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5" yWindow="-15" windowWidth="12510" windowHeight="12825" tabRatio="919" activeTab="5"/>
  </bookViews>
  <sheets>
    <sheet name="Spielplan" sheetId="1" r:id="rId1"/>
    <sheet name="AUSWERTUNG" sheetId="30" r:id="rId2"/>
    <sheet name="Rangliste" sheetId="145" r:id="rId3"/>
    <sheet name="Punktemodus" sheetId="4" r:id="rId4"/>
    <sheet name="Timetable" sheetId="250" r:id="rId5"/>
    <sheet name="Tipper 001" sheetId="66" r:id="rId6"/>
    <sheet name="Tipper 002" sheetId="200" r:id="rId7"/>
    <sheet name="Tipper 003" sheetId="199" r:id="rId8"/>
    <sheet name="Tipper 004" sheetId="201" r:id="rId9"/>
    <sheet name="Tipper 005" sheetId="206" r:id="rId10"/>
    <sheet name="Tipper 006" sheetId="205" r:id="rId11"/>
    <sheet name="Tipper 007" sheetId="204" r:id="rId12"/>
    <sheet name="Tipper 008" sheetId="203" r:id="rId13"/>
    <sheet name="Tipper 009" sheetId="208" r:id="rId14"/>
    <sheet name="Tipper 010" sheetId="202" r:id="rId15"/>
    <sheet name="Tipper 011" sheetId="210" r:id="rId16"/>
    <sheet name="Tipper 012" sheetId="211" r:id="rId17"/>
    <sheet name="Tipper 013" sheetId="212" r:id="rId18"/>
    <sheet name="Tipper 014" sheetId="213" r:id="rId19"/>
    <sheet name="Tipper 015" sheetId="214" r:id="rId20"/>
    <sheet name="Tipper 016" sheetId="215" r:id="rId21"/>
    <sheet name="Tipper 017" sheetId="216" r:id="rId22"/>
    <sheet name="Tipper 018" sheetId="217" r:id="rId23"/>
    <sheet name="Tipper 019" sheetId="218" r:id="rId24"/>
    <sheet name="Tipper 020" sheetId="219" r:id="rId25"/>
    <sheet name="Tipper 021" sheetId="220" r:id="rId26"/>
    <sheet name="Tipper 022" sheetId="221" r:id="rId27"/>
    <sheet name="Tipper 023" sheetId="222" r:id="rId28"/>
    <sheet name="Tipper 024" sheetId="223" r:id="rId29"/>
    <sheet name="Tipper 025" sheetId="224" r:id="rId30"/>
    <sheet name="Tipper 026" sheetId="225" r:id="rId31"/>
    <sheet name="Tipper 027" sheetId="226" r:id="rId32"/>
    <sheet name="Tipper 028" sheetId="227" r:id="rId33"/>
    <sheet name="Tipper 029" sheetId="228" r:id="rId34"/>
    <sheet name="Tipper 030" sheetId="229" r:id="rId35"/>
    <sheet name="Tipper 031" sheetId="230" r:id="rId36"/>
    <sheet name="Tipper 032" sheetId="231" r:id="rId37"/>
    <sheet name="Tipper 033" sheetId="232" r:id="rId38"/>
    <sheet name="Tipper 034" sheetId="233" r:id="rId39"/>
    <sheet name="Tipper 035" sheetId="234" r:id="rId40"/>
    <sheet name="Tipper 036" sheetId="235" r:id="rId41"/>
    <sheet name="Tipper 037" sheetId="236" r:id="rId42"/>
    <sheet name="Tipper 038" sheetId="237" r:id="rId43"/>
    <sheet name="Tipper 039" sheetId="238" r:id="rId44"/>
    <sheet name="Tipper 040" sheetId="239" r:id="rId45"/>
    <sheet name="Tipper 041" sheetId="240" r:id="rId46"/>
    <sheet name="Tipper 042" sheetId="241" r:id="rId47"/>
    <sheet name="Tipper 043" sheetId="242" r:id="rId48"/>
    <sheet name="Tipper 044" sheetId="243" r:id="rId49"/>
    <sheet name="Tipper 045" sheetId="244" r:id="rId50"/>
    <sheet name="Tipper 046" sheetId="245" r:id="rId51"/>
    <sheet name="Tipper 047" sheetId="246" r:id="rId52"/>
    <sheet name="Tipper 048" sheetId="247" r:id="rId53"/>
    <sheet name="Tipper 049" sheetId="248" r:id="rId54"/>
    <sheet name="Tipper 050" sheetId="249" r:id="rId55"/>
  </sheets>
  <definedNames>
    <definedName name="_xlnm.Print_Area" localSheetId="0">Spielplan!$A$1:$CO$95</definedName>
    <definedName name="_xlnm.Print_Area" localSheetId="5">'Tipper 001'!$A$1:$CW$98</definedName>
    <definedName name="_xlnm.Print_Area" localSheetId="6">'Tipper 002'!$A$1:$CW$98</definedName>
    <definedName name="_xlnm.Print_Area" localSheetId="7">'Tipper 003'!$A$1:$CW$98</definedName>
    <definedName name="_xlnm.Print_Area" localSheetId="8">'Tipper 004'!$A$1:$CW$98</definedName>
    <definedName name="_xlnm.Print_Area" localSheetId="9">'Tipper 005'!$A$1:$CW$98</definedName>
    <definedName name="_xlnm.Print_Area" localSheetId="10">'Tipper 006'!$A$1:$CW$98</definedName>
    <definedName name="_xlnm.Print_Area" localSheetId="11">'Tipper 007'!$A$1:$CW$98</definedName>
    <definedName name="_xlnm.Print_Area" localSheetId="12">'Tipper 008'!$A$1:$CW$98</definedName>
    <definedName name="_xlnm.Print_Area" localSheetId="13">'Tipper 009'!$A$1:$CW$98</definedName>
    <definedName name="_xlnm.Print_Area" localSheetId="14">'Tipper 010'!$A$1:$CW$98</definedName>
    <definedName name="_xlnm.Print_Area" localSheetId="15">'Tipper 011'!$A$1:$CW$98</definedName>
    <definedName name="_xlnm.Print_Area" localSheetId="16">'Tipper 012'!$A$1:$CW$98</definedName>
    <definedName name="_xlnm.Print_Area" localSheetId="17">'Tipper 013'!$A$1:$CW$98</definedName>
    <definedName name="_xlnm.Print_Area" localSheetId="18">'Tipper 014'!$A$1:$CW$98</definedName>
    <definedName name="_xlnm.Print_Area" localSheetId="19">'Tipper 015'!$A$1:$CW$98</definedName>
    <definedName name="_xlnm.Print_Area" localSheetId="20">'Tipper 016'!$A$1:$CW$98</definedName>
    <definedName name="_xlnm.Print_Area" localSheetId="21">'Tipper 017'!$A$1:$CW$98</definedName>
    <definedName name="_xlnm.Print_Area" localSheetId="22">'Tipper 018'!$A$1:$CW$98</definedName>
    <definedName name="_xlnm.Print_Area" localSheetId="23">'Tipper 019'!$A$1:$CW$98</definedName>
    <definedName name="_xlnm.Print_Area" localSheetId="24">'Tipper 020'!$A$1:$CW$98</definedName>
    <definedName name="_xlnm.Print_Area" localSheetId="25">'Tipper 021'!$A$1:$CW$98</definedName>
    <definedName name="_xlnm.Print_Area" localSheetId="26">'Tipper 022'!$A$1:$CW$98</definedName>
    <definedName name="_xlnm.Print_Area" localSheetId="27">'Tipper 023'!$A$1:$CW$98</definedName>
    <definedName name="_xlnm.Print_Area" localSheetId="28">'Tipper 024'!$A$1:$CW$98</definedName>
    <definedName name="_xlnm.Print_Area" localSheetId="29">'Tipper 025'!$A$1:$CW$98</definedName>
    <definedName name="_xlnm.Print_Area" localSheetId="30">'Tipper 026'!$A$1:$CW$98</definedName>
    <definedName name="_xlnm.Print_Area" localSheetId="31">'Tipper 027'!$A$1:$CW$98</definedName>
    <definedName name="_xlnm.Print_Area" localSheetId="32">'Tipper 028'!$A$1:$CW$98</definedName>
    <definedName name="_xlnm.Print_Area" localSheetId="33">'Tipper 029'!$A$1:$CW$98</definedName>
    <definedName name="_xlnm.Print_Area" localSheetId="34">'Tipper 030'!$A$1:$CW$98</definedName>
    <definedName name="_xlnm.Print_Area" localSheetId="35">'Tipper 031'!$A$1:$CW$98</definedName>
    <definedName name="_xlnm.Print_Area" localSheetId="36">'Tipper 032'!$A$1:$CW$98</definedName>
    <definedName name="_xlnm.Print_Area" localSheetId="37">'Tipper 033'!$A$1:$CW$98</definedName>
    <definedName name="_xlnm.Print_Area" localSheetId="38">'Tipper 034'!$A$1:$CW$98</definedName>
    <definedName name="_xlnm.Print_Area" localSheetId="39">'Tipper 035'!$A$1:$CW$98</definedName>
    <definedName name="_xlnm.Print_Area" localSheetId="40">'Tipper 036'!$A$1:$CW$98</definedName>
    <definedName name="_xlnm.Print_Area" localSheetId="41">'Tipper 037'!$A$1:$CW$98</definedName>
    <definedName name="_xlnm.Print_Area" localSheetId="42">'Tipper 038'!$A$1:$CW$98</definedName>
    <definedName name="_xlnm.Print_Area" localSheetId="43">'Tipper 039'!$A$1:$CW$98</definedName>
    <definedName name="_xlnm.Print_Area" localSheetId="44">'Tipper 040'!$A$1:$CW$98</definedName>
    <definedName name="_xlnm.Print_Area" localSheetId="45">'Tipper 041'!$A$1:$CW$98</definedName>
    <definedName name="_xlnm.Print_Area" localSheetId="46">'Tipper 042'!$A$1:$CW$98</definedName>
    <definedName name="_xlnm.Print_Area" localSheetId="47">'Tipper 043'!$A$1:$CW$98</definedName>
    <definedName name="_xlnm.Print_Area" localSheetId="48">'Tipper 044'!$A$1:$CW$98</definedName>
    <definedName name="_xlnm.Print_Area" localSheetId="49">'Tipper 045'!$A$1:$CW$98</definedName>
    <definedName name="_xlnm.Print_Area" localSheetId="50">'Tipper 046'!$A$1:$CW$98</definedName>
    <definedName name="_xlnm.Print_Area" localSheetId="51">'Tipper 047'!$A$1:$CW$98</definedName>
    <definedName name="_xlnm.Print_Area" localSheetId="52">'Tipper 048'!$A$1:$CW$98</definedName>
    <definedName name="_xlnm.Print_Area" localSheetId="53">'Tipper 049'!$A$1:$CW$98</definedName>
    <definedName name="_xlnm.Print_Area" localSheetId="54">'Tipper 050'!$A$1:$CW$98</definedName>
  </definedNames>
  <calcPr calcId="145621"/>
</workbook>
</file>

<file path=xl/calcChain.xml><?xml version="1.0" encoding="utf-8"?>
<calcChain xmlns="http://schemas.openxmlformats.org/spreadsheetml/2006/main">
  <c r="C56" i="30" l="1"/>
  <c r="C55" i="30"/>
  <c r="C54" i="30"/>
  <c r="C53" i="30"/>
  <c r="C52" i="30"/>
  <c r="C51" i="30"/>
  <c r="C50" i="30"/>
  <c r="C49" i="30"/>
  <c r="C48" i="30"/>
  <c r="C47" i="30"/>
  <c r="C46" i="30"/>
  <c r="C45" i="30"/>
  <c r="C44" i="30"/>
  <c r="C43" i="30"/>
  <c r="C42" i="30"/>
  <c r="C41" i="30"/>
  <c r="C40" i="30"/>
  <c r="C39" i="30"/>
  <c r="C38" i="30"/>
  <c r="C37" i="30"/>
  <c r="C36" i="30"/>
  <c r="C35" i="30"/>
  <c r="C34" i="30"/>
  <c r="C33" i="30"/>
  <c r="C32" i="30"/>
  <c r="C31" i="30"/>
  <c r="C30" i="30"/>
  <c r="C29" i="30"/>
  <c r="C28" i="30"/>
  <c r="C27" i="30"/>
  <c r="C26" i="30"/>
  <c r="C25" i="30"/>
  <c r="C24" i="30"/>
  <c r="C23" i="30"/>
  <c r="C22" i="30"/>
  <c r="C21" i="30"/>
  <c r="C20" i="30"/>
  <c r="C19" i="30"/>
  <c r="C18" i="30"/>
  <c r="C17" i="30"/>
  <c r="C16" i="30"/>
  <c r="C15" i="30"/>
  <c r="C14" i="30"/>
  <c r="C13" i="30"/>
  <c r="C12" i="30"/>
  <c r="C11" i="30"/>
  <c r="C10" i="30"/>
  <c r="C9" i="30"/>
  <c r="C8" i="30"/>
  <c r="C7" i="30"/>
  <c r="C95" i="249"/>
  <c r="BO94" i="249"/>
  <c r="BN94" i="249"/>
  <c r="BM94" i="249"/>
  <c r="BL94" i="249"/>
  <c r="BK94" i="249"/>
  <c r="BJ94" i="249"/>
  <c r="BP94" i="249" s="1"/>
  <c r="W94" i="249"/>
  <c r="V94" i="249"/>
  <c r="S94" i="249"/>
  <c r="R94" i="249"/>
  <c r="O94" i="249"/>
  <c r="N94" i="249"/>
  <c r="L94" i="249"/>
  <c r="BO93" i="249"/>
  <c r="BN93" i="249"/>
  <c r="BM93" i="249"/>
  <c r="BL93" i="249"/>
  <c r="BK93" i="249"/>
  <c r="BJ93" i="249"/>
  <c r="BP93" i="249" s="1"/>
  <c r="X93" i="249"/>
  <c r="U93" i="249"/>
  <c r="T93" i="249"/>
  <c r="Q93" i="249"/>
  <c r="P93" i="249"/>
  <c r="M93" i="249"/>
  <c r="L93" i="249"/>
  <c r="BO92" i="249"/>
  <c r="BN92" i="249"/>
  <c r="BM92" i="249"/>
  <c r="BL92" i="249"/>
  <c r="BK92" i="249"/>
  <c r="BJ92" i="249"/>
  <c r="BP92" i="249" s="1"/>
  <c r="X92" i="249"/>
  <c r="V92" i="249"/>
  <c r="T92" i="249"/>
  <c r="R92" i="249"/>
  <c r="P92" i="249"/>
  <c r="N92" i="249"/>
  <c r="L92" i="249"/>
  <c r="BO91" i="249"/>
  <c r="BN91" i="249"/>
  <c r="BM91" i="249"/>
  <c r="BL91" i="249"/>
  <c r="BK91" i="249"/>
  <c r="BJ91" i="249"/>
  <c r="BP91" i="249" s="1"/>
  <c r="W91" i="249"/>
  <c r="U91" i="249"/>
  <c r="S91" i="249"/>
  <c r="Q91" i="249"/>
  <c r="O91" i="249"/>
  <c r="M91" i="249"/>
  <c r="L91" i="249"/>
  <c r="BO90" i="249"/>
  <c r="BN90" i="249"/>
  <c r="BM90" i="249"/>
  <c r="BL90" i="249"/>
  <c r="BK90" i="249"/>
  <c r="BJ90" i="249"/>
  <c r="BP90" i="249" s="1"/>
  <c r="X90" i="249"/>
  <c r="X95" i="249" s="1"/>
  <c r="AB92" i="249" s="1"/>
  <c r="AL92" i="249" s="1"/>
  <c r="AW92" i="249" s="1"/>
  <c r="W90" i="249"/>
  <c r="W95" i="249" s="1"/>
  <c r="AB91" i="249" s="1"/>
  <c r="AL91" i="249" s="1"/>
  <c r="AW91" i="249" s="1"/>
  <c r="T90" i="249"/>
  <c r="T95" i="249" s="1"/>
  <c r="AA92" i="249" s="1"/>
  <c r="S90" i="249"/>
  <c r="S95" i="249" s="1"/>
  <c r="AA91" i="249" s="1"/>
  <c r="P90" i="249"/>
  <c r="P95" i="249" s="1"/>
  <c r="Z92" i="249" s="1"/>
  <c r="O90" i="249"/>
  <c r="O95" i="249" s="1"/>
  <c r="Z91" i="249" s="1"/>
  <c r="L90" i="249"/>
  <c r="H90" i="249"/>
  <c r="AI92" i="249" s="1"/>
  <c r="C90" i="249"/>
  <c r="H91" i="249" s="1"/>
  <c r="BO89" i="249"/>
  <c r="BN89" i="249"/>
  <c r="BM89" i="249"/>
  <c r="BL89" i="249"/>
  <c r="BK89" i="249"/>
  <c r="BJ89" i="249"/>
  <c r="BP89" i="249" s="1"/>
  <c r="BP95" i="249" s="1"/>
  <c r="V89" i="249"/>
  <c r="V95" i="249" s="1"/>
  <c r="AB90" i="249" s="1"/>
  <c r="AL90" i="249" s="1"/>
  <c r="AW90" i="249" s="1"/>
  <c r="U89" i="249"/>
  <c r="U95" i="249" s="1"/>
  <c r="AB89" i="249" s="1"/>
  <c r="AL89" i="249" s="1"/>
  <c r="AW89" i="249" s="1"/>
  <c r="R89" i="249"/>
  <c r="R95" i="249" s="1"/>
  <c r="AA90" i="249" s="1"/>
  <c r="Q89" i="249"/>
  <c r="Q95" i="249" s="1"/>
  <c r="AA89" i="249" s="1"/>
  <c r="N89" i="249"/>
  <c r="N95" i="249" s="1"/>
  <c r="Z90" i="249" s="1"/>
  <c r="M89" i="249"/>
  <c r="M95" i="249" s="1"/>
  <c r="Z89" i="249" s="1"/>
  <c r="L89" i="249"/>
  <c r="H89" i="249"/>
  <c r="C94" i="249" s="1"/>
  <c r="C89" i="249"/>
  <c r="C93" i="249" s="1"/>
  <c r="C84" i="249"/>
  <c r="BO83" i="249"/>
  <c r="BN83" i="249"/>
  <c r="BM83" i="249"/>
  <c r="BL83" i="249"/>
  <c r="BK83" i="249"/>
  <c r="BJ83" i="249"/>
  <c r="BP83" i="249" s="1"/>
  <c r="W83" i="249"/>
  <c r="V83" i="249"/>
  <c r="S83" i="249"/>
  <c r="R83" i="249"/>
  <c r="O83" i="249"/>
  <c r="N83" i="249"/>
  <c r="L83" i="249"/>
  <c r="BO82" i="249"/>
  <c r="BN82" i="249"/>
  <c r="BM82" i="249"/>
  <c r="BL82" i="249"/>
  <c r="BK82" i="249"/>
  <c r="BJ82" i="249"/>
  <c r="X82" i="249"/>
  <c r="U82" i="249"/>
  <c r="T82" i="249"/>
  <c r="Q82" i="249"/>
  <c r="P82" i="249"/>
  <c r="M82" i="249"/>
  <c r="L82" i="249"/>
  <c r="BO81" i="249"/>
  <c r="BN81" i="249"/>
  <c r="BM81" i="249"/>
  <c r="BL81" i="249"/>
  <c r="BK81" i="249"/>
  <c r="BJ81" i="249"/>
  <c r="BP81" i="249" s="1"/>
  <c r="X81" i="249"/>
  <c r="V81" i="249"/>
  <c r="T81" i="249"/>
  <c r="R81" i="249"/>
  <c r="P81" i="249"/>
  <c r="N81" i="249"/>
  <c r="L81" i="249"/>
  <c r="BO80" i="249"/>
  <c r="BN80" i="249"/>
  <c r="BM80" i="249"/>
  <c r="BL80" i="249"/>
  <c r="BK80" i="249"/>
  <c r="BJ80" i="249"/>
  <c r="BP80" i="249" s="1"/>
  <c r="W80" i="249"/>
  <c r="U80" i="249"/>
  <c r="S80" i="249"/>
  <c r="Q80" i="249"/>
  <c r="O80" i="249"/>
  <c r="M80" i="249"/>
  <c r="L80" i="249"/>
  <c r="BO79" i="249"/>
  <c r="BN79" i="249"/>
  <c r="BM79" i="249"/>
  <c r="BL79" i="249"/>
  <c r="BK79" i="249"/>
  <c r="BJ79" i="249"/>
  <c r="BP79" i="249" s="1"/>
  <c r="X79" i="249"/>
  <c r="X84" i="249" s="1"/>
  <c r="AB81" i="249" s="1"/>
  <c r="AL81" i="249" s="1"/>
  <c r="AW81" i="249" s="1"/>
  <c r="W79" i="249"/>
  <c r="W84" i="249" s="1"/>
  <c r="AB80" i="249" s="1"/>
  <c r="AL80" i="249" s="1"/>
  <c r="AW80" i="249" s="1"/>
  <c r="T79" i="249"/>
  <c r="T84" i="249" s="1"/>
  <c r="AA81" i="249" s="1"/>
  <c r="S79" i="249"/>
  <c r="S84" i="249" s="1"/>
  <c r="AA80" i="249" s="1"/>
  <c r="P79" i="249"/>
  <c r="P84" i="249" s="1"/>
  <c r="Z81" i="249" s="1"/>
  <c r="O79" i="249"/>
  <c r="O84" i="249" s="1"/>
  <c r="Z80" i="249" s="1"/>
  <c r="L79" i="249"/>
  <c r="H79" i="249"/>
  <c r="H82" i="249" s="1"/>
  <c r="C79" i="249"/>
  <c r="H83" i="249" s="1"/>
  <c r="BO78" i="249"/>
  <c r="BN78" i="249"/>
  <c r="BM78" i="249"/>
  <c r="BL78" i="249"/>
  <c r="BK78" i="249"/>
  <c r="BJ78" i="249"/>
  <c r="BP78" i="249" s="1"/>
  <c r="V78" i="249"/>
  <c r="V84" i="249" s="1"/>
  <c r="AB79" i="249" s="1"/>
  <c r="AL79" i="249" s="1"/>
  <c r="AW79" i="249" s="1"/>
  <c r="U78" i="249"/>
  <c r="U84" i="249" s="1"/>
  <c r="AB78" i="249" s="1"/>
  <c r="AL78" i="249" s="1"/>
  <c r="AW78" i="249" s="1"/>
  <c r="R78" i="249"/>
  <c r="R84" i="249" s="1"/>
  <c r="AA79" i="249" s="1"/>
  <c r="Q78" i="249"/>
  <c r="Q84" i="249" s="1"/>
  <c r="AA78" i="249" s="1"/>
  <c r="N78" i="249"/>
  <c r="N84" i="249" s="1"/>
  <c r="Z79" i="249" s="1"/>
  <c r="M78" i="249"/>
  <c r="M84" i="249" s="1"/>
  <c r="Z78" i="249" s="1"/>
  <c r="L78" i="249"/>
  <c r="H78" i="249"/>
  <c r="C83" i="249" s="1"/>
  <c r="C78" i="249"/>
  <c r="AI78" i="249" s="1"/>
  <c r="BV77" i="249"/>
  <c r="BV76" i="249"/>
  <c r="CC75" i="249"/>
  <c r="CC74" i="249"/>
  <c r="BV73" i="249"/>
  <c r="C73" i="249"/>
  <c r="BV72" i="249"/>
  <c r="BO72" i="249"/>
  <c r="BN72" i="249"/>
  <c r="BM72" i="249"/>
  <c r="BL72" i="249"/>
  <c r="BK72" i="249"/>
  <c r="BJ72" i="249"/>
  <c r="BP72" i="249" s="1"/>
  <c r="W72" i="249"/>
  <c r="V72" i="249"/>
  <c r="S72" i="249"/>
  <c r="R72" i="249"/>
  <c r="O72" i="249"/>
  <c r="N72" i="249"/>
  <c r="L72" i="249"/>
  <c r="CH71" i="249"/>
  <c r="BO71" i="249"/>
  <c r="BN71" i="249"/>
  <c r="BM71" i="249"/>
  <c r="BL71" i="249"/>
  <c r="BK71" i="249"/>
  <c r="BJ71" i="249"/>
  <c r="BP71" i="249" s="1"/>
  <c r="X71" i="249"/>
  <c r="U71" i="249"/>
  <c r="T71" i="249"/>
  <c r="Q71" i="249"/>
  <c r="P71" i="249"/>
  <c r="M71" i="249"/>
  <c r="L71" i="249"/>
  <c r="CH70" i="249"/>
  <c r="BO70" i="249"/>
  <c r="BN70" i="249"/>
  <c r="BM70" i="249"/>
  <c r="BL70" i="249"/>
  <c r="BK70" i="249"/>
  <c r="BJ70" i="249"/>
  <c r="BP70" i="249" s="1"/>
  <c r="X70" i="249"/>
  <c r="V70" i="249"/>
  <c r="T70" i="249"/>
  <c r="R70" i="249"/>
  <c r="P70" i="249"/>
  <c r="N70" i="249"/>
  <c r="L70" i="249"/>
  <c r="BV69" i="249"/>
  <c r="BO69" i="249"/>
  <c r="BN69" i="249"/>
  <c r="BM69" i="249"/>
  <c r="BL69" i="249"/>
  <c r="BK69" i="249"/>
  <c r="BJ69" i="249"/>
  <c r="BP69" i="249" s="1"/>
  <c r="W69" i="249"/>
  <c r="U69" i="249"/>
  <c r="S69" i="249"/>
  <c r="Q69" i="249"/>
  <c r="O69" i="249"/>
  <c r="M69" i="249"/>
  <c r="L69" i="249"/>
  <c r="BV68" i="249"/>
  <c r="BO68" i="249"/>
  <c r="BN68" i="249"/>
  <c r="BM68" i="249"/>
  <c r="BL68" i="249"/>
  <c r="BK68" i="249"/>
  <c r="BJ68" i="249"/>
  <c r="BP68" i="249" s="1"/>
  <c r="X68" i="249"/>
  <c r="X73" i="249" s="1"/>
  <c r="AB70" i="249" s="1"/>
  <c r="AL70" i="249" s="1"/>
  <c r="AW70" i="249" s="1"/>
  <c r="W68" i="249"/>
  <c r="W73" i="249" s="1"/>
  <c r="AB69" i="249" s="1"/>
  <c r="AL69" i="249" s="1"/>
  <c r="AW69" i="249" s="1"/>
  <c r="T68" i="249"/>
  <c r="T73" i="249" s="1"/>
  <c r="AA70" i="249" s="1"/>
  <c r="S68" i="249"/>
  <c r="S73" i="249" s="1"/>
  <c r="AA69" i="249" s="1"/>
  <c r="P68" i="249"/>
  <c r="P73" i="249" s="1"/>
  <c r="Z70" i="249" s="1"/>
  <c r="O68" i="249"/>
  <c r="O73" i="249" s="1"/>
  <c r="Z69" i="249" s="1"/>
  <c r="L68" i="249"/>
  <c r="H68" i="249"/>
  <c r="H71" i="249" s="1"/>
  <c r="C68" i="249"/>
  <c r="H72" i="249" s="1"/>
  <c r="CC67" i="249"/>
  <c r="BO67" i="249"/>
  <c r="BN67" i="249"/>
  <c r="BM67" i="249"/>
  <c r="BL67" i="249"/>
  <c r="BK67" i="249"/>
  <c r="BJ67" i="249"/>
  <c r="BP67" i="249" s="1"/>
  <c r="BP73" i="249" s="1"/>
  <c r="V67" i="249"/>
  <c r="V73" i="249" s="1"/>
  <c r="AB68" i="249" s="1"/>
  <c r="AL68" i="249" s="1"/>
  <c r="AW68" i="249" s="1"/>
  <c r="U67" i="249"/>
  <c r="U73" i="249" s="1"/>
  <c r="AB67" i="249" s="1"/>
  <c r="AL67" i="249" s="1"/>
  <c r="AW67" i="249" s="1"/>
  <c r="R67" i="249"/>
  <c r="R73" i="249" s="1"/>
  <c r="AA68" i="249" s="1"/>
  <c r="Q67" i="249"/>
  <c r="Q73" i="249" s="1"/>
  <c r="AA67" i="249" s="1"/>
  <c r="N67" i="249"/>
  <c r="N73" i="249" s="1"/>
  <c r="Z68" i="249" s="1"/>
  <c r="M67" i="249"/>
  <c r="M73" i="249" s="1"/>
  <c r="Z67" i="249" s="1"/>
  <c r="L67" i="249"/>
  <c r="H67" i="249"/>
  <c r="C72" i="249" s="1"/>
  <c r="C67" i="249"/>
  <c r="C69" i="249" s="1"/>
  <c r="CM66" i="249"/>
  <c r="CC66" i="249"/>
  <c r="CM65" i="249"/>
  <c r="BV65" i="249"/>
  <c r="BV64" i="249"/>
  <c r="C62" i="249"/>
  <c r="BV61" i="249"/>
  <c r="BO61" i="249"/>
  <c r="BN61" i="249"/>
  <c r="BM61" i="249"/>
  <c r="BL61" i="249"/>
  <c r="BK61" i="249"/>
  <c r="BJ61" i="249"/>
  <c r="BP61" i="249" s="1"/>
  <c r="W61" i="249"/>
  <c r="V61" i="249"/>
  <c r="S61" i="249"/>
  <c r="R61" i="249"/>
  <c r="O61" i="249"/>
  <c r="N61" i="249"/>
  <c r="L61" i="249"/>
  <c r="CM60" i="249"/>
  <c r="BV60" i="249"/>
  <c r="BO60" i="249"/>
  <c r="BN60" i="249"/>
  <c r="BM60" i="249"/>
  <c r="BL60" i="249"/>
  <c r="BK60" i="249"/>
  <c r="BJ60" i="249"/>
  <c r="BP60" i="249" s="1"/>
  <c r="X60" i="249"/>
  <c r="U60" i="249"/>
  <c r="T60" i="249"/>
  <c r="Q60" i="249"/>
  <c r="P60" i="249"/>
  <c r="M60" i="249"/>
  <c r="L60" i="249"/>
  <c r="CM59" i="249"/>
  <c r="CC59" i="249"/>
  <c r="BO59" i="249"/>
  <c r="BN59" i="249"/>
  <c r="BM59" i="249"/>
  <c r="BL59" i="249"/>
  <c r="BK59" i="249"/>
  <c r="BJ59" i="249"/>
  <c r="BP59" i="249" s="1"/>
  <c r="X59" i="249"/>
  <c r="V59" i="249"/>
  <c r="T59" i="249"/>
  <c r="R59" i="249"/>
  <c r="P59" i="249"/>
  <c r="N59" i="249"/>
  <c r="L59" i="249"/>
  <c r="CC58" i="249"/>
  <c r="BO58" i="249"/>
  <c r="BN58" i="249"/>
  <c r="BM58" i="249"/>
  <c r="BL58" i="249"/>
  <c r="BK58" i="249"/>
  <c r="BJ58" i="249"/>
  <c r="BP58" i="249" s="1"/>
  <c r="W58" i="249"/>
  <c r="U58" i="249"/>
  <c r="S58" i="249"/>
  <c r="Q58" i="249"/>
  <c r="O58" i="249"/>
  <c r="M58" i="249"/>
  <c r="L58" i="249"/>
  <c r="BV57" i="249"/>
  <c r="BO57" i="249"/>
  <c r="BN57" i="249"/>
  <c r="BM57" i="249"/>
  <c r="BL57" i="249"/>
  <c r="BK57" i="249"/>
  <c r="BJ57" i="249"/>
  <c r="BP57" i="249" s="1"/>
  <c r="X57" i="249"/>
  <c r="X62" i="249" s="1"/>
  <c r="AB59" i="249" s="1"/>
  <c r="AL59" i="249" s="1"/>
  <c r="AW59" i="249" s="1"/>
  <c r="W57" i="249"/>
  <c r="W62" i="249" s="1"/>
  <c r="AB58" i="249" s="1"/>
  <c r="AL58" i="249" s="1"/>
  <c r="AW58" i="249" s="1"/>
  <c r="T57" i="249"/>
  <c r="T62" i="249" s="1"/>
  <c r="AA59" i="249" s="1"/>
  <c r="S57" i="249"/>
  <c r="S62" i="249" s="1"/>
  <c r="AA58" i="249" s="1"/>
  <c r="P57" i="249"/>
  <c r="P62" i="249" s="1"/>
  <c r="Z59" i="249" s="1"/>
  <c r="O57" i="249"/>
  <c r="O62" i="249" s="1"/>
  <c r="Z58" i="249" s="1"/>
  <c r="L57" i="249"/>
  <c r="H57" i="249"/>
  <c r="H59" i="249" s="1"/>
  <c r="C57" i="249"/>
  <c r="H61" i="249" s="1"/>
  <c r="BV56" i="249"/>
  <c r="BO56" i="249"/>
  <c r="BN56" i="249"/>
  <c r="BM56" i="249"/>
  <c r="BL56" i="249"/>
  <c r="BK56" i="249"/>
  <c r="BJ56" i="249"/>
  <c r="BP56" i="249" s="1"/>
  <c r="BP62" i="249" s="1"/>
  <c r="V56" i="249"/>
  <c r="V62" i="249" s="1"/>
  <c r="AB57" i="249" s="1"/>
  <c r="AL57" i="249" s="1"/>
  <c r="AW57" i="249" s="1"/>
  <c r="U56" i="249"/>
  <c r="U62" i="249" s="1"/>
  <c r="AB56" i="249" s="1"/>
  <c r="AL56" i="249" s="1"/>
  <c r="AW56" i="249" s="1"/>
  <c r="R56" i="249"/>
  <c r="R62" i="249" s="1"/>
  <c r="AA57" i="249" s="1"/>
  <c r="Q56" i="249"/>
  <c r="Q62" i="249" s="1"/>
  <c r="AA56" i="249" s="1"/>
  <c r="N56" i="249"/>
  <c r="N62" i="249" s="1"/>
  <c r="Z57" i="249" s="1"/>
  <c r="M56" i="249"/>
  <c r="M62" i="249" s="1"/>
  <c r="Z56" i="249" s="1"/>
  <c r="L56" i="249"/>
  <c r="H56" i="249"/>
  <c r="C61" i="249" s="1"/>
  <c r="C56" i="249"/>
  <c r="C60" i="249" s="1"/>
  <c r="CH55" i="249"/>
  <c r="CH54" i="249"/>
  <c r="BV53" i="249"/>
  <c r="BV52" i="249"/>
  <c r="CC51" i="249"/>
  <c r="C51" i="249"/>
  <c r="CC50" i="249"/>
  <c r="BO50" i="249"/>
  <c r="BN50" i="249"/>
  <c r="BM50" i="249"/>
  <c r="BL50" i="249"/>
  <c r="BK50" i="249"/>
  <c r="BJ50" i="249"/>
  <c r="BP50" i="249" s="1"/>
  <c r="W50" i="249"/>
  <c r="V50" i="249"/>
  <c r="S50" i="249"/>
  <c r="R50" i="249"/>
  <c r="O50" i="249"/>
  <c r="N50" i="249"/>
  <c r="L50" i="249"/>
  <c r="BV49" i="249"/>
  <c r="BO49" i="249"/>
  <c r="BN49" i="249"/>
  <c r="BM49" i="249"/>
  <c r="BL49" i="249"/>
  <c r="BK49" i="249"/>
  <c r="BJ49" i="249"/>
  <c r="BP49" i="249" s="1"/>
  <c r="X49" i="249"/>
  <c r="U49" i="249"/>
  <c r="T49" i="249"/>
  <c r="Q49" i="249"/>
  <c r="P49" i="249"/>
  <c r="M49" i="249"/>
  <c r="L49" i="249"/>
  <c r="BV48" i="249"/>
  <c r="BO48" i="249"/>
  <c r="BN48" i="249"/>
  <c r="BM48" i="249"/>
  <c r="BL48" i="249"/>
  <c r="BK48" i="249"/>
  <c r="BJ48" i="249"/>
  <c r="BP48" i="249" s="1"/>
  <c r="X48" i="249"/>
  <c r="V48" i="249"/>
  <c r="T48" i="249"/>
  <c r="R48" i="249"/>
  <c r="P48" i="249"/>
  <c r="N48" i="249"/>
  <c r="L48" i="249"/>
  <c r="BO47" i="249"/>
  <c r="BN47" i="249"/>
  <c r="BM47" i="249"/>
  <c r="BL47" i="249"/>
  <c r="BK47" i="249"/>
  <c r="BJ47" i="249"/>
  <c r="BP47" i="249" s="1"/>
  <c r="W47" i="249"/>
  <c r="U47" i="249"/>
  <c r="S47" i="249"/>
  <c r="Q47" i="249"/>
  <c r="O47" i="249"/>
  <c r="M47" i="249"/>
  <c r="L47" i="249"/>
  <c r="BO46" i="249"/>
  <c r="BN46" i="249"/>
  <c r="BM46" i="249"/>
  <c r="BL46" i="249"/>
  <c r="BK46" i="249"/>
  <c r="BJ46" i="249"/>
  <c r="BP46" i="249" s="1"/>
  <c r="X46" i="249"/>
  <c r="X51" i="249" s="1"/>
  <c r="AB48" i="249" s="1"/>
  <c r="AL48" i="249" s="1"/>
  <c r="AW48" i="249" s="1"/>
  <c r="W46" i="249"/>
  <c r="W51" i="249" s="1"/>
  <c r="AB47" i="249" s="1"/>
  <c r="AL47" i="249" s="1"/>
  <c r="AW47" i="249" s="1"/>
  <c r="T46" i="249"/>
  <c r="T51" i="249" s="1"/>
  <c r="AA48" i="249" s="1"/>
  <c r="S46" i="249"/>
  <c r="S51" i="249" s="1"/>
  <c r="AA47" i="249" s="1"/>
  <c r="P46" i="249"/>
  <c r="P51" i="249" s="1"/>
  <c r="Z48" i="249" s="1"/>
  <c r="O46" i="249"/>
  <c r="O51" i="249" s="1"/>
  <c r="Z47" i="249" s="1"/>
  <c r="L46" i="249"/>
  <c r="H46" i="249"/>
  <c r="H48" i="249" s="1"/>
  <c r="C46" i="249"/>
  <c r="H50" i="249" s="1"/>
  <c r="BO45" i="249"/>
  <c r="BN45" i="249"/>
  <c r="BM45" i="249"/>
  <c r="BL45" i="249"/>
  <c r="BK45" i="249"/>
  <c r="BJ45" i="249"/>
  <c r="BP45" i="249" s="1"/>
  <c r="BP51" i="249" s="1"/>
  <c r="V45" i="249"/>
  <c r="V51" i="249" s="1"/>
  <c r="AB46" i="249" s="1"/>
  <c r="AL46" i="249" s="1"/>
  <c r="AW46" i="249" s="1"/>
  <c r="U45" i="249"/>
  <c r="U51" i="249" s="1"/>
  <c r="AB45" i="249" s="1"/>
  <c r="AL45" i="249" s="1"/>
  <c r="AW45" i="249" s="1"/>
  <c r="R45" i="249"/>
  <c r="R51" i="249" s="1"/>
  <c r="AA46" i="249" s="1"/>
  <c r="Q45" i="249"/>
  <c r="Q51" i="249" s="1"/>
  <c r="AA45" i="249" s="1"/>
  <c r="N45" i="249"/>
  <c r="N51" i="249" s="1"/>
  <c r="Z46" i="249" s="1"/>
  <c r="M45" i="249"/>
  <c r="M51" i="249" s="1"/>
  <c r="Z45" i="249" s="1"/>
  <c r="L45" i="249"/>
  <c r="H45" i="249"/>
  <c r="C50" i="249" s="1"/>
  <c r="C45" i="249"/>
  <c r="C49" i="249" s="1"/>
  <c r="BT41" i="249"/>
  <c r="BT40" i="249"/>
  <c r="C40" i="249"/>
  <c r="CA39" i="249"/>
  <c r="BO39" i="249"/>
  <c r="BN39" i="249"/>
  <c r="BM39" i="249"/>
  <c r="BL39" i="249"/>
  <c r="BK39" i="249"/>
  <c r="BJ39" i="249"/>
  <c r="BP39" i="249" s="1"/>
  <c r="W39" i="249"/>
  <c r="V39" i="249"/>
  <c r="S39" i="249"/>
  <c r="R39" i="249"/>
  <c r="O39" i="249"/>
  <c r="N39" i="249"/>
  <c r="L39" i="249"/>
  <c r="BO38" i="249"/>
  <c r="BN38" i="249"/>
  <c r="BM38" i="249"/>
  <c r="BL38" i="249"/>
  <c r="BK38" i="249"/>
  <c r="BJ38" i="249"/>
  <c r="BP38" i="249" s="1"/>
  <c r="X38" i="249"/>
  <c r="U38" i="249"/>
  <c r="T38" i="249"/>
  <c r="Q38" i="249"/>
  <c r="P38" i="249"/>
  <c r="M38" i="249"/>
  <c r="L38" i="249"/>
  <c r="BT37" i="249"/>
  <c r="BO37" i="249"/>
  <c r="BN37" i="249"/>
  <c r="BM37" i="249"/>
  <c r="BL37" i="249"/>
  <c r="BK37" i="249"/>
  <c r="BJ37" i="249"/>
  <c r="BP37" i="249" s="1"/>
  <c r="X37" i="249"/>
  <c r="V37" i="249"/>
  <c r="T37" i="249"/>
  <c r="R37" i="249"/>
  <c r="P37" i="249"/>
  <c r="N37" i="249"/>
  <c r="L37" i="249"/>
  <c r="BT36" i="249"/>
  <c r="BO36" i="249"/>
  <c r="BN36" i="249"/>
  <c r="BM36" i="249"/>
  <c r="BL36" i="249"/>
  <c r="BK36" i="249"/>
  <c r="BJ36" i="249"/>
  <c r="BP36" i="249" s="1"/>
  <c r="W36" i="249"/>
  <c r="U36" i="249"/>
  <c r="S36" i="249"/>
  <c r="Q36" i="249"/>
  <c r="O36" i="249"/>
  <c r="M36" i="249"/>
  <c r="L36" i="249"/>
  <c r="CF35" i="249"/>
  <c r="BO35" i="249"/>
  <c r="BN35" i="249"/>
  <c r="BM35" i="249"/>
  <c r="BL35" i="249"/>
  <c r="BK35" i="249"/>
  <c r="BJ35" i="249"/>
  <c r="BP35" i="249" s="1"/>
  <c r="X35" i="249"/>
  <c r="X40" i="249" s="1"/>
  <c r="AB37" i="249" s="1"/>
  <c r="AL37" i="249" s="1"/>
  <c r="AW37" i="249" s="1"/>
  <c r="W35" i="249"/>
  <c r="W40" i="249" s="1"/>
  <c r="AB36" i="249" s="1"/>
  <c r="AL36" i="249" s="1"/>
  <c r="AW36" i="249" s="1"/>
  <c r="T35" i="249"/>
  <c r="T40" i="249" s="1"/>
  <c r="AA37" i="249" s="1"/>
  <c r="S35" i="249"/>
  <c r="S40" i="249" s="1"/>
  <c r="AA36" i="249" s="1"/>
  <c r="P35" i="249"/>
  <c r="P40" i="249" s="1"/>
  <c r="Z37" i="249" s="1"/>
  <c r="O35" i="249"/>
  <c r="O40" i="249" s="1"/>
  <c r="Z36" i="249" s="1"/>
  <c r="L35" i="249"/>
  <c r="H35" i="249"/>
  <c r="AI37" i="249" s="1"/>
  <c r="C35" i="249"/>
  <c r="H39" i="249" s="1"/>
  <c r="BO34" i="249"/>
  <c r="BN34" i="249"/>
  <c r="BM34" i="249"/>
  <c r="BL34" i="249"/>
  <c r="BK34" i="249"/>
  <c r="BJ34" i="249"/>
  <c r="BP34" i="249" s="1"/>
  <c r="BP40" i="249" s="1"/>
  <c r="V34" i="249"/>
  <c r="V40" i="249" s="1"/>
  <c r="AB35" i="249" s="1"/>
  <c r="AL35" i="249" s="1"/>
  <c r="AW35" i="249" s="1"/>
  <c r="U34" i="249"/>
  <c r="U40" i="249" s="1"/>
  <c r="AB34" i="249" s="1"/>
  <c r="AL34" i="249" s="1"/>
  <c r="AW34" i="249" s="1"/>
  <c r="R34" i="249"/>
  <c r="R40" i="249" s="1"/>
  <c r="AA35" i="249" s="1"/>
  <c r="Q34" i="249"/>
  <c r="Q40" i="249" s="1"/>
  <c r="AA34" i="249" s="1"/>
  <c r="N34" i="249"/>
  <c r="N40" i="249" s="1"/>
  <c r="Z35" i="249" s="1"/>
  <c r="M34" i="249"/>
  <c r="M40" i="249" s="1"/>
  <c r="Z34" i="249" s="1"/>
  <c r="L34" i="249"/>
  <c r="H34" i="249"/>
  <c r="C37" i="249" s="1"/>
  <c r="C34" i="249"/>
  <c r="C38" i="249" s="1"/>
  <c r="BT33" i="249"/>
  <c r="BT32" i="249"/>
  <c r="CA31" i="249"/>
  <c r="CF34" i="249" s="1"/>
  <c r="BT29" i="249"/>
  <c r="C29" i="249"/>
  <c r="BT28" i="249"/>
  <c r="BO28" i="249"/>
  <c r="BN28" i="249"/>
  <c r="BM28" i="249"/>
  <c r="BL28" i="249"/>
  <c r="BK28" i="249"/>
  <c r="BJ28" i="249"/>
  <c r="BP28" i="249" s="1"/>
  <c r="W28" i="249"/>
  <c r="V28" i="249"/>
  <c r="S28" i="249"/>
  <c r="R28" i="249"/>
  <c r="O28" i="249"/>
  <c r="N28" i="249"/>
  <c r="L28" i="249"/>
  <c r="BO27" i="249"/>
  <c r="BN27" i="249"/>
  <c r="BM27" i="249"/>
  <c r="BL27" i="249"/>
  <c r="BK27" i="249"/>
  <c r="BJ27" i="249"/>
  <c r="X27" i="249"/>
  <c r="U27" i="249"/>
  <c r="T27" i="249"/>
  <c r="Q27" i="249"/>
  <c r="P27" i="249"/>
  <c r="M27" i="249"/>
  <c r="L27" i="249"/>
  <c r="BO26" i="249"/>
  <c r="BN26" i="249"/>
  <c r="BM26" i="249"/>
  <c r="BL26" i="249"/>
  <c r="BK26" i="249"/>
  <c r="BJ26" i="249"/>
  <c r="BP26" i="249" s="1"/>
  <c r="X26" i="249"/>
  <c r="V26" i="249"/>
  <c r="T26" i="249"/>
  <c r="R26" i="249"/>
  <c r="P26" i="249"/>
  <c r="N26" i="249"/>
  <c r="L26" i="249"/>
  <c r="BT25" i="249"/>
  <c r="BO25" i="249"/>
  <c r="BN25" i="249"/>
  <c r="BM25" i="249"/>
  <c r="BL25" i="249"/>
  <c r="BK25" i="249"/>
  <c r="BJ25" i="249"/>
  <c r="BP25" i="249" s="1"/>
  <c r="W25" i="249"/>
  <c r="U25" i="249"/>
  <c r="S25" i="249"/>
  <c r="Q25" i="249"/>
  <c r="O25" i="249"/>
  <c r="M25" i="249"/>
  <c r="L25" i="249"/>
  <c r="CK24" i="249"/>
  <c r="CK30" i="249" s="1"/>
  <c r="CQ29" i="249" s="1"/>
  <c r="BT24" i="249"/>
  <c r="BO24" i="249"/>
  <c r="BN24" i="249"/>
  <c r="BM24" i="249"/>
  <c r="BL24" i="249"/>
  <c r="BK24" i="249"/>
  <c r="BJ24" i="249"/>
  <c r="X24" i="249"/>
  <c r="X29" i="249" s="1"/>
  <c r="AB26" i="249" s="1"/>
  <c r="AL26" i="249" s="1"/>
  <c r="AW26" i="249" s="1"/>
  <c r="W24" i="249"/>
  <c r="W29" i="249" s="1"/>
  <c r="AB25" i="249" s="1"/>
  <c r="AL25" i="249" s="1"/>
  <c r="AW25" i="249" s="1"/>
  <c r="T24" i="249"/>
  <c r="T29" i="249" s="1"/>
  <c r="AA26" i="249" s="1"/>
  <c r="S24" i="249"/>
  <c r="S29" i="249" s="1"/>
  <c r="AA25" i="249" s="1"/>
  <c r="P24" i="249"/>
  <c r="P29" i="249" s="1"/>
  <c r="Z26" i="249" s="1"/>
  <c r="O24" i="249"/>
  <c r="O29" i="249" s="1"/>
  <c r="Z25" i="249" s="1"/>
  <c r="L24" i="249"/>
  <c r="H24" i="249"/>
  <c r="H27" i="249" s="1"/>
  <c r="C24" i="249"/>
  <c r="H28" i="249" s="1"/>
  <c r="CQ23" i="249"/>
  <c r="CA23" i="249"/>
  <c r="BO23" i="249"/>
  <c r="BN23" i="249"/>
  <c r="BM23" i="249"/>
  <c r="BL23" i="249"/>
  <c r="BK23" i="249"/>
  <c r="BJ23" i="249"/>
  <c r="BP23" i="249" s="1"/>
  <c r="V23" i="249"/>
  <c r="V29" i="249" s="1"/>
  <c r="AB24" i="249" s="1"/>
  <c r="AL24" i="249" s="1"/>
  <c r="AW24" i="249" s="1"/>
  <c r="U23" i="249"/>
  <c r="U29" i="249" s="1"/>
  <c r="AB23" i="249" s="1"/>
  <c r="AL23" i="249" s="1"/>
  <c r="AW23" i="249" s="1"/>
  <c r="R23" i="249"/>
  <c r="R29" i="249" s="1"/>
  <c r="AA24" i="249" s="1"/>
  <c r="Q23" i="249"/>
  <c r="Q29" i="249" s="1"/>
  <c r="AA23" i="249" s="1"/>
  <c r="N23" i="249"/>
  <c r="N29" i="249" s="1"/>
  <c r="Z24" i="249" s="1"/>
  <c r="M23" i="249"/>
  <c r="M29" i="249" s="1"/>
  <c r="Z23" i="249" s="1"/>
  <c r="L23" i="249"/>
  <c r="H23" i="249"/>
  <c r="C28" i="249" s="1"/>
  <c r="C23" i="249"/>
  <c r="C27" i="249" s="1"/>
  <c r="BT21" i="249"/>
  <c r="BT20" i="249"/>
  <c r="CF19" i="249"/>
  <c r="CK23" i="249" s="1"/>
  <c r="C18" i="249"/>
  <c r="BT17" i="249"/>
  <c r="BO17" i="249"/>
  <c r="BN17" i="249"/>
  <c r="BM17" i="249"/>
  <c r="BL17" i="249"/>
  <c r="BK17" i="249"/>
  <c r="BJ17" i="249"/>
  <c r="BP17" i="249" s="1"/>
  <c r="W17" i="249"/>
  <c r="V17" i="249"/>
  <c r="S17" i="249"/>
  <c r="R17" i="249"/>
  <c r="O17" i="249"/>
  <c r="N17" i="249"/>
  <c r="L17" i="249"/>
  <c r="BT16" i="249"/>
  <c r="BO16" i="249"/>
  <c r="BN16" i="249"/>
  <c r="BM16" i="249"/>
  <c r="BL16" i="249"/>
  <c r="BK16" i="249"/>
  <c r="BJ16" i="249"/>
  <c r="BP16" i="249" s="1"/>
  <c r="X16" i="249"/>
  <c r="U16" i="249"/>
  <c r="T16" i="249"/>
  <c r="Q16" i="249"/>
  <c r="P16" i="249"/>
  <c r="M16" i="249"/>
  <c r="L16" i="249"/>
  <c r="CA15" i="249"/>
  <c r="CF18" i="249" s="1"/>
  <c r="BO15" i="249"/>
  <c r="BN15" i="249"/>
  <c r="BM15" i="249"/>
  <c r="BL15" i="249"/>
  <c r="BK15" i="249"/>
  <c r="BJ15" i="249"/>
  <c r="BP15" i="249" s="1"/>
  <c r="X15" i="249"/>
  <c r="V15" i="249"/>
  <c r="T15" i="249"/>
  <c r="R15" i="249"/>
  <c r="P15" i="249"/>
  <c r="N15" i="249"/>
  <c r="L15" i="249"/>
  <c r="BO14" i="249"/>
  <c r="BN14" i="249"/>
  <c r="BM14" i="249"/>
  <c r="BL14" i="249"/>
  <c r="BK14" i="249"/>
  <c r="BJ14" i="249"/>
  <c r="BP14" i="249" s="1"/>
  <c r="W14" i="249"/>
  <c r="U14" i="249"/>
  <c r="S14" i="249"/>
  <c r="Q14" i="249"/>
  <c r="O14" i="249"/>
  <c r="M14" i="249"/>
  <c r="L14" i="249"/>
  <c r="BT13" i="249"/>
  <c r="BO13" i="249"/>
  <c r="BN13" i="249"/>
  <c r="BM13" i="249"/>
  <c r="BL13" i="249"/>
  <c r="BK13" i="249"/>
  <c r="BJ13" i="249"/>
  <c r="BP13" i="249" s="1"/>
  <c r="X13" i="249"/>
  <c r="X18" i="249" s="1"/>
  <c r="AB15" i="249" s="1"/>
  <c r="AL15" i="249" s="1"/>
  <c r="AW15" i="249" s="1"/>
  <c r="W13" i="249"/>
  <c r="W18" i="249" s="1"/>
  <c r="AB14" i="249" s="1"/>
  <c r="AL14" i="249" s="1"/>
  <c r="AW14" i="249" s="1"/>
  <c r="T13" i="249"/>
  <c r="T18" i="249" s="1"/>
  <c r="AA15" i="249" s="1"/>
  <c r="S13" i="249"/>
  <c r="S18" i="249" s="1"/>
  <c r="AA14" i="249" s="1"/>
  <c r="P13" i="249"/>
  <c r="P18" i="249" s="1"/>
  <c r="Z15" i="249" s="1"/>
  <c r="O13" i="249"/>
  <c r="O18" i="249" s="1"/>
  <c r="Z14" i="249" s="1"/>
  <c r="L13" i="249"/>
  <c r="H13" i="249"/>
  <c r="AI15" i="249" s="1"/>
  <c r="C13" i="249"/>
  <c r="H17" i="249" s="1"/>
  <c r="BT12" i="249"/>
  <c r="BO12" i="249"/>
  <c r="BN12" i="249"/>
  <c r="BM12" i="249"/>
  <c r="BL12" i="249"/>
  <c r="BK12" i="249"/>
  <c r="BJ12" i="249"/>
  <c r="V12" i="249"/>
  <c r="V18" i="249" s="1"/>
  <c r="AB13" i="249" s="1"/>
  <c r="AL13" i="249" s="1"/>
  <c r="AW13" i="249" s="1"/>
  <c r="U12" i="249"/>
  <c r="U18" i="249" s="1"/>
  <c r="AB12" i="249" s="1"/>
  <c r="AL12" i="249" s="1"/>
  <c r="AW12" i="249" s="1"/>
  <c r="R12" i="249"/>
  <c r="R18" i="249" s="1"/>
  <c r="AA13" i="249" s="1"/>
  <c r="Q12" i="249"/>
  <c r="Q18" i="249" s="1"/>
  <c r="AA12" i="249" s="1"/>
  <c r="N12" i="249"/>
  <c r="N18" i="249" s="1"/>
  <c r="Z13" i="249" s="1"/>
  <c r="M12" i="249"/>
  <c r="M18" i="249" s="1"/>
  <c r="Z12" i="249" s="1"/>
  <c r="L12" i="249"/>
  <c r="H12" i="249"/>
  <c r="C15" i="249" s="1"/>
  <c r="C12" i="249"/>
  <c r="C16" i="249" s="1"/>
  <c r="C95" i="248"/>
  <c r="BO94" i="248"/>
  <c r="BN94" i="248"/>
  <c r="BM94" i="248"/>
  <c r="BL94" i="248"/>
  <c r="BK94" i="248"/>
  <c r="BJ94" i="248"/>
  <c r="BP94" i="248" s="1"/>
  <c r="W94" i="248"/>
  <c r="V94" i="248"/>
  <c r="S94" i="248"/>
  <c r="R94" i="248"/>
  <c r="O94" i="248"/>
  <c r="N94" i="248"/>
  <c r="L94" i="248"/>
  <c r="BO93" i="248"/>
  <c r="BN93" i="248"/>
  <c r="BM93" i="248"/>
  <c r="BL93" i="248"/>
  <c r="BK93" i="248"/>
  <c r="BJ93" i="248"/>
  <c r="BP93" i="248" s="1"/>
  <c r="X93" i="248"/>
  <c r="U93" i="248"/>
  <c r="T93" i="248"/>
  <c r="Q93" i="248"/>
  <c r="P93" i="248"/>
  <c r="M93" i="248"/>
  <c r="L93" i="248"/>
  <c r="BO92" i="248"/>
  <c r="BN92" i="248"/>
  <c r="BM92" i="248"/>
  <c r="BL92" i="248"/>
  <c r="BK92" i="248"/>
  <c r="BJ92" i="248"/>
  <c r="BP92" i="248" s="1"/>
  <c r="X92" i="248"/>
  <c r="V92" i="248"/>
  <c r="T92" i="248"/>
  <c r="R92" i="248"/>
  <c r="P92" i="248"/>
  <c r="N92" i="248"/>
  <c r="L92" i="248"/>
  <c r="BO91" i="248"/>
  <c r="BN91" i="248"/>
  <c r="BM91" i="248"/>
  <c r="BL91" i="248"/>
  <c r="BK91" i="248"/>
  <c r="BJ91" i="248"/>
  <c r="BP91" i="248" s="1"/>
  <c r="W91" i="248"/>
  <c r="U91" i="248"/>
  <c r="S91" i="248"/>
  <c r="Q91" i="248"/>
  <c r="O91" i="248"/>
  <c r="M91" i="248"/>
  <c r="L91" i="248"/>
  <c r="BO90" i="248"/>
  <c r="BN90" i="248"/>
  <c r="BM90" i="248"/>
  <c r="BL90" i="248"/>
  <c r="BK90" i="248"/>
  <c r="BJ90" i="248"/>
  <c r="BP90" i="248" s="1"/>
  <c r="X90" i="248"/>
  <c r="X95" i="248" s="1"/>
  <c r="AB92" i="248" s="1"/>
  <c r="AL92" i="248" s="1"/>
  <c r="AW92" i="248" s="1"/>
  <c r="W90" i="248"/>
  <c r="W95" i="248" s="1"/>
  <c r="AB91" i="248" s="1"/>
  <c r="AL91" i="248" s="1"/>
  <c r="AW91" i="248" s="1"/>
  <c r="T90" i="248"/>
  <c r="T95" i="248" s="1"/>
  <c r="AA92" i="248" s="1"/>
  <c r="S90" i="248"/>
  <c r="S95" i="248" s="1"/>
  <c r="AA91" i="248" s="1"/>
  <c r="P90" i="248"/>
  <c r="P95" i="248" s="1"/>
  <c r="Z92" i="248" s="1"/>
  <c r="O90" i="248"/>
  <c r="O95" i="248" s="1"/>
  <c r="Z91" i="248" s="1"/>
  <c r="L90" i="248"/>
  <c r="H90" i="248"/>
  <c r="AI92" i="248" s="1"/>
  <c r="C90" i="248"/>
  <c r="H91" i="248" s="1"/>
  <c r="BO89" i="248"/>
  <c r="BN89" i="248"/>
  <c r="BM89" i="248"/>
  <c r="BL89" i="248"/>
  <c r="BK89" i="248"/>
  <c r="BJ89" i="248"/>
  <c r="BP89" i="248" s="1"/>
  <c r="BP95" i="248" s="1"/>
  <c r="V89" i="248"/>
  <c r="V95" i="248" s="1"/>
  <c r="AB90" i="248" s="1"/>
  <c r="AL90" i="248" s="1"/>
  <c r="AW90" i="248" s="1"/>
  <c r="U89" i="248"/>
  <c r="U95" i="248" s="1"/>
  <c r="AB89" i="248" s="1"/>
  <c r="AL89" i="248" s="1"/>
  <c r="AW89" i="248" s="1"/>
  <c r="R89" i="248"/>
  <c r="R95" i="248" s="1"/>
  <c r="AA90" i="248" s="1"/>
  <c r="Q89" i="248"/>
  <c r="Q95" i="248" s="1"/>
  <c r="AA89" i="248" s="1"/>
  <c r="N89" i="248"/>
  <c r="N95" i="248" s="1"/>
  <c r="Z90" i="248" s="1"/>
  <c r="M89" i="248"/>
  <c r="M95" i="248" s="1"/>
  <c r="Z89" i="248" s="1"/>
  <c r="L89" i="248"/>
  <c r="H89" i="248"/>
  <c r="C94" i="248" s="1"/>
  <c r="C89" i="248"/>
  <c r="C93" i="248" s="1"/>
  <c r="C84" i="248"/>
  <c r="BO83" i="248"/>
  <c r="BN83" i="248"/>
  <c r="BM83" i="248"/>
  <c r="BL83" i="248"/>
  <c r="BK83" i="248"/>
  <c r="BJ83" i="248"/>
  <c r="BP83" i="248" s="1"/>
  <c r="W83" i="248"/>
  <c r="V83" i="248"/>
  <c r="S83" i="248"/>
  <c r="R83" i="248"/>
  <c r="O83" i="248"/>
  <c r="N83" i="248"/>
  <c r="L83" i="248"/>
  <c r="BO82" i="248"/>
  <c r="BN82" i="248"/>
  <c r="BM82" i="248"/>
  <c r="BL82" i="248"/>
  <c r="BK82" i="248"/>
  <c r="BJ82" i="248"/>
  <c r="BP82" i="248" s="1"/>
  <c r="X82" i="248"/>
  <c r="U82" i="248"/>
  <c r="T82" i="248"/>
  <c r="Q82" i="248"/>
  <c r="P82" i="248"/>
  <c r="M82" i="248"/>
  <c r="L82" i="248"/>
  <c r="BO81" i="248"/>
  <c r="BN81" i="248"/>
  <c r="BM81" i="248"/>
  <c r="BL81" i="248"/>
  <c r="BK81" i="248"/>
  <c r="BJ81" i="248"/>
  <c r="BP81" i="248" s="1"/>
  <c r="X81" i="248"/>
  <c r="V81" i="248"/>
  <c r="T81" i="248"/>
  <c r="R81" i="248"/>
  <c r="P81" i="248"/>
  <c r="N81" i="248"/>
  <c r="L81" i="248"/>
  <c r="BO80" i="248"/>
  <c r="BN80" i="248"/>
  <c r="BM80" i="248"/>
  <c r="BL80" i="248"/>
  <c r="BK80" i="248"/>
  <c r="BJ80" i="248"/>
  <c r="BP80" i="248" s="1"/>
  <c r="W80" i="248"/>
  <c r="U80" i="248"/>
  <c r="S80" i="248"/>
  <c r="Q80" i="248"/>
  <c r="O80" i="248"/>
  <c r="M80" i="248"/>
  <c r="L80" i="248"/>
  <c r="BO79" i="248"/>
  <c r="BN79" i="248"/>
  <c r="BM79" i="248"/>
  <c r="BL79" i="248"/>
  <c r="BK79" i="248"/>
  <c r="BJ79" i="248"/>
  <c r="BP79" i="248" s="1"/>
  <c r="X79" i="248"/>
  <c r="X84" i="248" s="1"/>
  <c r="AB81" i="248" s="1"/>
  <c r="AL81" i="248" s="1"/>
  <c r="AW81" i="248" s="1"/>
  <c r="W79" i="248"/>
  <c r="W84" i="248" s="1"/>
  <c r="AB80" i="248" s="1"/>
  <c r="AL80" i="248" s="1"/>
  <c r="AW80" i="248" s="1"/>
  <c r="T79" i="248"/>
  <c r="T84" i="248" s="1"/>
  <c r="AA81" i="248" s="1"/>
  <c r="S79" i="248"/>
  <c r="S84" i="248" s="1"/>
  <c r="AA80" i="248" s="1"/>
  <c r="P79" i="248"/>
  <c r="P84" i="248" s="1"/>
  <c r="Z81" i="248" s="1"/>
  <c r="O79" i="248"/>
  <c r="O84" i="248" s="1"/>
  <c r="Z80" i="248" s="1"/>
  <c r="L79" i="248"/>
  <c r="H79" i="248"/>
  <c r="H82" i="248" s="1"/>
  <c r="C79" i="248"/>
  <c r="H83" i="248" s="1"/>
  <c r="BO78" i="248"/>
  <c r="BN78" i="248"/>
  <c r="BM78" i="248"/>
  <c r="BL78" i="248"/>
  <c r="BK78" i="248"/>
  <c r="BJ78" i="248"/>
  <c r="BP78" i="248" s="1"/>
  <c r="V78" i="248"/>
  <c r="V84" i="248" s="1"/>
  <c r="AB79" i="248" s="1"/>
  <c r="AL79" i="248" s="1"/>
  <c r="AW79" i="248" s="1"/>
  <c r="U78" i="248"/>
  <c r="U84" i="248" s="1"/>
  <c r="AB78" i="248" s="1"/>
  <c r="AL78" i="248" s="1"/>
  <c r="AW78" i="248" s="1"/>
  <c r="R78" i="248"/>
  <c r="R84" i="248" s="1"/>
  <c r="AA79" i="248" s="1"/>
  <c r="Q78" i="248"/>
  <c r="Q84" i="248" s="1"/>
  <c r="AA78" i="248" s="1"/>
  <c r="N78" i="248"/>
  <c r="N84" i="248" s="1"/>
  <c r="Z79" i="248" s="1"/>
  <c r="M78" i="248"/>
  <c r="M84" i="248" s="1"/>
  <c r="Z78" i="248" s="1"/>
  <c r="L78" i="248"/>
  <c r="H78" i="248"/>
  <c r="C81" i="248" s="1"/>
  <c r="C78" i="248"/>
  <c r="AI78" i="248" s="1"/>
  <c r="BV77" i="248"/>
  <c r="BV76" i="248"/>
  <c r="CC75" i="248"/>
  <c r="CC74" i="248"/>
  <c r="BV73" i="248"/>
  <c r="C73" i="248"/>
  <c r="BV72" i="248"/>
  <c r="BO72" i="248"/>
  <c r="BN72" i="248"/>
  <c r="BM72" i="248"/>
  <c r="BL72" i="248"/>
  <c r="BK72" i="248"/>
  <c r="BJ72" i="248"/>
  <c r="BP72" i="248" s="1"/>
  <c r="W72" i="248"/>
  <c r="V72" i="248"/>
  <c r="S72" i="248"/>
  <c r="R72" i="248"/>
  <c r="O72" i="248"/>
  <c r="N72" i="248"/>
  <c r="L72" i="248"/>
  <c r="CH71" i="248"/>
  <c r="BO71" i="248"/>
  <c r="BN71" i="248"/>
  <c r="BM71" i="248"/>
  <c r="BL71" i="248"/>
  <c r="BK71" i="248"/>
  <c r="BJ71" i="248"/>
  <c r="BP71" i="248" s="1"/>
  <c r="X71" i="248"/>
  <c r="U71" i="248"/>
  <c r="T71" i="248"/>
  <c r="Q71" i="248"/>
  <c r="P71" i="248"/>
  <c r="M71" i="248"/>
  <c r="L71" i="248"/>
  <c r="CH70" i="248"/>
  <c r="BO70" i="248"/>
  <c r="BN70" i="248"/>
  <c r="BM70" i="248"/>
  <c r="BL70" i="248"/>
  <c r="BK70" i="248"/>
  <c r="BJ70" i="248"/>
  <c r="BP70" i="248" s="1"/>
  <c r="X70" i="248"/>
  <c r="V70" i="248"/>
  <c r="T70" i="248"/>
  <c r="R70" i="248"/>
  <c r="P70" i="248"/>
  <c r="N70" i="248"/>
  <c r="L70" i="248"/>
  <c r="BV69" i="248"/>
  <c r="BO69" i="248"/>
  <c r="BN69" i="248"/>
  <c r="BM69" i="248"/>
  <c r="BL69" i="248"/>
  <c r="BK69" i="248"/>
  <c r="BJ69" i="248"/>
  <c r="BP69" i="248" s="1"/>
  <c r="W69" i="248"/>
  <c r="U69" i="248"/>
  <c r="S69" i="248"/>
  <c r="Q69" i="248"/>
  <c r="O69" i="248"/>
  <c r="M69" i="248"/>
  <c r="L69" i="248"/>
  <c r="BV68" i="248"/>
  <c r="BO68" i="248"/>
  <c r="BN68" i="248"/>
  <c r="BM68" i="248"/>
  <c r="BL68" i="248"/>
  <c r="BK68" i="248"/>
  <c r="BJ68" i="248"/>
  <c r="BP68" i="248" s="1"/>
  <c r="X68" i="248"/>
  <c r="X73" i="248" s="1"/>
  <c r="AB70" i="248" s="1"/>
  <c r="AL70" i="248" s="1"/>
  <c r="AW70" i="248" s="1"/>
  <c r="W68" i="248"/>
  <c r="W73" i="248" s="1"/>
  <c r="AB69" i="248" s="1"/>
  <c r="AL69" i="248" s="1"/>
  <c r="AW69" i="248" s="1"/>
  <c r="T68" i="248"/>
  <c r="T73" i="248" s="1"/>
  <c r="AA70" i="248" s="1"/>
  <c r="S68" i="248"/>
  <c r="S73" i="248" s="1"/>
  <c r="AA69" i="248" s="1"/>
  <c r="P68" i="248"/>
  <c r="P73" i="248" s="1"/>
  <c r="Z70" i="248" s="1"/>
  <c r="O68" i="248"/>
  <c r="O73" i="248" s="1"/>
  <c r="Z69" i="248" s="1"/>
  <c r="L68" i="248"/>
  <c r="H68" i="248"/>
  <c r="C68" i="248"/>
  <c r="CC67" i="248"/>
  <c r="BO67" i="248"/>
  <c r="BN67" i="248"/>
  <c r="BM67" i="248"/>
  <c r="BL67" i="248"/>
  <c r="BK67" i="248"/>
  <c r="BJ67" i="248"/>
  <c r="BP67" i="248" s="1"/>
  <c r="BP73" i="248" s="1"/>
  <c r="V67" i="248"/>
  <c r="V73" i="248" s="1"/>
  <c r="AB68" i="248" s="1"/>
  <c r="AL68" i="248" s="1"/>
  <c r="AW68" i="248" s="1"/>
  <c r="U67" i="248"/>
  <c r="U73" i="248" s="1"/>
  <c r="AB67" i="248" s="1"/>
  <c r="AL67" i="248" s="1"/>
  <c r="AW67" i="248" s="1"/>
  <c r="R67" i="248"/>
  <c r="R73" i="248" s="1"/>
  <c r="AA68" i="248" s="1"/>
  <c r="Q67" i="248"/>
  <c r="Q73" i="248" s="1"/>
  <c r="AA67" i="248" s="1"/>
  <c r="N67" i="248"/>
  <c r="N73" i="248" s="1"/>
  <c r="Z68" i="248" s="1"/>
  <c r="M67" i="248"/>
  <c r="M73" i="248" s="1"/>
  <c r="Z67" i="248" s="1"/>
  <c r="L67" i="248"/>
  <c r="H67" i="248"/>
  <c r="C67" i="248"/>
  <c r="C71" i="248" s="1"/>
  <c r="CM66" i="248"/>
  <c r="CC66" i="248"/>
  <c r="CM65" i="248"/>
  <c r="BV65" i="248"/>
  <c r="BV64" i="248"/>
  <c r="C62" i="248"/>
  <c r="BV61" i="248"/>
  <c r="BO61" i="248"/>
  <c r="BN61" i="248"/>
  <c r="BM61" i="248"/>
  <c r="BL61" i="248"/>
  <c r="BK61" i="248"/>
  <c r="BJ61" i="248"/>
  <c r="BP61" i="248" s="1"/>
  <c r="W61" i="248"/>
  <c r="V61" i="248"/>
  <c r="S61" i="248"/>
  <c r="R61" i="248"/>
  <c r="O61" i="248"/>
  <c r="N61" i="248"/>
  <c r="L61" i="248"/>
  <c r="CM60" i="248"/>
  <c r="BV60" i="248"/>
  <c r="BO60" i="248"/>
  <c r="BN60" i="248"/>
  <c r="BM60" i="248"/>
  <c r="BL60" i="248"/>
  <c r="BK60" i="248"/>
  <c r="BJ60" i="248"/>
  <c r="BP60" i="248" s="1"/>
  <c r="X60" i="248"/>
  <c r="U60" i="248"/>
  <c r="T60" i="248"/>
  <c r="Q60" i="248"/>
  <c r="P60" i="248"/>
  <c r="M60" i="248"/>
  <c r="L60" i="248"/>
  <c r="CM59" i="248"/>
  <c r="CC59" i="248"/>
  <c r="BO59" i="248"/>
  <c r="BN59" i="248"/>
  <c r="BM59" i="248"/>
  <c r="BL59" i="248"/>
  <c r="BK59" i="248"/>
  <c r="BJ59" i="248"/>
  <c r="BP59" i="248" s="1"/>
  <c r="X59" i="248"/>
  <c r="V59" i="248"/>
  <c r="T59" i="248"/>
  <c r="R59" i="248"/>
  <c r="P59" i="248"/>
  <c r="N59" i="248"/>
  <c r="L59" i="248"/>
  <c r="CC58" i="248"/>
  <c r="BO58" i="248"/>
  <c r="BN58" i="248"/>
  <c r="BM58" i="248"/>
  <c r="BL58" i="248"/>
  <c r="BK58" i="248"/>
  <c r="BJ58" i="248"/>
  <c r="BP58" i="248" s="1"/>
  <c r="W58" i="248"/>
  <c r="U58" i="248"/>
  <c r="S58" i="248"/>
  <c r="Q58" i="248"/>
  <c r="O58" i="248"/>
  <c r="M58" i="248"/>
  <c r="L58" i="248"/>
  <c r="BV57" i="248"/>
  <c r="BO57" i="248"/>
  <c r="BN57" i="248"/>
  <c r="BM57" i="248"/>
  <c r="BL57" i="248"/>
  <c r="BK57" i="248"/>
  <c r="BJ57" i="248"/>
  <c r="BP57" i="248" s="1"/>
  <c r="X57" i="248"/>
  <c r="X62" i="248" s="1"/>
  <c r="AB59" i="248" s="1"/>
  <c r="AL59" i="248" s="1"/>
  <c r="AW59" i="248" s="1"/>
  <c r="W57" i="248"/>
  <c r="W62" i="248" s="1"/>
  <c r="AB58" i="248" s="1"/>
  <c r="AL58" i="248" s="1"/>
  <c r="AW58" i="248" s="1"/>
  <c r="T57" i="248"/>
  <c r="T62" i="248" s="1"/>
  <c r="AA59" i="248" s="1"/>
  <c r="S57" i="248"/>
  <c r="S62" i="248" s="1"/>
  <c r="AA58" i="248" s="1"/>
  <c r="P57" i="248"/>
  <c r="P62" i="248" s="1"/>
  <c r="Z59" i="248" s="1"/>
  <c r="O57" i="248"/>
  <c r="O62" i="248" s="1"/>
  <c r="Z58" i="248" s="1"/>
  <c r="L57" i="248"/>
  <c r="H57" i="248"/>
  <c r="H60" i="248" s="1"/>
  <c r="C57" i="248"/>
  <c r="H58" i="248" s="1"/>
  <c r="BV56" i="248"/>
  <c r="BO56" i="248"/>
  <c r="BN56" i="248"/>
  <c r="BM56" i="248"/>
  <c r="BL56" i="248"/>
  <c r="BK56" i="248"/>
  <c r="BJ56" i="248"/>
  <c r="BP56" i="248" s="1"/>
  <c r="BP62" i="248" s="1"/>
  <c r="V56" i="248"/>
  <c r="V62" i="248" s="1"/>
  <c r="AB57" i="248" s="1"/>
  <c r="AL57" i="248" s="1"/>
  <c r="AW57" i="248" s="1"/>
  <c r="U56" i="248"/>
  <c r="U62" i="248" s="1"/>
  <c r="AB56" i="248" s="1"/>
  <c r="AL56" i="248" s="1"/>
  <c r="AW56" i="248" s="1"/>
  <c r="R56" i="248"/>
  <c r="R62" i="248" s="1"/>
  <c r="AA57" i="248" s="1"/>
  <c r="Q56" i="248"/>
  <c r="Q62" i="248" s="1"/>
  <c r="AA56" i="248" s="1"/>
  <c r="N56" i="248"/>
  <c r="N62" i="248" s="1"/>
  <c r="Z57" i="248" s="1"/>
  <c r="M56" i="248"/>
  <c r="M62" i="248" s="1"/>
  <c r="Z56" i="248" s="1"/>
  <c r="L56" i="248"/>
  <c r="H56" i="248"/>
  <c r="C61" i="248" s="1"/>
  <c r="C56" i="248"/>
  <c r="C60" i="248" s="1"/>
  <c r="CH55" i="248"/>
  <c r="CH54" i="248"/>
  <c r="BV53" i="248"/>
  <c r="BV52" i="248"/>
  <c r="CC51" i="248"/>
  <c r="C51" i="248"/>
  <c r="CC50" i="248"/>
  <c r="BO50" i="248"/>
  <c r="BN50" i="248"/>
  <c r="BM50" i="248"/>
  <c r="BL50" i="248"/>
  <c r="BK50" i="248"/>
  <c r="BJ50" i="248"/>
  <c r="BP50" i="248" s="1"/>
  <c r="W50" i="248"/>
  <c r="V50" i="248"/>
  <c r="S50" i="248"/>
  <c r="R50" i="248"/>
  <c r="O50" i="248"/>
  <c r="N50" i="248"/>
  <c r="L50" i="248"/>
  <c r="BV49" i="248"/>
  <c r="BO49" i="248"/>
  <c r="BN49" i="248"/>
  <c r="BM49" i="248"/>
  <c r="BL49" i="248"/>
  <c r="BK49" i="248"/>
  <c r="BJ49" i="248"/>
  <c r="BP49" i="248" s="1"/>
  <c r="X49" i="248"/>
  <c r="U49" i="248"/>
  <c r="T49" i="248"/>
  <c r="Q49" i="248"/>
  <c r="P49" i="248"/>
  <c r="M49" i="248"/>
  <c r="L49" i="248"/>
  <c r="BV48" i="248"/>
  <c r="BO48" i="248"/>
  <c r="BN48" i="248"/>
  <c r="BM48" i="248"/>
  <c r="BL48" i="248"/>
  <c r="BK48" i="248"/>
  <c r="BJ48" i="248"/>
  <c r="BP48" i="248" s="1"/>
  <c r="X48" i="248"/>
  <c r="V48" i="248"/>
  <c r="T48" i="248"/>
  <c r="R48" i="248"/>
  <c r="P48" i="248"/>
  <c r="N48" i="248"/>
  <c r="L48" i="248"/>
  <c r="BO47" i="248"/>
  <c r="BN47" i="248"/>
  <c r="BM47" i="248"/>
  <c r="BL47" i="248"/>
  <c r="BK47" i="248"/>
  <c r="BJ47" i="248"/>
  <c r="BP47" i="248" s="1"/>
  <c r="W47" i="248"/>
  <c r="U47" i="248"/>
  <c r="S47" i="248"/>
  <c r="Q47" i="248"/>
  <c r="O47" i="248"/>
  <c r="M47" i="248"/>
  <c r="L47" i="248"/>
  <c r="BO46" i="248"/>
  <c r="BN46" i="248"/>
  <c r="BM46" i="248"/>
  <c r="BL46" i="248"/>
  <c r="BK46" i="248"/>
  <c r="BJ46" i="248"/>
  <c r="BP46" i="248" s="1"/>
  <c r="X46" i="248"/>
  <c r="X51" i="248" s="1"/>
  <c r="AB48" i="248" s="1"/>
  <c r="AL48" i="248" s="1"/>
  <c r="AW48" i="248" s="1"/>
  <c r="W46" i="248"/>
  <c r="W51" i="248" s="1"/>
  <c r="AB47" i="248" s="1"/>
  <c r="AL47" i="248" s="1"/>
  <c r="AW47" i="248" s="1"/>
  <c r="T46" i="248"/>
  <c r="T51" i="248" s="1"/>
  <c r="AA48" i="248" s="1"/>
  <c r="S46" i="248"/>
  <c r="S51" i="248" s="1"/>
  <c r="AA47" i="248" s="1"/>
  <c r="P46" i="248"/>
  <c r="P51" i="248" s="1"/>
  <c r="Z48" i="248" s="1"/>
  <c r="O46" i="248"/>
  <c r="O51" i="248" s="1"/>
  <c r="Z47" i="248" s="1"/>
  <c r="L46" i="248"/>
  <c r="H46" i="248"/>
  <c r="H48" i="248" s="1"/>
  <c r="C46" i="248"/>
  <c r="AI47" i="248" s="1"/>
  <c r="BO45" i="248"/>
  <c r="BN45" i="248"/>
  <c r="BM45" i="248"/>
  <c r="BL45" i="248"/>
  <c r="BK45" i="248"/>
  <c r="BJ45" i="248"/>
  <c r="BP45" i="248" s="1"/>
  <c r="BP51" i="248" s="1"/>
  <c r="V45" i="248"/>
  <c r="V51" i="248" s="1"/>
  <c r="AB46" i="248" s="1"/>
  <c r="AL46" i="248" s="1"/>
  <c r="AW46" i="248" s="1"/>
  <c r="U45" i="248"/>
  <c r="U51" i="248" s="1"/>
  <c r="AB45" i="248" s="1"/>
  <c r="AL45" i="248" s="1"/>
  <c r="AW45" i="248" s="1"/>
  <c r="R45" i="248"/>
  <c r="R51" i="248" s="1"/>
  <c r="AA46" i="248" s="1"/>
  <c r="Q45" i="248"/>
  <c r="Q51" i="248" s="1"/>
  <c r="AA45" i="248" s="1"/>
  <c r="N45" i="248"/>
  <c r="N51" i="248" s="1"/>
  <c r="Z46" i="248" s="1"/>
  <c r="M45" i="248"/>
  <c r="M51" i="248" s="1"/>
  <c r="Z45" i="248" s="1"/>
  <c r="L45" i="248"/>
  <c r="H45" i="248"/>
  <c r="C50" i="248" s="1"/>
  <c r="C45" i="248"/>
  <c r="C49" i="248" s="1"/>
  <c r="BT41" i="248"/>
  <c r="BT40" i="248"/>
  <c r="C40" i="248"/>
  <c r="CA39" i="248"/>
  <c r="BO39" i="248"/>
  <c r="BN39" i="248"/>
  <c r="BM39" i="248"/>
  <c r="BL39" i="248"/>
  <c r="BK39" i="248"/>
  <c r="BJ39" i="248"/>
  <c r="BP39" i="248" s="1"/>
  <c r="W39" i="248"/>
  <c r="V39" i="248"/>
  <c r="S39" i="248"/>
  <c r="R39" i="248"/>
  <c r="O39" i="248"/>
  <c r="N39" i="248"/>
  <c r="L39" i="248"/>
  <c r="BO38" i="248"/>
  <c r="BN38" i="248"/>
  <c r="BM38" i="248"/>
  <c r="BL38" i="248"/>
  <c r="BK38" i="248"/>
  <c r="BJ38" i="248"/>
  <c r="BP38" i="248" s="1"/>
  <c r="X38" i="248"/>
  <c r="U38" i="248"/>
  <c r="T38" i="248"/>
  <c r="Q38" i="248"/>
  <c r="P38" i="248"/>
  <c r="M38" i="248"/>
  <c r="L38" i="248"/>
  <c r="BT37" i="248"/>
  <c r="BO37" i="248"/>
  <c r="BN37" i="248"/>
  <c r="BM37" i="248"/>
  <c r="BL37" i="248"/>
  <c r="BK37" i="248"/>
  <c r="BJ37" i="248"/>
  <c r="BP37" i="248" s="1"/>
  <c r="X37" i="248"/>
  <c r="V37" i="248"/>
  <c r="T37" i="248"/>
  <c r="R37" i="248"/>
  <c r="P37" i="248"/>
  <c r="N37" i="248"/>
  <c r="L37" i="248"/>
  <c r="BT36" i="248"/>
  <c r="BO36" i="248"/>
  <c r="BN36" i="248"/>
  <c r="BM36" i="248"/>
  <c r="BL36" i="248"/>
  <c r="BK36" i="248"/>
  <c r="BJ36" i="248"/>
  <c r="BP36" i="248" s="1"/>
  <c r="W36" i="248"/>
  <c r="U36" i="248"/>
  <c r="S36" i="248"/>
  <c r="Q36" i="248"/>
  <c r="O36" i="248"/>
  <c r="M36" i="248"/>
  <c r="L36" i="248"/>
  <c r="CF35" i="248"/>
  <c r="BO35" i="248"/>
  <c r="BN35" i="248"/>
  <c r="BM35" i="248"/>
  <c r="BL35" i="248"/>
  <c r="BK35" i="248"/>
  <c r="BJ35" i="248"/>
  <c r="BP35" i="248" s="1"/>
  <c r="X35" i="248"/>
  <c r="X40" i="248" s="1"/>
  <c r="AB37" i="248" s="1"/>
  <c r="AL37" i="248" s="1"/>
  <c r="AW37" i="248" s="1"/>
  <c r="W35" i="248"/>
  <c r="W40" i="248" s="1"/>
  <c r="AB36" i="248" s="1"/>
  <c r="AL36" i="248" s="1"/>
  <c r="AW36" i="248" s="1"/>
  <c r="T35" i="248"/>
  <c r="T40" i="248" s="1"/>
  <c r="AA37" i="248" s="1"/>
  <c r="S35" i="248"/>
  <c r="S40" i="248" s="1"/>
  <c r="AA36" i="248" s="1"/>
  <c r="P35" i="248"/>
  <c r="P40" i="248" s="1"/>
  <c r="Z37" i="248" s="1"/>
  <c r="O35" i="248"/>
  <c r="O40" i="248" s="1"/>
  <c r="Z36" i="248" s="1"/>
  <c r="L35" i="248"/>
  <c r="H35" i="248"/>
  <c r="AI37" i="248" s="1"/>
  <c r="C35" i="248"/>
  <c r="H39" i="248" s="1"/>
  <c r="BO34" i="248"/>
  <c r="BN34" i="248"/>
  <c r="BM34" i="248"/>
  <c r="BL34" i="248"/>
  <c r="BK34" i="248"/>
  <c r="BJ34" i="248"/>
  <c r="BP34" i="248" s="1"/>
  <c r="BP40" i="248" s="1"/>
  <c r="V34" i="248"/>
  <c r="V40" i="248" s="1"/>
  <c r="AB35" i="248" s="1"/>
  <c r="AL35" i="248" s="1"/>
  <c r="AW35" i="248" s="1"/>
  <c r="U34" i="248"/>
  <c r="U40" i="248" s="1"/>
  <c r="AB34" i="248" s="1"/>
  <c r="AL34" i="248" s="1"/>
  <c r="AW34" i="248" s="1"/>
  <c r="R34" i="248"/>
  <c r="R40" i="248" s="1"/>
  <c r="AA35" i="248" s="1"/>
  <c r="Q34" i="248"/>
  <c r="Q40" i="248" s="1"/>
  <c r="AA34" i="248" s="1"/>
  <c r="N34" i="248"/>
  <c r="N40" i="248" s="1"/>
  <c r="Z35" i="248" s="1"/>
  <c r="M34" i="248"/>
  <c r="M40" i="248" s="1"/>
  <c r="Z34" i="248" s="1"/>
  <c r="L34" i="248"/>
  <c r="H34" i="248"/>
  <c r="C37" i="248" s="1"/>
  <c r="C34" i="248"/>
  <c r="C38" i="248" s="1"/>
  <c r="BT33" i="248"/>
  <c r="BT32" i="248"/>
  <c r="CA31" i="248"/>
  <c r="CF34" i="248" s="1"/>
  <c r="BT29" i="248"/>
  <c r="CA30" i="248" s="1"/>
  <c r="C29" i="248"/>
  <c r="BT28" i="248"/>
  <c r="BO28" i="248"/>
  <c r="BN28" i="248"/>
  <c r="BM28" i="248"/>
  <c r="BL28" i="248"/>
  <c r="BK28" i="248"/>
  <c r="BJ28" i="248"/>
  <c r="BP28" i="248" s="1"/>
  <c r="W28" i="248"/>
  <c r="V28" i="248"/>
  <c r="S28" i="248"/>
  <c r="R28" i="248"/>
  <c r="O28" i="248"/>
  <c r="N28" i="248"/>
  <c r="L28" i="248"/>
  <c r="BO27" i="248"/>
  <c r="BN27" i="248"/>
  <c r="BM27" i="248"/>
  <c r="BL27" i="248"/>
  <c r="BK27" i="248"/>
  <c r="BJ27" i="248"/>
  <c r="X27" i="248"/>
  <c r="U27" i="248"/>
  <c r="T27" i="248"/>
  <c r="Q27" i="248"/>
  <c r="P27" i="248"/>
  <c r="M27" i="248"/>
  <c r="L27" i="248"/>
  <c r="BO26" i="248"/>
  <c r="BN26" i="248"/>
  <c r="BM26" i="248"/>
  <c r="BL26" i="248"/>
  <c r="BK26" i="248"/>
  <c r="BJ26" i="248"/>
  <c r="BP26" i="248" s="1"/>
  <c r="X26" i="248"/>
  <c r="V26" i="248"/>
  <c r="T26" i="248"/>
  <c r="R26" i="248"/>
  <c r="P26" i="248"/>
  <c r="N26" i="248"/>
  <c r="L26" i="248"/>
  <c r="BT25" i="248"/>
  <c r="BO25" i="248"/>
  <c r="BN25" i="248"/>
  <c r="BM25" i="248"/>
  <c r="BL25" i="248"/>
  <c r="BK25" i="248"/>
  <c r="BJ25" i="248"/>
  <c r="BP25" i="248" s="1"/>
  <c r="W25" i="248"/>
  <c r="U25" i="248"/>
  <c r="S25" i="248"/>
  <c r="Q25" i="248"/>
  <c r="O25" i="248"/>
  <c r="M25" i="248"/>
  <c r="L25" i="248"/>
  <c r="CK24" i="248"/>
  <c r="CK30" i="248" s="1"/>
  <c r="CQ29" i="248" s="1"/>
  <c r="BT24" i="248"/>
  <c r="BO24" i="248"/>
  <c r="BN24" i="248"/>
  <c r="BM24" i="248"/>
  <c r="BL24" i="248"/>
  <c r="BK24" i="248"/>
  <c r="BJ24" i="248"/>
  <c r="X24" i="248"/>
  <c r="X29" i="248" s="1"/>
  <c r="AB26" i="248" s="1"/>
  <c r="AL26" i="248" s="1"/>
  <c r="AW26" i="248" s="1"/>
  <c r="W24" i="248"/>
  <c r="W29" i="248" s="1"/>
  <c r="AB25" i="248" s="1"/>
  <c r="AL25" i="248" s="1"/>
  <c r="AW25" i="248" s="1"/>
  <c r="T24" i="248"/>
  <c r="T29" i="248" s="1"/>
  <c r="AA26" i="248" s="1"/>
  <c r="S24" i="248"/>
  <c r="S29" i="248" s="1"/>
  <c r="AA25" i="248" s="1"/>
  <c r="P24" i="248"/>
  <c r="P29" i="248" s="1"/>
  <c r="Z26" i="248" s="1"/>
  <c r="O24" i="248"/>
  <c r="O29" i="248" s="1"/>
  <c r="Z25" i="248" s="1"/>
  <c r="L24" i="248"/>
  <c r="H24" i="248"/>
  <c r="AI26" i="248" s="1"/>
  <c r="AT26" i="248" s="1"/>
  <c r="C24" i="248"/>
  <c r="AI25" i="248" s="1"/>
  <c r="AT25" i="248" s="1"/>
  <c r="CQ23" i="248"/>
  <c r="CA23" i="248"/>
  <c r="BO23" i="248"/>
  <c r="BN23" i="248"/>
  <c r="BM23" i="248"/>
  <c r="BL23" i="248"/>
  <c r="BK23" i="248"/>
  <c r="BJ23" i="248"/>
  <c r="BP23" i="248" s="1"/>
  <c r="V23" i="248"/>
  <c r="V29" i="248" s="1"/>
  <c r="AB24" i="248" s="1"/>
  <c r="AL24" i="248" s="1"/>
  <c r="AW24" i="248" s="1"/>
  <c r="U23" i="248"/>
  <c r="U29" i="248" s="1"/>
  <c r="AB23" i="248" s="1"/>
  <c r="AL23" i="248" s="1"/>
  <c r="AW23" i="248" s="1"/>
  <c r="R23" i="248"/>
  <c r="R29" i="248" s="1"/>
  <c r="AA24" i="248" s="1"/>
  <c r="Q23" i="248"/>
  <c r="Q29" i="248" s="1"/>
  <c r="AA23" i="248" s="1"/>
  <c r="N23" i="248"/>
  <c r="N29" i="248" s="1"/>
  <c r="Z24" i="248" s="1"/>
  <c r="M23" i="248"/>
  <c r="M29" i="248" s="1"/>
  <c r="Z23" i="248" s="1"/>
  <c r="L23" i="248"/>
  <c r="H23" i="248"/>
  <c r="C23" i="248"/>
  <c r="CA22" i="248"/>
  <c r="AQ22" i="248"/>
  <c r="AP22" i="248"/>
  <c r="BT21" i="248"/>
  <c r="BT20" i="248"/>
  <c r="CF19" i="248"/>
  <c r="CK23" i="248" s="1"/>
  <c r="C18" i="248"/>
  <c r="BT17" i="248"/>
  <c r="BO17" i="248"/>
  <c r="BN17" i="248"/>
  <c r="BM17" i="248"/>
  <c r="BL17" i="248"/>
  <c r="BK17" i="248"/>
  <c r="BJ17" i="248"/>
  <c r="BP17" i="248" s="1"/>
  <c r="W17" i="248"/>
  <c r="V17" i="248"/>
  <c r="S17" i="248"/>
  <c r="R17" i="248"/>
  <c r="O17" i="248"/>
  <c r="N17" i="248"/>
  <c r="L17" i="248"/>
  <c r="BT16" i="248"/>
  <c r="BO16" i="248"/>
  <c r="BN16" i="248"/>
  <c r="BM16" i="248"/>
  <c r="BL16" i="248"/>
  <c r="BK16" i="248"/>
  <c r="BJ16" i="248"/>
  <c r="X16" i="248"/>
  <c r="U16" i="248"/>
  <c r="T16" i="248"/>
  <c r="Q16" i="248"/>
  <c r="P16" i="248"/>
  <c r="M16" i="248"/>
  <c r="L16" i="248"/>
  <c r="CA15" i="248"/>
  <c r="CF18" i="248" s="1"/>
  <c r="BO15" i="248"/>
  <c r="BN15" i="248"/>
  <c r="BM15" i="248"/>
  <c r="BL15" i="248"/>
  <c r="BK15" i="248"/>
  <c r="BJ15" i="248"/>
  <c r="BP15" i="248" s="1"/>
  <c r="X15" i="248"/>
  <c r="V15" i="248"/>
  <c r="T15" i="248"/>
  <c r="R15" i="248"/>
  <c r="P15" i="248"/>
  <c r="N15" i="248"/>
  <c r="L15" i="248"/>
  <c r="BO14" i="248"/>
  <c r="BN14" i="248"/>
  <c r="BM14" i="248"/>
  <c r="BL14" i="248"/>
  <c r="BK14" i="248"/>
  <c r="BJ14" i="248"/>
  <c r="BP14" i="248" s="1"/>
  <c r="W14" i="248"/>
  <c r="U14" i="248"/>
  <c r="S14" i="248"/>
  <c r="Q14" i="248"/>
  <c r="O14" i="248"/>
  <c r="M14" i="248"/>
  <c r="L14" i="248"/>
  <c r="BT13" i="248"/>
  <c r="BO13" i="248"/>
  <c r="BN13" i="248"/>
  <c r="BM13" i="248"/>
  <c r="BL13" i="248"/>
  <c r="BK13" i="248"/>
  <c r="BJ13" i="248"/>
  <c r="X13" i="248"/>
  <c r="X18" i="248" s="1"/>
  <c r="AB15" i="248" s="1"/>
  <c r="AL15" i="248" s="1"/>
  <c r="AW15" i="248" s="1"/>
  <c r="W13" i="248"/>
  <c r="W18" i="248" s="1"/>
  <c r="AB14" i="248" s="1"/>
  <c r="AL14" i="248" s="1"/>
  <c r="AW14" i="248" s="1"/>
  <c r="T13" i="248"/>
  <c r="T18" i="248" s="1"/>
  <c r="AA15" i="248" s="1"/>
  <c r="S13" i="248"/>
  <c r="S18" i="248" s="1"/>
  <c r="AA14" i="248" s="1"/>
  <c r="P13" i="248"/>
  <c r="P18" i="248" s="1"/>
  <c r="Z15" i="248" s="1"/>
  <c r="O13" i="248"/>
  <c r="O18" i="248" s="1"/>
  <c r="Z14" i="248" s="1"/>
  <c r="L13" i="248"/>
  <c r="H13" i="248"/>
  <c r="H16" i="248" s="1"/>
  <c r="C13" i="248"/>
  <c r="H14" i="248" s="1"/>
  <c r="BT12" i="248"/>
  <c r="BO12" i="248"/>
  <c r="BN12" i="248"/>
  <c r="BM12" i="248"/>
  <c r="BL12" i="248"/>
  <c r="BK12" i="248"/>
  <c r="BJ12" i="248"/>
  <c r="BP12" i="248" s="1"/>
  <c r="V12" i="248"/>
  <c r="V18" i="248" s="1"/>
  <c r="AB13" i="248" s="1"/>
  <c r="AL13" i="248" s="1"/>
  <c r="AW13" i="248" s="1"/>
  <c r="U12" i="248"/>
  <c r="U18" i="248" s="1"/>
  <c r="AB12" i="248" s="1"/>
  <c r="AL12" i="248" s="1"/>
  <c r="AW12" i="248" s="1"/>
  <c r="R12" i="248"/>
  <c r="R18" i="248" s="1"/>
  <c r="AA13" i="248" s="1"/>
  <c r="Q12" i="248"/>
  <c r="Q18" i="248" s="1"/>
  <c r="AA12" i="248" s="1"/>
  <c r="N12" i="248"/>
  <c r="N18" i="248" s="1"/>
  <c r="Z13" i="248" s="1"/>
  <c r="M12" i="248"/>
  <c r="M18" i="248" s="1"/>
  <c r="Z12" i="248" s="1"/>
  <c r="L12" i="248"/>
  <c r="H12" i="248"/>
  <c r="C17" i="248" s="1"/>
  <c r="C12" i="248"/>
  <c r="C16" i="248" s="1"/>
  <c r="C95" i="247"/>
  <c r="BO94" i="247"/>
  <c r="BN94" i="247"/>
  <c r="BM94" i="247"/>
  <c r="BL94" i="247"/>
  <c r="BK94" i="247"/>
  <c r="BJ94" i="247"/>
  <c r="BP94" i="247" s="1"/>
  <c r="W94" i="247"/>
  <c r="V94" i="247"/>
  <c r="S94" i="247"/>
  <c r="R94" i="247"/>
  <c r="O94" i="247"/>
  <c r="N94" i="247"/>
  <c r="L94" i="247"/>
  <c r="BO93" i="247"/>
  <c r="BN93" i="247"/>
  <c r="BM93" i="247"/>
  <c r="BL93" i="247"/>
  <c r="BK93" i="247"/>
  <c r="BJ93" i="247"/>
  <c r="BP93" i="247" s="1"/>
  <c r="X93" i="247"/>
  <c r="U93" i="247"/>
  <c r="T93" i="247"/>
  <c r="Q93" i="247"/>
  <c r="P93" i="247"/>
  <c r="M93" i="247"/>
  <c r="L93" i="247"/>
  <c r="BO92" i="247"/>
  <c r="BN92" i="247"/>
  <c r="BM92" i="247"/>
  <c r="BL92" i="247"/>
  <c r="BK92" i="247"/>
  <c r="BJ92" i="247"/>
  <c r="BP92" i="247" s="1"/>
  <c r="X92" i="247"/>
  <c r="V92" i="247"/>
  <c r="T92" i="247"/>
  <c r="R92" i="247"/>
  <c r="P92" i="247"/>
  <c r="N92" i="247"/>
  <c r="L92" i="247"/>
  <c r="BO91" i="247"/>
  <c r="BN91" i="247"/>
  <c r="BM91" i="247"/>
  <c r="BL91" i="247"/>
  <c r="BK91" i="247"/>
  <c r="BJ91" i="247"/>
  <c r="BP91" i="247" s="1"/>
  <c r="W91" i="247"/>
  <c r="U91" i="247"/>
  <c r="S91" i="247"/>
  <c r="Q91" i="247"/>
  <c r="O91" i="247"/>
  <c r="M91" i="247"/>
  <c r="L91" i="247"/>
  <c r="BO90" i="247"/>
  <c r="BN90" i="247"/>
  <c r="BM90" i="247"/>
  <c r="BL90" i="247"/>
  <c r="BK90" i="247"/>
  <c r="BJ90" i="247"/>
  <c r="BP90" i="247" s="1"/>
  <c r="X90" i="247"/>
  <c r="X95" i="247" s="1"/>
  <c r="AB92" i="247" s="1"/>
  <c r="AL92" i="247" s="1"/>
  <c r="AW92" i="247" s="1"/>
  <c r="W90" i="247"/>
  <c r="W95" i="247" s="1"/>
  <c r="AB91" i="247" s="1"/>
  <c r="AL91" i="247" s="1"/>
  <c r="AW91" i="247" s="1"/>
  <c r="T90" i="247"/>
  <c r="T95" i="247" s="1"/>
  <c r="AA92" i="247" s="1"/>
  <c r="S90" i="247"/>
  <c r="S95" i="247" s="1"/>
  <c r="AA91" i="247" s="1"/>
  <c r="P90" i="247"/>
  <c r="P95" i="247" s="1"/>
  <c r="Z92" i="247" s="1"/>
  <c r="O90" i="247"/>
  <c r="O95" i="247" s="1"/>
  <c r="Z91" i="247" s="1"/>
  <c r="L90" i="247"/>
  <c r="H90" i="247"/>
  <c r="H93" i="247" s="1"/>
  <c r="C90" i="247"/>
  <c r="H94" i="247" s="1"/>
  <c r="BO89" i="247"/>
  <c r="BN89" i="247"/>
  <c r="BM89" i="247"/>
  <c r="BL89" i="247"/>
  <c r="BK89" i="247"/>
  <c r="BJ89" i="247"/>
  <c r="BP89" i="247" s="1"/>
  <c r="BP95" i="247" s="1"/>
  <c r="V89" i="247"/>
  <c r="V95" i="247" s="1"/>
  <c r="AB90" i="247" s="1"/>
  <c r="AL90" i="247" s="1"/>
  <c r="AW90" i="247" s="1"/>
  <c r="U89" i="247"/>
  <c r="U95" i="247" s="1"/>
  <c r="AB89" i="247" s="1"/>
  <c r="AL89" i="247" s="1"/>
  <c r="AW89" i="247" s="1"/>
  <c r="R89" i="247"/>
  <c r="R95" i="247" s="1"/>
  <c r="AA90" i="247" s="1"/>
  <c r="Q89" i="247"/>
  <c r="Q95" i="247" s="1"/>
  <c r="AA89" i="247" s="1"/>
  <c r="N89" i="247"/>
  <c r="N95" i="247" s="1"/>
  <c r="Z90" i="247" s="1"/>
  <c r="M89" i="247"/>
  <c r="M95" i="247" s="1"/>
  <c r="Z89" i="247" s="1"/>
  <c r="L89" i="247"/>
  <c r="H89" i="247"/>
  <c r="C94" i="247" s="1"/>
  <c r="C89" i="247"/>
  <c r="C91" i="247" s="1"/>
  <c r="C84" i="247"/>
  <c r="BO83" i="247"/>
  <c r="BN83" i="247"/>
  <c r="BM83" i="247"/>
  <c r="BL83" i="247"/>
  <c r="BK83" i="247"/>
  <c r="BJ83" i="247"/>
  <c r="BP83" i="247" s="1"/>
  <c r="W83" i="247"/>
  <c r="V83" i="247"/>
  <c r="S83" i="247"/>
  <c r="R83" i="247"/>
  <c r="O83" i="247"/>
  <c r="N83" i="247"/>
  <c r="L83" i="247"/>
  <c r="BO82" i="247"/>
  <c r="BN82" i="247"/>
  <c r="BM82" i="247"/>
  <c r="BL82" i="247"/>
  <c r="BK82" i="247"/>
  <c r="BJ82" i="247"/>
  <c r="BP82" i="247" s="1"/>
  <c r="X82" i="247"/>
  <c r="U82" i="247"/>
  <c r="T82" i="247"/>
  <c r="Q82" i="247"/>
  <c r="P82" i="247"/>
  <c r="M82" i="247"/>
  <c r="L82" i="247"/>
  <c r="BO81" i="247"/>
  <c r="BN81" i="247"/>
  <c r="BM81" i="247"/>
  <c r="BL81" i="247"/>
  <c r="BK81" i="247"/>
  <c r="BJ81" i="247"/>
  <c r="BP81" i="247" s="1"/>
  <c r="X81" i="247"/>
  <c r="V81" i="247"/>
  <c r="T81" i="247"/>
  <c r="R81" i="247"/>
  <c r="P81" i="247"/>
  <c r="N81" i="247"/>
  <c r="L81" i="247"/>
  <c r="BO80" i="247"/>
  <c r="BN80" i="247"/>
  <c r="BM80" i="247"/>
  <c r="BL80" i="247"/>
  <c r="BK80" i="247"/>
  <c r="BJ80" i="247"/>
  <c r="BP80" i="247" s="1"/>
  <c r="W80" i="247"/>
  <c r="U80" i="247"/>
  <c r="S80" i="247"/>
  <c r="Q80" i="247"/>
  <c r="O80" i="247"/>
  <c r="M80" i="247"/>
  <c r="L80" i="247"/>
  <c r="BO79" i="247"/>
  <c r="BN79" i="247"/>
  <c r="BM79" i="247"/>
  <c r="BL79" i="247"/>
  <c r="BK79" i="247"/>
  <c r="BJ79" i="247"/>
  <c r="BP79" i="247" s="1"/>
  <c r="X79" i="247"/>
  <c r="X84" i="247" s="1"/>
  <c r="AB81" i="247" s="1"/>
  <c r="AL81" i="247" s="1"/>
  <c r="AW81" i="247" s="1"/>
  <c r="W79" i="247"/>
  <c r="W84" i="247" s="1"/>
  <c r="AB80" i="247" s="1"/>
  <c r="AL80" i="247" s="1"/>
  <c r="AW80" i="247" s="1"/>
  <c r="T79" i="247"/>
  <c r="T84" i="247" s="1"/>
  <c r="AA81" i="247" s="1"/>
  <c r="S79" i="247"/>
  <c r="S84" i="247" s="1"/>
  <c r="AA80" i="247" s="1"/>
  <c r="P79" i="247"/>
  <c r="P84" i="247" s="1"/>
  <c r="Z81" i="247" s="1"/>
  <c r="O79" i="247"/>
  <c r="O84" i="247" s="1"/>
  <c r="Z80" i="247" s="1"/>
  <c r="L79" i="247"/>
  <c r="H79" i="247"/>
  <c r="H81" i="247" s="1"/>
  <c r="C79" i="247"/>
  <c r="AI80" i="247" s="1"/>
  <c r="BO78" i="247"/>
  <c r="BN78" i="247"/>
  <c r="BM78" i="247"/>
  <c r="BL78" i="247"/>
  <c r="BK78" i="247"/>
  <c r="BJ78" i="247"/>
  <c r="BP78" i="247" s="1"/>
  <c r="BP84" i="247" s="1"/>
  <c r="V78" i="247"/>
  <c r="V84" i="247" s="1"/>
  <c r="AB79" i="247" s="1"/>
  <c r="AL79" i="247" s="1"/>
  <c r="AW79" i="247" s="1"/>
  <c r="U78" i="247"/>
  <c r="U84" i="247" s="1"/>
  <c r="AB78" i="247" s="1"/>
  <c r="AL78" i="247" s="1"/>
  <c r="AW78" i="247" s="1"/>
  <c r="R78" i="247"/>
  <c r="R84" i="247" s="1"/>
  <c r="AA79" i="247" s="1"/>
  <c r="Q78" i="247"/>
  <c r="Q84" i="247" s="1"/>
  <c r="AA78" i="247" s="1"/>
  <c r="N78" i="247"/>
  <c r="N84" i="247" s="1"/>
  <c r="Z79" i="247" s="1"/>
  <c r="M78" i="247"/>
  <c r="M84" i="247" s="1"/>
  <c r="Z78" i="247" s="1"/>
  <c r="L78" i="247"/>
  <c r="H78" i="247"/>
  <c r="C83" i="247" s="1"/>
  <c r="C78" i="247"/>
  <c r="C82" i="247" s="1"/>
  <c r="BV77" i="247"/>
  <c r="BV76" i="247"/>
  <c r="CC75" i="247"/>
  <c r="CC74" i="247"/>
  <c r="BV73" i="247"/>
  <c r="C73" i="247"/>
  <c r="BV72" i="247"/>
  <c r="BO72" i="247"/>
  <c r="BN72" i="247"/>
  <c r="BM72" i="247"/>
  <c r="BL72" i="247"/>
  <c r="BK72" i="247"/>
  <c r="BJ72" i="247"/>
  <c r="BP72" i="247" s="1"/>
  <c r="W72" i="247"/>
  <c r="V72" i="247"/>
  <c r="S72" i="247"/>
  <c r="R72" i="247"/>
  <c r="O72" i="247"/>
  <c r="N72" i="247"/>
  <c r="L72" i="247"/>
  <c r="CH71" i="247"/>
  <c r="BO71" i="247"/>
  <c r="BN71" i="247"/>
  <c r="BM71" i="247"/>
  <c r="BL71" i="247"/>
  <c r="BK71" i="247"/>
  <c r="BJ71" i="247"/>
  <c r="BP71" i="247" s="1"/>
  <c r="X71" i="247"/>
  <c r="U71" i="247"/>
  <c r="T71" i="247"/>
  <c r="Q71" i="247"/>
  <c r="P71" i="247"/>
  <c r="M71" i="247"/>
  <c r="L71" i="247"/>
  <c r="CH70" i="247"/>
  <c r="BO70" i="247"/>
  <c r="BN70" i="247"/>
  <c r="BM70" i="247"/>
  <c r="BL70" i="247"/>
  <c r="BK70" i="247"/>
  <c r="BJ70" i="247"/>
  <c r="BP70" i="247" s="1"/>
  <c r="X70" i="247"/>
  <c r="V70" i="247"/>
  <c r="T70" i="247"/>
  <c r="R70" i="247"/>
  <c r="P70" i="247"/>
  <c r="N70" i="247"/>
  <c r="L70" i="247"/>
  <c r="BV69" i="247"/>
  <c r="BO69" i="247"/>
  <c r="BN69" i="247"/>
  <c r="BM69" i="247"/>
  <c r="BL69" i="247"/>
  <c r="BK69" i="247"/>
  <c r="BJ69" i="247"/>
  <c r="BP69" i="247" s="1"/>
  <c r="W69" i="247"/>
  <c r="U69" i="247"/>
  <c r="S69" i="247"/>
  <c r="Q69" i="247"/>
  <c r="O69" i="247"/>
  <c r="M69" i="247"/>
  <c r="L69" i="247"/>
  <c r="BV68" i="247"/>
  <c r="BO68" i="247"/>
  <c r="BN68" i="247"/>
  <c r="BM68" i="247"/>
  <c r="BL68" i="247"/>
  <c r="BK68" i="247"/>
  <c r="BJ68" i="247"/>
  <c r="BP68" i="247" s="1"/>
  <c r="X68" i="247"/>
  <c r="X73" i="247" s="1"/>
  <c r="AB70" i="247" s="1"/>
  <c r="AL70" i="247" s="1"/>
  <c r="AW70" i="247" s="1"/>
  <c r="W68" i="247"/>
  <c r="W73" i="247" s="1"/>
  <c r="AB69" i="247" s="1"/>
  <c r="AL69" i="247" s="1"/>
  <c r="AW69" i="247" s="1"/>
  <c r="T68" i="247"/>
  <c r="T73" i="247" s="1"/>
  <c r="AA70" i="247" s="1"/>
  <c r="S68" i="247"/>
  <c r="S73" i="247" s="1"/>
  <c r="AA69" i="247" s="1"/>
  <c r="P68" i="247"/>
  <c r="P73" i="247" s="1"/>
  <c r="Z70" i="247" s="1"/>
  <c r="O68" i="247"/>
  <c r="O73" i="247" s="1"/>
  <c r="Z69" i="247" s="1"/>
  <c r="L68" i="247"/>
  <c r="H68" i="247"/>
  <c r="AI70" i="247" s="1"/>
  <c r="C68" i="247"/>
  <c r="H72" i="247" s="1"/>
  <c r="CC67" i="247"/>
  <c r="BO67" i="247"/>
  <c r="BN67" i="247"/>
  <c r="BM67" i="247"/>
  <c r="BL67" i="247"/>
  <c r="BK67" i="247"/>
  <c r="BJ67" i="247"/>
  <c r="BP67" i="247" s="1"/>
  <c r="V67" i="247"/>
  <c r="V73" i="247" s="1"/>
  <c r="AB68" i="247" s="1"/>
  <c r="AL68" i="247" s="1"/>
  <c r="AW68" i="247" s="1"/>
  <c r="U67" i="247"/>
  <c r="U73" i="247" s="1"/>
  <c r="AB67" i="247" s="1"/>
  <c r="AL67" i="247" s="1"/>
  <c r="AW67" i="247" s="1"/>
  <c r="R67" i="247"/>
  <c r="R73" i="247" s="1"/>
  <c r="AA68" i="247" s="1"/>
  <c r="Q67" i="247"/>
  <c r="Q73" i="247" s="1"/>
  <c r="AA67" i="247" s="1"/>
  <c r="N67" i="247"/>
  <c r="N73" i="247" s="1"/>
  <c r="Z68" i="247" s="1"/>
  <c r="M67" i="247"/>
  <c r="M73" i="247" s="1"/>
  <c r="Z67" i="247" s="1"/>
  <c r="L67" i="247"/>
  <c r="H67" i="247"/>
  <c r="C70" i="247" s="1"/>
  <c r="C67" i="247"/>
  <c r="C71" i="247" s="1"/>
  <c r="CM66" i="247"/>
  <c r="CC66" i="247"/>
  <c r="CM65" i="247"/>
  <c r="BV65" i="247"/>
  <c r="BV64" i="247"/>
  <c r="C62" i="247"/>
  <c r="BV61" i="247"/>
  <c r="BO61" i="247"/>
  <c r="BN61" i="247"/>
  <c r="BM61" i="247"/>
  <c r="BL61" i="247"/>
  <c r="BK61" i="247"/>
  <c r="BJ61" i="247"/>
  <c r="BP61" i="247" s="1"/>
  <c r="W61" i="247"/>
  <c r="V61" i="247"/>
  <c r="S61" i="247"/>
  <c r="R61" i="247"/>
  <c r="O61" i="247"/>
  <c r="N61" i="247"/>
  <c r="L61" i="247"/>
  <c r="CM60" i="247"/>
  <c r="BV60" i="247"/>
  <c r="BO60" i="247"/>
  <c r="BN60" i="247"/>
  <c r="BM60" i="247"/>
  <c r="BL60" i="247"/>
  <c r="BK60" i="247"/>
  <c r="BJ60" i="247"/>
  <c r="BP60" i="247" s="1"/>
  <c r="X60" i="247"/>
  <c r="U60" i="247"/>
  <c r="T60" i="247"/>
  <c r="Q60" i="247"/>
  <c r="P60" i="247"/>
  <c r="M60" i="247"/>
  <c r="L60" i="247"/>
  <c r="CM59" i="247"/>
  <c r="CC59" i="247"/>
  <c r="BO59" i="247"/>
  <c r="BN59" i="247"/>
  <c r="BM59" i="247"/>
  <c r="BL59" i="247"/>
  <c r="BK59" i="247"/>
  <c r="BJ59" i="247"/>
  <c r="BP59" i="247" s="1"/>
  <c r="X59" i="247"/>
  <c r="V59" i="247"/>
  <c r="T59" i="247"/>
  <c r="R59" i="247"/>
  <c r="P59" i="247"/>
  <c r="N59" i="247"/>
  <c r="L59" i="247"/>
  <c r="CC58" i="247"/>
  <c r="BO58" i="247"/>
  <c r="BN58" i="247"/>
  <c r="BM58" i="247"/>
  <c r="BL58" i="247"/>
  <c r="BK58" i="247"/>
  <c r="BJ58" i="247"/>
  <c r="BP58" i="247" s="1"/>
  <c r="W58" i="247"/>
  <c r="U58" i="247"/>
  <c r="S58" i="247"/>
  <c r="Q58" i="247"/>
  <c r="O58" i="247"/>
  <c r="M58" i="247"/>
  <c r="L58" i="247"/>
  <c r="BV57" i="247"/>
  <c r="BO57" i="247"/>
  <c r="BN57" i="247"/>
  <c r="BM57" i="247"/>
  <c r="BL57" i="247"/>
  <c r="BK57" i="247"/>
  <c r="BJ57" i="247"/>
  <c r="BP57" i="247" s="1"/>
  <c r="X57" i="247"/>
  <c r="X62" i="247" s="1"/>
  <c r="AB59" i="247" s="1"/>
  <c r="AL59" i="247" s="1"/>
  <c r="AW59" i="247" s="1"/>
  <c r="W57" i="247"/>
  <c r="W62" i="247" s="1"/>
  <c r="AB58" i="247" s="1"/>
  <c r="AL58" i="247" s="1"/>
  <c r="AW58" i="247" s="1"/>
  <c r="T57" i="247"/>
  <c r="T62" i="247" s="1"/>
  <c r="AA59" i="247" s="1"/>
  <c r="S57" i="247"/>
  <c r="S62" i="247" s="1"/>
  <c r="AA58" i="247" s="1"/>
  <c r="P57" i="247"/>
  <c r="P62" i="247" s="1"/>
  <c r="Z59" i="247" s="1"/>
  <c r="O57" i="247"/>
  <c r="O62" i="247" s="1"/>
  <c r="Z58" i="247" s="1"/>
  <c r="L57" i="247"/>
  <c r="H57" i="247"/>
  <c r="H60" i="247" s="1"/>
  <c r="C57" i="247"/>
  <c r="H58" i="247" s="1"/>
  <c r="BV56" i="247"/>
  <c r="BO56" i="247"/>
  <c r="BN56" i="247"/>
  <c r="BM56" i="247"/>
  <c r="BL56" i="247"/>
  <c r="BK56" i="247"/>
  <c r="BJ56" i="247"/>
  <c r="BP56" i="247" s="1"/>
  <c r="V56" i="247"/>
  <c r="V62" i="247" s="1"/>
  <c r="AB57" i="247" s="1"/>
  <c r="AL57" i="247" s="1"/>
  <c r="AW57" i="247" s="1"/>
  <c r="U56" i="247"/>
  <c r="U62" i="247" s="1"/>
  <c r="AB56" i="247" s="1"/>
  <c r="AL56" i="247" s="1"/>
  <c r="AW56" i="247" s="1"/>
  <c r="R56" i="247"/>
  <c r="R62" i="247" s="1"/>
  <c r="AA57" i="247" s="1"/>
  <c r="Q56" i="247"/>
  <c r="Q62" i="247" s="1"/>
  <c r="AA56" i="247" s="1"/>
  <c r="N56" i="247"/>
  <c r="N62" i="247" s="1"/>
  <c r="Z57" i="247" s="1"/>
  <c r="M56" i="247"/>
  <c r="M62" i="247" s="1"/>
  <c r="Z56" i="247" s="1"/>
  <c r="L56" i="247"/>
  <c r="H56" i="247"/>
  <c r="C61" i="247" s="1"/>
  <c r="C56" i="247"/>
  <c r="C60" i="247" s="1"/>
  <c r="CH55" i="247"/>
  <c r="CH54" i="247"/>
  <c r="BV53" i="247"/>
  <c r="BV52" i="247"/>
  <c r="CC51" i="247"/>
  <c r="C51" i="247"/>
  <c r="CC50" i="247"/>
  <c r="BO50" i="247"/>
  <c r="BN50" i="247"/>
  <c r="BM50" i="247"/>
  <c r="BL50" i="247"/>
  <c r="BK50" i="247"/>
  <c r="BJ50" i="247"/>
  <c r="BP50" i="247" s="1"/>
  <c r="W50" i="247"/>
  <c r="V50" i="247"/>
  <c r="S50" i="247"/>
  <c r="R50" i="247"/>
  <c r="O50" i="247"/>
  <c r="N50" i="247"/>
  <c r="L50" i="247"/>
  <c r="BV49" i="247"/>
  <c r="BO49" i="247"/>
  <c r="BN49" i="247"/>
  <c r="BM49" i="247"/>
  <c r="BL49" i="247"/>
  <c r="BK49" i="247"/>
  <c r="BJ49" i="247"/>
  <c r="BP49" i="247" s="1"/>
  <c r="X49" i="247"/>
  <c r="U49" i="247"/>
  <c r="T49" i="247"/>
  <c r="Q49" i="247"/>
  <c r="P49" i="247"/>
  <c r="M49" i="247"/>
  <c r="L49" i="247"/>
  <c r="BV48" i="247"/>
  <c r="BO48" i="247"/>
  <c r="BN48" i="247"/>
  <c r="BM48" i="247"/>
  <c r="BL48" i="247"/>
  <c r="BK48" i="247"/>
  <c r="BJ48" i="247"/>
  <c r="BP48" i="247" s="1"/>
  <c r="X48" i="247"/>
  <c r="V48" i="247"/>
  <c r="T48" i="247"/>
  <c r="R48" i="247"/>
  <c r="P48" i="247"/>
  <c r="N48" i="247"/>
  <c r="L48" i="247"/>
  <c r="BO47" i="247"/>
  <c r="BN47" i="247"/>
  <c r="BM47" i="247"/>
  <c r="BL47" i="247"/>
  <c r="BK47" i="247"/>
  <c r="BJ47" i="247"/>
  <c r="BP47" i="247" s="1"/>
  <c r="W47" i="247"/>
  <c r="U47" i="247"/>
  <c r="S47" i="247"/>
  <c r="Q47" i="247"/>
  <c r="O47" i="247"/>
  <c r="M47" i="247"/>
  <c r="L47" i="247"/>
  <c r="BO46" i="247"/>
  <c r="BN46" i="247"/>
  <c r="BM46" i="247"/>
  <c r="BL46" i="247"/>
  <c r="BK46" i="247"/>
  <c r="BJ46" i="247"/>
  <c r="BP46" i="247" s="1"/>
  <c r="X46" i="247"/>
  <c r="X51" i="247" s="1"/>
  <c r="AB48" i="247" s="1"/>
  <c r="AL48" i="247" s="1"/>
  <c r="AW48" i="247" s="1"/>
  <c r="W46" i="247"/>
  <c r="W51" i="247" s="1"/>
  <c r="AB47" i="247" s="1"/>
  <c r="AL47" i="247" s="1"/>
  <c r="AW47" i="247" s="1"/>
  <c r="T46" i="247"/>
  <c r="T51" i="247" s="1"/>
  <c r="AA48" i="247" s="1"/>
  <c r="S46" i="247"/>
  <c r="S51" i="247" s="1"/>
  <c r="AA47" i="247" s="1"/>
  <c r="P46" i="247"/>
  <c r="P51" i="247" s="1"/>
  <c r="Z48" i="247" s="1"/>
  <c r="O46" i="247"/>
  <c r="O51" i="247" s="1"/>
  <c r="Z47" i="247" s="1"/>
  <c r="L46" i="247"/>
  <c r="H46" i="247"/>
  <c r="H48" i="247" s="1"/>
  <c r="C46" i="247"/>
  <c r="AI47" i="247" s="1"/>
  <c r="BO45" i="247"/>
  <c r="BN45" i="247"/>
  <c r="BM45" i="247"/>
  <c r="BL45" i="247"/>
  <c r="BK45" i="247"/>
  <c r="BJ45" i="247"/>
  <c r="BP45" i="247" s="1"/>
  <c r="BP51" i="247" s="1"/>
  <c r="V45" i="247"/>
  <c r="V51" i="247" s="1"/>
  <c r="AB46" i="247" s="1"/>
  <c r="AL46" i="247" s="1"/>
  <c r="AW46" i="247" s="1"/>
  <c r="U45" i="247"/>
  <c r="U51" i="247" s="1"/>
  <c r="AB45" i="247" s="1"/>
  <c r="AL45" i="247" s="1"/>
  <c r="AW45" i="247" s="1"/>
  <c r="R45" i="247"/>
  <c r="R51" i="247" s="1"/>
  <c r="AA46" i="247" s="1"/>
  <c r="Q45" i="247"/>
  <c r="Q51" i="247" s="1"/>
  <c r="AA45" i="247" s="1"/>
  <c r="N45" i="247"/>
  <c r="N51" i="247" s="1"/>
  <c r="Z46" i="247" s="1"/>
  <c r="M45" i="247"/>
  <c r="M51" i="247" s="1"/>
  <c r="Z45" i="247" s="1"/>
  <c r="L45" i="247"/>
  <c r="H45" i="247"/>
  <c r="C50" i="247" s="1"/>
  <c r="C45" i="247"/>
  <c r="C49" i="247" s="1"/>
  <c r="BT41" i="247"/>
  <c r="BT40" i="247"/>
  <c r="C40" i="247"/>
  <c r="CA39" i="247"/>
  <c r="BO39" i="247"/>
  <c r="BN39" i="247"/>
  <c r="BM39" i="247"/>
  <c r="BL39" i="247"/>
  <c r="BK39" i="247"/>
  <c r="BJ39" i="247"/>
  <c r="BP39" i="247" s="1"/>
  <c r="W39" i="247"/>
  <c r="V39" i="247"/>
  <c r="S39" i="247"/>
  <c r="R39" i="247"/>
  <c r="O39" i="247"/>
  <c r="N39" i="247"/>
  <c r="L39" i="247"/>
  <c r="BO38" i="247"/>
  <c r="BN38" i="247"/>
  <c r="BM38" i="247"/>
  <c r="BL38" i="247"/>
  <c r="BK38" i="247"/>
  <c r="BJ38" i="247"/>
  <c r="BP38" i="247" s="1"/>
  <c r="X38" i="247"/>
  <c r="U38" i="247"/>
  <c r="T38" i="247"/>
  <c r="Q38" i="247"/>
  <c r="P38" i="247"/>
  <c r="M38" i="247"/>
  <c r="L38" i="247"/>
  <c r="BT37" i="247"/>
  <c r="CA38" i="247" s="1"/>
  <c r="BO37" i="247"/>
  <c r="BN37" i="247"/>
  <c r="BM37" i="247"/>
  <c r="BL37" i="247"/>
  <c r="BK37" i="247"/>
  <c r="BJ37" i="247"/>
  <c r="BP37" i="247" s="1"/>
  <c r="X37" i="247"/>
  <c r="V37" i="247"/>
  <c r="T37" i="247"/>
  <c r="R37" i="247"/>
  <c r="P37" i="247"/>
  <c r="N37" i="247"/>
  <c r="L37" i="247"/>
  <c r="BT36" i="247"/>
  <c r="BO36" i="247"/>
  <c r="BN36" i="247"/>
  <c r="BM36" i="247"/>
  <c r="BL36" i="247"/>
  <c r="BK36" i="247"/>
  <c r="BJ36" i="247"/>
  <c r="BP36" i="247" s="1"/>
  <c r="W36" i="247"/>
  <c r="U36" i="247"/>
  <c r="S36" i="247"/>
  <c r="Q36" i="247"/>
  <c r="O36" i="247"/>
  <c r="M36" i="247"/>
  <c r="L36" i="247"/>
  <c r="CF35" i="247"/>
  <c r="BO35" i="247"/>
  <c r="BN35" i="247"/>
  <c r="BM35" i="247"/>
  <c r="BL35" i="247"/>
  <c r="BK35" i="247"/>
  <c r="BJ35" i="247"/>
  <c r="BP35" i="247" s="1"/>
  <c r="X35" i="247"/>
  <c r="X40" i="247" s="1"/>
  <c r="AB37" i="247" s="1"/>
  <c r="AL37" i="247" s="1"/>
  <c r="AW37" i="247" s="1"/>
  <c r="W35" i="247"/>
  <c r="W40" i="247" s="1"/>
  <c r="AB36" i="247" s="1"/>
  <c r="AL36" i="247" s="1"/>
  <c r="AW36" i="247" s="1"/>
  <c r="T35" i="247"/>
  <c r="T40" i="247" s="1"/>
  <c r="AA37" i="247" s="1"/>
  <c r="S35" i="247"/>
  <c r="S40" i="247" s="1"/>
  <c r="AA36" i="247" s="1"/>
  <c r="P35" i="247"/>
  <c r="P40" i="247" s="1"/>
  <c r="Z37" i="247" s="1"/>
  <c r="O35" i="247"/>
  <c r="O40" i="247" s="1"/>
  <c r="Z36" i="247" s="1"/>
  <c r="L35" i="247"/>
  <c r="H35" i="247"/>
  <c r="AI37" i="247" s="1"/>
  <c r="C35" i="247"/>
  <c r="H39" i="247" s="1"/>
  <c r="BO34" i="247"/>
  <c r="BN34" i="247"/>
  <c r="BM34" i="247"/>
  <c r="BL34" i="247"/>
  <c r="BK34" i="247"/>
  <c r="BJ34" i="247"/>
  <c r="BP34" i="247" s="1"/>
  <c r="V34" i="247"/>
  <c r="V40" i="247" s="1"/>
  <c r="AB35" i="247" s="1"/>
  <c r="AL35" i="247" s="1"/>
  <c r="AW35" i="247" s="1"/>
  <c r="U34" i="247"/>
  <c r="U40" i="247" s="1"/>
  <c r="AB34" i="247" s="1"/>
  <c r="AL34" i="247" s="1"/>
  <c r="AW34" i="247" s="1"/>
  <c r="R34" i="247"/>
  <c r="R40" i="247" s="1"/>
  <c r="AA35" i="247" s="1"/>
  <c r="Q34" i="247"/>
  <c r="Q40" i="247" s="1"/>
  <c r="AA34" i="247" s="1"/>
  <c r="N34" i="247"/>
  <c r="N40" i="247" s="1"/>
  <c r="Z35" i="247" s="1"/>
  <c r="M34" i="247"/>
  <c r="M40" i="247" s="1"/>
  <c r="Z34" i="247" s="1"/>
  <c r="L34" i="247"/>
  <c r="H34" i="247"/>
  <c r="C37" i="247" s="1"/>
  <c r="C34" i="247"/>
  <c r="C38" i="247" s="1"/>
  <c r="BT33" i="247"/>
  <c r="BT32" i="247"/>
  <c r="CA31" i="247"/>
  <c r="CF34" i="247" s="1"/>
  <c r="BT29" i="247"/>
  <c r="CA30" i="247" s="1"/>
  <c r="C29" i="247"/>
  <c r="BT28" i="247"/>
  <c r="BO28" i="247"/>
  <c r="BN28" i="247"/>
  <c r="BM28" i="247"/>
  <c r="BL28" i="247"/>
  <c r="BK28" i="247"/>
  <c r="BJ28" i="247"/>
  <c r="W28" i="247"/>
  <c r="V28" i="247"/>
  <c r="S28" i="247"/>
  <c r="R28" i="247"/>
  <c r="O28" i="247"/>
  <c r="N28" i="247"/>
  <c r="L28" i="247"/>
  <c r="BO27" i="247"/>
  <c r="BN27" i="247"/>
  <c r="BM27" i="247"/>
  <c r="BL27" i="247"/>
  <c r="BK27" i="247"/>
  <c r="BJ27" i="247"/>
  <c r="X27" i="247"/>
  <c r="U27" i="247"/>
  <c r="T27" i="247"/>
  <c r="Q27" i="247"/>
  <c r="P27" i="247"/>
  <c r="M27" i="247"/>
  <c r="L27" i="247"/>
  <c r="BO26" i="247"/>
  <c r="BN26" i="247"/>
  <c r="BM26" i="247"/>
  <c r="BL26" i="247"/>
  <c r="BK26" i="247"/>
  <c r="BJ26" i="247"/>
  <c r="X26" i="247"/>
  <c r="V26" i="247"/>
  <c r="T26" i="247"/>
  <c r="R26" i="247"/>
  <c r="P26" i="247"/>
  <c r="N26" i="247"/>
  <c r="L26" i="247"/>
  <c r="BT25" i="247"/>
  <c r="BO25" i="247"/>
  <c r="BN25" i="247"/>
  <c r="BM25" i="247"/>
  <c r="BL25" i="247"/>
  <c r="BK25" i="247"/>
  <c r="BJ25" i="247"/>
  <c r="BP25" i="247" s="1"/>
  <c r="W25" i="247"/>
  <c r="U25" i="247"/>
  <c r="S25" i="247"/>
  <c r="Q25" i="247"/>
  <c r="O25" i="247"/>
  <c r="M25" i="247"/>
  <c r="L25" i="247"/>
  <c r="CK24" i="247"/>
  <c r="CK30" i="247" s="1"/>
  <c r="CQ29" i="247" s="1"/>
  <c r="BT24" i="247"/>
  <c r="BO24" i="247"/>
  <c r="BN24" i="247"/>
  <c r="BM24" i="247"/>
  <c r="BL24" i="247"/>
  <c r="BK24" i="247"/>
  <c r="BJ24" i="247"/>
  <c r="BP24" i="247" s="1"/>
  <c r="X24" i="247"/>
  <c r="X29" i="247" s="1"/>
  <c r="AB26" i="247" s="1"/>
  <c r="AL26" i="247" s="1"/>
  <c r="AW26" i="247" s="1"/>
  <c r="W24" i="247"/>
  <c r="W29" i="247" s="1"/>
  <c r="AB25" i="247" s="1"/>
  <c r="AL25" i="247" s="1"/>
  <c r="AW25" i="247" s="1"/>
  <c r="T24" i="247"/>
  <c r="T29" i="247" s="1"/>
  <c r="AA26" i="247" s="1"/>
  <c r="S24" i="247"/>
  <c r="S29" i="247" s="1"/>
  <c r="AA25" i="247" s="1"/>
  <c r="P24" i="247"/>
  <c r="P29" i="247" s="1"/>
  <c r="Z26" i="247" s="1"/>
  <c r="O24" i="247"/>
  <c r="O29" i="247" s="1"/>
  <c r="Z25" i="247" s="1"/>
  <c r="L24" i="247"/>
  <c r="H24" i="247"/>
  <c r="AI26" i="247" s="1"/>
  <c r="C24" i="247"/>
  <c r="AI25" i="247" s="1"/>
  <c r="CQ23" i="247"/>
  <c r="CA23" i="247"/>
  <c r="BO23" i="247"/>
  <c r="BN23" i="247"/>
  <c r="BM23" i="247"/>
  <c r="BL23" i="247"/>
  <c r="BK23" i="247"/>
  <c r="BJ23" i="247"/>
  <c r="V23" i="247"/>
  <c r="V29" i="247" s="1"/>
  <c r="AB24" i="247" s="1"/>
  <c r="AL24" i="247" s="1"/>
  <c r="AW24" i="247" s="1"/>
  <c r="U23" i="247"/>
  <c r="U29" i="247" s="1"/>
  <c r="AB23" i="247" s="1"/>
  <c r="AL23" i="247" s="1"/>
  <c r="AW23" i="247" s="1"/>
  <c r="R23" i="247"/>
  <c r="R29" i="247" s="1"/>
  <c r="AA24" i="247" s="1"/>
  <c r="Q23" i="247"/>
  <c r="Q29" i="247" s="1"/>
  <c r="AA23" i="247" s="1"/>
  <c r="N23" i="247"/>
  <c r="N29" i="247" s="1"/>
  <c r="Z24" i="247" s="1"/>
  <c r="M23" i="247"/>
  <c r="M29" i="247" s="1"/>
  <c r="Z23" i="247" s="1"/>
  <c r="L23" i="247"/>
  <c r="H23" i="247"/>
  <c r="C28" i="247" s="1"/>
  <c r="C23" i="247"/>
  <c r="C27" i="247" s="1"/>
  <c r="BT21" i="247"/>
  <c r="CA22" i="247" s="1"/>
  <c r="BT20" i="247"/>
  <c r="CF19" i="247"/>
  <c r="CK23" i="247" s="1"/>
  <c r="C18" i="247"/>
  <c r="BT17" i="247"/>
  <c r="BO17" i="247"/>
  <c r="BN17" i="247"/>
  <c r="BM17" i="247"/>
  <c r="BL17" i="247"/>
  <c r="BK17" i="247"/>
  <c r="BJ17" i="247"/>
  <c r="W17" i="247"/>
  <c r="V17" i="247"/>
  <c r="S17" i="247"/>
  <c r="R17" i="247"/>
  <c r="O17" i="247"/>
  <c r="N17" i="247"/>
  <c r="L17" i="247"/>
  <c r="BT16" i="247"/>
  <c r="BO16" i="247"/>
  <c r="BN16" i="247"/>
  <c r="BM16" i="247"/>
  <c r="BL16" i="247"/>
  <c r="BK16" i="247"/>
  <c r="BJ16" i="247"/>
  <c r="X16" i="247"/>
  <c r="U16" i="247"/>
  <c r="T16" i="247"/>
  <c r="Q16" i="247"/>
  <c r="P16" i="247"/>
  <c r="M16" i="247"/>
  <c r="L16" i="247"/>
  <c r="CA15" i="247"/>
  <c r="CF18" i="247" s="1"/>
  <c r="BO15" i="247"/>
  <c r="BN15" i="247"/>
  <c r="BM15" i="247"/>
  <c r="BL15" i="247"/>
  <c r="BK15" i="247"/>
  <c r="BJ15" i="247"/>
  <c r="X15" i="247"/>
  <c r="V15" i="247"/>
  <c r="T15" i="247"/>
  <c r="R15" i="247"/>
  <c r="P15" i="247"/>
  <c r="N15" i="247"/>
  <c r="L15" i="247"/>
  <c r="BO14" i="247"/>
  <c r="BN14" i="247"/>
  <c r="BM14" i="247"/>
  <c r="BL14" i="247"/>
  <c r="BK14" i="247"/>
  <c r="BJ14" i="247"/>
  <c r="AB14" i="247"/>
  <c r="AL14" i="247" s="1"/>
  <c r="AW14" i="247" s="1"/>
  <c r="W14" i="247"/>
  <c r="U14" i="247"/>
  <c r="S14" i="247"/>
  <c r="Q14" i="247"/>
  <c r="O14" i="247"/>
  <c r="M14" i="247"/>
  <c r="L14" i="247"/>
  <c r="BT13" i="247"/>
  <c r="BO13" i="247"/>
  <c r="BN13" i="247"/>
  <c r="BM13" i="247"/>
  <c r="BL13" i="247"/>
  <c r="BK13" i="247"/>
  <c r="BJ13" i="247"/>
  <c r="X13" i="247"/>
  <c r="X18" i="247" s="1"/>
  <c r="AB15" i="247" s="1"/>
  <c r="AL15" i="247" s="1"/>
  <c r="AW15" i="247" s="1"/>
  <c r="W13" i="247"/>
  <c r="W18" i="247" s="1"/>
  <c r="T13" i="247"/>
  <c r="T18" i="247" s="1"/>
  <c r="AA15" i="247" s="1"/>
  <c r="S13" i="247"/>
  <c r="P13" i="247"/>
  <c r="P18" i="247" s="1"/>
  <c r="Z15" i="247" s="1"/>
  <c r="O13" i="247"/>
  <c r="L13" i="247"/>
  <c r="H13" i="247"/>
  <c r="C13" i="247"/>
  <c r="H14" i="247" s="1"/>
  <c r="BT12" i="247"/>
  <c r="BO12" i="247"/>
  <c r="BN12" i="247"/>
  <c r="BM12" i="247"/>
  <c r="BL12" i="247"/>
  <c r="BK12" i="247"/>
  <c r="BJ12" i="247"/>
  <c r="AA12" i="247"/>
  <c r="AK12" i="247" s="1"/>
  <c r="V12" i="247"/>
  <c r="V18" i="247" s="1"/>
  <c r="AB13" i="247" s="1"/>
  <c r="AL13" i="247" s="1"/>
  <c r="AW13" i="247" s="1"/>
  <c r="U12" i="247"/>
  <c r="U18" i="247" s="1"/>
  <c r="AB12" i="247" s="1"/>
  <c r="AL12" i="247" s="1"/>
  <c r="AW12" i="247" s="1"/>
  <c r="R12" i="247"/>
  <c r="R18" i="247" s="1"/>
  <c r="AA13" i="247" s="1"/>
  <c r="Q12" i="247"/>
  <c r="Q18" i="247" s="1"/>
  <c r="N12" i="247"/>
  <c r="N18" i="247" s="1"/>
  <c r="Z13" i="247" s="1"/>
  <c r="M12" i="247"/>
  <c r="M18" i="247" s="1"/>
  <c r="Z12" i="247" s="1"/>
  <c r="L12" i="247"/>
  <c r="H12" i="247"/>
  <c r="C12" i="247"/>
  <c r="C16" i="247" s="1"/>
  <c r="C95" i="246"/>
  <c r="BO94" i="246"/>
  <c r="BN94" i="246"/>
  <c r="BM94" i="246"/>
  <c r="BL94" i="246"/>
  <c r="BK94" i="246"/>
  <c r="BJ94" i="246"/>
  <c r="BP94" i="246" s="1"/>
  <c r="W94" i="246"/>
  <c r="V94" i="246"/>
  <c r="S94" i="246"/>
  <c r="R94" i="246"/>
  <c r="O94" i="246"/>
  <c r="N94" i="246"/>
  <c r="L94" i="246"/>
  <c r="BO93" i="246"/>
  <c r="BN93" i="246"/>
  <c r="BM93" i="246"/>
  <c r="BL93" i="246"/>
  <c r="BK93" i="246"/>
  <c r="BJ93" i="246"/>
  <c r="BP93" i="246" s="1"/>
  <c r="X93" i="246"/>
  <c r="U93" i="246"/>
  <c r="T93" i="246"/>
  <c r="Q93" i="246"/>
  <c r="P93" i="246"/>
  <c r="M93" i="246"/>
  <c r="L93" i="246"/>
  <c r="BO92" i="246"/>
  <c r="BN92" i="246"/>
  <c r="BM92" i="246"/>
  <c r="BL92" i="246"/>
  <c r="BK92" i="246"/>
  <c r="BJ92" i="246"/>
  <c r="BP92" i="246" s="1"/>
  <c r="X92" i="246"/>
  <c r="V92" i="246"/>
  <c r="T92" i="246"/>
  <c r="R92" i="246"/>
  <c r="P92" i="246"/>
  <c r="N92" i="246"/>
  <c r="L92" i="246"/>
  <c r="BO91" i="246"/>
  <c r="BN91" i="246"/>
  <c r="BM91" i="246"/>
  <c r="BL91" i="246"/>
  <c r="BK91" i="246"/>
  <c r="BJ91" i="246"/>
  <c r="BP91" i="246" s="1"/>
  <c r="W91" i="246"/>
  <c r="U91" i="246"/>
  <c r="S91" i="246"/>
  <c r="Q91" i="246"/>
  <c r="O91" i="246"/>
  <c r="M91" i="246"/>
  <c r="L91" i="246"/>
  <c r="BO90" i="246"/>
  <c r="BN90" i="246"/>
  <c r="BM90" i="246"/>
  <c r="BL90" i="246"/>
  <c r="BK90" i="246"/>
  <c r="BJ90" i="246"/>
  <c r="BP90" i="246" s="1"/>
  <c r="X90" i="246"/>
  <c r="X95" i="246" s="1"/>
  <c r="AB92" i="246" s="1"/>
  <c r="AL92" i="246" s="1"/>
  <c r="AW92" i="246" s="1"/>
  <c r="W90" i="246"/>
  <c r="W95" i="246" s="1"/>
  <c r="AB91" i="246" s="1"/>
  <c r="AL91" i="246" s="1"/>
  <c r="AW91" i="246" s="1"/>
  <c r="T90" i="246"/>
  <c r="T95" i="246" s="1"/>
  <c r="AA92" i="246" s="1"/>
  <c r="S90" i="246"/>
  <c r="S95" i="246" s="1"/>
  <c r="AA91" i="246" s="1"/>
  <c r="P90" i="246"/>
  <c r="P95" i="246" s="1"/>
  <c r="Z92" i="246" s="1"/>
  <c r="O90" i="246"/>
  <c r="O95" i="246" s="1"/>
  <c r="Z91" i="246" s="1"/>
  <c r="L90" i="246"/>
  <c r="H90" i="246"/>
  <c r="AI92" i="246" s="1"/>
  <c r="C90" i="246"/>
  <c r="H91" i="246" s="1"/>
  <c r="BO89" i="246"/>
  <c r="BN89" i="246"/>
  <c r="BM89" i="246"/>
  <c r="BL89" i="246"/>
  <c r="BK89" i="246"/>
  <c r="BJ89" i="246"/>
  <c r="BP89" i="246" s="1"/>
  <c r="BP95" i="246" s="1"/>
  <c r="V89" i="246"/>
  <c r="V95" i="246" s="1"/>
  <c r="AB90" i="246" s="1"/>
  <c r="AL90" i="246" s="1"/>
  <c r="AW90" i="246" s="1"/>
  <c r="U89" i="246"/>
  <c r="U95" i="246" s="1"/>
  <c r="AB89" i="246" s="1"/>
  <c r="AL89" i="246" s="1"/>
  <c r="AW89" i="246" s="1"/>
  <c r="R89" i="246"/>
  <c r="R95" i="246" s="1"/>
  <c r="AA90" i="246" s="1"/>
  <c r="Q89" i="246"/>
  <c r="Q95" i="246" s="1"/>
  <c r="AA89" i="246" s="1"/>
  <c r="N89" i="246"/>
  <c r="N95" i="246" s="1"/>
  <c r="Z90" i="246" s="1"/>
  <c r="M89" i="246"/>
  <c r="M95" i="246" s="1"/>
  <c r="Z89" i="246" s="1"/>
  <c r="L89" i="246"/>
  <c r="H89" i="246"/>
  <c r="C94" i="246" s="1"/>
  <c r="C89" i="246"/>
  <c r="C93" i="246" s="1"/>
  <c r="C84" i="246"/>
  <c r="BO83" i="246"/>
  <c r="BN83" i="246"/>
  <c r="BM83" i="246"/>
  <c r="BL83" i="246"/>
  <c r="BK83" i="246"/>
  <c r="BJ83" i="246"/>
  <c r="BP83" i="246" s="1"/>
  <c r="W83" i="246"/>
  <c r="V83" i="246"/>
  <c r="S83" i="246"/>
  <c r="R83" i="246"/>
  <c r="O83" i="246"/>
  <c r="N83" i="246"/>
  <c r="L83" i="246"/>
  <c r="BO82" i="246"/>
  <c r="BN82" i="246"/>
  <c r="BM82" i="246"/>
  <c r="BL82" i="246"/>
  <c r="BK82" i="246"/>
  <c r="BJ82" i="246"/>
  <c r="BP82" i="246" s="1"/>
  <c r="X82" i="246"/>
  <c r="U82" i="246"/>
  <c r="T82" i="246"/>
  <c r="Q82" i="246"/>
  <c r="P82" i="246"/>
  <c r="M82" i="246"/>
  <c r="L82" i="246"/>
  <c r="BO81" i="246"/>
  <c r="BN81" i="246"/>
  <c r="BM81" i="246"/>
  <c r="BL81" i="246"/>
  <c r="BK81" i="246"/>
  <c r="BJ81" i="246"/>
  <c r="BP81" i="246" s="1"/>
  <c r="X81" i="246"/>
  <c r="V81" i="246"/>
  <c r="T81" i="246"/>
  <c r="R81" i="246"/>
  <c r="P81" i="246"/>
  <c r="N81" i="246"/>
  <c r="L81" i="246"/>
  <c r="BO80" i="246"/>
  <c r="BN80" i="246"/>
  <c r="BM80" i="246"/>
  <c r="BL80" i="246"/>
  <c r="BK80" i="246"/>
  <c r="BJ80" i="246"/>
  <c r="BP80" i="246" s="1"/>
  <c r="W80" i="246"/>
  <c r="U80" i="246"/>
  <c r="S80" i="246"/>
  <c r="Q80" i="246"/>
  <c r="O80" i="246"/>
  <c r="M80" i="246"/>
  <c r="L80" i="246"/>
  <c r="BO79" i="246"/>
  <c r="BN79" i="246"/>
  <c r="BM79" i="246"/>
  <c r="BL79" i="246"/>
  <c r="BK79" i="246"/>
  <c r="BJ79" i="246"/>
  <c r="BP79" i="246" s="1"/>
  <c r="X79" i="246"/>
  <c r="X84" i="246" s="1"/>
  <c r="AB81" i="246" s="1"/>
  <c r="AL81" i="246" s="1"/>
  <c r="AW81" i="246" s="1"/>
  <c r="W79" i="246"/>
  <c r="W84" i="246" s="1"/>
  <c r="AB80" i="246" s="1"/>
  <c r="AL80" i="246" s="1"/>
  <c r="AW80" i="246" s="1"/>
  <c r="T79" i="246"/>
  <c r="T84" i="246" s="1"/>
  <c r="AA81" i="246" s="1"/>
  <c r="S79" i="246"/>
  <c r="S84" i="246" s="1"/>
  <c r="AA80" i="246" s="1"/>
  <c r="P79" i="246"/>
  <c r="P84" i="246" s="1"/>
  <c r="Z81" i="246" s="1"/>
  <c r="O79" i="246"/>
  <c r="O84" i="246" s="1"/>
  <c r="Z80" i="246" s="1"/>
  <c r="L79" i="246"/>
  <c r="H79" i="246"/>
  <c r="H82" i="246" s="1"/>
  <c r="C79" i="246"/>
  <c r="H83" i="246" s="1"/>
  <c r="BO78" i="246"/>
  <c r="BN78" i="246"/>
  <c r="BM78" i="246"/>
  <c r="BL78" i="246"/>
  <c r="BK78" i="246"/>
  <c r="BJ78" i="246"/>
  <c r="BP78" i="246" s="1"/>
  <c r="BP84" i="246" s="1"/>
  <c r="V78" i="246"/>
  <c r="V84" i="246" s="1"/>
  <c r="AB79" i="246" s="1"/>
  <c r="AL79" i="246" s="1"/>
  <c r="AW79" i="246" s="1"/>
  <c r="U78" i="246"/>
  <c r="U84" i="246" s="1"/>
  <c r="AB78" i="246" s="1"/>
  <c r="AL78" i="246" s="1"/>
  <c r="AW78" i="246" s="1"/>
  <c r="R78" i="246"/>
  <c r="R84" i="246" s="1"/>
  <c r="AA79" i="246" s="1"/>
  <c r="Q78" i="246"/>
  <c r="Q84" i="246" s="1"/>
  <c r="AA78" i="246" s="1"/>
  <c r="N78" i="246"/>
  <c r="N84" i="246" s="1"/>
  <c r="Z79" i="246" s="1"/>
  <c r="M78" i="246"/>
  <c r="M84" i="246" s="1"/>
  <c r="Z78" i="246" s="1"/>
  <c r="L78" i="246"/>
  <c r="H78" i="246"/>
  <c r="C81" i="246" s="1"/>
  <c r="C78" i="246"/>
  <c r="AI78" i="246" s="1"/>
  <c r="BV77" i="246"/>
  <c r="BV76" i="246"/>
  <c r="CC75" i="246"/>
  <c r="CC74" i="246"/>
  <c r="BV73" i="246"/>
  <c r="C73" i="246"/>
  <c r="BV72" i="246"/>
  <c r="BO72" i="246"/>
  <c r="BN72" i="246"/>
  <c r="BM72" i="246"/>
  <c r="BL72" i="246"/>
  <c r="BK72" i="246"/>
  <c r="BJ72" i="246"/>
  <c r="BP72" i="246" s="1"/>
  <c r="W72" i="246"/>
  <c r="V72" i="246"/>
  <c r="S72" i="246"/>
  <c r="R72" i="246"/>
  <c r="O72" i="246"/>
  <c r="N72" i="246"/>
  <c r="L72" i="246"/>
  <c r="CH71" i="246"/>
  <c r="BO71" i="246"/>
  <c r="BN71" i="246"/>
  <c r="BM71" i="246"/>
  <c r="BL71" i="246"/>
  <c r="BK71" i="246"/>
  <c r="BJ71" i="246"/>
  <c r="BP71" i="246" s="1"/>
  <c r="X71" i="246"/>
  <c r="U71" i="246"/>
  <c r="T71" i="246"/>
  <c r="Q71" i="246"/>
  <c r="P71" i="246"/>
  <c r="M71" i="246"/>
  <c r="L71" i="246"/>
  <c r="CH70" i="246"/>
  <c r="BO70" i="246"/>
  <c r="BN70" i="246"/>
  <c r="BM70" i="246"/>
  <c r="BL70" i="246"/>
  <c r="BK70" i="246"/>
  <c r="BJ70" i="246"/>
  <c r="BP70" i="246" s="1"/>
  <c r="X70" i="246"/>
  <c r="V70" i="246"/>
  <c r="T70" i="246"/>
  <c r="R70" i="246"/>
  <c r="P70" i="246"/>
  <c r="N70" i="246"/>
  <c r="L70" i="246"/>
  <c r="BV69" i="246"/>
  <c r="BO69" i="246"/>
  <c r="BN69" i="246"/>
  <c r="BM69" i="246"/>
  <c r="BL69" i="246"/>
  <c r="BK69" i="246"/>
  <c r="BJ69" i="246"/>
  <c r="BP69" i="246" s="1"/>
  <c r="W69" i="246"/>
  <c r="U69" i="246"/>
  <c r="S69" i="246"/>
  <c r="Q69" i="246"/>
  <c r="O69" i="246"/>
  <c r="M69" i="246"/>
  <c r="L69" i="246"/>
  <c r="BV68" i="246"/>
  <c r="BO68" i="246"/>
  <c r="BN68" i="246"/>
  <c r="BM68" i="246"/>
  <c r="BL68" i="246"/>
  <c r="BK68" i="246"/>
  <c r="BJ68" i="246"/>
  <c r="BP68" i="246" s="1"/>
  <c r="X68" i="246"/>
  <c r="X73" i="246" s="1"/>
  <c r="AB70" i="246" s="1"/>
  <c r="AL70" i="246" s="1"/>
  <c r="AW70" i="246" s="1"/>
  <c r="W68" i="246"/>
  <c r="W73" i="246" s="1"/>
  <c r="AB69" i="246" s="1"/>
  <c r="AL69" i="246" s="1"/>
  <c r="AW69" i="246" s="1"/>
  <c r="T68" i="246"/>
  <c r="T73" i="246" s="1"/>
  <c r="AA70" i="246" s="1"/>
  <c r="S68" i="246"/>
  <c r="S73" i="246" s="1"/>
  <c r="AA69" i="246" s="1"/>
  <c r="P68" i="246"/>
  <c r="P73" i="246" s="1"/>
  <c r="Z70" i="246" s="1"/>
  <c r="O68" i="246"/>
  <c r="O73" i="246" s="1"/>
  <c r="Z69" i="246" s="1"/>
  <c r="L68" i="246"/>
  <c r="H68" i="246"/>
  <c r="H71" i="246" s="1"/>
  <c r="C68" i="246"/>
  <c r="AI69" i="246" s="1"/>
  <c r="CC67" i="246"/>
  <c r="BO67" i="246"/>
  <c r="BN67" i="246"/>
  <c r="BM67" i="246"/>
  <c r="BL67" i="246"/>
  <c r="BK67" i="246"/>
  <c r="BJ67" i="246"/>
  <c r="BP67" i="246" s="1"/>
  <c r="V67" i="246"/>
  <c r="V73" i="246" s="1"/>
  <c r="AB68" i="246" s="1"/>
  <c r="AL68" i="246" s="1"/>
  <c r="AW68" i="246" s="1"/>
  <c r="U67" i="246"/>
  <c r="U73" i="246" s="1"/>
  <c r="AB67" i="246" s="1"/>
  <c r="AL67" i="246" s="1"/>
  <c r="AW67" i="246" s="1"/>
  <c r="R67" i="246"/>
  <c r="R73" i="246" s="1"/>
  <c r="AA68" i="246" s="1"/>
  <c r="Q67" i="246"/>
  <c r="Q73" i="246" s="1"/>
  <c r="AA67" i="246" s="1"/>
  <c r="N67" i="246"/>
  <c r="N73" i="246" s="1"/>
  <c r="Z68" i="246" s="1"/>
  <c r="M67" i="246"/>
  <c r="M73" i="246" s="1"/>
  <c r="Z67" i="246" s="1"/>
  <c r="L67" i="246"/>
  <c r="H67" i="246"/>
  <c r="C72" i="246" s="1"/>
  <c r="C67" i="246"/>
  <c r="C69" i="246" s="1"/>
  <c r="CM66" i="246"/>
  <c r="CC66" i="246"/>
  <c r="CM65" i="246"/>
  <c r="BV65" i="246"/>
  <c r="BV64" i="246"/>
  <c r="C62" i="246"/>
  <c r="BV61" i="246"/>
  <c r="BO61" i="246"/>
  <c r="BN61" i="246"/>
  <c r="BM61" i="246"/>
  <c r="BL61" i="246"/>
  <c r="BK61" i="246"/>
  <c r="BJ61" i="246"/>
  <c r="BP61" i="246" s="1"/>
  <c r="W61" i="246"/>
  <c r="V61" i="246"/>
  <c r="S61" i="246"/>
  <c r="R61" i="246"/>
  <c r="O61" i="246"/>
  <c r="N61" i="246"/>
  <c r="L61" i="246"/>
  <c r="CM60" i="246"/>
  <c r="BV60" i="246"/>
  <c r="BO60" i="246"/>
  <c r="BN60" i="246"/>
  <c r="BM60" i="246"/>
  <c r="BL60" i="246"/>
  <c r="BK60" i="246"/>
  <c r="BJ60" i="246"/>
  <c r="BP60" i="246" s="1"/>
  <c r="X60" i="246"/>
  <c r="U60" i="246"/>
  <c r="T60" i="246"/>
  <c r="Q60" i="246"/>
  <c r="P60" i="246"/>
  <c r="M60" i="246"/>
  <c r="L60" i="246"/>
  <c r="CM59" i="246"/>
  <c r="CC59" i="246"/>
  <c r="BO59" i="246"/>
  <c r="BN59" i="246"/>
  <c r="BM59" i="246"/>
  <c r="BL59" i="246"/>
  <c r="BK59" i="246"/>
  <c r="BJ59" i="246"/>
  <c r="BP59" i="246" s="1"/>
  <c r="X59" i="246"/>
  <c r="V59" i="246"/>
  <c r="T59" i="246"/>
  <c r="R59" i="246"/>
  <c r="P59" i="246"/>
  <c r="N59" i="246"/>
  <c r="L59" i="246"/>
  <c r="CC58" i="246"/>
  <c r="BO58" i="246"/>
  <c r="BN58" i="246"/>
  <c r="BM58" i="246"/>
  <c r="BL58" i="246"/>
  <c r="BK58" i="246"/>
  <c r="BJ58" i="246"/>
  <c r="BP58" i="246" s="1"/>
  <c r="W58" i="246"/>
  <c r="U58" i="246"/>
  <c r="S58" i="246"/>
  <c r="Q58" i="246"/>
  <c r="O58" i="246"/>
  <c r="M58" i="246"/>
  <c r="L58" i="246"/>
  <c r="BV57" i="246"/>
  <c r="BO57" i="246"/>
  <c r="BN57" i="246"/>
  <c r="BM57" i="246"/>
  <c r="BL57" i="246"/>
  <c r="BK57" i="246"/>
  <c r="BJ57" i="246"/>
  <c r="BP57" i="246" s="1"/>
  <c r="X57" i="246"/>
  <c r="X62" i="246" s="1"/>
  <c r="AB59" i="246" s="1"/>
  <c r="AL59" i="246" s="1"/>
  <c r="AW59" i="246" s="1"/>
  <c r="W57" i="246"/>
  <c r="W62" i="246" s="1"/>
  <c r="AB58" i="246" s="1"/>
  <c r="AL58" i="246" s="1"/>
  <c r="AW58" i="246" s="1"/>
  <c r="T57" i="246"/>
  <c r="T62" i="246" s="1"/>
  <c r="AA59" i="246" s="1"/>
  <c r="S57" i="246"/>
  <c r="S62" i="246" s="1"/>
  <c r="AA58" i="246" s="1"/>
  <c r="P57" i="246"/>
  <c r="P62" i="246" s="1"/>
  <c r="Z59" i="246" s="1"/>
  <c r="O57" i="246"/>
  <c r="O62" i="246" s="1"/>
  <c r="Z58" i="246" s="1"/>
  <c r="L57" i="246"/>
  <c r="H57" i="246"/>
  <c r="H59" i="246" s="1"/>
  <c r="C57" i="246"/>
  <c r="H61" i="246" s="1"/>
  <c r="BV56" i="246"/>
  <c r="BO56" i="246"/>
  <c r="BN56" i="246"/>
  <c r="BM56" i="246"/>
  <c r="BL56" i="246"/>
  <c r="BK56" i="246"/>
  <c r="BJ56" i="246"/>
  <c r="BP56" i="246" s="1"/>
  <c r="BP62" i="246" s="1"/>
  <c r="V56" i="246"/>
  <c r="V62" i="246" s="1"/>
  <c r="AB57" i="246" s="1"/>
  <c r="AL57" i="246" s="1"/>
  <c r="AW57" i="246" s="1"/>
  <c r="U56" i="246"/>
  <c r="U62" i="246" s="1"/>
  <c r="AB56" i="246" s="1"/>
  <c r="AL56" i="246" s="1"/>
  <c r="AW56" i="246" s="1"/>
  <c r="R56" i="246"/>
  <c r="R62" i="246" s="1"/>
  <c r="AA57" i="246" s="1"/>
  <c r="Q56" i="246"/>
  <c r="Q62" i="246" s="1"/>
  <c r="AA56" i="246" s="1"/>
  <c r="N56" i="246"/>
  <c r="N62" i="246" s="1"/>
  <c r="Z57" i="246" s="1"/>
  <c r="M56" i="246"/>
  <c r="M62" i="246" s="1"/>
  <c r="Z56" i="246" s="1"/>
  <c r="L56" i="246"/>
  <c r="H56" i="246"/>
  <c r="C61" i="246" s="1"/>
  <c r="C56" i="246"/>
  <c r="C60" i="246" s="1"/>
  <c r="CH55" i="246"/>
  <c r="CH54" i="246"/>
  <c r="BV53" i="246"/>
  <c r="BV52" i="246"/>
  <c r="CC51" i="246"/>
  <c r="C51" i="246"/>
  <c r="CC50" i="246"/>
  <c r="BO50" i="246"/>
  <c r="BN50" i="246"/>
  <c r="BM50" i="246"/>
  <c r="BL50" i="246"/>
  <c r="BK50" i="246"/>
  <c r="BJ50" i="246"/>
  <c r="BP50" i="246" s="1"/>
  <c r="W50" i="246"/>
  <c r="V50" i="246"/>
  <c r="S50" i="246"/>
  <c r="R50" i="246"/>
  <c r="O50" i="246"/>
  <c r="N50" i="246"/>
  <c r="L50" i="246"/>
  <c r="BV49" i="246"/>
  <c r="BO49" i="246"/>
  <c r="BN49" i="246"/>
  <c r="BM49" i="246"/>
  <c r="BL49" i="246"/>
  <c r="BK49" i="246"/>
  <c r="BJ49" i="246"/>
  <c r="BP49" i="246" s="1"/>
  <c r="X49" i="246"/>
  <c r="U49" i="246"/>
  <c r="T49" i="246"/>
  <c r="Q49" i="246"/>
  <c r="P49" i="246"/>
  <c r="M49" i="246"/>
  <c r="L49" i="246"/>
  <c r="BV48" i="246"/>
  <c r="BO48" i="246"/>
  <c r="BN48" i="246"/>
  <c r="BM48" i="246"/>
  <c r="BL48" i="246"/>
  <c r="BK48" i="246"/>
  <c r="BJ48" i="246"/>
  <c r="BP48" i="246" s="1"/>
  <c r="X48" i="246"/>
  <c r="V48" i="246"/>
  <c r="T48" i="246"/>
  <c r="R48" i="246"/>
  <c r="P48" i="246"/>
  <c r="N48" i="246"/>
  <c r="L48" i="246"/>
  <c r="BO47" i="246"/>
  <c r="BN47" i="246"/>
  <c r="BM47" i="246"/>
  <c r="BL47" i="246"/>
  <c r="BK47" i="246"/>
  <c r="BJ47" i="246"/>
  <c r="BP47" i="246" s="1"/>
  <c r="W47" i="246"/>
  <c r="U47" i="246"/>
  <c r="S47" i="246"/>
  <c r="Q47" i="246"/>
  <c r="O47" i="246"/>
  <c r="M47" i="246"/>
  <c r="L47" i="246"/>
  <c r="BO46" i="246"/>
  <c r="BN46" i="246"/>
  <c r="BM46" i="246"/>
  <c r="BL46" i="246"/>
  <c r="BK46" i="246"/>
  <c r="BJ46" i="246"/>
  <c r="BP46" i="246" s="1"/>
  <c r="X46" i="246"/>
  <c r="X51" i="246" s="1"/>
  <c r="AB48" i="246" s="1"/>
  <c r="AL48" i="246" s="1"/>
  <c r="AW48" i="246" s="1"/>
  <c r="W46" i="246"/>
  <c r="W51" i="246" s="1"/>
  <c r="AB47" i="246" s="1"/>
  <c r="AL47" i="246" s="1"/>
  <c r="AW47" i="246" s="1"/>
  <c r="T46" i="246"/>
  <c r="T51" i="246" s="1"/>
  <c r="AA48" i="246" s="1"/>
  <c r="S46" i="246"/>
  <c r="S51" i="246" s="1"/>
  <c r="AA47" i="246" s="1"/>
  <c r="P46" i="246"/>
  <c r="P51" i="246" s="1"/>
  <c r="Z48" i="246" s="1"/>
  <c r="O46" i="246"/>
  <c r="O51" i="246" s="1"/>
  <c r="Z47" i="246" s="1"/>
  <c r="L46" i="246"/>
  <c r="H46" i="246"/>
  <c r="H49" i="246" s="1"/>
  <c r="C46" i="246"/>
  <c r="H50" i="246" s="1"/>
  <c r="BO45" i="246"/>
  <c r="BN45" i="246"/>
  <c r="BM45" i="246"/>
  <c r="BL45" i="246"/>
  <c r="BK45" i="246"/>
  <c r="BJ45" i="246"/>
  <c r="BP45" i="246" s="1"/>
  <c r="BP51" i="246" s="1"/>
  <c r="V45" i="246"/>
  <c r="V51" i="246" s="1"/>
  <c r="AB46" i="246" s="1"/>
  <c r="AL46" i="246" s="1"/>
  <c r="AW46" i="246" s="1"/>
  <c r="U45" i="246"/>
  <c r="U51" i="246" s="1"/>
  <c r="AB45" i="246" s="1"/>
  <c r="AL45" i="246" s="1"/>
  <c r="AW45" i="246" s="1"/>
  <c r="R45" i="246"/>
  <c r="R51" i="246" s="1"/>
  <c r="AA46" i="246" s="1"/>
  <c r="Q45" i="246"/>
  <c r="Q51" i="246" s="1"/>
  <c r="AA45" i="246" s="1"/>
  <c r="N45" i="246"/>
  <c r="N51" i="246" s="1"/>
  <c r="Z46" i="246" s="1"/>
  <c r="M45" i="246"/>
  <c r="M51" i="246" s="1"/>
  <c r="Z45" i="246" s="1"/>
  <c r="L45" i="246"/>
  <c r="H45" i="246"/>
  <c r="C48" i="246" s="1"/>
  <c r="C45" i="246"/>
  <c r="C49" i="246" s="1"/>
  <c r="BT41" i="246"/>
  <c r="BT40" i="246"/>
  <c r="C40" i="246"/>
  <c r="CA39" i="246"/>
  <c r="BO39" i="246"/>
  <c r="BN39" i="246"/>
  <c r="BM39" i="246"/>
  <c r="BL39" i="246"/>
  <c r="BK39" i="246"/>
  <c r="BJ39" i="246"/>
  <c r="BP39" i="246" s="1"/>
  <c r="W39" i="246"/>
  <c r="V39" i="246"/>
  <c r="S39" i="246"/>
  <c r="R39" i="246"/>
  <c r="O39" i="246"/>
  <c r="N39" i="246"/>
  <c r="L39" i="246"/>
  <c r="BO38" i="246"/>
  <c r="BN38" i="246"/>
  <c r="BM38" i="246"/>
  <c r="BL38" i="246"/>
  <c r="BK38" i="246"/>
  <c r="BJ38" i="246"/>
  <c r="BP38" i="246" s="1"/>
  <c r="X38" i="246"/>
  <c r="U38" i="246"/>
  <c r="T38" i="246"/>
  <c r="Q38" i="246"/>
  <c r="P38" i="246"/>
  <c r="M38" i="246"/>
  <c r="L38" i="246"/>
  <c r="BT37" i="246"/>
  <c r="BO37" i="246"/>
  <c r="BN37" i="246"/>
  <c r="BM37" i="246"/>
  <c r="BL37" i="246"/>
  <c r="BK37" i="246"/>
  <c r="BJ37" i="246"/>
  <c r="BP37" i="246" s="1"/>
  <c r="X37" i="246"/>
  <c r="V37" i="246"/>
  <c r="T37" i="246"/>
  <c r="R37" i="246"/>
  <c r="P37" i="246"/>
  <c r="N37" i="246"/>
  <c r="L37" i="246"/>
  <c r="BT36" i="246"/>
  <c r="BO36" i="246"/>
  <c r="BN36" i="246"/>
  <c r="BM36" i="246"/>
  <c r="BL36" i="246"/>
  <c r="BK36" i="246"/>
  <c r="BJ36" i="246"/>
  <c r="BP36" i="246" s="1"/>
  <c r="W36" i="246"/>
  <c r="U36" i="246"/>
  <c r="S36" i="246"/>
  <c r="Q36" i="246"/>
  <c r="O36" i="246"/>
  <c r="M36" i="246"/>
  <c r="L36" i="246"/>
  <c r="CF35" i="246"/>
  <c r="BO35" i="246"/>
  <c r="BN35" i="246"/>
  <c r="BM35" i="246"/>
  <c r="BL35" i="246"/>
  <c r="BK35" i="246"/>
  <c r="BJ35" i="246"/>
  <c r="BP35" i="246" s="1"/>
  <c r="X35" i="246"/>
  <c r="X40" i="246" s="1"/>
  <c r="AB37" i="246" s="1"/>
  <c r="AL37" i="246" s="1"/>
  <c r="AW37" i="246" s="1"/>
  <c r="W35" i="246"/>
  <c r="W40" i="246" s="1"/>
  <c r="AB36" i="246" s="1"/>
  <c r="AL36" i="246" s="1"/>
  <c r="AW36" i="246" s="1"/>
  <c r="T35" i="246"/>
  <c r="T40" i="246" s="1"/>
  <c r="AA37" i="246" s="1"/>
  <c r="S35" i="246"/>
  <c r="S40" i="246" s="1"/>
  <c r="AA36" i="246" s="1"/>
  <c r="P35" i="246"/>
  <c r="P40" i="246" s="1"/>
  <c r="Z37" i="246" s="1"/>
  <c r="O35" i="246"/>
  <c r="O40" i="246" s="1"/>
  <c r="Z36" i="246" s="1"/>
  <c r="L35" i="246"/>
  <c r="H35" i="246"/>
  <c r="H38" i="246" s="1"/>
  <c r="C35" i="246"/>
  <c r="H36" i="246" s="1"/>
  <c r="BO34" i="246"/>
  <c r="BN34" i="246"/>
  <c r="BM34" i="246"/>
  <c r="BL34" i="246"/>
  <c r="BK34" i="246"/>
  <c r="BJ34" i="246"/>
  <c r="BP34" i="246" s="1"/>
  <c r="V34" i="246"/>
  <c r="V40" i="246" s="1"/>
  <c r="AB35" i="246" s="1"/>
  <c r="AL35" i="246" s="1"/>
  <c r="AW35" i="246" s="1"/>
  <c r="U34" i="246"/>
  <c r="U40" i="246" s="1"/>
  <c r="AB34" i="246" s="1"/>
  <c r="AL34" i="246" s="1"/>
  <c r="AW34" i="246" s="1"/>
  <c r="R34" i="246"/>
  <c r="R40" i="246" s="1"/>
  <c r="AA35" i="246" s="1"/>
  <c r="Q34" i="246"/>
  <c r="Q40" i="246" s="1"/>
  <c r="AA34" i="246" s="1"/>
  <c r="N34" i="246"/>
  <c r="N40" i="246" s="1"/>
  <c r="Z35" i="246" s="1"/>
  <c r="M34" i="246"/>
  <c r="M40" i="246" s="1"/>
  <c r="Z34" i="246" s="1"/>
  <c r="L34" i="246"/>
  <c r="H34" i="246"/>
  <c r="C39" i="246" s="1"/>
  <c r="C34" i="246"/>
  <c r="C38" i="246" s="1"/>
  <c r="BT33" i="246"/>
  <c r="BT32" i="246"/>
  <c r="CA31" i="246"/>
  <c r="CF34" i="246" s="1"/>
  <c r="BT29" i="246"/>
  <c r="C29" i="246"/>
  <c r="BT28" i="246"/>
  <c r="BO28" i="246"/>
  <c r="BN28" i="246"/>
  <c r="BM28" i="246"/>
  <c r="BL28" i="246"/>
  <c r="BK28" i="246"/>
  <c r="BJ28" i="246"/>
  <c r="BP28" i="246" s="1"/>
  <c r="W28" i="246"/>
  <c r="V28" i="246"/>
  <c r="S28" i="246"/>
  <c r="R28" i="246"/>
  <c r="O28" i="246"/>
  <c r="N28" i="246"/>
  <c r="L28" i="246"/>
  <c r="BO27" i="246"/>
  <c r="BN27" i="246"/>
  <c r="BM27" i="246"/>
  <c r="BL27" i="246"/>
  <c r="BK27" i="246"/>
  <c r="BJ27" i="246"/>
  <c r="X27" i="246"/>
  <c r="U27" i="246"/>
  <c r="T27" i="246"/>
  <c r="Q27" i="246"/>
  <c r="P27" i="246"/>
  <c r="M27" i="246"/>
  <c r="L27" i="246"/>
  <c r="BO26" i="246"/>
  <c r="BN26" i="246"/>
  <c r="BM26" i="246"/>
  <c r="BL26" i="246"/>
  <c r="BK26" i="246"/>
  <c r="BJ26" i="246"/>
  <c r="BP26" i="246" s="1"/>
  <c r="X26" i="246"/>
  <c r="V26" i="246"/>
  <c r="T26" i="246"/>
  <c r="R26" i="246"/>
  <c r="P26" i="246"/>
  <c r="N26" i="246"/>
  <c r="L26" i="246"/>
  <c r="BT25" i="246"/>
  <c r="BO25" i="246"/>
  <c r="BN25" i="246"/>
  <c r="BM25" i="246"/>
  <c r="BL25" i="246"/>
  <c r="BK25" i="246"/>
  <c r="BJ25" i="246"/>
  <c r="BP25" i="246" s="1"/>
  <c r="W25" i="246"/>
  <c r="U25" i="246"/>
  <c r="S25" i="246"/>
  <c r="Q25" i="246"/>
  <c r="O25" i="246"/>
  <c r="M25" i="246"/>
  <c r="L25" i="246"/>
  <c r="CK24" i="246"/>
  <c r="CK30" i="246" s="1"/>
  <c r="CQ29" i="246" s="1"/>
  <c r="BT24" i="246"/>
  <c r="BO24" i="246"/>
  <c r="BN24" i="246"/>
  <c r="BM24" i="246"/>
  <c r="BL24" i="246"/>
  <c r="BK24" i="246"/>
  <c r="BJ24" i="246"/>
  <c r="X24" i="246"/>
  <c r="X29" i="246" s="1"/>
  <c r="AB26" i="246" s="1"/>
  <c r="AL26" i="246" s="1"/>
  <c r="AW26" i="246" s="1"/>
  <c r="W24" i="246"/>
  <c r="W29" i="246" s="1"/>
  <c r="AB25" i="246" s="1"/>
  <c r="AL25" i="246" s="1"/>
  <c r="AW25" i="246" s="1"/>
  <c r="T24" i="246"/>
  <c r="T29" i="246" s="1"/>
  <c r="AA26" i="246" s="1"/>
  <c r="S24" i="246"/>
  <c r="S29" i="246" s="1"/>
  <c r="AA25" i="246" s="1"/>
  <c r="P24" i="246"/>
  <c r="P29" i="246" s="1"/>
  <c r="Z26" i="246" s="1"/>
  <c r="O24" i="246"/>
  <c r="O29" i="246" s="1"/>
  <c r="Z25" i="246" s="1"/>
  <c r="L24" i="246"/>
  <c r="H24" i="246"/>
  <c r="H27" i="246" s="1"/>
  <c r="C24" i="246"/>
  <c r="H28" i="246" s="1"/>
  <c r="CQ23" i="246"/>
  <c r="CA23" i="246"/>
  <c r="BO23" i="246"/>
  <c r="BN23" i="246"/>
  <c r="BM23" i="246"/>
  <c r="BL23" i="246"/>
  <c r="BK23" i="246"/>
  <c r="BJ23" i="246"/>
  <c r="BP23" i="246" s="1"/>
  <c r="V23" i="246"/>
  <c r="V29" i="246" s="1"/>
  <c r="AB24" i="246" s="1"/>
  <c r="AL24" i="246" s="1"/>
  <c r="AW24" i="246" s="1"/>
  <c r="U23" i="246"/>
  <c r="U29" i="246" s="1"/>
  <c r="AB23" i="246" s="1"/>
  <c r="AL23" i="246" s="1"/>
  <c r="AW23" i="246" s="1"/>
  <c r="R23" i="246"/>
  <c r="R29" i="246" s="1"/>
  <c r="AA24" i="246" s="1"/>
  <c r="Q23" i="246"/>
  <c r="Q29" i="246" s="1"/>
  <c r="AA23" i="246" s="1"/>
  <c r="N23" i="246"/>
  <c r="N29" i="246" s="1"/>
  <c r="Z24" i="246" s="1"/>
  <c r="M23" i="246"/>
  <c r="M29" i="246" s="1"/>
  <c r="Z23" i="246" s="1"/>
  <c r="L23" i="246"/>
  <c r="H23" i="246"/>
  <c r="AI24" i="246" s="1"/>
  <c r="C23" i="246"/>
  <c r="AI23" i="246" s="1"/>
  <c r="BT21" i="246"/>
  <c r="BT20" i="246"/>
  <c r="CF19" i="246"/>
  <c r="CK23" i="246" s="1"/>
  <c r="C18" i="246"/>
  <c r="BT17" i="246"/>
  <c r="BO17" i="246"/>
  <c r="BN17" i="246"/>
  <c r="BM17" i="246"/>
  <c r="BL17" i="246"/>
  <c r="BK17" i="246"/>
  <c r="BJ17" i="246"/>
  <c r="W17" i="246"/>
  <c r="V17" i="246"/>
  <c r="S17" i="246"/>
  <c r="R17" i="246"/>
  <c r="O17" i="246"/>
  <c r="N17" i="246"/>
  <c r="L17" i="246"/>
  <c r="BT16" i="246"/>
  <c r="BO16" i="246"/>
  <c r="BN16" i="246"/>
  <c r="BM16" i="246"/>
  <c r="BL16" i="246"/>
  <c r="BK16" i="246"/>
  <c r="BJ16" i="246"/>
  <c r="X16" i="246"/>
  <c r="U16" i="246"/>
  <c r="T16" i="246"/>
  <c r="Q16" i="246"/>
  <c r="P16" i="246"/>
  <c r="M16" i="246"/>
  <c r="L16" i="246"/>
  <c r="CA15" i="246"/>
  <c r="CF18" i="246" s="1"/>
  <c r="BO15" i="246"/>
  <c r="BN15" i="246"/>
  <c r="BM15" i="246"/>
  <c r="BL15" i="246"/>
  <c r="BK15" i="246"/>
  <c r="BJ15" i="246"/>
  <c r="BP15" i="246" s="1"/>
  <c r="X15" i="246"/>
  <c r="V15" i="246"/>
  <c r="T15" i="246"/>
  <c r="R15" i="246"/>
  <c r="P15" i="246"/>
  <c r="N15" i="246"/>
  <c r="L15" i="246"/>
  <c r="BO14" i="246"/>
  <c r="BN14" i="246"/>
  <c r="BM14" i="246"/>
  <c r="BL14" i="246"/>
  <c r="BK14" i="246"/>
  <c r="BJ14" i="246"/>
  <c r="W14" i="246"/>
  <c r="U14" i="246"/>
  <c r="S14" i="246"/>
  <c r="Q14" i="246"/>
  <c r="O14" i="246"/>
  <c r="M14" i="246"/>
  <c r="L14" i="246"/>
  <c r="BT13" i="246"/>
  <c r="CA14" i="246" s="1"/>
  <c r="BO13" i="246"/>
  <c r="BN13" i="246"/>
  <c r="BM13" i="246"/>
  <c r="BL13" i="246"/>
  <c r="BK13" i="246"/>
  <c r="BJ13" i="246"/>
  <c r="X13" i="246"/>
  <c r="X18" i="246" s="1"/>
  <c r="AB15" i="246" s="1"/>
  <c r="AL15" i="246" s="1"/>
  <c r="AW15" i="246" s="1"/>
  <c r="W13" i="246"/>
  <c r="W18" i="246" s="1"/>
  <c r="AB14" i="246" s="1"/>
  <c r="AL14" i="246" s="1"/>
  <c r="AW14" i="246" s="1"/>
  <c r="T13" i="246"/>
  <c r="T18" i="246" s="1"/>
  <c r="AA15" i="246" s="1"/>
  <c r="S13" i="246"/>
  <c r="S18" i="246" s="1"/>
  <c r="AA14" i="246" s="1"/>
  <c r="P13" i="246"/>
  <c r="P18" i="246" s="1"/>
  <c r="Z15" i="246" s="1"/>
  <c r="O13" i="246"/>
  <c r="O18" i="246" s="1"/>
  <c r="Z14" i="246" s="1"/>
  <c r="L13" i="246"/>
  <c r="H13" i="246"/>
  <c r="H16" i="246" s="1"/>
  <c r="C13" i="246"/>
  <c r="H14" i="246" s="1"/>
  <c r="BT12" i="246"/>
  <c r="BO12" i="246"/>
  <c r="BN12" i="246"/>
  <c r="BM12" i="246"/>
  <c r="BL12" i="246"/>
  <c r="BK12" i="246"/>
  <c r="BJ12" i="246"/>
  <c r="BP12" i="246" s="1"/>
  <c r="V12" i="246"/>
  <c r="V18" i="246" s="1"/>
  <c r="AB13" i="246" s="1"/>
  <c r="AL13" i="246" s="1"/>
  <c r="AW13" i="246" s="1"/>
  <c r="U12" i="246"/>
  <c r="U18" i="246" s="1"/>
  <c r="AB12" i="246" s="1"/>
  <c r="AL12" i="246" s="1"/>
  <c r="AW12" i="246" s="1"/>
  <c r="R12" i="246"/>
  <c r="R18" i="246" s="1"/>
  <c r="AA13" i="246" s="1"/>
  <c r="Q12" i="246"/>
  <c r="Q18" i="246" s="1"/>
  <c r="AA12" i="246" s="1"/>
  <c r="N12" i="246"/>
  <c r="N18" i="246" s="1"/>
  <c r="Z13" i="246" s="1"/>
  <c r="M12" i="246"/>
  <c r="M18" i="246" s="1"/>
  <c r="Z12" i="246" s="1"/>
  <c r="L12" i="246"/>
  <c r="H12" i="246"/>
  <c r="C17" i="246" s="1"/>
  <c r="C12" i="246"/>
  <c r="C16" i="246" s="1"/>
  <c r="C95" i="245"/>
  <c r="BO94" i="245"/>
  <c r="BN94" i="245"/>
  <c r="BM94" i="245"/>
  <c r="BL94" i="245"/>
  <c r="BK94" i="245"/>
  <c r="BJ94" i="245"/>
  <c r="BP94" i="245" s="1"/>
  <c r="W94" i="245"/>
  <c r="V94" i="245"/>
  <c r="S94" i="245"/>
  <c r="R94" i="245"/>
  <c r="O94" i="245"/>
  <c r="N94" i="245"/>
  <c r="L94" i="245"/>
  <c r="BO93" i="245"/>
  <c r="BN93" i="245"/>
  <c r="BM93" i="245"/>
  <c r="BL93" i="245"/>
  <c r="BK93" i="245"/>
  <c r="BJ93" i="245"/>
  <c r="BP93" i="245" s="1"/>
  <c r="X93" i="245"/>
  <c r="U93" i="245"/>
  <c r="T93" i="245"/>
  <c r="Q93" i="245"/>
  <c r="P93" i="245"/>
  <c r="M93" i="245"/>
  <c r="L93" i="245"/>
  <c r="BO92" i="245"/>
  <c r="BN92" i="245"/>
  <c r="BM92" i="245"/>
  <c r="BL92" i="245"/>
  <c r="BK92" i="245"/>
  <c r="BJ92" i="245"/>
  <c r="BP92" i="245" s="1"/>
  <c r="X92" i="245"/>
  <c r="V92" i="245"/>
  <c r="T92" i="245"/>
  <c r="R92" i="245"/>
  <c r="P92" i="245"/>
  <c r="N92" i="245"/>
  <c r="L92" i="245"/>
  <c r="BO91" i="245"/>
  <c r="BN91" i="245"/>
  <c r="BM91" i="245"/>
  <c r="BL91" i="245"/>
  <c r="BK91" i="245"/>
  <c r="BJ91" i="245"/>
  <c r="BP91" i="245" s="1"/>
  <c r="W91" i="245"/>
  <c r="U91" i="245"/>
  <c r="S91" i="245"/>
  <c r="Q91" i="245"/>
  <c r="O91" i="245"/>
  <c r="M91" i="245"/>
  <c r="L91" i="245"/>
  <c r="BO90" i="245"/>
  <c r="BN90" i="245"/>
  <c r="BM90" i="245"/>
  <c r="BL90" i="245"/>
  <c r="BK90" i="245"/>
  <c r="BJ90" i="245"/>
  <c r="BP90" i="245" s="1"/>
  <c r="X90" i="245"/>
  <c r="X95" i="245" s="1"/>
  <c r="AB92" i="245" s="1"/>
  <c r="AL92" i="245" s="1"/>
  <c r="AW92" i="245" s="1"/>
  <c r="W90" i="245"/>
  <c r="W95" i="245" s="1"/>
  <c r="AB91" i="245" s="1"/>
  <c r="AL91" i="245" s="1"/>
  <c r="AW91" i="245" s="1"/>
  <c r="T90" i="245"/>
  <c r="T95" i="245" s="1"/>
  <c r="AA92" i="245" s="1"/>
  <c r="S90" i="245"/>
  <c r="S95" i="245" s="1"/>
  <c r="AA91" i="245" s="1"/>
  <c r="P90" i="245"/>
  <c r="P95" i="245" s="1"/>
  <c r="Z92" i="245" s="1"/>
  <c r="O90" i="245"/>
  <c r="O95" i="245" s="1"/>
  <c r="Z91" i="245" s="1"/>
  <c r="L90" i="245"/>
  <c r="H90" i="245"/>
  <c r="H93" i="245" s="1"/>
  <c r="C90" i="245"/>
  <c r="H94" i="245" s="1"/>
  <c r="BO89" i="245"/>
  <c r="BN89" i="245"/>
  <c r="BM89" i="245"/>
  <c r="BL89" i="245"/>
  <c r="BK89" i="245"/>
  <c r="BJ89" i="245"/>
  <c r="BP89" i="245" s="1"/>
  <c r="BP95" i="245" s="1"/>
  <c r="V89" i="245"/>
  <c r="V95" i="245" s="1"/>
  <c r="AB90" i="245" s="1"/>
  <c r="AL90" i="245" s="1"/>
  <c r="AW90" i="245" s="1"/>
  <c r="U89" i="245"/>
  <c r="U95" i="245" s="1"/>
  <c r="AB89" i="245" s="1"/>
  <c r="AL89" i="245" s="1"/>
  <c r="AW89" i="245" s="1"/>
  <c r="R89" i="245"/>
  <c r="R95" i="245" s="1"/>
  <c r="AA90" i="245" s="1"/>
  <c r="Q89" i="245"/>
  <c r="Q95" i="245" s="1"/>
  <c r="AA89" i="245" s="1"/>
  <c r="N89" i="245"/>
  <c r="N95" i="245" s="1"/>
  <c r="Z90" i="245" s="1"/>
  <c r="M89" i="245"/>
  <c r="M95" i="245" s="1"/>
  <c r="Z89" i="245" s="1"/>
  <c r="L89" i="245"/>
  <c r="H89" i="245"/>
  <c r="C94" i="245" s="1"/>
  <c r="C89" i="245"/>
  <c r="C91" i="245" s="1"/>
  <c r="C84" i="245"/>
  <c r="BO83" i="245"/>
  <c r="BN83" i="245"/>
  <c r="BM83" i="245"/>
  <c r="BL83" i="245"/>
  <c r="BK83" i="245"/>
  <c r="BJ83" i="245"/>
  <c r="BP83" i="245" s="1"/>
  <c r="W83" i="245"/>
  <c r="V83" i="245"/>
  <c r="S83" i="245"/>
  <c r="R83" i="245"/>
  <c r="O83" i="245"/>
  <c r="N83" i="245"/>
  <c r="L83" i="245"/>
  <c r="BO82" i="245"/>
  <c r="BN82" i="245"/>
  <c r="BM82" i="245"/>
  <c r="BL82" i="245"/>
  <c r="BK82" i="245"/>
  <c r="BJ82" i="245"/>
  <c r="BP82" i="245" s="1"/>
  <c r="X82" i="245"/>
  <c r="U82" i="245"/>
  <c r="T82" i="245"/>
  <c r="Q82" i="245"/>
  <c r="P82" i="245"/>
  <c r="M82" i="245"/>
  <c r="L82" i="245"/>
  <c r="BO81" i="245"/>
  <c r="BN81" i="245"/>
  <c r="BM81" i="245"/>
  <c r="BL81" i="245"/>
  <c r="BK81" i="245"/>
  <c r="BJ81" i="245"/>
  <c r="BP81" i="245" s="1"/>
  <c r="X81" i="245"/>
  <c r="V81" i="245"/>
  <c r="T81" i="245"/>
  <c r="R81" i="245"/>
  <c r="P81" i="245"/>
  <c r="N81" i="245"/>
  <c r="L81" i="245"/>
  <c r="BO80" i="245"/>
  <c r="BN80" i="245"/>
  <c r="BM80" i="245"/>
  <c r="BL80" i="245"/>
  <c r="BK80" i="245"/>
  <c r="BJ80" i="245"/>
  <c r="BP80" i="245" s="1"/>
  <c r="W80" i="245"/>
  <c r="U80" i="245"/>
  <c r="S80" i="245"/>
  <c r="Q80" i="245"/>
  <c r="O80" i="245"/>
  <c r="M80" i="245"/>
  <c r="L80" i="245"/>
  <c r="BO79" i="245"/>
  <c r="BN79" i="245"/>
  <c r="BM79" i="245"/>
  <c r="BL79" i="245"/>
  <c r="BK79" i="245"/>
  <c r="BJ79" i="245"/>
  <c r="BP79" i="245" s="1"/>
  <c r="X79" i="245"/>
  <c r="X84" i="245" s="1"/>
  <c r="AB81" i="245" s="1"/>
  <c r="AL81" i="245" s="1"/>
  <c r="AW81" i="245" s="1"/>
  <c r="W79" i="245"/>
  <c r="W84" i="245" s="1"/>
  <c r="AB80" i="245" s="1"/>
  <c r="AL80" i="245" s="1"/>
  <c r="AW80" i="245" s="1"/>
  <c r="T79" i="245"/>
  <c r="T84" i="245" s="1"/>
  <c r="AA81" i="245" s="1"/>
  <c r="S79" i="245"/>
  <c r="S84" i="245" s="1"/>
  <c r="AA80" i="245" s="1"/>
  <c r="P79" i="245"/>
  <c r="P84" i="245" s="1"/>
  <c r="Z81" i="245" s="1"/>
  <c r="O79" i="245"/>
  <c r="O84" i="245" s="1"/>
  <c r="Z80" i="245" s="1"/>
  <c r="L79" i="245"/>
  <c r="H79" i="245"/>
  <c r="H81" i="245" s="1"/>
  <c r="C79" i="245"/>
  <c r="AI80" i="245" s="1"/>
  <c r="BO78" i="245"/>
  <c r="BN78" i="245"/>
  <c r="BM78" i="245"/>
  <c r="BL78" i="245"/>
  <c r="BK78" i="245"/>
  <c r="BJ78" i="245"/>
  <c r="BP78" i="245" s="1"/>
  <c r="BP84" i="245" s="1"/>
  <c r="V78" i="245"/>
  <c r="V84" i="245" s="1"/>
  <c r="AB79" i="245" s="1"/>
  <c r="AL79" i="245" s="1"/>
  <c r="AW79" i="245" s="1"/>
  <c r="U78" i="245"/>
  <c r="U84" i="245" s="1"/>
  <c r="AB78" i="245" s="1"/>
  <c r="AL78" i="245" s="1"/>
  <c r="AW78" i="245" s="1"/>
  <c r="R78" i="245"/>
  <c r="R84" i="245" s="1"/>
  <c r="AA79" i="245" s="1"/>
  <c r="Q78" i="245"/>
  <c r="Q84" i="245" s="1"/>
  <c r="AA78" i="245" s="1"/>
  <c r="N78" i="245"/>
  <c r="N84" i="245" s="1"/>
  <c r="Z79" i="245" s="1"/>
  <c r="M78" i="245"/>
  <c r="M84" i="245" s="1"/>
  <c r="Z78" i="245" s="1"/>
  <c r="L78" i="245"/>
  <c r="H78" i="245"/>
  <c r="C83" i="245" s="1"/>
  <c r="C78" i="245"/>
  <c r="C82" i="245" s="1"/>
  <c r="BV77" i="245"/>
  <c r="BV76" i="245"/>
  <c r="CC75" i="245"/>
  <c r="CC74" i="245"/>
  <c r="BV73" i="245"/>
  <c r="C73" i="245"/>
  <c r="BV72" i="245"/>
  <c r="BO72" i="245"/>
  <c r="BN72" i="245"/>
  <c r="BM72" i="245"/>
  <c r="BL72" i="245"/>
  <c r="BK72" i="245"/>
  <c r="BJ72" i="245"/>
  <c r="BP72" i="245" s="1"/>
  <c r="W72" i="245"/>
  <c r="V72" i="245"/>
  <c r="S72" i="245"/>
  <c r="R72" i="245"/>
  <c r="O72" i="245"/>
  <c r="N72" i="245"/>
  <c r="L72" i="245"/>
  <c r="CH71" i="245"/>
  <c r="BO71" i="245"/>
  <c r="BN71" i="245"/>
  <c r="BM71" i="245"/>
  <c r="BL71" i="245"/>
  <c r="BK71" i="245"/>
  <c r="BJ71" i="245"/>
  <c r="BP71" i="245" s="1"/>
  <c r="X71" i="245"/>
  <c r="U71" i="245"/>
  <c r="T71" i="245"/>
  <c r="Q71" i="245"/>
  <c r="P71" i="245"/>
  <c r="M71" i="245"/>
  <c r="L71" i="245"/>
  <c r="CH70" i="245"/>
  <c r="BO70" i="245"/>
  <c r="BN70" i="245"/>
  <c r="BM70" i="245"/>
  <c r="BL70" i="245"/>
  <c r="BK70" i="245"/>
  <c r="BJ70" i="245"/>
  <c r="BP70" i="245" s="1"/>
  <c r="X70" i="245"/>
  <c r="V70" i="245"/>
  <c r="T70" i="245"/>
  <c r="R70" i="245"/>
  <c r="P70" i="245"/>
  <c r="N70" i="245"/>
  <c r="L70" i="245"/>
  <c r="BV69" i="245"/>
  <c r="BO69" i="245"/>
  <c r="BN69" i="245"/>
  <c r="BM69" i="245"/>
  <c r="BL69" i="245"/>
  <c r="BK69" i="245"/>
  <c r="BJ69" i="245"/>
  <c r="BP69" i="245" s="1"/>
  <c r="W69" i="245"/>
  <c r="U69" i="245"/>
  <c r="S69" i="245"/>
  <c r="Q69" i="245"/>
  <c r="O69" i="245"/>
  <c r="M69" i="245"/>
  <c r="L69" i="245"/>
  <c r="BV68" i="245"/>
  <c r="BO68" i="245"/>
  <c r="BN68" i="245"/>
  <c r="BM68" i="245"/>
  <c r="BL68" i="245"/>
  <c r="BK68" i="245"/>
  <c r="BJ68" i="245"/>
  <c r="BP68" i="245" s="1"/>
  <c r="X68" i="245"/>
  <c r="X73" i="245" s="1"/>
  <c r="AB70" i="245" s="1"/>
  <c r="AL70" i="245" s="1"/>
  <c r="AW70" i="245" s="1"/>
  <c r="W68" i="245"/>
  <c r="W73" i="245" s="1"/>
  <c r="AB69" i="245" s="1"/>
  <c r="AL69" i="245" s="1"/>
  <c r="AW69" i="245" s="1"/>
  <c r="T68" i="245"/>
  <c r="T73" i="245" s="1"/>
  <c r="AA70" i="245" s="1"/>
  <c r="S68" i="245"/>
  <c r="S73" i="245" s="1"/>
  <c r="AA69" i="245" s="1"/>
  <c r="P68" i="245"/>
  <c r="P73" i="245" s="1"/>
  <c r="Z70" i="245" s="1"/>
  <c r="O68" i="245"/>
  <c r="O73" i="245" s="1"/>
  <c r="Z69" i="245" s="1"/>
  <c r="L68" i="245"/>
  <c r="H68" i="245"/>
  <c r="AI70" i="245" s="1"/>
  <c r="C68" i="245"/>
  <c r="H72" i="245" s="1"/>
  <c r="CC67" i="245"/>
  <c r="BO67" i="245"/>
  <c r="BN67" i="245"/>
  <c r="BM67" i="245"/>
  <c r="BL67" i="245"/>
  <c r="BK67" i="245"/>
  <c r="BJ67" i="245"/>
  <c r="BP67" i="245" s="1"/>
  <c r="V67" i="245"/>
  <c r="V73" i="245" s="1"/>
  <c r="AB68" i="245" s="1"/>
  <c r="AL68" i="245" s="1"/>
  <c r="AW68" i="245" s="1"/>
  <c r="U67" i="245"/>
  <c r="U73" i="245" s="1"/>
  <c r="AB67" i="245" s="1"/>
  <c r="AL67" i="245" s="1"/>
  <c r="AW67" i="245" s="1"/>
  <c r="R67" i="245"/>
  <c r="R73" i="245" s="1"/>
  <c r="AA68" i="245" s="1"/>
  <c r="Q67" i="245"/>
  <c r="Q73" i="245" s="1"/>
  <c r="AA67" i="245" s="1"/>
  <c r="N67" i="245"/>
  <c r="N73" i="245" s="1"/>
  <c r="Z68" i="245" s="1"/>
  <c r="M67" i="245"/>
  <c r="M73" i="245" s="1"/>
  <c r="Z67" i="245" s="1"/>
  <c r="L67" i="245"/>
  <c r="H67" i="245"/>
  <c r="C70" i="245" s="1"/>
  <c r="C67" i="245"/>
  <c r="C71" i="245" s="1"/>
  <c r="CM66" i="245"/>
  <c r="CC66" i="245"/>
  <c r="CM65" i="245"/>
  <c r="BV65" i="245"/>
  <c r="BV64" i="245"/>
  <c r="C62" i="245"/>
  <c r="BV61" i="245"/>
  <c r="BO61" i="245"/>
  <c r="BN61" i="245"/>
  <c r="BM61" i="245"/>
  <c r="BL61" i="245"/>
  <c r="BK61" i="245"/>
  <c r="BJ61" i="245"/>
  <c r="BP61" i="245" s="1"/>
  <c r="W61" i="245"/>
  <c r="V61" i="245"/>
  <c r="S61" i="245"/>
  <c r="R61" i="245"/>
  <c r="O61" i="245"/>
  <c r="N61" i="245"/>
  <c r="L61" i="245"/>
  <c r="CM60" i="245"/>
  <c r="BV60" i="245"/>
  <c r="BO60" i="245"/>
  <c r="BN60" i="245"/>
  <c r="BM60" i="245"/>
  <c r="BL60" i="245"/>
  <c r="BK60" i="245"/>
  <c r="BJ60" i="245"/>
  <c r="BP60" i="245" s="1"/>
  <c r="X60" i="245"/>
  <c r="U60" i="245"/>
  <c r="T60" i="245"/>
  <c r="Q60" i="245"/>
  <c r="P60" i="245"/>
  <c r="M60" i="245"/>
  <c r="L60" i="245"/>
  <c r="CM59" i="245"/>
  <c r="CC59" i="245"/>
  <c r="BO59" i="245"/>
  <c r="BN59" i="245"/>
  <c r="BM59" i="245"/>
  <c r="BL59" i="245"/>
  <c r="BK59" i="245"/>
  <c r="BJ59" i="245"/>
  <c r="BP59" i="245" s="1"/>
  <c r="X59" i="245"/>
  <c r="V59" i="245"/>
  <c r="T59" i="245"/>
  <c r="R59" i="245"/>
  <c r="P59" i="245"/>
  <c r="N59" i="245"/>
  <c r="L59" i="245"/>
  <c r="CC58" i="245"/>
  <c r="BO58" i="245"/>
  <c r="BN58" i="245"/>
  <c r="BM58" i="245"/>
  <c r="BL58" i="245"/>
  <c r="BK58" i="245"/>
  <c r="BJ58" i="245"/>
  <c r="BP58" i="245" s="1"/>
  <c r="W58" i="245"/>
  <c r="U58" i="245"/>
  <c r="S58" i="245"/>
  <c r="Q58" i="245"/>
  <c r="O58" i="245"/>
  <c r="M58" i="245"/>
  <c r="L58" i="245"/>
  <c r="BV57" i="245"/>
  <c r="BO57" i="245"/>
  <c r="BN57" i="245"/>
  <c r="BM57" i="245"/>
  <c r="BL57" i="245"/>
  <c r="BK57" i="245"/>
  <c r="BJ57" i="245"/>
  <c r="BP57" i="245" s="1"/>
  <c r="X57" i="245"/>
  <c r="X62" i="245" s="1"/>
  <c r="AB59" i="245" s="1"/>
  <c r="AL59" i="245" s="1"/>
  <c r="AW59" i="245" s="1"/>
  <c r="W57" i="245"/>
  <c r="W62" i="245" s="1"/>
  <c r="AB58" i="245" s="1"/>
  <c r="AL58" i="245" s="1"/>
  <c r="AW58" i="245" s="1"/>
  <c r="T57" i="245"/>
  <c r="T62" i="245" s="1"/>
  <c r="AA59" i="245" s="1"/>
  <c r="S57" i="245"/>
  <c r="S62" i="245" s="1"/>
  <c r="AA58" i="245" s="1"/>
  <c r="P57" i="245"/>
  <c r="P62" i="245" s="1"/>
  <c r="Z59" i="245" s="1"/>
  <c r="O57" i="245"/>
  <c r="O62" i="245" s="1"/>
  <c r="Z58" i="245" s="1"/>
  <c r="L57" i="245"/>
  <c r="H57" i="245"/>
  <c r="H60" i="245" s="1"/>
  <c r="C57" i="245"/>
  <c r="H58" i="245" s="1"/>
  <c r="BV56" i="245"/>
  <c r="BO56" i="245"/>
  <c r="BN56" i="245"/>
  <c r="BM56" i="245"/>
  <c r="BL56" i="245"/>
  <c r="BK56" i="245"/>
  <c r="BJ56" i="245"/>
  <c r="BP56" i="245" s="1"/>
  <c r="V56" i="245"/>
  <c r="V62" i="245" s="1"/>
  <c r="AB57" i="245" s="1"/>
  <c r="AL57" i="245" s="1"/>
  <c r="AW57" i="245" s="1"/>
  <c r="U56" i="245"/>
  <c r="U62" i="245" s="1"/>
  <c r="AB56" i="245" s="1"/>
  <c r="AL56" i="245" s="1"/>
  <c r="AW56" i="245" s="1"/>
  <c r="R56" i="245"/>
  <c r="R62" i="245" s="1"/>
  <c r="AA57" i="245" s="1"/>
  <c r="Q56" i="245"/>
  <c r="Q62" i="245" s="1"/>
  <c r="AA56" i="245" s="1"/>
  <c r="N56" i="245"/>
  <c r="N62" i="245" s="1"/>
  <c r="Z57" i="245" s="1"/>
  <c r="M56" i="245"/>
  <c r="M62" i="245" s="1"/>
  <c r="Z56" i="245" s="1"/>
  <c r="L56" i="245"/>
  <c r="H56" i="245"/>
  <c r="C61" i="245" s="1"/>
  <c r="C56" i="245"/>
  <c r="C60" i="245" s="1"/>
  <c r="CH55" i="245"/>
  <c r="CH54" i="245"/>
  <c r="BV53" i="245"/>
  <c r="BV52" i="245"/>
  <c r="CC51" i="245"/>
  <c r="C51" i="245"/>
  <c r="CC50" i="245"/>
  <c r="BO50" i="245"/>
  <c r="BN50" i="245"/>
  <c r="BM50" i="245"/>
  <c r="BL50" i="245"/>
  <c r="BK50" i="245"/>
  <c r="BJ50" i="245"/>
  <c r="BP50" i="245" s="1"/>
  <c r="W50" i="245"/>
  <c r="V50" i="245"/>
  <c r="S50" i="245"/>
  <c r="R50" i="245"/>
  <c r="O50" i="245"/>
  <c r="N50" i="245"/>
  <c r="L50" i="245"/>
  <c r="BV49" i="245"/>
  <c r="BO49" i="245"/>
  <c r="BN49" i="245"/>
  <c r="BM49" i="245"/>
  <c r="BL49" i="245"/>
  <c r="BK49" i="245"/>
  <c r="BJ49" i="245"/>
  <c r="BP49" i="245" s="1"/>
  <c r="X49" i="245"/>
  <c r="U49" i="245"/>
  <c r="T49" i="245"/>
  <c r="Q49" i="245"/>
  <c r="P49" i="245"/>
  <c r="M49" i="245"/>
  <c r="L49" i="245"/>
  <c r="BV48" i="245"/>
  <c r="BO48" i="245"/>
  <c r="BN48" i="245"/>
  <c r="BM48" i="245"/>
  <c r="BL48" i="245"/>
  <c r="BK48" i="245"/>
  <c r="BJ48" i="245"/>
  <c r="BP48" i="245" s="1"/>
  <c r="X48" i="245"/>
  <c r="V48" i="245"/>
  <c r="T48" i="245"/>
  <c r="R48" i="245"/>
  <c r="P48" i="245"/>
  <c r="N48" i="245"/>
  <c r="L48" i="245"/>
  <c r="BO47" i="245"/>
  <c r="BN47" i="245"/>
  <c r="BM47" i="245"/>
  <c r="BL47" i="245"/>
  <c r="BK47" i="245"/>
  <c r="BJ47" i="245"/>
  <c r="BP47" i="245" s="1"/>
  <c r="W47" i="245"/>
  <c r="U47" i="245"/>
  <c r="S47" i="245"/>
  <c r="Q47" i="245"/>
  <c r="O47" i="245"/>
  <c r="M47" i="245"/>
  <c r="L47" i="245"/>
  <c r="BO46" i="245"/>
  <c r="BN46" i="245"/>
  <c r="BM46" i="245"/>
  <c r="BL46" i="245"/>
  <c r="BK46" i="245"/>
  <c r="BJ46" i="245"/>
  <c r="BP46" i="245" s="1"/>
  <c r="X46" i="245"/>
  <c r="X51" i="245" s="1"/>
  <c r="AB48" i="245" s="1"/>
  <c r="AL48" i="245" s="1"/>
  <c r="AW48" i="245" s="1"/>
  <c r="W46" i="245"/>
  <c r="W51" i="245" s="1"/>
  <c r="AB47" i="245" s="1"/>
  <c r="AL47" i="245" s="1"/>
  <c r="AW47" i="245" s="1"/>
  <c r="T46" i="245"/>
  <c r="T51" i="245" s="1"/>
  <c r="AA48" i="245" s="1"/>
  <c r="S46" i="245"/>
  <c r="S51" i="245" s="1"/>
  <c r="AA47" i="245" s="1"/>
  <c r="P46" i="245"/>
  <c r="P51" i="245" s="1"/>
  <c r="Z48" i="245" s="1"/>
  <c r="O46" i="245"/>
  <c r="O51" i="245" s="1"/>
  <c r="Z47" i="245" s="1"/>
  <c r="L46" i="245"/>
  <c r="H46" i="245"/>
  <c r="H48" i="245" s="1"/>
  <c r="C46" i="245"/>
  <c r="AI47" i="245" s="1"/>
  <c r="BO45" i="245"/>
  <c r="BN45" i="245"/>
  <c r="BM45" i="245"/>
  <c r="BL45" i="245"/>
  <c r="BK45" i="245"/>
  <c r="BJ45" i="245"/>
  <c r="BP45" i="245" s="1"/>
  <c r="BP51" i="245" s="1"/>
  <c r="V45" i="245"/>
  <c r="V51" i="245" s="1"/>
  <c r="AB46" i="245" s="1"/>
  <c r="AL46" i="245" s="1"/>
  <c r="AW46" i="245" s="1"/>
  <c r="U45" i="245"/>
  <c r="U51" i="245" s="1"/>
  <c r="AB45" i="245" s="1"/>
  <c r="AL45" i="245" s="1"/>
  <c r="AW45" i="245" s="1"/>
  <c r="R45" i="245"/>
  <c r="R51" i="245" s="1"/>
  <c r="AA46" i="245" s="1"/>
  <c r="Q45" i="245"/>
  <c r="Q51" i="245" s="1"/>
  <c r="AA45" i="245" s="1"/>
  <c r="N45" i="245"/>
  <c r="N51" i="245" s="1"/>
  <c r="Z46" i="245" s="1"/>
  <c r="M45" i="245"/>
  <c r="M51" i="245" s="1"/>
  <c r="Z45" i="245" s="1"/>
  <c r="L45" i="245"/>
  <c r="H45" i="245"/>
  <c r="C50" i="245" s="1"/>
  <c r="C45" i="245"/>
  <c r="C49" i="245" s="1"/>
  <c r="BT41" i="245"/>
  <c r="BT40" i="245"/>
  <c r="C40" i="245"/>
  <c r="CA39" i="245"/>
  <c r="BO39" i="245"/>
  <c r="BN39" i="245"/>
  <c r="BM39" i="245"/>
  <c r="BL39" i="245"/>
  <c r="BK39" i="245"/>
  <c r="BJ39" i="245"/>
  <c r="BP39" i="245" s="1"/>
  <c r="W39" i="245"/>
  <c r="V39" i="245"/>
  <c r="S39" i="245"/>
  <c r="R39" i="245"/>
  <c r="O39" i="245"/>
  <c r="N39" i="245"/>
  <c r="L39" i="245"/>
  <c r="BO38" i="245"/>
  <c r="BN38" i="245"/>
  <c r="BM38" i="245"/>
  <c r="BL38" i="245"/>
  <c r="BK38" i="245"/>
  <c r="BJ38" i="245"/>
  <c r="BP38" i="245" s="1"/>
  <c r="X38" i="245"/>
  <c r="U38" i="245"/>
  <c r="T38" i="245"/>
  <c r="Q38" i="245"/>
  <c r="P38" i="245"/>
  <c r="M38" i="245"/>
  <c r="L38" i="245"/>
  <c r="BT37" i="245"/>
  <c r="CA38" i="245" s="1"/>
  <c r="BO37" i="245"/>
  <c r="BN37" i="245"/>
  <c r="BM37" i="245"/>
  <c r="BL37" i="245"/>
  <c r="BK37" i="245"/>
  <c r="BJ37" i="245"/>
  <c r="BP37" i="245" s="1"/>
  <c r="X37" i="245"/>
  <c r="V37" i="245"/>
  <c r="T37" i="245"/>
  <c r="R37" i="245"/>
  <c r="P37" i="245"/>
  <c r="N37" i="245"/>
  <c r="L37" i="245"/>
  <c r="BT36" i="245"/>
  <c r="BO36" i="245"/>
  <c r="BN36" i="245"/>
  <c r="BM36" i="245"/>
  <c r="BL36" i="245"/>
  <c r="BK36" i="245"/>
  <c r="BJ36" i="245"/>
  <c r="BP36" i="245" s="1"/>
  <c r="W36" i="245"/>
  <c r="U36" i="245"/>
  <c r="S36" i="245"/>
  <c r="Q36" i="245"/>
  <c r="O36" i="245"/>
  <c r="M36" i="245"/>
  <c r="L36" i="245"/>
  <c r="CF35" i="245"/>
  <c r="BO35" i="245"/>
  <c r="BN35" i="245"/>
  <c r="BM35" i="245"/>
  <c r="BL35" i="245"/>
  <c r="BK35" i="245"/>
  <c r="BJ35" i="245"/>
  <c r="BP35" i="245" s="1"/>
  <c r="X35" i="245"/>
  <c r="X40" i="245" s="1"/>
  <c r="AB37" i="245" s="1"/>
  <c r="AL37" i="245" s="1"/>
  <c r="AW37" i="245" s="1"/>
  <c r="W35" i="245"/>
  <c r="W40" i="245" s="1"/>
  <c r="AB36" i="245" s="1"/>
  <c r="AL36" i="245" s="1"/>
  <c r="AW36" i="245" s="1"/>
  <c r="T35" i="245"/>
  <c r="T40" i="245" s="1"/>
  <c r="AA37" i="245" s="1"/>
  <c r="S35" i="245"/>
  <c r="S40" i="245" s="1"/>
  <c r="AA36" i="245" s="1"/>
  <c r="P35" i="245"/>
  <c r="P40" i="245" s="1"/>
  <c r="Z37" i="245" s="1"/>
  <c r="O35" i="245"/>
  <c r="O40" i="245" s="1"/>
  <c r="Z36" i="245" s="1"/>
  <c r="L35" i="245"/>
  <c r="H35" i="245"/>
  <c r="AI37" i="245" s="1"/>
  <c r="C35" i="245"/>
  <c r="H39" i="245" s="1"/>
  <c r="BO34" i="245"/>
  <c r="BN34" i="245"/>
  <c r="BM34" i="245"/>
  <c r="BL34" i="245"/>
  <c r="BK34" i="245"/>
  <c r="BJ34" i="245"/>
  <c r="BP34" i="245" s="1"/>
  <c r="V34" i="245"/>
  <c r="V40" i="245" s="1"/>
  <c r="AB35" i="245" s="1"/>
  <c r="AL35" i="245" s="1"/>
  <c r="AW35" i="245" s="1"/>
  <c r="U34" i="245"/>
  <c r="U40" i="245" s="1"/>
  <c r="AB34" i="245" s="1"/>
  <c r="AL34" i="245" s="1"/>
  <c r="AW34" i="245" s="1"/>
  <c r="R34" i="245"/>
  <c r="R40" i="245" s="1"/>
  <c r="AA35" i="245" s="1"/>
  <c r="Q34" i="245"/>
  <c r="Q40" i="245" s="1"/>
  <c r="AA34" i="245" s="1"/>
  <c r="N34" i="245"/>
  <c r="N40" i="245" s="1"/>
  <c r="Z35" i="245" s="1"/>
  <c r="M34" i="245"/>
  <c r="M40" i="245" s="1"/>
  <c r="Z34" i="245" s="1"/>
  <c r="L34" i="245"/>
  <c r="H34" i="245"/>
  <c r="C37" i="245" s="1"/>
  <c r="C34" i="245"/>
  <c r="C38" i="245" s="1"/>
  <c r="BT33" i="245"/>
  <c r="BT32" i="245"/>
  <c r="CA31" i="245"/>
  <c r="CF34" i="245" s="1"/>
  <c r="BT29" i="245"/>
  <c r="CA30" i="245" s="1"/>
  <c r="C29" i="245"/>
  <c r="BT28" i="245"/>
  <c r="BO28" i="245"/>
  <c r="BN28" i="245"/>
  <c r="BM28" i="245"/>
  <c r="BL28" i="245"/>
  <c r="BK28" i="245"/>
  <c r="BJ28" i="245"/>
  <c r="BP28" i="245" s="1"/>
  <c r="W28" i="245"/>
  <c r="V28" i="245"/>
  <c r="S28" i="245"/>
  <c r="R28" i="245"/>
  <c r="O28" i="245"/>
  <c r="N28" i="245"/>
  <c r="L28" i="245"/>
  <c r="BO27" i="245"/>
  <c r="BN27" i="245"/>
  <c r="BM27" i="245"/>
  <c r="BL27" i="245"/>
  <c r="BK27" i="245"/>
  <c r="BJ27" i="245"/>
  <c r="X27" i="245"/>
  <c r="U27" i="245"/>
  <c r="T27" i="245"/>
  <c r="Q27" i="245"/>
  <c r="P27" i="245"/>
  <c r="M27" i="245"/>
  <c r="L27" i="245"/>
  <c r="BO26" i="245"/>
  <c r="BN26" i="245"/>
  <c r="BM26" i="245"/>
  <c r="BL26" i="245"/>
  <c r="BK26" i="245"/>
  <c r="BJ26" i="245"/>
  <c r="BP26" i="245" s="1"/>
  <c r="X26" i="245"/>
  <c r="V26" i="245"/>
  <c r="T26" i="245"/>
  <c r="R26" i="245"/>
  <c r="P26" i="245"/>
  <c r="N26" i="245"/>
  <c r="L26" i="245"/>
  <c r="BT25" i="245"/>
  <c r="BO25" i="245"/>
  <c r="BN25" i="245"/>
  <c r="BM25" i="245"/>
  <c r="BL25" i="245"/>
  <c r="BK25" i="245"/>
  <c r="BJ25" i="245"/>
  <c r="BP25" i="245" s="1"/>
  <c r="W25" i="245"/>
  <c r="U25" i="245"/>
  <c r="S25" i="245"/>
  <c r="Q25" i="245"/>
  <c r="O25" i="245"/>
  <c r="M25" i="245"/>
  <c r="L25" i="245"/>
  <c r="CK24" i="245"/>
  <c r="CK30" i="245" s="1"/>
  <c r="CQ29" i="245" s="1"/>
  <c r="BT24" i="245"/>
  <c r="BO24" i="245"/>
  <c r="BN24" i="245"/>
  <c r="BM24" i="245"/>
  <c r="BL24" i="245"/>
  <c r="BK24" i="245"/>
  <c r="BJ24" i="245"/>
  <c r="BP24" i="245" s="1"/>
  <c r="X24" i="245"/>
  <c r="X29" i="245" s="1"/>
  <c r="AB26" i="245" s="1"/>
  <c r="AL26" i="245" s="1"/>
  <c r="AW26" i="245" s="1"/>
  <c r="W24" i="245"/>
  <c r="W29" i="245" s="1"/>
  <c r="AB25" i="245" s="1"/>
  <c r="AL25" i="245" s="1"/>
  <c r="AW25" i="245" s="1"/>
  <c r="T24" i="245"/>
  <c r="T29" i="245" s="1"/>
  <c r="AA26" i="245" s="1"/>
  <c r="S24" i="245"/>
  <c r="S29" i="245" s="1"/>
  <c r="AA25" i="245" s="1"/>
  <c r="P24" i="245"/>
  <c r="P29" i="245" s="1"/>
  <c r="Z26" i="245" s="1"/>
  <c r="O24" i="245"/>
  <c r="O29" i="245" s="1"/>
  <c r="Z25" i="245" s="1"/>
  <c r="L24" i="245"/>
  <c r="H24" i="245"/>
  <c r="AI26" i="245" s="1"/>
  <c r="C24" i="245"/>
  <c r="AI25" i="245" s="1"/>
  <c r="CQ23" i="245"/>
  <c r="CA23" i="245"/>
  <c r="BO23" i="245"/>
  <c r="BN23" i="245"/>
  <c r="BM23" i="245"/>
  <c r="BL23" i="245"/>
  <c r="BK23" i="245"/>
  <c r="BJ23" i="245"/>
  <c r="V23" i="245"/>
  <c r="V29" i="245" s="1"/>
  <c r="AB24" i="245" s="1"/>
  <c r="AL24" i="245" s="1"/>
  <c r="AW24" i="245" s="1"/>
  <c r="U23" i="245"/>
  <c r="U29" i="245" s="1"/>
  <c r="AB23" i="245" s="1"/>
  <c r="AL23" i="245" s="1"/>
  <c r="AW23" i="245" s="1"/>
  <c r="R23" i="245"/>
  <c r="R29" i="245" s="1"/>
  <c r="AA24" i="245" s="1"/>
  <c r="Q23" i="245"/>
  <c r="Q29" i="245" s="1"/>
  <c r="AA23" i="245" s="1"/>
  <c r="N23" i="245"/>
  <c r="N29" i="245" s="1"/>
  <c r="Z24" i="245" s="1"/>
  <c r="M23" i="245"/>
  <c r="M29" i="245" s="1"/>
  <c r="Z23" i="245" s="1"/>
  <c r="L23" i="245"/>
  <c r="H23" i="245"/>
  <c r="C28" i="245" s="1"/>
  <c r="C23" i="245"/>
  <c r="C27" i="245" s="1"/>
  <c r="BT21" i="245"/>
  <c r="CA22" i="245" s="1"/>
  <c r="BT20" i="245"/>
  <c r="CF19" i="245"/>
  <c r="CK23" i="245" s="1"/>
  <c r="C18" i="245"/>
  <c r="BT17" i="245"/>
  <c r="BO17" i="245"/>
  <c r="BN17" i="245"/>
  <c r="BM17" i="245"/>
  <c r="BL17" i="245"/>
  <c r="BK17" i="245"/>
  <c r="BJ17" i="245"/>
  <c r="W17" i="245"/>
  <c r="V17" i="245"/>
  <c r="S17" i="245"/>
  <c r="R17" i="245"/>
  <c r="O17" i="245"/>
  <c r="N17" i="245"/>
  <c r="L17" i="245"/>
  <c r="BT16" i="245"/>
  <c r="BO16" i="245"/>
  <c r="BN16" i="245"/>
  <c r="BM16" i="245"/>
  <c r="BL16" i="245"/>
  <c r="BK16" i="245"/>
  <c r="BJ16" i="245"/>
  <c r="X16" i="245"/>
  <c r="U16" i="245"/>
  <c r="T16" i="245"/>
  <c r="Q16" i="245"/>
  <c r="P16" i="245"/>
  <c r="M16" i="245"/>
  <c r="L16" i="245"/>
  <c r="CA15" i="245"/>
  <c r="CF18" i="245" s="1"/>
  <c r="BO15" i="245"/>
  <c r="BN15" i="245"/>
  <c r="BM15" i="245"/>
  <c r="BL15" i="245"/>
  <c r="BK15" i="245"/>
  <c r="BJ15" i="245"/>
  <c r="X15" i="245"/>
  <c r="V15" i="245"/>
  <c r="T15" i="245"/>
  <c r="R15" i="245"/>
  <c r="P15" i="245"/>
  <c r="N15" i="245"/>
  <c r="L15" i="245"/>
  <c r="BO14" i="245"/>
  <c r="BN14" i="245"/>
  <c r="BM14" i="245"/>
  <c r="BL14" i="245"/>
  <c r="BK14" i="245"/>
  <c r="BJ14" i="245"/>
  <c r="W14" i="245"/>
  <c r="U14" i="245"/>
  <c r="S14" i="245"/>
  <c r="Q14" i="245"/>
  <c r="O14" i="245"/>
  <c r="M14" i="245"/>
  <c r="L14" i="245"/>
  <c r="BT13" i="245"/>
  <c r="BO13" i="245"/>
  <c r="BN13" i="245"/>
  <c r="BM13" i="245"/>
  <c r="BL13" i="245"/>
  <c r="BK13" i="245"/>
  <c r="BJ13" i="245"/>
  <c r="X13" i="245"/>
  <c r="X18" i="245" s="1"/>
  <c r="AB15" i="245" s="1"/>
  <c r="AL15" i="245" s="1"/>
  <c r="AW15" i="245" s="1"/>
  <c r="W13" i="245"/>
  <c r="W18" i="245" s="1"/>
  <c r="AB14" i="245" s="1"/>
  <c r="AL14" i="245" s="1"/>
  <c r="AW14" i="245" s="1"/>
  <c r="T13" i="245"/>
  <c r="T18" i="245" s="1"/>
  <c r="AA15" i="245" s="1"/>
  <c r="S13" i="245"/>
  <c r="S18" i="245" s="1"/>
  <c r="AA14" i="245" s="1"/>
  <c r="P13" i="245"/>
  <c r="P18" i="245" s="1"/>
  <c r="Z15" i="245" s="1"/>
  <c r="O13" i="245"/>
  <c r="O18" i="245" s="1"/>
  <c r="Z14" i="245" s="1"/>
  <c r="L13" i="245"/>
  <c r="H13" i="245"/>
  <c r="AI15" i="245" s="1"/>
  <c r="C13" i="245"/>
  <c r="H17" i="245" s="1"/>
  <c r="BT12" i="245"/>
  <c r="BO12" i="245"/>
  <c r="BN12" i="245"/>
  <c r="BM12" i="245"/>
  <c r="BL12" i="245"/>
  <c r="BK12" i="245"/>
  <c r="BJ12" i="245"/>
  <c r="BP12" i="245" s="1"/>
  <c r="V12" i="245"/>
  <c r="V18" i="245" s="1"/>
  <c r="AB13" i="245" s="1"/>
  <c r="AL13" i="245" s="1"/>
  <c r="AW13" i="245" s="1"/>
  <c r="U12" i="245"/>
  <c r="U18" i="245" s="1"/>
  <c r="AB12" i="245" s="1"/>
  <c r="AL12" i="245" s="1"/>
  <c r="AW12" i="245" s="1"/>
  <c r="R12" i="245"/>
  <c r="R18" i="245" s="1"/>
  <c r="AA13" i="245" s="1"/>
  <c r="Q12" i="245"/>
  <c r="Q18" i="245" s="1"/>
  <c r="AA12" i="245" s="1"/>
  <c r="N12" i="245"/>
  <c r="N18" i="245" s="1"/>
  <c r="Z13" i="245" s="1"/>
  <c r="M12" i="245"/>
  <c r="M18" i="245" s="1"/>
  <c r="Z12" i="245" s="1"/>
  <c r="L12" i="245"/>
  <c r="H12" i="245"/>
  <c r="C15" i="245" s="1"/>
  <c r="C12" i="245"/>
  <c r="C16" i="245" s="1"/>
  <c r="C95" i="244"/>
  <c r="BO94" i="244"/>
  <c r="BN94" i="244"/>
  <c r="BM94" i="244"/>
  <c r="BL94" i="244"/>
  <c r="BK94" i="244"/>
  <c r="BJ94" i="244"/>
  <c r="BP94" i="244" s="1"/>
  <c r="W94" i="244"/>
  <c r="V94" i="244"/>
  <c r="S94" i="244"/>
  <c r="R94" i="244"/>
  <c r="O94" i="244"/>
  <c r="N94" i="244"/>
  <c r="L94" i="244"/>
  <c r="BO93" i="244"/>
  <c r="BN93" i="244"/>
  <c r="BM93" i="244"/>
  <c r="BL93" i="244"/>
  <c r="BK93" i="244"/>
  <c r="BJ93" i="244"/>
  <c r="BP93" i="244" s="1"/>
  <c r="X93" i="244"/>
  <c r="U93" i="244"/>
  <c r="T93" i="244"/>
  <c r="Q93" i="244"/>
  <c r="P93" i="244"/>
  <c r="M93" i="244"/>
  <c r="L93" i="244"/>
  <c r="BO92" i="244"/>
  <c r="BN92" i="244"/>
  <c r="BM92" i="244"/>
  <c r="BL92" i="244"/>
  <c r="BK92" i="244"/>
  <c r="BJ92" i="244"/>
  <c r="BP92" i="244" s="1"/>
  <c r="X92" i="244"/>
  <c r="V92" i="244"/>
  <c r="T92" i="244"/>
  <c r="R92" i="244"/>
  <c r="P92" i="244"/>
  <c r="N92" i="244"/>
  <c r="L92" i="244"/>
  <c r="BO91" i="244"/>
  <c r="BN91" i="244"/>
  <c r="BM91" i="244"/>
  <c r="BL91" i="244"/>
  <c r="BK91" i="244"/>
  <c r="BJ91" i="244"/>
  <c r="BP91" i="244" s="1"/>
  <c r="W91" i="244"/>
  <c r="U91" i="244"/>
  <c r="S91" i="244"/>
  <c r="Q91" i="244"/>
  <c r="O91" i="244"/>
  <c r="M91" i="244"/>
  <c r="L91" i="244"/>
  <c r="BO90" i="244"/>
  <c r="BN90" i="244"/>
  <c r="BM90" i="244"/>
  <c r="BL90" i="244"/>
  <c r="BK90" i="244"/>
  <c r="BJ90" i="244"/>
  <c r="BP90" i="244" s="1"/>
  <c r="X90" i="244"/>
  <c r="X95" i="244" s="1"/>
  <c r="AB92" i="244" s="1"/>
  <c r="AL92" i="244" s="1"/>
  <c r="AW92" i="244" s="1"/>
  <c r="W90" i="244"/>
  <c r="W95" i="244" s="1"/>
  <c r="AB91" i="244" s="1"/>
  <c r="AL91" i="244" s="1"/>
  <c r="AW91" i="244" s="1"/>
  <c r="T90" i="244"/>
  <c r="T95" i="244" s="1"/>
  <c r="AA92" i="244" s="1"/>
  <c r="S90" i="244"/>
  <c r="S95" i="244" s="1"/>
  <c r="AA91" i="244" s="1"/>
  <c r="P90" i="244"/>
  <c r="P95" i="244" s="1"/>
  <c r="Z92" i="244" s="1"/>
  <c r="O90" i="244"/>
  <c r="O95" i="244" s="1"/>
  <c r="Z91" i="244" s="1"/>
  <c r="L90" i="244"/>
  <c r="H90" i="244"/>
  <c r="AI92" i="244" s="1"/>
  <c r="C90" i="244"/>
  <c r="H91" i="244" s="1"/>
  <c r="BO89" i="244"/>
  <c r="BN89" i="244"/>
  <c r="BM89" i="244"/>
  <c r="BL89" i="244"/>
  <c r="BK89" i="244"/>
  <c r="BJ89" i="244"/>
  <c r="BP89" i="244" s="1"/>
  <c r="BP95" i="244" s="1"/>
  <c r="V89" i="244"/>
  <c r="V95" i="244" s="1"/>
  <c r="AB90" i="244" s="1"/>
  <c r="AL90" i="244" s="1"/>
  <c r="AW90" i="244" s="1"/>
  <c r="U89" i="244"/>
  <c r="U95" i="244" s="1"/>
  <c r="AB89" i="244" s="1"/>
  <c r="AL89" i="244" s="1"/>
  <c r="AW89" i="244" s="1"/>
  <c r="R89" i="244"/>
  <c r="R95" i="244" s="1"/>
  <c r="AA90" i="244" s="1"/>
  <c r="Q89" i="244"/>
  <c r="Q95" i="244" s="1"/>
  <c r="AA89" i="244" s="1"/>
  <c r="N89" i="244"/>
  <c r="N95" i="244" s="1"/>
  <c r="Z90" i="244" s="1"/>
  <c r="M89" i="244"/>
  <c r="M95" i="244" s="1"/>
  <c r="Z89" i="244" s="1"/>
  <c r="L89" i="244"/>
  <c r="H89" i="244"/>
  <c r="C94" i="244" s="1"/>
  <c r="C89" i="244"/>
  <c r="C93" i="244" s="1"/>
  <c r="C84" i="244"/>
  <c r="BO83" i="244"/>
  <c r="BN83" i="244"/>
  <c r="BM83" i="244"/>
  <c r="BL83" i="244"/>
  <c r="BK83" i="244"/>
  <c r="BJ83" i="244"/>
  <c r="BP83" i="244" s="1"/>
  <c r="W83" i="244"/>
  <c r="V83" i="244"/>
  <c r="S83" i="244"/>
  <c r="R83" i="244"/>
  <c r="O83" i="244"/>
  <c r="N83" i="244"/>
  <c r="L83" i="244"/>
  <c r="BO82" i="244"/>
  <c r="BN82" i="244"/>
  <c r="BM82" i="244"/>
  <c r="BL82" i="244"/>
  <c r="BK82" i="244"/>
  <c r="BJ82" i="244"/>
  <c r="BP82" i="244" s="1"/>
  <c r="X82" i="244"/>
  <c r="U82" i="244"/>
  <c r="T82" i="244"/>
  <c r="Q82" i="244"/>
  <c r="P82" i="244"/>
  <c r="M82" i="244"/>
  <c r="L82" i="244"/>
  <c r="BO81" i="244"/>
  <c r="BN81" i="244"/>
  <c r="BM81" i="244"/>
  <c r="BL81" i="244"/>
  <c r="BK81" i="244"/>
  <c r="BJ81" i="244"/>
  <c r="BP81" i="244" s="1"/>
  <c r="X81" i="244"/>
  <c r="V81" i="244"/>
  <c r="T81" i="244"/>
  <c r="R81" i="244"/>
  <c r="P81" i="244"/>
  <c r="N81" i="244"/>
  <c r="L81" i="244"/>
  <c r="BO80" i="244"/>
  <c r="BN80" i="244"/>
  <c r="BM80" i="244"/>
  <c r="BL80" i="244"/>
  <c r="BK80" i="244"/>
  <c r="BJ80" i="244"/>
  <c r="BP80" i="244" s="1"/>
  <c r="W80" i="244"/>
  <c r="U80" i="244"/>
  <c r="S80" i="244"/>
  <c r="Q80" i="244"/>
  <c r="O80" i="244"/>
  <c r="M80" i="244"/>
  <c r="L80" i="244"/>
  <c r="BO79" i="244"/>
  <c r="BN79" i="244"/>
  <c r="BM79" i="244"/>
  <c r="BL79" i="244"/>
  <c r="BK79" i="244"/>
  <c r="BJ79" i="244"/>
  <c r="BP79" i="244" s="1"/>
  <c r="X79" i="244"/>
  <c r="X84" i="244" s="1"/>
  <c r="AB81" i="244" s="1"/>
  <c r="AL81" i="244" s="1"/>
  <c r="AW81" i="244" s="1"/>
  <c r="W79" i="244"/>
  <c r="W84" i="244" s="1"/>
  <c r="AB80" i="244" s="1"/>
  <c r="AL80" i="244" s="1"/>
  <c r="AW80" i="244" s="1"/>
  <c r="T79" i="244"/>
  <c r="T84" i="244" s="1"/>
  <c r="AA81" i="244" s="1"/>
  <c r="S79" i="244"/>
  <c r="S84" i="244" s="1"/>
  <c r="AA80" i="244" s="1"/>
  <c r="P79" i="244"/>
  <c r="P84" i="244" s="1"/>
  <c r="Z81" i="244" s="1"/>
  <c r="O79" i="244"/>
  <c r="O84" i="244" s="1"/>
  <c r="Z80" i="244" s="1"/>
  <c r="L79" i="244"/>
  <c r="H79" i="244"/>
  <c r="H82" i="244" s="1"/>
  <c r="C79" i="244"/>
  <c r="H83" i="244" s="1"/>
  <c r="BO78" i="244"/>
  <c r="BN78" i="244"/>
  <c r="BM78" i="244"/>
  <c r="BL78" i="244"/>
  <c r="BK78" i="244"/>
  <c r="BJ78" i="244"/>
  <c r="BP78" i="244" s="1"/>
  <c r="V78" i="244"/>
  <c r="V84" i="244" s="1"/>
  <c r="AB79" i="244" s="1"/>
  <c r="AL79" i="244" s="1"/>
  <c r="AW79" i="244" s="1"/>
  <c r="U78" i="244"/>
  <c r="U84" i="244" s="1"/>
  <c r="AB78" i="244" s="1"/>
  <c r="AL78" i="244" s="1"/>
  <c r="AW78" i="244" s="1"/>
  <c r="R78" i="244"/>
  <c r="R84" i="244" s="1"/>
  <c r="AA79" i="244" s="1"/>
  <c r="Q78" i="244"/>
  <c r="Q84" i="244" s="1"/>
  <c r="AA78" i="244" s="1"/>
  <c r="N78" i="244"/>
  <c r="N84" i="244" s="1"/>
  <c r="Z79" i="244" s="1"/>
  <c r="M78" i="244"/>
  <c r="M84" i="244" s="1"/>
  <c r="Z78" i="244" s="1"/>
  <c r="L78" i="244"/>
  <c r="H78" i="244"/>
  <c r="C81" i="244" s="1"/>
  <c r="C78" i="244"/>
  <c r="AI78" i="244" s="1"/>
  <c r="BV77" i="244"/>
  <c r="BV76" i="244"/>
  <c r="CC75" i="244"/>
  <c r="CC74" i="244"/>
  <c r="BV73" i="244"/>
  <c r="C73" i="244"/>
  <c r="BV72" i="244"/>
  <c r="BO72" i="244"/>
  <c r="BN72" i="244"/>
  <c r="BM72" i="244"/>
  <c r="BL72" i="244"/>
  <c r="BK72" i="244"/>
  <c r="BJ72" i="244"/>
  <c r="BP72" i="244" s="1"/>
  <c r="W72" i="244"/>
  <c r="V72" i="244"/>
  <c r="S72" i="244"/>
  <c r="R72" i="244"/>
  <c r="O72" i="244"/>
  <c r="N72" i="244"/>
  <c r="L72" i="244"/>
  <c r="CH71" i="244"/>
  <c r="BO71" i="244"/>
  <c r="BN71" i="244"/>
  <c r="BM71" i="244"/>
  <c r="BL71" i="244"/>
  <c r="BK71" i="244"/>
  <c r="BJ71" i="244"/>
  <c r="BP71" i="244" s="1"/>
  <c r="X71" i="244"/>
  <c r="U71" i="244"/>
  <c r="T71" i="244"/>
  <c r="Q71" i="244"/>
  <c r="P71" i="244"/>
  <c r="M71" i="244"/>
  <c r="L71" i="244"/>
  <c r="CH70" i="244"/>
  <c r="BO70" i="244"/>
  <c r="BN70" i="244"/>
  <c r="BM70" i="244"/>
  <c r="BL70" i="244"/>
  <c r="BK70" i="244"/>
  <c r="BJ70" i="244"/>
  <c r="BP70" i="244" s="1"/>
  <c r="X70" i="244"/>
  <c r="V70" i="244"/>
  <c r="T70" i="244"/>
  <c r="R70" i="244"/>
  <c r="P70" i="244"/>
  <c r="N70" i="244"/>
  <c r="L70" i="244"/>
  <c r="BV69" i="244"/>
  <c r="BO69" i="244"/>
  <c r="BN69" i="244"/>
  <c r="BM69" i="244"/>
  <c r="BL69" i="244"/>
  <c r="BK69" i="244"/>
  <c r="BJ69" i="244"/>
  <c r="BP69" i="244" s="1"/>
  <c r="W69" i="244"/>
  <c r="U69" i="244"/>
  <c r="S69" i="244"/>
  <c r="Q69" i="244"/>
  <c r="O69" i="244"/>
  <c r="M69" i="244"/>
  <c r="L69" i="244"/>
  <c r="BV68" i="244"/>
  <c r="BO68" i="244"/>
  <c r="BN68" i="244"/>
  <c r="BM68" i="244"/>
  <c r="BL68" i="244"/>
  <c r="BK68" i="244"/>
  <c r="BJ68" i="244"/>
  <c r="BP68" i="244" s="1"/>
  <c r="X68" i="244"/>
  <c r="X73" i="244" s="1"/>
  <c r="AB70" i="244" s="1"/>
  <c r="AL70" i="244" s="1"/>
  <c r="AW70" i="244" s="1"/>
  <c r="W68" i="244"/>
  <c r="W73" i="244" s="1"/>
  <c r="AB69" i="244" s="1"/>
  <c r="AL69" i="244" s="1"/>
  <c r="AW69" i="244" s="1"/>
  <c r="T68" i="244"/>
  <c r="T73" i="244" s="1"/>
  <c r="AA70" i="244" s="1"/>
  <c r="S68" i="244"/>
  <c r="S73" i="244" s="1"/>
  <c r="AA69" i="244" s="1"/>
  <c r="P68" i="244"/>
  <c r="P73" i="244" s="1"/>
  <c r="Z70" i="244" s="1"/>
  <c r="O68" i="244"/>
  <c r="O73" i="244" s="1"/>
  <c r="Z69" i="244" s="1"/>
  <c r="L68" i="244"/>
  <c r="H68" i="244"/>
  <c r="H71" i="244" s="1"/>
  <c r="C68" i="244"/>
  <c r="AI69" i="244" s="1"/>
  <c r="CC67" i="244"/>
  <c r="BO67" i="244"/>
  <c r="BN67" i="244"/>
  <c r="BM67" i="244"/>
  <c r="BL67" i="244"/>
  <c r="BK67" i="244"/>
  <c r="BJ67" i="244"/>
  <c r="BP67" i="244" s="1"/>
  <c r="V67" i="244"/>
  <c r="V73" i="244" s="1"/>
  <c r="AB68" i="244" s="1"/>
  <c r="AL68" i="244" s="1"/>
  <c r="AW68" i="244" s="1"/>
  <c r="U67" i="244"/>
  <c r="U73" i="244" s="1"/>
  <c r="AB67" i="244" s="1"/>
  <c r="AL67" i="244" s="1"/>
  <c r="AW67" i="244" s="1"/>
  <c r="R67" i="244"/>
  <c r="R73" i="244" s="1"/>
  <c r="AA68" i="244" s="1"/>
  <c r="Q67" i="244"/>
  <c r="Q73" i="244" s="1"/>
  <c r="AA67" i="244" s="1"/>
  <c r="N67" i="244"/>
  <c r="N73" i="244" s="1"/>
  <c r="Z68" i="244" s="1"/>
  <c r="M67" i="244"/>
  <c r="M73" i="244" s="1"/>
  <c r="Z67" i="244" s="1"/>
  <c r="L67" i="244"/>
  <c r="H67" i="244"/>
  <c r="C72" i="244" s="1"/>
  <c r="C67" i="244"/>
  <c r="C69" i="244" s="1"/>
  <c r="CM66" i="244"/>
  <c r="CC66" i="244"/>
  <c r="CM65" i="244"/>
  <c r="BV65" i="244"/>
  <c r="BV64" i="244"/>
  <c r="C62" i="244"/>
  <c r="BV61" i="244"/>
  <c r="BO61" i="244"/>
  <c r="BN61" i="244"/>
  <c r="BM61" i="244"/>
  <c r="BL61" i="244"/>
  <c r="BK61" i="244"/>
  <c r="BJ61" i="244"/>
  <c r="BP61" i="244" s="1"/>
  <c r="W61" i="244"/>
  <c r="V61" i="244"/>
  <c r="S61" i="244"/>
  <c r="R61" i="244"/>
  <c r="O61" i="244"/>
  <c r="N61" i="244"/>
  <c r="L61" i="244"/>
  <c r="CM60" i="244"/>
  <c r="BV60" i="244"/>
  <c r="BO60" i="244"/>
  <c r="BN60" i="244"/>
  <c r="BM60" i="244"/>
  <c r="BL60" i="244"/>
  <c r="BK60" i="244"/>
  <c r="BJ60" i="244"/>
  <c r="BP60" i="244" s="1"/>
  <c r="X60" i="244"/>
  <c r="U60" i="244"/>
  <c r="T60" i="244"/>
  <c r="Q60" i="244"/>
  <c r="P60" i="244"/>
  <c r="M60" i="244"/>
  <c r="L60" i="244"/>
  <c r="CM59" i="244"/>
  <c r="CC59" i="244"/>
  <c r="BO59" i="244"/>
  <c r="BN59" i="244"/>
  <c r="BM59" i="244"/>
  <c r="BL59" i="244"/>
  <c r="BK59" i="244"/>
  <c r="BJ59" i="244"/>
  <c r="BP59" i="244" s="1"/>
  <c r="X59" i="244"/>
  <c r="V59" i="244"/>
  <c r="T59" i="244"/>
  <c r="R59" i="244"/>
  <c r="P59" i="244"/>
  <c r="N59" i="244"/>
  <c r="L59" i="244"/>
  <c r="CC58" i="244"/>
  <c r="BO58" i="244"/>
  <c r="BN58" i="244"/>
  <c r="BM58" i="244"/>
  <c r="BL58" i="244"/>
  <c r="BK58" i="244"/>
  <c r="BJ58" i="244"/>
  <c r="BP58" i="244" s="1"/>
  <c r="W58" i="244"/>
  <c r="U58" i="244"/>
  <c r="S58" i="244"/>
  <c r="Q58" i="244"/>
  <c r="O58" i="244"/>
  <c r="M58" i="244"/>
  <c r="L58" i="244"/>
  <c r="BV57" i="244"/>
  <c r="BO57" i="244"/>
  <c r="BN57" i="244"/>
  <c r="BM57" i="244"/>
  <c r="BL57" i="244"/>
  <c r="BK57" i="244"/>
  <c r="BJ57" i="244"/>
  <c r="BP57" i="244" s="1"/>
  <c r="X57" i="244"/>
  <c r="X62" i="244" s="1"/>
  <c r="AB59" i="244" s="1"/>
  <c r="AL59" i="244" s="1"/>
  <c r="AW59" i="244" s="1"/>
  <c r="W57" i="244"/>
  <c r="W62" i="244" s="1"/>
  <c r="AB58" i="244" s="1"/>
  <c r="AL58" i="244" s="1"/>
  <c r="AW58" i="244" s="1"/>
  <c r="T57" i="244"/>
  <c r="T62" i="244" s="1"/>
  <c r="AA59" i="244" s="1"/>
  <c r="S57" i="244"/>
  <c r="S62" i="244" s="1"/>
  <c r="AA58" i="244" s="1"/>
  <c r="P57" i="244"/>
  <c r="P62" i="244" s="1"/>
  <c r="Z59" i="244" s="1"/>
  <c r="O57" i="244"/>
  <c r="O62" i="244" s="1"/>
  <c r="Z58" i="244" s="1"/>
  <c r="L57" i="244"/>
  <c r="H57" i="244"/>
  <c r="H59" i="244" s="1"/>
  <c r="C57" i="244"/>
  <c r="H61" i="244" s="1"/>
  <c r="BV56" i="244"/>
  <c r="BO56" i="244"/>
  <c r="BN56" i="244"/>
  <c r="BM56" i="244"/>
  <c r="BL56" i="244"/>
  <c r="BK56" i="244"/>
  <c r="BJ56" i="244"/>
  <c r="BP56" i="244" s="1"/>
  <c r="V56" i="244"/>
  <c r="V62" i="244" s="1"/>
  <c r="AB57" i="244" s="1"/>
  <c r="AL57" i="244" s="1"/>
  <c r="AW57" i="244" s="1"/>
  <c r="U56" i="244"/>
  <c r="U62" i="244" s="1"/>
  <c r="AB56" i="244" s="1"/>
  <c r="AL56" i="244" s="1"/>
  <c r="AW56" i="244" s="1"/>
  <c r="R56" i="244"/>
  <c r="R62" i="244" s="1"/>
  <c r="AA57" i="244" s="1"/>
  <c r="Q56" i="244"/>
  <c r="Q62" i="244" s="1"/>
  <c r="AA56" i="244" s="1"/>
  <c r="N56" i="244"/>
  <c r="N62" i="244" s="1"/>
  <c r="Z57" i="244" s="1"/>
  <c r="M56" i="244"/>
  <c r="M62" i="244" s="1"/>
  <c r="Z56" i="244" s="1"/>
  <c r="L56" i="244"/>
  <c r="H56" i="244"/>
  <c r="C61" i="244" s="1"/>
  <c r="C56" i="244"/>
  <c r="C60" i="244" s="1"/>
  <c r="CH55" i="244"/>
  <c r="CH54" i="244"/>
  <c r="BV53" i="244"/>
  <c r="BV52" i="244"/>
  <c r="CC51" i="244"/>
  <c r="C51" i="244"/>
  <c r="CC50" i="244"/>
  <c r="BO50" i="244"/>
  <c r="BN50" i="244"/>
  <c r="BM50" i="244"/>
  <c r="BL50" i="244"/>
  <c r="BK50" i="244"/>
  <c r="BJ50" i="244"/>
  <c r="BP50" i="244" s="1"/>
  <c r="W50" i="244"/>
  <c r="V50" i="244"/>
  <c r="S50" i="244"/>
  <c r="R50" i="244"/>
  <c r="O50" i="244"/>
  <c r="N50" i="244"/>
  <c r="L50" i="244"/>
  <c r="BV49" i="244"/>
  <c r="BO49" i="244"/>
  <c r="BN49" i="244"/>
  <c r="BM49" i="244"/>
  <c r="BL49" i="244"/>
  <c r="BK49" i="244"/>
  <c r="BJ49" i="244"/>
  <c r="BP49" i="244" s="1"/>
  <c r="X49" i="244"/>
  <c r="U49" i="244"/>
  <c r="T49" i="244"/>
  <c r="Q49" i="244"/>
  <c r="P49" i="244"/>
  <c r="M49" i="244"/>
  <c r="L49" i="244"/>
  <c r="BV48" i="244"/>
  <c r="BO48" i="244"/>
  <c r="BN48" i="244"/>
  <c r="BM48" i="244"/>
  <c r="BL48" i="244"/>
  <c r="BK48" i="244"/>
  <c r="BJ48" i="244"/>
  <c r="BP48" i="244" s="1"/>
  <c r="X48" i="244"/>
  <c r="V48" i="244"/>
  <c r="T48" i="244"/>
  <c r="R48" i="244"/>
  <c r="P48" i="244"/>
  <c r="N48" i="244"/>
  <c r="L48" i="244"/>
  <c r="BO47" i="244"/>
  <c r="BN47" i="244"/>
  <c r="BM47" i="244"/>
  <c r="BL47" i="244"/>
  <c r="BK47" i="244"/>
  <c r="BJ47" i="244"/>
  <c r="BP47" i="244" s="1"/>
  <c r="W47" i="244"/>
  <c r="U47" i="244"/>
  <c r="S47" i="244"/>
  <c r="Q47" i="244"/>
  <c r="O47" i="244"/>
  <c r="M47" i="244"/>
  <c r="L47" i="244"/>
  <c r="BO46" i="244"/>
  <c r="BN46" i="244"/>
  <c r="BM46" i="244"/>
  <c r="BL46" i="244"/>
  <c r="BK46" i="244"/>
  <c r="BJ46" i="244"/>
  <c r="BP46" i="244" s="1"/>
  <c r="X46" i="244"/>
  <c r="X51" i="244" s="1"/>
  <c r="AB48" i="244" s="1"/>
  <c r="AL48" i="244" s="1"/>
  <c r="AW48" i="244" s="1"/>
  <c r="W46" i="244"/>
  <c r="W51" i="244" s="1"/>
  <c r="AB47" i="244" s="1"/>
  <c r="AL47" i="244" s="1"/>
  <c r="AW47" i="244" s="1"/>
  <c r="T46" i="244"/>
  <c r="T51" i="244" s="1"/>
  <c r="AA48" i="244" s="1"/>
  <c r="S46" i="244"/>
  <c r="S51" i="244" s="1"/>
  <c r="AA47" i="244" s="1"/>
  <c r="P46" i="244"/>
  <c r="P51" i="244" s="1"/>
  <c r="Z48" i="244" s="1"/>
  <c r="O46" i="244"/>
  <c r="O51" i="244" s="1"/>
  <c r="Z47" i="244" s="1"/>
  <c r="L46" i="244"/>
  <c r="H46" i="244"/>
  <c r="H49" i="244" s="1"/>
  <c r="C46" i="244"/>
  <c r="H50" i="244" s="1"/>
  <c r="BO45" i="244"/>
  <c r="BN45" i="244"/>
  <c r="BM45" i="244"/>
  <c r="BL45" i="244"/>
  <c r="BK45" i="244"/>
  <c r="BJ45" i="244"/>
  <c r="BP45" i="244" s="1"/>
  <c r="BP51" i="244" s="1"/>
  <c r="V45" i="244"/>
  <c r="V51" i="244" s="1"/>
  <c r="AB46" i="244" s="1"/>
  <c r="AL46" i="244" s="1"/>
  <c r="AW46" i="244" s="1"/>
  <c r="U45" i="244"/>
  <c r="U51" i="244" s="1"/>
  <c r="AB45" i="244" s="1"/>
  <c r="AL45" i="244" s="1"/>
  <c r="AW45" i="244" s="1"/>
  <c r="R45" i="244"/>
  <c r="R51" i="244" s="1"/>
  <c r="AA46" i="244" s="1"/>
  <c r="Q45" i="244"/>
  <c r="Q51" i="244" s="1"/>
  <c r="AA45" i="244" s="1"/>
  <c r="N45" i="244"/>
  <c r="N51" i="244" s="1"/>
  <c r="Z46" i="244" s="1"/>
  <c r="M45" i="244"/>
  <c r="M51" i="244" s="1"/>
  <c r="Z45" i="244" s="1"/>
  <c r="L45" i="244"/>
  <c r="H45" i="244"/>
  <c r="C48" i="244" s="1"/>
  <c r="C45" i="244"/>
  <c r="C49" i="244" s="1"/>
  <c r="BT41" i="244"/>
  <c r="BT40" i="244"/>
  <c r="C40" i="244"/>
  <c r="CA39" i="244"/>
  <c r="BO39" i="244"/>
  <c r="BN39" i="244"/>
  <c r="BM39" i="244"/>
  <c r="BL39" i="244"/>
  <c r="BK39" i="244"/>
  <c r="BJ39" i="244"/>
  <c r="BP39" i="244" s="1"/>
  <c r="W39" i="244"/>
  <c r="V39" i="244"/>
  <c r="S39" i="244"/>
  <c r="R39" i="244"/>
  <c r="O39" i="244"/>
  <c r="N39" i="244"/>
  <c r="L39" i="244"/>
  <c r="BO38" i="244"/>
  <c r="BN38" i="244"/>
  <c r="BM38" i="244"/>
  <c r="BL38" i="244"/>
  <c r="BK38" i="244"/>
  <c r="BJ38" i="244"/>
  <c r="BP38" i="244" s="1"/>
  <c r="X38" i="244"/>
  <c r="U38" i="244"/>
  <c r="T38" i="244"/>
  <c r="Q38" i="244"/>
  <c r="P38" i="244"/>
  <c r="M38" i="244"/>
  <c r="L38" i="244"/>
  <c r="BT37" i="244"/>
  <c r="BO37" i="244"/>
  <c r="BN37" i="244"/>
  <c r="BM37" i="244"/>
  <c r="BL37" i="244"/>
  <c r="BK37" i="244"/>
  <c r="BJ37" i="244"/>
  <c r="BP37" i="244" s="1"/>
  <c r="X37" i="244"/>
  <c r="V37" i="244"/>
  <c r="T37" i="244"/>
  <c r="R37" i="244"/>
  <c r="P37" i="244"/>
  <c r="N37" i="244"/>
  <c r="L37" i="244"/>
  <c r="BT36" i="244"/>
  <c r="BO36" i="244"/>
  <c r="BN36" i="244"/>
  <c r="BM36" i="244"/>
  <c r="BL36" i="244"/>
  <c r="BK36" i="244"/>
  <c r="BJ36" i="244"/>
  <c r="BP36" i="244" s="1"/>
  <c r="W36" i="244"/>
  <c r="U36" i="244"/>
  <c r="S36" i="244"/>
  <c r="Q36" i="244"/>
  <c r="O36" i="244"/>
  <c r="M36" i="244"/>
  <c r="L36" i="244"/>
  <c r="CF35" i="244"/>
  <c r="BO35" i="244"/>
  <c r="BN35" i="244"/>
  <c r="BM35" i="244"/>
  <c r="BL35" i="244"/>
  <c r="BK35" i="244"/>
  <c r="BJ35" i="244"/>
  <c r="BP35" i="244" s="1"/>
  <c r="X35" i="244"/>
  <c r="X40" i="244" s="1"/>
  <c r="AB37" i="244" s="1"/>
  <c r="AL37" i="244" s="1"/>
  <c r="AW37" i="244" s="1"/>
  <c r="W35" i="244"/>
  <c r="W40" i="244" s="1"/>
  <c r="AB36" i="244" s="1"/>
  <c r="AL36" i="244" s="1"/>
  <c r="AW36" i="244" s="1"/>
  <c r="T35" i="244"/>
  <c r="T40" i="244" s="1"/>
  <c r="AA37" i="244" s="1"/>
  <c r="S35" i="244"/>
  <c r="S40" i="244" s="1"/>
  <c r="AA36" i="244" s="1"/>
  <c r="P35" i="244"/>
  <c r="P40" i="244" s="1"/>
  <c r="Z37" i="244" s="1"/>
  <c r="O35" i="244"/>
  <c r="O40" i="244" s="1"/>
  <c r="Z36" i="244" s="1"/>
  <c r="L35" i="244"/>
  <c r="H35" i="244"/>
  <c r="H38" i="244" s="1"/>
  <c r="C35" i="244"/>
  <c r="H36" i="244" s="1"/>
  <c r="BO34" i="244"/>
  <c r="BN34" i="244"/>
  <c r="BM34" i="244"/>
  <c r="BL34" i="244"/>
  <c r="BK34" i="244"/>
  <c r="BJ34" i="244"/>
  <c r="BP34" i="244" s="1"/>
  <c r="V34" i="244"/>
  <c r="V40" i="244" s="1"/>
  <c r="AB35" i="244" s="1"/>
  <c r="AL35" i="244" s="1"/>
  <c r="AW35" i="244" s="1"/>
  <c r="U34" i="244"/>
  <c r="U40" i="244" s="1"/>
  <c r="AB34" i="244" s="1"/>
  <c r="AL34" i="244" s="1"/>
  <c r="AW34" i="244" s="1"/>
  <c r="R34" i="244"/>
  <c r="R40" i="244" s="1"/>
  <c r="AA35" i="244" s="1"/>
  <c r="Q34" i="244"/>
  <c r="Q40" i="244" s="1"/>
  <c r="AA34" i="244" s="1"/>
  <c r="N34" i="244"/>
  <c r="N40" i="244" s="1"/>
  <c r="Z35" i="244" s="1"/>
  <c r="M34" i="244"/>
  <c r="M40" i="244" s="1"/>
  <c r="Z34" i="244" s="1"/>
  <c r="L34" i="244"/>
  <c r="H34" i="244"/>
  <c r="C39" i="244" s="1"/>
  <c r="C34" i="244"/>
  <c r="C38" i="244" s="1"/>
  <c r="BT33" i="244"/>
  <c r="BT32" i="244"/>
  <c r="CA31" i="244"/>
  <c r="CF34" i="244" s="1"/>
  <c r="BT29" i="244"/>
  <c r="C29" i="244"/>
  <c r="BT28" i="244"/>
  <c r="BO28" i="244"/>
  <c r="BN28" i="244"/>
  <c r="BM28" i="244"/>
  <c r="BL28" i="244"/>
  <c r="BK28" i="244"/>
  <c r="BJ28" i="244"/>
  <c r="BP28" i="244" s="1"/>
  <c r="W28" i="244"/>
  <c r="V28" i="244"/>
  <c r="S28" i="244"/>
  <c r="R28" i="244"/>
  <c r="O28" i="244"/>
  <c r="N28" i="244"/>
  <c r="L28" i="244"/>
  <c r="BO27" i="244"/>
  <c r="BN27" i="244"/>
  <c r="BM27" i="244"/>
  <c r="BL27" i="244"/>
  <c r="BK27" i="244"/>
  <c r="BJ27" i="244"/>
  <c r="X27" i="244"/>
  <c r="U27" i="244"/>
  <c r="T27" i="244"/>
  <c r="Q27" i="244"/>
  <c r="P27" i="244"/>
  <c r="M27" i="244"/>
  <c r="L27" i="244"/>
  <c r="BO26" i="244"/>
  <c r="BN26" i="244"/>
  <c r="BM26" i="244"/>
  <c r="BL26" i="244"/>
  <c r="BK26" i="244"/>
  <c r="BJ26" i="244"/>
  <c r="BP26" i="244" s="1"/>
  <c r="X26" i="244"/>
  <c r="V26" i="244"/>
  <c r="T26" i="244"/>
  <c r="R26" i="244"/>
  <c r="P26" i="244"/>
  <c r="N26" i="244"/>
  <c r="L26" i="244"/>
  <c r="BT25" i="244"/>
  <c r="BO25" i="244"/>
  <c r="BN25" i="244"/>
  <c r="BM25" i="244"/>
  <c r="BL25" i="244"/>
  <c r="BK25" i="244"/>
  <c r="BJ25" i="244"/>
  <c r="BP25" i="244" s="1"/>
  <c r="W25" i="244"/>
  <c r="U25" i="244"/>
  <c r="S25" i="244"/>
  <c r="Q25" i="244"/>
  <c r="O25" i="244"/>
  <c r="M25" i="244"/>
  <c r="L25" i="244"/>
  <c r="CK24" i="244"/>
  <c r="CK30" i="244" s="1"/>
  <c r="CQ29" i="244" s="1"/>
  <c r="BT24" i="244"/>
  <c r="BO24" i="244"/>
  <c r="BN24" i="244"/>
  <c r="BM24" i="244"/>
  <c r="BL24" i="244"/>
  <c r="BK24" i="244"/>
  <c r="BJ24" i="244"/>
  <c r="X24" i="244"/>
  <c r="X29" i="244" s="1"/>
  <c r="AB26" i="244" s="1"/>
  <c r="AL26" i="244" s="1"/>
  <c r="AW26" i="244" s="1"/>
  <c r="W24" i="244"/>
  <c r="W29" i="244" s="1"/>
  <c r="AB25" i="244" s="1"/>
  <c r="AL25" i="244" s="1"/>
  <c r="AW25" i="244" s="1"/>
  <c r="T24" i="244"/>
  <c r="T29" i="244" s="1"/>
  <c r="AA26" i="244" s="1"/>
  <c r="S24" i="244"/>
  <c r="S29" i="244" s="1"/>
  <c r="AA25" i="244" s="1"/>
  <c r="P24" i="244"/>
  <c r="P29" i="244" s="1"/>
  <c r="Z26" i="244" s="1"/>
  <c r="O24" i="244"/>
  <c r="O29" i="244" s="1"/>
  <c r="Z25" i="244" s="1"/>
  <c r="L24" i="244"/>
  <c r="H24" i="244"/>
  <c r="H27" i="244" s="1"/>
  <c r="C24" i="244"/>
  <c r="H28" i="244" s="1"/>
  <c r="CQ23" i="244"/>
  <c r="CA23" i="244"/>
  <c r="BO23" i="244"/>
  <c r="BN23" i="244"/>
  <c r="BM23" i="244"/>
  <c r="BL23" i="244"/>
  <c r="BK23" i="244"/>
  <c r="BJ23" i="244"/>
  <c r="BP23" i="244" s="1"/>
  <c r="V23" i="244"/>
  <c r="V29" i="244" s="1"/>
  <c r="AB24" i="244" s="1"/>
  <c r="AL24" i="244" s="1"/>
  <c r="AW24" i="244" s="1"/>
  <c r="U23" i="244"/>
  <c r="U29" i="244" s="1"/>
  <c r="AB23" i="244" s="1"/>
  <c r="AL23" i="244" s="1"/>
  <c r="AW23" i="244" s="1"/>
  <c r="R23" i="244"/>
  <c r="R29" i="244" s="1"/>
  <c r="AA24" i="244" s="1"/>
  <c r="Q23" i="244"/>
  <c r="Q29" i="244" s="1"/>
  <c r="AA23" i="244" s="1"/>
  <c r="N23" i="244"/>
  <c r="N29" i="244" s="1"/>
  <c r="Z24" i="244" s="1"/>
  <c r="M23" i="244"/>
  <c r="M29" i="244" s="1"/>
  <c r="Z23" i="244" s="1"/>
  <c r="L23" i="244"/>
  <c r="H23" i="244"/>
  <c r="AI24" i="244" s="1"/>
  <c r="C23" i="244"/>
  <c r="AI23" i="244" s="1"/>
  <c r="BT21" i="244"/>
  <c r="BT20" i="244"/>
  <c r="CF19" i="244"/>
  <c r="CK23" i="244" s="1"/>
  <c r="C18" i="244"/>
  <c r="BT17" i="244"/>
  <c r="BO17" i="244"/>
  <c r="BN17" i="244"/>
  <c r="BM17" i="244"/>
  <c r="BL17" i="244"/>
  <c r="BK17" i="244"/>
  <c r="BJ17" i="244"/>
  <c r="W17" i="244"/>
  <c r="V17" i="244"/>
  <c r="S17" i="244"/>
  <c r="R17" i="244"/>
  <c r="O17" i="244"/>
  <c r="N17" i="244"/>
  <c r="L17" i="244"/>
  <c r="BT16" i="244"/>
  <c r="BO16" i="244"/>
  <c r="BN16" i="244"/>
  <c r="BM16" i="244"/>
  <c r="BL16" i="244"/>
  <c r="BK16" i="244"/>
  <c r="BJ16" i="244"/>
  <c r="X16" i="244"/>
  <c r="U16" i="244"/>
  <c r="T16" i="244"/>
  <c r="Q16" i="244"/>
  <c r="P16" i="244"/>
  <c r="M16" i="244"/>
  <c r="L16" i="244"/>
  <c r="CA15" i="244"/>
  <c r="CF18" i="244" s="1"/>
  <c r="BO15" i="244"/>
  <c r="BN15" i="244"/>
  <c r="BM15" i="244"/>
  <c r="BL15" i="244"/>
  <c r="BK15" i="244"/>
  <c r="BJ15" i="244"/>
  <c r="X15" i="244"/>
  <c r="V15" i="244"/>
  <c r="T15" i="244"/>
  <c r="R15" i="244"/>
  <c r="P15" i="244"/>
  <c r="N15" i="244"/>
  <c r="L15" i="244"/>
  <c r="BO14" i="244"/>
  <c r="BN14" i="244"/>
  <c r="BM14" i="244"/>
  <c r="BL14" i="244"/>
  <c r="BK14" i="244"/>
  <c r="BJ14" i="244"/>
  <c r="W14" i="244"/>
  <c r="U14" i="244"/>
  <c r="S14" i="244"/>
  <c r="Q14" i="244"/>
  <c r="O14" i="244"/>
  <c r="M14" i="244"/>
  <c r="L14" i="244"/>
  <c r="BT13" i="244"/>
  <c r="CA14" i="244" s="1"/>
  <c r="BO13" i="244"/>
  <c r="BN13" i="244"/>
  <c r="BM13" i="244"/>
  <c r="BL13" i="244"/>
  <c r="BK13" i="244"/>
  <c r="BJ13" i="244"/>
  <c r="X13" i="244"/>
  <c r="X18" i="244" s="1"/>
  <c r="AB15" i="244" s="1"/>
  <c r="AL15" i="244" s="1"/>
  <c r="AW15" i="244" s="1"/>
  <c r="W13" i="244"/>
  <c r="W18" i="244" s="1"/>
  <c r="AB14" i="244" s="1"/>
  <c r="AL14" i="244" s="1"/>
  <c r="AW14" i="244" s="1"/>
  <c r="T13" i="244"/>
  <c r="T18" i="244" s="1"/>
  <c r="AA15" i="244" s="1"/>
  <c r="S13" i="244"/>
  <c r="S18" i="244" s="1"/>
  <c r="AA14" i="244" s="1"/>
  <c r="P13" i="244"/>
  <c r="P18" i="244" s="1"/>
  <c r="Z15" i="244" s="1"/>
  <c r="O13" i="244"/>
  <c r="O18" i="244" s="1"/>
  <c r="Z14" i="244" s="1"/>
  <c r="L13" i="244"/>
  <c r="H13" i="244"/>
  <c r="H16" i="244" s="1"/>
  <c r="C13" i="244"/>
  <c r="H14" i="244" s="1"/>
  <c r="BT12" i="244"/>
  <c r="BO12" i="244"/>
  <c r="BN12" i="244"/>
  <c r="BM12" i="244"/>
  <c r="BL12" i="244"/>
  <c r="BK12" i="244"/>
  <c r="BJ12" i="244"/>
  <c r="BP12" i="244" s="1"/>
  <c r="V12" i="244"/>
  <c r="V18" i="244" s="1"/>
  <c r="AB13" i="244" s="1"/>
  <c r="AL13" i="244" s="1"/>
  <c r="AW13" i="244" s="1"/>
  <c r="U12" i="244"/>
  <c r="U18" i="244" s="1"/>
  <c r="AB12" i="244" s="1"/>
  <c r="AL12" i="244" s="1"/>
  <c r="AW12" i="244" s="1"/>
  <c r="R12" i="244"/>
  <c r="R18" i="244" s="1"/>
  <c r="AA13" i="244" s="1"/>
  <c r="Q12" i="244"/>
  <c r="Q18" i="244" s="1"/>
  <c r="AA12" i="244" s="1"/>
  <c r="N12" i="244"/>
  <c r="N18" i="244" s="1"/>
  <c r="Z13" i="244" s="1"/>
  <c r="M12" i="244"/>
  <c r="M18" i="244" s="1"/>
  <c r="Z12" i="244" s="1"/>
  <c r="L12" i="244"/>
  <c r="H12" i="244"/>
  <c r="C17" i="244" s="1"/>
  <c r="C12" i="244"/>
  <c r="C16" i="244" s="1"/>
  <c r="C95" i="243"/>
  <c r="BO94" i="243"/>
  <c r="BN94" i="243"/>
  <c r="BM94" i="243"/>
  <c r="BL94" i="243"/>
  <c r="BK94" i="243"/>
  <c r="BJ94" i="243"/>
  <c r="BP94" i="243" s="1"/>
  <c r="W94" i="243"/>
  <c r="V94" i="243"/>
  <c r="S94" i="243"/>
  <c r="R94" i="243"/>
  <c r="O94" i="243"/>
  <c r="N94" i="243"/>
  <c r="L94" i="243"/>
  <c r="BO93" i="243"/>
  <c r="BN93" i="243"/>
  <c r="BM93" i="243"/>
  <c r="BL93" i="243"/>
  <c r="BK93" i="243"/>
  <c r="BJ93" i="243"/>
  <c r="BP93" i="243" s="1"/>
  <c r="X93" i="243"/>
  <c r="U93" i="243"/>
  <c r="T93" i="243"/>
  <c r="Q93" i="243"/>
  <c r="P93" i="243"/>
  <c r="M93" i="243"/>
  <c r="L93" i="243"/>
  <c r="BO92" i="243"/>
  <c r="BN92" i="243"/>
  <c r="BM92" i="243"/>
  <c r="BL92" i="243"/>
  <c r="BK92" i="243"/>
  <c r="BJ92" i="243"/>
  <c r="BP92" i="243" s="1"/>
  <c r="X92" i="243"/>
  <c r="V92" i="243"/>
  <c r="T92" i="243"/>
  <c r="R92" i="243"/>
  <c r="P92" i="243"/>
  <c r="N92" i="243"/>
  <c r="L92" i="243"/>
  <c r="BO91" i="243"/>
  <c r="BN91" i="243"/>
  <c r="BM91" i="243"/>
  <c r="BL91" i="243"/>
  <c r="BK91" i="243"/>
  <c r="BJ91" i="243"/>
  <c r="BP91" i="243" s="1"/>
  <c r="W91" i="243"/>
  <c r="U91" i="243"/>
  <c r="S91" i="243"/>
  <c r="Q91" i="243"/>
  <c r="O91" i="243"/>
  <c r="M91" i="243"/>
  <c r="L91" i="243"/>
  <c r="BO90" i="243"/>
  <c r="BN90" i="243"/>
  <c r="BM90" i="243"/>
  <c r="BL90" i="243"/>
  <c r="BK90" i="243"/>
  <c r="BJ90" i="243"/>
  <c r="BP90" i="243" s="1"/>
  <c r="X90" i="243"/>
  <c r="X95" i="243" s="1"/>
  <c r="AB92" i="243" s="1"/>
  <c r="AL92" i="243" s="1"/>
  <c r="AW92" i="243" s="1"/>
  <c r="W90" i="243"/>
  <c r="W95" i="243" s="1"/>
  <c r="AB91" i="243" s="1"/>
  <c r="AL91" i="243" s="1"/>
  <c r="AW91" i="243" s="1"/>
  <c r="T90" i="243"/>
  <c r="T95" i="243" s="1"/>
  <c r="AA92" i="243" s="1"/>
  <c r="S90" i="243"/>
  <c r="S95" i="243" s="1"/>
  <c r="AA91" i="243" s="1"/>
  <c r="P90" i="243"/>
  <c r="P95" i="243" s="1"/>
  <c r="Z92" i="243" s="1"/>
  <c r="O90" i="243"/>
  <c r="O95" i="243" s="1"/>
  <c r="Z91" i="243" s="1"/>
  <c r="L90" i="243"/>
  <c r="H90" i="243"/>
  <c r="H93" i="243" s="1"/>
  <c r="C90" i="243"/>
  <c r="H94" i="243" s="1"/>
  <c r="BO89" i="243"/>
  <c r="BN89" i="243"/>
  <c r="BM89" i="243"/>
  <c r="BL89" i="243"/>
  <c r="BK89" i="243"/>
  <c r="BJ89" i="243"/>
  <c r="BP89" i="243" s="1"/>
  <c r="BP95" i="243" s="1"/>
  <c r="V89" i="243"/>
  <c r="V95" i="243" s="1"/>
  <c r="AB90" i="243" s="1"/>
  <c r="AL90" i="243" s="1"/>
  <c r="AW90" i="243" s="1"/>
  <c r="U89" i="243"/>
  <c r="U95" i="243" s="1"/>
  <c r="AB89" i="243" s="1"/>
  <c r="AL89" i="243" s="1"/>
  <c r="AW89" i="243" s="1"/>
  <c r="R89" i="243"/>
  <c r="R95" i="243" s="1"/>
  <c r="AA90" i="243" s="1"/>
  <c r="Q89" i="243"/>
  <c r="Q95" i="243" s="1"/>
  <c r="AA89" i="243" s="1"/>
  <c r="N89" i="243"/>
  <c r="N95" i="243" s="1"/>
  <c r="Z90" i="243" s="1"/>
  <c r="M89" i="243"/>
  <c r="M95" i="243" s="1"/>
  <c r="Z89" i="243" s="1"/>
  <c r="L89" i="243"/>
  <c r="H89" i="243"/>
  <c r="C94" i="243" s="1"/>
  <c r="C89" i="243"/>
  <c r="C91" i="243" s="1"/>
  <c r="C84" i="243"/>
  <c r="BO83" i="243"/>
  <c r="BN83" i="243"/>
  <c r="BM83" i="243"/>
  <c r="BL83" i="243"/>
  <c r="BK83" i="243"/>
  <c r="BJ83" i="243"/>
  <c r="BP83" i="243" s="1"/>
  <c r="W83" i="243"/>
  <c r="V83" i="243"/>
  <c r="S83" i="243"/>
  <c r="R83" i="243"/>
  <c r="O83" i="243"/>
  <c r="N83" i="243"/>
  <c r="L83" i="243"/>
  <c r="BO82" i="243"/>
  <c r="BN82" i="243"/>
  <c r="BM82" i="243"/>
  <c r="BL82" i="243"/>
  <c r="BK82" i="243"/>
  <c r="BJ82" i="243"/>
  <c r="BP82" i="243" s="1"/>
  <c r="X82" i="243"/>
  <c r="U82" i="243"/>
  <c r="T82" i="243"/>
  <c r="Q82" i="243"/>
  <c r="P82" i="243"/>
  <c r="M82" i="243"/>
  <c r="L82" i="243"/>
  <c r="BO81" i="243"/>
  <c r="BN81" i="243"/>
  <c r="BM81" i="243"/>
  <c r="BL81" i="243"/>
  <c r="BK81" i="243"/>
  <c r="BJ81" i="243"/>
  <c r="BP81" i="243" s="1"/>
  <c r="X81" i="243"/>
  <c r="V81" i="243"/>
  <c r="T81" i="243"/>
  <c r="R81" i="243"/>
  <c r="P81" i="243"/>
  <c r="N81" i="243"/>
  <c r="L81" i="243"/>
  <c r="BO80" i="243"/>
  <c r="BN80" i="243"/>
  <c r="BM80" i="243"/>
  <c r="BL80" i="243"/>
  <c r="BK80" i="243"/>
  <c r="BJ80" i="243"/>
  <c r="BP80" i="243" s="1"/>
  <c r="W80" i="243"/>
  <c r="U80" i="243"/>
  <c r="S80" i="243"/>
  <c r="Q80" i="243"/>
  <c r="O80" i="243"/>
  <c r="M80" i="243"/>
  <c r="L80" i="243"/>
  <c r="H80" i="243"/>
  <c r="BO79" i="243"/>
  <c r="BN79" i="243"/>
  <c r="BM79" i="243"/>
  <c r="BL79" i="243"/>
  <c r="BK79" i="243"/>
  <c r="BJ79" i="243"/>
  <c r="BP79" i="243" s="1"/>
  <c r="X79" i="243"/>
  <c r="X84" i="243" s="1"/>
  <c r="AB81" i="243" s="1"/>
  <c r="AL81" i="243" s="1"/>
  <c r="AW81" i="243" s="1"/>
  <c r="W79" i="243"/>
  <c r="W84" i="243" s="1"/>
  <c r="AB80" i="243" s="1"/>
  <c r="AL80" i="243" s="1"/>
  <c r="AW80" i="243" s="1"/>
  <c r="T79" i="243"/>
  <c r="T84" i="243" s="1"/>
  <c r="AA81" i="243" s="1"/>
  <c r="S79" i="243"/>
  <c r="S84" i="243" s="1"/>
  <c r="AA80" i="243" s="1"/>
  <c r="P79" i="243"/>
  <c r="P84" i="243" s="1"/>
  <c r="Z81" i="243" s="1"/>
  <c r="O79" i="243"/>
  <c r="O84" i="243" s="1"/>
  <c r="Z80" i="243" s="1"/>
  <c r="L79" i="243"/>
  <c r="H79" i="243"/>
  <c r="C79" i="243"/>
  <c r="H83" i="243" s="1"/>
  <c r="BO78" i="243"/>
  <c r="BN78" i="243"/>
  <c r="BM78" i="243"/>
  <c r="BL78" i="243"/>
  <c r="BK78" i="243"/>
  <c r="BJ78" i="243"/>
  <c r="BP78" i="243" s="1"/>
  <c r="BP84" i="243" s="1"/>
  <c r="AA78" i="243"/>
  <c r="AK78" i="243" s="1"/>
  <c r="V78" i="243"/>
  <c r="V84" i="243" s="1"/>
  <c r="AB79" i="243" s="1"/>
  <c r="AL79" i="243" s="1"/>
  <c r="AW79" i="243" s="1"/>
  <c r="U78" i="243"/>
  <c r="U84" i="243" s="1"/>
  <c r="AB78" i="243" s="1"/>
  <c r="AL78" i="243" s="1"/>
  <c r="AW78" i="243" s="1"/>
  <c r="R78" i="243"/>
  <c r="R84" i="243" s="1"/>
  <c r="AA79" i="243" s="1"/>
  <c r="Q78" i="243"/>
  <c r="Q84" i="243" s="1"/>
  <c r="N78" i="243"/>
  <c r="N84" i="243" s="1"/>
  <c r="Z79" i="243" s="1"/>
  <c r="M78" i="243"/>
  <c r="M84" i="243" s="1"/>
  <c r="Z78" i="243" s="1"/>
  <c r="L78" i="243"/>
  <c r="H78" i="243"/>
  <c r="C78" i="243"/>
  <c r="C82" i="243" s="1"/>
  <c r="BV77" i="243"/>
  <c r="BV76" i="243"/>
  <c r="CC75" i="243"/>
  <c r="CC74" i="243"/>
  <c r="BV73" i="243"/>
  <c r="C73" i="243"/>
  <c r="BV72" i="243"/>
  <c r="BO72" i="243"/>
  <c r="BN72" i="243"/>
  <c r="BM72" i="243"/>
  <c r="BL72" i="243"/>
  <c r="BK72" i="243"/>
  <c r="BJ72" i="243"/>
  <c r="BP72" i="243" s="1"/>
  <c r="W72" i="243"/>
  <c r="V72" i="243"/>
  <c r="S72" i="243"/>
  <c r="R72" i="243"/>
  <c r="O72" i="243"/>
  <c r="N72" i="243"/>
  <c r="L72" i="243"/>
  <c r="CH71" i="243"/>
  <c r="BO71" i="243"/>
  <c r="BN71" i="243"/>
  <c r="BM71" i="243"/>
  <c r="BL71" i="243"/>
  <c r="BK71" i="243"/>
  <c r="BJ71" i="243"/>
  <c r="BP71" i="243" s="1"/>
  <c r="X71" i="243"/>
  <c r="U71" i="243"/>
  <c r="T71" i="243"/>
  <c r="Q71" i="243"/>
  <c r="P71" i="243"/>
  <c r="M71" i="243"/>
  <c r="L71" i="243"/>
  <c r="CH70" i="243"/>
  <c r="BO70" i="243"/>
  <c r="BN70" i="243"/>
  <c r="BM70" i="243"/>
  <c r="BL70" i="243"/>
  <c r="BK70" i="243"/>
  <c r="BJ70" i="243"/>
  <c r="BP70" i="243" s="1"/>
  <c r="X70" i="243"/>
  <c r="V70" i="243"/>
  <c r="T70" i="243"/>
  <c r="R70" i="243"/>
  <c r="P70" i="243"/>
  <c r="N70" i="243"/>
  <c r="L70" i="243"/>
  <c r="BV69" i="243"/>
  <c r="BO69" i="243"/>
  <c r="BN69" i="243"/>
  <c r="BM69" i="243"/>
  <c r="BL69" i="243"/>
  <c r="BK69" i="243"/>
  <c r="BJ69" i="243"/>
  <c r="BP69" i="243" s="1"/>
  <c r="W69" i="243"/>
  <c r="U69" i="243"/>
  <c r="S69" i="243"/>
  <c r="Q69" i="243"/>
  <c r="O69" i="243"/>
  <c r="M69" i="243"/>
  <c r="L69" i="243"/>
  <c r="BV68" i="243"/>
  <c r="BO68" i="243"/>
  <c r="BN68" i="243"/>
  <c r="BM68" i="243"/>
  <c r="BL68" i="243"/>
  <c r="BK68" i="243"/>
  <c r="BJ68" i="243"/>
  <c r="BP68" i="243" s="1"/>
  <c r="X68" i="243"/>
  <c r="X73" i="243" s="1"/>
  <c r="AB70" i="243" s="1"/>
  <c r="AL70" i="243" s="1"/>
  <c r="AW70" i="243" s="1"/>
  <c r="W68" i="243"/>
  <c r="W73" i="243" s="1"/>
  <c r="AB69" i="243" s="1"/>
  <c r="AL69" i="243" s="1"/>
  <c r="AW69" i="243" s="1"/>
  <c r="T68" i="243"/>
  <c r="T73" i="243" s="1"/>
  <c r="AA70" i="243" s="1"/>
  <c r="S68" i="243"/>
  <c r="S73" i="243" s="1"/>
  <c r="AA69" i="243" s="1"/>
  <c r="P68" i="243"/>
  <c r="P73" i="243" s="1"/>
  <c r="Z70" i="243" s="1"/>
  <c r="O68" i="243"/>
  <c r="O73" i="243" s="1"/>
  <c r="Z69" i="243" s="1"/>
  <c r="L68" i="243"/>
  <c r="H68" i="243"/>
  <c r="H71" i="243" s="1"/>
  <c r="C68" i="243"/>
  <c r="AI69" i="243" s="1"/>
  <c r="CC67" i="243"/>
  <c r="BO67" i="243"/>
  <c r="BN67" i="243"/>
  <c r="BM67" i="243"/>
  <c r="BL67" i="243"/>
  <c r="BK67" i="243"/>
  <c r="BJ67" i="243"/>
  <c r="BP67" i="243" s="1"/>
  <c r="BP73" i="243" s="1"/>
  <c r="V67" i="243"/>
  <c r="V73" i="243" s="1"/>
  <c r="AB68" i="243" s="1"/>
  <c r="AL68" i="243" s="1"/>
  <c r="AW68" i="243" s="1"/>
  <c r="U67" i="243"/>
  <c r="U73" i="243" s="1"/>
  <c r="AB67" i="243" s="1"/>
  <c r="AL67" i="243" s="1"/>
  <c r="AW67" i="243" s="1"/>
  <c r="R67" i="243"/>
  <c r="R73" i="243" s="1"/>
  <c r="AA68" i="243" s="1"/>
  <c r="Q67" i="243"/>
  <c r="Q73" i="243" s="1"/>
  <c r="AA67" i="243" s="1"/>
  <c r="N67" i="243"/>
  <c r="N73" i="243" s="1"/>
  <c r="Z68" i="243" s="1"/>
  <c r="M67" i="243"/>
  <c r="M73" i="243" s="1"/>
  <c r="Z67" i="243" s="1"/>
  <c r="L67" i="243"/>
  <c r="H67" i="243"/>
  <c r="C72" i="243" s="1"/>
  <c r="C67" i="243"/>
  <c r="C69" i="243" s="1"/>
  <c r="CM66" i="243"/>
  <c r="CC66" i="243"/>
  <c r="CM65" i="243"/>
  <c r="BV65" i="243"/>
  <c r="BV64" i="243"/>
  <c r="C62" i="243"/>
  <c r="BV61" i="243"/>
  <c r="BO61" i="243"/>
  <c r="BN61" i="243"/>
  <c r="BM61" i="243"/>
  <c r="BL61" i="243"/>
  <c r="BK61" i="243"/>
  <c r="BJ61" i="243"/>
  <c r="BP61" i="243" s="1"/>
  <c r="W61" i="243"/>
  <c r="V61" i="243"/>
  <c r="S61" i="243"/>
  <c r="R61" i="243"/>
  <c r="O61" i="243"/>
  <c r="N61" i="243"/>
  <c r="L61" i="243"/>
  <c r="CM60" i="243"/>
  <c r="BV60" i="243"/>
  <c r="BO60" i="243"/>
  <c r="BN60" i="243"/>
  <c r="BM60" i="243"/>
  <c r="BL60" i="243"/>
  <c r="BK60" i="243"/>
  <c r="BJ60" i="243"/>
  <c r="BP60" i="243" s="1"/>
  <c r="X60" i="243"/>
  <c r="U60" i="243"/>
  <c r="T60" i="243"/>
  <c r="Q60" i="243"/>
  <c r="P60" i="243"/>
  <c r="M60" i="243"/>
  <c r="L60" i="243"/>
  <c r="CM59" i="243"/>
  <c r="CC59" i="243"/>
  <c r="BO59" i="243"/>
  <c r="BN59" i="243"/>
  <c r="BM59" i="243"/>
  <c r="BL59" i="243"/>
  <c r="BK59" i="243"/>
  <c r="BJ59" i="243"/>
  <c r="BP59" i="243" s="1"/>
  <c r="X59" i="243"/>
  <c r="V59" i="243"/>
  <c r="T59" i="243"/>
  <c r="R59" i="243"/>
  <c r="P59" i="243"/>
  <c r="N59" i="243"/>
  <c r="L59" i="243"/>
  <c r="CC58" i="243"/>
  <c r="BO58" i="243"/>
  <c r="BN58" i="243"/>
  <c r="BM58" i="243"/>
  <c r="BL58" i="243"/>
  <c r="BK58" i="243"/>
  <c r="BJ58" i="243"/>
  <c r="BP58" i="243" s="1"/>
  <c r="W58" i="243"/>
  <c r="U58" i="243"/>
  <c r="S58" i="243"/>
  <c r="Q58" i="243"/>
  <c r="O58" i="243"/>
  <c r="M58" i="243"/>
  <c r="L58" i="243"/>
  <c r="BV57" i="243"/>
  <c r="BO57" i="243"/>
  <c r="BN57" i="243"/>
  <c r="BM57" i="243"/>
  <c r="BL57" i="243"/>
  <c r="BK57" i="243"/>
  <c r="BJ57" i="243"/>
  <c r="BP57" i="243" s="1"/>
  <c r="X57" i="243"/>
  <c r="X62" i="243" s="1"/>
  <c r="AB59" i="243" s="1"/>
  <c r="AL59" i="243" s="1"/>
  <c r="AW59" i="243" s="1"/>
  <c r="W57" i="243"/>
  <c r="W62" i="243" s="1"/>
  <c r="AB58" i="243" s="1"/>
  <c r="AL58" i="243" s="1"/>
  <c r="AW58" i="243" s="1"/>
  <c r="T57" i="243"/>
  <c r="T62" i="243" s="1"/>
  <c r="AA59" i="243" s="1"/>
  <c r="S57" i="243"/>
  <c r="S62" i="243" s="1"/>
  <c r="AA58" i="243" s="1"/>
  <c r="P57" i="243"/>
  <c r="P62" i="243" s="1"/>
  <c r="Z59" i="243" s="1"/>
  <c r="O57" i="243"/>
  <c r="O62" i="243" s="1"/>
  <c r="Z58" i="243" s="1"/>
  <c r="L57" i="243"/>
  <c r="H57" i="243"/>
  <c r="H59" i="243" s="1"/>
  <c r="C57" i="243"/>
  <c r="H61" i="243" s="1"/>
  <c r="BV56" i="243"/>
  <c r="BO56" i="243"/>
  <c r="BN56" i="243"/>
  <c r="BM56" i="243"/>
  <c r="BL56" i="243"/>
  <c r="BK56" i="243"/>
  <c r="BJ56" i="243"/>
  <c r="BP56" i="243" s="1"/>
  <c r="BP62" i="243" s="1"/>
  <c r="V56" i="243"/>
  <c r="V62" i="243" s="1"/>
  <c r="AB57" i="243" s="1"/>
  <c r="AL57" i="243" s="1"/>
  <c r="AW57" i="243" s="1"/>
  <c r="U56" i="243"/>
  <c r="U62" i="243" s="1"/>
  <c r="AB56" i="243" s="1"/>
  <c r="AL56" i="243" s="1"/>
  <c r="AW56" i="243" s="1"/>
  <c r="R56" i="243"/>
  <c r="R62" i="243" s="1"/>
  <c r="AA57" i="243" s="1"/>
  <c r="Q56" i="243"/>
  <c r="Q62" i="243" s="1"/>
  <c r="AA56" i="243" s="1"/>
  <c r="N56" i="243"/>
  <c r="N62" i="243" s="1"/>
  <c r="Z57" i="243" s="1"/>
  <c r="M56" i="243"/>
  <c r="M62" i="243" s="1"/>
  <c r="Z56" i="243" s="1"/>
  <c r="L56" i="243"/>
  <c r="H56" i="243"/>
  <c r="C61" i="243" s="1"/>
  <c r="C56" i="243"/>
  <c r="C60" i="243" s="1"/>
  <c r="CH55" i="243"/>
  <c r="CH54" i="243"/>
  <c r="BV53" i="243"/>
  <c r="BV52" i="243"/>
  <c r="CC51" i="243"/>
  <c r="C51" i="243"/>
  <c r="CC50" i="243"/>
  <c r="BO50" i="243"/>
  <c r="BN50" i="243"/>
  <c r="BM50" i="243"/>
  <c r="BL50" i="243"/>
  <c r="BK50" i="243"/>
  <c r="BJ50" i="243"/>
  <c r="BP50" i="243" s="1"/>
  <c r="W50" i="243"/>
  <c r="V50" i="243"/>
  <c r="S50" i="243"/>
  <c r="R50" i="243"/>
  <c r="O50" i="243"/>
  <c r="N50" i="243"/>
  <c r="L50" i="243"/>
  <c r="BV49" i="243"/>
  <c r="BO49" i="243"/>
  <c r="BN49" i="243"/>
  <c r="BM49" i="243"/>
  <c r="BL49" i="243"/>
  <c r="BK49" i="243"/>
  <c r="BJ49" i="243"/>
  <c r="BP49" i="243" s="1"/>
  <c r="X49" i="243"/>
  <c r="U49" i="243"/>
  <c r="T49" i="243"/>
  <c r="Q49" i="243"/>
  <c r="P49" i="243"/>
  <c r="M49" i="243"/>
  <c r="L49" i="243"/>
  <c r="BV48" i="243"/>
  <c r="BO48" i="243"/>
  <c r="BN48" i="243"/>
  <c r="BM48" i="243"/>
  <c r="BL48" i="243"/>
  <c r="BK48" i="243"/>
  <c r="BJ48" i="243"/>
  <c r="BP48" i="243" s="1"/>
  <c r="X48" i="243"/>
  <c r="V48" i="243"/>
  <c r="T48" i="243"/>
  <c r="R48" i="243"/>
  <c r="P48" i="243"/>
  <c r="N48" i="243"/>
  <c r="L48" i="243"/>
  <c r="BO47" i="243"/>
  <c r="BN47" i="243"/>
  <c r="BM47" i="243"/>
  <c r="BL47" i="243"/>
  <c r="BK47" i="243"/>
  <c r="BJ47" i="243"/>
  <c r="BP47" i="243" s="1"/>
  <c r="W47" i="243"/>
  <c r="U47" i="243"/>
  <c r="S47" i="243"/>
  <c r="Q47" i="243"/>
  <c r="O47" i="243"/>
  <c r="M47" i="243"/>
  <c r="L47" i="243"/>
  <c r="BO46" i="243"/>
  <c r="BN46" i="243"/>
  <c r="BM46" i="243"/>
  <c r="BL46" i="243"/>
  <c r="BK46" i="243"/>
  <c r="BJ46" i="243"/>
  <c r="BP46" i="243" s="1"/>
  <c r="X46" i="243"/>
  <c r="X51" i="243" s="1"/>
  <c r="AB48" i="243" s="1"/>
  <c r="AL48" i="243" s="1"/>
  <c r="AW48" i="243" s="1"/>
  <c r="W46" i="243"/>
  <c r="W51" i="243" s="1"/>
  <c r="AB47" i="243" s="1"/>
  <c r="AL47" i="243" s="1"/>
  <c r="AW47" i="243" s="1"/>
  <c r="T46" i="243"/>
  <c r="T51" i="243" s="1"/>
  <c r="AA48" i="243" s="1"/>
  <c r="S46" i="243"/>
  <c r="S51" i="243" s="1"/>
  <c r="AA47" i="243" s="1"/>
  <c r="P46" i="243"/>
  <c r="P51" i="243" s="1"/>
  <c r="Z48" i="243" s="1"/>
  <c r="O46" i="243"/>
  <c r="O51" i="243" s="1"/>
  <c r="Z47" i="243" s="1"/>
  <c r="L46" i="243"/>
  <c r="H46" i="243"/>
  <c r="H49" i="243" s="1"/>
  <c r="C46" i="243"/>
  <c r="H50" i="243" s="1"/>
  <c r="BO45" i="243"/>
  <c r="BN45" i="243"/>
  <c r="BM45" i="243"/>
  <c r="BL45" i="243"/>
  <c r="BK45" i="243"/>
  <c r="BJ45" i="243"/>
  <c r="BP45" i="243" s="1"/>
  <c r="BP51" i="243" s="1"/>
  <c r="V45" i="243"/>
  <c r="V51" i="243" s="1"/>
  <c r="AB46" i="243" s="1"/>
  <c r="AL46" i="243" s="1"/>
  <c r="AW46" i="243" s="1"/>
  <c r="U45" i="243"/>
  <c r="U51" i="243" s="1"/>
  <c r="AB45" i="243" s="1"/>
  <c r="AL45" i="243" s="1"/>
  <c r="AW45" i="243" s="1"/>
  <c r="R45" i="243"/>
  <c r="R51" i="243" s="1"/>
  <c r="AA46" i="243" s="1"/>
  <c r="Q45" i="243"/>
  <c r="Q51" i="243" s="1"/>
  <c r="AA45" i="243" s="1"/>
  <c r="N45" i="243"/>
  <c r="N51" i="243" s="1"/>
  <c r="Z46" i="243" s="1"/>
  <c r="M45" i="243"/>
  <c r="M51" i="243" s="1"/>
  <c r="Z45" i="243" s="1"/>
  <c r="L45" i="243"/>
  <c r="H45" i="243"/>
  <c r="C48" i="243" s="1"/>
  <c r="C45" i="243"/>
  <c r="C49" i="243" s="1"/>
  <c r="BT41" i="243"/>
  <c r="BT40" i="243"/>
  <c r="C40" i="243"/>
  <c r="CA39" i="243"/>
  <c r="BO39" i="243"/>
  <c r="BN39" i="243"/>
  <c r="BM39" i="243"/>
  <c r="BL39" i="243"/>
  <c r="BK39" i="243"/>
  <c r="BJ39" i="243"/>
  <c r="BP39" i="243" s="1"/>
  <c r="W39" i="243"/>
  <c r="V39" i="243"/>
  <c r="S39" i="243"/>
  <c r="R39" i="243"/>
  <c r="O39" i="243"/>
  <c r="N39" i="243"/>
  <c r="L39" i="243"/>
  <c r="BO38" i="243"/>
  <c r="BN38" i="243"/>
  <c r="BM38" i="243"/>
  <c r="BL38" i="243"/>
  <c r="BK38" i="243"/>
  <c r="BJ38" i="243"/>
  <c r="BP38" i="243" s="1"/>
  <c r="X38" i="243"/>
  <c r="U38" i="243"/>
  <c r="T38" i="243"/>
  <c r="Q38" i="243"/>
  <c r="P38" i="243"/>
  <c r="M38" i="243"/>
  <c r="L38" i="243"/>
  <c r="BT37" i="243"/>
  <c r="BO37" i="243"/>
  <c r="BN37" i="243"/>
  <c r="BM37" i="243"/>
  <c r="BL37" i="243"/>
  <c r="BK37" i="243"/>
  <c r="BJ37" i="243"/>
  <c r="BP37" i="243" s="1"/>
  <c r="X37" i="243"/>
  <c r="V37" i="243"/>
  <c r="T37" i="243"/>
  <c r="R37" i="243"/>
  <c r="P37" i="243"/>
  <c r="N37" i="243"/>
  <c r="L37" i="243"/>
  <c r="BT36" i="243"/>
  <c r="BO36" i="243"/>
  <c r="BN36" i="243"/>
  <c r="BM36" i="243"/>
  <c r="BL36" i="243"/>
  <c r="BK36" i="243"/>
  <c r="BJ36" i="243"/>
  <c r="BP36" i="243" s="1"/>
  <c r="W36" i="243"/>
  <c r="U36" i="243"/>
  <c r="S36" i="243"/>
  <c r="Q36" i="243"/>
  <c r="O36" i="243"/>
  <c r="M36" i="243"/>
  <c r="L36" i="243"/>
  <c r="CF35" i="243"/>
  <c r="BO35" i="243"/>
  <c r="BN35" i="243"/>
  <c r="BM35" i="243"/>
  <c r="BL35" i="243"/>
  <c r="BK35" i="243"/>
  <c r="BJ35" i="243"/>
  <c r="BP35" i="243" s="1"/>
  <c r="X35" i="243"/>
  <c r="X40" i="243" s="1"/>
  <c r="AB37" i="243" s="1"/>
  <c r="AL37" i="243" s="1"/>
  <c r="AW37" i="243" s="1"/>
  <c r="W35" i="243"/>
  <c r="W40" i="243" s="1"/>
  <c r="AB36" i="243" s="1"/>
  <c r="AL36" i="243" s="1"/>
  <c r="AW36" i="243" s="1"/>
  <c r="T35" i="243"/>
  <c r="T40" i="243" s="1"/>
  <c r="AA37" i="243" s="1"/>
  <c r="S35" i="243"/>
  <c r="S40" i="243" s="1"/>
  <c r="AA36" i="243" s="1"/>
  <c r="P35" i="243"/>
  <c r="P40" i="243" s="1"/>
  <c r="Z37" i="243" s="1"/>
  <c r="O35" i="243"/>
  <c r="O40" i="243" s="1"/>
  <c r="Z36" i="243" s="1"/>
  <c r="L35" i="243"/>
  <c r="H35" i="243"/>
  <c r="H38" i="243" s="1"/>
  <c r="C35" i="243"/>
  <c r="H36" i="243" s="1"/>
  <c r="BO34" i="243"/>
  <c r="BN34" i="243"/>
  <c r="BM34" i="243"/>
  <c r="BL34" i="243"/>
  <c r="BK34" i="243"/>
  <c r="BJ34" i="243"/>
  <c r="BP34" i="243" s="1"/>
  <c r="V34" i="243"/>
  <c r="V40" i="243" s="1"/>
  <c r="AB35" i="243" s="1"/>
  <c r="AL35" i="243" s="1"/>
  <c r="AW35" i="243" s="1"/>
  <c r="U34" i="243"/>
  <c r="U40" i="243" s="1"/>
  <c r="AB34" i="243" s="1"/>
  <c r="AL34" i="243" s="1"/>
  <c r="AW34" i="243" s="1"/>
  <c r="R34" i="243"/>
  <c r="R40" i="243" s="1"/>
  <c r="AA35" i="243" s="1"/>
  <c r="Q34" i="243"/>
  <c r="Q40" i="243" s="1"/>
  <c r="AA34" i="243" s="1"/>
  <c r="N34" i="243"/>
  <c r="N40" i="243" s="1"/>
  <c r="Z35" i="243" s="1"/>
  <c r="M34" i="243"/>
  <c r="M40" i="243" s="1"/>
  <c r="Z34" i="243" s="1"/>
  <c r="L34" i="243"/>
  <c r="H34" i="243"/>
  <c r="C39" i="243" s="1"/>
  <c r="C34" i="243"/>
  <c r="C38" i="243" s="1"/>
  <c r="BT33" i="243"/>
  <c r="BT32" i="243"/>
  <c r="CA31" i="243"/>
  <c r="CF34" i="243" s="1"/>
  <c r="BT29" i="243"/>
  <c r="C29" i="243"/>
  <c r="BT28" i="243"/>
  <c r="BO28" i="243"/>
  <c r="BN28" i="243"/>
  <c r="BM28" i="243"/>
  <c r="BL28" i="243"/>
  <c r="BK28" i="243"/>
  <c r="BJ28" i="243"/>
  <c r="BP28" i="243" s="1"/>
  <c r="W28" i="243"/>
  <c r="V28" i="243"/>
  <c r="S28" i="243"/>
  <c r="R28" i="243"/>
  <c r="O28" i="243"/>
  <c r="N28" i="243"/>
  <c r="L28" i="243"/>
  <c r="BO27" i="243"/>
  <c r="BN27" i="243"/>
  <c r="BM27" i="243"/>
  <c r="BL27" i="243"/>
  <c r="BK27" i="243"/>
  <c r="BJ27" i="243"/>
  <c r="BP27" i="243" s="1"/>
  <c r="X27" i="243"/>
  <c r="U27" i="243"/>
  <c r="T27" i="243"/>
  <c r="Q27" i="243"/>
  <c r="P27" i="243"/>
  <c r="M27" i="243"/>
  <c r="L27" i="243"/>
  <c r="BO26" i="243"/>
  <c r="BN26" i="243"/>
  <c r="BM26" i="243"/>
  <c r="BL26" i="243"/>
  <c r="BK26" i="243"/>
  <c r="BJ26" i="243"/>
  <c r="BP26" i="243" s="1"/>
  <c r="X26" i="243"/>
  <c r="V26" i="243"/>
  <c r="T26" i="243"/>
  <c r="R26" i="243"/>
  <c r="P26" i="243"/>
  <c r="N26" i="243"/>
  <c r="L26" i="243"/>
  <c r="BT25" i="243"/>
  <c r="BO25" i="243"/>
  <c r="BN25" i="243"/>
  <c r="BM25" i="243"/>
  <c r="BL25" i="243"/>
  <c r="BK25" i="243"/>
  <c r="BJ25" i="243"/>
  <c r="BP25" i="243" s="1"/>
  <c r="W25" i="243"/>
  <c r="U25" i="243"/>
  <c r="S25" i="243"/>
  <c r="Q25" i="243"/>
  <c r="O25" i="243"/>
  <c r="M25" i="243"/>
  <c r="L25" i="243"/>
  <c r="CK24" i="243"/>
  <c r="CK30" i="243" s="1"/>
  <c r="CQ29" i="243" s="1"/>
  <c r="BT24" i="243"/>
  <c r="BO24" i="243"/>
  <c r="BN24" i="243"/>
  <c r="BM24" i="243"/>
  <c r="BL24" i="243"/>
  <c r="BK24" i="243"/>
  <c r="BJ24" i="243"/>
  <c r="BP24" i="243" s="1"/>
  <c r="X24" i="243"/>
  <c r="X29" i="243" s="1"/>
  <c r="AB26" i="243" s="1"/>
  <c r="AL26" i="243" s="1"/>
  <c r="AW26" i="243" s="1"/>
  <c r="W24" i="243"/>
  <c r="W29" i="243" s="1"/>
  <c r="AB25" i="243" s="1"/>
  <c r="AL25" i="243" s="1"/>
  <c r="AW25" i="243" s="1"/>
  <c r="T24" i="243"/>
  <c r="T29" i="243" s="1"/>
  <c r="AA26" i="243" s="1"/>
  <c r="S24" i="243"/>
  <c r="S29" i="243" s="1"/>
  <c r="AA25" i="243" s="1"/>
  <c r="P24" i="243"/>
  <c r="P29" i="243" s="1"/>
  <c r="Z26" i="243" s="1"/>
  <c r="O24" i="243"/>
  <c r="O29" i="243" s="1"/>
  <c r="Z25" i="243" s="1"/>
  <c r="L24" i="243"/>
  <c r="H24" i="243"/>
  <c r="H27" i="243" s="1"/>
  <c r="C24" i="243"/>
  <c r="H28" i="243" s="1"/>
  <c r="CQ23" i="243"/>
  <c r="CA23" i="243"/>
  <c r="BO23" i="243"/>
  <c r="BN23" i="243"/>
  <c r="BM23" i="243"/>
  <c r="BL23" i="243"/>
  <c r="BK23" i="243"/>
  <c r="BJ23" i="243"/>
  <c r="BP23" i="243" s="1"/>
  <c r="BP29" i="243" s="1"/>
  <c r="V23" i="243"/>
  <c r="V29" i="243" s="1"/>
  <c r="AB24" i="243" s="1"/>
  <c r="AL24" i="243" s="1"/>
  <c r="AW24" i="243" s="1"/>
  <c r="U23" i="243"/>
  <c r="U29" i="243" s="1"/>
  <c r="AB23" i="243" s="1"/>
  <c r="AL23" i="243" s="1"/>
  <c r="AW23" i="243" s="1"/>
  <c r="R23" i="243"/>
  <c r="R29" i="243" s="1"/>
  <c r="AA24" i="243" s="1"/>
  <c r="Q23" i="243"/>
  <c r="Q29" i="243" s="1"/>
  <c r="AA23" i="243" s="1"/>
  <c r="N23" i="243"/>
  <c r="N29" i="243" s="1"/>
  <c r="Z24" i="243" s="1"/>
  <c r="M23" i="243"/>
  <c r="M29" i="243" s="1"/>
  <c r="Z23" i="243" s="1"/>
  <c r="L23" i="243"/>
  <c r="H23" i="243"/>
  <c r="AI24" i="243" s="1"/>
  <c r="C23" i="243"/>
  <c r="AI23" i="243" s="1"/>
  <c r="BT21" i="243"/>
  <c r="BT20" i="243"/>
  <c r="CF19" i="243"/>
  <c r="CK23" i="243" s="1"/>
  <c r="C18" i="243"/>
  <c r="BT17" i="243"/>
  <c r="BO17" i="243"/>
  <c r="BN17" i="243"/>
  <c r="BM17" i="243"/>
  <c r="BL17" i="243"/>
  <c r="BK17" i="243"/>
  <c r="BJ17" i="243"/>
  <c r="BP17" i="243" s="1"/>
  <c r="W17" i="243"/>
  <c r="V17" i="243"/>
  <c r="S17" i="243"/>
  <c r="R17" i="243"/>
  <c r="O17" i="243"/>
  <c r="N17" i="243"/>
  <c r="L17" i="243"/>
  <c r="BT16" i="243"/>
  <c r="BO16" i="243"/>
  <c r="BN16" i="243"/>
  <c r="BM16" i="243"/>
  <c r="BL16" i="243"/>
  <c r="BK16" i="243"/>
  <c r="BJ16" i="243"/>
  <c r="X16" i="243"/>
  <c r="U16" i="243"/>
  <c r="T16" i="243"/>
  <c r="Q16" i="243"/>
  <c r="P16" i="243"/>
  <c r="M16" i="243"/>
  <c r="L16" i="243"/>
  <c r="CA15" i="243"/>
  <c r="CF18" i="243" s="1"/>
  <c r="BO15" i="243"/>
  <c r="BN15" i="243"/>
  <c r="BM15" i="243"/>
  <c r="BL15" i="243"/>
  <c r="BK15" i="243"/>
  <c r="BJ15" i="243"/>
  <c r="X15" i="243"/>
  <c r="V15" i="243"/>
  <c r="T15" i="243"/>
  <c r="R15" i="243"/>
  <c r="P15" i="243"/>
  <c r="N15" i="243"/>
  <c r="L15" i="243"/>
  <c r="BO14" i="243"/>
  <c r="BN14" i="243"/>
  <c r="BM14" i="243"/>
  <c r="BL14" i="243"/>
  <c r="BK14" i="243"/>
  <c r="BJ14" i="243"/>
  <c r="BP14" i="243" s="1"/>
  <c r="W14" i="243"/>
  <c r="U14" i="243"/>
  <c r="S14" i="243"/>
  <c r="Q14" i="243"/>
  <c r="O14" i="243"/>
  <c r="M14" i="243"/>
  <c r="L14" i="243"/>
  <c r="BT13" i="243"/>
  <c r="CA14" i="243" s="1"/>
  <c r="BO13" i="243"/>
  <c r="BN13" i="243"/>
  <c r="BM13" i="243"/>
  <c r="BL13" i="243"/>
  <c r="BK13" i="243"/>
  <c r="BJ13" i="243"/>
  <c r="X13" i="243"/>
  <c r="X18" i="243" s="1"/>
  <c r="AB15" i="243" s="1"/>
  <c r="AL15" i="243" s="1"/>
  <c r="AW15" i="243" s="1"/>
  <c r="W13" i="243"/>
  <c r="W18" i="243" s="1"/>
  <c r="AB14" i="243" s="1"/>
  <c r="AL14" i="243" s="1"/>
  <c r="AW14" i="243" s="1"/>
  <c r="T13" i="243"/>
  <c r="T18" i="243" s="1"/>
  <c r="AA15" i="243" s="1"/>
  <c r="S13" i="243"/>
  <c r="S18" i="243" s="1"/>
  <c r="AA14" i="243" s="1"/>
  <c r="P13" i="243"/>
  <c r="P18" i="243" s="1"/>
  <c r="Z15" i="243" s="1"/>
  <c r="O13" i="243"/>
  <c r="O18" i="243" s="1"/>
  <c r="Z14" i="243" s="1"/>
  <c r="L13" i="243"/>
  <c r="H13" i="243"/>
  <c r="H16" i="243" s="1"/>
  <c r="C13" i="243"/>
  <c r="H14" i="243" s="1"/>
  <c r="BT12" i="243"/>
  <c r="BO12" i="243"/>
  <c r="BN12" i="243"/>
  <c r="BM12" i="243"/>
  <c r="BL12" i="243"/>
  <c r="BK12" i="243"/>
  <c r="BJ12" i="243"/>
  <c r="BP12" i="243" s="1"/>
  <c r="V12" i="243"/>
  <c r="V18" i="243" s="1"/>
  <c r="AB13" i="243" s="1"/>
  <c r="AL13" i="243" s="1"/>
  <c r="AW13" i="243" s="1"/>
  <c r="U12" i="243"/>
  <c r="U18" i="243" s="1"/>
  <c r="AB12" i="243" s="1"/>
  <c r="AL12" i="243" s="1"/>
  <c r="AW12" i="243" s="1"/>
  <c r="R12" i="243"/>
  <c r="R18" i="243" s="1"/>
  <c r="AA13" i="243" s="1"/>
  <c r="Q12" i="243"/>
  <c r="Q18" i="243" s="1"/>
  <c r="AA12" i="243" s="1"/>
  <c r="N12" i="243"/>
  <c r="N18" i="243" s="1"/>
  <c r="Z13" i="243" s="1"/>
  <c r="M12" i="243"/>
  <c r="M18" i="243" s="1"/>
  <c r="Z12" i="243" s="1"/>
  <c r="L12" i="243"/>
  <c r="H12" i="243"/>
  <c r="C17" i="243" s="1"/>
  <c r="C12" i="243"/>
  <c r="C16" i="243" s="1"/>
  <c r="C95" i="242"/>
  <c r="BO94" i="242"/>
  <c r="BN94" i="242"/>
  <c r="BM94" i="242"/>
  <c r="BL94" i="242"/>
  <c r="BK94" i="242"/>
  <c r="BJ94" i="242"/>
  <c r="BP94" i="242" s="1"/>
  <c r="W94" i="242"/>
  <c r="V94" i="242"/>
  <c r="S94" i="242"/>
  <c r="R94" i="242"/>
  <c r="O94" i="242"/>
  <c r="N94" i="242"/>
  <c r="L94" i="242"/>
  <c r="BO93" i="242"/>
  <c r="BN93" i="242"/>
  <c r="BM93" i="242"/>
  <c r="BL93" i="242"/>
  <c r="BK93" i="242"/>
  <c r="BJ93" i="242"/>
  <c r="BP93" i="242" s="1"/>
  <c r="X93" i="242"/>
  <c r="U93" i="242"/>
  <c r="T93" i="242"/>
  <c r="Q93" i="242"/>
  <c r="P93" i="242"/>
  <c r="M93" i="242"/>
  <c r="L93" i="242"/>
  <c r="BO92" i="242"/>
  <c r="BN92" i="242"/>
  <c r="BM92" i="242"/>
  <c r="BL92" i="242"/>
  <c r="BK92" i="242"/>
  <c r="BJ92" i="242"/>
  <c r="BP92" i="242" s="1"/>
  <c r="X92" i="242"/>
  <c r="V92" i="242"/>
  <c r="T92" i="242"/>
  <c r="R92" i="242"/>
  <c r="P92" i="242"/>
  <c r="N92" i="242"/>
  <c r="L92" i="242"/>
  <c r="BO91" i="242"/>
  <c r="BN91" i="242"/>
  <c r="BM91" i="242"/>
  <c r="BL91" i="242"/>
  <c r="BK91" i="242"/>
  <c r="BJ91" i="242"/>
  <c r="BP91" i="242" s="1"/>
  <c r="W91" i="242"/>
  <c r="U91" i="242"/>
  <c r="S91" i="242"/>
  <c r="Q91" i="242"/>
  <c r="O91" i="242"/>
  <c r="M91" i="242"/>
  <c r="L91" i="242"/>
  <c r="BO90" i="242"/>
  <c r="BN90" i="242"/>
  <c r="BM90" i="242"/>
  <c r="BL90" i="242"/>
  <c r="BK90" i="242"/>
  <c r="BJ90" i="242"/>
  <c r="BP90" i="242" s="1"/>
  <c r="X90" i="242"/>
  <c r="X95" i="242" s="1"/>
  <c r="AB92" i="242" s="1"/>
  <c r="AL92" i="242" s="1"/>
  <c r="AW92" i="242" s="1"/>
  <c r="W90" i="242"/>
  <c r="W95" i="242" s="1"/>
  <c r="AB91" i="242" s="1"/>
  <c r="AL91" i="242" s="1"/>
  <c r="AW91" i="242" s="1"/>
  <c r="T90" i="242"/>
  <c r="T95" i="242" s="1"/>
  <c r="AA92" i="242" s="1"/>
  <c r="S90" i="242"/>
  <c r="S95" i="242" s="1"/>
  <c r="AA91" i="242" s="1"/>
  <c r="P90" i="242"/>
  <c r="P95" i="242" s="1"/>
  <c r="Z92" i="242" s="1"/>
  <c r="O90" i="242"/>
  <c r="O95" i="242" s="1"/>
  <c r="Z91" i="242" s="1"/>
  <c r="L90" i="242"/>
  <c r="H90" i="242"/>
  <c r="H93" i="242" s="1"/>
  <c r="C90" i="242"/>
  <c r="H94" i="242" s="1"/>
  <c r="BO89" i="242"/>
  <c r="BN89" i="242"/>
  <c r="BM89" i="242"/>
  <c r="BL89" i="242"/>
  <c r="BK89" i="242"/>
  <c r="BJ89" i="242"/>
  <c r="BP89" i="242" s="1"/>
  <c r="BP95" i="242" s="1"/>
  <c r="V89" i="242"/>
  <c r="V95" i="242" s="1"/>
  <c r="AB90" i="242" s="1"/>
  <c r="AL90" i="242" s="1"/>
  <c r="AW90" i="242" s="1"/>
  <c r="U89" i="242"/>
  <c r="U95" i="242" s="1"/>
  <c r="AB89" i="242" s="1"/>
  <c r="AL89" i="242" s="1"/>
  <c r="AW89" i="242" s="1"/>
  <c r="R89" i="242"/>
  <c r="R95" i="242" s="1"/>
  <c r="AA90" i="242" s="1"/>
  <c r="Q89" i="242"/>
  <c r="Q95" i="242" s="1"/>
  <c r="AA89" i="242" s="1"/>
  <c r="N89" i="242"/>
  <c r="N95" i="242" s="1"/>
  <c r="Z90" i="242" s="1"/>
  <c r="M89" i="242"/>
  <c r="M95" i="242" s="1"/>
  <c r="Z89" i="242" s="1"/>
  <c r="L89" i="242"/>
  <c r="H89" i="242"/>
  <c r="C94" i="242" s="1"/>
  <c r="C89" i="242"/>
  <c r="C91" i="242" s="1"/>
  <c r="C84" i="242"/>
  <c r="BO83" i="242"/>
  <c r="BN83" i="242"/>
  <c r="BM83" i="242"/>
  <c r="BL83" i="242"/>
  <c r="BK83" i="242"/>
  <c r="BJ83" i="242"/>
  <c r="BP83" i="242" s="1"/>
  <c r="W83" i="242"/>
  <c r="V83" i="242"/>
  <c r="S83" i="242"/>
  <c r="R83" i="242"/>
  <c r="O83" i="242"/>
  <c r="N83" i="242"/>
  <c r="L83" i="242"/>
  <c r="BO82" i="242"/>
  <c r="BN82" i="242"/>
  <c r="BM82" i="242"/>
  <c r="BL82" i="242"/>
  <c r="BK82" i="242"/>
  <c r="BJ82" i="242"/>
  <c r="BP82" i="242" s="1"/>
  <c r="X82" i="242"/>
  <c r="U82" i="242"/>
  <c r="T82" i="242"/>
  <c r="Q82" i="242"/>
  <c r="P82" i="242"/>
  <c r="M82" i="242"/>
  <c r="L82" i="242"/>
  <c r="BO81" i="242"/>
  <c r="BN81" i="242"/>
  <c r="BM81" i="242"/>
  <c r="BL81" i="242"/>
  <c r="BK81" i="242"/>
  <c r="BJ81" i="242"/>
  <c r="BP81" i="242" s="1"/>
  <c r="X81" i="242"/>
  <c r="V81" i="242"/>
  <c r="T81" i="242"/>
  <c r="R81" i="242"/>
  <c r="P81" i="242"/>
  <c r="N81" i="242"/>
  <c r="L81" i="242"/>
  <c r="BO80" i="242"/>
  <c r="BN80" i="242"/>
  <c r="BM80" i="242"/>
  <c r="BL80" i="242"/>
  <c r="BK80" i="242"/>
  <c r="BJ80" i="242"/>
  <c r="BP80" i="242" s="1"/>
  <c r="W80" i="242"/>
  <c r="U80" i="242"/>
  <c r="S80" i="242"/>
  <c r="Q80" i="242"/>
  <c r="O80" i="242"/>
  <c r="M80" i="242"/>
  <c r="L80" i="242"/>
  <c r="BO79" i="242"/>
  <c r="BN79" i="242"/>
  <c r="BM79" i="242"/>
  <c r="BL79" i="242"/>
  <c r="BK79" i="242"/>
  <c r="BJ79" i="242"/>
  <c r="BP79" i="242" s="1"/>
  <c r="X79" i="242"/>
  <c r="X84" i="242" s="1"/>
  <c r="AB81" i="242" s="1"/>
  <c r="AL81" i="242" s="1"/>
  <c r="AW81" i="242" s="1"/>
  <c r="W79" i="242"/>
  <c r="W84" i="242" s="1"/>
  <c r="AB80" i="242" s="1"/>
  <c r="AL80" i="242" s="1"/>
  <c r="AW80" i="242" s="1"/>
  <c r="T79" i="242"/>
  <c r="T84" i="242" s="1"/>
  <c r="AA81" i="242" s="1"/>
  <c r="S79" i="242"/>
  <c r="S84" i="242" s="1"/>
  <c r="AA80" i="242" s="1"/>
  <c r="P79" i="242"/>
  <c r="P84" i="242" s="1"/>
  <c r="Z81" i="242" s="1"/>
  <c r="O79" i="242"/>
  <c r="O84" i="242" s="1"/>
  <c r="Z80" i="242" s="1"/>
  <c r="L79" i="242"/>
  <c r="H79" i="242"/>
  <c r="H81" i="242" s="1"/>
  <c r="C79" i="242"/>
  <c r="AI80" i="242" s="1"/>
  <c r="BO78" i="242"/>
  <c r="BN78" i="242"/>
  <c r="BM78" i="242"/>
  <c r="BL78" i="242"/>
  <c r="BK78" i="242"/>
  <c r="BJ78" i="242"/>
  <c r="BP78" i="242" s="1"/>
  <c r="V78" i="242"/>
  <c r="V84" i="242" s="1"/>
  <c r="AB79" i="242" s="1"/>
  <c r="AL79" i="242" s="1"/>
  <c r="AW79" i="242" s="1"/>
  <c r="U78" i="242"/>
  <c r="U84" i="242" s="1"/>
  <c r="AB78" i="242" s="1"/>
  <c r="AL78" i="242" s="1"/>
  <c r="AW78" i="242" s="1"/>
  <c r="R78" i="242"/>
  <c r="R84" i="242" s="1"/>
  <c r="AA79" i="242" s="1"/>
  <c r="Q78" i="242"/>
  <c r="Q84" i="242" s="1"/>
  <c r="AA78" i="242" s="1"/>
  <c r="N78" i="242"/>
  <c r="N84" i="242" s="1"/>
  <c r="Z79" i="242" s="1"/>
  <c r="M78" i="242"/>
  <c r="M84" i="242" s="1"/>
  <c r="Z78" i="242" s="1"/>
  <c r="L78" i="242"/>
  <c r="H78" i="242"/>
  <c r="C83" i="242" s="1"/>
  <c r="C78" i="242"/>
  <c r="C82" i="242" s="1"/>
  <c r="BV77" i="242"/>
  <c r="BV76" i="242"/>
  <c r="CC75" i="242"/>
  <c r="CC74" i="242"/>
  <c r="BV73" i="242"/>
  <c r="C73" i="242"/>
  <c r="BV72" i="242"/>
  <c r="BO72" i="242"/>
  <c r="BN72" i="242"/>
  <c r="BM72" i="242"/>
  <c r="BL72" i="242"/>
  <c r="BK72" i="242"/>
  <c r="BJ72" i="242"/>
  <c r="BP72" i="242" s="1"/>
  <c r="W72" i="242"/>
  <c r="V72" i="242"/>
  <c r="S72" i="242"/>
  <c r="R72" i="242"/>
  <c r="O72" i="242"/>
  <c r="N72" i="242"/>
  <c r="L72" i="242"/>
  <c r="CH71" i="242"/>
  <c r="BO71" i="242"/>
  <c r="BN71" i="242"/>
  <c r="BM71" i="242"/>
  <c r="BL71" i="242"/>
  <c r="BK71" i="242"/>
  <c r="BJ71" i="242"/>
  <c r="BP71" i="242" s="1"/>
  <c r="X71" i="242"/>
  <c r="U71" i="242"/>
  <c r="T71" i="242"/>
  <c r="Q71" i="242"/>
  <c r="P71" i="242"/>
  <c r="M71" i="242"/>
  <c r="L71" i="242"/>
  <c r="CH70" i="242"/>
  <c r="BO70" i="242"/>
  <c r="BN70" i="242"/>
  <c r="BM70" i="242"/>
  <c r="BL70" i="242"/>
  <c r="BK70" i="242"/>
  <c r="BJ70" i="242"/>
  <c r="BP70" i="242" s="1"/>
  <c r="X70" i="242"/>
  <c r="V70" i="242"/>
  <c r="T70" i="242"/>
  <c r="R70" i="242"/>
  <c r="P70" i="242"/>
  <c r="N70" i="242"/>
  <c r="L70" i="242"/>
  <c r="BV69" i="242"/>
  <c r="BO69" i="242"/>
  <c r="BN69" i="242"/>
  <c r="BM69" i="242"/>
  <c r="BL69" i="242"/>
  <c r="BK69" i="242"/>
  <c r="BJ69" i="242"/>
  <c r="BP69" i="242" s="1"/>
  <c r="W69" i="242"/>
  <c r="U69" i="242"/>
  <c r="S69" i="242"/>
  <c r="Q69" i="242"/>
  <c r="O69" i="242"/>
  <c r="M69" i="242"/>
  <c r="L69" i="242"/>
  <c r="BV68" i="242"/>
  <c r="BO68" i="242"/>
  <c r="BN68" i="242"/>
  <c r="BM68" i="242"/>
  <c r="BL68" i="242"/>
  <c r="BK68" i="242"/>
  <c r="BJ68" i="242"/>
  <c r="BP68" i="242" s="1"/>
  <c r="X68" i="242"/>
  <c r="X73" i="242" s="1"/>
  <c r="AB70" i="242" s="1"/>
  <c r="AL70" i="242" s="1"/>
  <c r="AW70" i="242" s="1"/>
  <c r="W68" i="242"/>
  <c r="W73" i="242" s="1"/>
  <c r="AB69" i="242" s="1"/>
  <c r="AL69" i="242" s="1"/>
  <c r="AW69" i="242" s="1"/>
  <c r="T68" i="242"/>
  <c r="T73" i="242" s="1"/>
  <c r="AA70" i="242" s="1"/>
  <c r="S68" i="242"/>
  <c r="S73" i="242" s="1"/>
  <c r="AA69" i="242" s="1"/>
  <c r="P68" i="242"/>
  <c r="P73" i="242" s="1"/>
  <c r="Z70" i="242" s="1"/>
  <c r="O68" i="242"/>
  <c r="O73" i="242" s="1"/>
  <c r="Z69" i="242" s="1"/>
  <c r="L68" i="242"/>
  <c r="H68" i="242"/>
  <c r="AI70" i="242" s="1"/>
  <c r="C68" i="242"/>
  <c r="H72" i="242" s="1"/>
  <c r="CC67" i="242"/>
  <c r="BO67" i="242"/>
  <c r="BN67" i="242"/>
  <c r="BM67" i="242"/>
  <c r="BL67" i="242"/>
  <c r="BK67" i="242"/>
  <c r="BJ67" i="242"/>
  <c r="BP67" i="242" s="1"/>
  <c r="V67" i="242"/>
  <c r="V73" i="242" s="1"/>
  <c r="AB68" i="242" s="1"/>
  <c r="AL68" i="242" s="1"/>
  <c r="AW68" i="242" s="1"/>
  <c r="U67" i="242"/>
  <c r="U73" i="242" s="1"/>
  <c r="AB67" i="242" s="1"/>
  <c r="AL67" i="242" s="1"/>
  <c r="AW67" i="242" s="1"/>
  <c r="R67" i="242"/>
  <c r="R73" i="242" s="1"/>
  <c r="AA68" i="242" s="1"/>
  <c r="Q67" i="242"/>
  <c r="Q73" i="242" s="1"/>
  <c r="AA67" i="242" s="1"/>
  <c r="N67" i="242"/>
  <c r="N73" i="242" s="1"/>
  <c r="Z68" i="242" s="1"/>
  <c r="M67" i="242"/>
  <c r="M73" i="242" s="1"/>
  <c r="Z67" i="242" s="1"/>
  <c r="L67" i="242"/>
  <c r="H67" i="242"/>
  <c r="C70" i="242" s="1"/>
  <c r="C67" i="242"/>
  <c r="C71" i="242" s="1"/>
  <c r="CM66" i="242"/>
  <c r="CC66" i="242"/>
  <c r="CM65" i="242"/>
  <c r="BV65" i="242"/>
  <c r="BV64" i="242"/>
  <c r="C62" i="242"/>
  <c r="BV61" i="242"/>
  <c r="BO61" i="242"/>
  <c r="BN61" i="242"/>
  <c r="BM61" i="242"/>
  <c r="BL61" i="242"/>
  <c r="BK61" i="242"/>
  <c r="BJ61" i="242"/>
  <c r="BP61" i="242" s="1"/>
  <c r="W61" i="242"/>
  <c r="V61" i="242"/>
  <c r="S61" i="242"/>
  <c r="R61" i="242"/>
  <c r="O61" i="242"/>
  <c r="N61" i="242"/>
  <c r="L61" i="242"/>
  <c r="CM60" i="242"/>
  <c r="BV60" i="242"/>
  <c r="BO60" i="242"/>
  <c r="BN60" i="242"/>
  <c r="BM60" i="242"/>
  <c r="BL60" i="242"/>
  <c r="BK60" i="242"/>
  <c r="BJ60" i="242"/>
  <c r="BP60" i="242" s="1"/>
  <c r="X60" i="242"/>
  <c r="U60" i="242"/>
  <c r="T60" i="242"/>
  <c r="Q60" i="242"/>
  <c r="P60" i="242"/>
  <c r="M60" i="242"/>
  <c r="L60" i="242"/>
  <c r="CM59" i="242"/>
  <c r="CC59" i="242"/>
  <c r="BO59" i="242"/>
  <c r="BN59" i="242"/>
  <c r="BM59" i="242"/>
  <c r="BL59" i="242"/>
  <c r="BK59" i="242"/>
  <c r="BJ59" i="242"/>
  <c r="BP59" i="242" s="1"/>
  <c r="X59" i="242"/>
  <c r="V59" i="242"/>
  <c r="T59" i="242"/>
  <c r="R59" i="242"/>
  <c r="P59" i="242"/>
  <c r="N59" i="242"/>
  <c r="L59" i="242"/>
  <c r="CC58" i="242"/>
  <c r="BO58" i="242"/>
  <c r="BN58" i="242"/>
  <c r="BM58" i="242"/>
  <c r="BL58" i="242"/>
  <c r="BK58" i="242"/>
  <c r="BJ58" i="242"/>
  <c r="BP58" i="242" s="1"/>
  <c r="W58" i="242"/>
  <c r="U58" i="242"/>
  <c r="S58" i="242"/>
  <c r="Q58" i="242"/>
  <c r="O58" i="242"/>
  <c r="M58" i="242"/>
  <c r="L58" i="242"/>
  <c r="BV57" i="242"/>
  <c r="BO57" i="242"/>
  <c r="BN57" i="242"/>
  <c r="BM57" i="242"/>
  <c r="BL57" i="242"/>
  <c r="BK57" i="242"/>
  <c r="BJ57" i="242"/>
  <c r="BP57" i="242" s="1"/>
  <c r="X57" i="242"/>
  <c r="X62" i="242" s="1"/>
  <c r="AB59" i="242" s="1"/>
  <c r="AL59" i="242" s="1"/>
  <c r="AW59" i="242" s="1"/>
  <c r="W57" i="242"/>
  <c r="W62" i="242" s="1"/>
  <c r="AB58" i="242" s="1"/>
  <c r="AL58" i="242" s="1"/>
  <c r="AW58" i="242" s="1"/>
  <c r="T57" i="242"/>
  <c r="T62" i="242" s="1"/>
  <c r="AA59" i="242" s="1"/>
  <c r="S57" i="242"/>
  <c r="S62" i="242" s="1"/>
  <c r="AA58" i="242" s="1"/>
  <c r="P57" i="242"/>
  <c r="P62" i="242" s="1"/>
  <c r="Z59" i="242" s="1"/>
  <c r="O57" i="242"/>
  <c r="O62" i="242" s="1"/>
  <c r="Z58" i="242" s="1"/>
  <c r="L57" i="242"/>
  <c r="H57" i="242"/>
  <c r="H60" i="242" s="1"/>
  <c r="C57" i="242"/>
  <c r="H58" i="242" s="1"/>
  <c r="BV56" i="242"/>
  <c r="BO56" i="242"/>
  <c r="BN56" i="242"/>
  <c r="BM56" i="242"/>
  <c r="BL56" i="242"/>
  <c r="BK56" i="242"/>
  <c r="BJ56" i="242"/>
  <c r="BP56" i="242" s="1"/>
  <c r="V56" i="242"/>
  <c r="V62" i="242" s="1"/>
  <c r="AB57" i="242" s="1"/>
  <c r="AL57" i="242" s="1"/>
  <c r="AW57" i="242" s="1"/>
  <c r="U56" i="242"/>
  <c r="U62" i="242" s="1"/>
  <c r="AB56" i="242" s="1"/>
  <c r="AL56" i="242" s="1"/>
  <c r="AW56" i="242" s="1"/>
  <c r="R56" i="242"/>
  <c r="R62" i="242" s="1"/>
  <c r="AA57" i="242" s="1"/>
  <c r="Q56" i="242"/>
  <c r="Q62" i="242" s="1"/>
  <c r="AA56" i="242" s="1"/>
  <c r="N56" i="242"/>
  <c r="N62" i="242" s="1"/>
  <c r="Z57" i="242" s="1"/>
  <c r="M56" i="242"/>
  <c r="M62" i="242" s="1"/>
  <c r="Z56" i="242" s="1"/>
  <c r="L56" i="242"/>
  <c r="H56" i="242"/>
  <c r="C61" i="242" s="1"/>
  <c r="C56" i="242"/>
  <c r="C60" i="242" s="1"/>
  <c r="CH55" i="242"/>
  <c r="CH54" i="242"/>
  <c r="BV53" i="242"/>
  <c r="BV52" i="242"/>
  <c r="CC51" i="242"/>
  <c r="C51" i="242"/>
  <c r="CC50" i="242"/>
  <c r="BO50" i="242"/>
  <c r="BN50" i="242"/>
  <c r="BM50" i="242"/>
  <c r="BL50" i="242"/>
  <c r="BK50" i="242"/>
  <c r="BJ50" i="242"/>
  <c r="BP50" i="242" s="1"/>
  <c r="W50" i="242"/>
  <c r="V50" i="242"/>
  <c r="S50" i="242"/>
  <c r="R50" i="242"/>
  <c r="O50" i="242"/>
  <c r="N50" i="242"/>
  <c r="L50" i="242"/>
  <c r="BV49" i="242"/>
  <c r="BO49" i="242"/>
  <c r="BN49" i="242"/>
  <c r="BM49" i="242"/>
  <c r="BL49" i="242"/>
  <c r="BK49" i="242"/>
  <c r="BJ49" i="242"/>
  <c r="BP49" i="242" s="1"/>
  <c r="X49" i="242"/>
  <c r="U49" i="242"/>
  <c r="T49" i="242"/>
  <c r="Q49" i="242"/>
  <c r="P49" i="242"/>
  <c r="M49" i="242"/>
  <c r="L49" i="242"/>
  <c r="BV48" i="242"/>
  <c r="BO48" i="242"/>
  <c r="BN48" i="242"/>
  <c r="BM48" i="242"/>
  <c r="BL48" i="242"/>
  <c r="BK48" i="242"/>
  <c r="BJ48" i="242"/>
  <c r="BP48" i="242" s="1"/>
  <c r="X48" i="242"/>
  <c r="V48" i="242"/>
  <c r="T48" i="242"/>
  <c r="R48" i="242"/>
  <c r="P48" i="242"/>
  <c r="N48" i="242"/>
  <c r="L48" i="242"/>
  <c r="BO47" i="242"/>
  <c r="BN47" i="242"/>
  <c r="BM47" i="242"/>
  <c r="BL47" i="242"/>
  <c r="BK47" i="242"/>
  <c r="BJ47" i="242"/>
  <c r="BP47" i="242" s="1"/>
  <c r="W47" i="242"/>
  <c r="U47" i="242"/>
  <c r="S47" i="242"/>
  <c r="Q47" i="242"/>
  <c r="O47" i="242"/>
  <c r="M47" i="242"/>
  <c r="L47" i="242"/>
  <c r="BO46" i="242"/>
  <c r="BN46" i="242"/>
  <c r="BM46" i="242"/>
  <c r="BL46" i="242"/>
  <c r="BK46" i="242"/>
  <c r="BJ46" i="242"/>
  <c r="BP46" i="242" s="1"/>
  <c r="X46" i="242"/>
  <c r="X51" i="242" s="1"/>
  <c r="AB48" i="242" s="1"/>
  <c r="AL48" i="242" s="1"/>
  <c r="AW48" i="242" s="1"/>
  <c r="W46" i="242"/>
  <c r="W51" i="242" s="1"/>
  <c r="AB47" i="242" s="1"/>
  <c r="AL47" i="242" s="1"/>
  <c r="AW47" i="242" s="1"/>
  <c r="T46" i="242"/>
  <c r="T51" i="242" s="1"/>
  <c r="AA48" i="242" s="1"/>
  <c r="S46" i="242"/>
  <c r="S51" i="242" s="1"/>
  <c r="AA47" i="242" s="1"/>
  <c r="P46" i="242"/>
  <c r="P51" i="242" s="1"/>
  <c r="Z48" i="242" s="1"/>
  <c r="O46" i="242"/>
  <c r="O51" i="242" s="1"/>
  <c r="Z47" i="242" s="1"/>
  <c r="L46" i="242"/>
  <c r="H46" i="242"/>
  <c r="H48" i="242" s="1"/>
  <c r="C46" i="242"/>
  <c r="AI47" i="242" s="1"/>
  <c r="BO45" i="242"/>
  <c r="BN45" i="242"/>
  <c r="BM45" i="242"/>
  <c r="BL45" i="242"/>
  <c r="BK45" i="242"/>
  <c r="BJ45" i="242"/>
  <c r="BP45" i="242" s="1"/>
  <c r="BP51" i="242" s="1"/>
  <c r="V45" i="242"/>
  <c r="V51" i="242" s="1"/>
  <c r="AB46" i="242" s="1"/>
  <c r="AL46" i="242" s="1"/>
  <c r="AW46" i="242" s="1"/>
  <c r="U45" i="242"/>
  <c r="U51" i="242" s="1"/>
  <c r="AB45" i="242" s="1"/>
  <c r="AL45" i="242" s="1"/>
  <c r="AW45" i="242" s="1"/>
  <c r="R45" i="242"/>
  <c r="R51" i="242" s="1"/>
  <c r="AA46" i="242" s="1"/>
  <c r="Q45" i="242"/>
  <c r="Q51" i="242" s="1"/>
  <c r="AA45" i="242" s="1"/>
  <c r="N45" i="242"/>
  <c r="N51" i="242" s="1"/>
  <c r="Z46" i="242" s="1"/>
  <c r="M45" i="242"/>
  <c r="M51" i="242" s="1"/>
  <c r="Z45" i="242" s="1"/>
  <c r="L45" i="242"/>
  <c r="H45" i="242"/>
  <c r="C50" i="242" s="1"/>
  <c r="C45" i="242"/>
  <c r="C49" i="242" s="1"/>
  <c r="BT41" i="242"/>
  <c r="BT40" i="242"/>
  <c r="C40" i="242"/>
  <c r="CA39" i="242"/>
  <c r="BO39" i="242"/>
  <c r="BN39" i="242"/>
  <c r="BM39" i="242"/>
  <c r="BL39" i="242"/>
  <c r="BK39" i="242"/>
  <c r="BJ39" i="242"/>
  <c r="BP39" i="242" s="1"/>
  <c r="W39" i="242"/>
  <c r="V39" i="242"/>
  <c r="S39" i="242"/>
  <c r="R39" i="242"/>
  <c r="O39" i="242"/>
  <c r="N39" i="242"/>
  <c r="L39" i="242"/>
  <c r="BO38" i="242"/>
  <c r="BN38" i="242"/>
  <c r="BM38" i="242"/>
  <c r="BL38" i="242"/>
  <c r="BK38" i="242"/>
  <c r="BJ38" i="242"/>
  <c r="BP38" i="242" s="1"/>
  <c r="X38" i="242"/>
  <c r="U38" i="242"/>
  <c r="T38" i="242"/>
  <c r="Q38" i="242"/>
  <c r="P38" i="242"/>
  <c r="M38" i="242"/>
  <c r="L38" i="242"/>
  <c r="BT37" i="242"/>
  <c r="CA38" i="242" s="1"/>
  <c r="BO37" i="242"/>
  <c r="BN37" i="242"/>
  <c r="BM37" i="242"/>
  <c r="BL37" i="242"/>
  <c r="BK37" i="242"/>
  <c r="BJ37" i="242"/>
  <c r="BP37" i="242" s="1"/>
  <c r="X37" i="242"/>
  <c r="V37" i="242"/>
  <c r="T37" i="242"/>
  <c r="R37" i="242"/>
  <c r="P37" i="242"/>
  <c r="N37" i="242"/>
  <c r="L37" i="242"/>
  <c r="BT36" i="242"/>
  <c r="BO36" i="242"/>
  <c r="BN36" i="242"/>
  <c r="BM36" i="242"/>
  <c r="BL36" i="242"/>
  <c r="BK36" i="242"/>
  <c r="BJ36" i="242"/>
  <c r="BP36" i="242" s="1"/>
  <c r="W36" i="242"/>
  <c r="U36" i="242"/>
  <c r="S36" i="242"/>
  <c r="Q36" i="242"/>
  <c r="O36" i="242"/>
  <c r="M36" i="242"/>
  <c r="L36" i="242"/>
  <c r="CF35" i="242"/>
  <c r="BO35" i="242"/>
  <c r="BN35" i="242"/>
  <c r="BM35" i="242"/>
  <c r="BL35" i="242"/>
  <c r="BK35" i="242"/>
  <c r="BJ35" i="242"/>
  <c r="BP35" i="242" s="1"/>
  <c r="X35" i="242"/>
  <c r="X40" i="242" s="1"/>
  <c r="AB37" i="242" s="1"/>
  <c r="AL37" i="242" s="1"/>
  <c r="AW37" i="242" s="1"/>
  <c r="W35" i="242"/>
  <c r="W40" i="242" s="1"/>
  <c r="AB36" i="242" s="1"/>
  <c r="AL36" i="242" s="1"/>
  <c r="AW36" i="242" s="1"/>
  <c r="T35" i="242"/>
  <c r="T40" i="242" s="1"/>
  <c r="AA37" i="242" s="1"/>
  <c r="S35" i="242"/>
  <c r="S40" i="242" s="1"/>
  <c r="AA36" i="242" s="1"/>
  <c r="P35" i="242"/>
  <c r="P40" i="242" s="1"/>
  <c r="Z37" i="242" s="1"/>
  <c r="O35" i="242"/>
  <c r="O40" i="242" s="1"/>
  <c r="Z36" i="242" s="1"/>
  <c r="L35" i="242"/>
  <c r="H35" i="242"/>
  <c r="AI37" i="242" s="1"/>
  <c r="C35" i="242"/>
  <c r="H39" i="242" s="1"/>
  <c r="BO34" i="242"/>
  <c r="BN34" i="242"/>
  <c r="BM34" i="242"/>
  <c r="BL34" i="242"/>
  <c r="BK34" i="242"/>
  <c r="BJ34" i="242"/>
  <c r="BP34" i="242" s="1"/>
  <c r="V34" i="242"/>
  <c r="V40" i="242" s="1"/>
  <c r="AB35" i="242" s="1"/>
  <c r="AL35" i="242" s="1"/>
  <c r="AW35" i="242" s="1"/>
  <c r="U34" i="242"/>
  <c r="U40" i="242" s="1"/>
  <c r="AB34" i="242" s="1"/>
  <c r="AL34" i="242" s="1"/>
  <c r="AW34" i="242" s="1"/>
  <c r="R34" i="242"/>
  <c r="R40" i="242" s="1"/>
  <c r="AA35" i="242" s="1"/>
  <c r="Q34" i="242"/>
  <c r="Q40" i="242" s="1"/>
  <c r="AA34" i="242" s="1"/>
  <c r="N34" i="242"/>
  <c r="N40" i="242" s="1"/>
  <c r="Z35" i="242" s="1"/>
  <c r="M34" i="242"/>
  <c r="M40" i="242" s="1"/>
  <c r="Z34" i="242" s="1"/>
  <c r="L34" i="242"/>
  <c r="H34" i="242"/>
  <c r="C37" i="242" s="1"/>
  <c r="C34" i="242"/>
  <c r="C38" i="242" s="1"/>
  <c r="BT33" i="242"/>
  <c r="BT32" i="242"/>
  <c r="CA31" i="242"/>
  <c r="CF34" i="242" s="1"/>
  <c r="BT29" i="242"/>
  <c r="CA30" i="242" s="1"/>
  <c r="C29" i="242"/>
  <c r="BT28" i="242"/>
  <c r="BO28" i="242"/>
  <c r="BN28" i="242"/>
  <c r="BM28" i="242"/>
  <c r="BL28" i="242"/>
  <c r="BK28" i="242"/>
  <c r="BJ28" i="242"/>
  <c r="BP28" i="242" s="1"/>
  <c r="W28" i="242"/>
  <c r="V28" i="242"/>
  <c r="S28" i="242"/>
  <c r="R28" i="242"/>
  <c r="O28" i="242"/>
  <c r="N28" i="242"/>
  <c r="L28" i="242"/>
  <c r="BO27" i="242"/>
  <c r="BN27" i="242"/>
  <c r="BM27" i="242"/>
  <c r="BL27" i="242"/>
  <c r="BK27" i="242"/>
  <c r="BJ27" i="242"/>
  <c r="X27" i="242"/>
  <c r="U27" i="242"/>
  <c r="T27" i="242"/>
  <c r="Q27" i="242"/>
  <c r="P27" i="242"/>
  <c r="M27" i="242"/>
  <c r="L27" i="242"/>
  <c r="BO26" i="242"/>
  <c r="BN26" i="242"/>
  <c r="BM26" i="242"/>
  <c r="BL26" i="242"/>
  <c r="BK26" i="242"/>
  <c r="BJ26" i="242"/>
  <c r="BP26" i="242" s="1"/>
  <c r="X26" i="242"/>
  <c r="V26" i="242"/>
  <c r="T26" i="242"/>
  <c r="R26" i="242"/>
  <c r="P26" i="242"/>
  <c r="N26" i="242"/>
  <c r="L26" i="242"/>
  <c r="BT25" i="242"/>
  <c r="BO25" i="242"/>
  <c r="BN25" i="242"/>
  <c r="BM25" i="242"/>
  <c r="BL25" i="242"/>
  <c r="BK25" i="242"/>
  <c r="BJ25" i="242"/>
  <c r="BP25" i="242" s="1"/>
  <c r="W25" i="242"/>
  <c r="U25" i="242"/>
  <c r="S25" i="242"/>
  <c r="Q25" i="242"/>
  <c r="O25" i="242"/>
  <c r="M25" i="242"/>
  <c r="L25" i="242"/>
  <c r="CK24" i="242"/>
  <c r="CK30" i="242" s="1"/>
  <c r="CQ29" i="242" s="1"/>
  <c r="BT24" i="242"/>
  <c r="BO24" i="242"/>
  <c r="BN24" i="242"/>
  <c r="BM24" i="242"/>
  <c r="BL24" i="242"/>
  <c r="BK24" i="242"/>
  <c r="BJ24" i="242"/>
  <c r="BP24" i="242" s="1"/>
  <c r="X24" i="242"/>
  <c r="X29" i="242" s="1"/>
  <c r="AB26" i="242" s="1"/>
  <c r="AL26" i="242" s="1"/>
  <c r="AW26" i="242" s="1"/>
  <c r="W24" i="242"/>
  <c r="W29" i="242" s="1"/>
  <c r="AB25" i="242" s="1"/>
  <c r="AL25" i="242" s="1"/>
  <c r="AW25" i="242" s="1"/>
  <c r="T24" i="242"/>
  <c r="T29" i="242" s="1"/>
  <c r="AA26" i="242" s="1"/>
  <c r="S24" i="242"/>
  <c r="S29" i="242" s="1"/>
  <c r="AA25" i="242" s="1"/>
  <c r="P24" i="242"/>
  <c r="P29" i="242" s="1"/>
  <c r="Z26" i="242" s="1"/>
  <c r="O24" i="242"/>
  <c r="O29" i="242" s="1"/>
  <c r="Z25" i="242" s="1"/>
  <c r="L24" i="242"/>
  <c r="H24" i="242"/>
  <c r="AI26" i="242" s="1"/>
  <c r="C24" i="242"/>
  <c r="AI25" i="242" s="1"/>
  <c r="CQ23" i="242"/>
  <c r="CA23" i="242"/>
  <c r="BO23" i="242"/>
  <c r="BN23" i="242"/>
  <c r="BM23" i="242"/>
  <c r="BL23" i="242"/>
  <c r="BK23" i="242"/>
  <c r="BJ23" i="242"/>
  <c r="BP23" i="242" s="1"/>
  <c r="V23" i="242"/>
  <c r="V29" i="242" s="1"/>
  <c r="AB24" i="242" s="1"/>
  <c r="AL24" i="242" s="1"/>
  <c r="AW24" i="242" s="1"/>
  <c r="U23" i="242"/>
  <c r="U29" i="242" s="1"/>
  <c r="AB23" i="242" s="1"/>
  <c r="AL23" i="242" s="1"/>
  <c r="AW23" i="242" s="1"/>
  <c r="R23" i="242"/>
  <c r="R29" i="242" s="1"/>
  <c r="AA24" i="242" s="1"/>
  <c r="Q23" i="242"/>
  <c r="Q29" i="242" s="1"/>
  <c r="AA23" i="242" s="1"/>
  <c r="N23" i="242"/>
  <c r="N29" i="242" s="1"/>
  <c r="Z24" i="242" s="1"/>
  <c r="M23" i="242"/>
  <c r="M29" i="242" s="1"/>
  <c r="Z23" i="242" s="1"/>
  <c r="L23" i="242"/>
  <c r="H23" i="242"/>
  <c r="C28" i="242" s="1"/>
  <c r="C23" i="242"/>
  <c r="C27" i="242" s="1"/>
  <c r="BT21" i="242"/>
  <c r="CA22" i="242" s="1"/>
  <c r="BT20" i="242"/>
  <c r="CF19" i="242"/>
  <c r="CK23" i="242" s="1"/>
  <c r="C18" i="242"/>
  <c r="BT17" i="242"/>
  <c r="BO17" i="242"/>
  <c r="BN17" i="242"/>
  <c r="BM17" i="242"/>
  <c r="BL17" i="242"/>
  <c r="BK17" i="242"/>
  <c r="BJ17" i="242"/>
  <c r="W17" i="242"/>
  <c r="V17" i="242"/>
  <c r="S17" i="242"/>
  <c r="R17" i="242"/>
  <c r="O17" i="242"/>
  <c r="N17" i="242"/>
  <c r="L17" i="242"/>
  <c r="BT16" i="242"/>
  <c r="BO16" i="242"/>
  <c r="BN16" i="242"/>
  <c r="BM16" i="242"/>
  <c r="BL16" i="242"/>
  <c r="BK16" i="242"/>
  <c r="BJ16" i="242"/>
  <c r="X16" i="242"/>
  <c r="U16" i="242"/>
  <c r="T16" i="242"/>
  <c r="Q16" i="242"/>
  <c r="P16" i="242"/>
  <c r="M16" i="242"/>
  <c r="L16" i="242"/>
  <c r="CA15" i="242"/>
  <c r="CF18" i="242" s="1"/>
  <c r="BO15" i="242"/>
  <c r="BN15" i="242"/>
  <c r="BM15" i="242"/>
  <c r="BL15" i="242"/>
  <c r="BK15" i="242"/>
  <c r="BJ15" i="242"/>
  <c r="X15" i="242"/>
  <c r="V15" i="242"/>
  <c r="T15" i="242"/>
  <c r="R15" i="242"/>
  <c r="P15" i="242"/>
  <c r="N15" i="242"/>
  <c r="L15" i="242"/>
  <c r="BO14" i="242"/>
  <c r="BN14" i="242"/>
  <c r="BM14" i="242"/>
  <c r="BL14" i="242"/>
  <c r="BK14" i="242"/>
  <c r="BJ14" i="242"/>
  <c r="W14" i="242"/>
  <c r="U14" i="242"/>
  <c r="S14" i="242"/>
  <c r="Q14" i="242"/>
  <c r="O14" i="242"/>
  <c r="M14" i="242"/>
  <c r="L14" i="242"/>
  <c r="BT13" i="242"/>
  <c r="BO13" i="242"/>
  <c r="BN13" i="242"/>
  <c r="BM13" i="242"/>
  <c r="BL13" i="242"/>
  <c r="BK13" i="242"/>
  <c r="BJ13" i="242"/>
  <c r="X13" i="242"/>
  <c r="X18" i="242" s="1"/>
  <c r="AB15" i="242" s="1"/>
  <c r="AL15" i="242" s="1"/>
  <c r="AW15" i="242" s="1"/>
  <c r="W13" i="242"/>
  <c r="W18" i="242" s="1"/>
  <c r="AB14" i="242" s="1"/>
  <c r="AL14" i="242" s="1"/>
  <c r="AW14" i="242" s="1"/>
  <c r="T13" i="242"/>
  <c r="T18" i="242" s="1"/>
  <c r="AA15" i="242" s="1"/>
  <c r="S13" i="242"/>
  <c r="S18" i="242" s="1"/>
  <c r="AA14" i="242" s="1"/>
  <c r="P13" i="242"/>
  <c r="P18" i="242" s="1"/>
  <c r="Z15" i="242" s="1"/>
  <c r="O13" i="242"/>
  <c r="O18" i="242" s="1"/>
  <c r="Z14" i="242" s="1"/>
  <c r="L13" i="242"/>
  <c r="H13" i="242"/>
  <c r="AI15" i="242" s="1"/>
  <c r="C13" i="242"/>
  <c r="H17" i="242" s="1"/>
  <c r="BT12" i="242"/>
  <c r="BO12" i="242"/>
  <c r="BN12" i="242"/>
  <c r="BM12" i="242"/>
  <c r="BL12" i="242"/>
  <c r="BK12" i="242"/>
  <c r="BJ12" i="242"/>
  <c r="BP12" i="242" s="1"/>
  <c r="V12" i="242"/>
  <c r="V18" i="242" s="1"/>
  <c r="AB13" i="242" s="1"/>
  <c r="AL13" i="242" s="1"/>
  <c r="AW13" i="242" s="1"/>
  <c r="U12" i="242"/>
  <c r="U18" i="242" s="1"/>
  <c r="AB12" i="242" s="1"/>
  <c r="AL12" i="242" s="1"/>
  <c r="AW12" i="242" s="1"/>
  <c r="R12" i="242"/>
  <c r="R18" i="242" s="1"/>
  <c r="AA13" i="242" s="1"/>
  <c r="Q12" i="242"/>
  <c r="Q18" i="242" s="1"/>
  <c r="AA12" i="242" s="1"/>
  <c r="N12" i="242"/>
  <c r="N18" i="242" s="1"/>
  <c r="Z13" i="242" s="1"/>
  <c r="M12" i="242"/>
  <c r="M18" i="242" s="1"/>
  <c r="Z12" i="242" s="1"/>
  <c r="L12" i="242"/>
  <c r="H12" i="242"/>
  <c r="C15" i="242" s="1"/>
  <c r="C12" i="242"/>
  <c r="C16" i="242" s="1"/>
  <c r="C95" i="241"/>
  <c r="BO94" i="241"/>
  <c r="BN94" i="241"/>
  <c r="BM94" i="241"/>
  <c r="BL94" i="241"/>
  <c r="BK94" i="241"/>
  <c r="BJ94" i="241"/>
  <c r="BP94" i="241" s="1"/>
  <c r="W94" i="241"/>
  <c r="V94" i="241"/>
  <c r="S94" i="241"/>
  <c r="R94" i="241"/>
  <c r="O94" i="241"/>
  <c r="N94" i="241"/>
  <c r="L94" i="241"/>
  <c r="BO93" i="241"/>
  <c r="BN93" i="241"/>
  <c r="BM93" i="241"/>
  <c r="BL93" i="241"/>
  <c r="BK93" i="241"/>
  <c r="BJ93" i="241"/>
  <c r="BP93" i="241" s="1"/>
  <c r="X93" i="241"/>
  <c r="U93" i="241"/>
  <c r="T93" i="241"/>
  <c r="Q93" i="241"/>
  <c r="P93" i="241"/>
  <c r="M93" i="241"/>
  <c r="L93" i="241"/>
  <c r="BO92" i="241"/>
  <c r="BN92" i="241"/>
  <c r="BM92" i="241"/>
  <c r="BL92" i="241"/>
  <c r="BK92" i="241"/>
  <c r="BJ92" i="241"/>
  <c r="BP92" i="241" s="1"/>
  <c r="X92" i="241"/>
  <c r="V92" i="241"/>
  <c r="T92" i="241"/>
  <c r="R92" i="241"/>
  <c r="P92" i="241"/>
  <c r="N92" i="241"/>
  <c r="L92" i="241"/>
  <c r="BO91" i="241"/>
  <c r="BN91" i="241"/>
  <c r="BM91" i="241"/>
  <c r="BL91" i="241"/>
  <c r="BK91" i="241"/>
  <c r="BJ91" i="241"/>
  <c r="BP91" i="241" s="1"/>
  <c r="W91" i="241"/>
  <c r="U91" i="241"/>
  <c r="S91" i="241"/>
  <c r="Q91" i="241"/>
  <c r="O91" i="241"/>
  <c r="M91" i="241"/>
  <c r="L91" i="241"/>
  <c r="BO90" i="241"/>
  <c r="BN90" i="241"/>
  <c r="BM90" i="241"/>
  <c r="BL90" i="241"/>
  <c r="BK90" i="241"/>
  <c r="BJ90" i="241"/>
  <c r="BP90" i="241" s="1"/>
  <c r="X90" i="241"/>
  <c r="X95" i="241" s="1"/>
  <c r="AB92" i="241" s="1"/>
  <c r="AL92" i="241" s="1"/>
  <c r="AW92" i="241" s="1"/>
  <c r="W90" i="241"/>
  <c r="W95" i="241" s="1"/>
  <c r="AB91" i="241" s="1"/>
  <c r="AL91" i="241" s="1"/>
  <c r="AW91" i="241" s="1"/>
  <c r="T90" i="241"/>
  <c r="T95" i="241" s="1"/>
  <c r="AA92" i="241" s="1"/>
  <c r="S90" i="241"/>
  <c r="S95" i="241" s="1"/>
  <c r="AA91" i="241" s="1"/>
  <c r="P90" i="241"/>
  <c r="P95" i="241" s="1"/>
  <c r="Z92" i="241" s="1"/>
  <c r="O90" i="241"/>
  <c r="O95" i="241" s="1"/>
  <c r="Z91" i="241" s="1"/>
  <c r="L90" i="241"/>
  <c r="H90" i="241"/>
  <c r="AI92" i="241" s="1"/>
  <c r="C90" i="241"/>
  <c r="H91" i="241" s="1"/>
  <c r="BO89" i="241"/>
  <c r="BN89" i="241"/>
  <c r="BM89" i="241"/>
  <c r="BL89" i="241"/>
  <c r="BK89" i="241"/>
  <c r="BJ89" i="241"/>
  <c r="BP89" i="241" s="1"/>
  <c r="BP95" i="241" s="1"/>
  <c r="V89" i="241"/>
  <c r="V95" i="241" s="1"/>
  <c r="AB90" i="241" s="1"/>
  <c r="AL90" i="241" s="1"/>
  <c r="AW90" i="241" s="1"/>
  <c r="U89" i="241"/>
  <c r="U95" i="241" s="1"/>
  <c r="AB89" i="241" s="1"/>
  <c r="AL89" i="241" s="1"/>
  <c r="AW89" i="241" s="1"/>
  <c r="R89" i="241"/>
  <c r="R95" i="241" s="1"/>
  <c r="AA90" i="241" s="1"/>
  <c r="Q89" i="241"/>
  <c r="Q95" i="241" s="1"/>
  <c r="AA89" i="241" s="1"/>
  <c r="N89" i="241"/>
  <c r="N95" i="241" s="1"/>
  <c r="Z90" i="241" s="1"/>
  <c r="M89" i="241"/>
  <c r="M95" i="241" s="1"/>
  <c r="Z89" i="241" s="1"/>
  <c r="L89" i="241"/>
  <c r="H89" i="241"/>
  <c r="C94" i="241" s="1"/>
  <c r="C89" i="241"/>
  <c r="C93" i="241" s="1"/>
  <c r="C84" i="241"/>
  <c r="BO83" i="241"/>
  <c r="BN83" i="241"/>
  <c r="BM83" i="241"/>
  <c r="BL83" i="241"/>
  <c r="BK83" i="241"/>
  <c r="BJ83" i="241"/>
  <c r="BP83" i="241" s="1"/>
  <c r="W83" i="241"/>
  <c r="V83" i="241"/>
  <c r="S83" i="241"/>
  <c r="R83" i="241"/>
  <c r="O83" i="241"/>
  <c r="N83" i="241"/>
  <c r="L83" i="241"/>
  <c r="BO82" i="241"/>
  <c r="BN82" i="241"/>
  <c r="BM82" i="241"/>
  <c r="BL82" i="241"/>
  <c r="BK82" i="241"/>
  <c r="BJ82" i="241"/>
  <c r="BP82" i="241" s="1"/>
  <c r="X82" i="241"/>
  <c r="U82" i="241"/>
  <c r="T82" i="241"/>
  <c r="Q82" i="241"/>
  <c r="P82" i="241"/>
  <c r="M82" i="241"/>
  <c r="L82" i="241"/>
  <c r="BO81" i="241"/>
  <c r="BN81" i="241"/>
  <c r="BM81" i="241"/>
  <c r="BL81" i="241"/>
  <c r="BK81" i="241"/>
  <c r="BJ81" i="241"/>
  <c r="BP81" i="241" s="1"/>
  <c r="X81" i="241"/>
  <c r="V81" i="241"/>
  <c r="T81" i="241"/>
  <c r="R81" i="241"/>
  <c r="P81" i="241"/>
  <c r="N81" i="241"/>
  <c r="L81" i="241"/>
  <c r="BO80" i="241"/>
  <c r="BN80" i="241"/>
  <c r="BM80" i="241"/>
  <c r="BL80" i="241"/>
  <c r="BK80" i="241"/>
  <c r="BJ80" i="241"/>
  <c r="BP80" i="241" s="1"/>
  <c r="W80" i="241"/>
  <c r="U80" i="241"/>
  <c r="S80" i="241"/>
  <c r="Q80" i="241"/>
  <c r="O80" i="241"/>
  <c r="M80" i="241"/>
  <c r="L80" i="241"/>
  <c r="BO79" i="241"/>
  <c r="BN79" i="241"/>
  <c r="BM79" i="241"/>
  <c r="BL79" i="241"/>
  <c r="BK79" i="241"/>
  <c r="BJ79" i="241"/>
  <c r="BP79" i="241" s="1"/>
  <c r="X79" i="241"/>
  <c r="X84" i="241" s="1"/>
  <c r="AB81" i="241" s="1"/>
  <c r="AL81" i="241" s="1"/>
  <c r="AW81" i="241" s="1"/>
  <c r="W79" i="241"/>
  <c r="W84" i="241" s="1"/>
  <c r="AB80" i="241" s="1"/>
  <c r="AL80" i="241" s="1"/>
  <c r="AW80" i="241" s="1"/>
  <c r="T79" i="241"/>
  <c r="T84" i="241" s="1"/>
  <c r="AA81" i="241" s="1"/>
  <c r="S79" i="241"/>
  <c r="S84" i="241" s="1"/>
  <c r="AA80" i="241" s="1"/>
  <c r="P79" i="241"/>
  <c r="P84" i="241" s="1"/>
  <c r="Z81" i="241" s="1"/>
  <c r="O79" i="241"/>
  <c r="O84" i="241" s="1"/>
  <c r="Z80" i="241" s="1"/>
  <c r="L79" i="241"/>
  <c r="H79" i="241"/>
  <c r="H82" i="241" s="1"/>
  <c r="C79" i="241"/>
  <c r="H83" i="241" s="1"/>
  <c r="BO78" i="241"/>
  <c r="BN78" i="241"/>
  <c r="BM78" i="241"/>
  <c r="BL78" i="241"/>
  <c r="BK78" i="241"/>
  <c r="BJ78" i="241"/>
  <c r="BP78" i="241" s="1"/>
  <c r="V78" i="241"/>
  <c r="V84" i="241" s="1"/>
  <c r="AB79" i="241" s="1"/>
  <c r="AL79" i="241" s="1"/>
  <c r="AW79" i="241" s="1"/>
  <c r="U78" i="241"/>
  <c r="U84" i="241" s="1"/>
  <c r="AB78" i="241" s="1"/>
  <c r="AL78" i="241" s="1"/>
  <c r="AW78" i="241" s="1"/>
  <c r="R78" i="241"/>
  <c r="R84" i="241" s="1"/>
  <c r="AA79" i="241" s="1"/>
  <c r="Q78" i="241"/>
  <c r="Q84" i="241" s="1"/>
  <c r="AA78" i="241" s="1"/>
  <c r="N78" i="241"/>
  <c r="N84" i="241" s="1"/>
  <c r="Z79" i="241" s="1"/>
  <c r="M78" i="241"/>
  <c r="M84" i="241" s="1"/>
  <c r="Z78" i="241" s="1"/>
  <c r="L78" i="241"/>
  <c r="H78" i="241"/>
  <c r="C81" i="241" s="1"/>
  <c r="C78" i="241"/>
  <c r="AI78" i="241" s="1"/>
  <c r="BV77" i="241"/>
  <c r="BV76" i="241"/>
  <c r="CC75" i="241"/>
  <c r="CC74" i="241"/>
  <c r="BV73" i="241"/>
  <c r="C73" i="241"/>
  <c r="BV72" i="241"/>
  <c r="BO72" i="241"/>
  <c r="BN72" i="241"/>
  <c r="BM72" i="241"/>
  <c r="BL72" i="241"/>
  <c r="BK72" i="241"/>
  <c r="BJ72" i="241"/>
  <c r="BP72" i="241" s="1"/>
  <c r="W72" i="241"/>
  <c r="V72" i="241"/>
  <c r="S72" i="241"/>
  <c r="R72" i="241"/>
  <c r="O72" i="241"/>
  <c r="N72" i="241"/>
  <c r="L72" i="241"/>
  <c r="CH71" i="241"/>
  <c r="BO71" i="241"/>
  <c r="BN71" i="241"/>
  <c r="BM71" i="241"/>
  <c r="BL71" i="241"/>
  <c r="BK71" i="241"/>
  <c r="BJ71" i="241"/>
  <c r="BP71" i="241" s="1"/>
  <c r="X71" i="241"/>
  <c r="U71" i="241"/>
  <c r="T71" i="241"/>
  <c r="Q71" i="241"/>
  <c r="P71" i="241"/>
  <c r="M71" i="241"/>
  <c r="L71" i="241"/>
  <c r="CH70" i="241"/>
  <c r="BO70" i="241"/>
  <c r="BN70" i="241"/>
  <c r="BM70" i="241"/>
  <c r="BL70" i="241"/>
  <c r="BK70" i="241"/>
  <c r="BJ70" i="241"/>
  <c r="BP70" i="241" s="1"/>
  <c r="X70" i="241"/>
  <c r="V70" i="241"/>
  <c r="T70" i="241"/>
  <c r="R70" i="241"/>
  <c r="P70" i="241"/>
  <c r="N70" i="241"/>
  <c r="L70" i="241"/>
  <c r="BV69" i="241"/>
  <c r="BO69" i="241"/>
  <c r="BN69" i="241"/>
  <c r="BM69" i="241"/>
  <c r="BL69" i="241"/>
  <c r="BK69" i="241"/>
  <c r="BJ69" i="241"/>
  <c r="BP69" i="241" s="1"/>
  <c r="W69" i="241"/>
  <c r="U69" i="241"/>
  <c r="S69" i="241"/>
  <c r="Q69" i="241"/>
  <c r="O69" i="241"/>
  <c r="M69" i="241"/>
  <c r="L69" i="241"/>
  <c r="BV68" i="241"/>
  <c r="BO68" i="241"/>
  <c r="BN68" i="241"/>
  <c r="BM68" i="241"/>
  <c r="BL68" i="241"/>
  <c r="BK68" i="241"/>
  <c r="BJ68" i="241"/>
  <c r="BP68" i="241" s="1"/>
  <c r="AA68" i="241"/>
  <c r="AK68" i="241" s="1"/>
  <c r="X68" i="241"/>
  <c r="X73" i="241" s="1"/>
  <c r="AB70" i="241" s="1"/>
  <c r="AL70" i="241" s="1"/>
  <c r="AW70" i="241" s="1"/>
  <c r="W68" i="241"/>
  <c r="T68" i="241"/>
  <c r="T73" i="241" s="1"/>
  <c r="AA70" i="241" s="1"/>
  <c r="S68" i="241"/>
  <c r="P68" i="241"/>
  <c r="P73" i="241" s="1"/>
  <c r="Z70" i="241" s="1"/>
  <c r="O68" i="241"/>
  <c r="L68" i="241"/>
  <c r="H68" i="241"/>
  <c r="C68" i="241"/>
  <c r="H69" i="241" s="1"/>
  <c r="CC67" i="241"/>
  <c r="BO67" i="241"/>
  <c r="BN67" i="241"/>
  <c r="BM67" i="241"/>
  <c r="BL67" i="241"/>
  <c r="BK67" i="241"/>
  <c r="BJ67" i="241"/>
  <c r="BP67" i="241" s="1"/>
  <c r="BP73" i="241" s="1"/>
  <c r="V67" i="241"/>
  <c r="V73" i="241" s="1"/>
  <c r="AB68" i="241" s="1"/>
  <c r="AL68" i="241" s="1"/>
  <c r="AW68" i="241" s="1"/>
  <c r="U67" i="241"/>
  <c r="U73" i="241" s="1"/>
  <c r="AB67" i="241" s="1"/>
  <c r="AL67" i="241" s="1"/>
  <c r="AW67" i="241" s="1"/>
  <c r="R67" i="241"/>
  <c r="R73" i="241" s="1"/>
  <c r="Q67" i="241"/>
  <c r="Q73" i="241" s="1"/>
  <c r="AA67" i="241" s="1"/>
  <c r="N67" i="241"/>
  <c r="N73" i="241" s="1"/>
  <c r="Z68" i="241" s="1"/>
  <c r="M67" i="241"/>
  <c r="M73" i="241" s="1"/>
  <c r="Z67" i="241" s="1"/>
  <c r="L67" i="241"/>
  <c r="H67" i="241"/>
  <c r="C67" i="241"/>
  <c r="C71" i="241" s="1"/>
  <c r="CM66" i="241"/>
  <c r="CC66" i="241"/>
  <c r="CM65" i="241"/>
  <c r="BV65" i="241"/>
  <c r="BV64" i="241"/>
  <c r="C62" i="241"/>
  <c r="BV61" i="241"/>
  <c r="BO61" i="241"/>
  <c r="BN61" i="241"/>
  <c r="BM61" i="241"/>
  <c r="BL61" i="241"/>
  <c r="BK61" i="241"/>
  <c r="BJ61" i="241"/>
  <c r="BP61" i="241" s="1"/>
  <c r="W61" i="241"/>
  <c r="V61" i="241"/>
  <c r="S61" i="241"/>
  <c r="R61" i="241"/>
  <c r="O61" i="241"/>
  <c r="N61" i="241"/>
  <c r="L61" i="241"/>
  <c r="CM60" i="241"/>
  <c r="BV60" i="241"/>
  <c r="BO60" i="241"/>
  <c r="BN60" i="241"/>
  <c r="BM60" i="241"/>
  <c r="BL60" i="241"/>
  <c r="BK60" i="241"/>
  <c r="BJ60" i="241"/>
  <c r="BP60" i="241" s="1"/>
  <c r="X60" i="241"/>
  <c r="U60" i="241"/>
  <c r="T60" i="241"/>
  <c r="Q60" i="241"/>
  <c r="P60" i="241"/>
  <c r="M60" i="241"/>
  <c r="L60" i="241"/>
  <c r="CM59" i="241"/>
  <c r="CC59" i="241"/>
  <c r="BO59" i="241"/>
  <c r="BN59" i="241"/>
  <c r="BM59" i="241"/>
  <c r="BL59" i="241"/>
  <c r="BK59" i="241"/>
  <c r="BJ59" i="241"/>
  <c r="BP59" i="241" s="1"/>
  <c r="X59" i="241"/>
  <c r="V59" i="241"/>
  <c r="T59" i="241"/>
  <c r="R59" i="241"/>
  <c r="P59" i="241"/>
  <c r="N59" i="241"/>
  <c r="L59" i="241"/>
  <c r="CC58" i="241"/>
  <c r="BO58" i="241"/>
  <c r="BN58" i="241"/>
  <c r="BM58" i="241"/>
  <c r="BL58" i="241"/>
  <c r="BK58" i="241"/>
  <c r="BJ58" i="241"/>
  <c r="BP58" i="241" s="1"/>
  <c r="W58" i="241"/>
  <c r="U58" i="241"/>
  <c r="S58" i="241"/>
  <c r="Q58" i="241"/>
  <c r="O58" i="241"/>
  <c r="M58" i="241"/>
  <c r="L58" i="241"/>
  <c r="BV57" i="241"/>
  <c r="BO57" i="241"/>
  <c r="BN57" i="241"/>
  <c r="BM57" i="241"/>
  <c r="BL57" i="241"/>
  <c r="BK57" i="241"/>
  <c r="BJ57" i="241"/>
  <c r="BP57" i="241" s="1"/>
  <c r="X57" i="241"/>
  <c r="X62" i="241" s="1"/>
  <c r="AB59" i="241" s="1"/>
  <c r="AL59" i="241" s="1"/>
  <c r="AW59" i="241" s="1"/>
  <c r="W57" i="241"/>
  <c r="W62" i="241" s="1"/>
  <c r="AB58" i="241" s="1"/>
  <c r="AL58" i="241" s="1"/>
  <c r="AW58" i="241" s="1"/>
  <c r="T57" i="241"/>
  <c r="T62" i="241" s="1"/>
  <c r="AA59" i="241" s="1"/>
  <c r="S57" i="241"/>
  <c r="S62" i="241" s="1"/>
  <c r="AA58" i="241" s="1"/>
  <c r="P57" i="241"/>
  <c r="P62" i="241" s="1"/>
  <c r="Z59" i="241" s="1"/>
  <c r="O57" i="241"/>
  <c r="O62" i="241" s="1"/>
  <c r="Z58" i="241" s="1"/>
  <c r="L57" i="241"/>
  <c r="H57" i="241"/>
  <c r="H59" i="241" s="1"/>
  <c r="C57" i="241"/>
  <c r="H61" i="241" s="1"/>
  <c r="BV56" i="241"/>
  <c r="BO56" i="241"/>
  <c r="BN56" i="241"/>
  <c r="BM56" i="241"/>
  <c r="BL56" i="241"/>
  <c r="BK56" i="241"/>
  <c r="BJ56" i="241"/>
  <c r="BP56" i="241" s="1"/>
  <c r="BP62" i="241" s="1"/>
  <c r="V56" i="241"/>
  <c r="V62" i="241" s="1"/>
  <c r="AB57" i="241" s="1"/>
  <c r="AL57" i="241" s="1"/>
  <c r="AW57" i="241" s="1"/>
  <c r="U56" i="241"/>
  <c r="U62" i="241" s="1"/>
  <c r="AB56" i="241" s="1"/>
  <c r="AL56" i="241" s="1"/>
  <c r="AW56" i="241" s="1"/>
  <c r="R56" i="241"/>
  <c r="R62" i="241" s="1"/>
  <c r="AA57" i="241" s="1"/>
  <c r="Q56" i="241"/>
  <c r="Q62" i="241" s="1"/>
  <c r="AA56" i="241" s="1"/>
  <c r="N56" i="241"/>
  <c r="N62" i="241" s="1"/>
  <c r="Z57" i="241" s="1"/>
  <c r="M56" i="241"/>
  <c r="M62" i="241" s="1"/>
  <c r="Z56" i="241" s="1"/>
  <c r="L56" i="241"/>
  <c r="H56" i="241"/>
  <c r="C61" i="241" s="1"/>
  <c r="C56" i="241"/>
  <c r="C60" i="241" s="1"/>
  <c r="CH55" i="241"/>
  <c r="CH54" i="241"/>
  <c r="BV53" i="241"/>
  <c r="BV52" i="241"/>
  <c r="CC51" i="241"/>
  <c r="C51" i="241"/>
  <c r="CC50" i="241"/>
  <c r="BO50" i="241"/>
  <c r="BN50" i="241"/>
  <c r="BM50" i="241"/>
  <c r="BL50" i="241"/>
  <c r="BK50" i="241"/>
  <c r="BJ50" i="241"/>
  <c r="BP50" i="241" s="1"/>
  <c r="W50" i="241"/>
  <c r="V50" i="241"/>
  <c r="S50" i="241"/>
  <c r="R50" i="241"/>
  <c r="O50" i="241"/>
  <c r="N50" i="241"/>
  <c r="L50" i="241"/>
  <c r="BV49" i="241"/>
  <c r="BO49" i="241"/>
  <c r="BN49" i="241"/>
  <c r="BM49" i="241"/>
  <c r="BL49" i="241"/>
  <c r="BK49" i="241"/>
  <c r="BJ49" i="241"/>
  <c r="BP49" i="241" s="1"/>
  <c r="X49" i="241"/>
  <c r="U49" i="241"/>
  <c r="T49" i="241"/>
  <c r="Q49" i="241"/>
  <c r="P49" i="241"/>
  <c r="M49" i="241"/>
  <c r="L49" i="241"/>
  <c r="BV48" i="241"/>
  <c r="BO48" i="241"/>
  <c r="BN48" i="241"/>
  <c r="BM48" i="241"/>
  <c r="BL48" i="241"/>
  <c r="BK48" i="241"/>
  <c r="BJ48" i="241"/>
  <c r="BP48" i="241" s="1"/>
  <c r="X48" i="241"/>
  <c r="V48" i="241"/>
  <c r="T48" i="241"/>
  <c r="R48" i="241"/>
  <c r="P48" i="241"/>
  <c r="N48" i="241"/>
  <c r="L48" i="241"/>
  <c r="BO47" i="241"/>
  <c r="BN47" i="241"/>
  <c r="BM47" i="241"/>
  <c r="BL47" i="241"/>
  <c r="BK47" i="241"/>
  <c r="BJ47" i="241"/>
  <c r="BP47" i="241" s="1"/>
  <c r="W47" i="241"/>
  <c r="U47" i="241"/>
  <c r="S47" i="241"/>
  <c r="Q47" i="241"/>
  <c r="O47" i="241"/>
  <c r="M47" i="241"/>
  <c r="L47" i="241"/>
  <c r="BO46" i="241"/>
  <c r="BN46" i="241"/>
  <c r="BM46" i="241"/>
  <c r="BL46" i="241"/>
  <c r="BK46" i="241"/>
  <c r="BJ46" i="241"/>
  <c r="BP46" i="241" s="1"/>
  <c r="X46" i="241"/>
  <c r="X51" i="241" s="1"/>
  <c r="AB48" i="241" s="1"/>
  <c r="AL48" i="241" s="1"/>
  <c r="AW48" i="241" s="1"/>
  <c r="W46" i="241"/>
  <c r="W51" i="241" s="1"/>
  <c r="AB47" i="241" s="1"/>
  <c r="AL47" i="241" s="1"/>
  <c r="AW47" i="241" s="1"/>
  <c r="T46" i="241"/>
  <c r="T51" i="241" s="1"/>
  <c r="AA48" i="241" s="1"/>
  <c r="S46" i="241"/>
  <c r="S51" i="241" s="1"/>
  <c r="AA47" i="241" s="1"/>
  <c r="P46" i="241"/>
  <c r="P51" i="241" s="1"/>
  <c r="Z48" i="241" s="1"/>
  <c r="O46" i="241"/>
  <c r="O51" i="241" s="1"/>
  <c r="Z47" i="241" s="1"/>
  <c r="L46" i="241"/>
  <c r="H46" i="241"/>
  <c r="H49" i="241" s="1"/>
  <c r="C46" i="241"/>
  <c r="H50" i="241" s="1"/>
  <c r="BO45" i="241"/>
  <c r="BN45" i="241"/>
  <c r="BM45" i="241"/>
  <c r="BL45" i="241"/>
  <c r="BK45" i="241"/>
  <c r="BJ45" i="241"/>
  <c r="BP45" i="241" s="1"/>
  <c r="V45" i="241"/>
  <c r="V51" i="241" s="1"/>
  <c r="AB46" i="241" s="1"/>
  <c r="AL46" i="241" s="1"/>
  <c r="AW46" i="241" s="1"/>
  <c r="U45" i="241"/>
  <c r="U51" i="241" s="1"/>
  <c r="AB45" i="241" s="1"/>
  <c r="AL45" i="241" s="1"/>
  <c r="AW45" i="241" s="1"/>
  <c r="R45" i="241"/>
  <c r="R51" i="241" s="1"/>
  <c r="AA46" i="241" s="1"/>
  <c r="Q45" i="241"/>
  <c r="Q51" i="241" s="1"/>
  <c r="AA45" i="241" s="1"/>
  <c r="N45" i="241"/>
  <c r="N51" i="241" s="1"/>
  <c r="Z46" i="241" s="1"/>
  <c r="M45" i="241"/>
  <c r="M51" i="241" s="1"/>
  <c r="Z45" i="241" s="1"/>
  <c r="L45" i="241"/>
  <c r="H45" i="241"/>
  <c r="C48" i="241" s="1"/>
  <c r="C45" i="241"/>
  <c r="C49" i="241" s="1"/>
  <c r="BT41" i="241"/>
  <c r="BT40" i="241"/>
  <c r="C40" i="241"/>
  <c r="CA39" i="241"/>
  <c r="BO39" i="241"/>
  <c r="BN39" i="241"/>
  <c r="BM39" i="241"/>
  <c r="BL39" i="241"/>
  <c r="BK39" i="241"/>
  <c r="BJ39" i="241"/>
  <c r="BP39" i="241" s="1"/>
  <c r="W39" i="241"/>
  <c r="V39" i="241"/>
  <c r="S39" i="241"/>
  <c r="R39" i="241"/>
  <c r="O39" i="241"/>
  <c r="N39" i="241"/>
  <c r="L39" i="241"/>
  <c r="BO38" i="241"/>
  <c r="BN38" i="241"/>
  <c r="BM38" i="241"/>
  <c r="BL38" i="241"/>
  <c r="BK38" i="241"/>
  <c r="BJ38" i="241"/>
  <c r="BP38" i="241" s="1"/>
  <c r="X38" i="241"/>
  <c r="U38" i="241"/>
  <c r="T38" i="241"/>
  <c r="Q38" i="241"/>
  <c r="P38" i="241"/>
  <c r="M38" i="241"/>
  <c r="L38" i="241"/>
  <c r="BT37" i="241"/>
  <c r="BO37" i="241"/>
  <c r="BN37" i="241"/>
  <c r="BM37" i="241"/>
  <c r="BL37" i="241"/>
  <c r="BK37" i="241"/>
  <c r="BJ37" i="241"/>
  <c r="BP37" i="241" s="1"/>
  <c r="X37" i="241"/>
  <c r="V37" i="241"/>
  <c r="T37" i="241"/>
  <c r="R37" i="241"/>
  <c r="P37" i="241"/>
  <c r="N37" i="241"/>
  <c r="L37" i="241"/>
  <c r="BT36" i="241"/>
  <c r="BO36" i="241"/>
  <c r="BN36" i="241"/>
  <c r="BM36" i="241"/>
  <c r="BL36" i="241"/>
  <c r="BK36" i="241"/>
  <c r="BJ36" i="241"/>
  <c r="BP36" i="241" s="1"/>
  <c r="W36" i="241"/>
  <c r="U36" i="241"/>
  <c r="S36" i="241"/>
  <c r="Q36" i="241"/>
  <c r="O36" i="241"/>
  <c r="M36" i="241"/>
  <c r="L36" i="241"/>
  <c r="CF35" i="241"/>
  <c r="BO35" i="241"/>
  <c r="BN35" i="241"/>
  <c r="BM35" i="241"/>
  <c r="BL35" i="241"/>
  <c r="BK35" i="241"/>
  <c r="BJ35" i="241"/>
  <c r="BP35" i="241" s="1"/>
  <c r="X35" i="241"/>
  <c r="X40" i="241" s="1"/>
  <c r="AB37" i="241" s="1"/>
  <c r="AL37" i="241" s="1"/>
  <c r="AW37" i="241" s="1"/>
  <c r="W35" i="241"/>
  <c r="W40" i="241" s="1"/>
  <c r="AB36" i="241" s="1"/>
  <c r="AL36" i="241" s="1"/>
  <c r="AW36" i="241" s="1"/>
  <c r="T35" i="241"/>
  <c r="T40" i="241" s="1"/>
  <c r="AA37" i="241" s="1"/>
  <c r="S35" i="241"/>
  <c r="S40" i="241" s="1"/>
  <c r="AA36" i="241" s="1"/>
  <c r="P35" i="241"/>
  <c r="P40" i="241" s="1"/>
  <c r="Z37" i="241" s="1"/>
  <c r="O35" i="241"/>
  <c r="O40" i="241" s="1"/>
  <c r="Z36" i="241" s="1"/>
  <c r="L35" i="241"/>
  <c r="H35" i="241"/>
  <c r="H38" i="241" s="1"/>
  <c r="C35" i="241"/>
  <c r="H36" i="241" s="1"/>
  <c r="BO34" i="241"/>
  <c r="BN34" i="241"/>
  <c r="BM34" i="241"/>
  <c r="BL34" i="241"/>
  <c r="BK34" i="241"/>
  <c r="BJ34" i="241"/>
  <c r="BP34" i="241" s="1"/>
  <c r="BP40" i="241" s="1"/>
  <c r="V34" i="241"/>
  <c r="V40" i="241" s="1"/>
  <c r="AB35" i="241" s="1"/>
  <c r="AL35" i="241" s="1"/>
  <c r="AW35" i="241" s="1"/>
  <c r="U34" i="241"/>
  <c r="U40" i="241" s="1"/>
  <c r="AB34" i="241" s="1"/>
  <c r="AL34" i="241" s="1"/>
  <c r="AW34" i="241" s="1"/>
  <c r="R34" i="241"/>
  <c r="R40" i="241" s="1"/>
  <c r="AA35" i="241" s="1"/>
  <c r="Q34" i="241"/>
  <c r="Q40" i="241" s="1"/>
  <c r="AA34" i="241" s="1"/>
  <c r="N34" i="241"/>
  <c r="N40" i="241" s="1"/>
  <c r="Z35" i="241" s="1"/>
  <c r="M34" i="241"/>
  <c r="M40" i="241" s="1"/>
  <c r="Z34" i="241" s="1"/>
  <c r="L34" i="241"/>
  <c r="H34" i="241"/>
  <c r="C39" i="241" s="1"/>
  <c r="C34" i="241"/>
  <c r="C38" i="241" s="1"/>
  <c r="BT33" i="241"/>
  <c r="BT32" i="241"/>
  <c r="CA31" i="241"/>
  <c r="CF34" i="241" s="1"/>
  <c r="BT29" i="241"/>
  <c r="C29" i="241"/>
  <c r="BT28" i="241"/>
  <c r="BO28" i="241"/>
  <c r="BN28" i="241"/>
  <c r="BM28" i="241"/>
  <c r="BL28" i="241"/>
  <c r="BK28" i="241"/>
  <c r="BJ28" i="241"/>
  <c r="BP28" i="241" s="1"/>
  <c r="W28" i="241"/>
  <c r="V28" i="241"/>
  <c r="S28" i="241"/>
  <c r="R28" i="241"/>
  <c r="O28" i="241"/>
  <c r="N28" i="241"/>
  <c r="L28" i="241"/>
  <c r="BO27" i="241"/>
  <c r="BN27" i="241"/>
  <c r="BM27" i="241"/>
  <c r="BL27" i="241"/>
  <c r="BK27" i="241"/>
  <c r="BJ27" i="241"/>
  <c r="X27" i="241"/>
  <c r="U27" i="241"/>
  <c r="T27" i="241"/>
  <c r="Q27" i="241"/>
  <c r="P27" i="241"/>
  <c r="M27" i="241"/>
  <c r="L27" i="241"/>
  <c r="BO26" i="241"/>
  <c r="BN26" i="241"/>
  <c r="BM26" i="241"/>
  <c r="BL26" i="241"/>
  <c r="BK26" i="241"/>
  <c r="BJ26" i="241"/>
  <c r="BP26" i="241" s="1"/>
  <c r="X26" i="241"/>
  <c r="V26" i="241"/>
  <c r="T26" i="241"/>
  <c r="R26" i="241"/>
  <c r="P26" i="241"/>
  <c r="N26" i="241"/>
  <c r="L26" i="241"/>
  <c r="BT25" i="241"/>
  <c r="BO25" i="241"/>
  <c r="BN25" i="241"/>
  <c r="BM25" i="241"/>
  <c r="BL25" i="241"/>
  <c r="BK25" i="241"/>
  <c r="BJ25" i="241"/>
  <c r="BP25" i="241" s="1"/>
  <c r="W25" i="241"/>
  <c r="U25" i="241"/>
  <c r="S25" i="241"/>
  <c r="Q25" i="241"/>
  <c r="O25" i="241"/>
  <c r="M25" i="241"/>
  <c r="L25" i="241"/>
  <c r="CK24" i="241"/>
  <c r="CK30" i="241" s="1"/>
  <c r="CQ29" i="241" s="1"/>
  <c r="BT24" i="241"/>
  <c r="BO24" i="241"/>
  <c r="BN24" i="241"/>
  <c r="BM24" i="241"/>
  <c r="BL24" i="241"/>
  <c r="BK24" i="241"/>
  <c r="BJ24" i="241"/>
  <c r="BP24" i="241" s="1"/>
  <c r="X24" i="241"/>
  <c r="X29" i="241" s="1"/>
  <c r="AB26" i="241" s="1"/>
  <c r="AL26" i="241" s="1"/>
  <c r="AW26" i="241" s="1"/>
  <c r="W24" i="241"/>
  <c r="W29" i="241" s="1"/>
  <c r="AB25" i="241" s="1"/>
  <c r="AL25" i="241" s="1"/>
  <c r="AW25" i="241" s="1"/>
  <c r="T24" i="241"/>
  <c r="T29" i="241" s="1"/>
  <c r="AA26" i="241" s="1"/>
  <c r="S24" i="241"/>
  <c r="S29" i="241" s="1"/>
  <c r="AA25" i="241" s="1"/>
  <c r="P24" i="241"/>
  <c r="P29" i="241" s="1"/>
  <c r="Z26" i="241" s="1"/>
  <c r="O24" i="241"/>
  <c r="O29" i="241" s="1"/>
  <c r="Z25" i="241" s="1"/>
  <c r="L24" i="241"/>
  <c r="H24" i="241"/>
  <c r="H27" i="241" s="1"/>
  <c r="C24" i="241"/>
  <c r="H28" i="241" s="1"/>
  <c r="CQ23" i="241"/>
  <c r="CA23" i="241"/>
  <c r="BO23" i="241"/>
  <c r="BN23" i="241"/>
  <c r="BM23" i="241"/>
  <c r="BL23" i="241"/>
  <c r="BK23" i="241"/>
  <c r="BJ23" i="241"/>
  <c r="BP23" i="241" s="1"/>
  <c r="V23" i="241"/>
  <c r="V29" i="241" s="1"/>
  <c r="AB24" i="241" s="1"/>
  <c r="AL24" i="241" s="1"/>
  <c r="AW24" i="241" s="1"/>
  <c r="U23" i="241"/>
  <c r="U29" i="241" s="1"/>
  <c r="AB23" i="241" s="1"/>
  <c r="AL23" i="241" s="1"/>
  <c r="AW23" i="241" s="1"/>
  <c r="R23" i="241"/>
  <c r="R29" i="241" s="1"/>
  <c r="AA24" i="241" s="1"/>
  <c r="Q23" i="241"/>
  <c r="Q29" i="241" s="1"/>
  <c r="AA23" i="241" s="1"/>
  <c r="N23" i="241"/>
  <c r="N29" i="241" s="1"/>
  <c r="Z24" i="241" s="1"/>
  <c r="M23" i="241"/>
  <c r="M29" i="241" s="1"/>
  <c r="Z23" i="241" s="1"/>
  <c r="L23" i="241"/>
  <c r="H23" i="241"/>
  <c r="AI24" i="241" s="1"/>
  <c r="C23" i="241"/>
  <c r="AI23" i="241" s="1"/>
  <c r="BT21" i="241"/>
  <c r="BT20" i="241"/>
  <c r="CF19" i="241"/>
  <c r="CK23" i="241" s="1"/>
  <c r="C18" i="241"/>
  <c r="BT17" i="241"/>
  <c r="BO17" i="241"/>
  <c r="BN17" i="241"/>
  <c r="BM17" i="241"/>
  <c r="BL17" i="241"/>
  <c r="BK17" i="241"/>
  <c r="BJ17" i="241"/>
  <c r="BP17" i="241" s="1"/>
  <c r="W17" i="241"/>
  <c r="V17" i="241"/>
  <c r="S17" i="241"/>
  <c r="R17" i="241"/>
  <c r="O17" i="241"/>
  <c r="N17" i="241"/>
  <c r="L17" i="241"/>
  <c r="BT16" i="241"/>
  <c r="BO16" i="241"/>
  <c r="BN16" i="241"/>
  <c r="BM16" i="241"/>
  <c r="BL16" i="241"/>
  <c r="BK16" i="241"/>
  <c r="BJ16" i="241"/>
  <c r="BP16" i="241" s="1"/>
  <c r="X16" i="241"/>
  <c r="U16" i="241"/>
  <c r="T16" i="241"/>
  <c r="Q16" i="241"/>
  <c r="P16" i="241"/>
  <c r="M16" i="241"/>
  <c r="L16" i="241"/>
  <c r="CA15" i="241"/>
  <c r="CF18" i="241" s="1"/>
  <c r="BO15" i="241"/>
  <c r="BN15" i="241"/>
  <c r="BM15" i="241"/>
  <c r="BL15" i="241"/>
  <c r="BK15" i="241"/>
  <c r="BJ15" i="241"/>
  <c r="X15" i="241"/>
  <c r="V15" i="241"/>
  <c r="T15" i="241"/>
  <c r="R15" i="241"/>
  <c r="P15" i="241"/>
  <c r="N15" i="241"/>
  <c r="L15" i="241"/>
  <c r="BO14" i="241"/>
  <c r="BN14" i="241"/>
  <c r="BM14" i="241"/>
  <c r="BL14" i="241"/>
  <c r="BK14" i="241"/>
  <c r="BJ14" i="241"/>
  <c r="W14" i="241"/>
  <c r="U14" i="241"/>
  <c r="S14" i="241"/>
  <c r="Q14" i="241"/>
  <c r="O14" i="241"/>
  <c r="M14" i="241"/>
  <c r="L14" i="241"/>
  <c r="H14" i="241"/>
  <c r="BT13" i="241"/>
  <c r="CA14" i="241" s="1"/>
  <c r="BO13" i="241"/>
  <c r="BN13" i="241"/>
  <c r="BM13" i="241"/>
  <c r="BL13" i="241"/>
  <c r="BK13" i="241"/>
  <c r="BJ13" i="241"/>
  <c r="X13" i="241"/>
  <c r="X18" i="241" s="1"/>
  <c r="AB15" i="241" s="1"/>
  <c r="AL15" i="241" s="1"/>
  <c r="AW15" i="241" s="1"/>
  <c r="W13" i="241"/>
  <c r="W18" i="241" s="1"/>
  <c r="AB14" i="241" s="1"/>
  <c r="AL14" i="241" s="1"/>
  <c r="AW14" i="241" s="1"/>
  <c r="T13" i="241"/>
  <c r="T18" i="241" s="1"/>
  <c r="AA15" i="241" s="1"/>
  <c r="S13" i="241"/>
  <c r="S18" i="241" s="1"/>
  <c r="AA14" i="241" s="1"/>
  <c r="P13" i="241"/>
  <c r="P18" i="241" s="1"/>
  <c r="Z15" i="241" s="1"/>
  <c r="O13" i="241"/>
  <c r="O18" i="241" s="1"/>
  <c r="Z14" i="241" s="1"/>
  <c r="L13" i="241"/>
  <c r="H13" i="241"/>
  <c r="H16" i="241" s="1"/>
  <c r="C13" i="241"/>
  <c r="H17" i="241" s="1"/>
  <c r="BT12" i="241"/>
  <c r="BO12" i="241"/>
  <c r="BN12" i="241"/>
  <c r="BM12" i="241"/>
  <c r="BL12" i="241"/>
  <c r="BK12" i="241"/>
  <c r="BJ12" i="241"/>
  <c r="BP12" i="241" s="1"/>
  <c r="V12" i="241"/>
  <c r="V18" i="241" s="1"/>
  <c r="AB13" i="241" s="1"/>
  <c r="AL13" i="241" s="1"/>
  <c r="AW13" i="241" s="1"/>
  <c r="U12" i="241"/>
  <c r="U18" i="241" s="1"/>
  <c r="AB12" i="241" s="1"/>
  <c r="AL12" i="241" s="1"/>
  <c r="AW12" i="241" s="1"/>
  <c r="R12" i="241"/>
  <c r="R18" i="241" s="1"/>
  <c r="AA13" i="241" s="1"/>
  <c r="Q12" i="241"/>
  <c r="Q18" i="241" s="1"/>
  <c r="AA12" i="241" s="1"/>
  <c r="N12" i="241"/>
  <c r="N18" i="241" s="1"/>
  <c r="Z13" i="241" s="1"/>
  <c r="M12" i="241"/>
  <c r="M18" i="241" s="1"/>
  <c r="Z12" i="241" s="1"/>
  <c r="L12" i="241"/>
  <c r="H12" i="241"/>
  <c r="C17" i="241" s="1"/>
  <c r="C12" i="241"/>
  <c r="C16" i="241" s="1"/>
  <c r="C95" i="240"/>
  <c r="BO94" i="240"/>
  <c r="BN94" i="240"/>
  <c r="BM94" i="240"/>
  <c r="BL94" i="240"/>
  <c r="BK94" i="240"/>
  <c r="BJ94" i="240"/>
  <c r="BP94" i="240" s="1"/>
  <c r="W94" i="240"/>
  <c r="V94" i="240"/>
  <c r="S94" i="240"/>
  <c r="R94" i="240"/>
  <c r="O94" i="240"/>
  <c r="N94" i="240"/>
  <c r="L94" i="240"/>
  <c r="BO93" i="240"/>
  <c r="BN93" i="240"/>
  <c r="BM93" i="240"/>
  <c r="BL93" i="240"/>
  <c r="BK93" i="240"/>
  <c r="BJ93" i="240"/>
  <c r="BP93" i="240" s="1"/>
  <c r="X93" i="240"/>
  <c r="U93" i="240"/>
  <c r="T93" i="240"/>
  <c r="Q93" i="240"/>
  <c r="P93" i="240"/>
  <c r="M93" i="240"/>
  <c r="L93" i="240"/>
  <c r="BO92" i="240"/>
  <c r="BN92" i="240"/>
  <c r="BM92" i="240"/>
  <c r="BL92" i="240"/>
  <c r="BK92" i="240"/>
  <c r="BJ92" i="240"/>
  <c r="BP92" i="240" s="1"/>
  <c r="X92" i="240"/>
  <c r="V92" i="240"/>
  <c r="T92" i="240"/>
  <c r="R92" i="240"/>
  <c r="P92" i="240"/>
  <c r="N92" i="240"/>
  <c r="L92" i="240"/>
  <c r="BO91" i="240"/>
  <c r="BN91" i="240"/>
  <c r="BM91" i="240"/>
  <c r="BL91" i="240"/>
  <c r="BK91" i="240"/>
  <c r="BJ91" i="240"/>
  <c r="BP91" i="240" s="1"/>
  <c r="AI91" i="240"/>
  <c r="AT91" i="240" s="1"/>
  <c r="W91" i="240"/>
  <c r="U91" i="240"/>
  <c r="S91" i="240"/>
  <c r="Q91" i="240"/>
  <c r="O91" i="240"/>
  <c r="M91" i="240"/>
  <c r="L91" i="240"/>
  <c r="C91" i="240"/>
  <c r="BO90" i="240"/>
  <c r="BN90" i="240"/>
  <c r="BM90" i="240"/>
  <c r="BL90" i="240"/>
  <c r="BK90" i="240"/>
  <c r="BJ90" i="240"/>
  <c r="BP90" i="240" s="1"/>
  <c r="X90" i="240"/>
  <c r="X95" i="240" s="1"/>
  <c r="AB92" i="240" s="1"/>
  <c r="AL92" i="240" s="1"/>
  <c r="AW92" i="240" s="1"/>
  <c r="W90" i="240"/>
  <c r="W95" i="240" s="1"/>
  <c r="AB91" i="240" s="1"/>
  <c r="AL91" i="240" s="1"/>
  <c r="AW91" i="240" s="1"/>
  <c r="T90" i="240"/>
  <c r="T95" i="240" s="1"/>
  <c r="AA92" i="240" s="1"/>
  <c r="S90" i="240"/>
  <c r="S95" i="240" s="1"/>
  <c r="AA91" i="240" s="1"/>
  <c r="P90" i="240"/>
  <c r="P95" i="240" s="1"/>
  <c r="Z92" i="240" s="1"/>
  <c r="O90" i="240"/>
  <c r="O95" i="240" s="1"/>
  <c r="Z91" i="240" s="1"/>
  <c r="L90" i="240"/>
  <c r="H90" i="240"/>
  <c r="H93" i="240" s="1"/>
  <c r="C90" i="240"/>
  <c r="H94" i="240" s="1"/>
  <c r="BO89" i="240"/>
  <c r="BN89" i="240"/>
  <c r="BM89" i="240"/>
  <c r="BL89" i="240"/>
  <c r="BK89" i="240"/>
  <c r="BJ89" i="240"/>
  <c r="BP89" i="240" s="1"/>
  <c r="V89" i="240"/>
  <c r="V95" i="240" s="1"/>
  <c r="AB90" i="240" s="1"/>
  <c r="AL90" i="240" s="1"/>
  <c r="AW90" i="240" s="1"/>
  <c r="U89" i="240"/>
  <c r="U95" i="240" s="1"/>
  <c r="AB89" i="240" s="1"/>
  <c r="AL89" i="240" s="1"/>
  <c r="AW89" i="240" s="1"/>
  <c r="R89" i="240"/>
  <c r="R95" i="240" s="1"/>
  <c r="AA90" i="240" s="1"/>
  <c r="Q89" i="240"/>
  <c r="Q95" i="240" s="1"/>
  <c r="AA89" i="240" s="1"/>
  <c r="N89" i="240"/>
  <c r="N95" i="240" s="1"/>
  <c r="Z90" i="240" s="1"/>
  <c r="M89" i="240"/>
  <c r="M95" i="240" s="1"/>
  <c r="Z89" i="240" s="1"/>
  <c r="L89" i="240"/>
  <c r="H89" i="240"/>
  <c r="C94" i="240" s="1"/>
  <c r="C89" i="240"/>
  <c r="C93" i="240" s="1"/>
  <c r="C84" i="240"/>
  <c r="BO83" i="240"/>
  <c r="BN83" i="240"/>
  <c r="BM83" i="240"/>
  <c r="BL83" i="240"/>
  <c r="BK83" i="240"/>
  <c r="BJ83" i="240"/>
  <c r="BP83" i="240" s="1"/>
  <c r="W83" i="240"/>
  <c r="V83" i="240"/>
  <c r="S83" i="240"/>
  <c r="R83" i="240"/>
  <c r="O83" i="240"/>
  <c r="N83" i="240"/>
  <c r="L83" i="240"/>
  <c r="BO82" i="240"/>
  <c r="BN82" i="240"/>
  <c r="BM82" i="240"/>
  <c r="BL82" i="240"/>
  <c r="BK82" i="240"/>
  <c r="BJ82" i="240"/>
  <c r="BP82" i="240" s="1"/>
  <c r="X82" i="240"/>
  <c r="U82" i="240"/>
  <c r="T82" i="240"/>
  <c r="Q82" i="240"/>
  <c r="P82" i="240"/>
  <c r="M82" i="240"/>
  <c r="L82" i="240"/>
  <c r="BO81" i="240"/>
  <c r="BN81" i="240"/>
  <c r="BM81" i="240"/>
  <c r="BL81" i="240"/>
  <c r="BK81" i="240"/>
  <c r="BJ81" i="240"/>
  <c r="BP81" i="240" s="1"/>
  <c r="X81" i="240"/>
  <c r="V81" i="240"/>
  <c r="T81" i="240"/>
  <c r="R81" i="240"/>
  <c r="P81" i="240"/>
  <c r="N81" i="240"/>
  <c r="L81" i="240"/>
  <c r="BO80" i="240"/>
  <c r="BN80" i="240"/>
  <c r="BM80" i="240"/>
  <c r="BL80" i="240"/>
  <c r="BK80" i="240"/>
  <c r="BJ80" i="240"/>
  <c r="BP80" i="240" s="1"/>
  <c r="W80" i="240"/>
  <c r="U80" i="240"/>
  <c r="S80" i="240"/>
  <c r="Q80" i="240"/>
  <c r="O80" i="240"/>
  <c r="M80" i="240"/>
  <c r="L80" i="240"/>
  <c r="BO79" i="240"/>
  <c r="BN79" i="240"/>
  <c r="BM79" i="240"/>
  <c r="BL79" i="240"/>
  <c r="BK79" i="240"/>
  <c r="BJ79" i="240"/>
  <c r="BP79" i="240" s="1"/>
  <c r="X79" i="240"/>
  <c r="X84" i="240" s="1"/>
  <c r="AB81" i="240" s="1"/>
  <c r="AL81" i="240" s="1"/>
  <c r="AW81" i="240" s="1"/>
  <c r="W79" i="240"/>
  <c r="W84" i="240" s="1"/>
  <c r="AB80" i="240" s="1"/>
  <c r="AL80" i="240" s="1"/>
  <c r="AW80" i="240" s="1"/>
  <c r="T79" i="240"/>
  <c r="T84" i="240" s="1"/>
  <c r="AA81" i="240" s="1"/>
  <c r="S79" i="240"/>
  <c r="S84" i="240" s="1"/>
  <c r="AA80" i="240" s="1"/>
  <c r="P79" i="240"/>
  <c r="P84" i="240" s="1"/>
  <c r="Z81" i="240" s="1"/>
  <c r="O79" i="240"/>
  <c r="O84" i="240" s="1"/>
  <c r="Z80" i="240" s="1"/>
  <c r="L79" i="240"/>
  <c r="H79" i="240"/>
  <c r="H81" i="240" s="1"/>
  <c r="C79" i="240"/>
  <c r="AI80" i="240" s="1"/>
  <c r="BO78" i="240"/>
  <c r="BN78" i="240"/>
  <c r="BM78" i="240"/>
  <c r="BL78" i="240"/>
  <c r="BK78" i="240"/>
  <c r="BJ78" i="240"/>
  <c r="BP78" i="240" s="1"/>
  <c r="BP84" i="240" s="1"/>
  <c r="V78" i="240"/>
  <c r="V84" i="240" s="1"/>
  <c r="AB79" i="240" s="1"/>
  <c r="AL79" i="240" s="1"/>
  <c r="AW79" i="240" s="1"/>
  <c r="U78" i="240"/>
  <c r="U84" i="240" s="1"/>
  <c r="AB78" i="240" s="1"/>
  <c r="AL78" i="240" s="1"/>
  <c r="AW78" i="240" s="1"/>
  <c r="R78" i="240"/>
  <c r="R84" i="240" s="1"/>
  <c r="AA79" i="240" s="1"/>
  <c r="Q78" i="240"/>
  <c r="Q84" i="240" s="1"/>
  <c r="AA78" i="240" s="1"/>
  <c r="N78" i="240"/>
  <c r="N84" i="240" s="1"/>
  <c r="Z79" i="240" s="1"/>
  <c r="M78" i="240"/>
  <c r="M84" i="240" s="1"/>
  <c r="Z78" i="240" s="1"/>
  <c r="L78" i="240"/>
  <c r="H78" i="240"/>
  <c r="C83" i="240" s="1"/>
  <c r="C78" i="240"/>
  <c r="C82" i="240" s="1"/>
  <c r="BV77" i="240"/>
  <c r="BV76" i="240"/>
  <c r="CC75" i="240"/>
  <c r="CC74" i="240"/>
  <c r="BV73" i="240"/>
  <c r="C73" i="240"/>
  <c r="BV72" i="240"/>
  <c r="BO72" i="240"/>
  <c r="BN72" i="240"/>
  <c r="BM72" i="240"/>
  <c r="BL72" i="240"/>
  <c r="BK72" i="240"/>
  <c r="BJ72" i="240"/>
  <c r="BP72" i="240" s="1"/>
  <c r="W72" i="240"/>
  <c r="V72" i="240"/>
  <c r="S72" i="240"/>
  <c r="R72" i="240"/>
  <c r="O72" i="240"/>
  <c r="N72" i="240"/>
  <c r="L72" i="240"/>
  <c r="CH71" i="240"/>
  <c r="BO71" i="240"/>
  <c r="BN71" i="240"/>
  <c r="BM71" i="240"/>
  <c r="BL71" i="240"/>
  <c r="BK71" i="240"/>
  <c r="BJ71" i="240"/>
  <c r="BP71" i="240" s="1"/>
  <c r="X71" i="240"/>
  <c r="U71" i="240"/>
  <c r="T71" i="240"/>
  <c r="Q71" i="240"/>
  <c r="P71" i="240"/>
  <c r="M71" i="240"/>
  <c r="L71" i="240"/>
  <c r="CH70" i="240"/>
  <c r="BO70" i="240"/>
  <c r="BN70" i="240"/>
  <c r="BM70" i="240"/>
  <c r="BL70" i="240"/>
  <c r="BK70" i="240"/>
  <c r="BJ70" i="240"/>
  <c r="BP70" i="240" s="1"/>
  <c r="X70" i="240"/>
  <c r="V70" i="240"/>
  <c r="T70" i="240"/>
  <c r="R70" i="240"/>
  <c r="P70" i="240"/>
  <c r="N70" i="240"/>
  <c r="L70" i="240"/>
  <c r="BV69" i="240"/>
  <c r="BO69" i="240"/>
  <c r="BN69" i="240"/>
  <c r="BM69" i="240"/>
  <c r="BL69" i="240"/>
  <c r="BK69" i="240"/>
  <c r="BJ69" i="240"/>
  <c r="BP69" i="240" s="1"/>
  <c r="W69" i="240"/>
  <c r="U69" i="240"/>
  <c r="S69" i="240"/>
  <c r="Q69" i="240"/>
  <c r="O69" i="240"/>
  <c r="M69" i="240"/>
  <c r="L69" i="240"/>
  <c r="BV68" i="240"/>
  <c r="BO68" i="240"/>
  <c r="BN68" i="240"/>
  <c r="BM68" i="240"/>
  <c r="BL68" i="240"/>
  <c r="BK68" i="240"/>
  <c r="BJ68" i="240"/>
  <c r="BP68" i="240" s="1"/>
  <c r="X68" i="240"/>
  <c r="X73" i="240" s="1"/>
  <c r="AB70" i="240" s="1"/>
  <c r="AL70" i="240" s="1"/>
  <c r="AW70" i="240" s="1"/>
  <c r="W68" i="240"/>
  <c r="W73" i="240" s="1"/>
  <c r="AB69" i="240" s="1"/>
  <c r="AL69" i="240" s="1"/>
  <c r="AW69" i="240" s="1"/>
  <c r="T68" i="240"/>
  <c r="T73" i="240" s="1"/>
  <c r="AA70" i="240" s="1"/>
  <c r="S68" i="240"/>
  <c r="S73" i="240" s="1"/>
  <c r="AA69" i="240" s="1"/>
  <c r="P68" i="240"/>
  <c r="P73" i="240" s="1"/>
  <c r="Z70" i="240" s="1"/>
  <c r="O68" i="240"/>
  <c r="O73" i="240" s="1"/>
  <c r="Z69" i="240" s="1"/>
  <c r="L68" i="240"/>
  <c r="H68" i="240"/>
  <c r="AI70" i="240" s="1"/>
  <c r="C68" i="240"/>
  <c r="H72" i="240" s="1"/>
  <c r="CC67" i="240"/>
  <c r="BO67" i="240"/>
  <c r="BN67" i="240"/>
  <c r="BM67" i="240"/>
  <c r="BL67" i="240"/>
  <c r="BK67" i="240"/>
  <c r="BJ67" i="240"/>
  <c r="BP67" i="240" s="1"/>
  <c r="BP73" i="240" s="1"/>
  <c r="V67" i="240"/>
  <c r="V73" i="240" s="1"/>
  <c r="AB68" i="240" s="1"/>
  <c r="AL68" i="240" s="1"/>
  <c r="AW68" i="240" s="1"/>
  <c r="U67" i="240"/>
  <c r="U73" i="240" s="1"/>
  <c r="AB67" i="240" s="1"/>
  <c r="AL67" i="240" s="1"/>
  <c r="AW67" i="240" s="1"/>
  <c r="R67" i="240"/>
  <c r="R73" i="240" s="1"/>
  <c r="AA68" i="240" s="1"/>
  <c r="Q67" i="240"/>
  <c r="Q73" i="240" s="1"/>
  <c r="AA67" i="240" s="1"/>
  <c r="N67" i="240"/>
  <c r="N73" i="240" s="1"/>
  <c r="Z68" i="240" s="1"/>
  <c r="M67" i="240"/>
  <c r="M73" i="240" s="1"/>
  <c r="Z67" i="240" s="1"/>
  <c r="L67" i="240"/>
  <c r="H67" i="240"/>
  <c r="C70" i="240" s="1"/>
  <c r="C67" i="240"/>
  <c r="C71" i="240" s="1"/>
  <c r="CM66" i="240"/>
  <c r="CC66" i="240"/>
  <c r="CM65" i="240"/>
  <c r="BV65" i="240"/>
  <c r="BV64" i="240"/>
  <c r="C62" i="240"/>
  <c r="BV61" i="240"/>
  <c r="BO61" i="240"/>
  <c r="BN61" i="240"/>
  <c r="BM61" i="240"/>
  <c r="BL61" i="240"/>
  <c r="BK61" i="240"/>
  <c r="BJ61" i="240"/>
  <c r="BP61" i="240" s="1"/>
  <c r="W61" i="240"/>
  <c r="V61" i="240"/>
  <c r="S61" i="240"/>
  <c r="R61" i="240"/>
  <c r="O61" i="240"/>
  <c r="N61" i="240"/>
  <c r="L61" i="240"/>
  <c r="CM60" i="240"/>
  <c r="BV60" i="240"/>
  <c r="BO60" i="240"/>
  <c r="BN60" i="240"/>
  <c r="BM60" i="240"/>
  <c r="BL60" i="240"/>
  <c r="BK60" i="240"/>
  <c r="BJ60" i="240"/>
  <c r="BP60" i="240" s="1"/>
  <c r="X60" i="240"/>
  <c r="U60" i="240"/>
  <c r="T60" i="240"/>
  <c r="Q60" i="240"/>
  <c r="P60" i="240"/>
  <c r="M60" i="240"/>
  <c r="L60" i="240"/>
  <c r="CM59" i="240"/>
  <c r="CC59" i="240"/>
  <c r="BO59" i="240"/>
  <c r="BN59" i="240"/>
  <c r="BM59" i="240"/>
  <c r="BL59" i="240"/>
  <c r="BK59" i="240"/>
  <c r="BJ59" i="240"/>
  <c r="BP59" i="240" s="1"/>
  <c r="X59" i="240"/>
  <c r="V59" i="240"/>
  <c r="T59" i="240"/>
  <c r="R59" i="240"/>
  <c r="P59" i="240"/>
  <c r="N59" i="240"/>
  <c r="L59" i="240"/>
  <c r="CC58" i="240"/>
  <c r="BO58" i="240"/>
  <c r="BN58" i="240"/>
  <c r="BM58" i="240"/>
  <c r="BL58" i="240"/>
  <c r="BK58" i="240"/>
  <c r="BJ58" i="240"/>
  <c r="BP58" i="240" s="1"/>
  <c r="W58" i="240"/>
  <c r="U58" i="240"/>
  <c r="S58" i="240"/>
  <c r="Q58" i="240"/>
  <c r="O58" i="240"/>
  <c r="M58" i="240"/>
  <c r="L58" i="240"/>
  <c r="BV57" i="240"/>
  <c r="BO57" i="240"/>
  <c r="BN57" i="240"/>
  <c r="BM57" i="240"/>
  <c r="BL57" i="240"/>
  <c r="BK57" i="240"/>
  <c r="BJ57" i="240"/>
  <c r="BP57" i="240" s="1"/>
  <c r="X57" i="240"/>
  <c r="X62" i="240" s="1"/>
  <c r="AB59" i="240" s="1"/>
  <c r="AL59" i="240" s="1"/>
  <c r="AW59" i="240" s="1"/>
  <c r="W57" i="240"/>
  <c r="W62" i="240" s="1"/>
  <c r="AB58" i="240" s="1"/>
  <c r="AL58" i="240" s="1"/>
  <c r="AW58" i="240" s="1"/>
  <c r="T57" i="240"/>
  <c r="T62" i="240" s="1"/>
  <c r="AA59" i="240" s="1"/>
  <c r="S57" i="240"/>
  <c r="S62" i="240" s="1"/>
  <c r="AA58" i="240" s="1"/>
  <c r="P57" i="240"/>
  <c r="P62" i="240" s="1"/>
  <c r="Z59" i="240" s="1"/>
  <c r="O57" i="240"/>
  <c r="O62" i="240" s="1"/>
  <c r="Z58" i="240" s="1"/>
  <c r="L57" i="240"/>
  <c r="H57" i="240"/>
  <c r="H60" i="240" s="1"/>
  <c r="C57" i="240"/>
  <c r="H58" i="240" s="1"/>
  <c r="BV56" i="240"/>
  <c r="BO56" i="240"/>
  <c r="BN56" i="240"/>
  <c r="BM56" i="240"/>
  <c r="BL56" i="240"/>
  <c r="BK56" i="240"/>
  <c r="BJ56" i="240"/>
  <c r="BP56" i="240" s="1"/>
  <c r="BP62" i="240" s="1"/>
  <c r="V56" i="240"/>
  <c r="V62" i="240" s="1"/>
  <c r="AB57" i="240" s="1"/>
  <c r="AL57" i="240" s="1"/>
  <c r="AW57" i="240" s="1"/>
  <c r="U56" i="240"/>
  <c r="U62" i="240" s="1"/>
  <c r="AB56" i="240" s="1"/>
  <c r="AL56" i="240" s="1"/>
  <c r="AW56" i="240" s="1"/>
  <c r="R56" i="240"/>
  <c r="R62" i="240" s="1"/>
  <c r="AA57" i="240" s="1"/>
  <c r="Q56" i="240"/>
  <c r="Q62" i="240" s="1"/>
  <c r="AA56" i="240" s="1"/>
  <c r="N56" i="240"/>
  <c r="N62" i="240" s="1"/>
  <c r="Z57" i="240" s="1"/>
  <c r="M56" i="240"/>
  <c r="M62" i="240" s="1"/>
  <c r="Z56" i="240" s="1"/>
  <c r="L56" i="240"/>
  <c r="H56" i="240"/>
  <c r="C61" i="240" s="1"/>
  <c r="C56" i="240"/>
  <c r="C60" i="240" s="1"/>
  <c r="CH55" i="240"/>
  <c r="CH54" i="240"/>
  <c r="BV53" i="240"/>
  <c r="BV52" i="240"/>
  <c r="CC51" i="240"/>
  <c r="C51" i="240"/>
  <c r="CC50" i="240"/>
  <c r="BO50" i="240"/>
  <c r="BN50" i="240"/>
  <c r="BM50" i="240"/>
  <c r="BL50" i="240"/>
  <c r="BK50" i="240"/>
  <c r="BJ50" i="240"/>
  <c r="BP50" i="240" s="1"/>
  <c r="W50" i="240"/>
  <c r="V50" i="240"/>
  <c r="S50" i="240"/>
  <c r="R50" i="240"/>
  <c r="O50" i="240"/>
  <c r="N50" i="240"/>
  <c r="L50" i="240"/>
  <c r="BV49" i="240"/>
  <c r="BO49" i="240"/>
  <c r="BN49" i="240"/>
  <c r="BM49" i="240"/>
  <c r="BL49" i="240"/>
  <c r="BK49" i="240"/>
  <c r="BJ49" i="240"/>
  <c r="BP49" i="240" s="1"/>
  <c r="X49" i="240"/>
  <c r="U49" i="240"/>
  <c r="T49" i="240"/>
  <c r="Q49" i="240"/>
  <c r="P49" i="240"/>
  <c r="M49" i="240"/>
  <c r="L49" i="240"/>
  <c r="BV48" i="240"/>
  <c r="BO48" i="240"/>
  <c r="BN48" i="240"/>
  <c r="BM48" i="240"/>
  <c r="BL48" i="240"/>
  <c r="BK48" i="240"/>
  <c r="BJ48" i="240"/>
  <c r="BP48" i="240" s="1"/>
  <c r="X48" i="240"/>
  <c r="V48" i="240"/>
  <c r="T48" i="240"/>
  <c r="R48" i="240"/>
  <c r="P48" i="240"/>
  <c r="N48" i="240"/>
  <c r="L48" i="240"/>
  <c r="BO47" i="240"/>
  <c r="BN47" i="240"/>
  <c r="BM47" i="240"/>
  <c r="BL47" i="240"/>
  <c r="BK47" i="240"/>
  <c r="BJ47" i="240"/>
  <c r="BP47" i="240" s="1"/>
  <c r="W47" i="240"/>
  <c r="U47" i="240"/>
  <c r="S47" i="240"/>
  <c r="Q47" i="240"/>
  <c r="O47" i="240"/>
  <c r="M47" i="240"/>
  <c r="L47" i="240"/>
  <c r="BO46" i="240"/>
  <c r="BN46" i="240"/>
  <c r="BM46" i="240"/>
  <c r="BL46" i="240"/>
  <c r="BK46" i="240"/>
  <c r="BJ46" i="240"/>
  <c r="BP46" i="240" s="1"/>
  <c r="X46" i="240"/>
  <c r="X51" i="240" s="1"/>
  <c r="AB48" i="240" s="1"/>
  <c r="AL48" i="240" s="1"/>
  <c r="AW48" i="240" s="1"/>
  <c r="W46" i="240"/>
  <c r="W51" i="240" s="1"/>
  <c r="AB47" i="240" s="1"/>
  <c r="AL47" i="240" s="1"/>
  <c r="AW47" i="240" s="1"/>
  <c r="T46" i="240"/>
  <c r="T51" i="240" s="1"/>
  <c r="AA48" i="240" s="1"/>
  <c r="S46" i="240"/>
  <c r="S51" i="240" s="1"/>
  <c r="AA47" i="240" s="1"/>
  <c r="P46" i="240"/>
  <c r="P51" i="240" s="1"/>
  <c r="Z48" i="240" s="1"/>
  <c r="O46" i="240"/>
  <c r="O51" i="240" s="1"/>
  <c r="Z47" i="240" s="1"/>
  <c r="L46" i="240"/>
  <c r="H46" i="240"/>
  <c r="H48" i="240" s="1"/>
  <c r="C46" i="240"/>
  <c r="AI47" i="240" s="1"/>
  <c r="BO45" i="240"/>
  <c r="BN45" i="240"/>
  <c r="BM45" i="240"/>
  <c r="BL45" i="240"/>
  <c r="BK45" i="240"/>
  <c r="BJ45" i="240"/>
  <c r="BP45" i="240" s="1"/>
  <c r="V45" i="240"/>
  <c r="V51" i="240" s="1"/>
  <c r="AB46" i="240" s="1"/>
  <c r="AL46" i="240" s="1"/>
  <c r="AW46" i="240" s="1"/>
  <c r="U45" i="240"/>
  <c r="U51" i="240" s="1"/>
  <c r="AB45" i="240" s="1"/>
  <c r="AL45" i="240" s="1"/>
  <c r="AW45" i="240" s="1"/>
  <c r="R45" i="240"/>
  <c r="R51" i="240" s="1"/>
  <c r="AA46" i="240" s="1"/>
  <c r="Q45" i="240"/>
  <c r="Q51" i="240" s="1"/>
  <c r="AA45" i="240" s="1"/>
  <c r="N45" i="240"/>
  <c r="N51" i="240" s="1"/>
  <c r="Z46" i="240" s="1"/>
  <c r="M45" i="240"/>
  <c r="M51" i="240" s="1"/>
  <c r="Z45" i="240" s="1"/>
  <c r="L45" i="240"/>
  <c r="H45" i="240"/>
  <c r="C50" i="240" s="1"/>
  <c r="C45" i="240"/>
  <c r="C49" i="240" s="1"/>
  <c r="BT41" i="240"/>
  <c r="BT40" i="240"/>
  <c r="C40" i="240"/>
  <c r="CA39" i="240"/>
  <c r="BO39" i="240"/>
  <c r="BN39" i="240"/>
  <c r="BM39" i="240"/>
  <c r="BL39" i="240"/>
  <c r="BK39" i="240"/>
  <c r="BJ39" i="240"/>
  <c r="BP39" i="240" s="1"/>
  <c r="W39" i="240"/>
  <c r="V39" i="240"/>
  <c r="S39" i="240"/>
  <c r="R39" i="240"/>
  <c r="O39" i="240"/>
  <c r="N39" i="240"/>
  <c r="L39" i="240"/>
  <c r="BO38" i="240"/>
  <c r="BN38" i="240"/>
  <c r="BM38" i="240"/>
  <c r="BL38" i="240"/>
  <c r="BK38" i="240"/>
  <c r="BJ38" i="240"/>
  <c r="BP38" i="240" s="1"/>
  <c r="X38" i="240"/>
  <c r="U38" i="240"/>
  <c r="T38" i="240"/>
  <c r="Q38" i="240"/>
  <c r="P38" i="240"/>
  <c r="M38" i="240"/>
  <c r="L38" i="240"/>
  <c r="BT37" i="240"/>
  <c r="CA38" i="240" s="1"/>
  <c r="BO37" i="240"/>
  <c r="BN37" i="240"/>
  <c r="BM37" i="240"/>
  <c r="BL37" i="240"/>
  <c r="BK37" i="240"/>
  <c r="BJ37" i="240"/>
  <c r="BP37" i="240" s="1"/>
  <c r="X37" i="240"/>
  <c r="V37" i="240"/>
  <c r="T37" i="240"/>
  <c r="R37" i="240"/>
  <c r="P37" i="240"/>
  <c r="N37" i="240"/>
  <c r="L37" i="240"/>
  <c r="BT36" i="240"/>
  <c r="BO36" i="240"/>
  <c r="BN36" i="240"/>
  <c r="BM36" i="240"/>
  <c r="BL36" i="240"/>
  <c r="BK36" i="240"/>
  <c r="BJ36" i="240"/>
  <c r="BP36" i="240" s="1"/>
  <c r="W36" i="240"/>
  <c r="U36" i="240"/>
  <c r="S36" i="240"/>
  <c r="Q36" i="240"/>
  <c r="O36" i="240"/>
  <c r="M36" i="240"/>
  <c r="L36" i="240"/>
  <c r="CF35" i="240"/>
  <c r="BO35" i="240"/>
  <c r="BN35" i="240"/>
  <c r="BM35" i="240"/>
  <c r="BL35" i="240"/>
  <c r="BK35" i="240"/>
  <c r="BJ35" i="240"/>
  <c r="BP35" i="240" s="1"/>
  <c r="X35" i="240"/>
  <c r="X40" i="240" s="1"/>
  <c r="AB37" i="240" s="1"/>
  <c r="AL37" i="240" s="1"/>
  <c r="AW37" i="240" s="1"/>
  <c r="W35" i="240"/>
  <c r="W40" i="240" s="1"/>
  <c r="AB36" i="240" s="1"/>
  <c r="AL36" i="240" s="1"/>
  <c r="AW36" i="240" s="1"/>
  <c r="T35" i="240"/>
  <c r="T40" i="240" s="1"/>
  <c r="AA37" i="240" s="1"/>
  <c r="S35" i="240"/>
  <c r="S40" i="240" s="1"/>
  <c r="AA36" i="240" s="1"/>
  <c r="P35" i="240"/>
  <c r="P40" i="240" s="1"/>
  <c r="Z37" i="240" s="1"/>
  <c r="O35" i="240"/>
  <c r="O40" i="240" s="1"/>
  <c r="Z36" i="240" s="1"/>
  <c r="L35" i="240"/>
  <c r="H35" i="240"/>
  <c r="AI37" i="240" s="1"/>
  <c r="C35" i="240"/>
  <c r="H39" i="240" s="1"/>
  <c r="BO34" i="240"/>
  <c r="BN34" i="240"/>
  <c r="BM34" i="240"/>
  <c r="BL34" i="240"/>
  <c r="BK34" i="240"/>
  <c r="BJ34" i="240"/>
  <c r="BP34" i="240" s="1"/>
  <c r="BP40" i="240" s="1"/>
  <c r="V34" i="240"/>
  <c r="V40" i="240" s="1"/>
  <c r="AB35" i="240" s="1"/>
  <c r="AL35" i="240" s="1"/>
  <c r="AW35" i="240" s="1"/>
  <c r="U34" i="240"/>
  <c r="U40" i="240" s="1"/>
  <c r="AB34" i="240" s="1"/>
  <c r="AL34" i="240" s="1"/>
  <c r="AW34" i="240" s="1"/>
  <c r="R34" i="240"/>
  <c r="R40" i="240" s="1"/>
  <c r="AA35" i="240" s="1"/>
  <c r="Q34" i="240"/>
  <c r="Q40" i="240" s="1"/>
  <c r="AA34" i="240" s="1"/>
  <c r="N34" i="240"/>
  <c r="N40" i="240" s="1"/>
  <c r="Z35" i="240" s="1"/>
  <c r="M34" i="240"/>
  <c r="M40" i="240" s="1"/>
  <c r="Z34" i="240" s="1"/>
  <c r="L34" i="240"/>
  <c r="H34" i="240"/>
  <c r="C37" i="240" s="1"/>
  <c r="C34" i="240"/>
  <c r="C38" i="240" s="1"/>
  <c r="BT33" i="240"/>
  <c r="BT32" i="240"/>
  <c r="CA31" i="240"/>
  <c r="CF34" i="240" s="1"/>
  <c r="BT29" i="240"/>
  <c r="CA30" i="240" s="1"/>
  <c r="C29" i="240"/>
  <c r="BT28" i="240"/>
  <c r="BO28" i="240"/>
  <c r="BN28" i="240"/>
  <c r="BM28" i="240"/>
  <c r="BL28" i="240"/>
  <c r="BK28" i="240"/>
  <c r="BJ28" i="240"/>
  <c r="BP28" i="240" s="1"/>
  <c r="W28" i="240"/>
  <c r="V28" i="240"/>
  <c r="S28" i="240"/>
  <c r="R28" i="240"/>
  <c r="O28" i="240"/>
  <c r="N28" i="240"/>
  <c r="L28" i="240"/>
  <c r="BO27" i="240"/>
  <c r="BN27" i="240"/>
  <c r="BM27" i="240"/>
  <c r="BL27" i="240"/>
  <c r="BK27" i="240"/>
  <c r="BJ27" i="240"/>
  <c r="X27" i="240"/>
  <c r="U27" i="240"/>
  <c r="T27" i="240"/>
  <c r="Q27" i="240"/>
  <c r="P27" i="240"/>
  <c r="M27" i="240"/>
  <c r="L27" i="240"/>
  <c r="BO26" i="240"/>
  <c r="BN26" i="240"/>
  <c r="BM26" i="240"/>
  <c r="BL26" i="240"/>
  <c r="BK26" i="240"/>
  <c r="BJ26" i="240"/>
  <c r="BP26" i="240" s="1"/>
  <c r="X26" i="240"/>
  <c r="V26" i="240"/>
  <c r="T26" i="240"/>
  <c r="R26" i="240"/>
  <c r="P26" i="240"/>
  <c r="N26" i="240"/>
  <c r="L26" i="240"/>
  <c r="BT25" i="240"/>
  <c r="BO25" i="240"/>
  <c r="BN25" i="240"/>
  <c r="BM25" i="240"/>
  <c r="BL25" i="240"/>
  <c r="BK25" i="240"/>
  <c r="BJ25" i="240"/>
  <c r="BP25" i="240" s="1"/>
  <c r="W25" i="240"/>
  <c r="U25" i="240"/>
  <c r="S25" i="240"/>
  <c r="Q25" i="240"/>
  <c r="O25" i="240"/>
  <c r="M25" i="240"/>
  <c r="L25" i="240"/>
  <c r="CK24" i="240"/>
  <c r="BT24" i="240"/>
  <c r="BO24" i="240"/>
  <c r="BN24" i="240"/>
  <c r="BM24" i="240"/>
  <c r="BL24" i="240"/>
  <c r="BK24" i="240"/>
  <c r="BJ24" i="240"/>
  <c r="X24" i="240"/>
  <c r="X29" i="240" s="1"/>
  <c r="AB26" i="240" s="1"/>
  <c r="AL26" i="240" s="1"/>
  <c r="AW26" i="240" s="1"/>
  <c r="W24" i="240"/>
  <c r="W29" i="240" s="1"/>
  <c r="AB25" i="240" s="1"/>
  <c r="AL25" i="240" s="1"/>
  <c r="AW25" i="240" s="1"/>
  <c r="T24" i="240"/>
  <c r="T29" i="240" s="1"/>
  <c r="AA26" i="240" s="1"/>
  <c r="S24" i="240"/>
  <c r="S29" i="240" s="1"/>
  <c r="AA25" i="240" s="1"/>
  <c r="P24" i="240"/>
  <c r="P29" i="240" s="1"/>
  <c r="Z26" i="240" s="1"/>
  <c r="O24" i="240"/>
  <c r="O29" i="240" s="1"/>
  <c r="Z25" i="240" s="1"/>
  <c r="L24" i="240"/>
  <c r="H24" i="240"/>
  <c r="AI26" i="240" s="1"/>
  <c r="C24" i="240"/>
  <c r="AI25" i="240" s="1"/>
  <c r="CQ23" i="240"/>
  <c r="CA23" i="240"/>
  <c r="BO23" i="240"/>
  <c r="BN23" i="240"/>
  <c r="BM23" i="240"/>
  <c r="BL23" i="240"/>
  <c r="BK23" i="240"/>
  <c r="BJ23" i="240"/>
  <c r="BP23" i="240" s="1"/>
  <c r="V23" i="240"/>
  <c r="V29" i="240" s="1"/>
  <c r="AB24" i="240" s="1"/>
  <c r="AL24" i="240" s="1"/>
  <c r="AW24" i="240" s="1"/>
  <c r="U23" i="240"/>
  <c r="U29" i="240" s="1"/>
  <c r="AB23" i="240" s="1"/>
  <c r="AL23" i="240" s="1"/>
  <c r="AW23" i="240" s="1"/>
  <c r="R23" i="240"/>
  <c r="R29" i="240" s="1"/>
  <c r="AA24" i="240" s="1"/>
  <c r="Q23" i="240"/>
  <c r="Q29" i="240" s="1"/>
  <c r="AA23" i="240" s="1"/>
  <c r="N23" i="240"/>
  <c r="N29" i="240" s="1"/>
  <c r="Z24" i="240" s="1"/>
  <c r="M23" i="240"/>
  <c r="M29" i="240" s="1"/>
  <c r="Z23" i="240" s="1"/>
  <c r="L23" i="240"/>
  <c r="H23" i="240"/>
  <c r="C28" i="240" s="1"/>
  <c r="C23" i="240"/>
  <c r="C27" i="240" s="1"/>
  <c r="BT21" i="240"/>
  <c r="CA22" i="240" s="1"/>
  <c r="BT20" i="240"/>
  <c r="CF19" i="240"/>
  <c r="CK23" i="240" s="1"/>
  <c r="C18" i="240"/>
  <c r="BT17" i="240"/>
  <c r="BO17" i="240"/>
  <c r="BN17" i="240"/>
  <c r="BM17" i="240"/>
  <c r="BL17" i="240"/>
  <c r="BK17" i="240"/>
  <c r="BJ17" i="240"/>
  <c r="W17" i="240"/>
  <c r="V17" i="240"/>
  <c r="S17" i="240"/>
  <c r="R17" i="240"/>
  <c r="O17" i="240"/>
  <c r="N17" i="240"/>
  <c r="L17" i="240"/>
  <c r="BT16" i="240"/>
  <c r="BO16" i="240"/>
  <c r="BN16" i="240"/>
  <c r="BM16" i="240"/>
  <c r="BL16" i="240"/>
  <c r="BK16" i="240"/>
  <c r="BJ16" i="240"/>
  <c r="X16" i="240"/>
  <c r="U16" i="240"/>
  <c r="T16" i="240"/>
  <c r="Q16" i="240"/>
  <c r="P16" i="240"/>
  <c r="M16" i="240"/>
  <c r="L16" i="240"/>
  <c r="CA15" i="240"/>
  <c r="CF18" i="240" s="1"/>
  <c r="BO15" i="240"/>
  <c r="BN15" i="240"/>
  <c r="BM15" i="240"/>
  <c r="BL15" i="240"/>
  <c r="BK15" i="240"/>
  <c r="BJ15" i="240"/>
  <c r="X15" i="240"/>
  <c r="V15" i="240"/>
  <c r="T15" i="240"/>
  <c r="R15" i="240"/>
  <c r="P15" i="240"/>
  <c r="N15" i="240"/>
  <c r="L15" i="240"/>
  <c r="BO14" i="240"/>
  <c r="BN14" i="240"/>
  <c r="BM14" i="240"/>
  <c r="BL14" i="240"/>
  <c r="BK14" i="240"/>
  <c r="BJ14" i="240"/>
  <c r="W14" i="240"/>
  <c r="U14" i="240"/>
  <c r="S14" i="240"/>
  <c r="Q14" i="240"/>
  <c r="O14" i="240"/>
  <c r="M14" i="240"/>
  <c r="L14" i="240"/>
  <c r="BT13" i="240"/>
  <c r="BO13" i="240"/>
  <c r="BN13" i="240"/>
  <c r="BM13" i="240"/>
  <c r="BL13" i="240"/>
  <c r="BK13" i="240"/>
  <c r="BJ13" i="240"/>
  <c r="X13" i="240"/>
  <c r="X18" i="240" s="1"/>
  <c r="AB15" i="240" s="1"/>
  <c r="AL15" i="240" s="1"/>
  <c r="AW15" i="240" s="1"/>
  <c r="W13" i="240"/>
  <c r="W18" i="240" s="1"/>
  <c r="AB14" i="240" s="1"/>
  <c r="AL14" i="240" s="1"/>
  <c r="AW14" i="240" s="1"/>
  <c r="T13" i="240"/>
  <c r="T18" i="240" s="1"/>
  <c r="AA15" i="240" s="1"/>
  <c r="S13" i="240"/>
  <c r="S18" i="240" s="1"/>
  <c r="AA14" i="240" s="1"/>
  <c r="P13" i="240"/>
  <c r="P18" i="240" s="1"/>
  <c r="Z15" i="240" s="1"/>
  <c r="O13" i="240"/>
  <c r="O18" i="240" s="1"/>
  <c r="Z14" i="240" s="1"/>
  <c r="L13" i="240"/>
  <c r="H13" i="240"/>
  <c r="AI15" i="240" s="1"/>
  <c r="C13" i="240"/>
  <c r="H17" i="240" s="1"/>
  <c r="BT12" i="240"/>
  <c r="BO12" i="240"/>
  <c r="BN12" i="240"/>
  <c r="BM12" i="240"/>
  <c r="BL12" i="240"/>
  <c r="BK12" i="240"/>
  <c r="BJ12" i="240"/>
  <c r="BP12" i="240" s="1"/>
  <c r="V12" i="240"/>
  <c r="V18" i="240" s="1"/>
  <c r="AB13" i="240" s="1"/>
  <c r="AL13" i="240" s="1"/>
  <c r="AW13" i="240" s="1"/>
  <c r="U12" i="240"/>
  <c r="U18" i="240" s="1"/>
  <c r="AB12" i="240" s="1"/>
  <c r="AL12" i="240" s="1"/>
  <c r="AW12" i="240" s="1"/>
  <c r="R12" i="240"/>
  <c r="R18" i="240" s="1"/>
  <c r="AA13" i="240" s="1"/>
  <c r="Q12" i="240"/>
  <c r="Q18" i="240" s="1"/>
  <c r="AA12" i="240" s="1"/>
  <c r="N12" i="240"/>
  <c r="N18" i="240" s="1"/>
  <c r="Z13" i="240" s="1"/>
  <c r="M12" i="240"/>
  <c r="M18" i="240" s="1"/>
  <c r="Z12" i="240" s="1"/>
  <c r="L12" i="240"/>
  <c r="H12" i="240"/>
  <c r="C15" i="240" s="1"/>
  <c r="C12" i="240"/>
  <c r="C16" i="240" s="1"/>
  <c r="C95" i="239"/>
  <c r="BO94" i="239"/>
  <c r="BN94" i="239"/>
  <c r="BM94" i="239"/>
  <c r="BL94" i="239"/>
  <c r="BK94" i="239"/>
  <c r="BJ94" i="239"/>
  <c r="BP94" i="239" s="1"/>
  <c r="W94" i="239"/>
  <c r="V94" i="239"/>
  <c r="S94" i="239"/>
  <c r="R94" i="239"/>
  <c r="O94" i="239"/>
  <c r="N94" i="239"/>
  <c r="L94" i="239"/>
  <c r="BO93" i="239"/>
  <c r="BN93" i="239"/>
  <c r="BM93" i="239"/>
  <c r="BL93" i="239"/>
  <c r="BK93" i="239"/>
  <c r="BJ93" i="239"/>
  <c r="BP93" i="239" s="1"/>
  <c r="X93" i="239"/>
  <c r="U93" i="239"/>
  <c r="T93" i="239"/>
  <c r="Q93" i="239"/>
  <c r="P93" i="239"/>
  <c r="M93" i="239"/>
  <c r="L93" i="239"/>
  <c r="BO92" i="239"/>
  <c r="BN92" i="239"/>
  <c r="BM92" i="239"/>
  <c r="BL92" i="239"/>
  <c r="BK92" i="239"/>
  <c r="BJ92" i="239"/>
  <c r="BP92" i="239" s="1"/>
  <c r="X92" i="239"/>
  <c r="V92" i="239"/>
  <c r="T92" i="239"/>
  <c r="R92" i="239"/>
  <c r="P92" i="239"/>
  <c r="N92" i="239"/>
  <c r="L92" i="239"/>
  <c r="BO91" i="239"/>
  <c r="BN91" i="239"/>
  <c r="BM91" i="239"/>
  <c r="BL91" i="239"/>
  <c r="BK91" i="239"/>
  <c r="BJ91" i="239"/>
  <c r="BP91" i="239" s="1"/>
  <c r="W91" i="239"/>
  <c r="U91" i="239"/>
  <c r="S91" i="239"/>
  <c r="Q91" i="239"/>
  <c r="O91" i="239"/>
  <c r="M91" i="239"/>
  <c r="L91" i="239"/>
  <c r="BO90" i="239"/>
  <c r="BN90" i="239"/>
  <c r="BM90" i="239"/>
  <c r="BL90" i="239"/>
  <c r="BK90" i="239"/>
  <c r="BJ90" i="239"/>
  <c r="BP90" i="239" s="1"/>
  <c r="X90" i="239"/>
  <c r="X95" i="239" s="1"/>
  <c r="AB92" i="239" s="1"/>
  <c r="AL92" i="239" s="1"/>
  <c r="AW92" i="239" s="1"/>
  <c r="W90" i="239"/>
  <c r="W95" i="239" s="1"/>
  <c r="AB91" i="239" s="1"/>
  <c r="AL91" i="239" s="1"/>
  <c r="AW91" i="239" s="1"/>
  <c r="T90" i="239"/>
  <c r="T95" i="239" s="1"/>
  <c r="AA92" i="239" s="1"/>
  <c r="S90" i="239"/>
  <c r="S95" i="239" s="1"/>
  <c r="AA91" i="239" s="1"/>
  <c r="P90" i="239"/>
  <c r="P95" i="239" s="1"/>
  <c r="Z92" i="239" s="1"/>
  <c r="O90" i="239"/>
  <c r="O95" i="239" s="1"/>
  <c r="Z91" i="239" s="1"/>
  <c r="L90" i="239"/>
  <c r="H90" i="239"/>
  <c r="AI92" i="239" s="1"/>
  <c r="C90" i="239"/>
  <c r="H91" i="239" s="1"/>
  <c r="BO89" i="239"/>
  <c r="BN89" i="239"/>
  <c r="BM89" i="239"/>
  <c r="BL89" i="239"/>
  <c r="BK89" i="239"/>
  <c r="BJ89" i="239"/>
  <c r="BP89" i="239" s="1"/>
  <c r="BP95" i="239" s="1"/>
  <c r="V89" i="239"/>
  <c r="V95" i="239" s="1"/>
  <c r="AB90" i="239" s="1"/>
  <c r="AL90" i="239" s="1"/>
  <c r="AW90" i="239" s="1"/>
  <c r="U89" i="239"/>
  <c r="U95" i="239" s="1"/>
  <c r="AB89" i="239" s="1"/>
  <c r="AL89" i="239" s="1"/>
  <c r="AW89" i="239" s="1"/>
  <c r="R89" i="239"/>
  <c r="R95" i="239" s="1"/>
  <c r="AA90" i="239" s="1"/>
  <c r="Q89" i="239"/>
  <c r="Q95" i="239" s="1"/>
  <c r="AA89" i="239" s="1"/>
  <c r="N89" i="239"/>
  <c r="N95" i="239" s="1"/>
  <c r="Z90" i="239" s="1"/>
  <c r="M89" i="239"/>
  <c r="M95" i="239" s="1"/>
  <c r="Z89" i="239" s="1"/>
  <c r="L89" i="239"/>
  <c r="H89" i="239"/>
  <c r="C94" i="239" s="1"/>
  <c r="C89" i="239"/>
  <c r="C93" i="239" s="1"/>
  <c r="C84" i="239"/>
  <c r="BO83" i="239"/>
  <c r="BN83" i="239"/>
  <c r="BM83" i="239"/>
  <c r="BL83" i="239"/>
  <c r="BK83" i="239"/>
  <c r="BJ83" i="239"/>
  <c r="BP83" i="239" s="1"/>
  <c r="W83" i="239"/>
  <c r="V83" i="239"/>
  <c r="S83" i="239"/>
  <c r="R83" i="239"/>
  <c r="O83" i="239"/>
  <c r="N83" i="239"/>
  <c r="L83" i="239"/>
  <c r="BO82" i="239"/>
  <c r="BN82" i="239"/>
  <c r="BM82" i="239"/>
  <c r="BL82" i="239"/>
  <c r="BK82" i="239"/>
  <c r="BJ82" i="239"/>
  <c r="X82" i="239"/>
  <c r="U82" i="239"/>
  <c r="T82" i="239"/>
  <c r="Q82" i="239"/>
  <c r="P82" i="239"/>
  <c r="M82" i="239"/>
  <c r="L82" i="239"/>
  <c r="BO81" i="239"/>
  <c r="BN81" i="239"/>
  <c r="BM81" i="239"/>
  <c r="BL81" i="239"/>
  <c r="BK81" i="239"/>
  <c r="BJ81" i="239"/>
  <c r="BP81" i="239" s="1"/>
  <c r="X81" i="239"/>
  <c r="V81" i="239"/>
  <c r="T81" i="239"/>
  <c r="R81" i="239"/>
  <c r="P81" i="239"/>
  <c r="N81" i="239"/>
  <c r="L81" i="239"/>
  <c r="BO80" i="239"/>
  <c r="BN80" i="239"/>
  <c r="BM80" i="239"/>
  <c r="BL80" i="239"/>
  <c r="BK80" i="239"/>
  <c r="BJ80" i="239"/>
  <c r="BP80" i="239" s="1"/>
  <c r="W80" i="239"/>
  <c r="U80" i="239"/>
  <c r="S80" i="239"/>
  <c r="Q80" i="239"/>
  <c r="O80" i="239"/>
  <c r="M80" i="239"/>
  <c r="L80" i="239"/>
  <c r="BO79" i="239"/>
  <c r="BN79" i="239"/>
  <c r="BM79" i="239"/>
  <c r="BL79" i="239"/>
  <c r="BK79" i="239"/>
  <c r="BJ79" i="239"/>
  <c r="BP79" i="239" s="1"/>
  <c r="X79" i="239"/>
  <c r="X84" i="239" s="1"/>
  <c r="AB81" i="239" s="1"/>
  <c r="AL81" i="239" s="1"/>
  <c r="AW81" i="239" s="1"/>
  <c r="W79" i="239"/>
  <c r="W84" i="239" s="1"/>
  <c r="AB80" i="239" s="1"/>
  <c r="AL80" i="239" s="1"/>
  <c r="AW80" i="239" s="1"/>
  <c r="T79" i="239"/>
  <c r="T84" i="239" s="1"/>
  <c r="AA81" i="239" s="1"/>
  <c r="S79" i="239"/>
  <c r="S84" i="239" s="1"/>
  <c r="AA80" i="239" s="1"/>
  <c r="P79" i="239"/>
  <c r="P84" i="239" s="1"/>
  <c r="Z81" i="239" s="1"/>
  <c r="O79" i="239"/>
  <c r="O84" i="239" s="1"/>
  <c r="Z80" i="239" s="1"/>
  <c r="L79" i="239"/>
  <c r="H79" i="239"/>
  <c r="H82" i="239" s="1"/>
  <c r="C79" i="239"/>
  <c r="H83" i="239" s="1"/>
  <c r="BO78" i="239"/>
  <c r="BN78" i="239"/>
  <c r="BM78" i="239"/>
  <c r="BL78" i="239"/>
  <c r="BK78" i="239"/>
  <c r="BJ78" i="239"/>
  <c r="BP78" i="239" s="1"/>
  <c r="V78" i="239"/>
  <c r="V84" i="239" s="1"/>
  <c r="AB79" i="239" s="1"/>
  <c r="AL79" i="239" s="1"/>
  <c r="AW79" i="239" s="1"/>
  <c r="U78" i="239"/>
  <c r="U84" i="239" s="1"/>
  <c r="AB78" i="239" s="1"/>
  <c r="AL78" i="239" s="1"/>
  <c r="AW78" i="239" s="1"/>
  <c r="R78" i="239"/>
  <c r="R84" i="239" s="1"/>
  <c r="AA79" i="239" s="1"/>
  <c r="Q78" i="239"/>
  <c r="Q84" i="239" s="1"/>
  <c r="AA78" i="239" s="1"/>
  <c r="N78" i="239"/>
  <c r="N84" i="239" s="1"/>
  <c r="Z79" i="239" s="1"/>
  <c r="M78" i="239"/>
  <c r="M84" i="239" s="1"/>
  <c r="Z78" i="239" s="1"/>
  <c r="L78" i="239"/>
  <c r="H78" i="239"/>
  <c r="C83" i="239" s="1"/>
  <c r="C78" i="239"/>
  <c r="AI78" i="239" s="1"/>
  <c r="BV77" i="239"/>
  <c r="BV76" i="239"/>
  <c r="CC75" i="239"/>
  <c r="CC74" i="239"/>
  <c r="BV73" i="239"/>
  <c r="C73" i="239"/>
  <c r="BV72" i="239"/>
  <c r="BO72" i="239"/>
  <c r="BN72" i="239"/>
  <c r="BM72" i="239"/>
  <c r="BL72" i="239"/>
  <c r="BK72" i="239"/>
  <c r="BJ72" i="239"/>
  <c r="BP72" i="239" s="1"/>
  <c r="W72" i="239"/>
  <c r="V72" i="239"/>
  <c r="S72" i="239"/>
  <c r="R72" i="239"/>
  <c r="O72" i="239"/>
  <c r="N72" i="239"/>
  <c r="L72" i="239"/>
  <c r="CH71" i="239"/>
  <c r="BO71" i="239"/>
  <c r="BN71" i="239"/>
  <c r="BM71" i="239"/>
  <c r="BL71" i="239"/>
  <c r="BK71" i="239"/>
  <c r="BJ71" i="239"/>
  <c r="BP71" i="239" s="1"/>
  <c r="X71" i="239"/>
  <c r="U71" i="239"/>
  <c r="T71" i="239"/>
  <c r="Q71" i="239"/>
  <c r="P71" i="239"/>
  <c r="M71" i="239"/>
  <c r="L71" i="239"/>
  <c r="CH70" i="239"/>
  <c r="BO70" i="239"/>
  <c r="BN70" i="239"/>
  <c r="BM70" i="239"/>
  <c r="BL70" i="239"/>
  <c r="BK70" i="239"/>
  <c r="BJ70" i="239"/>
  <c r="BP70" i="239" s="1"/>
  <c r="X70" i="239"/>
  <c r="V70" i="239"/>
  <c r="T70" i="239"/>
  <c r="R70" i="239"/>
  <c r="P70" i="239"/>
  <c r="N70" i="239"/>
  <c r="L70" i="239"/>
  <c r="BV69" i="239"/>
  <c r="BO69" i="239"/>
  <c r="BN69" i="239"/>
  <c r="BM69" i="239"/>
  <c r="BL69" i="239"/>
  <c r="BK69" i="239"/>
  <c r="BJ69" i="239"/>
  <c r="BP69" i="239" s="1"/>
  <c r="W69" i="239"/>
  <c r="U69" i="239"/>
  <c r="S69" i="239"/>
  <c r="Q69" i="239"/>
  <c r="O69" i="239"/>
  <c r="M69" i="239"/>
  <c r="L69" i="239"/>
  <c r="BV68" i="239"/>
  <c r="BO68" i="239"/>
  <c r="BN68" i="239"/>
  <c r="BM68" i="239"/>
  <c r="BL68" i="239"/>
  <c r="BK68" i="239"/>
  <c r="BJ68" i="239"/>
  <c r="BP68" i="239" s="1"/>
  <c r="X68" i="239"/>
  <c r="X73" i="239" s="1"/>
  <c r="AB70" i="239" s="1"/>
  <c r="AL70" i="239" s="1"/>
  <c r="AW70" i="239" s="1"/>
  <c r="W68" i="239"/>
  <c r="W73" i="239" s="1"/>
  <c r="AB69" i="239" s="1"/>
  <c r="AL69" i="239" s="1"/>
  <c r="AW69" i="239" s="1"/>
  <c r="T68" i="239"/>
  <c r="T73" i="239" s="1"/>
  <c r="AA70" i="239" s="1"/>
  <c r="S68" i="239"/>
  <c r="S73" i="239" s="1"/>
  <c r="AA69" i="239" s="1"/>
  <c r="P68" i="239"/>
  <c r="P73" i="239" s="1"/>
  <c r="Z70" i="239" s="1"/>
  <c r="O68" i="239"/>
  <c r="O73" i="239" s="1"/>
  <c r="Z69" i="239" s="1"/>
  <c r="L68" i="239"/>
  <c r="H68" i="239"/>
  <c r="H71" i="239" s="1"/>
  <c r="C68" i="239"/>
  <c r="H72" i="239" s="1"/>
  <c r="CC67" i="239"/>
  <c r="BO67" i="239"/>
  <c r="BN67" i="239"/>
  <c r="BM67" i="239"/>
  <c r="BL67" i="239"/>
  <c r="BK67" i="239"/>
  <c r="BJ67" i="239"/>
  <c r="BP67" i="239" s="1"/>
  <c r="BP73" i="239" s="1"/>
  <c r="V67" i="239"/>
  <c r="V73" i="239" s="1"/>
  <c r="AB68" i="239" s="1"/>
  <c r="AL68" i="239" s="1"/>
  <c r="AW68" i="239" s="1"/>
  <c r="U67" i="239"/>
  <c r="U73" i="239" s="1"/>
  <c r="AB67" i="239" s="1"/>
  <c r="AL67" i="239" s="1"/>
  <c r="AW67" i="239" s="1"/>
  <c r="R67" i="239"/>
  <c r="R73" i="239" s="1"/>
  <c r="AA68" i="239" s="1"/>
  <c r="Q67" i="239"/>
  <c r="Q73" i="239" s="1"/>
  <c r="AA67" i="239" s="1"/>
  <c r="N67" i="239"/>
  <c r="N73" i="239" s="1"/>
  <c r="Z68" i="239" s="1"/>
  <c r="M67" i="239"/>
  <c r="M73" i="239" s="1"/>
  <c r="Z67" i="239" s="1"/>
  <c r="L67" i="239"/>
  <c r="H67" i="239"/>
  <c r="C72" i="239" s="1"/>
  <c r="C67" i="239"/>
  <c r="C69" i="239" s="1"/>
  <c r="CM66" i="239"/>
  <c r="CC66" i="239"/>
  <c r="CM65" i="239"/>
  <c r="BV65" i="239"/>
  <c r="BV64" i="239"/>
  <c r="C62" i="239"/>
  <c r="BV61" i="239"/>
  <c r="BO61" i="239"/>
  <c r="BN61" i="239"/>
  <c r="BM61" i="239"/>
  <c r="BL61" i="239"/>
  <c r="BK61" i="239"/>
  <c r="BJ61" i="239"/>
  <c r="BP61" i="239" s="1"/>
  <c r="W61" i="239"/>
  <c r="V61" i="239"/>
  <c r="S61" i="239"/>
  <c r="R61" i="239"/>
  <c r="O61" i="239"/>
  <c r="N61" i="239"/>
  <c r="L61" i="239"/>
  <c r="CM60" i="239"/>
  <c r="BV60" i="239"/>
  <c r="BO60" i="239"/>
  <c r="BN60" i="239"/>
  <c r="BM60" i="239"/>
  <c r="BL60" i="239"/>
  <c r="BK60" i="239"/>
  <c r="BJ60" i="239"/>
  <c r="BP60" i="239" s="1"/>
  <c r="X60" i="239"/>
  <c r="U60" i="239"/>
  <c r="T60" i="239"/>
  <c r="Q60" i="239"/>
  <c r="P60" i="239"/>
  <c r="M60" i="239"/>
  <c r="L60" i="239"/>
  <c r="CM59" i="239"/>
  <c r="CC59" i="239"/>
  <c r="BO59" i="239"/>
  <c r="BN59" i="239"/>
  <c r="BM59" i="239"/>
  <c r="BL59" i="239"/>
  <c r="BK59" i="239"/>
  <c r="BJ59" i="239"/>
  <c r="BP59" i="239" s="1"/>
  <c r="X59" i="239"/>
  <c r="V59" i="239"/>
  <c r="T59" i="239"/>
  <c r="R59" i="239"/>
  <c r="P59" i="239"/>
  <c r="N59" i="239"/>
  <c r="L59" i="239"/>
  <c r="CC58" i="239"/>
  <c r="BO58" i="239"/>
  <c r="BN58" i="239"/>
  <c r="BM58" i="239"/>
  <c r="BL58" i="239"/>
  <c r="BK58" i="239"/>
  <c r="BJ58" i="239"/>
  <c r="BP58" i="239" s="1"/>
  <c r="W58" i="239"/>
  <c r="U58" i="239"/>
  <c r="S58" i="239"/>
  <c r="Q58" i="239"/>
  <c r="O58" i="239"/>
  <c r="M58" i="239"/>
  <c r="L58" i="239"/>
  <c r="BV57" i="239"/>
  <c r="BO57" i="239"/>
  <c r="BN57" i="239"/>
  <c r="BM57" i="239"/>
  <c r="BL57" i="239"/>
  <c r="BK57" i="239"/>
  <c r="BJ57" i="239"/>
  <c r="BP57" i="239" s="1"/>
  <c r="X57" i="239"/>
  <c r="X62" i="239" s="1"/>
  <c r="AB59" i="239" s="1"/>
  <c r="AL59" i="239" s="1"/>
  <c r="AW59" i="239" s="1"/>
  <c r="W57" i="239"/>
  <c r="W62" i="239" s="1"/>
  <c r="AB58" i="239" s="1"/>
  <c r="AL58" i="239" s="1"/>
  <c r="AW58" i="239" s="1"/>
  <c r="T57" i="239"/>
  <c r="T62" i="239" s="1"/>
  <c r="AA59" i="239" s="1"/>
  <c r="S57" i="239"/>
  <c r="S62" i="239" s="1"/>
  <c r="AA58" i="239" s="1"/>
  <c r="P57" i="239"/>
  <c r="P62" i="239" s="1"/>
  <c r="Z59" i="239" s="1"/>
  <c r="O57" i="239"/>
  <c r="O62" i="239" s="1"/>
  <c r="Z58" i="239" s="1"/>
  <c r="L57" i="239"/>
  <c r="H57" i="239"/>
  <c r="H59" i="239" s="1"/>
  <c r="C57" i="239"/>
  <c r="H61" i="239" s="1"/>
  <c r="BV56" i="239"/>
  <c r="BO56" i="239"/>
  <c r="BN56" i="239"/>
  <c r="BM56" i="239"/>
  <c r="BL56" i="239"/>
  <c r="BK56" i="239"/>
  <c r="BJ56" i="239"/>
  <c r="BP56" i="239" s="1"/>
  <c r="BP62" i="239" s="1"/>
  <c r="V56" i="239"/>
  <c r="V62" i="239" s="1"/>
  <c r="AB57" i="239" s="1"/>
  <c r="AL57" i="239" s="1"/>
  <c r="AW57" i="239" s="1"/>
  <c r="U56" i="239"/>
  <c r="U62" i="239" s="1"/>
  <c r="AB56" i="239" s="1"/>
  <c r="AL56" i="239" s="1"/>
  <c r="AW56" i="239" s="1"/>
  <c r="R56" i="239"/>
  <c r="R62" i="239" s="1"/>
  <c r="AA57" i="239" s="1"/>
  <c r="Q56" i="239"/>
  <c r="Q62" i="239" s="1"/>
  <c r="AA56" i="239" s="1"/>
  <c r="N56" i="239"/>
  <c r="N62" i="239" s="1"/>
  <c r="Z57" i="239" s="1"/>
  <c r="M56" i="239"/>
  <c r="M62" i="239" s="1"/>
  <c r="Z56" i="239" s="1"/>
  <c r="L56" i="239"/>
  <c r="H56" i="239"/>
  <c r="C61" i="239" s="1"/>
  <c r="C56" i="239"/>
  <c r="C60" i="239" s="1"/>
  <c r="CH55" i="239"/>
  <c r="CH54" i="239"/>
  <c r="BV53" i="239"/>
  <c r="BV52" i="239"/>
  <c r="CC51" i="239"/>
  <c r="C51" i="239"/>
  <c r="CC50" i="239"/>
  <c r="BO50" i="239"/>
  <c r="BN50" i="239"/>
  <c r="BM50" i="239"/>
  <c r="BL50" i="239"/>
  <c r="BK50" i="239"/>
  <c r="BJ50" i="239"/>
  <c r="BP50" i="239" s="1"/>
  <c r="W50" i="239"/>
  <c r="V50" i="239"/>
  <c r="S50" i="239"/>
  <c r="R50" i="239"/>
  <c r="O50" i="239"/>
  <c r="N50" i="239"/>
  <c r="L50" i="239"/>
  <c r="BV49" i="239"/>
  <c r="BO49" i="239"/>
  <c r="BN49" i="239"/>
  <c r="BM49" i="239"/>
  <c r="BL49" i="239"/>
  <c r="BK49" i="239"/>
  <c r="BJ49" i="239"/>
  <c r="BP49" i="239" s="1"/>
  <c r="X49" i="239"/>
  <c r="U49" i="239"/>
  <c r="T49" i="239"/>
  <c r="Q49" i="239"/>
  <c r="P49" i="239"/>
  <c r="M49" i="239"/>
  <c r="L49" i="239"/>
  <c r="BV48" i="239"/>
  <c r="BO48" i="239"/>
  <c r="BN48" i="239"/>
  <c r="BM48" i="239"/>
  <c r="BL48" i="239"/>
  <c r="BK48" i="239"/>
  <c r="BJ48" i="239"/>
  <c r="BP48" i="239" s="1"/>
  <c r="X48" i="239"/>
  <c r="V48" i="239"/>
  <c r="T48" i="239"/>
  <c r="R48" i="239"/>
  <c r="P48" i="239"/>
  <c r="N48" i="239"/>
  <c r="L48" i="239"/>
  <c r="BO47" i="239"/>
  <c r="BN47" i="239"/>
  <c r="BM47" i="239"/>
  <c r="BL47" i="239"/>
  <c r="BK47" i="239"/>
  <c r="BJ47" i="239"/>
  <c r="BP47" i="239" s="1"/>
  <c r="W47" i="239"/>
  <c r="U47" i="239"/>
  <c r="S47" i="239"/>
  <c r="Q47" i="239"/>
  <c r="O47" i="239"/>
  <c r="M47" i="239"/>
  <c r="L47" i="239"/>
  <c r="BO46" i="239"/>
  <c r="BN46" i="239"/>
  <c r="BM46" i="239"/>
  <c r="BL46" i="239"/>
  <c r="BK46" i="239"/>
  <c r="BJ46" i="239"/>
  <c r="BP46" i="239" s="1"/>
  <c r="X46" i="239"/>
  <c r="X51" i="239" s="1"/>
  <c r="AB48" i="239" s="1"/>
  <c r="AL48" i="239" s="1"/>
  <c r="AW48" i="239" s="1"/>
  <c r="W46" i="239"/>
  <c r="W51" i="239" s="1"/>
  <c r="AB47" i="239" s="1"/>
  <c r="AL47" i="239" s="1"/>
  <c r="AW47" i="239" s="1"/>
  <c r="T46" i="239"/>
  <c r="T51" i="239" s="1"/>
  <c r="AA48" i="239" s="1"/>
  <c r="S46" i="239"/>
  <c r="S51" i="239" s="1"/>
  <c r="AA47" i="239" s="1"/>
  <c r="P46" i="239"/>
  <c r="P51" i="239" s="1"/>
  <c r="Z48" i="239" s="1"/>
  <c r="O46" i="239"/>
  <c r="O51" i="239" s="1"/>
  <c r="Z47" i="239" s="1"/>
  <c r="L46" i="239"/>
  <c r="H46" i="239"/>
  <c r="H48" i="239" s="1"/>
  <c r="C46" i="239"/>
  <c r="H50" i="239" s="1"/>
  <c r="BO45" i="239"/>
  <c r="BN45" i="239"/>
  <c r="BM45" i="239"/>
  <c r="BL45" i="239"/>
  <c r="BK45" i="239"/>
  <c r="BJ45" i="239"/>
  <c r="BP45" i="239" s="1"/>
  <c r="BP51" i="239" s="1"/>
  <c r="V45" i="239"/>
  <c r="V51" i="239" s="1"/>
  <c r="AB46" i="239" s="1"/>
  <c r="AL46" i="239" s="1"/>
  <c r="AW46" i="239" s="1"/>
  <c r="U45" i="239"/>
  <c r="U51" i="239" s="1"/>
  <c r="AB45" i="239" s="1"/>
  <c r="AL45" i="239" s="1"/>
  <c r="AW45" i="239" s="1"/>
  <c r="R45" i="239"/>
  <c r="R51" i="239" s="1"/>
  <c r="AA46" i="239" s="1"/>
  <c r="Q45" i="239"/>
  <c r="Q51" i="239" s="1"/>
  <c r="AA45" i="239" s="1"/>
  <c r="N45" i="239"/>
  <c r="N51" i="239" s="1"/>
  <c r="Z46" i="239" s="1"/>
  <c r="M45" i="239"/>
  <c r="M51" i="239" s="1"/>
  <c r="Z45" i="239" s="1"/>
  <c r="L45" i="239"/>
  <c r="H45" i="239"/>
  <c r="C50" i="239" s="1"/>
  <c r="C45" i="239"/>
  <c r="C49" i="239" s="1"/>
  <c r="BT41" i="239"/>
  <c r="BT40" i="239"/>
  <c r="C40" i="239"/>
  <c r="CA39" i="239"/>
  <c r="BO39" i="239"/>
  <c r="BN39" i="239"/>
  <c r="BM39" i="239"/>
  <c r="BL39" i="239"/>
  <c r="BK39" i="239"/>
  <c r="BJ39" i="239"/>
  <c r="BP39" i="239" s="1"/>
  <c r="W39" i="239"/>
  <c r="V39" i="239"/>
  <c r="S39" i="239"/>
  <c r="R39" i="239"/>
  <c r="O39" i="239"/>
  <c r="N39" i="239"/>
  <c r="L39" i="239"/>
  <c r="BO38" i="239"/>
  <c r="BN38" i="239"/>
  <c r="BM38" i="239"/>
  <c r="BL38" i="239"/>
  <c r="BK38" i="239"/>
  <c r="BJ38" i="239"/>
  <c r="BP38" i="239" s="1"/>
  <c r="X38" i="239"/>
  <c r="U38" i="239"/>
  <c r="T38" i="239"/>
  <c r="Q38" i="239"/>
  <c r="P38" i="239"/>
  <c r="M38" i="239"/>
  <c r="L38" i="239"/>
  <c r="BT37" i="239"/>
  <c r="BO37" i="239"/>
  <c r="BN37" i="239"/>
  <c r="BM37" i="239"/>
  <c r="BL37" i="239"/>
  <c r="BK37" i="239"/>
  <c r="BJ37" i="239"/>
  <c r="BP37" i="239" s="1"/>
  <c r="X37" i="239"/>
  <c r="V37" i="239"/>
  <c r="T37" i="239"/>
  <c r="R37" i="239"/>
  <c r="P37" i="239"/>
  <c r="N37" i="239"/>
  <c r="L37" i="239"/>
  <c r="BT36" i="239"/>
  <c r="BO36" i="239"/>
  <c r="BN36" i="239"/>
  <c r="BM36" i="239"/>
  <c r="BL36" i="239"/>
  <c r="BK36" i="239"/>
  <c r="BJ36" i="239"/>
  <c r="BP36" i="239" s="1"/>
  <c r="W36" i="239"/>
  <c r="U36" i="239"/>
  <c r="S36" i="239"/>
  <c r="Q36" i="239"/>
  <c r="O36" i="239"/>
  <c r="M36" i="239"/>
  <c r="L36" i="239"/>
  <c r="CF35" i="239"/>
  <c r="BO35" i="239"/>
  <c r="BN35" i="239"/>
  <c r="BM35" i="239"/>
  <c r="BL35" i="239"/>
  <c r="BK35" i="239"/>
  <c r="BJ35" i="239"/>
  <c r="BP35" i="239" s="1"/>
  <c r="X35" i="239"/>
  <c r="X40" i="239" s="1"/>
  <c r="AB37" i="239" s="1"/>
  <c r="AL37" i="239" s="1"/>
  <c r="AW37" i="239" s="1"/>
  <c r="W35" i="239"/>
  <c r="W40" i="239" s="1"/>
  <c r="AB36" i="239" s="1"/>
  <c r="AL36" i="239" s="1"/>
  <c r="AW36" i="239" s="1"/>
  <c r="T35" i="239"/>
  <c r="T40" i="239" s="1"/>
  <c r="AA37" i="239" s="1"/>
  <c r="S35" i="239"/>
  <c r="S40" i="239" s="1"/>
  <c r="AA36" i="239" s="1"/>
  <c r="P35" i="239"/>
  <c r="P40" i="239" s="1"/>
  <c r="Z37" i="239" s="1"/>
  <c r="O35" i="239"/>
  <c r="O40" i="239" s="1"/>
  <c r="Z36" i="239" s="1"/>
  <c r="L35" i="239"/>
  <c r="H35" i="239"/>
  <c r="AI37" i="239" s="1"/>
  <c r="C35" i="239"/>
  <c r="H39" i="239" s="1"/>
  <c r="BO34" i="239"/>
  <c r="BN34" i="239"/>
  <c r="BM34" i="239"/>
  <c r="BL34" i="239"/>
  <c r="BK34" i="239"/>
  <c r="BJ34" i="239"/>
  <c r="BP34" i="239" s="1"/>
  <c r="BP40" i="239" s="1"/>
  <c r="V34" i="239"/>
  <c r="V40" i="239" s="1"/>
  <c r="AB35" i="239" s="1"/>
  <c r="AL35" i="239" s="1"/>
  <c r="AW35" i="239" s="1"/>
  <c r="U34" i="239"/>
  <c r="U40" i="239" s="1"/>
  <c r="AB34" i="239" s="1"/>
  <c r="AL34" i="239" s="1"/>
  <c r="AW34" i="239" s="1"/>
  <c r="R34" i="239"/>
  <c r="R40" i="239" s="1"/>
  <c r="AA35" i="239" s="1"/>
  <c r="Q34" i="239"/>
  <c r="Q40" i="239" s="1"/>
  <c r="AA34" i="239" s="1"/>
  <c r="N34" i="239"/>
  <c r="N40" i="239" s="1"/>
  <c r="Z35" i="239" s="1"/>
  <c r="M34" i="239"/>
  <c r="M40" i="239" s="1"/>
  <c r="Z34" i="239" s="1"/>
  <c r="L34" i="239"/>
  <c r="H34" i="239"/>
  <c r="C37" i="239" s="1"/>
  <c r="C34" i="239"/>
  <c r="C38" i="239" s="1"/>
  <c r="BT33" i="239"/>
  <c r="BT32" i="239"/>
  <c r="CA31" i="239"/>
  <c r="CF34" i="239" s="1"/>
  <c r="BT29" i="239"/>
  <c r="C29" i="239"/>
  <c r="BT28" i="239"/>
  <c r="BO28" i="239"/>
  <c r="BN28" i="239"/>
  <c r="BM28" i="239"/>
  <c r="BL28" i="239"/>
  <c r="BK28" i="239"/>
  <c r="BJ28" i="239"/>
  <c r="BP28" i="239" s="1"/>
  <c r="W28" i="239"/>
  <c r="V28" i="239"/>
  <c r="S28" i="239"/>
  <c r="R28" i="239"/>
  <c r="O28" i="239"/>
  <c r="N28" i="239"/>
  <c r="L28" i="239"/>
  <c r="BO27" i="239"/>
  <c r="BN27" i="239"/>
  <c r="BM27" i="239"/>
  <c r="BL27" i="239"/>
  <c r="BK27" i="239"/>
  <c r="BJ27" i="239"/>
  <c r="BP27" i="239" s="1"/>
  <c r="X27" i="239"/>
  <c r="U27" i="239"/>
  <c r="T27" i="239"/>
  <c r="Q27" i="239"/>
  <c r="P27" i="239"/>
  <c r="M27" i="239"/>
  <c r="L27" i="239"/>
  <c r="BO26" i="239"/>
  <c r="BN26" i="239"/>
  <c r="BM26" i="239"/>
  <c r="BL26" i="239"/>
  <c r="BK26" i="239"/>
  <c r="BJ26" i="239"/>
  <c r="BP26" i="239" s="1"/>
  <c r="X26" i="239"/>
  <c r="V26" i="239"/>
  <c r="T26" i="239"/>
  <c r="R26" i="239"/>
  <c r="P26" i="239"/>
  <c r="N26" i="239"/>
  <c r="L26" i="239"/>
  <c r="BT25" i="239"/>
  <c r="BO25" i="239"/>
  <c r="BN25" i="239"/>
  <c r="BM25" i="239"/>
  <c r="BL25" i="239"/>
  <c r="BK25" i="239"/>
  <c r="BJ25" i="239"/>
  <c r="BP25" i="239" s="1"/>
  <c r="W25" i="239"/>
  <c r="U25" i="239"/>
  <c r="S25" i="239"/>
  <c r="Q25" i="239"/>
  <c r="O25" i="239"/>
  <c r="M25" i="239"/>
  <c r="L25" i="239"/>
  <c r="CK24" i="239"/>
  <c r="CK30" i="239" s="1"/>
  <c r="CQ29" i="239" s="1"/>
  <c r="BT24" i="239"/>
  <c r="BO24" i="239"/>
  <c r="BN24" i="239"/>
  <c r="BM24" i="239"/>
  <c r="BL24" i="239"/>
  <c r="BK24" i="239"/>
  <c r="BJ24" i="239"/>
  <c r="BP24" i="239" s="1"/>
  <c r="X24" i="239"/>
  <c r="X29" i="239" s="1"/>
  <c r="AB26" i="239" s="1"/>
  <c r="AL26" i="239" s="1"/>
  <c r="AW26" i="239" s="1"/>
  <c r="W24" i="239"/>
  <c r="W29" i="239" s="1"/>
  <c r="AB25" i="239" s="1"/>
  <c r="AL25" i="239" s="1"/>
  <c r="AW25" i="239" s="1"/>
  <c r="T24" i="239"/>
  <c r="T29" i="239" s="1"/>
  <c r="AA26" i="239" s="1"/>
  <c r="S24" i="239"/>
  <c r="S29" i="239" s="1"/>
  <c r="AA25" i="239" s="1"/>
  <c r="P24" i="239"/>
  <c r="P29" i="239" s="1"/>
  <c r="Z26" i="239" s="1"/>
  <c r="O24" i="239"/>
  <c r="O29" i="239" s="1"/>
  <c r="Z25" i="239" s="1"/>
  <c r="L24" i="239"/>
  <c r="H24" i="239"/>
  <c r="H27" i="239" s="1"/>
  <c r="C24" i="239"/>
  <c r="H28" i="239" s="1"/>
  <c r="CQ23" i="239"/>
  <c r="CA23" i="239"/>
  <c r="BO23" i="239"/>
  <c r="BN23" i="239"/>
  <c r="BM23" i="239"/>
  <c r="BL23" i="239"/>
  <c r="BK23" i="239"/>
  <c r="BJ23" i="239"/>
  <c r="BP23" i="239" s="1"/>
  <c r="BP29" i="239" s="1"/>
  <c r="V23" i="239"/>
  <c r="V29" i="239" s="1"/>
  <c r="AB24" i="239" s="1"/>
  <c r="AL24" i="239" s="1"/>
  <c r="AW24" i="239" s="1"/>
  <c r="U23" i="239"/>
  <c r="U29" i="239" s="1"/>
  <c r="AB23" i="239" s="1"/>
  <c r="AL23" i="239" s="1"/>
  <c r="AW23" i="239" s="1"/>
  <c r="R23" i="239"/>
  <c r="R29" i="239" s="1"/>
  <c r="AA24" i="239" s="1"/>
  <c r="Q23" i="239"/>
  <c r="Q29" i="239" s="1"/>
  <c r="AA23" i="239" s="1"/>
  <c r="N23" i="239"/>
  <c r="N29" i="239" s="1"/>
  <c r="Z24" i="239" s="1"/>
  <c r="M23" i="239"/>
  <c r="M29" i="239" s="1"/>
  <c r="Z23" i="239" s="1"/>
  <c r="L23" i="239"/>
  <c r="H23" i="239"/>
  <c r="C28" i="239" s="1"/>
  <c r="C23" i="239"/>
  <c r="C27" i="239" s="1"/>
  <c r="BT21" i="239"/>
  <c r="BT20" i="239"/>
  <c r="CF19" i="239"/>
  <c r="CK23" i="239" s="1"/>
  <c r="C18" i="239"/>
  <c r="BT17" i="239"/>
  <c r="BO17" i="239"/>
  <c r="BN17" i="239"/>
  <c r="BM17" i="239"/>
  <c r="BL17" i="239"/>
  <c r="BK17" i="239"/>
  <c r="BJ17" i="239"/>
  <c r="W17" i="239"/>
  <c r="V17" i="239"/>
  <c r="S17" i="239"/>
  <c r="R17" i="239"/>
  <c r="O17" i="239"/>
  <c r="N17" i="239"/>
  <c r="L17" i="239"/>
  <c r="BT16" i="239"/>
  <c r="BO16" i="239"/>
  <c r="BN16" i="239"/>
  <c r="BM16" i="239"/>
  <c r="BL16" i="239"/>
  <c r="BK16" i="239"/>
  <c r="BJ16" i="239"/>
  <c r="X16" i="239"/>
  <c r="U16" i="239"/>
  <c r="T16" i="239"/>
  <c r="Q16" i="239"/>
  <c r="P16" i="239"/>
  <c r="M16" i="239"/>
  <c r="L16" i="239"/>
  <c r="CA15" i="239"/>
  <c r="CF18" i="239" s="1"/>
  <c r="BO15" i="239"/>
  <c r="BN15" i="239"/>
  <c r="BM15" i="239"/>
  <c r="BL15" i="239"/>
  <c r="BK15" i="239"/>
  <c r="BJ15" i="239"/>
  <c r="X15" i="239"/>
  <c r="V15" i="239"/>
  <c r="T15" i="239"/>
  <c r="R15" i="239"/>
  <c r="P15" i="239"/>
  <c r="N15" i="239"/>
  <c r="L15" i="239"/>
  <c r="BO14" i="239"/>
  <c r="BN14" i="239"/>
  <c r="BM14" i="239"/>
  <c r="BL14" i="239"/>
  <c r="BK14" i="239"/>
  <c r="BJ14" i="239"/>
  <c r="W14" i="239"/>
  <c r="U14" i="239"/>
  <c r="S14" i="239"/>
  <c r="Q14" i="239"/>
  <c r="O14" i="239"/>
  <c r="M14" i="239"/>
  <c r="L14" i="239"/>
  <c r="BT13" i="239"/>
  <c r="BO13" i="239"/>
  <c r="BN13" i="239"/>
  <c r="BM13" i="239"/>
  <c r="BL13" i="239"/>
  <c r="BK13" i="239"/>
  <c r="BJ13" i="239"/>
  <c r="X13" i="239"/>
  <c r="X18" i="239" s="1"/>
  <c r="AB15" i="239" s="1"/>
  <c r="AL15" i="239" s="1"/>
  <c r="AW15" i="239" s="1"/>
  <c r="W13" i="239"/>
  <c r="W18" i="239" s="1"/>
  <c r="AB14" i="239" s="1"/>
  <c r="AL14" i="239" s="1"/>
  <c r="AW14" i="239" s="1"/>
  <c r="T13" i="239"/>
  <c r="T18" i="239" s="1"/>
  <c r="AA15" i="239" s="1"/>
  <c r="S13" i="239"/>
  <c r="S18" i="239" s="1"/>
  <c r="AA14" i="239" s="1"/>
  <c r="P13" i="239"/>
  <c r="P18" i="239" s="1"/>
  <c r="Z15" i="239" s="1"/>
  <c r="O13" i="239"/>
  <c r="O18" i="239" s="1"/>
  <c r="Z14" i="239" s="1"/>
  <c r="L13" i="239"/>
  <c r="H13" i="239"/>
  <c r="H16" i="239" s="1"/>
  <c r="C13" i="239"/>
  <c r="H14" i="239" s="1"/>
  <c r="BT12" i="239"/>
  <c r="BO12" i="239"/>
  <c r="BN12" i="239"/>
  <c r="BM12" i="239"/>
  <c r="BL12" i="239"/>
  <c r="BK12" i="239"/>
  <c r="BJ12" i="239"/>
  <c r="BP12" i="239" s="1"/>
  <c r="V12" i="239"/>
  <c r="V18" i="239" s="1"/>
  <c r="AB13" i="239" s="1"/>
  <c r="AL13" i="239" s="1"/>
  <c r="AW13" i="239" s="1"/>
  <c r="U12" i="239"/>
  <c r="U18" i="239" s="1"/>
  <c r="AB12" i="239" s="1"/>
  <c r="AL12" i="239" s="1"/>
  <c r="AW12" i="239" s="1"/>
  <c r="R12" i="239"/>
  <c r="R18" i="239" s="1"/>
  <c r="AA13" i="239" s="1"/>
  <c r="Q12" i="239"/>
  <c r="Q18" i="239" s="1"/>
  <c r="AA12" i="239" s="1"/>
  <c r="N12" i="239"/>
  <c r="N18" i="239" s="1"/>
  <c r="Z13" i="239" s="1"/>
  <c r="M12" i="239"/>
  <c r="M18" i="239" s="1"/>
  <c r="Z12" i="239" s="1"/>
  <c r="L12" i="239"/>
  <c r="H12" i="239"/>
  <c r="C17" i="239" s="1"/>
  <c r="C12" i="239"/>
  <c r="C16" i="239" s="1"/>
  <c r="C95" i="238"/>
  <c r="BO94" i="238"/>
  <c r="BN94" i="238"/>
  <c r="BM94" i="238"/>
  <c r="BL94" i="238"/>
  <c r="BK94" i="238"/>
  <c r="BJ94" i="238"/>
  <c r="BP94" i="238" s="1"/>
  <c r="W94" i="238"/>
  <c r="V94" i="238"/>
  <c r="S94" i="238"/>
  <c r="R94" i="238"/>
  <c r="O94" i="238"/>
  <c r="N94" i="238"/>
  <c r="L94" i="238"/>
  <c r="BO93" i="238"/>
  <c r="BN93" i="238"/>
  <c r="BM93" i="238"/>
  <c r="BL93" i="238"/>
  <c r="BK93" i="238"/>
  <c r="BJ93" i="238"/>
  <c r="BP93" i="238" s="1"/>
  <c r="X93" i="238"/>
  <c r="U93" i="238"/>
  <c r="T93" i="238"/>
  <c r="Q93" i="238"/>
  <c r="P93" i="238"/>
  <c r="M93" i="238"/>
  <c r="L93" i="238"/>
  <c r="BO92" i="238"/>
  <c r="BN92" i="238"/>
  <c r="BM92" i="238"/>
  <c r="BL92" i="238"/>
  <c r="BK92" i="238"/>
  <c r="BJ92" i="238"/>
  <c r="BP92" i="238" s="1"/>
  <c r="X92" i="238"/>
  <c r="V92" i="238"/>
  <c r="T92" i="238"/>
  <c r="R92" i="238"/>
  <c r="P92" i="238"/>
  <c r="N92" i="238"/>
  <c r="L92" i="238"/>
  <c r="BO91" i="238"/>
  <c r="BN91" i="238"/>
  <c r="BM91" i="238"/>
  <c r="BL91" i="238"/>
  <c r="BK91" i="238"/>
  <c r="BJ91" i="238"/>
  <c r="BP91" i="238" s="1"/>
  <c r="W91" i="238"/>
  <c r="U91" i="238"/>
  <c r="S91" i="238"/>
  <c r="Q91" i="238"/>
  <c r="O91" i="238"/>
  <c r="M91" i="238"/>
  <c r="L91" i="238"/>
  <c r="BO90" i="238"/>
  <c r="BN90" i="238"/>
  <c r="BM90" i="238"/>
  <c r="BL90" i="238"/>
  <c r="BK90" i="238"/>
  <c r="BJ90" i="238"/>
  <c r="BP90" i="238" s="1"/>
  <c r="X90" i="238"/>
  <c r="X95" i="238" s="1"/>
  <c r="AB92" i="238" s="1"/>
  <c r="AL92" i="238" s="1"/>
  <c r="AW92" i="238" s="1"/>
  <c r="W90" i="238"/>
  <c r="W95" i="238" s="1"/>
  <c r="AB91" i="238" s="1"/>
  <c r="AL91" i="238" s="1"/>
  <c r="AW91" i="238" s="1"/>
  <c r="T90" i="238"/>
  <c r="T95" i="238" s="1"/>
  <c r="AA92" i="238" s="1"/>
  <c r="S90" i="238"/>
  <c r="S95" i="238" s="1"/>
  <c r="AA91" i="238" s="1"/>
  <c r="P90" i="238"/>
  <c r="P95" i="238" s="1"/>
  <c r="Z92" i="238" s="1"/>
  <c r="O90" i="238"/>
  <c r="O95" i="238" s="1"/>
  <c r="Z91" i="238" s="1"/>
  <c r="L90" i="238"/>
  <c r="H90" i="238"/>
  <c r="H93" i="238" s="1"/>
  <c r="C90" i="238"/>
  <c r="H94" i="238" s="1"/>
  <c r="BO89" i="238"/>
  <c r="BN89" i="238"/>
  <c r="BM89" i="238"/>
  <c r="BL89" i="238"/>
  <c r="BK89" i="238"/>
  <c r="BJ89" i="238"/>
  <c r="BP89" i="238" s="1"/>
  <c r="BP95" i="238" s="1"/>
  <c r="V89" i="238"/>
  <c r="V95" i="238" s="1"/>
  <c r="AB90" i="238" s="1"/>
  <c r="AL90" i="238" s="1"/>
  <c r="AW90" i="238" s="1"/>
  <c r="U89" i="238"/>
  <c r="U95" i="238" s="1"/>
  <c r="AB89" i="238" s="1"/>
  <c r="AL89" i="238" s="1"/>
  <c r="AW89" i="238" s="1"/>
  <c r="R89" i="238"/>
  <c r="R95" i="238" s="1"/>
  <c r="AA90" i="238" s="1"/>
  <c r="Q89" i="238"/>
  <c r="Q95" i="238" s="1"/>
  <c r="AA89" i="238" s="1"/>
  <c r="N89" i="238"/>
  <c r="N95" i="238" s="1"/>
  <c r="Z90" i="238" s="1"/>
  <c r="M89" i="238"/>
  <c r="M95" i="238" s="1"/>
  <c r="Z89" i="238" s="1"/>
  <c r="L89" i="238"/>
  <c r="H89" i="238"/>
  <c r="C94" i="238" s="1"/>
  <c r="C89" i="238"/>
  <c r="C91" i="238" s="1"/>
  <c r="C84" i="238"/>
  <c r="BO83" i="238"/>
  <c r="BN83" i="238"/>
  <c r="BM83" i="238"/>
  <c r="BL83" i="238"/>
  <c r="BK83" i="238"/>
  <c r="BJ83" i="238"/>
  <c r="BP83" i="238" s="1"/>
  <c r="W83" i="238"/>
  <c r="V83" i="238"/>
  <c r="S83" i="238"/>
  <c r="R83" i="238"/>
  <c r="O83" i="238"/>
  <c r="N83" i="238"/>
  <c r="L83" i="238"/>
  <c r="BO82" i="238"/>
  <c r="BN82" i="238"/>
  <c r="BM82" i="238"/>
  <c r="BL82" i="238"/>
  <c r="BK82" i="238"/>
  <c r="BJ82" i="238"/>
  <c r="BP82" i="238" s="1"/>
  <c r="X82" i="238"/>
  <c r="U82" i="238"/>
  <c r="T82" i="238"/>
  <c r="Q82" i="238"/>
  <c r="P82" i="238"/>
  <c r="M82" i="238"/>
  <c r="L82" i="238"/>
  <c r="BO81" i="238"/>
  <c r="BN81" i="238"/>
  <c r="BM81" i="238"/>
  <c r="BL81" i="238"/>
  <c r="BK81" i="238"/>
  <c r="BJ81" i="238"/>
  <c r="BP81" i="238" s="1"/>
  <c r="X81" i="238"/>
  <c r="V81" i="238"/>
  <c r="T81" i="238"/>
  <c r="R81" i="238"/>
  <c r="P81" i="238"/>
  <c r="N81" i="238"/>
  <c r="L81" i="238"/>
  <c r="BO80" i="238"/>
  <c r="BN80" i="238"/>
  <c r="BM80" i="238"/>
  <c r="BL80" i="238"/>
  <c r="BK80" i="238"/>
  <c r="BJ80" i="238"/>
  <c r="BP80" i="238" s="1"/>
  <c r="W80" i="238"/>
  <c r="U80" i="238"/>
  <c r="S80" i="238"/>
  <c r="Q80" i="238"/>
  <c r="O80" i="238"/>
  <c r="M80" i="238"/>
  <c r="L80" i="238"/>
  <c r="BO79" i="238"/>
  <c r="BN79" i="238"/>
  <c r="BM79" i="238"/>
  <c r="BL79" i="238"/>
  <c r="BK79" i="238"/>
  <c r="BJ79" i="238"/>
  <c r="BP79" i="238" s="1"/>
  <c r="X79" i="238"/>
  <c r="X84" i="238" s="1"/>
  <c r="AB81" i="238" s="1"/>
  <c r="AL81" i="238" s="1"/>
  <c r="AW81" i="238" s="1"/>
  <c r="W79" i="238"/>
  <c r="W84" i="238" s="1"/>
  <c r="AB80" i="238" s="1"/>
  <c r="AL80" i="238" s="1"/>
  <c r="AW80" i="238" s="1"/>
  <c r="T79" i="238"/>
  <c r="T84" i="238" s="1"/>
  <c r="AA81" i="238" s="1"/>
  <c r="S79" i="238"/>
  <c r="S84" i="238" s="1"/>
  <c r="AA80" i="238" s="1"/>
  <c r="P79" i="238"/>
  <c r="P84" i="238" s="1"/>
  <c r="Z81" i="238" s="1"/>
  <c r="O79" i="238"/>
  <c r="O84" i="238" s="1"/>
  <c r="Z80" i="238" s="1"/>
  <c r="L79" i="238"/>
  <c r="H79" i="238"/>
  <c r="H81" i="238" s="1"/>
  <c r="C79" i="238"/>
  <c r="AI80" i="238" s="1"/>
  <c r="BO78" i="238"/>
  <c r="BN78" i="238"/>
  <c r="BM78" i="238"/>
  <c r="BL78" i="238"/>
  <c r="BK78" i="238"/>
  <c r="BJ78" i="238"/>
  <c r="BP78" i="238" s="1"/>
  <c r="V78" i="238"/>
  <c r="V84" i="238" s="1"/>
  <c r="AB79" i="238" s="1"/>
  <c r="AL79" i="238" s="1"/>
  <c r="AW79" i="238" s="1"/>
  <c r="U78" i="238"/>
  <c r="U84" i="238" s="1"/>
  <c r="AB78" i="238" s="1"/>
  <c r="AL78" i="238" s="1"/>
  <c r="AW78" i="238" s="1"/>
  <c r="R78" i="238"/>
  <c r="R84" i="238" s="1"/>
  <c r="AA79" i="238" s="1"/>
  <c r="Q78" i="238"/>
  <c r="Q84" i="238" s="1"/>
  <c r="AA78" i="238" s="1"/>
  <c r="N78" i="238"/>
  <c r="N84" i="238" s="1"/>
  <c r="Z79" i="238" s="1"/>
  <c r="M78" i="238"/>
  <c r="M84" i="238" s="1"/>
  <c r="Z78" i="238" s="1"/>
  <c r="L78" i="238"/>
  <c r="H78" i="238"/>
  <c r="C83" i="238" s="1"/>
  <c r="C78" i="238"/>
  <c r="C82" i="238" s="1"/>
  <c r="BV77" i="238"/>
  <c r="BV76" i="238"/>
  <c r="CC75" i="238"/>
  <c r="CC74" i="238"/>
  <c r="BV73" i="238"/>
  <c r="C73" i="238"/>
  <c r="BV72" i="238"/>
  <c r="BO72" i="238"/>
  <c r="BN72" i="238"/>
  <c r="BM72" i="238"/>
  <c r="BL72" i="238"/>
  <c r="BK72" i="238"/>
  <c r="BJ72" i="238"/>
  <c r="BP72" i="238" s="1"/>
  <c r="W72" i="238"/>
  <c r="V72" i="238"/>
  <c r="S72" i="238"/>
  <c r="R72" i="238"/>
  <c r="O72" i="238"/>
  <c r="N72" i="238"/>
  <c r="L72" i="238"/>
  <c r="CH71" i="238"/>
  <c r="BO71" i="238"/>
  <c r="BN71" i="238"/>
  <c r="BM71" i="238"/>
  <c r="BL71" i="238"/>
  <c r="BK71" i="238"/>
  <c r="BJ71" i="238"/>
  <c r="BP71" i="238" s="1"/>
  <c r="X71" i="238"/>
  <c r="U71" i="238"/>
  <c r="T71" i="238"/>
  <c r="Q71" i="238"/>
  <c r="P71" i="238"/>
  <c r="M71" i="238"/>
  <c r="L71" i="238"/>
  <c r="CH70" i="238"/>
  <c r="BO70" i="238"/>
  <c r="BN70" i="238"/>
  <c r="BM70" i="238"/>
  <c r="BL70" i="238"/>
  <c r="BK70" i="238"/>
  <c r="BJ70" i="238"/>
  <c r="BP70" i="238" s="1"/>
  <c r="X70" i="238"/>
  <c r="V70" i="238"/>
  <c r="T70" i="238"/>
  <c r="R70" i="238"/>
  <c r="P70" i="238"/>
  <c r="N70" i="238"/>
  <c r="L70" i="238"/>
  <c r="BV69" i="238"/>
  <c r="BO69" i="238"/>
  <c r="BN69" i="238"/>
  <c r="BM69" i="238"/>
  <c r="BL69" i="238"/>
  <c r="BK69" i="238"/>
  <c r="BJ69" i="238"/>
  <c r="BP69" i="238" s="1"/>
  <c r="W69" i="238"/>
  <c r="U69" i="238"/>
  <c r="S69" i="238"/>
  <c r="Q69" i="238"/>
  <c r="O69" i="238"/>
  <c r="M69" i="238"/>
  <c r="L69" i="238"/>
  <c r="BV68" i="238"/>
  <c r="BO68" i="238"/>
  <c r="BN68" i="238"/>
  <c r="BM68" i="238"/>
  <c r="BL68" i="238"/>
  <c r="BK68" i="238"/>
  <c r="BJ68" i="238"/>
  <c r="BP68" i="238" s="1"/>
  <c r="X68" i="238"/>
  <c r="X73" i="238" s="1"/>
  <c r="AB70" i="238" s="1"/>
  <c r="AL70" i="238" s="1"/>
  <c r="AW70" i="238" s="1"/>
  <c r="W68" i="238"/>
  <c r="W73" i="238" s="1"/>
  <c r="AB69" i="238" s="1"/>
  <c r="AL69" i="238" s="1"/>
  <c r="AW69" i="238" s="1"/>
  <c r="T68" i="238"/>
  <c r="T73" i="238" s="1"/>
  <c r="AA70" i="238" s="1"/>
  <c r="S68" i="238"/>
  <c r="S73" i="238" s="1"/>
  <c r="AA69" i="238" s="1"/>
  <c r="P68" i="238"/>
  <c r="P73" i="238" s="1"/>
  <c r="Z70" i="238" s="1"/>
  <c r="O68" i="238"/>
  <c r="O73" i="238" s="1"/>
  <c r="Z69" i="238" s="1"/>
  <c r="L68" i="238"/>
  <c r="H68" i="238"/>
  <c r="C68" i="238"/>
  <c r="CC67" i="238"/>
  <c r="BO67" i="238"/>
  <c r="BN67" i="238"/>
  <c r="BM67" i="238"/>
  <c r="BL67" i="238"/>
  <c r="BK67" i="238"/>
  <c r="BJ67" i="238"/>
  <c r="BP67" i="238" s="1"/>
  <c r="BP73" i="238" s="1"/>
  <c r="V67" i="238"/>
  <c r="V73" i="238" s="1"/>
  <c r="AB68" i="238" s="1"/>
  <c r="AL68" i="238" s="1"/>
  <c r="AW68" i="238" s="1"/>
  <c r="U67" i="238"/>
  <c r="U73" i="238" s="1"/>
  <c r="AB67" i="238" s="1"/>
  <c r="AL67" i="238" s="1"/>
  <c r="AW67" i="238" s="1"/>
  <c r="R67" i="238"/>
  <c r="R73" i="238" s="1"/>
  <c r="AA68" i="238" s="1"/>
  <c r="Q67" i="238"/>
  <c r="Q73" i="238" s="1"/>
  <c r="AA67" i="238" s="1"/>
  <c r="N67" i="238"/>
  <c r="N73" i="238" s="1"/>
  <c r="Z68" i="238" s="1"/>
  <c r="M67" i="238"/>
  <c r="M73" i="238" s="1"/>
  <c r="Z67" i="238" s="1"/>
  <c r="L67" i="238"/>
  <c r="H67" i="238"/>
  <c r="C67" i="238"/>
  <c r="C71" i="238" s="1"/>
  <c r="CM66" i="238"/>
  <c r="CC66" i="238"/>
  <c r="CM65" i="238"/>
  <c r="BV65" i="238"/>
  <c r="BV64" i="238"/>
  <c r="C62" i="238"/>
  <c r="BV61" i="238"/>
  <c r="BO61" i="238"/>
  <c r="BN61" i="238"/>
  <c r="BM61" i="238"/>
  <c r="BL61" i="238"/>
  <c r="BK61" i="238"/>
  <c r="BJ61" i="238"/>
  <c r="BP61" i="238" s="1"/>
  <c r="W61" i="238"/>
  <c r="V61" i="238"/>
  <c r="S61" i="238"/>
  <c r="R61" i="238"/>
  <c r="O61" i="238"/>
  <c r="N61" i="238"/>
  <c r="L61" i="238"/>
  <c r="CM60" i="238"/>
  <c r="BV60" i="238"/>
  <c r="BO60" i="238"/>
  <c r="BN60" i="238"/>
  <c r="BM60" i="238"/>
  <c r="BL60" i="238"/>
  <c r="BK60" i="238"/>
  <c r="BJ60" i="238"/>
  <c r="BP60" i="238" s="1"/>
  <c r="X60" i="238"/>
  <c r="U60" i="238"/>
  <c r="T60" i="238"/>
  <c r="Q60" i="238"/>
  <c r="P60" i="238"/>
  <c r="M60" i="238"/>
  <c r="L60" i="238"/>
  <c r="CM59" i="238"/>
  <c r="CC59" i="238"/>
  <c r="BO59" i="238"/>
  <c r="BN59" i="238"/>
  <c r="BM59" i="238"/>
  <c r="BL59" i="238"/>
  <c r="BK59" i="238"/>
  <c r="BJ59" i="238"/>
  <c r="BP59" i="238" s="1"/>
  <c r="X59" i="238"/>
  <c r="V59" i="238"/>
  <c r="T59" i="238"/>
  <c r="R59" i="238"/>
  <c r="P59" i="238"/>
  <c r="N59" i="238"/>
  <c r="L59" i="238"/>
  <c r="CC58" i="238"/>
  <c r="BO58" i="238"/>
  <c r="BN58" i="238"/>
  <c r="BM58" i="238"/>
  <c r="BL58" i="238"/>
  <c r="BK58" i="238"/>
  <c r="BJ58" i="238"/>
  <c r="BP58" i="238" s="1"/>
  <c r="W58" i="238"/>
  <c r="U58" i="238"/>
  <c r="S58" i="238"/>
  <c r="Q58" i="238"/>
  <c r="O58" i="238"/>
  <c r="M58" i="238"/>
  <c r="L58" i="238"/>
  <c r="BV57" i="238"/>
  <c r="BO57" i="238"/>
  <c r="BN57" i="238"/>
  <c r="BM57" i="238"/>
  <c r="BL57" i="238"/>
  <c r="BK57" i="238"/>
  <c r="BJ57" i="238"/>
  <c r="BP57" i="238" s="1"/>
  <c r="X57" i="238"/>
  <c r="X62" i="238" s="1"/>
  <c r="AB59" i="238" s="1"/>
  <c r="AL59" i="238" s="1"/>
  <c r="AW59" i="238" s="1"/>
  <c r="W57" i="238"/>
  <c r="W62" i="238" s="1"/>
  <c r="AB58" i="238" s="1"/>
  <c r="AL58" i="238" s="1"/>
  <c r="AW58" i="238" s="1"/>
  <c r="T57" i="238"/>
  <c r="T62" i="238" s="1"/>
  <c r="AA59" i="238" s="1"/>
  <c r="S57" i="238"/>
  <c r="S62" i="238" s="1"/>
  <c r="AA58" i="238" s="1"/>
  <c r="P57" i="238"/>
  <c r="P62" i="238" s="1"/>
  <c r="Z59" i="238" s="1"/>
  <c r="O57" i="238"/>
  <c r="O62" i="238" s="1"/>
  <c r="Z58" i="238" s="1"/>
  <c r="L57" i="238"/>
  <c r="H57" i="238"/>
  <c r="H60" i="238" s="1"/>
  <c r="C57" i="238"/>
  <c r="H58" i="238" s="1"/>
  <c r="BV56" i="238"/>
  <c r="BO56" i="238"/>
  <c r="BN56" i="238"/>
  <c r="BM56" i="238"/>
  <c r="BL56" i="238"/>
  <c r="BK56" i="238"/>
  <c r="BJ56" i="238"/>
  <c r="BP56" i="238" s="1"/>
  <c r="BP62" i="238" s="1"/>
  <c r="V56" i="238"/>
  <c r="V62" i="238" s="1"/>
  <c r="AB57" i="238" s="1"/>
  <c r="AL57" i="238" s="1"/>
  <c r="AW57" i="238" s="1"/>
  <c r="U56" i="238"/>
  <c r="U62" i="238" s="1"/>
  <c r="AB56" i="238" s="1"/>
  <c r="AL56" i="238" s="1"/>
  <c r="AW56" i="238" s="1"/>
  <c r="R56" i="238"/>
  <c r="R62" i="238" s="1"/>
  <c r="AA57" i="238" s="1"/>
  <c r="Q56" i="238"/>
  <c r="Q62" i="238" s="1"/>
  <c r="AA56" i="238" s="1"/>
  <c r="N56" i="238"/>
  <c r="N62" i="238" s="1"/>
  <c r="Z57" i="238" s="1"/>
  <c r="M56" i="238"/>
  <c r="M62" i="238" s="1"/>
  <c r="Z56" i="238" s="1"/>
  <c r="L56" i="238"/>
  <c r="H56" i="238"/>
  <c r="C61" i="238" s="1"/>
  <c r="C56" i="238"/>
  <c r="C60" i="238" s="1"/>
  <c r="CH55" i="238"/>
  <c r="CH54" i="238"/>
  <c r="BV53" i="238"/>
  <c r="BV52" i="238"/>
  <c r="CC51" i="238"/>
  <c r="C51" i="238"/>
  <c r="CC50" i="238"/>
  <c r="BO50" i="238"/>
  <c r="BN50" i="238"/>
  <c r="BM50" i="238"/>
  <c r="BL50" i="238"/>
  <c r="BK50" i="238"/>
  <c r="BJ50" i="238"/>
  <c r="BP50" i="238" s="1"/>
  <c r="W50" i="238"/>
  <c r="V50" i="238"/>
  <c r="S50" i="238"/>
  <c r="R50" i="238"/>
  <c r="O50" i="238"/>
  <c r="N50" i="238"/>
  <c r="L50" i="238"/>
  <c r="BV49" i="238"/>
  <c r="BO49" i="238"/>
  <c r="BN49" i="238"/>
  <c r="BM49" i="238"/>
  <c r="BL49" i="238"/>
  <c r="BK49" i="238"/>
  <c r="BJ49" i="238"/>
  <c r="BP49" i="238" s="1"/>
  <c r="X49" i="238"/>
  <c r="U49" i="238"/>
  <c r="T49" i="238"/>
  <c r="Q49" i="238"/>
  <c r="P49" i="238"/>
  <c r="M49" i="238"/>
  <c r="L49" i="238"/>
  <c r="BV48" i="238"/>
  <c r="BO48" i="238"/>
  <c r="BN48" i="238"/>
  <c r="BM48" i="238"/>
  <c r="BL48" i="238"/>
  <c r="BK48" i="238"/>
  <c r="BJ48" i="238"/>
  <c r="BP48" i="238" s="1"/>
  <c r="X48" i="238"/>
  <c r="V48" i="238"/>
  <c r="T48" i="238"/>
  <c r="R48" i="238"/>
  <c r="P48" i="238"/>
  <c r="N48" i="238"/>
  <c r="L48" i="238"/>
  <c r="BO47" i="238"/>
  <c r="BN47" i="238"/>
  <c r="BM47" i="238"/>
  <c r="BL47" i="238"/>
  <c r="BK47" i="238"/>
  <c r="BJ47" i="238"/>
  <c r="BP47" i="238" s="1"/>
  <c r="W47" i="238"/>
  <c r="U47" i="238"/>
  <c r="S47" i="238"/>
  <c r="Q47" i="238"/>
  <c r="O47" i="238"/>
  <c r="M47" i="238"/>
  <c r="L47" i="238"/>
  <c r="BO46" i="238"/>
  <c r="BN46" i="238"/>
  <c r="BM46" i="238"/>
  <c r="BL46" i="238"/>
  <c r="BK46" i="238"/>
  <c r="BJ46" i="238"/>
  <c r="BP46" i="238" s="1"/>
  <c r="X46" i="238"/>
  <c r="X51" i="238" s="1"/>
  <c r="AB48" i="238" s="1"/>
  <c r="AL48" i="238" s="1"/>
  <c r="AW48" i="238" s="1"/>
  <c r="W46" i="238"/>
  <c r="W51" i="238" s="1"/>
  <c r="AB47" i="238" s="1"/>
  <c r="AL47" i="238" s="1"/>
  <c r="AW47" i="238" s="1"/>
  <c r="T46" i="238"/>
  <c r="T51" i="238" s="1"/>
  <c r="AA48" i="238" s="1"/>
  <c r="S46" i="238"/>
  <c r="S51" i="238" s="1"/>
  <c r="AA47" i="238" s="1"/>
  <c r="P46" i="238"/>
  <c r="P51" i="238" s="1"/>
  <c r="Z48" i="238" s="1"/>
  <c r="O46" i="238"/>
  <c r="O51" i="238" s="1"/>
  <c r="Z47" i="238" s="1"/>
  <c r="L46" i="238"/>
  <c r="H46" i="238"/>
  <c r="H48" i="238" s="1"/>
  <c r="C46" i="238"/>
  <c r="AI47" i="238" s="1"/>
  <c r="BO45" i="238"/>
  <c r="BN45" i="238"/>
  <c r="BM45" i="238"/>
  <c r="BL45" i="238"/>
  <c r="BK45" i="238"/>
  <c r="BJ45" i="238"/>
  <c r="BP45" i="238" s="1"/>
  <c r="BP51" i="238" s="1"/>
  <c r="V45" i="238"/>
  <c r="V51" i="238" s="1"/>
  <c r="AB46" i="238" s="1"/>
  <c r="AL46" i="238" s="1"/>
  <c r="AW46" i="238" s="1"/>
  <c r="U45" i="238"/>
  <c r="U51" i="238" s="1"/>
  <c r="AB45" i="238" s="1"/>
  <c r="AL45" i="238" s="1"/>
  <c r="AW45" i="238" s="1"/>
  <c r="R45" i="238"/>
  <c r="R51" i="238" s="1"/>
  <c r="AA46" i="238" s="1"/>
  <c r="Q45" i="238"/>
  <c r="Q51" i="238" s="1"/>
  <c r="AA45" i="238" s="1"/>
  <c r="N45" i="238"/>
  <c r="N51" i="238" s="1"/>
  <c r="Z46" i="238" s="1"/>
  <c r="M45" i="238"/>
  <c r="M51" i="238" s="1"/>
  <c r="Z45" i="238" s="1"/>
  <c r="L45" i="238"/>
  <c r="H45" i="238"/>
  <c r="C50" i="238" s="1"/>
  <c r="C45" i="238"/>
  <c r="C49" i="238" s="1"/>
  <c r="BT41" i="238"/>
  <c r="BT40" i="238"/>
  <c r="C40" i="238"/>
  <c r="CA39" i="238"/>
  <c r="BO39" i="238"/>
  <c r="BN39" i="238"/>
  <c r="BM39" i="238"/>
  <c r="BL39" i="238"/>
  <c r="BK39" i="238"/>
  <c r="BJ39" i="238"/>
  <c r="BP39" i="238" s="1"/>
  <c r="W39" i="238"/>
  <c r="V39" i="238"/>
  <c r="S39" i="238"/>
  <c r="R39" i="238"/>
  <c r="O39" i="238"/>
  <c r="N39" i="238"/>
  <c r="L39" i="238"/>
  <c r="BO38" i="238"/>
  <c r="BN38" i="238"/>
  <c r="BM38" i="238"/>
  <c r="BL38" i="238"/>
  <c r="BK38" i="238"/>
  <c r="BJ38" i="238"/>
  <c r="BP38" i="238" s="1"/>
  <c r="X38" i="238"/>
  <c r="U38" i="238"/>
  <c r="T38" i="238"/>
  <c r="Q38" i="238"/>
  <c r="P38" i="238"/>
  <c r="M38" i="238"/>
  <c r="L38" i="238"/>
  <c r="BT37" i="238"/>
  <c r="BO37" i="238"/>
  <c r="BN37" i="238"/>
  <c r="BM37" i="238"/>
  <c r="BL37" i="238"/>
  <c r="BK37" i="238"/>
  <c r="BJ37" i="238"/>
  <c r="BP37" i="238" s="1"/>
  <c r="X37" i="238"/>
  <c r="V37" i="238"/>
  <c r="T37" i="238"/>
  <c r="R37" i="238"/>
  <c r="P37" i="238"/>
  <c r="N37" i="238"/>
  <c r="L37" i="238"/>
  <c r="BT36" i="238"/>
  <c r="BO36" i="238"/>
  <c r="BN36" i="238"/>
  <c r="BM36" i="238"/>
  <c r="BL36" i="238"/>
  <c r="BK36" i="238"/>
  <c r="BJ36" i="238"/>
  <c r="BP36" i="238" s="1"/>
  <c r="W36" i="238"/>
  <c r="U36" i="238"/>
  <c r="S36" i="238"/>
  <c r="Q36" i="238"/>
  <c r="O36" i="238"/>
  <c r="M36" i="238"/>
  <c r="L36" i="238"/>
  <c r="CF35" i="238"/>
  <c r="BO35" i="238"/>
  <c r="BN35" i="238"/>
  <c r="BM35" i="238"/>
  <c r="BL35" i="238"/>
  <c r="BK35" i="238"/>
  <c r="BJ35" i="238"/>
  <c r="BP35" i="238" s="1"/>
  <c r="X35" i="238"/>
  <c r="X40" i="238" s="1"/>
  <c r="AB37" i="238" s="1"/>
  <c r="AL37" i="238" s="1"/>
  <c r="AW37" i="238" s="1"/>
  <c r="W35" i="238"/>
  <c r="W40" i="238" s="1"/>
  <c r="AB36" i="238" s="1"/>
  <c r="AL36" i="238" s="1"/>
  <c r="AW36" i="238" s="1"/>
  <c r="T35" i="238"/>
  <c r="T40" i="238" s="1"/>
  <c r="AA37" i="238" s="1"/>
  <c r="S35" i="238"/>
  <c r="S40" i="238" s="1"/>
  <c r="AA36" i="238" s="1"/>
  <c r="P35" i="238"/>
  <c r="P40" i="238" s="1"/>
  <c r="Z37" i="238" s="1"/>
  <c r="O35" i="238"/>
  <c r="O40" i="238" s="1"/>
  <c r="Z36" i="238" s="1"/>
  <c r="L35" i="238"/>
  <c r="H35" i="238"/>
  <c r="AI37" i="238" s="1"/>
  <c r="C35" i="238"/>
  <c r="H39" i="238" s="1"/>
  <c r="BO34" i="238"/>
  <c r="BN34" i="238"/>
  <c r="BM34" i="238"/>
  <c r="BL34" i="238"/>
  <c r="BK34" i="238"/>
  <c r="BJ34" i="238"/>
  <c r="BP34" i="238" s="1"/>
  <c r="BP40" i="238" s="1"/>
  <c r="V34" i="238"/>
  <c r="V40" i="238" s="1"/>
  <c r="AB35" i="238" s="1"/>
  <c r="AL35" i="238" s="1"/>
  <c r="AW35" i="238" s="1"/>
  <c r="U34" i="238"/>
  <c r="U40" i="238" s="1"/>
  <c r="AB34" i="238" s="1"/>
  <c r="AL34" i="238" s="1"/>
  <c r="AW34" i="238" s="1"/>
  <c r="R34" i="238"/>
  <c r="R40" i="238" s="1"/>
  <c r="AA35" i="238" s="1"/>
  <c r="Q34" i="238"/>
  <c r="Q40" i="238" s="1"/>
  <c r="AA34" i="238" s="1"/>
  <c r="N34" i="238"/>
  <c r="N40" i="238" s="1"/>
  <c r="Z35" i="238" s="1"/>
  <c r="M34" i="238"/>
  <c r="M40" i="238" s="1"/>
  <c r="Z34" i="238" s="1"/>
  <c r="L34" i="238"/>
  <c r="H34" i="238"/>
  <c r="C37" i="238" s="1"/>
  <c r="C34" i="238"/>
  <c r="C38" i="238" s="1"/>
  <c r="BT33" i="238"/>
  <c r="BT32" i="238"/>
  <c r="CA31" i="238"/>
  <c r="CF34" i="238" s="1"/>
  <c r="BT29" i="238"/>
  <c r="CA30" i="238" s="1"/>
  <c r="C29" i="238"/>
  <c r="BT28" i="238"/>
  <c r="BO28" i="238"/>
  <c r="BN28" i="238"/>
  <c r="BM28" i="238"/>
  <c r="BL28" i="238"/>
  <c r="BK28" i="238"/>
  <c r="BJ28" i="238"/>
  <c r="W28" i="238"/>
  <c r="V28" i="238"/>
  <c r="S28" i="238"/>
  <c r="R28" i="238"/>
  <c r="O28" i="238"/>
  <c r="N28" i="238"/>
  <c r="L28" i="238"/>
  <c r="BO27" i="238"/>
  <c r="BN27" i="238"/>
  <c r="BM27" i="238"/>
  <c r="BL27" i="238"/>
  <c r="BK27" i="238"/>
  <c r="BJ27" i="238"/>
  <c r="BP27" i="238" s="1"/>
  <c r="X27" i="238"/>
  <c r="U27" i="238"/>
  <c r="T27" i="238"/>
  <c r="Q27" i="238"/>
  <c r="P27" i="238"/>
  <c r="M27" i="238"/>
  <c r="L27" i="238"/>
  <c r="BO26" i="238"/>
  <c r="BN26" i="238"/>
  <c r="BM26" i="238"/>
  <c r="BL26" i="238"/>
  <c r="BK26" i="238"/>
  <c r="BJ26" i="238"/>
  <c r="X26" i="238"/>
  <c r="V26" i="238"/>
  <c r="T26" i="238"/>
  <c r="R26" i="238"/>
  <c r="P26" i="238"/>
  <c r="N26" i="238"/>
  <c r="L26" i="238"/>
  <c r="BT25" i="238"/>
  <c r="BO25" i="238"/>
  <c r="BN25" i="238"/>
  <c r="BM25" i="238"/>
  <c r="BL25" i="238"/>
  <c r="BK25" i="238"/>
  <c r="BJ25" i="238"/>
  <c r="W25" i="238"/>
  <c r="U25" i="238"/>
  <c r="S25" i="238"/>
  <c r="Q25" i="238"/>
  <c r="O25" i="238"/>
  <c r="M25" i="238"/>
  <c r="L25" i="238"/>
  <c r="CK24" i="238"/>
  <c r="CK30" i="238" s="1"/>
  <c r="CQ29" i="238" s="1"/>
  <c r="BT24" i="238"/>
  <c r="BO24" i="238"/>
  <c r="BN24" i="238"/>
  <c r="BM24" i="238"/>
  <c r="BL24" i="238"/>
  <c r="BK24" i="238"/>
  <c r="BJ24" i="238"/>
  <c r="BP24" i="238" s="1"/>
  <c r="X24" i="238"/>
  <c r="X29" i="238" s="1"/>
  <c r="AB26" i="238" s="1"/>
  <c r="AL26" i="238" s="1"/>
  <c r="AW26" i="238" s="1"/>
  <c r="W24" i="238"/>
  <c r="W29" i="238" s="1"/>
  <c r="AB25" i="238" s="1"/>
  <c r="AL25" i="238" s="1"/>
  <c r="AW25" i="238" s="1"/>
  <c r="T24" i="238"/>
  <c r="T29" i="238" s="1"/>
  <c r="AA26" i="238" s="1"/>
  <c r="S24" i="238"/>
  <c r="S29" i="238" s="1"/>
  <c r="AA25" i="238" s="1"/>
  <c r="P24" i="238"/>
  <c r="P29" i="238" s="1"/>
  <c r="Z26" i="238" s="1"/>
  <c r="O24" i="238"/>
  <c r="O29" i="238" s="1"/>
  <c r="Z25" i="238" s="1"/>
  <c r="L24" i="238"/>
  <c r="H24" i="238"/>
  <c r="C24" i="238"/>
  <c r="CQ23" i="238"/>
  <c r="CA23" i="238"/>
  <c r="BO23" i="238"/>
  <c r="BN23" i="238"/>
  <c r="BM23" i="238"/>
  <c r="BL23" i="238"/>
  <c r="BK23" i="238"/>
  <c r="BJ23" i="238"/>
  <c r="BP23" i="238" s="1"/>
  <c r="AA23" i="238"/>
  <c r="AK23" i="238" s="1"/>
  <c r="V23" i="238"/>
  <c r="V29" i="238" s="1"/>
  <c r="AB24" i="238" s="1"/>
  <c r="AL24" i="238" s="1"/>
  <c r="AW24" i="238" s="1"/>
  <c r="U23" i="238"/>
  <c r="U29" i="238" s="1"/>
  <c r="AB23" i="238" s="1"/>
  <c r="AL23" i="238" s="1"/>
  <c r="AW23" i="238" s="1"/>
  <c r="R23" i="238"/>
  <c r="R29" i="238" s="1"/>
  <c r="AA24" i="238" s="1"/>
  <c r="Q23" i="238"/>
  <c r="Q29" i="238" s="1"/>
  <c r="N23" i="238"/>
  <c r="N29" i="238" s="1"/>
  <c r="Z24" i="238" s="1"/>
  <c r="M23" i="238"/>
  <c r="M29" i="238" s="1"/>
  <c r="Z23" i="238" s="1"/>
  <c r="L23" i="238"/>
  <c r="H23" i="238"/>
  <c r="C23" i="238"/>
  <c r="BT21" i="238"/>
  <c r="BT20" i="238"/>
  <c r="CF19" i="238"/>
  <c r="CK23" i="238" s="1"/>
  <c r="C18" i="238"/>
  <c r="BT17" i="238"/>
  <c r="BO17" i="238"/>
  <c r="BN17" i="238"/>
  <c r="BM17" i="238"/>
  <c r="BL17" i="238"/>
  <c r="BK17" i="238"/>
  <c r="BJ17" i="238"/>
  <c r="W17" i="238"/>
  <c r="V17" i="238"/>
  <c r="S17" i="238"/>
  <c r="R17" i="238"/>
  <c r="O17" i="238"/>
  <c r="N17" i="238"/>
  <c r="L17" i="238"/>
  <c r="BT16" i="238"/>
  <c r="BO16" i="238"/>
  <c r="BN16" i="238"/>
  <c r="BM16" i="238"/>
  <c r="BL16" i="238"/>
  <c r="BK16" i="238"/>
  <c r="BJ16" i="238"/>
  <c r="BP16" i="238" s="1"/>
  <c r="X16" i="238"/>
  <c r="U16" i="238"/>
  <c r="T16" i="238"/>
  <c r="Q16" i="238"/>
  <c r="P16" i="238"/>
  <c r="M16" i="238"/>
  <c r="L16" i="238"/>
  <c r="CA15" i="238"/>
  <c r="CF18" i="238" s="1"/>
  <c r="BO15" i="238"/>
  <c r="BN15" i="238"/>
  <c r="BM15" i="238"/>
  <c r="BL15" i="238"/>
  <c r="BK15" i="238"/>
  <c r="BJ15" i="238"/>
  <c r="X15" i="238"/>
  <c r="V15" i="238"/>
  <c r="T15" i="238"/>
  <c r="R15" i="238"/>
  <c r="P15" i="238"/>
  <c r="N15" i="238"/>
  <c r="L15" i="238"/>
  <c r="BO14" i="238"/>
  <c r="BN14" i="238"/>
  <c r="BM14" i="238"/>
  <c r="BL14" i="238"/>
  <c r="BK14" i="238"/>
  <c r="BJ14" i="238"/>
  <c r="W14" i="238"/>
  <c r="U14" i="238"/>
  <c r="S14" i="238"/>
  <c r="Q14" i="238"/>
  <c r="O14" i="238"/>
  <c r="M14" i="238"/>
  <c r="L14" i="238"/>
  <c r="BT13" i="238"/>
  <c r="BO13" i="238"/>
  <c r="BN13" i="238"/>
  <c r="BM13" i="238"/>
  <c r="BL13" i="238"/>
  <c r="BK13" i="238"/>
  <c r="BJ13" i="238"/>
  <c r="X13" i="238"/>
  <c r="X18" i="238" s="1"/>
  <c r="AB15" i="238" s="1"/>
  <c r="AL15" i="238" s="1"/>
  <c r="AW15" i="238" s="1"/>
  <c r="W13" i="238"/>
  <c r="W18" i="238" s="1"/>
  <c r="AB14" i="238" s="1"/>
  <c r="AL14" i="238" s="1"/>
  <c r="AW14" i="238" s="1"/>
  <c r="T13" i="238"/>
  <c r="T18" i="238" s="1"/>
  <c r="AA15" i="238" s="1"/>
  <c r="S13" i="238"/>
  <c r="S18" i="238" s="1"/>
  <c r="AA14" i="238" s="1"/>
  <c r="P13" i="238"/>
  <c r="P18" i="238" s="1"/>
  <c r="Z15" i="238" s="1"/>
  <c r="O13" i="238"/>
  <c r="O18" i="238" s="1"/>
  <c r="Z14" i="238" s="1"/>
  <c r="L13" i="238"/>
  <c r="H13" i="238"/>
  <c r="AI15" i="238" s="1"/>
  <c r="C13" i="238"/>
  <c r="H17" i="238" s="1"/>
  <c r="BT12" i="238"/>
  <c r="BO12" i="238"/>
  <c r="BN12" i="238"/>
  <c r="BM12" i="238"/>
  <c r="BL12" i="238"/>
  <c r="BK12" i="238"/>
  <c r="BJ12" i="238"/>
  <c r="V12" i="238"/>
  <c r="V18" i="238" s="1"/>
  <c r="AB13" i="238" s="1"/>
  <c r="AL13" i="238" s="1"/>
  <c r="AW13" i="238" s="1"/>
  <c r="U12" i="238"/>
  <c r="U18" i="238" s="1"/>
  <c r="AB12" i="238" s="1"/>
  <c r="AL12" i="238" s="1"/>
  <c r="AW12" i="238" s="1"/>
  <c r="R12" i="238"/>
  <c r="R18" i="238" s="1"/>
  <c r="AA13" i="238" s="1"/>
  <c r="Q12" i="238"/>
  <c r="Q18" i="238" s="1"/>
  <c r="AA12" i="238" s="1"/>
  <c r="N12" i="238"/>
  <c r="N18" i="238" s="1"/>
  <c r="Z13" i="238" s="1"/>
  <c r="M12" i="238"/>
  <c r="M18" i="238" s="1"/>
  <c r="Z12" i="238" s="1"/>
  <c r="L12" i="238"/>
  <c r="H12" i="238"/>
  <c r="C15" i="238" s="1"/>
  <c r="C12" i="238"/>
  <c r="C16" i="238" s="1"/>
  <c r="C95" i="237"/>
  <c r="BO94" i="237"/>
  <c r="BN94" i="237"/>
  <c r="BM94" i="237"/>
  <c r="BL94" i="237"/>
  <c r="BK94" i="237"/>
  <c r="BJ94" i="237"/>
  <c r="BP94" i="237" s="1"/>
  <c r="W94" i="237"/>
  <c r="V94" i="237"/>
  <c r="S94" i="237"/>
  <c r="R94" i="237"/>
  <c r="O94" i="237"/>
  <c r="N94" i="237"/>
  <c r="L94" i="237"/>
  <c r="BO93" i="237"/>
  <c r="BN93" i="237"/>
  <c r="BM93" i="237"/>
  <c r="BL93" i="237"/>
  <c r="BK93" i="237"/>
  <c r="BJ93" i="237"/>
  <c r="BP93" i="237" s="1"/>
  <c r="X93" i="237"/>
  <c r="U93" i="237"/>
  <c r="T93" i="237"/>
  <c r="Q93" i="237"/>
  <c r="P93" i="237"/>
  <c r="M93" i="237"/>
  <c r="L93" i="237"/>
  <c r="BO92" i="237"/>
  <c r="BN92" i="237"/>
  <c r="BM92" i="237"/>
  <c r="BL92" i="237"/>
  <c r="BK92" i="237"/>
  <c r="BJ92" i="237"/>
  <c r="BP92" i="237" s="1"/>
  <c r="X92" i="237"/>
  <c r="V92" i="237"/>
  <c r="T92" i="237"/>
  <c r="R92" i="237"/>
  <c r="P92" i="237"/>
  <c r="N92" i="237"/>
  <c r="L92" i="237"/>
  <c r="BO91" i="237"/>
  <c r="BN91" i="237"/>
  <c r="BM91" i="237"/>
  <c r="BL91" i="237"/>
  <c r="BK91" i="237"/>
  <c r="BJ91" i="237"/>
  <c r="BP91" i="237" s="1"/>
  <c r="W91" i="237"/>
  <c r="U91" i="237"/>
  <c r="S91" i="237"/>
  <c r="Q91" i="237"/>
  <c r="O91" i="237"/>
  <c r="M91" i="237"/>
  <c r="L91" i="237"/>
  <c r="BO90" i="237"/>
  <c r="BN90" i="237"/>
  <c r="BM90" i="237"/>
  <c r="BL90" i="237"/>
  <c r="BK90" i="237"/>
  <c r="BJ90" i="237"/>
  <c r="BP90" i="237" s="1"/>
  <c r="X90" i="237"/>
  <c r="X95" i="237" s="1"/>
  <c r="AB92" i="237" s="1"/>
  <c r="AL92" i="237" s="1"/>
  <c r="AW92" i="237" s="1"/>
  <c r="W90" i="237"/>
  <c r="W95" i="237" s="1"/>
  <c r="AB91" i="237" s="1"/>
  <c r="AL91" i="237" s="1"/>
  <c r="AW91" i="237" s="1"/>
  <c r="T90" i="237"/>
  <c r="T95" i="237" s="1"/>
  <c r="AA92" i="237" s="1"/>
  <c r="S90" i="237"/>
  <c r="S95" i="237" s="1"/>
  <c r="AA91" i="237" s="1"/>
  <c r="P90" i="237"/>
  <c r="P95" i="237" s="1"/>
  <c r="Z92" i="237" s="1"/>
  <c r="O90" i="237"/>
  <c r="O95" i="237" s="1"/>
  <c r="Z91" i="237" s="1"/>
  <c r="L90" i="237"/>
  <c r="H90" i="237"/>
  <c r="AI92" i="237" s="1"/>
  <c r="C90" i="237"/>
  <c r="H91" i="237" s="1"/>
  <c r="BO89" i="237"/>
  <c r="BN89" i="237"/>
  <c r="BM89" i="237"/>
  <c r="BL89" i="237"/>
  <c r="BK89" i="237"/>
  <c r="BJ89" i="237"/>
  <c r="BP89" i="237" s="1"/>
  <c r="V89" i="237"/>
  <c r="V95" i="237" s="1"/>
  <c r="AB90" i="237" s="1"/>
  <c r="AL90" i="237" s="1"/>
  <c r="AW90" i="237" s="1"/>
  <c r="U89" i="237"/>
  <c r="U95" i="237" s="1"/>
  <c r="AB89" i="237" s="1"/>
  <c r="AL89" i="237" s="1"/>
  <c r="AW89" i="237" s="1"/>
  <c r="R89" i="237"/>
  <c r="R95" i="237" s="1"/>
  <c r="AA90" i="237" s="1"/>
  <c r="Q89" i="237"/>
  <c r="Q95" i="237" s="1"/>
  <c r="AA89" i="237" s="1"/>
  <c r="N89" i="237"/>
  <c r="N95" i="237" s="1"/>
  <c r="Z90" i="237" s="1"/>
  <c r="M89" i="237"/>
  <c r="M95" i="237" s="1"/>
  <c r="Z89" i="237" s="1"/>
  <c r="L89" i="237"/>
  <c r="H89" i="237"/>
  <c r="C94" i="237" s="1"/>
  <c r="C89" i="237"/>
  <c r="C93" i="237" s="1"/>
  <c r="C84" i="237"/>
  <c r="BO83" i="237"/>
  <c r="BN83" i="237"/>
  <c r="BM83" i="237"/>
  <c r="BL83" i="237"/>
  <c r="BK83" i="237"/>
  <c r="BJ83" i="237"/>
  <c r="BP83" i="237" s="1"/>
  <c r="W83" i="237"/>
  <c r="V83" i="237"/>
  <c r="S83" i="237"/>
  <c r="R83" i="237"/>
  <c r="O83" i="237"/>
  <c r="N83" i="237"/>
  <c r="L83" i="237"/>
  <c r="BO82" i="237"/>
  <c r="BN82" i="237"/>
  <c r="BM82" i="237"/>
  <c r="BL82" i="237"/>
  <c r="BK82" i="237"/>
  <c r="BJ82" i="237"/>
  <c r="BP82" i="237" s="1"/>
  <c r="X82" i="237"/>
  <c r="U82" i="237"/>
  <c r="T82" i="237"/>
  <c r="Q82" i="237"/>
  <c r="P82" i="237"/>
  <c r="M82" i="237"/>
  <c r="L82" i="237"/>
  <c r="BO81" i="237"/>
  <c r="BN81" i="237"/>
  <c r="BM81" i="237"/>
  <c r="BL81" i="237"/>
  <c r="BK81" i="237"/>
  <c r="BJ81" i="237"/>
  <c r="BP81" i="237" s="1"/>
  <c r="X81" i="237"/>
  <c r="V81" i="237"/>
  <c r="T81" i="237"/>
  <c r="R81" i="237"/>
  <c r="P81" i="237"/>
  <c r="N81" i="237"/>
  <c r="L81" i="237"/>
  <c r="BO80" i="237"/>
  <c r="BN80" i="237"/>
  <c r="BM80" i="237"/>
  <c r="BL80" i="237"/>
  <c r="BK80" i="237"/>
  <c r="BJ80" i="237"/>
  <c r="BP80" i="237" s="1"/>
  <c r="W80" i="237"/>
  <c r="U80" i="237"/>
  <c r="S80" i="237"/>
  <c r="Q80" i="237"/>
  <c r="O80" i="237"/>
  <c r="M80" i="237"/>
  <c r="L80" i="237"/>
  <c r="BO79" i="237"/>
  <c r="BN79" i="237"/>
  <c r="BM79" i="237"/>
  <c r="BL79" i="237"/>
  <c r="BK79" i="237"/>
  <c r="BJ79" i="237"/>
  <c r="BP79" i="237" s="1"/>
  <c r="X79" i="237"/>
  <c r="X84" i="237" s="1"/>
  <c r="AB81" i="237" s="1"/>
  <c r="AL81" i="237" s="1"/>
  <c r="AW81" i="237" s="1"/>
  <c r="W79" i="237"/>
  <c r="W84" i="237" s="1"/>
  <c r="AB80" i="237" s="1"/>
  <c r="AL80" i="237" s="1"/>
  <c r="AW80" i="237" s="1"/>
  <c r="T79" i="237"/>
  <c r="T84" i="237" s="1"/>
  <c r="AA81" i="237" s="1"/>
  <c r="S79" i="237"/>
  <c r="S84" i="237" s="1"/>
  <c r="AA80" i="237" s="1"/>
  <c r="P79" i="237"/>
  <c r="P84" i="237" s="1"/>
  <c r="Z81" i="237" s="1"/>
  <c r="O79" i="237"/>
  <c r="O84" i="237" s="1"/>
  <c r="Z80" i="237" s="1"/>
  <c r="L79" i="237"/>
  <c r="H79" i="237"/>
  <c r="H82" i="237" s="1"/>
  <c r="C79" i="237"/>
  <c r="H83" i="237" s="1"/>
  <c r="BO78" i="237"/>
  <c r="BN78" i="237"/>
  <c r="BM78" i="237"/>
  <c r="BL78" i="237"/>
  <c r="BK78" i="237"/>
  <c r="BJ78" i="237"/>
  <c r="BP78" i="237" s="1"/>
  <c r="BP84" i="237" s="1"/>
  <c r="V78" i="237"/>
  <c r="V84" i="237" s="1"/>
  <c r="AB79" i="237" s="1"/>
  <c r="AL79" i="237" s="1"/>
  <c r="AW79" i="237" s="1"/>
  <c r="U78" i="237"/>
  <c r="U84" i="237" s="1"/>
  <c r="AB78" i="237" s="1"/>
  <c r="AL78" i="237" s="1"/>
  <c r="AW78" i="237" s="1"/>
  <c r="R78" i="237"/>
  <c r="R84" i="237" s="1"/>
  <c r="AA79" i="237" s="1"/>
  <c r="Q78" i="237"/>
  <c r="Q84" i="237" s="1"/>
  <c r="AA78" i="237" s="1"/>
  <c r="N78" i="237"/>
  <c r="N84" i="237" s="1"/>
  <c r="Z79" i="237" s="1"/>
  <c r="M78" i="237"/>
  <c r="M84" i="237" s="1"/>
  <c r="Z78" i="237" s="1"/>
  <c r="L78" i="237"/>
  <c r="H78" i="237"/>
  <c r="C81" i="237" s="1"/>
  <c r="C78" i="237"/>
  <c r="AI78" i="237" s="1"/>
  <c r="BV77" i="237"/>
  <c r="BV76" i="237"/>
  <c r="CC75" i="237"/>
  <c r="CC74" i="237"/>
  <c r="BV73" i="237"/>
  <c r="C73" i="237"/>
  <c r="BV72" i="237"/>
  <c r="BO72" i="237"/>
  <c r="BN72" i="237"/>
  <c r="BM72" i="237"/>
  <c r="BL72" i="237"/>
  <c r="BK72" i="237"/>
  <c r="BJ72" i="237"/>
  <c r="BP72" i="237" s="1"/>
  <c r="W72" i="237"/>
  <c r="V72" i="237"/>
  <c r="S72" i="237"/>
  <c r="R72" i="237"/>
  <c r="O72" i="237"/>
  <c r="N72" i="237"/>
  <c r="L72" i="237"/>
  <c r="CH71" i="237"/>
  <c r="BO71" i="237"/>
  <c r="BN71" i="237"/>
  <c r="BM71" i="237"/>
  <c r="BL71" i="237"/>
  <c r="BK71" i="237"/>
  <c r="BJ71" i="237"/>
  <c r="BP71" i="237" s="1"/>
  <c r="X71" i="237"/>
  <c r="U71" i="237"/>
  <c r="T71" i="237"/>
  <c r="Q71" i="237"/>
  <c r="P71" i="237"/>
  <c r="M71" i="237"/>
  <c r="L71" i="237"/>
  <c r="CH70" i="237"/>
  <c r="BO70" i="237"/>
  <c r="BN70" i="237"/>
  <c r="BM70" i="237"/>
  <c r="BL70" i="237"/>
  <c r="BK70" i="237"/>
  <c r="BJ70" i="237"/>
  <c r="BP70" i="237" s="1"/>
  <c r="X70" i="237"/>
  <c r="V70" i="237"/>
  <c r="T70" i="237"/>
  <c r="R70" i="237"/>
  <c r="P70" i="237"/>
  <c r="N70" i="237"/>
  <c r="L70" i="237"/>
  <c r="BV69" i="237"/>
  <c r="BO69" i="237"/>
  <c r="BN69" i="237"/>
  <c r="BM69" i="237"/>
  <c r="BL69" i="237"/>
  <c r="BK69" i="237"/>
  <c r="BJ69" i="237"/>
  <c r="BP69" i="237" s="1"/>
  <c r="W69" i="237"/>
  <c r="U69" i="237"/>
  <c r="S69" i="237"/>
  <c r="Q69" i="237"/>
  <c r="O69" i="237"/>
  <c r="M69" i="237"/>
  <c r="L69" i="237"/>
  <c r="BV68" i="237"/>
  <c r="BO68" i="237"/>
  <c r="BN68" i="237"/>
  <c r="BM68" i="237"/>
  <c r="BL68" i="237"/>
  <c r="BK68" i="237"/>
  <c r="BJ68" i="237"/>
  <c r="BP68" i="237" s="1"/>
  <c r="X68" i="237"/>
  <c r="X73" i="237" s="1"/>
  <c r="AB70" i="237" s="1"/>
  <c r="AL70" i="237" s="1"/>
  <c r="AW70" i="237" s="1"/>
  <c r="W68" i="237"/>
  <c r="W73" i="237" s="1"/>
  <c r="AB69" i="237" s="1"/>
  <c r="AL69" i="237" s="1"/>
  <c r="AW69" i="237" s="1"/>
  <c r="T68" i="237"/>
  <c r="T73" i="237" s="1"/>
  <c r="AA70" i="237" s="1"/>
  <c r="S68" i="237"/>
  <c r="S73" i="237" s="1"/>
  <c r="AA69" i="237" s="1"/>
  <c r="P68" i="237"/>
  <c r="P73" i="237" s="1"/>
  <c r="Z70" i="237" s="1"/>
  <c r="O68" i="237"/>
  <c r="O73" i="237" s="1"/>
  <c r="Z69" i="237" s="1"/>
  <c r="L68" i="237"/>
  <c r="H68" i="237"/>
  <c r="H71" i="237" s="1"/>
  <c r="C68" i="237"/>
  <c r="AI69" i="237" s="1"/>
  <c r="CC67" i="237"/>
  <c r="BO67" i="237"/>
  <c r="BN67" i="237"/>
  <c r="BM67" i="237"/>
  <c r="BL67" i="237"/>
  <c r="BK67" i="237"/>
  <c r="BJ67" i="237"/>
  <c r="BP67" i="237" s="1"/>
  <c r="BP73" i="237" s="1"/>
  <c r="V67" i="237"/>
  <c r="V73" i="237" s="1"/>
  <c r="AB68" i="237" s="1"/>
  <c r="AL68" i="237" s="1"/>
  <c r="AW68" i="237" s="1"/>
  <c r="U67" i="237"/>
  <c r="U73" i="237" s="1"/>
  <c r="AB67" i="237" s="1"/>
  <c r="AL67" i="237" s="1"/>
  <c r="AW67" i="237" s="1"/>
  <c r="R67" i="237"/>
  <c r="R73" i="237" s="1"/>
  <c r="AA68" i="237" s="1"/>
  <c r="Q67" i="237"/>
  <c r="Q73" i="237" s="1"/>
  <c r="AA67" i="237" s="1"/>
  <c r="N67" i="237"/>
  <c r="N73" i="237" s="1"/>
  <c r="Z68" i="237" s="1"/>
  <c r="M67" i="237"/>
  <c r="M73" i="237" s="1"/>
  <c r="Z67" i="237" s="1"/>
  <c r="L67" i="237"/>
  <c r="H67" i="237"/>
  <c r="C72" i="237" s="1"/>
  <c r="C67" i="237"/>
  <c r="C69" i="237" s="1"/>
  <c r="CM66" i="237"/>
  <c r="CC66" i="237"/>
  <c r="CM65" i="237"/>
  <c r="BV65" i="237"/>
  <c r="BV64" i="237"/>
  <c r="C62" i="237"/>
  <c r="BV61" i="237"/>
  <c r="BO61" i="237"/>
  <c r="BN61" i="237"/>
  <c r="BM61" i="237"/>
  <c r="BL61" i="237"/>
  <c r="BK61" i="237"/>
  <c r="BJ61" i="237"/>
  <c r="BP61" i="237" s="1"/>
  <c r="W61" i="237"/>
  <c r="V61" i="237"/>
  <c r="S61" i="237"/>
  <c r="R61" i="237"/>
  <c r="O61" i="237"/>
  <c r="N61" i="237"/>
  <c r="L61" i="237"/>
  <c r="CM60" i="237"/>
  <c r="BV60" i="237"/>
  <c r="BO60" i="237"/>
  <c r="BN60" i="237"/>
  <c r="BM60" i="237"/>
  <c r="BL60" i="237"/>
  <c r="BK60" i="237"/>
  <c r="BJ60" i="237"/>
  <c r="BP60" i="237" s="1"/>
  <c r="X60" i="237"/>
  <c r="U60" i="237"/>
  <c r="T60" i="237"/>
  <c r="Q60" i="237"/>
  <c r="P60" i="237"/>
  <c r="M60" i="237"/>
  <c r="L60" i="237"/>
  <c r="CM59" i="237"/>
  <c r="CC59" i="237"/>
  <c r="BO59" i="237"/>
  <c r="BN59" i="237"/>
  <c r="BM59" i="237"/>
  <c r="BL59" i="237"/>
  <c r="BK59" i="237"/>
  <c r="BJ59" i="237"/>
  <c r="BP59" i="237" s="1"/>
  <c r="X59" i="237"/>
  <c r="V59" i="237"/>
  <c r="T59" i="237"/>
  <c r="R59" i="237"/>
  <c r="P59" i="237"/>
  <c r="N59" i="237"/>
  <c r="L59" i="237"/>
  <c r="CC58" i="237"/>
  <c r="BO58" i="237"/>
  <c r="BN58" i="237"/>
  <c r="BM58" i="237"/>
  <c r="BL58" i="237"/>
  <c r="BK58" i="237"/>
  <c r="BJ58" i="237"/>
  <c r="BP58" i="237" s="1"/>
  <c r="W58" i="237"/>
  <c r="U58" i="237"/>
  <c r="S58" i="237"/>
  <c r="Q58" i="237"/>
  <c r="O58" i="237"/>
  <c r="M58" i="237"/>
  <c r="L58" i="237"/>
  <c r="BV57" i="237"/>
  <c r="BO57" i="237"/>
  <c r="BN57" i="237"/>
  <c r="BM57" i="237"/>
  <c r="BL57" i="237"/>
  <c r="BK57" i="237"/>
  <c r="BJ57" i="237"/>
  <c r="BP57" i="237" s="1"/>
  <c r="X57" i="237"/>
  <c r="X62" i="237" s="1"/>
  <c r="AB59" i="237" s="1"/>
  <c r="AL59" i="237" s="1"/>
  <c r="AW59" i="237" s="1"/>
  <c r="W57" i="237"/>
  <c r="W62" i="237" s="1"/>
  <c r="AB58" i="237" s="1"/>
  <c r="AL58" i="237" s="1"/>
  <c r="AW58" i="237" s="1"/>
  <c r="T57" i="237"/>
  <c r="T62" i="237" s="1"/>
  <c r="AA59" i="237" s="1"/>
  <c r="S57" i="237"/>
  <c r="S62" i="237" s="1"/>
  <c r="AA58" i="237" s="1"/>
  <c r="P57" i="237"/>
  <c r="P62" i="237" s="1"/>
  <c r="Z59" i="237" s="1"/>
  <c r="O57" i="237"/>
  <c r="O62" i="237" s="1"/>
  <c r="Z58" i="237" s="1"/>
  <c r="L57" i="237"/>
  <c r="H57" i="237"/>
  <c r="H59" i="237" s="1"/>
  <c r="C57" i="237"/>
  <c r="H61" i="237" s="1"/>
  <c r="BV56" i="237"/>
  <c r="BO56" i="237"/>
  <c r="BN56" i="237"/>
  <c r="BM56" i="237"/>
  <c r="BL56" i="237"/>
  <c r="BK56" i="237"/>
  <c r="BJ56" i="237"/>
  <c r="BP56" i="237" s="1"/>
  <c r="BP62" i="237" s="1"/>
  <c r="V56" i="237"/>
  <c r="V62" i="237" s="1"/>
  <c r="AB57" i="237" s="1"/>
  <c r="AL57" i="237" s="1"/>
  <c r="AW57" i="237" s="1"/>
  <c r="U56" i="237"/>
  <c r="U62" i="237" s="1"/>
  <c r="AB56" i="237" s="1"/>
  <c r="AL56" i="237" s="1"/>
  <c r="AW56" i="237" s="1"/>
  <c r="R56" i="237"/>
  <c r="R62" i="237" s="1"/>
  <c r="AA57" i="237" s="1"/>
  <c r="Q56" i="237"/>
  <c r="Q62" i="237" s="1"/>
  <c r="AA56" i="237" s="1"/>
  <c r="N56" i="237"/>
  <c r="N62" i="237" s="1"/>
  <c r="Z57" i="237" s="1"/>
  <c r="M56" i="237"/>
  <c r="M62" i="237" s="1"/>
  <c r="Z56" i="237" s="1"/>
  <c r="L56" i="237"/>
  <c r="H56" i="237"/>
  <c r="C61" i="237" s="1"/>
  <c r="C56" i="237"/>
  <c r="C60" i="237" s="1"/>
  <c r="CH55" i="237"/>
  <c r="CH54" i="237"/>
  <c r="BV53" i="237"/>
  <c r="BV52" i="237"/>
  <c r="CC51" i="237"/>
  <c r="C51" i="237"/>
  <c r="CC50" i="237"/>
  <c r="BO50" i="237"/>
  <c r="BN50" i="237"/>
  <c r="BM50" i="237"/>
  <c r="BL50" i="237"/>
  <c r="BK50" i="237"/>
  <c r="BJ50" i="237"/>
  <c r="BP50" i="237" s="1"/>
  <c r="W50" i="237"/>
  <c r="V50" i="237"/>
  <c r="S50" i="237"/>
  <c r="R50" i="237"/>
  <c r="O50" i="237"/>
  <c r="N50" i="237"/>
  <c r="L50" i="237"/>
  <c r="BV49" i="237"/>
  <c r="BO49" i="237"/>
  <c r="BN49" i="237"/>
  <c r="BM49" i="237"/>
  <c r="BL49" i="237"/>
  <c r="BK49" i="237"/>
  <c r="BJ49" i="237"/>
  <c r="BP49" i="237" s="1"/>
  <c r="X49" i="237"/>
  <c r="U49" i="237"/>
  <c r="T49" i="237"/>
  <c r="Q49" i="237"/>
  <c r="P49" i="237"/>
  <c r="M49" i="237"/>
  <c r="L49" i="237"/>
  <c r="BV48" i="237"/>
  <c r="BO48" i="237"/>
  <c r="BN48" i="237"/>
  <c r="BM48" i="237"/>
  <c r="BL48" i="237"/>
  <c r="BK48" i="237"/>
  <c r="BJ48" i="237"/>
  <c r="BP48" i="237" s="1"/>
  <c r="X48" i="237"/>
  <c r="V48" i="237"/>
  <c r="T48" i="237"/>
  <c r="R48" i="237"/>
  <c r="P48" i="237"/>
  <c r="N48" i="237"/>
  <c r="L48" i="237"/>
  <c r="BO47" i="237"/>
  <c r="BN47" i="237"/>
  <c r="BM47" i="237"/>
  <c r="BL47" i="237"/>
  <c r="BK47" i="237"/>
  <c r="BJ47" i="237"/>
  <c r="BP47" i="237" s="1"/>
  <c r="AI47" i="237"/>
  <c r="AT47" i="237" s="1"/>
  <c r="W47" i="237"/>
  <c r="U47" i="237"/>
  <c r="S47" i="237"/>
  <c r="Q47" i="237"/>
  <c r="O47" i="237"/>
  <c r="M47" i="237"/>
  <c r="L47" i="237"/>
  <c r="BO46" i="237"/>
  <c r="BN46" i="237"/>
  <c r="BM46" i="237"/>
  <c r="BL46" i="237"/>
  <c r="BK46" i="237"/>
  <c r="BJ46" i="237"/>
  <c r="BP46" i="237" s="1"/>
  <c r="X46" i="237"/>
  <c r="X51" i="237" s="1"/>
  <c r="AB48" i="237" s="1"/>
  <c r="AL48" i="237" s="1"/>
  <c r="AW48" i="237" s="1"/>
  <c r="W46" i="237"/>
  <c r="W51" i="237" s="1"/>
  <c r="AB47" i="237" s="1"/>
  <c r="AL47" i="237" s="1"/>
  <c r="AW47" i="237" s="1"/>
  <c r="T46" i="237"/>
  <c r="T51" i="237" s="1"/>
  <c r="AA48" i="237" s="1"/>
  <c r="S46" i="237"/>
  <c r="S51" i="237" s="1"/>
  <c r="AA47" i="237" s="1"/>
  <c r="P46" i="237"/>
  <c r="P51" i="237" s="1"/>
  <c r="Z48" i="237" s="1"/>
  <c r="O46" i="237"/>
  <c r="O51" i="237" s="1"/>
  <c r="Z47" i="237" s="1"/>
  <c r="L46" i="237"/>
  <c r="H46" i="237"/>
  <c r="C46" i="237"/>
  <c r="H50" i="237" s="1"/>
  <c r="BO45" i="237"/>
  <c r="BN45" i="237"/>
  <c r="BM45" i="237"/>
  <c r="BL45" i="237"/>
  <c r="BK45" i="237"/>
  <c r="BJ45" i="237"/>
  <c r="BP45" i="237" s="1"/>
  <c r="BP51" i="237" s="1"/>
  <c r="V45" i="237"/>
  <c r="V51" i="237" s="1"/>
  <c r="AB46" i="237" s="1"/>
  <c r="AL46" i="237" s="1"/>
  <c r="AW46" i="237" s="1"/>
  <c r="U45" i="237"/>
  <c r="U51" i="237" s="1"/>
  <c r="AB45" i="237" s="1"/>
  <c r="AL45" i="237" s="1"/>
  <c r="AW45" i="237" s="1"/>
  <c r="R45" i="237"/>
  <c r="R51" i="237" s="1"/>
  <c r="AA46" i="237" s="1"/>
  <c r="Q45" i="237"/>
  <c r="Q51" i="237" s="1"/>
  <c r="AA45" i="237" s="1"/>
  <c r="N45" i="237"/>
  <c r="N51" i="237" s="1"/>
  <c r="Z46" i="237" s="1"/>
  <c r="M45" i="237"/>
  <c r="M51" i="237" s="1"/>
  <c r="Z45" i="237" s="1"/>
  <c r="L45" i="237"/>
  <c r="H45" i="237"/>
  <c r="C48" i="237" s="1"/>
  <c r="C45" i="237"/>
  <c r="C49" i="237" s="1"/>
  <c r="BT41" i="237"/>
  <c r="BT40" i="237"/>
  <c r="C40" i="237"/>
  <c r="CA39" i="237"/>
  <c r="BO39" i="237"/>
  <c r="BN39" i="237"/>
  <c r="BM39" i="237"/>
  <c r="BL39" i="237"/>
  <c r="BK39" i="237"/>
  <c r="BJ39" i="237"/>
  <c r="BP39" i="237" s="1"/>
  <c r="W39" i="237"/>
  <c r="V39" i="237"/>
  <c r="S39" i="237"/>
  <c r="R39" i="237"/>
  <c r="O39" i="237"/>
  <c r="N39" i="237"/>
  <c r="L39" i="237"/>
  <c r="H39" i="237"/>
  <c r="CA38" i="237"/>
  <c r="BO38" i="237"/>
  <c r="BN38" i="237"/>
  <c r="BM38" i="237"/>
  <c r="BL38" i="237"/>
  <c r="BK38" i="237"/>
  <c r="BJ38" i="237"/>
  <c r="X38" i="237"/>
  <c r="U38" i="237"/>
  <c r="T38" i="237"/>
  <c r="Q38" i="237"/>
  <c r="P38" i="237"/>
  <c r="M38" i="237"/>
  <c r="L38" i="237"/>
  <c r="BT37" i="237"/>
  <c r="BO37" i="237"/>
  <c r="BN37" i="237"/>
  <c r="BM37" i="237"/>
  <c r="BL37" i="237"/>
  <c r="BK37" i="237"/>
  <c r="BJ37" i="237"/>
  <c r="BP37" i="237" s="1"/>
  <c r="AI37" i="237"/>
  <c r="AT37" i="237" s="1"/>
  <c r="X37" i="237"/>
  <c r="V37" i="237"/>
  <c r="T37" i="237"/>
  <c r="R37" i="237"/>
  <c r="P37" i="237"/>
  <c r="N37" i="237"/>
  <c r="L37" i="237"/>
  <c r="C37" i="237"/>
  <c r="BT36" i="237"/>
  <c r="BO36" i="237"/>
  <c r="BN36" i="237"/>
  <c r="BM36" i="237"/>
  <c r="BL36" i="237"/>
  <c r="BK36" i="237"/>
  <c r="BJ36" i="237"/>
  <c r="BP36" i="237" s="1"/>
  <c r="W36" i="237"/>
  <c r="U36" i="237"/>
  <c r="S36" i="237"/>
  <c r="Q36" i="237"/>
  <c r="O36" i="237"/>
  <c r="M36" i="237"/>
  <c r="L36" i="237"/>
  <c r="CF35" i="237"/>
  <c r="BO35" i="237"/>
  <c r="BN35" i="237"/>
  <c r="BM35" i="237"/>
  <c r="BL35" i="237"/>
  <c r="BK35" i="237"/>
  <c r="BJ35" i="237"/>
  <c r="BP35" i="237" s="1"/>
  <c r="AI35" i="237"/>
  <c r="AT35" i="237" s="1"/>
  <c r="X35" i="237"/>
  <c r="X40" i="237" s="1"/>
  <c r="AB37" i="237" s="1"/>
  <c r="AL37" i="237" s="1"/>
  <c r="AW37" i="237" s="1"/>
  <c r="W35" i="237"/>
  <c r="W40" i="237" s="1"/>
  <c r="AB36" i="237" s="1"/>
  <c r="AL36" i="237" s="1"/>
  <c r="AW36" i="237" s="1"/>
  <c r="T35" i="237"/>
  <c r="T40" i="237" s="1"/>
  <c r="AA37" i="237" s="1"/>
  <c r="S35" i="237"/>
  <c r="S40" i="237" s="1"/>
  <c r="AA36" i="237" s="1"/>
  <c r="P35" i="237"/>
  <c r="P40" i="237" s="1"/>
  <c r="Z37" i="237" s="1"/>
  <c r="O35" i="237"/>
  <c r="O40" i="237" s="1"/>
  <c r="Z36" i="237" s="1"/>
  <c r="L35" i="237"/>
  <c r="H35" i="237"/>
  <c r="H38" i="237" s="1"/>
  <c r="C35" i="237"/>
  <c r="H36" i="237" s="1"/>
  <c r="BO34" i="237"/>
  <c r="BN34" i="237"/>
  <c r="BM34" i="237"/>
  <c r="BL34" i="237"/>
  <c r="BK34" i="237"/>
  <c r="BJ34" i="237"/>
  <c r="BP34" i="237" s="1"/>
  <c r="V34" i="237"/>
  <c r="V40" i="237" s="1"/>
  <c r="AB35" i="237" s="1"/>
  <c r="AL35" i="237" s="1"/>
  <c r="AW35" i="237" s="1"/>
  <c r="U34" i="237"/>
  <c r="U40" i="237" s="1"/>
  <c r="AB34" i="237" s="1"/>
  <c r="AL34" i="237" s="1"/>
  <c r="AW34" i="237" s="1"/>
  <c r="R34" i="237"/>
  <c r="R40" i="237" s="1"/>
  <c r="AA35" i="237" s="1"/>
  <c r="Q34" i="237"/>
  <c r="Q40" i="237" s="1"/>
  <c r="AA34" i="237" s="1"/>
  <c r="N34" i="237"/>
  <c r="N40" i="237" s="1"/>
  <c r="Z35" i="237" s="1"/>
  <c r="M34" i="237"/>
  <c r="M40" i="237" s="1"/>
  <c r="Z34" i="237" s="1"/>
  <c r="L34" i="237"/>
  <c r="H34" i="237"/>
  <c r="C39" i="237" s="1"/>
  <c r="C34" i="237"/>
  <c r="C38" i="237" s="1"/>
  <c r="BT33" i="237"/>
  <c r="AQ33" i="237"/>
  <c r="BT32" i="237"/>
  <c r="CA31" i="237"/>
  <c r="CF34" i="237" s="1"/>
  <c r="CA30" i="237"/>
  <c r="BT29" i="237"/>
  <c r="U29" i="237"/>
  <c r="Q29" i="237"/>
  <c r="AA23" i="237" s="1"/>
  <c r="M29" i="237"/>
  <c r="Z23" i="237" s="1"/>
  <c r="C29" i="237"/>
  <c r="BT28" i="237"/>
  <c r="BO28" i="237"/>
  <c r="BN28" i="237"/>
  <c r="BM28" i="237"/>
  <c r="BL28" i="237"/>
  <c r="BK28" i="237"/>
  <c r="BJ28" i="237"/>
  <c r="BP28" i="237" s="1"/>
  <c r="W28" i="237"/>
  <c r="V28" i="237"/>
  <c r="S28" i="237"/>
  <c r="R28" i="237"/>
  <c r="O28" i="237"/>
  <c r="N28" i="237"/>
  <c r="L28" i="237"/>
  <c r="BO27" i="237"/>
  <c r="BN27" i="237"/>
  <c r="BM27" i="237"/>
  <c r="BL27" i="237"/>
  <c r="BK27" i="237"/>
  <c r="BJ27" i="237"/>
  <c r="X27" i="237"/>
  <c r="U27" i="237"/>
  <c r="T27" i="237"/>
  <c r="Q27" i="237"/>
  <c r="P27" i="237"/>
  <c r="M27" i="237"/>
  <c r="L27" i="237"/>
  <c r="C27" i="237"/>
  <c r="BO26" i="237"/>
  <c r="BN26" i="237"/>
  <c r="BM26" i="237"/>
  <c r="BL26" i="237"/>
  <c r="BK26" i="237"/>
  <c r="BJ26" i="237"/>
  <c r="X26" i="237"/>
  <c r="V26" i="237"/>
  <c r="T26" i="237"/>
  <c r="R26" i="237"/>
  <c r="P26" i="237"/>
  <c r="N26" i="237"/>
  <c r="L26" i="237"/>
  <c r="BT25" i="237"/>
  <c r="BO25" i="237"/>
  <c r="BN25" i="237"/>
  <c r="BM25" i="237"/>
  <c r="BL25" i="237"/>
  <c r="BK25" i="237"/>
  <c r="BJ25" i="237"/>
  <c r="BP25" i="237" s="1"/>
  <c r="AI25" i="237"/>
  <c r="AT25" i="237" s="1"/>
  <c r="W25" i="237"/>
  <c r="U25" i="237"/>
  <c r="S25" i="237"/>
  <c r="Q25" i="237"/>
  <c r="O25" i="237"/>
  <c r="M25" i="237"/>
  <c r="L25" i="237"/>
  <c r="C25" i="237"/>
  <c r="CK24" i="237"/>
  <c r="BT24" i="237"/>
  <c r="BO24" i="237"/>
  <c r="BN24" i="237"/>
  <c r="BM24" i="237"/>
  <c r="BL24" i="237"/>
  <c r="BK24" i="237"/>
  <c r="BJ24" i="237"/>
  <c r="BP24" i="237" s="1"/>
  <c r="X24" i="237"/>
  <c r="W24" i="237"/>
  <c r="W29" i="237" s="1"/>
  <c r="AB25" i="237" s="1"/>
  <c r="AL25" i="237" s="1"/>
  <c r="AW25" i="237" s="1"/>
  <c r="T24" i="237"/>
  <c r="S24" i="237"/>
  <c r="S29" i="237" s="1"/>
  <c r="AA25" i="237" s="1"/>
  <c r="P24" i="237"/>
  <c r="O24" i="237"/>
  <c r="O29" i="237" s="1"/>
  <c r="Z25" i="237" s="1"/>
  <c r="L24" i="237"/>
  <c r="H24" i="237"/>
  <c r="C24" i="237"/>
  <c r="H28" i="237" s="1"/>
  <c r="CQ23" i="237"/>
  <c r="CA23" i="237"/>
  <c r="CF19" i="237" s="1"/>
  <c r="CK23" i="237" s="1"/>
  <c r="BO23" i="237"/>
  <c r="BN23" i="237"/>
  <c r="BM23" i="237"/>
  <c r="BL23" i="237"/>
  <c r="BK23" i="237"/>
  <c r="BJ23" i="237"/>
  <c r="AB23" i="237"/>
  <c r="AL23" i="237" s="1"/>
  <c r="AW23" i="237" s="1"/>
  <c r="V23" i="237"/>
  <c r="V29" i="237" s="1"/>
  <c r="AB24" i="237" s="1"/>
  <c r="AL24" i="237" s="1"/>
  <c r="AW24" i="237" s="1"/>
  <c r="U23" i="237"/>
  <c r="R23" i="237"/>
  <c r="R29" i="237" s="1"/>
  <c r="AA24" i="237" s="1"/>
  <c r="Q23" i="237"/>
  <c r="N23" i="237"/>
  <c r="N29" i="237" s="1"/>
  <c r="Z24" i="237" s="1"/>
  <c r="M23" i="237"/>
  <c r="L23" i="237"/>
  <c r="H23" i="237"/>
  <c r="AI24" i="237" s="1"/>
  <c r="C23" i="237"/>
  <c r="AI23" i="237" s="1"/>
  <c r="AT23" i="237" s="1"/>
  <c r="CA22" i="237"/>
  <c r="AP22" i="237"/>
  <c r="BT21" i="237"/>
  <c r="BT20" i="237"/>
  <c r="CF18" i="237"/>
  <c r="CK29" i="237" s="1"/>
  <c r="C18" i="237"/>
  <c r="BT17" i="237"/>
  <c r="BO17" i="237"/>
  <c r="BN17" i="237"/>
  <c r="BM17" i="237"/>
  <c r="BL17" i="237"/>
  <c r="BK17" i="237"/>
  <c r="BJ17" i="237"/>
  <c r="W17" i="237"/>
  <c r="V17" i="237"/>
  <c r="S17" i="237"/>
  <c r="R17" i="237"/>
  <c r="O17" i="237"/>
  <c r="N17" i="237"/>
  <c r="L17" i="237"/>
  <c r="BT16" i="237"/>
  <c r="BO16" i="237"/>
  <c r="BN16" i="237"/>
  <c r="BM16" i="237"/>
  <c r="BL16" i="237"/>
  <c r="BK16" i="237"/>
  <c r="BJ16" i="237"/>
  <c r="X16" i="237"/>
  <c r="U16" i="237"/>
  <c r="T16" i="237"/>
  <c r="Q16" i="237"/>
  <c r="P16" i="237"/>
  <c r="M16" i="237"/>
  <c r="L16" i="237"/>
  <c r="CA15" i="237"/>
  <c r="BO15" i="237"/>
  <c r="BN15" i="237"/>
  <c r="BM15" i="237"/>
  <c r="BL15" i="237"/>
  <c r="BK15" i="237"/>
  <c r="BJ15" i="237"/>
  <c r="AI15" i="237"/>
  <c r="AT15" i="237" s="1"/>
  <c r="X15" i="237"/>
  <c r="V15" i="237"/>
  <c r="T15" i="237"/>
  <c r="R15" i="237"/>
  <c r="P15" i="237"/>
  <c r="N15" i="237"/>
  <c r="L15" i="237"/>
  <c r="C15" i="237"/>
  <c r="BO14" i="237"/>
  <c r="BN14" i="237"/>
  <c r="BM14" i="237"/>
  <c r="BL14" i="237"/>
  <c r="BK14" i="237"/>
  <c r="BJ14" i="237"/>
  <c r="W14" i="237"/>
  <c r="U14" i="237"/>
  <c r="S14" i="237"/>
  <c r="Q14" i="237"/>
  <c r="O14" i="237"/>
  <c r="M14" i="237"/>
  <c r="L14" i="237"/>
  <c r="BT13" i="237"/>
  <c r="BO13" i="237"/>
  <c r="BN13" i="237"/>
  <c r="BM13" i="237"/>
  <c r="BL13" i="237"/>
  <c r="BK13" i="237"/>
  <c r="BJ13" i="237"/>
  <c r="AI13" i="237"/>
  <c r="AO11" i="237" s="1"/>
  <c r="X13" i="237"/>
  <c r="X18" i="237" s="1"/>
  <c r="AB15" i="237" s="1"/>
  <c r="AL15" i="237" s="1"/>
  <c r="AW15" i="237" s="1"/>
  <c r="W13" i="237"/>
  <c r="T13" i="237"/>
  <c r="T18" i="237" s="1"/>
  <c r="AA15" i="237" s="1"/>
  <c r="S13" i="237"/>
  <c r="P13" i="237"/>
  <c r="P18" i="237" s="1"/>
  <c r="Z15" i="237" s="1"/>
  <c r="O13" i="237"/>
  <c r="L13" i="237"/>
  <c r="H13" i="237"/>
  <c r="C13" i="237"/>
  <c r="H14" i="237" s="1"/>
  <c r="BT12" i="237"/>
  <c r="BO12" i="237"/>
  <c r="BN12" i="237"/>
  <c r="BM12" i="237"/>
  <c r="BL12" i="237"/>
  <c r="BK12" i="237"/>
  <c r="BJ12" i="237"/>
  <c r="AA12" i="237"/>
  <c r="AK12" i="237" s="1"/>
  <c r="V12" i="237"/>
  <c r="V18" i="237" s="1"/>
  <c r="AB13" i="237" s="1"/>
  <c r="AL13" i="237" s="1"/>
  <c r="AW13" i="237" s="1"/>
  <c r="U12" i="237"/>
  <c r="U18" i="237" s="1"/>
  <c r="AB12" i="237" s="1"/>
  <c r="AL12" i="237" s="1"/>
  <c r="AW12" i="237" s="1"/>
  <c r="R12" i="237"/>
  <c r="R18" i="237" s="1"/>
  <c r="AA13" i="237" s="1"/>
  <c r="Q12" i="237"/>
  <c r="Q18" i="237" s="1"/>
  <c r="N12" i="237"/>
  <c r="N18" i="237" s="1"/>
  <c r="Z13" i="237" s="1"/>
  <c r="M12" i="237"/>
  <c r="M18" i="237" s="1"/>
  <c r="Z12" i="237" s="1"/>
  <c r="L12" i="237"/>
  <c r="H12" i="237"/>
  <c r="C17" i="237" s="1"/>
  <c r="C12" i="237"/>
  <c r="C16" i="237" s="1"/>
  <c r="C95" i="236"/>
  <c r="BO94" i="236"/>
  <c r="BN94" i="236"/>
  <c r="BM94" i="236"/>
  <c r="BL94" i="236"/>
  <c r="BK94" i="236"/>
  <c r="BJ94" i="236"/>
  <c r="BP94" i="236" s="1"/>
  <c r="W94" i="236"/>
  <c r="V94" i="236"/>
  <c r="S94" i="236"/>
  <c r="R94" i="236"/>
  <c r="O94" i="236"/>
  <c r="N94" i="236"/>
  <c r="L94" i="236"/>
  <c r="C94" i="236"/>
  <c r="BO93" i="236"/>
  <c r="BN93" i="236"/>
  <c r="BM93" i="236"/>
  <c r="BL93" i="236"/>
  <c r="BK93" i="236"/>
  <c r="BJ93" i="236"/>
  <c r="BP93" i="236" s="1"/>
  <c r="X93" i="236"/>
  <c r="U93" i="236"/>
  <c r="T93" i="236"/>
  <c r="Q93" i="236"/>
  <c r="P93" i="236"/>
  <c r="M93" i="236"/>
  <c r="L93" i="236"/>
  <c r="BO92" i="236"/>
  <c r="BN92" i="236"/>
  <c r="BM92" i="236"/>
  <c r="BL92" i="236"/>
  <c r="BK92" i="236"/>
  <c r="BJ92" i="236"/>
  <c r="BP92" i="236" s="1"/>
  <c r="AI92" i="236"/>
  <c r="AQ88" i="236" s="1"/>
  <c r="X92" i="236"/>
  <c r="V92" i="236"/>
  <c r="T92" i="236"/>
  <c r="R92" i="236"/>
  <c r="P92" i="236"/>
  <c r="N92" i="236"/>
  <c r="L92" i="236"/>
  <c r="C92" i="236"/>
  <c r="BO91" i="236"/>
  <c r="BN91" i="236"/>
  <c r="BM91" i="236"/>
  <c r="BL91" i="236"/>
  <c r="BK91" i="236"/>
  <c r="BJ91" i="236"/>
  <c r="BP91" i="236" s="1"/>
  <c r="W91" i="236"/>
  <c r="U91" i="236"/>
  <c r="S91" i="236"/>
  <c r="Q91" i="236"/>
  <c r="O91" i="236"/>
  <c r="M91" i="236"/>
  <c r="L91" i="236"/>
  <c r="BO90" i="236"/>
  <c r="BN90" i="236"/>
  <c r="BM90" i="236"/>
  <c r="BL90" i="236"/>
  <c r="BK90" i="236"/>
  <c r="BJ90" i="236"/>
  <c r="BP90" i="236" s="1"/>
  <c r="AI90" i="236"/>
  <c r="AO88" i="236" s="1"/>
  <c r="X90" i="236"/>
  <c r="X95" i="236" s="1"/>
  <c r="AB92" i="236" s="1"/>
  <c r="AL92" i="236" s="1"/>
  <c r="AW92" i="236" s="1"/>
  <c r="W90" i="236"/>
  <c r="W95" i="236" s="1"/>
  <c r="AB91" i="236" s="1"/>
  <c r="AL91" i="236" s="1"/>
  <c r="AW91" i="236" s="1"/>
  <c r="T90" i="236"/>
  <c r="T95" i="236" s="1"/>
  <c r="AA92" i="236" s="1"/>
  <c r="S90" i="236"/>
  <c r="S95" i="236" s="1"/>
  <c r="AA91" i="236" s="1"/>
  <c r="P90" i="236"/>
  <c r="P95" i="236" s="1"/>
  <c r="Z92" i="236" s="1"/>
  <c r="O90" i="236"/>
  <c r="O95" i="236" s="1"/>
  <c r="Z91" i="236" s="1"/>
  <c r="L90" i="236"/>
  <c r="H90" i="236"/>
  <c r="H93" i="236" s="1"/>
  <c r="C90" i="236"/>
  <c r="H94" i="236" s="1"/>
  <c r="BO89" i="236"/>
  <c r="BN89" i="236"/>
  <c r="BM89" i="236"/>
  <c r="BL89" i="236"/>
  <c r="BK89" i="236"/>
  <c r="BJ89" i="236"/>
  <c r="BP89" i="236" s="1"/>
  <c r="BP95" i="236" s="1"/>
  <c r="V89" i="236"/>
  <c r="V95" i="236" s="1"/>
  <c r="AB90" i="236" s="1"/>
  <c r="AL90" i="236" s="1"/>
  <c r="AW90" i="236" s="1"/>
  <c r="U89" i="236"/>
  <c r="U95" i="236" s="1"/>
  <c r="AB89" i="236" s="1"/>
  <c r="AL89" i="236" s="1"/>
  <c r="AW89" i="236" s="1"/>
  <c r="R89" i="236"/>
  <c r="R95" i="236" s="1"/>
  <c r="AA90" i="236" s="1"/>
  <c r="Q89" i="236"/>
  <c r="Q95" i="236" s="1"/>
  <c r="AA89" i="236" s="1"/>
  <c r="N89" i="236"/>
  <c r="N95" i="236" s="1"/>
  <c r="Z90" i="236" s="1"/>
  <c r="M89" i="236"/>
  <c r="M95" i="236" s="1"/>
  <c r="Z89" i="236" s="1"/>
  <c r="L89" i="236"/>
  <c r="H89" i="236"/>
  <c r="C89" i="236"/>
  <c r="C91" i="236" s="1"/>
  <c r="C84" i="236"/>
  <c r="BO83" i="236"/>
  <c r="BN83" i="236"/>
  <c r="BM83" i="236"/>
  <c r="BL83" i="236"/>
  <c r="BK83" i="236"/>
  <c r="BJ83" i="236"/>
  <c r="BP83" i="236" s="1"/>
  <c r="W83" i="236"/>
  <c r="V83" i="236"/>
  <c r="S83" i="236"/>
  <c r="R83" i="236"/>
  <c r="O83" i="236"/>
  <c r="N83" i="236"/>
  <c r="L83" i="236"/>
  <c r="H83" i="236"/>
  <c r="BO82" i="236"/>
  <c r="BN82" i="236"/>
  <c r="BM82" i="236"/>
  <c r="BL82" i="236"/>
  <c r="BK82" i="236"/>
  <c r="BJ82" i="236"/>
  <c r="BP82" i="236" s="1"/>
  <c r="X82" i="236"/>
  <c r="U82" i="236"/>
  <c r="T82" i="236"/>
  <c r="Q82" i="236"/>
  <c r="P82" i="236"/>
  <c r="M82" i="236"/>
  <c r="L82" i="236"/>
  <c r="BO81" i="236"/>
  <c r="BN81" i="236"/>
  <c r="BM81" i="236"/>
  <c r="BL81" i="236"/>
  <c r="BK81" i="236"/>
  <c r="BJ81" i="236"/>
  <c r="BP81" i="236" s="1"/>
  <c r="X81" i="236"/>
  <c r="V81" i="236"/>
  <c r="T81" i="236"/>
  <c r="R81" i="236"/>
  <c r="P81" i="236"/>
  <c r="N81" i="236"/>
  <c r="L81" i="236"/>
  <c r="C81" i="236"/>
  <c r="BO80" i="236"/>
  <c r="BN80" i="236"/>
  <c r="BM80" i="236"/>
  <c r="BL80" i="236"/>
  <c r="BK80" i="236"/>
  <c r="BJ80" i="236"/>
  <c r="BP80" i="236" s="1"/>
  <c r="W80" i="236"/>
  <c r="U80" i="236"/>
  <c r="U84" i="236" s="1"/>
  <c r="AB78" i="236" s="1"/>
  <c r="AL78" i="236" s="1"/>
  <c r="AW78" i="236" s="1"/>
  <c r="S80" i="236"/>
  <c r="Q80" i="236"/>
  <c r="Q84" i="236" s="1"/>
  <c r="AA78" i="236" s="1"/>
  <c r="O80" i="236"/>
  <c r="M80" i="236"/>
  <c r="M84" i="236" s="1"/>
  <c r="Z78" i="236" s="1"/>
  <c r="L80" i="236"/>
  <c r="H80" i="236"/>
  <c r="BO79" i="236"/>
  <c r="BN79" i="236"/>
  <c r="BM79" i="236"/>
  <c r="BL79" i="236"/>
  <c r="BK79" i="236"/>
  <c r="BJ79" i="236"/>
  <c r="BP79" i="236" s="1"/>
  <c r="X79" i="236"/>
  <c r="X84" i="236" s="1"/>
  <c r="AB81" i="236" s="1"/>
  <c r="AL81" i="236" s="1"/>
  <c r="AW81" i="236" s="1"/>
  <c r="W79" i="236"/>
  <c r="W84" i="236" s="1"/>
  <c r="AB80" i="236" s="1"/>
  <c r="AL80" i="236" s="1"/>
  <c r="AW80" i="236" s="1"/>
  <c r="T79" i="236"/>
  <c r="T84" i="236" s="1"/>
  <c r="AA81" i="236" s="1"/>
  <c r="S79" i="236"/>
  <c r="S84" i="236" s="1"/>
  <c r="AA80" i="236" s="1"/>
  <c r="P79" i="236"/>
  <c r="P84" i="236" s="1"/>
  <c r="Z81" i="236" s="1"/>
  <c r="O79" i="236"/>
  <c r="O84" i="236" s="1"/>
  <c r="Z80" i="236" s="1"/>
  <c r="L79" i="236"/>
  <c r="H79" i="236"/>
  <c r="H81" i="236" s="1"/>
  <c r="C79" i="236"/>
  <c r="AI80" i="236" s="1"/>
  <c r="BO78" i="236"/>
  <c r="BN78" i="236"/>
  <c r="BM78" i="236"/>
  <c r="BL78" i="236"/>
  <c r="BK78" i="236"/>
  <c r="BJ78" i="236"/>
  <c r="BP78" i="236" s="1"/>
  <c r="BP84" i="236" s="1"/>
  <c r="V78" i="236"/>
  <c r="V84" i="236" s="1"/>
  <c r="AB79" i="236" s="1"/>
  <c r="AL79" i="236" s="1"/>
  <c r="AW79" i="236" s="1"/>
  <c r="U78" i="236"/>
  <c r="R78" i="236"/>
  <c r="R84" i="236" s="1"/>
  <c r="AA79" i="236" s="1"/>
  <c r="Q78" i="236"/>
  <c r="N78" i="236"/>
  <c r="N84" i="236" s="1"/>
  <c r="Z79" i="236" s="1"/>
  <c r="M78" i="236"/>
  <c r="L78" i="236"/>
  <c r="H78" i="236"/>
  <c r="C83" i="236" s="1"/>
  <c r="C78" i="236"/>
  <c r="C82" i="236" s="1"/>
  <c r="BV77" i="236"/>
  <c r="BV76" i="236"/>
  <c r="CC75" i="236"/>
  <c r="CC74" i="236"/>
  <c r="BV73" i="236"/>
  <c r="C73" i="236"/>
  <c r="BV72" i="236"/>
  <c r="BO72" i="236"/>
  <c r="BN72" i="236"/>
  <c r="BM72" i="236"/>
  <c r="BL72" i="236"/>
  <c r="BK72" i="236"/>
  <c r="BJ72" i="236"/>
  <c r="BP72" i="236" s="1"/>
  <c r="W72" i="236"/>
  <c r="V72" i="236"/>
  <c r="S72" i="236"/>
  <c r="R72" i="236"/>
  <c r="O72" i="236"/>
  <c r="N72" i="236"/>
  <c r="L72" i="236"/>
  <c r="CH71" i="236"/>
  <c r="BO71" i="236"/>
  <c r="BN71" i="236"/>
  <c r="BM71" i="236"/>
  <c r="BL71" i="236"/>
  <c r="BK71" i="236"/>
  <c r="BJ71" i="236"/>
  <c r="BP71" i="236" s="1"/>
  <c r="X71" i="236"/>
  <c r="U71" i="236"/>
  <c r="T71" i="236"/>
  <c r="Q71" i="236"/>
  <c r="P71" i="236"/>
  <c r="M71" i="236"/>
  <c r="L71" i="236"/>
  <c r="H71" i="236"/>
  <c r="CH70" i="236"/>
  <c r="BO70" i="236"/>
  <c r="BN70" i="236"/>
  <c r="BM70" i="236"/>
  <c r="BL70" i="236"/>
  <c r="BK70" i="236"/>
  <c r="BJ70" i="236"/>
  <c r="BP70" i="236" s="1"/>
  <c r="X70" i="236"/>
  <c r="V70" i="236"/>
  <c r="V73" i="236" s="1"/>
  <c r="AB68" i="236" s="1"/>
  <c r="AL68" i="236" s="1"/>
  <c r="AW68" i="236" s="1"/>
  <c r="T70" i="236"/>
  <c r="R70" i="236"/>
  <c r="R73" i="236" s="1"/>
  <c r="AA68" i="236" s="1"/>
  <c r="P70" i="236"/>
  <c r="N70" i="236"/>
  <c r="N73" i="236" s="1"/>
  <c r="Z68" i="236" s="1"/>
  <c r="L70" i="236"/>
  <c r="H70" i="236"/>
  <c r="BV69" i="236"/>
  <c r="BO69" i="236"/>
  <c r="BN69" i="236"/>
  <c r="BM69" i="236"/>
  <c r="BL69" i="236"/>
  <c r="BK69" i="236"/>
  <c r="BJ69" i="236"/>
  <c r="BP69" i="236" s="1"/>
  <c r="W69" i="236"/>
  <c r="U69" i="236"/>
  <c r="S69" i="236"/>
  <c r="Q69" i="236"/>
  <c r="O69" i="236"/>
  <c r="M69" i="236"/>
  <c r="L69" i="236"/>
  <c r="C69" i="236"/>
  <c r="BV68" i="236"/>
  <c r="BO68" i="236"/>
  <c r="BN68" i="236"/>
  <c r="BM68" i="236"/>
  <c r="BL68" i="236"/>
  <c r="BK68" i="236"/>
  <c r="BJ68" i="236"/>
  <c r="BP68" i="236" s="1"/>
  <c r="X68" i="236"/>
  <c r="X73" i="236" s="1"/>
  <c r="AB70" i="236" s="1"/>
  <c r="AL70" i="236" s="1"/>
  <c r="AW70" i="236" s="1"/>
  <c r="W68" i="236"/>
  <c r="T68" i="236"/>
  <c r="T73" i="236" s="1"/>
  <c r="AA70" i="236" s="1"/>
  <c r="S68" i="236"/>
  <c r="P68" i="236"/>
  <c r="P73" i="236" s="1"/>
  <c r="Z70" i="236" s="1"/>
  <c r="O68" i="236"/>
  <c r="L68" i="236"/>
  <c r="H68" i="236"/>
  <c r="AI70" i="236" s="1"/>
  <c r="AT70" i="236" s="1"/>
  <c r="C68" i="236"/>
  <c r="AI69" i="236" s="1"/>
  <c r="CC67" i="236"/>
  <c r="BO67" i="236"/>
  <c r="BN67" i="236"/>
  <c r="BM67" i="236"/>
  <c r="BL67" i="236"/>
  <c r="BK67" i="236"/>
  <c r="BJ67" i="236"/>
  <c r="AB67" i="236"/>
  <c r="AL67" i="236" s="1"/>
  <c r="AW67" i="236" s="1"/>
  <c r="V67" i="236"/>
  <c r="U67" i="236"/>
  <c r="U73" i="236" s="1"/>
  <c r="R67" i="236"/>
  <c r="Q67" i="236"/>
  <c r="Q73" i="236" s="1"/>
  <c r="AA67" i="236" s="1"/>
  <c r="N67" i="236"/>
  <c r="M67" i="236"/>
  <c r="M73" i="236" s="1"/>
  <c r="Z67" i="236" s="1"/>
  <c r="L67" i="236"/>
  <c r="H67" i="236"/>
  <c r="C67" i="236"/>
  <c r="C71" i="236" s="1"/>
  <c r="CM66" i="236"/>
  <c r="CC66" i="236"/>
  <c r="AQ66" i="236"/>
  <c r="CM65" i="236"/>
  <c r="BV65" i="236"/>
  <c r="BV64" i="236"/>
  <c r="U62" i="236"/>
  <c r="AB56" i="236" s="1"/>
  <c r="AL56" i="236" s="1"/>
  <c r="AW56" i="236" s="1"/>
  <c r="Q62" i="236"/>
  <c r="M62" i="236"/>
  <c r="Z56" i="236" s="1"/>
  <c r="C62" i="236"/>
  <c r="BV61" i="236"/>
  <c r="BO61" i="236"/>
  <c r="BN61" i="236"/>
  <c r="BM61" i="236"/>
  <c r="BL61" i="236"/>
  <c r="BK61" i="236"/>
  <c r="BJ61" i="236"/>
  <c r="BP61" i="236" s="1"/>
  <c r="W61" i="236"/>
  <c r="V61" i="236"/>
  <c r="S61" i="236"/>
  <c r="R61" i="236"/>
  <c r="O61" i="236"/>
  <c r="N61" i="236"/>
  <c r="L61" i="236"/>
  <c r="H61" i="236"/>
  <c r="CM60" i="236"/>
  <c r="BV60" i="236"/>
  <c r="BO60" i="236"/>
  <c r="BN60" i="236"/>
  <c r="BM60" i="236"/>
  <c r="BL60" i="236"/>
  <c r="BK60" i="236"/>
  <c r="BJ60" i="236"/>
  <c r="BP60" i="236" s="1"/>
  <c r="X60" i="236"/>
  <c r="U60" i="236"/>
  <c r="T60" i="236"/>
  <c r="Q60" i="236"/>
  <c r="P60" i="236"/>
  <c r="M60" i="236"/>
  <c r="L60" i="236"/>
  <c r="CM59" i="236"/>
  <c r="CC59" i="236"/>
  <c r="BO59" i="236"/>
  <c r="BN59" i="236"/>
  <c r="BM59" i="236"/>
  <c r="BL59" i="236"/>
  <c r="BK59" i="236"/>
  <c r="BJ59" i="236"/>
  <c r="X59" i="236"/>
  <c r="V59" i="236"/>
  <c r="T59" i="236"/>
  <c r="R59" i="236"/>
  <c r="P59" i="236"/>
  <c r="N59" i="236"/>
  <c r="L59" i="236"/>
  <c r="CC58" i="236"/>
  <c r="BO58" i="236"/>
  <c r="BN58" i="236"/>
  <c r="BM58" i="236"/>
  <c r="BL58" i="236"/>
  <c r="BK58" i="236"/>
  <c r="BJ58" i="236"/>
  <c r="BP58" i="236" s="1"/>
  <c r="AI58" i="236"/>
  <c r="AP55" i="236" s="1"/>
  <c r="W58" i="236"/>
  <c r="U58" i="236"/>
  <c r="S58" i="236"/>
  <c r="Q58" i="236"/>
  <c r="O58" i="236"/>
  <c r="M58" i="236"/>
  <c r="L58" i="236"/>
  <c r="BV57" i="236"/>
  <c r="BO57" i="236"/>
  <c r="BN57" i="236"/>
  <c r="BM57" i="236"/>
  <c r="BL57" i="236"/>
  <c r="BK57" i="236"/>
  <c r="BJ57" i="236"/>
  <c r="X57" i="236"/>
  <c r="X62" i="236" s="1"/>
  <c r="AB59" i="236" s="1"/>
  <c r="AL59" i="236" s="1"/>
  <c r="AW59" i="236" s="1"/>
  <c r="W57" i="236"/>
  <c r="W62" i="236" s="1"/>
  <c r="AB58" i="236" s="1"/>
  <c r="AL58" i="236" s="1"/>
  <c r="AW58" i="236" s="1"/>
  <c r="T57" i="236"/>
  <c r="T62" i="236" s="1"/>
  <c r="AA59" i="236" s="1"/>
  <c r="S57" i="236"/>
  <c r="S62" i="236" s="1"/>
  <c r="AA58" i="236" s="1"/>
  <c r="P57" i="236"/>
  <c r="P62" i="236" s="1"/>
  <c r="Z59" i="236" s="1"/>
  <c r="O57" i="236"/>
  <c r="O62" i="236" s="1"/>
  <c r="Z58" i="236" s="1"/>
  <c r="L57" i="236"/>
  <c r="H57" i="236"/>
  <c r="C57" i="236"/>
  <c r="H58" i="236" s="1"/>
  <c r="BV56" i="236"/>
  <c r="BO56" i="236"/>
  <c r="BN56" i="236"/>
  <c r="BM56" i="236"/>
  <c r="BL56" i="236"/>
  <c r="BK56" i="236"/>
  <c r="BJ56" i="236"/>
  <c r="BP56" i="236" s="1"/>
  <c r="AK56" i="236"/>
  <c r="AV56" i="236" s="1"/>
  <c r="AC56" i="236"/>
  <c r="AA56" i="236"/>
  <c r="V56" i="236"/>
  <c r="V62" i="236" s="1"/>
  <c r="AB57" i="236" s="1"/>
  <c r="AL57" i="236" s="1"/>
  <c r="AW57" i="236" s="1"/>
  <c r="U56" i="236"/>
  <c r="R56" i="236"/>
  <c r="R62" i="236" s="1"/>
  <c r="AA57" i="236" s="1"/>
  <c r="Q56" i="236"/>
  <c r="N56" i="236"/>
  <c r="N62" i="236" s="1"/>
  <c r="Z57" i="236" s="1"/>
  <c r="M56" i="236"/>
  <c r="L56" i="236"/>
  <c r="H56" i="236"/>
  <c r="C61" i="236" s="1"/>
  <c r="C56" i="236"/>
  <c r="C60" i="236" s="1"/>
  <c r="CH55" i="236"/>
  <c r="CH54" i="236"/>
  <c r="BV53" i="236"/>
  <c r="BV52" i="236"/>
  <c r="CC51" i="236"/>
  <c r="W51" i="236"/>
  <c r="AB47" i="236" s="1"/>
  <c r="AL47" i="236" s="1"/>
  <c r="AW47" i="236" s="1"/>
  <c r="S51" i="236"/>
  <c r="AA47" i="236" s="1"/>
  <c r="O51" i="236"/>
  <c r="C51" i="236"/>
  <c r="CC50" i="236"/>
  <c r="BO50" i="236"/>
  <c r="BN50" i="236"/>
  <c r="BM50" i="236"/>
  <c r="BL50" i="236"/>
  <c r="BK50" i="236"/>
  <c r="BJ50" i="236"/>
  <c r="BP50" i="236" s="1"/>
  <c r="W50" i="236"/>
  <c r="V50" i="236"/>
  <c r="S50" i="236"/>
  <c r="R50" i="236"/>
  <c r="O50" i="236"/>
  <c r="N50" i="236"/>
  <c r="L50" i="236"/>
  <c r="BV49" i="236"/>
  <c r="BO49" i="236"/>
  <c r="BN49" i="236"/>
  <c r="BM49" i="236"/>
  <c r="BL49" i="236"/>
  <c r="BK49" i="236"/>
  <c r="BJ49" i="236"/>
  <c r="BP49" i="236" s="1"/>
  <c r="X49" i="236"/>
  <c r="U49" i="236"/>
  <c r="T49" i="236"/>
  <c r="Q49" i="236"/>
  <c r="P49" i="236"/>
  <c r="M49" i="236"/>
  <c r="L49" i="236"/>
  <c r="H49" i="236"/>
  <c r="BV48" i="236"/>
  <c r="BO48" i="236"/>
  <c r="BN48" i="236"/>
  <c r="BM48" i="236"/>
  <c r="BL48" i="236"/>
  <c r="BK48" i="236"/>
  <c r="BJ48" i="236"/>
  <c r="BP48" i="236" s="1"/>
  <c r="AI48" i="236"/>
  <c r="AT48" i="236" s="1"/>
  <c r="AA48" i="236"/>
  <c r="AK48" i="236" s="1"/>
  <c r="X48" i="236"/>
  <c r="V48" i="236"/>
  <c r="T48" i="236"/>
  <c r="R48" i="236"/>
  <c r="P48" i="236"/>
  <c r="N48" i="236"/>
  <c r="L48" i="236"/>
  <c r="BO47" i="236"/>
  <c r="BN47" i="236"/>
  <c r="BM47" i="236"/>
  <c r="BL47" i="236"/>
  <c r="BK47" i="236"/>
  <c r="BJ47" i="236"/>
  <c r="BP47" i="236" s="1"/>
  <c r="Z47" i="236"/>
  <c r="AJ47" i="236" s="1"/>
  <c r="W47" i="236"/>
  <c r="U47" i="236"/>
  <c r="S47" i="236"/>
  <c r="Q47" i="236"/>
  <c r="O47" i="236"/>
  <c r="M47" i="236"/>
  <c r="L47" i="236"/>
  <c r="H47" i="236"/>
  <c r="BO46" i="236"/>
  <c r="BN46" i="236"/>
  <c r="BM46" i="236"/>
  <c r="BL46" i="236"/>
  <c r="BK46" i="236"/>
  <c r="BJ46" i="236"/>
  <c r="BP46" i="236" s="1"/>
  <c r="AI46" i="236"/>
  <c r="AT46" i="236" s="1"/>
  <c r="X46" i="236"/>
  <c r="X51" i="236" s="1"/>
  <c r="AB48" i="236" s="1"/>
  <c r="AL48" i="236" s="1"/>
  <c r="AW48" i="236" s="1"/>
  <c r="W46" i="236"/>
  <c r="T46" i="236"/>
  <c r="T51" i="236" s="1"/>
  <c r="S46" i="236"/>
  <c r="P46" i="236"/>
  <c r="P51" i="236" s="1"/>
  <c r="Z48" i="236" s="1"/>
  <c r="O46" i="236"/>
  <c r="L46" i="236"/>
  <c r="H46" i="236"/>
  <c r="H48" i="236" s="1"/>
  <c r="C46" i="236"/>
  <c r="AI47" i="236" s="1"/>
  <c r="BO45" i="236"/>
  <c r="BN45" i="236"/>
  <c r="BM45" i="236"/>
  <c r="BL45" i="236"/>
  <c r="BK45" i="236"/>
  <c r="BJ45" i="236"/>
  <c r="V45" i="236"/>
  <c r="V51" i="236" s="1"/>
  <c r="AB46" i="236" s="1"/>
  <c r="AL46" i="236" s="1"/>
  <c r="AW46" i="236" s="1"/>
  <c r="U45" i="236"/>
  <c r="U51" i="236" s="1"/>
  <c r="AB45" i="236" s="1"/>
  <c r="AL45" i="236" s="1"/>
  <c r="AW45" i="236" s="1"/>
  <c r="R45" i="236"/>
  <c r="R51" i="236" s="1"/>
  <c r="AA46" i="236" s="1"/>
  <c r="Q45" i="236"/>
  <c r="Q51" i="236" s="1"/>
  <c r="AA45" i="236" s="1"/>
  <c r="N45" i="236"/>
  <c r="N51" i="236" s="1"/>
  <c r="Z46" i="236" s="1"/>
  <c r="M45" i="236"/>
  <c r="M51" i="236" s="1"/>
  <c r="Z45" i="236" s="1"/>
  <c r="L45" i="236"/>
  <c r="H45" i="236"/>
  <c r="C50" i="236" s="1"/>
  <c r="C45" i="236"/>
  <c r="C49" i="236" s="1"/>
  <c r="AQ44" i="236"/>
  <c r="AO44" i="236"/>
  <c r="BT41" i="236"/>
  <c r="BT40" i="236"/>
  <c r="C40" i="236"/>
  <c r="CA39" i="236"/>
  <c r="BO39" i="236"/>
  <c r="BN39" i="236"/>
  <c r="BM39" i="236"/>
  <c r="BL39" i="236"/>
  <c r="BK39" i="236"/>
  <c r="BJ39" i="236"/>
  <c r="W39" i="236"/>
  <c r="V39" i="236"/>
  <c r="S39" i="236"/>
  <c r="R39" i="236"/>
  <c r="O39" i="236"/>
  <c r="N39" i="236"/>
  <c r="L39" i="236"/>
  <c r="BO38" i="236"/>
  <c r="BN38" i="236"/>
  <c r="BM38" i="236"/>
  <c r="BL38" i="236"/>
  <c r="BK38" i="236"/>
  <c r="BJ38" i="236"/>
  <c r="BP38" i="236" s="1"/>
  <c r="X38" i="236"/>
  <c r="U38" i="236"/>
  <c r="T38" i="236"/>
  <c r="Q38" i="236"/>
  <c r="P38" i="236"/>
  <c r="M38" i="236"/>
  <c r="L38" i="236"/>
  <c r="BT37" i="236"/>
  <c r="BO37" i="236"/>
  <c r="BN37" i="236"/>
  <c r="BM37" i="236"/>
  <c r="BL37" i="236"/>
  <c r="BK37" i="236"/>
  <c r="BJ37" i="236"/>
  <c r="BP37" i="236" s="1"/>
  <c r="X37" i="236"/>
  <c r="V37" i="236"/>
  <c r="T37" i="236"/>
  <c r="R37" i="236"/>
  <c r="P37" i="236"/>
  <c r="N37" i="236"/>
  <c r="L37" i="236"/>
  <c r="BT36" i="236"/>
  <c r="BO36" i="236"/>
  <c r="BN36" i="236"/>
  <c r="BM36" i="236"/>
  <c r="BL36" i="236"/>
  <c r="BK36" i="236"/>
  <c r="BJ36" i="236"/>
  <c r="W36" i="236"/>
  <c r="U36" i="236"/>
  <c r="S36" i="236"/>
  <c r="Q36" i="236"/>
  <c r="O36" i="236"/>
  <c r="M36" i="236"/>
  <c r="L36" i="236"/>
  <c r="H36" i="236"/>
  <c r="CF35" i="236"/>
  <c r="BO35" i="236"/>
  <c r="BN35" i="236"/>
  <c r="BM35" i="236"/>
  <c r="BL35" i="236"/>
  <c r="BK35" i="236"/>
  <c r="BJ35" i="236"/>
  <c r="BP35" i="236" s="1"/>
  <c r="X35" i="236"/>
  <c r="X40" i="236" s="1"/>
  <c r="AB37" i="236" s="1"/>
  <c r="AL37" i="236" s="1"/>
  <c r="AW37" i="236" s="1"/>
  <c r="W35" i="236"/>
  <c r="W40" i="236" s="1"/>
  <c r="AB36" i="236" s="1"/>
  <c r="AL36" i="236" s="1"/>
  <c r="AW36" i="236" s="1"/>
  <c r="T35" i="236"/>
  <c r="T40" i="236" s="1"/>
  <c r="AA37" i="236" s="1"/>
  <c r="S35" i="236"/>
  <c r="S40" i="236" s="1"/>
  <c r="AA36" i="236" s="1"/>
  <c r="P35" i="236"/>
  <c r="P40" i="236" s="1"/>
  <c r="Z37" i="236" s="1"/>
  <c r="O35" i="236"/>
  <c r="O40" i="236" s="1"/>
  <c r="Z36" i="236" s="1"/>
  <c r="L35" i="236"/>
  <c r="H35" i="236"/>
  <c r="AI37" i="236" s="1"/>
  <c r="C35" i="236"/>
  <c r="H39" i="236" s="1"/>
  <c r="BO34" i="236"/>
  <c r="BN34" i="236"/>
  <c r="BM34" i="236"/>
  <c r="BL34" i="236"/>
  <c r="BK34" i="236"/>
  <c r="BJ34" i="236"/>
  <c r="BP34" i="236" s="1"/>
  <c r="V34" i="236"/>
  <c r="V40" i="236" s="1"/>
  <c r="AB35" i="236" s="1"/>
  <c r="AL35" i="236" s="1"/>
  <c r="AW35" i="236" s="1"/>
  <c r="U34" i="236"/>
  <c r="U40" i="236" s="1"/>
  <c r="AB34" i="236" s="1"/>
  <c r="AL34" i="236" s="1"/>
  <c r="AW34" i="236" s="1"/>
  <c r="R34" i="236"/>
  <c r="R40" i="236" s="1"/>
  <c r="AA35" i="236" s="1"/>
  <c r="Q34" i="236"/>
  <c r="Q40" i="236" s="1"/>
  <c r="AA34" i="236" s="1"/>
  <c r="N34" i="236"/>
  <c r="N40" i="236" s="1"/>
  <c r="Z35" i="236" s="1"/>
  <c r="M34" i="236"/>
  <c r="M40" i="236" s="1"/>
  <c r="Z34" i="236" s="1"/>
  <c r="L34" i="236"/>
  <c r="H34" i="236"/>
  <c r="C34" i="236"/>
  <c r="C38" i="236" s="1"/>
  <c r="BT33" i="236"/>
  <c r="BT32" i="236"/>
  <c r="BT29" i="236"/>
  <c r="CA30" i="236" s="1"/>
  <c r="C29" i="236"/>
  <c r="BT28" i="236"/>
  <c r="BO28" i="236"/>
  <c r="BN28" i="236"/>
  <c r="BM28" i="236"/>
  <c r="BL28" i="236"/>
  <c r="BK28" i="236"/>
  <c r="BJ28" i="236"/>
  <c r="BP28" i="236" s="1"/>
  <c r="W28" i="236"/>
  <c r="V28" i="236"/>
  <c r="S28" i="236"/>
  <c r="R28" i="236"/>
  <c r="O28" i="236"/>
  <c r="N28" i="236"/>
  <c r="L28" i="236"/>
  <c r="BO27" i="236"/>
  <c r="BN27" i="236"/>
  <c r="BM27" i="236"/>
  <c r="BL27" i="236"/>
  <c r="BK27" i="236"/>
  <c r="BJ27" i="236"/>
  <c r="X27" i="236"/>
  <c r="U27" i="236"/>
  <c r="T27" i="236"/>
  <c r="Q27" i="236"/>
  <c r="P27" i="236"/>
  <c r="M27" i="236"/>
  <c r="L27" i="236"/>
  <c r="H27" i="236"/>
  <c r="BO26" i="236"/>
  <c r="BN26" i="236"/>
  <c r="BM26" i="236"/>
  <c r="BL26" i="236"/>
  <c r="BK26" i="236"/>
  <c r="BJ26" i="236"/>
  <c r="BP26" i="236" s="1"/>
  <c r="X26" i="236"/>
  <c r="V26" i="236"/>
  <c r="T26" i="236"/>
  <c r="R26" i="236"/>
  <c r="P26" i="236"/>
  <c r="N26" i="236"/>
  <c r="L26" i="236"/>
  <c r="H26" i="236"/>
  <c r="BT25" i="236"/>
  <c r="BO25" i="236"/>
  <c r="BN25" i="236"/>
  <c r="BM25" i="236"/>
  <c r="BL25" i="236"/>
  <c r="BK25" i="236"/>
  <c r="BJ25" i="236"/>
  <c r="W25" i="236"/>
  <c r="U25" i="236"/>
  <c r="S25" i="236"/>
  <c r="Q25" i="236"/>
  <c r="O25" i="236"/>
  <c r="M25" i="236"/>
  <c r="L25" i="236"/>
  <c r="CK24" i="236"/>
  <c r="CQ23" i="236" s="1"/>
  <c r="BT24" i="236"/>
  <c r="BO24" i="236"/>
  <c r="BN24" i="236"/>
  <c r="BM24" i="236"/>
  <c r="BL24" i="236"/>
  <c r="BK24" i="236"/>
  <c r="BJ24" i="236"/>
  <c r="BP24" i="236" s="1"/>
  <c r="AT24" i="236"/>
  <c r="AI24" i="236"/>
  <c r="X24" i="236"/>
  <c r="X29" i="236" s="1"/>
  <c r="AB26" i="236" s="1"/>
  <c r="AL26" i="236" s="1"/>
  <c r="AW26" i="236" s="1"/>
  <c r="W24" i="236"/>
  <c r="W29" i="236" s="1"/>
  <c r="AB25" i="236" s="1"/>
  <c r="AL25" i="236" s="1"/>
  <c r="AW25" i="236" s="1"/>
  <c r="T24" i="236"/>
  <c r="T29" i="236" s="1"/>
  <c r="AA26" i="236" s="1"/>
  <c r="S24" i="236"/>
  <c r="S29" i="236" s="1"/>
  <c r="AA25" i="236" s="1"/>
  <c r="P24" i="236"/>
  <c r="P29" i="236" s="1"/>
  <c r="Z26" i="236" s="1"/>
  <c r="O24" i="236"/>
  <c r="O29" i="236" s="1"/>
  <c r="Z25" i="236" s="1"/>
  <c r="L24" i="236"/>
  <c r="H24" i="236"/>
  <c r="AI26" i="236" s="1"/>
  <c r="AT26" i="236" s="1"/>
  <c r="C24" i="236"/>
  <c r="AI25" i="236" s="1"/>
  <c r="BO23" i="236"/>
  <c r="BN23" i="236"/>
  <c r="BM23" i="236"/>
  <c r="BL23" i="236"/>
  <c r="BK23" i="236"/>
  <c r="BJ23" i="236"/>
  <c r="V23" i="236"/>
  <c r="V29" i="236" s="1"/>
  <c r="AB24" i="236" s="1"/>
  <c r="AL24" i="236" s="1"/>
  <c r="AW24" i="236" s="1"/>
  <c r="U23" i="236"/>
  <c r="U29" i="236" s="1"/>
  <c r="AB23" i="236" s="1"/>
  <c r="AL23" i="236" s="1"/>
  <c r="AW23" i="236" s="1"/>
  <c r="R23" i="236"/>
  <c r="R29" i="236" s="1"/>
  <c r="AA24" i="236" s="1"/>
  <c r="Q23" i="236"/>
  <c r="Q29" i="236" s="1"/>
  <c r="AA23" i="236" s="1"/>
  <c r="N23" i="236"/>
  <c r="N29" i="236" s="1"/>
  <c r="Z24" i="236" s="1"/>
  <c r="M23" i="236"/>
  <c r="M29" i="236" s="1"/>
  <c r="Z23" i="236" s="1"/>
  <c r="L23" i="236"/>
  <c r="H23" i="236"/>
  <c r="C28" i="236" s="1"/>
  <c r="C23" i="236"/>
  <c r="AI23" i="236" s="1"/>
  <c r="AQ22" i="236"/>
  <c r="AO22" i="236"/>
  <c r="BT21" i="236"/>
  <c r="CA22" i="236" s="1"/>
  <c r="BT20" i="236"/>
  <c r="C18" i="236"/>
  <c r="BT17" i="236"/>
  <c r="BO17" i="236"/>
  <c r="BN17" i="236"/>
  <c r="BM17" i="236"/>
  <c r="BL17" i="236"/>
  <c r="BK17" i="236"/>
  <c r="BJ17" i="236"/>
  <c r="W17" i="236"/>
  <c r="V17" i="236"/>
  <c r="S17" i="236"/>
  <c r="R17" i="236"/>
  <c r="O17" i="236"/>
  <c r="N17" i="236"/>
  <c r="L17" i="236"/>
  <c r="BT16" i="236"/>
  <c r="BO16" i="236"/>
  <c r="BN16" i="236"/>
  <c r="BM16" i="236"/>
  <c r="BL16" i="236"/>
  <c r="BK16" i="236"/>
  <c r="BJ16" i="236"/>
  <c r="X16" i="236"/>
  <c r="U16" i="236"/>
  <c r="T16" i="236"/>
  <c r="Q16" i="236"/>
  <c r="P16" i="236"/>
  <c r="M16" i="236"/>
  <c r="L16" i="236"/>
  <c r="CA15" i="236"/>
  <c r="CF18" i="236" s="1"/>
  <c r="BO15" i="236"/>
  <c r="BN15" i="236"/>
  <c r="BM15" i="236"/>
  <c r="BL15" i="236"/>
  <c r="BK15" i="236"/>
  <c r="BJ15" i="236"/>
  <c r="X15" i="236"/>
  <c r="V15" i="236"/>
  <c r="T15" i="236"/>
  <c r="R15" i="236"/>
  <c r="P15" i="236"/>
  <c r="N15" i="236"/>
  <c r="L15" i="236"/>
  <c r="BO14" i="236"/>
  <c r="BN14" i="236"/>
  <c r="BM14" i="236"/>
  <c r="BL14" i="236"/>
  <c r="BK14" i="236"/>
  <c r="BJ14" i="236"/>
  <c r="W14" i="236"/>
  <c r="U14" i="236"/>
  <c r="S14" i="236"/>
  <c r="Q14" i="236"/>
  <c r="O14" i="236"/>
  <c r="M14" i="236"/>
  <c r="L14" i="236"/>
  <c r="H14" i="236"/>
  <c r="BT13" i="236"/>
  <c r="BO13" i="236"/>
  <c r="BN13" i="236"/>
  <c r="BM13" i="236"/>
  <c r="BL13" i="236"/>
  <c r="BK13" i="236"/>
  <c r="BJ13" i="236"/>
  <c r="X13" i="236"/>
  <c r="X18" i="236" s="1"/>
  <c r="AB15" i="236" s="1"/>
  <c r="AL15" i="236" s="1"/>
  <c r="AW15" i="236" s="1"/>
  <c r="W13" i="236"/>
  <c r="W18" i="236" s="1"/>
  <c r="AB14" i="236" s="1"/>
  <c r="AL14" i="236" s="1"/>
  <c r="AW14" i="236" s="1"/>
  <c r="T13" i="236"/>
  <c r="T18" i="236" s="1"/>
  <c r="AA15" i="236" s="1"/>
  <c r="S13" i="236"/>
  <c r="S18" i="236" s="1"/>
  <c r="AA14" i="236" s="1"/>
  <c r="P13" i="236"/>
  <c r="P18" i="236" s="1"/>
  <c r="Z15" i="236" s="1"/>
  <c r="O13" i="236"/>
  <c r="O18" i="236" s="1"/>
  <c r="Z14" i="236" s="1"/>
  <c r="L13" i="236"/>
  <c r="H13" i="236"/>
  <c r="AI15" i="236" s="1"/>
  <c r="AT15" i="236" s="1"/>
  <c r="C13" i="236"/>
  <c r="H17" i="236" s="1"/>
  <c r="BT12" i="236"/>
  <c r="BO12" i="236"/>
  <c r="BN12" i="236"/>
  <c r="BM12" i="236"/>
  <c r="BL12" i="236"/>
  <c r="BK12" i="236"/>
  <c r="BJ12" i="236"/>
  <c r="V12" i="236"/>
  <c r="V18" i="236" s="1"/>
  <c r="AB13" i="236" s="1"/>
  <c r="AL13" i="236" s="1"/>
  <c r="AW13" i="236" s="1"/>
  <c r="U12" i="236"/>
  <c r="U18" i="236" s="1"/>
  <c r="AB12" i="236" s="1"/>
  <c r="AL12" i="236" s="1"/>
  <c r="AW12" i="236" s="1"/>
  <c r="R12" i="236"/>
  <c r="R18" i="236" s="1"/>
  <c r="AA13" i="236" s="1"/>
  <c r="Q12" i="236"/>
  <c r="Q18" i="236" s="1"/>
  <c r="AA12" i="236" s="1"/>
  <c r="N12" i="236"/>
  <c r="N18" i="236" s="1"/>
  <c r="Z13" i="236" s="1"/>
  <c r="M12" i="236"/>
  <c r="M18" i="236" s="1"/>
  <c r="Z12" i="236" s="1"/>
  <c r="L12" i="236"/>
  <c r="H12" i="236"/>
  <c r="C17" i="236" s="1"/>
  <c r="C12" i="236"/>
  <c r="C16" i="236" s="1"/>
  <c r="AQ11" i="236"/>
  <c r="C95" i="235"/>
  <c r="BO94" i="235"/>
  <c r="BN94" i="235"/>
  <c r="BM94" i="235"/>
  <c r="BL94" i="235"/>
  <c r="BK94" i="235"/>
  <c r="BJ94" i="235"/>
  <c r="BP94" i="235" s="1"/>
  <c r="W94" i="235"/>
  <c r="V94" i="235"/>
  <c r="S94" i="235"/>
  <c r="R94" i="235"/>
  <c r="O94" i="235"/>
  <c r="N94" i="235"/>
  <c r="L94" i="235"/>
  <c r="H94" i="235"/>
  <c r="BO93" i="235"/>
  <c r="BN93" i="235"/>
  <c r="BM93" i="235"/>
  <c r="BL93" i="235"/>
  <c r="BK93" i="235"/>
  <c r="BJ93" i="235"/>
  <c r="BP93" i="235" s="1"/>
  <c r="X93" i="235"/>
  <c r="U93" i="235"/>
  <c r="T93" i="235"/>
  <c r="Q93" i="235"/>
  <c r="P93" i="235"/>
  <c r="M93" i="235"/>
  <c r="L93" i="235"/>
  <c r="BO92" i="235"/>
  <c r="BN92" i="235"/>
  <c r="BM92" i="235"/>
  <c r="BL92" i="235"/>
  <c r="BK92" i="235"/>
  <c r="BJ92" i="235"/>
  <c r="BP92" i="235" s="1"/>
  <c r="X92" i="235"/>
  <c r="V92" i="235"/>
  <c r="T92" i="235"/>
  <c r="R92" i="235"/>
  <c r="P92" i="235"/>
  <c r="N92" i="235"/>
  <c r="L92" i="235"/>
  <c r="BO91" i="235"/>
  <c r="BN91" i="235"/>
  <c r="BM91" i="235"/>
  <c r="BL91" i="235"/>
  <c r="BK91" i="235"/>
  <c r="BJ91" i="235"/>
  <c r="BP91" i="235" s="1"/>
  <c r="AI91" i="235"/>
  <c r="AP88" i="235" s="1"/>
  <c r="W91" i="235"/>
  <c r="U91" i="235"/>
  <c r="S91" i="235"/>
  <c r="Q91" i="235"/>
  <c r="O91" i="235"/>
  <c r="M91" i="235"/>
  <c r="L91" i="235"/>
  <c r="C91" i="235"/>
  <c r="BO90" i="235"/>
  <c r="BN90" i="235"/>
  <c r="BM90" i="235"/>
  <c r="BL90" i="235"/>
  <c r="BK90" i="235"/>
  <c r="BJ90" i="235"/>
  <c r="BP90" i="235" s="1"/>
  <c r="X90" i="235"/>
  <c r="X95" i="235" s="1"/>
  <c r="AB92" i="235" s="1"/>
  <c r="AL92" i="235" s="1"/>
  <c r="AW92" i="235" s="1"/>
  <c r="W90" i="235"/>
  <c r="W95" i="235" s="1"/>
  <c r="AB91" i="235" s="1"/>
  <c r="AL91" i="235" s="1"/>
  <c r="AW91" i="235" s="1"/>
  <c r="T90" i="235"/>
  <c r="T95" i="235" s="1"/>
  <c r="AA92" i="235" s="1"/>
  <c r="S90" i="235"/>
  <c r="S95" i="235" s="1"/>
  <c r="AA91" i="235" s="1"/>
  <c r="P90" i="235"/>
  <c r="P95" i="235" s="1"/>
  <c r="Z92" i="235" s="1"/>
  <c r="O90" i="235"/>
  <c r="O95" i="235" s="1"/>
  <c r="Z91" i="235" s="1"/>
  <c r="L90" i="235"/>
  <c r="H90" i="235"/>
  <c r="AI92" i="235" s="1"/>
  <c r="AT92" i="235" s="1"/>
  <c r="C90" i="235"/>
  <c r="H91" i="235" s="1"/>
  <c r="BO89" i="235"/>
  <c r="BN89" i="235"/>
  <c r="BM89" i="235"/>
  <c r="BL89" i="235"/>
  <c r="BK89" i="235"/>
  <c r="BJ89" i="235"/>
  <c r="BP89" i="235" s="1"/>
  <c r="BP95" i="235" s="1"/>
  <c r="V89" i="235"/>
  <c r="V95" i="235" s="1"/>
  <c r="AB90" i="235" s="1"/>
  <c r="AL90" i="235" s="1"/>
  <c r="AW90" i="235" s="1"/>
  <c r="U89" i="235"/>
  <c r="U95" i="235" s="1"/>
  <c r="AB89" i="235" s="1"/>
  <c r="AL89" i="235" s="1"/>
  <c r="AW89" i="235" s="1"/>
  <c r="R89" i="235"/>
  <c r="R95" i="235" s="1"/>
  <c r="AA90" i="235" s="1"/>
  <c r="Q89" i="235"/>
  <c r="Q95" i="235" s="1"/>
  <c r="AA89" i="235" s="1"/>
  <c r="N89" i="235"/>
  <c r="N95" i="235" s="1"/>
  <c r="Z90" i="235" s="1"/>
  <c r="M89" i="235"/>
  <c r="M95" i="235" s="1"/>
  <c r="Z89" i="235" s="1"/>
  <c r="L89" i="235"/>
  <c r="H89" i="235"/>
  <c r="C89" i="235"/>
  <c r="C93" i="235" s="1"/>
  <c r="AQ88" i="235"/>
  <c r="C84" i="235"/>
  <c r="BO83" i="235"/>
  <c r="BN83" i="235"/>
  <c r="BM83" i="235"/>
  <c r="BL83" i="235"/>
  <c r="BK83" i="235"/>
  <c r="BJ83" i="235"/>
  <c r="W83" i="235"/>
  <c r="V83" i="235"/>
  <c r="S83" i="235"/>
  <c r="R83" i="235"/>
  <c r="O83" i="235"/>
  <c r="N83" i="235"/>
  <c r="L83" i="235"/>
  <c r="BO82" i="235"/>
  <c r="BN82" i="235"/>
  <c r="BM82" i="235"/>
  <c r="BL82" i="235"/>
  <c r="BK82" i="235"/>
  <c r="BJ82" i="235"/>
  <c r="BP82" i="235" s="1"/>
  <c r="X82" i="235"/>
  <c r="U82" i="235"/>
  <c r="T82" i="235"/>
  <c r="Q82" i="235"/>
  <c r="P82" i="235"/>
  <c r="M82" i="235"/>
  <c r="L82" i="235"/>
  <c r="C82" i="235"/>
  <c r="BO81" i="235"/>
  <c r="BN81" i="235"/>
  <c r="BM81" i="235"/>
  <c r="BL81" i="235"/>
  <c r="BK81" i="235"/>
  <c r="BJ81" i="235"/>
  <c r="X81" i="235"/>
  <c r="V81" i="235"/>
  <c r="V84" i="235" s="1"/>
  <c r="AB79" i="235" s="1"/>
  <c r="AL79" i="235" s="1"/>
  <c r="AW79" i="235" s="1"/>
  <c r="T81" i="235"/>
  <c r="R81" i="235"/>
  <c r="R84" i="235" s="1"/>
  <c r="AA79" i="235" s="1"/>
  <c r="P81" i="235"/>
  <c r="N81" i="235"/>
  <c r="N84" i="235" s="1"/>
  <c r="Z79" i="235" s="1"/>
  <c r="L81" i="235"/>
  <c r="H81" i="235"/>
  <c r="BO80" i="235"/>
  <c r="BN80" i="235"/>
  <c r="BM80" i="235"/>
  <c r="BL80" i="235"/>
  <c r="BK80" i="235"/>
  <c r="BJ80" i="235"/>
  <c r="BP80" i="235" s="1"/>
  <c r="W80" i="235"/>
  <c r="U80" i="235"/>
  <c r="S80" i="235"/>
  <c r="Q80" i="235"/>
  <c r="O80" i="235"/>
  <c r="M80" i="235"/>
  <c r="L80" i="235"/>
  <c r="C80" i="235"/>
  <c r="BO79" i="235"/>
  <c r="BN79" i="235"/>
  <c r="BM79" i="235"/>
  <c r="BL79" i="235"/>
  <c r="BK79" i="235"/>
  <c r="BJ79" i="235"/>
  <c r="BP79" i="235" s="1"/>
  <c r="X79" i="235"/>
  <c r="X84" i="235" s="1"/>
  <c r="AB81" i="235" s="1"/>
  <c r="AL81" i="235" s="1"/>
  <c r="AW81" i="235" s="1"/>
  <c r="W79" i="235"/>
  <c r="W84" i="235" s="1"/>
  <c r="AB80" i="235" s="1"/>
  <c r="AL80" i="235" s="1"/>
  <c r="AW80" i="235" s="1"/>
  <c r="T79" i="235"/>
  <c r="T84" i="235" s="1"/>
  <c r="AA81" i="235" s="1"/>
  <c r="S79" i="235"/>
  <c r="S84" i="235" s="1"/>
  <c r="AA80" i="235" s="1"/>
  <c r="P79" i="235"/>
  <c r="P84" i="235" s="1"/>
  <c r="Z81" i="235" s="1"/>
  <c r="O79" i="235"/>
  <c r="O84" i="235" s="1"/>
  <c r="Z80" i="235" s="1"/>
  <c r="L79" i="235"/>
  <c r="H79" i="235"/>
  <c r="H82" i="235" s="1"/>
  <c r="C79" i="235"/>
  <c r="BO78" i="235"/>
  <c r="BN78" i="235"/>
  <c r="BM78" i="235"/>
  <c r="BL78" i="235"/>
  <c r="BK78" i="235"/>
  <c r="BJ78" i="235"/>
  <c r="BP78" i="235" s="1"/>
  <c r="V78" i="235"/>
  <c r="U78" i="235"/>
  <c r="U84" i="235" s="1"/>
  <c r="AB78" i="235" s="1"/>
  <c r="AL78" i="235" s="1"/>
  <c r="AW78" i="235" s="1"/>
  <c r="R78" i="235"/>
  <c r="Q78" i="235"/>
  <c r="Q84" i="235" s="1"/>
  <c r="AA78" i="235" s="1"/>
  <c r="N78" i="235"/>
  <c r="M78" i="235"/>
  <c r="M84" i="235" s="1"/>
  <c r="Z78" i="235" s="1"/>
  <c r="L78" i="235"/>
  <c r="H78" i="235"/>
  <c r="C81" i="235" s="1"/>
  <c r="C78" i="235"/>
  <c r="AI78" i="235" s="1"/>
  <c r="BV77" i="235"/>
  <c r="BV76" i="235"/>
  <c r="CC75" i="235"/>
  <c r="CC74" i="235"/>
  <c r="BV73" i="235"/>
  <c r="C73" i="235"/>
  <c r="BV72" i="235"/>
  <c r="BO72" i="235"/>
  <c r="BN72" i="235"/>
  <c r="BM72" i="235"/>
  <c r="BL72" i="235"/>
  <c r="BK72" i="235"/>
  <c r="BJ72" i="235"/>
  <c r="BP72" i="235" s="1"/>
  <c r="W72" i="235"/>
  <c r="V72" i="235"/>
  <c r="S72" i="235"/>
  <c r="R72" i="235"/>
  <c r="O72" i="235"/>
  <c r="N72" i="235"/>
  <c r="L72" i="235"/>
  <c r="H72" i="235"/>
  <c r="CH71" i="235"/>
  <c r="BO71" i="235"/>
  <c r="BN71" i="235"/>
  <c r="BM71" i="235"/>
  <c r="BL71" i="235"/>
  <c r="BK71" i="235"/>
  <c r="BJ71" i="235"/>
  <c r="BP71" i="235" s="1"/>
  <c r="X71" i="235"/>
  <c r="U71" i="235"/>
  <c r="T71" i="235"/>
  <c r="Q71" i="235"/>
  <c r="P71" i="235"/>
  <c r="M71" i="235"/>
  <c r="L71" i="235"/>
  <c r="CH70" i="235"/>
  <c r="BO70" i="235"/>
  <c r="BN70" i="235"/>
  <c r="BM70" i="235"/>
  <c r="BL70" i="235"/>
  <c r="BK70" i="235"/>
  <c r="BJ70" i="235"/>
  <c r="BP70" i="235" s="1"/>
  <c r="X70" i="235"/>
  <c r="V70" i="235"/>
  <c r="T70" i="235"/>
  <c r="R70" i="235"/>
  <c r="P70" i="235"/>
  <c r="N70" i="235"/>
  <c r="L70" i="235"/>
  <c r="C70" i="235"/>
  <c r="BV69" i="235"/>
  <c r="BO69" i="235"/>
  <c r="BN69" i="235"/>
  <c r="BM69" i="235"/>
  <c r="BL69" i="235"/>
  <c r="BK69" i="235"/>
  <c r="BJ69" i="235"/>
  <c r="BP69" i="235" s="1"/>
  <c r="W69" i="235"/>
  <c r="U69" i="235"/>
  <c r="U73" i="235" s="1"/>
  <c r="AB67" i="235" s="1"/>
  <c r="AL67" i="235" s="1"/>
  <c r="AW67" i="235" s="1"/>
  <c r="S69" i="235"/>
  <c r="Q69" i="235"/>
  <c r="Q73" i="235" s="1"/>
  <c r="AA67" i="235" s="1"/>
  <c r="O69" i="235"/>
  <c r="M69" i="235"/>
  <c r="M73" i="235" s="1"/>
  <c r="Z67" i="235" s="1"/>
  <c r="L69" i="235"/>
  <c r="H69" i="235"/>
  <c r="BV68" i="235"/>
  <c r="BO68" i="235"/>
  <c r="BN68" i="235"/>
  <c r="BM68" i="235"/>
  <c r="BL68" i="235"/>
  <c r="BK68" i="235"/>
  <c r="BJ68" i="235"/>
  <c r="BP68" i="235" s="1"/>
  <c r="X68" i="235"/>
  <c r="X73" i="235" s="1"/>
  <c r="AB70" i="235" s="1"/>
  <c r="AL70" i="235" s="1"/>
  <c r="AW70" i="235" s="1"/>
  <c r="W68" i="235"/>
  <c r="W73" i="235" s="1"/>
  <c r="AB69" i="235" s="1"/>
  <c r="AL69" i="235" s="1"/>
  <c r="AW69" i="235" s="1"/>
  <c r="T68" i="235"/>
  <c r="T73" i="235" s="1"/>
  <c r="AA70" i="235" s="1"/>
  <c r="S68" i="235"/>
  <c r="S73" i="235" s="1"/>
  <c r="AA69" i="235" s="1"/>
  <c r="P68" i="235"/>
  <c r="P73" i="235" s="1"/>
  <c r="Z70" i="235" s="1"/>
  <c r="O68" i="235"/>
  <c r="O73" i="235" s="1"/>
  <c r="Z69" i="235" s="1"/>
  <c r="L68" i="235"/>
  <c r="H68" i="235"/>
  <c r="AI70" i="235" s="1"/>
  <c r="C68" i="235"/>
  <c r="AI69" i="235" s="1"/>
  <c r="AT69" i="235" s="1"/>
  <c r="CC67" i="235"/>
  <c r="BO67" i="235"/>
  <c r="BN67" i="235"/>
  <c r="BM67" i="235"/>
  <c r="BL67" i="235"/>
  <c r="BK67" i="235"/>
  <c r="BJ67" i="235"/>
  <c r="BP67" i="235" s="1"/>
  <c r="BP73" i="235" s="1"/>
  <c r="V67" i="235"/>
  <c r="V73" i="235" s="1"/>
  <c r="AB68" i="235" s="1"/>
  <c r="AL68" i="235" s="1"/>
  <c r="AW68" i="235" s="1"/>
  <c r="U67" i="235"/>
  <c r="R67" i="235"/>
  <c r="R73" i="235" s="1"/>
  <c r="AA68" i="235" s="1"/>
  <c r="Q67" i="235"/>
  <c r="N67" i="235"/>
  <c r="N73" i="235" s="1"/>
  <c r="Z68" i="235" s="1"/>
  <c r="M67" i="235"/>
  <c r="L67" i="235"/>
  <c r="H67" i="235"/>
  <c r="C72" i="235" s="1"/>
  <c r="C67" i="235"/>
  <c r="C69" i="235" s="1"/>
  <c r="CM66" i="235"/>
  <c r="CC66" i="235"/>
  <c r="AP66" i="235"/>
  <c r="CM65" i="235"/>
  <c r="BV65" i="235"/>
  <c r="BV64" i="235"/>
  <c r="V62" i="235"/>
  <c r="AB57" i="235" s="1"/>
  <c r="AL57" i="235" s="1"/>
  <c r="AW57" i="235" s="1"/>
  <c r="R62" i="235"/>
  <c r="N62" i="235"/>
  <c r="Z57" i="235" s="1"/>
  <c r="C62" i="235"/>
  <c r="BV61" i="235"/>
  <c r="BO61" i="235"/>
  <c r="BN61" i="235"/>
  <c r="BM61" i="235"/>
  <c r="BL61" i="235"/>
  <c r="BK61" i="235"/>
  <c r="BJ61" i="235"/>
  <c r="W61" i="235"/>
  <c r="V61" i="235"/>
  <c r="S61" i="235"/>
  <c r="R61" i="235"/>
  <c r="O61" i="235"/>
  <c r="N61" i="235"/>
  <c r="L61" i="235"/>
  <c r="CM60" i="235"/>
  <c r="BV60" i="235"/>
  <c r="BO60" i="235"/>
  <c r="BN60" i="235"/>
  <c r="BM60" i="235"/>
  <c r="BL60" i="235"/>
  <c r="BK60" i="235"/>
  <c r="BJ60" i="235"/>
  <c r="BP60" i="235" s="1"/>
  <c r="X60" i="235"/>
  <c r="U60" i="235"/>
  <c r="T60" i="235"/>
  <c r="Q60" i="235"/>
  <c r="P60" i="235"/>
  <c r="M60" i="235"/>
  <c r="L60" i="235"/>
  <c r="H60" i="235"/>
  <c r="CM59" i="235"/>
  <c r="CC59" i="235"/>
  <c r="BO59" i="235"/>
  <c r="BN59" i="235"/>
  <c r="BM59" i="235"/>
  <c r="BL59" i="235"/>
  <c r="BK59" i="235"/>
  <c r="BJ59" i="235"/>
  <c r="BP59" i="235" s="1"/>
  <c r="AI59" i="235"/>
  <c r="AQ55" i="235" s="1"/>
  <c r="X59" i="235"/>
  <c r="V59" i="235"/>
  <c r="T59" i="235"/>
  <c r="R59" i="235"/>
  <c r="P59" i="235"/>
  <c r="N59" i="235"/>
  <c r="L59" i="235"/>
  <c r="CC58" i="235"/>
  <c r="BO58" i="235"/>
  <c r="BN58" i="235"/>
  <c r="BM58" i="235"/>
  <c r="BL58" i="235"/>
  <c r="BK58" i="235"/>
  <c r="BJ58" i="235"/>
  <c r="W58" i="235"/>
  <c r="U58" i="235"/>
  <c r="S58" i="235"/>
  <c r="Q58" i="235"/>
  <c r="O58" i="235"/>
  <c r="M58" i="235"/>
  <c r="L58" i="235"/>
  <c r="BV57" i="235"/>
  <c r="BO57" i="235"/>
  <c r="BN57" i="235"/>
  <c r="BM57" i="235"/>
  <c r="BL57" i="235"/>
  <c r="BK57" i="235"/>
  <c r="BJ57" i="235"/>
  <c r="BP57" i="235" s="1"/>
  <c r="AA57" i="235"/>
  <c r="AK57" i="235" s="1"/>
  <c r="X57" i="235"/>
  <c r="X62" i="235" s="1"/>
  <c r="AB59" i="235" s="1"/>
  <c r="AL59" i="235" s="1"/>
  <c r="AW59" i="235" s="1"/>
  <c r="W57" i="235"/>
  <c r="W62" i="235" s="1"/>
  <c r="AB58" i="235" s="1"/>
  <c r="AL58" i="235" s="1"/>
  <c r="AW58" i="235" s="1"/>
  <c r="T57" i="235"/>
  <c r="T62" i="235" s="1"/>
  <c r="AA59" i="235" s="1"/>
  <c r="S57" i="235"/>
  <c r="S62" i="235" s="1"/>
  <c r="AA58" i="235" s="1"/>
  <c r="P57" i="235"/>
  <c r="P62" i="235" s="1"/>
  <c r="Z59" i="235" s="1"/>
  <c r="O57" i="235"/>
  <c r="O62" i="235" s="1"/>
  <c r="Z58" i="235" s="1"/>
  <c r="L57" i="235"/>
  <c r="H57" i="235"/>
  <c r="H59" i="235" s="1"/>
  <c r="C57" i="235"/>
  <c r="BV56" i="235"/>
  <c r="BO56" i="235"/>
  <c r="BN56" i="235"/>
  <c r="BM56" i="235"/>
  <c r="BL56" i="235"/>
  <c r="BK56" i="235"/>
  <c r="BJ56" i="235"/>
  <c r="BP56" i="235" s="1"/>
  <c r="V56" i="235"/>
  <c r="U56" i="235"/>
  <c r="U62" i="235" s="1"/>
  <c r="AB56" i="235" s="1"/>
  <c r="AL56" i="235" s="1"/>
  <c r="AW56" i="235" s="1"/>
  <c r="R56" i="235"/>
  <c r="Q56" i="235"/>
  <c r="Q62" i="235" s="1"/>
  <c r="AA56" i="235" s="1"/>
  <c r="N56" i="235"/>
  <c r="M56" i="235"/>
  <c r="M62" i="235" s="1"/>
  <c r="Z56" i="235" s="1"/>
  <c r="L56" i="235"/>
  <c r="H56" i="235"/>
  <c r="C61" i="235" s="1"/>
  <c r="C56" i="235"/>
  <c r="C60" i="235" s="1"/>
  <c r="CH55" i="235"/>
  <c r="CH54" i="235"/>
  <c r="BV53" i="235"/>
  <c r="BV52" i="235"/>
  <c r="CC51" i="235"/>
  <c r="C51" i="235"/>
  <c r="CC50" i="235"/>
  <c r="BO50" i="235"/>
  <c r="BN50" i="235"/>
  <c r="BM50" i="235"/>
  <c r="BL50" i="235"/>
  <c r="BK50" i="235"/>
  <c r="BJ50" i="235"/>
  <c r="BP50" i="235" s="1"/>
  <c r="W50" i="235"/>
  <c r="V50" i="235"/>
  <c r="S50" i="235"/>
  <c r="R50" i="235"/>
  <c r="O50" i="235"/>
  <c r="N50" i="235"/>
  <c r="L50" i="235"/>
  <c r="C50" i="235"/>
  <c r="BV49" i="235"/>
  <c r="BO49" i="235"/>
  <c r="BN49" i="235"/>
  <c r="BM49" i="235"/>
  <c r="BL49" i="235"/>
  <c r="BK49" i="235"/>
  <c r="BJ49" i="235"/>
  <c r="BP49" i="235" s="1"/>
  <c r="X49" i="235"/>
  <c r="X51" i="235" s="1"/>
  <c r="AB48" i="235" s="1"/>
  <c r="AL48" i="235" s="1"/>
  <c r="AW48" i="235" s="1"/>
  <c r="U49" i="235"/>
  <c r="T49" i="235"/>
  <c r="T51" i="235" s="1"/>
  <c r="AA48" i="235" s="1"/>
  <c r="Q49" i="235"/>
  <c r="P49" i="235"/>
  <c r="P51" i="235" s="1"/>
  <c r="Z48" i="235" s="1"/>
  <c r="M49" i="235"/>
  <c r="L49" i="235"/>
  <c r="BV48" i="235"/>
  <c r="BO48" i="235"/>
  <c r="BN48" i="235"/>
  <c r="BM48" i="235"/>
  <c r="BL48" i="235"/>
  <c r="BK48" i="235"/>
  <c r="BJ48" i="235"/>
  <c r="X48" i="235"/>
  <c r="V48" i="235"/>
  <c r="T48" i="235"/>
  <c r="R48" i="235"/>
  <c r="P48" i="235"/>
  <c r="N48" i="235"/>
  <c r="L48" i="235"/>
  <c r="BO47" i="235"/>
  <c r="BN47" i="235"/>
  <c r="BM47" i="235"/>
  <c r="BL47" i="235"/>
  <c r="BK47" i="235"/>
  <c r="BJ47" i="235"/>
  <c r="BP47" i="235" s="1"/>
  <c r="AT47" i="235"/>
  <c r="AI47" i="235"/>
  <c r="W47" i="235"/>
  <c r="U47" i="235"/>
  <c r="S47" i="235"/>
  <c r="Q47" i="235"/>
  <c r="O47" i="235"/>
  <c r="M47" i="235"/>
  <c r="L47" i="235"/>
  <c r="BO46" i="235"/>
  <c r="BN46" i="235"/>
  <c r="BM46" i="235"/>
  <c r="BL46" i="235"/>
  <c r="BK46" i="235"/>
  <c r="BJ46" i="235"/>
  <c r="X46" i="235"/>
  <c r="W46" i="235"/>
  <c r="T46" i="235"/>
  <c r="S46" i="235"/>
  <c r="P46" i="235"/>
  <c r="O46" i="235"/>
  <c r="L46" i="235"/>
  <c r="H46" i="235"/>
  <c r="C46" i="235"/>
  <c r="H50" i="235" s="1"/>
  <c r="BO45" i="235"/>
  <c r="BN45" i="235"/>
  <c r="BM45" i="235"/>
  <c r="BL45" i="235"/>
  <c r="BK45" i="235"/>
  <c r="BJ45" i="235"/>
  <c r="BP45" i="235" s="1"/>
  <c r="AI45" i="235"/>
  <c r="AT45" i="235" s="1"/>
  <c r="V45" i="235"/>
  <c r="V51" i="235" s="1"/>
  <c r="AB46" i="235" s="1"/>
  <c r="AL46" i="235" s="1"/>
  <c r="AW46" i="235" s="1"/>
  <c r="U45" i="235"/>
  <c r="U51" i="235" s="1"/>
  <c r="AB45" i="235" s="1"/>
  <c r="AL45" i="235" s="1"/>
  <c r="AW45" i="235" s="1"/>
  <c r="R45" i="235"/>
  <c r="R51" i="235" s="1"/>
  <c r="AA46" i="235" s="1"/>
  <c r="Q45" i="235"/>
  <c r="Q51" i="235" s="1"/>
  <c r="AA45" i="235" s="1"/>
  <c r="N45" i="235"/>
  <c r="N51" i="235" s="1"/>
  <c r="Z46" i="235" s="1"/>
  <c r="M45" i="235"/>
  <c r="M51" i="235" s="1"/>
  <c r="Z45" i="235" s="1"/>
  <c r="L45" i="235"/>
  <c r="H45" i="235"/>
  <c r="C48" i="235" s="1"/>
  <c r="C45" i="235"/>
  <c r="C47" i="235" s="1"/>
  <c r="AP44" i="235"/>
  <c r="BT41" i="235"/>
  <c r="BT40" i="235"/>
  <c r="C40" i="235"/>
  <c r="CA39" i="235"/>
  <c r="BO39" i="235"/>
  <c r="BN39" i="235"/>
  <c r="BM39" i="235"/>
  <c r="BL39" i="235"/>
  <c r="BK39" i="235"/>
  <c r="BJ39" i="235"/>
  <c r="BP39" i="235" s="1"/>
  <c r="W39" i="235"/>
  <c r="V39" i="235"/>
  <c r="S39" i="235"/>
  <c r="R39" i="235"/>
  <c r="O39" i="235"/>
  <c r="N39" i="235"/>
  <c r="L39" i="235"/>
  <c r="CA38" i="235"/>
  <c r="BO38" i="235"/>
  <c r="BN38" i="235"/>
  <c r="BM38" i="235"/>
  <c r="BL38" i="235"/>
  <c r="BK38" i="235"/>
  <c r="BJ38" i="235"/>
  <c r="BP38" i="235" s="1"/>
  <c r="X38" i="235"/>
  <c r="U38" i="235"/>
  <c r="T38" i="235"/>
  <c r="Q38" i="235"/>
  <c r="P38" i="235"/>
  <c r="M38" i="235"/>
  <c r="L38" i="235"/>
  <c r="BT37" i="235"/>
  <c r="BO37" i="235"/>
  <c r="BN37" i="235"/>
  <c r="BM37" i="235"/>
  <c r="BL37" i="235"/>
  <c r="BK37" i="235"/>
  <c r="BJ37" i="235"/>
  <c r="BP37" i="235" s="1"/>
  <c r="AT37" i="235"/>
  <c r="AI37" i="235"/>
  <c r="X37" i="235"/>
  <c r="V37" i="235"/>
  <c r="T37" i="235"/>
  <c r="R37" i="235"/>
  <c r="P37" i="235"/>
  <c r="N37" i="235"/>
  <c r="L37" i="235"/>
  <c r="C37" i="235"/>
  <c r="BT36" i="235"/>
  <c r="BO36" i="235"/>
  <c r="BN36" i="235"/>
  <c r="BM36" i="235"/>
  <c r="BL36" i="235"/>
  <c r="BK36" i="235"/>
  <c r="BJ36" i="235"/>
  <c r="BP36" i="235" s="1"/>
  <c r="W36" i="235"/>
  <c r="U36" i="235"/>
  <c r="S36" i="235"/>
  <c r="Q36" i="235"/>
  <c r="O36" i="235"/>
  <c r="M36" i="235"/>
  <c r="L36" i="235"/>
  <c r="CF35" i="235"/>
  <c r="BO35" i="235"/>
  <c r="BN35" i="235"/>
  <c r="BM35" i="235"/>
  <c r="BL35" i="235"/>
  <c r="BK35" i="235"/>
  <c r="BJ35" i="235"/>
  <c r="BP35" i="235" s="1"/>
  <c r="AT35" i="235"/>
  <c r="AI35" i="235"/>
  <c r="X35" i="235"/>
  <c r="X40" i="235" s="1"/>
  <c r="AB37" i="235" s="1"/>
  <c r="AL37" i="235" s="1"/>
  <c r="AW37" i="235" s="1"/>
  <c r="W35" i="235"/>
  <c r="W40" i="235" s="1"/>
  <c r="AB36" i="235" s="1"/>
  <c r="AL36" i="235" s="1"/>
  <c r="AW36" i="235" s="1"/>
  <c r="T35" i="235"/>
  <c r="T40" i="235" s="1"/>
  <c r="AA37" i="235" s="1"/>
  <c r="S35" i="235"/>
  <c r="S40" i="235" s="1"/>
  <c r="AA36" i="235" s="1"/>
  <c r="P35" i="235"/>
  <c r="P40" i="235" s="1"/>
  <c r="Z37" i="235" s="1"/>
  <c r="O35" i="235"/>
  <c r="O40" i="235" s="1"/>
  <c r="Z36" i="235" s="1"/>
  <c r="L35" i="235"/>
  <c r="H35" i="235"/>
  <c r="H38" i="235" s="1"/>
  <c r="C35" i="235"/>
  <c r="H36" i="235" s="1"/>
  <c r="BO34" i="235"/>
  <c r="BN34" i="235"/>
  <c r="BM34" i="235"/>
  <c r="BL34" i="235"/>
  <c r="BK34" i="235"/>
  <c r="BJ34" i="235"/>
  <c r="BP34" i="235" s="1"/>
  <c r="BP40" i="235" s="1"/>
  <c r="AI34" i="235"/>
  <c r="AN33" i="235" s="1"/>
  <c r="V34" i="235"/>
  <c r="V40" i="235" s="1"/>
  <c r="AB35" i="235" s="1"/>
  <c r="AL35" i="235" s="1"/>
  <c r="AW35" i="235" s="1"/>
  <c r="U34" i="235"/>
  <c r="U40" i="235" s="1"/>
  <c r="AB34" i="235" s="1"/>
  <c r="AL34" i="235" s="1"/>
  <c r="AW34" i="235" s="1"/>
  <c r="R34" i="235"/>
  <c r="R40" i="235" s="1"/>
  <c r="AA35" i="235" s="1"/>
  <c r="Q34" i="235"/>
  <c r="Q40" i="235" s="1"/>
  <c r="AA34" i="235" s="1"/>
  <c r="N34" i="235"/>
  <c r="N40" i="235" s="1"/>
  <c r="Z35" i="235" s="1"/>
  <c r="M34" i="235"/>
  <c r="M40" i="235" s="1"/>
  <c r="Z34" i="235" s="1"/>
  <c r="L34" i="235"/>
  <c r="H34" i="235"/>
  <c r="C39" i="235" s="1"/>
  <c r="C34" i="235"/>
  <c r="C38" i="235" s="1"/>
  <c r="BT33" i="235"/>
  <c r="AQ33" i="235"/>
  <c r="AO33" i="235"/>
  <c r="BT32" i="235"/>
  <c r="CA31" i="235"/>
  <c r="CF34" i="235" s="1"/>
  <c r="CA30" i="235"/>
  <c r="BT29" i="235"/>
  <c r="C29" i="235"/>
  <c r="BT28" i="235"/>
  <c r="BO28" i="235"/>
  <c r="BN28" i="235"/>
  <c r="BM28" i="235"/>
  <c r="BL28" i="235"/>
  <c r="BK28" i="235"/>
  <c r="BJ28" i="235"/>
  <c r="W28" i="235"/>
  <c r="V28" i="235"/>
  <c r="S28" i="235"/>
  <c r="R28" i="235"/>
  <c r="O28" i="235"/>
  <c r="N28" i="235"/>
  <c r="L28" i="235"/>
  <c r="BO27" i="235"/>
  <c r="BN27" i="235"/>
  <c r="BM27" i="235"/>
  <c r="BL27" i="235"/>
  <c r="BK27" i="235"/>
  <c r="BJ27" i="235"/>
  <c r="BP27" i="235" s="1"/>
  <c r="X27" i="235"/>
  <c r="U27" i="235"/>
  <c r="T27" i="235"/>
  <c r="Q27" i="235"/>
  <c r="P27" i="235"/>
  <c r="M27" i="235"/>
  <c r="L27" i="235"/>
  <c r="C27" i="235"/>
  <c r="BO26" i="235"/>
  <c r="BN26" i="235"/>
  <c r="BM26" i="235"/>
  <c r="BL26" i="235"/>
  <c r="BK26" i="235"/>
  <c r="BJ26" i="235"/>
  <c r="BP26" i="235" s="1"/>
  <c r="X26" i="235"/>
  <c r="V26" i="235"/>
  <c r="T26" i="235"/>
  <c r="R26" i="235"/>
  <c r="P26" i="235"/>
  <c r="N26" i="235"/>
  <c r="L26" i="235"/>
  <c r="BT25" i="235"/>
  <c r="BO25" i="235"/>
  <c r="BN25" i="235"/>
  <c r="BM25" i="235"/>
  <c r="BL25" i="235"/>
  <c r="BK25" i="235"/>
  <c r="BJ25" i="235"/>
  <c r="BP25" i="235" s="1"/>
  <c r="AI25" i="235"/>
  <c r="AT25" i="235" s="1"/>
  <c r="W25" i="235"/>
  <c r="U25" i="235"/>
  <c r="S25" i="235"/>
  <c r="Q25" i="235"/>
  <c r="O25" i="235"/>
  <c r="M25" i="235"/>
  <c r="L25" i="235"/>
  <c r="C25" i="235"/>
  <c r="CK24" i="235"/>
  <c r="CK30" i="235" s="1"/>
  <c r="CQ29" i="235" s="1"/>
  <c r="BT24" i="235"/>
  <c r="BO24" i="235"/>
  <c r="BN24" i="235"/>
  <c r="BM24" i="235"/>
  <c r="BL24" i="235"/>
  <c r="BK24" i="235"/>
  <c r="BJ24" i="235"/>
  <c r="X24" i="235"/>
  <c r="X29" i="235" s="1"/>
  <c r="AB26" i="235" s="1"/>
  <c r="AL26" i="235" s="1"/>
  <c r="AW26" i="235" s="1"/>
  <c r="W24" i="235"/>
  <c r="W29" i="235" s="1"/>
  <c r="AB25" i="235" s="1"/>
  <c r="AL25" i="235" s="1"/>
  <c r="AW25" i="235" s="1"/>
  <c r="T24" i="235"/>
  <c r="T29" i="235" s="1"/>
  <c r="AA26" i="235" s="1"/>
  <c r="S24" i="235"/>
  <c r="S29" i="235" s="1"/>
  <c r="AA25" i="235" s="1"/>
  <c r="P24" i="235"/>
  <c r="P29" i="235" s="1"/>
  <c r="Z26" i="235" s="1"/>
  <c r="O24" i="235"/>
  <c r="O29" i="235" s="1"/>
  <c r="Z25" i="235" s="1"/>
  <c r="L24" i="235"/>
  <c r="H24" i="235"/>
  <c r="AI26" i="235" s="1"/>
  <c r="C24" i="235"/>
  <c r="H28" i="235" s="1"/>
  <c r="CQ23" i="235"/>
  <c r="CA23" i="235"/>
  <c r="CF19" i="235" s="1"/>
  <c r="CK23" i="235" s="1"/>
  <c r="BO23" i="235"/>
  <c r="BN23" i="235"/>
  <c r="BM23" i="235"/>
  <c r="BL23" i="235"/>
  <c r="BK23" i="235"/>
  <c r="BJ23" i="235"/>
  <c r="BP23" i="235" s="1"/>
  <c r="V23" i="235"/>
  <c r="V29" i="235" s="1"/>
  <c r="AB24" i="235" s="1"/>
  <c r="AL24" i="235" s="1"/>
  <c r="AW24" i="235" s="1"/>
  <c r="U23" i="235"/>
  <c r="U29" i="235" s="1"/>
  <c r="AB23" i="235" s="1"/>
  <c r="AL23" i="235" s="1"/>
  <c r="AW23" i="235" s="1"/>
  <c r="R23" i="235"/>
  <c r="R29" i="235" s="1"/>
  <c r="AA24" i="235" s="1"/>
  <c r="Q23" i="235"/>
  <c r="Q29" i="235" s="1"/>
  <c r="AA23" i="235" s="1"/>
  <c r="N23" i="235"/>
  <c r="N29" i="235" s="1"/>
  <c r="Z24" i="235" s="1"/>
  <c r="M23" i="235"/>
  <c r="M29" i="235" s="1"/>
  <c r="Z23" i="235" s="1"/>
  <c r="L23" i="235"/>
  <c r="H23" i="235"/>
  <c r="AI24" i="235" s="1"/>
  <c r="C23" i="235"/>
  <c r="AI23" i="235" s="1"/>
  <c r="AT23" i="235" s="1"/>
  <c r="CA22" i="235"/>
  <c r="AP22" i="235"/>
  <c r="AN22" i="235"/>
  <c r="BT21" i="235"/>
  <c r="BT20" i="235"/>
  <c r="C18" i="235"/>
  <c r="BT17" i="235"/>
  <c r="BO17" i="235"/>
  <c r="BN17" i="235"/>
  <c r="BM17" i="235"/>
  <c r="BL17" i="235"/>
  <c r="BK17" i="235"/>
  <c r="BJ17" i="235"/>
  <c r="W17" i="235"/>
  <c r="V17" i="235"/>
  <c r="S17" i="235"/>
  <c r="R17" i="235"/>
  <c r="O17" i="235"/>
  <c r="N17" i="235"/>
  <c r="L17" i="235"/>
  <c r="BT16" i="235"/>
  <c r="BO16" i="235"/>
  <c r="BN16" i="235"/>
  <c r="BM16" i="235"/>
  <c r="BL16" i="235"/>
  <c r="BK16" i="235"/>
  <c r="BJ16" i="235"/>
  <c r="BP16" i="235" s="1"/>
  <c r="X16" i="235"/>
  <c r="U16" i="235"/>
  <c r="T16" i="235"/>
  <c r="Q16" i="235"/>
  <c r="P16" i="235"/>
  <c r="M16" i="235"/>
  <c r="L16" i="235"/>
  <c r="CA15" i="235"/>
  <c r="CF18" i="235" s="1"/>
  <c r="BO15" i="235"/>
  <c r="BN15" i="235"/>
  <c r="BM15" i="235"/>
  <c r="BL15" i="235"/>
  <c r="BK15" i="235"/>
  <c r="BJ15" i="235"/>
  <c r="X15" i="235"/>
  <c r="V15" i="235"/>
  <c r="T15" i="235"/>
  <c r="R15" i="235"/>
  <c r="P15" i="235"/>
  <c r="N15" i="235"/>
  <c r="L15" i="235"/>
  <c r="BO14" i="235"/>
  <c r="BN14" i="235"/>
  <c r="BM14" i="235"/>
  <c r="BL14" i="235"/>
  <c r="BK14" i="235"/>
  <c r="BJ14" i="235"/>
  <c r="W14" i="235"/>
  <c r="U14" i="235"/>
  <c r="S14" i="235"/>
  <c r="Q14" i="235"/>
  <c r="O14" i="235"/>
  <c r="M14" i="235"/>
  <c r="L14" i="235"/>
  <c r="BT13" i="235"/>
  <c r="BO13" i="235"/>
  <c r="BN13" i="235"/>
  <c r="BM13" i="235"/>
  <c r="BL13" i="235"/>
  <c r="BK13" i="235"/>
  <c r="BJ13" i="235"/>
  <c r="X13" i="235"/>
  <c r="X18" i="235" s="1"/>
  <c r="AB15" i="235" s="1"/>
  <c r="AL15" i="235" s="1"/>
  <c r="AW15" i="235" s="1"/>
  <c r="W13" i="235"/>
  <c r="W18" i="235" s="1"/>
  <c r="AB14" i="235" s="1"/>
  <c r="AL14" i="235" s="1"/>
  <c r="AW14" i="235" s="1"/>
  <c r="T13" i="235"/>
  <c r="T18" i="235" s="1"/>
  <c r="AA15" i="235" s="1"/>
  <c r="S13" i="235"/>
  <c r="S18" i="235" s="1"/>
  <c r="AA14" i="235" s="1"/>
  <c r="P13" i="235"/>
  <c r="P18" i="235" s="1"/>
  <c r="Z15" i="235" s="1"/>
  <c r="O13" i="235"/>
  <c r="O18" i="235" s="1"/>
  <c r="Z14" i="235" s="1"/>
  <c r="L13" i="235"/>
  <c r="H13" i="235"/>
  <c r="AI15" i="235" s="1"/>
  <c r="C13" i="235"/>
  <c r="H17" i="235" s="1"/>
  <c r="BT12" i="235"/>
  <c r="BO12" i="235"/>
  <c r="BN12" i="235"/>
  <c r="BM12" i="235"/>
  <c r="BL12" i="235"/>
  <c r="BK12" i="235"/>
  <c r="BJ12" i="235"/>
  <c r="V12" i="235"/>
  <c r="V18" i="235" s="1"/>
  <c r="AB13" i="235" s="1"/>
  <c r="AL13" i="235" s="1"/>
  <c r="AW13" i="235" s="1"/>
  <c r="U12" i="235"/>
  <c r="U18" i="235" s="1"/>
  <c r="AB12" i="235" s="1"/>
  <c r="AL12" i="235" s="1"/>
  <c r="AW12" i="235" s="1"/>
  <c r="R12" i="235"/>
  <c r="R18" i="235" s="1"/>
  <c r="AA13" i="235" s="1"/>
  <c r="Q12" i="235"/>
  <c r="Q18" i="235" s="1"/>
  <c r="AA12" i="235" s="1"/>
  <c r="N12" i="235"/>
  <c r="N18" i="235" s="1"/>
  <c r="Z13" i="235" s="1"/>
  <c r="M12" i="235"/>
  <c r="M18" i="235" s="1"/>
  <c r="Z12" i="235" s="1"/>
  <c r="L12" i="235"/>
  <c r="H12" i="235"/>
  <c r="C15" i="235" s="1"/>
  <c r="C12" i="235"/>
  <c r="C16" i="235" s="1"/>
  <c r="C95" i="234"/>
  <c r="BO94" i="234"/>
  <c r="BN94" i="234"/>
  <c r="BM94" i="234"/>
  <c r="BL94" i="234"/>
  <c r="BK94" i="234"/>
  <c r="BJ94" i="234"/>
  <c r="BP94" i="234" s="1"/>
  <c r="W94" i="234"/>
  <c r="V94" i="234"/>
  <c r="S94" i="234"/>
  <c r="R94" i="234"/>
  <c r="O94" i="234"/>
  <c r="N94" i="234"/>
  <c r="L94" i="234"/>
  <c r="BO93" i="234"/>
  <c r="BN93" i="234"/>
  <c r="BM93" i="234"/>
  <c r="BL93" i="234"/>
  <c r="BK93" i="234"/>
  <c r="BJ93" i="234"/>
  <c r="BP93" i="234" s="1"/>
  <c r="X93" i="234"/>
  <c r="U93" i="234"/>
  <c r="T93" i="234"/>
  <c r="Q93" i="234"/>
  <c r="P93" i="234"/>
  <c r="M93" i="234"/>
  <c r="L93" i="234"/>
  <c r="BO92" i="234"/>
  <c r="BN92" i="234"/>
  <c r="BM92" i="234"/>
  <c r="BL92" i="234"/>
  <c r="BK92" i="234"/>
  <c r="BJ92" i="234"/>
  <c r="BP92" i="234" s="1"/>
  <c r="X92" i="234"/>
  <c r="V92" i="234"/>
  <c r="T92" i="234"/>
  <c r="R92" i="234"/>
  <c r="P92" i="234"/>
  <c r="N92" i="234"/>
  <c r="L92" i="234"/>
  <c r="BO91" i="234"/>
  <c r="BN91" i="234"/>
  <c r="BM91" i="234"/>
  <c r="BL91" i="234"/>
  <c r="BK91" i="234"/>
  <c r="BJ91" i="234"/>
  <c r="BP91" i="234" s="1"/>
  <c r="W91" i="234"/>
  <c r="U91" i="234"/>
  <c r="S91" i="234"/>
  <c r="Q91" i="234"/>
  <c r="O91" i="234"/>
  <c r="M91" i="234"/>
  <c r="L91" i="234"/>
  <c r="BO90" i="234"/>
  <c r="BN90" i="234"/>
  <c r="BM90" i="234"/>
  <c r="BL90" i="234"/>
  <c r="BK90" i="234"/>
  <c r="BJ90" i="234"/>
  <c r="BP90" i="234" s="1"/>
  <c r="X90" i="234"/>
  <c r="X95" i="234" s="1"/>
  <c r="AB92" i="234" s="1"/>
  <c r="AL92" i="234" s="1"/>
  <c r="AW92" i="234" s="1"/>
  <c r="W90" i="234"/>
  <c r="W95" i="234" s="1"/>
  <c r="AB91" i="234" s="1"/>
  <c r="AL91" i="234" s="1"/>
  <c r="AW91" i="234" s="1"/>
  <c r="T90" i="234"/>
  <c r="T95" i="234" s="1"/>
  <c r="AA92" i="234" s="1"/>
  <c r="S90" i="234"/>
  <c r="S95" i="234" s="1"/>
  <c r="AA91" i="234" s="1"/>
  <c r="P90" i="234"/>
  <c r="P95" i="234" s="1"/>
  <c r="Z92" i="234" s="1"/>
  <c r="O90" i="234"/>
  <c r="O95" i="234" s="1"/>
  <c r="Z91" i="234" s="1"/>
  <c r="L90" i="234"/>
  <c r="H90" i="234"/>
  <c r="AI92" i="234" s="1"/>
  <c r="C90" i="234"/>
  <c r="H91" i="234" s="1"/>
  <c r="BO89" i="234"/>
  <c r="BN89" i="234"/>
  <c r="BM89" i="234"/>
  <c r="BL89" i="234"/>
  <c r="BK89" i="234"/>
  <c r="BJ89" i="234"/>
  <c r="BP89" i="234" s="1"/>
  <c r="BP95" i="234" s="1"/>
  <c r="V89" i="234"/>
  <c r="V95" i="234" s="1"/>
  <c r="AB90" i="234" s="1"/>
  <c r="AL90" i="234" s="1"/>
  <c r="AW90" i="234" s="1"/>
  <c r="U89" i="234"/>
  <c r="U95" i="234" s="1"/>
  <c r="AB89" i="234" s="1"/>
  <c r="AL89" i="234" s="1"/>
  <c r="AW89" i="234" s="1"/>
  <c r="R89" i="234"/>
  <c r="R95" i="234" s="1"/>
  <c r="AA90" i="234" s="1"/>
  <c r="Q89" i="234"/>
  <c r="Q95" i="234" s="1"/>
  <c r="AA89" i="234" s="1"/>
  <c r="N89" i="234"/>
  <c r="N95" i="234" s="1"/>
  <c r="Z90" i="234" s="1"/>
  <c r="M89" i="234"/>
  <c r="M95" i="234" s="1"/>
  <c r="Z89" i="234" s="1"/>
  <c r="L89" i="234"/>
  <c r="H89" i="234"/>
  <c r="C94" i="234" s="1"/>
  <c r="C89" i="234"/>
  <c r="C93" i="234" s="1"/>
  <c r="C84" i="234"/>
  <c r="BO83" i="234"/>
  <c r="BN83" i="234"/>
  <c r="BM83" i="234"/>
  <c r="BL83" i="234"/>
  <c r="BK83" i="234"/>
  <c r="BJ83" i="234"/>
  <c r="BP83" i="234" s="1"/>
  <c r="W83" i="234"/>
  <c r="V83" i="234"/>
  <c r="S83" i="234"/>
  <c r="R83" i="234"/>
  <c r="O83" i="234"/>
  <c r="N83" i="234"/>
  <c r="L83" i="234"/>
  <c r="BO82" i="234"/>
  <c r="BN82" i="234"/>
  <c r="BM82" i="234"/>
  <c r="BL82" i="234"/>
  <c r="BK82" i="234"/>
  <c r="BJ82" i="234"/>
  <c r="BP82" i="234" s="1"/>
  <c r="X82" i="234"/>
  <c r="U82" i="234"/>
  <c r="T82" i="234"/>
  <c r="Q82" i="234"/>
  <c r="P82" i="234"/>
  <c r="M82" i="234"/>
  <c r="L82" i="234"/>
  <c r="BO81" i="234"/>
  <c r="BN81" i="234"/>
  <c r="BM81" i="234"/>
  <c r="BL81" i="234"/>
  <c r="BK81" i="234"/>
  <c r="BJ81" i="234"/>
  <c r="BP81" i="234" s="1"/>
  <c r="X81" i="234"/>
  <c r="V81" i="234"/>
  <c r="T81" i="234"/>
  <c r="R81" i="234"/>
  <c r="P81" i="234"/>
  <c r="N81" i="234"/>
  <c r="L81" i="234"/>
  <c r="BO80" i="234"/>
  <c r="BN80" i="234"/>
  <c r="BM80" i="234"/>
  <c r="BL80" i="234"/>
  <c r="BK80" i="234"/>
  <c r="BJ80" i="234"/>
  <c r="BP80" i="234" s="1"/>
  <c r="W80" i="234"/>
  <c r="U80" i="234"/>
  <c r="S80" i="234"/>
  <c r="Q80" i="234"/>
  <c r="O80" i="234"/>
  <c r="M80" i="234"/>
  <c r="L80" i="234"/>
  <c r="BO79" i="234"/>
  <c r="BN79" i="234"/>
  <c r="BM79" i="234"/>
  <c r="BL79" i="234"/>
  <c r="BK79" i="234"/>
  <c r="BJ79" i="234"/>
  <c r="BP79" i="234" s="1"/>
  <c r="X79" i="234"/>
  <c r="X84" i="234" s="1"/>
  <c r="AB81" i="234" s="1"/>
  <c r="AL81" i="234" s="1"/>
  <c r="AW81" i="234" s="1"/>
  <c r="W79" i="234"/>
  <c r="W84" i="234" s="1"/>
  <c r="AB80" i="234" s="1"/>
  <c r="AL80" i="234" s="1"/>
  <c r="AW80" i="234" s="1"/>
  <c r="T79" i="234"/>
  <c r="T84" i="234" s="1"/>
  <c r="AA81" i="234" s="1"/>
  <c r="S79" i="234"/>
  <c r="S84" i="234" s="1"/>
  <c r="AA80" i="234" s="1"/>
  <c r="P79" i="234"/>
  <c r="P84" i="234" s="1"/>
  <c r="Z81" i="234" s="1"/>
  <c r="O79" i="234"/>
  <c r="O84" i="234" s="1"/>
  <c r="Z80" i="234" s="1"/>
  <c r="L79" i="234"/>
  <c r="H79" i="234"/>
  <c r="C79" i="234"/>
  <c r="H83" i="234" s="1"/>
  <c r="BO78" i="234"/>
  <c r="BN78" i="234"/>
  <c r="BM78" i="234"/>
  <c r="BL78" i="234"/>
  <c r="BK78" i="234"/>
  <c r="BJ78" i="234"/>
  <c r="BP78" i="234" s="1"/>
  <c r="BP84" i="234" s="1"/>
  <c r="AA78" i="234"/>
  <c r="AK78" i="234" s="1"/>
  <c r="V78" i="234"/>
  <c r="V84" i="234" s="1"/>
  <c r="AB79" i="234" s="1"/>
  <c r="AL79" i="234" s="1"/>
  <c r="AW79" i="234" s="1"/>
  <c r="U78" i="234"/>
  <c r="U84" i="234" s="1"/>
  <c r="AB78" i="234" s="1"/>
  <c r="AL78" i="234" s="1"/>
  <c r="AW78" i="234" s="1"/>
  <c r="R78" i="234"/>
  <c r="R84" i="234" s="1"/>
  <c r="AA79" i="234" s="1"/>
  <c r="Q78" i="234"/>
  <c r="Q84" i="234" s="1"/>
  <c r="N78" i="234"/>
  <c r="N84" i="234" s="1"/>
  <c r="Z79" i="234" s="1"/>
  <c r="M78" i="234"/>
  <c r="M84" i="234" s="1"/>
  <c r="Z78" i="234" s="1"/>
  <c r="L78" i="234"/>
  <c r="H78" i="234"/>
  <c r="C78" i="234"/>
  <c r="C82" i="234" s="1"/>
  <c r="BV77" i="234"/>
  <c r="BV76" i="234"/>
  <c r="CC75" i="234"/>
  <c r="CC74" i="234"/>
  <c r="BV73" i="234"/>
  <c r="C73" i="234"/>
  <c r="BV72" i="234"/>
  <c r="BO72" i="234"/>
  <c r="BN72" i="234"/>
  <c r="BM72" i="234"/>
  <c r="BL72" i="234"/>
  <c r="BK72" i="234"/>
  <c r="BJ72" i="234"/>
  <c r="BP72" i="234" s="1"/>
  <c r="W72" i="234"/>
  <c r="V72" i="234"/>
  <c r="S72" i="234"/>
  <c r="R72" i="234"/>
  <c r="O72" i="234"/>
  <c r="N72" i="234"/>
  <c r="L72" i="234"/>
  <c r="CH71" i="234"/>
  <c r="BO71" i="234"/>
  <c r="BN71" i="234"/>
  <c r="BM71" i="234"/>
  <c r="BL71" i="234"/>
  <c r="BK71" i="234"/>
  <c r="BJ71" i="234"/>
  <c r="BP71" i="234" s="1"/>
  <c r="X71" i="234"/>
  <c r="U71" i="234"/>
  <c r="T71" i="234"/>
  <c r="Q71" i="234"/>
  <c r="P71" i="234"/>
  <c r="M71" i="234"/>
  <c r="L71" i="234"/>
  <c r="CH70" i="234"/>
  <c r="BO70" i="234"/>
  <c r="BN70" i="234"/>
  <c r="BM70" i="234"/>
  <c r="BL70" i="234"/>
  <c r="BK70" i="234"/>
  <c r="BJ70" i="234"/>
  <c r="BP70" i="234" s="1"/>
  <c r="X70" i="234"/>
  <c r="V70" i="234"/>
  <c r="T70" i="234"/>
  <c r="R70" i="234"/>
  <c r="P70" i="234"/>
  <c r="N70" i="234"/>
  <c r="L70" i="234"/>
  <c r="BV69" i="234"/>
  <c r="BO69" i="234"/>
  <c r="BN69" i="234"/>
  <c r="BM69" i="234"/>
  <c r="BL69" i="234"/>
  <c r="BK69" i="234"/>
  <c r="BJ69" i="234"/>
  <c r="BP69" i="234" s="1"/>
  <c r="W69" i="234"/>
  <c r="U69" i="234"/>
  <c r="S69" i="234"/>
  <c r="Q69" i="234"/>
  <c r="O69" i="234"/>
  <c r="M69" i="234"/>
  <c r="L69" i="234"/>
  <c r="BV68" i="234"/>
  <c r="BO68" i="234"/>
  <c r="BN68" i="234"/>
  <c r="BM68" i="234"/>
  <c r="BL68" i="234"/>
  <c r="BK68" i="234"/>
  <c r="BJ68" i="234"/>
  <c r="BP68" i="234" s="1"/>
  <c r="X68" i="234"/>
  <c r="X73" i="234" s="1"/>
  <c r="AB70" i="234" s="1"/>
  <c r="AL70" i="234" s="1"/>
  <c r="AW70" i="234" s="1"/>
  <c r="W68" i="234"/>
  <c r="W73" i="234" s="1"/>
  <c r="AB69" i="234" s="1"/>
  <c r="AL69" i="234" s="1"/>
  <c r="AW69" i="234" s="1"/>
  <c r="T68" i="234"/>
  <c r="T73" i="234" s="1"/>
  <c r="AA70" i="234" s="1"/>
  <c r="S68" i="234"/>
  <c r="S73" i="234" s="1"/>
  <c r="AA69" i="234" s="1"/>
  <c r="P68" i="234"/>
  <c r="P73" i="234" s="1"/>
  <c r="Z70" i="234" s="1"/>
  <c r="O68" i="234"/>
  <c r="O73" i="234" s="1"/>
  <c r="Z69" i="234" s="1"/>
  <c r="L68" i="234"/>
  <c r="H68" i="234"/>
  <c r="AI70" i="234" s="1"/>
  <c r="C68" i="234"/>
  <c r="H72" i="234" s="1"/>
  <c r="CC67" i="234"/>
  <c r="BO67" i="234"/>
  <c r="BN67" i="234"/>
  <c r="BM67" i="234"/>
  <c r="BL67" i="234"/>
  <c r="BK67" i="234"/>
  <c r="BJ67" i="234"/>
  <c r="BP67" i="234" s="1"/>
  <c r="BP73" i="234" s="1"/>
  <c r="V67" i="234"/>
  <c r="V73" i="234" s="1"/>
  <c r="AB68" i="234" s="1"/>
  <c r="AL68" i="234" s="1"/>
  <c r="AW68" i="234" s="1"/>
  <c r="U67" i="234"/>
  <c r="U73" i="234" s="1"/>
  <c r="AB67" i="234" s="1"/>
  <c r="AL67" i="234" s="1"/>
  <c r="AW67" i="234" s="1"/>
  <c r="R67" i="234"/>
  <c r="R73" i="234" s="1"/>
  <c r="AA68" i="234" s="1"/>
  <c r="Q67" i="234"/>
  <c r="Q73" i="234" s="1"/>
  <c r="AA67" i="234" s="1"/>
  <c r="N67" i="234"/>
  <c r="N73" i="234" s="1"/>
  <c r="Z68" i="234" s="1"/>
  <c r="M67" i="234"/>
  <c r="M73" i="234" s="1"/>
  <c r="Z67" i="234" s="1"/>
  <c r="L67" i="234"/>
  <c r="H67" i="234"/>
  <c r="C70" i="234" s="1"/>
  <c r="C67" i="234"/>
  <c r="C71" i="234" s="1"/>
  <c r="CM66" i="234"/>
  <c r="CC66" i="234"/>
  <c r="CM65" i="234"/>
  <c r="BV65" i="234"/>
  <c r="BV64" i="234"/>
  <c r="C62" i="234"/>
  <c r="BV61" i="234"/>
  <c r="BO61" i="234"/>
  <c r="BN61" i="234"/>
  <c r="BM61" i="234"/>
  <c r="BL61" i="234"/>
  <c r="BK61" i="234"/>
  <c r="BJ61" i="234"/>
  <c r="BP61" i="234" s="1"/>
  <c r="W61" i="234"/>
  <c r="V61" i="234"/>
  <c r="S61" i="234"/>
  <c r="R61" i="234"/>
  <c r="O61" i="234"/>
  <c r="N61" i="234"/>
  <c r="L61" i="234"/>
  <c r="CM60" i="234"/>
  <c r="BV60" i="234"/>
  <c r="BO60" i="234"/>
  <c r="BN60" i="234"/>
  <c r="BM60" i="234"/>
  <c r="BL60" i="234"/>
  <c r="BK60" i="234"/>
  <c r="BJ60" i="234"/>
  <c r="BP60" i="234" s="1"/>
  <c r="X60" i="234"/>
  <c r="U60" i="234"/>
  <c r="T60" i="234"/>
  <c r="Q60" i="234"/>
  <c r="P60" i="234"/>
  <c r="M60" i="234"/>
  <c r="L60" i="234"/>
  <c r="CM59" i="234"/>
  <c r="CC59" i="234"/>
  <c r="BO59" i="234"/>
  <c r="BN59" i="234"/>
  <c r="BM59" i="234"/>
  <c r="BL59" i="234"/>
  <c r="BK59" i="234"/>
  <c r="BJ59" i="234"/>
  <c r="BP59" i="234" s="1"/>
  <c r="X59" i="234"/>
  <c r="V59" i="234"/>
  <c r="T59" i="234"/>
  <c r="R59" i="234"/>
  <c r="P59" i="234"/>
  <c r="N59" i="234"/>
  <c r="L59" i="234"/>
  <c r="CC58" i="234"/>
  <c r="BO58" i="234"/>
  <c r="BN58" i="234"/>
  <c r="BM58" i="234"/>
  <c r="BL58" i="234"/>
  <c r="BK58" i="234"/>
  <c r="BJ58" i="234"/>
  <c r="BP58" i="234" s="1"/>
  <c r="W58" i="234"/>
  <c r="U58" i="234"/>
  <c r="S58" i="234"/>
  <c r="Q58" i="234"/>
  <c r="O58" i="234"/>
  <c r="M58" i="234"/>
  <c r="L58" i="234"/>
  <c r="BV57" i="234"/>
  <c r="BO57" i="234"/>
  <c r="BN57" i="234"/>
  <c r="BM57" i="234"/>
  <c r="BL57" i="234"/>
  <c r="BK57" i="234"/>
  <c r="BJ57" i="234"/>
  <c r="BP57" i="234" s="1"/>
  <c r="X57" i="234"/>
  <c r="X62" i="234" s="1"/>
  <c r="AB59" i="234" s="1"/>
  <c r="AL59" i="234" s="1"/>
  <c r="AW59" i="234" s="1"/>
  <c r="W57" i="234"/>
  <c r="W62" i="234" s="1"/>
  <c r="AB58" i="234" s="1"/>
  <c r="AL58" i="234" s="1"/>
  <c r="AW58" i="234" s="1"/>
  <c r="T57" i="234"/>
  <c r="T62" i="234" s="1"/>
  <c r="AA59" i="234" s="1"/>
  <c r="S57" i="234"/>
  <c r="S62" i="234" s="1"/>
  <c r="AA58" i="234" s="1"/>
  <c r="P57" i="234"/>
  <c r="P62" i="234" s="1"/>
  <c r="Z59" i="234" s="1"/>
  <c r="O57" i="234"/>
  <c r="O62" i="234" s="1"/>
  <c r="Z58" i="234" s="1"/>
  <c r="L57" i="234"/>
  <c r="H57" i="234"/>
  <c r="H60" i="234" s="1"/>
  <c r="C57" i="234"/>
  <c r="H58" i="234" s="1"/>
  <c r="BV56" i="234"/>
  <c r="BO56" i="234"/>
  <c r="BN56" i="234"/>
  <c r="BM56" i="234"/>
  <c r="BL56" i="234"/>
  <c r="BK56" i="234"/>
  <c r="BJ56" i="234"/>
  <c r="BP56" i="234" s="1"/>
  <c r="BP62" i="234" s="1"/>
  <c r="V56" i="234"/>
  <c r="V62" i="234" s="1"/>
  <c r="AB57" i="234" s="1"/>
  <c r="AL57" i="234" s="1"/>
  <c r="AW57" i="234" s="1"/>
  <c r="U56" i="234"/>
  <c r="U62" i="234" s="1"/>
  <c r="AB56" i="234" s="1"/>
  <c r="AL56" i="234" s="1"/>
  <c r="AW56" i="234" s="1"/>
  <c r="R56" i="234"/>
  <c r="R62" i="234" s="1"/>
  <c r="AA57" i="234" s="1"/>
  <c r="Q56" i="234"/>
  <c r="Q62" i="234" s="1"/>
  <c r="AA56" i="234" s="1"/>
  <c r="N56" i="234"/>
  <c r="N62" i="234" s="1"/>
  <c r="Z57" i="234" s="1"/>
  <c r="M56" i="234"/>
  <c r="M62" i="234" s="1"/>
  <c r="Z56" i="234" s="1"/>
  <c r="L56" i="234"/>
  <c r="H56" i="234"/>
  <c r="C61" i="234" s="1"/>
  <c r="C56" i="234"/>
  <c r="C60" i="234" s="1"/>
  <c r="CH55" i="234"/>
  <c r="CH54" i="234"/>
  <c r="BV53" i="234"/>
  <c r="BV52" i="234"/>
  <c r="CC51" i="234"/>
  <c r="C51" i="234"/>
  <c r="CC50" i="234"/>
  <c r="BO50" i="234"/>
  <c r="BN50" i="234"/>
  <c r="BM50" i="234"/>
  <c r="BL50" i="234"/>
  <c r="BK50" i="234"/>
  <c r="BJ50" i="234"/>
  <c r="BP50" i="234" s="1"/>
  <c r="W50" i="234"/>
  <c r="V50" i="234"/>
  <c r="S50" i="234"/>
  <c r="R50" i="234"/>
  <c r="O50" i="234"/>
  <c r="N50" i="234"/>
  <c r="L50" i="234"/>
  <c r="BV49" i="234"/>
  <c r="BO49" i="234"/>
  <c r="BN49" i="234"/>
  <c r="BM49" i="234"/>
  <c r="BL49" i="234"/>
  <c r="BK49" i="234"/>
  <c r="BJ49" i="234"/>
  <c r="BP49" i="234" s="1"/>
  <c r="X49" i="234"/>
  <c r="U49" i="234"/>
  <c r="T49" i="234"/>
  <c r="Q49" i="234"/>
  <c r="P49" i="234"/>
  <c r="M49" i="234"/>
  <c r="L49" i="234"/>
  <c r="BV48" i="234"/>
  <c r="BO48" i="234"/>
  <c r="BN48" i="234"/>
  <c r="BM48" i="234"/>
  <c r="BL48" i="234"/>
  <c r="BK48" i="234"/>
  <c r="BJ48" i="234"/>
  <c r="BP48" i="234" s="1"/>
  <c r="X48" i="234"/>
  <c r="V48" i="234"/>
  <c r="T48" i="234"/>
  <c r="R48" i="234"/>
  <c r="P48" i="234"/>
  <c r="N48" i="234"/>
  <c r="L48" i="234"/>
  <c r="BO47" i="234"/>
  <c r="BN47" i="234"/>
  <c r="BM47" i="234"/>
  <c r="BL47" i="234"/>
  <c r="BK47" i="234"/>
  <c r="BJ47" i="234"/>
  <c r="BP47" i="234" s="1"/>
  <c r="W47" i="234"/>
  <c r="U47" i="234"/>
  <c r="S47" i="234"/>
  <c r="Q47" i="234"/>
  <c r="O47" i="234"/>
  <c r="M47" i="234"/>
  <c r="L47" i="234"/>
  <c r="BO46" i="234"/>
  <c r="BN46" i="234"/>
  <c r="BM46" i="234"/>
  <c r="BL46" i="234"/>
  <c r="BK46" i="234"/>
  <c r="BJ46" i="234"/>
  <c r="BP46" i="234" s="1"/>
  <c r="X46" i="234"/>
  <c r="X51" i="234" s="1"/>
  <c r="AB48" i="234" s="1"/>
  <c r="AL48" i="234" s="1"/>
  <c r="AW48" i="234" s="1"/>
  <c r="W46" i="234"/>
  <c r="W51" i="234" s="1"/>
  <c r="AB47" i="234" s="1"/>
  <c r="AL47" i="234" s="1"/>
  <c r="AW47" i="234" s="1"/>
  <c r="T46" i="234"/>
  <c r="T51" i="234" s="1"/>
  <c r="AA48" i="234" s="1"/>
  <c r="S46" i="234"/>
  <c r="S51" i="234" s="1"/>
  <c r="AA47" i="234" s="1"/>
  <c r="P46" i="234"/>
  <c r="P51" i="234" s="1"/>
  <c r="Z48" i="234" s="1"/>
  <c r="O46" i="234"/>
  <c r="O51" i="234" s="1"/>
  <c r="Z47" i="234" s="1"/>
  <c r="L46" i="234"/>
  <c r="H46" i="234"/>
  <c r="H48" i="234" s="1"/>
  <c r="C46" i="234"/>
  <c r="AI47" i="234" s="1"/>
  <c r="BO45" i="234"/>
  <c r="BN45" i="234"/>
  <c r="BM45" i="234"/>
  <c r="BL45" i="234"/>
  <c r="BK45" i="234"/>
  <c r="BJ45" i="234"/>
  <c r="BP45" i="234" s="1"/>
  <c r="BP51" i="234" s="1"/>
  <c r="V45" i="234"/>
  <c r="V51" i="234" s="1"/>
  <c r="AB46" i="234" s="1"/>
  <c r="AL46" i="234" s="1"/>
  <c r="AW46" i="234" s="1"/>
  <c r="U45" i="234"/>
  <c r="U51" i="234" s="1"/>
  <c r="AB45" i="234" s="1"/>
  <c r="AL45" i="234" s="1"/>
  <c r="AW45" i="234" s="1"/>
  <c r="R45" i="234"/>
  <c r="R51" i="234" s="1"/>
  <c r="AA46" i="234" s="1"/>
  <c r="Q45" i="234"/>
  <c r="Q51" i="234" s="1"/>
  <c r="AA45" i="234" s="1"/>
  <c r="N45" i="234"/>
  <c r="N51" i="234" s="1"/>
  <c r="Z46" i="234" s="1"/>
  <c r="M45" i="234"/>
  <c r="M51" i="234" s="1"/>
  <c r="Z45" i="234" s="1"/>
  <c r="L45" i="234"/>
  <c r="H45" i="234"/>
  <c r="C50" i="234" s="1"/>
  <c r="C45" i="234"/>
  <c r="C49" i="234" s="1"/>
  <c r="BT41" i="234"/>
  <c r="BT40" i="234"/>
  <c r="C40" i="234"/>
  <c r="CA39" i="234"/>
  <c r="BO39" i="234"/>
  <c r="BN39" i="234"/>
  <c r="BM39" i="234"/>
  <c r="BL39" i="234"/>
  <c r="BK39" i="234"/>
  <c r="BJ39" i="234"/>
  <c r="BP39" i="234" s="1"/>
  <c r="W39" i="234"/>
  <c r="V39" i="234"/>
  <c r="S39" i="234"/>
  <c r="R39" i="234"/>
  <c r="O39" i="234"/>
  <c r="N39" i="234"/>
  <c r="L39" i="234"/>
  <c r="BO38" i="234"/>
  <c r="BN38" i="234"/>
  <c r="BM38" i="234"/>
  <c r="BL38" i="234"/>
  <c r="BK38" i="234"/>
  <c r="BJ38" i="234"/>
  <c r="BP38" i="234" s="1"/>
  <c r="X38" i="234"/>
  <c r="U38" i="234"/>
  <c r="T38" i="234"/>
  <c r="Q38" i="234"/>
  <c r="P38" i="234"/>
  <c r="M38" i="234"/>
  <c r="L38" i="234"/>
  <c r="BT37" i="234"/>
  <c r="CA38" i="234" s="1"/>
  <c r="BO37" i="234"/>
  <c r="BN37" i="234"/>
  <c r="BM37" i="234"/>
  <c r="BL37" i="234"/>
  <c r="BK37" i="234"/>
  <c r="BJ37" i="234"/>
  <c r="BP37" i="234" s="1"/>
  <c r="X37" i="234"/>
  <c r="V37" i="234"/>
  <c r="T37" i="234"/>
  <c r="R37" i="234"/>
  <c r="P37" i="234"/>
  <c r="N37" i="234"/>
  <c r="L37" i="234"/>
  <c r="BT36" i="234"/>
  <c r="BO36" i="234"/>
  <c r="BN36" i="234"/>
  <c r="BM36" i="234"/>
  <c r="BL36" i="234"/>
  <c r="BK36" i="234"/>
  <c r="BJ36" i="234"/>
  <c r="BP36" i="234" s="1"/>
  <c r="W36" i="234"/>
  <c r="U36" i="234"/>
  <c r="S36" i="234"/>
  <c r="Q36" i="234"/>
  <c r="O36" i="234"/>
  <c r="M36" i="234"/>
  <c r="L36" i="234"/>
  <c r="CF35" i="234"/>
  <c r="BO35" i="234"/>
  <c r="BN35" i="234"/>
  <c r="BM35" i="234"/>
  <c r="BL35" i="234"/>
  <c r="BK35" i="234"/>
  <c r="BJ35" i="234"/>
  <c r="BP35" i="234" s="1"/>
  <c r="X35" i="234"/>
  <c r="X40" i="234" s="1"/>
  <c r="AB37" i="234" s="1"/>
  <c r="AL37" i="234" s="1"/>
  <c r="AW37" i="234" s="1"/>
  <c r="W35" i="234"/>
  <c r="W40" i="234" s="1"/>
  <c r="AB36" i="234" s="1"/>
  <c r="AL36" i="234" s="1"/>
  <c r="AW36" i="234" s="1"/>
  <c r="T35" i="234"/>
  <c r="T40" i="234" s="1"/>
  <c r="AA37" i="234" s="1"/>
  <c r="S35" i="234"/>
  <c r="S40" i="234" s="1"/>
  <c r="AA36" i="234" s="1"/>
  <c r="P35" i="234"/>
  <c r="P40" i="234" s="1"/>
  <c r="Z37" i="234" s="1"/>
  <c r="O35" i="234"/>
  <c r="O40" i="234" s="1"/>
  <c r="Z36" i="234" s="1"/>
  <c r="L35" i="234"/>
  <c r="H35" i="234"/>
  <c r="AI37" i="234" s="1"/>
  <c r="C35" i="234"/>
  <c r="H39" i="234" s="1"/>
  <c r="BO34" i="234"/>
  <c r="BN34" i="234"/>
  <c r="BM34" i="234"/>
  <c r="BL34" i="234"/>
  <c r="BK34" i="234"/>
  <c r="BJ34" i="234"/>
  <c r="BP34" i="234" s="1"/>
  <c r="BP40" i="234" s="1"/>
  <c r="V34" i="234"/>
  <c r="V40" i="234" s="1"/>
  <c r="AB35" i="234" s="1"/>
  <c r="AL35" i="234" s="1"/>
  <c r="AW35" i="234" s="1"/>
  <c r="U34" i="234"/>
  <c r="U40" i="234" s="1"/>
  <c r="AB34" i="234" s="1"/>
  <c r="AL34" i="234" s="1"/>
  <c r="AW34" i="234" s="1"/>
  <c r="R34" i="234"/>
  <c r="R40" i="234" s="1"/>
  <c r="AA35" i="234" s="1"/>
  <c r="Q34" i="234"/>
  <c r="Q40" i="234" s="1"/>
  <c r="AA34" i="234" s="1"/>
  <c r="N34" i="234"/>
  <c r="N40" i="234" s="1"/>
  <c r="Z35" i="234" s="1"/>
  <c r="M34" i="234"/>
  <c r="M40" i="234" s="1"/>
  <c r="Z34" i="234" s="1"/>
  <c r="L34" i="234"/>
  <c r="H34" i="234"/>
  <c r="C37" i="234" s="1"/>
  <c r="C34" i="234"/>
  <c r="C38" i="234" s="1"/>
  <c r="BT33" i="234"/>
  <c r="BT32" i="234"/>
  <c r="CA31" i="234"/>
  <c r="CF34" i="234" s="1"/>
  <c r="BT29" i="234"/>
  <c r="CA30" i="234" s="1"/>
  <c r="C29" i="234"/>
  <c r="BT28" i="234"/>
  <c r="BO28" i="234"/>
  <c r="BN28" i="234"/>
  <c r="BM28" i="234"/>
  <c r="BL28" i="234"/>
  <c r="BK28" i="234"/>
  <c r="BJ28" i="234"/>
  <c r="BP28" i="234" s="1"/>
  <c r="W28" i="234"/>
  <c r="V28" i="234"/>
  <c r="S28" i="234"/>
  <c r="R28" i="234"/>
  <c r="O28" i="234"/>
  <c r="N28" i="234"/>
  <c r="L28" i="234"/>
  <c r="BO27" i="234"/>
  <c r="BN27" i="234"/>
  <c r="BM27" i="234"/>
  <c r="BL27" i="234"/>
  <c r="BK27" i="234"/>
  <c r="BJ27" i="234"/>
  <c r="X27" i="234"/>
  <c r="U27" i="234"/>
  <c r="T27" i="234"/>
  <c r="Q27" i="234"/>
  <c r="P27" i="234"/>
  <c r="M27" i="234"/>
  <c r="L27" i="234"/>
  <c r="BO26" i="234"/>
  <c r="BN26" i="234"/>
  <c r="BM26" i="234"/>
  <c r="BL26" i="234"/>
  <c r="BK26" i="234"/>
  <c r="BJ26" i="234"/>
  <c r="BP26" i="234" s="1"/>
  <c r="X26" i="234"/>
  <c r="V26" i="234"/>
  <c r="T26" i="234"/>
  <c r="R26" i="234"/>
  <c r="P26" i="234"/>
  <c r="N26" i="234"/>
  <c r="L26" i="234"/>
  <c r="BT25" i="234"/>
  <c r="BO25" i="234"/>
  <c r="BN25" i="234"/>
  <c r="BM25" i="234"/>
  <c r="BL25" i="234"/>
  <c r="BK25" i="234"/>
  <c r="BJ25" i="234"/>
  <c r="BP25" i="234" s="1"/>
  <c r="W25" i="234"/>
  <c r="U25" i="234"/>
  <c r="S25" i="234"/>
  <c r="Q25" i="234"/>
  <c r="O25" i="234"/>
  <c r="M25" i="234"/>
  <c r="L25" i="234"/>
  <c r="CK24" i="234"/>
  <c r="CK30" i="234" s="1"/>
  <c r="CQ29" i="234" s="1"/>
  <c r="BT24" i="234"/>
  <c r="BO24" i="234"/>
  <c r="BN24" i="234"/>
  <c r="BM24" i="234"/>
  <c r="BL24" i="234"/>
  <c r="BK24" i="234"/>
  <c r="BJ24" i="234"/>
  <c r="BP24" i="234" s="1"/>
  <c r="X24" i="234"/>
  <c r="X29" i="234" s="1"/>
  <c r="AB26" i="234" s="1"/>
  <c r="AL26" i="234" s="1"/>
  <c r="AW26" i="234" s="1"/>
  <c r="W24" i="234"/>
  <c r="W29" i="234" s="1"/>
  <c r="AB25" i="234" s="1"/>
  <c r="AL25" i="234" s="1"/>
  <c r="AW25" i="234" s="1"/>
  <c r="T24" i="234"/>
  <c r="T29" i="234" s="1"/>
  <c r="AA26" i="234" s="1"/>
  <c r="S24" i="234"/>
  <c r="S29" i="234" s="1"/>
  <c r="AA25" i="234" s="1"/>
  <c r="P24" i="234"/>
  <c r="P29" i="234" s="1"/>
  <c r="Z26" i="234" s="1"/>
  <c r="O24" i="234"/>
  <c r="O29" i="234" s="1"/>
  <c r="Z25" i="234" s="1"/>
  <c r="L24" i="234"/>
  <c r="H24" i="234"/>
  <c r="AI26" i="234" s="1"/>
  <c r="C24" i="234"/>
  <c r="AI25" i="234" s="1"/>
  <c r="CQ23" i="234"/>
  <c r="CA23" i="234"/>
  <c r="BO23" i="234"/>
  <c r="BN23" i="234"/>
  <c r="BM23" i="234"/>
  <c r="BL23" i="234"/>
  <c r="BK23" i="234"/>
  <c r="BJ23" i="234"/>
  <c r="BP23" i="234" s="1"/>
  <c r="V23" i="234"/>
  <c r="V29" i="234" s="1"/>
  <c r="AB24" i="234" s="1"/>
  <c r="AL24" i="234" s="1"/>
  <c r="AW24" i="234" s="1"/>
  <c r="U23" i="234"/>
  <c r="U29" i="234" s="1"/>
  <c r="AB23" i="234" s="1"/>
  <c r="AL23" i="234" s="1"/>
  <c r="AW23" i="234" s="1"/>
  <c r="R23" i="234"/>
  <c r="R29" i="234" s="1"/>
  <c r="AA24" i="234" s="1"/>
  <c r="Q23" i="234"/>
  <c r="Q29" i="234" s="1"/>
  <c r="AA23" i="234" s="1"/>
  <c r="N23" i="234"/>
  <c r="N29" i="234" s="1"/>
  <c r="Z24" i="234" s="1"/>
  <c r="M23" i="234"/>
  <c r="M29" i="234" s="1"/>
  <c r="Z23" i="234" s="1"/>
  <c r="L23" i="234"/>
  <c r="H23" i="234"/>
  <c r="C28" i="234" s="1"/>
  <c r="C23" i="234"/>
  <c r="C27" i="234" s="1"/>
  <c r="BT21" i="234"/>
  <c r="CA22" i="234" s="1"/>
  <c r="BT20" i="234"/>
  <c r="CF19" i="234"/>
  <c r="CK23" i="234" s="1"/>
  <c r="C18" i="234"/>
  <c r="BT17" i="234"/>
  <c r="BO17" i="234"/>
  <c r="BN17" i="234"/>
  <c r="BM17" i="234"/>
  <c r="BL17" i="234"/>
  <c r="BK17" i="234"/>
  <c r="BJ17" i="234"/>
  <c r="W17" i="234"/>
  <c r="V17" i="234"/>
  <c r="S17" i="234"/>
  <c r="R17" i="234"/>
  <c r="O17" i="234"/>
  <c r="N17" i="234"/>
  <c r="L17" i="234"/>
  <c r="BT16" i="234"/>
  <c r="BO16" i="234"/>
  <c r="BN16" i="234"/>
  <c r="BM16" i="234"/>
  <c r="BL16" i="234"/>
  <c r="BK16" i="234"/>
  <c r="BJ16" i="234"/>
  <c r="X16" i="234"/>
  <c r="U16" i="234"/>
  <c r="T16" i="234"/>
  <c r="Q16" i="234"/>
  <c r="P16" i="234"/>
  <c r="M16" i="234"/>
  <c r="L16" i="234"/>
  <c r="CA15" i="234"/>
  <c r="CF18" i="234" s="1"/>
  <c r="BO15" i="234"/>
  <c r="BN15" i="234"/>
  <c r="BM15" i="234"/>
  <c r="BL15" i="234"/>
  <c r="BK15" i="234"/>
  <c r="BJ15" i="234"/>
  <c r="X15" i="234"/>
  <c r="V15" i="234"/>
  <c r="T15" i="234"/>
  <c r="R15" i="234"/>
  <c r="P15" i="234"/>
  <c r="N15" i="234"/>
  <c r="L15" i="234"/>
  <c r="BO14" i="234"/>
  <c r="BN14" i="234"/>
  <c r="BM14" i="234"/>
  <c r="BL14" i="234"/>
  <c r="BK14" i="234"/>
  <c r="BJ14" i="234"/>
  <c r="W14" i="234"/>
  <c r="U14" i="234"/>
  <c r="S14" i="234"/>
  <c r="Q14" i="234"/>
  <c r="O14" i="234"/>
  <c r="M14" i="234"/>
  <c r="L14" i="234"/>
  <c r="BT13" i="234"/>
  <c r="BO13" i="234"/>
  <c r="BN13" i="234"/>
  <c r="BM13" i="234"/>
  <c r="BL13" i="234"/>
  <c r="BK13" i="234"/>
  <c r="BJ13" i="234"/>
  <c r="X13" i="234"/>
  <c r="X18" i="234" s="1"/>
  <c r="AB15" i="234" s="1"/>
  <c r="AL15" i="234" s="1"/>
  <c r="AW15" i="234" s="1"/>
  <c r="W13" i="234"/>
  <c r="W18" i="234" s="1"/>
  <c r="AB14" i="234" s="1"/>
  <c r="AL14" i="234" s="1"/>
  <c r="AW14" i="234" s="1"/>
  <c r="T13" i="234"/>
  <c r="T18" i="234" s="1"/>
  <c r="AA15" i="234" s="1"/>
  <c r="S13" i="234"/>
  <c r="S18" i="234" s="1"/>
  <c r="AA14" i="234" s="1"/>
  <c r="P13" i="234"/>
  <c r="P18" i="234" s="1"/>
  <c r="Z15" i="234" s="1"/>
  <c r="O13" i="234"/>
  <c r="O18" i="234" s="1"/>
  <c r="Z14" i="234" s="1"/>
  <c r="L13" i="234"/>
  <c r="H13" i="234"/>
  <c r="AI15" i="234" s="1"/>
  <c r="C13" i="234"/>
  <c r="H17" i="234" s="1"/>
  <c r="BT12" i="234"/>
  <c r="BO12" i="234"/>
  <c r="BN12" i="234"/>
  <c r="BM12" i="234"/>
  <c r="BL12" i="234"/>
  <c r="BK12" i="234"/>
  <c r="BJ12" i="234"/>
  <c r="BP12" i="234" s="1"/>
  <c r="V12" i="234"/>
  <c r="V18" i="234" s="1"/>
  <c r="AB13" i="234" s="1"/>
  <c r="AL13" i="234" s="1"/>
  <c r="AW13" i="234" s="1"/>
  <c r="U12" i="234"/>
  <c r="U18" i="234" s="1"/>
  <c r="AB12" i="234" s="1"/>
  <c r="AL12" i="234" s="1"/>
  <c r="AW12" i="234" s="1"/>
  <c r="R12" i="234"/>
  <c r="R18" i="234" s="1"/>
  <c r="AA13" i="234" s="1"/>
  <c r="Q12" i="234"/>
  <c r="Q18" i="234" s="1"/>
  <c r="AA12" i="234" s="1"/>
  <c r="N12" i="234"/>
  <c r="N18" i="234" s="1"/>
  <c r="Z13" i="234" s="1"/>
  <c r="M12" i="234"/>
  <c r="M18" i="234" s="1"/>
  <c r="Z12" i="234" s="1"/>
  <c r="L12" i="234"/>
  <c r="H12" i="234"/>
  <c r="C15" i="234" s="1"/>
  <c r="C12" i="234"/>
  <c r="C16" i="234" s="1"/>
  <c r="C95" i="233"/>
  <c r="BO94" i="233"/>
  <c r="BN94" i="233"/>
  <c r="BM94" i="233"/>
  <c r="BL94" i="233"/>
  <c r="BK94" i="233"/>
  <c r="BJ94" i="233"/>
  <c r="BP94" i="233" s="1"/>
  <c r="W94" i="233"/>
  <c r="V94" i="233"/>
  <c r="S94" i="233"/>
  <c r="R94" i="233"/>
  <c r="O94" i="233"/>
  <c r="N94" i="233"/>
  <c r="L94" i="233"/>
  <c r="BO93" i="233"/>
  <c r="BN93" i="233"/>
  <c r="BM93" i="233"/>
  <c r="BL93" i="233"/>
  <c r="BK93" i="233"/>
  <c r="BJ93" i="233"/>
  <c r="BP93" i="233" s="1"/>
  <c r="X93" i="233"/>
  <c r="U93" i="233"/>
  <c r="T93" i="233"/>
  <c r="Q93" i="233"/>
  <c r="P93" i="233"/>
  <c r="M93" i="233"/>
  <c r="L93" i="233"/>
  <c r="BO92" i="233"/>
  <c r="BN92" i="233"/>
  <c r="BM92" i="233"/>
  <c r="BL92" i="233"/>
  <c r="BK92" i="233"/>
  <c r="BJ92" i="233"/>
  <c r="BP92" i="233" s="1"/>
  <c r="X92" i="233"/>
  <c r="V92" i="233"/>
  <c r="T92" i="233"/>
  <c r="R92" i="233"/>
  <c r="P92" i="233"/>
  <c r="N92" i="233"/>
  <c r="L92" i="233"/>
  <c r="BO91" i="233"/>
  <c r="BN91" i="233"/>
  <c r="BM91" i="233"/>
  <c r="BL91" i="233"/>
  <c r="BK91" i="233"/>
  <c r="BJ91" i="233"/>
  <c r="BP91" i="233" s="1"/>
  <c r="W91" i="233"/>
  <c r="U91" i="233"/>
  <c r="S91" i="233"/>
  <c r="Q91" i="233"/>
  <c r="O91" i="233"/>
  <c r="M91" i="233"/>
  <c r="L91" i="233"/>
  <c r="BO90" i="233"/>
  <c r="BN90" i="233"/>
  <c r="BM90" i="233"/>
  <c r="BL90" i="233"/>
  <c r="BK90" i="233"/>
  <c r="BJ90" i="233"/>
  <c r="BP90" i="233" s="1"/>
  <c r="X90" i="233"/>
  <c r="X95" i="233" s="1"/>
  <c r="AB92" i="233" s="1"/>
  <c r="AL92" i="233" s="1"/>
  <c r="AW92" i="233" s="1"/>
  <c r="W90" i="233"/>
  <c r="W95" i="233" s="1"/>
  <c r="AB91" i="233" s="1"/>
  <c r="AL91" i="233" s="1"/>
  <c r="AW91" i="233" s="1"/>
  <c r="T90" i="233"/>
  <c r="T95" i="233" s="1"/>
  <c r="AA92" i="233" s="1"/>
  <c r="S90" i="233"/>
  <c r="S95" i="233" s="1"/>
  <c r="AA91" i="233" s="1"/>
  <c r="P90" i="233"/>
  <c r="P95" i="233" s="1"/>
  <c r="Z92" i="233" s="1"/>
  <c r="O90" i="233"/>
  <c r="O95" i="233" s="1"/>
  <c r="Z91" i="233" s="1"/>
  <c r="L90" i="233"/>
  <c r="H90" i="233"/>
  <c r="AI92" i="233" s="1"/>
  <c r="C90" i="233"/>
  <c r="H91" i="233" s="1"/>
  <c r="BO89" i="233"/>
  <c r="BN89" i="233"/>
  <c r="BM89" i="233"/>
  <c r="BL89" i="233"/>
  <c r="BK89" i="233"/>
  <c r="BJ89" i="233"/>
  <c r="BP89" i="233" s="1"/>
  <c r="BP95" i="233" s="1"/>
  <c r="V89" i="233"/>
  <c r="V95" i="233" s="1"/>
  <c r="AB90" i="233" s="1"/>
  <c r="AL90" i="233" s="1"/>
  <c r="AW90" i="233" s="1"/>
  <c r="U89" i="233"/>
  <c r="U95" i="233" s="1"/>
  <c r="AB89" i="233" s="1"/>
  <c r="AL89" i="233" s="1"/>
  <c r="AW89" i="233" s="1"/>
  <c r="R89" i="233"/>
  <c r="R95" i="233" s="1"/>
  <c r="AA90" i="233" s="1"/>
  <c r="Q89" i="233"/>
  <c r="Q95" i="233" s="1"/>
  <c r="AA89" i="233" s="1"/>
  <c r="N89" i="233"/>
  <c r="N95" i="233" s="1"/>
  <c r="Z90" i="233" s="1"/>
  <c r="M89" i="233"/>
  <c r="M95" i="233" s="1"/>
  <c r="Z89" i="233" s="1"/>
  <c r="L89" i="233"/>
  <c r="H89" i="233"/>
  <c r="C94" i="233" s="1"/>
  <c r="C89" i="233"/>
  <c r="C93" i="233" s="1"/>
  <c r="C84" i="233"/>
  <c r="BO83" i="233"/>
  <c r="BN83" i="233"/>
  <c r="BM83" i="233"/>
  <c r="BL83" i="233"/>
  <c r="BK83" i="233"/>
  <c r="BJ83" i="233"/>
  <c r="BP83" i="233" s="1"/>
  <c r="W83" i="233"/>
  <c r="V83" i="233"/>
  <c r="S83" i="233"/>
  <c r="R83" i="233"/>
  <c r="O83" i="233"/>
  <c r="N83" i="233"/>
  <c r="L83" i="233"/>
  <c r="BO82" i="233"/>
  <c r="BN82" i="233"/>
  <c r="BM82" i="233"/>
  <c r="BL82" i="233"/>
  <c r="BK82" i="233"/>
  <c r="BJ82" i="233"/>
  <c r="BP82" i="233" s="1"/>
  <c r="X82" i="233"/>
  <c r="U82" i="233"/>
  <c r="T82" i="233"/>
  <c r="Q82" i="233"/>
  <c r="P82" i="233"/>
  <c r="M82" i="233"/>
  <c r="L82" i="233"/>
  <c r="BO81" i="233"/>
  <c r="BN81" i="233"/>
  <c r="BM81" i="233"/>
  <c r="BL81" i="233"/>
  <c r="BK81" i="233"/>
  <c r="BJ81" i="233"/>
  <c r="BP81" i="233" s="1"/>
  <c r="X81" i="233"/>
  <c r="V81" i="233"/>
  <c r="T81" i="233"/>
  <c r="R81" i="233"/>
  <c r="P81" i="233"/>
  <c r="N81" i="233"/>
  <c r="L81" i="233"/>
  <c r="BO80" i="233"/>
  <c r="BN80" i="233"/>
  <c r="BM80" i="233"/>
  <c r="BL80" i="233"/>
  <c r="BK80" i="233"/>
  <c r="BJ80" i="233"/>
  <c r="BP80" i="233" s="1"/>
  <c r="W80" i="233"/>
  <c r="U80" i="233"/>
  <c r="S80" i="233"/>
  <c r="Q80" i="233"/>
  <c r="O80" i="233"/>
  <c r="M80" i="233"/>
  <c r="L80" i="233"/>
  <c r="BO79" i="233"/>
  <c r="BN79" i="233"/>
  <c r="BM79" i="233"/>
  <c r="BL79" i="233"/>
  <c r="BK79" i="233"/>
  <c r="BJ79" i="233"/>
  <c r="BP79" i="233" s="1"/>
  <c r="X79" i="233"/>
  <c r="X84" i="233" s="1"/>
  <c r="AB81" i="233" s="1"/>
  <c r="AL81" i="233" s="1"/>
  <c r="AW81" i="233" s="1"/>
  <c r="W79" i="233"/>
  <c r="W84" i="233" s="1"/>
  <c r="AB80" i="233" s="1"/>
  <c r="AL80" i="233" s="1"/>
  <c r="AW80" i="233" s="1"/>
  <c r="T79" i="233"/>
  <c r="T84" i="233" s="1"/>
  <c r="AA81" i="233" s="1"/>
  <c r="S79" i="233"/>
  <c r="S84" i="233" s="1"/>
  <c r="AA80" i="233" s="1"/>
  <c r="P79" i="233"/>
  <c r="P84" i="233" s="1"/>
  <c r="Z81" i="233" s="1"/>
  <c r="O79" i="233"/>
  <c r="O84" i="233" s="1"/>
  <c r="Z80" i="233" s="1"/>
  <c r="L79" i="233"/>
  <c r="H79" i="233"/>
  <c r="H82" i="233" s="1"/>
  <c r="C79" i="233"/>
  <c r="H83" i="233" s="1"/>
  <c r="BO78" i="233"/>
  <c r="BN78" i="233"/>
  <c r="BM78" i="233"/>
  <c r="BL78" i="233"/>
  <c r="BK78" i="233"/>
  <c r="BJ78" i="233"/>
  <c r="BP78" i="233" s="1"/>
  <c r="V78" i="233"/>
  <c r="V84" i="233" s="1"/>
  <c r="AB79" i="233" s="1"/>
  <c r="AL79" i="233" s="1"/>
  <c r="AW79" i="233" s="1"/>
  <c r="U78" i="233"/>
  <c r="U84" i="233" s="1"/>
  <c r="AB78" i="233" s="1"/>
  <c r="AL78" i="233" s="1"/>
  <c r="AW78" i="233" s="1"/>
  <c r="R78" i="233"/>
  <c r="R84" i="233" s="1"/>
  <c r="AA79" i="233" s="1"/>
  <c r="Q78" i="233"/>
  <c r="Q84" i="233" s="1"/>
  <c r="AA78" i="233" s="1"/>
  <c r="N78" i="233"/>
  <c r="N84" i="233" s="1"/>
  <c r="Z79" i="233" s="1"/>
  <c r="M78" i="233"/>
  <c r="M84" i="233" s="1"/>
  <c r="Z78" i="233" s="1"/>
  <c r="L78" i="233"/>
  <c r="H78" i="233"/>
  <c r="C81" i="233" s="1"/>
  <c r="C78" i="233"/>
  <c r="AI78" i="233" s="1"/>
  <c r="BV77" i="233"/>
  <c r="BV76" i="233"/>
  <c r="CC75" i="233"/>
  <c r="CC74" i="233"/>
  <c r="BV73" i="233"/>
  <c r="C73" i="233"/>
  <c r="BV72" i="233"/>
  <c r="BO72" i="233"/>
  <c r="BN72" i="233"/>
  <c r="BM72" i="233"/>
  <c r="BL72" i="233"/>
  <c r="BK72" i="233"/>
  <c r="BJ72" i="233"/>
  <c r="BP72" i="233" s="1"/>
  <c r="W72" i="233"/>
  <c r="V72" i="233"/>
  <c r="S72" i="233"/>
  <c r="R72" i="233"/>
  <c r="O72" i="233"/>
  <c r="N72" i="233"/>
  <c r="L72" i="233"/>
  <c r="CH71" i="233"/>
  <c r="BO71" i="233"/>
  <c r="BN71" i="233"/>
  <c r="BM71" i="233"/>
  <c r="BL71" i="233"/>
  <c r="BK71" i="233"/>
  <c r="BJ71" i="233"/>
  <c r="BP71" i="233" s="1"/>
  <c r="X71" i="233"/>
  <c r="U71" i="233"/>
  <c r="T71" i="233"/>
  <c r="Q71" i="233"/>
  <c r="P71" i="233"/>
  <c r="M71" i="233"/>
  <c r="L71" i="233"/>
  <c r="CH70" i="233"/>
  <c r="BO70" i="233"/>
  <c r="BN70" i="233"/>
  <c r="BM70" i="233"/>
  <c r="BL70" i="233"/>
  <c r="BK70" i="233"/>
  <c r="BJ70" i="233"/>
  <c r="BP70" i="233" s="1"/>
  <c r="X70" i="233"/>
  <c r="V70" i="233"/>
  <c r="T70" i="233"/>
  <c r="R70" i="233"/>
  <c r="P70" i="233"/>
  <c r="N70" i="233"/>
  <c r="L70" i="233"/>
  <c r="BV69" i="233"/>
  <c r="BO69" i="233"/>
  <c r="BN69" i="233"/>
  <c r="BM69" i="233"/>
  <c r="BL69" i="233"/>
  <c r="BK69" i="233"/>
  <c r="BJ69" i="233"/>
  <c r="BP69" i="233" s="1"/>
  <c r="W69" i="233"/>
  <c r="U69" i="233"/>
  <c r="S69" i="233"/>
  <c r="Q69" i="233"/>
  <c r="O69" i="233"/>
  <c r="M69" i="233"/>
  <c r="L69" i="233"/>
  <c r="BV68" i="233"/>
  <c r="BO68" i="233"/>
  <c r="BN68" i="233"/>
  <c r="BM68" i="233"/>
  <c r="BL68" i="233"/>
  <c r="BK68" i="233"/>
  <c r="BJ68" i="233"/>
  <c r="BP68" i="233" s="1"/>
  <c r="X68" i="233"/>
  <c r="X73" i="233" s="1"/>
  <c r="AB70" i="233" s="1"/>
  <c r="AL70" i="233" s="1"/>
  <c r="AW70" i="233" s="1"/>
  <c r="W68" i="233"/>
  <c r="W73" i="233" s="1"/>
  <c r="AB69" i="233" s="1"/>
  <c r="AL69" i="233" s="1"/>
  <c r="AW69" i="233" s="1"/>
  <c r="T68" i="233"/>
  <c r="T73" i="233" s="1"/>
  <c r="AA70" i="233" s="1"/>
  <c r="S68" i="233"/>
  <c r="S73" i="233" s="1"/>
  <c r="AA69" i="233" s="1"/>
  <c r="P68" i="233"/>
  <c r="P73" i="233" s="1"/>
  <c r="Z70" i="233" s="1"/>
  <c r="O68" i="233"/>
  <c r="O73" i="233" s="1"/>
  <c r="Z69" i="233" s="1"/>
  <c r="L68" i="233"/>
  <c r="H68" i="233"/>
  <c r="H71" i="233" s="1"/>
  <c r="C68" i="233"/>
  <c r="AI69" i="233" s="1"/>
  <c r="CC67" i="233"/>
  <c r="BO67" i="233"/>
  <c r="BN67" i="233"/>
  <c r="BM67" i="233"/>
  <c r="BL67" i="233"/>
  <c r="BK67" i="233"/>
  <c r="BJ67" i="233"/>
  <c r="BP67" i="233" s="1"/>
  <c r="V67" i="233"/>
  <c r="V73" i="233" s="1"/>
  <c r="AB68" i="233" s="1"/>
  <c r="AL68" i="233" s="1"/>
  <c r="AW68" i="233" s="1"/>
  <c r="U67" i="233"/>
  <c r="U73" i="233" s="1"/>
  <c r="AB67" i="233" s="1"/>
  <c r="AL67" i="233" s="1"/>
  <c r="AW67" i="233" s="1"/>
  <c r="R67" i="233"/>
  <c r="R73" i="233" s="1"/>
  <c r="AA68" i="233" s="1"/>
  <c r="Q67" i="233"/>
  <c r="Q73" i="233" s="1"/>
  <c r="AA67" i="233" s="1"/>
  <c r="N67" i="233"/>
  <c r="N73" i="233" s="1"/>
  <c r="Z68" i="233" s="1"/>
  <c r="M67" i="233"/>
  <c r="M73" i="233" s="1"/>
  <c r="Z67" i="233" s="1"/>
  <c r="L67" i="233"/>
  <c r="H67" i="233"/>
  <c r="C72" i="233" s="1"/>
  <c r="C67" i="233"/>
  <c r="C69" i="233" s="1"/>
  <c r="CM66" i="233"/>
  <c r="CC66" i="233"/>
  <c r="CM65" i="233"/>
  <c r="BV65" i="233"/>
  <c r="BV64" i="233"/>
  <c r="C62" i="233"/>
  <c r="BV61" i="233"/>
  <c r="BO61" i="233"/>
  <c r="BN61" i="233"/>
  <c r="BM61" i="233"/>
  <c r="BL61" i="233"/>
  <c r="BK61" i="233"/>
  <c r="BJ61" i="233"/>
  <c r="BP61" i="233" s="1"/>
  <c r="W61" i="233"/>
  <c r="V61" i="233"/>
  <c r="S61" i="233"/>
  <c r="R61" i="233"/>
  <c r="O61" i="233"/>
  <c r="N61" i="233"/>
  <c r="L61" i="233"/>
  <c r="CM60" i="233"/>
  <c r="BV60" i="233"/>
  <c r="BO60" i="233"/>
  <c r="BN60" i="233"/>
  <c r="BM60" i="233"/>
  <c r="BL60" i="233"/>
  <c r="BK60" i="233"/>
  <c r="BJ60" i="233"/>
  <c r="BP60" i="233" s="1"/>
  <c r="X60" i="233"/>
  <c r="U60" i="233"/>
  <c r="T60" i="233"/>
  <c r="Q60" i="233"/>
  <c r="P60" i="233"/>
  <c r="M60" i="233"/>
  <c r="L60" i="233"/>
  <c r="CM59" i="233"/>
  <c r="CC59" i="233"/>
  <c r="BO59" i="233"/>
  <c r="BN59" i="233"/>
  <c r="BM59" i="233"/>
  <c r="BL59" i="233"/>
  <c r="BK59" i="233"/>
  <c r="BJ59" i="233"/>
  <c r="BP59" i="233" s="1"/>
  <c r="X59" i="233"/>
  <c r="V59" i="233"/>
  <c r="T59" i="233"/>
  <c r="R59" i="233"/>
  <c r="P59" i="233"/>
  <c r="N59" i="233"/>
  <c r="L59" i="233"/>
  <c r="CC58" i="233"/>
  <c r="BO58" i="233"/>
  <c r="BN58" i="233"/>
  <c r="BM58" i="233"/>
  <c r="BL58" i="233"/>
  <c r="BK58" i="233"/>
  <c r="BJ58" i="233"/>
  <c r="BP58" i="233" s="1"/>
  <c r="W58" i="233"/>
  <c r="U58" i="233"/>
  <c r="S58" i="233"/>
  <c r="Q58" i="233"/>
  <c r="O58" i="233"/>
  <c r="M58" i="233"/>
  <c r="L58" i="233"/>
  <c r="BV57" i="233"/>
  <c r="BO57" i="233"/>
  <c r="BN57" i="233"/>
  <c r="BM57" i="233"/>
  <c r="BL57" i="233"/>
  <c r="BK57" i="233"/>
  <c r="BJ57" i="233"/>
  <c r="BP57" i="233" s="1"/>
  <c r="X57" i="233"/>
  <c r="X62" i="233" s="1"/>
  <c r="AB59" i="233" s="1"/>
  <c r="AL59" i="233" s="1"/>
  <c r="AW59" i="233" s="1"/>
  <c r="W57" i="233"/>
  <c r="W62" i="233" s="1"/>
  <c r="AB58" i="233" s="1"/>
  <c r="AL58" i="233" s="1"/>
  <c r="AW58" i="233" s="1"/>
  <c r="T57" i="233"/>
  <c r="T62" i="233" s="1"/>
  <c r="AA59" i="233" s="1"/>
  <c r="S57" i="233"/>
  <c r="S62" i="233" s="1"/>
  <c r="AA58" i="233" s="1"/>
  <c r="P57" i="233"/>
  <c r="P62" i="233" s="1"/>
  <c r="Z59" i="233" s="1"/>
  <c r="O57" i="233"/>
  <c r="O62" i="233" s="1"/>
  <c r="Z58" i="233" s="1"/>
  <c r="L57" i="233"/>
  <c r="H57" i="233"/>
  <c r="H59" i="233" s="1"/>
  <c r="C57" i="233"/>
  <c r="H61" i="233" s="1"/>
  <c r="BV56" i="233"/>
  <c r="BO56" i="233"/>
  <c r="BN56" i="233"/>
  <c r="BM56" i="233"/>
  <c r="BL56" i="233"/>
  <c r="BK56" i="233"/>
  <c r="BJ56" i="233"/>
  <c r="BP56" i="233" s="1"/>
  <c r="V56" i="233"/>
  <c r="V62" i="233" s="1"/>
  <c r="AB57" i="233" s="1"/>
  <c r="AL57" i="233" s="1"/>
  <c r="AW57" i="233" s="1"/>
  <c r="U56" i="233"/>
  <c r="U62" i="233" s="1"/>
  <c r="AB56" i="233" s="1"/>
  <c r="AL56" i="233" s="1"/>
  <c r="AW56" i="233" s="1"/>
  <c r="R56" i="233"/>
  <c r="R62" i="233" s="1"/>
  <c r="AA57" i="233" s="1"/>
  <c r="Q56" i="233"/>
  <c r="Q62" i="233" s="1"/>
  <c r="AA56" i="233" s="1"/>
  <c r="N56" i="233"/>
  <c r="N62" i="233" s="1"/>
  <c r="Z57" i="233" s="1"/>
  <c r="M56" i="233"/>
  <c r="M62" i="233" s="1"/>
  <c r="Z56" i="233" s="1"/>
  <c r="L56" i="233"/>
  <c r="H56" i="233"/>
  <c r="C61" i="233" s="1"/>
  <c r="C56" i="233"/>
  <c r="C60" i="233" s="1"/>
  <c r="CH55" i="233"/>
  <c r="CH54" i="233"/>
  <c r="BV53" i="233"/>
  <c r="BV52" i="233"/>
  <c r="CC51" i="233"/>
  <c r="C51" i="233"/>
  <c r="CC50" i="233"/>
  <c r="BO50" i="233"/>
  <c r="BN50" i="233"/>
  <c r="BM50" i="233"/>
  <c r="BL50" i="233"/>
  <c r="BK50" i="233"/>
  <c r="BJ50" i="233"/>
  <c r="BP50" i="233" s="1"/>
  <c r="W50" i="233"/>
  <c r="V50" i="233"/>
  <c r="S50" i="233"/>
  <c r="R50" i="233"/>
  <c r="O50" i="233"/>
  <c r="N50" i="233"/>
  <c r="L50" i="233"/>
  <c r="BV49" i="233"/>
  <c r="BO49" i="233"/>
  <c r="BN49" i="233"/>
  <c r="BM49" i="233"/>
  <c r="BL49" i="233"/>
  <c r="BK49" i="233"/>
  <c r="BJ49" i="233"/>
  <c r="BP49" i="233" s="1"/>
  <c r="X49" i="233"/>
  <c r="U49" i="233"/>
  <c r="T49" i="233"/>
  <c r="Q49" i="233"/>
  <c r="P49" i="233"/>
  <c r="M49" i="233"/>
  <c r="L49" i="233"/>
  <c r="BV48" i="233"/>
  <c r="BO48" i="233"/>
  <c r="BN48" i="233"/>
  <c r="BM48" i="233"/>
  <c r="BL48" i="233"/>
  <c r="BK48" i="233"/>
  <c r="BJ48" i="233"/>
  <c r="BP48" i="233" s="1"/>
  <c r="X48" i="233"/>
  <c r="V48" i="233"/>
  <c r="T48" i="233"/>
  <c r="R48" i="233"/>
  <c r="P48" i="233"/>
  <c r="N48" i="233"/>
  <c r="L48" i="233"/>
  <c r="BO47" i="233"/>
  <c r="BN47" i="233"/>
  <c r="BM47" i="233"/>
  <c r="BL47" i="233"/>
  <c r="BK47" i="233"/>
  <c r="BJ47" i="233"/>
  <c r="BP47" i="233" s="1"/>
  <c r="W47" i="233"/>
  <c r="U47" i="233"/>
  <c r="S47" i="233"/>
  <c r="Q47" i="233"/>
  <c r="O47" i="233"/>
  <c r="M47" i="233"/>
  <c r="L47" i="233"/>
  <c r="BO46" i="233"/>
  <c r="BN46" i="233"/>
  <c r="BM46" i="233"/>
  <c r="BL46" i="233"/>
  <c r="BK46" i="233"/>
  <c r="BJ46" i="233"/>
  <c r="BP46" i="233" s="1"/>
  <c r="X46" i="233"/>
  <c r="X51" i="233" s="1"/>
  <c r="AB48" i="233" s="1"/>
  <c r="AL48" i="233" s="1"/>
  <c r="AW48" i="233" s="1"/>
  <c r="W46" i="233"/>
  <c r="W51" i="233" s="1"/>
  <c r="AB47" i="233" s="1"/>
  <c r="AL47" i="233" s="1"/>
  <c r="AW47" i="233" s="1"/>
  <c r="T46" i="233"/>
  <c r="T51" i="233" s="1"/>
  <c r="AA48" i="233" s="1"/>
  <c r="S46" i="233"/>
  <c r="S51" i="233" s="1"/>
  <c r="AA47" i="233" s="1"/>
  <c r="P46" i="233"/>
  <c r="P51" i="233" s="1"/>
  <c r="Z48" i="233" s="1"/>
  <c r="O46" i="233"/>
  <c r="O51" i="233" s="1"/>
  <c r="Z47" i="233" s="1"/>
  <c r="L46" i="233"/>
  <c r="H46" i="233"/>
  <c r="H49" i="233" s="1"/>
  <c r="C46" i="233"/>
  <c r="H50" i="233" s="1"/>
  <c r="BO45" i="233"/>
  <c r="BN45" i="233"/>
  <c r="BM45" i="233"/>
  <c r="BL45" i="233"/>
  <c r="BK45" i="233"/>
  <c r="BJ45" i="233"/>
  <c r="BP45" i="233" s="1"/>
  <c r="BP51" i="233" s="1"/>
  <c r="V45" i="233"/>
  <c r="V51" i="233" s="1"/>
  <c r="AB46" i="233" s="1"/>
  <c r="AL46" i="233" s="1"/>
  <c r="AW46" i="233" s="1"/>
  <c r="U45" i="233"/>
  <c r="U51" i="233" s="1"/>
  <c r="AB45" i="233" s="1"/>
  <c r="AL45" i="233" s="1"/>
  <c r="AW45" i="233" s="1"/>
  <c r="R45" i="233"/>
  <c r="R51" i="233" s="1"/>
  <c r="AA46" i="233" s="1"/>
  <c r="Q45" i="233"/>
  <c r="Q51" i="233" s="1"/>
  <c r="AA45" i="233" s="1"/>
  <c r="N45" i="233"/>
  <c r="N51" i="233" s="1"/>
  <c r="Z46" i="233" s="1"/>
  <c r="M45" i="233"/>
  <c r="M51" i="233" s="1"/>
  <c r="Z45" i="233" s="1"/>
  <c r="L45" i="233"/>
  <c r="H45" i="233"/>
  <c r="C48" i="233" s="1"/>
  <c r="C45" i="233"/>
  <c r="C49" i="233" s="1"/>
  <c r="BT41" i="233"/>
  <c r="BT40" i="233"/>
  <c r="C40" i="233"/>
  <c r="CA39" i="233"/>
  <c r="BO39" i="233"/>
  <c r="BN39" i="233"/>
  <c r="BM39" i="233"/>
  <c r="BL39" i="233"/>
  <c r="BK39" i="233"/>
  <c r="BJ39" i="233"/>
  <c r="BP39" i="233" s="1"/>
  <c r="W39" i="233"/>
  <c r="V39" i="233"/>
  <c r="S39" i="233"/>
  <c r="R39" i="233"/>
  <c r="O39" i="233"/>
  <c r="N39" i="233"/>
  <c r="L39" i="233"/>
  <c r="BO38" i="233"/>
  <c r="BN38" i="233"/>
  <c r="BM38" i="233"/>
  <c r="BL38" i="233"/>
  <c r="BK38" i="233"/>
  <c r="BJ38" i="233"/>
  <c r="BP38" i="233" s="1"/>
  <c r="X38" i="233"/>
  <c r="U38" i="233"/>
  <c r="T38" i="233"/>
  <c r="Q38" i="233"/>
  <c r="P38" i="233"/>
  <c r="M38" i="233"/>
  <c r="L38" i="233"/>
  <c r="BT37" i="233"/>
  <c r="BO37" i="233"/>
  <c r="BN37" i="233"/>
  <c r="BM37" i="233"/>
  <c r="BL37" i="233"/>
  <c r="BK37" i="233"/>
  <c r="BJ37" i="233"/>
  <c r="BP37" i="233" s="1"/>
  <c r="X37" i="233"/>
  <c r="V37" i="233"/>
  <c r="T37" i="233"/>
  <c r="R37" i="233"/>
  <c r="P37" i="233"/>
  <c r="N37" i="233"/>
  <c r="L37" i="233"/>
  <c r="BT36" i="233"/>
  <c r="BO36" i="233"/>
  <c r="BN36" i="233"/>
  <c r="BM36" i="233"/>
  <c r="BL36" i="233"/>
  <c r="BK36" i="233"/>
  <c r="BJ36" i="233"/>
  <c r="BP36" i="233" s="1"/>
  <c r="W36" i="233"/>
  <c r="U36" i="233"/>
  <c r="S36" i="233"/>
  <c r="Q36" i="233"/>
  <c r="O36" i="233"/>
  <c r="M36" i="233"/>
  <c r="L36" i="233"/>
  <c r="CF35" i="233"/>
  <c r="BO35" i="233"/>
  <c r="BN35" i="233"/>
  <c r="BM35" i="233"/>
  <c r="BL35" i="233"/>
  <c r="BK35" i="233"/>
  <c r="BJ35" i="233"/>
  <c r="BP35" i="233" s="1"/>
  <c r="X35" i="233"/>
  <c r="X40" i="233" s="1"/>
  <c r="AB37" i="233" s="1"/>
  <c r="AL37" i="233" s="1"/>
  <c r="AW37" i="233" s="1"/>
  <c r="W35" i="233"/>
  <c r="W40" i="233" s="1"/>
  <c r="AB36" i="233" s="1"/>
  <c r="AL36" i="233" s="1"/>
  <c r="AW36" i="233" s="1"/>
  <c r="T35" i="233"/>
  <c r="T40" i="233" s="1"/>
  <c r="AA37" i="233" s="1"/>
  <c r="S35" i="233"/>
  <c r="S40" i="233" s="1"/>
  <c r="AA36" i="233" s="1"/>
  <c r="P35" i="233"/>
  <c r="P40" i="233" s="1"/>
  <c r="Z37" i="233" s="1"/>
  <c r="O35" i="233"/>
  <c r="O40" i="233" s="1"/>
  <c r="Z36" i="233" s="1"/>
  <c r="L35" i="233"/>
  <c r="H35" i="233"/>
  <c r="H38" i="233" s="1"/>
  <c r="C35" i="233"/>
  <c r="H36" i="233" s="1"/>
  <c r="BO34" i="233"/>
  <c r="BN34" i="233"/>
  <c r="BM34" i="233"/>
  <c r="BL34" i="233"/>
  <c r="BK34" i="233"/>
  <c r="BJ34" i="233"/>
  <c r="BP34" i="233" s="1"/>
  <c r="V34" i="233"/>
  <c r="V40" i="233" s="1"/>
  <c r="AB35" i="233" s="1"/>
  <c r="AL35" i="233" s="1"/>
  <c r="AW35" i="233" s="1"/>
  <c r="U34" i="233"/>
  <c r="U40" i="233" s="1"/>
  <c r="AB34" i="233" s="1"/>
  <c r="AL34" i="233" s="1"/>
  <c r="AW34" i="233" s="1"/>
  <c r="R34" i="233"/>
  <c r="R40" i="233" s="1"/>
  <c r="AA35" i="233" s="1"/>
  <c r="Q34" i="233"/>
  <c r="Q40" i="233" s="1"/>
  <c r="AA34" i="233" s="1"/>
  <c r="N34" i="233"/>
  <c r="N40" i="233" s="1"/>
  <c r="Z35" i="233" s="1"/>
  <c r="M34" i="233"/>
  <c r="M40" i="233" s="1"/>
  <c r="Z34" i="233" s="1"/>
  <c r="L34" i="233"/>
  <c r="H34" i="233"/>
  <c r="C39" i="233" s="1"/>
  <c r="C34" i="233"/>
  <c r="C38" i="233" s="1"/>
  <c r="BT33" i="233"/>
  <c r="BT32" i="233"/>
  <c r="CA31" i="233"/>
  <c r="CF34" i="233" s="1"/>
  <c r="BT29" i="233"/>
  <c r="C29" i="233"/>
  <c r="BT28" i="233"/>
  <c r="BO28" i="233"/>
  <c r="BN28" i="233"/>
  <c r="BM28" i="233"/>
  <c r="BL28" i="233"/>
  <c r="BK28" i="233"/>
  <c r="BJ28" i="233"/>
  <c r="BP28" i="233" s="1"/>
  <c r="W28" i="233"/>
  <c r="V28" i="233"/>
  <c r="S28" i="233"/>
  <c r="R28" i="233"/>
  <c r="O28" i="233"/>
  <c r="N28" i="233"/>
  <c r="L28" i="233"/>
  <c r="BO27" i="233"/>
  <c r="BN27" i="233"/>
  <c r="BM27" i="233"/>
  <c r="BL27" i="233"/>
  <c r="BK27" i="233"/>
  <c r="BJ27" i="233"/>
  <c r="X27" i="233"/>
  <c r="U27" i="233"/>
  <c r="T27" i="233"/>
  <c r="Q27" i="233"/>
  <c r="P27" i="233"/>
  <c r="M27" i="233"/>
  <c r="L27" i="233"/>
  <c r="BO26" i="233"/>
  <c r="BN26" i="233"/>
  <c r="BM26" i="233"/>
  <c r="BL26" i="233"/>
  <c r="BK26" i="233"/>
  <c r="BJ26" i="233"/>
  <c r="BP26" i="233" s="1"/>
  <c r="X26" i="233"/>
  <c r="V26" i="233"/>
  <c r="T26" i="233"/>
  <c r="R26" i="233"/>
  <c r="P26" i="233"/>
  <c r="N26" i="233"/>
  <c r="L26" i="233"/>
  <c r="BT25" i="233"/>
  <c r="BO25" i="233"/>
  <c r="BN25" i="233"/>
  <c r="BM25" i="233"/>
  <c r="BL25" i="233"/>
  <c r="BK25" i="233"/>
  <c r="BJ25" i="233"/>
  <c r="BP25" i="233" s="1"/>
  <c r="W25" i="233"/>
  <c r="U25" i="233"/>
  <c r="S25" i="233"/>
  <c r="Q25" i="233"/>
  <c r="O25" i="233"/>
  <c r="M25" i="233"/>
  <c r="L25" i="233"/>
  <c r="CK24" i="233"/>
  <c r="CK30" i="233" s="1"/>
  <c r="CQ29" i="233" s="1"/>
  <c r="BT24" i="233"/>
  <c r="BO24" i="233"/>
  <c r="BN24" i="233"/>
  <c r="BM24" i="233"/>
  <c r="BL24" i="233"/>
  <c r="BK24" i="233"/>
  <c r="BJ24" i="233"/>
  <c r="BP24" i="233" s="1"/>
  <c r="X24" i="233"/>
  <c r="X29" i="233" s="1"/>
  <c r="AB26" i="233" s="1"/>
  <c r="AL26" i="233" s="1"/>
  <c r="AW26" i="233" s="1"/>
  <c r="W24" i="233"/>
  <c r="W29" i="233" s="1"/>
  <c r="AB25" i="233" s="1"/>
  <c r="AL25" i="233" s="1"/>
  <c r="AW25" i="233" s="1"/>
  <c r="T24" i="233"/>
  <c r="T29" i="233" s="1"/>
  <c r="AA26" i="233" s="1"/>
  <c r="S24" i="233"/>
  <c r="S29" i="233" s="1"/>
  <c r="AA25" i="233" s="1"/>
  <c r="P24" i="233"/>
  <c r="P29" i="233" s="1"/>
  <c r="Z26" i="233" s="1"/>
  <c r="O24" i="233"/>
  <c r="O29" i="233" s="1"/>
  <c r="Z25" i="233" s="1"/>
  <c r="L24" i="233"/>
  <c r="H24" i="233"/>
  <c r="H27" i="233" s="1"/>
  <c r="C24" i="233"/>
  <c r="H28" i="233" s="1"/>
  <c r="CQ23" i="233"/>
  <c r="CA23" i="233"/>
  <c r="BO23" i="233"/>
  <c r="BN23" i="233"/>
  <c r="BM23" i="233"/>
  <c r="BL23" i="233"/>
  <c r="BK23" i="233"/>
  <c r="BJ23" i="233"/>
  <c r="V23" i="233"/>
  <c r="V29" i="233" s="1"/>
  <c r="AB24" i="233" s="1"/>
  <c r="AL24" i="233" s="1"/>
  <c r="AW24" i="233" s="1"/>
  <c r="U23" i="233"/>
  <c r="U29" i="233" s="1"/>
  <c r="AB23" i="233" s="1"/>
  <c r="AL23" i="233" s="1"/>
  <c r="AW23" i="233" s="1"/>
  <c r="R23" i="233"/>
  <c r="R29" i="233" s="1"/>
  <c r="AA24" i="233" s="1"/>
  <c r="Q23" i="233"/>
  <c r="Q29" i="233" s="1"/>
  <c r="AA23" i="233" s="1"/>
  <c r="N23" i="233"/>
  <c r="N29" i="233" s="1"/>
  <c r="Z24" i="233" s="1"/>
  <c r="M23" i="233"/>
  <c r="M29" i="233" s="1"/>
  <c r="Z23" i="233" s="1"/>
  <c r="L23" i="233"/>
  <c r="H23" i="233"/>
  <c r="AI24" i="233" s="1"/>
  <c r="C23" i="233"/>
  <c r="AI23" i="233" s="1"/>
  <c r="BT21" i="233"/>
  <c r="BT20" i="233"/>
  <c r="CF19" i="233"/>
  <c r="CK23" i="233" s="1"/>
  <c r="C18" i="233"/>
  <c r="BT17" i="233"/>
  <c r="BO17" i="233"/>
  <c r="BN17" i="233"/>
  <c r="BM17" i="233"/>
  <c r="BL17" i="233"/>
  <c r="BK17" i="233"/>
  <c r="BJ17" i="233"/>
  <c r="W17" i="233"/>
  <c r="V17" i="233"/>
  <c r="S17" i="233"/>
  <c r="R17" i="233"/>
  <c r="O17" i="233"/>
  <c r="N17" i="233"/>
  <c r="L17" i="233"/>
  <c r="BT16" i="233"/>
  <c r="BO16" i="233"/>
  <c r="BN16" i="233"/>
  <c r="BM16" i="233"/>
  <c r="BL16" i="233"/>
  <c r="BK16" i="233"/>
  <c r="BJ16" i="233"/>
  <c r="X16" i="233"/>
  <c r="U16" i="233"/>
  <c r="T16" i="233"/>
  <c r="Q16" i="233"/>
  <c r="P16" i="233"/>
  <c r="M16" i="233"/>
  <c r="L16" i="233"/>
  <c r="CA15" i="233"/>
  <c r="CF18" i="233" s="1"/>
  <c r="BO15" i="233"/>
  <c r="BN15" i="233"/>
  <c r="BM15" i="233"/>
  <c r="BL15" i="233"/>
  <c r="BK15" i="233"/>
  <c r="BJ15" i="233"/>
  <c r="X15" i="233"/>
  <c r="V15" i="233"/>
  <c r="T15" i="233"/>
  <c r="R15" i="233"/>
  <c r="P15" i="233"/>
  <c r="N15" i="233"/>
  <c r="L15" i="233"/>
  <c r="BO14" i="233"/>
  <c r="BN14" i="233"/>
  <c r="BM14" i="233"/>
  <c r="BL14" i="233"/>
  <c r="BK14" i="233"/>
  <c r="BJ14" i="233"/>
  <c r="W14" i="233"/>
  <c r="U14" i="233"/>
  <c r="S14" i="233"/>
  <c r="Q14" i="233"/>
  <c r="O14" i="233"/>
  <c r="M14" i="233"/>
  <c r="L14" i="233"/>
  <c r="BT13" i="233"/>
  <c r="CA14" i="233" s="1"/>
  <c r="BO13" i="233"/>
  <c r="BN13" i="233"/>
  <c r="BM13" i="233"/>
  <c r="BL13" i="233"/>
  <c r="BK13" i="233"/>
  <c r="BJ13" i="233"/>
  <c r="X13" i="233"/>
  <c r="X18" i="233" s="1"/>
  <c r="AB15" i="233" s="1"/>
  <c r="AL15" i="233" s="1"/>
  <c r="AW15" i="233" s="1"/>
  <c r="W13" i="233"/>
  <c r="W18" i="233" s="1"/>
  <c r="AB14" i="233" s="1"/>
  <c r="AL14" i="233" s="1"/>
  <c r="AW14" i="233" s="1"/>
  <c r="T13" i="233"/>
  <c r="T18" i="233" s="1"/>
  <c r="AA15" i="233" s="1"/>
  <c r="S13" i="233"/>
  <c r="S18" i="233" s="1"/>
  <c r="AA14" i="233" s="1"/>
  <c r="P13" i="233"/>
  <c r="P18" i="233" s="1"/>
  <c r="Z15" i="233" s="1"/>
  <c r="O13" i="233"/>
  <c r="O18" i="233" s="1"/>
  <c r="Z14" i="233" s="1"/>
  <c r="L13" i="233"/>
  <c r="H13" i="233"/>
  <c r="H16" i="233" s="1"/>
  <c r="C13" i="233"/>
  <c r="H14" i="233" s="1"/>
  <c r="BT12" i="233"/>
  <c r="BO12" i="233"/>
  <c r="BN12" i="233"/>
  <c r="BM12" i="233"/>
  <c r="BL12" i="233"/>
  <c r="BK12" i="233"/>
  <c r="BJ12" i="233"/>
  <c r="BP12" i="233" s="1"/>
  <c r="V12" i="233"/>
  <c r="V18" i="233" s="1"/>
  <c r="AB13" i="233" s="1"/>
  <c r="AL13" i="233" s="1"/>
  <c r="AW13" i="233" s="1"/>
  <c r="U12" i="233"/>
  <c r="U18" i="233" s="1"/>
  <c r="AB12" i="233" s="1"/>
  <c r="AL12" i="233" s="1"/>
  <c r="AW12" i="233" s="1"/>
  <c r="R12" i="233"/>
  <c r="R18" i="233" s="1"/>
  <c r="AA13" i="233" s="1"/>
  <c r="Q12" i="233"/>
  <c r="Q18" i="233" s="1"/>
  <c r="AA12" i="233" s="1"/>
  <c r="N12" i="233"/>
  <c r="N18" i="233" s="1"/>
  <c r="Z13" i="233" s="1"/>
  <c r="M12" i="233"/>
  <c r="M18" i="233" s="1"/>
  <c r="Z12" i="233" s="1"/>
  <c r="L12" i="233"/>
  <c r="H12" i="233"/>
  <c r="C17" i="233" s="1"/>
  <c r="C12" i="233"/>
  <c r="C16" i="233" s="1"/>
  <c r="C95" i="232"/>
  <c r="BO94" i="232"/>
  <c r="BN94" i="232"/>
  <c r="BM94" i="232"/>
  <c r="BL94" i="232"/>
  <c r="BK94" i="232"/>
  <c r="BJ94" i="232"/>
  <c r="BP94" i="232" s="1"/>
  <c r="W94" i="232"/>
  <c r="V94" i="232"/>
  <c r="S94" i="232"/>
  <c r="R94" i="232"/>
  <c r="O94" i="232"/>
  <c r="N94" i="232"/>
  <c r="L94" i="232"/>
  <c r="BO93" i="232"/>
  <c r="BN93" i="232"/>
  <c r="BM93" i="232"/>
  <c r="BL93" i="232"/>
  <c r="BK93" i="232"/>
  <c r="BJ93" i="232"/>
  <c r="BP93" i="232" s="1"/>
  <c r="X93" i="232"/>
  <c r="U93" i="232"/>
  <c r="T93" i="232"/>
  <c r="Q93" i="232"/>
  <c r="P93" i="232"/>
  <c r="M93" i="232"/>
  <c r="L93" i="232"/>
  <c r="BO92" i="232"/>
  <c r="BN92" i="232"/>
  <c r="BM92" i="232"/>
  <c r="BL92" i="232"/>
  <c r="BK92" i="232"/>
  <c r="BJ92" i="232"/>
  <c r="BP92" i="232" s="1"/>
  <c r="X92" i="232"/>
  <c r="V92" i="232"/>
  <c r="T92" i="232"/>
  <c r="R92" i="232"/>
  <c r="P92" i="232"/>
  <c r="N92" i="232"/>
  <c r="L92" i="232"/>
  <c r="BO91" i="232"/>
  <c r="BN91" i="232"/>
  <c r="BM91" i="232"/>
  <c r="BL91" i="232"/>
  <c r="BK91" i="232"/>
  <c r="BJ91" i="232"/>
  <c r="BP91" i="232" s="1"/>
  <c r="W91" i="232"/>
  <c r="U91" i="232"/>
  <c r="S91" i="232"/>
  <c r="Q91" i="232"/>
  <c r="O91" i="232"/>
  <c r="M91" i="232"/>
  <c r="L91" i="232"/>
  <c r="BO90" i="232"/>
  <c r="BN90" i="232"/>
  <c r="BM90" i="232"/>
  <c r="BL90" i="232"/>
  <c r="BK90" i="232"/>
  <c r="BJ90" i="232"/>
  <c r="BP90" i="232" s="1"/>
  <c r="X90" i="232"/>
  <c r="X95" i="232" s="1"/>
  <c r="AB92" i="232" s="1"/>
  <c r="AL92" i="232" s="1"/>
  <c r="AW92" i="232" s="1"/>
  <c r="W90" i="232"/>
  <c r="W95" i="232" s="1"/>
  <c r="AB91" i="232" s="1"/>
  <c r="AL91" i="232" s="1"/>
  <c r="AW91" i="232" s="1"/>
  <c r="T90" i="232"/>
  <c r="T95" i="232" s="1"/>
  <c r="AA92" i="232" s="1"/>
  <c r="S90" i="232"/>
  <c r="S95" i="232" s="1"/>
  <c r="AA91" i="232" s="1"/>
  <c r="P90" i="232"/>
  <c r="P95" i="232" s="1"/>
  <c r="Z92" i="232" s="1"/>
  <c r="O90" i="232"/>
  <c r="O95" i="232" s="1"/>
  <c r="Z91" i="232" s="1"/>
  <c r="L90" i="232"/>
  <c r="H90" i="232"/>
  <c r="H93" i="232" s="1"/>
  <c r="C90" i="232"/>
  <c r="H94" i="232" s="1"/>
  <c r="BO89" i="232"/>
  <c r="BN89" i="232"/>
  <c r="BM89" i="232"/>
  <c r="BL89" i="232"/>
  <c r="BK89" i="232"/>
  <c r="BJ89" i="232"/>
  <c r="BP89" i="232" s="1"/>
  <c r="BP95" i="232" s="1"/>
  <c r="V89" i="232"/>
  <c r="V95" i="232" s="1"/>
  <c r="AB90" i="232" s="1"/>
  <c r="AL90" i="232" s="1"/>
  <c r="AW90" i="232" s="1"/>
  <c r="U89" i="232"/>
  <c r="U95" i="232" s="1"/>
  <c r="AB89" i="232" s="1"/>
  <c r="AL89" i="232" s="1"/>
  <c r="AW89" i="232" s="1"/>
  <c r="R89" i="232"/>
  <c r="R95" i="232" s="1"/>
  <c r="AA90" i="232" s="1"/>
  <c r="Q89" i="232"/>
  <c r="Q95" i="232" s="1"/>
  <c r="AA89" i="232" s="1"/>
  <c r="N89" i="232"/>
  <c r="N95" i="232" s="1"/>
  <c r="Z90" i="232" s="1"/>
  <c r="M89" i="232"/>
  <c r="M95" i="232" s="1"/>
  <c r="Z89" i="232" s="1"/>
  <c r="L89" i="232"/>
  <c r="H89" i="232"/>
  <c r="C94" i="232" s="1"/>
  <c r="C89" i="232"/>
  <c r="C91" i="232" s="1"/>
  <c r="C84" i="232"/>
  <c r="BO83" i="232"/>
  <c r="BN83" i="232"/>
  <c r="BM83" i="232"/>
  <c r="BL83" i="232"/>
  <c r="BK83" i="232"/>
  <c r="BJ83" i="232"/>
  <c r="BP83" i="232" s="1"/>
  <c r="W83" i="232"/>
  <c r="V83" i="232"/>
  <c r="S83" i="232"/>
  <c r="R83" i="232"/>
  <c r="O83" i="232"/>
  <c r="N83" i="232"/>
  <c r="L83" i="232"/>
  <c r="BO82" i="232"/>
  <c r="BN82" i="232"/>
  <c r="BM82" i="232"/>
  <c r="BL82" i="232"/>
  <c r="BK82" i="232"/>
  <c r="BJ82" i="232"/>
  <c r="BP82" i="232" s="1"/>
  <c r="X82" i="232"/>
  <c r="U82" i="232"/>
  <c r="T82" i="232"/>
  <c r="Q82" i="232"/>
  <c r="P82" i="232"/>
  <c r="M82" i="232"/>
  <c r="L82" i="232"/>
  <c r="BO81" i="232"/>
  <c r="BN81" i="232"/>
  <c r="BM81" i="232"/>
  <c r="BL81" i="232"/>
  <c r="BK81" i="232"/>
  <c r="BJ81" i="232"/>
  <c r="BP81" i="232" s="1"/>
  <c r="X81" i="232"/>
  <c r="V81" i="232"/>
  <c r="T81" i="232"/>
  <c r="R81" i="232"/>
  <c r="P81" i="232"/>
  <c r="N81" i="232"/>
  <c r="L81" i="232"/>
  <c r="BO80" i="232"/>
  <c r="BN80" i="232"/>
  <c r="BM80" i="232"/>
  <c r="BL80" i="232"/>
  <c r="BK80" i="232"/>
  <c r="BJ80" i="232"/>
  <c r="BP80" i="232" s="1"/>
  <c r="W80" i="232"/>
  <c r="U80" i="232"/>
  <c r="S80" i="232"/>
  <c r="Q80" i="232"/>
  <c r="O80" i="232"/>
  <c r="M80" i="232"/>
  <c r="L80" i="232"/>
  <c r="BO79" i="232"/>
  <c r="BN79" i="232"/>
  <c r="BM79" i="232"/>
  <c r="BL79" i="232"/>
  <c r="BK79" i="232"/>
  <c r="BJ79" i="232"/>
  <c r="BP79" i="232" s="1"/>
  <c r="X79" i="232"/>
  <c r="X84" i="232" s="1"/>
  <c r="AB81" i="232" s="1"/>
  <c r="AL81" i="232" s="1"/>
  <c r="AW81" i="232" s="1"/>
  <c r="W79" i="232"/>
  <c r="W84" i="232" s="1"/>
  <c r="AB80" i="232" s="1"/>
  <c r="AL80" i="232" s="1"/>
  <c r="AW80" i="232" s="1"/>
  <c r="T79" i="232"/>
  <c r="T84" i="232" s="1"/>
  <c r="AA81" i="232" s="1"/>
  <c r="S79" i="232"/>
  <c r="S84" i="232" s="1"/>
  <c r="AA80" i="232" s="1"/>
  <c r="P79" i="232"/>
  <c r="P84" i="232" s="1"/>
  <c r="Z81" i="232" s="1"/>
  <c r="O79" i="232"/>
  <c r="O84" i="232" s="1"/>
  <c r="Z80" i="232" s="1"/>
  <c r="L79" i="232"/>
  <c r="H79" i="232"/>
  <c r="H81" i="232" s="1"/>
  <c r="C79" i="232"/>
  <c r="AI80" i="232" s="1"/>
  <c r="BO78" i="232"/>
  <c r="BN78" i="232"/>
  <c r="BM78" i="232"/>
  <c r="BL78" i="232"/>
  <c r="BK78" i="232"/>
  <c r="BJ78" i="232"/>
  <c r="BP78" i="232" s="1"/>
  <c r="V78" i="232"/>
  <c r="V84" i="232" s="1"/>
  <c r="AB79" i="232" s="1"/>
  <c r="AL79" i="232" s="1"/>
  <c r="AW79" i="232" s="1"/>
  <c r="U78" i="232"/>
  <c r="U84" i="232" s="1"/>
  <c r="AB78" i="232" s="1"/>
  <c r="AL78" i="232" s="1"/>
  <c r="AW78" i="232" s="1"/>
  <c r="R78" i="232"/>
  <c r="R84" i="232" s="1"/>
  <c r="AA79" i="232" s="1"/>
  <c r="Q78" i="232"/>
  <c r="Q84" i="232" s="1"/>
  <c r="AA78" i="232" s="1"/>
  <c r="N78" i="232"/>
  <c r="N84" i="232" s="1"/>
  <c r="Z79" i="232" s="1"/>
  <c r="M78" i="232"/>
  <c r="M84" i="232" s="1"/>
  <c r="Z78" i="232" s="1"/>
  <c r="L78" i="232"/>
  <c r="H78" i="232"/>
  <c r="C83" i="232" s="1"/>
  <c r="C78" i="232"/>
  <c r="C82" i="232" s="1"/>
  <c r="BV77" i="232"/>
  <c r="BV76" i="232"/>
  <c r="CC75" i="232"/>
  <c r="CC74" i="232"/>
  <c r="BV73" i="232"/>
  <c r="C73" i="232"/>
  <c r="BV72" i="232"/>
  <c r="BO72" i="232"/>
  <c r="BN72" i="232"/>
  <c r="BM72" i="232"/>
  <c r="BL72" i="232"/>
  <c r="BK72" i="232"/>
  <c r="BJ72" i="232"/>
  <c r="BP72" i="232" s="1"/>
  <c r="W72" i="232"/>
  <c r="V72" i="232"/>
  <c r="S72" i="232"/>
  <c r="R72" i="232"/>
  <c r="O72" i="232"/>
  <c r="N72" i="232"/>
  <c r="L72" i="232"/>
  <c r="CH71" i="232"/>
  <c r="BO71" i="232"/>
  <c r="BN71" i="232"/>
  <c r="BM71" i="232"/>
  <c r="BL71" i="232"/>
  <c r="BK71" i="232"/>
  <c r="BJ71" i="232"/>
  <c r="BP71" i="232" s="1"/>
  <c r="X71" i="232"/>
  <c r="U71" i="232"/>
  <c r="T71" i="232"/>
  <c r="Q71" i="232"/>
  <c r="P71" i="232"/>
  <c r="M71" i="232"/>
  <c r="L71" i="232"/>
  <c r="CH70" i="232"/>
  <c r="BO70" i="232"/>
  <c r="BN70" i="232"/>
  <c r="BM70" i="232"/>
  <c r="BL70" i="232"/>
  <c r="BK70" i="232"/>
  <c r="BJ70" i="232"/>
  <c r="BP70" i="232" s="1"/>
  <c r="X70" i="232"/>
  <c r="V70" i="232"/>
  <c r="T70" i="232"/>
  <c r="R70" i="232"/>
  <c r="P70" i="232"/>
  <c r="N70" i="232"/>
  <c r="L70" i="232"/>
  <c r="BV69" i="232"/>
  <c r="BO69" i="232"/>
  <c r="BN69" i="232"/>
  <c r="BM69" i="232"/>
  <c r="BL69" i="232"/>
  <c r="BK69" i="232"/>
  <c r="BJ69" i="232"/>
  <c r="BP69" i="232" s="1"/>
  <c r="W69" i="232"/>
  <c r="U69" i="232"/>
  <c r="S69" i="232"/>
  <c r="Q69" i="232"/>
  <c r="O69" i="232"/>
  <c r="M69" i="232"/>
  <c r="L69" i="232"/>
  <c r="BV68" i="232"/>
  <c r="BO68" i="232"/>
  <c r="BN68" i="232"/>
  <c r="BM68" i="232"/>
  <c r="BL68" i="232"/>
  <c r="BK68" i="232"/>
  <c r="BJ68" i="232"/>
  <c r="BP68" i="232" s="1"/>
  <c r="X68" i="232"/>
  <c r="X73" i="232" s="1"/>
  <c r="AB70" i="232" s="1"/>
  <c r="AL70" i="232" s="1"/>
  <c r="AW70" i="232" s="1"/>
  <c r="W68" i="232"/>
  <c r="W73" i="232" s="1"/>
  <c r="AB69" i="232" s="1"/>
  <c r="AL69" i="232" s="1"/>
  <c r="AW69" i="232" s="1"/>
  <c r="T68" i="232"/>
  <c r="T73" i="232" s="1"/>
  <c r="AA70" i="232" s="1"/>
  <c r="S68" i="232"/>
  <c r="S73" i="232" s="1"/>
  <c r="AA69" i="232" s="1"/>
  <c r="P68" i="232"/>
  <c r="P73" i="232" s="1"/>
  <c r="Z70" i="232" s="1"/>
  <c r="O68" i="232"/>
  <c r="O73" i="232" s="1"/>
  <c r="Z69" i="232" s="1"/>
  <c r="L68" i="232"/>
  <c r="H68" i="232"/>
  <c r="C68" i="232"/>
  <c r="CC67" i="232"/>
  <c r="BO67" i="232"/>
  <c r="BN67" i="232"/>
  <c r="BM67" i="232"/>
  <c r="BL67" i="232"/>
  <c r="BK67" i="232"/>
  <c r="BJ67" i="232"/>
  <c r="BP67" i="232" s="1"/>
  <c r="BP73" i="232" s="1"/>
  <c r="V67" i="232"/>
  <c r="V73" i="232" s="1"/>
  <c r="AB68" i="232" s="1"/>
  <c r="AL68" i="232" s="1"/>
  <c r="AW68" i="232" s="1"/>
  <c r="U67" i="232"/>
  <c r="U73" i="232" s="1"/>
  <c r="AB67" i="232" s="1"/>
  <c r="AL67" i="232" s="1"/>
  <c r="AW67" i="232" s="1"/>
  <c r="R67" i="232"/>
  <c r="R73" i="232" s="1"/>
  <c r="AA68" i="232" s="1"/>
  <c r="Q67" i="232"/>
  <c r="Q73" i="232" s="1"/>
  <c r="AA67" i="232" s="1"/>
  <c r="N67" i="232"/>
  <c r="N73" i="232" s="1"/>
  <c r="Z68" i="232" s="1"/>
  <c r="M67" i="232"/>
  <c r="M73" i="232" s="1"/>
  <c r="Z67" i="232" s="1"/>
  <c r="L67" i="232"/>
  <c r="H67" i="232"/>
  <c r="C67" i="232"/>
  <c r="CM66" i="232"/>
  <c r="CC66" i="232"/>
  <c r="CM65" i="232"/>
  <c r="BV65" i="232"/>
  <c r="BV64" i="232"/>
  <c r="C62" i="232"/>
  <c r="BV61" i="232"/>
  <c r="BO61" i="232"/>
  <c r="BN61" i="232"/>
  <c r="BM61" i="232"/>
  <c r="BL61" i="232"/>
  <c r="BK61" i="232"/>
  <c r="BJ61" i="232"/>
  <c r="BP61" i="232" s="1"/>
  <c r="W61" i="232"/>
  <c r="V61" i="232"/>
  <c r="S61" i="232"/>
  <c r="R61" i="232"/>
  <c r="O61" i="232"/>
  <c r="N61" i="232"/>
  <c r="L61" i="232"/>
  <c r="CM60" i="232"/>
  <c r="BV60" i="232"/>
  <c r="BO60" i="232"/>
  <c r="BN60" i="232"/>
  <c r="BM60" i="232"/>
  <c r="BL60" i="232"/>
  <c r="BK60" i="232"/>
  <c r="BJ60" i="232"/>
  <c r="BP60" i="232" s="1"/>
  <c r="X60" i="232"/>
  <c r="U60" i="232"/>
  <c r="T60" i="232"/>
  <c r="Q60" i="232"/>
  <c r="P60" i="232"/>
  <c r="M60" i="232"/>
  <c r="L60" i="232"/>
  <c r="CM59" i="232"/>
  <c r="CC59" i="232"/>
  <c r="BO59" i="232"/>
  <c r="BN59" i="232"/>
  <c r="BM59" i="232"/>
  <c r="BL59" i="232"/>
  <c r="BK59" i="232"/>
  <c r="BJ59" i="232"/>
  <c r="BP59" i="232" s="1"/>
  <c r="X59" i="232"/>
  <c r="V59" i="232"/>
  <c r="T59" i="232"/>
  <c r="R59" i="232"/>
  <c r="P59" i="232"/>
  <c r="N59" i="232"/>
  <c r="L59" i="232"/>
  <c r="CC58" i="232"/>
  <c r="BO58" i="232"/>
  <c r="BN58" i="232"/>
  <c r="BM58" i="232"/>
  <c r="BL58" i="232"/>
  <c r="BK58" i="232"/>
  <c r="BJ58" i="232"/>
  <c r="BP58" i="232" s="1"/>
  <c r="W58" i="232"/>
  <c r="U58" i="232"/>
  <c r="S58" i="232"/>
  <c r="Q58" i="232"/>
  <c r="O58" i="232"/>
  <c r="M58" i="232"/>
  <c r="L58" i="232"/>
  <c r="BV57" i="232"/>
  <c r="BO57" i="232"/>
  <c r="BN57" i="232"/>
  <c r="BM57" i="232"/>
  <c r="BL57" i="232"/>
  <c r="BK57" i="232"/>
  <c r="BJ57" i="232"/>
  <c r="BP57" i="232" s="1"/>
  <c r="X57" i="232"/>
  <c r="X62" i="232" s="1"/>
  <c r="AB59" i="232" s="1"/>
  <c r="AL59" i="232" s="1"/>
  <c r="AW59" i="232" s="1"/>
  <c r="W57" i="232"/>
  <c r="W62" i="232" s="1"/>
  <c r="AB58" i="232" s="1"/>
  <c r="AL58" i="232" s="1"/>
  <c r="AW58" i="232" s="1"/>
  <c r="T57" i="232"/>
  <c r="T62" i="232" s="1"/>
  <c r="AA59" i="232" s="1"/>
  <c r="S57" i="232"/>
  <c r="S62" i="232" s="1"/>
  <c r="AA58" i="232" s="1"/>
  <c r="P57" i="232"/>
  <c r="P62" i="232" s="1"/>
  <c r="Z59" i="232" s="1"/>
  <c r="O57" i="232"/>
  <c r="O62" i="232" s="1"/>
  <c r="Z58" i="232" s="1"/>
  <c r="L57" i="232"/>
  <c r="H57" i="232"/>
  <c r="H59" i="232" s="1"/>
  <c r="C57" i="232"/>
  <c r="H61" i="232" s="1"/>
  <c r="BV56" i="232"/>
  <c r="BO56" i="232"/>
  <c r="BN56" i="232"/>
  <c r="BM56" i="232"/>
  <c r="BL56" i="232"/>
  <c r="BK56" i="232"/>
  <c r="BJ56" i="232"/>
  <c r="BP56" i="232" s="1"/>
  <c r="BP62" i="232" s="1"/>
  <c r="V56" i="232"/>
  <c r="V62" i="232" s="1"/>
  <c r="AB57" i="232" s="1"/>
  <c r="AL57" i="232" s="1"/>
  <c r="AW57" i="232" s="1"/>
  <c r="U56" i="232"/>
  <c r="U62" i="232" s="1"/>
  <c r="AB56" i="232" s="1"/>
  <c r="AL56" i="232" s="1"/>
  <c r="AW56" i="232" s="1"/>
  <c r="R56" i="232"/>
  <c r="R62" i="232" s="1"/>
  <c r="AA57" i="232" s="1"/>
  <c r="Q56" i="232"/>
  <c r="Q62" i="232" s="1"/>
  <c r="AA56" i="232" s="1"/>
  <c r="N56" i="232"/>
  <c r="N62" i="232" s="1"/>
  <c r="Z57" i="232" s="1"/>
  <c r="M56" i="232"/>
  <c r="M62" i="232" s="1"/>
  <c r="Z56" i="232" s="1"/>
  <c r="L56" i="232"/>
  <c r="H56" i="232"/>
  <c r="C61" i="232" s="1"/>
  <c r="C56" i="232"/>
  <c r="C60" i="232" s="1"/>
  <c r="CH55" i="232"/>
  <c r="CH54" i="232"/>
  <c r="BV53" i="232"/>
  <c r="BV52" i="232"/>
  <c r="CC51" i="232"/>
  <c r="C51" i="232"/>
  <c r="CC50" i="232"/>
  <c r="BO50" i="232"/>
  <c r="BN50" i="232"/>
  <c r="BM50" i="232"/>
  <c r="BL50" i="232"/>
  <c r="BK50" i="232"/>
  <c r="BJ50" i="232"/>
  <c r="BP50" i="232" s="1"/>
  <c r="W50" i="232"/>
  <c r="V50" i="232"/>
  <c r="S50" i="232"/>
  <c r="R50" i="232"/>
  <c r="O50" i="232"/>
  <c r="N50" i="232"/>
  <c r="L50" i="232"/>
  <c r="BV49" i="232"/>
  <c r="BO49" i="232"/>
  <c r="BN49" i="232"/>
  <c r="BM49" i="232"/>
  <c r="BL49" i="232"/>
  <c r="BK49" i="232"/>
  <c r="BJ49" i="232"/>
  <c r="BP49" i="232" s="1"/>
  <c r="X49" i="232"/>
  <c r="U49" i="232"/>
  <c r="T49" i="232"/>
  <c r="Q49" i="232"/>
  <c r="P49" i="232"/>
  <c r="M49" i="232"/>
  <c r="L49" i="232"/>
  <c r="BV48" i="232"/>
  <c r="BO48" i="232"/>
  <c r="BN48" i="232"/>
  <c r="BM48" i="232"/>
  <c r="BL48" i="232"/>
  <c r="BK48" i="232"/>
  <c r="BJ48" i="232"/>
  <c r="BP48" i="232" s="1"/>
  <c r="X48" i="232"/>
  <c r="V48" i="232"/>
  <c r="T48" i="232"/>
  <c r="R48" i="232"/>
  <c r="P48" i="232"/>
  <c r="N48" i="232"/>
  <c r="L48" i="232"/>
  <c r="BO47" i="232"/>
  <c r="BN47" i="232"/>
  <c r="BM47" i="232"/>
  <c r="BL47" i="232"/>
  <c r="BK47" i="232"/>
  <c r="BJ47" i="232"/>
  <c r="BP47" i="232" s="1"/>
  <c r="W47" i="232"/>
  <c r="U47" i="232"/>
  <c r="S47" i="232"/>
  <c r="Q47" i="232"/>
  <c r="O47" i="232"/>
  <c r="M47" i="232"/>
  <c r="L47" i="232"/>
  <c r="BO46" i="232"/>
  <c r="BN46" i="232"/>
  <c r="BM46" i="232"/>
  <c r="BL46" i="232"/>
  <c r="BK46" i="232"/>
  <c r="BJ46" i="232"/>
  <c r="BP46" i="232" s="1"/>
  <c r="X46" i="232"/>
  <c r="X51" i="232" s="1"/>
  <c r="AB48" i="232" s="1"/>
  <c r="AL48" i="232" s="1"/>
  <c r="AW48" i="232" s="1"/>
  <c r="W46" i="232"/>
  <c r="W51" i="232" s="1"/>
  <c r="AB47" i="232" s="1"/>
  <c r="AL47" i="232" s="1"/>
  <c r="AW47" i="232" s="1"/>
  <c r="T46" i="232"/>
  <c r="T51" i="232" s="1"/>
  <c r="AA48" i="232" s="1"/>
  <c r="S46" i="232"/>
  <c r="S51" i="232" s="1"/>
  <c r="AA47" i="232" s="1"/>
  <c r="P46" i="232"/>
  <c r="P51" i="232" s="1"/>
  <c r="Z48" i="232" s="1"/>
  <c r="O46" i="232"/>
  <c r="O51" i="232" s="1"/>
  <c r="Z47" i="232" s="1"/>
  <c r="L46" i="232"/>
  <c r="H46" i="232"/>
  <c r="H49" i="232" s="1"/>
  <c r="C46" i="232"/>
  <c r="H50" i="232" s="1"/>
  <c r="BO45" i="232"/>
  <c r="BN45" i="232"/>
  <c r="BM45" i="232"/>
  <c r="BL45" i="232"/>
  <c r="BK45" i="232"/>
  <c r="BJ45" i="232"/>
  <c r="BP45" i="232" s="1"/>
  <c r="BP51" i="232" s="1"/>
  <c r="V45" i="232"/>
  <c r="V51" i="232" s="1"/>
  <c r="AB46" i="232" s="1"/>
  <c r="AL46" i="232" s="1"/>
  <c r="AW46" i="232" s="1"/>
  <c r="U45" i="232"/>
  <c r="U51" i="232" s="1"/>
  <c r="AB45" i="232" s="1"/>
  <c r="AL45" i="232" s="1"/>
  <c r="AW45" i="232" s="1"/>
  <c r="R45" i="232"/>
  <c r="R51" i="232" s="1"/>
  <c r="AA46" i="232" s="1"/>
  <c r="Q45" i="232"/>
  <c r="Q51" i="232" s="1"/>
  <c r="AA45" i="232" s="1"/>
  <c r="N45" i="232"/>
  <c r="N51" i="232" s="1"/>
  <c r="Z46" i="232" s="1"/>
  <c r="M45" i="232"/>
  <c r="M51" i="232" s="1"/>
  <c r="Z45" i="232" s="1"/>
  <c r="L45" i="232"/>
  <c r="H45" i="232"/>
  <c r="C48" i="232" s="1"/>
  <c r="C45" i="232"/>
  <c r="C49" i="232" s="1"/>
  <c r="BT41" i="232"/>
  <c r="BT40" i="232"/>
  <c r="C40" i="232"/>
  <c r="CA39" i="232"/>
  <c r="BO39" i="232"/>
  <c r="BN39" i="232"/>
  <c r="BM39" i="232"/>
  <c r="BL39" i="232"/>
  <c r="BK39" i="232"/>
  <c r="BJ39" i="232"/>
  <c r="BP39" i="232" s="1"/>
  <c r="W39" i="232"/>
  <c r="V39" i="232"/>
  <c r="S39" i="232"/>
  <c r="R39" i="232"/>
  <c r="O39" i="232"/>
  <c r="N39" i="232"/>
  <c r="L39" i="232"/>
  <c r="BO38" i="232"/>
  <c r="BN38" i="232"/>
  <c r="BM38" i="232"/>
  <c r="BL38" i="232"/>
  <c r="BK38" i="232"/>
  <c r="BJ38" i="232"/>
  <c r="BP38" i="232" s="1"/>
  <c r="X38" i="232"/>
  <c r="U38" i="232"/>
  <c r="T38" i="232"/>
  <c r="Q38" i="232"/>
  <c r="P38" i="232"/>
  <c r="M38" i="232"/>
  <c r="L38" i="232"/>
  <c r="BT37" i="232"/>
  <c r="BO37" i="232"/>
  <c r="BN37" i="232"/>
  <c r="BM37" i="232"/>
  <c r="BL37" i="232"/>
  <c r="BK37" i="232"/>
  <c r="BJ37" i="232"/>
  <c r="BP37" i="232" s="1"/>
  <c r="X37" i="232"/>
  <c r="V37" i="232"/>
  <c r="T37" i="232"/>
  <c r="R37" i="232"/>
  <c r="P37" i="232"/>
  <c r="N37" i="232"/>
  <c r="L37" i="232"/>
  <c r="BT36" i="232"/>
  <c r="BO36" i="232"/>
  <c r="BN36" i="232"/>
  <c r="BM36" i="232"/>
  <c r="BL36" i="232"/>
  <c r="BK36" i="232"/>
  <c r="BJ36" i="232"/>
  <c r="BP36" i="232" s="1"/>
  <c r="W36" i="232"/>
  <c r="U36" i="232"/>
  <c r="S36" i="232"/>
  <c r="Q36" i="232"/>
  <c r="O36" i="232"/>
  <c r="M36" i="232"/>
  <c r="L36" i="232"/>
  <c r="H36" i="232"/>
  <c r="CF35" i="232"/>
  <c r="BO35" i="232"/>
  <c r="BN35" i="232"/>
  <c r="BM35" i="232"/>
  <c r="BL35" i="232"/>
  <c r="BK35" i="232"/>
  <c r="BJ35" i="232"/>
  <c r="BP35" i="232" s="1"/>
  <c r="X35" i="232"/>
  <c r="X40" i="232" s="1"/>
  <c r="AB37" i="232" s="1"/>
  <c r="AL37" i="232" s="1"/>
  <c r="AW37" i="232" s="1"/>
  <c r="W35" i="232"/>
  <c r="W40" i="232" s="1"/>
  <c r="AB36" i="232" s="1"/>
  <c r="AL36" i="232" s="1"/>
  <c r="AW36" i="232" s="1"/>
  <c r="T35" i="232"/>
  <c r="T40" i="232" s="1"/>
  <c r="AA37" i="232" s="1"/>
  <c r="S35" i="232"/>
  <c r="S40" i="232" s="1"/>
  <c r="AA36" i="232" s="1"/>
  <c r="P35" i="232"/>
  <c r="P40" i="232" s="1"/>
  <c r="Z37" i="232" s="1"/>
  <c r="O35" i="232"/>
  <c r="O40" i="232" s="1"/>
  <c r="Z36" i="232" s="1"/>
  <c r="L35" i="232"/>
  <c r="H35" i="232"/>
  <c r="H38" i="232" s="1"/>
  <c r="C35" i="232"/>
  <c r="H39" i="232" s="1"/>
  <c r="BO34" i="232"/>
  <c r="BN34" i="232"/>
  <c r="BM34" i="232"/>
  <c r="BL34" i="232"/>
  <c r="BK34" i="232"/>
  <c r="BJ34" i="232"/>
  <c r="BP34" i="232" s="1"/>
  <c r="BP40" i="232" s="1"/>
  <c r="V34" i="232"/>
  <c r="V40" i="232" s="1"/>
  <c r="AB35" i="232" s="1"/>
  <c r="AL35" i="232" s="1"/>
  <c r="AW35" i="232" s="1"/>
  <c r="U34" i="232"/>
  <c r="U40" i="232" s="1"/>
  <c r="AB34" i="232" s="1"/>
  <c r="AL34" i="232" s="1"/>
  <c r="AW34" i="232" s="1"/>
  <c r="R34" i="232"/>
  <c r="R40" i="232" s="1"/>
  <c r="AA35" i="232" s="1"/>
  <c r="Q34" i="232"/>
  <c r="Q40" i="232" s="1"/>
  <c r="AA34" i="232" s="1"/>
  <c r="N34" i="232"/>
  <c r="N40" i="232" s="1"/>
  <c r="Z35" i="232" s="1"/>
  <c r="M34" i="232"/>
  <c r="M40" i="232" s="1"/>
  <c r="Z34" i="232" s="1"/>
  <c r="L34" i="232"/>
  <c r="H34" i="232"/>
  <c r="C39" i="232" s="1"/>
  <c r="C34" i="232"/>
  <c r="C38" i="232" s="1"/>
  <c r="BT33" i="232"/>
  <c r="BT32" i="232"/>
  <c r="BT29" i="232"/>
  <c r="C29" i="232"/>
  <c r="BT28" i="232"/>
  <c r="BO28" i="232"/>
  <c r="BN28" i="232"/>
  <c r="BM28" i="232"/>
  <c r="BL28" i="232"/>
  <c r="BK28" i="232"/>
  <c r="BJ28" i="232"/>
  <c r="BP28" i="232" s="1"/>
  <c r="W28" i="232"/>
  <c r="V28" i="232"/>
  <c r="S28" i="232"/>
  <c r="R28" i="232"/>
  <c r="O28" i="232"/>
  <c r="N28" i="232"/>
  <c r="L28" i="232"/>
  <c r="BO27" i="232"/>
  <c r="BN27" i="232"/>
  <c r="BM27" i="232"/>
  <c r="BL27" i="232"/>
  <c r="BK27" i="232"/>
  <c r="BJ27" i="232"/>
  <c r="X27" i="232"/>
  <c r="U27" i="232"/>
  <c r="T27" i="232"/>
  <c r="Q27" i="232"/>
  <c r="P27" i="232"/>
  <c r="M27" i="232"/>
  <c r="L27" i="232"/>
  <c r="H27" i="232"/>
  <c r="BO26" i="232"/>
  <c r="BN26" i="232"/>
  <c r="BM26" i="232"/>
  <c r="BL26" i="232"/>
  <c r="BK26" i="232"/>
  <c r="BJ26" i="232"/>
  <c r="X26" i="232"/>
  <c r="V26" i="232"/>
  <c r="T26" i="232"/>
  <c r="R26" i="232"/>
  <c r="P26" i="232"/>
  <c r="N26" i="232"/>
  <c r="L26" i="232"/>
  <c r="H26" i="232"/>
  <c r="BT25" i="232"/>
  <c r="BO25" i="232"/>
  <c r="BN25" i="232"/>
  <c r="BM25" i="232"/>
  <c r="BL25" i="232"/>
  <c r="BK25" i="232"/>
  <c r="BJ25" i="232"/>
  <c r="BP25" i="232" s="1"/>
  <c r="W25" i="232"/>
  <c r="U25" i="232"/>
  <c r="S25" i="232"/>
  <c r="Q25" i="232"/>
  <c r="O25" i="232"/>
  <c r="M25" i="232"/>
  <c r="L25" i="232"/>
  <c r="CK24" i="232"/>
  <c r="BT24" i="232"/>
  <c r="BO24" i="232"/>
  <c r="BN24" i="232"/>
  <c r="BM24" i="232"/>
  <c r="BL24" i="232"/>
  <c r="BK24" i="232"/>
  <c r="BJ24" i="232"/>
  <c r="BP24" i="232" s="1"/>
  <c r="AI24" i="232"/>
  <c r="AT24" i="232" s="1"/>
  <c r="X24" i="232"/>
  <c r="X29" i="232" s="1"/>
  <c r="AB26" i="232" s="1"/>
  <c r="AL26" i="232" s="1"/>
  <c r="AW26" i="232" s="1"/>
  <c r="W24" i="232"/>
  <c r="W29" i="232" s="1"/>
  <c r="AB25" i="232" s="1"/>
  <c r="AL25" i="232" s="1"/>
  <c r="AW25" i="232" s="1"/>
  <c r="T24" i="232"/>
  <c r="T29" i="232" s="1"/>
  <c r="AA26" i="232" s="1"/>
  <c r="S24" i="232"/>
  <c r="S29" i="232" s="1"/>
  <c r="AA25" i="232" s="1"/>
  <c r="P24" i="232"/>
  <c r="P29" i="232" s="1"/>
  <c r="Z26" i="232" s="1"/>
  <c r="O24" i="232"/>
  <c r="O29" i="232" s="1"/>
  <c r="Z25" i="232" s="1"/>
  <c r="L24" i="232"/>
  <c r="H24" i="232"/>
  <c r="AI26" i="232" s="1"/>
  <c r="C24" i="232"/>
  <c r="H28" i="232" s="1"/>
  <c r="BO23" i="232"/>
  <c r="BN23" i="232"/>
  <c r="BM23" i="232"/>
  <c r="BL23" i="232"/>
  <c r="BK23" i="232"/>
  <c r="BJ23" i="232"/>
  <c r="BP23" i="232" s="1"/>
  <c r="V23" i="232"/>
  <c r="V29" i="232" s="1"/>
  <c r="AB24" i="232" s="1"/>
  <c r="AL24" i="232" s="1"/>
  <c r="AW24" i="232" s="1"/>
  <c r="U23" i="232"/>
  <c r="U29" i="232" s="1"/>
  <c r="AB23" i="232" s="1"/>
  <c r="AL23" i="232" s="1"/>
  <c r="AW23" i="232" s="1"/>
  <c r="R23" i="232"/>
  <c r="R29" i="232" s="1"/>
  <c r="AA24" i="232" s="1"/>
  <c r="Q23" i="232"/>
  <c r="Q29" i="232" s="1"/>
  <c r="AA23" i="232" s="1"/>
  <c r="N23" i="232"/>
  <c r="N29" i="232" s="1"/>
  <c r="Z24" i="232" s="1"/>
  <c r="M23" i="232"/>
  <c r="M29" i="232" s="1"/>
  <c r="Z23" i="232" s="1"/>
  <c r="L23" i="232"/>
  <c r="H23" i="232"/>
  <c r="C28" i="232" s="1"/>
  <c r="C23" i="232"/>
  <c r="AI23" i="232" s="1"/>
  <c r="AO22" i="232"/>
  <c r="BT21" i="232"/>
  <c r="BT20" i="232"/>
  <c r="C18" i="232"/>
  <c r="BT17" i="232"/>
  <c r="BO17" i="232"/>
  <c r="BN17" i="232"/>
  <c r="BM17" i="232"/>
  <c r="BL17" i="232"/>
  <c r="BK17" i="232"/>
  <c r="BJ17" i="232"/>
  <c r="W17" i="232"/>
  <c r="V17" i="232"/>
  <c r="S17" i="232"/>
  <c r="R17" i="232"/>
  <c r="O17" i="232"/>
  <c r="N17" i="232"/>
  <c r="L17" i="232"/>
  <c r="BT16" i="232"/>
  <c r="BO16" i="232"/>
  <c r="BN16" i="232"/>
  <c r="BM16" i="232"/>
  <c r="BL16" i="232"/>
  <c r="BK16" i="232"/>
  <c r="BJ16" i="232"/>
  <c r="BP16" i="232" s="1"/>
  <c r="X16" i="232"/>
  <c r="U16" i="232"/>
  <c r="T16" i="232"/>
  <c r="Q16" i="232"/>
  <c r="P16" i="232"/>
  <c r="M16" i="232"/>
  <c r="L16" i="232"/>
  <c r="CA15" i="232"/>
  <c r="CF18" i="232" s="1"/>
  <c r="BO15" i="232"/>
  <c r="BN15" i="232"/>
  <c r="BM15" i="232"/>
  <c r="BL15" i="232"/>
  <c r="BK15" i="232"/>
  <c r="BJ15" i="232"/>
  <c r="X15" i="232"/>
  <c r="V15" i="232"/>
  <c r="T15" i="232"/>
  <c r="R15" i="232"/>
  <c r="P15" i="232"/>
  <c r="N15" i="232"/>
  <c r="L15" i="232"/>
  <c r="BO14" i="232"/>
  <c r="BN14" i="232"/>
  <c r="BM14" i="232"/>
  <c r="BL14" i="232"/>
  <c r="BK14" i="232"/>
  <c r="BJ14" i="232"/>
  <c r="W14" i="232"/>
  <c r="U14" i="232"/>
  <c r="S14" i="232"/>
  <c r="Q14" i="232"/>
  <c r="O14" i="232"/>
  <c r="M14" i="232"/>
  <c r="L14" i="232"/>
  <c r="H14" i="232"/>
  <c r="BT13" i="232"/>
  <c r="CA14" i="232" s="1"/>
  <c r="BO13" i="232"/>
  <c r="BN13" i="232"/>
  <c r="BM13" i="232"/>
  <c r="BL13" i="232"/>
  <c r="BK13" i="232"/>
  <c r="BJ13" i="232"/>
  <c r="X13" i="232"/>
  <c r="X18" i="232" s="1"/>
  <c r="AB15" i="232" s="1"/>
  <c r="AL15" i="232" s="1"/>
  <c r="AW15" i="232" s="1"/>
  <c r="W13" i="232"/>
  <c r="W18" i="232" s="1"/>
  <c r="AB14" i="232" s="1"/>
  <c r="AL14" i="232" s="1"/>
  <c r="AW14" i="232" s="1"/>
  <c r="T13" i="232"/>
  <c r="T18" i="232" s="1"/>
  <c r="AA15" i="232" s="1"/>
  <c r="S13" i="232"/>
  <c r="S18" i="232" s="1"/>
  <c r="AA14" i="232" s="1"/>
  <c r="P13" i="232"/>
  <c r="P18" i="232" s="1"/>
  <c r="Z15" i="232" s="1"/>
  <c r="O13" i="232"/>
  <c r="O18" i="232" s="1"/>
  <c r="Z14" i="232" s="1"/>
  <c r="L13" i="232"/>
  <c r="H13" i="232"/>
  <c r="H16" i="232" s="1"/>
  <c r="C13" i="232"/>
  <c r="H17" i="232" s="1"/>
  <c r="BT12" i="232"/>
  <c r="BO12" i="232"/>
  <c r="BN12" i="232"/>
  <c r="BM12" i="232"/>
  <c r="BL12" i="232"/>
  <c r="BK12" i="232"/>
  <c r="BJ12" i="232"/>
  <c r="BP12" i="232" s="1"/>
  <c r="V12" i="232"/>
  <c r="V18" i="232" s="1"/>
  <c r="AB13" i="232" s="1"/>
  <c r="AL13" i="232" s="1"/>
  <c r="AW13" i="232" s="1"/>
  <c r="U12" i="232"/>
  <c r="U18" i="232" s="1"/>
  <c r="AB12" i="232" s="1"/>
  <c r="AL12" i="232" s="1"/>
  <c r="AW12" i="232" s="1"/>
  <c r="R12" i="232"/>
  <c r="R18" i="232" s="1"/>
  <c r="AA13" i="232" s="1"/>
  <c r="Q12" i="232"/>
  <c r="Q18" i="232" s="1"/>
  <c r="AA12" i="232" s="1"/>
  <c r="N12" i="232"/>
  <c r="N18" i="232" s="1"/>
  <c r="Z13" i="232" s="1"/>
  <c r="M12" i="232"/>
  <c r="M18" i="232" s="1"/>
  <c r="Z12" i="232" s="1"/>
  <c r="L12" i="232"/>
  <c r="H12" i="232"/>
  <c r="C17" i="232" s="1"/>
  <c r="C12" i="232"/>
  <c r="C16" i="232" s="1"/>
  <c r="C95" i="231"/>
  <c r="BO94" i="231"/>
  <c r="BN94" i="231"/>
  <c r="BM94" i="231"/>
  <c r="BL94" i="231"/>
  <c r="BK94" i="231"/>
  <c r="BJ94" i="231"/>
  <c r="BP94" i="231" s="1"/>
  <c r="W94" i="231"/>
  <c r="V94" i="231"/>
  <c r="S94" i="231"/>
  <c r="R94" i="231"/>
  <c r="O94" i="231"/>
  <c r="N94" i="231"/>
  <c r="L94" i="231"/>
  <c r="BO93" i="231"/>
  <c r="BN93" i="231"/>
  <c r="BM93" i="231"/>
  <c r="BL93" i="231"/>
  <c r="BK93" i="231"/>
  <c r="BJ93" i="231"/>
  <c r="BP93" i="231" s="1"/>
  <c r="X93" i="231"/>
  <c r="U93" i="231"/>
  <c r="T93" i="231"/>
  <c r="Q93" i="231"/>
  <c r="P93" i="231"/>
  <c r="M93" i="231"/>
  <c r="L93" i="231"/>
  <c r="BO92" i="231"/>
  <c r="BN92" i="231"/>
  <c r="BM92" i="231"/>
  <c r="BL92" i="231"/>
  <c r="BK92" i="231"/>
  <c r="BJ92" i="231"/>
  <c r="BP92" i="231" s="1"/>
  <c r="X92" i="231"/>
  <c r="V92" i="231"/>
  <c r="T92" i="231"/>
  <c r="R92" i="231"/>
  <c r="P92" i="231"/>
  <c r="N92" i="231"/>
  <c r="L92" i="231"/>
  <c r="BO91" i="231"/>
  <c r="BN91" i="231"/>
  <c r="BM91" i="231"/>
  <c r="BL91" i="231"/>
  <c r="BK91" i="231"/>
  <c r="BJ91" i="231"/>
  <c r="BP91" i="231" s="1"/>
  <c r="W91" i="231"/>
  <c r="U91" i="231"/>
  <c r="S91" i="231"/>
  <c r="Q91" i="231"/>
  <c r="O91" i="231"/>
  <c r="M91" i="231"/>
  <c r="L91" i="231"/>
  <c r="BO90" i="231"/>
  <c r="BN90" i="231"/>
  <c r="BM90" i="231"/>
  <c r="BL90" i="231"/>
  <c r="BK90" i="231"/>
  <c r="BJ90" i="231"/>
  <c r="BP90" i="231" s="1"/>
  <c r="X90" i="231"/>
  <c r="X95" i="231" s="1"/>
  <c r="AB92" i="231" s="1"/>
  <c r="AL92" i="231" s="1"/>
  <c r="AW92" i="231" s="1"/>
  <c r="W90" i="231"/>
  <c r="W95" i="231" s="1"/>
  <c r="AB91" i="231" s="1"/>
  <c r="AL91" i="231" s="1"/>
  <c r="AW91" i="231" s="1"/>
  <c r="T90" i="231"/>
  <c r="T95" i="231" s="1"/>
  <c r="AA92" i="231" s="1"/>
  <c r="S90" i="231"/>
  <c r="S95" i="231" s="1"/>
  <c r="AA91" i="231" s="1"/>
  <c r="P90" i="231"/>
  <c r="P95" i="231" s="1"/>
  <c r="Z92" i="231" s="1"/>
  <c r="O90" i="231"/>
  <c r="O95" i="231" s="1"/>
  <c r="Z91" i="231" s="1"/>
  <c r="L90" i="231"/>
  <c r="H90" i="231"/>
  <c r="H93" i="231" s="1"/>
  <c r="C90" i="231"/>
  <c r="H94" i="231" s="1"/>
  <c r="BO89" i="231"/>
  <c r="BN89" i="231"/>
  <c r="BM89" i="231"/>
  <c r="BL89" i="231"/>
  <c r="BK89" i="231"/>
  <c r="BJ89" i="231"/>
  <c r="BP89" i="231" s="1"/>
  <c r="BP95" i="231" s="1"/>
  <c r="V89" i="231"/>
  <c r="V95" i="231" s="1"/>
  <c r="AB90" i="231" s="1"/>
  <c r="AL90" i="231" s="1"/>
  <c r="AW90" i="231" s="1"/>
  <c r="U89" i="231"/>
  <c r="U95" i="231" s="1"/>
  <c r="AB89" i="231" s="1"/>
  <c r="AL89" i="231" s="1"/>
  <c r="AW89" i="231" s="1"/>
  <c r="R89" i="231"/>
  <c r="R95" i="231" s="1"/>
  <c r="AA90" i="231" s="1"/>
  <c r="Q89" i="231"/>
  <c r="Q95" i="231" s="1"/>
  <c r="AA89" i="231" s="1"/>
  <c r="N89" i="231"/>
  <c r="N95" i="231" s="1"/>
  <c r="Z90" i="231" s="1"/>
  <c r="M89" i="231"/>
  <c r="M95" i="231" s="1"/>
  <c r="Z89" i="231" s="1"/>
  <c r="L89" i="231"/>
  <c r="H89" i="231"/>
  <c r="C94" i="231" s="1"/>
  <c r="C89" i="231"/>
  <c r="C91" i="231" s="1"/>
  <c r="C84" i="231"/>
  <c r="BO83" i="231"/>
  <c r="BN83" i="231"/>
  <c r="BM83" i="231"/>
  <c r="BL83" i="231"/>
  <c r="BK83" i="231"/>
  <c r="BJ83" i="231"/>
  <c r="BP83" i="231" s="1"/>
  <c r="W83" i="231"/>
  <c r="V83" i="231"/>
  <c r="S83" i="231"/>
  <c r="R83" i="231"/>
  <c r="O83" i="231"/>
  <c r="N83" i="231"/>
  <c r="L83" i="231"/>
  <c r="BO82" i="231"/>
  <c r="BN82" i="231"/>
  <c r="BM82" i="231"/>
  <c r="BL82" i="231"/>
  <c r="BK82" i="231"/>
  <c r="BJ82" i="231"/>
  <c r="BP82" i="231" s="1"/>
  <c r="X82" i="231"/>
  <c r="U82" i="231"/>
  <c r="T82" i="231"/>
  <c r="Q82" i="231"/>
  <c r="P82" i="231"/>
  <c r="M82" i="231"/>
  <c r="L82" i="231"/>
  <c r="BO81" i="231"/>
  <c r="BN81" i="231"/>
  <c r="BM81" i="231"/>
  <c r="BL81" i="231"/>
  <c r="BK81" i="231"/>
  <c r="BJ81" i="231"/>
  <c r="BP81" i="231" s="1"/>
  <c r="X81" i="231"/>
  <c r="V81" i="231"/>
  <c r="T81" i="231"/>
  <c r="R81" i="231"/>
  <c r="P81" i="231"/>
  <c r="N81" i="231"/>
  <c r="L81" i="231"/>
  <c r="BO80" i="231"/>
  <c r="BN80" i="231"/>
  <c r="BM80" i="231"/>
  <c r="BL80" i="231"/>
  <c r="BK80" i="231"/>
  <c r="BJ80" i="231"/>
  <c r="BP80" i="231" s="1"/>
  <c r="W80" i="231"/>
  <c r="U80" i="231"/>
  <c r="S80" i="231"/>
  <c r="Q80" i="231"/>
  <c r="O80" i="231"/>
  <c r="M80" i="231"/>
  <c r="L80" i="231"/>
  <c r="BO79" i="231"/>
  <c r="BN79" i="231"/>
  <c r="BM79" i="231"/>
  <c r="BL79" i="231"/>
  <c r="BK79" i="231"/>
  <c r="BJ79" i="231"/>
  <c r="BP79" i="231" s="1"/>
  <c r="X79" i="231"/>
  <c r="X84" i="231" s="1"/>
  <c r="AB81" i="231" s="1"/>
  <c r="AL81" i="231" s="1"/>
  <c r="AW81" i="231" s="1"/>
  <c r="W79" i="231"/>
  <c r="W84" i="231" s="1"/>
  <c r="AB80" i="231" s="1"/>
  <c r="AL80" i="231" s="1"/>
  <c r="AW80" i="231" s="1"/>
  <c r="T79" i="231"/>
  <c r="T84" i="231" s="1"/>
  <c r="AA81" i="231" s="1"/>
  <c r="S79" i="231"/>
  <c r="S84" i="231" s="1"/>
  <c r="AA80" i="231" s="1"/>
  <c r="P79" i="231"/>
  <c r="P84" i="231" s="1"/>
  <c r="Z81" i="231" s="1"/>
  <c r="O79" i="231"/>
  <c r="O84" i="231" s="1"/>
  <c r="Z80" i="231" s="1"/>
  <c r="L79" i="231"/>
  <c r="H79" i="231"/>
  <c r="H81" i="231" s="1"/>
  <c r="C79" i="231"/>
  <c r="AI80" i="231" s="1"/>
  <c r="BO78" i="231"/>
  <c r="BN78" i="231"/>
  <c r="BM78" i="231"/>
  <c r="BL78" i="231"/>
  <c r="BK78" i="231"/>
  <c r="BJ78" i="231"/>
  <c r="BP78" i="231" s="1"/>
  <c r="BP84" i="231" s="1"/>
  <c r="V78" i="231"/>
  <c r="V84" i="231" s="1"/>
  <c r="AB79" i="231" s="1"/>
  <c r="AL79" i="231" s="1"/>
  <c r="AW79" i="231" s="1"/>
  <c r="U78" i="231"/>
  <c r="U84" i="231" s="1"/>
  <c r="AB78" i="231" s="1"/>
  <c r="AL78" i="231" s="1"/>
  <c r="AW78" i="231" s="1"/>
  <c r="R78" i="231"/>
  <c r="R84" i="231" s="1"/>
  <c r="AA79" i="231" s="1"/>
  <c r="Q78" i="231"/>
  <c r="Q84" i="231" s="1"/>
  <c r="AA78" i="231" s="1"/>
  <c r="N78" i="231"/>
  <c r="N84" i="231" s="1"/>
  <c r="Z79" i="231" s="1"/>
  <c r="M78" i="231"/>
  <c r="M84" i="231" s="1"/>
  <c r="Z78" i="231" s="1"/>
  <c r="L78" i="231"/>
  <c r="H78" i="231"/>
  <c r="C83" i="231" s="1"/>
  <c r="C78" i="231"/>
  <c r="C82" i="231" s="1"/>
  <c r="BV77" i="231"/>
  <c r="BV76" i="231"/>
  <c r="CC75" i="231"/>
  <c r="CC74" i="231"/>
  <c r="BV73" i="231"/>
  <c r="C73" i="231"/>
  <c r="BV72" i="231"/>
  <c r="BO72" i="231"/>
  <c r="BN72" i="231"/>
  <c r="BM72" i="231"/>
  <c r="BL72" i="231"/>
  <c r="BK72" i="231"/>
  <c r="BJ72" i="231"/>
  <c r="BP72" i="231" s="1"/>
  <c r="W72" i="231"/>
  <c r="V72" i="231"/>
  <c r="S72" i="231"/>
  <c r="R72" i="231"/>
  <c r="O72" i="231"/>
  <c r="N72" i="231"/>
  <c r="L72" i="231"/>
  <c r="CH71" i="231"/>
  <c r="BO71" i="231"/>
  <c r="BN71" i="231"/>
  <c r="BM71" i="231"/>
  <c r="BL71" i="231"/>
  <c r="BK71" i="231"/>
  <c r="BJ71" i="231"/>
  <c r="BP71" i="231" s="1"/>
  <c r="X71" i="231"/>
  <c r="U71" i="231"/>
  <c r="T71" i="231"/>
  <c r="Q71" i="231"/>
  <c r="P71" i="231"/>
  <c r="M71" i="231"/>
  <c r="L71" i="231"/>
  <c r="CH70" i="231"/>
  <c r="BO70" i="231"/>
  <c r="BN70" i="231"/>
  <c r="BM70" i="231"/>
  <c r="BL70" i="231"/>
  <c r="BK70" i="231"/>
  <c r="BJ70" i="231"/>
  <c r="BP70" i="231" s="1"/>
  <c r="X70" i="231"/>
  <c r="V70" i="231"/>
  <c r="T70" i="231"/>
  <c r="R70" i="231"/>
  <c r="P70" i="231"/>
  <c r="N70" i="231"/>
  <c r="L70" i="231"/>
  <c r="BV69" i="231"/>
  <c r="BO69" i="231"/>
  <c r="BN69" i="231"/>
  <c r="BM69" i="231"/>
  <c r="BL69" i="231"/>
  <c r="BK69" i="231"/>
  <c r="BJ69" i="231"/>
  <c r="BP69" i="231" s="1"/>
  <c r="W69" i="231"/>
  <c r="U69" i="231"/>
  <c r="S69" i="231"/>
  <c r="Q69" i="231"/>
  <c r="O69" i="231"/>
  <c r="M69" i="231"/>
  <c r="L69" i="231"/>
  <c r="BV68" i="231"/>
  <c r="BO68" i="231"/>
  <c r="BN68" i="231"/>
  <c r="BM68" i="231"/>
  <c r="BL68" i="231"/>
  <c r="BK68" i="231"/>
  <c r="BJ68" i="231"/>
  <c r="BP68" i="231" s="1"/>
  <c r="X68" i="231"/>
  <c r="X73" i="231" s="1"/>
  <c r="AB70" i="231" s="1"/>
  <c r="AL70" i="231" s="1"/>
  <c r="AW70" i="231" s="1"/>
  <c r="W68" i="231"/>
  <c r="W73" i="231" s="1"/>
  <c r="AB69" i="231" s="1"/>
  <c r="AL69" i="231" s="1"/>
  <c r="AW69" i="231" s="1"/>
  <c r="T68" i="231"/>
  <c r="T73" i="231" s="1"/>
  <c r="AA70" i="231" s="1"/>
  <c r="S68" i="231"/>
  <c r="S73" i="231" s="1"/>
  <c r="AA69" i="231" s="1"/>
  <c r="P68" i="231"/>
  <c r="P73" i="231" s="1"/>
  <c r="Z70" i="231" s="1"/>
  <c r="O68" i="231"/>
  <c r="O73" i="231" s="1"/>
  <c r="Z69" i="231" s="1"/>
  <c r="L68" i="231"/>
  <c r="H68" i="231"/>
  <c r="AI70" i="231" s="1"/>
  <c r="C68" i="231"/>
  <c r="H72" i="231" s="1"/>
  <c r="CC67" i="231"/>
  <c r="BO67" i="231"/>
  <c r="BN67" i="231"/>
  <c r="BM67" i="231"/>
  <c r="BL67" i="231"/>
  <c r="BK67" i="231"/>
  <c r="BJ67" i="231"/>
  <c r="BP67" i="231" s="1"/>
  <c r="BP73" i="231" s="1"/>
  <c r="V67" i="231"/>
  <c r="V73" i="231" s="1"/>
  <c r="AB68" i="231" s="1"/>
  <c r="AL68" i="231" s="1"/>
  <c r="AW68" i="231" s="1"/>
  <c r="U67" i="231"/>
  <c r="U73" i="231" s="1"/>
  <c r="AB67" i="231" s="1"/>
  <c r="AL67" i="231" s="1"/>
  <c r="AW67" i="231" s="1"/>
  <c r="R67" i="231"/>
  <c r="R73" i="231" s="1"/>
  <c r="AA68" i="231" s="1"/>
  <c r="Q67" i="231"/>
  <c r="Q73" i="231" s="1"/>
  <c r="AA67" i="231" s="1"/>
  <c r="N67" i="231"/>
  <c r="N73" i="231" s="1"/>
  <c r="Z68" i="231" s="1"/>
  <c r="M67" i="231"/>
  <c r="M73" i="231" s="1"/>
  <c r="Z67" i="231" s="1"/>
  <c r="L67" i="231"/>
  <c r="H67" i="231"/>
  <c r="C70" i="231" s="1"/>
  <c r="C67" i="231"/>
  <c r="C71" i="231" s="1"/>
  <c r="CM66" i="231"/>
  <c r="CC66" i="231"/>
  <c r="CM65" i="231"/>
  <c r="BV65" i="231"/>
  <c r="BV64" i="231"/>
  <c r="C62" i="231"/>
  <c r="BV61" i="231"/>
  <c r="BO61" i="231"/>
  <c r="BN61" i="231"/>
  <c r="BM61" i="231"/>
  <c r="BL61" i="231"/>
  <c r="BK61" i="231"/>
  <c r="BJ61" i="231"/>
  <c r="BP61" i="231" s="1"/>
  <c r="W61" i="231"/>
  <c r="V61" i="231"/>
  <c r="S61" i="231"/>
  <c r="R61" i="231"/>
  <c r="O61" i="231"/>
  <c r="N61" i="231"/>
  <c r="L61" i="231"/>
  <c r="CM60" i="231"/>
  <c r="BV60" i="231"/>
  <c r="BO60" i="231"/>
  <c r="BN60" i="231"/>
  <c r="BM60" i="231"/>
  <c r="BL60" i="231"/>
  <c r="BK60" i="231"/>
  <c r="BJ60" i="231"/>
  <c r="BP60" i="231" s="1"/>
  <c r="X60" i="231"/>
  <c r="U60" i="231"/>
  <c r="T60" i="231"/>
  <c r="Q60" i="231"/>
  <c r="P60" i="231"/>
  <c r="M60" i="231"/>
  <c r="L60" i="231"/>
  <c r="CM59" i="231"/>
  <c r="CC59" i="231"/>
  <c r="BO59" i="231"/>
  <c r="BN59" i="231"/>
  <c r="BM59" i="231"/>
  <c r="BL59" i="231"/>
  <c r="BK59" i="231"/>
  <c r="BJ59" i="231"/>
  <c r="BP59" i="231" s="1"/>
  <c r="X59" i="231"/>
  <c r="V59" i="231"/>
  <c r="T59" i="231"/>
  <c r="R59" i="231"/>
  <c r="P59" i="231"/>
  <c r="N59" i="231"/>
  <c r="L59" i="231"/>
  <c r="CC58" i="231"/>
  <c r="BO58" i="231"/>
  <c r="BN58" i="231"/>
  <c r="BM58" i="231"/>
  <c r="BL58" i="231"/>
  <c r="BK58" i="231"/>
  <c r="BJ58" i="231"/>
  <c r="BP58" i="231" s="1"/>
  <c r="W58" i="231"/>
  <c r="U58" i="231"/>
  <c r="S58" i="231"/>
  <c r="Q58" i="231"/>
  <c r="O58" i="231"/>
  <c r="M58" i="231"/>
  <c r="L58" i="231"/>
  <c r="BV57" i="231"/>
  <c r="BO57" i="231"/>
  <c r="BN57" i="231"/>
  <c r="BM57" i="231"/>
  <c r="BL57" i="231"/>
  <c r="BK57" i="231"/>
  <c r="BJ57" i="231"/>
  <c r="BP57" i="231" s="1"/>
  <c r="X57" i="231"/>
  <c r="X62" i="231" s="1"/>
  <c r="AB59" i="231" s="1"/>
  <c r="AL59" i="231" s="1"/>
  <c r="AW59" i="231" s="1"/>
  <c r="W57" i="231"/>
  <c r="W62" i="231" s="1"/>
  <c r="AB58" i="231" s="1"/>
  <c r="AL58" i="231" s="1"/>
  <c r="AW58" i="231" s="1"/>
  <c r="T57" i="231"/>
  <c r="T62" i="231" s="1"/>
  <c r="AA59" i="231" s="1"/>
  <c r="S57" i="231"/>
  <c r="S62" i="231" s="1"/>
  <c r="AA58" i="231" s="1"/>
  <c r="P57" i="231"/>
  <c r="P62" i="231" s="1"/>
  <c r="Z59" i="231" s="1"/>
  <c r="O57" i="231"/>
  <c r="O62" i="231" s="1"/>
  <c r="Z58" i="231" s="1"/>
  <c r="L57" i="231"/>
  <c r="H57" i="231"/>
  <c r="H60" i="231" s="1"/>
  <c r="C57" i="231"/>
  <c r="H58" i="231" s="1"/>
  <c r="BV56" i="231"/>
  <c r="BO56" i="231"/>
  <c r="BN56" i="231"/>
  <c r="BM56" i="231"/>
  <c r="BL56" i="231"/>
  <c r="BK56" i="231"/>
  <c r="BJ56" i="231"/>
  <c r="BP56" i="231" s="1"/>
  <c r="BP62" i="231" s="1"/>
  <c r="V56" i="231"/>
  <c r="V62" i="231" s="1"/>
  <c r="AB57" i="231" s="1"/>
  <c r="AL57" i="231" s="1"/>
  <c r="AW57" i="231" s="1"/>
  <c r="U56" i="231"/>
  <c r="U62" i="231" s="1"/>
  <c r="AB56" i="231" s="1"/>
  <c r="AL56" i="231" s="1"/>
  <c r="AW56" i="231" s="1"/>
  <c r="R56" i="231"/>
  <c r="R62" i="231" s="1"/>
  <c r="AA57" i="231" s="1"/>
  <c r="Q56" i="231"/>
  <c r="Q62" i="231" s="1"/>
  <c r="AA56" i="231" s="1"/>
  <c r="N56" i="231"/>
  <c r="N62" i="231" s="1"/>
  <c r="Z57" i="231" s="1"/>
  <c r="M56" i="231"/>
  <c r="M62" i="231" s="1"/>
  <c r="Z56" i="231" s="1"/>
  <c r="L56" i="231"/>
  <c r="H56" i="231"/>
  <c r="C61" i="231" s="1"/>
  <c r="C56" i="231"/>
  <c r="C60" i="231" s="1"/>
  <c r="CH55" i="231"/>
  <c r="CH54" i="231"/>
  <c r="BV53" i="231"/>
  <c r="BV52" i="231"/>
  <c r="CC51" i="231"/>
  <c r="C51" i="231"/>
  <c r="CC50" i="231"/>
  <c r="BO50" i="231"/>
  <c r="BN50" i="231"/>
  <c r="BM50" i="231"/>
  <c r="BL50" i="231"/>
  <c r="BK50" i="231"/>
  <c r="BJ50" i="231"/>
  <c r="BP50" i="231" s="1"/>
  <c r="W50" i="231"/>
  <c r="V50" i="231"/>
  <c r="S50" i="231"/>
  <c r="R50" i="231"/>
  <c r="O50" i="231"/>
  <c r="N50" i="231"/>
  <c r="L50" i="231"/>
  <c r="BV49" i="231"/>
  <c r="BO49" i="231"/>
  <c r="BN49" i="231"/>
  <c r="BM49" i="231"/>
  <c r="BL49" i="231"/>
  <c r="BK49" i="231"/>
  <c r="BJ49" i="231"/>
  <c r="BP49" i="231" s="1"/>
  <c r="X49" i="231"/>
  <c r="U49" i="231"/>
  <c r="T49" i="231"/>
  <c r="Q49" i="231"/>
  <c r="P49" i="231"/>
  <c r="M49" i="231"/>
  <c r="L49" i="231"/>
  <c r="BV48" i="231"/>
  <c r="BO48" i="231"/>
  <c r="BN48" i="231"/>
  <c r="BM48" i="231"/>
  <c r="BL48" i="231"/>
  <c r="BK48" i="231"/>
  <c r="BJ48" i="231"/>
  <c r="BP48" i="231" s="1"/>
  <c r="X48" i="231"/>
  <c r="V48" i="231"/>
  <c r="T48" i="231"/>
  <c r="R48" i="231"/>
  <c r="P48" i="231"/>
  <c r="N48" i="231"/>
  <c r="L48" i="231"/>
  <c r="BO47" i="231"/>
  <c r="BN47" i="231"/>
  <c r="BM47" i="231"/>
  <c r="BL47" i="231"/>
  <c r="BK47" i="231"/>
  <c r="BJ47" i="231"/>
  <c r="BP47" i="231" s="1"/>
  <c r="W47" i="231"/>
  <c r="U47" i="231"/>
  <c r="S47" i="231"/>
  <c r="Q47" i="231"/>
  <c r="O47" i="231"/>
  <c r="M47" i="231"/>
  <c r="L47" i="231"/>
  <c r="BO46" i="231"/>
  <c r="BN46" i="231"/>
  <c r="BM46" i="231"/>
  <c r="BL46" i="231"/>
  <c r="BK46" i="231"/>
  <c r="BJ46" i="231"/>
  <c r="BP46" i="231" s="1"/>
  <c r="X46" i="231"/>
  <c r="X51" i="231" s="1"/>
  <c r="AB48" i="231" s="1"/>
  <c r="AL48" i="231" s="1"/>
  <c r="AW48" i="231" s="1"/>
  <c r="W46" i="231"/>
  <c r="W51" i="231" s="1"/>
  <c r="AB47" i="231" s="1"/>
  <c r="AL47" i="231" s="1"/>
  <c r="AW47" i="231" s="1"/>
  <c r="T46" i="231"/>
  <c r="T51" i="231" s="1"/>
  <c r="AA48" i="231" s="1"/>
  <c r="S46" i="231"/>
  <c r="S51" i="231" s="1"/>
  <c r="AA47" i="231" s="1"/>
  <c r="P46" i="231"/>
  <c r="P51" i="231" s="1"/>
  <c r="Z48" i="231" s="1"/>
  <c r="O46" i="231"/>
  <c r="O51" i="231" s="1"/>
  <c r="Z47" i="231" s="1"/>
  <c r="L46" i="231"/>
  <c r="H46" i="231"/>
  <c r="H48" i="231" s="1"/>
  <c r="C46" i="231"/>
  <c r="AI47" i="231" s="1"/>
  <c r="BO45" i="231"/>
  <c r="BN45" i="231"/>
  <c r="BM45" i="231"/>
  <c r="BL45" i="231"/>
  <c r="BK45" i="231"/>
  <c r="BJ45" i="231"/>
  <c r="BP45" i="231" s="1"/>
  <c r="V45" i="231"/>
  <c r="V51" i="231" s="1"/>
  <c r="AB46" i="231" s="1"/>
  <c r="AL46" i="231" s="1"/>
  <c r="AW46" i="231" s="1"/>
  <c r="U45" i="231"/>
  <c r="U51" i="231" s="1"/>
  <c r="AB45" i="231" s="1"/>
  <c r="AL45" i="231" s="1"/>
  <c r="AW45" i="231" s="1"/>
  <c r="R45" i="231"/>
  <c r="R51" i="231" s="1"/>
  <c r="AA46" i="231" s="1"/>
  <c r="Q45" i="231"/>
  <c r="Q51" i="231" s="1"/>
  <c r="AA45" i="231" s="1"/>
  <c r="N45" i="231"/>
  <c r="N51" i="231" s="1"/>
  <c r="Z46" i="231" s="1"/>
  <c r="M45" i="231"/>
  <c r="M51" i="231" s="1"/>
  <c r="Z45" i="231" s="1"/>
  <c r="L45" i="231"/>
  <c r="H45" i="231"/>
  <c r="C50" i="231" s="1"/>
  <c r="C45" i="231"/>
  <c r="C49" i="231" s="1"/>
  <c r="BT41" i="231"/>
  <c r="BT40" i="231"/>
  <c r="C40" i="231"/>
  <c r="CA39" i="231"/>
  <c r="BO39" i="231"/>
  <c r="BN39" i="231"/>
  <c r="BM39" i="231"/>
  <c r="BL39" i="231"/>
  <c r="BK39" i="231"/>
  <c r="BJ39" i="231"/>
  <c r="BP39" i="231" s="1"/>
  <c r="W39" i="231"/>
  <c r="V39" i="231"/>
  <c r="S39" i="231"/>
  <c r="R39" i="231"/>
  <c r="O39" i="231"/>
  <c r="N39" i="231"/>
  <c r="L39" i="231"/>
  <c r="BO38" i="231"/>
  <c r="BN38" i="231"/>
  <c r="BM38" i="231"/>
  <c r="BL38" i="231"/>
  <c r="BK38" i="231"/>
  <c r="BJ38" i="231"/>
  <c r="BP38" i="231" s="1"/>
  <c r="X38" i="231"/>
  <c r="U38" i="231"/>
  <c r="T38" i="231"/>
  <c r="Q38" i="231"/>
  <c r="P38" i="231"/>
  <c r="M38" i="231"/>
  <c r="L38" i="231"/>
  <c r="BT37" i="231"/>
  <c r="CA38" i="231" s="1"/>
  <c r="BO37" i="231"/>
  <c r="BN37" i="231"/>
  <c r="BM37" i="231"/>
  <c r="BL37" i="231"/>
  <c r="BK37" i="231"/>
  <c r="BJ37" i="231"/>
  <c r="BP37" i="231" s="1"/>
  <c r="X37" i="231"/>
  <c r="V37" i="231"/>
  <c r="T37" i="231"/>
  <c r="R37" i="231"/>
  <c r="P37" i="231"/>
  <c r="N37" i="231"/>
  <c r="L37" i="231"/>
  <c r="BT36" i="231"/>
  <c r="BO36" i="231"/>
  <c r="BN36" i="231"/>
  <c r="BM36" i="231"/>
  <c r="BL36" i="231"/>
  <c r="BK36" i="231"/>
  <c r="BJ36" i="231"/>
  <c r="BP36" i="231" s="1"/>
  <c r="W36" i="231"/>
  <c r="U36" i="231"/>
  <c r="S36" i="231"/>
  <c r="Q36" i="231"/>
  <c r="O36" i="231"/>
  <c r="M36" i="231"/>
  <c r="L36" i="231"/>
  <c r="CF35" i="231"/>
  <c r="BO35" i="231"/>
  <c r="BN35" i="231"/>
  <c r="BM35" i="231"/>
  <c r="BL35" i="231"/>
  <c r="BK35" i="231"/>
  <c r="BJ35" i="231"/>
  <c r="BP35" i="231" s="1"/>
  <c r="X35" i="231"/>
  <c r="X40" i="231" s="1"/>
  <c r="AB37" i="231" s="1"/>
  <c r="AL37" i="231" s="1"/>
  <c r="AW37" i="231" s="1"/>
  <c r="W35" i="231"/>
  <c r="W40" i="231" s="1"/>
  <c r="AB36" i="231" s="1"/>
  <c r="AL36" i="231" s="1"/>
  <c r="AW36" i="231" s="1"/>
  <c r="T35" i="231"/>
  <c r="T40" i="231" s="1"/>
  <c r="AA37" i="231" s="1"/>
  <c r="S35" i="231"/>
  <c r="S40" i="231" s="1"/>
  <c r="AA36" i="231" s="1"/>
  <c r="P35" i="231"/>
  <c r="P40" i="231" s="1"/>
  <c r="Z37" i="231" s="1"/>
  <c r="O35" i="231"/>
  <c r="O40" i="231" s="1"/>
  <c r="Z36" i="231" s="1"/>
  <c r="L35" i="231"/>
  <c r="H35" i="231"/>
  <c r="AI37" i="231" s="1"/>
  <c r="C35" i="231"/>
  <c r="H39" i="231" s="1"/>
  <c r="BO34" i="231"/>
  <c r="BN34" i="231"/>
  <c r="BM34" i="231"/>
  <c r="BL34" i="231"/>
  <c r="BK34" i="231"/>
  <c r="BJ34" i="231"/>
  <c r="BP34" i="231" s="1"/>
  <c r="V34" i="231"/>
  <c r="V40" i="231" s="1"/>
  <c r="AB35" i="231" s="1"/>
  <c r="AL35" i="231" s="1"/>
  <c r="AW35" i="231" s="1"/>
  <c r="U34" i="231"/>
  <c r="U40" i="231" s="1"/>
  <c r="AB34" i="231" s="1"/>
  <c r="AL34" i="231" s="1"/>
  <c r="AW34" i="231" s="1"/>
  <c r="R34" i="231"/>
  <c r="R40" i="231" s="1"/>
  <c r="AA35" i="231" s="1"/>
  <c r="Q34" i="231"/>
  <c r="Q40" i="231" s="1"/>
  <c r="AA34" i="231" s="1"/>
  <c r="N34" i="231"/>
  <c r="N40" i="231" s="1"/>
  <c r="Z35" i="231" s="1"/>
  <c r="M34" i="231"/>
  <c r="M40" i="231" s="1"/>
  <c r="Z34" i="231" s="1"/>
  <c r="L34" i="231"/>
  <c r="H34" i="231"/>
  <c r="C37" i="231" s="1"/>
  <c r="C34" i="231"/>
  <c r="C38" i="231" s="1"/>
  <c r="BT33" i="231"/>
  <c r="BT32" i="231"/>
  <c r="CA31" i="231"/>
  <c r="CF34" i="231" s="1"/>
  <c r="BT29" i="231"/>
  <c r="CA30" i="231" s="1"/>
  <c r="C29" i="231"/>
  <c r="BT28" i="231"/>
  <c r="BO28" i="231"/>
  <c r="BN28" i="231"/>
  <c r="BM28" i="231"/>
  <c r="BL28" i="231"/>
  <c r="BK28" i="231"/>
  <c r="BJ28" i="231"/>
  <c r="BP28" i="231" s="1"/>
  <c r="W28" i="231"/>
  <c r="V28" i="231"/>
  <c r="S28" i="231"/>
  <c r="R28" i="231"/>
  <c r="O28" i="231"/>
  <c r="N28" i="231"/>
  <c r="L28" i="231"/>
  <c r="BO27" i="231"/>
  <c r="BN27" i="231"/>
  <c r="BM27" i="231"/>
  <c r="BL27" i="231"/>
  <c r="BK27" i="231"/>
  <c r="BJ27" i="231"/>
  <c r="X27" i="231"/>
  <c r="U27" i="231"/>
  <c r="T27" i="231"/>
  <c r="Q27" i="231"/>
  <c r="P27" i="231"/>
  <c r="M27" i="231"/>
  <c r="L27" i="231"/>
  <c r="BO26" i="231"/>
  <c r="BN26" i="231"/>
  <c r="BM26" i="231"/>
  <c r="BL26" i="231"/>
  <c r="BK26" i="231"/>
  <c r="BJ26" i="231"/>
  <c r="BP26" i="231" s="1"/>
  <c r="X26" i="231"/>
  <c r="V26" i="231"/>
  <c r="T26" i="231"/>
  <c r="R26" i="231"/>
  <c r="P26" i="231"/>
  <c r="N26" i="231"/>
  <c r="L26" i="231"/>
  <c r="BT25" i="231"/>
  <c r="BO25" i="231"/>
  <c r="BN25" i="231"/>
  <c r="BM25" i="231"/>
  <c r="BL25" i="231"/>
  <c r="BK25" i="231"/>
  <c r="BJ25" i="231"/>
  <c r="BP25" i="231" s="1"/>
  <c r="W25" i="231"/>
  <c r="U25" i="231"/>
  <c r="S25" i="231"/>
  <c r="Q25" i="231"/>
  <c r="O25" i="231"/>
  <c r="M25" i="231"/>
  <c r="L25" i="231"/>
  <c r="CK24" i="231"/>
  <c r="CK30" i="231" s="1"/>
  <c r="CQ29" i="231" s="1"/>
  <c r="BT24" i="231"/>
  <c r="BO24" i="231"/>
  <c r="BN24" i="231"/>
  <c r="BM24" i="231"/>
  <c r="BL24" i="231"/>
  <c r="BK24" i="231"/>
  <c r="BJ24" i="231"/>
  <c r="X24" i="231"/>
  <c r="X29" i="231" s="1"/>
  <c r="AB26" i="231" s="1"/>
  <c r="AL26" i="231" s="1"/>
  <c r="AW26" i="231" s="1"/>
  <c r="W24" i="231"/>
  <c r="W29" i="231" s="1"/>
  <c r="AB25" i="231" s="1"/>
  <c r="AL25" i="231" s="1"/>
  <c r="AW25" i="231" s="1"/>
  <c r="T24" i="231"/>
  <c r="T29" i="231" s="1"/>
  <c r="AA26" i="231" s="1"/>
  <c r="S24" i="231"/>
  <c r="S29" i="231" s="1"/>
  <c r="AA25" i="231" s="1"/>
  <c r="P24" i="231"/>
  <c r="P29" i="231" s="1"/>
  <c r="Z26" i="231" s="1"/>
  <c r="O24" i="231"/>
  <c r="O29" i="231" s="1"/>
  <c r="Z25" i="231" s="1"/>
  <c r="L24" i="231"/>
  <c r="H24" i="231"/>
  <c r="AI26" i="231" s="1"/>
  <c r="C24" i="231"/>
  <c r="AI25" i="231" s="1"/>
  <c r="CQ23" i="231"/>
  <c r="CA23" i="231"/>
  <c r="BO23" i="231"/>
  <c r="BN23" i="231"/>
  <c r="BM23" i="231"/>
  <c r="BL23" i="231"/>
  <c r="BK23" i="231"/>
  <c r="BJ23" i="231"/>
  <c r="BP23" i="231" s="1"/>
  <c r="V23" i="231"/>
  <c r="V29" i="231" s="1"/>
  <c r="AB24" i="231" s="1"/>
  <c r="AL24" i="231" s="1"/>
  <c r="AW24" i="231" s="1"/>
  <c r="U23" i="231"/>
  <c r="U29" i="231" s="1"/>
  <c r="AB23" i="231" s="1"/>
  <c r="AL23" i="231" s="1"/>
  <c r="AW23" i="231" s="1"/>
  <c r="R23" i="231"/>
  <c r="R29" i="231" s="1"/>
  <c r="AA24" i="231" s="1"/>
  <c r="Q23" i="231"/>
  <c r="Q29" i="231" s="1"/>
  <c r="AA23" i="231" s="1"/>
  <c r="N23" i="231"/>
  <c r="N29" i="231" s="1"/>
  <c r="Z24" i="231" s="1"/>
  <c r="M23" i="231"/>
  <c r="M29" i="231" s="1"/>
  <c r="Z23" i="231" s="1"/>
  <c r="L23" i="231"/>
  <c r="H23" i="231"/>
  <c r="C28" i="231" s="1"/>
  <c r="C23" i="231"/>
  <c r="C27" i="231" s="1"/>
  <c r="BT21" i="231"/>
  <c r="CA22" i="231" s="1"/>
  <c r="BT20" i="231"/>
  <c r="CF19" i="231"/>
  <c r="CK23" i="231" s="1"/>
  <c r="C18" i="231"/>
  <c r="BT17" i="231"/>
  <c r="BO17" i="231"/>
  <c r="BN17" i="231"/>
  <c r="BM17" i="231"/>
  <c r="BL17" i="231"/>
  <c r="BK17" i="231"/>
  <c r="BJ17" i="231"/>
  <c r="W17" i="231"/>
  <c r="V17" i="231"/>
  <c r="S17" i="231"/>
  <c r="R17" i="231"/>
  <c r="O17" i="231"/>
  <c r="N17" i="231"/>
  <c r="L17" i="231"/>
  <c r="BT16" i="231"/>
  <c r="BO16" i="231"/>
  <c r="BN16" i="231"/>
  <c r="BM16" i="231"/>
  <c r="BL16" i="231"/>
  <c r="BK16" i="231"/>
  <c r="BJ16" i="231"/>
  <c r="X16" i="231"/>
  <c r="U16" i="231"/>
  <c r="T16" i="231"/>
  <c r="Q16" i="231"/>
  <c r="P16" i="231"/>
  <c r="M16" i="231"/>
  <c r="L16" i="231"/>
  <c r="CA15" i="231"/>
  <c r="CF18" i="231" s="1"/>
  <c r="BO15" i="231"/>
  <c r="BN15" i="231"/>
  <c r="BM15" i="231"/>
  <c r="BL15" i="231"/>
  <c r="BK15" i="231"/>
  <c r="BJ15" i="231"/>
  <c r="X15" i="231"/>
  <c r="V15" i="231"/>
  <c r="T15" i="231"/>
  <c r="R15" i="231"/>
  <c r="P15" i="231"/>
  <c r="N15" i="231"/>
  <c r="L15" i="231"/>
  <c r="BO14" i="231"/>
  <c r="BN14" i="231"/>
  <c r="BM14" i="231"/>
  <c r="BL14" i="231"/>
  <c r="BK14" i="231"/>
  <c r="BJ14" i="231"/>
  <c r="W14" i="231"/>
  <c r="U14" i="231"/>
  <c r="S14" i="231"/>
  <c r="Q14" i="231"/>
  <c r="O14" i="231"/>
  <c r="M14" i="231"/>
  <c r="L14" i="231"/>
  <c r="BT13" i="231"/>
  <c r="BO13" i="231"/>
  <c r="BN13" i="231"/>
  <c r="BM13" i="231"/>
  <c r="BL13" i="231"/>
  <c r="BK13" i="231"/>
  <c r="BJ13" i="231"/>
  <c r="X13" i="231"/>
  <c r="X18" i="231" s="1"/>
  <c r="AB15" i="231" s="1"/>
  <c r="AL15" i="231" s="1"/>
  <c r="AW15" i="231" s="1"/>
  <c r="W13" i="231"/>
  <c r="W18" i="231" s="1"/>
  <c r="AB14" i="231" s="1"/>
  <c r="AL14" i="231" s="1"/>
  <c r="AW14" i="231" s="1"/>
  <c r="T13" i="231"/>
  <c r="T18" i="231" s="1"/>
  <c r="AA15" i="231" s="1"/>
  <c r="S13" i="231"/>
  <c r="S18" i="231" s="1"/>
  <c r="AA14" i="231" s="1"/>
  <c r="P13" i="231"/>
  <c r="P18" i="231" s="1"/>
  <c r="Z15" i="231" s="1"/>
  <c r="O13" i="231"/>
  <c r="O18" i="231" s="1"/>
  <c r="Z14" i="231" s="1"/>
  <c r="L13" i="231"/>
  <c r="H13" i="231"/>
  <c r="AI15" i="231" s="1"/>
  <c r="C13" i="231"/>
  <c r="H17" i="231" s="1"/>
  <c r="BT12" i="231"/>
  <c r="BO12" i="231"/>
  <c r="BN12" i="231"/>
  <c r="BM12" i="231"/>
  <c r="BL12" i="231"/>
  <c r="BK12" i="231"/>
  <c r="BJ12" i="231"/>
  <c r="BP12" i="231" s="1"/>
  <c r="V12" i="231"/>
  <c r="V18" i="231" s="1"/>
  <c r="AB13" i="231" s="1"/>
  <c r="AL13" i="231" s="1"/>
  <c r="AW13" i="231" s="1"/>
  <c r="U12" i="231"/>
  <c r="U18" i="231" s="1"/>
  <c r="AB12" i="231" s="1"/>
  <c r="AL12" i="231" s="1"/>
  <c r="AW12" i="231" s="1"/>
  <c r="R12" i="231"/>
  <c r="R18" i="231" s="1"/>
  <c r="AA13" i="231" s="1"/>
  <c r="Q12" i="231"/>
  <c r="Q18" i="231" s="1"/>
  <c r="AA12" i="231" s="1"/>
  <c r="N12" i="231"/>
  <c r="N18" i="231" s="1"/>
  <c r="Z13" i="231" s="1"/>
  <c r="M12" i="231"/>
  <c r="M18" i="231" s="1"/>
  <c r="Z12" i="231" s="1"/>
  <c r="L12" i="231"/>
  <c r="H12" i="231"/>
  <c r="C15" i="231" s="1"/>
  <c r="C12" i="231"/>
  <c r="C16" i="231" s="1"/>
  <c r="C95" i="230"/>
  <c r="BO94" i="230"/>
  <c r="BN94" i="230"/>
  <c r="BM94" i="230"/>
  <c r="BL94" i="230"/>
  <c r="BK94" i="230"/>
  <c r="BJ94" i="230"/>
  <c r="BP94" i="230" s="1"/>
  <c r="W94" i="230"/>
  <c r="V94" i="230"/>
  <c r="S94" i="230"/>
  <c r="R94" i="230"/>
  <c r="O94" i="230"/>
  <c r="N94" i="230"/>
  <c r="L94" i="230"/>
  <c r="BO93" i="230"/>
  <c r="BN93" i="230"/>
  <c r="BM93" i="230"/>
  <c r="BL93" i="230"/>
  <c r="BK93" i="230"/>
  <c r="BJ93" i="230"/>
  <c r="BP93" i="230" s="1"/>
  <c r="X93" i="230"/>
  <c r="U93" i="230"/>
  <c r="T93" i="230"/>
  <c r="Q93" i="230"/>
  <c r="P93" i="230"/>
  <c r="M93" i="230"/>
  <c r="L93" i="230"/>
  <c r="BO92" i="230"/>
  <c r="BN92" i="230"/>
  <c r="BM92" i="230"/>
  <c r="BL92" i="230"/>
  <c r="BK92" i="230"/>
  <c r="BJ92" i="230"/>
  <c r="BP92" i="230" s="1"/>
  <c r="X92" i="230"/>
  <c r="V92" i="230"/>
  <c r="T92" i="230"/>
  <c r="R92" i="230"/>
  <c r="P92" i="230"/>
  <c r="N92" i="230"/>
  <c r="L92" i="230"/>
  <c r="BO91" i="230"/>
  <c r="BN91" i="230"/>
  <c r="BM91" i="230"/>
  <c r="BL91" i="230"/>
  <c r="BK91" i="230"/>
  <c r="BJ91" i="230"/>
  <c r="BP91" i="230" s="1"/>
  <c r="W91" i="230"/>
  <c r="U91" i="230"/>
  <c r="S91" i="230"/>
  <c r="Q91" i="230"/>
  <c r="O91" i="230"/>
  <c r="M91" i="230"/>
  <c r="L91" i="230"/>
  <c r="BO90" i="230"/>
  <c r="BN90" i="230"/>
  <c r="BM90" i="230"/>
  <c r="BL90" i="230"/>
  <c r="BK90" i="230"/>
  <c r="BJ90" i="230"/>
  <c r="BP90" i="230" s="1"/>
  <c r="X90" i="230"/>
  <c r="X95" i="230" s="1"/>
  <c r="AB92" i="230" s="1"/>
  <c r="AL92" i="230" s="1"/>
  <c r="AW92" i="230" s="1"/>
  <c r="W90" i="230"/>
  <c r="W95" i="230" s="1"/>
  <c r="AB91" i="230" s="1"/>
  <c r="AL91" i="230" s="1"/>
  <c r="AW91" i="230" s="1"/>
  <c r="T90" i="230"/>
  <c r="T95" i="230" s="1"/>
  <c r="AA92" i="230" s="1"/>
  <c r="S90" i="230"/>
  <c r="S95" i="230" s="1"/>
  <c r="AA91" i="230" s="1"/>
  <c r="P90" i="230"/>
  <c r="P95" i="230" s="1"/>
  <c r="Z92" i="230" s="1"/>
  <c r="O90" i="230"/>
  <c r="O95" i="230" s="1"/>
  <c r="Z91" i="230" s="1"/>
  <c r="L90" i="230"/>
  <c r="H90" i="230"/>
  <c r="AI92" i="230" s="1"/>
  <c r="C90" i="230"/>
  <c r="H91" i="230" s="1"/>
  <c r="BO89" i="230"/>
  <c r="BN89" i="230"/>
  <c r="BM89" i="230"/>
  <c r="BL89" i="230"/>
  <c r="BK89" i="230"/>
  <c r="BJ89" i="230"/>
  <c r="BP89" i="230" s="1"/>
  <c r="V89" i="230"/>
  <c r="V95" i="230" s="1"/>
  <c r="AB90" i="230" s="1"/>
  <c r="AL90" i="230" s="1"/>
  <c r="AW90" i="230" s="1"/>
  <c r="U89" i="230"/>
  <c r="U95" i="230" s="1"/>
  <c r="AB89" i="230" s="1"/>
  <c r="AL89" i="230" s="1"/>
  <c r="AW89" i="230" s="1"/>
  <c r="R89" i="230"/>
  <c r="R95" i="230" s="1"/>
  <c r="AA90" i="230" s="1"/>
  <c r="Q89" i="230"/>
  <c r="Q95" i="230" s="1"/>
  <c r="AA89" i="230" s="1"/>
  <c r="N89" i="230"/>
  <c r="N95" i="230" s="1"/>
  <c r="Z90" i="230" s="1"/>
  <c r="M89" i="230"/>
  <c r="M95" i="230" s="1"/>
  <c r="Z89" i="230" s="1"/>
  <c r="L89" i="230"/>
  <c r="H89" i="230"/>
  <c r="C94" i="230" s="1"/>
  <c r="C89" i="230"/>
  <c r="C93" i="230" s="1"/>
  <c r="C84" i="230"/>
  <c r="BO83" i="230"/>
  <c r="BN83" i="230"/>
  <c r="BM83" i="230"/>
  <c r="BL83" i="230"/>
  <c r="BK83" i="230"/>
  <c r="BJ83" i="230"/>
  <c r="BP83" i="230" s="1"/>
  <c r="W83" i="230"/>
  <c r="V83" i="230"/>
  <c r="S83" i="230"/>
  <c r="R83" i="230"/>
  <c r="O83" i="230"/>
  <c r="N83" i="230"/>
  <c r="L83" i="230"/>
  <c r="BO82" i="230"/>
  <c r="BN82" i="230"/>
  <c r="BM82" i="230"/>
  <c r="BL82" i="230"/>
  <c r="BK82" i="230"/>
  <c r="BJ82" i="230"/>
  <c r="BP82" i="230" s="1"/>
  <c r="X82" i="230"/>
  <c r="U82" i="230"/>
  <c r="T82" i="230"/>
  <c r="Q82" i="230"/>
  <c r="P82" i="230"/>
  <c r="M82" i="230"/>
  <c r="L82" i="230"/>
  <c r="BO81" i="230"/>
  <c r="BN81" i="230"/>
  <c r="BM81" i="230"/>
  <c r="BL81" i="230"/>
  <c r="BK81" i="230"/>
  <c r="BJ81" i="230"/>
  <c r="BP81" i="230" s="1"/>
  <c r="X81" i="230"/>
  <c r="V81" i="230"/>
  <c r="T81" i="230"/>
  <c r="R81" i="230"/>
  <c r="P81" i="230"/>
  <c r="N81" i="230"/>
  <c r="L81" i="230"/>
  <c r="BO80" i="230"/>
  <c r="BN80" i="230"/>
  <c r="BM80" i="230"/>
  <c r="BL80" i="230"/>
  <c r="BK80" i="230"/>
  <c r="BJ80" i="230"/>
  <c r="BP80" i="230" s="1"/>
  <c r="W80" i="230"/>
  <c r="U80" i="230"/>
  <c r="S80" i="230"/>
  <c r="Q80" i="230"/>
  <c r="O80" i="230"/>
  <c r="M80" i="230"/>
  <c r="L80" i="230"/>
  <c r="BO79" i="230"/>
  <c r="BN79" i="230"/>
  <c r="BM79" i="230"/>
  <c r="BL79" i="230"/>
  <c r="BK79" i="230"/>
  <c r="BJ79" i="230"/>
  <c r="BP79" i="230" s="1"/>
  <c r="X79" i="230"/>
  <c r="X84" i="230" s="1"/>
  <c r="AB81" i="230" s="1"/>
  <c r="AL81" i="230" s="1"/>
  <c r="AW81" i="230" s="1"/>
  <c r="W79" i="230"/>
  <c r="W84" i="230" s="1"/>
  <c r="AB80" i="230" s="1"/>
  <c r="AL80" i="230" s="1"/>
  <c r="AW80" i="230" s="1"/>
  <c r="T79" i="230"/>
  <c r="T84" i="230" s="1"/>
  <c r="AA81" i="230" s="1"/>
  <c r="S79" i="230"/>
  <c r="S84" i="230" s="1"/>
  <c r="AA80" i="230" s="1"/>
  <c r="P79" i="230"/>
  <c r="P84" i="230" s="1"/>
  <c r="Z81" i="230" s="1"/>
  <c r="O79" i="230"/>
  <c r="O84" i="230" s="1"/>
  <c r="Z80" i="230" s="1"/>
  <c r="L79" i="230"/>
  <c r="H79" i="230"/>
  <c r="H82" i="230" s="1"/>
  <c r="C79" i="230"/>
  <c r="H83" i="230" s="1"/>
  <c r="BO78" i="230"/>
  <c r="BN78" i="230"/>
  <c r="BM78" i="230"/>
  <c r="BL78" i="230"/>
  <c r="BK78" i="230"/>
  <c r="BJ78" i="230"/>
  <c r="BP78" i="230" s="1"/>
  <c r="V78" i="230"/>
  <c r="V84" i="230" s="1"/>
  <c r="AB79" i="230" s="1"/>
  <c r="AL79" i="230" s="1"/>
  <c r="AW79" i="230" s="1"/>
  <c r="U78" i="230"/>
  <c r="U84" i="230" s="1"/>
  <c r="AB78" i="230" s="1"/>
  <c r="AL78" i="230" s="1"/>
  <c r="AW78" i="230" s="1"/>
  <c r="R78" i="230"/>
  <c r="R84" i="230" s="1"/>
  <c r="AA79" i="230" s="1"/>
  <c r="Q78" i="230"/>
  <c r="Q84" i="230" s="1"/>
  <c r="AA78" i="230" s="1"/>
  <c r="N78" i="230"/>
  <c r="N84" i="230" s="1"/>
  <c r="Z79" i="230" s="1"/>
  <c r="M78" i="230"/>
  <c r="M84" i="230" s="1"/>
  <c r="Z78" i="230" s="1"/>
  <c r="L78" i="230"/>
  <c r="H78" i="230"/>
  <c r="C81" i="230" s="1"/>
  <c r="C78" i="230"/>
  <c r="AI78" i="230" s="1"/>
  <c r="BV77" i="230"/>
  <c r="BV76" i="230"/>
  <c r="CC75" i="230"/>
  <c r="CC74" i="230"/>
  <c r="BV73" i="230"/>
  <c r="C73" i="230"/>
  <c r="BV72" i="230"/>
  <c r="BO72" i="230"/>
  <c r="BN72" i="230"/>
  <c r="BM72" i="230"/>
  <c r="BL72" i="230"/>
  <c r="BK72" i="230"/>
  <c r="BJ72" i="230"/>
  <c r="BP72" i="230" s="1"/>
  <c r="W72" i="230"/>
  <c r="V72" i="230"/>
  <c r="S72" i="230"/>
  <c r="R72" i="230"/>
  <c r="O72" i="230"/>
  <c r="N72" i="230"/>
  <c r="L72" i="230"/>
  <c r="CH71" i="230"/>
  <c r="BO71" i="230"/>
  <c r="BN71" i="230"/>
  <c r="BM71" i="230"/>
  <c r="BL71" i="230"/>
  <c r="BK71" i="230"/>
  <c r="BJ71" i="230"/>
  <c r="BP71" i="230" s="1"/>
  <c r="X71" i="230"/>
  <c r="U71" i="230"/>
  <c r="T71" i="230"/>
  <c r="Q71" i="230"/>
  <c r="P71" i="230"/>
  <c r="M71" i="230"/>
  <c r="L71" i="230"/>
  <c r="CH70" i="230"/>
  <c r="BO70" i="230"/>
  <c r="BN70" i="230"/>
  <c r="BM70" i="230"/>
  <c r="BL70" i="230"/>
  <c r="BK70" i="230"/>
  <c r="BJ70" i="230"/>
  <c r="BP70" i="230" s="1"/>
  <c r="X70" i="230"/>
  <c r="V70" i="230"/>
  <c r="T70" i="230"/>
  <c r="R70" i="230"/>
  <c r="P70" i="230"/>
  <c r="N70" i="230"/>
  <c r="L70" i="230"/>
  <c r="BV69" i="230"/>
  <c r="BO69" i="230"/>
  <c r="BN69" i="230"/>
  <c r="BM69" i="230"/>
  <c r="BL69" i="230"/>
  <c r="BK69" i="230"/>
  <c r="BJ69" i="230"/>
  <c r="BP69" i="230" s="1"/>
  <c r="W69" i="230"/>
  <c r="U69" i="230"/>
  <c r="S69" i="230"/>
  <c r="Q69" i="230"/>
  <c r="O69" i="230"/>
  <c r="M69" i="230"/>
  <c r="L69" i="230"/>
  <c r="BV68" i="230"/>
  <c r="BO68" i="230"/>
  <c r="BN68" i="230"/>
  <c r="BM68" i="230"/>
  <c r="BL68" i="230"/>
  <c r="BK68" i="230"/>
  <c r="BJ68" i="230"/>
  <c r="BP68" i="230" s="1"/>
  <c r="X68" i="230"/>
  <c r="X73" i="230" s="1"/>
  <c r="AB70" i="230" s="1"/>
  <c r="AL70" i="230" s="1"/>
  <c r="AW70" i="230" s="1"/>
  <c r="W68" i="230"/>
  <c r="W73" i="230" s="1"/>
  <c r="AB69" i="230" s="1"/>
  <c r="AL69" i="230" s="1"/>
  <c r="AW69" i="230" s="1"/>
  <c r="T68" i="230"/>
  <c r="T73" i="230" s="1"/>
  <c r="AA70" i="230" s="1"/>
  <c r="S68" i="230"/>
  <c r="S73" i="230" s="1"/>
  <c r="AA69" i="230" s="1"/>
  <c r="P68" i="230"/>
  <c r="P73" i="230" s="1"/>
  <c r="Z70" i="230" s="1"/>
  <c r="O68" i="230"/>
  <c r="O73" i="230" s="1"/>
  <c r="Z69" i="230" s="1"/>
  <c r="L68" i="230"/>
  <c r="H68" i="230"/>
  <c r="H71" i="230" s="1"/>
  <c r="C68" i="230"/>
  <c r="AI69" i="230" s="1"/>
  <c r="CC67" i="230"/>
  <c r="BO67" i="230"/>
  <c r="BN67" i="230"/>
  <c r="BM67" i="230"/>
  <c r="BL67" i="230"/>
  <c r="BK67" i="230"/>
  <c r="BJ67" i="230"/>
  <c r="BP67" i="230" s="1"/>
  <c r="V67" i="230"/>
  <c r="V73" i="230" s="1"/>
  <c r="AB68" i="230" s="1"/>
  <c r="AL68" i="230" s="1"/>
  <c r="AW68" i="230" s="1"/>
  <c r="U67" i="230"/>
  <c r="U73" i="230" s="1"/>
  <c r="AB67" i="230" s="1"/>
  <c r="AL67" i="230" s="1"/>
  <c r="AW67" i="230" s="1"/>
  <c r="R67" i="230"/>
  <c r="R73" i="230" s="1"/>
  <c r="AA68" i="230" s="1"/>
  <c r="Q67" i="230"/>
  <c r="Q73" i="230" s="1"/>
  <c r="AA67" i="230" s="1"/>
  <c r="N67" i="230"/>
  <c r="N73" i="230" s="1"/>
  <c r="Z68" i="230" s="1"/>
  <c r="M67" i="230"/>
  <c r="M73" i="230" s="1"/>
  <c r="Z67" i="230" s="1"/>
  <c r="L67" i="230"/>
  <c r="H67" i="230"/>
  <c r="C72" i="230" s="1"/>
  <c r="C67" i="230"/>
  <c r="C69" i="230" s="1"/>
  <c r="CM66" i="230"/>
  <c r="CC66" i="230"/>
  <c r="CM65" i="230"/>
  <c r="BV65" i="230"/>
  <c r="BV64" i="230"/>
  <c r="C62" i="230"/>
  <c r="BV61" i="230"/>
  <c r="BO61" i="230"/>
  <c r="BN61" i="230"/>
  <c r="BM61" i="230"/>
  <c r="BL61" i="230"/>
  <c r="BK61" i="230"/>
  <c r="BJ61" i="230"/>
  <c r="BP61" i="230" s="1"/>
  <c r="W61" i="230"/>
  <c r="V61" i="230"/>
  <c r="S61" i="230"/>
  <c r="R61" i="230"/>
  <c r="O61" i="230"/>
  <c r="N61" i="230"/>
  <c r="L61" i="230"/>
  <c r="CM60" i="230"/>
  <c r="BV60" i="230"/>
  <c r="BO60" i="230"/>
  <c r="BN60" i="230"/>
  <c r="BM60" i="230"/>
  <c r="BL60" i="230"/>
  <c r="BK60" i="230"/>
  <c r="BJ60" i="230"/>
  <c r="BP60" i="230" s="1"/>
  <c r="X60" i="230"/>
  <c r="U60" i="230"/>
  <c r="T60" i="230"/>
  <c r="Q60" i="230"/>
  <c r="P60" i="230"/>
  <c r="M60" i="230"/>
  <c r="L60" i="230"/>
  <c r="CM59" i="230"/>
  <c r="CC59" i="230"/>
  <c r="BO59" i="230"/>
  <c r="BN59" i="230"/>
  <c r="BM59" i="230"/>
  <c r="BL59" i="230"/>
  <c r="BK59" i="230"/>
  <c r="BJ59" i="230"/>
  <c r="BP59" i="230" s="1"/>
  <c r="X59" i="230"/>
  <c r="V59" i="230"/>
  <c r="T59" i="230"/>
  <c r="R59" i="230"/>
  <c r="P59" i="230"/>
  <c r="N59" i="230"/>
  <c r="L59" i="230"/>
  <c r="CC58" i="230"/>
  <c r="BO58" i="230"/>
  <c r="BN58" i="230"/>
  <c r="BM58" i="230"/>
  <c r="BL58" i="230"/>
  <c r="BK58" i="230"/>
  <c r="BJ58" i="230"/>
  <c r="BP58" i="230" s="1"/>
  <c r="W58" i="230"/>
  <c r="U58" i="230"/>
  <c r="S58" i="230"/>
  <c r="Q58" i="230"/>
  <c r="O58" i="230"/>
  <c r="M58" i="230"/>
  <c r="L58" i="230"/>
  <c r="BV57" i="230"/>
  <c r="BO57" i="230"/>
  <c r="BN57" i="230"/>
  <c r="BM57" i="230"/>
  <c r="BL57" i="230"/>
  <c r="BK57" i="230"/>
  <c r="BJ57" i="230"/>
  <c r="BP57" i="230" s="1"/>
  <c r="X57" i="230"/>
  <c r="X62" i="230" s="1"/>
  <c r="AB59" i="230" s="1"/>
  <c r="AL59" i="230" s="1"/>
  <c r="AW59" i="230" s="1"/>
  <c r="W57" i="230"/>
  <c r="W62" i="230" s="1"/>
  <c r="AB58" i="230" s="1"/>
  <c r="AL58" i="230" s="1"/>
  <c r="AW58" i="230" s="1"/>
  <c r="T57" i="230"/>
  <c r="T62" i="230" s="1"/>
  <c r="AA59" i="230" s="1"/>
  <c r="S57" i="230"/>
  <c r="S62" i="230" s="1"/>
  <c r="AA58" i="230" s="1"/>
  <c r="P57" i="230"/>
  <c r="P62" i="230" s="1"/>
  <c r="Z59" i="230" s="1"/>
  <c r="O57" i="230"/>
  <c r="O62" i="230" s="1"/>
  <c r="Z58" i="230" s="1"/>
  <c r="L57" i="230"/>
  <c r="H57" i="230"/>
  <c r="H59" i="230" s="1"/>
  <c r="C57" i="230"/>
  <c r="H61" i="230" s="1"/>
  <c r="BV56" i="230"/>
  <c r="BO56" i="230"/>
  <c r="BN56" i="230"/>
  <c r="BM56" i="230"/>
  <c r="BL56" i="230"/>
  <c r="BK56" i="230"/>
  <c r="BJ56" i="230"/>
  <c r="BP56" i="230" s="1"/>
  <c r="V56" i="230"/>
  <c r="V62" i="230" s="1"/>
  <c r="AB57" i="230" s="1"/>
  <c r="AL57" i="230" s="1"/>
  <c r="AW57" i="230" s="1"/>
  <c r="U56" i="230"/>
  <c r="U62" i="230" s="1"/>
  <c r="AB56" i="230" s="1"/>
  <c r="AL56" i="230" s="1"/>
  <c r="AW56" i="230" s="1"/>
  <c r="R56" i="230"/>
  <c r="R62" i="230" s="1"/>
  <c r="AA57" i="230" s="1"/>
  <c r="Q56" i="230"/>
  <c r="Q62" i="230" s="1"/>
  <c r="AA56" i="230" s="1"/>
  <c r="N56" i="230"/>
  <c r="N62" i="230" s="1"/>
  <c r="Z57" i="230" s="1"/>
  <c r="M56" i="230"/>
  <c r="M62" i="230" s="1"/>
  <c r="Z56" i="230" s="1"/>
  <c r="L56" i="230"/>
  <c r="H56" i="230"/>
  <c r="C61" i="230" s="1"/>
  <c r="C56" i="230"/>
  <c r="C60" i="230" s="1"/>
  <c r="CH55" i="230"/>
  <c r="CH54" i="230"/>
  <c r="BV53" i="230"/>
  <c r="BV52" i="230"/>
  <c r="CC51" i="230"/>
  <c r="C51" i="230"/>
  <c r="CC50" i="230"/>
  <c r="BO50" i="230"/>
  <c r="BN50" i="230"/>
  <c r="BM50" i="230"/>
  <c r="BL50" i="230"/>
  <c r="BK50" i="230"/>
  <c r="BJ50" i="230"/>
  <c r="BP50" i="230" s="1"/>
  <c r="W50" i="230"/>
  <c r="V50" i="230"/>
  <c r="S50" i="230"/>
  <c r="R50" i="230"/>
  <c r="O50" i="230"/>
  <c r="N50" i="230"/>
  <c r="L50" i="230"/>
  <c r="BV49" i="230"/>
  <c r="BO49" i="230"/>
  <c r="BN49" i="230"/>
  <c r="BM49" i="230"/>
  <c r="BL49" i="230"/>
  <c r="BK49" i="230"/>
  <c r="BJ49" i="230"/>
  <c r="BP49" i="230" s="1"/>
  <c r="X49" i="230"/>
  <c r="U49" i="230"/>
  <c r="T49" i="230"/>
  <c r="Q49" i="230"/>
  <c r="P49" i="230"/>
  <c r="M49" i="230"/>
  <c r="L49" i="230"/>
  <c r="BV48" i="230"/>
  <c r="BO48" i="230"/>
  <c r="BN48" i="230"/>
  <c r="BM48" i="230"/>
  <c r="BL48" i="230"/>
  <c r="BK48" i="230"/>
  <c r="BJ48" i="230"/>
  <c r="BP48" i="230" s="1"/>
  <c r="X48" i="230"/>
  <c r="V48" i="230"/>
  <c r="T48" i="230"/>
  <c r="R48" i="230"/>
  <c r="P48" i="230"/>
  <c r="N48" i="230"/>
  <c r="L48" i="230"/>
  <c r="BO47" i="230"/>
  <c r="BN47" i="230"/>
  <c r="BM47" i="230"/>
  <c r="BL47" i="230"/>
  <c r="BK47" i="230"/>
  <c r="BJ47" i="230"/>
  <c r="BP47" i="230" s="1"/>
  <c r="W47" i="230"/>
  <c r="U47" i="230"/>
  <c r="S47" i="230"/>
  <c r="Q47" i="230"/>
  <c r="O47" i="230"/>
  <c r="M47" i="230"/>
  <c r="L47" i="230"/>
  <c r="BO46" i="230"/>
  <c r="BN46" i="230"/>
  <c r="BM46" i="230"/>
  <c r="BL46" i="230"/>
  <c r="BK46" i="230"/>
  <c r="BJ46" i="230"/>
  <c r="BP46" i="230" s="1"/>
  <c r="X46" i="230"/>
  <c r="X51" i="230" s="1"/>
  <c r="AB48" i="230" s="1"/>
  <c r="AL48" i="230" s="1"/>
  <c r="AW48" i="230" s="1"/>
  <c r="W46" i="230"/>
  <c r="W51" i="230" s="1"/>
  <c r="AB47" i="230" s="1"/>
  <c r="AL47" i="230" s="1"/>
  <c r="AW47" i="230" s="1"/>
  <c r="T46" i="230"/>
  <c r="T51" i="230" s="1"/>
  <c r="AA48" i="230" s="1"/>
  <c r="S46" i="230"/>
  <c r="S51" i="230" s="1"/>
  <c r="AA47" i="230" s="1"/>
  <c r="P46" i="230"/>
  <c r="P51" i="230" s="1"/>
  <c r="Z48" i="230" s="1"/>
  <c r="O46" i="230"/>
  <c r="O51" i="230" s="1"/>
  <c r="Z47" i="230" s="1"/>
  <c r="L46" i="230"/>
  <c r="H46" i="230"/>
  <c r="H49" i="230" s="1"/>
  <c r="C46" i="230"/>
  <c r="H50" i="230" s="1"/>
  <c r="BO45" i="230"/>
  <c r="BN45" i="230"/>
  <c r="BM45" i="230"/>
  <c r="BL45" i="230"/>
  <c r="BK45" i="230"/>
  <c r="BJ45" i="230"/>
  <c r="BP45" i="230" s="1"/>
  <c r="V45" i="230"/>
  <c r="V51" i="230" s="1"/>
  <c r="AB46" i="230" s="1"/>
  <c r="AL46" i="230" s="1"/>
  <c r="AW46" i="230" s="1"/>
  <c r="U45" i="230"/>
  <c r="U51" i="230" s="1"/>
  <c r="AB45" i="230" s="1"/>
  <c r="AL45" i="230" s="1"/>
  <c r="AW45" i="230" s="1"/>
  <c r="R45" i="230"/>
  <c r="R51" i="230" s="1"/>
  <c r="AA46" i="230" s="1"/>
  <c r="Q45" i="230"/>
  <c r="Q51" i="230" s="1"/>
  <c r="AA45" i="230" s="1"/>
  <c r="N45" i="230"/>
  <c r="N51" i="230" s="1"/>
  <c r="Z46" i="230" s="1"/>
  <c r="M45" i="230"/>
  <c r="M51" i="230" s="1"/>
  <c r="Z45" i="230" s="1"/>
  <c r="L45" i="230"/>
  <c r="H45" i="230"/>
  <c r="C48" i="230" s="1"/>
  <c r="C45" i="230"/>
  <c r="C49" i="230" s="1"/>
  <c r="BT41" i="230"/>
  <c r="BT40" i="230"/>
  <c r="C40" i="230"/>
  <c r="CA39" i="230"/>
  <c r="BO39" i="230"/>
  <c r="BN39" i="230"/>
  <c r="BM39" i="230"/>
  <c r="BL39" i="230"/>
  <c r="BK39" i="230"/>
  <c r="BJ39" i="230"/>
  <c r="BP39" i="230" s="1"/>
  <c r="W39" i="230"/>
  <c r="V39" i="230"/>
  <c r="S39" i="230"/>
  <c r="R39" i="230"/>
  <c r="O39" i="230"/>
  <c r="N39" i="230"/>
  <c r="L39" i="230"/>
  <c r="BO38" i="230"/>
  <c r="BN38" i="230"/>
  <c r="BM38" i="230"/>
  <c r="BL38" i="230"/>
  <c r="BK38" i="230"/>
  <c r="BJ38" i="230"/>
  <c r="BP38" i="230" s="1"/>
  <c r="X38" i="230"/>
  <c r="U38" i="230"/>
  <c r="T38" i="230"/>
  <c r="Q38" i="230"/>
  <c r="P38" i="230"/>
  <c r="M38" i="230"/>
  <c r="L38" i="230"/>
  <c r="BT37" i="230"/>
  <c r="BO37" i="230"/>
  <c r="BN37" i="230"/>
  <c r="BM37" i="230"/>
  <c r="BL37" i="230"/>
  <c r="BK37" i="230"/>
  <c r="BJ37" i="230"/>
  <c r="BP37" i="230" s="1"/>
  <c r="X37" i="230"/>
  <c r="V37" i="230"/>
  <c r="T37" i="230"/>
  <c r="R37" i="230"/>
  <c r="P37" i="230"/>
  <c r="N37" i="230"/>
  <c r="L37" i="230"/>
  <c r="BT36" i="230"/>
  <c r="BO36" i="230"/>
  <c r="BN36" i="230"/>
  <c r="BM36" i="230"/>
  <c r="BL36" i="230"/>
  <c r="BK36" i="230"/>
  <c r="BJ36" i="230"/>
  <c r="BP36" i="230" s="1"/>
  <c r="W36" i="230"/>
  <c r="U36" i="230"/>
  <c r="S36" i="230"/>
  <c r="Q36" i="230"/>
  <c r="O36" i="230"/>
  <c r="M36" i="230"/>
  <c r="L36" i="230"/>
  <c r="CF35" i="230"/>
  <c r="BO35" i="230"/>
  <c r="BN35" i="230"/>
  <c r="BM35" i="230"/>
  <c r="BL35" i="230"/>
  <c r="BK35" i="230"/>
  <c r="BJ35" i="230"/>
  <c r="BP35" i="230" s="1"/>
  <c r="X35" i="230"/>
  <c r="X40" i="230" s="1"/>
  <c r="AB37" i="230" s="1"/>
  <c r="AL37" i="230" s="1"/>
  <c r="AW37" i="230" s="1"/>
  <c r="W35" i="230"/>
  <c r="W40" i="230" s="1"/>
  <c r="AB36" i="230" s="1"/>
  <c r="AL36" i="230" s="1"/>
  <c r="AW36" i="230" s="1"/>
  <c r="T35" i="230"/>
  <c r="T40" i="230" s="1"/>
  <c r="AA37" i="230" s="1"/>
  <c r="S35" i="230"/>
  <c r="S40" i="230" s="1"/>
  <c r="AA36" i="230" s="1"/>
  <c r="P35" i="230"/>
  <c r="P40" i="230" s="1"/>
  <c r="Z37" i="230" s="1"/>
  <c r="O35" i="230"/>
  <c r="O40" i="230" s="1"/>
  <c r="Z36" i="230" s="1"/>
  <c r="L35" i="230"/>
  <c r="H35" i="230"/>
  <c r="H38" i="230" s="1"/>
  <c r="C35" i="230"/>
  <c r="H36" i="230" s="1"/>
  <c r="BO34" i="230"/>
  <c r="BN34" i="230"/>
  <c r="BM34" i="230"/>
  <c r="BL34" i="230"/>
  <c r="BK34" i="230"/>
  <c r="BJ34" i="230"/>
  <c r="BP34" i="230" s="1"/>
  <c r="V34" i="230"/>
  <c r="V40" i="230" s="1"/>
  <c r="AB35" i="230" s="1"/>
  <c r="AL35" i="230" s="1"/>
  <c r="AW35" i="230" s="1"/>
  <c r="U34" i="230"/>
  <c r="U40" i="230" s="1"/>
  <c r="AB34" i="230" s="1"/>
  <c r="AL34" i="230" s="1"/>
  <c r="AW34" i="230" s="1"/>
  <c r="R34" i="230"/>
  <c r="R40" i="230" s="1"/>
  <c r="AA35" i="230" s="1"/>
  <c r="Q34" i="230"/>
  <c r="Q40" i="230" s="1"/>
  <c r="AA34" i="230" s="1"/>
  <c r="N34" i="230"/>
  <c r="N40" i="230" s="1"/>
  <c r="Z35" i="230" s="1"/>
  <c r="M34" i="230"/>
  <c r="M40" i="230" s="1"/>
  <c r="Z34" i="230" s="1"/>
  <c r="L34" i="230"/>
  <c r="H34" i="230"/>
  <c r="C39" i="230" s="1"/>
  <c r="C34" i="230"/>
  <c r="C38" i="230" s="1"/>
  <c r="BT33" i="230"/>
  <c r="BT32" i="230"/>
  <c r="CA31" i="230"/>
  <c r="CF34" i="230" s="1"/>
  <c r="BT29" i="230"/>
  <c r="C29" i="230"/>
  <c r="BT28" i="230"/>
  <c r="BO28" i="230"/>
  <c r="BN28" i="230"/>
  <c r="BM28" i="230"/>
  <c r="BL28" i="230"/>
  <c r="BK28" i="230"/>
  <c r="BJ28" i="230"/>
  <c r="BP28" i="230" s="1"/>
  <c r="W28" i="230"/>
  <c r="V28" i="230"/>
  <c r="S28" i="230"/>
  <c r="R28" i="230"/>
  <c r="O28" i="230"/>
  <c r="N28" i="230"/>
  <c r="L28" i="230"/>
  <c r="BO27" i="230"/>
  <c r="BN27" i="230"/>
  <c r="BM27" i="230"/>
  <c r="BL27" i="230"/>
  <c r="BK27" i="230"/>
  <c r="BJ27" i="230"/>
  <c r="X27" i="230"/>
  <c r="U27" i="230"/>
  <c r="T27" i="230"/>
  <c r="Q27" i="230"/>
  <c r="P27" i="230"/>
  <c r="M27" i="230"/>
  <c r="L27" i="230"/>
  <c r="BO26" i="230"/>
  <c r="BN26" i="230"/>
  <c r="BM26" i="230"/>
  <c r="BL26" i="230"/>
  <c r="BK26" i="230"/>
  <c r="BJ26" i="230"/>
  <c r="BP26" i="230" s="1"/>
  <c r="X26" i="230"/>
  <c r="V26" i="230"/>
  <c r="T26" i="230"/>
  <c r="R26" i="230"/>
  <c r="P26" i="230"/>
  <c r="N26" i="230"/>
  <c r="L26" i="230"/>
  <c r="BT25" i="230"/>
  <c r="BO25" i="230"/>
  <c r="BN25" i="230"/>
  <c r="BM25" i="230"/>
  <c r="BL25" i="230"/>
  <c r="BK25" i="230"/>
  <c r="BJ25" i="230"/>
  <c r="BP25" i="230" s="1"/>
  <c r="W25" i="230"/>
  <c r="U25" i="230"/>
  <c r="S25" i="230"/>
  <c r="Q25" i="230"/>
  <c r="O25" i="230"/>
  <c r="M25" i="230"/>
  <c r="L25" i="230"/>
  <c r="CK24" i="230"/>
  <c r="CK30" i="230" s="1"/>
  <c r="CQ29" i="230" s="1"/>
  <c r="BT24" i="230"/>
  <c r="BO24" i="230"/>
  <c r="BN24" i="230"/>
  <c r="BM24" i="230"/>
  <c r="BL24" i="230"/>
  <c r="BK24" i="230"/>
  <c r="BJ24" i="230"/>
  <c r="BP24" i="230" s="1"/>
  <c r="X24" i="230"/>
  <c r="X29" i="230" s="1"/>
  <c r="AB26" i="230" s="1"/>
  <c r="AL26" i="230" s="1"/>
  <c r="AW26" i="230" s="1"/>
  <c r="W24" i="230"/>
  <c r="W29" i="230" s="1"/>
  <c r="AB25" i="230" s="1"/>
  <c r="AL25" i="230" s="1"/>
  <c r="AW25" i="230" s="1"/>
  <c r="T24" i="230"/>
  <c r="T29" i="230" s="1"/>
  <c r="AA26" i="230" s="1"/>
  <c r="S24" i="230"/>
  <c r="S29" i="230" s="1"/>
  <c r="AA25" i="230" s="1"/>
  <c r="P24" i="230"/>
  <c r="P29" i="230" s="1"/>
  <c r="Z26" i="230" s="1"/>
  <c r="O24" i="230"/>
  <c r="O29" i="230" s="1"/>
  <c r="Z25" i="230" s="1"/>
  <c r="L24" i="230"/>
  <c r="H24" i="230"/>
  <c r="H27" i="230" s="1"/>
  <c r="C24" i="230"/>
  <c r="H28" i="230" s="1"/>
  <c r="CQ23" i="230"/>
  <c r="CA23" i="230"/>
  <c r="BO23" i="230"/>
  <c r="BN23" i="230"/>
  <c r="BM23" i="230"/>
  <c r="BL23" i="230"/>
  <c r="BK23" i="230"/>
  <c r="BJ23" i="230"/>
  <c r="BP23" i="230" s="1"/>
  <c r="V23" i="230"/>
  <c r="V29" i="230" s="1"/>
  <c r="AB24" i="230" s="1"/>
  <c r="AL24" i="230" s="1"/>
  <c r="AW24" i="230" s="1"/>
  <c r="U23" i="230"/>
  <c r="U29" i="230" s="1"/>
  <c r="AB23" i="230" s="1"/>
  <c r="AL23" i="230" s="1"/>
  <c r="AW23" i="230" s="1"/>
  <c r="R23" i="230"/>
  <c r="R29" i="230" s="1"/>
  <c r="AA24" i="230" s="1"/>
  <c r="Q23" i="230"/>
  <c r="Q29" i="230" s="1"/>
  <c r="AA23" i="230" s="1"/>
  <c r="N23" i="230"/>
  <c r="N29" i="230" s="1"/>
  <c r="Z24" i="230" s="1"/>
  <c r="M23" i="230"/>
  <c r="M29" i="230" s="1"/>
  <c r="Z23" i="230" s="1"/>
  <c r="L23" i="230"/>
  <c r="H23" i="230"/>
  <c r="AI24" i="230" s="1"/>
  <c r="C23" i="230"/>
  <c r="AI23" i="230" s="1"/>
  <c r="BT21" i="230"/>
  <c r="BT20" i="230"/>
  <c r="CF19" i="230"/>
  <c r="CK23" i="230" s="1"/>
  <c r="C18" i="230"/>
  <c r="BT17" i="230"/>
  <c r="BO17" i="230"/>
  <c r="BN17" i="230"/>
  <c r="BM17" i="230"/>
  <c r="BL17" i="230"/>
  <c r="BK17" i="230"/>
  <c r="BJ17" i="230"/>
  <c r="W17" i="230"/>
  <c r="V17" i="230"/>
  <c r="S17" i="230"/>
  <c r="R17" i="230"/>
  <c r="O17" i="230"/>
  <c r="N17" i="230"/>
  <c r="L17" i="230"/>
  <c r="BT16" i="230"/>
  <c r="BO16" i="230"/>
  <c r="BN16" i="230"/>
  <c r="BM16" i="230"/>
  <c r="BL16" i="230"/>
  <c r="BK16" i="230"/>
  <c r="BJ16" i="230"/>
  <c r="X16" i="230"/>
  <c r="U16" i="230"/>
  <c r="T16" i="230"/>
  <c r="Q16" i="230"/>
  <c r="P16" i="230"/>
  <c r="M16" i="230"/>
  <c r="L16" i="230"/>
  <c r="CA15" i="230"/>
  <c r="CF18" i="230" s="1"/>
  <c r="BO15" i="230"/>
  <c r="BN15" i="230"/>
  <c r="BM15" i="230"/>
  <c r="BL15" i="230"/>
  <c r="BK15" i="230"/>
  <c r="BJ15" i="230"/>
  <c r="X15" i="230"/>
  <c r="V15" i="230"/>
  <c r="T15" i="230"/>
  <c r="R15" i="230"/>
  <c r="P15" i="230"/>
  <c r="N15" i="230"/>
  <c r="L15" i="230"/>
  <c r="BO14" i="230"/>
  <c r="BN14" i="230"/>
  <c r="BM14" i="230"/>
  <c r="BL14" i="230"/>
  <c r="BK14" i="230"/>
  <c r="BJ14" i="230"/>
  <c r="W14" i="230"/>
  <c r="U14" i="230"/>
  <c r="S14" i="230"/>
  <c r="Q14" i="230"/>
  <c r="O14" i="230"/>
  <c r="M14" i="230"/>
  <c r="L14" i="230"/>
  <c r="BT13" i="230"/>
  <c r="CA14" i="230" s="1"/>
  <c r="BO13" i="230"/>
  <c r="BN13" i="230"/>
  <c r="BM13" i="230"/>
  <c r="BL13" i="230"/>
  <c r="BK13" i="230"/>
  <c r="BJ13" i="230"/>
  <c r="BP13" i="230" s="1"/>
  <c r="X13" i="230"/>
  <c r="X18" i="230" s="1"/>
  <c r="AB15" i="230" s="1"/>
  <c r="AL15" i="230" s="1"/>
  <c r="AW15" i="230" s="1"/>
  <c r="W13" i="230"/>
  <c r="W18" i="230" s="1"/>
  <c r="AB14" i="230" s="1"/>
  <c r="AL14" i="230" s="1"/>
  <c r="AW14" i="230" s="1"/>
  <c r="T13" i="230"/>
  <c r="T18" i="230" s="1"/>
  <c r="AA15" i="230" s="1"/>
  <c r="S13" i="230"/>
  <c r="S18" i="230" s="1"/>
  <c r="AA14" i="230" s="1"/>
  <c r="P13" i="230"/>
  <c r="P18" i="230" s="1"/>
  <c r="Z15" i="230" s="1"/>
  <c r="O13" i="230"/>
  <c r="O18" i="230" s="1"/>
  <c r="Z14" i="230" s="1"/>
  <c r="L13" i="230"/>
  <c r="H13" i="230"/>
  <c r="H16" i="230" s="1"/>
  <c r="C13" i="230"/>
  <c r="H14" i="230" s="1"/>
  <c r="BT12" i="230"/>
  <c r="BO12" i="230"/>
  <c r="BN12" i="230"/>
  <c r="BM12" i="230"/>
  <c r="BL12" i="230"/>
  <c r="BK12" i="230"/>
  <c r="BJ12" i="230"/>
  <c r="BP12" i="230" s="1"/>
  <c r="V12" i="230"/>
  <c r="V18" i="230" s="1"/>
  <c r="AB13" i="230" s="1"/>
  <c r="AL13" i="230" s="1"/>
  <c r="AW13" i="230" s="1"/>
  <c r="U12" i="230"/>
  <c r="U18" i="230" s="1"/>
  <c r="AB12" i="230" s="1"/>
  <c r="AL12" i="230" s="1"/>
  <c r="AW12" i="230" s="1"/>
  <c r="R12" i="230"/>
  <c r="R18" i="230" s="1"/>
  <c r="AA13" i="230" s="1"/>
  <c r="Q12" i="230"/>
  <c r="Q18" i="230" s="1"/>
  <c r="AA12" i="230" s="1"/>
  <c r="N12" i="230"/>
  <c r="N18" i="230" s="1"/>
  <c r="Z13" i="230" s="1"/>
  <c r="M12" i="230"/>
  <c r="M18" i="230" s="1"/>
  <c r="Z12" i="230" s="1"/>
  <c r="L12" i="230"/>
  <c r="H12" i="230"/>
  <c r="C17" i="230" s="1"/>
  <c r="C12" i="230"/>
  <c r="C16" i="230" s="1"/>
  <c r="C95" i="229"/>
  <c r="BO94" i="229"/>
  <c r="BN94" i="229"/>
  <c r="BM94" i="229"/>
  <c r="BL94" i="229"/>
  <c r="BK94" i="229"/>
  <c r="BJ94" i="229"/>
  <c r="BP94" i="229" s="1"/>
  <c r="W94" i="229"/>
  <c r="V94" i="229"/>
  <c r="S94" i="229"/>
  <c r="R94" i="229"/>
  <c r="O94" i="229"/>
  <c r="N94" i="229"/>
  <c r="L94" i="229"/>
  <c r="BO93" i="229"/>
  <c r="BN93" i="229"/>
  <c r="BM93" i="229"/>
  <c r="BL93" i="229"/>
  <c r="BK93" i="229"/>
  <c r="BJ93" i="229"/>
  <c r="BP93" i="229" s="1"/>
  <c r="X93" i="229"/>
  <c r="U93" i="229"/>
  <c r="T93" i="229"/>
  <c r="Q93" i="229"/>
  <c r="P93" i="229"/>
  <c r="M93" i="229"/>
  <c r="L93" i="229"/>
  <c r="BO92" i="229"/>
  <c r="BN92" i="229"/>
  <c r="BM92" i="229"/>
  <c r="BL92" i="229"/>
  <c r="BK92" i="229"/>
  <c r="BJ92" i="229"/>
  <c r="BP92" i="229" s="1"/>
  <c r="X92" i="229"/>
  <c r="V92" i="229"/>
  <c r="T92" i="229"/>
  <c r="R92" i="229"/>
  <c r="P92" i="229"/>
  <c r="N92" i="229"/>
  <c r="L92" i="229"/>
  <c r="BO91" i="229"/>
  <c r="BN91" i="229"/>
  <c r="BM91" i="229"/>
  <c r="BL91" i="229"/>
  <c r="BK91" i="229"/>
  <c r="BJ91" i="229"/>
  <c r="BP91" i="229" s="1"/>
  <c r="W91" i="229"/>
  <c r="U91" i="229"/>
  <c r="S91" i="229"/>
  <c r="Q91" i="229"/>
  <c r="O91" i="229"/>
  <c r="M91" i="229"/>
  <c r="L91" i="229"/>
  <c r="BO90" i="229"/>
  <c r="BN90" i="229"/>
  <c r="BM90" i="229"/>
  <c r="BL90" i="229"/>
  <c r="BK90" i="229"/>
  <c r="BJ90" i="229"/>
  <c r="BP90" i="229" s="1"/>
  <c r="X90" i="229"/>
  <c r="X95" i="229" s="1"/>
  <c r="AB92" i="229" s="1"/>
  <c r="AL92" i="229" s="1"/>
  <c r="AW92" i="229" s="1"/>
  <c r="W90" i="229"/>
  <c r="W95" i="229" s="1"/>
  <c r="AB91" i="229" s="1"/>
  <c r="AL91" i="229" s="1"/>
  <c r="AW91" i="229" s="1"/>
  <c r="T90" i="229"/>
  <c r="T95" i="229" s="1"/>
  <c r="AA92" i="229" s="1"/>
  <c r="S90" i="229"/>
  <c r="S95" i="229" s="1"/>
  <c r="AA91" i="229" s="1"/>
  <c r="P90" i="229"/>
  <c r="P95" i="229" s="1"/>
  <c r="Z92" i="229" s="1"/>
  <c r="O90" i="229"/>
  <c r="O95" i="229" s="1"/>
  <c r="Z91" i="229" s="1"/>
  <c r="L90" i="229"/>
  <c r="H90" i="229"/>
  <c r="AI92" i="229" s="1"/>
  <c r="C90" i="229"/>
  <c r="H91" i="229" s="1"/>
  <c r="BO89" i="229"/>
  <c r="BN89" i="229"/>
  <c r="BM89" i="229"/>
  <c r="BL89" i="229"/>
  <c r="BK89" i="229"/>
  <c r="BJ89" i="229"/>
  <c r="BP89" i="229" s="1"/>
  <c r="V89" i="229"/>
  <c r="V95" i="229" s="1"/>
  <c r="AB90" i="229" s="1"/>
  <c r="AL90" i="229" s="1"/>
  <c r="AW90" i="229" s="1"/>
  <c r="U89" i="229"/>
  <c r="U95" i="229" s="1"/>
  <c r="AB89" i="229" s="1"/>
  <c r="AL89" i="229" s="1"/>
  <c r="AW89" i="229" s="1"/>
  <c r="R89" i="229"/>
  <c r="R95" i="229" s="1"/>
  <c r="AA90" i="229" s="1"/>
  <c r="Q89" i="229"/>
  <c r="Q95" i="229" s="1"/>
  <c r="AA89" i="229" s="1"/>
  <c r="N89" i="229"/>
  <c r="N95" i="229" s="1"/>
  <c r="Z90" i="229" s="1"/>
  <c r="M89" i="229"/>
  <c r="M95" i="229" s="1"/>
  <c r="Z89" i="229" s="1"/>
  <c r="L89" i="229"/>
  <c r="H89" i="229"/>
  <c r="C94" i="229" s="1"/>
  <c r="C89" i="229"/>
  <c r="C93" i="229" s="1"/>
  <c r="C84" i="229"/>
  <c r="BO83" i="229"/>
  <c r="BN83" i="229"/>
  <c r="BM83" i="229"/>
  <c r="BL83" i="229"/>
  <c r="BK83" i="229"/>
  <c r="BJ83" i="229"/>
  <c r="BP83" i="229" s="1"/>
  <c r="W83" i="229"/>
  <c r="V83" i="229"/>
  <c r="S83" i="229"/>
  <c r="R83" i="229"/>
  <c r="O83" i="229"/>
  <c r="N83" i="229"/>
  <c r="L83" i="229"/>
  <c r="BO82" i="229"/>
  <c r="BN82" i="229"/>
  <c r="BM82" i="229"/>
  <c r="BL82" i="229"/>
  <c r="BK82" i="229"/>
  <c r="BJ82" i="229"/>
  <c r="X82" i="229"/>
  <c r="U82" i="229"/>
  <c r="T82" i="229"/>
  <c r="Q82" i="229"/>
  <c r="P82" i="229"/>
  <c r="M82" i="229"/>
  <c r="L82" i="229"/>
  <c r="BO81" i="229"/>
  <c r="BN81" i="229"/>
  <c r="BM81" i="229"/>
  <c r="BL81" i="229"/>
  <c r="BK81" i="229"/>
  <c r="BJ81" i="229"/>
  <c r="BP81" i="229" s="1"/>
  <c r="X81" i="229"/>
  <c r="V81" i="229"/>
  <c r="T81" i="229"/>
  <c r="R81" i="229"/>
  <c r="P81" i="229"/>
  <c r="N81" i="229"/>
  <c r="L81" i="229"/>
  <c r="BO80" i="229"/>
  <c r="BN80" i="229"/>
  <c r="BM80" i="229"/>
  <c r="BL80" i="229"/>
  <c r="BK80" i="229"/>
  <c r="BJ80" i="229"/>
  <c r="BP80" i="229" s="1"/>
  <c r="W80" i="229"/>
  <c r="U80" i="229"/>
  <c r="S80" i="229"/>
  <c r="Q80" i="229"/>
  <c r="O80" i="229"/>
  <c r="M80" i="229"/>
  <c r="L80" i="229"/>
  <c r="BO79" i="229"/>
  <c r="BN79" i="229"/>
  <c r="BM79" i="229"/>
  <c r="BL79" i="229"/>
  <c r="BK79" i="229"/>
  <c r="BJ79" i="229"/>
  <c r="BP79" i="229" s="1"/>
  <c r="X79" i="229"/>
  <c r="X84" i="229" s="1"/>
  <c r="AB81" i="229" s="1"/>
  <c r="AL81" i="229" s="1"/>
  <c r="AW81" i="229" s="1"/>
  <c r="W79" i="229"/>
  <c r="W84" i="229" s="1"/>
  <c r="AB80" i="229" s="1"/>
  <c r="AL80" i="229" s="1"/>
  <c r="AW80" i="229" s="1"/>
  <c r="T79" i="229"/>
  <c r="T84" i="229" s="1"/>
  <c r="AA81" i="229" s="1"/>
  <c r="S79" i="229"/>
  <c r="S84" i="229" s="1"/>
  <c r="AA80" i="229" s="1"/>
  <c r="P79" i="229"/>
  <c r="P84" i="229" s="1"/>
  <c r="Z81" i="229" s="1"/>
  <c r="O79" i="229"/>
  <c r="O84" i="229" s="1"/>
  <c r="Z80" i="229" s="1"/>
  <c r="L79" i="229"/>
  <c r="H79" i="229"/>
  <c r="H82" i="229" s="1"/>
  <c r="C79" i="229"/>
  <c r="H83" i="229" s="1"/>
  <c r="BO78" i="229"/>
  <c r="BN78" i="229"/>
  <c r="BM78" i="229"/>
  <c r="BL78" i="229"/>
  <c r="BK78" i="229"/>
  <c r="BJ78" i="229"/>
  <c r="BP78" i="229" s="1"/>
  <c r="V78" i="229"/>
  <c r="V84" i="229" s="1"/>
  <c r="AB79" i="229" s="1"/>
  <c r="AL79" i="229" s="1"/>
  <c r="AW79" i="229" s="1"/>
  <c r="U78" i="229"/>
  <c r="U84" i="229" s="1"/>
  <c r="AB78" i="229" s="1"/>
  <c r="AL78" i="229" s="1"/>
  <c r="AW78" i="229" s="1"/>
  <c r="R78" i="229"/>
  <c r="R84" i="229" s="1"/>
  <c r="AA79" i="229" s="1"/>
  <c r="Q78" i="229"/>
  <c r="Q84" i="229" s="1"/>
  <c r="AA78" i="229" s="1"/>
  <c r="N78" i="229"/>
  <c r="N84" i="229" s="1"/>
  <c r="Z79" i="229" s="1"/>
  <c r="M78" i="229"/>
  <c r="M84" i="229" s="1"/>
  <c r="Z78" i="229" s="1"/>
  <c r="L78" i="229"/>
  <c r="H78" i="229"/>
  <c r="C83" i="229" s="1"/>
  <c r="C78" i="229"/>
  <c r="AI78" i="229" s="1"/>
  <c r="BV77" i="229"/>
  <c r="BV76" i="229"/>
  <c r="CC75" i="229"/>
  <c r="CC74" i="229"/>
  <c r="BV73" i="229"/>
  <c r="C73" i="229"/>
  <c r="BV72" i="229"/>
  <c r="BO72" i="229"/>
  <c r="BN72" i="229"/>
  <c r="BM72" i="229"/>
  <c r="BL72" i="229"/>
  <c r="BK72" i="229"/>
  <c r="BJ72" i="229"/>
  <c r="BP72" i="229" s="1"/>
  <c r="W72" i="229"/>
  <c r="V72" i="229"/>
  <c r="S72" i="229"/>
  <c r="R72" i="229"/>
  <c r="O72" i="229"/>
  <c r="N72" i="229"/>
  <c r="L72" i="229"/>
  <c r="CH71" i="229"/>
  <c r="BO71" i="229"/>
  <c r="BN71" i="229"/>
  <c r="BM71" i="229"/>
  <c r="BL71" i="229"/>
  <c r="BK71" i="229"/>
  <c r="BJ71" i="229"/>
  <c r="BP71" i="229" s="1"/>
  <c r="X71" i="229"/>
  <c r="U71" i="229"/>
  <c r="T71" i="229"/>
  <c r="Q71" i="229"/>
  <c r="P71" i="229"/>
  <c r="M71" i="229"/>
  <c r="L71" i="229"/>
  <c r="CH70" i="229"/>
  <c r="BO70" i="229"/>
  <c r="BN70" i="229"/>
  <c r="BM70" i="229"/>
  <c r="BL70" i="229"/>
  <c r="BK70" i="229"/>
  <c r="BJ70" i="229"/>
  <c r="BP70" i="229" s="1"/>
  <c r="X70" i="229"/>
  <c r="V70" i="229"/>
  <c r="T70" i="229"/>
  <c r="R70" i="229"/>
  <c r="P70" i="229"/>
  <c r="N70" i="229"/>
  <c r="L70" i="229"/>
  <c r="BV69" i="229"/>
  <c r="BO69" i="229"/>
  <c r="BN69" i="229"/>
  <c r="BM69" i="229"/>
  <c r="BL69" i="229"/>
  <c r="BK69" i="229"/>
  <c r="BJ69" i="229"/>
  <c r="BP69" i="229" s="1"/>
  <c r="W69" i="229"/>
  <c r="U69" i="229"/>
  <c r="S69" i="229"/>
  <c r="Q69" i="229"/>
  <c r="O69" i="229"/>
  <c r="M69" i="229"/>
  <c r="L69" i="229"/>
  <c r="BV68" i="229"/>
  <c r="BO68" i="229"/>
  <c r="BN68" i="229"/>
  <c r="BM68" i="229"/>
  <c r="BL68" i="229"/>
  <c r="BK68" i="229"/>
  <c r="BJ68" i="229"/>
  <c r="BP68" i="229" s="1"/>
  <c r="X68" i="229"/>
  <c r="X73" i="229" s="1"/>
  <c r="AB70" i="229" s="1"/>
  <c r="AL70" i="229" s="1"/>
  <c r="AW70" i="229" s="1"/>
  <c r="W68" i="229"/>
  <c r="W73" i="229" s="1"/>
  <c r="AB69" i="229" s="1"/>
  <c r="AL69" i="229" s="1"/>
  <c r="AW69" i="229" s="1"/>
  <c r="T68" i="229"/>
  <c r="T73" i="229" s="1"/>
  <c r="AA70" i="229" s="1"/>
  <c r="S68" i="229"/>
  <c r="S73" i="229" s="1"/>
  <c r="AA69" i="229" s="1"/>
  <c r="P68" i="229"/>
  <c r="P73" i="229" s="1"/>
  <c r="Z70" i="229" s="1"/>
  <c r="O68" i="229"/>
  <c r="O73" i="229" s="1"/>
  <c r="Z69" i="229" s="1"/>
  <c r="L68" i="229"/>
  <c r="H68" i="229"/>
  <c r="H71" i="229" s="1"/>
  <c r="C68" i="229"/>
  <c r="H72" i="229" s="1"/>
  <c r="CC67" i="229"/>
  <c r="BO67" i="229"/>
  <c r="BN67" i="229"/>
  <c r="BM67" i="229"/>
  <c r="BL67" i="229"/>
  <c r="BK67" i="229"/>
  <c r="BJ67" i="229"/>
  <c r="BP67" i="229" s="1"/>
  <c r="BP73" i="229" s="1"/>
  <c r="V67" i="229"/>
  <c r="V73" i="229" s="1"/>
  <c r="AB68" i="229" s="1"/>
  <c r="AL68" i="229" s="1"/>
  <c r="AW68" i="229" s="1"/>
  <c r="U67" i="229"/>
  <c r="U73" i="229" s="1"/>
  <c r="AB67" i="229" s="1"/>
  <c r="AL67" i="229" s="1"/>
  <c r="AW67" i="229" s="1"/>
  <c r="R67" i="229"/>
  <c r="R73" i="229" s="1"/>
  <c r="AA68" i="229" s="1"/>
  <c r="Q67" i="229"/>
  <c r="Q73" i="229" s="1"/>
  <c r="AA67" i="229" s="1"/>
  <c r="N67" i="229"/>
  <c r="N73" i="229" s="1"/>
  <c r="Z68" i="229" s="1"/>
  <c r="M67" i="229"/>
  <c r="M73" i="229" s="1"/>
  <c r="Z67" i="229" s="1"/>
  <c r="L67" i="229"/>
  <c r="H67" i="229"/>
  <c r="C72" i="229" s="1"/>
  <c r="C67" i="229"/>
  <c r="C69" i="229" s="1"/>
  <c r="CM66" i="229"/>
  <c r="CC66" i="229"/>
  <c r="CM65" i="229"/>
  <c r="BV65" i="229"/>
  <c r="BV64" i="229"/>
  <c r="C62" i="229"/>
  <c r="BV61" i="229"/>
  <c r="BO61" i="229"/>
  <c r="BN61" i="229"/>
  <c r="BM61" i="229"/>
  <c r="BL61" i="229"/>
  <c r="BK61" i="229"/>
  <c r="BJ61" i="229"/>
  <c r="BP61" i="229" s="1"/>
  <c r="W61" i="229"/>
  <c r="V61" i="229"/>
  <c r="S61" i="229"/>
  <c r="R61" i="229"/>
  <c r="O61" i="229"/>
  <c r="N61" i="229"/>
  <c r="L61" i="229"/>
  <c r="CM60" i="229"/>
  <c r="BV60" i="229"/>
  <c r="BO60" i="229"/>
  <c r="BN60" i="229"/>
  <c r="BM60" i="229"/>
  <c r="BL60" i="229"/>
  <c r="BK60" i="229"/>
  <c r="BJ60" i="229"/>
  <c r="BP60" i="229" s="1"/>
  <c r="X60" i="229"/>
  <c r="U60" i="229"/>
  <c r="T60" i="229"/>
  <c r="Q60" i="229"/>
  <c r="P60" i="229"/>
  <c r="M60" i="229"/>
  <c r="L60" i="229"/>
  <c r="CM59" i="229"/>
  <c r="CC59" i="229"/>
  <c r="BO59" i="229"/>
  <c r="BN59" i="229"/>
  <c r="BM59" i="229"/>
  <c r="BL59" i="229"/>
  <c r="BK59" i="229"/>
  <c r="BJ59" i="229"/>
  <c r="BP59" i="229" s="1"/>
  <c r="X59" i="229"/>
  <c r="V59" i="229"/>
  <c r="T59" i="229"/>
  <c r="R59" i="229"/>
  <c r="P59" i="229"/>
  <c r="N59" i="229"/>
  <c r="L59" i="229"/>
  <c r="CC58" i="229"/>
  <c r="BO58" i="229"/>
  <c r="BN58" i="229"/>
  <c r="BM58" i="229"/>
  <c r="BL58" i="229"/>
  <c r="BK58" i="229"/>
  <c r="BJ58" i="229"/>
  <c r="BP58" i="229" s="1"/>
  <c r="W58" i="229"/>
  <c r="U58" i="229"/>
  <c r="S58" i="229"/>
  <c r="Q58" i="229"/>
  <c r="O58" i="229"/>
  <c r="M58" i="229"/>
  <c r="L58" i="229"/>
  <c r="BV57" i="229"/>
  <c r="BO57" i="229"/>
  <c r="BN57" i="229"/>
  <c r="BM57" i="229"/>
  <c r="BL57" i="229"/>
  <c r="BK57" i="229"/>
  <c r="BJ57" i="229"/>
  <c r="BP57" i="229" s="1"/>
  <c r="X57" i="229"/>
  <c r="X62" i="229" s="1"/>
  <c r="AB59" i="229" s="1"/>
  <c r="AL59" i="229" s="1"/>
  <c r="AW59" i="229" s="1"/>
  <c r="W57" i="229"/>
  <c r="W62" i="229" s="1"/>
  <c r="AB58" i="229" s="1"/>
  <c r="AL58" i="229" s="1"/>
  <c r="AW58" i="229" s="1"/>
  <c r="T57" i="229"/>
  <c r="T62" i="229" s="1"/>
  <c r="AA59" i="229" s="1"/>
  <c r="S57" i="229"/>
  <c r="S62" i="229" s="1"/>
  <c r="AA58" i="229" s="1"/>
  <c r="P57" i="229"/>
  <c r="P62" i="229" s="1"/>
  <c r="Z59" i="229" s="1"/>
  <c r="O57" i="229"/>
  <c r="O62" i="229" s="1"/>
  <c r="Z58" i="229" s="1"/>
  <c r="L57" i="229"/>
  <c r="H57" i="229"/>
  <c r="H59" i="229" s="1"/>
  <c r="C57" i="229"/>
  <c r="H61" i="229" s="1"/>
  <c r="BV56" i="229"/>
  <c r="BO56" i="229"/>
  <c r="BN56" i="229"/>
  <c r="BM56" i="229"/>
  <c r="BL56" i="229"/>
  <c r="BK56" i="229"/>
  <c r="BJ56" i="229"/>
  <c r="BP56" i="229" s="1"/>
  <c r="BP62" i="229" s="1"/>
  <c r="V56" i="229"/>
  <c r="V62" i="229" s="1"/>
  <c r="AB57" i="229" s="1"/>
  <c r="AL57" i="229" s="1"/>
  <c r="AW57" i="229" s="1"/>
  <c r="U56" i="229"/>
  <c r="U62" i="229" s="1"/>
  <c r="AB56" i="229" s="1"/>
  <c r="AL56" i="229" s="1"/>
  <c r="AW56" i="229" s="1"/>
  <c r="R56" i="229"/>
  <c r="R62" i="229" s="1"/>
  <c r="AA57" i="229" s="1"/>
  <c r="Q56" i="229"/>
  <c r="Q62" i="229" s="1"/>
  <c r="AA56" i="229" s="1"/>
  <c r="N56" i="229"/>
  <c r="N62" i="229" s="1"/>
  <c r="Z57" i="229" s="1"/>
  <c r="M56" i="229"/>
  <c r="M62" i="229" s="1"/>
  <c r="Z56" i="229" s="1"/>
  <c r="L56" i="229"/>
  <c r="H56" i="229"/>
  <c r="C61" i="229" s="1"/>
  <c r="C56" i="229"/>
  <c r="C60" i="229" s="1"/>
  <c r="CH55" i="229"/>
  <c r="CH54" i="229"/>
  <c r="BV53" i="229"/>
  <c r="BV52" i="229"/>
  <c r="CC51" i="229"/>
  <c r="C51" i="229"/>
  <c r="CC50" i="229"/>
  <c r="BO50" i="229"/>
  <c r="BN50" i="229"/>
  <c r="BM50" i="229"/>
  <c r="BL50" i="229"/>
  <c r="BK50" i="229"/>
  <c r="BJ50" i="229"/>
  <c r="BP50" i="229" s="1"/>
  <c r="W50" i="229"/>
  <c r="V50" i="229"/>
  <c r="S50" i="229"/>
  <c r="R50" i="229"/>
  <c r="O50" i="229"/>
  <c r="N50" i="229"/>
  <c r="L50" i="229"/>
  <c r="BV49" i="229"/>
  <c r="BO49" i="229"/>
  <c r="BN49" i="229"/>
  <c r="BM49" i="229"/>
  <c r="BL49" i="229"/>
  <c r="BK49" i="229"/>
  <c r="BJ49" i="229"/>
  <c r="BP49" i="229" s="1"/>
  <c r="X49" i="229"/>
  <c r="U49" i="229"/>
  <c r="T49" i="229"/>
  <c r="Q49" i="229"/>
  <c r="P49" i="229"/>
  <c r="M49" i="229"/>
  <c r="L49" i="229"/>
  <c r="BV48" i="229"/>
  <c r="BO48" i="229"/>
  <c r="BN48" i="229"/>
  <c r="BM48" i="229"/>
  <c r="BL48" i="229"/>
  <c r="BK48" i="229"/>
  <c r="BJ48" i="229"/>
  <c r="BP48" i="229" s="1"/>
  <c r="X48" i="229"/>
  <c r="V48" i="229"/>
  <c r="T48" i="229"/>
  <c r="R48" i="229"/>
  <c r="P48" i="229"/>
  <c r="N48" i="229"/>
  <c r="L48" i="229"/>
  <c r="BO47" i="229"/>
  <c r="BN47" i="229"/>
  <c r="BM47" i="229"/>
  <c r="BL47" i="229"/>
  <c r="BK47" i="229"/>
  <c r="BJ47" i="229"/>
  <c r="BP47" i="229" s="1"/>
  <c r="W47" i="229"/>
  <c r="U47" i="229"/>
  <c r="S47" i="229"/>
  <c r="Q47" i="229"/>
  <c r="O47" i="229"/>
  <c r="M47" i="229"/>
  <c r="L47" i="229"/>
  <c r="BO46" i="229"/>
  <c r="BN46" i="229"/>
  <c r="BM46" i="229"/>
  <c r="BL46" i="229"/>
  <c r="BK46" i="229"/>
  <c r="BJ46" i="229"/>
  <c r="BP46" i="229" s="1"/>
  <c r="X46" i="229"/>
  <c r="X51" i="229" s="1"/>
  <c r="AB48" i="229" s="1"/>
  <c r="AL48" i="229" s="1"/>
  <c r="AW48" i="229" s="1"/>
  <c r="W46" i="229"/>
  <c r="W51" i="229" s="1"/>
  <c r="AB47" i="229" s="1"/>
  <c r="AL47" i="229" s="1"/>
  <c r="AW47" i="229" s="1"/>
  <c r="T46" i="229"/>
  <c r="T51" i="229" s="1"/>
  <c r="AA48" i="229" s="1"/>
  <c r="S46" i="229"/>
  <c r="S51" i="229" s="1"/>
  <c r="AA47" i="229" s="1"/>
  <c r="P46" i="229"/>
  <c r="P51" i="229" s="1"/>
  <c r="Z48" i="229" s="1"/>
  <c r="O46" i="229"/>
  <c r="O51" i="229" s="1"/>
  <c r="Z47" i="229" s="1"/>
  <c r="L46" i="229"/>
  <c r="H46" i="229"/>
  <c r="H48" i="229" s="1"/>
  <c r="C46" i="229"/>
  <c r="H50" i="229" s="1"/>
  <c r="BO45" i="229"/>
  <c r="BN45" i="229"/>
  <c r="BM45" i="229"/>
  <c r="BL45" i="229"/>
  <c r="BK45" i="229"/>
  <c r="BJ45" i="229"/>
  <c r="BP45" i="229" s="1"/>
  <c r="V45" i="229"/>
  <c r="V51" i="229" s="1"/>
  <c r="AB46" i="229" s="1"/>
  <c r="AL46" i="229" s="1"/>
  <c r="AW46" i="229" s="1"/>
  <c r="U45" i="229"/>
  <c r="U51" i="229" s="1"/>
  <c r="AB45" i="229" s="1"/>
  <c r="AL45" i="229" s="1"/>
  <c r="AW45" i="229" s="1"/>
  <c r="R45" i="229"/>
  <c r="R51" i="229" s="1"/>
  <c r="AA46" i="229" s="1"/>
  <c r="Q45" i="229"/>
  <c r="Q51" i="229" s="1"/>
  <c r="AA45" i="229" s="1"/>
  <c r="N45" i="229"/>
  <c r="N51" i="229" s="1"/>
  <c r="Z46" i="229" s="1"/>
  <c r="M45" i="229"/>
  <c r="M51" i="229" s="1"/>
  <c r="Z45" i="229" s="1"/>
  <c r="L45" i="229"/>
  <c r="H45" i="229"/>
  <c r="C50" i="229" s="1"/>
  <c r="C45" i="229"/>
  <c r="C49" i="229" s="1"/>
  <c r="BT41" i="229"/>
  <c r="BT40" i="229"/>
  <c r="C40" i="229"/>
  <c r="CA39" i="229"/>
  <c r="BO39" i="229"/>
  <c r="BN39" i="229"/>
  <c r="BM39" i="229"/>
  <c r="BL39" i="229"/>
  <c r="BK39" i="229"/>
  <c r="BJ39" i="229"/>
  <c r="BP39" i="229" s="1"/>
  <c r="W39" i="229"/>
  <c r="V39" i="229"/>
  <c r="S39" i="229"/>
  <c r="R39" i="229"/>
  <c r="O39" i="229"/>
  <c r="N39" i="229"/>
  <c r="L39" i="229"/>
  <c r="BO38" i="229"/>
  <c r="BN38" i="229"/>
  <c r="BM38" i="229"/>
  <c r="BL38" i="229"/>
  <c r="BK38" i="229"/>
  <c r="BJ38" i="229"/>
  <c r="BP38" i="229" s="1"/>
  <c r="X38" i="229"/>
  <c r="U38" i="229"/>
  <c r="T38" i="229"/>
  <c r="Q38" i="229"/>
  <c r="P38" i="229"/>
  <c r="M38" i="229"/>
  <c r="L38" i="229"/>
  <c r="BT37" i="229"/>
  <c r="BO37" i="229"/>
  <c r="BN37" i="229"/>
  <c r="BM37" i="229"/>
  <c r="BL37" i="229"/>
  <c r="BK37" i="229"/>
  <c r="BJ37" i="229"/>
  <c r="BP37" i="229" s="1"/>
  <c r="X37" i="229"/>
  <c r="V37" i="229"/>
  <c r="T37" i="229"/>
  <c r="R37" i="229"/>
  <c r="P37" i="229"/>
  <c r="N37" i="229"/>
  <c r="L37" i="229"/>
  <c r="BT36" i="229"/>
  <c r="BO36" i="229"/>
  <c r="BN36" i="229"/>
  <c r="BM36" i="229"/>
  <c r="BL36" i="229"/>
  <c r="BK36" i="229"/>
  <c r="BJ36" i="229"/>
  <c r="BP36" i="229" s="1"/>
  <c r="W36" i="229"/>
  <c r="U36" i="229"/>
  <c r="S36" i="229"/>
  <c r="Q36" i="229"/>
  <c r="O36" i="229"/>
  <c r="M36" i="229"/>
  <c r="L36" i="229"/>
  <c r="CF35" i="229"/>
  <c r="BO35" i="229"/>
  <c r="BN35" i="229"/>
  <c r="BM35" i="229"/>
  <c r="BL35" i="229"/>
  <c r="BK35" i="229"/>
  <c r="BJ35" i="229"/>
  <c r="BP35" i="229" s="1"/>
  <c r="X35" i="229"/>
  <c r="X40" i="229" s="1"/>
  <c r="AB37" i="229" s="1"/>
  <c r="AL37" i="229" s="1"/>
  <c r="AW37" i="229" s="1"/>
  <c r="W35" i="229"/>
  <c r="W40" i="229" s="1"/>
  <c r="AB36" i="229" s="1"/>
  <c r="AL36" i="229" s="1"/>
  <c r="AW36" i="229" s="1"/>
  <c r="T35" i="229"/>
  <c r="T40" i="229" s="1"/>
  <c r="AA37" i="229" s="1"/>
  <c r="S35" i="229"/>
  <c r="S40" i="229" s="1"/>
  <c r="AA36" i="229" s="1"/>
  <c r="P35" i="229"/>
  <c r="P40" i="229" s="1"/>
  <c r="Z37" i="229" s="1"/>
  <c r="O35" i="229"/>
  <c r="O40" i="229" s="1"/>
  <c r="Z36" i="229" s="1"/>
  <c r="L35" i="229"/>
  <c r="H35" i="229"/>
  <c r="AI37" i="229" s="1"/>
  <c r="C35" i="229"/>
  <c r="H39" i="229" s="1"/>
  <c r="BO34" i="229"/>
  <c r="BN34" i="229"/>
  <c r="BM34" i="229"/>
  <c r="BL34" i="229"/>
  <c r="BK34" i="229"/>
  <c r="BJ34" i="229"/>
  <c r="BP34" i="229" s="1"/>
  <c r="BP40" i="229" s="1"/>
  <c r="V34" i="229"/>
  <c r="V40" i="229" s="1"/>
  <c r="AB35" i="229" s="1"/>
  <c r="AL35" i="229" s="1"/>
  <c r="AW35" i="229" s="1"/>
  <c r="U34" i="229"/>
  <c r="U40" i="229" s="1"/>
  <c r="AB34" i="229" s="1"/>
  <c r="AL34" i="229" s="1"/>
  <c r="AW34" i="229" s="1"/>
  <c r="R34" i="229"/>
  <c r="R40" i="229" s="1"/>
  <c r="AA35" i="229" s="1"/>
  <c r="Q34" i="229"/>
  <c r="Q40" i="229" s="1"/>
  <c r="AA34" i="229" s="1"/>
  <c r="N34" i="229"/>
  <c r="N40" i="229" s="1"/>
  <c r="Z35" i="229" s="1"/>
  <c r="M34" i="229"/>
  <c r="M40" i="229" s="1"/>
  <c r="Z34" i="229" s="1"/>
  <c r="L34" i="229"/>
  <c r="H34" i="229"/>
  <c r="C37" i="229" s="1"/>
  <c r="C34" i="229"/>
  <c r="C38" i="229" s="1"/>
  <c r="BT33" i="229"/>
  <c r="BT32" i="229"/>
  <c r="CA31" i="229"/>
  <c r="CF34" i="229" s="1"/>
  <c r="BT29" i="229"/>
  <c r="C29" i="229"/>
  <c r="BT28" i="229"/>
  <c r="BO28" i="229"/>
  <c r="BN28" i="229"/>
  <c r="BM28" i="229"/>
  <c r="BL28" i="229"/>
  <c r="BK28" i="229"/>
  <c r="BJ28" i="229"/>
  <c r="BP28" i="229" s="1"/>
  <c r="W28" i="229"/>
  <c r="V28" i="229"/>
  <c r="S28" i="229"/>
  <c r="R28" i="229"/>
  <c r="O28" i="229"/>
  <c r="N28" i="229"/>
  <c r="L28" i="229"/>
  <c r="BO27" i="229"/>
  <c r="BN27" i="229"/>
  <c r="BM27" i="229"/>
  <c r="BL27" i="229"/>
  <c r="BK27" i="229"/>
  <c r="BJ27" i="229"/>
  <c r="BP27" i="229" s="1"/>
  <c r="X27" i="229"/>
  <c r="U27" i="229"/>
  <c r="T27" i="229"/>
  <c r="Q27" i="229"/>
  <c r="P27" i="229"/>
  <c r="M27" i="229"/>
  <c r="L27" i="229"/>
  <c r="BO26" i="229"/>
  <c r="BN26" i="229"/>
  <c r="BM26" i="229"/>
  <c r="BL26" i="229"/>
  <c r="BK26" i="229"/>
  <c r="BJ26" i="229"/>
  <c r="BP26" i="229" s="1"/>
  <c r="X26" i="229"/>
  <c r="V26" i="229"/>
  <c r="T26" i="229"/>
  <c r="R26" i="229"/>
  <c r="P26" i="229"/>
  <c r="N26" i="229"/>
  <c r="L26" i="229"/>
  <c r="BT25" i="229"/>
  <c r="BO25" i="229"/>
  <c r="BN25" i="229"/>
  <c r="BM25" i="229"/>
  <c r="BL25" i="229"/>
  <c r="BK25" i="229"/>
  <c r="BJ25" i="229"/>
  <c r="BP25" i="229" s="1"/>
  <c r="W25" i="229"/>
  <c r="U25" i="229"/>
  <c r="S25" i="229"/>
  <c r="Q25" i="229"/>
  <c r="O25" i="229"/>
  <c r="M25" i="229"/>
  <c r="L25" i="229"/>
  <c r="CK24" i="229"/>
  <c r="CK30" i="229" s="1"/>
  <c r="CQ29" i="229" s="1"/>
  <c r="BT24" i="229"/>
  <c r="BO24" i="229"/>
  <c r="BN24" i="229"/>
  <c r="BM24" i="229"/>
  <c r="BL24" i="229"/>
  <c r="BK24" i="229"/>
  <c r="BJ24" i="229"/>
  <c r="BP24" i="229" s="1"/>
  <c r="X24" i="229"/>
  <c r="X29" i="229" s="1"/>
  <c r="AB26" i="229" s="1"/>
  <c r="AL26" i="229" s="1"/>
  <c r="AW26" i="229" s="1"/>
  <c r="W24" i="229"/>
  <c r="W29" i="229" s="1"/>
  <c r="AB25" i="229" s="1"/>
  <c r="AL25" i="229" s="1"/>
  <c r="AW25" i="229" s="1"/>
  <c r="T24" i="229"/>
  <c r="T29" i="229" s="1"/>
  <c r="AA26" i="229" s="1"/>
  <c r="S24" i="229"/>
  <c r="S29" i="229" s="1"/>
  <c r="AA25" i="229" s="1"/>
  <c r="P24" i="229"/>
  <c r="P29" i="229" s="1"/>
  <c r="Z26" i="229" s="1"/>
  <c r="O24" i="229"/>
  <c r="O29" i="229" s="1"/>
  <c r="Z25" i="229" s="1"/>
  <c r="L24" i="229"/>
  <c r="H24" i="229"/>
  <c r="H27" i="229" s="1"/>
  <c r="C24" i="229"/>
  <c r="H28" i="229" s="1"/>
  <c r="CQ23" i="229"/>
  <c r="CA23" i="229"/>
  <c r="BO23" i="229"/>
  <c r="BN23" i="229"/>
  <c r="BM23" i="229"/>
  <c r="BL23" i="229"/>
  <c r="BK23" i="229"/>
  <c r="BJ23" i="229"/>
  <c r="BP23" i="229" s="1"/>
  <c r="V23" i="229"/>
  <c r="V29" i="229" s="1"/>
  <c r="AB24" i="229" s="1"/>
  <c r="AL24" i="229" s="1"/>
  <c r="AW24" i="229" s="1"/>
  <c r="U23" i="229"/>
  <c r="U29" i="229" s="1"/>
  <c r="AB23" i="229" s="1"/>
  <c r="AL23" i="229" s="1"/>
  <c r="AW23" i="229" s="1"/>
  <c r="R23" i="229"/>
  <c r="R29" i="229" s="1"/>
  <c r="AA24" i="229" s="1"/>
  <c r="Q23" i="229"/>
  <c r="Q29" i="229" s="1"/>
  <c r="AA23" i="229" s="1"/>
  <c r="N23" i="229"/>
  <c r="N29" i="229" s="1"/>
  <c r="Z24" i="229" s="1"/>
  <c r="M23" i="229"/>
  <c r="M29" i="229" s="1"/>
  <c r="Z23" i="229" s="1"/>
  <c r="L23" i="229"/>
  <c r="H23" i="229"/>
  <c r="C28" i="229" s="1"/>
  <c r="C23" i="229"/>
  <c r="C27" i="229" s="1"/>
  <c r="BT21" i="229"/>
  <c r="BT20" i="229"/>
  <c r="CF19" i="229"/>
  <c r="CK23" i="229" s="1"/>
  <c r="C18" i="229"/>
  <c r="BT17" i="229"/>
  <c r="BO17" i="229"/>
  <c r="BN17" i="229"/>
  <c r="BM17" i="229"/>
  <c r="BL17" i="229"/>
  <c r="BK17" i="229"/>
  <c r="BJ17" i="229"/>
  <c r="W17" i="229"/>
  <c r="V17" i="229"/>
  <c r="S17" i="229"/>
  <c r="R17" i="229"/>
  <c r="O17" i="229"/>
  <c r="N17" i="229"/>
  <c r="L17" i="229"/>
  <c r="BT16" i="229"/>
  <c r="BO16" i="229"/>
  <c r="BN16" i="229"/>
  <c r="BM16" i="229"/>
  <c r="BL16" i="229"/>
  <c r="BK16" i="229"/>
  <c r="BJ16" i="229"/>
  <c r="X16" i="229"/>
  <c r="U16" i="229"/>
  <c r="T16" i="229"/>
  <c r="Q16" i="229"/>
  <c r="P16" i="229"/>
  <c r="M16" i="229"/>
  <c r="L16" i="229"/>
  <c r="CA15" i="229"/>
  <c r="CF18" i="229" s="1"/>
  <c r="BO15" i="229"/>
  <c r="BN15" i="229"/>
  <c r="BM15" i="229"/>
  <c r="BL15" i="229"/>
  <c r="BK15" i="229"/>
  <c r="BJ15" i="229"/>
  <c r="X15" i="229"/>
  <c r="V15" i="229"/>
  <c r="T15" i="229"/>
  <c r="R15" i="229"/>
  <c r="P15" i="229"/>
  <c r="N15" i="229"/>
  <c r="L15" i="229"/>
  <c r="BO14" i="229"/>
  <c r="BN14" i="229"/>
  <c r="BM14" i="229"/>
  <c r="BL14" i="229"/>
  <c r="BK14" i="229"/>
  <c r="BJ14" i="229"/>
  <c r="W14" i="229"/>
  <c r="U14" i="229"/>
  <c r="S14" i="229"/>
  <c r="Q14" i="229"/>
  <c r="O14" i="229"/>
  <c r="M14" i="229"/>
  <c r="L14" i="229"/>
  <c r="BT13" i="229"/>
  <c r="BO13" i="229"/>
  <c r="BN13" i="229"/>
  <c r="BM13" i="229"/>
  <c r="BL13" i="229"/>
  <c r="BK13" i="229"/>
  <c r="BJ13" i="229"/>
  <c r="X13" i="229"/>
  <c r="X18" i="229" s="1"/>
  <c r="AB15" i="229" s="1"/>
  <c r="AL15" i="229" s="1"/>
  <c r="AW15" i="229" s="1"/>
  <c r="W13" i="229"/>
  <c r="W18" i="229" s="1"/>
  <c r="AB14" i="229" s="1"/>
  <c r="AL14" i="229" s="1"/>
  <c r="AW14" i="229" s="1"/>
  <c r="T13" i="229"/>
  <c r="T18" i="229" s="1"/>
  <c r="AA15" i="229" s="1"/>
  <c r="S13" i="229"/>
  <c r="S18" i="229" s="1"/>
  <c r="AA14" i="229" s="1"/>
  <c r="P13" i="229"/>
  <c r="P18" i="229" s="1"/>
  <c r="Z15" i="229" s="1"/>
  <c r="O13" i="229"/>
  <c r="O18" i="229" s="1"/>
  <c r="Z14" i="229" s="1"/>
  <c r="L13" i="229"/>
  <c r="H13" i="229"/>
  <c r="AI15" i="229" s="1"/>
  <c r="C13" i="229"/>
  <c r="H17" i="229" s="1"/>
  <c r="BT12" i="229"/>
  <c r="BO12" i="229"/>
  <c r="BN12" i="229"/>
  <c r="BM12" i="229"/>
  <c r="BL12" i="229"/>
  <c r="BK12" i="229"/>
  <c r="BJ12" i="229"/>
  <c r="BP12" i="229" s="1"/>
  <c r="V12" i="229"/>
  <c r="V18" i="229" s="1"/>
  <c r="AB13" i="229" s="1"/>
  <c r="AL13" i="229" s="1"/>
  <c r="AW13" i="229" s="1"/>
  <c r="U12" i="229"/>
  <c r="U18" i="229" s="1"/>
  <c r="AB12" i="229" s="1"/>
  <c r="AL12" i="229" s="1"/>
  <c r="AW12" i="229" s="1"/>
  <c r="R12" i="229"/>
  <c r="R18" i="229" s="1"/>
  <c r="AA13" i="229" s="1"/>
  <c r="Q12" i="229"/>
  <c r="Q18" i="229" s="1"/>
  <c r="AA12" i="229" s="1"/>
  <c r="N12" i="229"/>
  <c r="N18" i="229" s="1"/>
  <c r="Z13" i="229" s="1"/>
  <c r="M12" i="229"/>
  <c r="M18" i="229" s="1"/>
  <c r="Z12" i="229" s="1"/>
  <c r="L12" i="229"/>
  <c r="H12" i="229"/>
  <c r="C15" i="229" s="1"/>
  <c r="C12" i="229"/>
  <c r="C16" i="229" s="1"/>
  <c r="C95" i="228"/>
  <c r="BO94" i="228"/>
  <c r="BN94" i="228"/>
  <c r="BM94" i="228"/>
  <c r="BL94" i="228"/>
  <c r="BK94" i="228"/>
  <c r="BJ94" i="228"/>
  <c r="BP94" i="228" s="1"/>
  <c r="W94" i="228"/>
  <c r="V94" i="228"/>
  <c r="S94" i="228"/>
  <c r="R94" i="228"/>
  <c r="O94" i="228"/>
  <c r="N94" i="228"/>
  <c r="L94" i="228"/>
  <c r="BO93" i="228"/>
  <c r="BN93" i="228"/>
  <c r="BM93" i="228"/>
  <c r="BL93" i="228"/>
  <c r="BK93" i="228"/>
  <c r="BJ93" i="228"/>
  <c r="BP93" i="228" s="1"/>
  <c r="X93" i="228"/>
  <c r="U93" i="228"/>
  <c r="T93" i="228"/>
  <c r="Q93" i="228"/>
  <c r="P93" i="228"/>
  <c r="M93" i="228"/>
  <c r="L93" i="228"/>
  <c r="BO92" i="228"/>
  <c r="BN92" i="228"/>
  <c r="BM92" i="228"/>
  <c r="BL92" i="228"/>
  <c r="BK92" i="228"/>
  <c r="BJ92" i="228"/>
  <c r="BP92" i="228" s="1"/>
  <c r="X92" i="228"/>
  <c r="V92" i="228"/>
  <c r="T92" i="228"/>
  <c r="R92" i="228"/>
  <c r="P92" i="228"/>
  <c r="N92" i="228"/>
  <c r="L92" i="228"/>
  <c r="BO91" i="228"/>
  <c r="BN91" i="228"/>
  <c r="BM91" i="228"/>
  <c r="BL91" i="228"/>
  <c r="BK91" i="228"/>
  <c r="BJ91" i="228"/>
  <c r="BP91" i="228" s="1"/>
  <c r="W91" i="228"/>
  <c r="U91" i="228"/>
  <c r="S91" i="228"/>
  <c r="Q91" i="228"/>
  <c r="O91" i="228"/>
  <c r="M91" i="228"/>
  <c r="L91" i="228"/>
  <c r="BO90" i="228"/>
  <c r="BN90" i="228"/>
  <c r="BM90" i="228"/>
  <c r="BL90" i="228"/>
  <c r="BK90" i="228"/>
  <c r="BJ90" i="228"/>
  <c r="BP90" i="228" s="1"/>
  <c r="X90" i="228"/>
  <c r="X95" i="228" s="1"/>
  <c r="AB92" i="228" s="1"/>
  <c r="AL92" i="228" s="1"/>
  <c r="AW92" i="228" s="1"/>
  <c r="W90" i="228"/>
  <c r="W95" i="228" s="1"/>
  <c r="AB91" i="228" s="1"/>
  <c r="AL91" i="228" s="1"/>
  <c r="AW91" i="228" s="1"/>
  <c r="T90" i="228"/>
  <c r="T95" i="228" s="1"/>
  <c r="AA92" i="228" s="1"/>
  <c r="S90" i="228"/>
  <c r="S95" i="228" s="1"/>
  <c r="AA91" i="228" s="1"/>
  <c r="P90" i="228"/>
  <c r="P95" i="228" s="1"/>
  <c r="Z92" i="228" s="1"/>
  <c r="O90" i="228"/>
  <c r="O95" i="228" s="1"/>
  <c r="Z91" i="228" s="1"/>
  <c r="L90" i="228"/>
  <c r="H90" i="228"/>
  <c r="AI92" i="228" s="1"/>
  <c r="C90" i="228"/>
  <c r="H91" i="228" s="1"/>
  <c r="BO89" i="228"/>
  <c r="BN89" i="228"/>
  <c r="BM89" i="228"/>
  <c r="BL89" i="228"/>
  <c r="BK89" i="228"/>
  <c r="BJ89" i="228"/>
  <c r="BP89" i="228" s="1"/>
  <c r="V89" i="228"/>
  <c r="V95" i="228" s="1"/>
  <c r="AB90" i="228" s="1"/>
  <c r="AL90" i="228" s="1"/>
  <c r="AW90" i="228" s="1"/>
  <c r="U89" i="228"/>
  <c r="U95" i="228" s="1"/>
  <c r="AB89" i="228" s="1"/>
  <c r="AL89" i="228" s="1"/>
  <c r="AW89" i="228" s="1"/>
  <c r="R89" i="228"/>
  <c r="R95" i="228" s="1"/>
  <c r="AA90" i="228" s="1"/>
  <c r="Q89" i="228"/>
  <c r="Q95" i="228" s="1"/>
  <c r="AA89" i="228" s="1"/>
  <c r="N89" i="228"/>
  <c r="N95" i="228" s="1"/>
  <c r="Z90" i="228" s="1"/>
  <c r="M89" i="228"/>
  <c r="M95" i="228" s="1"/>
  <c r="Z89" i="228" s="1"/>
  <c r="L89" i="228"/>
  <c r="H89" i="228"/>
  <c r="C94" i="228" s="1"/>
  <c r="C89" i="228"/>
  <c r="C93" i="228" s="1"/>
  <c r="C84" i="228"/>
  <c r="BO83" i="228"/>
  <c r="BN83" i="228"/>
  <c r="BM83" i="228"/>
  <c r="BL83" i="228"/>
  <c r="BK83" i="228"/>
  <c r="BJ83" i="228"/>
  <c r="BP83" i="228" s="1"/>
  <c r="W83" i="228"/>
  <c r="V83" i="228"/>
  <c r="S83" i="228"/>
  <c r="R83" i="228"/>
  <c r="O83" i="228"/>
  <c r="N83" i="228"/>
  <c r="L83" i="228"/>
  <c r="BO82" i="228"/>
  <c r="BN82" i="228"/>
  <c r="BM82" i="228"/>
  <c r="BL82" i="228"/>
  <c r="BK82" i="228"/>
  <c r="BJ82" i="228"/>
  <c r="BP82" i="228" s="1"/>
  <c r="X82" i="228"/>
  <c r="U82" i="228"/>
  <c r="T82" i="228"/>
  <c r="Q82" i="228"/>
  <c r="P82" i="228"/>
  <c r="M82" i="228"/>
  <c r="L82" i="228"/>
  <c r="BO81" i="228"/>
  <c r="BN81" i="228"/>
  <c r="BM81" i="228"/>
  <c r="BL81" i="228"/>
  <c r="BK81" i="228"/>
  <c r="BJ81" i="228"/>
  <c r="BP81" i="228" s="1"/>
  <c r="X81" i="228"/>
  <c r="V81" i="228"/>
  <c r="T81" i="228"/>
  <c r="R81" i="228"/>
  <c r="P81" i="228"/>
  <c r="N81" i="228"/>
  <c r="L81" i="228"/>
  <c r="BO80" i="228"/>
  <c r="BN80" i="228"/>
  <c r="BM80" i="228"/>
  <c r="BL80" i="228"/>
  <c r="BK80" i="228"/>
  <c r="BJ80" i="228"/>
  <c r="BP80" i="228" s="1"/>
  <c r="W80" i="228"/>
  <c r="U80" i="228"/>
  <c r="S80" i="228"/>
  <c r="Q80" i="228"/>
  <c r="O80" i="228"/>
  <c r="M80" i="228"/>
  <c r="L80" i="228"/>
  <c r="BO79" i="228"/>
  <c r="BN79" i="228"/>
  <c r="BM79" i="228"/>
  <c r="BL79" i="228"/>
  <c r="BK79" i="228"/>
  <c r="BJ79" i="228"/>
  <c r="BP79" i="228" s="1"/>
  <c r="X79" i="228"/>
  <c r="X84" i="228" s="1"/>
  <c r="AB81" i="228" s="1"/>
  <c r="AL81" i="228" s="1"/>
  <c r="AW81" i="228" s="1"/>
  <c r="W79" i="228"/>
  <c r="W84" i="228" s="1"/>
  <c r="AB80" i="228" s="1"/>
  <c r="AL80" i="228" s="1"/>
  <c r="AW80" i="228" s="1"/>
  <c r="T79" i="228"/>
  <c r="T84" i="228" s="1"/>
  <c r="AA81" i="228" s="1"/>
  <c r="S79" i="228"/>
  <c r="S84" i="228" s="1"/>
  <c r="AA80" i="228" s="1"/>
  <c r="P79" i="228"/>
  <c r="P84" i="228" s="1"/>
  <c r="Z81" i="228" s="1"/>
  <c r="O79" i="228"/>
  <c r="O84" i="228" s="1"/>
  <c r="Z80" i="228" s="1"/>
  <c r="L79" i="228"/>
  <c r="H79" i="228"/>
  <c r="H82" i="228" s="1"/>
  <c r="C79" i="228"/>
  <c r="H83" i="228" s="1"/>
  <c r="BO78" i="228"/>
  <c r="BN78" i="228"/>
  <c r="BM78" i="228"/>
  <c r="BL78" i="228"/>
  <c r="BK78" i="228"/>
  <c r="BJ78" i="228"/>
  <c r="BP78" i="228" s="1"/>
  <c r="V78" i="228"/>
  <c r="V84" i="228" s="1"/>
  <c r="AB79" i="228" s="1"/>
  <c r="AL79" i="228" s="1"/>
  <c r="AW79" i="228" s="1"/>
  <c r="U78" i="228"/>
  <c r="U84" i="228" s="1"/>
  <c r="AB78" i="228" s="1"/>
  <c r="AL78" i="228" s="1"/>
  <c r="AW78" i="228" s="1"/>
  <c r="R78" i="228"/>
  <c r="R84" i="228" s="1"/>
  <c r="AA79" i="228" s="1"/>
  <c r="Q78" i="228"/>
  <c r="Q84" i="228" s="1"/>
  <c r="AA78" i="228" s="1"/>
  <c r="N78" i="228"/>
  <c r="N84" i="228" s="1"/>
  <c r="Z79" i="228" s="1"/>
  <c r="M78" i="228"/>
  <c r="M84" i="228" s="1"/>
  <c r="Z78" i="228" s="1"/>
  <c r="L78" i="228"/>
  <c r="H78" i="228"/>
  <c r="C81" i="228" s="1"/>
  <c r="C78" i="228"/>
  <c r="AI78" i="228" s="1"/>
  <c r="BV77" i="228"/>
  <c r="BV76" i="228"/>
  <c r="CC75" i="228"/>
  <c r="CC74" i="228"/>
  <c r="BV73" i="228"/>
  <c r="C73" i="228"/>
  <c r="BV72" i="228"/>
  <c r="BO72" i="228"/>
  <c r="BN72" i="228"/>
  <c r="BM72" i="228"/>
  <c r="BL72" i="228"/>
  <c r="BK72" i="228"/>
  <c r="BJ72" i="228"/>
  <c r="BP72" i="228" s="1"/>
  <c r="W72" i="228"/>
  <c r="V72" i="228"/>
  <c r="S72" i="228"/>
  <c r="R72" i="228"/>
  <c r="O72" i="228"/>
  <c r="N72" i="228"/>
  <c r="L72" i="228"/>
  <c r="CH71" i="228"/>
  <c r="BO71" i="228"/>
  <c r="BN71" i="228"/>
  <c r="BM71" i="228"/>
  <c r="BL71" i="228"/>
  <c r="BK71" i="228"/>
  <c r="BJ71" i="228"/>
  <c r="BP71" i="228" s="1"/>
  <c r="X71" i="228"/>
  <c r="U71" i="228"/>
  <c r="T71" i="228"/>
  <c r="Q71" i="228"/>
  <c r="P71" i="228"/>
  <c r="M71" i="228"/>
  <c r="L71" i="228"/>
  <c r="CH70" i="228"/>
  <c r="BO70" i="228"/>
  <c r="BN70" i="228"/>
  <c r="BM70" i="228"/>
  <c r="BL70" i="228"/>
  <c r="BK70" i="228"/>
  <c r="BJ70" i="228"/>
  <c r="BP70" i="228" s="1"/>
  <c r="X70" i="228"/>
  <c r="V70" i="228"/>
  <c r="T70" i="228"/>
  <c r="R70" i="228"/>
  <c r="P70" i="228"/>
  <c r="N70" i="228"/>
  <c r="L70" i="228"/>
  <c r="BV69" i="228"/>
  <c r="BO69" i="228"/>
  <c r="BN69" i="228"/>
  <c r="BM69" i="228"/>
  <c r="BL69" i="228"/>
  <c r="BK69" i="228"/>
  <c r="BJ69" i="228"/>
  <c r="BP69" i="228" s="1"/>
  <c r="W69" i="228"/>
  <c r="U69" i="228"/>
  <c r="S69" i="228"/>
  <c r="Q69" i="228"/>
  <c r="O69" i="228"/>
  <c r="M69" i="228"/>
  <c r="L69" i="228"/>
  <c r="BV68" i="228"/>
  <c r="BO68" i="228"/>
  <c r="BN68" i="228"/>
  <c r="BM68" i="228"/>
  <c r="BL68" i="228"/>
  <c r="BK68" i="228"/>
  <c r="BJ68" i="228"/>
  <c r="BP68" i="228" s="1"/>
  <c r="X68" i="228"/>
  <c r="X73" i="228" s="1"/>
  <c r="AB70" i="228" s="1"/>
  <c r="AL70" i="228" s="1"/>
  <c r="AW70" i="228" s="1"/>
  <c r="W68" i="228"/>
  <c r="W73" i="228" s="1"/>
  <c r="AB69" i="228" s="1"/>
  <c r="AL69" i="228" s="1"/>
  <c r="AW69" i="228" s="1"/>
  <c r="T68" i="228"/>
  <c r="T73" i="228" s="1"/>
  <c r="AA70" i="228" s="1"/>
  <c r="S68" i="228"/>
  <c r="S73" i="228" s="1"/>
  <c r="AA69" i="228" s="1"/>
  <c r="P68" i="228"/>
  <c r="P73" i="228" s="1"/>
  <c r="Z70" i="228" s="1"/>
  <c r="O68" i="228"/>
  <c r="O73" i="228" s="1"/>
  <c r="Z69" i="228" s="1"/>
  <c r="L68" i="228"/>
  <c r="H68" i="228"/>
  <c r="C68" i="228"/>
  <c r="H69" i="228" s="1"/>
  <c r="CC67" i="228"/>
  <c r="BO67" i="228"/>
  <c r="BN67" i="228"/>
  <c r="BM67" i="228"/>
  <c r="BL67" i="228"/>
  <c r="BK67" i="228"/>
  <c r="BJ67" i="228"/>
  <c r="BP67" i="228" s="1"/>
  <c r="BP73" i="228" s="1"/>
  <c r="AA67" i="228"/>
  <c r="AK67" i="228" s="1"/>
  <c r="V67" i="228"/>
  <c r="V73" i="228" s="1"/>
  <c r="AB68" i="228" s="1"/>
  <c r="AL68" i="228" s="1"/>
  <c r="AW68" i="228" s="1"/>
  <c r="U67" i="228"/>
  <c r="U73" i="228" s="1"/>
  <c r="AB67" i="228" s="1"/>
  <c r="AL67" i="228" s="1"/>
  <c r="AW67" i="228" s="1"/>
  <c r="R67" i="228"/>
  <c r="R73" i="228" s="1"/>
  <c r="AA68" i="228" s="1"/>
  <c r="Q67" i="228"/>
  <c r="Q73" i="228" s="1"/>
  <c r="N67" i="228"/>
  <c r="N73" i="228" s="1"/>
  <c r="Z68" i="228" s="1"/>
  <c r="M67" i="228"/>
  <c r="M73" i="228" s="1"/>
  <c r="Z67" i="228" s="1"/>
  <c r="L67" i="228"/>
  <c r="H67" i="228"/>
  <c r="C67" i="228"/>
  <c r="C71" i="228" s="1"/>
  <c r="CM66" i="228"/>
  <c r="CC66" i="228"/>
  <c r="CM65" i="228"/>
  <c r="BV65" i="228"/>
  <c r="BV64" i="228"/>
  <c r="C62" i="228"/>
  <c r="BV61" i="228"/>
  <c r="BO61" i="228"/>
  <c r="BN61" i="228"/>
  <c r="BM61" i="228"/>
  <c r="BL61" i="228"/>
  <c r="BK61" i="228"/>
  <c r="BJ61" i="228"/>
  <c r="BP61" i="228" s="1"/>
  <c r="W61" i="228"/>
  <c r="V61" i="228"/>
  <c r="S61" i="228"/>
  <c r="R61" i="228"/>
  <c r="O61" i="228"/>
  <c r="N61" i="228"/>
  <c r="L61" i="228"/>
  <c r="CM60" i="228"/>
  <c r="BV60" i="228"/>
  <c r="BO60" i="228"/>
  <c r="BN60" i="228"/>
  <c r="BM60" i="228"/>
  <c r="BL60" i="228"/>
  <c r="BK60" i="228"/>
  <c r="BJ60" i="228"/>
  <c r="BP60" i="228" s="1"/>
  <c r="X60" i="228"/>
  <c r="U60" i="228"/>
  <c r="T60" i="228"/>
  <c r="Q60" i="228"/>
  <c r="P60" i="228"/>
  <c r="M60" i="228"/>
  <c r="L60" i="228"/>
  <c r="CM59" i="228"/>
  <c r="CC59" i="228"/>
  <c r="BO59" i="228"/>
  <c r="BN59" i="228"/>
  <c r="BM59" i="228"/>
  <c r="BL59" i="228"/>
  <c r="BK59" i="228"/>
  <c r="BJ59" i="228"/>
  <c r="BP59" i="228" s="1"/>
  <c r="X59" i="228"/>
  <c r="V59" i="228"/>
  <c r="T59" i="228"/>
  <c r="R59" i="228"/>
  <c r="P59" i="228"/>
  <c r="N59" i="228"/>
  <c r="L59" i="228"/>
  <c r="CC58" i="228"/>
  <c r="BO58" i="228"/>
  <c r="BN58" i="228"/>
  <c r="BM58" i="228"/>
  <c r="BL58" i="228"/>
  <c r="BK58" i="228"/>
  <c r="BJ58" i="228"/>
  <c r="BP58" i="228" s="1"/>
  <c r="W58" i="228"/>
  <c r="U58" i="228"/>
  <c r="S58" i="228"/>
  <c r="Q58" i="228"/>
  <c r="O58" i="228"/>
  <c r="M58" i="228"/>
  <c r="L58" i="228"/>
  <c r="BV57" i="228"/>
  <c r="BO57" i="228"/>
  <c r="BN57" i="228"/>
  <c r="BM57" i="228"/>
  <c r="BL57" i="228"/>
  <c r="BK57" i="228"/>
  <c r="BJ57" i="228"/>
  <c r="BP57" i="228" s="1"/>
  <c r="X57" i="228"/>
  <c r="X62" i="228" s="1"/>
  <c r="AB59" i="228" s="1"/>
  <c r="AL59" i="228" s="1"/>
  <c r="AW59" i="228" s="1"/>
  <c r="W57" i="228"/>
  <c r="W62" i="228" s="1"/>
  <c r="AB58" i="228" s="1"/>
  <c r="AL58" i="228" s="1"/>
  <c r="AW58" i="228" s="1"/>
  <c r="T57" i="228"/>
  <c r="T62" i="228" s="1"/>
  <c r="AA59" i="228" s="1"/>
  <c r="S57" i="228"/>
  <c r="S62" i="228" s="1"/>
  <c r="AA58" i="228" s="1"/>
  <c r="P57" i="228"/>
  <c r="P62" i="228" s="1"/>
  <c r="Z59" i="228" s="1"/>
  <c r="O57" i="228"/>
  <c r="O62" i="228" s="1"/>
  <c r="Z58" i="228" s="1"/>
  <c r="L57" i="228"/>
  <c r="H57" i="228"/>
  <c r="H59" i="228" s="1"/>
  <c r="C57" i="228"/>
  <c r="H61" i="228" s="1"/>
  <c r="BV56" i="228"/>
  <c r="BO56" i="228"/>
  <c r="BN56" i="228"/>
  <c r="BM56" i="228"/>
  <c r="BL56" i="228"/>
  <c r="BK56" i="228"/>
  <c r="BJ56" i="228"/>
  <c r="BP56" i="228" s="1"/>
  <c r="V56" i="228"/>
  <c r="V62" i="228" s="1"/>
  <c r="AB57" i="228" s="1"/>
  <c r="AL57" i="228" s="1"/>
  <c r="AW57" i="228" s="1"/>
  <c r="U56" i="228"/>
  <c r="U62" i="228" s="1"/>
  <c r="AB56" i="228" s="1"/>
  <c r="AL56" i="228" s="1"/>
  <c r="AW56" i="228" s="1"/>
  <c r="R56" i="228"/>
  <c r="R62" i="228" s="1"/>
  <c r="AA57" i="228" s="1"/>
  <c r="Q56" i="228"/>
  <c r="Q62" i="228" s="1"/>
  <c r="AA56" i="228" s="1"/>
  <c r="N56" i="228"/>
  <c r="N62" i="228" s="1"/>
  <c r="Z57" i="228" s="1"/>
  <c r="M56" i="228"/>
  <c r="M62" i="228" s="1"/>
  <c r="Z56" i="228" s="1"/>
  <c r="L56" i="228"/>
  <c r="H56" i="228"/>
  <c r="C61" i="228" s="1"/>
  <c r="C56" i="228"/>
  <c r="C60" i="228" s="1"/>
  <c r="CH55" i="228"/>
  <c r="CH54" i="228"/>
  <c r="BV53" i="228"/>
  <c r="BV52" i="228"/>
  <c r="CC51" i="228"/>
  <c r="C51" i="228"/>
  <c r="CC50" i="228"/>
  <c r="BO50" i="228"/>
  <c r="BN50" i="228"/>
  <c r="BM50" i="228"/>
  <c r="BL50" i="228"/>
  <c r="BK50" i="228"/>
  <c r="BJ50" i="228"/>
  <c r="BP50" i="228" s="1"/>
  <c r="W50" i="228"/>
  <c r="V50" i="228"/>
  <c r="S50" i="228"/>
  <c r="R50" i="228"/>
  <c r="O50" i="228"/>
  <c r="N50" i="228"/>
  <c r="L50" i="228"/>
  <c r="BV49" i="228"/>
  <c r="BO49" i="228"/>
  <c r="BN49" i="228"/>
  <c r="BM49" i="228"/>
  <c r="BL49" i="228"/>
  <c r="BK49" i="228"/>
  <c r="BJ49" i="228"/>
  <c r="BP49" i="228" s="1"/>
  <c r="X49" i="228"/>
  <c r="U49" i="228"/>
  <c r="T49" i="228"/>
  <c r="Q49" i="228"/>
  <c r="P49" i="228"/>
  <c r="M49" i="228"/>
  <c r="L49" i="228"/>
  <c r="BV48" i="228"/>
  <c r="BO48" i="228"/>
  <c r="BN48" i="228"/>
  <c r="BM48" i="228"/>
  <c r="BL48" i="228"/>
  <c r="BK48" i="228"/>
  <c r="BJ48" i="228"/>
  <c r="BP48" i="228" s="1"/>
  <c r="X48" i="228"/>
  <c r="V48" i="228"/>
  <c r="T48" i="228"/>
  <c r="R48" i="228"/>
  <c r="P48" i="228"/>
  <c r="N48" i="228"/>
  <c r="L48" i="228"/>
  <c r="BO47" i="228"/>
  <c r="BN47" i="228"/>
  <c r="BM47" i="228"/>
  <c r="BL47" i="228"/>
  <c r="BK47" i="228"/>
  <c r="BJ47" i="228"/>
  <c r="BP47" i="228" s="1"/>
  <c r="W47" i="228"/>
  <c r="U47" i="228"/>
  <c r="S47" i="228"/>
  <c r="Q47" i="228"/>
  <c r="O47" i="228"/>
  <c r="M47" i="228"/>
  <c r="L47" i="228"/>
  <c r="BO46" i="228"/>
  <c r="BN46" i="228"/>
  <c r="BM46" i="228"/>
  <c r="BL46" i="228"/>
  <c r="BK46" i="228"/>
  <c r="BJ46" i="228"/>
  <c r="BP46" i="228" s="1"/>
  <c r="X46" i="228"/>
  <c r="X51" i="228" s="1"/>
  <c r="AB48" i="228" s="1"/>
  <c r="AL48" i="228" s="1"/>
  <c r="AW48" i="228" s="1"/>
  <c r="W46" i="228"/>
  <c r="W51" i="228" s="1"/>
  <c r="AB47" i="228" s="1"/>
  <c r="AL47" i="228" s="1"/>
  <c r="AW47" i="228" s="1"/>
  <c r="T46" i="228"/>
  <c r="T51" i="228" s="1"/>
  <c r="AA48" i="228" s="1"/>
  <c r="S46" i="228"/>
  <c r="S51" i="228" s="1"/>
  <c r="AA47" i="228" s="1"/>
  <c r="P46" i="228"/>
  <c r="P51" i="228" s="1"/>
  <c r="Z48" i="228" s="1"/>
  <c r="O46" i="228"/>
  <c r="O51" i="228" s="1"/>
  <c r="Z47" i="228" s="1"/>
  <c r="L46" i="228"/>
  <c r="H46" i="228"/>
  <c r="H49" i="228" s="1"/>
  <c r="C46" i="228"/>
  <c r="H50" i="228" s="1"/>
  <c r="BO45" i="228"/>
  <c r="BN45" i="228"/>
  <c r="BM45" i="228"/>
  <c r="BL45" i="228"/>
  <c r="BK45" i="228"/>
  <c r="BJ45" i="228"/>
  <c r="BP45" i="228" s="1"/>
  <c r="BP51" i="228" s="1"/>
  <c r="V45" i="228"/>
  <c r="V51" i="228" s="1"/>
  <c r="AB46" i="228" s="1"/>
  <c r="AL46" i="228" s="1"/>
  <c r="AW46" i="228" s="1"/>
  <c r="U45" i="228"/>
  <c r="U51" i="228" s="1"/>
  <c r="AB45" i="228" s="1"/>
  <c r="AL45" i="228" s="1"/>
  <c r="AW45" i="228" s="1"/>
  <c r="R45" i="228"/>
  <c r="R51" i="228" s="1"/>
  <c r="AA46" i="228" s="1"/>
  <c r="Q45" i="228"/>
  <c r="Q51" i="228" s="1"/>
  <c r="AA45" i="228" s="1"/>
  <c r="N45" i="228"/>
  <c r="N51" i="228" s="1"/>
  <c r="Z46" i="228" s="1"/>
  <c r="M45" i="228"/>
  <c r="M51" i="228" s="1"/>
  <c r="Z45" i="228" s="1"/>
  <c r="L45" i="228"/>
  <c r="H45" i="228"/>
  <c r="C48" i="228" s="1"/>
  <c r="C45" i="228"/>
  <c r="C49" i="228" s="1"/>
  <c r="BT41" i="228"/>
  <c r="BT40" i="228"/>
  <c r="C40" i="228"/>
  <c r="CA39" i="228"/>
  <c r="BO39" i="228"/>
  <c r="BN39" i="228"/>
  <c r="BM39" i="228"/>
  <c r="BL39" i="228"/>
  <c r="BK39" i="228"/>
  <c r="BJ39" i="228"/>
  <c r="BP39" i="228" s="1"/>
  <c r="W39" i="228"/>
  <c r="V39" i="228"/>
  <c r="S39" i="228"/>
  <c r="R39" i="228"/>
  <c r="O39" i="228"/>
  <c r="N39" i="228"/>
  <c r="L39" i="228"/>
  <c r="BO38" i="228"/>
  <c r="BN38" i="228"/>
  <c r="BM38" i="228"/>
  <c r="BL38" i="228"/>
  <c r="BK38" i="228"/>
  <c r="BJ38" i="228"/>
  <c r="BP38" i="228" s="1"/>
  <c r="X38" i="228"/>
  <c r="U38" i="228"/>
  <c r="T38" i="228"/>
  <c r="Q38" i="228"/>
  <c r="P38" i="228"/>
  <c r="M38" i="228"/>
  <c r="L38" i="228"/>
  <c r="BT37" i="228"/>
  <c r="BO37" i="228"/>
  <c r="BN37" i="228"/>
  <c r="BM37" i="228"/>
  <c r="BL37" i="228"/>
  <c r="BK37" i="228"/>
  <c r="BJ37" i="228"/>
  <c r="BP37" i="228" s="1"/>
  <c r="X37" i="228"/>
  <c r="V37" i="228"/>
  <c r="T37" i="228"/>
  <c r="R37" i="228"/>
  <c r="P37" i="228"/>
  <c r="N37" i="228"/>
  <c r="L37" i="228"/>
  <c r="BT36" i="228"/>
  <c r="BO36" i="228"/>
  <c r="BN36" i="228"/>
  <c r="BM36" i="228"/>
  <c r="BL36" i="228"/>
  <c r="BK36" i="228"/>
  <c r="BJ36" i="228"/>
  <c r="BP36" i="228" s="1"/>
  <c r="W36" i="228"/>
  <c r="U36" i="228"/>
  <c r="S36" i="228"/>
  <c r="Q36" i="228"/>
  <c r="O36" i="228"/>
  <c r="M36" i="228"/>
  <c r="L36" i="228"/>
  <c r="CF35" i="228"/>
  <c r="BO35" i="228"/>
  <c r="BN35" i="228"/>
  <c r="BM35" i="228"/>
  <c r="BL35" i="228"/>
  <c r="BK35" i="228"/>
  <c r="BJ35" i="228"/>
  <c r="BP35" i="228" s="1"/>
  <c r="X35" i="228"/>
  <c r="X40" i="228" s="1"/>
  <c r="AB37" i="228" s="1"/>
  <c r="AL37" i="228" s="1"/>
  <c r="AW37" i="228" s="1"/>
  <c r="W35" i="228"/>
  <c r="W40" i="228" s="1"/>
  <c r="AB36" i="228" s="1"/>
  <c r="AL36" i="228" s="1"/>
  <c r="AW36" i="228" s="1"/>
  <c r="T35" i="228"/>
  <c r="T40" i="228" s="1"/>
  <c r="AA37" i="228" s="1"/>
  <c r="S35" i="228"/>
  <c r="S40" i="228" s="1"/>
  <c r="AA36" i="228" s="1"/>
  <c r="P35" i="228"/>
  <c r="P40" i="228" s="1"/>
  <c r="Z37" i="228" s="1"/>
  <c r="O35" i="228"/>
  <c r="O40" i="228" s="1"/>
  <c r="Z36" i="228" s="1"/>
  <c r="L35" i="228"/>
  <c r="H35" i="228"/>
  <c r="H38" i="228" s="1"/>
  <c r="C35" i="228"/>
  <c r="H36" i="228" s="1"/>
  <c r="BO34" i="228"/>
  <c r="BN34" i="228"/>
  <c r="BM34" i="228"/>
  <c r="BL34" i="228"/>
  <c r="BK34" i="228"/>
  <c r="BJ34" i="228"/>
  <c r="BP34" i="228" s="1"/>
  <c r="V34" i="228"/>
  <c r="V40" i="228" s="1"/>
  <c r="AB35" i="228" s="1"/>
  <c r="AL35" i="228" s="1"/>
  <c r="AW35" i="228" s="1"/>
  <c r="U34" i="228"/>
  <c r="U40" i="228" s="1"/>
  <c r="AB34" i="228" s="1"/>
  <c r="AL34" i="228" s="1"/>
  <c r="AW34" i="228" s="1"/>
  <c r="R34" i="228"/>
  <c r="R40" i="228" s="1"/>
  <c r="AA35" i="228" s="1"/>
  <c r="Q34" i="228"/>
  <c r="Q40" i="228" s="1"/>
  <c r="AA34" i="228" s="1"/>
  <c r="N34" i="228"/>
  <c r="N40" i="228" s="1"/>
  <c r="Z35" i="228" s="1"/>
  <c r="M34" i="228"/>
  <c r="M40" i="228" s="1"/>
  <c r="Z34" i="228" s="1"/>
  <c r="L34" i="228"/>
  <c r="H34" i="228"/>
  <c r="C39" i="228" s="1"/>
  <c r="C34" i="228"/>
  <c r="C38" i="228" s="1"/>
  <c r="BT33" i="228"/>
  <c r="BT32" i="228"/>
  <c r="CA31" i="228"/>
  <c r="CF34" i="228" s="1"/>
  <c r="BT29" i="228"/>
  <c r="C29" i="228"/>
  <c r="BT28" i="228"/>
  <c r="BO28" i="228"/>
  <c r="BN28" i="228"/>
  <c r="BM28" i="228"/>
  <c r="BL28" i="228"/>
  <c r="BK28" i="228"/>
  <c r="BJ28" i="228"/>
  <c r="BP28" i="228" s="1"/>
  <c r="W28" i="228"/>
  <c r="V28" i="228"/>
  <c r="S28" i="228"/>
  <c r="R28" i="228"/>
  <c r="O28" i="228"/>
  <c r="N28" i="228"/>
  <c r="L28" i="228"/>
  <c r="BO27" i="228"/>
  <c r="BN27" i="228"/>
  <c r="BM27" i="228"/>
  <c r="BL27" i="228"/>
  <c r="BK27" i="228"/>
  <c r="BJ27" i="228"/>
  <c r="X27" i="228"/>
  <c r="U27" i="228"/>
  <c r="T27" i="228"/>
  <c r="Q27" i="228"/>
  <c r="P27" i="228"/>
  <c r="M27" i="228"/>
  <c r="L27" i="228"/>
  <c r="BO26" i="228"/>
  <c r="BN26" i="228"/>
  <c r="BM26" i="228"/>
  <c r="BL26" i="228"/>
  <c r="BK26" i="228"/>
  <c r="BJ26" i="228"/>
  <c r="X26" i="228"/>
  <c r="V26" i="228"/>
  <c r="T26" i="228"/>
  <c r="R26" i="228"/>
  <c r="P26" i="228"/>
  <c r="N26" i="228"/>
  <c r="L26" i="228"/>
  <c r="BT25" i="228"/>
  <c r="BO25" i="228"/>
  <c r="BN25" i="228"/>
  <c r="BM25" i="228"/>
  <c r="BL25" i="228"/>
  <c r="BK25" i="228"/>
  <c r="BJ25" i="228"/>
  <c r="BP25" i="228" s="1"/>
  <c r="W25" i="228"/>
  <c r="U25" i="228"/>
  <c r="S25" i="228"/>
  <c r="Q25" i="228"/>
  <c r="O25" i="228"/>
  <c r="M25" i="228"/>
  <c r="L25" i="228"/>
  <c r="CK24" i="228"/>
  <c r="CK30" i="228" s="1"/>
  <c r="CQ29" i="228" s="1"/>
  <c r="BT24" i="228"/>
  <c r="BO24" i="228"/>
  <c r="BN24" i="228"/>
  <c r="BM24" i="228"/>
  <c r="BL24" i="228"/>
  <c r="BK24" i="228"/>
  <c r="BJ24" i="228"/>
  <c r="BP24" i="228" s="1"/>
  <c r="X24" i="228"/>
  <c r="X29" i="228" s="1"/>
  <c r="AB26" i="228" s="1"/>
  <c r="AL26" i="228" s="1"/>
  <c r="AW26" i="228" s="1"/>
  <c r="W24" i="228"/>
  <c r="W29" i="228" s="1"/>
  <c r="AB25" i="228" s="1"/>
  <c r="AL25" i="228" s="1"/>
  <c r="AW25" i="228" s="1"/>
  <c r="T24" i="228"/>
  <c r="T29" i="228" s="1"/>
  <c r="AA26" i="228" s="1"/>
  <c r="S24" i="228"/>
  <c r="S29" i="228" s="1"/>
  <c r="AA25" i="228" s="1"/>
  <c r="P24" i="228"/>
  <c r="P29" i="228" s="1"/>
  <c r="Z26" i="228" s="1"/>
  <c r="O24" i="228"/>
  <c r="O29" i="228" s="1"/>
  <c r="Z25" i="228" s="1"/>
  <c r="L24" i="228"/>
  <c r="H24" i="228"/>
  <c r="C24" i="228"/>
  <c r="CQ23" i="228"/>
  <c r="CA23" i="228"/>
  <c r="BO23" i="228"/>
  <c r="BN23" i="228"/>
  <c r="BM23" i="228"/>
  <c r="BL23" i="228"/>
  <c r="BK23" i="228"/>
  <c r="BJ23" i="228"/>
  <c r="BP23" i="228" s="1"/>
  <c r="V23" i="228"/>
  <c r="V29" i="228" s="1"/>
  <c r="AB24" i="228" s="1"/>
  <c r="AL24" i="228" s="1"/>
  <c r="AW24" i="228" s="1"/>
  <c r="U23" i="228"/>
  <c r="U29" i="228" s="1"/>
  <c r="AB23" i="228" s="1"/>
  <c r="AL23" i="228" s="1"/>
  <c r="AW23" i="228" s="1"/>
  <c r="R23" i="228"/>
  <c r="R29" i="228" s="1"/>
  <c r="AA24" i="228" s="1"/>
  <c r="Q23" i="228"/>
  <c r="Q29" i="228" s="1"/>
  <c r="AA23" i="228" s="1"/>
  <c r="N23" i="228"/>
  <c r="N29" i="228" s="1"/>
  <c r="Z24" i="228" s="1"/>
  <c r="M23" i="228"/>
  <c r="M29" i="228" s="1"/>
  <c r="Z23" i="228" s="1"/>
  <c r="L23" i="228"/>
  <c r="H23" i="228"/>
  <c r="C23" i="228"/>
  <c r="CA22" i="228"/>
  <c r="BT21" i="228"/>
  <c r="BT20" i="228"/>
  <c r="CF19" i="228"/>
  <c r="CK23" i="228" s="1"/>
  <c r="C18" i="228"/>
  <c r="BT17" i="228"/>
  <c r="BO17" i="228"/>
  <c r="BN17" i="228"/>
  <c r="BM17" i="228"/>
  <c r="BL17" i="228"/>
  <c r="BK17" i="228"/>
  <c r="BJ17" i="228"/>
  <c r="W17" i="228"/>
  <c r="V17" i="228"/>
  <c r="S17" i="228"/>
  <c r="R17" i="228"/>
  <c r="O17" i="228"/>
  <c r="N17" i="228"/>
  <c r="L17" i="228"/>
  <c r="BT16" i="228"/>
  <c r="BO16" i="228"/>
  <c r="BN16" i="228"/>
  <c r="BM16" i="228"/>
  <c r="BL16" i="228"/>
  <c r="BK16" i="228"/>
  <c r="BJ16" i="228"/>
  <c r="X16" i="228"/>
  <c r="U16" i="228"/>
  <c r="T16" i="228"/>
  <c r="Q16" i="228"/>
  <c r="P16" i="228"/>
  <c r="M16" i="228"/>
  <c r="L16" i="228"/>
  <c r="CA15" i="228"/>
  <c r="CF18" i="228" s="1"/>
  <c r="BO15" i="228"/>
  <c r="BN15" i="228"/>
  <c r="BM15" i="228"/>
  <c r="BL15" i="228"/>
  <c r="BK15" i="228"/>
  <c r="BJ15" i="228"/>
  <c r="X15" i="228"/>
  <c r="V15" i="228"/>
  <c r="T15" i="228"/>
  <c r="R15" i="228"/>
  <c r="P15" i="228"/>
  <c r="N15" i="228"/>
  <c r="L15" i="228"/>
  <c r="BO14" i="228"/>
  <c r="BN14" i="228"/>
  <c r="BM14" i="228"/>
  <c r="BL14" i="228"/>
  <c r="BK14" i="228"/>
  <c r="BJ14" i="228"/>
  <c r="W14" i="228"/>
  <c r="U14" i="228"/>
  <c r="S14" i="228"/>
  <c r="Q14" i="228"/>
  <c r="O14" i="228"/>
  <c r="M14" i="228"/>
  <c r="L14" i="228"/>
  <c r="BT13" i="228"/>
  <c r="BO13" i="228"/>
  <c r="BN13" i="228"/>
  <c r="BM13" i="228"/>
  <c r="BL13" i="228"/>
  <c r="BK13" i="228"/>
  <c r="BJ13" i="228"/>
  <c r="X13" i="228"/>
  <c r="X18" i="228" s="1"/>
  <c r="AB15" i="228" s="1"/>
  <c r="AL15" i="228" s="1"/>
  <c r="AW15" i="228" s="1"/>
  <c r="W13" i="228"/>
  <c r="W18" i="228" s="1"/>
  <c r="AB14" i="228" s="1"/>
  <c r="AL14" i="228" s="1"/>
  <c r="AW14" i="228" s="1"/>
  <c r="T13" i="228"/>
  <c r="T18" i="228" s="1"/>
  <c r="AA15" i="228" s="1"/>
  <c r="S13" i="228"/>
  <c r="S18" i="228" s="1"/>
  <c r="AA14" i="228" s="1"/>
  <c r="P13" i="228"/>
  <c r="P18" i="228" s="1"/>
  <c r="Z15" i="228" s="1"/>
  <c r="O13" i="228"/>
  <c r="O18" i="228" s="1"/>
  <c r="Z14" i="228" s="1"/>
  <c r="L13" i="228"/>
  <c r="H13" i="228"/>
  <c r="AI15" i="228" s="1"/>
  <c r="C13" i="228"/>
  <c r="H17" i="228" s="1"/>
  <c r="BT12" i="228"/>
  <c r="BO12" i="228"/>
  <c r="BN12" i="228"/>
  <c r="BM12" i="228"/>
  <c r="BL12" i="228"/>
  <c r="BK12" i="228"/>
  <c r="BJ12" i="228"/>
  <c r="BP12" i="228" s="1"/>
  <c r="V12" i="228"/>
  <c r="V18" i="228" s="1"/>
  <c r="AB13" i="228" s="1"/>
  <c r="AL13" i="228" s="1"/>
  <c r="AW13" i="228" s="1"/>
  <c r="U12" i="228"/>
  <c r="U18" i="228" s="1"/>
  <c r="AB12" i="228" s="1"/>
  <c r="AL12" i="228" s="1"/>
  <c r="AW12" i="228" s="1"/>
  <c r="R12" i="228"/>
  <c r="R18" i="228" s="1"/>
  <c r="AA13" i="228" s="1"/>
  <c r="Q12" i="228"/>
  <c r="Q18" i="228" s="1"/>
  <c r="AA12" i="228" s="1"/>
  <c r="N12" i="228"/>
  <c r="N18" i="228" s="1"/>
  <c r="Z13" i="228" s="1"/>
  <c r="M12" i="228"/>
  <c r="M18" i="228" s="1"/>
  <c r="Z12" i="228" s="1"/>
  <c r="L12" i="228"/>
  <c r="H12" i="228"/>
  <c r="C15" i="228" s="1"/>
  <c r="C12" i="228"/>
  <c r="C16" i="228" s="1"/>
  <c r="C95" i="227"/>
  <c r="BO94" i="227"/>
  <c r="BN94" i="227"/>
  <c r="BM94" i="227"/>
  <c r="BL94" i="227"/>
  <c r="BK94" i="227"/>
  <c r="BJ94" i="227"/>
  <c r="BP94" i="227" s="1"/>
  <c r="W94" i="227"/>
  <c r="V94" i="227"/>
  <c r="S94" i="227"/>
  <c r="R94" i="227"/>
  <c r="O94" i="227"/>
  <c r="N94" i="227"/>
  <c r="L94" i="227"/>
  <c r="BO93" i="227"/>
  <c r="BN93" i="227"/>
  <c r="BM93" i="227"/>
  <c r="BL93" i="227"/>
  <c r="BK93" i="227"/>
  <c r="BJ93" i="227"/>
  <c r="BP93" i="227" s="1"/>
  <c r="X93" i="227"/>
  <c r="U93" i="227"/>
  <c r="T93" i="227"/>
  <c r="Q93" i="227"/>
  <c r="P93" i="227"/>
  <c r="M93" i="227"/>
  <c r="L93" i="227"/>
  <c r="BO92" i="227"/>
  <c r="BN92" i="227"/>
  <c r="BM92" i="227"/>
  <c r="BL92" i="227"/>
  <c r="BK92" i="227"/>
  <c r="BJ92" i="227"/>
  <c r="BP92" i="227" s="1"/>
  <c r="X92" i="227"/>
  <c r="V92" i="227"/>
  <c r="T92" i="227"/>
  <c r="R92" i="227"/>
  <c r="P92" i="227"/>
  <c r="N92" i="227"/>
  <c r="L92" i="227"/>
  <c r="BO91" i="227"/>
  <c r="BN91" i="227"/>
  <c r="BM91" i="227"/>
  <c r="BL91" i="227"/>
  <c r="BK91" i="227"/>
  <c r="BJ91" i="227"/>
  <c r="BP91" i="227" s="1"/>
  <c r="W91" i="227"/>
  <c r="U91" i="227"/>
  <c r="S91" i="227"/>
  <c r="Q91" i="227"/>
  <c r="O91" i="227"/>
  <c r="M91" i="227"/>
  <c r="L91" i="227"/>
  <c r="BO90" i="227"/>
  <c r="BN90" i="227"/>
  <c r="BM90" i="227"/>
  <c r="BL90" i="227"/>
  <c r="BK90" i="227"/>
  <c r="BJ90" i="227"/>
  <c r="BP90" i="227" s="1"/>
  <c r="X90" i="227"/>
  <c r="X95" i="227" s="1"/>
  <c r="AB92" i="227" s="1"/>
  <c r="AL92" i="227" s="1"/>
  <c r="AW92" i="227" s="1"/>
  <c r="W90" i="227"/>
  <c r="W95" i="227" s="1"/>
  <c r="AB91" i="227" s="1"/>
  <c r="AL91" i="227" s="1"/>
  <c r="AW91" i="227" s="1"/>
  <c r="T90" i="227"/>
  <c r="T95" i="227" s="1"/>
  <c r="AA92" i="227" s="1"/>
  <c r="S90" i="227"/>
  <c r="S95" i="227" s="1"/>
  <c r="AA91" i="227" s="1"/>
  <c r="P90" i="227"/>
  <c r="P95" i="227" s="1"/>
  <c r="Z92" i="227" s="1"/>
  <c r="O90" i="227"/>
  <c r="O95" i="227" s="1"/>
  <c r="Z91" i="227" s="1"/>
  <c r="L90" i="227"/>
  <c r="H90" i="227"/>
  <c r="AI92" i="227" s="1"/>
  <c r="C90" i="227"/>
  <c r="H91" i="227" s="1"/>
  <c r="BO89" i="227"/>
  <c r="BN89" i="227"/>
  <c r="BM89" i="227"/>
  <c r="BL89" i="227"/>
  <c r="BK89" i="227"/>
  <c r="BJ89" i="227"/>
  <c r="BP89" i="227" s="1"/>
  <c r="V89" i="227"/>
  <c r="V95" i="227" s="1"/>
  <c r="AB90" i="227" s="1"/>
  <c r="AL90" i="227" s="1"/>
  <c r="AW90" i="227" s="1"/>
  <c r="U89" i="227"/>
  <c r="U95" i="227" s="1"/>
  <c r="AB89" i="227" s="1"/>
  <c r="AL89" i="227" s="1"/>
  <c r="AW89" i="227" s="1"/>
  <c r="R89" i="227"/>
  <c r="R95" i="227" s="1"/>
  <c r="AA90" i="227" s="1"/>
  <c r="Q89" i="227"/>
  <c r="Q95" i="227" s="1"/>
  <c r="AA89" i="227" s="1"/>
  <c r="N89" i="227"/>
  <c r="N95" i="227" s="1"/>
  <c r="Z90" i="227" s="1"/>
  <c r="M89" i="227"/>
  <c r="M95" i="227" s="1"/>
  <c r="Z89" i="227" s="1"/>
  <c r="L89" i="227"/>
  <c r="H89" i="227"/>
  <c r="C94" i="227" s="1"/>
  <c r="C89" i="227"/>
  <c r="C93" i="227" s="1"/>
  <c r="C84" i="227"/>
  <c r="BO83" i="227"/>
  <c r="BN83" i="227"/>
  <c r="BM83" i="227"/>
  <c r="BL83" i="227"/>
  <c r="BK83" i="227"/>
  <c r="BJ83" i="227"/>
  <c r="BP83" i="227" s="1"/>
  <c r="W83" i="227"/>
  <c r="V83" i="227"/>
  <c r="S83" i="227"/>
  <c r="R83" i="227"/>
  <c r="O83" i="227"/>
  <c r="N83" i="227"/>
  <c r="L83" i="227"/>
  <c r="BO82" i="227"/>
  <c r="BN82" i="227"/>
  <c r="BM82" i="227"/>
  <c r="BL82" i="227"/>
  <c r="BK82" i="227"/>
  <c r="BJ82" i="227"/>
  <c r="BP82" i="227" s="1"/>
  <c r="X82" i="227"/>
  <c r="U82" i="227"/>
  <c r="T82" i="227"/>
  <c r="Q82" i="227"/>
  <c r="P82" i="227"/>
  <c r="M82" i="227"/>
  <c r="L82" i="227"/>
  <c r="BO81" i="227"/>
  <c r="BN81" i="227"/>
  <c r="BM81" i="227"/>
  <c r="BL81" i="227"/>
  <c r="BK81" i="227"/>
  <c r="BJ81" i="227"/>
  <c r="BP81" i="227" s="1"/>
  <c r="X81" i="227"/>
  <c r="V81" i="227"/>
  <c r="T81" i="227"/>
  <c r="R81" i="227"/>
  <c r="P81" i="227"/>
  <c r="N81" i="227"/>
  <c r="L81" i="227"/>
  <c r="BO80" i="227"/>
  <c r="BN80" i="227"/>
  <c r="BM80" i="227"/>
  <c r="BL80" i="227"/>
  <c r="BK80" i="227"/>
  <c r="BJ80" i="227"/>
  <c r="BP80" i="227" s="1"/>
  <c r="W80" i="227"/>
  <c r="U80" i="227"/>
  <c r="S80" i="227"/>
  <c r="Q80" i="227"/>
  <c r="O80" i="227"/>
  <c r="M80" i="227"/>
  <c r="L80" i="227"/>
  <c r="BO79" i="227"/>
  <c r="BN79" i="227"/>
  <c r="BM79" i="227"/>
  <c r="BL79" i="227"/>
  <c r="BK79" i="227"/>
  <c r="BJ79" i="227"/>
  <c r="BP79" i="227" s="1"/>
  <c r="X79" i="227"/>
  <c r="X84" i="227" s="1"/>
  <c r="AB81" i="227" s="1"/>
  <c r="AL81" i="227" s="1"/>
  <c r="AW81" i="227" s="1"/>
  <c r="W79" i="227"/>
  <c r="W84" i="227" s="1"/>
  <c r="AB80" i="227" s="1"/>
  <c r="AL80" i="227" s="1"/>
  <c r="AW80" i="227" s="1"/>
  <c r="T79" i="227"/>
  <c r="T84" i="227" s="1"/>
  <c r="AA81" i="227" s="1"/>
  <c r="S79" i="227"/>
  <c r="S84" i="227" s="1"/>
  <c r="AA80" i="227" s="1"/>
  <c r="P79" i="227"/>
  <c r="P84" i="227" s="1"/>
  <c r="Z81" i="227" s="1"/>
  <c r="O79" i="227"/>
  <c r="O84" i="227" s="1"/>
  <c r="Z80" i="227" s="1"/>
  <c r="L79" i="227"/>
  <c r="H79" i="227"/>
  <c r="H82" i="227" s="1"/>
  <c r="C79" i="227"/>
  <c r="H83" i="227" s="1"/>
  <c r="BO78" i="227"/>
  <c r="BN78" i="227"/>
  <c r="BM78" i="227"/>
  <c r="BL78" i="227"/>
  <c r="BK78" i="227"/>
  <c r="BJ78" i="227"/>
  <c r="BP78" i="227" s="1"/>
  <c r="BP84" i="227" s="1"/>
  <c r="V78" i="227"/>
  <c r="V84" i="227" s="1"/>
  <c r="AB79" i="227" s="1"/>
  <c r="AL79" i="227" s="1"/>
  <c r="AW79" i="227" s="1"/>
  <c r="U78" i="227"/>
  <c r="U84" i="227" s="1"/>
  <c r="AB78" i="227" s="1"/>
  <c r="AL78" i="227" s="1"/>
  <c r="AW78" i="227" s="1"/>
  <c r="R78" i="227"/>
  <c r="R84" i="227" s="1"/>
  <c r="AA79" i="227" s="1"/>
  <c r="Q78" i="227"/>
  <c r="Q84" i="227" s="1"/>
  <c r="AA78" i="227" s="1"/>
  <c r="N78" i="227"/>
  <c r="N84" i="227" s="1"/>
  <c r="Z79" i="227" s="1"/>
  <c r="M78" i="227"/>
  <c r="M84" i="227" s="1"/>
  <c r="Z78" i="227" s="1"/>
  <c r="L78" i="227"/>
  <c r="H78" i="227"/>
  <c r="C81" i="227" s="1"/>
  <c r="C78" i="227"/>
  <c r="AI78" i="227" s="1"/>
  <c r="BV77" i="227"/>
  <c r="BV76" i="227"/>
  <c r="CC75" i="227"/>
  <c r="CC74" i="227"/>
  <c r="BV73" i="227"/>
  <c r="C73" i="227"/>
  <c r="BV72" i="227"/>
  <c r="BO72" i="227"/>
  <c r="BN72" i="227"/>
  <c r="BM72" i="227"/>
  <c r="BL72" i="227"/>
  <c r="BK72" i="227"/>
  <c r="BJ72" i="227"/>
  <c r="BP72" i="227" s="1"/>
  <c r="W72" i="227"/>
  <c r="V72" i="227"/>
  <c r="S72" i="227"/>
  <c r="R72" i="227"/>
  <c r="O72" i="227"/>
  <c r="N72" i="227"/>
  <c r="L72" i="227"/>
  <c r="CH71" i="227"/>
  <c r="BO71" i="227"/>
  <c r="BN71" i="227"/>
  <c r="BM71" i="227"/>
  <c r="BL71" i="227"/>
  <c r="BK71" i="227"/>
  <c r="BJ71" i="227"/>
  <c r="BP71" i="227" s="1"/>
  <c r="X71" i="227"/>
  <c r="U71" i="227"/>
  <c r="T71" i="227"/>
  <c r="Q71" i="227"/>
  <c r="P71" i="227"/>
  <c r="M71" i="227"/>
  <c r="L71" i="227"/>
  <c r="CH70" i="227"/>
  <c r="BO70" i="227"/>
  <c r="BN70" i="227"/>
  <c r="BM70" i="227"/>
  <c r="BL70" i="227"/>
  <c r="BK70" i="227"/>
  <c r="BJ70" i="227"/>
  <c r="BP70" i="227" s="1"/>
  <c r="X70" i="227"/>
  <c r="V70" i="227"/>
  <c r="T70" i="227"/>
  <c r="R70" i="227"/>
  <c r="P70" i="227"/>
  <c r="N70" i="227"/>
  <c r="L70" i="227"/>
  <c r="BV69" i="227"/>
  <c r="BO69" i="227"/>
  <c r="BN69" i="227"/>
  <c r="BM69" i="227"/>
  <c r="BL69" i="227"/>
  <c r="BK69" i="227"/>
  <c r="BJ69" i="227"/>
  <c r="BP69" i="227" s="1"/>
  <c r="W69" i="227"/>
  <c r="U69" i="227"/>
  <c r="S69" i="227"/>
  <c r="Q69" i="227"/>
  <c r="O69" i="227"/>
  <c r="M69" i="227"/>
  <c r="L69" i="227"/>
  <c r="BV68" i="227"/>
  <c r="BO68" i="227"/>
  <c r="BN68" i="227"/>
  <c r="BM68" i="227"/>
  <c r="BL68" i="227"/>
  <c r="BK68" i="227"/>
  <c r="BJ68" i="227"/>
  <c r="BP68" i="227" s="1"/>
  <c r="X68" i="227"/>
  <c r="X73" i="227" s="1"/>
  <c r="AB70" i="227" s="1"/>
  <c r="AL70" i="227" s="1"/>
  <c r="AW70" i="227" s="1"/>
  <c r="W68" i="227"/>
  <c r="W73" i="227" s="1"/>
  <c r="AB69" i="227" s="1"/>
  <c r="AL69" i="227" s="1"/>
  <c r="AW69" i="227" s="1"/>
  <c r="T68" i="227"/>
  <c r="T73" i="227" s="1"/>
  <c r="AA70" i="227" s="1"/>
  <c r="S68" i="227"/>
  <c r="S73" i="227" s="1"/>
  <c r="AA69" i="227" s="1"/>
  <c r="P68" i="227"/>
  <c r="P73" i="227" s="1"/>
  <c r="Z70" i="227" s="1"/>
  <c r="O68" i="227"/>
  <c r="O73" i="227" s="1"/>
  <c r="Z69" i="227" s="1"/>
  <c r="L68" i="227"/>
  <c r="H68" i="227"/>
  <c r="H71" i="227" s="1"/>
  <c r="C68" i="227"/>
  <c r="AI69" i="227" s="1"/>
  <c r="CC67" i="227"/>
  <c r="BO67" i="227"/>
  <c r="BN67" i="227"/>
  <c r="BM67" i="227"/>
  <c r="BL67" i="227"/>
  <c r="BK67" i="227"/>
  <c r="BJ67" i="227"/>
  <c r="BP67" i="227" s="1"/>
  <c r="BP73" i="227" s="1"/>
  <c r="V67" i="227"/>
  <c r="V73" i="227" s="1"/>
  <c r="AB68" i="227" s="1"/>
  <c r="AL68" i="227" s="1"/>
  <c r="AW68" i="227" s="1"/>
  <c r="U67" i="227"/>
  <c r="U73" i="227" s="1"/>
  <c r="AB67" i="227" s="1"/>
  <c r="AL67" i="227" s="1"/>
  <c r="AW67" i="227" s="1"/>
  <c r="R67" i="227"/>
  <c r="R73" i="227" s="1"/>
  <c r="AA68" i="227" s="1"/>
  <c r="Q67" i="227"/>
  <c r="Q73" i="227" s="1"/>
  <c r="AA67" i="227" s="1"/>
  <c r="N67" i="227"/>
  <c r="N73" i="227" s="1"/>
  <c r="Z68" i="227" s="1"/>
  <c r="M67" i="227"/>
  <c r="M73" i="227" s="1"/>
  <c r="Z67" i="227" s="1"/>
  <c r="L67" i="227"/>
  <c r="H67" i="227"/>
  <c r="C72" i="227" s="1"/>
  <c r="C67" i="227"/>
  <c r="C69" i="227" s="1"/>
  <c r="CM66" i="227"/>
  <c r="CC66" i="227"/>
  <c r="CM65" i="227"/>
  <c r="BV65" i="227"/>
  <c r="BV64" i="227"/>
  <c r="C62" i="227"/>
  <c r="BV61" i="227"/>
  <c r="BO61" i="227"/>
  <c r="BN61" i="227"/>
  <c r="BM61" i="227"/>
  <c r="BL61" i="227"/>
  <c r="BK61" i="227"/>
  <c r="BJ61" i="227"/>
  <c r="BP61" i="227" s="1"/>
  <c r="W61" i="227"/>
  <c r="V61" i="227"/>
  <c r="S61" i="227"/>
  <c r="R61" i="227"/>
  <c r="O61" i="227"/>
  <c r="N61" i="227"/>
  <c r="L61" i="227"/>
  <c r="CM60" i="227"/>
  <c r="BV60" i="227"/>
  <c r="BO60" i="227"/>
  <c r="BN60" i="227"/>
  <c r="BM60" i="227"/>
  <c r="BL60" i="227"/>
  <c r="BK60" i="227"/>
  <c r="BJ60" i="227"/>
  <c r="BP60" i="227" s="1"/>
  <c r="X60" i="227"/>
  <c r="U60" i="227"/>
  <c r="T60" i="227"/>
  <c r="Q60" i="227"/>
  <c r="P60" i="227"/>
  <c r="M60" i="227"/>
  <c r="L60" i="227"/>
  <c r="CM59" i="227"/>
  <c r="CC59" i="227"/>
  <c r="BO59" i="227"/>
  <c r="BN59" i="227"/>
  <c r="BM59" i="227"/>
  <c r="BL59" i="227"/>
  <c r="BK59" i="227"/>
  <c r="BJ59" i="227"/>
  <c r="BP59" i="227" s="1"/>
  <c r="X59" i="227"/>
  <c r="V59" i="227"/>
  <c r="T59" i="227"/>
  <c r="R59" i="227"/>
  <c r="P59" i="227"/>
  <c r="N59" i="227"/>
  <c r="L59" i="227"/>
  <c r="CC58" i="227"/>
  <c r="BO58" i="227"/>
  <c r="BN58" i="227"/>
  <c r="BM58" i="227"/>
  <c r="BL58" i="227"/>
  <c r="BK58" i="227"/>
  <c r="BJ58" i="227"/>
  <c r="BP58" i="227" s="1"/>
  <c r="W58" i="227"/>
  <c r="U58" i="227"/>
  <c r="S58" i="227"/>
  <c r="Q58" i="227"/>
  <c r="O58" i="227"/>
  <c r="M58" i="227"/>
  <c r="L58" i="227"/>
  <c r="BV57" i="227"/>
  <c r="BO57" i="227"/>
  <c r="BN57" i="227"/>
  <c r="BM57" i="227"/>
  <c r="BL57" i="227"/>
  <c r="BK57" i="227"/>
  <c r="BJ57" i="227"/>
  <c r="BP57" i="227" s="1"/>
  <c r="X57" i="227"/>
  <c r="X62" i="227" s="1"/>
  <c r="AB59" i="227" s="1"/>
  <c r="AL59" i="227" s="1"/>
  <c r="AW59" i="227" s="1"/>
  <c r="W57" i="227"/>
  <c r="W62" i="227" s="1"/>
  <c r="AB58" i="227" s="1"/>
  <c r="AL58" i="227" s="1"/>
  <c r="AW58" i="227" s="1"/>
  <c r="T57" i="227"/>
  <c r="T62" i="227" s="1"/>
  <c r="AA59" i="227" s="1"/>
  <c r="S57" i="227"/>
  <c r="S62" i="227" s="1"/>
  <c r="AA58" i="227" s="1"/>
  <c r="P57" i="227"/>
  <c r="P62" i="227" s="1"/>
  <c r="Z59" i="227" s="1"/>
  <c r="O57" i="227"/>
  <c r="O62" i="227" s="1"/>
  <c r="Z58" i="227" s="1"/>
  <c r="L57" i="227"/>
  <c r="H57" i="227"/>
  <c r="H59" i="227" s="1"/>
  <c r="C57" i="227"/>
  <c r="H61" i="227" s="1"/>
  <c r="BV56" i="227"/>
  <c r="BO56" i="227"/>
  <c r="BN56" i="227"/>
  <c r="BM56" i="227"/>
  <c r="BL56" i="227"/>
  <c r="BK56" i="227"/>
  <c r="BJ56" i="227"/>
  <c r="BP56" i="227" s="1"/>
  <c r="BP62" i="227" s="1"/>
  <c r="V56" i="227"/>
  <c r="V62" i="227" s="1"/>
  <c r="AB57" i="227" s="1"/>
  <c r="AL57" i="227" s="1"/>
  <c r="AW57" i="227" s="1"/>
  <c r="U56" i="227"/>
  <c r="U62" i="227" s="1"/>
  <c r="AB56" i="227" s="1"/>
  <c r="AL56" i="227" s="1"/>
  <c r="AW56" i="227" s="1"/>
  <c r="R56" i="227"/>
  <c r="R62" i="227" s="1"/>
  <c r="AA57" i="227" s="1"/>
  <c r="Q56" i="227"/>
  <c r="Q62" i="227" s="1"/>
  <c r="AA56" i="227" s="1"/>
  <c r="N56" i="227"/>
  <c r="N62" i="227" s="1"/>
  <c r="Z57" i="227" s="1"/>
  <c r="M56" i="227"/>
  <c r="M62" i="227" s="1"/>
  <c r="Z56" i="227" s="1"/>
  <c r="L56" i="227"/>
  <c r="H56" i="227"/>
  <c r="C61" i="227" s="1"/>
  <c r="C56" i="227"/>
  <c r="C60" i="227" s="1"/>
  <c r="CH55" i="227"/>
  <c r="CH54" i="227"/>
  <c r="BV53" i="227"/>
  <c r="BV52" i="227"/>
  <c r="CC51" i="227"/>
  <c r="C51" i="227"/>
  <c r="CC50" i="227"/>
  <c r="BO50" i="227"/>
  <c r="BN50" i="227"/>
  <c r="BM50" i="227"/>
  <c r="BL50" i="227"/>
  <c r="BK50" i="227"/>
  <c r="BJ50" i="227"/>
  <c r="BP50" i="227" s="1"/>
  <c r="W50" i="227"/>
  <c r="V50" i="227"/>
  <c r="S50" i="227"/>
  <c r="R50" i="227"/>
  <c r="O50" i="227"/>
  <c r="N50" i="227"/>
  <c r="L50" i="227"/>
  <c r="BV49" i="227"/>
  <c r="BO49" i="227"/>
  <c r="BN49" i="227"/>
  <c r="BM49" i="227"/>
  <c r="BL49" i="227"/>
  <c r="BK49" i="227"/>
  <c r="BJ49" i="227"/>
  <c r="BP49" i="227" s="1"/>
  <c r="X49" i="227"/>
  <c r="U49" i="227"/>
  <c r="T49" i="227"/>
  <c r="Q49" i="227"/>
  <c r="P49" i="227"/>
  <c r="M49" i="227"/>
  <c r="L49" i="227"/>
  <c r="BV48" i="227"/>
  <c r="BO48" i="227"/>
  <c r="BN48" i="227"/>
  <c r="BM48" i="227"/>
  <c r="BL48" i="227"/>
  <c r="BK48" i="227"/>
  <c r="BJ48" i="227"/>
  <c r="BP48" i="227" s="1"/>
  <c r="X48" i="227"/>
  <c r="V48" i="227"/>
  <c r="T48" i="227"/>
  <c r="R48" i="227"/>
  <c r="P48" i="227"/>
  <c r="N48" i="227"/>
  <c r="L48" i="227"/>
  <c r="BO47" i="227"/>
  <c r="BN47" i="227"/>
  <c r="BM47" i="227"/>
  <c r="BL47" i="227"/>
  <c r="BK47" i="227"/>
  <c r="BJ47" i="227"/>
  <c r="BP47" i="227" s="1"/>
  <c r="W47" i="227"/>
  <c r="U47" i="227"/>
  <c r="S47" i="227"/>
  <c r="Q47" i="227"/>
  <c r="O47" i="227"/>
  <c r="M47" i="227"/>
  <c r="L47" i="227"/>
  <c r="BO46" i="227"/>
  <c r="BN46" i="227"/>
  <c r="BM46" i="227"/>
  <c r="BL46" i="227"/>
  <c r="BK46" i="227"/>
  <c r="BJ46" i="227"/>
  <c r="BP46" i="227" s="1"/>
  <c r="X46" i="227"/>
  <c r="X51" i="227" s="1"/>
  <c r="AB48" i="227" s="1"/>
  <c r="AL48" i="227" s="1"/>
  <c r="AW48" i="227" s="1"/>
  <c r="W46" i="227"/>
  <c r="W51" i="227" s="1"/>
  <c r="AB47" i="227" s="1"/>
  <c r="AL47" i="227" s="1"/>
  <c r="AW47" i="227" s="1"/>
  <c r="T46" i="227"/>
  <c r="T51" i="227" s="1"/>
  <c r="AA48" i="227" s="1"/>
  <c r="S46" i="227"/>
  <c r="S51" i="227" s="1"/>
  <c r="AA47" i="227" s="1"/>
  <c r="P46" i="227"/>
  <c r="P51" i="227" s="1"/>
  <c r="Z48" i="227" s="1"/>
  <c r="O46" i="227"/>
  <c r="O51" i="227" s="1"/>
  <c r="Z47" i="227" s="1"/>
  <c r="L46" i="227"/>
  <c r="H46" i="227"/>
  <c r="H49" i="227" s="1"/>
  <c r="C46" i="227"/>
  <c r="H50" i="227" s="1"/>
  <c r="BO45" i="227"/>
  <c r="BN45" i="227"/>
  <c r="BM45" i="227"/>
  <c r="BL45" i="227"/>
  <c r="BK45" i="227"/>
  <c r="BJ45" i="227"/>
  <c r="BP45" i="227" s="1"/>
  <c r="V45" i="227"/>
  <c r="V51" i="227" s="1"/>
  <c r="AB46" i="227" s="1"/>
  <c r="AL46" i="227" s="1"/>
  <c r="AW46" i="227" s="1"/>
  <c r="U45" i="227"/>
  <c r="U51" i="227" s="1"/>
  <c r="AB45" i="227" s="1"/>
  <c r="AL45" i="227" s="1"/>
  <c r="AW45" i="227" s="1"/>
  <c r="R45" i="227"/>
  <c r="R51" i="227" s="1"/>
  <c r="AA46" i="227" s="1"/>
  <c r="Q45" i="227"/>
  <c r="Q51" i="227" s="1"/>
  <c r="AA45" i="227" s="1"/>
  <c r="N45" i="227"/>
  <c r="N51" i="227" s="1"/>
  <c r="Z46" i="227" s="1"/>
  <c r="M45" i="227"/>
  <c r="M51" i="227" s="1"/>
  <c r="Z45" i="227" s="1"/>
  <c r="L45" i="227"/>
  <c r="H45" i="227"/>
  <c r="C48" i="227" s="1"/>
  <c r="C45" i="227"/>
  <c r="C49" i="227" s="1"/>
  <c r="BT41" i="227"/>
  <c r="BT40" i="227"/>
  <c r="C40" i="227"/>
  <c r="CA39" i="227"/>
  <c r="BO39" i="227"/>
  <c r="BN39" i="227"/>
  <c r="BM39" i="227"/>
  <c r="BL39" i="227"/>
  <c r="BK39" i="227"/>
  <c r="BJ39" i="227"/>
  <c r="BP39" i="227" s="1"/>
  <c r="W39" i="227"/>
  <c r="V39" i="227"/>
  <c r="S39" i="227"/>
  <c r="R39" i="227"/>
  <c r="O39" i="227"/>
  <c r="N39" i="227"/>
  <c r="L39" i="227"/>
  <c r="BO38" i="227"/>
  <c r="BN38" i="227"/>
  <c r="BM38" i="227"/>
  <c r="BL38" i="227"/>
  <c r="BK38" i="227"/>
  <c r="BJ38" i="227"/>
  <c r="BP38" i="227" s="1"/>
  <c r="X38" i="227"/>
  <c r="U38" i="227"/>
  <c r="T38" i="227"/>
  <c r="Q38" i="227"/>
  <c r="P38" i="227"/>
  <c r="M38" i="227"/>
  <c r="L38" i="227"/>
  <c r="BT37" i="227"/>
  <c r="BO37" i="227"/>
  <c r="BN37" i="227"/>
  <c r="BM37" i="227"/>
  <c r="BL37" i="227"/>
  <c r="BK37" i="227"/>
  <c r="BJ37" i="227"/>
  <c r="BP37" i="227" s="1"/>
  <c r="X37" i="227"/>
  <c r="V37" i="227"/>
  <c r="T37" i="227"/>
  <c r="R37" i="227"/>
  <c r="P37" i="227"/>
  <c r="N37" i="227"/>
  <c r="L37" i="227"/>
  <c r="BT36" i="227"/>
  <c r="BO36" i="227"/>
  <c r="BN36" i="227"/>
  <c r="BM36" i="227"/>
  <c r="BL36" i="227"/>
  <c r="BK36" i="227"/>
  <c r="BJ36" i="227"/>
  <c r="BP36" i="227" s="1"/>
  <c r="W36" i="227"/>
  <c r="U36" i="227"/>
  <c r="S36" i="227"/>
  <c r="Q36" i="227"/>
  <c r="O36" i="227"/>
  <c r="M36" i="227"/>
  <c r="L36" i="227"/>
  <c r="CF35" i="227"/>
  <c r="BO35" i="227"/>
  <c r="BN35" i="227"/>
  <c r="BM35" i="227"/>
  <c r="BL35" i="227"/>
  <c r="BK35" i="227"/>
  <c r="BJ35" i="227"/>
  <c r="BP35" i="227" s="1"/>
  <c r="X35" i="227"/>
  <c r="X40" i="227" s="1"/>
  <c r="AB37" i="227" s="1"/>
  <c r="AL37" i="227" s="1"/>
  <c r="AW37" i="227" s="1"/>
  <c r="W35" i="227"/>
  <c r="W40" i="227" s="1"/>
  <c r="AB36" i="227" s="1"/>
  <c r="AL36" i="227" s="1"/>
  <c r="AW36" i="227" s="1"/>
  <c r="T35" i="227"/>
  <c r="T40" i="227" s="1"/>
  <c r="AA37" i="227" s="1"/>
  <c r="S35" i="227"/>
  <c r="S40" i="227" s="1"/>
  <c r="AA36" i="227" s="1"/>
  <c r="P35" i="227"/>
  <c r="P40" i="227" s="1"/>
  <c r="Z37" i="227" s="1"/>
  <c r="O35" i="227"/>
  <c r="O40" i="227" s="1"/>
  <c r="Z36" i="227" s="1"/>
  <c r="L35" i="227"/>
  <c r="H35" i="227"/>
  <c r="H38" i="227" s="1"/>
  <c r="C35" i="227"/>
  <c r="H36" i="227" s="1"/>
  <c r="BO34" i="227"/>
  <c r="BN34" i="227"/>
  <c r="BM34" i="227"/>
  <c r="BL34" i="227"/>
  <c r="BK34" i="227"/>
  <c r="BJ34" i="227"/>
  <c r="BP34" i="227" s="1"/>
  <c r="V34" i="227"/>
  <c r="V40" i="227" s="1"/>
  <c r="AB35" i="227" s="1"/>
  <c r="AL35" i="227" s="1"/>
  <c r="AW35" i="227" s="1"/>
  <c r="U34" i="227"/>
  <c r="U40" i="227" s="1"/>
  <c r="AB34" i="227" s="1"/>
  <c r="AL34" i="227" s="1"/>
  <c r="AW34" i="227" s="1"/>
  <c r="R34" i="227"/>
  <c r="R40" i="227" s="1"/>
  <c r="AA35" i="227" s="1"/>
  <c r="Q34" i="227"/>
  <c r="Q40" i="227" s="1"/>
  <c r="AA34" i="227" s="1"/>
  <c r="N34" i="227"/>
  <c r="N40" i="227" s="1"/>
  <c r="Z35" i="227" s="1"/>
  <c r="M34" i="227"/>
  <c r="M40" i="227" s="1"/>
  <c r="Z34" i="227" s="1"/>
  <c r="L34" i="227"/>
  <c r="H34" i="227"/>
  <c r="C39" i="227" s="1"/>
  <c r="C34" i="227"/>
  <c r="C38" i="227" s="1"/>
  <c r="BT33" i="227"/>
  <c r="BT32" i="227"/>
  <c r="CA31" i="227"/>
  <c r="CF34" i="227" s="1"/>
  <c r="BT29" i="227"/>
  <c r="C29" i="227"/>
  <c r="BT28" i="227"/>
  <c r="BO28" i="227"/>
  <c r="BN28" i="227"/>
  <c r="BM28" i="227"/>
  <c r="BL28" i="227"/>
  <c r="BK28" i="227"/>
  <c r="BJ28" i="227"/>
  <c r="BP28" i="227" s="1"/>
  <c r="W28" i="227"/>
  <c r="V28" i="227"/>
  <c r="S28" i="227"/>
  <c r="R28" i="227"/>
  <c r="O28" i="227"/>
  <c r="N28" i="227"/>
  <c r="L28" i="227"/>
  <c r="BO27" i="227"/>
  <c r="BN27" i="227"/>
  <c r="BM27" i="227"/>
  <c r="BL27" i="227"/>
  <c r="BK27" i="227"/>
  <c r="BJ27" i="227"/>
  <c r="X27" i="227"/>
  <c r="U27" i="227"/>
  <c r="T27" i="227"/>
  <c r="Q27" i="227"/>
  <c r="P27" i="227"/>
  <c r="M27" i="227"/>
  <c r="L27" i="227"/>
  <c r="BO26" i="227"/>
  <c r="BN26" i="227"/>
  <c r="BM26" i="227"/>
  <c r="BL26" i="227"/>
  <c r="BK26" i="227"/>
  <c r="BJ26" i="227"/>
  <c r="BP26" i="227" s="1"/>
  <c r="X26" i="227"/>
  <c r="V26" i="227"/>
  <c r="T26" i="227"/>
  <c r="R26" i="227"/>
  <c r="P26" i="227"/>
  <c r="N26" i="227"/>
  <c r="L26" i="227"/>
  <c r="BT25" i="227"/>
  <c r="BO25" i="227"/>
  <c r="BN25" i="227"/>
  <c r="BM25" i="227"/>
  <c r="BL25" i="227"/>
  <c r="BK25" i="227"/>
  <c r="BJ25" i="227"/>
  <c r="BP25" i="227" s="1"/>
  <c r="W25" i="227"/>
  <c r="U25" i="227"/>
  <c r="S25" i="227"/>
  <c r="Q25" i="227"/>
  <c r="O25" i="227"/>
  <c r="M25" i="227"/>
  <c r="L25" i="227"/>
  <c r="CK24" i="227"/>
  <c r="CK30" i="227" s="1"/>
  <c r="CQ29" i="227" s="1"/>
  <c r="BT24" i="227"/>
  <c r="BO24" i="227"/>
  <c r="BN24" i="227"/>
  <c r="BM24" i="227"/>
  <c r="BL24" i="227"/>
  <c r="BK24" i="227"/>
  <c r="BJ24" i="227"/>
  <c r="BP24" i="227" s="1"/>
  <c r="X24" i="227"/>
  <c r="X29" i="227" s="1"/>
  <c r="AB26" i="227" s="1"/>
  <c r="AL26" i="227" s="1"/>
  <c r="AW26" i="227" s="1"/>
  <c r="W24" i="227"/>
  <c r="W29" i="227" s="1"/>
  <c r="AB25" i="227" s="1"/>
  <c r="AL25" i="227" s="1"/>
  <c r="AW25" i="227" s="1"/>
  <c r="T24" i="227"/>
  <c r="T29" i="227" s="1"/>
  <c r="AA26" i="227" s="1"/>
  <c r="S24" i="227"/>
  <c r="S29" i="227" s="1"/>
  <c r="AA25" i="227" s="1"/>
  <c r="P24" i="227"/>
  <c r="P29" i="227" s="1"/>
  <c r="Z26" i="227" s="1"/>
  <c r="O24" i="227"/>
  <c r="O29" i="227" s="1"/>
  <c r="Z25" i="227" s="1"/>
  <c r="L24" i="227"/>
  <c r="H24" i="227"/>
  <c r="H27" i="227" s="1"/>
  <c r="C24" i="227"/>
  <c r="H28" i="227" s="1"/>
  <c r="CQ23" i="227"/>
  <c r="CA23" i="227"/>
  <c r="BO23" i="227"/>
  <c r="BN23" i="227"/>
  <c r="BM23" i="227"/>
  <c r="BL23" i="227"/>
  <c r="BK23" i="227"/>
  <c r="BJ23" i="227"/>
  <c r="BP23" i="227" s="1"/>
  <c r="V23" i="227"/>
  <c r="V29" i="227" s="1"/>
  <c r="AB24" i="227" s="1"/>
  <c r="AL24" i="227" s="1"/>
  <c r="AW24" i="227" s="1"/>
  <c r="U23" i="227"/>
  <c r="U29" i="227" s="1"/>
  <c r="AB23" i="227" s="1"/>
  <c r="AL23" i="227" s="1"/>
  <c r="AW23" i="227" s="1"/>
  <c r="R23" i="227"/>
  <c r="R29" i="227" s="1"/>
  <c r="AA24" i="227" s="1"/>
  <c r="Q23" i="227"/>
  <c r="Q29" i="227" s="1"/>
  <c r="AA23" i="227" s="1"/>
  <c r="N23" i="227"/>
  <c r="N29" i="227" s="1"/>
  <c r="Z24" i="227" s="1"/>
  <c r="M23" i="227"/>
  <c r="M29" i="227" s="1"/>
  <c r="Z23" i="227" s="1"/>
  <c r="L23" i="227"/>
  <c r="H23" i="227"/>
  <c r="AI24" i="227" s="1"/>
  <c r="C23" i="227"/>
  <c r="AI23" i="227" s="1"/>
  <c r="BT21" i="227"/>
  <c r="BT20" i="227"/>
  <c r="CF19" i="227"/>
  <c r="CK23" i="227" s="1"/>
  <c r="C18" i="227"/>
  <c r="BT17" i="227"/>
  <c r="BO17" i="227"/>
  <c r="BN17" i="227"/>
  <c r="BM17" i="227"/>
  <c r="BL17" i="227"/>
  <c r="BK17" i="227"/>
  <c r="BJ17" i="227"/>
  <c r="W17" i="227"/>
  <c r="V17" i="227"/>
  <c r="S17" i="227"/>
  <c r="R17" i="227"/>
  <c r="O17" i="227"/>
  <c r="N17" i="227"/>
  <c r="L17" i="227"/>
  <c r="BT16" i="227"/>
  <c r="BO16" i="227"/>
  <c r="BN16" i="227"/>
  <c r="BM16" i="227"/>
  <c r="BL16" i="227"/>
  <c r="BK16" i="227"/>
  <c r="BJ16" i="227"/>
  <c r="X16" i="227"/>
  <c r="U16" i="227"/>
  <c r="T16" i="227"/>
  <c r="Q16" i="227"/>
  <c r="P16" i="227"/>
  <c r="M16" i="227"/>
  <c r="L16" i="227"/>
  <c r="CA15" i="227"/>
  <c r="CF18" i="227" s="1"/>
  <c r="BO15" i="227"/>
  <c r="BN15" i="227"/>
  <c r="BM15" i="227"/>
  <c r="BL15" i="227"/>
  <c r="BK15" i="227"/>
  <c r="BJ15" i="227"/>
  <c r="X15" i="227"/>
  <c r="V15" i="227"/>
  <c r="T15" i="227"/>
  <c r="R15" i="227"/>
  <c r="P15" i="227"/>
  <c r="N15" i="227"/>
  <c r="L15" i="227"/>
  <c r="BO14" i="227"/>
  <c r="BN14" i="227"/>
  <c r="BM14" i="227"/>
  <c r="BL14" i="227"/>
  <c r="BK14" i="227"/>
  <c r="BJ14" i="227"/>
  <c r="W14" i="227"/>
  <c r="U14" i="227"/>
  <c r="S14" i="227"/>
  <c r="Q14" i="227"/>
  <c r="O14" i="227"/>
  <c r="M14" i="227"/>
  <c r="L14" i="227"/>
  <c r="BT13" i="227"/>
  <c r="BO13" i="227"/>
  <c r="BN13" i="227"/>
  <c r="BM13" i="227"/>
  <c r="BL13" i="227"/>
  <c r="BK13" i="227"/>
  <c r="BJ13" i="227"/>
  <c r="BP13" i="227" s="1"/>
  <c r="X13" i="227"/>
  <c r="X18" i="227" s="1"/>
  <c r="AB15" i="227" s="1"/>
  <c r="AL15" i="227" s="1"/>
  <c r="AW15" i="227" s="1"/>
  <c r="W13" i="227"/>
  <c r="W18" i="227" s="1"/>
  <c r="AB14" i="227" s="1"/>
  <c r="AL14" i="227" s="1"/>
  <c r="AW14" i="227" s="1"/>
  <c r="T13" i="227"/>
  <c r="T18" i="227" s="1"/>
  <c r="AA15" i="227" s="1"/>
  <c r="S13" i="227"/>
  <c r="S18" i="227" s="1"/>
  <c r="AA14" i="227" s="1"/>
  <c r="P13" i="227"/>
  <c r="P18" i="227" s="1"/>
  <c r="Z15" i="227" s="1"/>
  <c r="O13" i="227"/>
  <c r="O18" i="227" s="1"/>
  <c r="Z14" i="227" s="1"/>
  <c r="L13" i="227"/>
  <c r="H13" i="227"/>
  <c r="C13" i="227"/>
  <c r="H17" i="227" s="1"/>
  <c r="BT12" i="227"/>
  <c r="BO12" i="227"/>
  <c r="BN12" i="227"/>
  <c r="BM12" i="227"/>
  <c r="BL12" i="227"/>
  <c r="BK12" i="227"/>
  <c r="BJ12" i="227"/>
  <c r="BP12" i="227" s="1"/>
  <c r="V12" i="227"/>
  <c r="V18" i="227" s="1"/>
  <c r="AB13" i="227" s="1"/>
  <c r="AL13" i="227" s="1"/>
  <c r="AW13" i="227" s="1"/>
  <c r="U12" i="227"/>
  <c r="U18" i="227" s="1"/>
  <c r="AB12" i="227" s="1"/>
  <c r="AL12" i="227" s="1"/>
  <c r="AW12" i="227" s="1"/>
  <c r="R12" i="227"/>
  <c r="R18" i="227" s="1"/>
  <c r="AA13" i="227" s="1"/>
  <c r="Q12" i="227"/>
  <c r="Q18" i="227" s="1"/>
  <c r="AA12" i="227" s="1"/>
  <c r="N12" i="227"/>
  <c r="N18" i="227" s="1"/>
  <c r="Z13" i="227" s="1"/>
  <c r="M12" i="227"/>
  <c r="M18" i="227" s="1"/>
  <c r="Z12" i="227" s="1"/>
  <c r="L12" i="227"/>
  <c r="H12" i="227"/>
  <c r="C12" i="227"/>
  <c r="C16" i="227" s="1"/>
  <c r="C95" i="226"/>
  <c r="BO94" i="226"/>
  <c r="BN94" i="226"/>
  <c r="BM94" i="226"/>
  <c r="BL94" i="226"/>
  <c r="BK94" i="226"/>
  <c r="BJ94" i="226"/>
  <c r="BP94" i="226" s="1"/>
  <c r="W94" i="226"/>
  <c r="V94" i="226"/>
  <c r="S94" i="226"/>
  <c r="R94" i="226"/>
  <c r="O94" i="226"/>
  <c r="N94" i="226"/>
  <c r="L94" i="226"/>
  <c r="BO93" i="226"/>
  <c r="BN93" i="226"/>
  <c r="BM93" i="226"/>
  <c r="BL93" i="226"/>
  <c r="BK93" i="226"/>
  <c r="BJ93" i="226"/>
  <c r="BP93" i="226" s="1"/>
  <c r="X93" i="226"/>
  <c r="U93" i="226"/>
  <c r="T93" i="226"/>
  <c r="Q93" i="226"/>
  <c r="P93" i="226"/>
  <c r="M93" i="226"/>
  <c r="L93" i="226"/>
  <c r="BO92" i="226"/>
  <c r="BN92" i="226"/>
  <c r="BM92" i="226"/>
  <c r="BL92" i="226"/>
  <c r="BK92" i="226"/>
  <c r="BJ92" i="226"/>
  <c r="BP92" i="226" s="1"/>
  <c r="X92" i="226"/>
  <c r="V92" i="226"/>
  <c r="T92" i="226"/>
  <c r="R92" i="226"/>
  <c r="P92" i="226"/>
  <c r="N92" i="226"/>
  <c r="L92" i="226"/>
  <c r="BO91" i="226"/>
  <c r="BN91" i="226"/>
  <c r="BM91" i="226"/>
  <c r="BL91" i="226"/>
  <c r="BK91" i="226"/>
  <c r="BJ91" i="226"/>
  <c r="BP91" i="226" s="1"/>
  <c r="W91" i="226"/>
  <c r="U91" i="226"/>
  <c r="S91" i="226"/>
  <c r="Q91" i="226"/>
  <c r="O91" i="226"/>
  <c r="M91" i="226"/>
  <c r="L91" i="226"/>
  <c r="BO90" i="226"/>
  <c r="BN90" i="226"/>
  <c r="BM90" i="226"/>
  <c r="BL90" i="226"/>
  <c r="BK90" i="226"/>
  <c r="BJ90" i="226"/>
  <c r="BP90" i="226" s="1"/>
  <c r="X90" i="226"/>
  <c r="X95" i="226" s="1"/>
  <c r="AB92" i="226" s="1"/>
  <c r="AL92" i="226" s="1"/>
  <c r="AW92" i="226" s="1"/>
  <c r="W90" i="226"/>
  <c r="W95" i="226" s="1"/>
  <c r="AB91" i="226" s="1"/>
  <c r="AL91" i="226" s="1"/>
  <c r="AW91" i="226" s="1"/>
  <c r="T90" i="226"/>
  <c r="T95" i="226" s="1"/>
  <c r="AA92" i="226" s="1"/>
  <c r="S90" i="226"/>
  <c r="S95" i="226" s="1"/>
  <c r="AA91" i="226" s="1"/>
  <c r="P90" i="226"/>
  <c r="P95" i="226" s="1"/>
  <c r="Z92" i="226" s="1"/>
  <c r="O90" i="226"/>
  <c r="O95" i="226" s="1"/>
  <c r="Z91" i="226" s="1"/>
  <c r="L90" i="226"/>
  <c r="H90" i="226"/>
  <c r="AI92" i="226" s="1"/>
  <c r="C90" i="226"/>
  <c r="H91" i="226" s="1"/>
  <c r="BO89" i="226"/>
  <c r="BN89" i="226"/>
  <c r="BM89" i="226"/>
  <c r="BL89" i="226"/>
  <c r="BK89" i="226"/>
  <c r="BJ89" i="226"/>
  <c r="BP89" i="226" s="1"/>
  <c r="V89" i="226"/>
  <c r="V95" i="226" s="1"/>
  <c r="AB90" i="226" s="1"/>
  <c r="AL90" i="226" s="1"/>
  <c r="AW90" i="226" s="1"/>
  <c r="U89" i="226"/>
  <c r="U95" i="226" s="1"/>
  <c r="AB89" i="226" s="1"/>
  <c r="AL89" i="226" s="1"/>
  <c r="AW89" i="226" s="1"/>
  <c r="R89" i="226"/>
  <c r="R95" i="226" s="1"/>
  <c r="AA90" i="226" s="1"/>
  <c r="Q89" i="226"/>
  <c r="Q95" i="226" s="1"/>
  <c r="AA89" i="226" s="1"/>
  <c r="N89" i="226"/>
  <c r="N95" i="226" s="1"/>
  <c r="Z90" i="226" s="1"/>
  <c r="M89" i="226"/>
  <c r="M95" i="226" s="1"/>
  <c r="Z89" i="226" s="1"/>
  <c r="L89" i="226"/>
  <c r="H89" i="226"/>
  <c r="C94" i="226" s="1"/>
  <c r="C89" i="226"/>
  <c r="C93" i="226" s="1"/>
  <c r="C84" i="226"/>
  <c r="BO83" i="226"/>
  <c r="BN83" i="226"/>
  <c r="BM83" i="226"/>
  <c r="BL83" i="226"/>
  <c r="BK83" i="226"/>
  <c r="BJ83" i="226"/>
  <c r="BP83" i="226" s="1"/>
  <c r="W83" i="226"/>
  <c r="V83" i="226"/>
  <c r="S83" i="226"/>
  <c r="R83" i="226"/>
  <c r="O83" i="226"/>
  <c r="N83" i="226"/>
  <c r="L83" i="226"/>
  <c r="BO82" i="226"/>
  <c r="BN82" i="226"/>
  <c r="BM82" i="226"/>
  <c r="BL82" i="226"/>
  <c r="BK82" i="226"/>
  <c r="BJ82" i="226"/>
  <c r="BP82" i="226" s="1"/>
  <c r="X82" i="226"/>
  <c r="U82" i="226"/>
  <c r="T82" i="226"/>
  <c r="Q82" i="226"/>
  <c r="P82" i="226"/>
  <c r="M82" i="226"/>
  <c r="L82" i="226"/>
  <c r="BO81" i="226"/>
  <c r="BN81" i="226"/>
  <c r="BM81" i="226"/>
  <c r="BL81" i="226"/>
  <c r="BK81" i="226"/>
  <c r="BJ81" i="226"/>
  <c r="BP81" i="226" s="1"/>
  <c r="X81" i="226"/>
  <c r="V81" i="226"/>
  <c r="T81" i="226"/>
  <c r="R81" i="226"/>
  <c r="P81" i="226"/>
  <c r="N81" i="226"/>
  <c r="L81" i="226"/>
  <c r="BO80" i="226"/>
  <c r="BN80" i="226"/>
  <c r="BM80" i="226"/>
  <c r="BL80" i="226"/>
  <c r="BK80" i="226"/>
  <c r="BJ80" i="226"/>
  <c r="BP80" i="226" s="1"/>
  <c r="W80" i="226"/>
  <c r="U80" i="226"/>
  <c r="S80" i="226"/>
  <c r="Q80" i="226"/>
  <c r="O80" i="226"/>
  <c r="M80" i="226"/>
  <c r="L80" i="226"/>
  <c r="BO79" i="226"/>
  <c r="BN79" i="226"/>
  <c r="BM79" i="226"/>
  <c r="BL79" i="226"/>
  <c r="BK79" i="226"/>
  <c r="BJ79" i="226"/>
  <c r="BP79" i="226" s="1"/>
  <c r="X79" i="226"/>
  <c r="X84" i="226" s="1"/>
  <c r="AB81" i="226" s="1"/>
  <c r="AL81" i="226" s="1"/>
  <c r="AW81" i="226" s="1"/>
  <c r="W79" i="226"/>
  <c r="W84" i="226" s="1"/>
  <c r="AB80" i="226" s="1"/>
  <c r="AL80" i="226" s="1"/>
  <c r="AW80" i="226" s="1"/>
  <c r="T79" i="226"/>
  <c r="T84" i="226" s="1"/>
  <c r="AA81" i="226" s="1"/>
  <c r="S79" i="226"/>
  <c r="S84" i="226" s="1"/>
  <c r="AA80" i="226" s="1"/>
  <c r="P79" i="226"/>
  <c r="P84" i="226" s="1"/>
  <c r="Z81" i="226" s="1"/>
  <c r="O79" i="226"/>
  <c r="O84" i="226" s="1"/>
  <c r="Z80" i="226" s="1"/>
  <c r="L79" i="226"/>
  <c r="H79" i="226"/>
  <c r="H82" i="226" s="1"/>
  <c r="C79" i="226"/>
  <c r="H83" i="226" s="1"/>
  <c r="BO78" i="226"/>
  <c r="BN78" i="226"/>
  <c r="BM78" i="226"/>
  <c r="BL78" i="226"/>
  <c r="BK78" i="226"/>
  <c r="BJ78" i="226"/>
  <c r="BP78" i="226" s="1"/>
  <c r="BP84" i="226" s="1"/>
  <c r="V78" i="226"/>
  <c r="V84" i="226" s="1"/>
  <c r="AB79" i="226" s="1"/>
  <c r="AL79" i="226" s="1"/>
  <c r="AW79" i="226" s="1"/>
  <c r="U78" i="226"/>
  <c r="U84" i="226" s="1"/>
  <c r="AB78" i="226" s="1"/>
  <c r="AL78" i="226" s="1"/>
  <c r="AW78" i="226" s="1"/>
  <c r="R78" i="226"/>
  <c r="R84" i="226" s="1"/>
  <c r="AA79" i="226" s="1"/>
  <c r="Q78" i="226"/>
  <c r="Q84" i="226" s="1"/>
  <c r="AA78" i="226" s="1"/>
  <c r="N78" i="226"/>
  <c r="N84" i="226" s="1"/>
  <c r="Z79" i="226" s="1"/>
  <c r="M78" i="226"/>
  <c r="M84" i="226" s="1"/>
  <c r="Z78" i="226" s="1"/>
  <c r="L78" i="226"/>
  <c r="H78" i="226"/>
  <c r="C81" i="226" s="1"/>
  <c r="C78" i="226"/>
  <c r="AI78" i="226" s="1"/>
  <c r="BV77" i="226"/>
  <c r="BV76" i="226"/>
  <c r="CC75" i="226"/>
  <c r="CC74" i="226"/>
  <c r="BV73" i="226"/>
  <c r="C73" i="226"/>
  <c r="BV72" i="226"/>
  <c r="BO72" i="226"/>
  <c r="BN72" i="226"/>
  <c r="BM72" i="226"/>
  <c r="BL72" i="226"/>
  <c r="BK72" i="226"/>
  <c r="BJ72" i="226"/>
  <c r="BP72" i="226" s="1"/>
  <c r="W72" i="226"/>
  <c r="V72" i="226"/>
  <c r="S72" i="226"/>
  <c r="R72" i="226"/>
  <c r="O72" i="226"/>
  <c r="N72" i="226"/>
  <c r="L72" i="226"/>
  <c r="CH71" i="226"/>
  <c r="BO71" i="226"/>
  <c r="BN71" i="226"/>
  <c r="BM71" i="226"/>
  <c r="BL71" i="226"/>
  <c r="BK71" i="226"/>
  <c r="BJ71" i="226"/>
  <c r="BP71" i="226" s="1"/>
  <c r="X71" i="226"/>
  <c r="U71" i="226"/>
  <c r="T71" i="226"/>
  <c r="Q71" i="226"/>
  <c r="P71" i="226"/>
  <c r="M71" i="226"/>
  <c r="L71" i="226"/>
  <c r="CH70" i="226"/>
  <c r="BO70" i="226"/>
  <c r="BN70" i="226"/>
  <c r="BM70" i="226"/>
  <c r="BL70" i="226"/>
  <c r="BK70" i="226"/>
  <c r="BJ70" i="226"/>
  <c r="BP70" i="226" s="1"/>
  <c r="X70" i="226"/>
  <c r="V70" i="226"/>
  <c r="T70" i="226"/>
  <c r="R70" i="226"/>
  <c r="P70" i="226"/>
  <c r="N70" i="226"/>
  <c r="L70" i="226"/>
  <c r="BV69" i="226"/>
  <c r="BO69" i="226"/>
  <c r="BN69" i="226"/>
  <c r="BM69" i="226"/>
  <c r="BL69" i="226"/>
  <c r="BK69" i="226"/>
  <c r="BJ69" i="226"/>
  <c r="BP69" i="226" s="1"/>
  <c r="W69" i="226"/>
  <c r="U69" i="226"/>
  <c r="S69" i="226"/>
  <c r="Q69" i="226"/>
  <c r="O69" i="226"/>
  <c r="M69" i="226"/>
  <c r="L69" i="226"/>
  <c r="BV68" i="226"/>
  <c r="BO68" i="226"/>
  <c r="BN68" i="226"/>
  <c r="BM68" i="226"/>
  <c r="BL68" i="226"/>
  <c r="BK68" i="226"/>
  <c r="BJ68" i="226"/>
  <c r="BP68" i="226" s="1"/>
  <c r="X68" i="226"/>
  <c r="X73" i="226" s="1"/>
  <c r="AB70" i="226" s="1"/>
  <c r="AL70" i="226" s="1"/>
  <c r="AW70" i="226" s="1"/>
  <c r="W68" i="226"/>
  <c r="W73" i="226" s="1"/>
  <c r="AB69" i="226" s="1"/>
  <c r="AL69" i="226" s="1"/>
  <c r="AW69" i="226" s="1"/>
  <c r="T68" i="226"/>
  <c r="T73" i="226" s="1"/>
  <c r="AA70" i="226" s="1"/>
  <c r="S68" i="226"/>
  <c r="S73" i="226" s="1"/>
  <c r="AA69" i="226" s="1"/>
  <c r="P68" i="226"/>
  <c r="P73" i="226" s="1"/>
  <c r="Z70" i="226" s="1"/>
  <c r="O68" i="226"/>
  <c r="O73" i="226" s="1"/>
  <c r="Z69" i="226" s="1"/>
  <c r="L68" i="226"/>
  <c r="H68" i="226"/>
  <c r="H71" i="226" s="1"/>
  <c r="C68" i="226"/>
  <c r="AI69" i="226" s="1"/>
  <c r="CC67" i="226"/>
  <c r="BO67" i="226"/>
  <c r="BN67" i="226"/>
  <c r="BM67" i="226"/>
  <c r="BL67" i="226"/>
  <c r="BK67" i="226"/>
  <c r="BJ67" i="226"/>
  <c r="BP67" i="226" s="1"/>
  <c r="BP73" i="226" s="1"/>
  <c r="V67" i="226"/>
  <c r="V73" i="226" s="1"/>
  <c r="AB68" i="226" s="1"/>
  <c r="AL68" i="226" s="1"/>
  <c r="AW68" i="226" s="1"/>
  <c r="U67" i="226"/>
  <c r="U73" i="226" s="1"/>
  <c r="AB67" i="226" s="1"/>
  <c r="AL67" i="226" s="1"/>
  <c r="AW67" i="226" s="1"/>
  <c r="R67" i="226"/>
  <c r="R73" i="226" s="1"/>
  <c r="AA68" i="226" s="1"/>
  <c r="Q67" i="226"/>
  <c r="Q73" i="226" s="1"/>
  <c r="AA67" i="226" s="1"/>
  <c r="N67" i="226"/>
  <c r="N73" i="226" s="1"/>
  <c r="Z68" i="226" s="1"/>
  <c r="M67" i="226"/>
  <c r="M73" i="226" s="1"/>
  <c r="Z67" i="226" s="1"/>
  <c r="L67" i="226"/>
  <c r="H67" i="226"/>
  <c r="C72" i="226" s="1"/>
  <c r="C67" i="226"/>
  <c r="C69" i="226" s="1"/>
  <c r="CM66" i="226"/>
  <c r="CC66" i="226"/>
  <c r="CM65" i="226"/>
  <c r="BV65" i="226"/>
  <c r="BV64" i="226"/>
  <c r="C62" i="226"/>
  <c r="BV61" i="226"/>
  <c r="BO61" i="226"/>
  <c r="BN61" i="226"/>
  <c r="BM61" i="226"/>
  <c r="BL61" i="226"/>
  <c r="BK61" i="226"/>
  <c r="BJ61" i="226"/>
  <c r="BP61" i="226" s="1"/>
  <c r="W61" i="226"/>
  <c r="V61" i="226"/>
  <c r="S61" i="226"/>
  <c r="R61" i="226"/>
  <c r="O61" i="226"/>
  <c r="N61" i="226"/>
  <c r="L61" i="226"/>
  <c r="CM60" i="226"/>
  <c r="BV60" i="226"/>
  <c r="BO60" i="226"/>
  <c r="BN60" i="226"/>
  <c r="BM60" i="226"/>
  <c r="BL60" i="226"/>
  <c r="BK60" i="226"/>
  <c r="BJ60" i="226"/>
  <c r="BP60" i="226" s="1"/>
  <c r="X60" i="226"/>
  <c r="U60" i="226"/>
  <c r="T60" i="226"/>
  <c r="Q60" i="226"/>
  <c r="P60" i="226"/>
  <c r="M60" i="226"/>
  <c r="L60" i="226"/>
  <c r="CM59" i="226"/>
  <c r="CC59" i="226"/>
  <c r="BO59" i="226"/>
  <c r="BN59" i="226"/>
  <c r="BM59" i="226"/>
  <c r="BL59" i="226"/>
  <c r="BK59" i="226"/>
  <c r="BJ59" i="226"/>
  <c r="BP59" i="226" s="1"/>
  <c r="X59" i="226"/>
  <c r="V59" i="226"/>
  <c r="T59" i="226"/>
  <c r="R59" i="226"/>
  <c r="P59" i="226"/>
  <c r="N59" i="226"/>
  <c r="L59" i="226"/>
  <c r="CC58" i="226"/>
  <c r="BO58" i="226"/>
  <c r="BN58" i="226"/>
  <c r="BM58" i="226"/>
  <c r="BL58" i="226"/>
  <c r="BK58" i="226"/>
  <c r="BJ58" i="226"/>
  <c r="BP58" i="226" s="1"/>
  <c r="W58" i="226"/>
  <c r="U58" i="226"/>
  <c r="S58" i="226"/>
  <c r="Q58" i="226"/>
  <c r="O58" i="226"/>
  <c r="M58" i="226"/>
  <c r="L58" i="226"/>
  <c r="BV57" i="226"/>
  <c r="BO57" i="226"/>
  <c r="BN57" i="226"/>
  <c r="BM57" i="226"/>
  <c r="BL57" i="226"/>
  <c r="BK57" i="226"/>
  <c r="BJ57" i="226"/>
  <c r="BP57" i="226" s="1"/>
  <c r="X57" i="226"/>
  <c r="X62" i="226" s="1"/>
  <c r="AB59" i="226" s="1"/>
  <c r="AL59" i="226" s="1"/>
  <c r="AW59" i="226" s="1"/>
  <c r="W57" i="226"/>
  <c r="W62" i="226" s="1"/>
  <c r="AB58" i="226" s="1"/>
  <c r="AL58" i="226" s="1"/>
  <c r="AW58" i="226" s="1"/>
  <c r="T57" i="226"/>
  <c r="T62" i="226" s="1"/>
  <c r="AA59" i="226" s="1"/>
  <c r="S57" i="226"/>
  <c r="S62" i="226" s="1"/>
  <c r="AA58" i="226" s="1"/>
  <c r="P57" i="226"/>
  <c r="P62" i="226" s="1"/>
  <c r="Z59" i="226" s="1"/>
  <c r="O57" i="226"/>
  <c r="O62" i="226" s="1"/>
  <c r="Z58" i="226" s="1"/>
  <c r="L57" i="226"/>
  <c r="H57" i="226"/>
  <c r="H59" i="226" s="1"/>
  <c r="C57" i="226"/>
  <c r="H61" i="226" s="1"/>
  <c r="BV56" i="226"/>
  <c r="BO56" i="226"/>
  <c r="BN56" i="226"/>
  <c r="BM56" i="226"/>
  <c r="BL56" i="226"/>
  <c r="BK56" i="226"/>
  <c r="BJ56" i="226"/>
  <c r="BP56" i="226" s="1"/>
  <c r="BP62" i="226" s="1"/>
  <c r="V56" i="226"/>
  <c r="V62" i="226" s="1"/>
  <c r="AB57" i="226" s="1"/>
  <c r="AL57" i="226" s="1"/>
  <c r="AW57" i="226" s="1"/>
  <c r="U56" i="226"/>
  <c r="U62" i="226" s="1"/>
  <c r="AB56" i="226" s="1"/>
  <c r="AL56" i="226" s="1"/>
  <c r="AW56" i="226" s="1"/>
  <c r="R56" i="226"/>
  <c r="R62" i="226" s="1"/>
  <c r="AA57" i="226" s="1"/>
  <c r="Q56" i="226"/>
  <c r="Q62" i="226" s="1"/>
  <c r="AA56" i="226" s="1"/>
  <c r="N56" i="226"/>
  <c r="N62" i="226" s="1"/>
  <c r="Z57" i="226" s="1"/>
  <c r="M56" i="226"/>
  <c r="M62" i="226" s="1"/>
  <c r="Z56" i="226" s="1"/>
  <c r="L56" i="226"/>
  <c r="H56" i="226"/>
  <c r="C61" i="226" s="1"/>
  <c r="C56" i="226"/>
  <c r="C60" i="226" s="1"/>
  <c r="CH55" i="226"/>
  <c r="CH54" i="226"/>
  <c r="BV53" i="226"/>
  <c r="BV52" i="226"/>
  <c r="CC51" i="226"/>
  <c r="C51" i="226"/>
  <c r="CC50" i="226"/>
  <c r="BO50" i="226"/>
  <c r="BN50" i="226"/>
  <c r="BM50" i="226"/>
  <c r="BL50" i="226"/>
  <c r="BK50" i="226"/>
  <c r="BJ50" i="226"/>
  <c r="BP50" i="226" s="1"/>
  <c r="W50" i="226"/>
  <c r="V50" i="226"/>
  <c r="S50" i="226"/>
  <c r="R50" i="226"/>
  <c r="O50" i="226"/>
  <c r="N50" i="226"/>
  <c r="L50" i="226"/>
  <c r="BV49" i="226"/>
  <c r="BO49" i="226"/>
  <c r="BN49" i="226"/>
  <c r="BM49" i="226"/>
  <c r="BL49" i="226"/>
  <c r="BK49" i="226"/>
  <c r="BJ49" i="226"/>
  <c r="BP49" i="226" s="1"/>
  <c r="X49" i="226"/>
  <c r="U49" i="226"/>
  <c r="T49" i="226"/>
  <c r="Q49" i="226"/>
  <c r="P49" i="226"/>
  <c r="M49" i="226"/>
  <c r="L49" i="226"/>
  <c r="BV48" i="226"/>
  <c r="BO48" i="226"/>
  <c r="BN48" i="226"/>
  <c r="BM48" i="226"/>
  <c r="BL48" i="226"/>
  <c r="BK48" i="226"/>
  <c r="BJ48" i="226"/>
  <c r="BP48" i="226" s="1"/>
  <c r="X48" i="226"/>
  <c r="V48" i="226"/>
  <c r="T48" i="226"/>
  <c r="R48" i="226"/>
  <c r="P48" i="226"/>
  <c r="N48" i="226"/>
  <c r="L48" i="226"/>
  <c r="BO47" i="226"/>
  <c r="BN47" i="226"/>
  <c r="BM47" i="226"/>
  <c r="BL47" i="226"/>
  <c r="BK47" i="226"/>
  <c r="BJ47" i="226"/>
  <c r="BP47" i="226" s="1"/>
  <c r="W47" i="226"/>
  <c r="U47" i="226"/>
  <c r="S47" i="226"/>
  <c r="Q47" i="226"/>
  <c r="O47" i="226"/>
  <c r="M47" i="226"/>
  <c r="L47" i="226"/>
  <c r="BO46" i="226"/>
  <c r="BN46" i="226"/>
  <c r="BM46" i="226"/>
  <c r="BL46" i="226"/>
  <c r="BK46" i="226"/>
  <c r="BJ46" i="226"/>
  <c r="BP46" i="226" s="1"/>
  <c r="X46" i="226"/>
  <c r="X51" i="226" s="1"/>
  <c r="AB48" i="226" s="1"/>
  <c r="AL48" i="226" s="1"/>
  <c r="AW48" i="226" s="1"/>
  <c r="W46" i="226"/>
  <c r="W51" i="226" s="1"/>
  <c r="AB47" i="226" s="1"/>
  <c r="AL47" i="226" s="1"/>
  <c r="AW47" i="226" s="1"/>
  <c r="T46" i="226"/>
  <c r="T51" i="226" s="1"/>
  <c r="AA48" i="226" s="1"/>
  <c r="S46" i="226"/>
  <c r="S51" i="226" s="1"/>
  <c r="AA47" i="226" s="1"/>
  <c r="P46" i="226"/>
  <c r="P51" i="226" s="1"/>
  <c r="Z48" i="226" s="1"/>
  <c r="O46" i="226"/>
  <c r="O51" i="226" s="1"/>
  <c r="Z47" i="226" s="1"/>
  <c r="L46" i="226"/>
  <c r="H46" i="226"/>
  <c r="H49" i="226" s="1"/>
  <c r="C46" i="226"/>
  <c r="H50" i="226" s="1"/>
  <c r="BO45" i="226"/>
  <c r="BN45" i="226"/>
  <c r="BM45" i="226"/>
  <c r="BL45" i="226"/>
  <c r="BK45" i="226"/>
  <c r="BJ45" i="226"/>
  <c r="BP45" i="226" s="1"/>
  <c r="V45" i="226"/>
  <c r="V51" i="226" s="1"/>
  <c r="AB46" i="226" s="1"/>
  <c r="AL46" i="226" s="1"/>
  <c r="AW46" i="226" s="1"/>
  <c r="U45" i="226"/>
  <c r="U51" i="226" s="1"/>
  <c r="AB45" i="226" s="1"/>
  <c r="AL45" i="226" s="1"/>
  <c r="AW45" i="226" s="1"/>
  <c r="R45" i="226"/>
  <c r="R51" i="226" s="1"/>
  <c r="AA46" i="226" s="1"/>
  <c r="Q45" i="226"/>
  <c r="Q51" i="226" s="1"/>
  <c r="AA45" i="226" s="1"/>
  <c r="N45" i="226"/>
  <c r="N51" i="226" s="1"/>
  <c r="Z46" i="226" s="1"/>
  <c r="M45" i="226"/>
  <c r="M51" i="226" s="1"/>
  <c r="Z45" i="226" s="1"/>
  <c r="L45" i="226"/>
  <c r="H45" i="226"/>
  <c r="C48" i="226" s="1"/>
  <c r="C45" i="226"/>
  <c r="C49" i="226" s="1"/>
  <c r="BT41" i="226"/>
  <c r="BT40" i="226"/>
  <c r="C40" i="226"/>
  <c r="CA39" i="226"/>
  <c r="BO39" i="226"/>
  <c r="BN39" i="226"/>
  <c r="BM39" i="226"/>
  <c r="BL39" i="226"/>
  <c r="BK39" i="226"/>
  <c r="BJ39" i="226"/>
  <c r="BP39" i="226" s="1"/>
  <c r="W39" i="226"/>
  <c r="V39" i="226"/>
  <c r="S39" i="226"/>
  <c r="R39" i="226"/>
  <c r="O39" i="226"/>
  <c r="N39" i="226"/>
  <c r="L39" i="226"/>
  <c r="BO38" i="226"/>
  <c r="BN38" i="226"/>
  <c r="BM38" i="226"/>
  <c r="BL38" i="226"/>
  <c r="BK38" i="226"/>
  <c r="BJ38" i="226"/>
  <c r="BP38" i="226" s="1"/>
  <c r="X38" i="226"/>
  <c r="U38" i="226"/>
  <c r="T38" i="226"/>
  <c r="Q38" i="226"/>
  <c r="P38" i="226"/>
  <c r="M38" i="226"/>
  <c r="L38" i="226"/>
  <c r="BT37" i="226"/>
  <c r="BO37" i="226"/>
  <c r="BN37" i="226"/>
  <c r="BM37" i="226"/>
  <c r="BL37" i="226"/>
  <c r="BK37" i="226"/>
  <c r="BJ37" i="226"/>
  <c r="BP37" i="226" s="1"/>
  <c r="X37" i="226"/>
  <c r="V37" i="226"/>
  <c r="T37" i="226"/>
  <c r="R37" i="226"/>
  <c r="P37" i="226"/>
  <c r="N37" i="226"/>
  <c r="L37" i="226"/>
  <c r="BT36" i="226"/>
  <c r="BO36" i="226"/>
  <c r="BN36" i="226"/>
  <c r="BM36" i="226"/>
  <c r="BL36" i="226"/>
  <c r="BK36" i="226"/>
  <c r="BJ36" i="226"/>
  <c r="BP36" i="226" s="1"/>
  <c r="W36" i="226"/>
  <c r="U36" i="226"/>
  <c r="S36" i="226"/>
  <c r="Q36" i="226"/>
  <c r="O36" i="226"/>
  <c r="M36" i="226"/>
  <c r="L36" i="226"/>
  <c r="CF35" i="226"/>
  <c r="BO35" i="226"/>
  <c r="BN35" i="226"/>
  <c r="BM35" i="226"/>
  <c r="BL35" i="226"/>
  <c r="BK35" i="226"/>
  <c r="BJ35" i="226"/>
  <c r="BP35" i="226" s="1"/>
  <c r="X35" i="226"/>
  <c r="X40" i="226" s="1"/>
  <c r="AB37" i="226" s="1"/>
  <c r="AL37" i="226" s="1"/>
  <c r="AW37" i="226" s="1"/>
  <c r="W35" i="226"/>
  <c r="W40" i="226" s="1"/>
  <c r="AB36" i="226" s="1"/>
  <c r="AL36" i="226" s="1"/>
  <c r="AW36" i="226" s="1"/>
  <c r="T35" i="226"/>
  <c r="T40" i="226" s="1"/>
  <c r="AA37" i="226" s="1"/>
  <c r="S35" i="226"/>
  <c r="S40" i="226" s="1"/>
  <c r="AA36" i="226" s="1"/>
  <c r="P35" i="226"/>
  <c r="P40" i="226" s="1"/>
  <c r="Z37" i="226" s="1"/>
  <c r="O35" i="226"/>
  <c r="O40" i="226" s="1"/>
  <c r="Z36" i="226" s="1"/>
  <c r="L35" i="226"/>
  <c r="H35" i="226"/>
  <c r="H38" i="226" s="1"/>
  <c r="C35" i="226"/>
  <c r="H36" i="226" s="1"/>
  <c r="BO34" i="226"/>
  <c r="BN34" i="226"/>
  <c r="BM34" i="226"/>
  <c r="BL34" i="226"/>
  <c r="BK34" i="226"/>
  <c r="BJ34" i="226"/>
  <c r="BP34" i="226" s="1"/>
  <c r="V34" i="226"/>
  <c r="V40" i="226" s="1"/>
  <c r="AB35" i="226" s="1"/>
  <c r="AL35" i="226" s="1"/>
  <c r="AW35" i="226" s="1"/>
  <c r="U34" i="226"/>
  <c r="U40" i="226" s="1"/>
  <c r="AB34" i="226" s="1"/>
  <c r="AL34" i="226" s="1"/>
  <c r="AW34" i="226" s="1"/>
  <c r="R34" i="226"/>
  <c r="R40" i="226" s="1"/>
  <c r="AA35" i="226" s="1"/>
  <c r="Q34" i="226"/>
  <c r="Q40" i="226" s="1"/>
  <c r="AA34" i="226" s="1"/>
  <c r="N34" i="226"/>
  <c r="N40" i="226" s="1"/>
  <c r="Z35" i="226" s="1"/>
  <c r="M34" i="226"/>
  <c r="M40" i="226" s="1"/>
  <c r="Z34" i="226" s="1"/>
  <c r="L34" i="226"/>
  <c r="H34" i="226"/>
  <c r="C39" i="226" s="1"/>
  <c r="C34" i="226"/>
  <c r="C38" i="226" s="1"/>
  <c r="BT33" i="226"/>
  <c r="BT32" i="226"/>
  <c r="CA31" i="226"/>
  <c r="CF34" i="226" s="1"/>
  <c r="BT29" i="226"/>
  <c r="C29" i="226"/>
  <c r="BT28" i="226"/>
  <c r="BO28" i="226"/>
  <c r="BN28" i="226"/>
  <c r="BM28" i="226"/>
  <c r="BL28" i="226"/>
  <c r="BK28" i="226"/>
  <c r="BJ28" i="226"/>
  <c r="BP28" i="226" s="1"/>
  <c r="W28" i="226"/>
  <c r="V28" i="226"/>
  <c r="S28" i="226"/>
  <c r="R28" i="226"/>
  <c r="O28" i="226"/>
  <c r="N28" i="226"/>
  <c r="L28" i="226"/>
  <c r="BO27" i="226"/>
  <c r="BN27" i="226"/>
  <c r="BM27" i="226"/>
  <c r="BL27" i="226"/>
  <c r="BK27" i="226"/>
  <c r="BJ27" i="226"/>
  <c r="X27" i="226"/>
  <c r="U27" i="226"/>
  <c r="T27" i="226"/>
  <c r="Q27" i="226"/>
  <c r="P27" i="226"/>
  <c r="M27" i="226"/>
  <c r="L27" i="226"/>
  <c r="BO26" i="226"/>
  <c r="BN26" i="226"/>
  <c r="BM26" i="226"/>
  <c r="BL26" i="226"/>
  <c r="BK26" i="226"/>
  <c r="BJ26" i="226"/>
  <c r="BP26" i="226" s="1"/>
  <c r="X26" i="226"/>
  <c r="V26" i="226"/>
  <c r="T26" i="226"/>
  <c r="R26" i="226"/>
  <c r="P26" i="226"/>
  <c r="N26" i="226"/>
  <c r="L26" i="226"/>
  <c r="BT25" i="226"/>
  <c r="BO25" i="226"/>
  <c r="BN25" i="226"/>
  <c r="BM25" i="226"/>
  <c r="BL25" i="226"/>
  <c r="BK25" i="226"/>
  <c r="BJ25" i="226"/>
  <c r="BP25" i="226" s="1"/>
  <c r="W25" i="226"/>
  <c r="U25" i="226"/>
  <c r="S25" i="226"/>
  <c r="Q25" i="226"/>
  <c r="O25" i="226"/>
  <c r="M25" i="226"/>
  <c r="L25" i="226"/>
  <c r="CK24" i="226"/>
  <c r="CK30" i="226" s="1"/>
  <c r="CQ29" i="226" s="1"/>
  <c r="BT24" i="226"/>
  <c r="BO24" i="226"/>
  <c r="BN24" i="226"/>
  <c r="BM24" i="226"/>
  <c r="BL24" i="226"/>
  <c r="BK24" i="226"/>
  <c r="BJ24" i="226"/>
  <c r="BP24" i="226" s="1"/>
  <c r="X24" i="226"/>
  <c r="X29" i="226" s="1"/>
  <c r="AB26" i="226" s="1"/>
  <c r="AL26" i="226" s="1"/>
  <c r="AW26" i="226" s="1"/>
  <c r="W24" i="226"/>
  <c r="W29" i="226" s="1"/>
  <c r="AB25" i="226" s="1"/>
  <c r="AL25" i="226" s="1"/>
  <c r="AW25" i="226" s="1"/>
  <c r="T24" i="226"/>
  <c r="T29" i="226" s="1"/>
  <c r="AA26" i="226" s="1"/>
  <c r="S24" i="226"/>
  <c r="S29" i="226" s="1"/>
  <c r="AA25" i="226" s="1"/>
  <c r="P24" i="226"/>
  <c r="P29" i="226" s="1"/>
  <c r="Z26" i="226" s="1"/>
  <c r="O24" i="226"/>
  <c r="O29" i="226" s="1"/>
  <c r="Z25" i="226" s="1"/>
  <c r="L24" i="226"/>
  <c r="H24" i="226"/>
  <c r="H27" i="226" s="1"/>
  <c r="C24" i="226"/>
  <c r="H28" i="226" s="1"/>
  <c r="CQ23" i="226"/>
  <c r="CA23" i="226"/>
  <c r="BO23" i="226"/>
  <c r="BN23" i="226"/>
  <c r="BM23" i="226"/>
  <c r="BL23" i="226"/>
  <c r="BK23" i="226"/>
  <c r="BJ23" i="226"/>
  <c r="V23" i="226"/>
  <c r="V29" i="226" s="1"/>
  <c r="AB24" i="226" s="1"/>
  <c r="AL24" i="226" s="1"/>
  <c r="AW24" i="226" s="1"/>
  <c r="U23" i="226"/>
  <c r="U29" i="226" s="1"/>
  <c r="AB23" i="226" s="1"/>
  <c r="AL23" i="226" s="1"/>
  <c r="AW23" i="226" s="1"/>
  <c r="R23" i="226"/>
  <c r="R29" i="226" s="1"/>
  <c r="AA24" i="226" s="1"/>
  <c r="Q23" i="226"/>
  <c r="Q29" i="226" s="1"/>
  <c r="AA23" i="226" s="1"/>
  <c r="N23" i="226"/>
  <c r="N29" i="226" s="1"/>
  <c r="Z24" i="226" s="1"/>
  <c r="M23" i="226"/>
  <c r="M29" i="226" s="1"/>
  <c r="Z23" i="226" s="1"/>
  <c r="L23" i="226"/>
  <c r="H23" i="226"/>
  <c r="AI24" i="226" s="1"/>
  <c r="C23" i="226"/>
  <c r="AI23" i="226" s="1"/>
  <c r="BT21" i="226"/>
  <c r="BT20" i="226"/>
  <c r="CF19" i="226"/>
  <c r="CK23" i="226" s="1"/>
  <c r="C18" i="226"/>
  <c r="BT17" i="226"/>
  <c r="BO17" i="226"/>
  <c r="BN17" i="226"/>
  <c r="BM17" i="226"/>
  <c r="BL17" i="226"/>
  <c r="BK17" i="226"/>
  <c r="BJ17" i="226"/>
  <c r="W17" i="226"/>
  <c r="V17" i="226"/>
  <c r="S17" i="226"/>
  <c r="R17" i="226"/>
  <c r="O17" i="226"/>
  <c r="N17" i="226"/>
  <c r="L17" i="226"/>
  <c r="BT16" i="226"/>
  <c r="BO16" i="226"/>
  <c r="BN16" i="226"/>
  <c r="BM16" i="226"/>
  <c r="BL16" i="226"/>
  <c r="BK16" i="226"/>
  <c r="BJ16" i="226"/>
  <c r="X16" i="226"/>
  <c r="U16" i="226"/>
  <c r="T16" i="226"/>
  <c r="Q16" i="226"/>
  <c r="P16" i="226"/>
  <c r="M16" i="226"/>
  <c r="L16" i="226"/>
  <c r="CA15" i="226"/>
  <c r="CF18" i="226" s="1"/>
  <c r="BO15" i="226"/>
  <c r="BN15" i="226"/>
  <c r="BM15" i="226"/>
  <c r="BL15" i="226"/>
  <c r="BK15" i="226"/>
  <c r="BJ15" i="226"/>
  <c r="X15" i="226"/>
  <c r="V15" i="226"/>
  <c r="T15" i="226"/>
  <c r="R15" i="226"/>
  <c r="P15" i="226"/>
  <c r="N15" i="226"/>
  <c r="L15" i="226"/>
  <c r="BO14" i="226"/>
  <c r="BN14" i="226"/>
  <c r="BM14" i="226"/>
  <c r="BL14" i="226"/>
  <c r="BK14" i="226"/>
  <c r="BJ14" i="226"/>
  <c r="BP14" i="226" s="1"/>
  <c r="W14" i="226"/>
  <c r="U14" i="226"/>
  <c r="S14" i="226"/>
  <c r="Q14" i="226"/>
  <c r="O14" i="226"/>
  <c r="M14" i="226"/>
  <c r="L14" i="226"/>
  <c r="BT13" i="226"/>
  <c r="CA14" i="226" s="1"/>
  <c r="BO13" i="226"/>
  <c r="BN13" i="226"/>
  <c r="BM13" i="226"/>
  <c r="BL13" i="226"/>
  <c r="BK13" i="226"/>
  <c r="BJ13" i="226"/>
  <c r="X13" i="226"/>
  <c r="X18" i="226" s="1"/>
  <c r="AB15" i="226" s="1"/>
  <c r="AL15" i="226" s="1"/>
  <c r="AW15" i="226" s="1"/>
  <c r="W13" i="226"/>
  <c r="W18" i="226" s="1"/>
  <c r="AB14" i="226" s="1"/>
  <c r="AL14" i="226" s="1"/>
  <c r="AW14" i="226" s="1"/>
  <c r="T13" i="226"/>
  <c r="T18" i="226" s="1"/>
  <c r="AA15" i="226" s="1"/>
  <c r="S13" i="226"/>
  <c r="S18" i="226" s="1"/>
  <c r="AA14" i="226" s="1"/>
  <c r="P13" i="226"/>
  <c r="P18" i="226" s="1"/>
  <c r="Z15" i="226" s="1"/>
  <c r="O13" i="226"/>
  <c r="O18" i="226" s="1"/>
  <c r="Z14" i="226" s="1"/>
  <c r="L13" i="226"/>
  <c r="H13" i="226"/>
  <c r="H16" i="226" s="1"/>
  <c r="C13" i="226"/>
  <c r="H14" i="226" s="1"/>
  <c r="BT12" i="226"/>
  <c r="BO12" i="226"/>
  <c r="BN12" i="226"/>
  <c r="BM12" i="226"/>
  <c r="BL12" i="226"/>
  <c r="BK12" i="226"/>
  <c r="BJ12" i="226"/>
  <c r="BP12" i="226" s="1"/>
  <c r="AA12" i="226"/>
  <c r="AK12" i="226" s="1"/>
  <c r="V12" i="226"/>
  <c r="V18" i="226" s="1"/>
  <c r="AB13" i="226" s="1"/>
  <c r="AL13" i="226" s="1"/>
  <c r="AW13" i="226" s="1"/>
  <c r="U12" i="226"/>
  <c r="U18" i="226" s="1"/>
  <c r="AB12" i="226" s="1"/>
  <c r="AL12" i="226" s="1"/>
  <c r="AW12" i="226" s="1"/>
  <c r="R12" i="226"/>
  <c r="R18" i="226" s="1"/>
  <c r="AA13" i="226" s="1"/>
  <c r="Q12" i="226"/>
  <c r="Q18" i="226" s="1"/>
  <c r="N12" i="226"/>
  <c r="N18" i="226" s="1"/>
  <c r="Z13" i="226" s="1"/>
  <c r="M12" i="226"/>
  <c r="M18" i="226" s="1"/>
  <c r="Z12" i="226" s="1"/>
  <c r="L12" i="226"/>
  <c r="H12" i="226"/>
  <c r="C12" i="226"/>
  <c r="C95" i="225"/>
  <c r="BO94" i="225"/>
  <c r="BN94" i="225"/>
  <c r="BM94" i="225"/>
  <c r="BL94" i="225"/>
  <c r="BK94" i="225"/>
  <c r="BJ94" i="225"/>
  <c r="BP94" i="225" s="1"/>
  <c r="W94" i="225"/>
  <c r="V94" i="225"/>
  <c r="S94" i="225"/>
  <c r="R94" i="225"/>
  <c r="O94" i="225"/>
  <c r="N94" i="225"/>
  <c r="L94" i="225"/>
  <c r="BO93" i="225"/>
  <c r="BN93" i="225"/>
  <c r="BM93" i="225"/>
  <c r="BL93" i="225"/>
  <c r="BK93" i="225"/>
  <c r="BJ93" i="225"/>
  <c r="BP93" i="225" s="1"/>
  <c r="X93" i="225"/>
  <c r="U93" i="225"/>
  <c r="T93" i="225"/>
  <c r="Q93" i="225"/>
  <c r="P93" i="225"/>
  <c r="M93" i="225"/>
  <c r="L93" i="225"/>
  <c r="BO92" i="225"/>
  <c r="BN92" i="225"/>
  <c r="BM92" i="225"/>
  <c r="BL92" i="225"/>
  <c r="BK92" i="225"/>
  <c r="BJ92" i="225"/>
  <c r="BP92" i="225" s="1"/>
  <c r="X92" i="225"/>
  <c r="V92" i="225"/>
  <c r="T92" i="225"/>
  <c r="R92" i="225"/>
  <c r="P92" i="225"/>
  <c r="N92" i="225"/>
  <c r="L92" i="225"/>
  <c r="BO91" i="225"/>
  <c r="BN91" i="225"/>
  <c r="BM91" i="225"/>
  <c r="BL91" i="225"/>
  <c r="BK91" i="225"/>
  <c r="BJ91" i="225"/>
  <c r="BP91" i="225" s="1"/>
  <c r="W91" i="225"/>
  <c r="U91" i="225"/>
  <c r="S91" i="225"/>
  <c r="Q91" i="225"/>
  <c r="O91" i="225"/>
  <c r="M91" i="225"/>
  <c r="L91" i="225"/>
  <c r="BO90" i="225"/>
  <c r="BN90" i="225"/>
  <c r="BM90" i="225"/>
  <c r="BL90" i="225"/>
  <c r="BK90" i="225"/>
  <c r="BJ90" i="225"/>
  <c r="BP90" i="225" s="1"/>
  <c r="X90" i="225"/>
  <c r="X95" i="225" s="1"/>
  <c r="AB92" i="225" s="1"/>
  <c r="AL92" i="225" s="1"/>
  <c r="AW92" i="225" s="1"/>
  <c r="W90" i="225"/>
  <c r="W95" i="225" s="1"/>
  <c r="AB91" i="225" s="1"/>
  <c r="AL91" i="225" s="1"/>
  <c r="AW91" i="225" s="1"/>
  <c r="T90" i="225"/>
  <c r="T95" i="225" s="1"/>
  <c r="AA92" i="225" s="1"/>
  <c r="S90" i="225"/>
  <c r="S95" i="225" s="1"/>
  <c r="AA91" i="225" s="1"/>
  <c r="P90" i="225"/>
  <c r="P95" i="225" s="1"/>
  <c r="Z92" i="225" s="1"/>
  <c r="O90" i="225"/>
  <c r="O95" i="225" s="1"/>
  <c r="Z91" i="225" s="1"/>
  <c r="L90" i="225"/>
  <c r="H90" i="225"/>
  <c r="H93" i="225" s="1"/>
  <c r="C90" i="225"/>
  <c r="H94" i="225" s="1"/>
  <c r="BO89" i="225"/>
  <c r="BN89" i="225"/>
  <c r="BM89" i="225"/>
  <c r="BL89" i="225"/>
  <c r="BK89" i="225"/>
  <c r="BJ89" i="225"/>
  <c r="BP89" i="225" s="1"/>
  <c r="BP95" i="225" s="1"/>
  <c r="V89" i="225"/>
  <c r="V95" i="225" s="1"/>
  <c r="AB90" i="225" s="1"/>
  <c r="AL90" i="225" s="1"/>
  <c r="AW90" i="225" s="1"/>
  <c r="U89" i="225"/>
  <c r="U95" i="225" s="1"/>
  <c r="AB89" i="225" s="1"/>
  <c r="AL89" i="225" s="1"/>
  <c r="AW89" i="225" s="1"/>
  <c r="R89" i="225"/>
  <c r="R95" i="225" s="1"/>
  <c r="AA90" i="225" s="1"/>
  <c r="Q89" i="225"/>
  <c r="Q95" i="225" s="1"/>
  <c r="AA89" i="225" s="1"/>
  <c r="N89" i="225"/>
  <c r="N95" i="225" s="1"/>
  <c r="Z90" i="225" s="1"/>
  <c r="M89" i="225"/>
  <c r="M95" i="225" s="1"/>
  <c r="Z89" i="225" s="1"/>
  <c r="L89" i="225"/>
  <c r="H89" i="225"/>
  <c r="C94" i="225" s="1"/>
  <c r="C89" i="225"/>
  <c r="C91" i="225" s="1"/>
  <c r="C84" i="225"/>
  <c r="BO83" i="225"/>
  <c r="BN83" i="225"/>
  <c r="BM83" i="225"/>
  <c r="BL83" i="225"/>
  <c r="BK83" i="225"/>
  <c r="BJ83" i="225"/>
  <c r="BP83" i="225" s="1"/>
  <c r="W83" i="225"/>
  <c r="V83" i="225"/>
  <c r="S83" i="225"/>
  <c r="R83" i="225"/>
  <c r="O83" i="225"/>
  <c r="N83" i="225"/>
  <c r="L83" i="225"/>
  <c r="BO82" i="225"/>
  <c r="BN82" i="225"/>
  <c r="BM82" i="225"/>
  <c r="BL82" i="225"/>
  <c r="BK82" i="225"/>
  <c r="BJ82" i="225"/>
  <c r="BP82" i="225" s="1"/>
  <c r="X82" i="225"/>
  <c r="U82" i="225"/>
  <c r="T82" i="225"/>
  <c r="Q82" i="225"/>
  <c r="P82" i="225"/>
  <c r="M82" i="225"/>
  <c r="L82" i="225"/>
  <c r="BO81" i="225"/>
  <c r="BN81" i="225"/>
  <c r="BM81" i="225"/>
  <c r="BL81" i="225"/>
  <c r="BK81" i="225"/>
  <c r="BJ81" i="225"/>
  <c r="BP81" i="225" s="1"/>
  <c r="X81" i="225"/>
  <c r="V81" i="225"/>
  <c r="T81" i="225"/>
  <c r="R81" i="225"/>
  <c r="P81" i="225"/>
  <c r="N81" i="225"/>
  <c r="L81" i="225"/>
  <c r="BO80" i="225"/>
  <c r="BN80" i="225"/>
  <c r="BM80" i="225"/>
  <c r="BL80" i="225"/>
  <c r="BK80" i="225"/>
  <c r="BJ80" i="225"/>
  <c r="BP80" i="225" s="1"/>
  <c r="W80" i="225"/>
  <c r="U80" i="225"/>
  <c r="S80" i="225"/>
  <c r="Q80" i="225"/>
  <c r="O80" i="225"/>
  <c r="M80" i="225"/>
  <c r="L80" i="225"/>
  <c r="BO79" i="225"/>
  <c r="BN79" i="225"/>
  <c r="BM79" i="225"/>
  <c r="BL79" i="225"/>
  <c r="BK79" i="225"/>
  <c r="BJ79" i="225"/>
  <c r="BP79" i="225" s="1"/>
  <c r="X79" i="225"/>
  <c r="X84" i="225" s="1"/>
  <c r="AB81" i="225" s="1"/>
  <c r="AL81" i="225" s="1"/>
  <c r="AW81" i="225" s="1"/>
  <c r="W79" i="225"/>
  <c r="W84" i="225" s="1"/>
  <c r="AB80" i="225" s="1"/>
  <c r="AL80" i="225" s="1"/>
  <c r="AW80" i="225" s="1"/>
  <c r="T79" i="225"/>
  <c r="T84" i="225" s="1"/>
  <c r="AA81" i="225" s="1"/>
  <c r="S79" i="225"/>
  <c r="S84" i="225" s="1"/>
  <c r="AA80" i="225" s="1"/>
  <c r="P79" i="225"/>
  <c r="P84" i="225" s="1"/>
  <c r="Z81" i="225" s="1"/>
  <c r="O79" i="225"/>
  <c r="O84" i="225" s="1"/>
  <c r="Z80" i="225" s="1"/>
  <c r="L79" i="225"/>
  <c r="H79" i="225"/>
  <c r="H81" i="225" s="1"/>
  <c r="C79" i="225"/>
  <c r="AI80" i="225" s="1"/>
  <c r="BO78" i="225"/>
  <c r="BN78" i="225"/>
  <c r="BM78" i="225"/>
  <c r="BL78" i="225"/>
  <c r="BK78" i="225"/>
  <c r="BJ78" i="225"/>
  <c r="BP78" i="225" s="1"/>
  <c r="V78" i="225"/>
  <c r="V84" i="225" s="1"/>
  <c r="AB79" i="225" s="1"/>
  <c r="AL79" i="225" s="1"/>
  <c r="AW79" i="225" s="1"/>
  <c r="U78" i="225"/>
  <c r="U84" i="225" s="1"/>
  <c r="AB78" i="225" s="1"/>
  <c r="AL78" i="225" s="1"/>
  <c r="AW78" i="225" s="1"/>
  <c r="R78" i="225"/>
  <c r="R84" i="225" s="1"/>
  <c r="AA79" i="225" s="1"/>
  <c r="Q78" i="225"/>
  <c r="Q84" i="225" s="1"/>
  <c r="AA78" i="225" s="1"/>
  <c r="N78" i="225"/>
  <c r="N84" i="225" s="1"/>
  <c r="Z79" i="225" s="1"/>
  <c r="M78" i="225"/>
  <c r="M84" i="225" s="1"/>
  <c r="Z78" i="225" s="1"/>
  <c r="L78" i="225"/>
  <c r="H78" i="225"/>
  <c r="C83" i="225" s="1"/>
  <c r="C78" i="225"/>
  <c r="C82" i="225" s="1"/>
  <c r="BV77" i="225"/>
  <c r="BV76" i="225"/>
  <c r="CC75" i="225"/>
  <c r="CC74" i="225"/>
  <c r="BV73" i="225"/>
  <c r="C73" i="225"/>
  <c r="BV72" i="225"/>
  <c r="BO72" i="225"/>
  <c r="BN72" i="225"/>
  <c r="BM72" i="225"/>
  <c r="BL72" i="225"/>
  <c r="BK72" i="225"/>
  <c r="BJ72" i="225"/>
  <c r="BP72" i="225" s="1"/>
  <c r="W72" i="225"/>
  <c r="V72" i="225"/>
  <c r="S72" i="225"/>
  <c r="R72" i="225"/>
  <c r="O72" i="225"/>
  <c r="N72" i="225"/>
  <c r="L72" i="225"/>
  <c r="CH71" i="225"/>
  <c r="BO71" i="225"/>
  <c r="BN71" i="225"/>
  <c r="BM71" i="225"/>
  <c r="BL71" i="225"/>
  <c r="BK71" i="225"/>
  <c r="BJ71" i="225"/>
  <c r="BP71" i="225" s="1"/>
  <c r="X71" i="225"/>
  <c r="U71" i="225"/>
  <c r="T71" i="225"/>
  <c r="Q71" i="225"/>
  <c r="P71" i="225"/>
  <c r="M71" i="225"/>
  <c r="L71" i="225"/>
  <c r="CH70" i="225"/>
  <c r="BO70" i="225"/>
  <c r="BN70" i="225"/>
  <c r="BM70" i="225"/>
  <c r="BL70" i="225"/>
  <c r="BK70" i="225"/>
  <c r="BJ70" i="225"/>
  <c r="BP70" i="225" s="1"/>
  <c r="X70" i="225"/>
  <c r="V70" i="225"/>
  <c r="T70" i="225"/>
  <c r="R70" i="225"/>
  <c r="P70" i="225"/>
  <c r="N70" i="225"/>
  <c r="L70" i="225"/>
  <c r="BV69" i="225"/>
  <c r="BO69" i="225"/>
  <c r="BN69" i="225"/>
  <c r="BM69" i="225"/>
  <c r="BL69" i="225"/>
  <c r="BK69" i="225"/>
  <c r="BJ69" i="225"/>
  <c r="BP69" i="225" s="1"/>
  <c r="W69" i="225"/>
  <c r="U69" i="225"/>
  <c r="S69" i="225"/>
  <c r="Q69" i="225"/>
  <c r="O69" i="225"/>
  <c r="M69" i="225"/>
  <c r="L69" i="225"/>
  <c r="BV68" i="225"/>
  <c r="BO68" i="225"/>
  <c r="BN68" i="225"/>
  <c r="BM68" i="225"/>
  <c r="BL68" i="225"/>
  <c r="BK68" i="225"/>
  <c r="BJ68" i="225"/>
  <c r="BP68" i="225" s="1"/>
  <c r="X68" i="225"/>
  <c r="X73" i="225" s="1"/>
  <c r="AB70" i="225" s="1"/>
  <c r="AL70" i="225" s="1"/>
  <c r="AW70" i="225" s="1"/>
  <c r="W68" i="225"/>
  <c r="W73" i="225" s="1"/>
  <c r="AB69" i="225" s="1"/>
  <c r="AL69" i="225" s="1"/>
  <c r="AW69" i="225" s="1"/>
  <c r="T68" i="225"/>
  <c r="T73" i="225" s="1"/>
  <c r="AA70" i="225" s="1"/>
  <c r="S68" i="225"/>
  <c r="S73" i="225" s="1"/>
  <c r="AA69" i="225" s="1"/>
  <c r="P68" i="225"/>
  <c r="P73" i="225" s="1"/>
  <c r="Z70" i="225" s="1"/>
  <c r="O68" i="225"/>
  <c r="O73" i="225" s="1"/>
  <c r="Z69" i="225" s="1"/>
  <c r="L68" i="225"/>
  <c r="H68" i="225"/>
  <c r="AI70" i="225" s="1"/>
  <c r="C68" i="225"/>
  <c r="H72" i="225" s="1"/>
  <c r="CC67" i="225"/>
  <c r="BO67" i="225"/>
  <c r="BN67" i="225"/>
  <c r="BM67" i="225"/>
  <c r="BL67" i="225"/>
  <c r="BK67" i="225"/>
  <c r="BJ67" i="225"/>
  <c r="BP67" i="225" s="1"/>
  <c r="V67" i="225"/>
  <c r="V73" i="225" s="1"/>
  <c r="AB68" i="225" s="1"/>
  <c r="AL68" i="225" s="1"/>
  <c r="AW68" i="225" s="1"/>
  <c r="U67" i="225"/>
  <c r="U73" i="225" s="1"/>
  <c r="AB67" i="225" s="1"/>
  <c r="AL67" i="225" s="1"/>
  <c r="AW67" i="225" s="1"/>
  <c r="R67" i="225"/>
  <c r="R73" i="225" s="1"/>
  <c r="AA68" i="225" s="1"/>
  <c r="Q67" i="225"/>
  <c r="Q73" i="225" s="1"/>
  <c r="AA67" i="225" s="1"/>
  <c r="N67" i="225"/>
  <c r="N73" i="225" s="1"/>
  <c r="Z68" i="225" s="1"/>
  <c r="M67" i="225"/>
  <c r="M73" i="225" s="1"/>
  <c r="Z67" i="225" s="1"/>
  <c r="L67" i="225"/>
  <c r="H67" i="225"/>
  <c r="C70" i="225" s="1"/>
  <c r="C67" i="225"/>
  <c r="C71" i="225" s="1"/>
  <c r="CM66" i="225"/>
  <c r="CC66" i="225"/>
  <c r="CM65" i="225"/>
  <c r="BV65" i="225"/>
  <c r="BV64" i="225"/>
  <c r="C62" i="225"/>
  <c r="BV61" i="225"/>
  <c r="BO61" i="225"/>
  <c r="BN61" i="225"/>
  <c r="BM61" i="225"/>
  <c r="BL61" i="225"/>
  <c r="BK61" i="225"/>
  <c r="BJ61" i="225"/>
  <c r="BP61" i="225" s="1"/>
  <c r="W61" i="225"/>
  <c r="V61" i="225"/>
  <c r="S61" i="225"/>
  <c r="R61" i="225"/>
  <c r="O61" i="225"/>
  <c r="N61" i="225"/>
  <c r="L61" i="225"/>
  <c r="CM60" i="225"/>
  <c r="BV60" i="225"/>
  <c r="BO60" i="225"/>
  <c r="BN60" i="225"/>
  <c r="BM60" i="225"/>
  <c r="BL60" i="225"/>
  <c r="BK60" i="225"/>
  <c r="BJ60" i="225"/>
  <c r="BP60" i="225" s="1"/>
  <c r="X60" i="225"/>
  <c r="U60" i="225"/>
  <c r="T60" i="225"/>
  <c r="Q60" i="225"/>
  <c r="P60" i="225"/>
  <c r="M60" i="225"/>
  <c r="L60" i="225"/>
  <c r="CM59" i="225"/>
  <c r="CC59" i="225"/>
  <c r="BO59" i="225"/>
  <c r="BN59" i="225"/>
  <c r="BM59" i="225"/>
  <c r="BL59" i="225"/>
  <c r="BK59" i="225"/>
  <c r="BJ59" i="225"/>
  <c r="BP59" i="225" s="1"/>
  <c r="X59" i="225"/>
  <c r="V59" i="225"/>
  <c r="T59" i="225"/>
  <c r="R59" i="225"/>
  <c r="P59" i="225"/>
  <c r="N59" i="225"/>
  <c r="L59" i="225"/>
  <c r="CC58" i="225"/>
  <c r="BO58" i="225"/>
  <c r="BN58" i="225"/>
  <c r="BM58" i="225"/>
  <c r="BL58" i="225"/>
  <c r="BK58" i="225"/>
  <c r="BJ58" i="225"/>
  <c r="BP58" i="225" s="1"/>
  <c r="W58" i="225"/>
  <c r="U58" i="225"/>
  <c r="S58" i="225"/>
  <c r="Q58" i="225"/>
  <c r="O58" i="225"/>
  <c r="M58" i="225"/>
  <c r="L58" i="225"/>
  <c r="BV57" i="225"/>
  <c r="BO57" i="225"/>
  <c r="BN57" i="225"/>
  <c r="BM57" i="225"/>
  <c r="BL57" i="225"/>
  <c r="BK57" i="225"/>
  <c r="BJ57" i="225"/>
  <c r="BP57" i="225" s="1"/>
  <c r="X57" i="225"/>
  <c r="X62" i="225" s="1"/>
  <c r="AB59" i="225" s="1"/>
  <c r="AL59" i="225" s="1"/>
  <c r="AW59" i="225" s="1"/>
  <c r="W57" i="225"/>
  <c r="W62" i="225" s="1"/>
  <c r="AB58" i="225" s="1"/>
  <c r="AL58" i="225" s="1"/>
  <c r="AW58" i="225" s="1"/>
  <c r="T57" i="225"/>
  <c r="T62" i="225" s="1"/>
  <c r="AA59" i="225" s="1"/>
  <c r="S57" i="225"/>
  <c r="S62" i="225" s="1"/>
  <c r="AA58" i="225" s="1"/>
  <c r="P57" i="225"/>
  <c r="P62" i="225" s="1"/>
  <c r="Z59" i="225" s="1"/>
  <c r="O57" i="225"/>
  <c r="O62" i="225" s="1"/>
  <c r="Z58" i="225" s="1"/>
  <c r="L57" i="225"/>
  <c r="H57" i="225"/>
  <c r="H60" i="225" s="1"/>
  <c r="C57" i="225"/>
  <c r="H58" i="225" s="1"/>
  <c r="BV56" i="225"/>
  <c r="BO56" i="225"/>
  <c r="BN56" i="225"/>
  <c r="BM56" i="225"/>
  <c r="BL56" i="225"/>
  <c r="BK56" i="225"/>
  <c r="BJ56" i="225"/>
  <c r="BP56" i="225" s="1"/>
  <c r="V56" i="225"/>
  <c r="V62" i="225" s="1"/>
  <c r="AB57" i="225" s="1"/>
  <c r="AL57" i="225" s="1"/>
  <c r="AW57" i="225" s="1"/>
  <c r="U56" i="225"/>
  <c r="U62" i="225" s="1"/>
  <c r="AB56" i="225" s="1"/>
  <c r="AL56" i="225" s="1"/>
  <c r="AW56" i="225" s="1"/>
  <c r="R56" i="225"/>
  <c r="R62" i="225" s="1"/>
  <c r="AA57" i="225" s="1"/>
  <c r="Q56" i="225"/>
  <c r="Q62" i="225" s="1"/>
  <c r="AA56" i="225" s="1"/>
  <c r="N56" i="225"/>
  <c r="N62" i="225" s="1"/>
  <c r="Z57" i="225" s="1"/>
  <c r="M56" i="225"/>
  <c r="M62" i="225" s="1"/>
  <c r="Z56" i="225" s="1"/>
  <c r="L56" i="225"/>
  <c r="H56" i="225"/>
  <c r="C61" i="225" s="1"/>
  <c r="C56" i="225"/>
  <c r="C60" i="225" s="1"/>
  <c r="CH55" i="225"/>
  <c r="CH54" i="225"/>
  <c r="BV53" i="225"/>
  <c r="BV52" i="225"/>
  <c r="CC51" i="225"/>
  <c r="C51" i="225"/>
  <c r="CC50" i="225"/>
  <c r="BO50" i="225"/>
  <c r="BN50" i="225"/>
  <c r="BM50" i="225"/>
  <c r="BL50" i="225"/>
  <c r="BK50" i="225"/>
  <c r="BJ50" i="225"/>
  <c r="BP50" i="225" s="1"/>
  <c r="W50" i="225"/>
  <c r="V50" i="225"/>
  <c r="S50" i="225"/>
  <c r="R50" i="225"/>
  <c r="O50" i="225"/>
  <c r="N50" i="225"/>
  <c r="L50" i="225"/>
  <c r="BV49" i="225"/>
  <c r="BO49" i="225"/>
  <c r="BN49" i="225"/>
  <c r="BM49" i="225"/>
  <c r="BL49" i="225"/>
  <c r="BK49" i="225"/>
  <c r="BJ49" i="225"/>
  <c r="BP49" i="225" s="1"/>
  <c r="X49" i="225"/>
  <c r="U49" i="225"/>
  <c r="T49" i="225"/>
  <c r="Q49" i="225"/>
  <c r="P49" i="225"/>
  <c r="M49" i="225"/>
  <c r="L49" i="225"/>
  <c r="BV48" i="225"/>
  <c r="BO48" i="225"/>
  <c r="BN48" i="225"/>
  <c r="BM48" i="225"/>
  <c r="BL48" i="225"/>
  <c r="BK48" i="225"/>
  <c r="BJ48" i="225"/>
  <c r="BP48" i="225" s="1"/>
  <c r="X48" i="225"/>
  <c r="V48" i="225"/>
  <c r="T48" i="225"/>
  <c r="R48" i="225"/>
  <c r="P48" i="225"/>
  <c r="N48" i="225"/>
  <c r="L48" i="225"/>
  <c r="BO47" i="225"/>
  <c r="BN47" i="225"/>
  <c r="BM47" i="225"/>
  <c r="BL47" i="225"/>
  <c r="BK47" i="225"/>
  <c r="BJ47" i="225"/>
  <c r="BP47" i="225" s="1"/>
  <c r="W47" i="225"/>
  <c r="U47" i="225"/>
  <c r="S47" i="225"/>
  <c r="Q47" i="225"/>
  <c r="O47" i="225"/>
  <c r="M47" i="225"/>
  <c r="L47" i="225"/>
  <c r="BO46" i="225"/>
  <c r="BN46" i="225"/>
  <c r="BM46" i="225"/>
  <c r="BL46" i="225"/>
  <c r="BK46" i="225"/>
  <c r="BJ46" i="225"/>
  <c r="BP46" i="225" s="1"/>
  <c r="X46" i="225"/>
  <c r="X51" i="225" s="1"/>
  <c r="AB48" i="225" s="1"/>
  <c r="AL48" i="225" s="1"/>
  <c r="AW48" i="225" s="1"/>
  <c r="W46" i="225"/>
  <c r="W51" i="225" s="1"/>
  <c r="AB47" i="225" s="1"/>
  <c r="AL47" i="225" s="1"/>
  <c r="AW47" i="225" s="1"/>
  <c r="T46" i="225"/>
  <c r="T51" i="225" s="1"/>
  <c r="AA48" i="225" s="1"/>
  <c r="S46" i="225"/>
  <c r="S51" i="225" s="1"/>
  <c r="AA47" i="225" s="1"/>
  <c r="P46" i="225"/>
  <c r="P51" i="225" s="1"/>
  <c r="Z48" i="225" s="1"/>
  <c r="O46" i="225"/>
  <c r="O51" i="225" s="1"/>
  <c r="Z47" i="225" s="1"/>
  <c r="L46" i="225"/>
  <c r="H46" i="225"/>
  <c r="H48" i="225" s="1"/>
  <c r="C46" i="225"/>
  <c r="AI47" i="225" s="1"/>
  <c r="BO45" i="225"/>
  <c r="BN45" i="225"/>
  <c r="BM45" i="225"/>
  <c r="BL45" i="225"/>
  <c r="BK45" i="225"/>
  <c r="BJ45" i="225"/>
  <c r="BP45" i="225" s="1"/>
  <c r="BP51" i="225" s="1"/>
  <c r="V45" i="225"/>
  <c r="V51" i="225" s="1"/>
  <c r="AB46" i="225" s="1"/>
  <c r="AL46" i="225" s="1"/>
  <c r="AW46" i="225" s="1"/>
  <c r="U45" i="225"/>
  <c r="U51" i="225" s="1"/>
  <c r="AB45" i="225" s="1"/>
  <c r="AL45" i="225" s="1"/>
  <c r="AW45" i="225" s="1"/>
  <c r="R45" i="225"/>
  <c r="R51" i="225" s="1"/>
  <c r="AA46" i="225" s="1"/>
  <c r="Q45" i="225"/>
  <c r="Q51" i="225" s="1"/>
  <c r="AA45" i="225" s="1"/>
  <c r="N45" i="225"/>
  <c r="N51" i="225" s="1"/>
  <c r="Z46" i="225" s="1"/>
  <c r="M45" i="225"/>
  <c r="M51" i="225" s="1"/>
  <c r="Z45" i="225" s="1"/>
  <c r="L45" i="225"/>
  <c r="H45" i="225"/>
  <c r="C50" i="225" s="1"/>
  <c r="C45" i="225"/>
  <c r="C49" i="225" s="1"/>
  <c r="BT41" i="225"/>
  <c r="BT40" i="225"/>
  <c r="C40" i="225"/>
  <c r="CA39" i="225"/>
  <c r="BO39" i="225"/>
  <c r="BN39" i="225"/>
  <c r="BM39" i="225"/>
  <c r="BL39" i="225"/>
  <c r="BK39" i="225"/>
  <c r="BJ39" i="225"/>
  <c r="BP39" i="225" s="1"/>
  <c r="W39" i="225"/>
  <c r="V39" i="225"/>
  <c r="S39" i="225"/>
  <c r="R39" i="225"/>
  <c r="O39" i="225"/>
  <c r="N39" i="225"/>
  <c r="L39" i="225"/>
  <c r="BO38" i="225"/>
  <c r="BN38" i="225"/>
  <c r="BM38" i="225"/>
  <c r="BL38" i="225"/>
  <c r="BK38" i="225"/>
  <c r="BJ38" i="225"/>
  <c r="BP38" i="225" s="1"/>
  <c r="X38" i="225"/>
  <c r="U38" i="225"/>
  <c r="T38" i="225"/>
  <c r="Q38" i="225"/>
  <c r="P38" i="225"/>
  <c r="M38" i="225"/>
  <c r="L38" i="225"/>
  <c r="BT37" i="225"/>
  <c r="CA38" i="225" s="1"/>
  <c r="BO37" i="225"/>
  <c r="BN37" i="225"/>
  <c r="BM37" i="225"/>
  <c r="BL37" i="225"/>
  <c r="BK37" i="225"/>
  <c r="BJ37" i="225"/>
  <c r="BP37" i="225" s="1"/>
  <c r="X37" i="225"/>
  <c r="V37" i="225"/>
  <c r="T37" i="225"/>
  <c r="R37" i="225"/>
  <c r="P37" i="225"/>
  <c r="N37" i="225"/>
  <c r="L37" i="225"/>
  <c r="BT36" i="225"/>
  <c r="BO36" i="225"/>
  <c r="BN36" i="225"/>
  <c r="BM36" i="225"/>
  <c r="BL36" i="225"/>
  <c r="BK36" i="225"/>
  <c r="BJ36" i="225"/>
  <c r="BP36" i="225" s="1"/>
  <c r="W36" i="225"/>
  <c r="U36" i="225"/>
  <c r="S36" i="225"/>
  <c r="Q36" i="225"/>
  <c r="O36" i="225"/>
  <c r="M36" i="225"/>
  <c r="L36" i="225"/>
  <c r="CF35" i="225"/>
  <c r="BO35" i="225"/>
  <c r="BN35" i="225"/>
  <c r="BM35" i="225"/>
  <c r="BL35" i="225"/>
  <c r="BK35" i="225"/>
  <c r="BJ35" i="225"/>
  <c r="BP35" i="225" s="1"/>
  <c r="X35" i="225"/>
  <c r="X40" i="225" s="1"/>
  <c r="AB37" i="225" s="1"/>
  <c r="AL37" i="225" s="1"/>
  <c r="AW37" i="225" s="1"/>
  <c r="W35" i="225"/>
  <c r="W40" i="225" s="1"/>
  <c r="AB36" i="225" s="1"/>
  <c r="AL36" i="225" s="1"/>
  <c r="AW36" i="225" s="1"/>
  <c r="T35" i="225"/>
  <c r="T40" i="225" s="1"/>
  <c r="AA37" i="225" s="1"/>
  <c r="S35" i="225"/>
  <c r="S40" i="225" s="1"/>
  <c r="AA36" i="225" s="1"/>
  <c r="P35" i="225"/>
  <c r="P40" i="225" s="1"/>
  <c r="Z37" i="225" s="1"/>
  <c r="O35" i="225"/>
  <c r="O40" i="225" s="1"/>
  <c r="Z36" i="225" s="1"/>
  <c r="L35" i="225"/>
  <c r="H35" i="225"/>
  <c r="AI37" i="225" s="1"/>
  <c r="C35" i="225"/>
  <c r="H39" i="225" s="1"/>
  <c r="BO34" i="225"/>
  <c r="BN34" i="225"/>
  <c r="BM34" i="225"/>
  <c r="BL34" i="225"/>
  <c r="BK34" i="225"/>
  <c r="BJ34" i="225"/>
  <c r="BP34" i="225" s="1"/>
  <c r="V34" i="225"/>
  <c r="V40" i="225" s="1"/>
  <c r="AB35" i="225" s="1"/>
  <c r="AL35" i="225" s="1"/>
  <c r="AW35" i="225" s="1"/>
  <c r="U34" i="225"/>
  <c r="U40" i="225" s="1"/>
  <c r="AB34" i="225" s="1"/>
  <c r="AL34" i="225" s="1"/>
  <c r="AW34" i="225" s="1"/>
  <c r="R34" i="225"/>
  <c r="R40" i="225" s="1"/>
  <c r="AA35" i="225" s="1"/>
  <c r="Q34" i="225"/>
  <c r="Q40" i="225" s="1"/>
  <c r="AA34" i="225" s="1"/>
  <c r="N34" i="225"/>
  <c r="N40" i="225" s="1"/>
  <c r="Z35" i="225" s="1"/>
  <c r="M34" i="225"/>
  <c r="M40" i="225" s="1"/>
  <c r="Z34" i="225" s="1"/>
  <c r="L34" i="225"/>
  <c r="H34" i="225"/>
  <c r="C37" i="225" s="1"/>
  <c r="C34" i="225"/>
  <c r="C38" i="225" s="1"/>
  <c r="BT33" i="225"/>
  <c r="BT32" i="225"/>
  <c r="CA31" i="225"/>
  <c r="CF34" i="225" s="1"/>
  <c r="BT29" i="225"/>
  <c r="CA30" i="225" s="1"/>
  <c r="C29" i="225"/>
  <c r="BT28" i="225"/>
  <c r="BO28" i="225"/>
  <c r="BN28" i="225"/>
  <c r="BM28" i="225"/>
  <c r="BL28" i="225"/>
  <c r="BK28" i="225"/>
  <c r="BJ28" i="225"/>
  <c r="BP28" i="225" s="1"/>
  <c r="W28" i="225"/>
  <c r="V28" i="225"/>
  <c r="S28" i="225"/>
  <c r="R28" i="225"/>
  <c r="O28" i="225"/>
  <c r="N28" i="225"/>
  <c r="L28" i="225"/>
  <c r="BO27" i="225"/>
  <c r="BN27" i="225"/>
  <c r="BM27" i="225"/>
  <c r="BL27" i="225"/>
  <c r="BK27" i="225"/>
  <c r="BJ27" i="225"/>
  <c r="X27" i="225"/>
  <c r="U27" i="225"/>
  <c r="T27" i="225"/>
  <c r="Q27" i="225"/>
  <c r="P27" i="225"/>
  <c r="M27" i="225"/>
  <c r="L27" i="225"/>
  <c r="BO26" i="225"/>
  <c r="BN26" i="225"/>
  <c r="BM26" i="225"/>
  <c r="BL26" i="225"/>
  <c r="BK26" i="225"/>
  <c r="BJ26" i="225"/>
  <c r="BP26" i="225" s="1"/>
  <c r="X26" i="225"/>
  <c r="V26" i="225"/>
  <c r="T26" i="225"/>
  <c r="R26" i="225"/>
  <c r="P26" i="225"/>
  <c r="N26" i="225"/>
  <c r="L26" i="225"/>
  <c r="BT25" i="225"/>
  <c r="BO25" i="225"/>
  <c r="BN25" i="225"/>
  <c r="BM25" i="225"/>
  <c r="BL25" i="225"/>
  <c r="BK25" i="225"/>
  <c r="BJ25" i="225"/>
  <c r="BP25" i="225" s="1"/>
  <c r="W25" i="225"/>
  <c r="U25" i="225"/>
  <c r="S25" i="225"/>
  <c r="Q25" i="225"/>
  <c r="O25" i="225"/>
  <c r="M25" i="225"/>
  <c r="L25" i="225"/>
  <c r="CK24" i="225"/>
  <c r="CK30" i="225" s="1"/>
  <c r="CQ29" i="225" s="1"/>
  <c r="BT24" i="225"/>
  <c r="BO24" i="225"/>
  <c r="BN24" i="225"/>
  <c r="BM24" i="225"/>
  <c r="BL24" i="225"/>
  <c r="BK24" i="225"/>
  <c r="BJ24" i="225"/>
  <c r="X24" i="225"/>
  <c r="X29" i="225" s="1"/>
  <c r="AB26" i="225" s="1"/>
  <c r="AL26" i="225" s="1"/>
  <c r="AW26" i="225" s="1"/>
  <c r="W24" i="225"/>
  <c r="W29" i="225" s="1"/>
  <c r="AB25" i="225" s="1"/>
  <c r="AL25" i="225" s="1"/>
  <c r="AW25" i="225" s="1"/>
  <c r="T24" i="225"/>
  <c r="T29" i="225" s="1"/>
  <c r="AA26" i="225" s="1"/>
  <c r="S24" i="225"/>
  <c r="S29" i="225" s="1"/>
  <c r="AA25" i="225" s="1"/>
  <c r="P24" i="225"/>
  <c r="P29" i="225" s="1"/>
  <c r="Z26" i="225" s="1"/>
  <c r="O24" i="225"/>
  <c r="O29" i="225" s="1"/>
  <c r="Z25" i="225" s="1"/>
  <c r="L24" i="225"/>
  <c r="H24" i="225"/>
  <c r="AI26" i="225" s="1"/>
  <c r="C24" i="225"/>
  <c r="AI25" i="225" s="1"/>
  <c r="CQ23" i="225"/>
  <c r="CA23" i="225"/>
  <c r="BO23" i="225"/>
  <c r="BN23" i="225"/>
  <c r="BM23" i="225"/>
  <c r="BL23" i="225"/>
  <c r="BK23" i="225"/>
  <c r="BJ23" i="225"/>
  <c r="BP23" i="225" s="1"/>
  <c r="V23" i="225"/>
  <c r="V29" i="225" s="1"/>
  <c r="AB24" i="225" s="1"/>
  <c r="AL24" i="225" s="1"/>
  <c r="AW24" i="225" s="1"/>
  <c r="U23" i="225"/>
  <c r="U29" i="225" s="1"/>
  <c r="AB23" i="225" s="1"/>
  <c r="AL23" i="225" s="1"/>
  <c r="AW23" i="225" s="1"/>
  <c r="R23" i="225"/>
  <c r="R29" i="225" s="1"/>
  <c r="AA24" i="225" s="1"/>
  <c r="Q23" i="225"/>
  <c r="Q29" i="225" s="1"/>
  <c r="AA23" i="225" s="1"/>
  <c r="N23" i="225"/>
  <c r="N29" i="225" s="1"/>
  <c r="Z24" i="225" s="1"/>
  <c r="M23" i="225"/>
  <c r="M29" i="225" s="1"/>
  <c r="Z23" i="225" s="1"/>
  <c r="L23" i="225"/>
  <c r="H23" i="225"/>
  <c r="C28" i="225" s="1"/>
  <c r="C23" i="225"/>
  <c r="C27" i="225" s="1"/>
  <c r="BT21" i="225"/>
  <c r="CA22" i="225" s="1"/>
  <c r="BT20" i="225"/>
  <c r="CF19" i="225"/>
  <c r="CK23" i="225" s="1"/>
  <c r="C18" i="225"/>
  <c r="BT17" i="225"/>
  <c r="BO17" i="225"/>
  <c r="BN17" i="225"/>
  <c r="BM17" i="225"/>
  <c r="BL17" i="225"/>
  <c r="BK17" i="225"/>
  <c r="BJ17" i="225"/>
  <c r="W17" i="225"/>
  <c r="V17" i="225"/>
  <c r="S17" i="225"/>
  <c r="R17" i="225"/>
  <c r="O17" i="225"/>
  <c r="N17" i="225"/>
  <c r="L17" i="225"/>
  <c r="BT16" i="225"/>
  <c r="BO16" i="225"/>
  <c r="BN16" i="225"/>
  <c r="BM16" i="225"/>
  <c r="BL16" i="225"/>
  <c r="BK16" i="225"/>
  <c r="BJ16" i="225"/>
  <c r="BP16" i="225" s="1"/>
  <c r="X16" i="225"/>
  <c r="U16" i="225"/>
  <c r="T16" i="225"/>
  <c r="Q16" i="225"/>
  <c r="P16" i="225"/>
  <c r="M16" i="225"/>
  <c r="L16" i="225"/>
  <c r="CA15" i="225"/>
  <c r="CF18" i="225" s="1"/>
  <c r="BO15" i="225"/>
  <c r="BN15" i="225"/>
  <c r="BM15" i="225"/>
  <c r="BL15" i="225"/>
  <c r="BK15" i="225"/>
  <c r="BJ15" i="225"/>
  <c r="X15" i="225"/>
  <c r="V15" i="225"/>
  <c r="T15" i="225"/>
  <c r="R15" i="225"/>
  <c r="P15" i="225"/>
  <c r="N15" i="225"/>
  <c r="L15" i="225"/>
  <c r="BO14" i="225"/>
  <c r="BN14" i="225"/>
  <c r="BM14" i="225"/>
  <c r="BL14" i="225"/>
  <c r="BK14" i="225"/>
  <c r="BJ14" i="225"/>
  <c r="W14" i="225"/>
  <c r="U14" i="225"/>
  <c r="S14" i="225"/>
  <c r="Q14" i="225"/>
  <c r="O14" i="225"/>
  <c r="M14" i="225"/>
  <c r="L14" i="225"/>
  <c r="BT13" i="225"/>
  <c r="BO13" i="225"/>
  <c r="BN13" i="225"/>
  <c r="BM13" i="225"/>
  <c r="BL13" i="225"/>
  <c r="BK13" i="225"/>
  <c r="BJ13" i="225"/>
  <c r="X13" i="225"/>
  <c r="X18" i="225" s="1"/>
  <c r="AB15" i="225" s="1"/>
  <c r="AL15" i="225" s="1"/>
  <c r="AW15" i="225" s="1"/>
  <c r="W13" i="225"/>
  <c r="W18" i="225" s="1"/>
  <c r="AB14" i="225" s="1"/>
  <c r="AL14" i="225" s="1"/>
  <c r="AW14" i="225" s="1"/>
  <c r="T13" i="225"/>
  <c r="T18" i="225" s="1"/>
  <c r="AA15" i="225" s="1"/>
  <c r="S13" i="225"/>
  <c r="S18" i="225" s="1"/>
  <c r="AA14" i="225" s="1"/>
  <c r="P13" i="225"/>
  <c r="P18" i="225" s="1"/>
  <c r="Z15" i="225" s="1"/>
  <c r="O13" i="225"/>
  <c r="O18" i="225" s="1"/>
  <c r="Z14" i="225" s="1"/>
  <c r="L13" i="225"/>
  <c r="H13" i="225"/>
  <c r="AI15" i="225" s="1"/>
  <c r="C13" i="225"/>
  <c r="H17" i="225" s="1"/>
  <c r="BT12" i="225"/>
  <c r="BO12" i="225"/>
  <c r="BN12" i="225"/>
  <c r="BM12" i="225"/>
  <c r="BL12" i="225"/>
  <c r="BK12" i="225"/>
  <c r="BJ12" i="225"/>
  <c r="V12" i="225"/>
  <c r="V18" i="225" s="1"/>
  <c r="AB13" i="225" s="1"/>
  <c r="AL13" i="225" s="1"/>
  <c r="AW13" i="225" s="1"/>
  <c r="U12" i="225"/>
  <c r="U18" i="225" s="1"/>
  <c r="AB12" i="225" s="1"/>
  <c r="AL12" i="225" s="1"/>
  <c r="AW12" i="225" s="1"/>
  <c r="R12" i="225"/>
  <c r="R18" i="225" s="1"/>
  <c r="AA13" i="225" s="1"/>
  <c r="Q12" i="225"/>
  <c r="Q18" i="225" s="1"/>
  <c r="AA12" i="225" s="1"/>
  <c r="N12" i="225"/>
  <c r="N18" i="225" s="1"/>
  <c r="Z13" i="225" s="1"/>
  <c r="M12" i="225"/>
  <c r="M18" i="225" s="1"/>
  <c r="Z12" i="225" s="1"/>
  <c r="L12" i="225"/>
  <c r="H12" i="225"/>
  <c r="C15" i="225" s="1"/>
  <c r="C12" i="225"/>
  <c r="C16" i="225" s="1"/>
  <c r="C95" i="224"/>
  <c r="BO94" i="224"/>
  <c r="BN94" i="224"/>
  <c r="BM94" i="224"/>
  <c r="BL94" i="224"/>
  <c r="BK94" i="224"/>
  <c r="BJ94" i="224"/>
  <c r="BP94" i="224" s="1"/>
  <c r="W94" i="224"/>
  <c r="V94" i="224"/>
  <c r="S94" i="224"/>
  <c r="R94" i="224"/>
  <c r="O94" i="224"/>
  <c r="N94" i="224"/>
  <c r="L94" i="224"/>
  <c r="BO93" i="224"/>
  <c r="BN93" i="224"/>
  <c r="BM93" i="224"/>
  <c r="BL93" i="224"/>
  <c r="BK93" i="224"/>
  <c r="BJ93" i="224"/>
  <c r="BP93" i="224" s="1"/>
  <c r="X93" i="224"/>
  <c r="U93" i="224"/>
  <c r="T93" i="224"/>
  <c r="Q93" i="224"/>
  <c r="P93" i="224"/>
  <c r="M93" i="224"/>
  <c r="L93" i="224"/>
  <c r="BO92" i="224"/>
  <c r="BN92" i="224"/>
  <c r="BM92" i="224"/>
  <c r="BL92" i="224"/>
  <c r="BK92" i="224"/>
  <c r="BJ92" i="224"/>
  <c r="BP92" i="224" s="1"/>
  <c r="X92" i="224"/>
  <c r="V92" i="224"/>
  <c r="T92" i="224"/>
  <c r="R92" i="224"/>
  <c r="P92" i="224"/>
  <c r="N92" i="224"/>
  <c r="L92" i="224"/>
  <c r="BO91" i="224"/>
  <c r="BN91" i="224"/>
  <c r="BM91" i="224"/>
  <c r="BL91" i="224"/>
  <c r="BK91" i="224"/>
  <c r="BJ91" i="224"/>
  <c r="BP91" i="224" s="1"/>
  <c r="W91" i="224"/>
  <c r="U91" i="224"/>
  <c r="S91" i="224"/>
  <c r="Q91" i="224"/>
  <c r="O91" i="224"/>
  <c r="M91" i="224"/>
  <c r="L91" i="224"/>
  <c r="BO90" i="224"/>
  <c r="BN90" i="224"/>
  <c r="BM90" i="224"/>
  <c r="BL90" i="224"/>
  <c r="BK90" i="224"/>
  <c r="BJ90" i="224"/>
  <c r="BP90" i="224" s="1"/>
  <c r="X90" i="224"/>
  <c r="X95" i="224" s="1"/>
  <c r="AB92" i="224" s="1"/>
  <c r="AL92" i="224" s="1"/>
  <c r="AW92" i="224" s="1"/>
  <c r="W90" i="224"/>
  <c r="W95" i="224" s="1"/>
  <c r="AB91" i="224" s="1"/>
  <c r="AL91" i="224" s="1"/>
  <c r="AW91" i="224" s="1"/>
  <c r="T90" i="224"/>
  <c r="T95" i="224" s="1"/>
  <c r="AA92" i="224" s="1"/>
  <c r="S90" i="224"/>
  <c r="S95" i="224" s="1"/>
  <c r="AA91" i="224" s="1"/>
  <c r="P90" i="224"/>
  <c r="P95" i="224" s="1"/>
  <c r="Z92" i="224" s="1"/>
  <c r="O90" i="224"/>
  <c r="O95" i="224" s="1"/>
  <c r="Z91" i="224" s="1"/>
  <c r="L90" i="224"/>
  <c r="H90" i="224"/>
  <c r="AI92" i="224" s="1"/>
  <c r="C90" i="224"/>
  <c r="H91" i="224" s="1"/>
  <c r="BO89" i="224"/>
  <c r="BN89" i="224"/>
  <c r="BM89" i="224"/>
  <c r="BL89" i="224"/>
  <c r="BK89" i="224"/>
  <c r="BJ89" i="224"/>
  <c r="BP89" i="224" s="1"/>
  <c r="BP95" i="224" s="1"/>
  <c r="V89" i="224"/>
  <c r="V95" i="224" s="1"/>
  <c r="AB90" i="224" s="1"/>
  <c r="AL90" i="224" s="1"/>
  <c r="AW90" i="224" s="1"/>
  <c r="U89" i="224"/>
  <c r="U95" i="224" s="1"/>
  <c r="AB89" i="224" s="1"/>
  <c r="AL89" i="224" s="1"/>
  <c r="AW89" i="224" s="1"/>
  <c r="R89" i="224"/>
  <c r="R95" i="224" s="1"/>
  <c r="AA90" i="224" s="1"/>
  <c r="Q89" i="224"/>
  <c r="Q95" i="224" s="1"/>
  <c r="AA89" i="224" s="1"/>
  <c r="N89" i="224"/>
  <c r="N95" i="224" s="1"/>
  <c r="Z90" i="224" s="1"/>
  <c r="M89" i="224"/>
  <c r="M95" i="224" s="1"/>
  <c r="Z89" i="224" s="1"/>
  <c r="L89" i="224"/>
  <c r="H89" i="224"/>
  <c r="C94" i="224" s="1"/>
  <c r="C89" i="224"/>
  <c r="C93" i="224" s="1"/>
  <c r="C84" i="224"/>
  <c r="BO83" i="224"/>
  <c r="BN83" i="224"/>
  <c r="BM83" i="224"/>
  <c r="BL83" i="224"/>
  <c r="BK83" i="224"/>
  <c r="BJ83" i="224"/>
  <c r="BP83" i="224" s="1"/>
  <c r="W83" i="224"/>
  <c r="V83" i="224"/>
  <c r="S83" i="224"/>
  <c r="R83" i="224"/>
  <c r="O83" i="224"/>
  <c r="N83" i="224"/>
  <c r="L83" i="224"/>
  <c r="BO82" i="224"/>
  <c r="BN82" i="224"/>
  <c r="BM82" i="224"/>
  <c r="BL82" i="224"/>
  <c r="BK82" i="224"/>
  <c r="BJ82" i="224"/>
  <c r="BP82" i="224" s="1"/>
  <c r="X82" i="224"/>
  <c r="U82" i="224"/>
  <c r="T82" i="224"/>
  <c r="Q82" i="224"/>
  <c r="P82" i="224"/>
  <c r="M82" i="224"/>
  <c r="L82" i="224"/>
  <c r="BO81" i="224"/>
  <c r="BN81" i="224"/>
  <c r="BM81" i="224"/>
  <c r="BL81" i="224"/>
  <c r="BK81" i="224"/>
  <c r="BJ81" i="224"/>
  <c r="BP81" i="224" s="1"/>
  <c r="X81" i="224"/>
  <c r="V81" i="224"/>
  <c r="T81" i="224"/>
  <c r="R81" i="224"/>
  <c r="P81" i="224"/>
  <c r="N81" i="224"/>
  <c r="L81" i="224"/>
  <c r="BO80" i="224"/>
  <c r="BN80" i="224"/>
  <c r="BM80" i="224"/>
  <c r="BL80" i="224"/>
  <c r="BK80" i="224"/>
  <c r="BJ80" i="224"/>
  <c r="BP80" i="224" s="1"/>
  <c r="W80" i="224"/>
  <c r="U80" i="224"/>
  <c r="S80" i="224"/>
  <c r="Q80" i="224"/>
  <c r="O80" i="224"/>
  <c r="M80" i="224"/>
  <c r="L80" i="224"/>
  <c r="BO79" i="224"/>
  <c r="BN79" i="224"/>
  <c r="BM79" i="224"/>
  <c r="BL79" i="224"/>
  <c r="BK79" i="224"/>
  <c r="BJ79" i="224"/>
  <c r="BP79" i="224" s="1"/>
  <c r="X79" i="224"/>
  <c r="X84" i="224" s="1"/>
  <c r="AB81" i="224" s="1"/>
  <c r="AL81" i="224" s="1"/>
  <c r="AW81" i="224" s="1"/>
  <c r="W79" i="224"/>
  <c r="W84" i="224" s="1"/>
  <c r="AB80" i="224" s="1"/>
  <c r="AL80" i="224" s="1"/>
  <c r="AW80" i="224" s="1"/>
  <c r="T79" i="224"/>
  <c r="T84" i="224" s="1"/>
  <c r="AA81" i="224" s="1"/>
  <c r="S79" i="224"/>
  <c r="S84" i="224" s="1"/>
  <c r="AA80" i="224" s="1"/>
  <c r="P79" i="224"/>
  <c r="P84" i="224" s="1"/>
  <c r="Z81" i="224" s="1"/>
  <c r="O79" i="224"/>
  <c r="O84" i="224" s="1"/>
  <c r="Z80" i="224" s="1"/>
  <c r="L79" i="224"/>
  <c r="H79" i="224"/>
  <c r="H82" i="224" s="1"/>
  <c r="C79" i="224"/>
  <c r="H83" i="224" s="1"/>
  <c r="BO78" i="224"/>
  <c r="BN78" i="224"/>
  <c r="BM78" i="224"/>
  <c r="BL78" i="224"/>
  <c r="BK78" i="224"/>
  <c r="BJ78" i="224"/>
  <c r="BP78" i="224" s="1"/>
  <c r="V78" i="224"/>
  <c r="V84" i="224" s="1"/>
  <c r="AB79" i="224" s="1"/>
  <c r="AL79" i="224" s="1"/>
  <c r="AW79" i="224" s="1"/>
  <c r="U78" i="224"/>
  <c r="U84" i="224" s="1"/>
  <c r="AB78" i="224" s="1"/>
  <c r="AL78" i="224" s="1"/>
  <c r="AW78" i="224" s="1"/>
  <c r="R78" i="224"/>
  <c r="R84" i="224" s="1"/>
  <c r="AA79" i="224" s="1"/>
  <c r="Q78" i="224"/>
  <c r="Q84" i="224" s="1"/>
  <c r="AA78" i="224" s="1"/>
  <c r="N78" i="224"/>
  <c r="N84" i="224" s="1"/>
  <c r="Z79" i="224" s="1"/>
  <c r="M78" i="224"/>
  <c r="M84" i="224" s="1"/>
  <c r="Z78" i="224" s="1"/>
  <c r="L78" i="224"/>
  <c r="H78" i="224"/>
  <c r="C81" i="224" s="1"/>
  <c r="C78" i="224"/>
  <c r="AI78" i="224" s="1"/>
  <c r="BV77" i="224"/>
  <c r="BV76" i="224"/>
  <c r="CC75" i="224"/>
  <c r="CC74" i="224"/>
  <c r="BV73" i="224"/>
  <c r="C73" i="224"/>
  <c r="BV72" i="224"/>
  <c r="BO72" i="224"/>
  <c r="BN72" i="224"/>
  <c r="BM72" i="224"/>
  <c r="BL72" i="224"/>
  <c r="BK72" i="224"/>
  <c r="BJ72" i="224"/>
  <c r="BP72" i="224" s="1"/>
  <c r="W72" i="224"/>
  <c r="V72" i="224"/>
  <c r="S72" i="224"/>
  <c r="R72" i="224"/>
  <c r="O72" i="224"/>
  <c r="N72" i="224"/>
  <c r="L72" i="224"/>
  <c r="CH71" i="224"/>
  <c r="BO71" i="224"/>
  <c r="BN71" i="224"/>
  <c r="BM71" i="224"/>
  <c r="BL71" i="224"/>
  <c r="BK71" i="224"/>
  <c r="BJ71" i="224"/>
  <c r="BP71" i="224" s="1"/>
  <c r="X71" i="224"/>
  <c r="U71" i="224"/>
  <c r="T71" i="224"/>
  <c r="Q71" i="224"/>
  <c r="P71" i="224"/>
  <c r="M71" i="224"/>
  <c r="L71" i="224"/>
  <c r="CH70" i="224"/>
  <c r="BO70" i="224"/>
  <c r="BN70" i="224"/>
  <c r="BM70" i="224"/>
  <c r="BL70" i="224"/>
  <c r="BK70" i="224"/>
  <c r="BJ70" i="224"/>
  <c r="BP70" i="224" s="1"/>
  <c r="X70" i="224"/>
  <c r="V70" i="224"/>
  <c r="T70" i="224"/>
  <c r="R70" i="224"/>
  <c r="P70" i="224"/>
  <c r="N70" i="224"/>
  <c r="L70" i="224"/>
  <c r="BV69" i="224"/>
  <c r="BO69" i="224"/>
  <c r="BN69" i="224"/>
  <c r="BM69" i="224"/>
  <c r="BL69" i="224"/>
  <c r="BK69" i="224"/>
  <c r="BJ69" i="224"/>
  <c r="BP69" i="224" s="1"/>
  <c r="W69" i="224"/>
  <c r="U69" i="224"/>
  <c r="S69" i="224"/>
  <c r="Q69" i="224"/>
  <c r="O69" i="224"/>
  <c r="M69" i="224"/>
  <c r="L69" i="224"/>
  <c r="BV68" i="224"/>
  <c r="BO68" i="224"/>
  <c r="BN68" i="224"/>
  <c r="BM68" i="224"/>
  <c r="BL68" i="224"/>
  <c r="BK68" i="224"/>
  <c r="BJ68" i="224"/>
  <c r="BP68" i="224" s="1"/>
  <c r="X68" i="224"/>
  <c r="X73" i="224" s="1"/>
  <c r="AB70" i="224" s="1"/>
  <c r="AL70" i="224" s="1"/>
  <c r="AW70" i="224" s="1"/>
  <c r="W68" i="224"/>
  <c r="W73" i="224" s="1"/>
  <c r="AB69" i="224" s="1"/>
  <c r="AL69" i="224" s="1"/>
  <c r="AW69" i="224" s="1"/>
  <c r="T68" i="224"/>
  <c r="T73" i="224" s="1"/>
  <c r="AA70" i="224" s="1"/>
  <c r="S68" i="224"/>
  <c r="S73" i="224" s="1"/>
  <c r="AA69" i="224" s="1"/>
  <c r="P68" i="224"/>
  <c r="P73" i="224" s="1"/>
  <c r="Z70" i="224" s="1"/>
  <c r="O68" i="224"/>
  <c r="O73" i="224" s="1"/>
  <c r="Z69" i="224" s="1"/>
  <c r="L68" i="224"/>
  <c r="H68" i="224"/>
  <c r="H71" i="224" s="1"/>
  <c r="C68" i="224"/>
  <c r="AI69" i="224" s="1"/>
  <c r="CC67" i="224"/>
  <c r="BO67" i="224"/>
  <c r="BN67" i="224"/>
  <c r="BM67" i="224"/>
  <c r="BL67" i="224"/>
  <c r="BK67" i="224"/>
  <c r="BJ67" i="224"/>
  <c r="BP67" i="224" s="1"/>
  <c r="V67" i="224"/>
  <c r="V73" i="224" s="1"/>
  <c r="AB68" i="224" s="1"/>
  <c r="AL68" i="224" s="1"/>
  <c r="AW68" i="224" s="1"/>
  <c r="U67" i="224"/>
  <c r="U73" i="224" s="1"/>
  <c r="AB67" i="224" s="1"/>
  <c r="AL67" i="224" s="1"/>
  <c r="AW67" i="224" s="1"/>
  <c r="R67" i="224"/>
  <c r="R73" i="224" s="1"/>
  <c r="AA68" i="224" s="1"/>
  <c r="Q67" i="224"/>
  <c r="Q73" i="224" s="1"/>
  <c r="AA67" i="224" s="1"/>
  <c r="N67" i="224"/>
  <c r="N73" i="224" s="1"/>
  <c r="Z68" i="224" s="1"/>
  <c r="M67" i="224"/>
  <c r="M73" i="224" s="1"/>
  <c r="Z67" i="224" s="1"/>
  <c r="L67" i="224"/>
  <c r="H67" i="224"/>
  <c r="C72" i="224" s="1"/>
  <c r="C67" i="224"/>
  <c r="C69" i="224" s="1"/>
  <c r="CM66" i="224"/>
  <c r="CC66" i="224"/>
  <c r="CM65" i="224"/>
  <c r="BV65" i="224"/>
  <c r="BV64" i="224"/>
  <c r="C62" i="224"/>
  <c r="BV61" i="224"/>
  <c r="BO61" i="224"/>
  <c r="BN61" i="224"/>
  <c r="BM61" i="224"/>
  <c r="BL61" i="224"/>
  <c r="BK61" i="224"/>
  <c r="BJ61" i="224"/>
  <c r="BP61" i="224" s="1"/>
  <c r="W61" i="224"/>
  <c r="V61" i="224"/>
  <c r="S61" i="224"/>
  <c r="R61" i="224"/>
  <c r="O61" i="224"/>
  <c r="N61" i="224"/>
  <c r="L61" i="224"/>
  <c r="CM60" i="224"/>
  <c r="BV60" i="224"/>
  <c r="BO60" i="224"/>
  <c r="BN60" i="224"/>
  <c r="BM60" i="224"/>
  <c r="BL60" i="224"/>
  <c r="BK60" i="224"/>
  <c r="BJ60" i="224"/>
  <c r="BP60" i="224" s="1"/>
  <c r="X60" i="224"/>
  <c r="U60" i="224"/>
  <c r="T60" i="224"/>
  <c r="Q60" i="224"/>
  <c r="P60" i="224"/>
  <c r="M60" i="224"/>
  <c r="L60" i="224"/>
  <c r="CM59" i="224"/>
  <c r="CC59" i="224"/>
  <c r="BO59" i="224"/>
  <c r="BN59" i="224"/>
  <c r="BM59" i="224"/>
  <c r="BL59" i="224"/>
  <c r="BK59" i="224"/>
  <c r="BJ59" i="224"/>
  <c r="BP59" i="224" s="1"/>
  <c r="X59" i="224"/>
  <c r="V59" i="224"/>
  <c r="T59" i="224"/>
  <c r="R59" i="224"/>
  <c r="P59" i="224"/>
  <c r="N59" i="224"/>
  <c r="L59" i="224"/>
  <c r="CC58" i="224"/>
  <c r="BO58" i="224"/>
  <c r="BN58" i="224"/>
  <c r="BM58" i="224"/>
  <c r="BL58" i="224"/>
  <c r="BK58" i="224"/>
  <c r="BJ58" i="224"/>
  <c r="BP58" i="224" s="1"/>
  <c r="W58" i="224"/>
  <c r="U58" i="224"/>
  <c r="S58" i="224"/>
  <c r="Q58" i="224"/>
  <c r="O58" i="224"/>
  <c r="M58" i="224"/>
  <c r="L58" i="224"/>
  <c r="BV57" i="224"/>
  <c r="BO57" i="224"/>
  <c r="BN57" i="224"/>
  <c r="BM57" i="224"/>
  <c r="BL57" i="224"/>
  <c r="BK57" i="224"/>
  <c r="BJ57" i="224"/>
  <c r="BP57" i="224" s="1"/>
  <c r="X57" i="224"/>
  <c r="X62" i="224" s="1"/>
  <c r="AB59" i="224" s="1"/>
  <c r="AL59" i="224" s="1"/>
  <c r="AW59" i="224" s="1"/>
  <c r="W57" i="224"/>
  <c r="W62" i="224" s="1"/>
  <c r="AB58" i="224" s="1"/>
  <c r="AL58" i="224" s="1"/>
  <c r="AW58" i="224" s="1"/>
  <c r="T57" i="224"/>
  <c r="T62" i="224" s="1"/>
  <c r="AA59" i="224" s="1"/>
  <c r="S57" i="224"/>
  <c r="S62" i="224" s="1"/>
  <c r="AA58" i="224" s="1"/>
  <c r="P57" i="224"/>
  <c r="P62" i="224" s="1"/>
  <c r="Z59" i="224" s="1"/>
  <c r="O57" i="224"/>
  <c r="O62" i="224" s="1"/>
  <c r="Z58" i="224" s="1"/>
  <c r="L57" i="224"/>
  <c r="H57" i="224"/>
  <c r="H59" i="224" s="1"/>
  <c r="C57" i="224"/>
  <c r="H61" i="224" s="1"/>
  <c r="BV56" i="224"/>
  <c r="BO56" i="224"/>
  <c r="BN56" i="224"/>
  <c r="BM56" i="224"/>
  <c r="BL56" i="224"/>
  <c r="BK56" i="224"/>
  <c r="BJ56" i="224"/>
  <c r="BP56" i="224" s="1"/>
  <c r="V56" i="224"/>
  <c r="V62" i="224" s="1"/>
  <c r="AB57" i="224" s="1"/>
  <c r="AL57" i="224" s="1"/>
  <c r="AW57" i="224" s="1"/>
  <c r="U56" i="224"/>
  <c r="U62" i="224" s="1"/>
  <c r="AB56" i="224" s="1"/>
  <c r="AL56" i="224" s="1"/>
  <c r="AW56" i="224" s="1"/>
  <c r="R56" i="224"/>
  <c r="R62" i="224" s="1"/>
  <c r="AA57" i="224" s="1"/>
  <c r="Q56" i="224"/>
  <c r="Q62" i="224" s="1"/>
  <c r="AA56" i="224" s="1"/>
  <c r="N56" i="224"/>
  <c r="N62" i="224" s="1"/>
  <c r="Z57" i="224" s="1"/>
  <c r="M56" i="224"/>
  <c r="M62" i="224" s="1"/>
  <c r="Z56" i="224" s="1"/>
  <c r="L56" i="224"/>
  <c r="H56" i="224"/>
  <c r="C61" i="224" s="1"/>
  <c r="C56" i="224"/>
  <c r="C60" i="224" s="1"/>
  <c r="CH55" i="224"/>
  <c r="CH54" i="224"/>
  <c r="BV53" i="224"/>
  <c r="BV52" i="224"/>
  <c r="CC51" i="224"/>
  <c r="C51" i="224"/>
  <c r="CC50" i="224"/>
  <c r="BO50" i="224"/>
  <c r="BN50" i="224"/>
  <c r="BM50" i="224"/>
  <c r="BL50" i="224"/>
  <c r="BK50" i="224"/>
  <c r="BJ50" i="224"/>
  <c r="BP50" i="224" s="1"/>
  <c r="W50" i="224"/>
  <c r="V50" i="224"/>
  <c r="S50" i="224"/>
  <c r="R50" i="224"/>
  <c r="O50" i="224"/>
  <c r="N50" i="224"/>
  <c r="L50" i="224"/>
  <c r="BV49" i="224"/>
  <c r="BO49" i="224"/>
  <c r="BN49" i="224"/>
  <c r="BM49" i="224"/>
  <c r="BL49" i="224"/>
  <c r="BK49" i="224"/>
  <c r="BJ49" i="224"/>
  <c r="BP49" i="224" s="1"/>
  <c r="X49" i="224"/>
  <c r="U49" i="224"/>
  <c r="T49" i="224"/>
  <c r="Q49" i="224"/>
  <c r="P49" i="224"/>
  <c r="M49" i="224"/>
  <c r="L49" i="224"/>
  <c r="BV48" i="224"/>
  <c r="BO48" i="224"/>
  <c r="BN48" i="224"/>
  <c r="BM48" i="224"/>
  <c r="BL48" i="224"/>
  <c r="BK48" i="224"/>
  <c r="BJ48" i="224"/>
  <c r="BP48" i="224" s="1"/>
  <c r="X48" i="224"/>
  <c r="V48" i="224"/>
  <c r="T48" i="224"/>
  <c r="R48" i="224"/>
  <c r="P48" i="224"/>
  <c r="N48" i="224"/>
  <c r="L48" i="224"/>
  <c r="BO47" i="224"/>
  <c r="BN47" i="224"/>
  <c r="BM47" i="224"/>
  <c r="BL47" i="224"/>
  <c r="BK47" i="224"/>
  <c r="BJ47" i="224"/>
  <c r="BP47" i="224" s="1"/>
  <c r="W47" i="224"/>
  <c r="U47" i="224"/>
  <c r="S47" i="224"/>
  <c r="Q47" i="224"/>
  <c r="O47" i="224"/>
  <c r="M47" i="224"/>
  <c r="L47" i="224"/>
  <c r="BO46" i="224"/>
  <c r="BN46" i="224"/>
  <c r="BM46" i="224"/>
  <c r="BL46" i="224"/>
  <c r="BK46" i="224"/>
  <c r="BJ46" i="224"/>
  <c r="BP46" i="224" s="1"/>
  <c r="X46" i="224"/>
  <c r="X51" i="224" s="1"/>
  <c r="AB48" i="224" s="1"/>
  <c r="AL48" i="224" s="1"/>
  <c r="AW48" i="224" s="1"/>
  <c r="W46" i="224"/>
  <c r="W51" i="224" s="1"/>
  <c r="AB47" i="224" s="1"/>
  <c r="AL47" i="224" s="1"/>
  <c r="AW47" i="224" s="1"/>
  <c r="T46" i="224"/>
  <c r="T51" i="224" s="1"/>
  <c r="AA48" i="224" s="1"/>
  <c r="S46" i="224"/>
  <c r="S51" i="224" s="1"/>
  <c r="AA47" i="224" s="1"/>
  <c r="P46" i="224"/>
  <c r="P51" i="224" s="1"/>
  <c r="Z48" i="224" s="1"/>
  <c r="O46" i="224"/>
  <c r="O51" i="224" s="1"/>
  <c r="Z47" i="224" s="1"/>
  <c r="L46" i="224"/>
  <c r="H46" i="224"/>
  <c r="H49" i="224" s="1"/>
  <c r="C46" i="224"/>
  <c r="H50" i="224" s="1"/>
  <c r="BO45" i="224"/>
  <c r="BN45" i="224"/>
  <c r="BM45" i="224"/>
  <c r="BL45" i="224"/>
  <c r="BK45" i="224"/>
  <c r="BJ45" i="224"/>
  <c r="BP45" i="224" s="1"/>
  <c r="BP51" i="224" s="1"/>
  <c r="V45" i="224"/>
  <c r="V51" i="224" s="1"/>
  <c r="AB46" i="224" s="1"/>
  <c r="AL46" i="224" s="1"/>
  <c r="AW46" i="224" s="1"/>
  <c r="U45" i="224"/>
  <c r="U51" i="224" s="1"/>
  <c r="AB45" i="224" s="1"/>
  <c r="AL45" i="224" s="1"/>
  <c r="AW45" i="224" s="1"/>
  <c r="R45" i="224"/>
  <c r="R51" i="224" s="1"/>
  <c r="AA46" i="224" s="1"/>
  <c r="Q45" i="224"/>
  <c r="Q51" i="224" s="1"/>
  <c r="AA45" i="224" s="1"/>
  <c r="N45" i="224"/>
  <c r="N51" i="224" s="1"/>
  <c r="Z46" i="224" s="1"/>
  <c r="M45" i="224"/>
  <c r="M51" i="224" s="1"/>
  <c r="Z45" i="224" s="1"/>
  <c r="L45" i="224"/>
  <c r="H45" i="224"/>
  <c r="C48" i="224" s="1"/>
  <c r="C45" i="224"/>
  <c r="C49" i="224" s="1"/>
  <c r="BT41" i="224"/>
  <c r="BT40" i="224"/>
  <c r="C40" i="224"/>
  <c r="CA39" i="224"/>
  <c r="BO39" i="224"/>
  <c r="BN39" i="224"/>
  <c r="BM39" i="224"/>
  <c r="BL39" i="224"/>
  <c r="BK39" i="224"/>
  <c r="BJ39" i="224"/>
  <c r="BP39" i="224" s="1"/>
  <c r="W39" i="224"/>
  <c r="V39" i="224"/>
  <c r="S39" i="224"/>
  <c r="R39" i="224"/>
  <c r="O39" i="224"/>
  <c r="N39" i="224"/>
  <c r="L39" i="224"/>
  <c r="BO38" i="224"/>
  <c r="BN38" i="224"/>
  <c r="BM38" i="224"/>
  <c r="BL38" i="224"/>
  <c r="BK38" i="224"/>
  <c r="BJ38" i="224"/>
  <c r="BP38" i="224" s="1"/>
  <c r="X38" i="224"/>
  <c r="U38" i="224"/>
  <c r="T38" i="224"/>
  <c r="Q38" i="224"/>
  <c r="P38" i="224"/>
  <c r="M38" i="224"/>
  <c r="L38" i="224"/>
  <c r="BT37" i="224"/>
  <c r="BO37" i="224"/>
  <c r="BN37" i="224"/>
  <c r="BM37" i="224"/>
  <c r="BL37" i="224"/>
  <c r="BK37" i="224"/>
  <c r="BJ37" i="224"/>
  <c r="BP37" i="224" s="1"/>
  <c r="X37" i="224"/>
  <c r="V37" i="224"/>
  <c r="T37" i="224"/>
  <c r="R37" i="224"/>
  <c r="P37" i="224"/>
  <c r="N37" i="224"/>
  <c r="L37" i="224"/>
  <c r="BT36" i="224"/>
  <c r="BO36" i="224"/>
  <c r="BN36" i="224"/>
  <c r="BM36" i="224"/>
  <c r="BL36" i="224"/>
  <c r="BK36" i="224"/>
  <c r="BJ36" i="224"/>
  <c r="BP36" i="224" s="1"/>
  <c r="W36" i="224"/>
  <c r="U36" i="224"/>
  <c r="S36" i="224"/>
  <c r="Q36" i="224"/>
  <c r="O36" i="224"/>
  <c r="M36" i="224"/>
  <c r="L36" i="224"/>
  <c r="CF35" i="224"/>
  <c r="BO35" i="224"/>
  <c r="BN35" i="224"/>
  <c r="BM35" i="224"/>
  <c r="BL35" i="224"/>
  <c r="BK35" i="224"/>
  <c r="BJ35" i="224"/>
  <c r="BP35" i="224" s="1"/>
  <c r="X35" i="224"/>
  <c r="X40" i="224" s="1"/>
  <c r="AB37" i="224" s="1"/>
  <c r="AL37" i="224" s="1"/>
  <c r="AW37" i="224" s="1"/>
  <c r="W35" i="224"/>
  <c r="W40" i="224" s="1"/>
  <c r="AB36" i="224" s="1"/>
  <c r="AL36" i="224" s="1"/>
  <c r="AW36" i="224" s="1"/>
  <c r="T35" i="224"/>
  <c r="T40" i="224" s="1"/>
  <c r="AA37" i="224" s="1"/>
  <c r="S35" i="224"/>
  <c r="S40" i="224" s="1"/>
  <c r="AA36" i="224" s="1"/>
  <c r="P35" i="224"/>
  <c r="P40" i="224" s="1"/>
  <c r="Z37" i="224" s="1"/>
  <c r="O35" i="224"/>
  <c r="O40" i="224" s="1"/>
  <c r="Z36" i="224" s="1"/>
  <c r="L35" i="224"/>
  <c r="H35" i="224"/>
  <c r="H38" i="224" s="1"/>
  <c r="C35" i="224"/>
  <c r="H36" i="224" s="1"/>
  <c r="BO34" i="224"/>
  <c r="BN34" i="224"/>
  <c r="BM34" i="224"/>
  <c r="BL34" i="224"/>
  <c r="BK34" i="224"/>
  <c r="BJ34" i="224"/>
  <c r="BP34" i="224" s="1"/>
  <c r="V34" i="224"/>
  <c r="V40" i="224" s="1"/>
  <c r="AB35" i="224" s="1"/>
  <c r="AL35" i="224" s="1"/>
  <c r="AW35" i="224" s="1"/>
  <c r="U34" i="224"/>
  <c r="U40" i="224" s="1"/>
  <c r="AB34" i="224" s="1"/>
  <c r="AL34" i="224" s="1"/>
  <c r="AW34" i="224" s="1"/>
  <c r="R34" i="224"/>
  <c r="R40" i="224" s="1"/>
  <c r="AA35" i="224" s="1"/>
  <c r="Q34" i="224"/>
  <c r="Q40" i="224" s="1"/>
  <c r="AA34" i="224" s="1"/>
  <c r="N34" i="224"/>
  <c r="N40" i="224" s="1"/>
  <c r="Z35" i="224" s="1"/>
  <c r="M34" i="224"/>
  <c r="M40" i="224" s="1"/>
  <c r="Z34" i="224" s="1"/>
  <c r="L34" i="224"/>
  <c r="H34" i="224"/>
  <c r="C39" i="224" s="1"/>
  <c r="C34" i="224"/>
  <c r="C38" i="224" s="1"/>
  <c r="BT33" i="224"/>
  <c r="BT32" i="224"/>
  <c r="CA31" i="224"/>
  <c r="CF34" i="224" s="1"/>
  <c r="BT29" i="224"/>
  <c r="C29" i="224"/>
  <c r="BT28" i="224"/>
  <c r="BO28" i="224"/>
  <c r="BN28" i="224"/>
  <c r="BM28" i="224"/>
  <c r="BL28" i="224"/>
  <c r="BK28" i="224"/>
  <c r="BJ28" i="224"/>
  <c r="BP28" i="224" s="1"/>
  <c r="W28" i="224"/>
  <c r="V28" i="224"/>
  <c r="S28" i="224"/>
  <c r="R28" i="224"/>
  <c r="O28" i="224"/>
  <c r="N28" i="224"/>
  <c r="L28" i="224"/>
  <c r="BO27" i="224"/>
  <c r="BN27" i="224"/>
  <c r="BM27" i="224"/>
  <c r="BL27" i="224"/>
  <c r="BK27" i="224"/>
  <c r="BJ27" i="224"/>
  <c r="X27" i="224"/>
  <c r="U27" i="224"/>
  <c r="T27" i="224"/>
  <c r="Q27" i="224"/>
  <c r="P27" i="224"/>
  <c r="M27" i="224"/>
  <c r="L27" i="224"/>
  <c r="BO26" i="224"/>
  <c r="BN26" i="224"/>
  <c r="BM26" i="224"/>
  <c r="BL26" i="224"/>
  <c r="BK26" i="224"/>
  <c r="BJ26" i="224"/>
  <c r="BP26" i="224" s="1"/>
  <c r="X26" i="224"/>
  <c r="V26" i="224"/>
  <c r="T26" i="224"/>
  <c r="R26" i="224"/>
  <c r="P26" i="224"/>
  <c r="N26" i="224"/>
  <c r="L26" i="224"/>
  <c r="BT25" i="224"/>
  <c r="BO25" i="224"/>
  <c r="BN25" i="224"/>
  <c r="BM25" i="224"/>
  <c r="BL25" i="224"/>
  <c r="BK25" i="224"/>
  <c r="BJ25" i="224"/>
  <c r="BP25" i="224" s="1"/>
  <c r="W25" i="224"/>
  <c r="U25" i="224"/>
  <c r="S25" i="224"/>
  <c r="Q25" i="224"/>
  <c r="O25" i="224"/>
  <c r="M25" i="224"/>
  <c r="L25" i="224"/>
  <c r="CK24" i="224"/>
  <c r="CK30" i="224" s="1"/>
  <c r="CQ29" i="224" s="1"/>
  <c r="BT24" i="224"/>
  <c r="BO24" i="224"/>
  <c r="BN24" i="224"/>
  <c r="BM24" i="224"/>
  <c r="BL24" i="224"/>
  <c r="BK24" i="224"/>
  <c r="BJ24" i="224"/>
  <c r="BP24" i="224" s="1"/>
  <c r="X24" i="224"/>
  <c r="X29" i="224" s="1"/>
  <c r="AB26" i="224" s="1"/>
  <c r="AL26" i="224" s="1"/>
  <c r="AW26" i="224" s="1"/>
  <c r="W24" i="224"/>
  <c r="W29" i="224" s="1"/>
  <c r="AB25" i="224" s="1"/>
  <c r="AL25" i="224" s="1"/>
  <c r="AW25" i="224" s="1"/>
  <c r="T24" i="224"/>
  <c r="T29" i="224" s="1"/>
  <c r="AA26" i="224" s="1"/>
  <c r="S24" i="224"/>
  <c r="S29" i="224" s="1"/>
  <c r="AA25" i="224" s="1"/>
  <c r="P24" i="224"/>
  <c r="P29" i="224" s="1"/>
  <c r="Z26" i="224" s="1"/>
  <c r="O24" i="224"/>
  <c r="O29" i="224" s="1"/>
  <c r="Z25" i="224" s="1"/>
  <c r="L24" i="224"/>
  <c r="H24" i="224"/>
  <c r="H27" i="224" s="1"/>
  <c r="C24" i="224"/>
  <c r="H28" i="224" s="1"/>
  <c r="CQ23" i="224"/>
  <c r="CA23" i="224"/>
  <c r="BO23" i="224"/>
  <c r="BN23" i="224"/>
  <c r="BM23" i="224"/>
  <c r="BL23" i="224"/>
  <c r="BK23" i="224"/>
  <c r="BJ23" i="224"/>
  <c r="BP23" i="224" s="1"/>
  <c r="V23" i="224"/>
  <c r="V29" i="224" s="1"/>
  <c r="AB24" i="224" s="1"/>
  <c r="AL24" i="224" s="1"/>
  <c r="AW24" i="224" s="1"/>
  <c r="U23" i="224"/>
  <c r="U29" i="224" s="1"/>
  <c r="AB23" i="224" s="1"/>
  <c r="AL23" i="224" s="1"/>
  <c r="AW23" i="224" s="1"/>
  <c r="R23" i="224"/>
  <c r="R29" i="224" s="1"/>
  <c r="AA24" i="224" s="1"/>
  <c r="Q23" i="224"/>
  <c r="Q29" i="224" s="1"/>
  <c r="AA23" i="224" s="1"/>
  <c r="N23" i="224"/>
  <c r="N29" i="224" s="1"/>
  <c r="Z24" i="224" s="1"/>
  <c r="M23" i="224"/>
  <c r="M29" i="224" s="1"/>
  <c r="Z23" i="224" s="1"/>
  <c r="L23" i="224"/>
  <c r="H23" i="224"/>
  <c r="AI24" i="224" s="1"/>
  <c r="C23" i="224"/>
  <c r="AI23" i="224" s="1"/>
  <c r="BT21" i="224"/>
  <c r="BT20" i="224"/>
  <c r="CF19" i="224"/>
  <c r="CK23" i="224" s="1"/>
  <c r="C18" i="224"/>
  <c r="BT17" i="224"/>
  <c r="BO17" i="224"/>
  <c r="BN17" i="224"/>
  <c r="BM17" i="224"/>
  <c r="BL17" i="224"/>
  <c r="BK17" i="224"/>
  <c r="BJ17" i="224"/>
  <c r="BP17" i="224" s="1"/>
  <c r="W17" i="224"/>
  <c r="V17" i="224"/>
  <c r="S17" i="224"/>
  <c r="R17" i="224"/>
  <c r="O17" i="224"/>
  <c r="N17" i="224"/>
  <c r="L17" i="224"/>
  <c r="BT16" i="224"/>
  <c r="BO16" i="224"/>
  <c r="BN16" i="224"/>
  <c r="BM16" i="224"/>
  <c r="BL16" i="224"/>
  <c r="BK16" i="224"/>
  <c r="BJ16" i="224"/>
  <c r="BP16" i="224" s="1"/>
  <c r="X16" i="224"/>
  <c r="U16" i="224"/>
  <c r="T16" i="224"/>
  <c r="Q16" i="224"/>
  <c r="P16" i="224"/>
  <c r="M16" i="224"/>
  <c r="L16" i="224"/>
  <c r="CA15" i="224"/>
  <c r="CF18" i="224" s="1"/>
  <c r="BO15" i="224"/>
  <c r="BN15" i="224"/>
  <c r="BM15" i="224"/>
  <c r="BL15" i="224"/>
  <c r="BK15" i="224"/>
  <c r="BJ15" i="224"/>
  <c r="X15" i="224"/>
  <c r="V15" i="224"/>
  <c r="T15" i="224"/>
  <c r="R15" i="224"/>
  <c r="P15" i="224"/>
  <c r="N15" i="224"/>
  <c r="L15" i="224"/>
  <c r="BO14" i="224"/>
  <c r="BN14" i="224"/>
  <c r="BM14" i="224"/>
  <c r="BL14" i="224"/>
  <c r="BK14" i="224"/>
  <c r="BJ14" i="224"/>
  <c r="W14" i="224"/>
  <c r="U14" i="224"/>
  <c r="S14" i="224"/>
  <c r="Q14" i="224"/>
  <c r="O14" i="224"/>
  <c r="M14" i="224"/>
  <c r="L14" i="224"/>
  <c r="BT13" i="224"/>
  <c r="CA14" i="224" s="1"/>
  <c r="BO13" i="224"/>
  <c r="BN13" i="224"/>
  <c r="BM13" i="224"/>
  <c r="BL13" i="224"/>
  <c r="BK13" i="224"/>
  <c r="BJ13" i="224"/>
  <c r="X13" i="224"/>
  <c r="X18" i="224" s="1"/>
  <c r="AB15" i="224" s="1"/>
  <c r="AL15" i="224" s="1"/>
  <c r="AW15" i="224" s="1"/>
  <c r="W13" i="224"/>
  <c r="W18" i="224" s="1"/>
  <c r="AB14" i="224" s="1"/>
  <c r="AL14" i="224" s="1"/>
  <c r="AW14" i="224" s="1"/>
  <c r="T13" i="224"/>
  <c r="T18" i="224" s="1"/>
  <c r="AA15" i="224" s="1"/>
  <c r="S13" i="224"/>
  <c r="S18" i="224" s="1"/>
  <c r="AA14" i="224" s="1"/>
  <c r="P13" i="224"/>
  <c r="P18" i="224" s="1"/>
  <c r="Z15" i="224" s="1"/>
  <c r="O13" i="224"/>
  <c r="O18" i="224" s="1"/>
  <c r="Z14" i="224" s="1"/>
  <c r="L13" i="224"/>
  <c r="H13" i="224"/>
  <c r="H16" i="224" s="1"/>
  <c r="C13" i="224"/>
  <c r="H14" i="224" s="1"/>
  <c r="BT12" i="224"/>
  <c r="BO12" i="224"/>
  <c r="BN12" i="224"/>
  <c r="BM12" i="224"/>
  <c r="BL12" i="224"/>
  <c r="BK12" i="224"/>
  <c r="BJ12" i="224"/>
  <c r="V12" i="224"/>
  <c r="V18" i="224" s="1"/>
  <c r="AB13" i="224" s="1"/>
  <c r="AL13" i="224" s="1"/>
  <c r="AW13" i="224" s="1"/>
  <c r="U12" i="224"/>
  <c r="U18" i="224" s="1"/>
  <c r="AB12" i="224" s="1"/>
  <c r="AL12" i="224" s="1"/>
  <c r="AW12" i="224" s="1"/>
  <c r="R12" i="224"/>
  <c r="R18" i="224" s="1"/>
  <c r="AA13" i="224" s="1"/>
  <c r="Q12" i="224"/>
  <c r="Q18" i="224" s="1"/>
  <c r="AA12" i="224" s="1"/>
  <c r="N12" i="224"/>
  <c r="N18" i="224" s="1"/>
  <c r="Z13" i="224" s="1"/>
  <c r="M12" i="224"/>
  <c r="M18" i="224" s="1"/>
  <c r="Z12" i="224" s="1"/>
  <c r="L12" i="224"/>
  <c r="H12" i="224"/>
  <c r="C17" i="224" s="1"/>
  <c r="C12" i="224"/>
  <c r="C16" i="224" s="1"/>
  <c r="C95" i="223"/>
  <c r="BO94" i="223"/>
  <c r="BN94" i="223"/>
  <c r="BM94" i="223"/>
  <c r="BL94" i="223"/>
  <c r="BK94" i="223"/>
  <c r="BJ94" i="223"/>
  <c r="BP94" i="223" s="1"/>
  <c r="W94" i="223"/>
  <c r="V94" i="223"/>
  <c r="S94" i="223"/>
  <c r="R94" i="223"/>
  <c r="O94" i="223"/>
  <c r="N94" i="223"/>
  <c r="L94" i="223"/>
  <c r="BO93" i="223"/>
  <c r="BN93" i="223"/>
  <c r="BM93" i="223"/>
  <c r="BL93" i="223"/>
  <c r="BK93" i="223"/>
  <c r="BJ93" i="223"/>
  <c r="BP93" i="223" s="1"/>
  <c r="X93" i="223"/>
  <c r="U93" i="223"/>
  <c r="T93" i="223"/>
  <c r="Q93" i="223"/>
  <c r="P93" i="223"/>
  <c r="M93" i="223"/>
  <c r="L93" i="223"/>
  <c r="BO92" i="223"/>
  <c r="BN92" i="223"/>
  <c r="BM92" i="223"/>
  <c r="BL92" i="223"/>
  <c r="BK92" i="223"/>
  <c r="BJ92" i="223"/>
  <c r="BP92" i="223" s="1"/>
  <c r="X92" i="223"/>
  <c r="V92" i="223"/>
  <c r="T92" i="223"/>
  <c r="R92" i="223"/>
  <c r="P92" i="223"/>
  <c r="N92" i="223"/>
  <c r="L92" i="223"/>
  <c r="BO91" i="223"/>
  <c r="BN91" i="223"/>
  <c r="BM91" i="223"/>
  <c r="BL91" i="223"/>
  <c r="BK91" i="223"/>
  <c r="BJ91" i="223"/>
  <c r="BP91" i="223" s="1"/>
  <c r="W91" i="223"/>
  <c r="U91" i="223"/>
  <c r="S91" i="223"/>
  <c r="Q91" i="223"/>
  <c r="O91" i="223"/>
  <c r="M91" i="223"/>
  <c r="L91" i="223"/>
  <c r="BO90" i="223"/>
  <c r="BN90" i="223"/>
  <c r="BM90" i="223"/>
  <c r="BL90" i="223"/>
  <c r="BK90" i="223"/>
  <c r="BJ90" i="223"/>
  <c r="BP90" i="223" s="1"/>
  <c r="X90" i="223"/>
  <c r="X95" i="223" s="1"/>
  <c r="AB92" i="223" s="1"/>
  <c r="AL92" i="223" s="1"/>
  <c r="AW92" i="223" s="1"/>
  <c r="W90" i="223"/>
  <c r="W95" i="223" s="1"/>
  <c r="AB91" i="223" s="1"/>
  <c r="AL91" i="223" s="1"/>
  <c r="AW91" i="223" s="1"/>
  <c r="T90" i="223"/>
  <c r="T95" i="223" s="1"/>
  <c r="AA92" i="223" s="1"/>
  <c r="S90" i="223"/>
  <c r="S95" i="223" s="1"/>
  <c r="AA91" i="223" s="1"/>
  <c r="P90" i="223"/>
  <c r="P95" i="223" s="1"/>
  <c r="Z92" i="223" s="1"/>
  <c r="O90" i="223"/>
  <c r="O95" i="223" s="1"/>
  <c r="Z91" i="223" s="1"/>
  <c r="L90" i="223"/>
  <c r="H90" i="223"/>
  <c r="H93" i="223" s="1"/>
  <c r="C90" i="223"/>
  <c r="H94" i="223" s="1"/>
  <c r="BO89" i="223"/>
  <c r="BN89" i="223"/>
  <c r="BM89" i="223"/>
  <c r="BL89" i="223"/>
  <c r="BK89" i="223"/>
  <c r="BJ89" i="223"/>
  <c r="BP89" i="223" s="1"/>
  <c r="BP95" i="223" s="1"/>
  <c r="V89" i="223"/>
  <c r="V95" i="223" s="1"/>
  <c r="AB90" i="223" s="1"/>
  <c r="AL90" i="223" s="1"/>
  <c r="AW90" i="223" s="1"/>
  <c r="U89" i="223"/>
  <c r="U95" i="223" s="1"/>
  <c r="AB89" i="223" s="1"/>
  <c r="AL89" i="223" s="1"/>
  <c r="AW89" i="223" s="1"/>
  <c r="R89" i="223"/>
  <c r="R95" i="223" s="1"/>
  <c r="AA90" i="223" s="1"/>
  <c r="Q89" i="223"/>
  <c r="Q95" i="223" s="1"/>
  <c r="AA89" i="223" s="1"/>
  <c r="N89" i="223"/>
  <c r="N95" i="223" s="1"/>
  <c r="Z90" i="223" s="1"/>
  <c r="M89" i="223"/>
  <c r="M95" i="223" s="1"/>
  <c r="Z89" i="223" s="1"/>
  <c r="L89" i="223"/>
  <c r="H89" i="223"/>
  <c r="C94" i="223" s="1"/>
  <c r="C89" i="223"/>
  <c r="C91" i="223" s="1"/>
  <c r="C84" i="223"/>
  <c r="BO83" i="223"/>
  <c r="BN83" i="223"/>
  <c r="BM83" i="223"/>
  <c r="BL83" i="223"/>
  <c r="BK83" i="223"/>
  <c r="BJ83" i="223"/>
  <c r="BP83" i="223" s="1"/>
  <c r="W83" i="223"/>
  <c r="V83" i="223"/>
  <c r="S83" i="223"/>
  <c r="R83" i="223"/>
  <c r="O83" i="223"/>
  <c r="N83" i="223"/>
  <c r="L83" i="223"/>
  <c r="BO82" i="223"/>
  <c r="BN82" i="223"/>
  <c r="BM82" i="223"/>
  <c r="BL82" i="223"/>
  <c r="BK82" i="223"/>
  <c r="BJ82" i="223"/>
  <c r="BP82" i="223" s="1"/>
  <c r="X82" i="223"/>
  <c r="U82" i="223"/>
  <c r="T82" i="223"/>
  <c r="Q82" i="223"/>
  <c r="P82" i="223"/>
  <c r="M82" i="223"/>
  <c r="L82" i="223"/>
  <c r="BO81" i="223"/>
  <c r="BN81" i="223"/>
  <c r="BM81" i="223"/>
  <c r="BL81" i="223"/>
  <c r="BK81" i="223"/>
  <c r="BJ81" i="223"/>
  <c r="BP81" i="223" s="1"/>
  <c r="X81" i="223"/>
  <c r="V81" i="223"/>
  <c r="T81" i="223"/>
  <c r="R81" i="223"/>
  <c r="P81" i="223"/>
  <c r="N81" i="223"/>
  <c r="L81" i="223"/>
  <c r="BO80" i="223"/>
  <c r="BN80" i="223"/>
  <c r="BM80" i="223"/>
  <c r="BL80" i="223"/>
  <c r="BK80" i="223"/>
  <c r="BJ80" i="223"/>
  <c r="BP80" i="223" s="1"/>
  <c r="W80" i="223"/>
  <c r="U80" i="223"/>
  <c r="S80" i="223"/>
  <c r="Q80" i="223"/>
  <c r="O80" i="223"/>
  <c r="M80" i="223"/>
  <c r="L80" i="223"/>
  <c r="H80" i="223"/>
  <c r="BO79" i="223"/>
  <c r="BN79" i="223"/>
  <c r="BM79" i="223"/>
  <c r="BL79" i="223"/>
  <c r="BK79" i="223"/>
  <c r="BJ79" i="223"/>
  <c r="BP79" i="223" s="1"/>
  <c r="X79" i="223"/>
  <c r="X84" i="223" s="1"/>
  <c r="AB81" i="223" s="1"/>
  <c r="AL81" i="223" s="1"/>
  <c r="AW81" i="223" s="1"/>
  <c r="W79" i="223"/>
  <c r="W84" i="223" s="1"/>
  <c r="AB80" i="223" s="1"/>
  <c r="AL80" i="223" s="1"/>
  <c r="AW80" i="223" s="1"/>
  <c r="T79" i="223"/>
  <c r="T84" i="223" s="1"/>
  <c r="AA81" i="223" s="1"/>
  <c r="S79" i="223"/>
  <c r="S84" i="223" s="1"/>
  <c r="AA80" i="223" s="1"/>
  <c r="P79" i="223"/>
  <c r="P84" i="223" s="1"/>
  <c r="Z81" i="223" s="1"/>
  <c r="O79" i="223"/>
  <c r="O84" i="223" s="1"/>
  <c r="Z80" i="223" s="1"/>
  <c r="L79" i="223"/>
  <c r="H79" i="223"/>
  <c r="C79" i="223"/>
  <c r="H83" i="223" s="1"/>
  <c r="BO78" i="223"/>
  <c r="BN78" i="223"/>
  <c r="BM78" i="223"/>
  <c r="BL78" i="223"/>
  <c r="BK78" i="223"/>
  <c r="BJ78" i="223"/>
  <c r="BP78" i="223" s="1"/>
  <c r="BP84" i="223" s="1"/>
  <c r="AA78" i="223"/>
  <c r="AK78" i="223" s="1"/>
  <c r="V78" i="223"/>
  <c r="V84" i="223" s="1"/>
  <c r="AB79" i="223" s="1"/>
  <c r="AL79" i="223" s="1"/>
  <c r="AW79" i="223" s="1"/>
  <c r="U78" i="223"/>
  <c r="U84" i="223" s="1"/>
  <c r="AB78" i="223" s="1"/>
  <c r="AL78" i="223" s="1"/>
  <c r="AW78" i="223" s="1"/>
  <c r="R78" i="223"/>
  <c r="R84" i="223" s="1"/>
  <c r="AA79" i="223" s="1"/>
  <c r="Q78" i="223"/>
  <c r="Q84" i="223" s="1"/>
  <c r="N78" i="223"/>
  <c r="N84" i="223" s="1"/>
  <c r="Z79" i="223" s="1"/>
  <c r="M78" i="223"/>
  <c r="M84" i="223" s="1"/>
  <c r="Z78" i="223" s="1"/>
  <c r="L78" i="223"/>
  <c r="H78" i="223"/>
  <c r="C78" i="223"/>
  <c r="C82" i="223" s="1"/>
  <c r="BV77" i="223"/>
  <c r="BV76" i="223"/>
  <c r="CC75" i="223"/>
  <c r="CC74" i="223"/>
  <c r="BV73" i="223"/>
  <c r="C73" i="223"/>
  <c r="BV72" i="223"/>
  <c r="BO72" i="223"/>
  <c r="BN72" i="223"/>
  <c r="BM72" i="223"/>
  <c r="BL72" i="223"/>
  <c r="BK72" i="223"/>
  <c r="BJ72" i="223"/>
  <c r="BP72" i="223" s="1"/>
  <c r="W72" i="223"/>
  <c r="V72" i="223"/>
  <c r="S72" i="223"/>
  <c r="R72" i="223"/>
  <c r="O72" i="223"/>
  <c r="N72" i="223"/>
  <c r="L72" i="223"/>
  <c r="CH71" i="223"/>
  <c r="BO71" i="223"/>
  <c r="BN71" i="223"/>
  <c r="BM71" i="223"/>
  <c r="BL71" i="223"/>
  <c r="BK71" i="223"/>
  <c r="BJ71" i="223"/>
  <c r="BP71" i="223" s="1"/>
  <c r="X71" i="223"/>
  <c r="U71" i="223"/>
  <c r="T71" i="223"/>
  <c r="Q71" i="223"/>
  <c r="P71" i="223"/>
  <c r="M71" i="223"/>
  <c r="L71" i="223"/>
  <c r="CH70" i="223"/>
  <c r="BO70" i="223"/>
  <c r="BN70" i="223"/>
  <c r="BM70" i="223"/>
  <c r="BL70" i="223"/>
  <c r="BK70" i="223"/>
  <c r="BJ70" i="223"/>
  <c r="BP70" i="223" s="1"/>
  <c r="X70" i="223"/>
  <c r="V70" i="223"/>
  <c r="T70" i="223"/>
  <c r="R70" i="223"/>
  <c r="P70" i="223"/>
  <c r="N70" i="223"/>
  <c r="L70" i="223"/>
  <c r="BV69" i="223"/>
  <c r="BO69" i="223"/>
  <c r="BN69" i="223"/>
  <c r="BM69" i="223"/>
  <c r="BL69" i="223"/>
  <c r="BK69" i="223"/>
  <c r="BJ69" i="223"/>
  <c r="BP69" i="223" s="1"/>
  <c r="W69" i="223"/>
  <c r="U69" i="223"/>
  <c r="S69" i="223"/>
  <c r="Q69" i="223"/>
  <c r="O69" i="223"/>
  <c r="M69" i="223"/>
  <c r="L69" i="223"/>
  <c r="BV68" i="223"/>
  <c r="BO68" i="223"/>
  <c r="BN68" i="223"/>
  <c r="BM68" i="223"/>
  <c r="BL68" i="223"/>
  <c r="BK68" i="223"/>
  <c r="BJ68" i="223"/>
  <c r="BP68" i="223" s="1"/>
  <c r="X68" i="223"/>
  <c r="X73" i="223" s="1"/>
  <c r="AB70" i="223" s="1"/>
  <c r="AL70" i="223" s="1"/>
  <c r="AW70" i="223" s="1"/>
  <c r="W68" i="223"/>
  <c r="W73" i="223" s="1"/>
  <c r="AB69" i="223" s="1"/>
  <c r="AL69" i="223" s="1"/>
  <c r="AW69" i="223" s="1"/>
  <c r="T68" i="223"/>
  <c r="T73" i="223" s="1"/>
  <c r="AA70" i="223" s="1"/>
  <c r="S68" i="223"/>
  <c r="S73" i="223" s="1"/>
  <c r="AA69" i="223" s="1"/>
  <c r="P68" i="223"/>
  <c r="P73" i="223" s="1"/>
  <c r="Z70" i="223" s="1"/>
  <c r="O68" i="223"/>
  <c r="O73" i="223" s="1"/>
  <c r="Z69" i="223" s="1"/>
  <c r="L68" i="223"/>
  <c r="H68" i="223"/>
  <c r="H71" i="223" s="1"/>
  <c r="C68" i="223"/>
  <c r="AI69" i="223" s="1"/>
  <c r="CC67" i="223"/>
  <c r="BO67" i="223"/>
  <c r="BN67" i="223"/>
  <c r="BM67" i="223"/>
  <c r="BL67" i="223"/>
  <c r="BK67" i="223"/>
  <c r="BJ67" i="223"/>
  <c r="BP67" i="223" s="1"/>
  <c r="V67" i="223"/>
  <c r="V73" i="223" s="1"/>
  <c r="AB68" i="223" s="1"/>
  <c r="AL68" i="223" s="1"/>
  <c r="AW68" i="223" s="1"/>
  <c r="U67" i="223"/>
  <c r="U73" i="223" s="1"/>
  <c r="AB67" i="223" s="1"/>
  <c r="AL67" i="223" s="1"/>
  <c r="AW67" i="223" s="1"/>
  <c r="R67" i="223"/>
  <c r="R73" i="223" s="1"/>
  <c r="AA68" i="223" s="1"/>
  <c r="Q67" i="223"/>
  <c r="Q73" i="223" s="1"/>
  <c r="AA67" i="223" s="1"/>
  <c r="N67" i="223"/>
  <c r="N73" i="223" s="1"/>
  <c r="Z68" i="223" s="1"/>
  <c r="M67" i="223"/>
  <c r="M73" i="223" s="1"/>
  <c r="Z67" i="223" s="1"/>
  <c r="L67" i="223"/>
  <c r="H67" i="223"/>
  <c r="C72" i="223" s="1"/>
  <c r="C67" i="223"/>
  <c r="C69" i="223" s="1"/>
  <c r="CM66" i="223"/>
  <c r="CC66" i="223"/>
  <c r="CM65" i="223"/>
  <c r="BV65" i="223"/>
  <c r="BV64" i="223"/>
  <c r="C62" i="223"/>
  <c r="BV61" i="223"/>
  <c r="BO61" i="223"/>
  <c r="BN61" i="223"/>
  <c r="BM61" i="223"/>
  <c r="BL61" i="223"/>
  <c r="BK61" i="223"/>
  <c r="BJ61" i="223"/>
  <c r="BP61" i="223" s="1"/>
  <c r="W61" i="223"/>
  <c r="V61" i="223"/>
  <c r="S61" i="223"/>
  <c r="R61" i="223"/>
  <c r="O61" i="223"/>
  <c r="N61" i="223"/>
  <c r="L61" i="223"/>
  <c r="CM60" i="223"/>
  <c r="BV60" i="223"/>
  <c r="BO60" i="223"/>
  <c r="BN60" i="223"/>
  <c r="BM60" i="223"/>
  <c r="BL60" i="223"/>
  <c r="BK60" i="223"/>
  <c r="BJ60" i="223"/>
  <c r="BP60" i="223" s="1"/>
  <c r="X60" i="223"/>
  <c r="U60" i="223"/>
  <c r="T60" i="223"/>
  <c r="Q60" i="223"/>
  <c r="P60" i="223"/>
  <c r="M60" i="223"/>
  <c r="L60" i="223"/>
  <c r="CM59" i="223"/>
  <c r="CC59" i="223"/>
  <c r="BO59" i="223"/>
  <c r="BN59" i="223"/>
  <c r="BM59" i="223"/>
  <c r="BL59" i="223"/>
  <c r="BK59" i="223"/>
  <c r="BJ59" i="223"/>
  <c r="BP59" i="223" s="1"/>
  <c r="X59" i="223"/>
  <c r="V59" i="223"/>
  <c r="T59" i="223"/>
  <c r="R59" i="223"/>
  <c r="P59" i="223"/>
  <c r="N59" i="223"/>
  <c r="L59" i="223"/>
  <c r="CC58" i="223"/>
  <c r="BO58" i="223"/>
  <c r="BN58" i="223"/>
  <c r="BM58" i="223"/>
  <c r="BL58" i="223"/>
  <c r="BK58" i="223"/>
  <c r="BJ58" i="223"/>
  <c r="BP58" i="223" s="1"/>
  <c r="W58" i="223"/>
  <c r="U58" i="223"/>
  <c r="S58" i="223"/>
  <c r="Q58" i="223"/>
  <c r="O58" i="223"/>
  <c r="M58" i="223"/>
  <c r="L58" i="223"/>
  <c r="BV57" i="223"/>
  <c r="BO57" i="223"/>
  <c r="BN57" i="223"/>
  <c r="BM57" i="223"/>
  <c r="BL57" i="223"/>
  <c r="BK57" i="223"/>
  <c r="BJ57" i="223"/>
  <c r="BP57" i="223" s="1"/>
  <c r="X57" i="223"/>
  <c r="X62" i="223" s="1"/>
  <c r="AB59" i="223" s="1"/>
  <c r="AL59" i="223" s="1"/>
  <c r="AW59" i="223" s="1"/>
  <c r="W57" i="223"/>
  <c r="W62" i="223" s="1"/>
  <c r="AB58" i="223" s="1"/>
  <c r="AL58" i="223" s="1"/>
  <c r="AW58" i="223" s="1"/>
  <c r="T57" i="223"/>
  <c r="T62" i="223" s="1"/>
  <c r="AA59" i="223" s="1"/>
  <c r="S57" i="223"/>
  <c r="S62" i="223" s="1"/>
  <c r="AA58" i="223" s="1"/>
  <c r="P57" i="223"/>
  <c r="P62" i="223" s="1"/>
  <c r="Z59" i="223" s="1"/>
  <c r="O57" i="223"/>
  <c r="O62" i="223" s="1"/>
  <c r="Z58" i="223" s="1"/>
  <c r="L57" i="223"/>
  <c r="H57" i="223"/>
  <c r="H59" i="223" s="1"/>
  <c r="C57" i="223"/>
  <c r="H61" i="223" s="1"/>
  <c r="BV56" i="223"/>
  <c r="BO56" i="223"/>
  <c r="BN56" i="223"/>
  <c r="BM56" i="223"/>
  <c r="BL56" i="223"/>
  <c r="BK56" i="223"/>
  <c r="BJ56" i="223"/>
  <c r="BP56" i="223" s="1"/>
  <c r="V56" i="223"/>
  <c r="V62" i="223" s="1"/>
  <c r="AB57" i="223" s="1"/>
  <c r="AL57" i="223" s="1"/>
  <c r="AW57" i="223" s="1"/>
  <c r="U56" i="223"/>
  <c r="U62" i="223" s="1"/>
  <c r="AB56" i="223" s="1"/>
  <c r="AL56" i="223" s="1"/>
  <c r="AW56" i="223" s="1"/>
  <c r="R56" i="223"/>
  <c r="R62" i="223" s="1"/>
  <c r="AA57" i="223" s="1"/>
  <c r="Q56" i="223"/>
  <c r="Q62" i="223" s="1"/>
  <c r="AA56" i="223" s="1"/>
  <c r="N56" i="223"/>
  <c r="N62" i="223" s="1"/>
  <c r="Z57" i="223" s="1"/>
  <c r="M56" i="223"/>
  <c r="M62" i="223" s="1"/>
  <c r="Z56" i="223" s="1"/>
  <c r="L56" i="223"/>
  <c r="H56" i="223"/>
  <c r="C61" i="223" s="1"/>
  <c r="C56" i="223"/>
  <c r="C60" i="223" s="1"/>
  <c r="CH55" i="223"/>
  <c r="CH54" i="223"/>
  <c r="BV53" i="223"/>
  <c r="BV52" i="223"/>
  <c r="CC51" i="223"/>
  <c r="C51" i="223"/>
  <c r="CC50" i="223"/>
  <c r="BO50" i="223"/>
  <c r="BN50" i="223"/>
  <c r="BM50" i="223"/>
  <c r="BL50" i="223"/>
  <c r="BK50" i="223"/>
  <c r="BJ50" i="223"/>
  <c r="BP50" i="223" s="1"/>
  <c r="W50" i="223"/>
  <c r="V50" i="223"/>
  <c r="S50" i="223"/>
  <c r="R50" i="223"/>
  <c r="O50" i="223"/>
  <c r="N50" i="223"/>
  <c r="L50" i="223"/>
  <c r="BV49" i="223"/>
  <c r="BO49" i="223"/>
  <c r="BN49" i="223"/>
  <c r="BM49" i="223"/>
  <c r="BL49" i="223"/>
  <c r="BK49" i="223"/>
  <c r="BJ49" i="223"/>
  <c r="BP49" i="223" s="1"/>
  <c r="X49" i="223"/>
  <c r="U49" i="223"/>
  <c r="T49" i="223"/>
  <c r="Q49" i="223"/>
  <c r="P49" i="223"/>
  <c r="M49" i="223"/>
  <c r="L49" i="223"/>
  <c r="BV48" i="223"/>
  <c r="BO48" i="223"/>
  <c r="BN48" i="223"/>
  <c r="BM48" i="223"/>
  <c r="BL48" i="223"/>
  <c r="BK48" i="223"/>
  <c r="BJ48" i="223"/>
  <c r="BP48" i="223" s="1"/>
  <c r="X48" i="223"/>
  <c r="V48" i="223"/>
  <c r="T48" i="223"/>
  <c r="R48" i="223"/>
  <c r="P48" i="223"/>
  <c r="N48" i="223"/>
  <c r="L48" i="223"/>
  <c r="BO47" i="223"/>
  <c r="BN47" i="223"/>
  <c r="BM47" i="223"/>
  <c r="BL47" i="223"/>
  <c r="BK47" i="223"/>
  <c r="BJ47" i="223"/>
  <c r="BP47" i="223" s="1"/>
  <c r="W47" i="223"/>
  <c r="U47" i="223"/>
  <c r="S47" i="223"/>
  <c r="Q47" i="223"/>
  <c r="O47" i="223"/>
  <c r="M47" i="223"/>
  <c r="L47" i="223"/>
  <c r="BO46" i="223"/>
  <c r="BN46" i="223"/>
  <c r="BM46" i="223"/>
  <c r="BL46" i="223"/>
  <c r="BK46" i="223"/>
  <c r="BJ46" i="223"/>
  <c r="BP46" i="223" s="1"/>
  <c r="X46" i="223"/>
  <c r="X51" i="223" s="1"/>
  <c r="AB48" i="223" s="1"/>
  <c r="AL48" i="223" s="1"/>
  <c r="AW48" i="223" s="1"/>
  <c r="W46" i="223"/>
  <c r="W51" i="223" s="1"/>
  <c r="AB47" i="223" s="1"/>
  <c r="AL47" i="223" s="1"/>
  <c r="AW47" i="223" s="1"/>
  <c r="T46" i="223"/>
  <c r="T51" i="223" s="1"/>
  <c r="AA48" i="223" s="1"/>
  <c r="S46" i="223"/>
  <c r="S51" i="223" s="1"/>
  <c r="AA47" i="223" s="1"/>
  <c r="P46" i="223"/>
  <c r="P51" i="223" s="1"/>
  <c r="Z48" i="223" s="1"/>
  <c r="O46" i="223"/>
  <c r="O51" i="223" s="1"/>
  <c r="Z47" i="223" s="1"/>
  <c r="L46" i="223"/>
  <c r="H46" i="223"/>
  <c r="H49" i="223" s="1"/>
  <c r="C46" i="223"/>
  <c r="H50" i="223" s="1"/>
  <c r="BO45" i="223"/>
  <c r="BN45" i="223"/>
  <c r="BM45" i="223"/>
  <c r="BL45" i="223"/>
  <c r="BK45" i="223"/>
  <c r="BJ45" i="223"/>
  <c r="BP45" i="223" s="1"/>
  <c r="BP51" i="223" s="1"/>
  <c r="V45" i="223"/>
  <c r="V51" i="223" s="1"/>
  <c r="AB46" i="223" s="1"/>
  <c r="AL46" i="223" s="1"/>
  <c r="AW46" i="223" s="1"/>
  <c r="U45" i="223"/>
  <c r="U51" i="223" s="1"/>
  <c r="AB45" i="223" s="1"/>
  <c r="AL45" i="223" s="1"/>
  <c r="AW45" i="223" s="1"/>
  <c r="R45" i="223"/>
  <c r="R51" i="223" s="1"/>
  <c r="AA46" i="223" s="1"/>
  <c r="Q45" i="223"/>
  <c r="Q51" i="223" s="1"/>
  <c r="AA45" i="223" s="1"/>
  <c r="N45" i="223"/>
  <c r="N51" i="223" s="1"/>
  <c r="Z46" i="223" s="1"/>
  <c r="M45" i="223"/>
  <c r="M51" i="223" s="1"/>
  <c r="Z45" i="223" s="1"/>
  <c r="L45" i="223"/>
  <c r="H45" i="223"/>
  <c r="C48" i="223" s="1"/>
  <c r="C45" i="223"/>
  <c r="C49" i="223" s="1"/>
  <c r="BT41" i="223"/>
  <c r="BT40" i="223"/>
  <c r="C40" i="223"/>
  <c r="CA39" i="223"/>
  <c r="BO39" i="223"/>
  <c r="BN39" i="223"/>
  <c r="BM39" i="223"/>
  <c r="BL39" i="223"/>
  <c r="BK39" i="223"/>
  <c r="BJ39" i="223"/>
  <c r="BP39" i="223" s="1"/>
  <c r="W39" i="223"/>
  <c r="V39" i="223"/>
  <c r="S39" i="223"/>
  <c r="R39" i="223"/>
  <c r="O39" i="223"/>
  <c r="N39" i="223"/>
  <c r="L39" i="223"/>
  <c r="BO38" i="223"/>
  <c r="BN38" i="223"/>
  <c r="BM38" i="223"/>
  <c r="BL38" i="223"/>
  <c r="BK38" i="223"/>
  <c r="BJ38" i="223"/>
  <c r="BP38" i="223" s="1"/>
  <c r="X38" i="223"/>
  <c r="U38" i="223"/>
  <c r="T38" i="223"/>
  <c r="Q38" i="223"/>
  <c r="P38" i="223"/>
  <c r="M38" i="223"/>
  <c r="L38" i="223"/>
  <c r="BT37" i="223"/>
  <c r="BO37" i="223"/>
  <c r="BN37" i="223"/>
  <c r="BM37" i="223"/>
  <c r="BL37" i="223"/>
  <c r="BK37" i="223"/>
  <c r="BJ37" i="223"/>
  <c r="BP37" i="223" s="1"/>
  <c r="X37" i="223"/>
  <c r="V37" i="223"/>
  <c r="T37" i="223"/>
  <c r="R37" i="223"/>
  <c r="P37" i="223"/>
  <c r="N37" i="223"/>
  <c r="L37" i="223"/>
  <c r="BT36" i="223"/>
  <c r="BO36" i="223"/>
  <c r="BN36" i="223"/>
  <c r="BM36" i="223"/>
  <c r="BL36" i="223"/>
  <c r="BK36" i="223"/>
  <c r="BJ36" i="223"/>
  <c r="BP36" i="223" s="1"/>
  <c r="W36" i="223"/>
  <c r="U36" i="223"/>
  <c r="S36" i="223"/>
  <c r="Q36" i="223"/>
  <c r="O36" i="223"/>
  <c r="M36" i="223"/>
  <c r="L36" i="223"/>
  <c r="CF35" i="223"/>
  <c r="BO35" i="223"/>
  <c r="BN35" i="223"/>
  <c r="BM35" i="223"/>
  <c r="BL35" i="223"/>
  <c r="BK35" i="223"/>
  <c r="BJ35" i="223"/>
  <c r="BP35" i="223" s="1"/>
  <c r="X35" i="223"/>
  <c r="X40" i="223" s="1"/>
  <c r="AB37" i="223" s="1"/>
  <c r="AL37" i="223" s="1"/>
  <c r="AW37" i="223" s="1"/>
  <c r="W35" i="223"/>
  <c r="W40" i="223" s="1"/>
  <c r="AB36" i="223" s="1"/>
  <c r="AL36" i="223" s="1"/>
  <c r="AW36" i="223" s="1"/>
  <c r="T35" i="223"/>
  <c r="T40" i="223" s="1"/>
  <c r="AA37" i="223" s="1"/>
  <c r="S35" i="223"/>
  <c r="S40" i="223" s="1"/>
  <c r="AA36" i="223" s="1"/>
  <c r="P35" i="223"/>
  <c r="P40" i="223" s="1"/>
  <c r="Z37" i="223" s="1"/>
  <c r="O35" i="223"/>
  <c r="O40" i="223" s="1"/>
  <c r="Z36" i="223" s="1"/>
  <c r="L35" i="223"/>
  <c r="H35" i="223"/>
  <c r="H38" i="223" s="1"/>
  <c r="C35" i="223"/>
  <c r="H36" i="223" s="1"/>
  <c r="BO34" i="223"/>
  <c r="BN34" i="223"/>
  <c r="BM34" i="223"/>
  <c r="BL34" i="223"/>
  <c r="BK34" i="223"/>
  <c r="BJ34" i="223"/>
  <c r="BP34" i="223" s="1"/>
  <c r="V34" i="223"/>
  <c r="V40" i="223" s="1"/>
  <c r="AB35" i="223" s="1"/>
  <c r="AL35" i="223" s="1"/>
  <c r="AW35" i="223" s="1"/>
  <c r="U34" i="223"/>
  <c r="U40" i="223" s="1"/>
  <c r="AB34" i="223" s="1"/>
  <c r="AL34" i="223" s="1"/>
  <c r="AW34" i="223" s="1"/>
  <c r="R34" i="223"/>
  <c r="R40" i="223" s="1"/>
  <c r="AA35" i="223" s="1"/>
  <c r="Q34" i="223"/>
  <c r="Q40" i="223" s="1"/>
  <c r="AA34" i="223" s="1"/>
  <c r="N34" i="223"/>
  <c r="N40" i="223" s="1"/>
  <c r="Z35" i="223" s="1"/>
  <c r="M34" i="223"/>
  <c r="M40" i="223" s="1"/>
  <c r="Z34" i="223" s="1"/>
  <c r="L34" i="223"/>
  <c r="H34" i="223"/>
  <c r="C39" i="223" s="1"/>
  <c r="C34" i="223"/>
  <c r="C38" i="223" s="1"/>
  <c r="BT33" i="223"/>
  <c r="BT32" i="223"/>
  <c r="CA31" i="223"/>
  <c r="CF34" i="223" s="1"/>
  <c r="BT29" i="223"/>
  <c r="C29" i="223"/>
  <c r="BT28" i="223"/>
  <c r="BO28" i="223"/>
  <c r="BN28" i="223"/>
  <c r="BM28" i="223"/>
  <c r="BL28" i="223"/>
  <c r="BK28" i="223"/>
  <c r="BJ28" i="223"/>
  <c r="BP28" i="223" s="1"/>
  <c r="W28" i="223"/>
  <c r="V28" i="223"/>
  <c r="S28" i="223"/>
  <c r="R28" i="223"/>
  <c r="O28" i="223"/>
  <c r="N28" i="223"/>
  <c r="L28" i="223"/>
  <c r="BO27" i="223"/>
  <c r="BN27" i="223"/>
  <c r="BM27" i="223"/>
  <c r="BL27" i="223"/>
  <c r="BK27" i="223"/>
  <c r="BJ27" i="223"/>
  <c r="X27" i="223"/>
  <c r="U27" i="223"/>
  <c r="T27" i="223"/>
  <c r="Q27" i="223"/>
  <c r="P27" i="223"/>
  <c r="M27" i="223"/>
  <c r="L27" i="223"/>
  <c r="BO26" i="223"/>
  <c r="BN26" i="223"/>
  <c r="BM26" i="223"/>
  <c r="BL26" i="223"/>
  <c r="BK26" i="223"/>
  <c r="BJ26" i="223"/>
  <c r="BP26" i="223" s="1"/>
  <c r="X26" i="223"/>
  <c r="V26" i="223"/>
  <c r="T26" i="223"/>
  <c r="R26" i="223"/>
  <c r="P26" i="223"/>
  <c r="N26" i="223"/>
  <c r="L26" i="223"/>
  <c r="BT25" i="223"/>
  <c r="BO25" i="223"/>
  <c r="BN25" i="223"/>
  <c r="BM25" i="223"/>
  <c r="BL25" i="223"/>
  <c r="BK25" i="223"/>
  <c r="BJ25" i="223"/>
  <c r="BP25" i="223" s="1"/>
  <c r="W25" i="223"/>
  <c r="U25" i="223"/>
  <c r="S25" i="223"/>
  <c r="Q25" i="223"/>
  <c r="O25" i="223"/>
  <c r="M25" i="223"/>
  <c r="L25" i="223"/>
  <c r="CK24" i="223"/>
  <c r="CK30" i="223" s="1"/>
  <c r="CQ29" i="223" s="1"/>
  <c r="BT24" i="223"/>
  <c r="BO24" i="223"/>
  <c r="BN24" i="223"/>
  <c r="BM24" i="223"/>
  <c r="BL24" i="223"/>
  <c r="BK24" i="223"/>
  <c r="BJ24" i="223"/>
  <c r="BP24" i="223" s="1"/>
  <c r="X24" i="223"/>
  <c r="X29" i="223" s="1"/>
  <c r="AB26" i="223" s="1"/>
  <c r="AL26" i="223" s="1"/>
  <c r="AW26" i="223" s="1"/>
  <c r="W24" i="223"/>
  <c r="W29" i="223" s="1"/>
  <c r="AB25" i="223" s="1"/>
  <c r="AL25" i="223" s="1"/>
  <c r="AW25" i="223" s="1"/>
  <c r="T24" i="223"/>
  <c r="T29" i="223" s="1"/>
  <c r="AA26" i="223" s="1"/>
  <c r="S24" i="223"/>
  <c r="S29" i="223" s="1"/>
  <c r="AA25" i="223" s="1"/>
  <c r="P24" i="223"/>
  <c r="P29" i="223" s="1"/>
  <c r="Z26" i="223" s="1"/>
  <c r="O24" i="223"/>
  <c r="O29" i="223" s="1"/>
  <c r="Z25" i="223" s="1"/>
  <c r="L24" i="223"/>
  <c r="H24" i="223"/>
  <c r="H27" i="223" s="1"/>
  <c r="C24" i="223"/>
  <c r="H28" i="223" s="1"/>
  <c r="CQ23" i="223"/>
  <c r="CA23" i="223"/>
  <c r="BO23" i="223"/>
  <c r="BN23" i="223"/>
  <c r="BM23" i="223"/>
  <c r="BL23" i="223"/>
  <c r="BK23" i="223"/>
  <c r="BJ23" i="223"/>
  <c r="BP23" i="223" s="1"/>
  <c r="V23" i="223"/>
  <c r="V29" i="223" s="1"/>
  <c r="AB24" i="223" s="1"/>
  <c r="AL24" i="223" s="1"/>
  <c r="AW24" i="223" s="1"/>
  <c r="U23" i="223"/>
  <c r="U29" i="223" s="1"/>
  <c r="AB23" i="223" s="1"/>
  <c r="AL23" i="223" s="1"/>
  <c r="AW23" i="223" s="1"/>
  <c r="R23" i="223"/>
  <c r="R29" i="223" s="1"/>
  <c r="AA24" i="223" s="1"/>
  <c r="Q23" i="223"/>
  <c r="Q29" i="223" s="1"/>
  <c r="AA23" i="223" s="1"/>
  <c r="N23" i="223"/>
  <c r="N29" i="223" s="1"/>
  <c r="Z24" i="223" s="1"/>
  <c r="M23" i="223"/>
  <c r="M29" i="223" s="1"/>
  <c r="Z23" i="223" s="1"/>
  <c r="L23" i="223"/>
  <c r="H23" i="223"/>
  <c r="AI24" i="223" s="1"/>
  <c r="C23" i="223"/>
  <c r="AI23" i="223" s="1"/>
  <c r="BT21" i="223"/>
  <c r="BT20" i="223"/>
  <c r="CF19" i="223"/>
  <c r="CK23" i="223" s="1"/>
  <c r="C18" i="223"/>
  <c r="BT17" i="223"/>
  <c r="BO17" i="223"/>
  <c r="BN17" i="223"/>
  <c r="BM17" i="223"/>
  <c r="BL17" i="223"/>
  <c r="BK17" i="223"/>
  <c r="BJ17" i="223"/>
  <c r="W17" i="223"/>
  <c r="V17" i="223"/>
  <c r="S17" i="223"/>
  <c r="R17" i="223"/>
  <c r="O17" i="223"/>
  <c r="N17" i="223"/>
  <c r="L17" i="223"/>
  <c r="BT16" i="223"/>
  <c r="BO16" i="223"/>
  <c r="BN16" i="223"/>
  <c r="BM16" i="223"/>
  <c r="BL16" i="223"/>
  <c r="BK16" i="223"/>
  <c r="BJ16" i="223"/>
  <c r="BP16" i="223" s="1"/>
  <c r="X16" i="223"/>
  <c r="U16" i="223"/>
  <c r="T16" i="223"/>
  <c r="Q16" i="223"/>
  <c r="P16" i="223"/>
  <c r="M16" i="223"/>
  <c r="L16" i="223"/>
  <c r="CA15" i="223"/>
  <c r="CF18" i="223" s="1"/>
  <c r="BO15" i="223"/>
  <c r="BN15" i="223"/>
  <c r="BM15" i="223"/>
  <c r="BL15" i="223"/>
  <c r="BK15" i="223"/>
  <c r="BJ15" i="223"/>
  <c r="BP15" i="223" s="1"/>
  <c r="X15" i="223"/>
  <c r="V15" i="223"/>
  <c r="T15" i="223"/>
  <c r="R15" i="223"/>
  <c r="P15" i="223"/>
  <c r="N15" i="223"/>
  <c r="L15" i="223"/>
  <c r="BO14" i="223"/>
  <c r="BN14" i="223"/>
  <c r="BM14" i="223"/>
  <c r="BL14" i="223"/>
  <c r="BK14" i="223"/>
  <c r="BJ14" i="223"/>
  <c r="W14" i="223"/>
  <c r="U14" i="223"/>
  <c r="S14" i="223"/>
  <c r="Q14" i="223"/>
  <c r="O14" i="223"/>
  <c r="M14" i="223"/>
  <c r="L14" i="223"/>
  <c r="BT13" i="223"/>
  <c r="CA14" i="223" s="1"/>
  <c r="BO13" i="223"/>
  <c r="BN13" i="223"/>
  <c r="BM13" i="223"/>
  <c r="BL13" i="223"/>
  <c r="BK13" i="223"/>
  <c r="BJ13" i="223"/>
  <c r="X13" i="223"/>
  <c r="X18" i="223" s="1"/>
  <c r="AB15" i="223" s="1"/>
  <c r="AL15" i="223" s="1"/>
  <c r="AW15" i="223" s="1"/>
  <c r="W13" i="223"/>
  <c r="W18" i="223" s="1"/>
  <c r="AB14" i="223" s="1"/>
  <c r="AL14" i="223" s="1"/>
  <c r="AW14" i="223" s="1"/>
  <c r="T13" i="223"/>
  <c r="T18" i="223" s="1"/>
  <c r="AA15" i="223" s="1"/>
  <c r="S13" i="223"/>
  <c r="S18" i="223" s="1"/>
  <c r="AA14" i="223" s="1"/>
  <c r="P13" i="223"/>
  <c r="P18" i="223" s="1"/>
  <c r="Z15" i="223" s="1"/>
  <c r="O13" i="223"/>
  <c r="O18" i="223" s="1"/>
  <c r="Z14" i="223" s="1"/>
  <c r="L13" i="223"/>
  <c r="H13" i="223"/>
  <c r="H16" i="223" s="1"/>
  <c r="C13" i="223"/>
  <c r="H14" i="223" s="1"/>
  <c r="BT12" i="223"/>
  <c r="BO12" i="223"/>
  <c r="BN12" i="223"/>
  <c r="BM12" i="223"/>
  <c r="BL12" i="223"/>
  <c r="BK12" i="223"/>
  <c r="BJ12" i="223"/>
  <c r="V12" i="223"/>
  <c r="V18" i="223" s="1"/>
  <c r="AB13" i="223" s="1"/>
  <c r="AL13" i="223" s="1"/>
  <c r="AW13" i="223" s="1"/>
  <c r="U12" i="223"/>
  <c r="U18" i="223" s="1"/>
  <c r="AB12" i="223" s="1"/>
  <c r="AL12" i="223" s="1"/>
  <c r="AW12" i="223" s="1"/>
  <c r="R12" i="223"/>
  <c r="R18" i="223" s="1"/>
  <c r="AA13" i="223" s="1"/>
  <c r="Q12" i="223"/>
  <c r="Q18" i="223" s="1"/>
  <c r="AA12" i="223" s="1"/>
  <c r="N12" i="223"/>
  <c r="N18" i="223" s="1"/>
  <c r="Z13" i="223" s="1"/>
  <c r="M12" i="223"/>
  <c r="M18" i="223" s="1"/>
  <c r="Z12" i="223" s="1"/>
  <c r="L12" i="223"/>
  <c r="H12" i="223"/>
  <c r="C17" i="223" s="1"/>
  <c r="C12" i="223"/>
  <c r="C16" i="223" s="1"/>
  <c r="C95" i="222"/>
  <c r="BO94" i="222"/>
  <c r="BN94" i="222"/>
  <c r="BM94" i="222"/>
  <c r="BL94" i="222"/>
  <c r="BK94" i="222"/>
  <c r="BJ94" i="222"/>
  <c r="BP94" i="222" s="1"/>
  <c r="W94" i="222"/>
  <c r="V94" i="222"/>
  <c r="S94" i="222"/>
  <c r="R94" i="222"/>
  <c r="O94" i="222"/>
  <c r="N94" i="222"/>
  <c r="L94" i="222"/>
  <c r="BO93" i="222"/>
  <c r="BN93" i="222"/>
  <c r="BM93" i="222"/>
  <c r="BL93" i="222"/>
  <c r="BK93" i="222"/>
  <c r="BJ93" i="222"/>
  <c r="BP93" i="222" s="1"/>
  <c r="X93" i="222"/>
  <c r="U93" i="222"/>
  <c r="T93" i="222"/>
  <c r="Q93" i="222"/>
  <c r="P93" i="222"/>
  <c r="M93" i="222"/>
  <c r="L93" i="222"/>
  <c r="BO92" i="222"/>
  <c r="BN92" i="222"/>
  <c r="BM92" i="222"/>
  <c r="BL92" i="222"/>
  <c r="BK92" i="222"/>
  <c r="BJ92" i="222"/>
  <c r="BP92" i="222" s="1"/>
  <c r="X92" i="222"/>
  <c r="V92" i="222"/>
  <c r="T92" i="222"/>
  <c r="R92" i="222"/>
  <c r="P92" i="222"/>
  <c r="N92" i="222"/>
  <c r="L92" i="222"/>
  <c r="BO91" i="222"/>
  <c r="BN91" i="222"/>
  <c r="BM91" i="222"/>
  <c r="BL91" i="222"/>
  <c r="BK91" i="222"/>
  <c r="BJ91" i="222"/>
  <c r="BP91" i="222" s="1"/>
  <c r="W91" i="222"/>
  <c r="U91" i="222"/>
  <c r="S91" i="222"/>
  <c r="Q91" i="222"/>
  <c r="O91" i="222"/>
  <c r="M91" i="222"/>
  <c r="L91" i="222"/>
  <c r="BO90" i="222"/>
  <c r="BN90" i="222"/>
  <c r="BM90" i="222"/>
  <c r="BL90" i="222"/>
  <c r="BK90" i="222"/>
  <c r="BJ90" i="222"/>
  <c r="BP90" i="222" s="1"/>
  <c r="X90" i="222"/>
  <c r="X95" i="222" s="1"/>
  <c r="AB92" i="222" s="1"/>
  <c r="AL92" i="222" s="1"/>
  <c r="AW92" i="222" s="1"/>
  <c r="W90" i="222"/>
  <c r="W95" i="222" s="1"/>
  <c r="AB91" i="222" s="1"/>
  <c r="AL91" i="222" s="1"/>
  <c r="AW91" i="222" s="1"/>
  <c r="T90" i="222"/>
  <c r="T95" i="222" s="1"/>
  <c r="AA92" i="222" s="1"/>
  <c r="S90" i="222"/>
  <c r="S95" i="222" s="1"/>
  <c r="AA91" i="222" s="1"/>
  <c r="P90" i="222"/>
  <c r="P95" i="222" s="1"/>
  <c r="Z92" i="222" s="1"/>
  <c r="O90" i="222"/>
  <c r="O95" i="222" s="1"/>
  <c r="Z91" i="222" s="1"/>
  <c r="L90" i="222"/>
  <c r="H90" i="222"/>
  <c r="H93" i="222" s="1"/>
  <c r="C90" i="222"/>
  <c r="H94" i="222" s="1"/>
  <c r="BO89" i="222"/>
  <c r="BN89" i="222"/>
  <c r="BM89" i="222"/>
  <c r="BL89" i="222"/>
  <c r="BK89" i="222"/>
  <c r="BJ89" i="222"/>
  <c r="BP89" i="222" s="1"/>
  <c r="BP95" i="222" s="1"/>
  <c r="V89" i="222"/>
  <c r="V95" i="222" s="1"/>
  <c r="AB90" i="222" s="1"/>
  <c r="AL90" i="222" s="1"/>
  <c r="AW90" i="222" s="1"/>
  <c r="U89" i="222"/>
  <c r="U95" i="222" s="1"/>
  <c r="AB89" i="222" s="1"/>
  <c r="AL89" i="222" s="1"/>
  <c r="AW89" i="222" s="1"/>
  <c r="R89" i="222"/>
  <c r="R95" i="222" s="1"/>
  <c r="AA90" i="222" s="1"/>
  <c r="Q89" i="222"/>
  <c r="Q95" i="222" s="1"/>
  <c r="AA89" i="222" s="1"/>
  <c r="N89" i="222"/>
  <c r="N95" i="222" s="1"/>
  <c r="Z90" i="222" s="1"/>
  <c r="M89" i="222"/>
  <c r="M95" i="222" s="1"/>
  <c r="Z89" i="222" s="1"/>
  <c r="L89" i="222"/>
  <c r="H89" i="222"/>
  <c r="C94" i="222" s="1"/>
  <c r="C89" i="222"/>
  <c r="C91" i="222" s="1"/>
  <c r="C84" i="222"/>
  <c r="BO83" i="222"/>
  <c r="BN83" i="222"/>
  <c r="BM83" i="222"/>
  <c r="BL83" i="222"/>
  <c r="BK83" i="222"/>
  <c r="BJ83" i="222"/>
  <c r="BP83" i="222" s="1"/>
  <c r="W83" i="222"/>
  <c r="V83" i="222"/>
  <c r="S83" i="222"/>
  <c r="R83" i="222"/>
  <c r="O83" i="222"/>
  <c r="N83" i="222"/>
  <c r="L83" i="222"/>
  <c r="BO82" i="222"/>
  <c r="BN82" i="222"/>
  <c r="BM82" i="222"/>
  <c r="BL82" i="222"/>
  <c r="BK82" i="222"/>
  <c r="BJ82" i="222"/>
  <c r="BP82" i="222" s="1"/>
  <c r="X82" i="222"/>
  <c r="U82" i="222"/>
  <c r="T82" i="222"/>
  <c r="Q82" i="222"/>
  <c r="P82" i="222"/>
  <c r="M82" i="222"/>
  <c r="L82" i="222"/>
  <c r="BO81" i="222"/>
  <c r="BN81" i="222"/>
  <c r="BM81" i="222"/>
  <c r="BL81" i="222"/>
  <c r="BK81" i="222"/>
  <c r="BJ81" i="222"/>
  <c r="BP81" i="222" s="1"/>
  <c r="X81" i="222"/>
  <c r="V81" i="222"/>
  <c r="T81" i="222"/>
  <c r="R81" i="222"/>
  <c r="P81" i="222"/>
  <c r="N81" i="222"/>
  <c r="L81" i="222"/>
  <c r="BO80" i="222"/>
  <c r="BN80" i="222"/>
  <c r="BM80" i="222"/>
  <c r="BL80" i="222"/>
  <c r="BK80" i="222"/>
  <c r="BJ80" i="222"/>
  <c r="BP80" i="222" s="1"/>
  <c r="W80" i="222"/>
  <c r="U80" i="222"/>
  <c r="S80" i="222"/>
  <c r="Q80" i="222"/>
  <c r="O80" i="222"/>
  <c r="M80" i="222"/>
  <c r="L80" i="222"/>
  <c r="BO79" i="222"/>
  <c r="BN79" i="222"/>
  <c r="BM79" i="222"/>
  <c r="BL79" i="222"/>
  <c r="BK79" i="222"/>
  <c r="BJ79" i="222"/>
  <c r="BP79" i="222" s="1"/>
  <c r="X79" i="222"/>
  <c r="X84" i="222" s="1"/>
  <c r="AB81" i="222" s="1"/>
  <c r="AL81" i="222" s="1"/>
  <c r="AW81" i="222" s="1"/>
  <c r="W79" i="222"/>
  <c r="W84" i="222" s="1"/>
  <c r="AB80" i="222" s="1"/>
  <c r="AL80" i="222" s="1"/>
  <c r="AW80" i="222" s="1"/>
  <c r="T79" i="222"/>
  <c r="T84" i="222" s="1"/>
  <c r="AA81" i="222" s="1"/>
  <c r="S79" i="222"/>
  <c r="S84" i="222" s="1"/>
  <c r="AA80" i="222" s="1"/>
  <c r="P79" i="222"/>
  <c r="P84" i="222" s="1"/>
  <c r="Z81" i="222" s="1"/>
  <c r="O79" i="222"/>
  <c r="O84" i="222" s="1"/>
  <c r="Z80" i="222" s="1"/>
  <c r="L79" i="222"/>
  <c r="H79" i="222"/>
  <c r="H81" i="222" s="1"/>
  <c r="C79" i="222"/>
  <c r="AI80" i="222" s="1"/>
  <c r="BO78" i="222"/>
  <c r="BN78" i="222"/>
  <c r="BM78" i="222"/>
  <c r="BL78" i="222"/>
  <c r="BK78" i="222"/>
  <c r="BJ78" i="222"/>
  <c r="BP78" i="222" s="1"/>
  <c r="V78" i="222"/>
  <c r="V84" i="222" s="1"/>
  <c r="AB79" i="222" s="1"/>
  <c r="AL79" i="222" s="1"/>
  <c r="AW79" i="222" s="1"/>
  <c r="U78" i="222"/>
  <c r="U84" i="222" s="1"/>
  <c r="AB78" i="222" s="1"/>
  <c r="AL78" i="222" s="1"/>
  <c r="AW78" i="222" s="1"/>
  <c r="R78" i="222"/>
  <c r="R84" i="222" s="1"/>
  <c r="AA79" i="222" s="1"/>
  <c r="Q78" i="222"/>
  <c r="Q84" i="222" s="1"/>
  <c r="AA78" i="222" s="1"/>
  <c r="N78" i="222"/>
  <c r="N84" i="222" s="1"/>
  <c r="Z79" i="222" s="1"/>
  <c r="M78" i="222"/>
  <c r="M84" i="222" s="1"/>
  <c r="Z78" i="222" s="1"/>
  <c r="L78" i="222"/>
  <c r="H78" i="222"/>
  <c r="C83" i="222" s="1"/>
  <c r="C78" i="222"/>
  <c r="C82" i="222" s="1"/>
  <c r="BV77" i="222"/>
  <c r="BV76" i="222"/>
  <c r="CC75" i="222"/>
  <c r="CC74" i="222"/>
  <c r="BV73" i="222"/>
  <c r="C73" i="222"/>
  <c r="BV72" i="222"/>
  <c r="BO72" i="222"/>
  <c r="BN72" i="222"/>
  <c r="BM72" i="222"/>
  <c r="BL72" i="222"/>
  <c r="BK72" i="222"/>
  <c r="BJ72" i="222"/>
  <c r="BP72" i="222" s="1"/>
  <c r="W72" i="222"/>
  <c r="V72" i="222"/>
  <c r="S72" i="222"/>
  <c r="R72" i="222"/>
  <c r="O72" i="222"/>
  <c r="N72" i="222"/>
  <c r="L72" i="222"/>
  <c r="CH71" i="222"/>
  <c r="BO71" i="222"/>
  <c r="BN71" i="222"/>
  <c r="BM71" i="222"/>
  <c r="BL71" i="222"/>
  <c r="BK71" i="222"/>
  <c r="BJ71" i="222"/>
  <c r="BP71" i="222" s="1"/>
  <c r="X71" i="222"/>
  <c r="U71" i="222"/>
  <c r="T71" i="222"/>
  <c r="Q71" i="222"/>
  <c r="P71" i="222"/>
  <c r="M71" i="222"/>
  <c r="L71" i="222"/>
  <c r="CH70" i="222"/>
  <c r="BO70" i="222"/>
  <c r="BN70" i="222"/>
  <c r="BM70" i="222"/>
  <c r="BL70" i="222"/>
  <c r="BK70" i="222"/>
  <c r="BJ70" i="222"/>
  <c r="BP70" i="222" s="1"/>
  <c r="X70" i="222"/>
  <c r="V70" i="222"/>
  <c r="T70" i="222"/>
  <c r="R70" i="222"/>
  <c r="P70" i="222"/>
  <c r="N70" i="222"/>
  <c r="L70" i="222"/>
  <c r="BV69" i="222"/>
  <c r="BO69" i="222"/>
  <c r="BN69" i="222"/>
  <c r="BM69" i="222"/>
  <c r="BL69" i="222"/>
  <c r="BK69" i="222"/>
  <c r="BJ69" i="222"/>
  <c r="BP69" i="222" s="1"/>
  <c r="W69" i="222"/>
  <c r="U69" i="222"/>
  <c r="S69" i="222"/>
  <c r="Q69" i="222"/>
  <c r="O69" i="222"/>
  <c r="M69" i="222"/>
  <c r="L69" i="222"/>
  <c r="BV68" i="222"/>
  <c r="BO68" i="222"/>
  <c r="BN68" i="222"/>
  <c r="BM68" i="222"/>
  <c r="BL68" i="222"/>
  <c r="BK68" i="222"/>
  <c r="BJ68" i="222"/>
  <c r="BP68" i="222" s="1"/>
  <c r="X68" i="222"/>
  <c r="X73" i="222" s="1"/>
  <c r="AB70" i="222" s="1"/>
  <c r="AL70" i="222" s="1"/>
  <c r="AW70" i="222" s="1"/>
  <c r="W68" i="222"/>
  <c r="W73" i="222" s="1"/>
  <c r="AB69" i="222" s="1"/>
  <c r="AL69" i="222" s="1"/>
  <c r="AW69" i="222" s="1"/>
  <c r="T68" i="222"/>
  <c r="T73" i="222" s="1"/>
  <c r="AA70" i="222" s="1"/>
  <c r="S68" i="222"/>
  <c r="S73" i="222" s="1"/>
  <c r="AA69" i="222" s="1"/>
  <c r="P68" i="222"/>
  <c r="P73" i="222" s="1"/>
  <c r="Z70" i="222" s="1"/>
  <c r="O68" i="222"/>
  <c r="O73" i="222" s="1"/>
  <c r="Z69" i="222" s="1"/>
  <c r="L68" i="222"/>
  <c r="H68" i="222"/>
  <c r="AI70" i="222" s="1"/>
  <c r="C68" i="222"/>
  <c r="H72" i="222" s="1"/>
  <c r="CC67" i="222"/>
  <c r="BO67" i="222"/>
  <c r="BN67" i="222"/>
  <c r="BM67" i="222"/>
  <c r="BL67" i="222"/>
  <c r="BK67" i="222"/>
  <c r="BJ67" i="222"/>
  <c r="BP67" i="222" s="1"/>
  <c r="V67" i="222"/>
  <c r="V73" i="222" s="1"/>
  <c r="AB68" i="222" s="1"/>
  <c r="AL68" i="222" s="1"/>
  <c r="AW68" i="222" s="1"/>
  <c r="U67" i="222"/>
  <c r="U73" i="222" s="1"/>
  <c r="AB67" i="222" s="1"/>
  <c r="AL67" i="222" s="1"/>
  <c r="AW67" i="222" s="1"/>
  <c r="R67" i="222"/>
  <c r="R73" i="222" s="1"/>
  <c r="AA68" i="222" s="1"/>
  <c r="Q67" i="222"/>
  <c r="Q73" i="222" s="1"/>
  <c r="AA67" i="222" s="1"/>
  <c r="N67" i="222"/>
  <c r="N73" i="222" s="1"/>
  <c r="Z68" i="222" s="1"/>
  <c r="M67" i="222"/>
  <c r="M73" i="222" s="1"/>
  <c r="Z67" i="222" s="1"/>
  <c r="L67" i="222"/>
  <c r="H67" i="222"/>
  <c r="C70" i="222" s="1"/>
  <c r="C67" i="222"/>
  <c r="C71" i="222" s="1"/>
  <c r="CM66" i="222"/>
  <c r="CC66" i="222"/>
  <c r="CM65" i="222"/>
  <c r="BV65" i="222"/>
  <c r="BV64" i="222"/>
  <c r="C62" i="222"/>
  <c r="BV61" i="222"/>
  <c r="BO61" i="222"/>
  <c r="BN61" i="222"/>
  <c r="BM61" i="222"/>
  <c r="BL61" i="222"/>
  <c r="BK61" i="222"/>
  <c r="BJ61" i="222"/>
  <c r="BP61" i="222" s="1"/>
  <c r="W61" i="222"/>
  <c r="V61" i="222"/>
  <c r="S61" i="222"/>
  <c r="R61" i="222"/>
  <c r="O61" i="222"/>
  <c r="N61" i="222"/>
  <c r="L61" i="222"/>
  <c r="CM60" i="222"/>
  <c r="BV60" i="222"/>
  <c r="BO60" i="222"/>
  <c r="BN60" i="222"/>
  <c r="BM60" i="222"/>
  <c r="BL60" i="222"/>
  <c r="BK60" i="222"/>
  <c r="BJ60" i="222"/>
  <c r="BP60" i="222" s="1"/>
  <c r="X60" i="222"/>
  <c r="U60" i="222"/>
  <c r="T60" i="222"/>
  <c r="Q60" i="222"/>
  <c r="P60" i="222"/>
  <c r="M60" i="222"/>
  <c r="L60" i="222"/>
  <c r="CM59" i="222"/>
  <c r="CC59" i="222"/>
  <c r="BO59" i="222"/>
  <c r="BN59" i="222"/>
  <c r="BM59" i="222"/>
  <c r="BL59" i="222"/>
  <c r="BK59" i="222"/>
  <c r="BJ59" i="222"/>
  <c r="BP59" i="222" s="1"/>
  <c r="X59" i="222"/>
  <c r="V59" i="222"/>
  <c r="T59" i="222"/>
  <c r="R59" i="222"/>
  <c r="P59" i="222"/>
  <c r="N59" i="222"/>
  <c r="L59" i="222"/>
  <c r="CC58" i="222"/>
  <c r="BO58" i="222"/>
  <c r="BN58" i="222"/>
  <c r="BM58" i="222"/>
  <c r="BL58" i="222"/>
  <c r="BK58" i="222"/>
  <c r="BJ58" i="222"/>
  <c r="BP58" i="222" s="1"/>
  <c r="W58" i="222"/>
  <c r="U58" i="222"/>
  <c r="S58" i="222"/>
  <c r="Q58" i="222"/>
  <c r="O58" i="222"/>
  <c r="M58" i="222"/>
  <c r="L58" i="222"/>
  <c r="BV57" i="222"/>
  <c r="BO57" i="222"/>
  <c r="BN57" i="222"/>
  <c r="BM57" i="222"/>
  <c r="BL57" i="222"/>
  <c r="BK57" i="222"/>
  <c r="BJ57" i="222"/>
  <c r="BP57" i="222" s="1"/>
  <c r="X57" i="222"/>
  <c r="X62" i="222" s="1"/>
  <c r="AB59" i="222" s="1"/>
  <c r="AL59" i="222" s="1"/>
  <c r="AW59" i="222" s="1"/>
  <c r="W57" i="222"/>
  <c r="W62" i="222" s="1"/>
  <c r="AB58" i="222" s="1"/>
  <c r="AL58" i="222" s="1"/>
  <c r="AW58" i="222" s="1"/>
  <c r="T57" i="222"/>
  <c r="T62" i="222" s="1"/>
  <c r="AA59" i="222" s="1"/>
  <c r="S57" i="222"/>
  <c r="S62" i="222" s="1"/>
  <c r="AA58" i="222" s="1"/>
  <c r="P57" i="222"/>
  <c r="P62" i="222" s="1"/>
  <c r="Z59" i="222" s="1"/>
  <c r="O57" i="222"/>
  <c r="O62" i="222" s="1"/>
  <c r="Z58" i="222" s="1"/>
  <c r="L57" i="222"/>
  <c r="H57" i="222"/>
  <c r="H60" i="222" s="1"/>
  <c r="C57" i="222"/>
  <c r="H58" i="222" s="1"/>
  <c r="BV56" i="222"/>
  <c r="BO56" i="222"/>
  <c r="BN56" i="222"/>
  <c r="BM56" i="222"/>
  <c r="BL56" i="222"/>
  <c r="BK56" i="222"/>
  <c r="BJ56" i="222"/>
  <c r="BP56" i="222" s="1"/>
  <c r="V56" i="222"/>
  <c r="V62" i="222" s="1"/>
  <c r="AB57" i="222" s="1"/>
  <c r="AL57" i="222" s="1"/>
  <c r="AW57" i="222" s="1"/>
  <c r="U56" i="222"/>
  <c r="U62" i="222" s="1"/>
  <c r="AB56" i="222" s="1"/>
  <c r="AL56" i="222" s="1"/>
  <c r="AW56" i="222" s="1"/>
  <c r="R56" i="222"/>
  <c r="R62" i="222" s="1"/>
  <c r="AA57" i="222" s="1"/>
  <c r="Q56" i="222"/>
  <c r="Q62" i="222" s="1"/>
  <c r="AA56" i="222" s="1"/>
  <c r="N56" i="222"/>
  <c r="N62" i="222" s="1"/>
  <c r="Z57" i="222" s="1"/>
  <c r="M56" i="222"/>
  <c r="M62" i="222" s="1"/>
  <c r="Z56" i="222" s="1"/>
  <c r="L56" i="222"/>
  <c r="H56" i="222"/>
  <c r="C61" i="222" s="1"/>
  <c r="C56" i="222"/>
  <c r="C60" i="222" s="1"/>
  <c r="CH55" i="222"/>
  <c r="CH54" i="222"/>
  <c r="BV53" i="222"/>
  <c r="BV52" i="222"/>
  <c r="CC51" i="222"/>
  <c r="C51" i="222"/>
  <c r="CC50" i="222"/>
  <c r="BO50" i="222"/>
  <c r="BN50" i="222"/>
  <c r="BM50" i="222"/>
  <c r="BL50" i="222"/>
  <c r="BK50" i="222"/>
  <c r="BJ50" i="222"/>
  <c r="BP50" i="222" s="1"/>
  <c r="W50" i="222"/>
  <c r="V50" i="222"/>
  <c r="S50" i="222"/>
  <c r="R50" i="222"/>
  <c r="O50" i="222"/>
  <c r="N50" i="222"/>
  <c r="L50" i="222"/>
  <c r="BV49" i="222"/>
  <c r="BO49" i="222"/>
  <c r="BN49" i="222"/>
  <c r="BM49" i="222"/>
  <c r="BL49" i="222"/>
  <c r="BK49" i="222"/>
  <c r="BJ49" i="222"/>
  <c r="BP49" i="222" s="1"/>
  <c r="X49" i="222"/>
  <c r="U49" i="222"/>
  <c r="T49" i="222"/>
  <c r="Q49" i="222"/>
  <c r="P49" i="222"/>
  <c r="M49" i="222"/>
  <c r="L49" i="222"/>
  <c r="BV48" i="222"/>
  <c r="BO48" i="222"/>
  <c r="BN48" i="222"/>
  <c r="BM48" i="222"/>
  <c r="BL48" i="222"/>
  <c r="BK48" i="222"/>
  <c r="BJ48" i="222"/>
  <c r="BP48" i="222" s="1"/>
  <c r="X48" i="222"/>
  <c r="V48" i="222"/>
  <c r="T48" i="222"/>
  <c r="R48" i="222"/>
  <c r="P48" i="222"/>
  <c r="N48" i="222"/>
  <c r="L48" i="222"/>
  <c r="BO47" i="222"/>
  <c r="BN47" i="222"/>
  <c r="BM47" i="222"/>
  <c r="BL47" i="222"/>
  <c r="BK47" i="222"/>
  <c r="BJ47" i="222"/>
  <c r="BP47" i="222" s="1"/>
  <c r="W47" i="222"/>
  <c r="U47" i="222"/>
  <c r="S47" i="222"/>
  <c r="Q47" i="222"/>
  <c r="O47" i="222"/>
  <c r="M47" i="222"/>
  <c r="L47" i="222"/>
  <c r="BO46" i="222"/>
  <c r="BN46" i="222"/>
  <c r="BM46" i="222"/>
  <c r="BL46" i="222"/>
  <c r="BK46" i="222"/>
  <c r="BJ46" i="222"/>
  <c r="BP46" i="222" s="1"/>
  <c r="X46" i="222"/>
  <c r="X51" i="222" s="1"/>
  <c r="AB48" i="222" s="1"/>
  <c r="AL48" i="222" s="1"/>
  <c r="AW48" i="222" s="1"/>
  <c r="W46" i="222"/>
  <c r="W51" i="222" s="1"/>
  <c r="AB47" i="222" s="1"/>
  <c r="AL47" i="222" s="1"/>
  <c r="AW47" i="222" s="1"/>
  <c r="T46" i="222"/>
  <c r="T51" i="222" s="1"/>
  <c r="AA48" i="222" s="1"/>
  <c r="S46" i="222"/>
  <c r="S51" i="222" s="1"/>
  <c r="AA47" i="222" s="1"/>
  <c r="P46" i="222"/>
  <c r="P51" i="222" s="1"/>
  <c r="Z48" i="222" s="1"/>
  <c r="O46" i="222"/>
  <c r="O51" i="222" s="1"/>
  <c r="Z47" i="222" s="1"/>
  <c r="L46" i="222"/>
  <c r="H46" i="222"/>
  <c r="H48" i="222" s="1"/>
  <c r="C46" i="222"/>
  <c r="AI47" i="222" s="1"/>
  <c r="BO45" i="222"/>
  <c r="BN45" i="222"/>
  <c r="BM45" i="222"/>
  <c r="BL45" i="222"/>
  <c r="BK45" i="222"/>
  <c r="BJ45" i="222"/>
  <c r="BP45" i="222" s="1"/>
  <c r="BP51" i="222" s="1"/>
  <c r="V45" i="222"/>
  <c r="V51" i="222" s="1"/>
  <c r="AB46" i="222" s="1"/>
  <c r="AL46" i="222" s="1"/>
  <c r="AW46" i="222" s="1"/>
  <c r="U45" i="222"/>
  <c r="U51" i="222" s="1"/>
  <c r="AB45" i="222" s="1"/>
  <c r="AL45" i="222" s="1"/>
  <c r="AW45" i="222" s="1"/>
  <c r="R45" i="222"/>
  <c r="R51" i="222" s="1"/>
  <c r="AA46" i="222" s="1"/>
  <c r="Q45" i="222"/>
  <c r="Q51" i="222" s="1"/>
  <c r="AA45" i="222" s="1"/>
  <c r="N45" i="222"/>
  <c r="N51" i="222" s="1"/>
  <c r="Z46" i="222" s="1"/>
  <c r="M45" i="222"/>
  <c r="M51" i="222" s="1"/>
  <c r="Z45" i="222" s="1"/>
  <c r="L45" i="222"/>
  <c r="H45" i="222"/>
  <c r="C50" i="222" s="1"/>
  <c r="C45" i="222"/>
  <c r="C49" i="222" s="1"/>
  <c r="BT41" i="222"/>
  <c r="BT40" i="222"/>
  <c r="C40" i="222"/>
  <c r="CA39" i="222"/>
  <c r="BO39" i="222"/>
  <c r="BN39" i="222"/>
  <c r="BM39" i="222"/>
  <c r="BL39" i="222"/>
  <c r="BK39" i="222"/>
  <c r="BJ39" i="222"/>
  <c r="BP39" i="222" s="1"/>
  <c r="W39" i="222"/>
  <c r="V39" i="222"/>
  <c r="S39" i="222"/>
  <c r="R39" i="222"/>
  <c r="O39" i="222"/>
  <c r="N39" i="222"/>
  <c r="L39" i="222"/>
  <c r="BO38" i="222"/>
  <c r="BN38" i="222"/>
  <c r="BM38" i="222"/>
  <c r="BL38" i="222"/>
  <c r="BK38" i="222"/>
  <c r="BJ38" i="222"/>
  <c r="BP38" i="222" s="1"/>
  <c r="X38" i="222"/>
  <c r="U38" i="222"/>
  <c r="T38" i="222"/>
  <c r="Q38" i="222"/>
  <c r="P38" i="222"/>
  <c r="M38" i="222"/>
  <c r="L38" i="222"/>
  <c r="BT37" i="222"/>
  <c r="CA38" i="222" s="1"/>
  <c r="BO37" i="222"/>
  <c r="BN37" i="222"/>
  <c r="BM37" i="222"/>
  <c r="BL37" i="222"/>
  <c r="BK37" i="222"/>
  <c r="BJ37" i="222"/>
  <c r="BP37" i="222" s="1"/>
  <c r="X37" i="222"/>
  <c r="V37" i="222"/>
  <c r="T37" i="222"/>
  <c r="R37" i="222"/>
  <c r="P37" i="222"/>
  <c r="N37" i="222"/>
  <c r="L37" i="222"/>
  <c r="BT36" i="222"/>
  <c r="BO36" i="222"/>
  <c r="BN36" i="222"/>
  <c r="BM36" i="222"/>
  <c r="BL36" i="222"/>
  <c r="BK36" i="222"/>
  <c r="BJ36" i="222"/>
  <c r="BP36" i="222" s="1"/>
  <c r="W36" i="222"/>
  <c r="U36" i="222"/>
  <c r="S36" i="222"/>
  <c r="Q36" i="222"/>
  <c r="O36" i="222"/>
  <c r="M36" i="222"/>
  <c r="L36" i="222"/>
  <c r="CF35" i="222"/>
  <c r="BO35" i="222"/>
  <c r="BN35" i="222"/>
  <c r="BM35" i="222"/>
  <c r="BL35" i="222"/>
  <c r="BK35" i="222"/>
  <c r="BJ35" i="222"/>
  <c r="BP35" i="222" s="1"/>
  <c r="X35" i="222"/>
  <c r="X40" i="222" s="1"/>
  <c r="AB37" i="222" s="1"/>
  <c r="AL37" i="222" s="1"/>
  <c r="AW37" i="222" s="1"/>
  <c r="W35" i="222"/>
  <c r="W40" i="222" s="1"/>
  <c r="AB36" i="222" s="1"/>
  <c r="AL36" i="222" s="1"/>
  <c r="AW36" i="222" s="1"/>
  <c r="T35" i="222"/>
  <c r="T40" i="222" s="1"/>
  <c r="AA37" i="222" s="1"/>
  <c r="S35" i="222"/>
  <c r="S40" i="222" s="1"/>
  <c r="AA36" i="222" s="1"/>
  <c r="P35" i="222"/>
  <c r="P40" i="222" s="1"/>
  <c r="Z37" i="222" s="1"/>
  <c r="O35" i="222"/>
  <c r="O40" i="222" s="1"/>
  <c r="Z36" i="222" s="1"/>
  <c r="L35" i="222"/>
  <c r="H35" i="222"/>
  <c r="AI37" i="222" s="1"/>
  <c r="C35" i="222"/>
  <c r="H39" i="222" s="1"/>
  <c r="BO34" i="222"/>
  <c r="BN34" i="222"/>
  <c r="BM34" i="222"/>
  <c r="BL34" i="222"/>
  <c r="BK34" i="222"/>
  <c r="BJ34" i="222"/>
  <c r="BP34" i="222" s="1"/>
  <c r="V34" i="222"/>
  <c r="V40" i="222" s="1"/>
  <c r="AB35" i="222" s="1"/>
  <c r="AL35" i="222" s="1"/>
  <c r="AW35" i="222" s="1"/>
  <c r="U34" i="222"/>
  <c r="U40" i="222" s="1"/>
  <c r="AB34" i="222" s="1"/>
  <c r="AL34" i="222" s="1"/>
  <c r="AW34" i="222" s="1"/>
  <c r="R34" i="222"/>
  <c r="R40" i="222" s="1"/>
  <c r="AA35" i="222" s="1"/>
  <c r="Q34" i="222"/>
  <c r="Q40" i="222" s="1"/>
  <c r="AA34" i="222" s="1"/>
  <c r="N34" i="222"/>
  <c r="N40" i="222" s="1"/>
  <c r="Z35" i="222" s="1"/>
  <c r="M34" i="222"/>
  <c r="M40" i="222" s="1"/>
  <c r="Z34" i="222" s="1"/>
  <c r="L34" i="222"/>
  <c r="H34" i="222"/>
  <c r="C37" i="222" s="1"/>
  <c r="C34" i="222"/>
  <c r="C38" i="222" s="1"/>
  <c r="BT33" i="222"/>
  <c r="BT32" i="222"/>
  <c r="CA31" i="222"/>
  <c r="CF34" i="222" s="1"/>
  <c r="BT29" i="222"/>
  <c r="CA30" i="222" s="1"/>
  <c r="C29" i="222"/>
  <c r="BT28" i="222"/>
  <c r="BO28" i="222"/>
  <c r="BN28" i="222"/>
  <c r="BM28" i="222"/>
  <c r="BL28" i="222"/>
  <c r="BK28" i="222"/>
  <c r="BJ28" i="222"/>
  <c r="BP28" i="222" s="1"/>
  <c r="W28" i="222"/>
  <c r="V28" i="222"/>
  <c r="S28" i="222"/>
  <c r="R28" i="222"/>
  <c r="O28" i="222"/>
  <c r="N28" i="222"/>
  <c r="L28" i="222"/>
  <c r="BO27" i="222"/>
  <c r="BN27" i="222"/>
  <c r="BM27" i="222"/>
  <c r="BL27" i="222"/>
  <c r="BK27" i="222"/>
  <c r="BJ27" i="222"/>
  <c r="X27" i="222"/>
  <c r="U27" i="222"/>
  <c r="T27" i="222"/>
  <c r="Q27" i="222"/>
  <c r="P27" i="222"/>
  <c r="M27" i="222"/>
  <c r="L27" i="222"/>
  <c r="BO26" i="222"/>
  <c r="BN26" i="222"/>
  <c r="BM26" i="222"/>
  <c r="BL26" i="222"/>
  <c r="BK26" i="222"/>
  <c r="BJ26" i="222"/>
  <c r="BP26" i="222" s="1"/>
  <c r="X26" i="222"/>
  <c r="V26" i="222"/>
  <c r="T26" i="222"/>
  <c r="R26" i="222"/>
  <c r="P26" i="222"/>
  <c r="N26" i="222"/>
  <c r="L26" i="222"/>
  <c r="BT25" i="222"/>
  <c r="BO25" i="222"/>
  <c r="BN25" i="222"/>
  <c r="BM25" i="222"/>
  <c r="BL25" i="222"/>
  <c r="BK25" i="222"/>
  <c r="BJ25" i="222"/>
  <c r="BP25" i="222" s="1"/>
  <c r="W25" i="222"/>
  <c r="U25" i="222"/>
  <c r="S25" i="222"/>
  <c r="Q25" i="222"/>
  <c r="O25" i="222"/>
  <c r="M25" i="222"/>
  <c r="L25" i="222"/>
  <c r="CK24" i="222"/>
  <c r="CK30" i="222" s="1"/>
  <c r="CQ29" i="222" s="1"/>
  <c r="BT24" i="222"/>
  <c r="BO24" i="222"/>
  <c r="BN24" i="222"/>
  <c r="BM24" i="222"/>
  <c r="BL24" i="222"/>
  <c r="BK24" i="222"/>
  <c r="BJ24" i="222"/>
  <c r="X24" i="222"/>
  <c r="X29" i="222" s="1"/>
  <c r="AB26" i="222" s="1"/>
  <c r="AL26" i="222" s="1"/>
  <c r="AW26" i="222" s="1"/>
  <c r="W24" i="222"/>
  <c r="W29" i="222" s="1"/>
  <c r="AB25" i="222" s="1"/>
  <c r="AL25" i="222" s="1"/>
  <c r="AW25" i="222" s="1"/>
  <c r="T24" i="222"/>
  <c r="T29" i="222" s="1"/>
  <c r="AA26" i="222" s="1"/>
  <c r="S24" i="222"/>
  <c r="S29" i="222" s="1"/>
  <c r="AA25" i="222" s="1"/>
  <c r="P24" i="222"/>
  <c r="P29" i="222" s="1"/>
  <c r="Z26" i="222" s="1"/>
  <c r="O24" i="222"/>
  <c r="O29" i="222" s="1"/>
  <c r="Z25" i="222" s="1"/>
  <c r="L24" i="222"/>
  <c r="H24" i="222"/>
  <c r="AI26" i="222" s="1"/>
  <c r="C24" i="222"/>
  <c r="AI25" i="222" s="1"/>
  <c r="CQ23" i="222"/>
  <c r="CA23" i="222"/>
  <c r="BO23" i="222"/>
  <c r="BN23" i="222"/>
  <c r="BM23" i="222"/>
  <c r="BL23" i="222"/>
  <c r="BK23" i="222"/>
  <c r="BJ23" i="222"/>
  <c r="BP23" i="222" s="1"/>
  <c r="V23" i="222"/>
  <c r="V29" i="222" s="1"/>
  <c r="AB24" i="222" s="1"/>
  <c r="AL24" i="222" s="1"/>
  <c r="AW24" i="222" s="1"/>
  <c r="U23" i="222"/>
  <c r="U29" i="222" s="1"/>
  <c r="AB23" i="222" s="1"/>
  <c r="AL23" i="222" s="1"/>
  <c r="AW23" i="222" s="1"/>
  <c r="R23" i="222"/>
  <c r="R29" i="222" s="1"/>
  <c r="AA24" i="222" s="1"/>
  <c r="Q23" i="222"/>
  <c r="Q29" i="222" s="1"/>
  <c r="AA23" i="222" s="1"/>
  <c r="N23" i="222"/>
  <c r="N29" i="222" s="1"/>
  <c r="Z24" i="222" s="1"/>
  <c r="M23" i="222"/>
  <c r="M29" i="222" s="1"/>
  <c r="Z23" i="222" s="1"/>
  <c r="L23" i="222"/>
  <c r="H23" i="222"/>
  <c r="C28" i="222" s="1"/>
  <c r="C23" i="222"/>
  <c r="C27" i="222" s="1"/>
  <c r="BT21" i="222"/>
  <c r="CA22" i="222" s="1"/>
  <c r="BT20" i="222"/>
  <c r="CF19" i="222"/>
  <c r="CK23" i="222" s="1"/>
  <c r="C18" i="222"/>
  <c r="BT17" i="222"/>
  <c r="BO17" i="222"/>
  <c r="BN17" i="222"/>
  <c r="BM17" i="222"/>
  <c r="BL17" i="222"/>
  <c r="BK17" i="222"/>
  <c r="BJ17" i="222"/>
  <c r="W17" i="222"/>
  <c r="V17" i="222"/>
  <c r="S17" i="222"/>
  <c r="R17" i="222"/>
  <c r="O17" i="222"/>
  <c r="N17" i="222"/>
  <c r="L17" i="222"/>
  <c r="BT16" i="222"/>
  <c r="BO16" i="222"/>
  <c r="BN16" i="222"/>
  <c r="BM16" i="222"/>
  <c r="BL16" i="222"/>
  <c r="BK16" i="222"/>
  <c r="BJ16" i="222"/>
  <c r="BP16" i="222" s="1"/>
  <c r="X16" i="222"/>
  <c r="U16" i="222"/>
  <c r="T16" i="222"/>
  <c r="Q16" i="222"/>
  <c r="P16" i="222"/>
  <c r="M16" i="222"/>
  <c r="L16" i="222"/>
  <c r="CA15" i="222"/>
  <c r="CF18" i="222" s="1"/>
  <c r="BO15" i="222"/>
  <c r="BN15" i="222"/>
  <c r="BM15" i="222"/>
  <c r="BL15" i="222"/>
  <c r="BK15" i="222"/>
  <c r="BJ15" i="222"/>
  <c r="X15" i="222"/>
  <c r="V15" i="222"/>
  <c r="T15" i="222"/>
  <c r="R15" i="222"/>
  <c r="P15" i="222"/>
  <c r="N15" i="222"/>
  <c r="L15" i="222"/>
  <c r="BO14" i="222"/>
  <c r="BN14" i="222"/>
  <c r="BM14" i="222"/>
  <c r="BL14" i="222"/>
  <c r="BK14" i="222"/>
  <c r="BJ14" i="222"/>
  <c r="W14" i="222"/>
  <c r="U14" i="222"/>
  <c r="S14" i="222"/>
  <c r="Q14" i="222"/>
  <c r="O14" i="222"/>
  <c r="M14" i="222"/>
  <c r="L14" i="222"/>
  <c r="BT13" i="222"/>
  <c r="BO13" i="222"/>
  <c r="BN13" i="222"/>
  <c r="BM13" i="222"/>
  <c r="BL13" i="222"/>
  <c r="BK13" i="222"/>
  <c r="BJ13" i="222"/>
  <c r="X13" i="222"/>
  <c r="X18" i="222" s="1"/>
  <c r="AB15" i="222" s="1"/>
  <c r="AL15" i="222" s="1"/>
  <c r="AW15" i="222" s="1"/>
  <c r="W13" i="222"/>
  <c r="W18" i="222" s="1"/>
  <c r="AB14" i="222" s="1"/>
  <c r="AL14" i="222" s="1"/>
  <c r="AW14" i="222" s="1"/>
  <c r="T13" i="222"/>
  <c r="T18" i="222" s="1"/>
  <c r="AA15" i="222" s="1"/>
  <c r="S13" i="222"/>
  <c r="S18" i="222" s="1"/>
  <c r="AA14" i="222" s="1"/>
  <c r="P13" i="222"/>
  <c r="P18" i="222" s="1"/>
  <c r="Z15" i="222" s="1"/>
  <c r="O13" i="222"/>
  <c r="O18" i="222" s="1"/>
  <c r="Z14" i="222" s="1"/>
  <c r="L13" i="222"/>
  <c r="H13" i="222"/>
  <c r="AI15" i="222" s="1"/>
  <c r="C13" i="222"/>
  <c r="H17" i="222" s="1"/>
  <c r="BT12" i="222"/>
  <c r="BO12" i="222"/>
  <c r="BN12" i="222"/>
  <c r="BM12" i="222"/>
  <c r="BL12" i="222"/>
  <c r="BK12" i="222"/>
  <c r="BJ12" i="222"/>
  <c r="V12" i="222"/>
  <c r="V18" i="222" s="1"/>
  <c r="AB13" i="222" s="1"/>
  <c r="AL13" i="222" s="1"/>
  <c r="AW13" i="222" s="1"/>
  <c r="U12" i="222"/>
  <c r="U18" i="222" s="1"/>
  <c r="AB12" i="222" s="1"/>
  <c r="AL12" i="222" s="1"/>
  <c r="AW12" i="222" s="1"/>
  <c r="R12" i="222"/>
  <c r="R18" i="222" s="1"/>
  <c r="AA13" i="222" s="1"/>
  <c r="Q12" i="222"/>
  <c r="Q18" i="222" s="1"/>
  <c r="AA12" i="222" s="1"/>
  <c r="N12" i="222"/>
  <c r="N18" i="222" s="1"/>
  <c r="Z13" i="222" s="1"/>
  <c r="M12" i="222"/>
  <c r="M18" i="222" s="1"/>
  <c r="Z12" i="222" s="1"/>
  <c r="L12" i="222"/>
  <c r="H12" i="222"/>
  <c r="C15" i="222" s="1"/>
  <c r="C12" i="222"/>
  <c r="C16" i="222" s="1"/>
  <c r="C95" i="221"/>
  <c r="BO94" i="221"/>
  <c r="BN94" i="221"/>
  <c r="BM94" i="221"/>
  <c r="BL94" i="221"/>
  <c r="BK94" i="221"/>
  <c r="BJ94" i="221"/>
  <c r="BP94" i="221" s="1"/>
  <c r="W94" i="221"/>
  <c r="V94" i="221"/>
  <c r="S94" i="221"/>
  <c r="R94" i="221"/>
  <c r="O94" i="221"/>
  <c r="N94" i="221"/>
  <c r="L94" i="221"/>
  <c r="BO93" i="221"/>
  <c r="BN93" i="221"/>
  <c r="BM93" i="221"/>
  <c r="BL93" i="221"/>
  <c r="BK93" i="221"/>
  <c r="BJ93" i="221"/>
  <c r="BP93" i="221" s="1"/>
  <c r="X93" i="221"/>
  <c r="U93" i="221"/>
  <c r="T93" i="221"/>
  <c r="Q93" i="221"/>
  <c r="P93" i="221"/>
  <c r="M93" i="221"/>
  <c r="L93" i="221"/>
  <c r="BO92" i="221"/>
  <c r="BN92" i="221"/>
  <c r="BM92" i="221"/>
  <c r="BL92" i="221"/>
  <c r="BK92" i="221"/>
  <c r="BJ92" i="221"/>
  <c r="BP92" i="221" s="1"/>
  <c r="X92" i="221"/>
  <c r="V92" i="221"/>
  <c r="T92" i="221"/>
  <c r="R92" i="221"/>
  <c r="P92" i="221"/>
  <c r="N92" i="221"/>
  <c r="L92" i="221"/>
  <c r="BO91" i="221"/>
  <c r="BN91" i="221"/>
  <c r="BM91" i="221"/>
  <c r="BL91" i="221"/>
  <c r="BK91" i="221"/>
  <c r="BJ91" i="221"/>
  <c r="BP91" i="221" s="1"/>
  <c r="W91" i="221"/>
  <c r="U91" i="221"/>
  <c r="S91" i="221"/>
  <c r="Q91" i="221"/>
  <c r="O91" i="221"/>
  <c r="M91" i="221"/>
  <c r="L91" i="221"/>
  <c r="BO90" i="221"/>
  <c r="BN90" i="221"/>
  <c r="BM90" i="221"/>
  <c r="BL90" i="221"/>
  <c r="BK90" i="221"/>
  <c r="BJ90" i="221"/>
  <c r="BP90" i="221" s="1"/>
  <c r="X90" i="221"/>
  <c r="X95" i="221" s="1"/>
  <c r="AB92" i="221" s="1"/>
  <c r="AL92" i="221" s="1"/>
  <c r="AW92" i="221" s="1"/>
  <c r="W90" i="221"/>
  <c r="W95" i="221" s="1"/>
  <c r="AB91" i="221" s="1"/>
  <c r="AL91" i="221" s="1"/>
  <c r="AW91" i="221" s="1"/>
  <c r="T90" i="221"/>
  <c r="T95" i="221" s="1"/>
  <c r="AA92" i="221" s="1"/>
  <c r="S90" i="221"/>
  <c r="S95" i="221" s="1"/>
  <c r="AA91" i="221" s="1"/>
  <c r="P90" i="221"/>
  <c r="P95" i="221" s="1"/>
  <c r="Z92" i="221" s="1"/>
  <c r="O90" i="221"/>
  <c r="O95" i="221" s="1"/>
  <c r="Z91" i="221" s="1"/>
  <c r="L90" i="221"/>
  <c r="H90" i="221"/>
  <c r="AI92" i="221" s="1"/>
  <c r="C90" i="221"/>
  <c r="H91" i="221" s="1"/>
  <c r="BO89" i="221"/>
  <c r="BN89" i="221"/>
  <c r="BM89" i="221"/>
  <c r="BL89" i="221"/>
  <c r="BK89" i="221"/>
  <c r="BJ89" i="221"/>
  <c r="BP89" i="221" s="1"/>
  <c r="BP95" i="221" s="1"/>
  <c r="V89" i="221"/>
  <c r="V95" i="221" s="1"/>
  <c r="AB90" i="221" s="1"/>
  <c r="AL90" i="221" s="1"/>
  <c r="AW90" i="221" s="1"/>
  <c r="U89" i="221"/>
  <c r="U95" i="221" s="1"/>
  <c r="AB89" i="221" s="1"/>
  <c r="AL89" i="221" s="1"/>
  <c r="AW89" i="221" s="1"/>
  <c r="R89" i="221"/>
  <c r="R95" i="221" s="1"/>
  <c r="AA90" i="221" s="1"/>
  <c r="Q89" i="221"/>
  <c r="Q95" i="221" s="1"/>
  <c r="AA89" i="221" s="1"/>
  <c r="N89" i="221"/>
  <c r="N95" i="221" s="1"/>
  <c r="Z90" i="221" s="1"/>
  <c r="M89" i="221"/>
  <c r="M95" i="221" s="1"/>
  <c r="Z89" i="221" s="1"/>
  <c r="L89" i="221"/>
  <c r="H89" i="221"/>
  <c r="C94" i="221" s="1"/>
  <c r="C89" i="221"/>
  <c r="C93" i="221" s="1"/>
  <c r="C84" i="221"/>
  <c r="BO83" i="221"/>
  <c r="BN83" i="221"/>
  <c r="BM83" i="221"/>
  <c r="BL83" i="221"/>
  <c r="BK83" i="221"/>
  <c r="BJ83" i="221"/>
  <c r="BP83" i="221" s="1"/>
  <c r="W83" i="221"/>
  <c r="V83" i="221"/>
  <c r="S83" i="221"/>
  <c r="R83" i="221"/>
  <c r="O83" i="221"/>
  <c r="N83" i="221"/>
  <c r="L83" i="221"/>
  <c r="BO82" i="221"/>
  <c r="BN82" i="221"/>
  <c r="BM82" i="221"/>
  <c r="BL82" i="221"/>
  <c r="BK82" i="221"/>
  <c r="BJ82" i="221"/>
  <c r="BP82" i="221" s="1"/>
  <c r="X82" i="221"/>
  <c r="U82" i="221"/>
  <c r="T82" i="221"/>
  <c r="Q82" i="221"/>
  <c r="P82" i="221"/>
  <c r="M82" i="221"/>
  <c r="L82" i="221"/>
  <c r="BO81" i="221"/>
  <c r="BN81" i="221"/>
  <c r="BM81" i="221"/>
  <c r="BL81" i="221"/>
  <c r="BK81" i="221"/>
  <c r="BJ81" i="221"/>
  <c r="BP81" i="221" s="1"/>
  <c r="X81" i="221"/>
  <c r="V81" i="221"/>
  <c r="T81" i="221"/>
  <c r="R81" i="221"/>
  <c r="P81" i="221"/>
  <c r="N81" i="221"/>
  <c r="L81" i="221"/>
  <c r="BO80" i="221"/>
  <c r="BN80" i="221"/>
  <c r="BM80" i="221"/>
  <c r="BL80" i="221"/>
  <c r="BK80" i="221"/>
  <c r="BJ80" i="221"/>
  <c r="BP80" i="221" s="1"/>
  <c r="W80" i="221"/>
  <c r="U80" i="221"/>
  <c r="S80" i="221"/>
  <c r="Q80" i="221"/>
  <c r="O80" i="221"/>
  <c r="M80" i="221"/>
  <c r="L80" i="221"/>
  <c r="BO79" i="221"/>
  <c r="BN79" i="221"/>
  <c r="BM79" i="221"/>
  <c r="BL79" i="221"/>
  <c r="BK79" i="221"/>
  <c r="BJ79" i="221"/>
  <c r="BP79" i="221" s="1"/>
  <c r="X79" i="221"/>
  <c r="X84" i="221" s="1"/>
  <c r="AB81" i="221" s="1"/>
  <c r="AL81" i="221" s="1"/>
  <c r="AW81" i="221" s="1"/>
  <c r="W79" i="221"/>
  <c r="W84" i="221" s="1"/>
  <c r="AB80" i="221" s="1"/>
  <c r="AL80" i="221" s="1"/>
  <c r="AW80" i="221" s="1"/>
  <c r="T79" i="221"/>
  <c r="T84" i="221" s="1"/>
  <c r="AA81" i="221" s="1"/>
  <c r="S79" i="221"/>
  <c r="S84" i="221" s="1"/>
  <c r="AA80" i="221" s="1"/>
  <c r="P79" i="221"/>
  <c r="P84" i="221" s="1"/>
  <c r="Z81" i="221" s="1"/>
  <c r="O79" i="221"/>
  <c r="O84" i="221" s="1"/>
  <c r="Z80" i="221" s="1"/>
  <c r="L79" i="221"/>
  <c r="H79" i="221"/>
  <c r="H82" i="221" s="1"/>
  <c r="C79" i="221"/>
  <c r="H83" i="221" s="1"/>
  <c r="BO78" i="221"/>
  <c r="BN78" i="221"/>
  <c r="BM78" i="221"/>
  <c r="BL78" i="221"/>
  <c r="BK78" i="221"/>
  <c r="BJ78" i="221"/>
  <c r="BP78" i="221" s="1"/>
  <c r="V78" i="221"/>
  <c r="V84" i="221" s="1"/>
  <c r="AB79" i="221" s="1"/>
  <c r="AL79" i="221" s="1"/>
  <c r="AW79" i="221" s="1"/>
  <c r="U78" i="221"/>
  <c r="U84" i="221" s="1"/>
  <c r="AB78" i="221" s="1"/>
  <c r="AL78" i="221" s="1"/>
  <c r="AW78" i="221" s="1"/>
  <c r="R78" i="221"/>
  <c r="R84" i="221" s="1"/>
  <c r="AA79" i="221" s="1"/>
  <c r="Q78" i="221"/>
  <c r="Q84" i="221" s="1"/>
  <c r="AA78" i="221" s="1"/>
  <c r="N78" i="221"/>
  <c r="N84" i="221" s="1"/>
  <c r="Z79" i="221" s="1"/>
  <c r="M78" i="221"/>
  <c r="M84" i="221" s="1"/>
  <c r="Z78" i="221" s="1"/>
  <c r="L78" i="221"/>
  <c r="H78" i="221"/>
  <c r="C81" i="221" s="1"/>
  <c r="C78" i="221"/>
  <c r="AI78" i="221" s="1"/>
  <c r="BV77" i="221"/>
  <c r="BV76" i="221"/>
  <c r="CC75" i="221"/>
  <c r="CC74" i="221"/>
  <c r="BV73" i="221"/>
  <c r="C73" i="221"/>
  <c r="BV72" i="221"/>
  <c r="BO72" i="221"/>
  <c r="BN72" i="221"/>
  <c r="BM72" i="221"/>
  <c r="BL72" i="221"/>
  <c r="BK72" i="221"/>
  <c r="BJ72" i="221"/>
  <c r="BP72" i="221" s="1"/>
  <c r="W72" i="221"/>
  <c r="V72" i="221"/>
  <c r="S72" i="221"/>
  <c r="R72" i="221"/>
  <c r="O72" i="221"/>
  <c r="N72" i="221"/>
  <c r="L72" i="221"/>
  <c r="CH71" i="221"/>
  <c r="BO71" i="221"/>
  <c r="BN71" i="221"/>
  <c r="BM71" i="221"/>
  <c r="BL71" i="221"/>
  <c r="BK71" i="221"/>
  <c r="BJ71" i="221"/>
  <c r="BP71" i="221" s="1"/>
  <c r="X71" i="221"/>
  <c r="U71" i="221"/>
  <c r="T71" i="221"/>
  <c r="Q71" i="221"/>
  <c r="P71" i="221"/>
  <c r="M71" i="221"/>
  <c r="L71" i="221"/>
  <c r="CH70" i="221"/>
  <c r="BO70" i="221"/>
  <c r="BN70" i="221"/>
  <c r="BM70" i="221"/>
  <c r="BL70" i="221"/>
  <c r="BK70" i="221"/>
  <c r="BJ70" i="221"/>
  <c r="BP70" i="221" s="1"/>
  <c r="X70" i="221"/>
  <c r="V70" i="221"/>
  <c r="T70" i="221"/>
  <c r="R70" i="221"/>
  <c r="P70" i="221"/>
  <c r="N70" i="221"/>
  <c r="L70" i="221"/>
  <c r="BV69" i="221"/>
  <c r="BO69" i="221"/>
  <c r="BN69" i="221"/>
  <c r="BM69" i="221"/>
  <c r="BL69" i="221"/>
  <c r="BK69" i="221"/>
  <c r="BJ69" i="221"/>
  <c r="BP69" i="221" s="1"/>
  <c r="W69" i="221"/>
  <c r="U69" i="221"/>
  <c r="S69" i="221"/>
  <c r="Q69" i="221"/>
  <c r="O69" i="221"/>
  <c r="M69" i="221"/>
  <c r="L69" i="221"/>
  <c r="H69" i="221"/>
  <c r="BV68" i="221"/>
  <c r="BO68" i="221"/>
  <c r="BN68" i="221"/>
  <c r="BM68" i="221"/>
  <c r="BL68" i="221"/>
  <c r="BK68" i="221"/>
  <c r="BJ68" i="221"/>
  <c r="BP68" i="221" s="1"/>
  <c r="X68" i="221"/>
  <c r="X73" i="221" s="1"/>
  <c r="AB70" i="221" s="1"/>
  <c r="AL70" i="221" s="1"/>
  <c r="AW70" i="221" s="1"/>
  <c r="W68" i="221"/>
  <c r="W73" i="221" s="1"/>
  <c r="AB69" i="221" s="1"/>
  <c r="AL69" i="221" s="1"/>
  <c r="AW69" i="221" s="1"/>
  <c r="T68" i="221"/>
  <c r="T73" i="221" s="1"/>
  <c r="AA70" i="221" s="1"/>
  <c r="S68" i="221"/>
  <c r="S73" i="221" s="1"/>
  <c r="AA69" i="221" s="1"/>
  <c r="P68" i="221"/>
  <c r="P73" i="221" s="1"/>
  <c r="Z70" i="221" s="1"/>
  <c r="O68" i="221"/>
  <c r="O73" i="221" s="1"/>
  <c r="Z69" i="221" s="1"/>
  <c r="L68" i="221"/>
  <c r="H68" i="221"/>
  <c r="C68" i="221"/>
  <c r="H72" i="221" s="1"/>
  <c r="CC67" i="221"/>
  <c r="BO67" i="221"/>
  <c r="BN67" i="221"/>
  <c r="BM67" i="221"/>
  <c r="BL67" i="221"/>
  <c r="BK67" i="221"/>
  <c r="BJ67" i="221"/>
  <c r="BP67" i="221" s="1"/>
  <c r="AA67" i="221"/>
  <c r="AK67" i="221" s="1"/>
  <c r="V67" i="221"/>
  <c r="V73" i="221" s="1"/>
  <c r="AB68" i="221" s="1"/>
  <c r="AL68" i="221" s="1"/>
  <c r="AW68" i="221" s="1"/>
  <c r="U67" i="221"/>
  <c r="U73" i="221" s="1"/>
  <c r="AB67" i="221" s="1"/>
  <c r="AL67" i="221" s="1"/>
  <c r="AW67" i="221" s="1"/>
  <c r="R67" i="221"/>
  <c r="R73" i="221" s="1"/>
  <c r="AA68" i="221" s="1"/>
  <c r="Q67" i="221"/>
  <c r="Q73" i="221" s="1"/>
  <c r="N67" i="221"/>
  <c r="N73" i="221" s="1"/>
  <c r="Z68" i="221" s="1"/>
  <c r="M67" i="221"/>
  <c r="M73" i="221" s="1"/>
  <c r="Z67" i="221" s="1"/>
  <c r="L67" i="221"/>
  <c r="H67" i="221"/>
  <c r="C67" i="221"/>
  <c r="C71" i="221" s="1"/>
  <c r="CM66" i="221"/>
  <c r="CC66" i="221"/>
  <c r="CM65" i="221"/>
  <c r="BV65" i="221"/>
  <c r="BV64" i="221"/>
  <c r="C62" i="221"/>
  <c r="BV61" i="221"/>
  <c r="BO61" i="221"/>
  <c r="BN61" i="221"/>
  <c r="BM61" i="221"/>
  <c r="BL61" i="221"/>
  <c r="BK61" i="221"/>
  <c r="BJ61" i="221"/>
  <c r="BP61" i="221" s="1"/>
  <c r="W61" i="221"/>
  <c r="V61" i="221"/>
  <c r="S61" i="221"/>
  <c r="R61" i="221"/>
  <c r="O61" i="221"/>
  <c r="N61" i="221"/>
  <c r="L61" i="221"/>
  <c r="CM60" i="221"/>
  <c r="BV60" i="221"/>
  <c r="BO60" i="221"/>
  <c r="BN60" i="221"/>
  <c r="BM60" i="221"/>
  <c r="BL60" i="221"/>
  <c r="BK60" i="221"/>
  <c r="BJ60" i="221"/>
  <c r="BP60" i="221" s="1"/>
  <c r="X60" i="221"/>
  <c r="U60" i="221"/>
  <c r="T60" i="221"/>
  <c r="Q60" i="221"/>
  <c r="P60" i="221"/>
  <c r="M60" i="221"/>
  <c r="L60" i="221"/>
  <c r="CM59" i="221"/>
  <c r="CC59" i="221"/>
  <c r="BO59" i="221"/>
  <c r="BN59" i="221"/>
  <c r="BM59" i="221"/>
  <c r="BL59" i="221"/>
  <c r="BK59" i="221"/>
  <c r="BJ59" i="221"/>
  <c r="BP59" i="221" s="1"/>
  <c r="X59" i="221"/>
  <c r="V59" i="221"/>
  <c r="T59" i="221"/>
  <c r="R59" i="221"/>
  <c r="P59" i="221"/>
  <c r="N59" i="221"/>
  <c r="L59" i="221"/>
  <c r="CC58" i="221"/>
  <c r="BO58" i="221"/>
  <c r="BN58" i="221"/>
  <c r="BM58" i="221"/>
  <c r="BL58" i="221"/>
  <c r="BK58" i="221"/>
  <c r="BJ58" i="221"/>
  <c r="BP58" i="221" s="1"/>
  <c r="W58" i="221"/>
  <c r="U58" i="221"/>
  <c r="S58" i="221"/>
  <c r="Q58" i="221"/>
  <c r="O58" i="221"/>
  <c r="M58" i="221"/>
  <c r="L58" i="221"/>
  <c r="BV57" i="221"/>
  <c r="BO57" i="221"/>
  <c r="BN57" i="221"/>
  <c r="BM57" i="221"/>
  <c r="BL57" i="221"/>
  <c r="BK57" i="221"/>
  <c r="BJ57" i="221"/>
  <c r="BP57" i="221" s="1"/>
  <c r="X57" i="221"/>
  <c r="X62" i="221" s="1"/>
  <c r="AB59" i="221" s="1"/>
  <c r="AL59" i="221" s="1"/>
  <c r="AW59" i="221" s="1"/>
  <c r="W57" i="221"/>
  <c r="W62" i="221" s="1"/>
  <c r="AB58" i="221" s="1"/>
  <c r="AL58" i="221" s="1"/>
  <c r="AW58" i="221" s="1"/>
  <c r="T57" i="221"/>
  <c r="T62" i="221" s="1"/>
  <c r="AA59" i="221" s="1"/>
  <c r="S57" i="221"/>
  <c r="S62" i="221" s="1"/>
  <c r="AA58" i="221" s="1"/>
  <c r="P57" i="221"/>
  <c r="P62" i="221" s="1"/>
  <c r="Z59" i="221" s="1"/>
  <c r="O57" i="221"/>
  <c r="O62" i="221" s="1"/>
  <c r="Z58" i="221" s="1"/>
  <c r="L57" i="221"/>
  <c r="H57" i="221"/>
  <c r="H60" i="221" s="1"/>
  <c r="C57" i="221"/>
  <c r="H58" i="221" s="1"/>
  <c r="BV56" i="221"/>
  <c r="BO56" i="221"/>
  <c r="BN56" i="221"/>
  <c r="BM56" i="221"/>
  <c r="BL56" i="221"/>
  <c r="BK56" i="221"/>
  <c r="BJ56" i="221"/>
  <c r="BP56" i="221" s="1"/>
  <c r="V56" i="221"/>
  <c r="V62" i="221" s="1"/>
  <c r="AB57" i="221" s="1"/>
  <c r="AL57" i="221" s="1"/>
  <c r="AW57" i="221" s="1"/>
  <c r="U56" i="221"/>
  <c r="U62" i="221" s="1"/>
  <c r="AB56" i="221" s="1"/>
  <c r="AL56" i="221" s="1"/>
  <c r="AW56" i="221" s="1"/>
  <c r="R56" i="221"/>
  <c r="R62" i="221" s="1"/>
  <c r="AA57" i="221" s="1"/>
  <c r="Q56" i="221"/>
  <c r="Q62" i="221" s="1"/>
  <c r="AA56" i="221" s="1"/>
  <c r="N56" i="221"/>
  <c r="N62" i="221" s="1"/>
  <c r="Z57" i="221" s="1"/>
  <c r="M56" i="221"/>
  <c r="M62" i="221" s="1"/>
  <c r="Z56" i="221" s="1"/>
  <c r="L56" i="221"/>
  <c r="H56" i="221"/>
  <c r="C61" i="221" s="1"/>
  <c r="C56" i="221"/>
  <c r="C60" i="221" s="1"/>
  <c r="CH55" i="221"/>
  <c r="CH54" i="221"/>
  <c r="BV53" i="221"/>
  <c r="BV52" i="221"/>
  <c r="CC51" i="221"/>
  <c r="C51" i="221"/>
  <c r="CC50" i="221"/>
  <c r="BO50" i="221"/>
  <c r="BN50" i="221"/>
  <c r="BM50" i="221"/>
  <c r="BL50" i="221"/>
  <c r="BK50" i="221"/>
  <c r="BJ50" i="221"/>
  <c r="BP50" i="221" s="1"/>
  <c r="W50" i="221"/>
  <c r="V50" i="221"/>
  <c r="S50" i="221"/>
  <c r="R50" i="221"/>
  <c r="O50" i="221"/>
  <c r="N50" i="221"/>
  <c r="L50" i="221"/>
  <c r="BV49" i="221"/>
  <c r="BO49" i="221"/>
  <c r="BN49" i="221"/>
  <c r="BM49" i="221"/>
  <c r="BL49" i="221"/>
  <c r="BK49" i="221"/>
  <c r="BJ49" i="221"/>
  <c r="BP49" i="221" s="1"/>
  <c r="X49" i="221"/>
  <c r="U49" i="221"/>
  <c r="T49" i="221"/>
  <c r="Q49" i="221"/>
  <c r="P49" i="221"/>
  <c r="M49" i="221"/>
  <c r="L49" i="221"/>
  <c r="BV48" i="221"/>
  <c r="BO48" i="221"/>
  <c r="BN48" i="221"/>
  <c r="BM48" i="221"/>
  <c r="BL48" i="221"/>
  <c r="BK48" i="221"/>
  <c r="BJ48" i="221"/>
  <c r="BP48" i="221" s="1"/>
  <c r="X48" i="221"/>
  <c r="V48" i="221"/>
  <c r="T48" i="221"/>
  <c r="R48" i="221"/>
  <c r="P48" i="221"/>
  <c r="N48" i="221"/>
  <c r="L48" i="221"/>
  <c r="BO47" i="221"/>
  <c r="BN47" i="221"/>
  <c r="BM47" i="221"/>
  <c r="BL47" i="221"/>
  <c r="BK47" i="221"/>
  <c r="BJ47" i="221"/>
  <c r="BP47" i="221" s="1"/>
  <c r="W47" i="221"/>
  <c r="U47" i="221"/>
  <c r="S47" i="221"/>
  <c r="Q47" i="221"/>
  <c r="O47" i="221"/>
  <c r="M47" i="221"/>
  <c r="L47" i="221"/>
  <c r="BO46" i="221"/>
  <c r="BN46" i="221"/>
  <c r="BM46" i="221"/>
  <c r="BL46" i="221"/>
  <c r="BK46" i="221"/>
  <c r="BJ46" i="221"/>
  <c r="BP46" i="221" s="1"/>
  <c r="X46" i="221"/>
  <c r="X51" i="221" s="1"/>
  <c r="AB48" i="221" s="1"/>
  <c r="AL48" i="221" s="1"/>
  <c r="AW48" i="221" s="1"/>
  <c r="W46" i="221"/>
  <c r="W51" i="221" s="1"/>
  <c r="AB47" i="221" s="1"/>
  <c r="AL47" i="221" s="1"/>
  <c r="AW47" i="221" s="1"/>
  <c r="T46" i="221"/>
  <c r="T51" i="221" s="1"/>
  <c r="AA48" i="221" s="1"/>
  <c r="S46" i="221"/>
  <c r="S51" i="221" s="1"/>
  <c r="AA47" i="221" s="1"/>
  <c r="P46" i="221"/>
  <c r="P51" i="221" s="1"/>
  <c r="Z48" i="221" s="1"/>
  <c r="O46" i="221"/>
  <c r="O51" i="221" s="1"/>
  <c r="Z47" i="221" s="1"/>
  <c r="L46" i="221"/>
  <c r="H46" i="221"/>
  <c r="H48" i="221" s="1"/>
  <c r="C46" i="221"/>
  <c r="AI47" i="221" s="1"/>
  <c r="BO45" i="221"/>
  <c r="BN45" i="221"/>
  <c r="BM45" i="221"/>
  <c r="BL45" i="221"/>
  <c r="BK45" i="221"/>
  <c r="BJ45" i="221"/>
  <c r="BP45" i="221" s="1"/>
  <c r="BP51" i="221" s="1"/>
  <c r="V45" i="221"/>
  <c r="V51" i="221" s="1"/>
  <c r="AB46" i="221" s="1"/>
  <c r="AL46" i="221" s="1"/>
  <c r="AW46" i="221" s="1"/>
  <c r="U45" i="221"/>
  <c r="U51" i="221" s="1"/>
  <c r="AB45" i="221" s="1"/>
  <c r="AL45" i="221" s="1"/>
  <c r="AW45" i="221" s="1"/>
  <c r="R45" i="221"/>
  <c r="R51" i="221" s="1"/>
  <c r="AA46" i="221" s="1"/>
  <c r="Q45" i="221"/>
  <c r="Q51" i="221" s="1"/>
  <c r="AA45" i="221" s="1"/>
  <c r="N45" i="221"/>
  <c r="N51" i="221" s="1"/>
  <c r="Z46" i="221" s="1"/>
  <c r="M45" i="221"/>
  <c r="M51" i="221" s="1"/>
  <c r="Z45" i="221" s="1"/>
  <c r="L45" i="221"/>
  <c r="H45" i="221"/>
  <c r="C50" i="221" s="1"/>
  <c r="C45" i="221"/>
  <c r="C49" i="221" s="1"/>
  <c r="BT41" i="221"/>
  <c r="BT40" i="221"/>
  <c r="C40" i="221"/>
  <c r="CA39" i="221"/>
  <c r="BO39" i="221"/>
  <c r="BN39" i="221"/>
  <c r="BM39" i="221"/>
  <c r="BL39" i="221"/>
  <c r="BK39" i="221"/>
  <c r="BJ39" i="221"/>
  <c r="BP39" i="221" s="1"/>
  <c r="W39" i="221"/>
  <c r="V39" i="221"/>
  <c r="S39" i="221"/>
  <c r="R39" i="221"/>
  <c r="O39" i="221"/>
  <c r="N39" i="221"/>
  <c r="L39" i="221"/>
  <c r="BO38" i="221"/>
  <c r="BN38" i="221"/>
  <c r="BM38" i="221"/>
  <c r="BL38" i="221"/>
  <c r="BK38" i="221"/>
  <c r="BJ38" i="221"/>
  <c r="BP38" i="221" s="1"/>
  <c r="X38" i="221"/>
  <c r="U38" i="221"/>
  <c r="T38" i="221"/>
  <c r="Q38" i="221"/>
  <c r="P38" i="221"/>
  <c r="M38" i="221"/>
  <c r="L38" i="221"/>
  <c r="BT37" i="221"/>
  <c r="BO37" i="221"/>
  <c r="BN37" i="221"/>
  <c r="BM37" i="221"/>
  <c r="BL37" i="221"/>
  <c r="BK37" i="221"/>
  <c r="BJ37" i="221"/>
  <c r="BP37" i="221" s="1"/>
  <c r="X37" i="221"/>
  <c r="V37" i="221"/>
  <c r="T37" i="221"/>
  <c r="R37" i="221"/>
  <c r="P37" i="221"/>
  <c r="N37" i="221"/>
  <c r="L37" i="221"/>
  <c r="BT36" i="221"/>
  <c r="BO36" i="221"/>
  <c r="BN36" i="221"/>
  <c r="BM36" i="221"/>
  <c r="BL36" i="221"/>
  <c r="BK36" i="221"/>
  <c r="BJ36" i="221"/>
  <c r="BP36" i="221" s="1"/>
  <c r="W36" i="221"/>
  <c r="U36" i="221"/>
  <c r="S36" i="221"/>
  <c r="Q36" i="221"/>
  <c r="O36" i="221"/>
  <c r="M36" i="221"/>
  <c r="L36" i="221"/>
  <c r="CF35" i="221"/>
  <c r="BO35" i="221"/>
  <c r="BN35" i="221"/>
  <c r="BM35" i="221"/>
  <c r="BL35" i="221"/>
  <c r="BK35" i="221"/>
  <c r="BJ35" i="221"/>
  <c r="BP35" i="221" s="1"/>
  <c r="X35" i="221"/>
  <c r="X40" i="221" s="1"/>
  <c r="AB37" i="221" s="1"/>
  <c r="AL37" i="221" s="1"/>
  <c r="AW37" i="221" s="1"/>
  <c r="W35" i="221"/>
  <c r="W40" i="221" s="1"/>
  <c r="AB36" i="221" s="1"/>
  <c r="AL36" i="221" s="1"/>
  <c r="AW36" i="221" s="1"/>
  <c r="T35" i="221"/>
  <c r="T40" i="221" s="1"/>
  <c r="AA37" i="221" s="1"/>
  <c r="S35" i="221"/>
  <c r="S40" i="221" s="1"/>
  <c r="AA36" i="221" s="1"/>
  <c r="P35" i="221"/>
  <c r="P40" i="221" s="1"/>
  <c r="Z37" i="221" s="1"/>
  <c r="O35" i="221"/>
  <c r="O40" i="221" s="1"/>
  <c r="Z36" i="221" s="1"/>
  <c r="L35" i="221"/>
  <c r="H35" i="221"/>
  <c r="AI37" i="221" s="1"/>
  <c r="C35" i="221"/>
  <c r="H39" i="221" s="1"/>
  <c r="BO34" i="221"/>
  <c r="BN34" i="221"/>
  <c r="BM34" i="221"/>
  <c r="BL34" i="221"/>
  <c r="BK34" i="221"/>
  <c r="BJ34" i="221"/>
  <c r="BP34" i="221" s="1"/>
  <c r="V34" i="221"/>
  <c r="V40" i="221" s="1"/>
  <c r="AB35" i="221" s="1"/>
  <c r="AL35" i="221" s="1"/>
  <c r="AW35" i="221" s="1"/>
  <c r="U34" i="221"/>
  <c r="U40" i="221" s="1"/>
  <c r="AB34" i="221" s="1"/>
  <c r="AL34" i="221" s="1"/>
  <c r="AW34" i="221" s="1"/>
  <c r="R34" i="221"/>
  <c r="R40" i="221" s="1"/>
  <c r="AA35" i="221" s="1"/>
  <c r="Q34" i="221"/>
  <c r="Q40" i="221" s="1"/>
  <c r="AA34" i="221" s="1"/>
  <c r="N34" i="221"/>
  <c r="N40" i="221" s="1"/>
  <c r="Z35" i="221" s="1"/>
  <c r="M34" i="221"/>
  <c r="M40" i="221" s="1"/>
  <c r="Z34" i="221" s="1"/>
  <c r="L34" i="221"/>
  <c r="H34" i="221"/>
  <c r="C37" i="221" s="1"/>
  <c r="C34" i="221"/>
  <c r="C38" i="221" s="1"/>
  <c r="BT33" i="221"/>
  <c r="BT32" i="221"/>
  <c r="CA31" i="221"/>
  <c r="CF34" i="221" s="1"/>
  <c r="BT29" i="221"/>
  <c r="CA30" i="221" s="1"/>
  <c r="C29" i="221"/>
  <c r="BT28" i="221"/>
  <c r="BO28" i="221"/>
  <c r="BN28" i="221"/>
  <c r="BM28" i="221"/>
  <c r="BL28" i="221"/>
  <c r="BK28" i="221"/>
  <c r="BJ28" i="221"/>
  <c r="BP28" i="221" s="1"/>
  <c r="W28" i="221"/>
  <c r="V28" i="221"/>
  <c r="S28" i="221"/>
  <c r="R28" i="221"/>
  <c r="O28" i="221"/>
  <c r="N28" i="221"/>
  <c r="L28" i="221"/>
  <c r="BO27" i="221"/>
  <c r="BN27" i="221"/>
  <c r="BM27" i="221"/>
  <c r="BL27" i="221"/>
  <c r="BK27" i="221"/>
  <c r="BJ27" i="221"/>
  <c r="X27" i="221"/>
  <c r="U27" i="221"/>
  <c r="T27" i="221"/>
  <c r="Q27" i="221"/>
  <c r="P27" i="221"/>
  <c r="M27" i="221"/>
  <c r="L27" i="221"/>
  <c r="BO26" i="221"/>
  <c r="BN26" i="221"/>
  <c r="BM26" i="221"/>
  <c r="BL26" i="221"/>
  <c r="BK26" i="221"/>
  <c r="BJ26" i="221"/>
  <c r="BP26" i="221" s="1"/>
  <c r="X26" i="221"/>
  <c r="V26" i="221"/>
  <c r="T26" i="221"/>
  <c r="R26" i="221"/>
  <c r="P26" i="221"/>
  <c r="N26" i="221"/>
  <c r="L26" i="221"/>
  <c r="BT25" i="221"/>
  <c r="BO25" i="221"/>
  <c r="BN25" i="221"/>
  <c r="BM25" i="221"/>
  <c r="BL25" i="221"/>
  <c r="BK25" i="221"/>
  <c r="BJ25" i="221"/>
  <c r="BP25" i="221" s="1"/>
  <c r="W25" i="221"/>
  <c r="U25" i="221"/>
  <c r="S25" i="221"/>
  <c r="Q25" i="221"/>
  <c r="O25" i="221"/>
  <c r="M25" i="221"/>
  <c r="L25" i="221"/>
  <c r="CK24" i="221"/>
  <c r="CK30" i="221" s="1"/>
  <c r="CQ29" i="221" s="1"/>
  <c r="BT24" i="221"/>
  <c r="BO24" i="221"/>
  <c r="BN24" i="221"/>
  <c r="BM24" i="221"/>
  <c r="BL24" i="221"/>
  <c r="BK24" i="221"/>
  <c r="BJ24" i="221"/>
  <c r="BP24" i="221" s="1"/>
  <c r="X24" i="221"/>
  <c r="X29" i="221" s="1"/>
  <c r="AB26" i="221" s="1"/>
  <c r="AL26" i="221" s="1"/>
  <c r="AW26" i="221" s="1"/>
  <c r="W24" i="221"/>
  <c r="W29" i="221" s="1"/>
  <c r="AB25" i="221" s="1"/>
  <c r="AL25" i="221" s="1"/>
  <c r="AW25" i="221" s="1"/>
  <c r="T24" i="221"/>
  <c r="T29" i="221" s="1"/>
  <c r="AA26" i="221" s="1"/>
  <c r="S24" i="221"/>
  <c r="S29" i="221" s="1"/>
  <c r="AA25" i="221" s="1"/>
  <c r="P24" i="221"/>
  <c r="P29" i="221" s="1"/>
  <c r="Z26" i="221" s="1"/>
  <c r="O24" i="221"/>
  <c r="O29" i="221" s="1"/>
  <c r="Z25" i="221" s="1"/>
  <c r="L24" i="221"/>
  <c r="H24" i="221"/>
  <c r="AI26" i="221" s="1"/>
  <c r="C24" i="221"/>
  <c r="AI25" i="221" s="1"/>
  <c r="CQ23" i="221"/>
  <c r="CA23" i="221"/>
  <c r="BO23" i="221"/>
  <c r="BN23" i="221"/>
  <c r="BM23" i="221"/>
  <c r="BL23" i="221"/>
  <c r="BK23" i="221"/>
  <c r="BJ23" i="221"/>
  <c r="BP23" i="221" s="1"/>
  <c r="V23" i="221"/>
  <c r="V29" i="221" s="1"/>
  <c r="AB24" i="221" s="1"/>
  <c r="AL24" i="221" s="1"/>
  <c r="AW24" i="221" s="1"/>
  <c r="U23" i="221"/>
  <c r="U29" i="221" s="1"/>
  <c r="AB23" i="221" s="1"/>
  <c r="AL23" i="221" s="1"/>
  <c r="AW23" i="221" s="1"/>
  <c r="R23" i="221"/>
  <c r="R29" i="221" s="1"/>
  <c r="AA24" i="221" s="1"/>
  <c r="Q23" i="221"/>
  <c r="Q29" i="221" s="1"/>
  <c r="AA23" i="221" s="1"/>
  <c r="N23" i="221"/>
  <c r="N29" i="221" s="1"/>
  <c r="Z24" i="221" s="1"/>
  <c r="M23" i="221"/>
  <c r="M29" i="221" s="1"/>
  <c r="Z23" i="221" s="1"/>
  <c r="L23" i="221"/>
  <c r="H23" i="221"/>
  <c r="C28" i="221" s="1"/>
  <c r="C23" i="221"/>
  <c r="C27" i="221" s="1"/>
  <c r="BT21" i="221"/>
  <c r="CA22" i="221" s="1"/>
  <c r="BT20" i="221"/>
  <c r="CF19" i="221"/>
  <c r="CK23" i="221" s="1"/>
  <c r="C18" i="221"/>
  <c r="BT17" i="221"/>
  <c r="BO17" i="221"/>
  <c r="BN17" i="221"/>
  <c r="BM17" i="221"/>
  <c r="BL17" i="221"/>
  <c r="BK17" i="221"/>
  <c r="BJ17" i="221"/>
  <c r="W17" i="221"/>
  <c r="V17" i="221"/>
  <c r="S17" i="221"/>
  <c r="R17" i="221"/>
  <c r="O17" i="221"/>
  <c r="N17" i="221"/>
  <c r="L17" i="221"/>
  <c r="BT16" i="221"/>
  <c r="BO16" i="221"/>
  <c r="BN16" i="221"/>
  <c r="BM16" i="221"/>
  <c r="BL16" i="221"/>
  <c r="BK16" i="221"/>
  <c r="BJ16" i="221"/>
  <c r="BP16" i="221" s="1"/>
  <c r="X16" i="221"/>
  <c r="U16" i="221"/>
  <c r="T16" i="221"/>
  <c r="Q16" i="221"/>
  <c r="P16" i="221"/>
  <c r="M16" i="221"/>
  <c r="L16" i="221"/>
  <c r="CA15" i="221"/>
  <c r="CF18" i="221" s="1"/>
  <c r="BO15" i="221"/>
  <c r="BN15" i="221"/>
  <c r="BM15" i="221"/>
  <c r="BL15" i="221"/>
  <c r="BK15" i="221"/>
  <c r="BJ15" i="221"/>
  <c r="X15" i="221"/>
  <c r="V15" i="221"/>
  <c r="T15" i="221"/>
  <c r="R15" i="221"/>
  <c r="P15" i="221"/>
  <c r="N15" i="221"/>
  <c r="L15" i="221"/>
  <c r="BO14" i="221"/>
  <c r="BN14" i="221"/>
  <c r="BM14" i="221"/>
  <c r="BL14" i="221"/>
  <c r="BK14" i="221"/>
  <c r="BJ14" i="221"/>
  <c r="W14" i="221"/>
  <c r="U14" i="221"/>
  <c r="S14" i="221"/>
  <c r="Q14" i="221"/>
  <c r="O14" i="221"/>
  <c r="M14" i="221"/>
  <c r="L14" i="221"/>
  <c r="BT13" i="221"/>
  <c r="BO13" i="221"/>
  <c r="BN13" i="221"/>
  <c r="BM13" i="221"/>
  <c r="BL13" i="221"/>
  <c r="BK13" i="221"/>
  <c r="BJ13" i="221"/>
  <c r="BP13" i="221" s="1"/>
  <c r="X13" i="221"/>
  <c r="X18" i="221" s="1"/>
  <c r="AB15" i="221" s="1"/>
  <c r="AL15" i="221" s="1"/>
  <c r="AW15" i="221" s="1"/>
  <c r="W13" i="221"/>
  <c r="W18" i="221" s="1"/>
  <c r="AB14" i="221" s="1"/>
  <c r="AL14" i="221" s="1"/>
  <c r="AW14" i="221" s="1"/>
  <c r="T13" i="221"/>
  <c r="T18" i="221" s="1"/>
  <c r="AA15" i="221" s="1"/>
  <c r="S13" i="221"/>
  <c r="S18" i="221" s="1"/>
  <c r="AA14" i="221" s="1"/>
  <c r="P13" i="221"/>
  <c r="P18" i="221" s="1"/>
  <c r="Z15" i="221" s="1"/>
  <c r="O13" i="221"/>
  <c r="O18" i="221" s="1"/>
  <c r="Z14" i="221" s="1"/>
  <c r="L13" i="221"/>
  <c r="H13" i="221"/>
  <c r="AI15" i="221" s="1"/>
  <c r="C13" i="221"/>
  <c r="H17" i="221" s="1"/>
  <c r="BT12" i="221"/>
  <c r="BO12" i="221"/>
  <c r="BN12" i="221"/>
  <c r="BM12" i="221"/>
  <c r="BL12" i="221"/>
  <c r="BK12" i="221"/>
  <c r="BJ12" i="221"/>
  <c r="V12" i="221"/>
  <c r="V18" i="221" s="1"/>
  <c r="AB13" i="221" s="1"/>
  <c r="AL13" i="221" s="1"/>
  <c r="AW13" i="221" s="1"/>
  <c r="U12" i="221"/>
  <c r="U18" i="221" s="1"/>
  <c r="AB12" i="221" s="1"/>
  <c r="AL12" i="221" s="1"/>
  <c r="AW12" i="221" s="1"/>
  <c r="R12" i="221"/>
  <c r="R18" i="221" s="1"/>
  <c r="AA13" i="221" s="1"/>
  <c r="Q12" i="221"/>
  <c r="Q18" i="221" s="1"/>
  <c r="AA12" i="221" s="1"/>
  <c r="N12" i="221"/>
  <c r="N18" i="221" s="1"/>
  <c r="Z13" i="221" s="1"/>
  <c r="M12" i="221"/>
  <c r="M18" i="221" s="1"/>
  <c r="Z12" i="221" s="1"/>
  <c r="L12" i="221"/>
  <c r="H12" i="221"/>
  <c r="C15" i="221" s="1"/>
  <c r="C12" i="221"/>
  <c r="C16" i="221" s="1"/>
  <c r="C95" i="220"/>
  <c r="BO94" i="220"/>
  <c r="BN94" i="220"/>
  <c r="BM94" i="220"/>
  <c r="BL94" i="220"/>
  <c r="BK94" i="220"/>
  <c r="BJ94" i="220"/>
  <c r="BP94" i="220" s="1"/>
  <c r="W94" i="220"/>
  <c r="V94" i="220"/>
  <c r="S94" i="220"/>
  <c r="R94" i="220"/>
  <c r="O94" i="220"/>
  <c r="N94" i="220"/>
  <c r="L94" i="220"/>
  <c r="BO93" i="220"/>
  <c r="BN93" i="220"/>
  <c r="BM93" i="220"/>
  <c r="BL93" i="220"/>
  <c r="BK93" i="220"/>
  <c r="BJ93" i="220"/>
  <c r="BP93" i="220" s="1"/>
  <c r="X93" i="220"/>
  <c r="U93" i="220"/>
  <c r="T93" i="220"/>
  <c r="Q93" i="220"/>
  <c r="P93" i="220"/>
  <c r="M93" i="220"/>
  <c r="L93" i="220"/>
  <c r="BO92" i="220"/>
  <c r="BN92" i="220"/>
  <c r="BM92" i="220"/>
  <c r="BL92" i="220"/>
  <c r="BK92" i="220"/>
  <c r="BJ92" i="220"/>
  <c r="BP92" i="220" s="1"/>
  <c r="X92" i="220"/>
  <c r="V92" i="220"/>
  <c r="T92" i="220"/>
  <c r="R92" i="220"/>
  <c r="P92" i="220"/>
  <c r="N92" i="220"/>
  <c r="L92" i="220"/>
  <c r="BO91" i="220"/>
  <c r="BN91" i="220"/>
  <c r="BM91" i="220"/>
  <c r="BL91" i="220"/>
  <c r="BK91" i="220"/>
  <c r="BJ91" i="220"/>
  <c r="BP91" i="220" s="1"/>
  <c r="W91" i="220"/>
  <c r="U91" i="220"/>
  <c r="S91" i="220"/>
  <c r="Q91" i="220"/>
  <c r="O91" i="220"/>
  <c r="M91" i="220"/>
  <c r="L91" i="220"/>
  <c r="BO90" i="220"/>
  <c r="BN90" i="220"/>
  <c r="BM90" i="220"/>
  <c r="BL90" i="220"/>
  <c r="BK90" i="220"/>
  <c r="BJ90" i="220"/>
  <c r="BP90" i="220" s="1"/>
  <c r="X90" i="220"/>
  <c r="X95" i="220" s="1"/>
  <c r="AB92" i="220" s="1"/>
  <c r="AL92" i="220" s="1"/>
  <c r="AW92" i="220" s="1"/>
  <c r="W90" i="220"/>
  <c r="W95" i="220" s="1"/>
  <c r="AB91" i="220" s="1"/>
  <c r="AL91" i="220" s="1"/>
  <c r="AW91" i="220" s="1"/>
  <c r="T90" i="220"/>
  <c r="T95" i="220" s="1"/>
  <c r="AA92" i="220" s="1"/>
  <c r="S90" i="220"/>
  <c r="S95" i="220" s="1"/>
  <c r="AA91" i="220" s="1"/>
  <c r="P90" i="220"/>
  <c r="P95" i="220" s="1"/>
  <c r="Z92" i="220" s="1"/>
  <c r="O90" i="220"/>
  <c r="O95" i="220" s="1"/>
  <c r="Z91" i="220" s="1"/>
  <c r="L90" i="220"/>
  <c r="H90" i="220"/>
  <c r="AI92" i="220" s="1"/>
  <c r="C90" i="220"/>
  <c r="H91" i="220" s="1"/>
  <c r="BO89" i="220"/>
  <c r="BN89" i="220"/>
  <c r="BM89" i="220"/>
  <c r="BL89" i="220"/>
  <c r="BK89" i="220"/>
  <c r="BJ89" i="220"/>
  <c r="BP89" i="220" s="1"/>
  <c r="BP95" i="220" s="1"/>
  <c r="V89" i="220"/>
  <c r="V95" i="220" s="1"/>
  <c r="AB90" i="220" s="1"/>
  <c r="AL90" i="220" s="1"/>
  <c r="AW90" i="220" s="1"/>
  <c r="U89" i="220"/>
  <c r="U95" i="220" s="1"/>
  <c r="AB89" i="220" s="1"/>
  <c r="AL89" i="220" s="1"/>
  <c r="AW89" i="220" s="1"/>
  <c r="R89" i="220"/>
  <c r="R95" i="220" s="1"/>
  <c r="AA90" i="220" s="1"/>
  <c r="Q89" i="220"/>
  <c r="Q95" i="220" s="1"/>
  <c r="AA89" i="220" s="1"/>
  <c r="N89" i="220"/>
  <c r="N95" i="220" s="1"/>
  <c r="Z90" i="220" s="1"/>
  <c r="M89" i="220"/>
  <c r="M95" i="220" s="1"/>
  <c r="Z89" i="220" s="1"/>
  <c r="L89" i="220"/>
  <c r="H89" i="220"/>
  <c r="C94" i="220" s="1"/>
  <c r="C89" i="220"/>
  <c r="C93" i="220" s="1"/>
  <c r="C84" i="220"/>
  <c r="BO83" i="220"/>
  <c r="BN83" i="220"/>
  <c r="BM83" i="220"/>
  <c r="BL83" i="220"/>
  <c r="BK83" i="220"/>
  <c r="BJ83" i="220"/>
  <c r="BP83" i="220" s="1"/>
  <c r="W83" i="220"/>
  <c r="V83" i="220"/>
  <c r="S83" i="220"/>
  <c r="R83" i="220"/>
  <c r="O83" i="220"/>
  <c r="N83" i="220"/>
  <c r="L83" i="220"/>
  <c r="BO82" i="220"/>
  <c r="BN82" i="220"/>
  <c r="BM82" i="220"/>
  <c r="BL82" i="220"/>
  <c r="BK82" i="220"/>
  <c r="BJ82" i="220"/>
  <c r="BP82" i="220" s="1"/>
  <c r="X82" i="220"/>
  <c r="U82" i="220"/>
  <c r="T82" i="220"/>
  <c r="Q82" i="220"/>
  <c r="P82" i="220"/>
  <c r="M82" i="220"/>
  <c r="L82" i="220"/>
  <c r="BO81" i="220"/>
  <c r="BN81" i="220"/>
  <c r="BM81" i="220"/>
  <c r="BL81" i="220"/>
  <c r="BK81" i="220"/>
  <c r="BJ81" i="220"/>
  <c r="BP81" i="220" s="1"/>
  <c r="X81" i="220"/>
  <c r="V81" i="220"/>
  <c r="T81" i="220"/>
  <c r="R81" i="220"/>
  <c r="P81" i="220"/>
  <c r="N81" i="220"/>
  <c r="L81" i="220"/>
  <c r="BO80" i="220"/>
  <c r="BN80" i="220"/>
  <c r="BM80" i="220"/>
  <c r="BL80" i="220"/>
  <c r="BK80" i="220"/>
  <c r="BJ80" i="220"/>
  <c r="BP80" i="220" s="1"/>
  <c r="W80" i="220"/>
  <c r="U80" i="220"/>
  <c r="S80" i="220"/>
  <c r="Q80" i="220"/>
  <c r="O80" i="220"/>
  <c r="M80" i="220"/>
  <c r="L80" i="220"/>
  <c r="BO79" i="220"/>
  <c r="BN79" i="220"/>
  <c r="BM79" i="220"/>
  <c r="BL79" i="220"/>
  <c r="BK79" i="220"/>
  <c r="BJ79" i="220"/>
  <c r="BP79" i="220" s="1"/>
  <c r="X79" i="220"/>
  <c r="X84" i="220" s="1"/>
  <c r="AB81" i="220" s="1"/>
  <c r="AL81" i="220" s="1"/>
  <c r="AW81" i="220" s="1"/>
  <c r="W79" i="220"/>
  <c r="W84" i="220" s="1"/>
  <c r="AB80" i="220" s="1"/>
  <c r="AL80" i="220" s="1"/>
  <c r="AW80" i="220" s="1"/>
  <c r="T79" i="220"/>
  <c r="T84" i="220" s="1"/>
  <c r="AA81" i="220" s="1"/>
  <c r="S79" i="220"/>
  <c r="S84" i="220" s="1"/>
  <c r="AA80" i="220" s="1"/>
  <c r="P79" i="220"/>
  <c r="P84" i="220" s="1"/>
  <c r="Z81" i="220" s="1"/>
  <c r="O79" i="220"/>
  <c r="O84" i="220" s="1"/>
  <c r="Z80" i="220" s="1"/>
  <c r="L79" i="220"/>
  <c r="H79" i="220"/>
  <c r="H82" i="220" s="1"/>
  <c r="C79" i="220"/>
  <c r="H83" i="220" s="1"/>
  <c r="BO78" i="220"/>
  <c r="BN78" i="220"/>
  <c r="BM78" i="220"/>
  <c r="BL78" i="220"/>
  <c r="BK78" i="220"/>
  <c r="BJ78" i="220"/>
  <c r="BP78" i="220" s="1"/>
  <c r="V78" i="220"/>
  <c r="V84" i="220" s="1"/>
  <c r="AB79" i="220" s="1"/>
  <c r="AL79" i="220" s="1"/>
  <c r="AW79" i="220" s="1"/>
  <c r="U78" i="220"/>
  <c r="U84" i="220" s="1"/>
  <c r="AB78" i="220" s="1"/>
  <c r="AL78" i="220" s="1"/>
  <c r="AW78" i="220" s="1"/>
  <c r="R78" i="220"/>
  <c r="R84" i="220" s="1"/>
  <c r="AA79" i="220" s="1"/>
  <c r="Q78" i="220"/>
  <c r="Q84" i="220" s="1"/>
  <c r="AA78" i="220" s="1"/>
  <c r="N78" i="220"/>
  <c r="N84" i="220" s="1"/>
  <c r="Z79" i="220" s="1"/>
  <c r="M78" i="220"/>
  <c r="M84" i="220" s="1"/>
  <c r="Z78" i="220" s="1"/>
  <c r="L78" i="220"/>
  <c r="H78" i="220"/>
  <c r="C81" i="220" s="1"/>
  <c r="C78" i="220"/>
  <c r="AI78" i="220" s="1"/>
  <c r="BV77" i="220"/>
  <c r="BV76" i="220"/>
  <c r="CC75" i="220"/>
  <c r="CC74" i="220"/>
  <c r="BV73" i="220"/>
  <c r="C73" i="220"/>
  <c r="BV72" i="220"/>
  <c r="BO72" i="220"/>
  <c r="BN72" i="220"/>
  <c r="BM72" i="220"/>
  <c r="BL72" i="220"/>
  <c r="BK72" i="220"/>
  <c r="BJ72" i="220"/>
  <c r="BP72" i="220" s="1"/>
  <c r="W72" i="220"/>
  <c r="V72" i="220"/>
  <c r="S72" i="220"/>
  <c r="R72" i="220"/>
  <c r="O72" i="220"/>
  <c r="N72" i="220"/>
  <c r="L72" i="220"/>
  <c r="CH71" i="220"/>
  <c r="BO71" i="220"/>
  <c r="BN71" i="220"/>
  <c r="BM71" i="220"/>
  <c r="BL71" i="220"/>
  <c r="BK71" i="220"/>
  <c r="BJ71" i="220"/>
  <c r="BP71" i="220" s="1"/>
  <c r="X71" i="220"/>
  <c r="U71" i="220"/>
  <c r="T71" i="220"/>
  <c r="Q71" i="220"/>
  <c r="P71" i="220"/>
  <c r="M71" i="220"/>
  <c r="L71" i="220"/>
  <c r="CH70" i="220"/>
  <c r="BO70" i="220"/>
  <c r="BN70" i="220"/>
  <c r="BM70" i="220"/>
  <c r="BL70" i="220"/>
  <c r="BK70" i="220"/>
  <c r="BJ70" i="220"/>
  <c r="BP70" i="220" s="1"/>
  <c r="X70" i="220"/>
  <c r="V70" i="220"/>
  <c r="T70" i="220"/>
  <c r="R70" i="220"/>
  <c r="P70" i="220"/>
  <c r="N70" i="220"/>
  <c r="L70" i="220"/>
  <c r="BV69" i="220"/>
  <c r="BO69" i="220"/>
  <c r="BN69" i="220"/>
  <c r="BM69" i="220"/>
  <c r="BL69" i="220"/>
  <c r="BK69" i="220"/>
  <c r="BJ69" i="220"/>
  <c r="BP69" i="220" s="1"/>
  <c r="W69" i="220"/>
  <c r="U69" i="220"/>
  <c r="S69" i="220"/>
  <c r="Q69" i="220"/>
  <c r="O69" i="220"/>
  <c r="M69" i="220"/>
  <c r="L69" i="220"/>
  <c r="BV68" i="220"/>
  <c r="BO68" i="220"/>
  <c r="BN68" i="220"/>
  <c r="BM68" i="220"/>
  <c r="BL68" i="220"/>
  <c r="BK68" i="220"/>
  <c r="BJ68" i="220"/>
  <c r="BP68" i="220" s="1"/>
  <c r="X68" i="220"/>
  <c r="X73" i="220" s="1"/>
  <c r="AB70" i="220" s="1"/>
  <c r="AL70" i="220" s="1"/>
  <c r="AW70" i="220" s="1"/>
  <c r="W68" i="220"/>
  <c r="W73" i="220" s="1"/>
  <c r="AB69" i="220" s="1"/>
  <c r="AL69" i="220" s="1"/>
  <c r="AW69" i="220" s="1"/>
  <c r="T68" i="220"/>
  <c r="T73" i="220" s="1"/>
  <c r="AA70" i="220" s="1"/>
  <c r="S68" i="220"/>
  <c r="S73" i="220" s="1"/>
  <c r="AA69" i="220" s="1"/>
  <c r="P68" i="220"/>
  <c r="P73" i="220" s="1"/>
  <c r="Z70" i="220" s="1"/>
  <c r="O68" i="220"/>
  <c r="O73" i="220" s="1"/>
  <c r="Z69" i="220" s="1"/>
  <c r="L68" i="220"/>
  <c r="H68" i="220"/>
  <c r="H71" i="220" s="1"/>
  <c r="C68" i="220"/>
  <c r="AI69" i="220" s="1"/>
  <c r="CC67" i="220"/>
  <c r="BO67" i="220"/>
  <c r="BN67" i="220"/>
  <c r="BM67" i="220"/>
  <c r="BL67" i="220"/>
  <c r="BK67" i="220"/>
  <c r="BJ67" i="220"/>
  <c r="BP67" i="220" s="1"/>
  <c r="V67" i="220"/>
  <c r="V73" i="220" s="1"/>
  <c r="AB68" i="220" s="1"/>
  <c r="AL68" i="220" s="1"/>
  <c r="AW68" i="220" s="1"/>
  <c r="U67" i="220"/>
  <c r="U73" i="220" s="1"/>
  <c r="AB67" i="220" s="1"/>
  <c r="AL67" i="220" s="1"/>
  <c r="AW67" i="220" s="1"/>
  <c r="R67" i="220"/>
  <c r="R73" i="220" s="1"/>
  <c r="AA68" i="220" s="1"/>
  <c r="Q67" i="220"/>
  <c r="Q73" i="220" s="1"/>
  <c r="AA67" i="220" s="1"/>
  <c r="N67" i="220"/>
  <c r="N73" i="220" s="1"/>
  <c r="Z68" i="220" s="1"/>
  <c r="M67" i="220"/>
  <c r="M73" i="220" s="1"/>
  <c r="Z67" i="220" s="1"/>
  <c r="L67" i="220"/>
  <c r="H67" i="220"/>
  <c r="C72" i="220" s="1"/>
  <c r="C67" i="220"/>
  <c r="C69" i="220" s="1"/>
  <c r="CM66" i="220"/>
  <c r="CC66" i="220"/>
  <c r="CM65" i="220"/>
  <c r="BV65" i="220"/>
  <c r="BV64" i="220"/>
  <c r="C62" i="220"/>
  <c r="BV61" i="220"/>
  <c r="BO61" i="220"/>
  <c r="BN61" i="220"/>
  <c r="BM61" i="220"/>
  <c r="BL61" i="220"/>
  <c r="BK61" i="220"/>
  <c r="BJ61" i="220"/>
  <c r="BP61" i="220" s="1"/>
  <c r="W61" i="220"/>
  <c r="V61" i="220"/>
  <c r="S61" i="220"/>
  <c r="R61" i="220"/>
  <c r="O61" i="220"/>
  <c r="N61" i="220"/>
  <c r="L61" i="220"/>
  <c r="CM60" i="220"/>
  <c r="BV60" i="220"/>
  <c r="BO60" i="220"/>
  <c r="BN60" i="220"/>
  <c r="BM60" i="220"/>
  <c r="BL60" i="220"/>
  <c r="BK60" i="220"/>
  <c r="BJ60" i="220"/>
  <c r="BP60" i="220" s="1"/>
  <c r="X60" i="220"/>
  <c r="U60" i="220"/>
  <c r="T60" i="220"/>
  <c r="Q60" i="220"/>
  <c r="P60" i="220"/>
  <c r="M60" i="220"/>
  <c r="L60" i="220"/>
  <c r="CM59" i="220"/>
  <c r="CC59" i="220"/>
  <c r="BO59" i="220"/>
  <c r="BN59" i="220"/>
  <c r="BM59" i="220"/>
  <c r="BL59" i="220"/>
  <c r="BK59" i="220"/>
  <c r="BJ59" i="220"/>
  <c r="BP59" i="220" s="1"/>
  <c r="X59" i="220"/>
  <c r="V59" i="220"/>
  <c r="T59" i="220"/>
  <c r="R59" i="220"/>
  <c r="P59" i="220"/>
  <c r="N59" i="220"/>
  <c r="L59" i="220"/>
  <c r="CC58" i="220"/>
  <c r="BO58" i="220"/>
  <c r="BN58" i="220"/>
  <c r="BM58" i="220"/>
  <c r="BL58" i="220"/>
  <c r="BK58" i="220"/>
  <c r="BJ58" i="220"/>
  <c r="BP58" i="220" s="1"/>
  <c r="W58" i="220"/>
  <c r="U58" i="220"/>
  <c r="S58" i="220"/>
  <c r="Q58" i="220"/>
  <c r="O58" i="220"/>
  <c r="M58" i="220"/>
  <c r="L58" i="220"/>
  <c r="BV57" i="220"/>
  <c r="BO57" i="220"/>
  <c r="BN57" i="220"/>
  <c r="BM57" i="220"/>
  <c r="BL57" i="220"/>
  <c r="BK57" i="220"/>
  <c r="BJ57" i="220"/>
  <c r="BP57" i="220" s="1"/>
  <c r="X57" i="220"/>
  <c r="X62" i="220" s="1"/>
  <c r="AB59" i="220" s="1"/>
  <c r="AL59" i="220" s="1"/>
  <c r="AW59" i="220" s="1"/>
  <c r="W57" i="220"/>
  <c r="W62" i="220" s="1"/>
  <c r="AB58" i="220" s="1"/>
  <c r="AL58" i="220" s="1"/>
  <c r="AW58" i="220" s="1"/>
  <c r="T57" i="220"/>
  <c r="T62" i="220" s="1"/>
  <c r="AA59" i="220" s="1"/>
  <c r="S57" i="220"/>
  <c r="S62" i="220" s="1"/>
  <c r="AA58" i="220" s="1"/>
  <c r="P57" i="220"/>
  <c r="P62" i="220" s="1"/>
  <c r="Z59" i="220" s="1"/>
  <c r="O57" i="220"/>
  <c r="O62" i="220" s="1"/>
  <c r="Z58" i="220" s="1"/>
  <c r="L57" i="220"/>
  <c r="H57" i="220"/>
  <c r="H59" i="220" s="1"/>
  <c r="C57" i="220"/>
  <c r="H61" i="220" s="1"/>
  <c r="BV56" i="220"/>
  <c r="BO56" i="220"/>
  <c r="BN56" i="220"/>
  <c r="BM56" i="220"/>
  <c r="BL56" i="220"/>
  <c r="BK56" i="220"/>
  <c r="BJ56" i="220"/>
  <c r="BP56" i="220" s="1"/>
  <c r="V56" i="220"/>
  <c r="V62" i="220" s="1"/>
  <c r="AB57" i="220" s="1"/>
  <c r="AL57" i="220" s="1"/>
  <c r="AW57" i="220" s="1"/>
  <c r="U56" i="220"/>
  <c r="U62" i="220" s="1"/>
  <c r="AB56" i="220" s="1"/>
  <c r="AL56" i="220" s="1"/>
  <c r="AW56" i="220" s="1"/>
  <c r="R56" i="220"/>
  <c r="R62" i="220" s="1"/>
  <c r="AA57" i="220" s="1"/>
  <c r="Q56" i="220"/>
  <c r="Q62" i="220" s="1"/>
  <c r="AA56" i="220" s="1"/>
  <c r="N56" i="220"/>
  <c r="N62" i="220" s="1"/>
  <c r="Z57" i="220" s="1"/>
  <c r="M56" i="220"/>
  <c r="M62" i="220" s="1"/>
  <c r="Z56" i="220" s="1"/>
  <c r="L56" i="220"/>
  <c r="H56" i="220"/>
  <c r="C61" i="220" s="1"/>
  <c r="C56" i="220"/>
  <c r="C60" i="220" s="1"/>
  <c r="CH55" i="220"/>
  <c r="CH54" i="220"/>
  <c r="BV53" i="220"/>
  <c r="BV52" i="220"/>
  <c r="CC51" i="220"/>
  <c r="C51" i="220"/>
  <c r="CC50" i="220"/>
  <c r="BO50" i="220"/>
  <c r="BN50" i="220"/>
  <c r="BM50" i="220"/>
  <c r="BL50" i="220"/>
  <c r="BK50" i="220"/>
  <c r="BJ50" i="220"/>
  <c r="BP50" i="220" s="1"/>
  <c r="W50" i="220"/>
  <c r="V50" i="220"/>
  <c r="S50" i="220"/>
  <c r="R50" i="220"/>
  <c r="O50" i="220"/>
  <c r="N50" i="220"/>
  <c r="L50" i="220"/>
  <c r="BV49" i="220"/>
  <c r="BO49" i="220"/>
  <c r="BN49" i="220"/>
  <c r="BM49" i="220"/>
  <c r="BL49" i="220"/>
  <c r="BK49" i="220"/>
  <c r="BJ49" i="220"/>
  <c r="BP49" i="220" s="1"/>
  <c r="X49" i="220"/>
  <c r="U49" i="220"/>
  <c r="T49" i="220"/>
  <c r="Q49" i="220"/>
  <c r="P49" i="220"/>
  <c r="M49" i="220"/>
  <c r="L49" i="220"/>
  <c r="BV48" i="220"/>
  <c r="BO48" i="220"/>
  <c r="BN48" i="220"/>
  <c r="BM48" i="220"/>
  <c r="BL48" i="220"/>
  <c r="BK48" i="220"/>
  <c r="BJ48" i="220"/>
  <c r="BP48" i="220" s="1"/>
  <c r="X48" i="220"/>
  <c r="V48" i="220"/>
  <c r="T48" i="220"/>
  <c r="R48" i="220"/>
  <c r="P48" i="220"/>
  <c r="N48" i="220"/>
  <c r="L48" i="220"/>
  <c r="BO47" i="220"/>
  <c r="BN47" i="220"/>
  <c r="BM47" i="220"/>
  <c r="BL47" i="220"/>
  <c r="BK47" i="220"/>
  <c r="BJ47" i="220"/>
  <c r="BP47" i="220" s="1"/>
  <c r="W47" i="220"/>
  <c r="U47" i="220"/>
  <c r="S47" i="220"/>
  <c r="Q47" i="220"/>
  <c r="O47" i="220"/>
  <c r="M47" i="220"/>
  <c r="L47" i="220"/>
  <c r="BO46" i="220"/>
  <c r="BN46" i="220"/>
  <c r="BM46" i="220"/>
  <c r="BL46" i="220"/>
  <c r="BK46" i="220"/>
  <c r="BJ46" i="220"/>
  <c r="BP46" i="220" s="1"/>
  <c r="X46" i="220"/>
  <c r="X51" i="220" s="1"/>
  <c r="AB48" i="220" s="1"/>
  <c r="AL48" i="220" s="1"/>
  <c r="AW48" i="220" s="1"/>
  <c r="W46" i="220"/>
  <c r="W51" i="220" s="1"/>
  <c r="AB47" i="220" s="1"/>
  <c r="AL47" i="220" s="1"/>
  <c r="AW47" i="220" s="1"/>
  <c r="T46" i="220"/>
  <c r="T51" i="220" s="1"/>
  <c r="AA48" i="220" s="1"/>
  <c r="S46" i="220"/>
  <c r="S51" i="220" s="1"/>
  <c r="AA47" i="220" s="1"/>
  <c r="P46" i="220"/>
  <c r="P51" i="220" s="1"/>
  <c r="Z48" i="220" s="1"/>
  <c r="O46" i="220"/>
  <c r="O51" i="220" s="1"/>
  <c r="Z47" i="220" s="1"/>
  <c r="L46" i="220"/>
  <c r="H46" i="220"/>
  <c r="H49" i="220" s="1"/>
  <c r="C46" i="220"/>
  <c r="H50" i="220" s="1"/>
  <c r="BO45" i="220"/>
  <c r="BN45" i="220"/>
  <c r="BM45" i="220"/>
  <c r="BL45" i="220"/>
  <c r="BK45" i="220"/>
  <c r="BJ45" i="220"/>
  <c r="BP45" i="220" s="1"/>
  <c r="BP51" i="220" s="1"/>
  <c r="V45" i="220"/>
  <c r="V51" i="220" s="1"/>
  <c r="AB46" i="220" s="1"/>
  <c r="AL46" i="220" s="1"/>
  <c r="AW46" i="220" s="1"/>
  <c r="U45" i="220"/>
  <c r="U51" i="220" s="1"/>
  <c r="AB45" i="220" s="1"/>
  <c r="AL45" i="220" s="1"/>
  <c r="AW45" i="220" s="1"/>
  <c r="R45" i="220"/>
  <c r="R51" i="220" s="1"/>
  <c r="AA46" i="220" s="1"/>
  <c r="Q45" i="220"/>
  <c r="Q51" i="220" s="1"/>
  <c r="AA45" i="220" s="1"/>
  <c r="N45" i="220"/>
  <c r="N51" i="220" s="1"/>
  <c r="Z46" i="220" s="1"/>
  <c r="M45" i="220"/>
  <c r="M51" i="220" s="1"/>
  <c r="Z45" i="220" s="1"/>
  <c r="L45" i="220"/>
  <c r="H45" i="220"/>
  <c r="C48" i="220" s="1"/>
  <c r="C45" i="220"/>
  <c r="C49" i="220" s="1"/>
  <c r="BT41" i="220"/>
  <c r="BT40" i="220"/>
  <c r="C40" i="220"/>
  <c r="CA39" i="220"/>
  <c r="BO39" i="220"/>
  <c r="BN39" i="220"/>
  <c r="BM39" i="220"/>
  <c r="BL39" i="220"/>
  <c r="BK39" i="220"/>
  <c r="BJ39" i="220"/>
  <c r="BP39" i="220" s="1"/>
  <c r="W39" i="220"/>
  <c r="V39" i="220"/>
  <c r="S39" i="220"/>
  <c r="R39" i="220"/>
  <c r="O39" i="220"/>
  <c r="N39" i="220"/>
  <c r="L39" i="220"/>
  <c r="BO38" i="220"/>
  <c r="BN38" i="220"/>
  <c r="BM38" i="220"/>
  <c r="BL38" i="220"/>
  <c r="BK38" i="220"/>
  <c r="BJ38" i="220"/>
  <c r="BP38" i="220" s="1"/>
  <c r="X38" i="220"/>
  <c r="U38" i="220"/>
  <c r="T38" i="220"/>
  <c r="Q38" i="220"/>
  <c r="P38" i="220"/>
  <c r="M38" i="220"/>
  <c r="L38" i="220"/>
  <c r="BT37" i="220"/>
  <c r="BO37" i="220"/>
  <c r="BN37" i="220"/>
  <c r="BM37" i="220"/>
  <c r="BL37" i="220"/>
  <c r="BK37" i="220"/>
  <c r="BJ37" i="220"/>
  <c r="BP37" i="220" s="1"/>
  <c r="X37" i="220"/>
  <c r="V37" i="220"/>
  <c r="T37" i="220"/>
  <c r="R37" i="220"/>
  <c r="P37" i="220"/>
  <c r="N37" i="220"/>
  <c r="L37" i="220"/>
  <c r="BT36" i="220"/>
  <c r="BO36" i="220"/>
  <c r="BN36" i="220"/>
  <c r="BM36" i="220"/>
  <c r="BL36" i="220"/>
  <c r="BK36" i="220"/>
  <c r="BJ36" i="220"/>
  <c r="BP36" i="220" s="1"/>
  <c r="W36" i="220"/>
  <c r="U36" i="220"/>
  <c r="S36" i="220"/>
  <c r="Q36" i="220"/>
  <c r="O36" i="220"/>
  <c r="M36" i="220"/>
  <c r="L36" i="220"/>
  <c r="CF35" i="220"/>
  <c r="BO35" i="220"/>
  <c r="BN35" i="220"/>
  <c r="BM35" i="220"/>
  <c r="BL35" i="220"/>
  <c r="BK35" i="220"/>
  <c r="BJ35" i="220"/>
  <c r="BP35" i="220" s="1"/>
  <c r="X35" i="220"/>
  <c r="X40" i="220" s="1"/>
  <c r="AB37" i="220" s="1"/>
  <c r="AL37" i="220" s="1"/>
  <c r="AW37" i="220" s="1"/>
  <c r="W35" i="220"/>
  <c r="W40" i="220" s="1"/>
  <c r="AB36" i="220" s="1"/>
  <c r="AL36" i="220" s="1"/>
  <c r="AW36" i="220" s="1"/>
  <c r="T35" i="220"/>
  <c r="T40" i="220" s="1"/>
  <c r="AA37" i="220" s="1"/>
  <c r="S35" i="220"/>
  <c r="S40" i="220" s="1"/>
  <c r="AA36" i="220" s="1"/>
  <c r="P35" i="220"/>
  <c r="P40" i="220" s="1"/>
  <c r="Z37" i="220" s="1"/>
  <c r="O35" i="220"/>
  <c r="O40" i="220" s="1"/>
  <c r="Z36" i="220" s="1"/>
  <c r="L35" i="220"/>
  <c r="H35" i="220"/>
  <c r="H38" i="220" s="1"/>
  <c r="C35" i="220"/>
  <c r="H36" i="220" s="1"/>
  <c r="BO34" i="220"/>
  <c r="BN34" i="220"/>
  <c r="BM34" i="220"/>
  <c r="BL34" i="220"/>
  <c r="BK34" i="220"/>
  <c r="BJ34" i="220"/>
  <c r="BP34" i="220" s="1"/>
  <c r="V34" i="220"/>
  <c r="V40" i="220" s="1"/>
  <c r="AB35" i="220" s="1"/>
  <c r="AL35" i="220" s="1"/>
  <c r="AW35" i="220" s="1"/>
  <c r="U34" i="220"/>
  <c r="U40" i="220" s="1"/>
  <c r="AB34" i="220" s="1"/>
  <c r="AL34" i="220" s="1"/>
  <c r="AW34" i="220" s="1"/>
  <c r="R34" i="220"/>
  <c r="R40" i="220" s="1"/>
  <c r="AA35" i="220" s="1"/>
  <c r="Q34" i="220"/>
  <c r="Q40" i="220" s="1"/>
  <c r="AA34" i="220" s="1"/>
  <c r="N34" i="220"/>
  <c r="N40" i="220" s="1"/>
  <c r="Z35" i="220" s="1"/>
  <c r="M34" i="220"/>
  <c r="M40" i="220" s="1"/>
  <c r="Z34" i="220" s="1"/>
  <c r="L34" i="220"/>
  <c r="H34" i="220"/>
  <c r="C39" i="220" s="1"/>
  <c r="C34" i="220"/>
  <c r="C38" i="220" s="1"/>
  <c r="BT33" i="220"/>
  <c r="BT32" i="220"/>
  <c r="CA31" i="220"/>
  <c r="CF34" i="220" s="1"/>
  <c r="BT29" i="220"/>
  <c r="C29" i="220"/>
  <c r="BT28" i="220"/>
  <c r="BO28" i="220"/>
  <c r="BN28" i="220"/>
  <c r="BM28" i="220"/>
  <c r="BL28" i="220"/>
  <c r="BK28" i="220"/>
  <c r="BJ28" i="220"/>
  <c r="BP28" i="220" s="1"/>
  <c r="W28" i="220"/>
  <c r="V28" i="220"/>
  <c r="S28" i="220"/>
  <c r="R28" i="220"/>
  <c r="O28" i="220"/>
  <c r="N28" i="220"/>
  <c r="L28" i="220"/>
  <c r="BO27" i="220"/>
  <c r="BN27" i="220"/>
  <c r="BM27" i="220"/>
  <c r="BL27" i="220"/>
  <c r="BK27" i="220"/>
  <c r="BJ27" i="220"/>
  <c r="X27" i="220"/>
  <c r="U27" i="220"/>
  <c r="T27" i="220"/>
  <c r="Q27" i="220"/>
  <c r="P27" i="220"/>
  <c r="M27" i="220"/>
  <c r="L27" i="220"/>
  <c r="BO26" i="220"/>
  <c r="BN26" i="220"/>
  <c r="BM26" i="220"/>
  <c r="BL26" i="220"/>
  <c r="BK26" i="220"/>
  <c r="BJ26" i="220"/>
  <c r="BP26" i="220" s="1"/>
  <c r="X26" i="220"/>
  <c r="V26" i="220"/>
  <c r="T26" i="220"/>
  <c r="R26" i="220"/>
  <c r="P26" i="220"/>
  <c r="N26" i="220"/>
  <c r="L26" i="220"/>
  <c r="BT25" i="220"/>
  <c r="BO25" i="220"/>
  <c r="BN25" i="220"/>
  <c r="BM25" i="220"/>
  <c r="BL25" i="220"/>
  <c r="BK25" i="220"/>
  <c r="BJ25" i="220"/>
  <c r="BP25" i="220" s="1"/>
  <c r="W25" i="220"/>
  <c r="U25" i="220"/>
  <c r="S25" i="220"/>
  <c r="Q25" i="220"/>
  <c r="O25" i="220"/>
  <c r="M25" i="220"/>
  <c r="L25" i="220"/>
  <c r="CK24" i="220"/>
  <c r="CK30" i="220" s="1"/>
  <c r="CQ29" i="220" s="1"/>
  <c r="BT24" i="220"/>
  <c r="BO24" i="220"/>
  <c r="BN24" i="220"/>
  <c r="BM24" i="220"/>
  <c r="BL24" i="220"/>
  <c r="BK24" i="220"/>
  <c r="BJ24" i="220"/>
  <c r="BP24" i="220" s="1"/>
  <c r="X24" i="220"/>
  <c r="X29" i="220" s="1"/>
  <c r="AB26" i="220" s="1"/>
  <c r="AL26" i="220" s="1"/>
  <c r="AW26" i="220" s="1"/>
  <c r="W24" i="220"/>
  <c r="W29" i="220" s="1"/>
  <c r="AB25" i="220" s="1"/>
  <c r="AL25" i="220" s="1"/>
  <c r="AW25" i="220" s="1"/>
  <c r="T24" i="220"/>
  <c r="T29" i="220" s="1"/>
  <c r="AA26" i="220" s="1"/>
  <c r="S24" i="220"/>
  <c r="S29" i="220" s="1"/>
  <c r="AA25" i="220" s="1"/>
  <c r="P24" i="220"/>
  <c r="P29" i="220" s="1"/>
  <c r="Z26" i="220" s="1"/>
  <c r="O24" i="220"/>
  <c r="O29" i="220" s="1"/>
  <c r="Z25" i="220" s="1"/>
  <c r="L24" i="220"/>
  <c r="H24" i="220"/>
  <c r="H27" i="220" s="1"/>
  <c r="C24" i="220"/>
  <c r="H28" i="220" s="1"/>
  <c r="CQ23" i="220"/>
  <c r="CA23" i="220"/>
  <c r="BO23" i="220"/>
  <c r="BN23" i="220"/>
  <c r="BM23" i="220"/>
  <c r="BL23" i="220"/>
  <c r="BK23" i="220"/>
  <c r="BJ23" i="220"/>
  <c r="V23" i="220"/>
  <c r="V29" i="220" s="1"/>
  <c r="AB24" i="220" s="1"/>
  <c r="AL24" i="220" s="1"/>
  <c r="AW24" i="220" s="1"/>
  <c r="U23" i="220"/>
  <c r="U29" i="220" s="1"/>
  <c r="AB23" i="220" s="1"/>
  <c r="AL23" i="220" s="1"/>
  <c r="AW23" i="220" s="1"/>
  <c r="R23" i="220"/>
  <c r="R29" i="220" s="1"/>
  <c r="AA24" i="220" s="1"/>
  <c r="Q23" i="220"/>
  <c r="Q29" i="220" s="1"/>
  <c r="AA23" i="220" s="1"/>
  <c r="N23" i="220"/>
  <c r="N29" i="220" s="1"/>
  <c r="Z24" i="220" s="1"/>
  <c r="M23" i="220"/>
  <c r="M29" i="220" s="1"/>
  <c r="Z23" i="220" s="1"/>
  <c r="L23" i="220"/>
  <c r="H23" i="220"/>
  <c r="AI24" i="220" s="1"/>
  <c r="C23" i="220"/>
  <c r="AI23" i="220" s="1"/>
  <c r="BT21" i="220"/>
  <c r="BT20" i="220"/>
  <c r="CF19" i="220"/>
  <c r="CK23" i="220" s="1"/>
  <c r="C18" i="220"/>
  <c r="BT17" i="220"/>
  <c r="BO17" i="220"/>
  <c r="BN17" i="220"/>
  <c r="BM17" i="220"/>
  <c r="BL17" i="220"/>
  <c r="BK17" i="220"/>
  <c r="BJ17" i="220"/>
  <c r="W17" i="220"/>
  <c r="V17" i="220"/>
  <c r="S17" i="220"/>
  <c r="R17" i="220"/>
  <c r="O17" i="220"/>
  <c r="N17" i="220"/>
  <c r="L17" i="220"/>
  <c r="BT16" i="220"/>
  <c r="BO16" i="220"/>
  <c r="BN16" i="220"/>
  <c r="BM16" i="220"/>
  <c r="BL16" i="220"/>
  <c r="BK16" i="220"/>
  <c r="BJ16" i="220"/>
  <c r="BP16" i="220" s="1"/>
  <c r="X16" i="220"/>
  <c r="U16" i="220"/>
  <c r="T16" i="220"/>
  <c r="Q16" i="220"/>
  <c r="P16" i="220"/>
  <c r="M16" i="220"/>
  <c r="L16" i="220"/>
  <c r="CA15" i="220"/>
  <c r="CF18" i="220" s="1"/>
  <c r="BO15" i="220"/>
  <c r="BN15" i="220"/>
  <c r="BM15" i="220"/>
  <c r="BL15" i="220"/>
  <c r="BK15" i="220"/>
  <c r="BJ15" i="220"/>
  <c r="BP15" i="220" s="1"/>
  <c r="X15" i="220"/>
  <c r="V15" i="220"/>
  <c r="T15" i="220"/>
  <c r="R15" i="220"/>
  <c r="P15" i="220"/>
  <c r="N15" i="220"/>
  <c r="L15" i="220"/>
  <c r="BO14" i="220"/>
  <c r="BN14" i="220"/>
  <c r="BM14" i="220"/>
  <c r="BL14" i="220"/>
  <c r="BK14" i="220"/>
  <c r="BJ14" i="220"/>
  <c r="W14" i="220"/>
  <c r="U14" i="220"/>
  <c r="S14" i="220"/>
  <c r="Q14" i="220"/>
  <c r="O14" i="220"/>
  <c r="M14" i="220"/>
  <c r="L14" i="220"/>
  <c r="BT13" i="220"/>
  <c r="CA14" i="220" s="1"/>
  <c r="BO13" i="220"/>
  <c r="BN13" i="220"/>
  <c r="BM13" i="220"/>
  <c r="BL13" i="220"/>
  <c r="BK13" i="220"/>
  <c r="BJ13" i="220"/>
  <c r="X13" i="220"/>
  <c r="X18" i="220" s="1"/>
  <c r="AB15" i="220" s="1"/>
  <c r="AL15" i="220" s="1"/>
  <c r="AW15" i="220" s="1"/>
  <c r="W13" i="220"/>
  <c r="W18" i="220" s="1"/>
  <c r="AB14" i="220" s="1"/>
  <c r="AL14" i="220" s="1"/>
  <c r="AW14" i="220" s="1"/>
  <c r="T13" i="220"/>
  <c r="T18" i="220" s="1"/>
  <c r="AA15" i="220" s="1"/>
  <c r="S13" i="220"/>
  <c r="S18" i="220" s="1"/>
  <c r="AA14" i="220" s="1"/>
  <c r="P13" i="220"/>
  <c r="P18" i="220" s="1"/>
  <c r="Z15" i="220" s="1"/>
  <c r="O13" i="220"/>
  <c r="O18" i="220" s="1"/>
  <c r="Z14" i="220" s="1"/>
  <c r="L13" i="220"/>
  <c r="H13" i="220"/>
  <c r="H16" i="220" s="1"/>
  <c r="C13" i="220"/>
  <c r="H14" i="220" s="1"/>
  <c r="BT12" i="220"/>
  <c r="BO12" i="220"/>
  <c r="BN12" i="220"/>
  <c r="BM12" i="220"/>
  <c r="BL12" i="220"/>
  <c r="BK12" i="220"/>
  <c r="BJ12" i="220"/>
  <c r="V12" i="220"/>
  <c r="V18" i="220" s="1"/>
  <c r="AB13" i="220" s="1"/>
  <c r="AL13" i="220" s="1"/>
  <c r="AW13" i="220" s="1"/>
  <c r="U12" i="220"/>
  <c r="U18" i="220" s="1"/>
  <c r="AB12" i="220" s="1"/>
  <c r="AL12" i="220" s="1"/>
  <c r="AW12" i="220" s="1"/>
  <c r="R12" i="220"/>
  <c r="R18" i="220" s="1"/>
  <c r="AA13" i="220" s="1"/>
  <c r="Q12" i="220"/>
  <c r="Q18" i="220" s="1"/>
  <c r="AA12" i="220" s="1"/>
  <c r="N12" i="220"/>
  <c r="N18" i="220" s="1"/>
  <c r="Z13" i="220" s="1"/>
  <c r="M12" i="220"/>
  <c r="M18" i="220" s="1"/>
  <c r="Z12" i="220" s="1"/>
  <c r="L12" i="220"/>
  <c r="H12" i="220"/>
  <c r="C17" i="220" s="1"/>
  <c r="C12" i="220"/>
  <c r="C16" i="220" s="1"/>
  <c r="C95" i="219"/>
  <c r="BO94" i="219"/>
  <c r="BN94" i="219"/>
  <c r="BM94" i="219"/>
  <c r="BL94" i="219"/>
  <c r="BK94" i="219"/>
  <c r="BJ94" i="219"/>
  <c r="BP94" i="219" s="1"/>
  <c r="W94" i="219"/>
  <c r="V94" i="219"/>
  <c r="S94" i="219"/>
  <c r="R94" i="219"/>
  <c r="O94" i="219"/>
  <c r="N94" i="219"/>
  <c r="L94" i="219"/>
  <c r="BO93" i="219"/>
  <c r="BN93" i="219"/>
  <c r="BM93" i="219"/>
  <c r="BL93" i="219"/>
  <c r="BK93" i="219"/>
  <c r="BJ93" i="219"/>
  <c r="BP93" i="219" s="1"/>
  <c r="X93" i="219"/>
  <c r="U93" i="219"/>
  <c r="T93" i="219"/>
  <c r="Q93" i="219"/>
  <c r="P93" i="219"/>
  <c r="M93" i="219"/>
  <c r="L93" i="219"/>
  <c r="BO92" i="219"/>
  <c r="BN92" i="219"/>
  <c r="BM92" i="219"/>
  <c r="BL92" i="219"/>
  <c r="BK92" i="219"/>
  <c r="BJ92" i="219"/>
  <c r="BP92" i="219" s="1"/>
  <c r="X92" i="219"/>
  <c r="V92" i="219"/>
  <c r="T92" i="219"/>
  <c r="R92" i="219"/>
  <c r="P92" i="219"/>
  <c r="N92" i="219"/>
  <c r="L92" i="219"/>
  <c r="BO91" i="219"/>
  <c r="BN91" i="219"/>
  <c r="BM91" i="219"/>
  <c r="BL91" i="219"/>
  <c r="BK91" i="219"/>
  <c r="BJ91" i="219"/>
  <c r="BP91" i="219" s="1"/>
  <c r="W91" i="219"/>
  <c r="U91" i="219"/>
  <c r="S91" i="219"/>
  <c r="Q91" i="219"/>
  <c r="O91" i="219"/>
  <c r="M91" i="219"/>
  <c r="L91" i="219"/>
  <c r="BO90" i="219"/>
  <c r="BN90" i="219"/>
  <c r="BM90" i="219"/>
  <c r="BL90" i="219"/>
  <c r="BK90" i="219"/>
  <c r="BJ90" i="219"/>
  <c r="BP90" i="219" s="1"/>
  <c r="X90" i="219"/>
  <c r="X95" i="219" s="1"/>
  <c r="AB92" i="219" s="1"/>
  <c r="AL92" i="219" s="1"/>
  <c r="AW92" i="219" s="1"/>
  <c r="W90" i="219"/>
  <c r="W95" i="219" s="1"/>
  <c r="AB91" i="219" s="1"/>
  <c r="AL91" i="219" s="1"/>
  <c r="AW91" i="219" s="1"/>
  <c r="T90" i="219"/>
  <c r="T95" i="219" s="1"/>
  <c r="AA92" i="219" s="1"/>
  <c r="S90" i="219"/>
  <c r="S95" i="219" s="1"/>
  <c r="AA91" i="219" s="1"/>
  <c r="P90" i="219"/>
  <c r="P95" i="219" s="1"/>
  <c r="Z92" i="219" s="1"/>
  <c r="O90" i="219"/>
  <c r="O95" i="219" s="1"/>
  <c r="Z91" i="219" s="1"/>
  <c r="L90" i="219"/>
  <c r="H90" i="219"/>
  <c r="AI92" i="219" s="1"/>
  <c r="C90" i="219"/>
  <c r="H91" i="219" s="1"/>
  <c r="BO89" i="219"/>
  <c r="BN89" i="219"/>
  <c r="BM89" i="219"/>
  <c r="BL89" i="219"/>
  <c r="BK89" i="219"/>
  <c r="BJ89" i="219"/>
  <c r="BP89" i="219" s="1"/>
  <c r="BP95" i="219" s="1"/>
  <c r="V89" i="219"/>
  <c r="V95" i="219" s="1"/>
  <c r="AB90" i="219" s="1"/>
  <c r="AL90" i="219" s="1"/>
  <c r="AW90" i="219" s="1"/>
  <c r="U89" i="219"/>
  <c r="U95" i="219" s="1"/>
  <c r="AB89" i="219" s="1"/>
  <c r="AL89" i="219" s="1"/>
  <c r="AW89" i="219" s="1"/>
  <c r="R89" i="219"/>
  <c r="R95" i="219" s="1"/>
  <c r="AA90" i="219" s="1"/>
  <c r="Q89" i="219"/>
  <c r="Q95" i="219" s="1"/>
  <c r="AA89" i="219" s="1"/>
  <c r="N89" i="219"/>
  <c r="N95" i="219" s="1"/>
  <c r="Z90" i="219" s="1"/>
  <c r="M89" i="219"/>
  <c r="M95" i="219" s="1"/>
  <c r="Z89" i="219" s="1"/>
  <c r="L89" i="219"/>
  <c r="H89" i="219"/>
  <c r="C94" i="219" s="1"/>
  <c r="C89" i="219"/>
  <c r="C93" i="219" s="1"/>
  <c r="C84" i="219"/>
  <c r="BO83" i="219"/>
  <c r="BN83" i="219"/>
  <c r="BM83" i="219"/>
  <c r="BL83" i="219"/>
  <c r="BK83" i="219"/>
  <c r="BJ83" i="219"/>
  <c r="BP83" i="219" s="1"/>
  <c r="W83" i="219"/>
  <c r="V83" i="219"/>
  <c r="S83" i="219"/>
  <c r="R83" i="219"/>
  <c r="O83" i="219"/>
  <c r="N83" i="219"/>
  <c r="L83" i="219"/>
  <c r="BO82" i="219"/>
  <c r="BN82" i="219"/>
  <c r="BM82" i="219"/>
  <c r="BL82" i="219"/>
  <c r="BK82" i="219"/>
  <c r="BJ82" i="219"/>
  <c r="BP82" i="219" s="1"/>
  <c r="X82" i="219"/>
  <c r="U82" i="219"/>
  <c r="T82" i="219"/>
  <c r="Q82" i="219"/>
  <c r="P82" i="219"/>
  <c r="M82" i="219"/>
  <c r="L82" i="219"/>
  <c r="BO81" i="219"/>
  <c r="BN81" i="219"/>
  <c r="BM81" i="219"/>
  <c r="BL81" i="219"/>
  <c r="BK81" i="219"/>
  <c r="BJ81" i="219"/>
  <c r="BP81" i="219" s="1"/>
  <c r="X81" i="219"/>
  <c r="V81" i="219"/>
  <c r="T81" i="219"/>
  <c r="R81" i="219"/>
  <c r="P81" i="219"/>
  <c r="N81" i="219"/>
  <c r="L81" i="219"/>
  <c r="BO80" i="219"/>
  <c r="BN80" i="219"/>
  <c r="BM80" i="219"/>
  <c r="BL80" i="219"/>
  <c r="BK80" i="219"/>
  <c r="BJ80" i="219"/>
  <c r="BP80" i="219" s="1"/>
  <c r="W80" i="219"/>
  <c r="U80" i="219"/>
  <c r="S80" i="219"/>
  <c r="Q80" i="219"/>
  <c r="O80" i="219"/>
  <c r="M80" i="219"/>
  <c r="L80" i="219"/>
  <c r="BO79" i="219"/>
  <c r="BN79" i="219"/>
  <c r="BM79" i="219"/>
  <c r="BL79" i="219"/>
  <c r="BK79" i="219"/>
  <c r="BJ79" i="219"/>
  <c r="BP79" i="219" s="1"/>
  <c r="X79" i="219"/>
  <c r="X84" i="219" s="1"/>
  <c r="AB81" i="219" s="1"/>
  <c r="AL81" i="219" s="1"/>
  <c r="AW81" i="219" s="1"/>
  <c r="W79" i="219"/>
  <c r="W84" i="219" s="1"/>
  <c r="AB80" i="219" s="1"/>
  <c r="AL80" i="219" s="1"/>
  <c r="AW80" i="219" s="1"/>
  <c r="T79" i="219"/>
  <c r="T84" i="219" s="1"/>
  <c r="AA81" i="219" s="1"/>
  <c r="S79" i="219"/>
  <c r="S84" i="219" s="1"/>
  <c r="AA80" i="219" s="1"/>
  <c r="P79" i="219"/>
  <c r="P84" i="219" s="1"/>
  <c r="Z81" i="219" s="1"/>
  <c r="O79" i="219"/>
  <c r="O84" i="219" s="1"/>
  <c r="Z80" i="219" s="1"/>
  <c r="L79" i="219"/>
  <c r="H79" i="219"/>
  <c r="H81" i="219" s="1"/>
  <c r="C79" i="219"/>
  <c r="H83" i="219" s="1"/>
  <c r="BO78" i="219"/>
  <c r="BN78" i="219"/>
  <c r="BM78" i="219"/>
  <c r="BL78" i="219"/>
  <c r="BK78" i="219"/>
  <c r="BJ78" i="219"/>
  <c r="BP78" i="219" s="1"/>
  <c r="V78" i="219"/>
  <c r="V84" i="219" s="1"/>
  <c r="AB79" i="219" s="1"/>
  <c r="AL79" i="219" s="1"/>
  <c r="AW79" i="219" s="1"/>
  <c r="U78" i="219"/>
  <c r="U84" i="219" s="1"/>
  <c r="AB78" i="219" s="1"/>
  <c r="AL78" i="219" s="1"/>
  <c r="AW78" i="219" s="1"/>
  <c r="R78" i="219"/>
  <c r="R84" i="219" s="1"/>
  <c r="AA79" i="219" s="1"/>
  <c r="Q78" i="219"/>
  <c r="Q84" i="219" s="1"/>
  <c r="AA78" i="219" s="1"/>
  <c r="N78" i="219"/>
  <c r="N84" i="219" s="1"/>
  <c r="Z79" i="219" s="1"/>
  <c r="M78" i="219"/>
  <c r="M84" i="219" s="1"/>
  <c r="Z78" i="219" s="1"/>
  <c r="L78" i="219"/>
  <c r="H78" i="219"/>
  <c r="C83" i="219" s="1"/>
  <c r="C78" i="219"/>
  <c r="C82" i="219" s="1"/>
  <c r="BV77" i="219"/>
  <c r="BV76" i="219"/>
  <c r="CC75" i="219"/>
  <c r="CC74" i="219"/>
  <c r="BV73" i="219"/>
  <c r="C73" i="219"/>
  <c r="BV72" i="219"/>
  <c r="BO72" i="219"/>
  <c r="BN72" i="219"/>
  <c r="BM72" i="219"/>
  <c r="BL72" i="219"/>
  <c r="BK72" i="219"/>
  <c r="BJ72" i="219"/>
  <c r="BP72" i="219" s="1"/>
  <c r="W72" i="219"/>
  <c r="V72" i="219"/>
  <c r="S72" i="219"/>
  <c r="R72" i="219"/>
  <c r="O72" i="219"/>
  <c r="N72" i="219"/>
  <c r="L72" i="219"/>
  <c r="CH71" i="219"/>
  <c r="BO71" i="219"/>
  <c r="BN71" i="219"/>
  <c r="BM71" i="219"/>
  <c r="BL71" i="219"/>
  <c r="BK71" i="219"/>
  <c r="BJ71" i="219"/>
  <c r="BP71" i="219" s="1"/>
  <c r="X71" i="219"/>
  <c r="U71" i="219"/>
  <c r="T71" i="219"/>
  <c r="Q71" i="219"/>
  <c r="P71" i="219"/>
  <c r="M71" i="219"/>
  <c r="L71" i="219"/>
  <c r="CH70" i="219"/>
  <c r="BO70" i="219"/>
  <c r="BN70" i="219"/>
  <c r="BM70" i="219"/>
  <c r="BL70" i="219"/>
  <c r="BK70" i="219"/>
  <c r="BJ70" i="219"/>
  <c r="BP70" i="219" s="1"/>
  <c r="X70" i="219"/>
  <c r="V70" i="219"/>
  <c r="T70" i="219"/>
  <c r="R70" i="219"/>
  <c r="P70" i="219"/>
  <c r="N70" i="219"/>
  <c r="L70" i="219"/>
  <c r="BV69" i="219"/>
  <c r="BO69" i="219"/>
  <c r="BN69" i="219"/>
  <c r="BM69" i="219"/>
  <c r="BL69" i="219"/>
  <c r="BK69" i="219"/>
  <c r="BJ69" i="219"/>
  <c r="BP69" i="219" s="1"/>
  <c r="W69" i="219"/>
  <c r="U69" i="219"/>
  <c r="S69" i="219"/>
  <c r="Q69" i="219"/>
  <c r="O69" i="219"/>
  <c r="M69" i="219"/>
  <c r="L69" i="219"/>
  <c r="BV68" i="219"/>
  <c r="BO68" i="219"/>
  <c r="BN68" i="219"/>
  <c r="BM68" i="219"/>
  <c r="BL68" i="219"/>
  <c r="BK68" i="219"/>
  <c r="BJ68" i="219"/>
  <c r="BP68" i="219" s="1"/>
  <c r="X68" i="219"/>
  <c r="X73" i="219" s="1"/>
  <c r="AB70" i="219" s="1"/>
  <c r="AL70" i="219" s="1"/>
  <c r="AW70" i="219" s="1"/>
  <c r="W68" i="219"/>
  <c r="W73" i="219" s="1"/>
  <c r="AB69" i="219" s="1"/>
  <c r="AL69" i="219" s="1"/>
  <c r="AW69" i="219" s="1"/>
  <c r="T68" i="219"/>
  <c r="T73" i="219" s="1"/>
  <c r="AA70" i="219" s="1"/>
  <c r="S68" i="219"/>
  <c r="S73" i="219" s="1"/>
  <c r="AA69" i="219" s="1"/>
  <c r="P68" i="219"/>
  <c r="P73" i="219" s="1"/>
  <c r="Z70" i="219" s="1"/>
  <c r="O68" i="219"/>
  <c r="O73" i="219" s="1"/>
  <c r="Z69" i="219" s="1"/>
  <c r="L68" i="219"/>
  <c r="H68" i="219"/>
  <c r="H71" i="219" s="1"/>
  <c r="C68" i="219"/>
  <c r="H72" i="219" s="1"/>
  <c r="CC67" i="219"/>
  <c r="BO67" i="219"/>
  <c r="BN67" i="219"/>
  <c r="BM67" i="219"/>
  <c r="BL67" i="219"/>
  <c r="BK67" i="219"/>
  <c r="BJ67" i="219"/>
  <c r="BP67" i="219" s="1"/>
  <c r="V67" i="219"/>
  <c r="V73" i="219" s="1"/>
  <c r="AB68" i="219" s="1"/>
  <c r="AL68" i="219" s="1"/>
  <c r="AW68" i="219" s="1"/>
  <c r="U67" i="219"/>
  <c r="U73" i="219" s="1"/>
  <c r="AB67" i="219" s="1"/>
  <c r="AL67" i="219" s="1"/>
  <c r="AW67" i="219" s="1"/>
  <c r="R67" i="219"/>
  <c r="R73" i="219" s="1"/>
  <c r="AA68" i="219" s="1"/>
  <c r="Q67" i="219"/>
  <c r="Q73" i="219" s="1"/>
  <c r="AA67" i="219" s="1"/>
  <c r="N67" i="219"/>
  <c r="N73" i="219" s="1"/>
  <c r="Z68" i="219" s="1"/>
  <c r="M67" i="219"/>
  <c r="M73" i="219" s="1"/>
  <c r="Z67" i="219" s="1"/>
  <c r="L67" i="219"/>
  <c r="H67" i="219"/>
  <c r="C72" i="219" s="1"/>
  <c r="C67" i="219"/>
  <c r="C69" i="219" s="1"/>
  <c r="CM66" i="219"/>
  <c r="CC66" i="219"/>
  <c r="CM65" i="219"/>
  <c r="BV65" i="219"/>
  <c r="BV64" i="219"/>
  <c r="C62" i="219"/>
  <c r="BV61" i="219"/>
  <c r="BO61" i="219"/>
  <c r="BN61" i="219"/>
  <c r="BM61" i="219"/>
  <c r="BL61" i="219"/>
  <c r="BK61" i="219"/>
  <c r="BJ61" i="219"/>
  <c r="BP61" i="219" s="1"/>
  <c r="W61" i="219"/>
  <c r="V61" i="219"/>
  <c r="S61" i="219"/>
  <c r="R61" i="219"/>
  <c r="O61" i="219"/>
  <c r="N61" i="219"/>
  <c r="L61" i="219"/>
  <c r="CM60" i="219"/>
  <c r="BV60" i="219"/>
  <c r="BO60" i="219"/>
  <c r="BN60" i="219"/>
  <c r="BM60" i="219"/>
  <c r="BL60" i="219"/>
  <c r="BK60" i="219"/>
  <c r="BJ60" i="219"/>
  <c r="BP60" i="219" s="1"/>
  <c r="X60" i="219"/>
  <c r="U60" i="219"/>
  <c r="T60" i="219"/>
  <c r="Q60" i="219"/>
  <c r="P60" i="219"/>
  <c r="M60" i="219"/>
  <c r="L60" i="219"/>
  <c r="CM59" i="219"/>
  <c r="CC59" i="219"/>
  <c r="BO59" i="219"/>
  <c r="BN59" i="219"/>
  <c r="BM59" i="219"/>
  <c r="BL59" i="219"/>
  <c r="BK59" i="219"/>
  <c r="BJ59" i="219"/>
  <c r="BP59" i="219" s="1"/>
  <c r="X59" i="219"/>
  <c r="V59" i="219"/>
  <c r="T59" i="219"/>
  <c r="R59" i="219"/>
  <c r="P59" i="219"/>
  <c r="N59" i="219"/>
  <c r="L59" i="219"/>
  <c r="CC58" i="219"/>
  <c r="BO58" i="219"/>
  <c r="BN58" i="219"/>
  <c r="BM58" i="219"/>
  <c r="BL58" i="219"/>
  <c r="BK58" i="219"/>
  <c r="BJ58" i="219"/>
  <c r="BP58" i="219" s="1"/>
  <c r="W58" i="219"/>
  <c r="U58" i="219"/>
  <c r="S58" i="219"/>
  <c r="Q58" i="219"/>
  <c r="O58" i="219"/>
  <c r="M58" i="219"/>
  <c r="L58" i="219"/>
  <c r="BV57" i="219"/>
  <c r="BO57" i="219"/>
  <c r="BN57" i="219"/>
  <c r="BM57" i="219"/>
  <c r="BL57" i="219"/>
  <c r="BK57" i="219"/>
  <c r="BJ57" i="219"/>
  <c r="BP57" i="219" s="1"/>
  <c r="X57" i="219"/>
  <c r="X62" i="219" s="1"/>
  <c r="AB59" i="219" s="1"/>
  <c r="AL59" i="219" s="1"/>
  <c r="AW59" i="219" s="1"/>
  <c r="W57" i="219"/>
  <c r="W62" i="219" s="1"/>
  <c r="AB58" i="219" s="1"/>
  <c r="AL58" i="219" s="1"/>
  <c r="AW58" i="219" s="1"/>
  <c r="T57" i="219"/>
  <c r="T62" i="219" s="1"/>
  <c r="AA59" i="219" s="1"/>
  <c r="S57" i="219"/>
  <c r="S62" i="219" s="1"/>
  <c r="AA58" i="219" s="1"/>
  <c r="P57" i="219"/>
  <c r="P62" i="219" s="1"/>
  <c r="Z59" i="219" s="1"/>
  <c r="O57" i="219"/>
  <c r="O62" i="219" s="1"/>
  <c r="Z58" i="219" s="1"/>
  <c r="L57" i="219"/>
  <c r="H57" i="219"/>
  <c r="H59" i="219" s="1"/>
  <c r="C57" i="219"/>
  <c r="H61" i="219" s="1"/>
  <c r="BV56" i="219"/>
  <c r="BO56" i="219"/>
  <c r="BN56" i="219"/>
  <c r="BM56" i="219"/>
  <c r="BL56" i="219"/>
  <c r="BK56" i="219"/>
  <c r="BJ56" i="219"/>
  <c r="BP56" i="219" s="1"/>
  <c r="BP62" i="219" s="1"/>
  <c r="V56" i="219"/>
  <c r="V62" i="219" s="1"/>
  <c r="AB57" i="219" s="1"/>
  <c r="AL57" i="219" s="1"/>
  <c r="AW57" i="219" s="1"/>
  <c r="U56" i="219"/>
  <c r="U62" i="219" s="1"/>
  <c r="AB56" i="219" s="1"/>
  <c r="AL56" i="219" s="1"/>
  <c r="AW56" i="219" s="1"/>
  <c r="R56" i="219"/>
  <c r="R62" i="219" s="1"/>
  <c r="AA57" i="219" s="1"/>
  <c r="Q56" i="219"/>
  <c r="Q62" i="219" s="1"/>
  <c r="AA56" i="219" s="1"/>
  <c r="N56" i="219"/>
  <c r="N62" i="219" s="1"/>
  <c r="Z57" i="219" s="1"/>
  <c r="M56" i="219"/>
  <c r="M62" i="219" s="1"/>
  <c r="Z56" i="219" s="1"/>
  <c r="L56" i="219"/>
  <c r="H56" i="219"/>
  <c r="C61" i="219" s="1"/>
  <c r="C56" i="219"/>
  <c r="C60" i="219" s="1"/>
  <c r="CH55" i="219"/>
  <c r="CH54" i="219"/>
  <c r="BV53" i="219"/>
  <c r="BV52" i="219"/>
  <c r="CC51" i="219"/>
  <c r="C51" i="219"/>
  <c r="CC50" i="219"/>
  <c r="BO50" i="219"/>
  <c r="BN50" i="219"/>
  <c r="BM50" i="219"/>
  <c r="BL50" i="219"/>
  <c r="BK50" i="219"/>
  <c r="BJ50" i="219"/>
  <c r="W50" i="219"/>
  <c r="V50" i="219"/>
  <c r="S50" i="219"/>
  <c r="R50" i="219"/>
  <c r="O50" i="219"/>
  <c r="N50" i="219"/>
  <c r="L50" i="219"/>
  <c r="BV49" i="219"/>
  <c r="BO49" i="219"/>
  <c r="BN49" i="219"/>
  <c r="BM49" i="219"/>
  <c r="BL49" i="219"/>
  <c r="BK49" i="219"/>
  <c r="BJ49" i="219"/>
  <c r="BP49" i="219" s="1"/>
  <c r="X49" i="219"/>
  <c r="U49" i="219"/>
  <c r="T49" i="219"/>
  <c r="Q49" i="219"/>
  <c r="P49" i="219"/>
  <c r="M49" i="219"/>
  <c r="L49" i="219"/>
  <c r="BV48" i="219"/>
  <c r="BO48" i="219"/>
  <c r="BN48" i="219"/>
  <c r="BM48" i="219"/>
  <c r="BL48" i="219"/>
  <c r="BK48" i="219"/>
  <c r="BJ48" i="219"/>
  <c r="BP48" i="219" s="1"/>
  <c r="X48" i="219"/>
  <c r="V48" i="219"/>
  <c r="T48" i="219"/>
  <c r="R48" i="219"/>
  <c r="P48" i="219"/>
  <c r="N48" i="219"/>
  <c r="L48" i="219"/>
  <c r="BO47" i="219"/>
  <c r="BN47" i="219"/>
  <c r="BM47" i="219"/>
  <c r="BL47" i="219"/>
  <c r="BK47" i="219"/>
  <c r="BJ47" i="219"/>
  <c r="BP47" i="219" s="1"/>
  <c r="W47" i="219"/>
  <c r="U47" i="219"/>
  <c r="S47" i="219"/>
  <c r="Q47" i="219"/>
  <c r="O47" i="219"/>
  <c r="M47" i="219"/>
  <c r="L47" i="219"/>
  <c r="BO46" i="219"/>
  <c r="BN46" i="219"/>
  <c r="BM46" i="219"/>
  <c r="BL46" i="219"/>
  <c r="BK46" i="219"/>
  <c r="BJ46" i="219"/>
  <c r="BP46" i="219" s="1"/>
  <c r="X46" i="219"/>
  <c r="X51" i="219" s="1"/>
  <c r="AB48" i="219" s="1"/>
  <c r="AL48" i="219" s="1"/>
  <c r="AW48" i="219" s="1"/>
  <c r="W46" i="219"/>
  <c r="W51" i="219" s="1"/>
  <c r="AB47" i="219" s="1"/>
  <c r="AL47" i="219" s="1"/>
  <c r="AW47" i="219" s="1"/>
  <c r="T46" i="219"/>
  <c r="T51" i="219" s="1"/>
  <c r="AA48" i="219" s="1"/>
  <c r="S46" i="219"/>
  <c r="S51" i="219" s="1"/>
  <c r="AA47" i="219" s="1"/>
  <c r="P46" i="219"/>
  <c r="P51" i="219" s="1"/>
  <c r="Z48" i="219" s="1"/>
  <c r="O46" i="219"/>
  <c r="O51" i="219" s="1"/>
  <c r="Z47" i="219" s="1"/>
  <c r="L46" i="219"/>
  <c r="H46" i="219"/>
  <c r="H49" i="219" s="1"/>
  <c r="C46" i="219"/>
  <c r="H50" i="219" s="1"/>
  <c r="BO45" i="219"/>
  <c r="BN45" i="219"/>
  <c r="BM45" i="219"/>
  <c r="BL45" i="219"/>
  <c r="BK45" i="219"/>
  <c r="BJ45" i="219"/>
  <c r="BP45" i="219" s="1"/>
  <c r="V45" i="219"/>
  <c r="V51" i="219" s="1"/>
  <c r="AB46" i="219" s="1"/>
  <c r="AL46" i="219" s="1"/>
  <c r="AW46" i="219" s="1"/>
  <c r="U45" i="219"/>
  <c r="U51" i="219" s="1"/>
  <c r="AB45" i="219" s="1"/>
  <c r="AL45" i="219" s="1"/>
  <c r="AW45" i="219" s="1"/>
  <c r="R45" i="219"/>
  <c r="R51" i="219" s="1"/>
  <c r="AA46" i="219" s="1"/>
  <c r="Q45" i="219"/>
  <c r="Q51" i="219" s="1"/>
  <c r="AA45" i="219" s="1"/>
  <c r="N45" i="219"/>
  <c r="N51" i="219" s="1"/>
  <c r="Z46" i="219" s="1"/>
  <c r="M45" i="219"/>
  <c r="M51" i="219" s="1"/>
  <c r="Z45" i="219" s="1"/>
  <c r="L45" i="219"/>
  <c r="H45" i="219"/>
  <c r="C48" i="219" s="1"/>
  <c r="C45" i="219"/>
  <c r="C49" i="219" s="1"/>
  <c r="BT41" i="219"/>
  <c r="BT40" i="219"/>
  <c r="C40" i="219"/>
  <c r="CA39" i="219"/>
  <c r="BO39" i="219"/>
  <c r="BN39" i="219"/>
  <c r="BM39" i="219"/>
  <c r="BL39" i="219"/>
  <c r="BK39" i="219"/>
  <c r="BJ39" i="219"/>
  <c r="BP39" i="219" s="1"/>
  <c r="W39" i="219"/>
  <c r="V39" i="219"/>
  <c r="S39" i="219"/>
  <c r="R39" i="219"/>
  <c r="O39" i="219"/>
  <c r="N39" i="219"/>
  <c r="L39" i="219"/>
  <c r="BO38" i="219"/>
  <c r="BN38" i="219"/>
  <c r="BM38" i="219"/>
  <c r="BL38" i="219"/>
  <c r="BK38" i="219"/>
  <c r="BJ38" i="219"/>
  <c r="BP38" i="219" s="1"/>
  <c r="X38" i="219"/>
  <c r="U38" i="219"/>
  <c r="T38" i="219"/>
  <c r="Q38" i="219"/>
  <c r="P38" i="219"/>
  <c r="M38" i="219"/>
  <c r="L38" i="219"/>
  <c r="BT37" i="219"/>
  <c r="BO37" i="219"/>
  <c r="BN37" i="219"/>
  <c r="BM37" i="219"/>
  <c r="BL37" i="219"/>
  <c r="BK37" i="219"/>
  <c r="BJ37" i="219"/>
  <c r="BP37" i="219" s="1"/>
  <c r="X37" i="219"/>
  <c r="V37" i="219"/>
  <c r="T37" i="219"/>
  <c r="R37" i="219"/>
  <c r="P37" i="219"/>
  <c r="N37" i="219"/>
  <c r="L37" i="219"/>
  <c r="BT36" i="219"/>
  <c r="BO36" i="219"/>
  <c r="BN36" i="219"/>
  <c r="BM36" i="219"/>
  <c r="BL36" i="219"/>
  <c r="BK36" i="219"/>
  <c r="BJ36" i="219"/>
  <c r="BP36" i="219" s="1"/>
  <c r="W36" i="219"/>
  <c r="U36" i="219"/>
  <c r="S36" i="219"/>
  <c r="Q36" i="219"/>
  <c r="O36" i="219"/>
  <c r="M36" i="219"/>
  <c r="L36" i="219"/>
  <c r="CF35" i="219"/>
  <c r="BO35" i="219"/>
  <c r="BN35" i="219"/>
  <c r="BM35" i="219"/>
  <c r="BL35" i="219"/>
  <c r="BK35" i="219"/>
  <c r="BJ35" i="219"/>
  <c r="BP35" i="219" s="1"/>
  <c r="X35" i="219"/>
  <c r="X40" i="219" s="1"/>
  <c r="AB37" i="219" s="1"/>
  <c r="AL37" i="219" s="1"/>
  <c r="AW37" i="219" s="1"/>
  <c r="W35" i="219"/>
  <c r="W40" i="219" s="1"/>
  <c r="AB36" i="219" s="1"/>
  <c r="AL36" i="219" s="1"/>
  <c r="AW36" i="219" s="1"/>
  <c r="T35" i="219"/>
  <c r="T40" i="219" s="1"/>
  <c r="AA37" i="219" s="1"/>
  <c r="S35" i="219"/>
  <c r="S40" i="219" s="1"/>
  <c r="AA36" i="219" s="1"/>
  <c r="P35" i="219"/>
  <c r="P40" i="219" s="1"/>
  <c r="Z37" i="219" s="1"/>
  <c r="O35" i="219"/>
  <c r="O40" i="219" s="1"/>
  <c r="Z36" i="219" s="1"/>
  <c r="L35" i="219"/>
  <c r="H35" i="219"/>
  <c r="H38" i="219" s="1"/>
  <c r="C35" i="219"/>
  <c r="H36" i="219" s="1"/>
  <c r="BO34" i="219"/>
  <c r="BN34" i="219"/>
  <c r="BM34" i="219"/>
  <c r="BL34" i="219"/>
  <c r="BK34" i="219"/>
  <c r="BJ34" i="219"/>
  <c r="BP34" i="219" s="1"/>
  <c r="BP40" i="219" s="1"/>
  <c r="V34" i="219"/>
  <c r="V40" i="219" s="1"/>
  <c r="AB35" i="219" s="1"/>
  <c r="AL35" i="219" s="1"/>
  <c r="AW35" i="219" s="1"/>
  <c r="U34" i="219"/>
  <c r="U40" i="219" s="1"/>
  <c r="AB34" i="219" s="1"/>
  <c r="AL34" i="219" s="1"/>
  <c r="AW34" i="219" s="1"/>
  <c r="R34" i="219"/>
  <c r="R40" i="219" s="1"/>
  <c r="AA35" i="219" s="1"/>
  <c r="Q34" i="219"/>
  <c r="Q40" i="219" s="1"/>
  <c r="AA34" i="219" s="1"/>
  <c r="N34" i="219"/>
  <c r="N40" i="219" s="1"/>
  <c r="Z35" i="219" s="1"/>
  <c r="M34" i="219"/>
  <c r="M40" i="219" s="1"/>
  <c r="Z34" i="219" s="1"/>
  <c r="L34" i="219"/>
  <c r="H34" i="219"/>
  <c r="C39" i="219" s="1"/>
  <c r="C34" i="219"/>
  <c r="C38" i="219" s="1"/>
  <c r="BT33" i="219"/>
  <c r="BT32" i="219"/>
  <c r="CA31" i="219"/>
  <c r="CF34" i="219" s="1"/>
  <c r="BT29" i="219"/>
  <c r="C29" i="219"/>
  <c r="BT28" i="219"/>
  <c r="BO28" i="219"/>
  <c r="BN28" i="219"/>
  <c r="BM28" i="219"/>
  <c r="BL28" i="219"/>
  <c r="BK28" i="219"/>
  <c r="BJ28" i="219"/>
  <c r="BP28" i="219" s="1"/>
  <c r="W28" i="219"/>
  <c r="V28" i="219"/>
  <c r="S28" i="219"/>
  <c r="R28" i="219"/>
  <c r="O28" i="219"/>
  <c r="N28" i="219"/>
  <c r="L28" i="219"/>
  <c r="BO27" i="219"/>
  <c r="BN27" i="219"/>
  <c r="BM27" i="219"/>
  <c r="BL27" i="219"/>
  <c r="BK27" i="219"/>
  <c r="BJ27" i="219"/>
  <c r="X27" i="219"/>
  <c r="U27" i="219"/>
  <c r="T27" i="219"/>
  <c r="Q27" i="219"/>
  <c r="P27" i="219"/>
  <c r="M27" i="219"/>
  <c r="L27" i="219"/>
  <c r="BO26" i="219"/>
  <c r="BN26" i="219"/>
  <c r="BM26" i="219"/>
  <c r="BL26" i="219"/>
  <c r="BK26" i="219"/>
  <c r="BJ26" i="219"/>
  <c r="BP26" i="219" s="1"/>
  <c r="X26" i="219"/>
  <c r="V26" i="219"/>
  <c r="T26" i="219"/>
  <c r="R26" i="219"/>
  <c r="P26" i="219"/>
  <c r="N26" i="219"/>
  <c r="L26" i="219"/>
  <c r="BT25" i="219"/>
  <c r="BO25" i="219"/>
  <c r="BN25" i="219"/>
  <c r="BM25" i="219"/>
  <c r="BL25" i="219"/>
  <c r="BK25" i="219"/>
  <c r="BJ25" i="219"/>
  <c r="BP25" i="219" s="1"/>
  <c r="W25" i="219"/>
  <c r="U25" i="219"/>
  <c r="S25" i="219"/>
  <c r="Q25" i="219"/>
  <c r="O25" i="219"/>
  <c r="M25" i="219"/>
  <c r="L25" i="219"/>
  <c r="CK24" i="219"/>
  <c r="CK30" i="219" s="1"/>
  <c r="CQ29" i="219" s="1"/>
  <c r="BT24" i="219"/>
  <c r="BO24" i="219"/>
  <c r="BN24" i="219"/>
  <c r="BM24" i="219"/>
  <c r="BL24" i="219"/>
  <c r="BK24" i="219"/>
  <c r="BJ24" i="219"/>
  <c r="X24" i="219"/>
  <c r="X29" i="219" s="1"/>
  <c r="AB26" i="219" s="1"/>
  <c r="AL26" i="219" s="1"/>
  <c r="AW26" i="219" s="1"/>
  <c r="W24" i="219"/>
  <c r="W29" i="219" s="1"/>
  <c r="AB25" i="219" s="1"/>
  <c r="AL25" i="219" s="1"/>
  <c r="AW25" i="219" s="1"/>
  <c r="T24" i="219"/>
  <c r="T29" i="219" s="1"/>
  <c r="AA26" i="219" s="1"/>
  <c r="S24" i="219"/>
  <c r="S29" i="219" s="1"/>
  <c r="AA25" i="219" s="1"/>
  <c r="P24" i="219"/>
  <c r="P29" i="219" s="1"/>
  <c r="Z26" i="219" s="1"/>
  <c r="O24" i="219"/>
  <c r="O29" i="219" s="1"/>
  <c r="Z25" i="219" s="1"/>
  <c r="L24" i="219"/>
  <c r="H24" i="219"/>
  <c r="H27" i="219" s="1"/>
  <c r="C24" i="219"/>
  <c r="H28" i="219" s="1"/>
  <c r="CQ23" i="219"/>
  <c r="CA23" i="219"/>
  <c r="BO23" i="219"/>
  <c r="BN23" i="219"/>
  <c r="BM23" i="219"/>
  <c r="BL23" i="219"/>
  <c r="BK23" i="219"/>
  <c r="BJ23" i="219"/>
  <c r="BP23" i="219" s="1"/>
  <c r="V23" i="219"/>
  <c r="V29" i="219" s="1"/>
  <c r="AB24" i="219" s="1"/>
  <c r="AL24" i="219" s="1"/>
  <c r="AW24" i="219" s="1"/>
  <c r="U23" i="219"/>
  <c r="U29" i="219" s="1"/>
  <c r="AB23" i="219" s="1"/>
  <c r="AL23" i="219" s="1"/>
  <c r="AW23" i="219" s="1"/>
  <c r="R23" i="219"/>
  <c r="R29" i="219" s="1"/>
  <c r="AA24" i="219" s="1"/>
  <c r="Q23" i="219"/>
  <c r="Q29" i="219" s="1"/>
  <c r="AA23" i="219" s="1"/>
  <c r="N23" i="219"/>
  <c r="N29" i="219" s="1"/>
  <c r="Z24" i="219" s="1"/>
  <c r="M23" i="219"/>
  <c r="M29" i="219" s="1"/>
  <c r="Z23" i="219" s="1"/>
  <c r="L23" i="219"/>
  <c r="H23" i="219"/>
  <c r="C28" i="219" s="1"/>
  <c r="C23" i="219"/>
  <c r="C27" i="219" s="1"/>
  <c r="CA22" i="219"/>
  <c r="BT21" i="219"/>
  <c r="BT20" i="219"/>
  <c r="CF19" i="219"/>
  <c r="CK23" i="219" s="1"/>
  <c r="C18" i="219"/>
  <c r="BT17" i="219"/>
  <c r="BO17" i="219"/>
  <c r="BN17" i="219"/>
  <c r="BM17" i="219"/>
  <c r="BL17" i="219"/>
  <c r="BK17" i="219"/>
  <c r="BJ17" i="219"/>
  <c r="W17" i="219"/>
  <c r="V17" i="219"/>
  <c r="S17" i="219"/>
  <c r="R17" i="219"/>
  <c r="O17" i="219"/>
  <c r="N17" i="219"/>
  <c r="L17" i="219"/>
  <c r="BT16" i="219"/>
  <c r="BO16" i="219"/>
  <c r="BN16" i="219"/>
  <c r="BM16" i="219"/>
  <c r="BL16" i="219"/>
  <c r="BK16" i="219"/>
  <c r="BJ16" i="219"/>
  <c r="X16" i="219"/>
  <c r="U16" i="219"/>
  <c r="T16" i="219"/>
  <c r="Q16" i="219"/>
  <c r="P16" i="219"/>
  <c r="M16" i="219"/>
  <c r="L16" i="219"/>
  <c r="CA15" i="219"/>
  <c r="CF18" i="219" s="1"/>
  <c r="BO15" i="219"/>
  <c r="BN15" i="219"/>
  <c r="BM15" i="219"/>
  <c r="BL15" i="219"/>
  <c r="BK15" i="219"/>
  <c r="BJ15" i="219"/>
  <c r="X15" i="219"/>
  <c r="V15" i="219"/>
  <c r="T15" i="219"/>
  <c r="R15" i="219"/>
  <c r="P15" i="219"/>
  <c r="N15" i="219"/>
  <c r="L15" i="219"/>
  <c r="BO14" i="219"/>
  <c r="BN14" i="219"/>
  <c r="BM14" i="219"/>
  <c r="BL14" i="219"/>
  <c r="BK14" i="219"/>
  <c r="BJ14" i="219"/>
  <c r="W14" i="219"/>
  <c r="U14" i="219"/>
  <c r="S14" i="219"/>
  <c r="Q14" i="219"/>
  <c r="O14" i="219"/>
  <c r="M14" i="219"/>
  <c r="L14" i="219"/>
  <c r="BT13" i="219"/>
  <c r="BO13" i="219"/>
  <c r="BN13" i="219"/>
  <c r="BM13" i="219"/>
  <c r="BL13" i="219"/>
  <c r="BK13" i="219"/>
  <c r="BJ13" i="219"/>
  <c r="X13" i="219"/>
  <c r="X18" i="219" s="1"/>
  <c r="AB15" i="219" s="1"/>
  <c r="AL15" i="219" s="1"/>
  <c r="AW15" i="219" s="1"/>
  <c r="W13" i="219"/>
  <c r="W18" i="219" s="1"/>
  <c r="AB14" i="219" s="1"/>
  <c r="AL14" i="219" s="1"/>
  <c r="AW14" i="219" s="1"/>
  <c r="T13" i="219"/>
  <c r="T18" i="219" s="1"/>
  <c r="AA15" i="219" s="1"/>
  <c r="S13" i="219"/>
  <c r="S18" i="219" s="1"/>
  <c r="AA14" i="219" s="1"/>
  <c r="P13" i="219"/>
  <c r="P18" i="219" s="1"/>
  <c r="Z15" i="219" s="1"/>
  <c r="O13" i="219"/>
  <c r="O18" i="219" s="1"/>
  <c r="Z14" i="219" s="1"/>
  <c r="L13" i="219"/>
  <c r="H13" i="219"/>
  <c r="H16" i="219" s="1"/>
  <c r="C13" i="219"/>
  <c r="H14" i="219" s="1"/>
  <c r="BT12" i="219"/>
  <c r="BO12" i="219"/>
  <c r="BN12" i="219"/>
  <c r="BM12" i="219"/>
  <c r="BL12" i="219"/>
  <c r="BK12" i="219"/>
  <c r="BJ12" i="219"/>
  <c r="BP12" i="219" s="1"/>
  <c r="V12" i="219"/>
  <c r="V18" i="219" s="1"/>
  <c r="AB13" i="219" s="1"/>
  <c r="AL13" i="219" s="1"/>
  <c r="AW13" i="219" s="1"/>
  <c r="U12" i="219"/>
  <c r="U18" i="219" s="1"/>
  <c r="AB12" i="219" s="1"/>
  <c r="AL12" i="219" s="1"/>
  <c r="AW12" i="219" s="1"/>
  <c r="R12" i="219"/>
  <c r="R18" i="219" s="1"/>
  <c r="AA13" i="219" s="1"/>
  <c r="Q12" i="219"/>
  <c r="Q18" i="219" s="1"/>
  <c r="AA12" i="219" s="1"/>
  <c r="N12" i="219"/>
  <c r="N18" i="219" s="1"/>
  <c r="Z13" i="219" s="1"/>
  <c r="M12" i="219"/>
  <c r="M18" i="219" s="1"/>
  <c r="Z12" i="219" s="1"/>
  <c r="L12" i="219"/>
  <c r="H12" i="219"/>
  <c r="C17" i="219" s="1"/>
  <c r="C12" i="219"/>
  <c r="C16" i="219" s="1"/>
  <c r="C95" i="218"/>
  <c r="BO94" i="218"/>
  <c r="BN94" i="218"/>
  <c r="BM94" i="218"/>
  <c r="BL94" i="218"/>
  <c r="BK94" i="218"/>
  <c r="BJ94" i="218"/>
  <c r="BP94" i="218" s="1"/>
  <c r="W94" i="218"/>
  <c r="V94" i="218"/>
  <c r="S94" i="218"/>
  <c r="R94" i="218"/>
  <c r="O94" i="218"/>
  <c r="N94" i="218"/>
  <c r="L94" i="218"/>
  <c r="BO93" i="218"/>
  <c r="BN93" i="218"/>
  <c r="BM93" i="218"/>
  <c r="BL93" i="218"/>
  <c r="BK93" i="218"/>
  <c r="BJ93" i="218"/>
  <c r="BP93" i="218" s="1"/>
  <c r="X93" i="218"/>
  <c r="U93" i="218"/>
  <c r="T93" i="218"/>
  <c r="Q93" i="218"/>
  <c r="P93" i="218"/>
  <c r="M93" i="218"/>
  <c r="L93" i="218"/>
  <c r="BO92" i="218"/>
  <c r="BN92" i="218"/>
  <c r="BM92" i="218"/>
  <c r="BL92" i="218"/>
  <c r="BK92" i="218"/>
  <c r="BJ92" i="218"/>
  <c r="BP92" i="218" s="1"/>
  <c r="X92" i="218"/>
  <c r="V92" i="218"/>
  <c r="T92" i="218"/>
  <c r="R92" i="218"/>
  <c r="P92" i="218"/>
  <c r="N92" i="218"/>
  <c r="L92" i="218"/>
  <c r="BO91" i="218"/>
  <c r="BN91" i="218"/>
  <c r="BM91" i="218"/>
  <c r="BL91" i="218"/>
  <c r="BK91" i="218"/>
  <c r="BJ91" i="218"/>
  <c r="BP91" i="218" s="1"/>
  <c r="W91" i="218"/>
  <c r="U91" i="218"/>
  <c r="S91" i="218"/>
  <c r="Q91" i="218"/>
  <c r="O91" i="218"/>
  <c r="M91" i="218"/>
  <c r="L91" i="218"/>
  <c r="BO90" i="218"/>
  <c r="BN90" i="218"/>
  <c r="BM90" i="218"/>
  <c r="BL90" i="218"/>
  <c r="BK90" i="218"/>
  <c r="BJ90" i="218"/>
  <c r="BP90" i="218" s="1"/>
  <c r="X90" i="218"/>
  <c r="X95" i="218" s="1"/>
  <c r="AB92" i="218" s="1"/>
  <c r="AL92" i="218" s="1"/>
  <c r="AW92" i="218" s="1"/>
  <c r="W90" i="218"/>
  <c r="W95" i="218" s="1"/>
  <c r="AB91" i="218" s="1"/>
  <c r="AL91" i="218" s="1"/>
  <c r="AW91" i="218" s="1"/>
  <c r="T90" i="218"/>
  <c r="T95" i="218" s="1"/>
  <c r="AA92" i="218" s="1"/>
  <c r="S90" i="218"/>
  <c r="S95" i="218" s="1"/>
  <c r="AA91" i="218" s="1"/>
  <c r="P90" i="218"/>
  <c r="P95" i="218" s="1"/>
  <c r="Z92" i="218" s="1"/>
  <c r="O90" i="218"/>
  <c r="O95" i="218" s="1"/>
  <c r="Z91" i="218" s="1"/>
  <c r="L90" i="218"/>
  <c r="H90" i="218"/>
  <c r="AI92" i="218" s="1"/>
  <c r="C90" i="218"/>
  <c r="H91" i="218" s="1"/>
  <c r="BO89" i="218"/>
  <c r="BN89" i="218"/>
  <c r="BM89" i="218"/>
  <c r="BL89" i="218"/>
  <c r="BK89" i="218"/>
  <c r="BJ89" i="218"/>
  <c r="BP89" i="218" s="1"/>
  <c r="BP95" i="218" s="1"/>
  <c r="V89" i="218"/>
  <c r="V95" i="218" s="1"/>
  <c r="AB90" i="218" s="1"/>
  <c r="AL90" i="218" s="1"/>
  <c r="AW90" i="218" s="1"/>
  <c r="U89" i="218"/>
  <c r="U95" i="218" s="1"/>
  <c r="AB89" i="218" s="1"/>
  <c r="AL89" i="218" s="1"/>
  <c r="AW89" i="218" s="1"/>
  <c r="R89" i="218"/>
  <c r="R95" i="218" s="1"/>
  <c r="AA90" i="218" s="1"/>
  <c r="Q89" i="218"/>
  <c r="Q95" i="218" s="1"/>
  <c r="AA89" i="218" s="1"/>
  <c r="N89" i="218"/>
  <c r="N95" i="218" s="1"/>
  <c r="Z90" i="218" s="1"/>
  <c r="M89" i="218"/>
  <c r="M95" i="218" s="1"/>
  <c r="Z89" i="218" s="1"/>
  <c r="L89" i="218"/>
  <c r="H89" i="218"/>
  <c r="C94" i="218" s="1"/>
  <c r="C89" i="218"/>
  <c r="C93" i="218" s="1"/>
  <c r="C84" i="218"/>
  <c r="BO83" i="218"/>
  <c r="BN83" i="218"/>
  <c r="BM83" i="218"/>
  <c r="BL83" i="218"/>
  <c r="BK83" i="218"/>
  <c r="BJ83" i="218"/>
  <c r="BP83" i="218" s="1"/>
  <c r="W83" i="218"/>
  <c r="V83" i="218"/>
  <c r="S83" i="218"/>
  <c r="R83" i="218"/>
  <c r="O83" i="218"/>
  <c r="N83" i="218"/>
  <c r="L83" i="218"/>
  <c r="BO82" i="218"/>
  <c r="BN82" i="218"/>
  <c r="BM82" i="218"/>
  <c r="BL82" i="218"/>
  <c r="BK82" i="218"/>
  <c r="BJ82" i="218"/>
  <c r="X82" i="218"/>
  <c r="U82" i="218"/>
  <c r="T82" i="218"/>
  <c r="Q82" i="218"/>
  <c r="P82" i="218"/>
  <c r="M82" i="218"/>
  <c r="L82" i="218"/>
  <c r="BO81" i="218"/>
  <c r="BN81" i="218"/>
  <c r="BM81" i="218"/>
  <c r="BL81" i="218"/>
  <c r="BK81" i="218"/>
  <c r="BJ81" i="218"/>
  <c r="BP81" i="218" s="1"/>
  <c r="X81" i="218"/>
  <c r="V81" i="218"/>
  <c r="T81" i="218"/>
  <c r="R81" i="218"/>
  <c r="P81" i="218"/>
  <c r="N81" i="218"/>
  <c r="L81" i="218"/>
  <c r="BO80" i="218"/>
  <c r="BN80" i="218"/>
  <c r="BM80" i="218"/>
  <c r="BL80" i="218"/>
  <c r="BK80" i="218"/>
  <c r="BJ80" i="218"/>
  <c r="BP80" i="218" s="1"/>
  <c r="W80" i="218"/>
  <c r="U80" i="218"/>
  <c r="S80" i="218"/>
  <c r="Q80" i="218"/>
  <c r="O80" i="218"/>
  <c r="M80" i="218"/>
  <c r="L80" i="218"/>
  <c r="BO79" i="218"/>
  <c r="BN79" i="218"/>
  <c r="BM79" i="218"/>
  <c r="BL79" i="218"/>
  <c r="BK79" i="218"/>
  <c r="BJ79" i="218"/>
  <c r="BP79" i="218" s="1"/>
  <c r="X79" i="218"/>
  <c r="X84" i="218" s="1"/>
  <c r="AB81" i="218" s="1"/>
  <c r="AL81" i="218" s="1"/>
  <c r="AW81" i="218" s="1"/>
  <c r="W79" i="218"/>
  <c r="W84" i="218" s="1"/>
  <c r="AB80" i="218" s="1"/>
  <c r="AL80" i="218" s="1"/>
  <c r="AW80" i="218" s="1"/>
  <c r="T79" i="218"/>
  <c r="T84" i="218" s="1"/>
  <c r="AA81" i="218" s="1"/>
  <c r="S79" i="218"/>
  <c r="S84" i="218" s="1"/>
  <c r="AA80" i="218" s="1"/>
  <c r="P79" i="218"/>
  <c r="P84" i="218" s="1"/>
  <c r="Z81" i="218" s="1"/>
  <c r="O79" i="218"/>
  <c r="O84" i="218" s="1"/>
  <c r="Z80" i="218" s="1"/>
  <c r="L79" i="218"/>
  <c r="H79" i="218"/>
  <c r="H82" i="218" s="1"/>
  <c r="C79" i="218"/>
  <c r="H83" i="218" s="1"/>
  <c r="BO78" i="218"/>
  <c r="BN78" i="218"/>
  <c r="BM78" i="218"/>
  <c r="BL78" i="218"/>
  <c r="BK78" i="218"/>
  <c r="BJ78" i="218"/>
  <c r="BP78" i="218" s="1"/>
  <c r="V78" i="218"/>
  <c r="V84" i="218" s="1"/>
  <c r="AB79" i="218" s="1"/>
  <c r="AL79" i="218" s="1"/>
  <c r="AW79" i="218" s="1"/>
  <c r="U78" i="218"/>
  <c r="U84" i="218" s="1"/>
  <c r="AB78" i="218" s="1"/>
  <c r="AL78" i="218" s="1"/>
  <c r="AW78" i="218" s="1"/>
  <c r="R78" i="218"/>
  <c r="R84" i="218" s="1"/>
  <c r="AA79" i="218" s="1"/>
  <c r="Q78" i="218"/>
  <c r="Q84" i="218" s="1"/>
  <c r="AA78" i="218" s="1"/>
  <c r="N78" i="218"/>
  <c r="N84" i="218" s="1"/>
  <c r="Z79" i="218" s="1"/>
  <c r="M78" i="218"/>
  <c r="M84" i="218" s="1"/>
  <c r="Z78" i="218" s="1"/>
  <c r="L78" i="218"/>
  <c r="H78" i="218"/>
  <c r="C83" i="218" s="1"/>
  <c r="C78" i="218"/>
  <c r="AI78" i="218" s="1"/>
  <c r="BV77" i="218"/>
  <c r="BV76" i="218"/>
  <c r="CC75" i="218"/>
  <c r="CC74" i="218"/>
  <c r="BV73" i="218"/>
  <c r="C73" i="218"/>
  <c r="BV72" i="218"/>
  <c r="BO72" i="218"/>
  <c r="BN72" i="218"/>
  <c r="BM72" i="218"/>
  <c r="BL72" i="218"/>
  <c r="BK72" i="218"/>
  <c r="BJ72" i="218"/>
  <c r="BP72" i="218" s="1"/>
  <c r="W72" i="218"/>
  <c r="V72" i="218"/>
  <c r="S72" i="218"/>
  <c r="R72" i="218"/>
  <c r="O72" i="218"/>
  <c r="N72" i="218"/>
  <c r="L72" i="218"/>
  <c r="CH71" i="218"/>
  <c r="BO71" i="218"/>
  <c r="BN71" i="218"/>
  <c r="BM71" i="218"/>
  <c r="BL71" i="218"/>
  <c r="BK71" i="218"/>
  <c r="BJ71" i="218"/>
  <c r="BP71" i="218" s="1"/>
  <c r="X71" i="218"/>
  <c r="U71" i="218"/>
  <c r="T71" i="218"/>
  <c r="Q71" i="218"/>
  <c r="P71" i="218"/>
  <c r="M71" i="218"/>
  <c r="L71" i="218"/>
  <c r="CH70" i="218"/>
  <c r="BO70" i="218"/>
  <c r="BN70" i="218"/>
  <c r="BM70" i="218"/>
  <c r="BL70" i="218"/>
  <c r="BK70" i="218"/>
  <c r="BJ70" i="218"/>
  <c r="BP70" i="218" s="1"/>
  <c r="X70" i="218"/>
  <c r="V70" i="218"/>
  <c r="T70" i="218"/>
  <c r="R70" i="218"/>
  <c r="P70" i="218"/>
  <c r="N70" i="218"/>
  <c r="L70" i="218"/>
  <c r="BV69" i="218"/>
  <c r="BO69" i="218"/>
  <c r="BN69" i="218"/>
  <c r="BM69" i="218"/>
  <c r="BL69" i="218"/>
  <c r="BK69" i="218"/>
  <c r="BJ69" i="218"/>
  <c r="BP69" i="218" s="1"/>
  <c r="W69" i="218"/>
  <c r="U69" i="218"/>
  <c r="S69" i="218"/>
  <c r="Q69" i="218"/>
  <c r="O69" i="218"/>
  <c r="M69" i="218"/>
  <c r="L69" i="218"/>
  <c r="BV68" i="218"/>
  <c r="BO68" i="218"/>
  <c r="BN68" i="218"/>
  <c r="BM68" i="218"/>
  <c r="BL68" i="218"/>
  <c r="BK68" i="218"/>
  <c r="BJ68" i="218"/>
  <c r="BP68" i="218" s="1"/>
  <c r="X68" i="218"/>
  <c r="X73" i="218" s="1"/>
  <c r="AB70" i="218" s="1"/>
  <c r="AL70" i="218" s="1"/>
  <c r="AW70" i="218" s="1"/>
  <c r="W68" i="218"/>
  <c r="W73" i="218" s="1"/>
  <c r="AB69" i="218" s="1"/>
  <c r="AL69" i="218" s="1"/>
  <c r="AW69" i="218" s="1"/>
  <c r="T68" i="218"/>
  <c r="T73" i="218" s="1"/>
  <c r="AA70" i="218" s="1"/>
  <c r="S68" i="218"/>
  <c r="S73" i="218" s="1"/>
  <c r="AA69" i="218" s="1"/>
  <c r="P68" i="218"/>
  <c r="P73" i="218" s="1"/>
  <c r="Z70" i="218" s="1"/>
  <c r="O68" i="218"/>
  <c r="O73" i="218" s="1"/>
  <c r="Z69" i="218" s="1"/>
  <c r="L68" i="218"/>
  <c r="H68" i="218"/>
  <c r="H71" i="218" s="1"/>
  <c r="C68" i="218"/>
  <c r="H72" i="218" s="1"/>
  <c r="CC67" i="218"/>
  <c r="BO67" i="218"/>
  <c r="BN67" i="218"/>
  <c r="BM67" i="218"/>
  <c r="BL67" i="218"/>
  <c r="BK67" i="218"/>
  <c r="BJ67" i="218"/>
  <c r="BP67" i="218" s="1"/>
  <c r="BP73" i="218" s="1"/>
  <c r="V67" i="218"/>
  <c r="V73" i="218" s="1"/>
  <c r="AB68" i="218" s="1"/>
  <c r="AL68" i="218" s="1"/>
  <c r="AW68" i="218" s="1"/>
  <c r="U67" i="218"/>
  <c r="U73" i="218" s="1"/>
  <c r="AB67" i="218" s="1"/>
  <c r="AL67" i="218" s="1"/>
  <c r="AW67" i="218" s="1"/>
  <c r="R67" i="218"/>
  <c r="R73" i="218" s="1"/>
  <c r="AA68" i="218" s="1"/>
  <c r="Q67" i="218"/>
  <c r="Q73" i="218" s="1"/>
  <c r="AA67" i="218" s="1"/>
  <c r="N67" i="218"/>
  <c r="N73" i="218" s="1"/>
  <c r="Z68" i="218" s="1"/>
  <c r="M67" i="218"/>
  <c r="M73" i="218" s="1"/>
  <c r="Z67" i="218" s="1"/>
  <c r="L67" i="218"/>
  <c r="H67" i="218"/>
  <c r="C72" i="218" s="1"/>
  <c r="C67" i="218"/>
  <c r="C69" i="218" s="1"/>
  <c r="CM66" i="218"/>
  <c r="CC66" i="218"/>
  <c r="CM65" i="218"/>
  <c r="BV65" i="218"/>
  <c r="BV64" i="218"/>
  <c r="C62" i="218"/>
  <c r="BV61" i="218"/>
  <c r="BO61" i="218"/>
  <c r="BN61" i="218"/>
  <c r="BM61" i="218"/>
  <c r="BL61" i="218"/>
  <c r="BK61" i="218"/>
  <c r="BJ61" i="218"/>
  <c r="BP61" i="218" s="1"/>
  <c r="W61" i="218"/>
  <c r="V61" i="218"/>
  <c r="S61" i="218"/>
  <c r="R61" i="218"/>
  <c r="O61" i="218"/>
  <c r="N61" i="218"/>
  <c r="L61" i="218"/>
  <c r="CM60" i="218"/>
  <c r="BV60" i="218"/>
  <c r="BO60" i="218"/>
  <c r="BN60" i="218"/>
  <c r="BM60" i="218"/>
  <c r="BL60" i="218"/>
  <c r="BK60" i="218"/>
  <c r="BJ60" i="218"/>
  <c r="BP60" i="218" s="1"/>
  <c r="X60" i="218"/>
  <c r="U60" i="218"/>
  <c r="T60" i="218"/>
  <c r="Q60" i="218"/>
  <c r="P60" i="218"/>
  <c r="M60" i="218"/>
  <c r="L60" i="218"/>
  <c r="CM59" i="218"/>
  <c r="CC59" i="218"/>
  <c r="BO59" i="218"/>
  <c r="BN59" i="218"/>
  <c r="BM59" i="218"/>
  <c r="BL59" i="218"/>
  <c r="BK59" i="218"/>
  <c r="BJ59" i="218"/>
  <c r="BP59" i="218" s="1"/>
  <c r="X59" i="218"/>
  <c r="V59" i="218"/>
  <c r="T59" i="218"/>
  <c r="R59" i="218"/>
  <c r="P59" i="218"/>
  <c r="N59" i="218"/>
  <c r="L59" i="218"/>
  <c r="CC58" i="218"/>
  <c r="BO58" i="218"/>
  <c r="BN58" i="218"/>
  <c r="BM58" i="218"/>
  <c r="BL58" i="218"/>
  <c r="BK58" i="218"/>
  <c r="BJ58" i="218"/>
  <c r="BP58" i="218" s="1"/>
  <c r="W58" i="218"/>
  <c r="U58" i="218"/>
  <c r="S58" i="218"/>
  <c r="Q58" i="218"/>
  <c r="O58" i="218"/>
  <c r="M58" i="218"/>
  <c r="L58" i="218"/>
  <c r="BV57" i="218"/>
  <c r="BO57" i="218"/>
  <c r="BN57" i="218"/>
  <c r="BM57" i="218"/>
  <c r="BL57" i="218"/>
  <c r="BK57" i="218"/>
  <c r="BJ57" i="218"/>
  <c r="BP57" i="218" s="1"/>
  <c r="X57" i="218"/>
  <c r="X62" i="218" s="1"/>
  <c r="AB59" i="218" s="1"/>
  <c r="AL59" i="218" s="1"/>
  <c r="AW59" i="218" s="1"/>
  <c r="W57" i="218"/>
  <c r="W62" i="218" s="1"/>
  <c r="AB58" i="218" s="1"/>
  <c r="AL58" i="218" s="1"/>
  <c r="AW58" i="218" s="1"/>
  <c r="T57" i="218"/>
  <c r="T62" i="218" s="1"/>
  <c r="AA59" i="218" s="1"/>
  <c r="S57" i="218"/>
  <c r="S62" i="218" s="1"/>
  <c r="AA58" i="218" s="1"/>
  <c r="P57" i="218"/>
  <c r="P62" i="218" s="1"/>
  <c r="Z59" i="218" s="1"/>
  <c r="O57" i="218"/>
  <c r="O62" i="218" s="1"/>
  <c r="Z58" i="218" s="1"/>
  <c r="L57" i="218"/>
  <c r="H57" i="218"/>
  <c r="H59" i="218" s="1"/>
  <c r="C57" i="218"/>
  <c r="H61" i="218" s="1"/>
  <c r="BV56" i="218"/>
  <c r="BO56" i="218"/>
  <c r="BN56" i="218"/>
  <c r="BM56" i="218"/>
  <c r="BL56" i="218"/>
  <c r="BK56" i="218"/>
  <c r="BJ56" i="218"/>
  <c r="BP56" i="218" s="1"/>
  <c r="BP62" i="218" s="1"/>
  <c r="V56" i="218"/>
  <c r="V62" i="218" s="1"/>
  <c r="AB57" i="218" s="1"/>
  <c r="AL57" i="218" s="1"/>
  <c r="AW57" i="218" s="1"/>
  <c r="U56" i="218"/>
  <c r="U62" i="218" s="1"/>
  <c r="AB56" i="218" s="1"/>
  <c r="AL56" i="218" s="1"/>
  <c r="AW56" i="218" s="1"/>
  <c r="R56" i="218"/>
  <c r="R62" i="218" s="1"/>
  <c r="AA57" i="218" s="1"/>
  <c r="Q56" i="218"/>
  <c r="Q62" i="218" s="1"/>
  <c r="AA56" i="218" s="1"/>
  <c r="N56" i="218"/>
  <c r="N62" i="218" s="1"/>
  <c r="Z57" i="218" s="1"/>
  <c r="M56" i="218"/>
  <c r="M62" i="218" s="1"/>
  <c r="Z56" i="218" s="1"/>
  <c r="L56" i="218"/>
  <c r="H56" i="218"/>
  <c r="C61" i="218" s="1"/>
  <c r="C56" i="218"/>
  <c r="C60" i="218" s="1"/>
  <c r="CH55" i="218"/>
  <c r="CH54" i="218"/>
  <c r="BV53" i="218"/>
  <c r="BV52" i="218"/>
  <c r="CC51" i="218"/>
  <c r="C51" i="218"/>
  <c r="CC50" i="218"/>
  <c r="BO50" i="218"/>
  <c r="BN50" i="218"/>
  <c r="BM50" i="218"/>
  <c r="BL50" i="218"/>
  <c r="BK50" i="218"/>
  <c r="BJ50" i="218"/>
  <c r="BP50" i="218" s="1"/>
  <c r="W50" i="218"/>
  <c r="V50" i="218"/>
  <c r="S50" i="218"/>
  <c r="R50" i="218"/>
  <c r="O50" i="218"/>
  <c r="N50" i="218"/>
  <c r="L50" i="218"/>
  <c r="BV49" i="218"/>
  <c r="BO49" i="218"/>
  <c r="BN49" i="218"/>
  <c r="BM49" i="218"/>
  <c r="BL49" i="218"/>
  <c r="BK49" i="218"/>
  <c r="BJ49" i="218"/>
  <c r="BP49" i="218" s="1"/>
  <c r="X49" i="218"/>
  <c r="U49" i="218"/>
  <c r="T49" i="218"/>
  <c r="Q49" i="218"/>
  <c r="P49" i="218"/>
  <c r="M49" i="218"/>
  <c r="L49" i="218"/>
  <c r="BV48" i="218"/>
  <c r="BO48" i="218"/>
  <c r="BN48" i="218"/>
  <c r="BM48" i="218"/>
  <c r="BL48" i="218"/>
  <c r="BK48" i="218"/>
  <c r="BJ48" i="218"/>
  <c r="BP48" i="218" s="1"/>
  <c r="X48" i="218"/>
  <c r="V48" i="218"/>
  <c r="T48" i="218"/>
  <c r="R48" i="218"/>
  <c r="P48" i="218"/>
  <c r="N48" i="218"/>
  <c r="L48" i="218"/>
  <c r="BO47" i="218"/>
  <c r="BN47" i="218"/>
  <c r="BM47" i="218"/>
  <c r="BL47" i="218"/>
  <c r="BK47" i="218"/>
  <c r="BJ47" i="218"/>
  <c r="BP47" i="218" s="1"/>
  <c r="W47" i="218"/>
  <c r="U47" i="218"/>
  <c r="S47" i="218"/>
  <c r="Q47" i="218"/>
  <c r="O47" i="218"/>
  <c r="M47" i="218"/>
  <c r="L47" i="218"/>
  <c r="BO46" i="218"/>
  <c r="BN46" i="218"/>
  <c r="BM46" i="218"/>
  <c r="BL46" i="218"/>
  <c r="BK46" i="218"/>
  <c r="BJ46" i="218"/>
  <c r="BP46" i="218" s="1"/>
  <c r="X46" i="218"/>
  <c r="X51" i="218" s="1"/>
  <c r="AB48" i="218" s="1"/>
  <c r="AL48" i="218" s="1"/>
  <c r="AW48" i="218" s="1"/>
  <c r="W46" i="218"/>
  <c r="W51" i="218" s="1"/>
  <c r="AB47" i="218" s="1"/>
  <c r="AL47" i="218" s="1"/>
  <c r="AW47" i="218" s="1"/>
  <c r="T46" i="218"/>
  <c r="T51" i="218" s="1"/>
  <c r="AA48" i="218" s="1"/>
  <c r="S46" i="218"/>
  <c r="S51" i="218" s="1"/>
  <c r="AA47" i="218" s="1"/>
  <c r="P46" i="218"/>
  <c r="P51" i="218" s="1"/>
  <c r="Z48" i="218" s="1"/>
  <c r="O46" i="218"/>
  <c r="O51" i="218" s="1"/>
  <c r="Z47" i="218" s="1"/>
  <c r="L46" i="218"/>
  <c r="H46" i="218"/>
  <c r="H48" i="218" s="1"/>
  <c r="C46" i="218"/>
  <c r="H50" i="218" s="1"/>
  <c r="BO45" i="218"/>
  <c r="BN45" i="218"/>
  <c r="BM45" i="218"/>
  <c r="BL45" i="218"/>
  <c r="BK45" i="218"/>
  <c r="BJ45" i="218"/>
  <c r="BP45" i="218" s="1"/>
  <c r="V45" i="218"/>
  <c r="V51" i="218" s="1"/>
  <c r="AB46" i="218" s="1"/>
  <c r="AL46" i="218" s="1"/>
  <c r="AW46" i="218" s="1"/>
  <c r="U45" i="218"/>
  <c r="U51" i="218" s="1"/>
  <c r="AB45" i="218" s="1"/>
  <c r="AL45" i="218" s="1"/>
  <c r="AW45" i="218" s="1"/>
  <c r="R45" i="218"/>
  <c r="R51" i="218" s="1"/>
  <c r="AA46" i="218" s="1"/>
  <c r="Q45" i="218"/>
  <c r="Q51" i="218" s="1"/>
  <c r="AA45" i="218" s="1"/>
  <c r="N45" i="218"/>
  <c r="N51" i="218" s="1"/>
  <c r="Z46" i="218" s="1"/>
  <c r="M45" i="218"/>
  <c r="M51" i="218" s="1"/>
  <c r="Z45" i="218" s="1"/>
  <c r="L45" i="218"/>
  <c r="H45" i="218"/>
  <c r="C50" i="218" s="1"/>
  <c r="C45" i="218"/>
  <c r="C49" i="218" s="1"/>
  <c r="BT41" i="218"/>
  <c r="BT40" i="218"/>
  <c r="C40" i="218"/>
  <c r="CA39" i="218"/>
  <c r="BO39" i="218"/>
  <c r="BN39" i="218"/>
  <c r="BM39" i="218"/>
  <c r="BL39" i="218"/>
  <c r="BK39" i="218"/>
  <c r="BJ39" i="218"/>
  <c r="BP39" i="218" s="1"/>
  <c r="W39" i="218"/>
  <c r="V39" i="218"/>
  <c r="S39" i="218"/>
  <c r="R39" i="218"/>
  <c r="O39" i="218"/>
  <c r="N39" i="218"/>
  <c r="L39" i="218"/>
  <c r="BO38" i="218"/>
  <c r="BN38" i="218"/>
  <c r="BM38" i="218"/>
  <c r="BL38" i="218"/>
  <c r="BK38" i="218"/>
  <c r="BJ38" i="218"/>
  <c r="BP38" i="218" s="1"/>
  <c r="X38" i="218"/>
  <c r="U38" i="218"/>
  <c r="T38" i="218"/>
  <c r="Q38" i="218"/>
  <c r="P38" i="218"/>
  <c r="M38" i="218"/>
  <c r="L38" i="218"/>
  <c r="BT37" i="218"/>
  <c r="BO37" i="218"/>
  <c r="BN37" i="218"/>
  <c r="BM37" i="218"/>
  <c r="BL37" i="218"/>
  <c r="BK37" i="218"/>
  <c r="BJ37" i="218"/>
  <c r="BP37" i="218" s="1"/>
  <c r="X37" i="218"/>
  <c r="V37" i="218"/>
  <c r="T37" i="218"/>
  <c r="R37" i="218"/>
  <c r="P37" i="218"/>
  <c r="N37" i="218"/>
  <c r="L37" i="218"/>
  <c r="BT36" i="218"/>
  <c r="BO36" i="218"/>
  <c r="BN36" i="218"/>
  <c r="BM36" i="218"/>
  <c r="BL36" i="218"/>
  <c r="BK36" i="218"/>
  <c r="BJ36" i="218"/>
  <c r="BP36" i="218" s="1"/>
  <c r="W36" i="218"/>
  <c r="U36" i="218"/>
  <c r="S36" i="218"/>
  <c r="Q36" i="218"/>
  <c r="O36" i="218"/>
  <c r="M36" i="218"/>
  <c r="L36" i="218"/>
  <c r="CF35" i="218"/>
  <c r="BO35" i="218"/>
  <c r="BN35" i="218"/>
  <c r="BM35" i="218"/>
  <c r="BL35" i="218"/>
  <c r="BK35" i="218"/>
  <c r="BJ35" i="218"/>
  <c r="BP35" i="218" s="1"/>
  <c r="X35" i="218"/>
  <c r="X40" i="218" s="1"/>
  <c r="AB37" i="218" s="1"/>
  <c r="AL37" i="218" s="1"/>
  <c r="AW37" i="218" s="1"/>
  <c r="W35" i="218"/>
  <c r="W40" i="218" s="1"/>
  <c r="AB36" i="218" s="1"/>
  <c r="AL36" i="218" s="1"/>
  <c r="AW36" i="218" s="1"/>
  <c r="T35" i="218"/>
  <c r="T40" i="218" s="1"/>
  <c r="AA37" i="218" s="1"/>
  <c r="S35" i="218"/>
  <c r="S40" i="218" s="1"/>
  <c r="AA36" i="218" s="1"/>
  <c r="P35" i="218"/>
  <c r="P40" i="218" s="1"/>
  <c r="Z37" i="218" s="1"/>
  <c r="O35" i="218"/>
  <c r="O40" i="218" s="1"/>
  <c r="Z36" i="218" s="1"/>
  <c r="L35" i="218"/>
  <c r="H35" i="218"/>
  <c r="AI37" i="218" s="1"/>
  <c r="C35" i="218"/>
  <c r="H39" i="218" s="1"/>
  <c r="BO34" i="218"/>
  <c r="BN34" i="218"/>
  <c r="BM34" i="218"/>
  <c r="BL34" i="218"/>
  <c r="BK34" i="218"/>
  <c r="BJ34" i="218"/>
  <c r="BP34" i="218" s="1"/>
  <c r="BP40" i="218" s="1"/>
  <c r="V34" i="218"/>
  <c r="V40" i="218" s="1"/>
  <c r="AB35" i="218" s="1"/>
  <c r="AL35" i="218" s="1"/>
  <c r="AW35" i="218" s="1"/>
  <c r="U34" i="218"/>
  <c r="U40" i="218" s="1"/>
  <c r="AB34" i="218" s="1"/>
  <c r="AL34" i="218" s="1"/>
  <c r="AW34" i="218" s="1"/>
  <c r="R34" i="218"/>
  <c r="R40" i="218" s="1"/>
  <c r="AA35" i="218" s="1"/>
  <c r="Q34" i="218"/>
  <c r="Q40" i="218" s="1"/>
  <c r="AA34" i="218" s="1"/>
  <c r="N34" i="218"/>
  <c r="N40" i="218" s="1"/>
  <c r="Z35" i="218" s="1"/>
  <c r="M34" i="218"/>
  <c r="M40" i="218" s="1"/>
  <c r="Z34" i="218" s="1"/>
  <c r="L34" i="218"/>
  <c r="H34" i="218"/>
  <c r="C37" i="218" s="1"/>
  <c r="C34" i="218"/>
  <c r="C38" i="218" s="1"/>
  <c r="BT33" i="218"/>
  <c r="BT32" i="218"/>
  <c r="CA31" i="218"/>
  <c r="CF34" i="218" s="1"/>
  <c r="BT29" i="218"/>
  <c r="C29" i="218"/>
  <c r="BT28" i="218"/>
  <c r="BO28" i="218"/>
  <c r="BN28" i="218"/>
  <c r="BM28" i="218"/>
  <c r="BL28" i="218"/>
  <c r="BK28" i="218"/>
  <c r="BJ28" i="218"/>
  <c r="BP28" i="218" s="1"/>
  <c r="W28" i="218"/>
  <c r="V28" i="218"/>
  <c r="S28" i="218"/>
  <c r="R28" i="218"/>
  <c r="O28" i="218"/>
  <c r="N28" i="218"/>
  <c r="L28" i="218"/>
  <c r="BO27" i="218"/>
  <c r="BN27" i="218"/>
  <c r="BM27" i="218"/>
  <c r="BL27" i="218"/>
  <c r="BK27" i="218"/>
  <c r="BJ27" i="218"/>
  <c r="X27" i="218"/>
  <c r="U27" i="218"/>
  <c r="T27" i="218"/>
  <c r="Q27" i="218"/>
  <c r="P27" i="218"/>
  <c r="M27" i="218"/>
  <c r="L27" i="218"/>
  <c r="BO26" i="218"/>
  <c r="BN26" i="218"/>
  <c r="BM26" i="218"/>
  <c r="BL26" i="218"/>
  <c r="BK26" i="218"/>
  <c r="BJ26" i="218"/>
  <c r="BP26" i="218" s="1"/>
  <c r="X26" i="218"/>
  <c r="V26" i="218"/>
  <c r="T26" i="218"/>
  <c r="R26" i="218"/>
  <c r="P26" i="218"/>
  <c r="N26" i="218"/>
  <c r="L26" i="218"/>
  <c r="BT25" i="218"/>
  <c r="BO25" i="218"/>
  <c r="BN25" i="218"/>
  <c r="BM25" i="218"/>
  <c r="BL25" i="218"/>
  <c r="BK25" i="218"/>
  <c r="BJ25" i="218"/>
  <c r="BP25" i="218" s="1"/>
  <c r="W25" i="218"/>
  <c r="U25" i="218"/>
  <c r="S25" i="218"/>
  <c r="Q25" i="218"/>
  <c r="O25" i="218"/>
  <c r="M25" i="218"/>
  <c r="L25" i="218"/>
  <c r="CK24" i="218"/>
  <c r="CK30" i="218" s="1"/>
  <c r="CQ29" i="218" s="1"/>
  <c r="BT24" i="218"/>
  <c r="BO24" i="218"/>
  <c r="BN24" i="218"/>
  <c r="BM24" i="218"/>
  <c r="BL24" i="218"/>
  <c r="BK24" i="218"/>
  <c r="BJ24" i="218"/>
  <c r="BP24" i="218" s="1"/>
  <c r="X24" i="218"/>
  <c r="X29" i="218" s="1"/>
  <c r="AB26" i="218" s="1"/>
  <c r="AL26" i="218" s="1"/>
  <c r="AW26" i="218" s="1"/>
  <c r="W24" i="218"/>
  <c r="W29" i="218" s="1"/>
  <c r="AB25" i="218" s="1"/>
  <c r="AL25" i="218" s="1"/>
  <c r="AW25" i="218" s="1"/>
  <c r="T24" i="218"/>
  <c r="T29" i="218" s="1"/>
  <c r="AA26" i="218" s="1"/>
  <c r="S24" i="218"/>
  <c r="S29" i="218" s="1"/>
  <c r="AA25" i="218" s="1"/>
  <c r="P24" i="218"/>
  <c r="P29" i="218" s="1"/>
  <c r="Z26" i="218" s="1"/>
  <c r="O24" i="218"/>
  <c r="O29" i="218" s="1"/>
  <c r="Z25" i="218" s="1"/>
  <c r="L24" i="218"/>
  <c r="H24" i="218"/>
  <c r="H27" i="218" s="1"/>
  <c r="C24" i="218"/>
  <c r="H28" i="218" s="1"/>
  <c r="CQ23" i="218"/>
  <c r="CA23" i="218"/>
  <c r="BO23" i="218"/>
  <c r="BN23" i="218"/>
  <c r="BM23" i="218"/>
  <c r="BL23" i="218"/>
  <c r="BK23" i="218"/>
  <c r="BJ23" i="218"/>
  <c r="BP23" i="218" s="1"/>
  <c r="V23" i="218"/>
  <c r="V29" i="218" s="1"/>
  <c r="AB24" i="218" s="1"/>
  <c r="AL24" i="218" s="1"/>
  <c r="AW24" i="218" s="1"/>
  <c r="U23" i="218"/>
  <c r="U29" i="218" s="1"/>
  <c r="AB23" i="218" s="1"/>
  <c r="AL23" i="218" s="1"/>
  <c r="AW23" i="218" s="1"/>
  <c r="R23" i="218"/>
  <c r="R29" i="218" s="1"/>
  <c r="AA24" i="218" s="1"/>
  <c r="Q23" i="218"/>
  <c r="Q29" i="218" s="1"/>
  <c r="AA23" i="218" s="1"/>
  <c r="N23" i="218"/>
  <c r="N29" i="218" s="1"/>
  <c r="Z24" i="218" s="1"/>
  <c r="M23" i="218"/>
  <c r="M29" i="218" s="1"/>
  <c r="Z23" i="218" s="1"/>
  <c r="L23" i="218"/>
  <c r="H23" i="218"/>
  <c r="C28" i="218" s="1"/>
  <c r="C23" i="218"/>
  <c r="C27" i="218" s="1"/>
  <c r="BT21" i="218"/>
  <c r="BT20" i="218"/>
  <c r="CF19" i="218"/>
  <c r="CK23" i="218" s="1"/>
  <c r="C18" i="218"/>
  <c r="BT17" i="218"/>
  <c r="BO17" i="218"/>
  <c r="BN17" i="218"/>
  <c r="BM17" i="218"/>
  <c r="BL17" i="218"/>
  <c r="BK17" i="218"/>
  <c r="BJ17" i="218"/>
  <c r="BP17" i="218" s="1"/>
  <c r="W17" i="218"/>
  <c r="V17" i="218"/>
  <c r="S17" i="218"/>
  <c r="R17" i="218"/>
  <c r="O17" i="218"/>
  <c r="N17" i="218"/>
  <c r="L17" i="218"/>
  <c r="BT16" i="218"/>
  <c r="BO16" i="218"/>
  <c r="BN16" i="218"/>
  <c r="BM16" i="218"/>
  <c r="BL16" i="218"/>
  <c r="BK16" i="218"/>
  <c r="BJ16" i="218"/>
  <c r="X16" i="218"/>
  <c r="U16" i="218"/>
  <c r="T16" i="218"/>
  <c r="Q16" i="218"/>
  <c r="P16" i="218"/>
  <c r="M16" i="218"/>
  <c r="L16" i="218"/>
  <c r="CA15" i="218"/>
  <c r="CF18" i="218" s="1"/>
  <c r="BO15" i="218"/>
  <c r="BN15" i="218"/>
  <c r="BM15" i="218"/>
  <c r="BL15" i="218"/>
  <c r="BK15" i="218"/>
  <c r="BJ15" i="218"/>
  <c r="X15" i="218"/>
  <c r="V15" i="218"/>
  <c r="T15" i="218"/>
  <c r="R15" i="218"/>
  <c r="P15" i="218"/>
  <c r="N15" i="218"/>
  <c r="L15" i="218"/>
  <c r="BO14" i="218"/>
  <c r="BN14" i="218"/>
  <c r="BM14" i="218"/>
  <c r="BL14" i="218"/>
  <c r="BK14" i="218"/>
  <c r="BJ14" i="218"/>
  <c r="W14" i="218"/>
  <c r="U14" i="218"/>
  <c r="S14" i="218"/>
  <c r="Q14" i="218"/>
  <c r="O14" i="218"/>
  <c r="M14" i="218"/>
  <c r="L14" i="218"/>
  <c r="BT13" i="218"/>
  <c r="BO13" i="218"/>
  <c r="BN13" i="218"/>
  <c r="BM13" i="218"/>
  <c r="BL13" i="218"/>
  <c r="BK13" i="218"/>
  <c r="BJ13" i="218"/>
  <c r="AI13" i="218"/>
  <c r="AT13" i="218" s="1"/>
  <c r="X13" i="218"/>
  <c r="X18" i="218" s="1"/>
  <c r="AB15" i="218" s="1"/>
  <c r="AL15" i="218" s="1"/>
  <c r="AW15" i="218" s="1"/>
  <c r="W13" i="218"/>
  <c r="W18" i="218" s="1"/>
  <c r="AB14" i="218" s="1"/>
  <c r="AL14" i="218" s="1"/>
  <c r="AW14" i="218" s="1"/>
  <c r="T13" i="218"/>
  <c r="T18" i="218" s="1"/>
  <c r="AA15" i="218" s="1"/>
  <c r="S13" i="218"/>
  <c r="S18" i="218" s="1"/>
  <c r="AA14" i="218" s="1"/>
  <c r="P13" i="218"/>
  <c r="P18" i="218" s="1"/>
  <c r="Z15" i="218" s="1"/>
  <c r="O13" i="218"/>
  <c r="O18" i="218" s="1"/>
  <c r="Z14" i="218" s="1"/>
  <c r="L13" i="218"/>
  <c r="H13" i="218"/>
  <c r="AI15" i="218" s="1"/>
  <c r="C13" i="218"/>
  <c r="H17" i="218" s="1"/>
  <c r="BT12" i="218"/>
  <c r="BO12" i="218"/>
  <c r="BN12" i="218"/>
  <c r="BM12" i="218"/>
  <c r="BL12" i="218"/>
  <c r="BK12" i="218"/>
  <c r="BJ12" i="218"/>
  <c r="V12" i="218"/>
  <c r="V18" i="218" s="1"/>
  <c r="AB13" i="218" s="1"/>
  <c r="AL13" i="218" s="1"/>
  <c r="AW13" i="218" s="1"/>
  <c r="U12" i="218"/>
  <c r="U18" i="218" s="1"/>
  <c r="AB12" i="218" s="1"/>
  <c r="AL12" i="218" s="1"/>
  <c r="AW12" i="218" s="1"/>
  <c r="R12" i="218"/>
  <c r="R18" i="218" s="1"/>
  <c r="AA13" i="218" s="1"/>
  <c r="Q12" i="218"/>
  <c r="Q18" i="218" s="1"/>
  <c r="AA12" i="218" s="1"/>
  <c r="N12" i="218"/>
  <c r="N18" i="218" s="1"/>
  <c r="Z13" i="218" s="1"/>
  <c r="M12" i="218"/>
  <c r="M18" i="218" s="1"/>
  <c r="Z12" i="218" s="1"/>
  <c r="L12" i="218"/>
  <c r="H12" i="218"/>
  <c r="C15" i="218" s="1"/>
  <c r="C12" i="218"/>
  <c r="C16" i="218" s="1"/>
  <c r="Q95" i="217"/>
  <c r="AA89" i="217" s="1"/>
  <c r="C95" i="217"/>
  <c r="BO94" i="217"/>
  <c r="BN94" i="217"/>
  <c r="BM94" i="217"/>
  <c r="BL94" i="217"/>
  <c r="BK94" i="217"/>
  <c r="BJ94" i="217"/>
  <c r="BP94" i="217" s="1"/>
  <c r="W94" i="217"/>
  <c r="V94" i="217"/>
  <c r="S94" i="217"/>
  <c r="R94" i="217"/>
  <c r="O94" i="217"/>
  <c r="N94" i="217"/>
  <c r="L94" i="217"/>
  <c r="H94" i="217"/>
  <c r="BO93" i="217"/>
  <c r="BN93" i="217"/>
  <c r="BM93" i="217"/>
  <c r="BL93" i="217"/>
  <c r="BK93" i="217"/>
  <c r="BJ93" i="217"/>
  <c r="BP93" i="217" s="1"/>
  <c r="X93" i="217"/>
  <c r="U93" i="217"/>
  <c r="T93" i="217"/>
  <c r="Q93" i="217"/>
  <c r="P93" i="217"/>
  <c r="M93" i="217"/>
  <c r="M95" i="217" s="1"/>
  <c r="Z89" i="217" s="1"/>
  <c r="L93" i="217"/>
  <c r="H93" i="217"/>
  <c r="BO92" i="217"/>
  <c r="BN92" i="217"/>
  <c r="BM92" i="217"/>
  <c r="BL92" i="217"/>
  <c r="BK92" i="217"/>
  <c r="BJ92" i="217"/>
  <c r="AJ92" i="217"/>
  <c r="AB92" i="217"/>
  <c r="AL92" i="217" s="1"/>
  <c r="AW92" i="217" s="1"/>
  <c r="X92" i="217"/>
  <c r="V92" i="217"/>
  <c r="T92" i="217"/>
  <c r="R92" i="217"/>
  <c r="P92" i="217"/>
  <c r="N92" i="217"/>
  <c r="L92" i="217"/>
  <c r="BO91" i="217"/>
  <c r="BN91" i="217"/>
  <c r="BM91" i="217"/>
  <c r="BL91" i="217"/>
  <c r="BK91" i="217"/>
  <c r="BJ91" i="217"/>
  <c r="BP91" i="217" s="1"/>
  <c r="AT91" i="217"/>
  <c r="AI91" i="217"/>
  <c r="AP88" i="217" s="1"/>
  <c r="W91" i="217"/>
  <c r="U91" i="217"/>
  <c r="S91" i="217"/>
  <c r="Q91" i="217"/>
  <c r="O91" i="217"/>
  <c r="M91" i="217"/>
  <c r="L91" i="217"/>
  <c r="C91" i="217"/>
  <c r="BO90" i="217"/>
  <c r="BN90" i="217"/>
  <c r="BM90" i="217"/>
  <c r="BL90" i="217"/>
  <c r="BK90" i="217"/>
  <c r="BJ90" i="217"/>
  <c r="AJ90" i="217"/>
  <c r="AB90" i="217"/>
  <c r="AL90" i="217" s="1"/>
  <c r="AW90" i="217" s="1"/>
  <c r="X90" i="217"/>
  <c r="X95" i="217" s="1"/>
  <c r="W90" i="217"/>
  <c r="T90" i="217"/>
  <c r="T95" i="217" s="1"/>
  <c r="AA92" i="217" s="1"/>
  <c r="S90" i="217"/>
  <c r="P90" i="217"/>
  <c r="P95" i="217" s="1"/>
  <c r="Z92" i="217" s="1"/>
  <c r="O90" i="217"/>
  <c r="O95" i="217" s="1"/>
  <c r="Z91" i="217" s="1"/>
  <c r="L90" i="217"/>
  <c r="H90" i="217"/>
  <c r="AI92" i="217" s="1"/>
  <c r="AT92" i="217" s="1"/>
  <c r="C90" i="217"/>
  <c r="H91" i="217" s="1"/>
  <c r="BO89" i="217"/>
  <c r="BN89" i="217"/>
  <c r="BM89" i="217"/>
  <c r="BL89" i="217"/>
  <c r="BK89" i="217"/>
  <c r="BJ89" i="217"/>
  <c r="V89" i="217"/>
  <c r="V95" i="217" s="1"/>
  <c r="U89" i="217"/>
  <c r="R89" i="217"/>
  <c r="R95" i="217" s="1"/>
  <c r="AA90" i="217" s="1"/>
  <c r="Q89" i="217"/>
  <c r="N89" i="217"/>
  <c r="N95" i="217" s="1"/>
  <c r="Z90" i="217" s="1"/>
  <c r="M89" i="217"/>
  <c r="L89" i="217"/>
  <c r="H89" i="217"/>
  <c r="C89" i="217"/>
  <c r="C93" i="217" s="1"/>
  <c r="AQ88" i="217"/>
  <c r="C84" i="217"/>
  <c r="BO83" i="217"/>
  <c r="BN83" i="217"/>
  <c r="BM83" i="217"/>
  <c r="BL83" i="217"/>
  <c r="BK83" i="217"/>
  <c r="BJ83" i="217"/>
  <c r="BP83" i="217" s="1"/>
  <c r="W83" i="217"/>
  <c r="V83" i="217"/>
  <c r="S83" i="217"/>
  <c r="R83" i="217"/>
  <c r="O83" i="217"/>
  <c r="N83" i="217"/>
  <c r="L83" i="217"/>
  <c r="BO82" i="217"/>
  <c r="BN82" i="217"/>
  <c r="BM82" i="217"/>
  <c r="BL82" i="217"/>
  <c r="BK82" i="217"/>
  <c r="BJ82" i="217"/>
  <c r="X82" i="217"/>
  <c r="U82" i="217"/>
  <c r="T82" i="217"/>
  <c r="Q82" i="217"/>
  <c r="P82" i="217"/>
  <c r="M82" i="217"/>
  <c r="L82" i="217"/>
  <c r="C82" i="217"/>
  <c r="BO81" i="217"/>
  <c r="BN81" i="217"/>
  <c r="BM81" i="217"/>
  <c r="BL81" i="217"/>
  <c r="BK81" i="217"/>
  <c r="BJ81" i="217"/>
  <c r="X81" i="217"/>
  <c r="V81" i="217"/>
  <c r="V84" i="217" s="1"/>
  <c r="AB79" i="217" s="1"/>
  <c r="AL79" i="217" s="1"/>
  <c r="AW79" i="217" s="1"/>
  <c r="T81" i="217"/>
  <c r="R81" i="217"/>
  <c r="R84" i="217" s="1"/>
  <c r="AA79" i="217" s="1"/>
  <c r="AK79" i="217" s="1"/>
  <c r="P81" i="217"/>
  <c r="N81" i="217"/>
  <c r="N84" i="217" s="1"/>
  <c r="Z79" i="217" s="1"/>
  <c r="L81" i="217"/>
  <c r="H81" i="217"/>
  <c r="BO80" i="217"/>
  <c r="BN80" i="217"/>
  <c r="BM80" i="217"/>
  <c r="BL80" i="217"/>
  <c r="BK80" i="217"/>
  <c r="BJ80" i="217"/>
  <c r="BP80" i="217" s="1"/>
  <c r="W80" i="217"/>
  <c r="U80" i="217"/>
  <c r="S80" i="217"/>
  <c r="Q80" i="217"/>
  <c r="O80" i="217"/>
  <c r="M80" i="217"/>
  <c r="L80" i="217"/>
  <c r="C80" i="217"/>
  <c r="BO79" i="217"/>
  <c r="BN79" i="217"/>
  <c r="BM79" i="217"/>
  <c r="BL79" i="217"/>
  <c r="BK79" i="217"/>
  <c r="BJ79" i="217"/>
  <c r="BP79" i="217" s="1"/>
  <c r="X79" i="217"/>
  <c r="X84" i="217" s="1"/>
  <c r="AB81" i="217" s="1"/>
  <c r="AL81" i="217" s="1"/>
  <c r="AW81" i="217" s="1"/>
  <c r="W79" i="217"/>
  <c r="T79" i="217"/>
  <c r="T84" i="217" s="1"/>
  <c r="AA81" i="217" s="1"/>
  <c r="S79" i="217"/>
  <c r="P79" i="217"/>
  <c r="P84" i="217" s="1"/>
  <c r="Z81" i="217" s="1"/>
  <c r="O79" i="217"/>
  <c r="L79" i="217"/>
  <c r="H79" i="217"/>
  <c r="H82" i="217" s="1"/>
  <c r="C79" i="217"/>
  <c r="BO78" i="217"/>
  <c r="BN78" i="217"/>
  <c r="BM78" i="217"/>
  <c r="BL78" i="217"/>
  <c r="BK78" i="217"/>
  <c r="BJ78" i="217"/>
  <c r="BP78" i="217" s="1"/>
  <c r="AL78" i="217"/>
  <c r="AW78" i="217" s="1"/>
  <c r="V78" i="217"/>
  <c r="U78" i="217"/>
  <c r="U84" i="217" s="1"/>
  <c r="AB78" i="217" s="1"/>
  <c r="R78" i="217"/>
  <c r="Q78" i="217"/>
  <c r="Q84" i="217" s="1"/>
  <c r="AA78" i="217" s="1"/>
  <c r="N78" i="217"/>
  <c r="M78" i="217"/>
  <c r="M84" i="217" s="1"/>
  <c r="Z78" i="217" s="1"/>
  <c r="L78" i="217"/>
  <c r="H78" i="217"/>
  <c r="C78" i="217"/>
  <c r="AI78" i="217" s="1"/>
  <c r="BV77" i="217"/>
  <c r="BV76" i="217"/>
  <c r="CC75" i="217"/>
  <c r="CC74" i="217"/>
  <c r="BV73" i="217"/>
  <c r="W73" i="217"/>
  <c r="S73" i="217"/>
  <c r="AA69" i="217" s="1"/>
  <c r="O73" i="217"/>
  <c r="Z69" i="217" s="1"/>
  <c r="C73" i="217"/>
  <c r="BV72" i="217"/>
  <c r="BO72" i="217"/>
  <c r="BN72" i="217"/>
  <c r="BM72" i="217"/>
  <c r="BL72" i="217"/>
  <c r="BK72" i="217"/>
  <c r="BJ72" i="217"/>
  <c r="BP72" i="217" s="1"/>
  <c r="W72" i="217"/>
  <c r="V72" i="217"/>
  <c r="S72" i="217"/>
  <c r="R72" i="217"/>
  <c r="O72" i="217"/>
  <c r="N72" i="217"/>
  <c r="L72" i="217"/>
  <c r="CH71" i="217"/>
  <c r="BO71" i="217"/>
  <c r="BN71" i="217"/>
  <c r="BM71" i="217"/>
  <c r="BL71" i="217"/>
  <c r="BK71" i="217"/>
  <c r="BJ71" i="217"/>
  <c r="BP71" i="217" s="1"/>
  <c r="X71" i="217"/>
  <c r="U71" i="217"/>
  <c r="T71" i="217"/>
  <c r="Q71" i="217"/>
  <c r="P71" i="217"/>
  <c r="M71" i="217"/>
  <c r="L71" i="217"/>
  <c r="C71" i="217"/>
  <c r="CH70" i="217"/>
  <c r="BO70" i="217"/>
  <c r="BN70" i="217"/>
  <c r="BM70" i="217"/>
  <c r="BL70" i="217"/>
  <c r="BK70" i="217"/>
  <c r="BJ70" i="217"/>
  <c r="BP70" i="217" s="1"/>
  <c r="AI70" i="217"/>
  <c r="AT70" i="217" s="1"/>
  <c r="X70" i="217"/>
  <c r="V70" i="217"/>
  <c r="T70" i="217"/>
  <c r="R70" i="217"/>
  <c r="P70" i="217"/>
  <c r="N70" i="217"/>
  <c r="L70" i="217"/>
  <c r="BV69" i="217"/>
  <c r="BO69" i="217"/>
  <c r="BN69" i="217"/>
  <c r="BM69" i="217"/>
  <c r="BL69" i="217"/>
  <c r="BK69" i="217"/>
  <c r="BJ69" i="217"/>
  <c r="AJ69" i="217"/>
  <c r="AB69" i="217"/>
  <c r="AL69" i="217" s="1"/>
  <c r="AW69" i="217" s="1"/>
  <c r="W69" i="217"/>
  <c r="U69" i="217"/>
  <c r="S69" i="217"/>
  <c r="Q69" i="217"/>
  <c r="O69" i="217"/>
  <c r="M69" i="217"/>
  <c r="L69" i="217"/>
  <c r="BV68" i="217"/>
  <c r="BO68" i="217"/>
  <c r="BN68" i="217"/>
  <c r="BM68" i="217"/>
  <c r="BL68" i="217"/>
  <c r="BK68" i="217"/>
  <c r="BJ68" i="217"/>
  <c r="AW68" i="217"/>
  <c r="AE68" i="217"/>
  <c r="AA68" i="217"/>
  <c r="AK68" i="217" s="1"/>
  <c r="X68" i="217"/>
  <c r="X73" i="217" s="1"/>
  <c r="AB70" i="217" s="1"/>
  <c r="AL70" i="217" s="1"/>
  <c r="AW70" i="217" s="1"/>
  <c r="W68" i="217"/>
  <c r="T68" i="217"/>
  <c r="T73" i="217" s="1"/>
  <c r="AA70" i="217" s="1"/>
  <c r="S68" i="217"/>
  <c r="P68" i="217"/>
  <c r="P73" i="217" s="1"/>
  <c r="Z70" i="217" s="1"/>
  <c r="O68" i="217"/>
  <c r="L68" i="217"/>
  <c r="H68" i="217"/>
  <c r="C68" i="217"/>
  <c r="CC67" i="217"/>
  <c r="BO67" i="217"/>
  <c r="BN67" i="217"/>
  <c r="BM67" i="217"/>
  <c r="BL67" i="217"/>
  <c r="BK67" i="217"/>
  <c r="BJ67" i="217"/>
  <c r="BP67" i="217" s="1"/>
  <c r="V67" i="217"/>
  <c r="V73" i="217" s="1"/>
  <c r="AB68" i="217" s="1"/>
  <c r="AL68" i="217" s="1"/>
  <c r="U67" i="217"/>
  <c r="U73" i="217" s="1"/>
  <c r="AB67" i="217" s="1"/>
  <c r="AL67" i="217" s="1"/>
  <c r="AW67" i="217" s="1"/>
  <c r="R67" i="217"/>
  <c r="R73" i="217" s="1"/>
  <c r="Q67" i="217"/>
  <c r="Q73" i="217" s="1"/>
  <c r="AA67" i="217" s="1"/>
  <c r="N67" i="217"/>
  <c r="N73" i="217" s="1"/>
  <c r="Z68" i="217" s="1"/>
  <c r="AE70" i="217" s="1"/>
  <c r="M67" i="217"/>
  <c r="M73" i="217" s="1"/>
  <c r="Z67" i="217" s="1"/>
  <c r="L67" i="217"/>
  <c r="H67" i="217"/>
  <c r="C72" i="217" s="1"/>
  <c r="C67" i="217"/>
  <c r="C69" i="217" s="1"/>
  <c r="CM66" i="217"/>
  <c r="CC66" i="217"/>
  <c r="AQ66" i="217"/>
  <c r="CM65" i="217"/>
  <c r="BV65" i="217"/>
  <c r="BV64" i="217"/>
  <c r="U62" i="217"/>
  <c r="AB56" i="217" s="1"/>
  <c r="AL56" i="217" s="1"/>
  <c r="AW56" i="217" s="1"/>
  <c r="Q62" i="217"/>
  <c r="M62" i="217"/>
  <c r="Z56" i="217" s="1"/>
  <c r="C62" i="217"/>
  <c r="BV61" i="217"/>
  <c r="BO61" i="217"/>
  <c r="BN61" i="217"/>
  <c r="BM61" i="217"/>
  <c r="BL61" i="217"/>
  <c r="BK61" i="217"/>
  <c r="BJ61" i="217"/>
  <c r="BP61" i="217" s="1"/>
  <c r="W61" i="217"/>
  <c r="V61" i="217"/>
  <c r="S61" i="217"/>
  <c r="R61" i="217"/>
  <c r="O61" i="217"/>
  <c r="N61" i="217"/>
  <c r="L61" i="217"/>
  <c r="H61" i="217"/>
  <c r="CM60" i="217"/>
  <c r="BV60" i="217"/>
  <c r="BO60" i="217"/>
  <c r="BN60" i="217"/>
  <c r="BM60" i="217"/>
  <c r="BL60" i="217"/>
  <c r="BK60" i="217"/>
  <c r="BJ60" i="217"/>
  <c r="X60" i="217"/>
  <c r="U60" i="217"/>
  <c r="T60" i="217"/>
  <c r="Q60" i="217"/>
  <c r="P60" i="217"/>
  <c r="M60" i="217"/>
  <c r="L60" i="217"/>
  <c r="CM59" i="217"/>
  <c r="CC59" i="217"/>
  <c r="BO59" i="217"/>
  <c r="BN59" i="217"/>
  <c r="BM59" i="217"/>
  <c r="BL59" i="217"/>
  <c r="BK59" i="217"/>
  <c r="BJ59" i="217"/>
  <c r="BP59" i="217" s="1"/>
  <c r="X59" i="217"/>
  <c r="V59" i="217"/>
  <c r="T59" i="217"/>
  <c r="R59" i="217"/>
  <c r="P59" i="217"/>
  <c r="N59" i="217"/>
  <c r="L59" i="217"/>
  <c r="CC58" i="217"/>
  <c r="BO58" i="217"/>
  <c r="BN58" i="217"/>
  <c r="BM58" i="217"/>
  <c r="BL58" i="217"/>
  <c r="BK58" i="217"/>
  <c r="BJ58" i="217"/>
  <c r="BP58" i="217" s="1"/>
  <c r="AT58" i="217"/>
  <c r="AI58" i="217"/>
  <c r="AP55" i="217" s="1"/>
  <c r="W58" i="217"/>
  <c r="U58" i="217"/>
  <c r="S58" i="217"/>
  <c r="Q58" i="217"/>
  <c r="O58" i="217"/>
  <c r="M58" i="217"/>
  <c r="L58" i="217"/>
  <c r="BV57" i="217"/>
  <c r="BO57" i="217"/>
  <c r="BN57" i="217"/>
  <c r="BM57" i="217"/>
  <c r="BL57" i="217"/>
  <c r="BK57" i="217"/>
  <c r="BJ57" i="217"/>
  <c r="BP57" i="217" s="1"/>
  <c r="Z57" i="217"/>
  <c r="X57" i="217"/>
  <c r="X62" i="217" s="1"/>
  <c r="AB59" i="217" s="1"/>
  <c r="AL59" i="217" s="1"/>
  <c r="AW59" i="217" s="1"/>
  <c r="W57" i="217"/>
  <c r="W62" i="217" s="1"/>
  <c r="AB58" i="217" s="1"/>
  <c r="AL58" i="217" s="1"/>
  <c r="AW58" i="217" s="1"/>
  <c r="T57" i="217"/>
  <c r="T62" i="217" s="1"/>
  <c r="AA59" i="217" s="1"/>
  <c r="S57" i="217"/>
  <c r="S62" i="217" s="1"/>
  <c r="AA58" i="217" s="1"/>
  <c r="P57" i="217"/>
  <c r="P62" i="217" s="1"/>
  <c r="Z59" i="217" s="1"/>
  <c r="O57" i="217"/>
  <c r="O62" i="217" s="1"/>
  <c r="Z58" i="217" s="1"/>
  <c r="L57" i="217"/>
  <c r="H57" i="217"/>
  <c r="C57" i="217"/>
  <c r="H58" i="217" s="1"/>
  <c r="BV56" i="217"/>
  <c r="BO56" i="217"/>
  <c r="BN56" i="217"/>
  <c r="BM56" i="217"/>
  <c r="BL56" i="217"/>
  <c r="BK56" i="217"/>
  <c r="BJ56" i="217"/>
  <c r="BP56" i="217" s="1"/>
  <c r="AI56" i="217"/>
  <c r="AN55" i="217" s="1"/>
  <c r="AA56" i="217"/>
  <c r="AK56" i="217" s="1"/>
  <c r="V56" i="217"/>
  <c r="V62" i="217" s="1"/>
  <c r="AB57" i="217" s="1"/>
  <c r="AL57" i="217" s="1"/>
  <c r="AW57" i="217" s="1"/>
  <c r="U56" i="217"/>
  <c r="R56" i="217"/>
  <c r="R62" i="217" s="1"/>
  <c r="AA57" i="217" s="1"/>
  <c r="Q56" i="217"/>
  <c r="N56" i="217"/>
  <c r="N62" i="217" s="1"/>
  <c r="M56" i="217"/>
  <c r="L56" i="217"/>
  <c r="H56" i="217"/>
  <c r="C61" i="217" s="1"/>
  <c r="C56" i="217"/>
  <c r="C60" i="217" s="1"/>
  <c r="CH55" i="217"/>
  <c r="CH54" i="217"/>
  <c r="BV53" i="217"/>
  <c r="BV52" i="217"/>
  <c r="CC51" i="217"/>
  <c r="W51" i="217"/>
  <c r="S51" i="217"/>
  <c r="AA47" i="217" s="1"/>
  <c r="O51" i="217"/>
  <c r="C51" i="217"/>
  <c r="CC50" i="217"/>
  <c r="BO50" i="217"/>
  <c r="BN50" i="217"/>
  <c r="BM50" i="217"/>
  <c r="BL50" i="217"/>
  <c r="BK50" i="217"/>
  <c r="BJ50" i="217"/>
  <c r="BP50" i="217" s="1"/>
  <c r="W50" i="217"/>
  <c r="V50" i="217"/>
  <c r="S50" i="217"/>
  <c r="R50" i="217"/>
  <c r="O50" i="217"/>
  <c r="N50" i="217"/>
  <c r="L50" i="217"/>
  <c r="BV49" i="217"/>
  <c r="BO49" i="217"/>
  <c r="BN49" i="217"/>
  <c r="BM49" i="217"/>
  <c r="BL49" i="217"/>
  <c r="BK49" i="217"/>
  <c r="BJ49" i="217"/>
  <c r="BP49" i="217" s="1"/>
  <c r="X49" i="217"/>
  <c r="U49" i="217"/>
  <c r="T49" i="217"/>
  <c r="Q49" i="217"/>
  <c r="P49" i="217"/>
  <c r="M49" i="217"/>
  <c r="L49" i="217"/>
  <c r="H49" i="217"/>
  <c r="BV48" i="217"/>
  <c r="BO48" i="217"/>
  <c r="BN48" i="217"/>
  <c r="BM48" i="217"/>
  <c r="BL48" i="217"/>
  <c r="BK48" i="217"/>
  <c r="BJ48" i="217"/>
  <c r="BP48" i="217" s="1"/>
  <c r="AT48" i="217"/>
  <c r="AI48" i="217"/>
  <c r="X48" i="217"/>
  <c r="V48" i="217"/>
  <c r="T48" i="217"/>
  <c r="R48" i="217"/>
  <c r="P48" i="217"/>
  <c r="N48" i="217"/>
  <c r="L48" i="217"/>
  <c r="BO47" i="217"/>
  <c r="BN47" i="217"/>
  <c r="BM47" i="217"/>
  <c r="BL47" i="217"/>
  <c r="BK47" i="217"/>
  <c r="BJ47" i="217"/>
  <c r="AJ47" i="217"/>
  <c r="AB47" i="217"/>
  <c r="AL47" i="217" s="1"/>
  <c r="AW47" i="217" s="1"/>
  <c r="Z47" i="217"/>
  <c r="W47" i="217"/>
  <c r="U47" i="217"/>
  <c r="S47" i="217"/>
  <c r="Q47" i="217"/>
  <c r="O47" i="217"/>
  <c r="M47" i="217"/>
  <c r="L47" i="217"/>
  <c r="BO46" i="217"/>
  <c r="BN46" i="217"/>
  <c r="BM46" i="217"/>
  <c r="BL46" i="217"/>
  <c r="BK46" i="217"/>
  <c r="BJ46" i="217"/>
  <c r="BP46" i="217" s="1"/>
  <c r="X46" i="217"/>
  <c r="X51" i="217" s="1"/>
  <c r="AB48" i="217" s="1"/>
  <c r="AL48" i="217" s="1"/>
  <c r="AW48" i="217" s="1"/>
  <c r="W46" i="217"/>
  <c r="T46" i="217"/>
  <c r="T51" i="217" s="1"/>
  <c r="AA48" i="217" s="1"/>
  <c r="S46" i="217"/>
  <c r="P46" i="217"/>
  <c r="P51" i="217" s="1"/>
  <c r="Z48" i="217" s="1"/>
  <c r="O46" i="217"/>
  <c r="L46" i="217"/>
  <c r="H46" i="217"/>
  <c r="H48" i="217" s="1"/>
  <c r="C46" i="217"/>
  <c r="AI47" i="217" s="1"/>
  <c r="BO45" i="217"/>
  <c r="BN45" i="217"/>
  <c r="BM45" i="217"/>
  <c r="BL45" i="217"/>
  <c r="BK45" i="217"/>
  <c r="BJ45" i="217"/>
  <c r="BP45" i="217" s="1"/>
  <c r="V45" i="217"/>
  <c r="V51" i="217" s="1"/>
  <c r="AB46" i="217" s="1"/>
  <c r="AL46" i="217" s="1"/>
  <c r="AW46" i="217" s="1"/>
  <c r="U45" i="217"/>
  <c r="U51" i="217" s="1"/>
  <c r="AB45" i="217" s="1"/>
  <c r="AL45" i="217" s="1"/>
  <c r="AW45" i="217" s="1"/>
  <c r="R45" i="217"/>
  <c r="R51" i="217" s="1"/>
  <c r="AA46" i="217" s="1"/>
  <c r="Q45" i="217"/>
  <c r="Q51" i="217" s="1"/>
  <c r="AA45" i="217" s="1"/>
  <c r="N45" i="217"/>
  <c r="N51" i="217" s="1"/>
  <c r="Z46" i="217" s="1"/>
  <c r="M45" i="217"/>
  <c r="M51" i="217" s="1"/>
  <c r="Z45" i="217" s="1"/>
  <c r="L45" i="217"/>
  <c r="H45" i="217"/>
  <c r="C50" i="217" s="1"/>
  <c r="C45" i="217"/>
  <c r="C49" i="217" s="1"/>
  <c r="AQ44" i="217"/>
  <c r="BT41" i="217"/>
  <c r="BT40" i="217"/>
  <c r="C40" i="217"/>
  <c r="CA39" i="217"/>
  <c r="CF35" i="217" s="1"/>
  <c r="CK24" i="217" s="1"/>
  <c r="BO39" i="217"/>
  <c r="BN39" i="217"/>
  <c r="BM39" i="217"/>
  <c r="BL39" i="217"/>
  <c r="BK39" i="217"/>
  <c r="BJ39" i="217"/>
  <c r="BP39" i="217" s="1"/>
  <c r="W39" i="217"/>
  <c r="V39" i="217"/>
  <c r="S39" i="217"/>
  <c r="R39" i="217"/>
  <c r="O39" i="217"/>
  <c r="N39" i="217"/>
  <c r="L39" i="217"/>
  <c r="BO38" i="217"/>
  <c r="BN38" i="217"/>
  <c r="BM38" i="217"/>
  <c r="BL38" i="217"/>
  <c r="BK38" i="217"/>
  <c r="BJ38" i="217"/>
  <c r="BP38" i="217" s="1"/>
  <c r="X38" i="217"/>
  <c r="U38" i="217"/>
  <c r="T38" i="217"/>
  <c r="Q38" i="217"/>
  <c r="P38" i="217"/>
  <c r="M38" i="217"/>
  <c r="L38" i="217"/>
  <c r="H38" i="217"/>
  <c r="BT37" i="217"/>
  <c r="BO37" i="217"/>
  <c r="BN37" i="217"/>
  <c r="BM37" i="217"/>
  <c r="BL37" i="217"/>
  <c r="BK37" i="217"/>
  <c r="BJ37" i="217"/>
  <c r="X37" i="217"/>
  <c r="V37" i="217"/>
  <c r="T37" i="217"/>
  <c r="R37" i="217"/>
  <c r="P37" i="217"/>
  <c r="N37" i="217"/>
  <c r="L37" i="217"/>
  <c r="BT36" i="217"/>
  <c r="BO36" i="217"/>
  <c r="BN36" i="217"/>
  <c r="BM36" i="217"/>
  <c r="BL36" i="217"/>
  <c r="BK36" i="217"/>
  <c r="BJ36" i="217"/>
  <c r="BP36" i="217" s="1"/>
  <c r="W36" i="217"/>
  <c r="U36" i="217"/>
  <c r="S36" i="217"/>
  <c r="Q36" i="217"/>
  <c r="O36" i="217"/>
  <c r="M36" i="217"/>
  <c r="L36" i="217"/>
  <c r="H36" i="217"/>
  <c r="BO35" i="217"/>
  <c r="BN35" i="217"/>
  <c r="BM35" i="217"/>
  <c r="BL35" i="217"/>
  <c r="BK35" i="217"/>
  <c r="BJ35" i="217"/>
  <c r="X35" i="217"/>
  <c r="X40" i="217" s="1"/>
  <c r="AB37" i="217" s="1"/>
  <c r="AL37" i="217" s="1"/>
  <c r="AW37" i="217" s="1"/>
  <c r="W35" i="217"/>
  <c r="W40" i="217" s="1"/>
  <c r="AB36" i="217" s="1"/>
  <c r="AL36" i="217" s="1"/>
  <c r="AW36" i="217" s="1"/>
  <c r="T35" i="217"/>
  <c r="T40" i="217" s="1"/>
  <c r="AA37" i="217" s="1"/>
  <c r="S35" i="217"/>
  <c r="S40" i="217" s="1"/>
  <c r="AA36" i="217" s="1"/>
  <c r="P35" i="217"/>
  <c r="P40" i="217" s="1"/>
  <c r="Z37" i="217" s="1"/>
  <c r="O35" i="217"/>
  <c r="O40" i="217" s="1"/>
  <c r="Z36" i="217" s="1"/>
  <c r="L35" i="217"/>
  <c r="H35" i="217"/>
  <c r="AI37" i="217" s="1"/>
  <c r="C35" i="217"/>
  <c r="H39" i="217" s="1"/>
  <c r="BO34" i="217"/>
  <c r="BN34" i="217"/>
  <c r="BM34" i="217"/>
  <c r="BL34" i="217"/>
  <c r="BK34" i="217"/>
  <c r="BJ34" i="217"/>
  <c r="V34" i="217"/>
  <c r="V40" i="217" s="1"/>
  <c r="AB35" i="217" s="1"/>
  <c r="AL35" i="217" s="1"/>
  <c r="AW35" i="217" s="1"/>
  <c r="U34" i="217"/>
  <c r="U40" i="217" s="1"/>
  <c r="AB34" i="217" s="1"/>
  <c r="AL34" i="217" s="1"/>
  <c r="AW34" i="217" s="1"/>
  <c r="R34" i="217"/>
  <c r="R40" i="217" s="1"/>
  <c r="AA35" i="217" s="1"/>
  <c r="Q34" i="217"/>
  <c r="Q40" i="217" s="1"/>
  <c r="AA34" i="217" s="1"/>
  <c r="N34" i="217"/>
  <c r="N40" i="217" s="1"/>
  <c r="Z35" i="217" s="1"/>
  <c r="M34" i="217"/>
  <c r="M40" i="217" s="1"/>
  <c r="Z34" i="217" s="1"/>
  <c r="L34" i="217"/>
  <c r="H34" i="217"/>
  <c r="C34" i="217"/>
  <c r="C38" i="217" s="1"/>
  <c r="BT33" i="217"/>
  <c r="BT32" i="217"/>
  <c r="BT29" i="217"/>
  <c r="CA30" i="217" s="1"/>
  <c r="X29" i="217"/>
  <c r="T29" i="217"/>
  <c r="AA26" i="217" s="1"/>
  <c r="P29" i="217"/>
  <c r="Z26" i="217" s="1"/>
  <c r="C29" i="217"/>
  <c r="BT28" i="217"/>
  <c r="BO28" i="217"/>
  <c r="BN28" i="217"/>
  <c r="BM28" i="217"/>
  <c r="BL28" i="217"/>
  <c r="BK28" i="217"/>
  <c r="BJ28" i="217"/>
  <c r="BP28" i="217" s="1"/>
  <c r="W28" i="217"/>
  <c r="V28" i="217"/>
  <c r="S28" i="217"/>
  <c r="R28" i="217"/>
  <c r="O28" i="217"/>
  <c r="N28" i="217"/>
  <c r="L28" i="217"/>
  <c r="BO27" i="217"/>
  <c r="BN27" i="217"/>
  <c r="BM27" i="217"/>
  <c r="BL27" i="217"/>
  <c r="BK27" i="217"/>
  <c r="BJ27" i="217"/>
  <c r="X27" i="217"/>
  <c r="U27" i="217"/>
  <c r="T27" i="217"/>
  <c r="Q27" i="217"/>
  <c r="P27" i="217"/>
  <c r="M27" i="217"/>
  <c r="L27" i="217"/>
  <c r="H27" i="217"/>
  <c r="BO26" i="217"/>
  <c r="BN26" i="217"/>
  <c r="BM26" i="217"/>
  <c r="BL26" i="217"/>
  <c r="BK26" i="217"/>
  <c r="BJ26" i="217"/>
  <c r="AB26" i="217"/>
  <c r="AL26" i="217" s="1"/>
  <c r="AW26" i="217" s="1"/>
  <c r="X26" i="217"/>
  <c r="V26" i="217"/>
  <c r="T26" i="217"/>
  <c r="R26" i="217"/>
  <c r="P26" i="217"/>
  <c r="N26" i="217"/>
  <c r="L26" i="217"/>
  <c r="H26" i="217"/>
  <c r="BT25" i="217"/>
  <c r="BO25" i="217"/>
  <c r="BN25" i="217"/>
  <c r="BM25" i="217"/>
  <c r="BL25" i="217"/>
  <c r="BK25" i="217"/>
  <c r="BJ25" i="217"/>
  <c r="BP25" i="217" s="1"/>
  <c r="W25" i="217"/>
  <c r="U25" i="217"/>
  <c r="S25" i="217"/>
  <c r="Q25" i="217"/>
  <c r="O25" i="217"/>
  <c r="M25" i="217"/>
  <c r="L25" i="217"/>
  <c r="H25" i="217"/>
  <c r="BT24" i="217"/>
  <c r="BO24" i="217"/>
  <c r="BN24" i="217"/>
  <c r="BM24" i="217"/>
  <c r="BL24" i="217"/>
  <c r="BK24" i="217"/>
  <c r="BJ24" i="217"/>
  <c r="BP24" i="217" s="1"/>
  <c r="AI24" i="217"/>
  <c r="AT24" i="217" s="1"/>
  <c r="X24" i="217"/>
  <c r="W24" i="217"/>
  <c r="W29" i="217" s="1"/>
  <c r="AB25" i="217" s="1"/>
  <c r="AL25" i="217" s="1"/>
  <c r="AW25" i="217" s="1"/>
  <c r="T24" i="217"/>
  <c r="S24" i="217"/>
  <c r="S29" i="217" s="1"/>
  <c r="AA25" i="217" s="1"/>
  <c r="P24" i="217"/>
  <c r="O24" i="217"/>
  <c r="O29" i="217" s="1"/>
  <c r="Z25" i="217" s="1"/>
  <c r="L24" i="217"/>
  <c r="H24" i="217"/>
  <c r="AI26" i="217" s="1"/>
  <c r="AT26" i="217" s="1"/>
  <c r="C24" i="217"/>
  <c r="AI25" i="217" s="1"/>
  <c r="BO23" i="217"/>
  <c r="BN23" i="217"/>
  <c r="BM23" i="217"/>
  <c r="BL23" i="217"/>
  <c r="BK23" i="217"/>
  <c r="BJ23" i="217"/>
  <c r="BP23" i="217" s="1"/>
  <c r="AI23" i="217"/>
  <c r="AN22" i="217" s="1"/>
  <c r="V23" i="217"/>
  <c r="V29" i="217" s="1"/>
  <c r="AB24" i="217" s="1"/>
  <c r="AL24" i="217" s="1"/>
  <c r="AW24" i="217" s="1"/>
  <c r="U23" i="217"/>
  <c r="U29" i="217" s="1"/>
  <c r="AB23" i="217" s="1"/>
  <c r="AL23" i="217" s="1"/>
  <c r="AW23" i="217" s="1"/>
  <c r="R23" i="217"/>
  <c r="R29" i="217" s="1"/>
  <c r="AA24" i="217" s="1"/>
  <c r="Q23" i="217"/>
  <c r="Q29" i="217" s="1"/>
  <c r="AA23" i="217" s="1"/>
  <c r="N23" i="217"/>
  <c r="N29" i="217" s="1"/>
  <c r="Z24" i="217" s="1"/>
  <c r="M23" i="217"/>
  <c r="M29" i="217" s="1"/>
  <c r="Z23" i="217" s="1"/>
  <c r="L23" i="217"/>
  <c r="H23" i="217"/>
  <c r="C28" i="217" s="1"/>
  <c r="C23" i="217"/>
  <c r="AQ22" i="217"/>
  <c r="BT21" i="217"/>
  <c r="BT20" i="217"/>
  <c r="W18" i="217"/>
  <c r="AB14" i="217" s="1"/>
  <c r="AL14" i="217" s="1"/>
  <c r="AW14" i="217" s="1"/>
  <c r="S18" i="217"/>
  <c r="AA14" i="217" s="1"/>
  <c r="O18" i="217"/>
  <c r="C18" i="217"/>
  <c r="BT17" i="217"/>
  <c r="BO17" i="217"/>
  <c r="BN17" i="217"/>
  <c r="BM17" i="217"/>
  <c r="BL17" i="217"/>
  <c r="BK17" i="217"/>
  <c r="BJ17" i="217"/>
  <c r="W17" i="217"/>
  <c r="V17" i="217"/>
  <c r="S17" i="217"/>
  <c r="R17" i="217"/>
  <c r="O17" i="217"/>
  <c r="N17" i="217"/>
  <c r="L17" i="217"/>
  <c r="C17" i="217"/>
  <c r="BT16" i="217"/>
  <c r="BO16" i="217"/>
  <c r="BN16" i="217"/>
  <c r="BM16" i="217"/>
  <c r="BL16" i="217"/>
  <c r="BK16" i="217"/>
  <c r="BJ16" i="217"/>
  <c r="X16" i="217"/>
  <c r="U16" i="217"/>
  <c r="T16" i="217"/>
  <c r="Q16" i="217"/>
  <c r="P16" i="217"/>
  <c r="M16" i="217"/>
  <c r="L16" i="217"/>
  <c r="H16" i="217"/>
  <c r="CA15" i="217"/>
  <c r="CF18" i="217" s="1"/>
  <c r="BO15" i="217"/>
  <c r="BN15" i="217"/>
  <c r="BM15" i="217"/>
  <c r="BL15" i="217"/>
  <c r="BK15" i="217"/>
  <c r="BJ15" i="217"/>
  <c r="X15" i="217"/>
  <c r="V15" i="217"/>
  <c r="T15" i="217"/>
  <c r="R15" i="217"/>
  <c r="P15" i="217"/>
  <c r="N15" i="217"/>
  <c r="L15" i="217"/>
  <c r="CA14" i="217"/>
  <c r="BO14" i="217"/>
  <c r="BN14" i="217"/>
  <c r="BM14" i="217"/>
  <c r="BL14" i="217"/>
  <c r="BK14" i="217"/>
  <c r="BJ14" i="217"/>
  <c r="Z14" i="217"/>
  <c r="W14" i="217"/>
  <c r="U14" i="217"/>
  <c r="S14" i="217"/>
  <c r="Q14" i="217"/>
  <c r="O14" i="217"/>
  <c r="M14" i="217"/>
  <c r="L14" i="217"/>
  <c r="H14" i="217"/>
  <c r="BT13" i="217"/>
  <c r="BO13" i="217"/>
  <c r="BN13" i="217"/>
  <c r="BM13" i="217"/>
  <c r="BL13" i="217"/>
  <c r="BK13" i="217"/>
  <c r="BJ13" i="217"/>
  <c r="X13" i="217"/>
  <c r="X18" i="217" s="1"/>
  <c r="AB15" i="217" s="1"/>
  <c r="AL15" i="217" s="1"/>
  <c r="AW15" i="217" s="1"/>
  <c r="W13" i="217"/>
  <c r="T13" i="217"/>
  <c r="T18" i="217" s="1"/>
  <c r="AA15" i="217" s="1"/>
  <c r="S13" i="217"/>
  <c r="P13" i="217"/>
  <c r="P18" i="217" s="1"/>
  <c r="Z15" i="217" s="1"/>
  <c r="O13" i="217"/>
  <c r="L13" i="217"/>
  <c r="H13" i="217"/>
  <c r="AI15" i="217" s="1"/>
  <c r="AT15" i="217" s="1"/>
  <c r="C13" i="217"/>
  <c r="H17" i="217" s="1"/>
  <c r="BT12" i="217"/>
  <c r="BO12" i="217"/>
  <c r="BN12" i="217"/>
  <c r="BM12" i="217"/>
  <c r="BL12" i="217"/>
  <c r="BK12" i="217"/>
  <c r="BJ12" i="217"/>
  <c r="V12" i="217"/>
  <c r="V18" i="217" s="1"/>
  <c r="AB13" i="217" s="1"/>
  <c r="AL13" i="217" s="1"/>
  <c r="AW13" i="217" s="1"/>
  <c r="U12" i="217"/>
  <c r="U18" i="217" s="1"/>
  <c r="AB12" i="217" s="1"/>
  <c r="AL12" i="217" s="1"/>
  <c r="AW12" i="217" s="1"/>
  <c r="R12" i="217"/>
  <c r="R18" i="217" s="1"/>
  <c r="AA13" i="217" s="1"/>
  <c r="Q12" i="217"/>
  <c r="Q18" i="217" s="1"/>
  <c r="AA12" i="217" s="1"/>
  <c r="N12" i="217"/>
  <c r="N18" i="217" s="1"/>
  <c r="Z13" i="217" s="1"/>
  <c r="M12" i="217"/>
  <c r="M18" i="217" s="1"/>
  <c r="Z12" i="217" s="1"/>
  <c r="L12" i="217"/>
  <c r="H12" i="217"/>
  <c r="C12" i="217"/>
  <c r="C16" i="217" s="1"/>
  <c r="AQ11" i="217"/>
  <c r="C95" i="216"/>
  <c r="BO94" i="216"/>
  <c r="BN94" i="216"/>
  <c r="BM94" i="216"/>
  <c r="BL94" i="216"/>
  <c r="BK94" i="216"/>
  <c r="BJ94" i="216"/>
  <c r="BP94" i="216" s="1"/>
  <c r="W94" i="216"/>
  <c r="V94" i="216"/>
  <c r="S94" i="216"/>
  <c r="R94" i="216"/>
  <c r="O94" i="216"/>
  <c r="N94" i="216"/>
  <c r="L94" i="216"/>
  <c r="H94" i="216"/>
  <c r="BO93" i="216"/>
  <c r="BN93" i="216"/>
  <c r="BM93" i="216"/>
  <c r="BL93" i="216"/>
  <c r="BK93" i="216"/>
  <c r="BJ93" i="216"/>
  <c r="BP93" i="216" s="1"/>
  <c r="X93" i="216"/>
  <c r="U93" i="216"/>
  <c r="U95" i="216" s="1"/>
  <c r="AB89" i="216" s="1"/>
  <c r="AL89" i="216" s="1"/>
  <c r="AW89" i="216" s="1"/>
  <c r="T93" i="216"/>
  <c r="Q93" i="216"/>
  <c r="Q95" i="216" s="1"/>
  <c r="AA89" i="216" s="1"/>
  <c r="P93" i="216"/>
  <c r="M93" i="216"/>
  <c r="M95" i="216" s="1"/>
  <c r="Z89" i="216" s="1"/>
  <c r="L93" i="216"/>
  <c r="H93" i="216"/>
  <c r="BO92" i="216"/>
  <c r="BN92" i="216"/>
  <c r="BM92" i="216"/>
  <c r="BL92" i="216"/>
  <c r="BK92" i="216"/>
  <c r="BJ92" i="216"/>
  <c r="X92" i="216"/>
  <c r="V92" i="216"/>
  <c r="T92" i="216"/>
  <c r="R92" i="216"/>
  <c r="P92" i="216"/>
  <c r="N92" i="216"/>
  <c r="L92" i="216"/>
  <c r="BO91" i="216"/>
  <c r="BN91" i="216"/>
  <c r="BM91" i="216"/>
  <c r="BL91" i="216"/>
  <c r="BK91" i="216"/>
  <c r="BJ91" i="216"/>
  <c r="BP91" i="216" s="1"/>
  <c r="AT91" i="216"/>
  <c r="AI91" i="216"/>
  <c r="AP88" i="216" s="1"/>
  <c r="W91" i="216"/>
  <c r="U91" i="216"/>
  <c r="S91" i="216"/>
  <c r="Q91" i="216"/>
  <c r="O91" i="216"/>
  <c r="M91" i="216"/>
  <c r="L91" i="216"/>
  <c r="C91" i="216"/>
  <c r="BO90" i="216"/>
  <c r="BN90" i="216"/>
  <c r="BM90" i="216"/>
  <c r="BL90" i="216"/>
  <c r="BK90" i="216"/>
  <c r="BJ90" i="216"/>
  <c r="X90" i="216"/>
  <c r="X95" i="216" s="1"/>
  <c r="AB92" i="216" s="1"/>
  <c r="AL92" i="216" s="1"/>
  <c r="AW92" i="216" s="1"/>
  <c r="W90" i="216"/>
  <c r="W95" i="216" s="1"/>
  <c r="AB91" i="216" s="1"/>
  <c r="AL91" i="216" s="1"/>
  <c r="AW91" i="216" s="1"/>
  <c r="T90" i="216"/>
  <c r="T95" i="216" s="1"/>
  <c r="AA92" i="216" s="1"/>
  <c r="S90" i="216"/>
  <c r="S95" i="216" s="1"/>
  <c r="AA91" i="216" s="1"/>
  <c r="P90" i="216"/>
  <c r="P95" i="216" s="1"/>
  <c r="Z92" i="216" s="1"/>
  <c r="O90" i="216"/>
  <c r="O95" i="216" s="1"/>
  <c r="Z91" i="216" s="1"/>
  <c r="L90" i="216"/>
  <c r="H90" i="216"/>
  <c r="AI92" i="216" s="1"/>
  <c r="AT92" i="216" s="1"/>
  <c r="C90" i="216"/>
  <c r="H91" i="216" s="1"/>
  <c r="BO89" i="216"/>
  <c r="BN89" i="216"/>
  <c r="BM89" i="216"/>
  <c r="BL89" i="216"/>
  <c r="BK89" i="216"/>
  <c r="BJ89" i="216"/>
  <c r="V89" i="216"/>
  <c r="V95" i="216" s="1"/>
  <c r="AB90" i="216" s="1"/>
  <c r="AL90" i="216" s="1"/>
  <c r="AW90" i="216" s="1"/>
  <c r="U89" i="216"/>
  <c r="R89" i="216"/>
  <c r="R95" i="216" s="1"/>
  <c r="AA90" i="216" s="1"/>
  <c r="Q89" i="216"/>
  <c r="N89" i="216"/>
  <c r="N95" i="216" s="1"/>
  <c r="Z90" i="216" s="1"/>
  <c r="M89" i="216"/>
  <c r="L89" i="216"/>
  <c r="H89" i="216"/>
  <c r="C89" i="216"/>
  <c r="C93" i="216" s="1"/>
  <c r="AQ88" i="216"/>
  <c r="C84" i="216"/>
  <c r="BO83" i="216"/>
  <c r="BN83" i="216"/>
  <c r="BM83" i="216"/>
  <c r="BL83" i="216"/>
  <c r="BK83" i="216"/>
  <c r="BJ83" i="216"/>
  <c r="BP83" i="216" s="1"/>
  <c r="W83" i="216"/>
  <c r="V83" i="216"/>
  <c r="S83" i="216"/>
  <c r="R83" i="216"/>
  <c r="O83" i="216"/>
  <c r="N83" i="216"/>
  <c r="L83" i="216"/>
  <c r="BO82" i="216"/>
  <c r="BN82" i="216"/>
  <c r="BM82" i="216"/>
  <c r="BL82" i="216"/>
  <c r="BK82" i="216"/>
  <c r="BJ82" i="216"/>
  <c r="X82" i="216"/>
  <c r="U82" i="216"/>
  <c r="T82" i="216"/>
  <c r="Q82" i="216"/>
  <c r="P82" i="216"/>
  <c r="M82" i="216"/>
  <c r="L82" i="216"/>
  <c r="C82" i="216"/>
  <c r="BO81" i="216"/>
  <c r="BN81" i="216"/>
  <c r="BM81" i="216"/>
  <c r="BL81" i="216"/>
  <c r="BK81" i="216"/>
  <c r="BJ81" i="216"/>
  <c r="X81" i="216"/>
  <c r="V81" i="216"/>
  <c r="V84" i="216" s="1"/>
  <c r="AB79" i="216" s="1"/>
  <c r="AL79" i="216" s="1"/>
  <c r="AW79" i="216" s="1"/>
  <c r="T81" i="216"/>
  <c r="R81" i="216"/>
  <c r="R84" i="216" s="1"/>
  <c r="AA79" i="216" s="1"/>
  <c r="P81" i="216"/>
  <c r="N81" i="216"/>
  <c r="N84" i="216" s="1"/>
  <c r="Z79" i="216" s="1"/>
  <c r="L81" i="216"/>
  <c r="H81" i="216"/>
  <c r="BO80" i="216"/>
  <c r="BN80" i="216"/>
  <c r="BM80" i="216"/>
  <c r="BL80" i="216"/>
  <c r="BK80" i="216"/>
  <c r="BJ80" i="216"/>
  <c r="BP80" i="216" s="1"/>
  <c r="W80" i="216"/>
  <c r="U80" i="216"/>
  <c r="S80" i="216"/>
  <c r="Q80" i="216"/>
  <c r="O80" i="216"/>
  <c r="M80" i="216"/>
  <c r="L80" i="216"/>
  <c r="C80" i="216"/>
  <c r="BO79" i="216"/>
  <c r="BN79" i="216"/>
  <c r="BM79" i="216"/>
  <c r="BL79" i="216"/>
  <c r="BK79" i="216"/>
  <c r="BJ79" i="216"/>
  <c r="BP79" i="216" s="1"/>
  <c r="X79" i="216"/>
  <c r="X84" i="216" s="1"/>
  <c r="AB81" i="216" s="1"/>
  <c r="AL81" i="216" s="1"/>
  <c r="AW81" i="216" s="1"/>
  <c r="W79" i="216"/>
  <c r="T79" i="216"/>
  <c r="T84" i="216" s="1"/>
  <c r="AA81" i="216" s="1"/>
  <c r="S79" i="216"/>
  <c r="P79" i="216"/>
  <c r="P84" i="216" s="1"/>
  <c r="Z81" i="216" s="1"/>
  <c r="O79" i="216"/>
  <c r="L79" i="216"/>
  <c r="H79" i="216"/>
  <c r="H82" i="216" s="1"/>
  <c r="C79" i="216"/>
  <c r="BO78" i="216"/>
  <c r="BN78" i="216"/>
  <c r="BM78" i="216"/>
  <c r="BL78" i="216"/>
  <c r="BK78" i="216"/>
  <c r="BJ78" i="216"/>
  <c r="BP78" i="216" s="1"/>
  <c r="V78" i="216"/>
  <c r="U78" i="216"/>
  <c r="U84" i="216" s="1"/>
  <c r="AB78" i="216" s="1"/>
  <c r="AL78" i="216" s="1"/>
  <c r="AW78" i="216" s="1"/>
  <c r="R78" i="216"/>
  <c r="Q78" i="216"/>
  <c r="Q84" i="216" s="1"/>
  <c r="AA78" i="216" s="1"/>
  <c r="N78" i="216"/>
  <c r="M78" i="216"/>
  <c r="M84" i="216" s="1"/>
  <c r="Z78" i="216" s="1"/>
  <c r="L78" i="216"/>
  <c r="H78" i="216"/>
  <c r="C81" i="216" s="1"/>
  <c r="C78" i="216"/>
  <c r="AI78" i="216" s="1"/>
  <c r="BV77" i="216"/>
  <c r="BV76" i="216"/>
  <c r="CC75" i="216"/>
  <c r="CC74" i="216"/>
  <c r="BV73" i="216"/>
  <c r="C73" i="216"/>
  <c r="BV72" i="216"/>
  <c r="BO72" i="216"/>
  <c r="BN72" i="216"/>
  <c r="BM72" i="216"/>
  <c r="BL72" i="216"/>
  <c r="BK72" i="216"/>
  <c r="BJ72" i="216"/>
  <c r="BP72" i="216" s="1"/>
  <c r="W72" i="216"/>
  <c r="V72" i="216"/>
  <c r="S72" i="216"/>
  <c r="R72" i="216"/>
  <c r="O72" i="216"/>
  <c r="N72" i="216"/>
  <c r="L72" i="216"/>
  <c r="CH71" i="216"/>
  <c r="BO71" i="216"/>
  <c r="BN71" i="216"/>
  <c r="BM71" i="216"/>
  <c r="BL71" i="216"/>
  <c r="BK71" i="216"/>
  <c r="BJ71" i="216"/>
  <c r="BP71" i="216" s="1"/>
  <c r="X71" i="216"/>
  <c r="U71" i="216"/>
  <c r="T71" i="216"/>
  <c r="Q71" i="216"/>
  <c r="P71" i="216"/>
  <c r="M71" i="216"/>
  <c r="L71" i="216"/>
  <c r="H71" i="216"/>
  <c r="CH70" i="216"/>
  <c r="BO70" i="216"/>
  <c r="BN70" i="216"/>
  <c r="BM70" i="216"/>
  <c r="BL70" i="216"/>
  <c r="BK70" i="216"/>
  <c r="BJ70" i="216"/>
  <c r="BP70" i="216" s="1"/>
  <c r="X70" i="216"/>
  <c r="V70" i="216"/>
  <c r="T70" i="216"/>
  <c r="R70" i="216"/>
  <c r="P70" i="216"/>
  <c r="N70" i="216"/>
  <c r="L70" i="216"/>
  <c r="H70" i="216"/>
  <c r="BV69" i="216"/>
  <c r="BO69" i="216"/>
  <c r="BN69" i="216"/>
  <c r="BM69" i="216"/>
  <c r="BL69" i="216"/>
  <c r="BK69" i="216"/>
  <c r="BJ69" i="216"/>
  <c r="BP69" i="216" s="1"/>
  <c r="W69" i="216"/>
  <c r="U69" i="216"/>
  <c r="S69" i="216"/>
  <c r="Q69" i="216"/>
  <c r="O69" i="216"/>
  <c r="M69" i="216"/>
  <c r="L69" i="216"/>
  <c r="C69" i="216"/>
  <c r="BV68" i="216"/>
  <c r="BO68" i="216"/>
  <c r="BN68" i="216"/>
  <c r="BM68" i="216"/>
  <c r="BL68" i="216"/>
  <c r="BK68" i="216"/>
  <c r="BJ68" i="216"/>
  <c r="BP68" i="216" s="1"/>
  <c r="X68" i="216"/>
  <c r="X73" i="216" s="1"/>
  <c r="AB70" i="216" s="1"/>
  <c r="AL70" i="216" s="1"/>
  <c r="AW70" i="216" s="1"/>
  <c r="W68" i="216"/>
  <c r="W73" i="216" s="1"/>
  <c r="AB69" i="216" s="1"/>
  <c r="AL69" i="216" s="1"/>
  <c r="AW69" i="216" s="1"/>
  <c r="T68" i="216"/>
  <c r="T73" i="216" s="1"/>
  <c r="AA70" i="216" s="1"/>
  <c r="S68" i="216"/>
  <c r="S73" i="216" s="1"/>
  <c r="AA69" i="216" s="1"/>
  <c r="P68" i="216"/>
  <c r="P73" i="216" s="1"/>
  <c r="Z70" i="216" s="1"/>
  <c r="O68" i="216"/>
  <c r="O73" i="216" s="1"/>
  <c r="Z69" i="216" s="1"/>
  <c r="L68" i="216"/>
  <c r="H68" i="216"/>
  <c r="AI70" i="216" s="1"/>
  <c r="AT70" i="216" s="1"/>
  <c r="C68" i="216"/>
  <c r="CC67" i="216"/>
  <c r="BO67" i="216"/>
  <c r="BN67" i="216"/>
  <c r="BM67" i="216"/>
  <c r="BL67" i="216"/>
  <c r="BK67" i="216"/>
  <c r="BJ67" i="216"/>
  <c r="BP67" i="216" s="1"/>
  <c r="V67" i="216"/>
  <c r="V73" i="216" s="1"/>
  <c r="AB68" i="216" s="1"/>
  <c r="AL68" i="216" s="1"/>
  <c r="AW68" i="216" s="1"/>
  <c r="U67" i="216"/>
  <c r="U73" i="216" s="1"/>
  <c r="AB67" i="216" s="1"/>
  <c r="AL67" i="216" s="1"/>
  <c r="AW67" i="216" s="1"/>
  <c r="R67" i="216"/>
  <c r="R73" i="216" s="1"/>
  <c r="AA68" i="216" s="1"/>
  <c r="Q67" i="216"/>
  <c r="Q73" i="216" s="1"/>
  <c r="AA67" i="216" s="1"/>
  <c r="N67" i="216"/>
  <c r="N73" i="216" s="1"/>
  <c r="Z68" i="216" s="1"/>
  <c r="M67" i="216"/>
  <c r="M73" i="216" s="1"/>
  <c r="Z67" i="216" s="1"/>
  <c r="L67" i="216"/>
  <c r="H67" i="216"/>
  <c r="C67" i="216"/>
  <c r="C71" i="216" s="1"/>
  <c r="CM66" i="216"/>
  <c r="CC66" i="216"/>
  <c r="AQ66" i="216"/>
  <c r="CM65" i="216"/>
  <c r="BV65" i="216"/>
  <c r="BV64" i="216"/>
  <c r="C62" i="216"/>
  <c r="BV61" i="216"/>
  <c r="BO61" i="216"/>
  <c r="BN61" i="216"/>
  <c r="BM61" i="216"/>
  <c r="BL61" i="216"/>
  <c r="BK61" i="216"/>
  <c r="BJ61" i="216"/>
  <c r="BP61" i="216" s="1"/>
  <c r="W61" i="216"/>
  <c r="V61" i="216"/>
  <c r="S61" i="216"/>
  <c r="R61" i="216"/>
  <c r="O61" i="216"/>
  <c r="N61" i="216"/>
  <c r="L61" i="216"/>
  <c r="CM60" i="216"/>
  <c r="BV60" i="216"/>
  <c r="BO60" i="216"/>
  <c r="BN60" i="216"/>
  <c r="BM60" i="216"/>
  <c r="BL60" i="216"/>
  <c r="BK60" i="216"/>
  <c r="BJ60" i="216"/>
  <c r="BP60" i="216" s="1"/>
  <c r="X60" i="216"/>
  <c r="U60" i="216"/>
  <c r="T60" i="216"/>
  <c r="Q60" i="216"/>
  <c r="P60" i="216"/>
  <c r="M60" i="216"/>
  <c r="L60" i="216"/>
  <c r="CM59" i="216"/>
  <c r="CC59" i="216"/>
  <c r="BO59" i="216"/>
  <c r="BN59" i="216"/>
  <c r="BM59" i="216"/>
  <c r="BL59" i="216"/>
  <c r="BK59" i="216"/>
  <c r="BJ59" i="216"/>
  <c r="BP59" i="216" s="1"/>
  <c r="X59" i="216"/>
  <c r="V59" i="216"/>
  <c r="T59" i="216"/>
  <c r="R59" i="216"/>
  <c r="P59" i="216"/>
  <c r="N59" i="216"/>
  <c r="L59" i="216"/>
  <c r="CC58" i="216"/>
  <c r="BO58" i="216"/>
  <c r="BN58" i="216"/>
  <c r="BM58" i="216"/>
  <c r="BL58" i="216"/>
  <c r="BK58" i="216"/>
  <c r="BJ58" i="216"/>
  <c r="BP58" i="216" s="1"/>
  <c r="W58" i="216"/>
  <c r="U58" i="216"/>
  <c r="S58" i="216"/>
  <c r="Q58" i="216"/>
  <c r="O58" i="216"/>
  <c r="M58" i="216"/>
  <c r="L58" i="216"/>
  <c r="BV57" i="216"/>
  <c r="BO57" i="216"/>
  <c r="BN57" i="216"/>
  <c r="BM57" i="216"/>
  <c r="BL57" i="216"/>
  <c r="BK57" i="216"/>
  <c r="BJ57" i="216"/>
  <c r="BP57" i="216" s="1"/>
  <c r="X57" i="216"/>
  <c r="X62" i="216" s="1"/>
  <c r="AB59" i="216" s="1"/>
  <c r="AL59" i="216" s="1"/>
  <c r="AW59" i="216" s="1"/>
  <c r="W57" i="216"/>
  <c r="W62" i="216" s="1"/>
  <c r="AB58" i="216" s="1"/>
  <c r="AL58" i="216" s="1"/>
  <c r="AW58" i="216" s="1"/>
  <c r="T57" i="216"/>
  <c r="T62" i="216" s="1"/>
  <c r="AA59" i="216" s="1"/>
  <c r="S57" i="216"/>
  <c r="S62" i="216" s="1"/>
  <c r="AA58" i="216" s="1"/>
  <c r="P57" i="216"/>
  <c r="P62" i="216" s="1"/>
  <c r="Z59" i="216" s="1"/>
  <c r="O57" i="216"/>
  <c r="O62" i="216" s="1"/>
  <c r="Z58" i="216" s="1"/>
  <c r="L57" i="216"/>
  <c r="H57" i="216"/>
  <c r="H60" i="216" s="1"/>
  <c r="C57" i="216"/>
  <c r="H58" i="216" s="1"/>
  <c r="BV56" i="216"/>
  <c r="BO56" i="216"/>
  <c r="BN56" i="216"/>
  <c r="BM56" i="216"/>
  <c r="BL56" i="216"/>
  <c r="BK56" i="216"/>
  <c r="BJ56" i="216"/>
  <c r="BP56" i="216" s="1"/>
  <c r="BP62" i="216" s="1"/>
  <c r="V56" i="216"/>
  <c r="V62" i="216" s="1"/>
  <c r="AB57" i="216" s="1"/>
  <c r="AL57" i="216" s="1"/>
  <c r="AW57" i="216" s="1"/>
  <c r="U56" i="216"/>
  <c r="U62" i="216" s="1"/>
  <c r="AB56" i="216" s="1"/>
  <c r="AL56" i="216" s="1"/>
  <c r="AW56" i="216" s="1"/>
  <c r="R56" i="216"/>
  <c r="R62" i="216" s="1"/>
  <c r="AA57" i="216" s="1"/>
  <c r="Q56" i="216"/>
  <c r="Q62" i="216" s="1"/>
  <c r="AA56" i="216" s="1"/>
  <c r="N56" i="216"/>
  <c r="N62" i="216" s="1"/>
  <c r="Z57" i="216" s="1"/>
  <c r="M56" i="216"/>
  <c r="M62" i="216" s="1"/>
  <c r="Z56" i="216" s="1"/>
  <c r="L56" i="216"/>
  <c r="H56" i="216"/>
  <c r="C61" i="216" s="1"/>
  <c r="C56" i="216"/>
  <c r="C60" i="216" s="1"/>
  <c r="CH55" i="216"/>
  <c r="CH54" i="216"/>
  <c r="BV53" i="216"/>
  <c r="BV52" i="216"/>
  <c r="CC51" i="216"/>
  <c r="C51" i="216"/>
  <c r="CC50" i="216"/>
  <c r="BO50" i="216"/>
  <c r="BN50" i="216"/>
  <c r="BM50" i="216"/>
  <c r="BL50" i="216"/>
  <c r="BK50" i="216"/>
  <c r="BJ50" i="216"/>
  <c r="BP50" i="216" s="1"/>
  <c r="W50" i="216"/>
  <c r="V50" i="216"/>
  <c r="S50" i="216"/>
  <c r="R50" i="216"/>
  <c r="O50" i="216"/>
  <c r="N50" i="216"/>
  <c r="L50" i="216"/>
  <c r="BV49" i="216"/>
  <c r="BO49" i="216"/>
  <c r="BN49" i="216"/>
  <c r="BM49" i="216"/>
  <c r="BL49" i="216"/>
  <c r="BK49" i="216"/>
  <c r="BJ49" i="216"/>
  <c r="BP49" i="216" s="1"/>
  <c r="X49" i="216"/>
  <c r="U49" i="216"/>
  <c r="T49" i="216"/>
  <c r="Q49" i="216"/>
  <c r="P49" i="216"/>
  <c r="M49" i="216"/>
  <c r="L49" i="216"/>
  <c r="BV48" i="216"/>
  <c r="BO48" i="216"/>
  <c r="BN48" i="216"/>
  <c r="BM48" i="216"/>
  <c r="BL48" i="216"/>
  <c r="BK48" i="216"/>
  <c r="BJ48" i="216"/>
  <c r="BP48" i="216" s="1"/>
  <c r="X48" i="216"/>
  <c r="V48" i="216"/>
  <c r="T48" i="216"/>
  <c r="R48" i="216"/>
  <c r="P48" i="216"/>
  <c r="N48" i="216"/>
  <c r="L48" i="216"/>
  <c r="BO47" i="216"/>
  <c r="BN47" i="216"/>
  <c r="BM47" i="216"/>
  <c r="BL47" i="216"/>
  <c r="BK47" i="216"/>
  <c r="BJ47" i="216"/>
  <c r="BP47" i="216" s="1"/>
  <c r="W47" i="216"/>
  <c r="U47" i="216"/>
  <c r="S47" i="216"/>
  <c r="Q47" i="216"/>
  <c r="O47" i="216"/>
  <c r="M47" i="216"/>
  <c r="L47" i="216"/>
  <c r="BO46" i="216"/>
  <c r="BN46" i="216"/>
  <c r="BM46" i="216"/>
  <c r="BL46" i="216"/>
  <c r="BK46" i="216"/>
  <c r="BJ46" i="216"/>
  <c r="BP46" i="216" s="1"/>
  <c r="X46" i="216"/>
  <c r="X51" i="216" s="1"/>
  <c r="AB48" i="216" s="1"/>
  <c r="AL48" i="216" s="1"/>
  <c r="AW48" i="216" s="1"/>
  <c r="W46" i="216"/>
  <c r="W51" i="216" s="1"/>
  <c r="AB47" i="216" s="1"/>
  <c r="AL47" i="216" s="1"/>
  <c r="AW47" i="216" s="1"/>
  <c r="T46" i="216"/>
  <c r="T51" i="216" s="1"/>
  <c r="AA48" i="216" s="1"/>
  <c r="S46" i="216"/>
  <c r="S51" i="216" s="1"/>
  <c r="AA47" i="216" s="1"/>
  <c r="P46" i="216"/>
  <c r="P51" i="216" s="1"/>
  <c r="Z48" i="216" s="1"/>
  <c r="O46" i="216"/>
  <c r="O51" i="216" s="1"/>
  <c r="Z47" i="216" s="1"/>
  <c r="L46" i="216"/>
  <c r="H46" i="216"/>
  <c r="H48" i="216" s="1"/>
  <c r="C46" i="216"/>
  <c r="AI47" i="216" s="1"/>
  <c r="BO45" i="216"/>
  <c r="BN45" i="216"/>
  <c r="BM45" i="216"/>
  <c r="BL45" i="216"/>
  <c r="BK45" i="216"/>
  <c r="BJ45" i="216"/>
  <c r="BP45" i="216" s="1"/>
  <c r="V45" i="216"/>
  <c r="V51" i="216" s="1"/>
  <c r="AB46" i="216" s="1"/>
  <c r="AL46" i="216" s="1"/>
  <c r="AW46" i="216" s="1"/>
  <c r="U45" i="216"/>
  <c r="U51" i="216" s="1"/>
  <c r="AB45" i="216" s="1"/>
  <c r="AL45" i="216" s="1"/>
  <c r="AW45" i="216" s="1"/>
  <c r="R45" i="216"/>
  <c r="R51" i="216" s="1"/>
  <c r="AA46" i="216" s="1"/>
  <c r="Q45" i="216"/>
  <c r="Q51" i="216" s="1"/>
  <c r="AA45" i="216" s="1"/>
  <c r="N45" i="216"/>
  <c r="N51" i="216" s="1"/>
  <c r="Z46" i="216" s="1"/>
  <c r="M45" i="216"/>
  <c r="M51" i="216" s="1"/>
  <c r="Z45" i="216" s="1"/>
  <c r="L45" i="216"/>
  <c r="H45" i="216"/>
  <c r="C50" i="216" s="1"/>
  <c r="C45" i="216"/>
  <c r="C49" i="216" s="1"/>
  <c r="BT41" i="216"/>
  <c r="BT40" i="216"/>
  <c r="C40" i="216"/>
  <c r="CA39" i="216"/>
  <c r="BO39" i="216"/>
  <c r="BN39" i="216"/>
  <c r="BM39" i="216"/>
  <c r="BL39" i="216"/>
  <c r="BK39" i="216"/>
  <c r="BJ39" i="216"/>
  <c r="BP39" i="216" s="1"/>
  <c r="W39" i="216"/>
  <c r="V39" i="216"/>
  <c r="S39" i="216"/>
  <c r="R39" i="216"/>
  <c r="O39" i="216"/>
  <c r="N39" i="216"/>
  <c r="L39" i="216"/>
  <c r="BO38" i="216"/>
  <c r="BN38" i="216"/>
  <c r="BM38" i="216"/>
  <c r="BL38" i="216"/>
  <c r="BK38" i="216"/>
  <c r="BJ38" i="216"/>
  <c r="BP38" i="216" s="1"/>
  <c r="X38" i="216"/>
  <c r="U38" i="216"/>
  <c r="T38" i="216"/>
  <c r="Q38" i="216"/>
  <c r="P38" i="216"/>
  <c r="M38" i="216"/>
  <c r="L38" i="216"/>
  <c r="BT37" i="216"/>
  <c r="BO37" i="216"/>
  <c r="BN37" i="216"/>
  <c r="BM37" i="216"/>
  <c r="BL37" i="216"/>
  <c r="BK37" i="216"/>
  <c r="BJ37" i="216"/>
  <c r="BP37" i="216" s="1"/>
  <c r="X37" i="216"/>
  <c r="V37" i="216"/>
  <c r="T37" i="216"/>
  <c r="R37" i="216"/>
  <c r="P37" i="216"/>
  <c r="N37" i="216"/>
  <c r="L37" i="216"/>
  <c r="BT36" i="216"/>
  <c r="BO36" i="216"/>
  <c r="BN36" i="216"/>
  <c r="BM36" i="216"/>
  <c r="BL36" i="216"/>
  <c r="BK36" i="216"/>
  <c r="BJ36" i="216"/>
  <c r="BP36" i="216" s="1"/>
  <c r="W36" i="216"/>
  <c r="U36" i="216"/>
  <c r="S36" i="216"/>
  <c r="Q36" i="216"/>
  <c r="O36" i="216"/>
  <c r="M36" i="216"/>
  <c r="L36" i="216"/>
  <c r="CF35" i="216"/>
  <c r="BO35" i="216"/>
  <c r="BN35" i="216"/>
  <c r="BM35" i="216"/>
  <c r="BL35" i="216"/>
  <c r="BK35" i="216"/>
  <c r="BJ35" i="216"/>
  <c r="BP35" i="216" s="1"/>
  <c r="X35" i="216"/>
  <c r="X40" i="216" s="1"/>
  <c r="AB37" i="216" s="1"/>
  <c r="AL37" i="216" s="1"/>
  <c r="AW37" i="216" s="1"/>
  <c r="W35" i="216"/>
  <c r="W40" i="216" s="1"/>
  <c r="AB36" i="216" s="1"/>
  <c r="AL36" i="216" s="1"/>
  <c r="AW36" i="216" s="1"/>
  <c r="T35" i="216"/>
  <c r="T40" i="216" s="1"/>
  <c r="AA37" i="216" s="1"/>
  <c r="S35" i="216"/>
  <c r="S40" i="216" s="1"/>
  <c r="AA36" i="216" s="1"/>
  <c r="P35" i="216"/>
  <c r="P40" i="216" s="1"/>
  <c r="Z37" i="216" s="1"/>
  <c r="O35" i="216"/>
  <c r="O40" i="216" s="1"/>
  <c r="Z36" i="216" s="1"/>
  <c r="L35" i="216"/>
  <c r="H35" i="216"/>
  <c r="AI37" i="216" s="1"/>
  <c r="C35" i="216"/>
  <c r="H39" i="216" s="1"/>
  <c r="BO34" i="216"/>
  <c r="BN34" i="216"/>
  <c r="BM34" i="216"/>
  <c r="BL34" i="216"/>
  <c r="BK34" i="216"/>
  <c r="BJ34" i="216"/>
  <c r="BP34" i="216" s="1"/>
  <c r="V34" i="216"/>
  <c r="V40" i="216" s="1"/>
  <c r="AB35" i="216" s="1"/>
  <c r="AL35" i="216" s="1"/>
  <c r="AW35" i="216" s="1"/>
  <c r="U34" i="216"/>
  <c r="U40" i="216" s="1"/>
  <c r="AB34" i="216" s="1"/>
  <c r="AL34" i="216" s="1"/>
  <c r="AW34" i="216" s="1"/>
  <c r="R34" i="216"/>
  <c r="R40" i="216" s="1"/>
  <c r="AA35" i="216" s="1"/>
  <c r="Q34" i="216"/>
  <c r="Q40" i="216" s="1"/>
  <c r="AA34" i="216" s="1"/>
  <c r="N34" i="216"/>
  <c r="N40" i="216" s="1"/>
  <c r="Z35" i="216" s="1"/>
  <c r="M34" i="216"/>
  <c r="M40" i="216" s="1"/>
  <c r="Z34" i="216" s="1"/>
  <c r="L34" i="216"/>
  <c r="H34" i="216"/>
  <c r="C37" i="216" s="1"/>
  <c r="C34" i="216"/>
  <c r="C38" i="216" s="1"/>
  <c r="BT33" i="216"/>
  <c r="BT32" i="216"/>
  <c r="CA31" i="216"/>
  <c r="CF34" i="216" s="1"/>
  <c r="BT29" i="216"/>
  <c r="C29" i="216"/>
  <c r="BT28" i="216"/>
  <c r="BO28" i="216"/>
  <c r="BN28" i="216"/>
  <c r="BM28" i="216"/>
  <c r="BL28" i="216"/>
  <c r="BK28" i="216"/>
  <c r="BJ28" i="216"/>
  <c r="BP28" i="216" s="1"/>
  <c r="W28" i="216"/>
  <c r="V28" i="216"/>
  <c r="S28" i="216"/>
  <c r="R28" i="216"/>
  <c r="O28" i="216"/>
  <c r="N28" i="216"/>
  <c r="L28" i="216"/>
  <c r="BO27" i="216"/>
  <c r="BN27" i="216"/>
  <c r="BM27" i="216"/>
  <c r="BL27" i="216"/>
  <c r="BK27" i="216"/>
  <c r="BJ27" i="216"/>
  <c r="X27" i="216"/>
  <c r="U27" i="216"/>
  <c r="T27" i="216"/>
  <c r="Q27" i="216"/>
  <c r="P27" i="216"/>
  <c r="M27" i="216"/>
  <c r="L27" i="216"/>
  <c r="BO26" i="216"/>
  <c r="BN26" i="216"/>
  <c r="BM26" i="216"/>
  <c r="BL26" i="216"/>
  <c r="BK26" i="216"/>
  <c r="BJ26" i="216"/>
  <c r="BP26" i="216" s="1"/>
  <c r="X26" i="216"/>
  <c r="V26" i="216"/>
  <c r="T26" i="216"/>
  <c r="R26" i="216"/>
  <c r="P26" i="216"/>
  <c r="N26" i="216"/>
  <c r="L26" i="216"/>
  <c r="BT25" i="216"/>
  <c r="BO25" i="216"/>
  <c r="BN25" i="216"/>
  <c r="BM25" i="216"/>
  <c r="BL25" i="216"/>
  <c r="BK25" i="216"/>
  <c r="BJ25" i="216"/>
  <c r="BP25" i="216" s="1"/>
  <c r="W25" i="216"/>
  <c r="U25" i="216"/>
  <c r="S25" i="216"/>
  <c r="Q25" i="216"/>
  <c r="O25" i="216"/>
  <c r="M25" i="216"/>
  <c r="L25" i="216"/>
  <c r="CK24" i="216"/>
  <c r="CK30" i="216" s="1"/>
  <c r="CQ29" i="216" s="1"/>
  <c r="BT24" i="216"/>
  <c r="BO24" i="216"/>
  <c r="BN24" i="216"/>
  <c r="BM24" i="216"/>
  <c r="BL24" i="216"/>
  <c r="BK24" i="216"/>
  <c r="BJ24" i="216"/>
  <c r="X24" i="216"/>
  <c r="X29" i="216" s="1"/>
  <c r="AB26" i="216" s="1"/>
  <c r="AL26" i="216" s="1"/>
  <c r="AW26" i="216" s="1"/>
  <c r="W24" i="216"/>
  <c r="W29" i="216" s="1"/>
  <c r="AB25" i="216" s="1"/>
  <c r="AL25" i="216" s="1"/>
  <c r="AW25" i="216" s="1"/>
  <c r="T24" i="216"/>
  <c r="T29" i="216" s="1"/>
  <c r="AA26" i="216" s="1"/>
  <c r="S24" i="216"/>
  <c r="S29" i="216" s="1"/>
  <c r="AA25" i="216" s="1"/>
  <c r="P24" i="216"/>
  <c r="P29" i="216" s="1"/>
  <c r="Z26" i="216" s="1"/>
  <c r="O24" i="216"/>
  <c r="O29" i="216" s="1"/>
  <c r="Z25" i="216" s="1"/>
  <c r="L24" i="216"/>
  <c r="H24" i="216"/>
  <c r="AI26" i="216" s="1"/>
  <c r="C24" i="216"/>
  <c r="AI25" i="216" s="1"/>
  <c r="CQ23" i="216"/>
  <c r="CA23" i="216"/>
  <c r="BO23" i="216"/>
  <c r="BN23" i="216"/>
  <c r="BM23" i="216"/>
  <c r="BL23" i="216"/>
  <c r="BK23" i="216"/>
  <c r="BJ23" i="216"/>
  <c r="BP23" i="216" s="1"/>
  <c r="V23" i="216"/>
  <c r="V29" i="216" s="1"/>
  <c r="AB24" i="216" s="1"/>
  <c r="AL24" i="216" s="1"/>
  <c r="AW24" i="216" s="1"/>
  <c r="U23" i="216"/>
  <c r="U29" i="216" s="1"/>
  <c r="AB23" i="216" s="1"/>
  <c r="AL23" i="216" s="1"/>
  <c r="AW23" i="216" s="1"/>
  <c r="R23" i="216"/>
  <c r="R29" i="216" s="1"/>
  <c r="AA24" i="216" s="1"/>
  <c r="Q23" i="216"/>
  <c r="Q29" i="216" s="1"/>
  <c r="AA23" i="216" s="1"/>
  <c r="N23" i="216"/>
  <c r="N29" i="216" s="1"/>
  <c r="Z24" i="216" s="1"/>
  <c r="M23" i="216"/>
  <c r="M29" i="216" s="1"/>
  <c r="Z23" i="216" s="1"/>
  <c r="L23" i="216"/>
  <c r="H23" i="216"/>
  <c r="C28" i="216" s="1"/>
  <c r="C23" i="216"/>
  <c r="C27" i="216" s="1"/>
  <c r="BT21" i="216"/>
  <c r="CA22" i="216" s="1"/>
  <c r="BT20" i="216"/>
  <c r="CF19" i="216"/>
  <c r="CK23" i="216" s="1"/>
  <c r="C18" i="216"/>
  <c r="BT17" i="216"/>
  <c r="BO17" i="216"/>
  <c r="BN17" i="216"/>
  <c r="BM17" i="216"/>
  <c r="BL17" i="216"/>
  <c r="BK17" i="216"/>
  <c r="BJ17" i="216"/>
  <c r="W17" i="216"/>
  <c r="V17" i="216"/>
  <c r="S17" i="216"/>
  <c r="R17" i="216"/>
  <c r="O17" i="216"/>
  <c r="N17" i="216"/>
  <c r="L17" i="216"/>
  <c r="BT16" i="216"/>
  <c r="BO16" i="216"/>
  <c r="BN16" i="216"/>
  <c r="BM16" i="216"/>
  <c r="BL16" i="216"/>
  <c r="BK16" i="216"/>
  <c r="BJ16" i="216"/>
  <c r="X16" i="216"/>
  <c r="U16" i="216"/>
  <c r="T16" i="216"/>
  <c r="Q16" i="216"/>
  <c r="P16" i="216"/>
  <c r="M16" i="216"/>
  <c r="L16" i="216"/>
  <c r="CA15" i="216"/>
  <c r="CF18" i="216" s="1"/>
  <c r="BO15" i="216"/>
  <c r="BN15" i="216"/>
  <c r="BM15" i="216"/>
  <c r="BL15" i="216"/>
  <c r="BK15" i="216"/>
  <c r="BJ15" i="216"/>
  <c r="X15" i="216"/>
  <c r="V15" i="216"/>
  <c r="T15" i="216"/>
  <c r="R15" i="216"/>
  <c r="P15" i="216"/>
  <c r="N15" i="216"/>
  <c r="L15" i="216"/>
  <c r="BO14" i="216"/>
  <c r="BN14" i="216"/>
  <c r="BM14" i="216"/>
  <c r="BL14" i="216"/>
  <c r="BK14" i="216"/>
  <c r="BJ14" i="216"/>
  <c r="W14" i="216"/>
  <c r="U14" i="216"/>
  <c r="S14" i="216"/>
  <c r="Q14" i="216"/>
  <c r="O14" i="216"/>
  <c r="M14" i="216"/>
  <c r="L14" i="216"/>
  <c r="BT13" i="216"/>
  <c r="BO13" i="216"/>
  <c r="BN13" i="216"/>
  <c r="BM13" i="216"/>
  <c r="BL13" i="216"/>
  <c r="BK13" i="216"/>
  <c r="BJ13" i="216"/>
  <c r="BP13" i="216" s="1"/>
  <c r="X13" i="216"/>
  <c r="X18" i="216" s="1"/>
  <c r="AB15" i="216" s="1"/>
  <c r="AL15" i="216" s="1"/>
  <c r="AW15" i="216" s="1"/>
  <c r="W13" i="216"/>
  <c r="W18" i="216" s="1"/>
  <c r="AB14" i="216" s="1"/>
  <c r="AL14" i="216" s="1"/>
  <c r="AW14" i="216" s="1"/>
  <c r="T13" i="216"/>
  <c r="T18" i="216" s="1"/>
  <c r="AA15" i="216" s="1"/>
  <c r="S13" i="216"/>
  <c r="S18" i="216" s="1"/>
  <c r="AA14" i="216" s="1"/>
  <c r="P13" i="216"/>
  <c r="P18" i="216" s="1"/>
  <c r="Z15" i="216" s="1"/>
  <c r="O13" i="216"/>
  <c r="O18" i="216" s="1"/>
  <c r="Z14" i="216" s="1"/>
  <c r="L13" i="216"/>
  <c r="H13" i="216"/>
  <c r="AI15" i="216" s="1"/>
  <c r="C13" i="216"/>
  <c r="H17" i="216" s="1"/>
  <c r="BT12" i="216"/>
  <c r="BO12" i="216"/>
  <c r="BN12" i="216"/>
  <c r="BM12" i="216"/>
  <c r="BL12" i="216"/>
  <c r="BK12" i="216"/>
  <c r="BJ12" i="216"/>
  <c r="BP12" i="216" s="1"/>
  <c r="V12" i="216"/>
  <c r="V18" i="216" s="1"/>
  <c r="AB13" i="216" s="1"/>
  <c r="AL13" i="216" s="1"/>
  <c r="AW13" i="216" s="1"/>
  <c r="U12" i="216"/>
  <c r="U18" i="216" s="1"/>
  <c r="AB12" i="216" s="1"/>
  <c r="AL12" i="216" s="1"/>
  <c r="AW12" i="216" s="1"/>
  <c r="R12" i="216"/>
  <c r="R18" i="216" s="1"/>
  <c r="AA13" i="216" s="1"/>
  <c r="Q12" i="216"/>
  <c r="Q18" i="216" s="1"/>
  <c r="AA12" i="216" s="1"/>
  <c r="N12" i="216"/>
  <c r="N18" i="216" s="1"/>
  <c r="Z13" i="216" s="1"/>
  <c r="M12" i="216"/>
  <c r="M18" i="216" s="1"/>
  <c r="Z12" i="216" s="1"/>
  <c r="L12" i="216"/>
  <c r="H12" i="216"/>
  <c r="C15" i="216" s="1"/>
  <c r="C12" i="216"/>
  <c r="C16" i="216" s="1"/>
  <c r="C95" i="215"/>
  <c r="BO94" i="215"/>
  <c r="BN94" i="215"/>
  <c r="BM94" i="215"/>
  <c r="BL94" i="215"/>
  <c r="BK94" i="215"/>
  <c r="BJ94" i="215"/>
  <c r="BP94" i="215" s="1"/>
  <c r="W94" i="215"/>
  <c r="V94" i="215"/>
  <c r="S94" i="215"/>
  <c r="R94" i="215"/>
  <c r="O94" i="215"/>
  <c r="N94" i="215"/>
  <c r="L94" i="215"/>
  <c r="BO93" i="215"/>
  <c r="BN93" i="215"/>
  <c r="BM93" i="215"/>
  <c r="BL93" i="215"/>
  <c r="BK93" i="215"/>
  <c r="BJ93" i="215"/>
  <c r="BP93" i="215" s="1"/>
  <c r="X93" i="215"/>
  <c r="U93" i="215"/>
  <c r="T93" i="215"/>
  <c r="Q93" i="215"/>
  <c r="P93" i="215"/>
  <c r="M93" i="215"/>
  <c r="L93" i="215"/>
  <c r="BO92" i="215"/>
  <c r="BN92" i="215"/>
  <c r="BM92" i="215"/>
  <c r="BL92" i="215"/>
  <c r="BK92" i="215"/>
  <c r="BJ92" i="215"/>
  <c r="BP92" i="215" s="1"/>
  <c r="X92" i="215"/>
  <c r="V92" i="215"/>
  <c r="T92" i="215"/>
  <c r="R92" i="215"/>
  <c r="P92" i="215"/>
  <c r="N92" i="215"/>
  <c r="L92" i="215"/>
  <c r="BO91" i="215"/>
  <c r="BN91" i="215"/>
  <c r="BM91" i="215"/>
  <c r="BL91" i="215"/>
  <c r="BK91" i="215"/>
  <c r="BJ91" i="215"/>
  <c r="BP91" i="215" s="1"/>
  <c r="W91" i="215"/>
  <c r="U91" i="215"/>
  <c r="S91" i="215"/>
  <c r="Q91" i="215"/>
  <c r="O91" i="215"/>
  <c r="M91" i="215"/>
  <c r="L91" i="215"/>
  <c r="BO90" i="215"/>
  <c r="BN90" i="215"/>
  <c r="BM90" i="215"/>
  <c r="BL90" i="215"/>
  <c r="BK90" i="215"/>
  <c r="BJ90" i="215"/>
  <c r="BP90" i="215" s="1"/>
  <c r="X90" i="215"/>
  <c r="X95" i="215" s="1"/>
  <c r="AB92" i="215" s="1"/>
  <c r="AL92" i="215" s="1"/>
  <c r="AW92" i="215" s="1"/>
  <c r="W90" i="215"/>
  <c r="W95" i="215" s="1"/>
  <c r="AB91" i="215" s="1"/>
  <c r="AL91" i="215" s="1"/>
  <c r="AW91" i="215" s="1"/>
  <c r="T90" i="215"/>
  <c r="T95" i="215" s="1"/>
  <c r="AA92" i="215" s="1"/>
  <c r="S90" i="215"/>
  <c r="S95" i="215" s="1"/>
  <c r="AA91" i="215" s="1"/>
  <c r="P90" i="215"/>
  <c r="P95" i="215" s="1"/>
  <c r="Z92" i="215" s="1"/>
  <c r="O90" i="215"/>
  <c r="O95" i="215" s="1"/>
  <c r="Z91" i="215" s="1"/>
  <c r="L90" i="215"/>
  <c r="H90" i="215"/>
  <c r="AI92" i="215" s="1"/>
  <c r="C90" i="215"/>
  <c r="H91" i="215" s="1"/>
  <c r="BO89" i="215"/>
  <c r="BN89" i="215"/>
  <c r="BM89" i="215"/>
  <c r="BL89" i="215"/>
  <c r="BK89" i="215"/>
  <c r="BJ89" i="215"/>
  <c r="BP89" i="215" s="1"/>
  <c r="V89" i="215"/>
  <c r="V95" i="215" s="1"/>
  <c r="AB90" i="215" s="1"/>
  <c r="AL90" i="215" s="1"/>
  <c r="AW90" i="215" s="1"/>
  <c r="U89" i="215"/>
  <c r="U95" i="215" s="1"/>
  <c r="AB89" i="215" s="1"/>
  <c r="AL89" i="215" s="1"/>
  <c r="AW89" i="215" s="1"/>
  <c r="R89" i="215"/>
  <c r="R95" i="215" s="1"/>
  <c r="AA90" i="215" s="1"/>
  <c r="Q89" i="215"/>
  <c r="Q95" i="215" s="1"/>
  <c r="AA89" i="215" s="1"/>
  <c r="N89" i="215"/>
  <c r="N95" i="215" s="1"/>
  <c r="Z90" i="215" s="1"/>
  <c r="M89" i="215"/>
  <c r="M95" i="215" s="1"/>
  <c r="Z89" i="215" s="1"/>
  <c r="L89" i="215"/>
  <c r="H89" i="215"/>
  <c r="C94" i="215" s="1"/>
  <c r="C89" i="215"/>
  <c r="C93" i="215" s="1"/>
  <c r="C84" i="215"/>
  <c r="BO83" i="215"/>
  <c r="BN83" i="215"/>
  <c r="BM83" i="215"/>
  <c r="BL83" i="215"/>
  <c r="BK83" i="215"/>
  <c r="BJ83" i="215"/>
  <c r="BP83" i="215" s="1"/>
  <c r="W83" i="215"/>
  <c r="V83" i="215"/>
  <c r="S83" i="215"/>
  <c r="R83" i="215"/>
  <c r="O83" i="215"/>
  <c r="N83" i="215"/>
  <c r="L83" i="215"/>
  <c r="BO82" i="215"/>
  <c r="BN82" i="215"/>
  <c r="BM82" i="215"/>
  <c r="BL82" i="215"/>
  <c r="BK82" i="215"/>
  <c r="BJ82" i="215"/>
  <c r="BP82" i="215" s="1"/>
  <c r="X82" i="215"/>
  <c r="U82" i="215"/>
  <c r="T82" i="215"/>
  <c r="Q82" i="215"/>
  <c r="P82" i="215"/>
  <c r="M82" i="215"/>
  <c r="L82" i="215"/>
  <c r="BO81" i="215"/>
  <c r="BN81" i="215"/>
  <c r="BM81" i="215"/>
  <c r="BL81" i="215"/>
  <c r="BK81" i="215"/>
  <c r="BJ81" i="215"/>
  <c r="BP81" i="215" s="1"/>
  <c r="X81" i="215"/>
  <c r="V81" i="215"/>
  <c r="T81" i="215"/>
  <c r="R81" i="215"/>
  <c r="P81" i="215"/>
  <c r="N81" i="215"/>
  <c r="L81" i="215"/>
  <c r="BO80" i="215"/>
  <c r="BN80" i="215"/>
  <c r="BM80" i="215"/>
  <c r="BL80" i="215"/>
  <c r="BK80" i="215"/>
  <c r="BJ80" i="215"/>
  <c r="BP80" i="215" s="1"/>
  <c r="W80" i="215"/>
  <c r="U80" i="215"/>
  <c r="S80" i="215"/>
  <c r="Q80" i="215"/>
  <c r="O80" i="215"/>
  <c r="M80" i="215"/>
  <c r="L80" i="215"/>
  <c r="BO79" i="215"/>
  <c r="BN79" i="215"/>
  <c r="BM79" i="215"/>
  <c r="BL79" i="215"/>
  <c r="BK79" i="215"/>
  <c r="BJ79" i="215"/>
  <c r="BP79" i="215" s="1"/>
  <c r="X79" i="215"/>
  <c r="X84" i="215" s="1"/>
  <c r="AB81" i="215" s="1"/>
  <c r="AL81" i="215" s="1"/>
  <c r="AW81" i="215" s="1"/>
  <c r="W79" i="215"/>
  <c r="W84" i="215" s="1"/>
  <c r="AB80" i="215" s="1"/>
  <c r="AL80" i="215" s="1"/>
  <c r="AW80" i="215" s="1"/>
  <c r="T79" i="215"/>
  <c r="T84" i="215" s="1"/>
  <c r="AA81" i="215" s="1"/>
  <c r="S79" i="215"/>
  <c r="S84" i="215" s="1"/>
  <c r="AA80" i="215" s="1"/>
  <c r="P79" i="215"/>
  <c r="P84" i="215" s="1"/>
  <c r="Z81" i="215" s="1"/>
  <c r="O79" i="215"/>
  <c r="O84" i="215" s="1"/>
  <c r="Z80" i="215" s="1"/>
  <c r="L79" i="215"/>
  <c r="H79" i="215"/>
  <c r="H82" i="215" s="1"/>
  <c r="C79" i="215"/>
  <c r="H83" i="215" s="1"/>
  <c r="BO78" i="215"/>
  <c r="BN78" i="215"/>
  <c r="BM78" i="215"/>
  <c r="BL78" i="215"/>
  <c r="BK78" i="215"/>
  <c r="BJ78" i="215"/>
  <c r="BP78" i="215" s="1"/>
  <c r="V78" i="215"/>
  <c r="V84" i="215" s="1"/>
  <c r="AB79" i="215" s="1"/>
  <c r="AL79" i="215" s="1"/>
  <c r="AW79" i="215" s="1"/>
  <c r="U78" i="215"/>
  <c r="U84" i="215" s="1"/>
  <c r="AB78" i="215" s="1"/>
  <c r="AL78" i="215" s="1"/>
  <c r="AW78" i="215" s="1"/>
  <c r="R78" i="215"/>
  <c r="R84" i="215" s="1"/>
  <c r="AA79" i="215" s="1"/>
  <c r="Q78" i="215"/>
  <c r="Q84" i="215" s="1"/>
  <c r="AA78" i="215" s="1"/>
  <c r="N78" i="215"/>
  <c r="N84" i="215" s="1"/>
  <c r="Z79" i="215" s="1"/>
  <c r="M78" i="215"/>
  <c r="M84" i="215" s="1"/>
  <c r="Z78" i="215" s="1"/>
  <c r="L78" i="215"/>
  <c r="H78" i="215"/>
  <c r="C81" i="215" s="1"/>
  <c r="C78" i="215"/>
  <c r="AI78" i="215" s="1"/>
  <c r="BV77" i="215"/>
  <c r="BV76" i="215"/>
  <c r="CC75" i="215"/>
  <c r="CC74" i="215"/>
  <c r="BV73" i="215"/>
  <c r="C73" i="215"/>
  <c r="BV72" i="215"/>
  <c r="BO72" i="215"/>
  <c r="BN72" i="215"/>
  <c r="BM72" i="215"/>
  <c r="BL72" i="215"/>
  <c r="BK72" i="215"/>
  <c r="BJ72" i="215"/>
  <c r="BP72" i="215" s="1"/>
  <c r="W72" i="215"/>
  <c r="V72" i="215"/>
  <c r="S72" i="215"/>
  <c r="R72" i="215"/>
  <c r="O72" i="215"/>
  <c r="N72" i="215"/>
  <c r="L72" i="215"/>
  <c r="CH71" i="215"/>
  <c r="BO71" i="215"/>
  <c r="BN71" i="215"/>
  <c r="BM71" i="215"/>
  <c r="BL71" i="215"/>
  <c r="BK71" i="215"/>
  <c r="BJ71" i="215"/>
  <c r="BP71" i="215" s="1"/>
  <c r="X71" i="215"/>
  <c r="U71" i="215"/>
  <c r="T71" i="215"/>
  <c r="Q71" i="215"/>
  <c r="P71" i="215"/>
  <c r="M71" i="215"/>
  <c r="L71" i="215"/>
  <c r="CH70" i="215"/>
  <c r="BO70" i="215"/>
  <c r="BN70" i="215"/>
  <c r="BM70" i="215"/>
  <c r="BL70" i="215"/>
  <c r="BK70" i="215"/>
  <c r="BJ70" i="215"/>
  <c r="BP70" i="215" s="1"/>
  <c r="X70" i="215"/>
  <c r="V70" i="215"/>
  <c r="T70" i="215"/>
  <c r="R70" i="215"/>
  <c r="P70" i="215"/>
  <c r="N70" i="215"/>
  <c r="L70" i="215"/>
  <c r="BV69" i="215"/>
  <c r="BO69" i="215"/>
  <c r="BN69" i="215"/>
  <c r="BM69" i="215"/>
  <c r="BL69" i="215"/>
  <c r="BK69" i="215"/>
  <c r="BJ69" i="215"/>
  <c r="BP69" i="215" s="1"/>
  <c r="W69" i="215"/>
  <c r="U69" i="215"/>
  <c r="S69" i="215"/>
  <c r="Q69" i="215"/>
  <c r="O69" i="215"/>
  <c r="M69" i="215"/>
  <c r="L69" i="215"/>
  <c r="BV68" i="215"/>
  <c r="BO68" i="215"/>
  <c r="BN68" i="215"/>
  <c r="BM68" i="215"/>
  <c r="BL68" i="215"/>
  <c r="BK68" i="215"/>
  <c r="BJ68" i="215"/>
  <c r="BP68" i="215" s="1"/>
  <c r="X68" i="215"/>
  <c r="X73" i="215" s="1"/>
  <c r="AB70" i="215" s="1"/>
  <c r="AL70" i="215" s="1"/>
  <c r="AW70" i="215" s="1"/>
  <c r="W68" i="215"/>
  <c r="W73" i="215" s="1"/>
  <c r="AB69" i="215" s="1"/>
  <c r="AL69" i="215" s="1"/>
  <c r="AW69" i="215" s="1"/>
  <c r="T68" i="215"/>
  <c r="T73" i="215" s="1"/>
  <c r="AA70" i="215" s="1"/>
  <c r="S68" i="215"/>
  <c r="S73" i="215" s="1"/>
  <c r="AA69" i="215" s="1"/>
  <c r="P68" i="215"/>
  <c r="P73" i="215" s="1"/>
  <c r="Z70" i="215" s="1"/>
  <c r="O68" i="215"/>
  <c r="O73" i="215" s="1"/>
  <c r="Z69" i="215" s="1"/>
  <c r="L68" i="215"/>
  <c r="H68" i="215"/>
  <c r="H71" i="215" s="1"/>
  <c r="C68" i="215"/>
  <c r="AI69" i="215" s="1"/>
  <c r="CC67" i="215"/>
  <c r="BO67" i="215"/>
  <c r="BN67" i="215"/>
  <c r="BM67" i="215"/>
  <c r="BL67" i="215"/>
  <c r="BK67" i="215"/>
  <c r="BJ67" i="215"/>
  <c r="BP67" i="215" s="1"/>
  <c r="V67" i="215"/>
  <c r="V73" i="215" s="1"/>
  <c r="AB68" i="215" s="1"/>
  <c r="AL68" i="215" s="1"/>
  <c r="AW68" i="215" s="1"/>
  <c r="U67" i="215"/>
  <c r="U73" i="215" s="1"/>
  <c r="AB67" i="215" s="1"/>
  <c r="AL67" i="215" s="1"/>
  <c r="AW67" i="215" s="1"/>
  <c r="R67" i="215"/>
  <c r="R73" i="215" s="1"/>
  <c r="AA68" i="215" s="1"/>
  <c r="Q67" i="215"/>
  <c r="Q73" i="215" s="1"/>
  <c r="AA67" i="215" s="1"/>
  <c r="N67" i="215"/>
  <c r="N73" i="215" s="1"/>
  <c r="Z68" i="215" s="1"/>
  <c r="M67" i="215"/>
  <c r="M73" i="215" s="1"/>
  <c r="Z67" i="215" s="1"/>
  <c r="L67" i="215"/>
  <c r="H67" i="215"/>
  <c r="C72" i="215" s="1"/>
  <c r="C67" i="215"/>
  <c r="C69" i="215" s="1"/>
  <c r="CM66" i="215"/>
  <c r="CC66" i="215"/>
  <c r="CM65" i="215"/>
  <c r="BV65" i="215"/>
  <c r="BV64" i="215"/>
  <c r="C62" i="215"/>
  <c r="BV61" i="215"/>
  <c r="BO61" i="215"/>
  <c r="BN61" i="215"/>
  <c r="BM61" i="215"/>
  <c r="BL61" i="215"/>
  <c r="BK61" i="215"/>
  <c r="BJ61" i="215"/>
  <c r="BP61" i="215" s="1"/>
  <c r="W61" i="215"/>
  <c r="V61" i="215"/>
  <c r="S61" i="215"/>
  <c r="R61" i="215"/>
  <c r="O61" i="215"/>
  <c r="N61" i="215"/>
  <c r="L61" i="215"/>
  <c r="CM60" i="215"/>
  <c r="BV60" i="215"/>
  <c r="BO60" i="215"/>
  <c r="BN60" i="215"/>
  <c r="BM60" i="215"/>
  <c r="BL60" i="215"/>
  <c r="BK60" i="215"/>
  <c r="BJ60" i="215"/>
  <c r="BP60" i="215" s="1"/>
  <c r="X60" i="215"/>
  <c r="U60" i="215"/>
  <c r="T60" i="215"/>
  <c r="Q60" i="215"/>
  <c r="P60" i="215"/>
  <c r="M60" i="215"/>
  <c r="L60" i="215"/>
  <c r="CM59" i="215"/>
  <c r="CC59" i="215"/>
  <c r="BO59" i="215"/>
  <c r="BN59" i="215"/>
  <c r="BM59" i="215"/>
  <c r="BL59" i="215"/>
  <c r="BK59" i="215"/>
  <c r="BJ59" i="215"/>
  <c r="BP59" i="215" s="1"/>
  <c r="X59" i="215"/>
  <c r="V59" i="215"/>
  <c r="T59" i="215"/>
  <c r="R59" i="215"/>
  <c r="P59" i="215"/>
  <c r="N59" i="215"/>
  <c r="L59" i="215"/>
  <c r="CC58" i="215"/>
  <c r="BO58" i="215"/>
  <c r="BN58" i="215"/>
  <c r="BM58" i="215"/>
  <c r="BL58" i="215"/>
  <c r="BK58" i="215"/>
  <c r="BJ58" i="215"/>
  <c r="BP58" i="215" s="1"/>
  <c r="AB58" i="215"/>
  <c r="AL58" i="215" s="1"/>
  <c r="AW58" i="215" s="1"/>
  <c r="W58" i="215"/>
  <c r="U58" i="215"/>
  <c r="S58" i="215"/>
  <c r="Q58" i="215"/>
  <c r="O58" i="215"/>
  <c r="M58" i="215"/>
  <c r="L58" i="215"/>
  <c r="BV57" i="215"/>
  <c r="BO57" i="215"/>
  <c r="BN57" i="215"/>
  <c r="BM57" i="215"/>
  <c r="BL57" i="215"/>
  <c r="BK57" i="215"/>
  <c r="BJ57" i="215"/>
  <c r="BP57" i="215" s="1"/>
  <c r="X57" i="215"/>
  <c r="X62" i="215" s="1"/>
  <c r="AB59" i="215" s="1"/>
  <c r="AL59" i="215" s="1"/>
  <c r="AW59" i="215" s="1"/>
  <c r="W57" i="215"/>
  <c r="W62" i="215" s="1"/>
  <c r="T57" i="215"/>
  <c r="T62" i="215" s="1"/>
  <c r="AA59" i="215" s="1"/>
  <c r="S57" i="215"/>
  <c r="S62" i="215" s="1"/>
  <c r="AA58" i="215" s="1"/>
  <c r="P57" i="215"/>
  <c r="P62" i="215" s="1"/>
  <c r="Z59" i="215" s="1"/>
  <c r="O57" i="215"/>
  <c r="O62" i="215" s="1"/>
  <c r="Z58" i="215" s="1"/>
  <c r="L57" i="215"/>
  <c r="H57" i="215"/>
  <c r="H60" i="215" s="1"/>
  <c r="C57" i="215"/>
  <c r="H61" i="215" s="1"/>
  <c r="BV56" i="215"/>
  <c r="BO56" i="215"/>
  <c r="BN56" i="215"/>
  <c r="BM56" i="215"/>
  <c r="BL56" i="215"/>
  <c r="BK56" i="215"/>
  <c r="BJ56" i="215"/>
  <c r="BP56" i="215" s="1"/>
  <c r="BP62" i="215" s="1"/>
  <c r="V56" i="215"/>
  <c r="V62" i="215" s="1"/>
  <c r="AB57" i="215" s="1"/>
  <c r="AL57" i="215" s="1"/>
  <c r="AW57" i="215" s="1"/>
  <c r="U56" i="215"/>
  <c r="U62" i="215" s="1"/>
  <c r="AB56" i="215" s="1"/>
  <c r="AL56" i="215" s="1"/>
  <c r="AW56" i="215" s="1"/>
  <c r="R56" i="215"/>
  <c r="R62" i="215" s="1"/>
  <c r="AA57" i="215" s="1"/>
  <c r="Q56" i="215"/>
  <c r="Q62" i="215" s="1"/>
  <c r="AA56" i="215" s="1"/>
  <c r="N56" i="215"/>
  <c r="N62" i="215" s="1"/>
  <c r="Z57" i="215" s="1"/>
  <c r="M56" i="215"/>
  <c r="M62" i="215" s="1"/>
  <c r="Z56" i="215" s="1"/>
  <c r="L56" i="215"/>
  <c r="H56" i="215"/>
  <c r="C61" i="215" s="1"/>
  <c r="C56" i="215"/>
  <c r="C60" i="215" s="1"/>
  <c r="CH55" i="215"/>
  <c r="CH54" i="215"/>
  <c r="BV53" i="215"/>
  <c r="BV52" i="215"/>
  <c r="CC51" i="215"/>
  <c r="C51" i="215"/>
  <c r="CC50" i="215"/>
  <c r="BO50" i="215"/>
  <c r="BN50" i="215"/>
  <c r="BM50" i="215"/>
  <c r="BL50" i="215"/>
  <c r="BK50" i="215"/>
  <c r="BJ50" i="215"/>
  <c r="BP50" i="215" s="1"/>
  <c r="W50" i="215"/>
  <c r="V50" i="215"/>
  <c r="S50" i="215"/>
  <c r="R50" i="215"/>
  <c r="O50" i="215"/>
  <c r="N50" i="215"/>
  <c r="L50" i="215"/>
  <c r="BV49" i="215"/>
  <c r="BO49" i="215"/>
  <c r="BN49" i="215"/>
  <c r="BM49" i="215"/>
  <c r="BL49" i="215"/>
  <c r="BK49" i="215"/>
  <c r="BJ49" i="215"/>
  <c r="BP49" i="215" s="1"/>
  <c r="X49" i="215"/>
  <c r="U49" i="215"/>
  <c r="T49" i="215"/>
  <c r="Q49" i="215"/>
  <c r="P49" i="215"/>
  <c r="M49" i="215"/>
  <c r="L49" i="215"/>
  <c r="BV48" i="215"/>
  <c r="BO48" i="215"/>
  <c r="BN48" i="215"/>
  <c r="BM48" i="215"/>
  <c r="BL48" i="215"/>
  <c r="BK48" i="215"/>
  <c r="BJ48" i="215"/>
  <c r="BP48" i="215" s="1"/>
  <c r="X48" i="215"/>
  <c r="V48" i="215"/>
  <c r="T48" i="215"/>
  <c r="R48" i="215"/>
  <c r="P48" i="215"/>
  <c r="N48" i="215"/>
  <c r="L48" i="215"/>
  <c r="BO47" i="215"/>
  <c r="BN47" i="215"/>
  <c r="BM47" i="215"/>
  <c r="BL47" i="215"/>
  <c r="BK47" i="215"/>
  <c r="BJ47" i="215"/>
  <c r="BP47" i="215" s="1"/>
  <c r="W47" i="215"/>
  <c r="U47" i="215"/>
  <c r="S47" i="215"/>
  <c r="Q47" i="215"/>
  <c r="O47" i="215"/>
  <c r="M47" i="215"/>
  <c r="L47" i="215"/>
  <c r="BO46" i="215"/>
  <c r="BN46" i="215"/>
  <c r="BM46" i="215"/>
  <c r="BL46" i="215"/>
  <c r="BK46" i="215"/>
  <c r="BJ46" i="215"/>
  <c r="BP46" i="215" s="1"/>
  <c r="X46" i="215"/>
  <c r="X51" i="215" s="1"/>
  <c r="AB48" i="215" s="1"/>
  <c r="AL48" i="215" s="1"/>
  <c r="AW48" i="215" s="1"/>
  <c r="W46" i="215"/>
  <c r="W51" i="215" s="1"/>
  <c r="AB47" i="215" s="1"/>
  <c r="AL47" i="215" s="1"/>
  <c r="AW47" i="215" s="1"/>
  <c r="T46" i="215"/>
  <c r="T51" i="215" s="1"/>
  <c r="AA48" i="215" s="1"/>
  <c r="S46" i="215"/>
  <c r="S51" i="215" s="1"/>
  <c r="AA47" i="215" s="1"/>
  <c r="P46" i="215"/>
  <c r="P51" i="215" s="1"/>
  <c r="Z48" i="215" s="1"/>
  <c r="O46" i="215"/>
  <c r="O51" i="215" s="1"/>
  <c r="Z47" i="215" s="1"/>
  <c r="L46" i="215"/>
  <c r="H46" i="215"/>
  <c r="H49" i="215" s="1"/>
  <c r="C46" i="215"/>
  <c r="H50" i="215" s="1"/>
  <c r="BO45" i="215"/>
  <c r="BN45" i="215"/>
  <c r="BM45" i="215"/>
  <c r="BL45" i="215"/>
  <c r="BK45" i="215"/>
  <c r="BJ45" i="215"/>
  <c r="BP45" i="215" s="1"/>
  <c r="BP51" i="215" s="1"/>
  <c r="V45" i="215"/>
  <c r="V51" i="215" s="1"/>
  <c r="AB46" i="215" s="1"/>
  <c r="AL46" i="215" s="1"/>
  <c r="AW46" i="215" s="1"/>
  <c r="U45" i="215"/>
  <c r="U51" i="215" s="1"/>
  <c r="AB45" i="215" s="1"/>
  <c r="AL45" i="215" s="1"/>
  <c r="AW45" i="215" s="1"/>
  <c r="R45" i="215"/>
  <c r="R51" i="215" s="1"/>
  <c r="AA46" i="215" s="1"/>
  <c r="Q45" i="215"/>
  <c r="Q51" i="215" s="1"/>
  <c r="AA45" i="215" s="1"/>
  <c r="N45" i="215"/>
  <c r="N51" i="215" s="1"/>
  <c r="Z46" i="215" s="1"/>
  <c r="M45" i="215"/>
  <c r="M51" i="215" s="1"/>
  <c r="Z45" i="215" s="1"/>
  <c r="L45" i="215"/>
  <c r="H45" i="215"/>
  <c r="C48" i="215" s="1"/>
  <c r="C45" i="215"/>
  <c r="C49" i="215" s="1"/>
  <c r="BT41" i="215"/>
  <c r="BT40" i="215"/>
  <c r="C40" i="215"/>
  <c r="CA39" i="215"/>
  <c r="BO39" i="215"/>
  <c r="BN39" i="215"/>
  <c r="BM39" i="215"/>
  <c r="BL39" i="215"/>
  <c r="BK39" i="215"/>
  <c r="BJ39" i="215"/>
  <c r="BP39" i="215" s="1"/>
  <c r="W39" i="215"/>
  <c r="V39" i="215"/>
  <c r="S39" i="215"/>
  <c r="R39" i="215"/>
  <c r="O39" i="215"/>
  <c r="N39" i="215"/>
  <c r="L39" i="215"/>
  <c r="BO38" i="215"/>
  <c r="BN38" i="215"/>
  <c r="BM38" i="215"/>
  <c r="BL38" i="215"/>
  <c r="BK38" i="215"/>
  <c r="BJ38" i="215"/>
  <c r="BP38" i="215" s="1"/>
  <c r="X38" i="215"/>
  <c r="U38" i="215"/>
  <c r="T38" i="215"/>
  <c r="Q38" i="215"/>
  <c r="P38" i="215"/>
  <c r="M38" i="215"/>
  <c r="L38" i="215"/>
  <c r="BT37" i="215"/>
  <c r="BO37" i="215"/>
  <c r="BN37" i="215"/>
  <c r="BM37" i="215"/>
  <c r="BL37" i="215"/>
  <c r="BK37" i="215"/>
  <c r="BJ37" i="215"/>
  <c r="BP37" i="215" s="1"/>
  <c r="X37" i="215"/>
  <c r="V37" i="215"/>
  <c r="T37" i="215"/>
  <c r="R37" i="215"/>
  <c r="P37" i="215"/>
  <c r="N37" i="215"/>
  <c r="L37" i="215"/>
  <c r="BT36" i="215"/>
  <c r="BO36" i="215"/>
  <c r="BN36" i="215"/>
  <c r="BM36" i="215"/>
  <c r="BL36" i="215"/>
  <c r="BK36" i="215"/>
  <c r="BJ36" i="215"/>
  <c r="BP36" i="215" s="1"/>
  <c r="W36" i="215"/>
  <c r="U36" i="215"/>
  <c r="S36" i="215"/>
  <c r="Q36" i="215"/>
  <c r="O36" i="215"/>
  <c r="M36" i="215"/>
  <c r="L36" i="215"/>
  <c r="CF35" i="215"/>
  <c r="BO35" i="215"/>
  <c r="BN35" i="215"/>
  <c r="BM35" i="215"/>
  <c r="BL35" i="215"/>
  <c r="BK35" i="215"/>
  <c r="BJ35" i="215"/>
  <c r="BP35" i="215" s="1"/>
  <c r="X35" i="215"/>
  <c r="X40" i="215" s="1"/>
  <c r="AB37" i="215" s="1"/>
  <c r="AL37" i="215" s="1"/>
  <c r="AW37" i="215" s="1"/>
  <c r="W35" i="215"/>
  <c r="W40" i="215" s="1"/>
  <c r="AB36" i="215" s="1"/>
  <c r="AL36" i="215" s="1"/>
  <c r="AW36" i="215" s="1"/>
  <c r="T35" i="215"/>
  <c r="T40" i="215" s="1"/>
  <c r="AA37" i="215" s="1"/>
  <c r="S35" i="215"/>
  <c r="S40" i="215" s="1"/>
  <c r="AA36" i="215" s="1"/>
  <c r="P35" i="215"/>
  <c r="P40" i="215" s="1"/>
  <c r="Z37" i="215" s="1"/>
  <c r="O35" i="215"/>
  <c r="O40" i="215" s="1"/>
  <c r="Z36" i="215" s="1"/>
  <c r="L35" i="215"/>
  <c r="H35" i="215"/>
  <c r="H38" i="215" s="1"/>
  <c r="C35" i="215"/>
  <c r="H36" i="215" s="1"/>
  <c r="BO34" i="215"/>
  <c r="BN34" i="215"/>
  <c r="BM34" i="215"/>
  <c r="BL34" i="215"/>
  <c r="BK34" i="215"/>
  <c r="BJ34" i="215"/>
  <c r="BP34" i="215" s="1"/>
  <c r="BP40" i="215" s="1"/>
  <c r="V34" i="215"/>
  <c r="V40" i="215" s="1"/>
  <c r="AB35" i="215" s="1"/>
  <c r="AL35" i="215" s="1"/>
  <c r="AW35" i="215" s="1"/>
  <c r="U34" i="215"/>
  <c r="U40" i="215" s="1"/>
  <c r="AB34" i="215" s="1"/>
  <c r="AL34" i="215" s="1"/>
  <c r="AW34" i="215" s="1"/>
  <c r="R34" i="215"/>
  <c r="R40" i="215" s="1"/>
  <c r="AA35" i="215" s="1"/>
  <c r="Q34" i="215"/>
  <c r="Q40" i="215" s="1"/>
  <c r="AA34" i="215" s="1"/>
  <c r="N34" i="215"/>
  <c r="N40" i="215" s="1"/>
  <c r="Z35" i="215" s="1"/>
  <c r="M34" i="215"/>
  <c r="M40" i="215" s="1"/>
  <c r="Z34" i="215" s="1"/>
  <c r="L34" i="215"/>
  <c r="H34" i="215"/>
  <c r="C39" i="215" s="1"/>
  <c r="C34" i="215"/>
  <c r="C38" i="215" s="1"/>
  <c r="BT33" i="215"/>
  <c r="BT32" i="215"/>
  <c r="CA31" i="215"/>
  <c r="CF34" i="215" s="1"/>
  <c r="BT29" i="215"/>
  <c r="C29" i="215"/>
  <c r="BT28" i="215"/>
  <c r="BO28" i="215"/>
  <c r="BN28" i="215"/>
  <c r="BM28" i="215"/>
  <c r="BL28" i="215"/>
  <c r="BK28" i="215"/>
  <c r="BJ28" i="215"/>
  <c r="BP28" i="215" s="1"/>
  <c r="W28" i="215"/>
  <c r="V28" i="215"/>
  <c r="S28" i="215"/>
  <c r="R28" i="215"/>
  <c r="O28" i="215"/>
  <c r="N28" i="215"/>
  <c r="L28" i="215"/>
  <c r="BO27" i="215"/>
  <c r="BN27" i="215"/>
  <c r="BM27" i="215"/>
  <c r="BL27" i="215"/>
  <c r="BK27" i="215"/>
  <c r="BJ27" i="215"/>
  <c r="X27" i="215"/>
  <c r="U27" i="215"/>
  <c r="T27" i="215"/>
  <c r="Q27" i="215"/>
  <c r="P27" i="215"/>
  <c r="M27" i="215"/>
  <c r="L27" i="215"/>
  <c r="BO26" i="215"/>
  <c r="BN26" i="215"/>
  <c r="BM26" i="215"/>
  <c r="BL26" i="215"/>
  <c r="BK26" i="215"/>
  <c r="BJ26" i="215"/>
  <c r="BP26" i="215" s="1"/>
  <c r="X26" i="215"/>
  <c r="V26" i="215"/>
  <c r="T26" i="215"/>
  <c r="R26" i="215"/>
  <c r="P26" i="215"/>
  <c r="N26" i="215"/>
  <c r="L26" i="215"/>
  <c r="BT25" i="215"/>
  <c r="BO25" i="215"/>
  <c r="BN25" i="215"/>
  <c r="BM25" i="215"/>
  <c r="BL25" i="215"/>
  <c r="BK25" i="215"/>
  <c r="BJ25" i="215"/>
  <c r="BP25" i="215" s="1"/>
  <c r="W25" i="215"/>
  <c r="U25" i="215"/>
  <c r="S25" i="215"/>
  <c r="Q25" i="215"/>
  <c r="O25" i="215"/>
  <c r="M25" i="215"/>
  <c r="L25" i="215"/>
  <c r="CK24" i="215"/>
  <c r="CK30" i="215" s="1"/>
  <c r="CQ29" i="215" s="1"/>
  <c r="BT24" i="215"/>
  <c r="BO24" i="215"/>
  <c r="BN24" i="215"/>
  <c r="BM24" i="215"/>
  <c r="BL24" i="215"/>
  <c r="BK24" i="215"/>
  <c r="BJ24" i="215"/>
  <c r="BP24" i="215" s="1"/>
  <c r="X24" i="215"/>
  <c r="X29" i="215" s="1"/>
  <c r="AB26" i="215" s="1"/>
  <c r="AL26" i="215" s="1"/>
  <c r="AW26" i="215" s="1"/>
  <c r="W24" i="215"/>
  <c r="W29" i="215" s="1"/>
  <c r="AB25" i="215" s="1"/>
  <c r="AL25" i="215" s="1"/>
  <c r="AW25" i="215" s="1"/>
  <c r="T24" i="215"/>
  <c r="T29" i="215" s="1"/>
  <c r="AA26" i="215" s="1"/>
  <c r="S24" i="215"/>
  <c r="S29" i="215" s="1"/>
  <c r="AA25" i="215" s="1"/>
  <c r="P24" i="215"/>
  <c r="P29" i="215" s="1"/>
  <c r="Z26" i="215" s="1"/>
  <c r="O24" i="215"/>
  <c r="O29" i="215" s="1"/>
  <c r="Z25" i="215" s="1"/>
  <c r="L24" i="215"/>
  <c r="H24" i="215"/>
  <c r="H27" i="215" s="1"/>
  <c r="C24" i="215"/>
  <c r="H28" i="215" s="1"/>
  <c r="CQ23" i="215"/>
  <c r="CA23" i="215"/>
  <c r="BO23" i="215"/>
  <c r="BN23" i="215"/>
  <c r="BM23" i="215"/>
  <c r="BL23" i="215"/>
  <c r="BK23" i="215"/>
  <c r="BJ23" i="215"/>
  <c r="BP23" i="215" s="1"/>
  <c r="V23" i="215"/>
  <c r="V29" i="215" s="1"/>
  <c r="AB24" i="215" s="1"/>
  <c r="AL24" i="215" s="1"/>
  <c r="AW24" i="215" s="1"/>
  <c r="U23" i="215"/>
  <c r="U29" i="215" s="1"/>
  <c r="AB23" i="215" s="1"/>
  <c r="AL23" i="215" s="1"/>
  <c r="AW23" i="215" s="1"/>
  <c r="R23" i="215"/>
  <c r="R29" i="215" s="1"/>
  <c r="AA24" i="215" s="1"/>
  <c r="Q23" i="215"/>
  <c r="Q29" i="215" s="1"/>
  <c r="AA23" i="215" s="1"/>
  <c r="N23" i="215"/>
  <c r="N29" i="215" s="1"/>
  <c r="Z24" i="215" s="1"/>
  <c r="M23" i="215"/>
  <c r="M29" i="215" s="1"/>
  <c r="Z23" i="215" s="1"/>
  <c r="L23" i="215"/>
  <c r="H23" i="215"/>
  <c r="AI24" i="215" s="1"/>
  <c r="C23" i="215"/>
  <c r="AI23" i="215" s="1"/>
  <c r="CA22" i="215"/>
  <c r="BT21" i="215"/>
  <c r="BT20" i="215"/>
  <c r="CF19" i="215"/>
  <c r="CK23" i="215" s="1"/>
  <c r="C18" i="215"/>
  <c r="BT17" i="215"/>
  <c r="BO17" i="215"/>
  <c r="BN17" i="215"/>
  <c r="BM17" i="215"/>
  <c r="BL17" i="215"/>
  <c r="BK17" i="215"/>
  <c r="BJ17" i="215"/>
  <c r="W17" i="215"/>
  <c r="V17" i="215"/>
  <c r="S17" i="215"/>
  <c r="R17" i="215"/>
  <c r="O17" i="215"/>
  <c r="N17" i="215"/>
  <c r="L17" i="215"/>
  <c r="BT16" i="215"/>
  <c r="BO16" i="215"/>
  <c r="BN16" i="215"/>
  <c r="BM16" i="215"/>
  <c r="BL16" i="215"/>
  <c r="BK16" i="215"/>
  <c r="BJ16" i="215"/>
  <c r="X16" i="215"/>
  <c r="U16" i="215"/>
  <c r="T16" i="215"/>
  <c r="Q16" i="215"/>
  <c r="P16" i="215"/>
  <c r="M16" i="215"/>
  <c r="L16" i="215"/>
  <c r="CA15" i="215"/>
  <c r="CF18" i="215" s="1"/>
  <c r="BO15" i="215"/>
  <c r="BN15" i="215"/>
  <c r="BM15" i="215"/>
  <c r="BL15" i="215"/>
  <c r="BK15" i="215"/>
  <c r="BJ15" i="215"/>
  <c r="X15" i="215"/>
  <c r="V15" i="215"/>
  <c r="T15" i="215"/>
  <c r="R15" i="215"/>
  <c r="P15" i="215"/>
  <c r="N15" i="215"/>
  <c r="L15" i="215"/>
  <c r="BO14" i="215"/>
  <c r="BN14" i="215"/>
  <c r="BM14" i="215"/>
  <c r="BL14" i="215"/>
  <c r="BK14" i="215"/>
  <c r="BJ14" i="215"/>
  <c r="W14" i="215"/>
  <c r="U14" i="215"/>
  <c r="S14" i="215"/>
  <c r="Q14" i="215"/>
  <c r="O14" i="215"/>
  <c r="M14" i="215"/>
  <c r="L14" i="215"/>
  <c r="BT13" i="215"/>
  <c r="CA14" i="215" s="1"/>
  <c r="BO13" i="215"/>
  <c r="BN13" i="215"/>
  <c r="BM13" i="215"/>
  <c r="BL13" i="215"/>
  <c r="BK13" i="215"/>
  <c r="BJ13" i="215"/>
  <c r="X13" i="215"/>
  <c r="X18" i="215" s="1"/>
  <c r="AB15" i="215" s="1"/>
  <c r="AL15" i="215" s="1"/>
  <c r="AW15" i="215" s="1"/>
  <c r="W13" i="215"/>
  <c r="W18" i="215" s="1"/>
  <c r="AB14" i="215" s="1"/>
  <c r="AL14" i="215" s="1"/>
  <c r="AW14" i="215" s="1"/>
  <c r="T13" i="215"/>
  <c r="T18" i="215" s="1"/>
  <c r="AA15" i="215" s="1"/>
  <c r="S13" i="215"/>
  <c r="S18" i="215" s="1"/>
  <c r="AA14" i="215" s="1"/>
  <c r="P13" i="215"/>
  <c r="P18" i="215" s="1"/>
  <c r="Z15" i="215" s="1"/>
  <c r="O13" i="215"/>
  <c r="O18" i="215" s="1"/>
  <c r="Z14" i="215" s="1"/>
  <c r="L13" i="215"/>
  <c r="H13" i="215"/>
  <c r="H16" i="215" s="1"/>
  <c r="C13" i="215"/>
  <c r="H14" i="215" s="1"/>
  <c r="BT12" i="215"/>
  <c r="BO12" i="215"/>
  <c r="BN12" i="215"/>
  <c r="BM12" i="215"/>
  <c r="BL12" i="215"/>
  <c r="BK12" i="215"/>
  <c r="BJ12" i="215"/>
  <c r="BP12" i="215" s="1"/>
  <c r="V12" i="215"/>
  <c r="V18" i="215" s="1"/>
  <c r="AB13" i="215" s="1"/>
  <c r="AL13" i="215" s="1"/>
  <c r="AW13" i="215" s="1"/>
  <c r="U12" i="215"/>
  <c r="U18" i="215" s="1"/>
  <c r="AB12" i="215" s="1"/>
  <c r="AL12" i="215" s="1"/>
  <c r="AW12" i="215" s="1"/>
  <c r="R12" i="215"/>
  <c r="R18" i="215" s="1"/>
  <c r="AA13" i="215" s="1"/>
  <c r="Q12" i="215"/>
  <c r="Q18" i="215" s="1"/>
  <c r="AA12" i="215" s="1"/>
  <c r="N12" i="215"/>
  <c r="N18" i="215" s="1"/>
  <c r="Z13" i="215" s="1"/>
  <c r="M12" i="215"/>
  <c r="M18" i="215" s="1"/>
  <c r="Z12" i="215" s="1"/>
  <c r="L12" i="215"/>
  <c r="H12" i="215"/>
  <c r="C17" i="215" s="1"/>
  <c r="C12" i="215"/>
  <c r="C16" i="215" s="1"/>
  <c r="C95" i="214"/>
  <c r="BO94" i="214"/>
  <c r="BN94" i="214"/>
  <c r="BM94" i="214"/>
  <c r="BL94" i="214"/>
  <c r="BK94" i="214"/>
  <c r="BJ94" i="214"/>
  <c r="BP94" i="214" s="1"/>
  <c r="W94" i="214"/>
  <c r="V94" i="214"/>
  <c r="S94" i="214"/>
  <c r="R94" i="214"/>
  <c r="O94" i="214"/>
  <c r="N94" i="214"/>
  <c r="L94" i="214"/>
  <c r="BO93" i="214"/>
  <c r="BN93" i="214"/>
  <c r="BM93" i="214"/>
  <c r="BL93" i="214"/>
  <c r="BK93" i="214"/>
  <c r="BJ93" i="214"/>
  <c r="BP93" i="214" s="1"/>
  <c r="X93" i="214"/>
  <c r="U93" i="214"/>
  <c r="T93" i="214"/>
  <c r="Q93" i="214"/>
  <c r="P93" i="214"/>
  <c r="M93" i="214"/>
  <c r="L93" i="214"/>
  <c r="BO92" i="214"/>
  <c r="BN92" i="214"/>
  <c r="BM92" i="214"/>
  <c r="BL92" i="214"/>
  <c r="BK92" i="214"/>
  <c r="BJ92" i="214"/>
  <c r="BP92" i="214" s="1"/>
  <c r="X92" i="214"/>
  <c r="V92" i="214"/>
  <c r="T92" i="214"/>
  <c r="R92" i="214"/>
  <c r="P92" i="214"/>
  <c r="N92" i="214"/>
  <c r="L92" i="214"/>
  <c r="BO91" i="214"/>
  <c r="BN91" i="214"/>
  <c r="BM91" i="214"/>
  <c r="BL91" i="214"/>
  <c r="BK91" i="214"/>
  <c r="BJ91" i="214"/>
  <c r="BP91" i="214" s="1"/>
  <c r="W91" i="214"/>
  <c r="U91" i="214"/>
  <c r="S91" i="214"/>
  <c r="Q91" i="214"/>
  <c r="O91" i="214"/>
  <c r="M91" i="214"/>
  <c r="L91" i="214"/>
  <c r="BO90" i="214"/>
  <c r="BN90" i="214"/>
  <c r="BM90" i="214"/>
  <c r="BL90" i="214"/>
  <c r="BK90" i="214"/>
  <c r="BJ90" i="214"/>
  <c r="BP90" i="214" s="1"/>
  <c r="X90" i="214"/>
  <c r="X95" i="214" s="1"/>
  <c r="AB92" i="214" s="1"/>
  <c r="AL92" i="214" s="1"/>
  <c r="AW92" i="214" s="1"/>
  <c r="W90" i="214"/>
  <c r="W95" i="214" s="1"/>
  <c r="AB91" i="214" s="1"/>
  <c r="AL91" i="214" s="1"/>
  <c r="AW91" i="214" s="1"/>
  <c r="T90" i="214"/>
  <c r="T95" i="214" s="1"/>
  <c r="AA92" i="214" s="1"/>
  <c r="S90" i="214"/>
  <c r="S95" i="214" s="1"/>
  <c r="AA91" i="214" s="1"/>
  <c r="P90" i="214"/>
  <c r="P95" i="214" s="1"/>
  <c r="Z92" i="214" s="1"/>
  <c r="O90" i="214"/>
  <c r="O95" i="214" s="1"/>
  <c r="Z91" i="214" s="1"/>
  <c r="L90" i="214"/>
  <c r="H90" i="214"/>
  <c r="H93" i="214" s="1"/>
  <c r="C90" i="214"/>
  <c r="H94" i="214" s="1"/>
  <c r="BO89" i="214"/>
  <c r="BN89" i="214"/>
  <c r="BM89" i="214"/>
  <c r="BL89" i="214"/>
  <c r="BK89" i="214"/>
  <c r="BJ89" i="214"/>
  <c r="BP89" i="214" s="1"/>
  <c r="BP95" i="214" s="1"/>
  <c r="V89" i="214"/>
  <c r="V95" i="214" s="1"/>
  <c r="AB90" i="214" s="1"/>
  <c r="AL90" i="214" s="1"/>
  <c r="AW90" i="214" s="1"/>
  <c r="U89" i="214"/>
  <c r="U95" i="214" s="1"/>
  <c r="AB89" i="214" s="1"/>
  <c r="AL89" i="214" s="1"/>
  <c r="AW89" i="214" s="1"/>
  <c r="R89" i="214"/>
  <c r="R95" i="214" s="1"/>
  <c r="AA90" i="214" s="1"/>
  <c r="Q89" i="214"/>
  <c r="Q95" i="214" s="1"/>
  <c r="AA89" i="214" s="1"/>
  <c r="N89" i="214"/>
  <c r="N95" i="214" s="1"/>
  <c r="Z90" i="214" s="1"/>
  <c r="M89" i="214"/>
  <c r="M95" i="214" s="1"/>
  <c r="Z89" i="214" s="1"/>
  <c r="L89" i="214"/>
  <c r="H89" i="214"/>
  <c r="C94" i="214" s="1"/>
  <c r="C89" i="214"/>
  <c r="C91" i="214" s="1"/>
  <c r="C84" i="214"/>
  <c r="BO83" i="214"/>
  <c r="BN83" i="214"/>
  <c r="BM83" i="214"/>
  <c r="BL83" i="214"/>
  <c r="BK83" i="214"/>
  <c r="BJ83" i="214"/>
  <c r="BP83" i="214" s="1"/>
  <c r="W83" i="214"/>
  <c r="V83" i="214"/>
  <c r="S83" i="214"/>
  <c r="R83" i="214"/>
  <c r="O83" i="214"/>
  <c r="N83" i="214"/>
  <c r="L83" i="214"/>
  <c r="BO82" i="214"/>
  <c r="BN82" i="214"/>
  <c r="BM82" i="214"/>
  <c r="BL82" i="214"/>
  <c r="BK82" i="214"/>
  <c r="BJ82" i="214"/>
  <c r="BP82" i="214" s="1"/>
  <c r="X82" i="214"/>
  <c r="U82" i="214"/>
  <c r="T82" i="214"/>
  <c r="Q82" i="214"/>
  <c r="P82" i="214"/>
  <c r="M82" i="214"/>
  <c r="L82" i="214"/>
  <c r="BO81" i="214"/>
  <c r="BN81" i="214"/>
  <c r="BM81" i="214"/>
  <c r="BL81" i="214"/>
  <c r="BK81" i="214"/>
  <c r="BJ81" i="214"/>
  <c r="BP81" i="214" s="1"/>
  <c r="X81" i="214"/>
  <c r="V81" i="214"/>
  <c r="T81" i="214"/>
  <c r="R81" i="214"/>
  <c r="P81" i="214"/>
  <c r="N81" i="214"/>
  <c r="L81" i="214"/>
  <c r="BO80" i="214"/>
  <c r="BN80" i="214"/>
  <c r="BM80" i="214"/>
  <c r="BL80" i="214"/>
  <c r="BK80" i="214"/>
  <c r="BJ80" i="214"/>
  <c r="BP80" i="214" s="1"/>
  <c r="W80" i="214"/>
  <c r="U80" i="214"/>
  <c r="S80" i="214"/>
  <c r="Q80" i="214"/>
  <c r="O80" i="214"/>
  <c r="M80" i="214"/>
  <c r="L80" i="214"/>
  <c r="BO79" i="214"/>
  <c r="BN79" i="214"/>
  <c r="BM79" i="214"/>
  <c r="BL79" i="214"/>
  <c r="BK79" i="214"/>
  <c r="BJ79" i="214"/>
  <c r="BP79" i="214" s="1"/>
  <c r="X79" i="214"/>
  <c r="X84" i="214" s="1"/>
  <c r="AB81" i="214" s="1"/>
  <c r="AL81" i="214" s="1"/>
  <c r="AW81" i="214" s="1"/>
  <c r="W79" i="214"/>
  <c r="W84" i="214" s="1"/>
  <c r="AB80" i="214" s="1"/>
  <c r="AL80" i="214" s="1"/>
  <c r="AW80" i="214" s="1"/>
  <c r="T79" i="214"/>
  <c r="T84" i="214" s="1"/>
  <c r="AA81" i="214" s="1"/>
  <c r="S79" i="214"/>
  <c r="S84" i="214" s="1"/>
  <c r="AA80" i="214" s="1"/>
  <c r="P79" i="214"/>
  <c r="P84" i="214" s="1"/>
  <c r="Z81" i="214" s="1"/>
  <c r="O79" i="214"/>
  <c r="O84" i="214" s="1"/>
  <c r="Z80" i="214" s="1"/>
  <c r="L79" i="214"/>
  <c r="H79" i="214"/>
  <c r="H81" i="214" s="1"/>
  <c r="C79" i="214"/>
  <c r="AI80" i="214" s="1"/>
  <c r="BO78" i="214"/>
  <c r="BN78" i="214"/>
  <c r="BM78" i="214"/>
  <c r="BL78" i="214"/>
  <c r="BK78" i="214"/>
  <c r="BJ78" i="214"/>
  <c r="BP78" i="214" s="1"/>
  <c r="BP84" i="214" s="1"/>
  <c r="V78" i="214"/>
  <c r="V84" i="214" s="1"/>
  <c r="AB79" i="214" s="1"/>
  <c r="AL79" i="214" s="1"/>
  <c r="AW79" i="214" s="1"/>
  <c r="U78" i="214"/>
  <c r="U84" i="214" s="1"/>
  <c r="AB78" i="214" s="1"/>
  <c r="AL78" i="214" s="1"/>
  <c r="AW78" i="214" s="1"/>
  <c r="R78" i="214"/>
  <c r="R84" i="214" s="1"/>
  <c r="AA79" i="214" s="1"/>
  <c r="Q78" i="214"/>
  <c r="Q84" i="214" s="1"/>
  <c r="AA78" i="214" s="1"/>
  <c r="N78" i="214"/>
  <c r="N84" i="214" s="1"/>
  <c r="Z79" i="214" s="1"/>
  <c r="M78" i="214"/>
  <c r="M84" i="214" s="1"/>
  <c r="Z78" i="214" s="1"/>
  <c r="L78" i="214"/>
  <c r="H78" i="214"/>
  <c r="C83" i="214" s="1"/>
  <c r="C78" i="214"/>
  <c r="C82" i="214" s="1"/>
  <c r="BV77" i="214"/>
  <c r="BV76" i="214"/>
  <c r="CC75" i="214"/>
  <c r="CC74" i="214"/>
  <c r="BV73" i="214"/>
  <c r="C73" i="214"/>
  <c r="BV72" i="214"/>
  <c r="BO72" i="214"/>
  <c r="BN72" i="214"/>
  <c r="BM72" i="214"/>
  <c r="BL72" i="214"/>
  <c r="BK72" i="214"/>
  <c r="BJ72" i="214"/>
  <c r="BP72" i="214" s="1"/>
  <c r="W72" i="214"/>
  <c r="V72" i="214"/>
  <c r="S72" i="214"/>
  <c r="R72" i="214"/>
  <c r="O72" i="214"/>
  <c r="N72" i="214"/>
  <c r="L72" i="214"/>
  <c r="CH71" i="214"/>
  <c r="BO71" i="214"/>
  <c r="BN71" i="214"/>
  <c r="BM71" i="214"/>
  <c r="BL71" i="214"/>
  <c r="BK71" i="214"/>
  <c r="BJ71" i="214"/>
  <c r="BP71" i="214" s="1"/>
  <c r="X71" i="214"/>
  <c r="U71" i="214"/>
  <c r="T71" i="214"/>
  <c r="Q71" i="214"/>
  <c r="P71" i="214"/>
  <c r="M71" i="214"/>
  <c r="L71" i="214"/>
  <c r="CH70" i="214"/>
  <c r="BO70" i="214"/>
  <c r="BN70" i="214"/>
  <c r="BM70" i="214"/>
  <c r="BL70" i="214"/>
  <c r="BK70" i="214"/>
  <c r="BJ70" i="214"/>
  <c r="BP70" i="214" s="1"/>
  <c r="X70" i="214"/>
  <c r="V70" i="214"/>
  <c r="T70" i="214"/>
  <c r="R70" i="214"/>
  <c r="P70" i="214"/>
  <c r="N70" i="214"/>
  <c r="L70" i="214"/>
  <c r="BV69" i="214"/>
  <c r="BO69" i="214"/>
  <c r="BN69" i="214"/>
  <c r="BM69" i="214"/>
  <c r="BL69" i="214"/>
  <c r="BK69" i="214"/>
  <c r="BJ69" i="214"/>
  <c r="BP69" i="214" s="1"/>
  <c r="W69" i="214"/>
  <c r="U69" i="214"/>
  <c r="S69" i="214"/>
  <c r="Q69" i="214"/>
  <c r="O69" i="214"/>
  <c r="M69" i="214"/>
  <c r="L69" i="214"/>
  <c r="BV68" i="214"/>
  <c r="BO68" i="214"/>
  <c r="BN68" i="214"/>
  <c r="BM68" i="214"/>
  <c r="BL68" i="214"/>
  <c r="BK68" i="214"/>
  <c r="BJ68" i="214"/>
  <c r="BP68" i="214" s="1"/>
  <c r="X68" i="214"/>
  <c r="X73" i="214" s="1"/>
  <c r="AB70" i="214" s="1"/>
  <c r="AL70" i="214" s="1"/>
  <c r="AW70" i="214" s="1"/>
  <c r="W68" i="214"/>
  <c r="W73" i="214" s="1"/>
  <c r="AB69" i="214" s="1"/>
  <c r="AL69" i="214" s="1"/>
  <c r="AW69" i="214" s="1"/>
  <c r="T68" i="214"/>
  <c r="T73" i="214" s="1"/>
  <c r="AA70" i="214" s="1"/>
  <c r="S68" i="214"/>
  <c r="S73" i="214" s="1"/>
  <c r="AA69" i="214" s="1"/>
  <c r="P68" i="214"/>
  <c r="P73" i="214" s="1"/>
  <c r="Z70" i="214" s="1"/>
  <c r="O68" i="214"/>
  <c r="O73" i="214" s="1"/>
  <c r="Z69" i="214" s="1"/>
  <c r="L68" i="214"/>
  <c r="H68" i="214"/>
  <c r="AI70" i="214" s="1"/>
  <c r="C68" i="214"/>
  <c r="H72" i="214" s="1"/>
  <c r="CC67" i="214"/>
  <c r="BO67" i="214"/>
  <c r="BN67" i="214"/>
  <c r="BM67" i="214"/>
  <c r="BL67" i="214"/>
  <c r="BK67" i="214"/>
  <c r="BJ67" i="214"/>
  <c r="BP67" i="214" s="1"/>
  <c r="BP73" i="214" s="1"/>
  <c r="V67" i="214"/>
  <c r="V73" i="214" s="1"/>
  <c r="AB68" i="214" s="1"/>
  <c r="AL68" i="214" s="1"/>
  <c r="AW68" i="214" s="1"/>
  <c r="U67" i="214"/>
  <c r="U73" i="214" s="1"/>
  <c r="AB67" i="214" s="1"/>
  <c r="AL67" i="214" s="1"/>
  <c r="AW67" i="214" s="1"/>
  <c r="R67" i="214"/>
  <c r="R73" i="214" s="1"/>
  <c r="AA68" i="214" s="1"/>
  <c r="Q67" i="214"/>
  <c r="Q73" i="214" s="1"/>
  <c r="AA67" i="214" s="1"/>
  <c r="N67" i="214"/>
  <c r="N73" i="214" s="1"/>
  <c r="Z68" i="214" s="1"/>
  <c r="M67" i="214"/>
  <c r="M73" i="214" s="1"/>
  <c r="Z67" i="214" s="1"/>
  <c r="L67" i="214"/>
  <c r="H67" i="214"/>
  <c r="C70" i="214" s="1"/>
  <c r="C67" i="214"/>
  <c r="C71" i="214" s="1"/>
  <c r="CM66" i="214"/>
  <c r="CC66" i="214"/>
  <c r="CM65" i="214"/>
  <c r="BV65" i="214"/>
  <c r="BV64" i="214"/>
  <c r="C62" i="214"/>
  <c r="BV61" i="214"/>
  <c r="BO61" i="214"/>
  <c r="BN61" i="214"/>
  <c r="BM61" i="214"/>
  <c r="BL61" i="214"/>
  <c r="BK61" i="214"/>
  <c r="BJ61" i="214"/>
  <c r="BP61" i="214" s="1"/>
  <c r="W61" i="214"/>
  <c r="V61" i="214"/>
  <c r="S61" i="214"/>
  <c r="R61" i="214"/>
  <c r="O61" i="214"/>
  <c r="N61" i="214"/>
  <c r="L61" i="214"/>
  <c r="CM60" i="214"/>
  <c r="BV60" i="214"/>
  <c r="BO60" i="214"/>
  <c r="BN60" i="214"/>
  <c r="BM60" i="214"/>
  <c r="BL60" i="214"/>
  <c r="BK60" i="214"/>
  <c r="BJ60" i="214"/>
  <c r="BP60" i="214" s="1"/>
  <c r="X60" i="214"/>
  <c r="U60" i="214"/>
  <c r="T60" i="214"/>
  <c r="Q60" i="214"/>
  <c r="P60" i="214"/>
  <c r="M60" i="214"/>
  <c r="L60" i="214"/>
  <c r="CM59" i="214"/>
  <c r="CC59" i="214"/>
  <c r="BO59" i="214"/>
  <c r="BN59" i="214"/>
  <c r="BM59" i="214"/>
  <c r="BL59" i="214"/>
  <c r="BK59" i="214"/>
  <c r="BJ59" i="214"/>
  <c r="BP59" i="214" s="1"/>
  <c r="X59" i="214"/>
  <c r="V59" i="214"/>
  <c r="T59" i="214"/>
  <c r="R59" i="214"/>
  <c r="P59" i="214"/>
  <c r="N59" i="214"/>
  <c r="L59" i="214"/>
  <c r="CC58" i="214"/>
  <c r="BO58" i="214"/>
  <c r="BN58" i="214"/>
  <c r="BM58" i="214"/>
  <c r="BL58" i="214"/>
  <c r="BK58" i="214"/>
  <c r="BJ58" i="214"/>
  <c r="BP58" i="214" s="1"/>
  <c r="W58" i="214"/>
  <c r="U58" i="214"/>
  <c r="S58" i="214"/>
  <c r="Q58" i="214"/>
  <c r="O58" i="214"/>
  <c r="M58" i="214"/>
  <c r="L58" i="214"/>
  <c r="BV57" i="214"/>
  <c r="BO57" i="214"/>
  <c r="BN57" i="214"/>
  <c r="BM57" i="214"/>
  <c r="BL57" i="214"/>
  <c r="BK57" i="214"/>
  <c r="BJ57" i="214"/>
  <c r="BP57" i="214" s="1"/>
  <c r="X57" i="214"/>
  <c r="X62" i="214" s="1"/>
  <c r="AB59" i="214" s="1"/>
  <c r="AL59" i="214" s="1"/>
  <c r="AW59" i="214" s="1"/>
  <c r="W57" i="214"/>
  <c r="W62" i="214" s="1"/>
  <c r="AB58" i="214" s="1"/>
  <c r="AL58" i="214" s="1"/>
  <c r="AW58" i="214" s="1"/>
  <c r="T57" i="214"/>
  <c r="T62" i="214" s="1"/>
  <c r="AA59" i="214" s="1"/>
  <c r="S57" i="214"/>
  <c r="S62" i="214" s="1"/>
  <c r="AA58" i="214" s="1"/>
  <c r="P57" i="214"/>
  <c r="P62" i="214" s="1"/>
  <c r="Z59" i="214" s="1"/>
  <c r="O57" i="214"/>
  <c r="O62" i="214" s="1"/>
  <c r="Z58" i="214" s="1"/>
  <c r="L57" i="214"/>
  <c r="H57" i="214"/>
  <c r="H60" i="214" s="1"/>
  <c r="C57" i="214"/>
  <c r="H58" i="214" s="1"/>
  <c r="BV56" i="214"/>
  <c r="BO56" i="214"/>
  <c r="BN56" i="214"/>
  <c r="BM56" i="214"/>
  <c r="BL56" i="214"/>
  <c r="BK56" i="214"/>
  <c r="BJ56" i="214"/>
  <c r="BP56" i="214" s="1"/>
  <c r="BP62" i="214" s="1"/>
  <c r="V56" i="214"/>
  <c r="V62" i="214" s="1"/>
  <c r="AB57" i="214" s="1"/>
  <c r="AL57" i="214" s="1"/>
  <c r="AW57" i="214" s="1"/>
  <c r="U56" i="214"/>
  <c r="U62" i="214" s="1"/>
  <c r="AB56" i="214" s="1"/>
  <c r="AL56" i="214" s="1"/>
  <c r="AW56" i="214" s="1"/>
  <c r="R56" i="214"/>
  <c r="R62" i="214" s="1"/>
  <c r="AA57" i="214" s="1"/>
  <c r="Q56" i="214"/>
  <c r="Q62" i="214" s="1"/>
  <c r="AA56" i="214" s="1"/>
  <c r="N56" i="214"/>
  <c r="N62" i="214" s="1"/>
  <c r="Z57" i="214" s="1"/>
  <c r="M56" i="214"/>
  <c r="M62" i="214" s="1"/>
  <c r="Z56" i="214" s="1"/>
  <c r="L56" i="214"/>
  <c r="H56" i="214"/>
  <c r="C61" i="214" s="1"/>
  <c r="C56" i="214"/>
  <c r="C60" i="214" s="1"/>
  <c r="CH55" i="214"/>
  <c r="CH54" i="214"/>
  <c r="BV53" i="214"/>
  <c r="BV52" i="214"/>
  <c r="CC51" i="214"/>
  <c r="C51" i="214"/>
  <c r="CC50" i="214"/>
  <c r="BO50" i="214"/>
  <c r="BN50" i="214"/>
  <c r="BM50" i="214"/>
  <c r="BL50" i="214"/>
  <c r="BK50" i="214"/>
  <c r="BJ50" i="214"/>
  <c r="BP50" i="214" s="1"/>
  <c r="W50" i="214"/>
  <c r="V50" i="214"/>
  <c r="S50" i="214"/>
  <c r="R50" i="214"/>
  <c r="O50" i="214"/>
  <c r="N50" i="214"/>
  <c r="L50" i="214"/>
  <c r="BV49" i="214"/>
  <c r="BO49" i="214"/>
  <c r="BN49" i="214"/>
  <c r="BM49" i="214"/>
  <c r="BL49" i="214"/>
  <c r="BK49" i="214"/>
  <c r="BJ49" i="214"/>
  <c r="BP49" i="214" s="1"/>
  <c r="X49" i="214"/>
  <c r="U49" i="214"/>
  <c r="T49" i="214"/>
  <c r="Q49" i="214"/>
  <c r="P49" i="214"/>
  <c r="M49" i="214"/>
  <c r="L49" i="214"/>
  <c r="BV48" i="214"/>
  <c r="BO48" i="214"/>
  <c r="BN48" i="214"/>
  <c r="BM48" i="214"/>
  <c r="BL48" i="214"/>
  <c r="BK48" i="214"/>
  <c r="BJ48" i="214"/>
  <c r="BP48" i="214" s="1"/>
  <c r="X48" i="214"/>
  <c r="V48" i="214"/>
  <c r="T48" i="214"/>
  <c r="R48" i="214"/>
  <c r="P48" i="214"/>
  <c r="N48" i="214"/>
  <c r="L48" i="214"/>
  <c r="BO47" i="214"/>
  <c r="BN47" i="214"/>
  <c r="BM47" i="214"/>
  <c r="BL47" i="214"/>
  <c r="BK47" i="214"/>
  <c r="BJ47" i="214"/>
  <c r="BP47" i="214" s="1"/>
  <c r="W47" i="214"/>
  <c r="U47" i="214"/>
  <c r="S47" i="214"/>
  <c r="Q47" i="214"/>
  <c r="O47" i="214"/>
  <c r="M47" i="214"/>
  <c r="L47" i="214"/>
  <c r="BO46" i="214"/>
  <c r="BN46" i="214"/>
  <c r="BM46" i="214"/>
  <c r="BL46" i="214"/>
  <c r="BK46" i="214"/>
  <c r="BJ46" i="214"/>
  <c r="BP46" i="214" s="1"/>
  <c r="X46" i="214"/>
  <c r="X51" i="214" s="1"/>
  <c r="AB48" i="214" s="1"/>
  <c r="AL48" i="214" s="1"/>
  <c r="AW48" i="214" s="1"/>
  <c r="W46" i="214"/>
  <c r="W51" i="214" s="1"/>
  <c r="AB47" i="214" s="1"/>
  <c r="AL47" i="214" s="1"/>
  <c r="AW47" i="214" s="1"/>
  <c r="T46" i="214"/>
  <c r="T51" i="214" s="1"/>
  <c r="AA48" i="214" s="1"/>
  <c r="S46" i="214"/>
  <c r="S51" i="214" s="1"/>
  <c r="AA47" i="214" s="1"/>
  <c r="P46" i="214"/>
  <c r="P51" i="214" s="1"/>
  <c r="Z48" i="214" s="1"/>
  <c r="O46" i="214"/>
  <c r="O51" i="214" s="1"/>
  <c r="Z47" i="214" s="1"/>
  <c r="L46" i="214"/>
  <c r="H46" i="214"/>
  <c r="H48" i="214" s="1"/>
  <c r="C46" i="214"/>
  <c r="AI47" i="214" s="1"/>
  <c r="BO45" i="214"/>
  <c r="BN45" i="214"/>
  <c r="BM45" i="214"/>
  <c r="BL45" i="214"/>
  <c r="BK45" i="214"/>
  <c r="BJ45" i="214"/>
  <c r="BP45" i="214" s="1"/>
  <c r="BP51" i="214" s="1"/>
  <c r="V45" i="214"/>
  <c r="V51" i="214" s="1"/>
  <c r="AB46" i="214" s="1"/>
  <c r="AL46" i="214" s="1"/>
  <c r="AW46" i="214" s="1"/>
  <c r="U45" i="214"/>
  <c r="U51" i="214" s="1"/>
  <c r="AB45" i="214" s="1"/>
  <c r="AL45" i="214" s="1"/>
  <c r="AW45" i="214" s="1"/>
  <c r="R45" i="214"/>
  <c r="R51" i="214" s="1"/>
  <c r="AA46" i="214" s="1"/>
  <c r="Q45" i="214"/>
  <c r="Q51" i="214" s="1"/>
  <c r="AA45" i="214" s="1"/>
  <c r="N45" i="214"/>
  <c r="N51" i="214" s="1"/>
  <c r="Z46" i="214" s="1"/>
  <c r="M45" i="214"/>
  <c r="M51" i="214" s="1"/>
  <c r="Z45" i="214" s="1"/>
  <c r="L45" i="214"/>
  <c r="H45" i="214"/>
  <c r="C50" i="214" s="1"/>
  <c r="C45" i="214"/>
  <c r="C49" i="214" s="1"/>
  <c r="BT41" i="214"/>
  <c r="BT40" i="214"/>
  <c r="C40" i="214"/>
  <c r="CA39" i="214"/>
  <c r="BO39" i="214"/>
  <c r="BN39" i="214"/>
  <c r="BM39" i="214"/>
  <c r="BL39" i="214"/>
  <c r="BK39" i="214"/>
  <c r="BJ39" i="214"/>
  <c r="BP39" i="214" s="1"/>
  <c r="W39" i="214"/>
  <c r="V39" i="214"/>
  <c r="S39" i="214"/>
  <c r="R39" i="214"/>
  <c r="O39" i="214"/>
  <c r="N39" i="214"/>
  <c r="L39" i="214"/>
  <c r="BO38" i="214"/>
  <c r="BN38" i="214"/>
  <c r="BM38" i="214"/>
  <c r="BL38" i="214"/>
  <c r="BK38" i="214"/>
  <c r="BJ38" i="214"/>
  <c r="BP38" i="214" s="1"/>
  <c r="X38" i="214"/>
  <c r="U38" i="214"/>
  <c r="T38" i="214"/>
  <c r="Q38" i="214"/>
  <c r="P38" i="214"/>
  <c r="M38" i="214"/>
  <c r="L38" i="214"/>
  <c r="BT37" i="214"/>
  <c r="CA38" i="214" s="1"/>
  <c r="BO37" i="214"/>
  <c r="BN37" i="214"/>
  <c r="BM37" i="214"/>
  <c r="BL37" i="214"/>
  <c r="BK37" i="214"/>
  <c r="BJ37" i="214"/>
  <c r="BP37" i="214" s="1"/>
  <c r="X37" i="214"/>
  <c r="V37" i="214"/>
  <c r="T37" i="214"/>
  <c r="R37" i="214"/>
  <c r="P37" i="214"/>
  <c r="N37" i="214"/>
  <c r="L37" i="214"/>
  <c r="BT36" i="214"/>
  <c r="BO36" i="214"/>
  <c r="BN36" i="214"/>
  <c r="BM36" i="214"/>
  <c r="BL36" i="214"/>
  <c r="BK36" i="214"/>
  <c r="BJ36" i="214"/>
  <c r="BP36" i="214" s="1"/>
  <c r="W36" i="214"/>
  <c r="U36" i="214"/>
  <c r="S36" i="214"/>
  <c r="Q36" i="214"/>
  <c r="O36" i="214"/>
  <c r="M36" i="214"/>
  <c r="L36" i="214"/>
  <c r="CF35" i="214"/>
  <c r="BO35" i="214"/>
  <c r="BN35" i="214"/>
  <c r="BM35" i="214"/>
  <c r="BL35" i="214"/>
  <c r="BK35" i="214"/>
  <c r="BJ35" i="214"/>
  <c r="BP35" i="214" s="1"/>
  <c r="X35" i="214"/>
  <c r="X40" i="214" s="1"/>
  <c r="AB37" i="214" s="1"/>
  <c r="AL37" i="214" s="1"/>
  <c r="AW37" i="214" s="1"/>
  <c r="W35" i="214"/>
  <c r="W40" i="214" s="1"/>
  <c r="AB36" i="214" s="1"/>
  <c r="AL36" i="214" s="1"/>
  <c r="AW36" i="214" s="1"/>
  <c r="T35" i="214"/>
  <c r="T40" i="214" s="1"/>
  <c r="AA37" i="214" s="1"/>
  <c r="S35" i="214"/>
  <c r="S40" i="214" s="1"/>
  <c r="AA36" i="214" s="1"/>
  <c r="P35" i="214"/>
  <c r="P40" i="214" s="1"/>
  <c r="Z37" i="214" s="1"/>
  <c r="O35" i="214"/>
  <c r="O40" i="214" s="1"/>
  <c r="Z36" i="214" s="1"/>
  <c r="L35" i="214"/>
  <c r="H35" i="214"/>
  <c r="AI37" i="214" s="1"/>
  <c r="C35" i="214"/>
  <c r="H39" i="214" s="1"/>
  <c r="BO34" i="214"/>
  <c r="BN34" i="214"/>
  <c r="BM34" i="214"/>
  <c r="BL34" i="214"/>
  <c r="BK34" i="214"/>
  <c r="BJ34" i="214"/>
  <c r="BP34" i="214" s="1"/>
  <c r="V34" i="214"/>
  <c r="V40" i="214" s="1"/>
  <c r="AB35" i="214" s="1"/>
  <c r="AL35" i="214" s="1"/>
  <c r="AW35" i="214" s="1"/>
  <c r="U34" i="214"/>
  <c r="U40" i="214" s="1"/>
  <c r="AB34" i="214" s="1"/>
  <c r="AL34" i="214" s="1"/>
  <c r="AW34" i="214" s="1"/>
  <c r="R34" i="214"/>
  <c r="R40" i="214" s="1"/>
  <c r="AA35" i="214" s="1"/>
  <c r="Q34" i="214"/>
  <c r="Q40" i="214" s="1"/>
  <c r="AA34" i="214" s="1"/>
  <c r="N34" i="214"/>
  <c r="N40" i="214" s="1"/>
  <c r="Z35" i="214" s="1"/>
  <c r="M34" i="214"/>
  <c r="M40" i="214" s="1"/>
  <c r="Z34" i="214" s="1"/>
  <c r="L34" i="214"/>
  <c r="H34" i="214"/>
  <c r="C37" i="214" s="1"/>
  <c r="C34" i="214"/>
  <c r="C38" i="214" s="1"/>
  <c r="BT33" i="214"/>
  <c r="BT32" i="214"/>
  <c r="CA31" i="214"/>
  <c r="CF34" i="214" s="1"/>
  <c r="BT29" i="214"/>
  <c r="CA30" i="214" s="1"/>
  <c r="C29" i="214"/>
  <c r="BT28" i="214"/>
  <c r="BO28" i="214"/>
  <c r="BN28" i="214"/>
  <c r="BM28" i="214"/>
  <c r="BL28" i="214"/>
  <c r="BK28" i="214"/>
  <c r="BJ28" i="214"/>
  <c r="BP28" i="214" s="1"/>
  <c r="W28" i="214"/>
  <c r="V28" i="214"/>
  <c r="S28" i="214"/>
  <c r="R28" i="214"/>
  <c r="O28" i="214"/>
  <c r="N28" i="214"/>
  <c r="L28" i="214"/>
  <c r="BO27" i="214"/>
  <c r="BN27" i="214"/>
  <c r="BM27" i="214"/>
  <c r="BL27" i="214"/>
  <c r="BK27" i="214"/>
  <c r="BJ27" i="214"/>
  <c r="X27" i="214"/>
  <c r="U27" i="214"/>
  <c r="T27" i="214"/>
  <c r="Q27" i="214"/>
  <c r="P27" i="214"/>
  <c r="M27" i="214"/>
  <c r="L27" i="214"/>
  <c r="BO26" i="214"/>
  <c r="BN26" i="214"/>
  <c r="BM26" i="214"/>
  <c r="BL26" i="214"/>
  <c r="BK26" i="214"/>
  <c r="BJ26" i="214"/>
  <c r="BP26" i="214" s="1"/>
  <c r="X26" i="214"/>
  <c r="V26" i="214"/>
  <c r="T26" i="214"/>
  <c r="R26" i="214"/>
  <c r="P26" i="214"/>
  <c r="N26" i="214"/>
  <c r="L26" i="214"/>
  <c r="BT25" i="214"/>
  <c r="BO25" i="214"/>
  <c r="BN25" i="214"/>
  <c r="BM25" i="214"/>
  <c r="BL25" i="214"/>
  <c r="BK25" i="214"/>
  <c r="BJ25" i="214"/>
  <c r="BP25" i="214" s="1"/>
  <c r="W25" i="214"/>
  <c r="U25" i="214"/>
  <c r="S25" i="214"/>
  <c r="Q25" i="214"/>
  <c r="O25" i="214"/>
  <c r="M25" i="214"/>
  <c r="L25" i="214"/>
  <c r="CK24" i="214"/>
  <c r="CK30" i="214" s="1"/>
  <c r="CQ29" i="214" s="1"/>
  <c r="BT24" i="214"/>
  <c r="BO24" i="214"/>
  <c r="BN24" i="214"/>
  <c r="BM24" i="214"/>
  <c r="BL24" i="214"/>
  <c r="BK24" i="214"/>
  <c r="BJ24" i="214"/>
  <c r="X24" i="214"/>
  <c r="X29" i="214" s="1"/>
  <c r="AB26" i="214" s="1"/>
  <c r="AL26" i="214" s="1"/>
  <c r="AW26" i="214" s="1"/>
  <c r="W24" i="214"/>
  <c r="W29" i="214" s="1"/>
  <c r="AB25" i="214" s="1"/>
  <c r="AL25" i="214" s="1"/>
  <c r="AW25" i="214" s="1"/>
  <c r="T24" i="214"/>
  <c r="T29" i="214" s="1"/>
  <c r="AA26" i="214" s="1"/>
  <c r="S24" i="214"/>
  <c r="S29" i="214" s="1"/>
  <c r="AA25" i="214" s="1"/>
  <c r="P24" i="214"/>
  <c r="P29" i="214" s="1"/>
  <c r="Z26" i="214" s="1"/>
  <c r="O24" i="214"/>
  <c r="O29" i="214" s="1"/>
  <c r="Z25" i="214" s="1"/>
  <c r="L24" i="214"/>
  <c r="H24" i="214"/>
  <c r="AI26" i="214" s="1"/>
  <c r="C24" i="214"/>
  <c r="AI25" i="214" s="1"/>
  <c r="CQ23" i="214"/>
  <c r="CA23" i="214"/>
  <c r="BO23" i="214"/>
  <c r="BN23" i="214"/>
  <c r="BM23" i="214"/>
  <c r="BL23" i="214"/>
  <c r="BK23" i="214"/>
  <c r="BJ23" i="214"/>
  <c r="BP23" i="214" s="1"/>
  <c r="V23" i="214"/>
  <c r="V29" i="214" s="1"/>
  <c r="AB24" i="214" s="1"/>
  <c r="AL24" i="214" s="1"/>
  <c r="AW24" i="214" s="1"/>
  <c r="U23" i="214"/>
  <c r="U29" i="214" s="1"/>
  <c r="AB23" i="214" s="1"/>
  <c r="AL23" i="214" s="1"/>
  <c r="AW23" i="214" s="1"/>
  <c r="R23" i="214"/>
  <c r="R29" i="214" s="1"/>
  <c r="AA24" i="214" s="1"/>
  <c r="Q23" i="214"/>
  <c r="Q29" i="214" s="1"/>
  <c r="AA23" i="214" s="1"/>
  <c r="N23" i="214"/>
  <c r="N29" i="214" s="1"/>
  <c r="Z24" i="214" s="1"/>
  <c r="M23" i="214"/>
  <c r="M29" i="214" s="1"/>
  <c r="Z23" i="214" s="1"/>
  <c r="L23" i="214"/>
  <c r="H23" i="214"/>
  <c r="C28" i="214" s="1"/>
  <c r="C23" i="214"/>
  <c r="C27" i="214" s="1"/>
  <c r="BT21" i="214"/>
  <c r="CA22" i="214" s="1"/>
  <c r="BT20" i="214"/>
  <c r="CF19" i="214"/>
  <c r="CK23" i="214" s="1"/>
  <c r="C18" i="214"/>
  <c r="BT17" i="214"/>
  <c r="BO17" i="214"/>
  <c r="BN17" i="214"/>
  <c r="BM17" i="214"/>
  <c r="BL17" i="214"/>
  <c r="BK17" i="214"/>
  <c r="BJ17" i="214"/>
  <c r="W17" i="214"/>
  <c r="V17" i="214"/>
  <c r="S17" i="214"/>
  <c r="R17" i="214"/>
  <c r="O17" i="214"/>
  <c r="N17" i="214"/>
  <c r="L17" i="214"/>
  <c r="BT16" i="214"/>
  <c r="BO16" i="214"/>
  <c r="BN16" i="214"/>
  <c r="BM16" i="214"/>
  <c r="BL16" i="214"/>
  <c r="BK16" i="214"/>
  <c r="BJ16" i="214"/>
  <c r="X16" i="214"/>
  <c r="U16" i="214"/>
  <c r="T16" i="214"/>
  <c r="Q16" i="214"/>
  <c r="P16" i="214"/>
  <c r="M16" i="214"/>
  <c r="L16" i="214"/>
  <c r="CA15" i="214"/>
  <c r="CF18" i="214" s="1"/>
  <c r="BO15" i="214"/>
  <c r="BN15" i="214"/>
  <c r="BM15" i="214"/>
  <c r="BL15" i="214"/>
  <c r="BK15" i="214"/>
  <c r="BJ15" i="214"/>
  <c r="X15" i="214"/>
  <c r="V15" i="214"/>
  <c r="T15" i="214"/>
  <c r="R15" i="214"/>
  <c r="P15" i="214"/>
  <c r="N15" i="214"/>
  <c r="L15" i="214"/>
  <c r="BO14" i="214"/>
  <c r="BN14" i="214"/>
  <c r="BM14" i="214"/>
  <c r="BL14" i="214"/>
  <c r="BK14" i="214"/>
  <c r="BJ14" i="214"/>
  <c r="W14" i="214"/>
  <c r="U14" i="214"/>
  <c r="S14" i="214"/>
  <c r="Q14" i="214"/>
  <c r="O14" i="214"/>
  <c r="M14" i="214"/>
  <c r="L14" i="214"/>
  <c r="BT13" i="214"/>
  <c r="BO13" i="214"/>
  <c r="BN13" i="214"/>
  <c r="BM13" i="214"/>
  <c r="BL13" i="214"/>
  <c r="BK13" i="214"/>
  <c r="BJ13" i="214"/>
  <c r="X13" i="214"/>
  <c r="X18" i="214" s="1"/>
  <c r="AB15" i="214" s="1"/>
  <c r="AL15" i="214" s="1"/>
  <c r="AW15" i="214" s="1"/>
  <c r="W13" i="214"/>
  <c r="W18" i="214" s="1"/>
  <c r="AB14" i="214" s="1"/>
  <c r="AL14" i="214" s="1"/>
  <c r="AW14" i="214" s="1"/>
  <c r="T13" i="214"/>
  <c r="T18" i="214" s="1"/>
  <c r="AA15" i="214" s="1"/>
  <c r="S13" i="214"/>
  <c r="S18" i="214" s="1"/>
  <c r="AA14" i="214" s="1"/>
  <c r="P13" i="214"/>
  <c r="P18" i="214" s="1"/>
  <c r="Z15" i="214" s="1"/>
  <c r="O13" i="214"/>
  <c r="O18" i="214" s="1"/>
  <c r="Z14" i="214" s="1"/>
  <c r="L13" i="214"/>
  <c r="H13" i="214"/>
  <c r="AI15" i="214" s="1"/>
  <c r="C13" i="214"/>
  <c r="H17" i="214" s="1"/>
  <c r="BT12" i="214"/>
  <c r="BO12" i="214"/>
  <c r="BN12" i="214"/>
  <c r="BM12" i="214"/>
  <c r="BL12" i="214"/>
  <c r="BK12" i="214"/>
  <c r="BJ12" i="214"/>
  <c r="BP12" i="214" s="1"/>
  <c r="V12" i="214"/>
  <c r="V18" i="214" s="1"/>
  <c r="AB13" i="214" s="1"/>
  <c r="AL13" i="214" s="1"/>
  <c r="AW13" i="214" s="1"/>
  <c r="U12" i="214"/>
  <c r="U18" i="214" s="1"/>
  <c r="AB12" i="214" s="1"/>
  <c r="AL12" i="214" s="1"/>
  <c r="AW12" i="214" s="1"/>
  <c r="R12" i="214"/>
  <c r="R18" i="214" s="1"/>
  <c r="AA13" i="214" s="1"/>
  <c r="Q12" i="214"/>
  <c r="Q18" i="214" s="1"/>
  <c r="AA12" i="214" s="1"/>
  <c r="N12" i="214"/>
  <c r="N18" i="214" s="1"/>
  <c r="Z13" i="214" s="1"/>
  <c r="M12" i="214"/>
  <c r="M18" i="214" s="1"/>
  <c r="Z12" i="214" s="1"/>
  <c r="L12" i="214"/>
  <c r="H12" i="214"/>
  <c r="C15" i="214" s="1"/>
  <c r="C12" i="214"/>
  <c r="C16" i="214" s="1"/>
  <c r="C95" i="213"/>
  <c r="BO94" i="213"/>
  <c r="BN94" i="213"/>
  <c r="BM94" i="213"/>
  <c r="BL94" i="213"/>
  <c r="BK94" i="213"/>
  <c r="BJ94" i="213"/>
  <c r="BP94" i="213" s="1"/>
  <c r="W94" i="213"/>
  <c r="V94" i="213"/>
  <c r="S94" i="213"/>
  <c r="R94" i="213"/>
  <c r="O94" i="213"/>
  <c r="N94" i="213"/>
  <c r="L94" i="213"/>
  <c r="BO93" i="213"/>
  <c r="BN93" i="213"/>
  <c r="BM93" i="213"/>
  <c r="BL93" i="213"/>
  <c r="BK93" i="213"/>
  <c r="BJ93" i="213"/>
  <c r="BP93" i="213" s="1"/>
  <c r="X93" i="213"/>
  <c r="U93" i="213"/>
  <c r="T93" i="213"/>
  <c r="Q93" i="213"/>
  <c r="P93" i="213"/>
  <c r="M93" i="213"/>
  <c r="L93" i="213"/>
  <c r="BO92" i="213"/>
  <c r="BN92" i="213"/>
  <c r="BM92" i="213"/>
  <c r="BL92" i="213"/>
  <c r="BK92" i="213"/>
  <c r="BJ92" i="213"/>
  <c r="BP92" i="213" s="1"/>
  <c r="X92" i="213"/>
  <c r="V92" i="213"/>
  <c r="T92" i="213"/>
  <c r="R92" i="213"/>
  <c r="P92" i="213"/>
  <c r="N92" i="213"/>
  <c r="L92" i="213"/>
  <c r="BO91" i="213"/>
  <c r="BN91" i="213"/>
  <c r="BM91" i="213"/>
  <c r="BL91" i="213"/>
  <c r="BK91" i="213"/>
  <c r="BJ91" i="213"/>
  <c r="BP91" i="213" s="1"/>
  <c r="W91" i="213"/>
  <c r="U91" i="213"/>
  <c r="S91" i="213"/>
  <c r="Q91" i="213"/>
  <c r="O91" i="213"/>
  <c r="M91" i="213"/>
  <c r="L91" i="213"/>
  <c r="BO90" i="213"/>
  <c r="BN90" i="213"/>
  <c r="BM90" i="213"/>
  <c r="BL90" i="213"/>
  <c r="BK90" i="213"/>
  <c r="BJ90" i="213"/>
  <c r="BP90" i="213" s="1"/>
  <c r="X90" i="213"/>
  <c r="X95" i="213" s="1"/>
  <c r="AB92" i="213" s="1"/>
  <c r="AL92" i="213" s="1"/>
  <c r="AW92" i="213" s="1"/>
  <c r="W90" i="213"/>
  <c r="W95" i="213" s="1"/>
  <c r="AB91" i="213" s="1"/>
  <c r="AL91" i="213" s="1"/>
  <c r="AW91" i="213" s="1"/>
  <c r="T90" i="213"/>
  <c r="T95" i="213" s="1"/>
  <c r="AA92" i="213" s="1"/>
  <c r="S90" i="213"/>
  <c r="S95" i="213" s="1"/>
  <c r="AA91" i="213" s="1"/>
  <c r="P90" i="213"/>
  <c r="P95" i="213" s="1"/>
  <c r="Z92" i="213" s="1"/>
  <c r="O90" i="213"/>
  <c r="O95" i="213" s="1"/>
  <c r="Z91" i="213" s="1"/>
  <c r="L90" i="213"/>
  <c r="H90" i="213"/>
  <c r="AI92" i="213" s="1"/>
  <c r="C90" i="213"/>
  <c r="H91" i="213" s="1"/>
  <c r="BO89" i="213"/>
  <c r="BN89" i="213"/>
  <c r="BM89" i="213"/>
  <c r="BL89" i="213"/>
  <c r="BK89" i="213"/>
  <c r="BJ89" i="213"/>
  <c r="BP89" i="213" s="1"/>
  <c r="BP95" i="213" s="1"/>
  <c r="V89" i="213"/>
  <c r="V95" i="213" s="1"/>
  <c r="AB90" i="213" s="1"/>
  <c r="AL90" i="213" s="1"/>
  <c r="AW90" i="213" s="1"/>
  <c r="U89" i="213"/>
  <c r="U95" i="213" s="1"/>
  <c r="AB89" i="213" s="1"/>
  <c r="AL89" i="213" s="1"/>
  <c r="AW89" i="213" s="1"/>
  <c r="R89" i="213"/>
  <c r="R95" i="213" s="1"/>
  <c r="AA90" i="213" s="1"/>
  <c r="Q89" i="213"/>
  <c r="Q95" i="213" s="1"/>
  <c r="AA89" i="213" s="1"/>
  <c r="N89" i="213"/>
  <c r="N95" i="213" s="1"/>
  <c r="Z90" i="213" s="1"/>
  <c r="M89" i="213"/>
  <c r="M95" i="213" s="1"/>
  <c r="Z89" i="213" s="1"/>
  <c r="L89" i="213"/>
  <c r="H89" i="213"/>
  <c r="C94" i="213" s="1"/>
  <c r="C89" i="213"/>
  <c r="C93" i="213" s="1"/>
  <c r="C84" i="213"/>
  <c r="BO83" i="213"/>
  <c r="BN83" i="213"/>
  <c r="BM83" i="213"/>
  <c r="BL83" i="213"/>
  <c r="BK83" i="213"/>
  <c r="BJ83" i="213"/>
  <c r="BP83" i="213" s="1"/>
  <c r="W83" i="213"/>
  <c r="V83" i="213"/>
  <c r="S83" i="213"/>
  <c r="R83" i="213"/>
  <c r="O83" i="213"/>
  <c r="N83" i="213"/>
  <c r="L83" i="213"/>
  <c r="BO82" i="213"/>
  <c r="BN82" i="213"/>
  <c r="BM82" i="213"/>
  <c r="BL82" i="213"/>
  <c r="BK82" i="213"/>
  <c r="BJ82" i="213"/>
  <c r="BP82" i="213" s="1"/>
  <c r="X82" i="213"/>
  <c r="U82" i="213"/>
  <c r="T82" i="213"/>
  <c r="Q82" i="213"/>
  <c r="P82" i="213"/>
  <c r="M82" i="213"/>
  <c r="L82" i="213"/>
  <c r="BO81" i="213"/>
  <c r="BN81" i="213"/>
  <c r="BM81" i="213"/>
  <c r="BL81" i="213"/>
  <c r="BK81" i="213"/>
  <c r="BJ81" i="213"/>
  <c r="BP81" i="213" s="1"/>
  <c r="X81" i="213"/>
  <c r="V81" i="213"/>
  <c r="T81" i="213"/>
  <c r="R81" i="213"/>
  <c r="P81" i="213"/>
  <c r="N81" i="213"/>
  <c r="L81" i="213"/>
  <c r="BO80" i="213"/>
  <c r="BN80" i="213"/>
  <c r="BM80" i="213"/>
  <c r="BL80" i="213"/>
  <c r="BK80" i="213"/>
  <c r="BJ80" i="213"/>
  <c r="BP80" i="213" s="1"/>
  <c r="W80" i="213"/>
  <c r="U80" i="213"/>
  <c r="S80" i="213"/>
  <c r="Q80" i="213"/>
  <c r="O80" i="213"/>
  <c r="M80" i="213"/>
  <c r="L80" i="213"/>
  <c r="BO79" i="213"/>
  <c r="BN79" i="213"/>
  <c r="BM79" i="213"/>
  <c r="BL79" i="213"/>
  <c r="BK79" i="213"/>
  <c r="BJ79" i="213"/>
  <c r="BP79" i="213" s="1"/>
  <c r="X79" i="213"/>
  <c r="X84" i="213" s="1"/>
  <c r="AB81" i="213" s="1"/>
  <c r="AL81" i="213" s="1"/>
  <c r="AW81" i="213" s="1"/>
  <c r="W79" i="213"/>
  <c r="W84" i="213" s="1"/>
  <c r="AB80" i="213" s="1"/>
  <c r="AL80" i="213" s="1"/>
  <c r="AW80" i="213" s="1"/>
  <c r="T79" i="213"/>
  <c r="T84" i="213" s="1"/>
  <c r="AA81" i="213" s="1"/>
  <c r="S79" i="213"/>
  <c r="S84" i="213" s="1"/>
  <c r="AA80" i="213" s="1"/>
  <c r="P79" i="213"/>
  <c r="P84" i="213" s="1"/>
  <c r="Z81" i="213" s="1"/>
  <c r="O79" i="213"/>
  <c r="O84" i="213" s="1"/>
  <c r="Z80" i="213" s="1"/>
  <c r="L79" i="213"/>
  <c r="H79" i="213"/>
  <c r="H82" i="213" s="1"/>
  <c r="C79" i="213"/>
  <c r="H83" i="213" s="1"/>
  <c r="BO78" i="213"/>
  <c r="BN78" i="213"/>
  <c r="BM78" i="213"/>
  <c r="BL78" i="213"/>
  <c r="BK78" i="213"/>
  <c r="BJ78" i="213"/>
  <c r="BP78" i="213" s="1"/>
  <c r="V78" i="213"/>
  <c r="V84" i="213" s="1"/>
  <c r="AB79" i="213" s="1"/>
  <c r="AL79" i="213" s="1"/>
  <c r="AW79" i="213" s="1"/>
  <c r="U78" i="213"/>
  <c r="U84" i="213" s="1"/>
  <c r="AB78" i="213" s="1"/>
  <c r="AL78" i="213" s="1"/>
  <c r="AW78" i="213" s="1"/>
  <c r="R78" i="213"/>
  <c r="R84" i="213" s="1"/>
  <c r="AA79" i="213" s="1"/>
  <c r="Q78" i="213"/>
  <c r="Q84" i="213" s="1"/>
  <c r="AA78" i="213" s="1"/>
  <c r="N78" i="213"/>
  <c r="N84" i="213" s="1"/>
  <c r="Z79" i="213" s="1"/>
  <c r="M78" i="213"/>
  <c r="M84" i="213" s="1"/>
  <c r="Z78" i="213" s="1"/>
  <c r="L78" i="213"/>
  <c r="H78" i="213"/>
  <c r="C81" i="213" s="1"/>
  <c r="C78" i="213"/>
  <c r="AI78" i="213" s="1"/>
  <c r="BV77" i="213"/>
  <c r="BV76" i="213"/>
  <c r="CC75" i="213"/>
  <c r="CC74" i="213"/>
  <c r="BV73" i="213"/>
  <c r="C73" i="213"/>
  <c r="BV72" i="213"/>
  <c r="BO72" i="213"/>
  <c r="BN72" i="213"/>
  <c r="BM72" i="213"/>
  <c r="BL72" i="213"/>
  <c r="BK72" i="213"/>
  <c r="BJ72" i="213"/>
  <c r="BP72" i="213" s="1"/>
  <c r="W72" i="213"/>
  <c r="V72" i="213"/>
  <c r="S72" i="213"/>
  <c r="R72" i="213"/>
  <c r="O72" i="213"/>
  <c r="N72" i="213"/>
  <c r="L72" i="213"/>
  <c r="CH71" i="213"/>
  <c r="BO71" i="213"/>
  <c r="BN71" i="213"/>
  <c r="BM71" i="213"/>
  <c r="BL71" i="213"/>
  <c r="BK71" i="213"/>
  <c r="BJ71" i="213"/>
  <c r="BP71" i="213" s="1"/>
  <c r="X71" i="213"/>
  <c r="U71" i="213"/>
  <c r="T71" i="213"/>
  <c r="Q71" i="213"/>
  <c r="P71" i="213"/>
  <c r="M71" i="213"/>
  <c r="L71" i="213"/>
  <c r="CH70" i="213"/>
  <c r="BO70" i="213"/>
  <c r="BN70" i="213"/>
  <c r="BM70" i="213"/>
  <c r="BL70" i="213"/>
  <c r="BK70" i="213"/>
  <c r="BJ70" i="213"/>
  <c r="BP70" i="213" s="1"/>
  <c r="X70" i="213"/>
  <c r="V70" i="213"/>
  <c r="T70" i="213"/>
  <c r="R70" i="213"/>
  <c r="P70" i="213"/>
  <c r="N70" i="213"/>
  <c r="L70" i="213"/>
  <c r="BV69" i="213"/>
  <c r="BO69" i="213"/>
  <c r="BN69" i="213"/>
  <c r="BM69" i="213"/>
  <c r="BL69" i="213"/>
  <c r="BK69" i="213"/>
  <c r="BJ69" i="213"/>
  <c r="BP69" i="213" s="1"/>
  <c r="W69" i="213"/>
  <c r="U69" i="213"/>
  <c r="S69" i="213"/>
  <c r="Q69" i="213"/>
  <c r="O69" i="213"/>
  <c r="M69" i="213"/>
  <c r="L69" i="213"/>
  <c r="BV68" i="213"/>
  <c r="BO68" i="213"/>
  <c r="BN68" i="213"/>
  <c r="BM68" i="213"/>
  <c r="BL68" i="213"/>
  <c r="BK68" i="213"/>
  <c r="BJ68" i="213"/>
  <c r="BP68" i="213" s="1"/>
  <c r="X68" i="213"/>
  <c r="X73" i="213" s="1"/>
  <c r="AB70" i="213" s="1"/>
  <c r="AL70" i="213" s="1"/>
  <c r="AW70" i="213" s="1"/>
  <c r="W68" i="213"/>
  <c r="W73" i="213" s="1"/>
  <c r="AB69" i="213" s="1"/>
  <c r="AL69" i="213" s="1"/>
  <c r="AW69" i="213" s="1"/>
  <c r="T68" i="213"/>
  <c r="T73" i="213" s="1"/>
  <c r="AA70" i="213" s="1"/>
  <c r="S68" i="213"/>
  <c r="S73" i="213" s="1"/>
  <c r="AA69" i="213" s="1"/>
  <c r="P68" i="213"/>
  <c r="P73" i="213" s="1"/>
  <c r="Z70" i="213" s="1"/>
  <c r="O68" i="213"/>
  <c r="O73" i="213" s="1"/>
  <c r="Z69" i="213" s="1"/>
  <c r="L68" i="213"/>
  <c r="H68" i="213"/>
  <c r="H71" i="213" s="1"/>
  <c r="C68" i="213"/>
  <c r="AI69" i="213" s="1"/>
  <c r="CC67" i="213"/>
  <c r="BO67" i="213"/>
  <c r="BN67" i="213"/>
  <c r="BM67" i="213"/>
  <c r="BL67" i="213"/>
  <c r="BK67" i="213"/>
  <c r="BJ67" i="213"/>
  <c r="BP67" i="213" s="1"/>
  <c r="V67" i="213"/>
  <c r="V73" i="213" s="1"/>
  <c r="AB68" i="213" s="1"/>
  <c r="AL68" i="213" s="1"/>
  <c r="AW68" i="213" s="1"/>
  <c r="U67" i="213"/>
  <c r="U73" i="213" s="1"/>
  <c r="AB67" i="213" s="1"/>
  <c r="AL67" i="213" s="1"/>
  <c r="AW67" i="213" s="1"/>
  <c r="R67" i="213"/>
  <c r="R73" i="213" s="1"/>
  <c r="AA68" i="213" s="1"/>
  <c r="Q67" i="213"/>
  <c r="Q73" i="213" s="1"/>
  <c r="AA67" i="213" s="1"/>
  <c r="N67" i="213"/>
  <c r="N73" i="213" s="1"/>
  <c r="Z68" i="213" s="1"/>
  <c r="M67" i="213"/>
  <c r="M73" i="213" s="1"/>
  <c r="Z67" i="213" s="1"/>
  <c r="L67" i="213"/>
  <c r="H67" i="213"/>
  <c r="C72" i="213" s="1"/>
  <c r="C67" i="213"/>
  <c r="C69" i="213" s="1"/>
  <c r="CM66" i="213"/>
  <c r="CC66" i="213"/>
  <c r="CM65" i="213"/>
  <c r="BV65" i="213"/>
  <c r="BV64" i="213"/>
  <c r="C62" i="213"/>
  <c r="BV61" i="213"/>
  <c r="BO61" i="213"/>
  <c r="BN61" i="213"/>
  <c r="BM61" i="213"/>
  <c r="BL61" i="213"/>
  <c r="BK61" i="213"/>
  <c r="BJ61" i="213"/>
  <c r="BP61" i="213" s="1"/>
  <c r="W61" i="213"/>
  <c r="V61" i="213"/>
  <c r="S61" i="213"/>
  <c r="R61" i="213"/>
  <c r="O61" i="213"/>
  <c r="N61" i="213"/>
  <c r="L61" i="213"/>
  <c r="CM60" i="213"/>
  <c r="BV60" i="213"/>
  <c r="BO60" i="213"/>
  <c r="BN60" i="213"/>
  <c r="BM60" i="213"/>
  <c r="BL60" i="213"/>
  <c r="BK60" i="213"/>
  <c r="BJ60" i="213"/>
  <c r="BP60" i="213" s="1"/>
  <c r="X60" i="213"/>
  <c r="U60" i="213"/>
  <c r="T60" i="213"/>
  <c r="Q60" i="213"/>
  <c r="P60" i="213"/>
  <c r="M60" i="213"/>
  <c r="L60" i="213"/>
  <c r="CM59" i="213"/>
  <c r="CC59" i="213"/>
  <c r="BO59" i="213"/>
  <c r="BN59" i="213"/>
  <c r="BM59" i="213"/>
  <c r="BL59" i="213"/>
  <c r="BK59" i="213"/>
  <c r="BJ59" i="213"/>
  <c r="BP59" i="213" s="1"/>
  <c r="X59" i="213"/>
  <c r="V59" i="213"/>
  <c r="T59" i="213"/>
  <c r="R59" i="213"/>
  <c r="P59" i="213"/>
  <c r="N59" i="213"/>
  <c r="L59" i="213"/>
  <c r="CC58" i="213"/>
  <c r="BO58" i="213"/>
  <c r="BN58" i="213"/>
  <c r="BM58" i="213"/>
  <c r="BL58" i="213"/>
  <c r="BK58" i="213"/>
  <c r="BJ58" i="213"/>
  <c r="BP58" i="213" s="1"/>
  <c r="W58" i="213"/>
  <c r="U58" i="213"/>
  <c r="S58" i="213"/>
  <c r="Q58" i="213"/>
  <c r="O58" i="213"/>
  <c r="M58" i="213"/>
  <c r="L58" i="213"/>
  <c r="BV57" i="213"/>
  <c r="BO57" i="213"/>
  <c r="BN57" i="213"/>
  <c r="BM57" i="213"/>
  <c r="BL57" i="213"/>
  <c r="BK57" i="213"/>
  <c r="BJ57" i="213"/>
  <c r="BP57" i="213" s="1"/>
  <c r="X57" i="213"/>
  <c r="X62" i="213" s="1"/>
  <c r="AB59" i="213" s="1"/>
  <c r="AL59" i="213" s="1"/>
  <c r="AW59" i="213" s="1"/>
  <c r="W57" i="213"/>
  <c r="W62" i="213" s="1"/>
  <c r="AB58" i="213" s="1"/>
  <c r="AL58" i="213" s="1"/>
  <c r="AW58" i="213" s="1"/>
  <c r="T57" i="213"/>
  <c r="T62" i="213" s="1"/>
  <c r="AA59" i="213" s="1"/>
  <c r="S57" i="213"/>
  <c r="S62" i="213" s="1"/>
  <c r="AA58" i="213" s="1"/>
  <c r="P57" i="213"/>
  <c r="P62" i="213" s="1"/>
  <c r="Z59" i="213" s="1"/>
  <c r="O57" i="213"/>
  <c r="O62" i="213" s="1"/>
  <c r="Z58" i="213" s="1"/>
  <c r="L57" i="213"/>
  <c r="H57" i="213"/>
  <c r="H59" i="213" s="1"/>
  <c r="C57" i="213"/>
  <c r="H61" i="213" s="1"/>
  <c r="BV56" i="213"/>
  <c r="BO56" i="213"/>
  <c r="BN56" i="213"/>
  <c r="BM56" i="213"/>
  <c r="BL56" i="213"/>
  <c r="BK56" i="213"/>
  <c r="BJ56" i="213"/>
  <c r="BP56" i="213" s="1"/>
  <c r="V56" i="213"/>
  <c r="V62" i="213" s="1"/>
  <c r="AB57" i="213" s="1"/>
  <c r="AL57" i="213" s="1"/>
  <c r="AW57" i="213" s="1"/>
  <c r="U56" i="213"/>
  <c r="U62" i="213" s="1"/>
  <c r="AB56" i="213" s="1"/>
  <c r="AL56" i="213" s="1"/>
  <c r="AW56" i="213" s="1"/>
  <c r="R56" i="213"/>
  <c r="R62" i="213" s="1"/>
  <c r="AA57" i="213" s="1"/>
  <c r="Q56" i="213"/>
  <c r="Q62" i="213" s="1"/>
  <c r="AA56" i="213" s="1"/>
  <c r="N56" i="213"/>
  <c r="N62" i="213" s="1"/>
  <c r="Z57" i="213" s="1"/>
  <c r="M56" i="213"/>
  <c r="M62" i="213" s="1"/>
  <c r="Z56" i="213" s="1"/>
  <c r="L56" i="213"/>
  <c r="H56" i="213"/>
  <c r="C61" i="213" s="1"/>
  <c r="C56" i="213"/>
  <c r="C60" i="213" s="1"/>
  <c r="CH55" i="213"/>
  <c r="CH54" i="213"/>
  <c r="BV53" i="213"/>
  <c r="BV52" i="213"/>
  <c r="CC51" i="213"/>
  <c r="C51" i="213"/>
  <c r="CC50" i="213"/>
  <c r="BO50" i="213"/>
  <c r="BN50" i="213"/>
  <c r="BM50" i="213"/>
  <c r="BL50" i="213"/>
  <c r="BK50" i="213"/>
  <c r="BJ50" i="213"/>
  <c r="BP50" i="213" s="1"/>
  <c r="W50" i="213"/>
  <c r="V50" i="213"/>
  <c r="S50" i="213"/>
  <c r="R50" i="213"/>
  <c r="O50" i="213"/>
  <c r="N50" i="213"/>
  <c r="L50" i="213"/>
  <c r="BV49" i="213"/>
  <c r="BO49" i="213"/>
  <c r="BN49" i="213"/>
  <c r="BM49" i="213"/>
  <c r="BL49" i="213"/>
  <c r="BK49" i="213"/>
  <c r="BJ49" i="213"/>
  <c r="BP49" i="213" s="1"/>
  <c r="X49" i="213"/>
  <c r="U49" i="213"/>
  <c r="T49" i="213"/>
  <c r="Q49" i="213"/>
  <c r="P49" i="213"/>
  <c r="M49" i="213"/>
  <c r="L49" i="213"/>
  <c r="BV48" i="213"/>
  <c r="BO48" i="213"/>
  <c r="BN48" i="213"/>
  <c r="BM48" i="213"/>
  <c r="BL48" i="213"/>
  <c r="BK48" i="213"/>
  <c r="BJ48" i="213"/>
  <c r="BP48" i="213" s="1"/>
  <c r="X48" i="213"/>
  <c r="V48" i="213"/>
  <c r="T48" i="213"/>
  <c r="R48" i="213"/>
  <c r="P48" i="213"/>
  <c r="N48" i="213"/>
  <c r="L48" i="213"/>
  <c r="BO47" i="213"/>
  <c r="BN47" i="213"/>
  <c r="BM47" i="213"/>
  <c r="BL47" i="213"/>
  <c r="BK47" i="213"/>
  <c r="BJ47" i="213"/>
  <c r="BP47" i="213" s="1"/>
  <c r="AB47" i="213"/>
  <c r="AL47" i="213" s="1"/>
  <c r="AW47" i="213" s="1"/>
  <c r="Z47" i="213"/>
  <c r="AJ47" i="213" s="1"/>
  <c r="AU47" i="213" s="1"/>
  <c r="W47" i="213"/>
  <c r="U47" i="213"/>
  <c r="S47" i="213"/>
  <c r="Q47" i="213"/>
  <c r="O47" i="213"/>
  <c r="M47" i="213"/>
  <c r="L47" i="213"/>
  <c r="BO46" i="213"/>
  <c r="BN46" i="213"/>
  <c r="BM46" i="213"/>
  <c r="BL46" i="213"/>
  <c r="BK46" i="213"/>
  <c r="BJ46" i="213"/>
  <c r="BP46" i="213" s="1"/>
  <c r="AA46" i="213"/>
  <c r="AK46" i="213" s="1"/>
  <c r="X46" i="213"/>
  <c r="X51" i="213" s="1"/>
  <c r="AB48" i="213" s="1"/>
  <c r="AL48" i="213" s="1"/>
  <c r="AW48" i="213" s="1"/>
  <c r="W46" i="213"/>
  <c r="W51" i="213" s="1"/>
  <c r="T46" i="213"/>
  <c r="T51" i="213" s="1"/>
  <c r="AA48" i="213" s="1"/>
  <c r="S46" i="213"/>
  <c r="S51" i="213" s="1"/>
  <c r="AA47" i="213" s="1"/>
  <c r="P46" i="213"/>
  <c r="P51" i="213" s="1"/>
  <c r="Z48" i="213" s="1"/>
  <c r="O46" i="213"/>
  <c r="O51" i="213" s="1"/>
  <c r="L46" i="213"/>
  <c r="H46" i="213"/>
  <c r="C46" i="213"/>
  <c r="H50" i="213" s="1"/>
  <c r="BO45" i="213"/>
  <c r="BN45" i="213"/>
  <c r="BM45" i="213"/>
  <c r="BL45" i="213"/>
  <c r="BK45" i="213"/>
  <c r="BJ45" i="213"/>
  <c r="BP45" i="213" s="1"/>
  <c r="BP51" i="213" s="1"/>
  <c r="V45" i="213"/>
  <c r="V51" i="213" s="1"/>
  <c r="AB46" i="213" s="1"/>
  <c r="AL46" i="213" s="1"/>
  <c r="AW46" i="213" s="1"/>
  <c r="U45" i="213"/>
  <c r="U51" i="213" s="1"/>
  <c r="AB45" i="213" s="1"/>
  <c r="AL45" i="213" s="1"/>
  <c r="AW45" i="213" s="1"/>
  <c r="R45" i="213"/>
  <c r="R51" i="213" s="1"/>
  <c r="Q45" i="213"/>
  <c r="Q51" i="213" s="1"/>
  <c r="AA45" i="213" s="1"/>
  <c r="N45" i="213"/>
  <c r="N51" i="213" s="1"/>
  <c r="Z46" i="213" s="1"/>
  <c r="M45" i="213"/>
  <c r="M51" i="213" s="1"/>
  <c r="Z45" i="213" s="1"/>
  <c r="L45" i="213"/>
  <c r="H45" i="213"/>
  <c r="C45" i="213"/>
  <c r="C49" i="213" s="1"/>
  <c r="BT41" i="213"/>
  <c r="BT40" i="213"/>
  <c r="C40" i="213"/>
  <c r="CA39" i="213"/>
  <c r="BO39" i="213"/>
  <c r="BN39" i="213"/>
  <c r="BM39" i="213"/>
  <c r="BL39" i="213"/>
  <c r="BK39" i="213"/>
  <c r="BJ39" i="213"/>
  <c r="BP39" i="213" s="1"/>
  <c r="W39" i="213"/>
  <c r="V39" i="213"/>
  <c r="S39" i="213"/>
  <c r="R39" i="213"/>
  <c r="O39" i="213"/>
  <c r="N39" i="213"/>
  <c r="L39" i="213"/>
  <c r="BO38" i="213"/>
  <c r="BN38" i="213"/>
  <c r="BM38" i="213"/>
  <c r="BL38" i="213"/>
  <c r="BK38" i="213"/>
  <c r="BJ38" i="213"/>
  <c r="BP38" i="213" s="1"/>
  <c r="X38" i="213"/>
  <c r="U38" i="213"/>
  <c r="T38" i="213"/>
  <c r="Q38" i="213"/>
  <c r="P38" i="213"/>
  <c r="M38" i="213"/>
  <c r="L38" i="213"/>
  <c r="BT37" i="213"/>
  <c r="BO37" i="213"/>
  <c r="BN37" i="213"/>
  <c r="BM37" i="213"/>
  <c r="BL37" i="213"/>
  <c r="BK37" i="213"/>
  <c r="BJ37" i="213"/>
  <c r="BP37" i="213" s="1"/>
  <c r="X37" i="213"/>
  <c r="V37" i="213"/>
  <c r="T37" i="213"/>
  <c r="R37" i="213"/>
  <c r="P37" i="213"/>
  <c r="N37" i="213"/>
  <c r="L37" i="213"/>
  <c r="BT36" i="213"/>
  <c r="BO36" i="213"/>
  <c r="BN36" i="213"/>
  <c r="BM36" i="213"/>
  <c r="BL36" i="213"/>
  <c r="BK36" i="213"/>
  <c r="BJ36" i="213"/>
  <c r="BP36" i="213" s="1"/>
  <c r="W36" i="213"/>
  <c r="U36" i="213"/>
  <c r="S36" i="213"/>
  <c r="Q36" i="213"/>
  <c r="O36" i="213"/>
  <c r="M36" i="213"/>
  <c r="L36" i="213"/>
  <c r="CF35" i="213"/>
  <c r="BO35" i="213"/>
  <c r="BN35" i="213"/>
  <c r="BM35" i="213"/>
  <c r="BL35" i="213"/>
  <c r="BK35" i="213"/>
  <c r="BJ35" i="213"/>
  <c r="BP35" i="213" s="1"/>
  <c r="X35" i="213"/>
  <c r="X40" i="213" s="1"/>
  <c r="AB37" i="213" s="1"/>
  <c r="AL37" i="213" s="1"/>
  <c r="AW37" i="213" s="1"/>
  <c r="W35" i="213"/>
  <c r="W40" i="213" s="1"/>
  <c r="AB36" i="213" s="1"/>
  <c r="AL36" i="213" s="1"/>
  <c r="AW36" i="213" s="1"/>
  <c r="T35" i="213"/>
  <c r="T40" i="213" s="1"/>
  <c r="AA37" i="213" s="1"/>
  <c r="S35" i="213"/>
  <c r="S40" i="213" s="1"/>
  <c r="AA36" i="213" s="1"/>
  <c r="P35" i="213"/>
  <c r="P40" i="213" s="1"/>
  <c r="Z37" i="213" s="1"/>
  <c r="O35" i="213"/>
  <c r="O40" i="213" s="1"/>
  <c r="Z36" i="213" s="1"/>
  <c r="L35" i="213"/>
  <c r="H35" i="213"/>
  <c r="AI37" i="213" s="1"/>
  <c r="C35" i="213"/>
  <c r="H39" i="213" s="1"/>
  <c r="BO34" i="213"/>
  <c r="BN34" i="213"/>
  <c r="BM34" i="213"/>
  <c r="BL34" i="213"/>
  <c r="BK34" i="213"/>
  <c r="BJ34" i="213"/>
  <c r="BP34" i="213" s="1"/>
  <c r="V34" i="213"/>
  <c r="V40" i="213" s="1"/>
  <c r="AB35" i="213" s="1"/>
  <c r="AL35" i="213" s="1"/>
  <c r="AW35" i="213" s="1"/>
  <c r="U34" i="213"/>
  <c r="U40" i="213" s="1"/>
  <c r="AB34" i="213" s="1"/>
  <c r="AL34" i="213" s="1"/>
  <c r="AW34" i="213" s="1"/>
  <c r="R34" i="213"/>
  <c r="R40" i="213" s="1"/>
  <c r="AA35" i="213" s="1"/>
  <c r="Q34" i="213"/>
  <c r="Q40" i="213" s="1"/>
  <c r="AA34" i="213" s="1"/>
  <c r="N34" i="213"/>
  <c r="N40" i="213" s="1"/>
  <c r="Z35" i="213" s="1"/>
  <c r="M34" i="213"/>
  <c r="M40" i="213" s="1"/>
  <c r="Z34" i="213" s="1"/>
  <c r="L34" i="213"/>
  <c r="H34" i="213"/>
  <c r="C37" i="213" s="1"/>
  <c r="C34" i="213"/>
  <c r="C38" i="213" s="1"/>
  <c r="BT33" i="213"/>
  <c r="BT32" i="213"/>
  <c r="BT29" i="213"/>
  <c r="C29" i="213"/>
  <c r="BT28" i="213"/>
  <c r="BO28" i="213"/>
  <c r="BN28" i="213"/>
  <c r="BM28" i="213"/>
  <c r="BL28" i="213"/>
  <c r="BK28" i="213"/>
  <c r="BJ28" i="213"/>
  <c r="BP28" i="213" s="1"/>
  <c r="W28" i="213"/>
  <c r="V28" i="213"/>
  <c r="S28" i="213"/>
  <c r="R28" i="213"/>
  <c r="O28" i="213"/>
  <c r="N28" i="213"/>
  <c r="L28" i="213"/>
  <c r="BO27" i="213"/>
  <c r="BN27" i="213"/>
  <c r="BM27" i="213"/>
  <c r="BL27" i="213"/>
  <c r="BK27" i="213"/>
  <c r="BJ27" i="213"/>
  <c r="X27" i="213"/>
  <c r="U27" i="213"/>
  <c r="T27" i="213"/>
  <c r="Q27" i="213"/>
  <c r="P27" i="213"/>
  <c r="M27" i="213"/>
  <c r="L27" i="213"/>
  <c r="BO26" i="213"/>
  <c r="BN26" i="213"/>
  <c r="BM26" i="213"/>
  <c r="BL26" i="213"/>
  <c r="BK26" i="213"/>
  <c r="BJ26" i="213"/>
  <c r="BP26" i="213" s="1"/>
  <c r="X26" i="213"/>
  <c r="V26" i="213"/>
  <c r="T26" i="213"/>
  <c r="R26" i="213"/>
  <c r="P26" i="213"/>
  <c r="N26" i="213"/>
  <c r="L26" i="213"/>
  <c r="BT25" i="213"/>
  <c r="BO25" i="213"/>
  <c r="BN25" i="213"/>
  <c r="BM25" i="213"/>
  <c r="BL25" i="213"/>
  <c r="BK25" i="213"/>
  <c r="BJ25" i="213"/>
  <c r="BP25" i="213" s="1"/>
  <c r="W25" i="213"/>
  <c r="U25" i="213"/>
  <c r="S25" i="213"/>
  <c r="Q25" i="213"/>
  <c r="O25" i="213"/>
  <c r="M25" i="213"/>
  <c r="L25" i="213"/>
  <c r="CK24" i="213"/>
  <c r="BT24" i="213"/>
  <c r="BO24" i="213"/>
  <c r="BN24" i="213"/>
  <c r="BM24" i="213"/>
  <c r="BL24" i="213"/>
  <c r="BK24" i="213"/>
  <c r="BJ24" i="213"/>
  <c r="BP24" i="213" s="1"/>
  <c r="X24" i="213"/>
  <c r="X29" i="213" s="1"/>
  <c r="AB26" i="213" s="1"/>
  <c r="AL26" i="213" s="1"/>
  <c r="AW26" i="213" s="1"/>
  <c r="W24" i="213"/>
  <c r="W29" i="213" s="1"/>
  <c r="AB25" i="213" s="1"/>
  <c r="AL25" i="213" s="1"/>
  <c r="AW25" i="213" s="1"/>
  <c r="T24" i="213"/>
  <c r="T29" i="213" s="1"/>
  <c r="AA26" i="213" s="1"/>
  <c r="S24" i="213"/>
  <c r="S29" i="213" s="1"/>
  <c r="AA25" i="213" s="1"/>
  <c r="P24" i="213"/>
  <c r="P29" i="213" s="1"/>
  <c r="Z26" i="213" s="1"/>
  <c r="O24" i="213"/>
  <c r="O29" i="213" s="1"/>
  <c r="Z25" i="213" s="1"/>
  <c r="L24" i="213"/>
  <c r="H24" i="213"/>
  <c r="AI26" i="213" s="1"/>
  <c r="C24" i="213"/>
  <c r="AI25" i="213" s="1"/>
  <c r="CQ23" i="213"/>
  <c r="CA23" i="213"/>
  <c r="BO23" i="213"/>
  <c r="BN23" i="213"/>
  <c r="BM23" i="213"/>
  <c r="BL23" i="213"/>
  <c r="BK23" i="213"/>
  <c r="BJ23" i="213"/>
  <c r="BP23" i="213" s="1"/>
  <c r="V23" i="213"/>
  <c r="V29" i="213" s="1"/>
  <c r="AB24" i="213" s="1"/>
  <c r="AL24" i="213" s="1"/>
  <c r="AW24" i="213" s="1"/>
  <c r="U23" i="213"/>
  <c r="U29" i="213" s="1"/>
  <c r="AB23" i="213" s="1"/>
  <c r="AL23" i="213" s="1"/>
  <c r="AW23" i="213" s="1"/>
  <c r="R23" i="213"/>
  <c r="R29" i="213" s="1"/>
  <c r="AA24" i="213" s="1"/>
  <c r="Q23" i="213"/>
  <c r="Q29" i="213" s="1"/>
  <c r="AA23" i="213" s="1"/>
  <c r="N23" i="213"/>
  <c r="N29" i="213" s="1"/>
  <c r="Z24" i="213" s="1"/>
  <c r="M23" i="213"/>
  <c r="M29" i="213" s="1"/>
  <c r="Z23" i="213" s="1"/>
  <c r="L23" i="213"/>
  <c r="H23" i="213"/>
  <c r="C28" i="213" s="1"/>
  <c r="C23" i="213"/>
  <c r="C27" i="213" s="1"/>
  <c r="BT21" i="213"/>
  <c r="BT20" i="213"/>
  <c r="CF19" i="213"/>
  <c r="CK23" i="213" s="1"/>
  <c r="C18" i="213"/>
  <c r="BT17" i="213"/>
  <c r="BO17" i="213"/>
  <c r="BN17" i="213"/>
  <c r="BM17" i="213"/>
  <c r="BL17" i="213"/>
  <c r="BK17" i="213"/>
  <c r="BJ17" i="213"/>
  <c r="W17" i="213"/>
  <c r="V17" i="213"/>
  <c r="S17" i="213"/>
  <c r="R17" i="213"/>
  <c r="O17" i="213"/>
  <c r="N17" i="213"/>
  <c r="L17" i="213"/>
  <c r="BT16" i="213"/>
  <c r="BO16" i="213"/>
  <c r="BN16" i="213"/>
  <c r="BM16" i="213"/>
  <c r="BL16" i="213"/>
  <c r="BK16" i="213"/>
  <c r="BJ16" i="213"/>
  <c r="X16" i="213"/>
  <c r="U16" i="213"/>
  <c r="T16" i="213"/>
  <c r="Q16" i="213"/>
  <c r="P16" i="213"/>
  <c r="M16" i="213"/>
  <c r="L16" i="213"/>
  <c r="CA15" i="213"/>
  <c r="CF18" i="213" s="1"/>
  <c r="BO15" i="213"/>
  <c r="BN15" i="213"/>
  <c r="BM15" i="213"/>
  <c r="BL15" i="213"/>
  <c r="BK15" i="213"/>
  <c r="BJ15" i="213"/>
  <c r="X15" i="213"/>
  <c r="V15" i="213"/>
  <c r="T15" i="213"/>
  <c r="R15" i="213"/>
  <c r="P15" i="213"/>
  <c r="N15" i="213"/>
  <c r="L15" i="213"/>
  <c r="BO14" i="213"/>
  <c r="BN14" i="213"/>
  <c r="BM14" i="213"/>
  <c r="BL14" i="213"/>
  <c r="BK14" i="213"/>
  <c r="BJ14" i="213"/>
  <c r="W14" i="213"/>
  <c r="U14" i="213"/>
  <c r="S14" i="213"/>
  <c r="Q14" i="213"/>
  <c r="O14" i="213"/>
  <c r="M14" i="213"/>
  <c r="L14" i="213"/>
  <c r="BT13" i="213"/>
  <c r="BO13" i="213"/>
  <c r="BN13" i="213"/>
  <c r="BM13" i="213"/>
  <c r="BL13" i="213"/>
  <c r="BK13" i="213"/>
  <c r="BJ13" i="213"/>
  <c r="X13" i="213"/>
  <c r="X18" i="213" s="1"/>
  <c r="AB15" i="213" s="1"/>
  <c r="AL15" i="213" s="1"/>
  <c r="AW15" i="213" s="1"/>
  <c r="W13" i="213"/>
  <c r="W18" i="213" s="1"/>
  <c r="AB14" i="213" s="1"/>
  <c r="AL14" i="213" s="1"/>
  <c r="AW14" i="213" s="1"/>
  <c r="T13" i="213"/>
  <c r="T18" i="213" s="1"/>
  <c r="AA15" i="213" s="1"/>
  <c r="S13" i="213"/>
  <c r="S18" i="213" s="1"/>
  <c r="AA14" i="213" s="1"/>
  <c r="P13" i="213"/>
  <c r="P18" i="213" s="1"/>
  <c r="Z15" i="213" s="1"/>
  <c r="O13" i="213"/>
  <c r="O18" i="213" s="1"/>
  <c r="Z14" i="213" s="1"/>
  <c r="L13" i="213"/>
  <c r="H13" i="213"/>
  <c r="AI15" i="213" s="1"/>
  <c r="C13" i="213"/>
  <c r="H17" i="213" s="1"/>
  <c r="BT12" i="213"/>
  <c r="BO12" i="213"/>
  <c r="BN12" i="213"/>
  <c r="BM12" i="213"/>
  <c r="BL12" i="213"/>
  <c r="BK12" i="213"/>
  <c r="BJ12" i="213"/>
  <c r="BP12" i="213" s="1"/>
  <c r="V12" i="213"/>
  <c r="V18" i="213" s="1"/>
  <c r="AB13" i="213" s="1"/>
  <c r="AL13" i="213" s="1"/>
  <c r="AW13" i="213" s="1"/>
  <c r="U12" i="213"/>
  <c r="U18" i="213" s="1"/>
  <c r="AB12" i="213" s="1"/>
  <c r="AL12" i="213" s="1"/>
  <c r="AW12" i="213" s="1"/>
  <c r="R12" i="213"/>
  <c r="R18" i="213" s="1"/>
  <c r="AA13" i="213" s="1"/>
  <c r="Q12" i="213"/>
  <c r="Q18" i="213" s="1"/>
  <c r="AA12" i="213" s="1"/>
  <c r="N12" i="213"/>
  <c r="N18" i="213" s="1"/>
  <c r="Z13" i="213" s="1"/>
  <c r="M12" i="213"/>
  <c r="M18" i="213" s="1"/>
  <c r="Z12" i="213" s="1"/>
  <c r="L12" i="213"/>
  <c r="H12" i="213"/>
  <c r="C15" i="213" s="1"/>
  <c r="C12" i="213"/>
  <c r="C16" i="213" s="1"/>
  <c r="BO94" i="212"/>
  <c r="BN94" i="212"/>
  <c r="BM94" i="212"/>
  <c r="BL94" i="212"/>
  <c r="BK94" i="212"/>
  <c r="BJ94" i="212"/>
  <c r="W94" i="212"/>
  <c r="V94" i="212"/>
  <c r="S94" i="212"/>
  <c r="R94" i="212"/>
  <c r="O94" i="212"/>
  <c r="N94" i="212"/>
  <c r="L94" i="212"/>
  <c r="H94" i="212"/>
  <c r="BO93" i="212"/>
  <c r="BN93" i="212"/>
  <c r="BM93" i="212"/>
  <c r="BL93" i="212"/>
  <c r="BK93" i="212"/>
  <c r="BJ93" i="212"/>
  <c r="X93" i="212"/>
  <c r="U93" i="212"/>
  <c r="T93" i="212"/>
  <c r="Q93" i="212"/>
  <c r="P93" i="212"/>
  <c r="M93" i="212"/>
  <c r="L93" i="212"/>
  <c r="BO92" i="212"/>
  <c r="BN92" i="212"/>
  <c r="BM92" i="212"/>
  <c r="BL92" i="212"/>
  <c r="BK92" i="212"/>
  <c r="BJ92" i="212"/>
  <c r="BP92" i="212" s="1"/>
  <c r="X92" i="212"/>
  <c r="V92" i="212"/>
  <c r="T92" i="212"/>
  <c r="R92" i="212"/>
  <c r="P92" i="212"/>
  <c r="N92" i="212"/>
  <c r="L92" i="212"/>
  <c r="BO91" i="212"/>
  <c r="BN91" i="212"/>
  <c r="BM91" i="212"/>
  <c r="BL91" i="212"/>
  <c r="BK91" i="212"/>
  <c r="BJ91" i="212"/>
  <c r="AI91" i="212"/>
  <c r="AP88" i="212" s="1"/>
  <c r="W91" i="212"/>
  <c r="U91" i="212"/>
  <c r="S91" i="212"/>
  <c r="Q91" i="212"/>
  <c r="O91" i="212"/>
  <c r="M91" i="212"/>
  <c r="L91" i="212"/>
  <c r="C91" i="212"/>
  <c r="BO90" i="212"/>
  <c r="BN90" i="212"/>
  <c r="BM90" i="212"/>
  <c r="BL90" i="212"/>
  <c r="BK90" i="212"/>
  <c r="BJ90" i="212"/>
  <c r="BP90" i="212" s="1"/>
  <c r="X90" i="212"/>
  <c r="X95" i="212" s="1"/>
  <c r="AB92" i="212" s="1"/>
  <c r="AL92" i="212" s="1"/>
  <c r="AW92" i="212" s="1"/>
  <c r="W90" i="212"/>
  <c r="W95" i="212" s="1"/>
  <c r="AB91" i="212" s="1"/>
  <c r="AL91" i="212" s="1"/>
  <c r="AW91" i="212" s="1"/>
  <c r="T90" i="212"/>
  <c r="T95" i="212" s="1"/>
  <c r="AA92" i="212" s="1"/>
  <c r="S90" i="212"/>
  <c r="S95" i="212" s="1"/>
  <c r="AA91" i="212" s="1"/>
  <c r="P90" i="212"/>
  <c r="P95" i="212" s="1"/>
  <c r="Z92" i="212" s="1"/>
  <c r="O90" i="212"/>
  <c r="O95" i="212" s="1"/>
  <c r="Z91" i="212" s="1"/>
  <c r="L90" i="212"/>
  <c r="H90" i="212"/>
  <c r="AI92" i="212" s="1"/>
  <c r="C90" i="212"/>
  <c r="H91" i="212" s="1"/>
  <c r="BO89" i="212"/>
  <c r="BN89" i="212"/>
  <c r="BM89" i="212"/>
  <c r="BL89" i="212"/>
  <c r="BK89" i="212"/>
  <c r="BJ89" i="212"/>
  <c r="V89" i="212"/>
  <c r="V95" i="212" s="1"/>
  <c r="AB90" i="212" s="1"/>
  <c r="AL90" i="212" s="1"/>
  <c r="AW90" i="212" s="1"/>
  <c r="U89" i="212"/>
  <c r="U95" i="212" s="1"/>
  <c r="AB89" i="212" s="1"/>
  <c r="AL89" i="212" s="1"/>
  <c r="AW89" i="212" s="1"/>
  <c r="R89" i="212"/>
  <c r="R95" i="212" s="1"/>
  <c r="AA90" i="212" s="1"/>
  <c r="Q89" i="212"/>
  <c r="Q95" i="212" s="1"/>
  <c r="AA89" i="212" s="1"/>
  <c r="N89" i="212"/>
  <c r="N95" i="212" s="1"/>
  <c r="Z90" i="212" s="1"/>
  <c r="M89" i="212"/>
  <c r="M95" i="212" s="1"/>
  <c r="Z89" i="212" s="1"/>
  <c r="L89" i="212"/>
  <c r="H89" i="212"/>
  <c r="C94" i="212" s="1"/>
  <c r="C89" i="212"/>
  <c r="C93" i="212" s="1"/>
  <c r="BO83" i="212"/>
  <c r="BN83" i="212"/>
  <c r="BM83" i="212"/>
  <c r="BL83" i="212"/>
  <c r="BK83" i="212"/>
  <c r="BJ83" i="212"/>
  <c r="W83" i="212"/>
  <c r="V83" i="212"/>
  <c r="S83" i="212"/>
  <c r="R83" i="212"/>
  <c r="O83" i="212"/>
  <c r="N83" i="212"/>
  <c r="L83" i="212"/>
  <c r="BO82" i="212"/>
  <c r="BN82" i="212"/>
  <c r="BM82" i="212"/>
  <c r="BL82" i="212"/>
  <c r="BK82" i="212"/>
  <c r="BJ82" i="212"/>
  <c r="BP82" i="212" s="1"/>
  <c r="X82" i="212"/>
  <c r="U82" i="212"/>
  <c r="T82" i="212"/>
  <c r="Q82" i="212"/>
  <c r="P82" i="212"/>
  <c r="M82" i="212"/>
  <c r="L82" i="212"/>
  <c r="BO81" i="212"/>
  <c r="BN81" i="212"/>
  <c r="BM81" i="212"/>
  <c r="BL81" i="212"/>
  <c r="BK81" i="212"/>
  <c r="BJ81" i="212"/>
  <c r="X81" i="212"/>
  <c r="V81" i="212"/>
  <c r="T81" i="212"/>
  <c r="R81" i="212"/>
  <c r="P81" i="212"/>
  <c r="N81" i="212"/>
  <c r="L81" i="212"/>
  <c r="H81" i="212"/>
  <c r="BO80" i="212"/>
  <c r="BN80" i="212"/>
  <c r="BM80" i="212"/>
  <c r="BL80" i="212"/>
  <c r="BK80" i="212"/>
  <c r="BJ80" i="212"/>
  <c r="W80" i="212"/>
  <c r="U80" i="212"/>
  <c r="S80" i="212"/>
  <c r="Q80" i="212"/>
  <c r="O80" i="212"/>
  <c r="M80" i="212"/>
  <c r="L80" i="212"/>
  <c r="C80" i="212"/>
  <c r="BO79" i="212"/>
  <c r="BN79" i="212"/>
  <c r="BM79" i="212"/>
  <c r="BL79" i="212"/>
  <c r="BK79" i="212"/>
  <c r="BJ79" i="212"/>
  <c r="X79" i="212"/>
  <c r="X84" i="212" s="1"/>
  <c r="AB81" i="212" s="1"/>
  <c r="AL81" i="212" s="1"/>
  <c r="AW81" i="212" s="1"/>
  <c r="W79" i="212"/>
  <c r="W84" i="212" s="1"/>
  <c r="AB80" i="212" s="1"/>
  <c r="AL80" i="212" s="1"/>
  <c r="AW80" i="212" s="1"/>
  <c r="T79" i="212"/>
  <c r="T84" i="212" s="1"/>
  <c r="AA81" i="212" s="1"/>
  <c r="S79" i="212"/>
  <c r="S84" i="212" s="1"/>
  <c r="AA80" i="212" s="1"/>
  <c r="P79" i="212"/>
  <c r="P84" i="212" s="1"/>
  <c r="Z81" i="212" s="1"/>
  <c r="O79" i="212"/>
  <c r="O84" i="212" s="1"/>
  <c r="Z80" i="212" s="1"/>
  <c r="L79" i="212"/>
  <c r="H79" i="212"/>
  <c r="H82" i="212" s="1"/>
  <c r="C79" i="212"/>
  <c r="H83" i="212" s="1"/>
  <c r="BO78" i="212"/>
  <c r="BN78" i="212"/>
  <c r="BM78" i="212"/>
  <c r="BL78" i="212"/>
  <c r="BK78" i="212"/>
  <c r="BJ78" i="212"/>
  <c r="BP78" i="212" s="1"/>
  <c r="V78" i="212"/>
  <c r="V84" i="212" s="1"/>
  <c r="AB79" i="212" s="1"/>
  <c r="AL79" i="212" s="1"/>
  <c r="AW79" i="212" s="1"/>
  <c r="U78" i="212"/>
  <c r="U84" i="212" s="1"/>
  <c r="AB78" i="212" s="1"/>
  <c r="AL78" i="212" s="1"/>
  <c r="AW78" i="212" s="1"/>
  <c r="R78" i="212"/>
  <c r="R84" i="212" s="1"/>
  <c r="AA79" i="212" s="1"/>
  <c r="Q78" i="212"/>
  <c r="Q84" i="212" s="1"/>
  <c r="AA78" i="212" s="1"/>
  <c r="N78" i="212"/>
  <c r="N84" i="212" s="1"/>
  <c r="Z79" i="212" s="1"/>
  <c r="M78" i="212"/>
  <c r="M84" i="212" s="1"/>
  <c r="Z78" i="212" s="1"/>
  <c r="L78" i="212"/>
  <c r="H78" i="212"/>
  <c r="C81" i="212" s="1"/>
  <c r="C78" i="212"/>
  <c r="AI78" i="212" s="1"/>
  <c r="BV77" i="212"/>
  <c r="BV76" i="212"/>
  <c r="CC75" i="212"/>
  <c r="CC74" i="212"/>
  <c r="BV73" i="212"/>
  <c r="BV72" i="212"/>
  <c r="BO72" i="212"/>
  <c r="BN72" i="212"/>
  <c r="BM72" i="212"/>
  <c r="BL72" i="212"/>
  <c r="BK72" i="212"/>
  <c r="BJ72" i="212"/>
  <c r="W72" i="212"/>
  <c r="V72" i="212"/>
  <c r="S72" i="212"/>
  <c r="R72" i="212"/>
  <c r="O72" i="212"/>
  <c r="N72" i="212"/>
  <c r="L72" i="212"/>
  <c r="CH71" i="212"/>
  <c r="BO71" i="212"/>
  <c r="BN71" i="212"/>
  <c r="BM71" i="212"/>
  <c r="BL71" i="212"/>
  <c r="BK71" i="212"/>
  <c r="BJ71" i="212"/>
  <c r="BP71" i="212" s="1"/>
  <c r="X71" i="212"/>
  <c r="U71" i="212"/>
  <c r="T71" i="212"/>
  <c r="Q71" i="212"/>
  <c r="P71" i="212"/>
  <c r="M71" i="212"/>
  <c r="L71" i="212"/>
  <c r="CH70" i="212"/>
  <c r="BO70" i="212"/>
  <c r="BN70" i="212"/>
  <c r="BM70" i="212"/>
  <c r="BL70" i="212"/>
  <c r="BK70" i="212"/>
  <c r="BJ70" i="212"/>
  <c r="BP70" i="212" s="1"/>
  <c r="X70" i="212"/>
  <c r="V70" i="212"/>
  <c r="T70" i="212"/>
  <c r="R70" i="212"/>
  <c r="P70" i="212"/>
  <c r="N70" i="212"/>
  <c r="L70" i="212"/>
  <c r="BV69" i="212"/>
  <c r="BO69" i="212"/>
  <c r="BN69" i="212"/>
  <c r="BM69" i="212"/>
  <c r="BL69" i="212"/>
  <c r="BK69" i="212"/>
  <c r="BJ69" i="212"/>
  <c r="W69" i="212"/>
  <c r="U69" i="212"/>
  <c r="S69" i="212"/>
  <c r="Q69" i="212"/>
  <c r="O69" i="212"/>
  <c r="M69" i="212"/>
  <c r="L69" i="212"/>
  <c r="BV68" i="212"/>
  <c r="BO68" i="212"/>
  <c r="BN68" i="212"/>
  <c r="BM68" i="212"/>
  <c r="BL68" i="212"/>
  <c r="BK68" i="212"/>
  <c r="BJ68" i="212"/>
  <c r="BP68" i="212" s="1"/>
  <c r="X68" i="212"/>
  <c r="X73" i="212" s="1"/>
  <c r="AB70" i="212" s="1"/>
  <c r="AL70" i="212" s="1"/>
  <c r="AW70" i="212" s="1"/>
  <c r="W68" i="212"/>
  <c r="W73" i="212" s="1"/>
  <c r="AB69" i="212" s="1"/>
  <c r="AL69" i="212" s="1"/>
  <c r="AW69" i="212" s="1"/>
  <c r="T68" i="212"/>
  <c r="T73" i="212" s="1"/>
  <c r="AA70" i="212" s="1"/>
  <c r="S68" i="212"/>
  <c r="S73" i="212" s="1"/>
  <c r="AA69" i="212" s="1"/>
  <c r="P68" i="212"/>
  <c r="P73" i="212" s="1"/>
  <c r="Z70" i="212" s="1"/>
  <c r="O68" i="212"/>
  <c r="O73" i="212" s="1"/>
  <c r="Z69" i="212" s="1"/>
  <c r="L68" i="212"/>
  <c r="H68" i="212"/>
  <c r="H71" i="212" s="1"/>
  <c r="C68" i="212"/>
  <c r="AI69" i="212" s="1"/>
  <c r="CC67" i="212"/>
  <c r="BO67" i="212"/>
  <c r="BN67" i="212"/>
  <c r="BM67" i="212"/>
  <c r="BL67" i="212"/>
  <c r="BK67" i="212"/>
  <c r="BJ67" i="212"/>
  <c r="V67" i="212"/>
  <c r="V73" i="212" s="1"/>
  <c r="AB68" i="212" s="1"/>
  <c r="AL68" i="212" s="1"/>
  <c r="AW68" i="212" s="1"/>
  <c r="U67" i="212"/>
  <c r="U73" i="212" s="1"/>
  <c r="AB67" i="212" s="1"/>
  <c r="AL67" i="212" s="1"/>
  <c r="AW67" i="212" s="1"/>
  <c r="R67" i="212"/>
  <c r="R73" i="212" s="1"/>
  <c r="AA68" i="212" s="1"/>
  <c r="Q67" i="212"/>
  <c r="Q73" i="212" s="1"/>
  <c r="AA67" i="212" s="1"/>
  <c r="N67" i="212"/>
  <c r="N73" i="212" s="1"/>
  <c r="Z68" i="212" s="1"/>
  <c r="M67" i="212"/>
  <c r="M73" i="212" s="1"/>
  <c r="Z67" i="212" s="1"/>
  <c r="L67" i="212"/>
  <c r="H67" i="212"/>
  <c r="C72" i="212" s="1"/>
  <c r="C67" i="212"/>
  <c r="C69" i="212" s="1"/>
  <c r="CM66" i="212"/>
  <c r="CC66" i="212"/>
  <c r="CM65" i="212"/>
  <c r="BV65" i="212"/>
  <c r="BV64" i="212"/>
  <c r="BV61" i="212"/>
  <c r="BO61" i="212"/>
  <c r="BN61" i="212"/>
  <c r="BM61" i="212"/>
  <c r="BL61" i="212"/>
  <c r="BK61" i="212"/>
  <c r="BJ61" i="212"/>
  <c r="BP61" i="212" s="1"/>
  <c r="W61" i="212"/>
  <c r="V61" i="212"/>
  <c r="S61" i="212"/>
  <c r="R61" i="212"/>
  <c r="O61" i="212"/>
  <c r="N61" i="212"/>
  <c r="L61" i="212"/>
  <c r="CM60" i="212"/>
  <c r="BV60" i="212"/>
  <c r="BO60" i="212"/>
  <c r="BN60" i="212"/>
  <c r="BM60" i="212"/>
  <c r="BL60" i="212"/>
  <c r="BK60" i="212"/>
  <c r="BJ60" i="212"/>
  <c r="BP60" i="212" s="1"/>
  <c r="X60" i="212"/>
  <c r="U60" i="212"/>
  <c r="T60" i="212"/>
  <c r="Q60" i="212"/>
  <c r="P60" i="212"/>
  <c r="M60" i="212"/>
  <c r="L60" i="212"/>
  <c r="CM59" i="212"/>
  <c r="CC59" i="212"/>
  <c r="BO59" i="212"/>
  <c r="BN59" i="212"/>
  <c r="BM59" i="212"/>
  <c r="BL59" i="212"/>
  <c r="BK59" i="212"/>
  <c r="BJ59" i="212"/>
  <c r="BP59" i="212" s="1"/>
  <c r="X59" i="212"/>
  <c r="V59" i="212"/>
  <c r="T59" i="212"/>
  <c r="R59" i="212"/>
  <c r="P59" i="212"/>
  <c r="N59" i="212"/>
  <c r="L59" i="212"/>
  <c r="CC58" i="212"/>
  <c r="BO58" i="212"/>
  <c r="BN58" i="212"/>
  <c r="BM58" i="212"/>
  <c r="BL58" i="212"/>
  <c r="BK58" i="212"/>
  <c r="BJ58" i="212"/>
  <c r="BP58" i="212" s="1"/>
  <c r="W58" i="212"/>
  <c r="U58" i="212"/>
  <c r="S58" i="212"/>
  <c r="Q58" i="212"/>
  <c r="O58" i="212"/>
  <c r="M58" i="212"/>
  <c r="L58" i="212"/>
  <c r="BV57" i="212"/>
  <c r="BO57" i="212"/>
  <c r="BN57" i="212"/>
  <c r="BM57" i="212"/>
  <c r="BL57" i="212"/>
  <c r="BK57" i="212"/>
  <c r="BJ57" i="212"/>
  <c r="BP57" i="212" s="1"/>
  <c r="X57" i="212"/>
  <c r="X62" i="212" s="1"/>
  <c r="AB59" i="212" s="1"/>
  <c r="AL59" i="212" s="1"/>
  <c r="AW59" i="212" s="1"/>
  <c r="W57" i="212"/>
  <c r="W62" i="212" s="1"/>
  <c r="AB58" i="212" s="1"/>
  <c r="AL58" i="212" s="1"/>
  <c r="AW58" i="212" s="1"/>
  <c r="T57" i="212"/>
  <c r="T62" i="212" s="1"/>
  <c r="AA59" i="212" s="1"/>
  <c r="S57" i="212"/>
  <c r="S62" i="212" s="1"/>
  <c r="AA58" i="212" s="1"/>
  <c r="P57" i="212"/>
  <c r="P62" i="212" s="1"/>
  <c r="Z59" i="212" s="1"/>
  <c r="O57" i="212"/>
  <c r="O62" i="212" s="1"/>
  <c r="Z58" i="212" s="1"/>
  <c r="L57" i="212"/>
  <c r="H57" i="212"/>
  <c r="H59" i="212" s="1"/>
  <c r="C57" i="212"/>
  <c r="H61" i="212" s="1"/>
  <c r="BV56" i="212"/>
  <c r="BO56" i="212"/>
  <c r="BN56" i="212"/>
  <c r="BM56" i="212"/>
  <c r="BL56" i="212"/>
  <c r="BK56" i="212"/>
  <c r="BJ56" i="212"/>
  <c r="BP56" i="212" s="1"/>
  <c r="V56" i="212"/>
  <c r="V62" i="212" s="1"/>
  <c r="AB57" i="212" s="1"/>
  <c r="AL57" i="212" s="1"/>
  <c r="AW57" i="212" s="1"/>
  <c r="U56" i="212"/>
  <c r="U62" i="212" s="1"/>
  <c r="AB56" i="212" s="1"/>
  <c r="AL56" i="212" s="1"/>
  <c r="AW56" i="212" s="1"/>
  <c r="R56" i="212"/>
  <c r="R62" i="212" s="1"/>
  <c r="AA57" i="212" s="1"/>
  <c r="Q56" i="212"/>
  <c r="Q62" i="212" s="1"/>
  <c r="AA56" i="212" s="1"/>
  <c r="N56" i="212"/>
  <c r="N62" i="212" s="1"/>
  <c r="Z57" i="212" s="1"/>
  <c r="M56" i="212"/>
  <c r="M62" i="212" s="1"/>
  <c r="Z56" i="212" s="1"/>
  <c r="L56" i="212"/>
  <c r="H56" i="212"/>
  <c r="C61" i="212" s="1"/>
  <c r="C56" i="212"/>
  <c r="C60" i="212" s="1"/>
  <c r="CH55" i="212"/>
  <c r="CH54" i="212"/>
  <c r="BV53" i="212"/>
  <c r="BV52" i="212"/>
  <c r="CC51" i="212"/>
  <c r="CC50" i="212"/>
  <c r="BO50" i="212"/>
  <c r="BN50" i="212"/>
  <c r="BM50" i="212"/>
  <c r="BL50" i="212"/>
  <c r="BK50" i="212"/>
  <c r="BJ50" i="212"/>
  <c r="W50" i="212"/>
  <c r="V50" i="212"/>
  <c r="S50" i="212"/>
  <c r="R50" i="212"/>
  <c r="O50" i="212"/>
  <c r="N50" i="212"/>
  <c r="L50" i="212"/>
  <c r="BV49" i="212"/>
  <c r="BO49" i="212"/>
  <c r="BN49" i="212"/>
  <c r="BM49" i="212"/>
  <c r="BL49" i="212"/>
  <c r="BK49" i="212"/>
  <c r="BJ49" i="212"/>
  <c r="BP49" i="212" s="1"/>
  <c r="X49" i="212"/>
  <c r="U49" i="212"/>
  <c r="T49" i="212"/>
  <c r="Q49" i="212"/>
  <c r="P49" i="212"/>
  <c r="M49" i="212"/>
  <c r="L49" i="212"/>
  <c r="BV48" i="212"/>
  <c r="BO48" i="212"/>
  <c r="BN48" i="212"/>
  <c r="BM48" i="212"/>
  <c r="BL48" i="212"/>
  <c r="BK48" i="212"/>
  <c r="BJ48" i="212"/>
  <c r="BP48" i="212" s="1"/>
  <c r="X48" i="212"/>
  <c r="V48" i="212"/>
  <c r="T48" i="212"/>
  <c r="R48" i="212"/>
  <c r="P48" i="212"/>
  <c r="N48" i="212"/>
  <c r="L48" i="212"/>
  <c r="BO47" i="212"/>
  <c r="BN47" i="212"/>
  <c r="BM47" i="212"/>
  <c r="BL47" i="212"/>
  <c r="BK47" i="212"/>
  <c r="BJ47" i="212"/>
  <c r="BP47" i="212" s="1"/>
  <c r="W47" i="212"/>
  <c r="U47" i="212"/>
  <c r="S47" i="212"/>
  <c r="Q47" i="212"/>
  <c r="O47" i="212"/>
  <c r="M47" i="212"/>
  <c r="L47" i="212"/>
  <c r="BO46" i="212"/>
  <c r="BN46" i="212"/>
  <c r="BM46" i="212"/>
  <c r="BL46" i="212"/>
  <c r="BK46" i="212"/>
  <c r="BJ46" i="212"/>
  <c r="BP46" i="212" s="1"/>
  <c r="X46" i="212"/>
  <c r="X51" i="212" s="1"/>
  <c r="AB48" i="212" s="1"/>
  <c r="AL48" i="212" s="1"/>
  <c r="AW48" i="212" s="1"/>
  <c r="W46" i="212"/>
  <c r="W51" i="212" s="1"/>
  <c r="AB47" i="212" s="1"/>
  <c r="AL47" i="212" s="1"/>
  <c r="AW47" i="212" s="1"/>
  <c r="T46" i="212"/>
  <c r="T51" i="212" s="1"/>
  <c r="AA48" i="212" s="1"/>
  <c r="S46" i="212"/>
  <c r="S51" i="212" s="1"/>
  <c r="AA47" i="212" s="1"/>
  <c r="P46" i="212"/>
  <c r="P51" i="212" s="1"/>
  <c r="Z48" i="212" s="1"/>
  <c r="O46" i="212"/>
  <c r="O51" i="212" s="1"/>
  <c r="Z47" i="212" s="1"/>
  <c r="L46" i="212"/>
  <c r="H46" i="212"/>
  <c r="H49" i="212" s="1"/>
  <c r="C46" i="212"/>
  <c r="H50" i="212" s="1"/>
  <c r="BO45" i="212"/>
  <c r="BN45" i="212"/>
  <c r="BM45" i="212"/>
  <c r="BL45" i="212"/>
  <c r="BK45" i="212"/>
  <c r="BJ45" i="212"/>
  <c r="BP45" i="212" s="1"/>
  <c r="V45" i="212"/>
  <c r="V51" i="212" s="1"/>
  <c r="AB46" i="212" s="1"/>
  <c r="AL46" i="212" s="1"/>
  <c r="AW46" i="212" s="1"/>
  <c r="U45" i="212"/>
  <c r="U51" i="212" s="1"/>
  <c r="AB45" i="212" s="1"/>
  <c r="AL45" i="212" s="1"/>
  <c r="AW45" i="212" s="1"/>
  <c r="R45" i="212"/>
  <c r="R51" i="212" s="1"/>
  <c r="AA46" i="212" s="1"/>
  <c r="Q45" i="212"/>
  <c r="Q51" i="212" s="1"/>
  <c r="AA45" i="212" s="1"/>
  <c r="N45" i="212"/>
  <c r="N51" i="212" s="1"/>
  <c r="Z46" i="212" s="1"/>
  <c r="M45" i="212"/>
  <c r="M51" i="212" s="1"/>
  <c r="Z45" i="212" s="1"/>
  <c r="L45" i="212"/>
  <c r="H45" i="212"/>
  <c r="C48" i="212" s="1"/>
  <c r="C45" i="212"/>
  <c r="C49" i="212" s="1"/>
  <c r="BO39" i="212"/>
  <c r="BN39" i="212"/>
  <c r="BM39" i="212"/>
  <c r="BL39" i="212"/>
  <c r="BK39" i="212"/>
  <c r="BJ39" i="212"/>
  <c r="BP39" i="212" s="1"/>
  <c r="W39" i="212"/>
  <c r="V39" i="212"/>
  <c r="S39" i="212"/>
  <c r="R39" i="212"/>
  <c r="O39" i="212"/>
  <c r="N39" i="212"/>
  <c r="L39" i="212"/>
  <c r="BO38" i="212"/>
  <c r="BN38" i="212"/>
  <c r="BM38" i="212"/>
  <c r="BL38" i="212"/>
  <c r="BK38" i="212"/>
  <c r="BJ38" i="212"/>
  <c r="BP38" i="212" s="1"/>
  <c r="X38" i="212"/>
  <c r="U38" i="212"/>
  <c r="T38" i="212"/>
  <c r="Q38" i="212"/>
  <c r="P38" i="212"/>
  <c r="M38" i="212"/>
  <c r="L38" i="212"/>
  <c r="BO37" i="212"/>
  <c r="BN37" i="212"/>
  <c r="BM37" i="212"/>
  <c r="BL37" i="212"/>
  <c r="BK37" i="212"/>
  <c r="BJ37" i="212"/>
  <c r="BP37" i="212" s="1"/>
  <c r="X37" i="212"/>
  <c r="V37" i="212"/>
  <c r="T37" i="212"/>
  <c r="R37" i="212"/>
  <c r="P37" i="212"/>
  <c r="N37" i="212"/>
  <c r="L37" i="212"/>
  <c r="BO36" i="212"/>
  <c r="BN36" i="212"/>
  <c r="BM36" i="212"/>
  <c r="BL36" i="212"/>
  <c r="BK36" i="212"/>
  <c r="BJ36" i="212"/>
  <c r="BP36" i="212" s="1"/>
  <c r="W36" i="212"/>
  <c r="U36" i="212"/>
  <c r="S36" i="212"/>
  <c r="Q36" i="212"/>
  <c r="O36" i="212"/>
  <c r="M36" i="212"/>
  <c r="L36" i="212"/>
  <c r="BO35" i="212"/>
  <c r="BN35" i="212"/>
  <c r="BM35" i="212"/>
  <c r="BL35" i="212"/>
  <c r="BK35" i="212"/>
  <c r="BJ35" i="212"/>
  <c r="BP35" i="212" s="1"/>
  <c r="X35" i="212"/>
  <c r="X40" i="212" s="1"/>
  <c r="AB37" i="212" s="1"/>
  <c r="AL37" i="212" s="1"/>
  <c r="AW37" i="212" s="1"/>
  <c r="W35" i="212"/>
  <c r="W40" i="212" s="1"/>
  <c r="AB36" i="212" s="1"/>
  <c r="AL36" i="212" s="1"/>
  <c r="AW36" i="212" s="1"/>
  <c r="T35" i="212"/>
  <c r="T40" i="212" s="1"/>
  <c r="AA37" i="212" s="1"/>
  <c r="S35" i="212"/>
  <c r="S40" i="212" s="1"/>
  <c r="AA36" i="212" s="1"/>
  <c r="P35" i="212"/>
  <c r="P40" i="212" s="1"/>
  <c r="Z37" i="212" s="1"/>
  <c r="O35" i="212"/>
  <c r="O40" i="212" s="1"/>
  <c r="Z36" i="212" s="1"/>
  <c r="L35" i="212"/>
  <c r="H35" i="212"/>
  <c r="H38" i="212" s="1"/>
  <c r="C35" i="212"/>
  <c r="H36" i="212" s="1"/>
  <c r="BO34" i="212"/>
  <c r="BN34" i="212"/>
  <c r="BM34" i="212"/>
  <c r="BL34" i="212"/>
  <c r="BK34" i="212"/>
  <c r="BJ34" i="212"/>
  <c r="BP34" i="212" s="1"/>
  <c r="V34" i="212"/>
  <c r="V40" i="212" s="1"/>
  <c r="AB35" i="212" s="1"/>
  <c r="AL35" i="212" s="1"/>
  <c r="AW35" i="212" s="1"/>
  <c r="U34" i="212"/>
  <c r="U40" i="212" s="1"/>
  <c r="AB34" i="212" s="1"/>
  <c r="AL34" i="212" s="1"/>
  <c r="AW34" i="212" s="1"/>
  <c r="R34" i="212"/>
  <c r="R40" i="212" s="1"/>
  <c r="AA35" i="212" s="1"/>
  <c r="Q34" i="212"/>
  <c r="Q40" i="212" s="1"/>
  <c r="AA34" i="212" s="1"/>
  <c r="N34" i="212"/>
  <c r="N40" i="212" s="1"/>
  <c r="Z35" i="212" s="1"/>
  <c r="M34" i="212"/>
  <c r="M40" i="212" s="1"/>
  <c r="Z34" i="212" s="1"/>
  <c r="L34" i="212"/>
  <c r="H34" i="212"/>
  <c r="C39" i="212" s="1"/>
  <c r="C34" i="212"/>
  <c r="C38" i="212" s="1"/>
  <c r="BO28" i="212"/>
  <c r="BN28" i="212"/>
  <c r="BM28" i="212"/>
  <c r="BL28" i="212"/>
  <c r="BK28" i="212"/>
  <c r="BJ28" i="212"/>
  <c r="BP28" i="212" s="1"/>
  <c r="W28" i="212"/>
  <c r="V28" i="212"/>
  <c r="S28" i="212"/>
  <c r="R28" i="212"/>
  <c r="O28" i="212"/>
  <c r="N28" i="212"/>
  <c r="L28" i="212"/>
  <c r="BO27" i="212"/>
  <c r="BN27" i="212"/>
  <c r="BM27" i="212"/>
  <c r="BL27" i="212"/>
  <c r="BK27" i="212"/>
  <c r="BJ27" i="212"/>
  <c r="X27" i="212"/>
  <c r="U27" i="212"/>
  <c r="T27" i="212"/>
  <c r="Q27" i="212"/>
  <c r="P27" i="212"/>
  <c r="M27" i="212"/>
  <c r="L27" i="212"/>
  <c r="BO26" i="212"/>
  <c r="BN26" i="212"/>
  <c r="BM26" i="212"/>
  <c r="BL26" i="212"/>
  <c r="BK26" i="212"/>
  <c r="BJ26" i="212"/>
  <c r="BP26" i="212" s="1"/>
  <c r="X26" i="212"/>
  <c r="V26" i="212"/>
  <c r="T26" i="212"/>
  <c r="R26" i="212"/>
  <c r="P26" i="212"/>
  <c r="N26" i="212"/>
  <c r="L26" i="212"/>
  <c r="BO25" i="212"/>
  <c r="BN25" i="212"/>
  <c r="BM25" i="212"/>
  <c r="BL25" i="212"/>
  <c r="BK25" i="212"/>
  <c r="BJ25" i="212"/>
  <c r="BP25" i="212" s="1"/>
  <c r="W25" i="212"/>
  <c r="U25" i="212"/>
  <c r="S25" i="212"/>
  <c r="Q25" i="212"/>
  <c r="O25" i="212"/>
  <c r="M25" i="212"/>
  <c r="L25" i="212"/>
  <c r="BO24" i="212"/>
  <c r="BN24" i="212"/>
  <c r="BM24" i="212"/>
  <c r="BL24" i="212"/>
  <c r="BK24" i="212"/>
  <c r="BJ24" i="212"/>
  <c r="BP24" i="212" s="1"/>
  <c r="X24" i="212"/>
  <c r="X29" i="212" s="1"/>
  <c r="AB26" i="212" s="1"/>
  <c r="AL26" i="212" s="1"/>
  <c r="AW26" i="212" s="1"/>
  <c r="W24" i="212"/>
  <c r="W29" i="212" s="1"/>
  <c r="AB25" i="212" s="1"/>
  <c r="AL25" i="212" s="1"/>
  <c r="AW25" i="212" s="1"/>
  <c r="T24" i="212"/>
  <c r="T29" i="212" s="1"/>
  <c r="AA26" i="212" s="1"/>
  <c r="S24" i="212"/>
  <c r="S29" i="212" s="1"/>
  <c r="AA25" i="212" s="1"/>
  <c r="P24" i="212"/>
  <c r="P29" i="212" s="1"/>
  <c r="Z26" i="212" s="1"/>
  <c r="O24" i="212"/>
  <c r="O29" i="212" s="1"/>
  <c r="Z25" i="212" s="1"/>
  <c r="L24" i="212"/>
  <c r="H24" i="212"/>
  <c r="H27" i="212" s="1"/>
  <c r="C24" i="212"/>
  <c r="H28" i="212" s="1"/>
  <c r="BO23" i="212"/>
  <c r="BN23" i="212"/>
  <c r="BM23" i="212"/>
  <c r="BL23" i="212"/>
  <c r="BK23" i="212"/>
  <c r="BJ23" i="212"/>
  <c r="BP23" i="212" s="1"/>
  <c r="V23" i="212"/>
  <c r="V29" i="212" s="1"/>
  <c r="AB24" i="212" s="1"/>
  <c r="AL24" i="212" s="1"/>
  <c r="AW24" i="212" s="1"/>
  <c r="U23" i="212"/>
  <c r="U29" i="212" s="1"/>
  <c r="AB23" i="212" s="1"/>
  <c r="AL23" i="212" s="1"/>
  <c r="AW23" i="212" s="1"/>
  <c r="R23" i="212"/>
  <c r="R29" i="212" s="1"/>
  <c r="AA24" i="212" s="1"/>
  <c r="Q23" i="212"/>
  <c r="Q29" i="212" s="1"/>
  <c r="AA23" i="212" s="1"/>
  <c r="N23" i="212"/>
  <c r="N29" i="212" s="1"/>
  <c r="Z24" i="212" s="1"/>
  <c r="M23" i="212"/>
  <c r="M29" i="212" s="1"/>
  <c r="Z23" i="212" s="1"/>
  <c r="L23" i="212"/>
  <c r="H23" i="212"/>
  <c r="AI24" i="212" s="1"/>
  <c r="C23" i="212"/>
  <c r="AI23" i="212" s="1"/>
  <c r="BO17" i="212"/>
  <c r="BN17" i="212"/>
  <c r="BM17" i="212"/>
  <c r="BL17" i="212"/>
  <c r="BK17" i="212"/>
  <c r="BJ17" i="212"/>
  <c r="BP17" i="212" s="1"/>
  <c r="W17" i="212"/>
  <c r="V17" i="212"/>
  <c r="S17" i="212"/>
  <c r="R17" i="212"/>
  <c r="O17" i="212"/>
  <c r="N17" i="212"/>
  <c r="L17" i="212"/>
  <c r="BO16" i="212"/>
  <c r="BN16" i="212"/>
  <c r="BM16" i="212"/>
  <c r="BL16" i="212"/>
  <c r="BK16" i="212"/>
  <c r="BJ16" i="212"/>
  <c r="X16" i="212"/>
  <c r="U16" i="212"/>
  <c r="T16" i="212"/>
  <c r="Q16" i="212"/>
  <c r="P16" i="212"/>
  <c r="M16" i="212"/>
  <c r="L16" i="212"/>
  <c r="BO15" i="212"/>
  <c r="BN15" i="212"/>
  <c r="BM15" i="212"/>
  <c r="BL15" i="212"/>
  <c r="BK15" i="212"/>
  <c r="BJ15" i="212"/>
  <c r="X15" i="212"/>
  <c r="V15" i="212"/>
  <c r="T15" i="212"/>
  <c r="R15" i="212"/>
  <c r="P15" i="212"/>
  <c r="N15" i="212"/>
  <c r="L15" i="212"/>
  <c r="BO14" i="212"/>
  <c r="BN14" i="212"/>
  <c r="BM14" i="212"/>
  <c r="BL14" i="212"/>
  <c r="BK14" i="212"/>
  <c r="BJ14" i="212"/>
  <c r="W14" i="212"/>
  <c r="U14" i="212"/>
  <c r="S14" i="212"/>
  <c r="Q14" i="212"/>
  <c r="O14" i="212"/>
  <c r="M14" i="212"/>
  <c r="L14" i="212"/>
  <c r="BO13" i="212"/>
  <c r="BN13" i="212"/>
  <c r="BM13" i="212"/>
  <c r="BL13" i="212"/>
  <c r="BK13" i="212"/>
  <c r="BJ13" i="212"/>
  <c r="X13" i="212"/>
  <c r="X18" i="212" s="1"/>
  <c r="AB15" i="212" s="1"/>
  <c r="AL15" i="212" s="1"/>
  <c r="AW15" i="212" s="1"/>
  <c r="W13" i="212"/>
  <c r="W18" i="212" s="1"/>
  <c r="AB14" i="212" s="1"/>
  <c r="AL14" i="212" s="1"/>
  <c r="AW14" i="212" s="1"/>
  <c r="T13" i="212"/>
  <c r="T18" i="212" s="1"/>
  <c r="AA15" i="212" s="1"/>
  <c r="S13" i="212"/>
  <c r="S18" i="212" s="1"/>
  <c r="AA14" i="212" s="1"/>
  <c r="P13" i="212"/>
  <c r="P18" i="212" s="1"/>
  <c r="Z15" i="212" s="1"/>
  <c r="O13" i="212"/>
  <c r="O18" i="212" s="1"/>
  <c r="Z14" i="212" s="1"/>
  <c r="L13" i="212"/>
  <c r="H13" i="212"/>
  <c r="H16" i="212" s="1"/>
  <c r="C13" i="212"/>
  <c r="H14" i="212" s="1"/>
  <c r="BO12" i="212"/>
  <c r="BN12" i="212"/>
  <c r="BM12" i="212"/>
  <c r="BL12" i="212"/>
  <c r="BK12" i="212"/>
  <c r="BJ12" i="212"/>
  <c r="V12" i="212"/>
  <c r="V18" i="212" s="1"/>
  <c r="AB13" i="212" s="1"/>
  <c r="AL13" i="212" s="1"/>
  <c r="AW13" i="212" s="1"/>
  <c r="U12" i="212"/>
  <c r="U18" i="212" s="1"/>
  <c r="AB12" i="212" s="1"/>
  <c r="AL12" i="212" s="1"/>
  <c r="AW12" i="212" s="1"/>
  <c r="R12" i="212"/>
  <c r="R18" i="212" s="1"/>
  <c r="AA13" i="212" s="1"/>
  <c r="Q12" i="212"/>
  <c r="Q18" i="212" s="1"/>
  <c r="AA12" i="212" s="1"/>
  <c r="N12" i="212"/>
  <c r="N18" i="212" s="1"/>
  <c r="Z13" i="212" s="1"/>
  <c r="M12" i="212"/>
  <c r="M18" i="212" s="1"/>
  <c r="Z12" i="212" s="1"/>
  <c r="L12" i="212"/>
  <c r="H12" i="212"/>
  <c r="C17" i="212" s="1"/>
  <c r="C12" i="212"/>
  <c r="C16" i="212" s="1"/>
  <c r="BO94" i="211"/>
  <c r="BN94" i="211"/>
  <c r="BM94" i="211"/>
  <c r="BL94" i="211"/>
  <c r="BK94" i="211"/>
  <c r="BJ94" i="211"/>
  <c r="W94" i="211"/>
  <c r="V94" i="211"/>
  <c r="S94" i="211"/>
  <c r="R94" i="211"/>
  <c r="O94" i="211"/>
  <c r="N94" i="211"/>
  <c r="L94" i="211"/>
  <c r="BO93" i="211"/>
  <c r="BN93" i="211"/>
  <c r="BM93" i="211"/>
  <c r="BL93" i="211"/>
  <c r="BK93" i="211"/>
  <c r="BJ93" i="211"/>
  <c r="X93" i="211"/>
  <c r="U93" i="211"/>
  <c r="T93" i="211"/>
  <c r="Q93" i="211"/>
  <c r="P93" i="211"/>
  <c r="M93" i="211"/>
  <c r="L93" i="211"/>
  <c r="BO92" i="211"/>
  <c r="BN92" i="211"/>
  <c r="BM92" i="211"/>
  <c r="BL92" i="211"/>
  <c r="BK92" i="211"/>
  <c r="BJ92" i="211"/>
  <c r="BP92" i="211" s="1"/>
  <c r="X92" i="211"/>
  <c r="V92" i="211"/>
  <c r="T92" i="211"/>
  <c r="R92" i="211"/>
  <c r="P92" i="211"/>
  <c r="N92" i="211"/>
  <c r="L92" i="211"/>
  <c r="BO91" i="211"/>
  <c r="BN91" i="211"/>
  <c r="BM91" i="211"/>
  <c r="BL91" i="211"/>
  <c r="BK91" i="211"/>
  <c r="BJ91" i="211"/>
  <c r="W91" i="211"/>
  <c r="U91" i="211"/>
  <c r="S91" i="211"/>
  <c r="Q91" i="211"/>
  <c r="O91" i="211"/>
  <c r="M91" i="211"/>
  <c r="L91" i="211"/>
  <c r="BO90" i="211"/>
  <c r="BN90" i="211"/>
  <c r="BM90" i="211"/>
  <c r="BL90" i="211"/>
  <c r="BK90" i="211"/>
  <c r="BJ90" i="211"/>
  <c r="BP90" i="211" s="1"/>
  <c r="X90" i="211"/>
  <c r="X95" i="211" s="1"/>
  <c r="AB92" i="211" s="1"/>
  <c r="AL92" i="211" s="1"/>
  <c r="AW92" i="211" s="1"/>
  <c r="W90" i="211"/>
  <c r="W95" i="211" s="1"/>
  <c r="AB91" i="211" s="1"/>
  <c r="AL91" i="211" s="1"/>
  <c r="AW91" i="211" s="1"/>
  <c r="T90" i="211"/>
  <c r="T95" i="211" s="1"/>
  <c r="AA92" i="211" s="1"/>
  <c r="S90" i="211"/>
  <c r="S95" i="211" s="1"/>
  <c r="AA91" i="211" s="1"/>
  <c r="P90" i="211"/>
  <c r="P95" i="211" s="1"/>
  <c r="Z92" i="211" s="1"/>
  <c r="O90" i="211"/>
  <c r="O95" i="211" s="1"/>
  <c r="Z91" i="211" s="1"/>
  <c r="L90" i="211"/>
  <c r="H90" i="211"/>
  <c r="H93" i="211" s="1"/>
  <c r="C90" i="211"/>
  <c r="H94" i="211" s="1"/>
  <c r="BO89" i="211"/>
  <c r="BN89" i="211"/>
  <c r="BM89" i="211"/>
  <c r="BL89" i="211"/>
  <c r="BK89" i="211"/>
  <c r="BJ89" i="211"/>
  <c r="BP89" i="211" s="1"/>
  <c r="V89" i="211"/>
  <c r="V95" i="211" s="1"/>
  <c r="AB90" i="211" s="1"/>
  <c r="AL90" i="211" s="1"/>
  <c r="AW90" i="211" s="1"/>
  <c r="U89" i="211"/>
  <c r="U95" i="211" s="1"/>
  <c r="AB89" i="211" s="1"/>
  <c r="AL89" i="211" s="1"/>
  <c r="AW89" i="211" s="1"/>
  <c r="R89" i="211"/>
  <c r="R95" i="211" s="1"/>
  <c r="AA90" i="211" s="1"/>
  <c r="Q89" i="211"/>
  <c r="Q95" i="211" s="1"/>
  <c r="AA89" i="211" s="1"/>
  <c r="N89" i="211"/>
  <c r="N95" i="211" s="1"/>
  <c r="Z90" i="211" s="1"/>
  <c r="M89" i="211"/>
  <c r="M95" i="211" s="1"/>
  <c r="Z89" i="211" s="1"/>
  <c r="L89" i="211"/>
  <c r="H89" i="211"/>
  <c r="C94" i="211" s="1"/>
  <c r="C89" i="211"/>
  <c r="C91" i="211" s="1"/>
  <c r="BO83" i="211"/>
  <c r="BN83" i="211"/>
  <c r="BM83" i="211"/>
  <c r="BL83" i="211"/>
  <c r="BK83" i="211"/>
  <c r="BJ83" i="211"/>
  <c r="W83" i="211"/>
  <c r="V83" i="211"/>
  <c r="S83" i="211"/>
  <c r="R83" i="211"/>
  <c r="O83" i="211"/>
  <c r="N83" i="211"/>
  <c r="L83" i="211"/>
  <c r="BO82" i="211"/>
  <c r="BN82" i="211"/>
  <c r="BM82" i="211"/>
  <c r="BL82" i="211"/>
  <c r="BK82" i="211"/>
  <c r="BJ82" i="211"/>
  <c r="BP82" i="211" s="1"/>
  <c r="X82" i="211"/>
  <c r="U82" i="211"/>
  <c r="T82" i="211"/>
  <c r="Q82" i="211"/>
  <c r="P82" i="211"/>
  <c r="M82" i="211"/>
  <c r="L82" i="211"/>
  <c r="BO81" i="211"/>
  <c r="BN81" i="211"/>
  <c r="BM81" i="211"/>
  <c r="BL81" i="211"/>
  <c r="BK81" i="211"/>
  <c r="BJ81" i="211"/>
  <c r="X81" i="211"/>
  <c r="V81" i="211"/>
  <c r="T81" i="211"/>
  <c r="R81" i="211"/>
  <c r="P81" i="211"/>
  <c r="N81" i="211"/>
  <c r="L81" i="211"/>
  <c r="BO80" i="211"/>
  <c r="BN80" i="211"/>
  <c r="BM80" i="211"/>
  <c r="BL80" i="211"/>
  <c r="BK80" i="211"/>
  <c r="BJ80" i="211"/>
  <c r="BP80" i="211" s="1"/>
  <c r="W80" i="211"/>
  <c r="U80" i="211"/>
  <c r="S80" i="211"/>
  <c r="Q80" i="211"/>
  <c r="O80" i="211"/>
  <c r="M80" i="211"/>
  <c r="L80" i="211"/>
  <c r="BO79" i="211"/>
  <c r="BN79" i="211"/>
  <c r="BM79" i="211"/>
  <c r="BL79" i="211"/>
  <c r="BK79" i="211"/>
  <c r="BJ79" i="211"/>
  <c r="BP79" i="211" s="1"/>
  <c r="X79" i="211"/>
  <c r="X84" i="211" s="1"/>
  <c r="AB81" i="211" s="1"/>
  <c r="AL81" i="211" s="1"/>
  <c r="AW81" i="211" s="1"/>
  <c r="W79" i="211"/>
  <c r="W84" i="211" s="1"/>
  <c r="AB80" i="211" s="1"/>
  <c r="AL80" i="211" s="1"/>
  <c r="AW80" i="211" s="1"/>
  <c r="T79" i="211"/>
  <c r="T84" i="211" s="1"/>
  <c r="AA81" i="211" s="1"/>
  <c r="S79" i="211"/>
  <c r="S84" i="211" s="1"/>
  <c r="AA80" i="211" s="1"/>
  <c r="P79" i="211"/>
  <c r="P84" i="211" s="1"/>
  <c r="Z81" i="211" s="1"/>
  <c r="O79" i="211"/>
  <c r="O84" i="211" s="1"/>
  <c r="Z80" i="211" s="1"/>
  <c r="L79" i="211"/>
  <c r="H79" i="211"/>
  <c r="H81" i="211" s="1"/>
  <c r="C79" i="211"/>
  <c r="AI80" i="211" s="1"/>
  <c r="BO78" i="211"/>
  <c r="BN78" i="211"/>
  <c r="BM78" i="211"/>
  <c r="BL78" i="211"/>
  <c r="BK78" i="211"/>
  <c r="BJ78" i="211"/>
  <c r="V78" i="211"/>
  <c r="V84" i="211" s="1"/>
  <c r="AB79" i="211" s="1"/>
  <c r="AL79" i="211" s="1"/>
  <c r="AW79" i="211" s="1"/>
  <c r="U78" i="211"/>
  <c r="U84" i="211" s="1"/>
  <c r="AB78" i="211" s="1"/>
  <c r="AL78" i="211" s="1"/>
  <c r="AW78" i="211" s="1"/>
  <c r="R78" i="211"/>
  <c r="R84" i="211" s="1"/>
  <c r="AA79" i="211" s="1"/>
  <c r="Q78" i="211"/>
  <c r="Q84" i="211" s="1"/>
  <c r="AA78" i="211" s="1"/>
  <c r="N78" i="211"/>
  <c r="N84" i="211" s="1"/>
  <c r="Z79" i="211" s="1"/>
  <c r="M78" i="211"/>
  <c r="M84" i="211" s="1"/>
  <c r="Z78" i="211" s="1"/>
  <c r="L78" i="211"/>
  <c r="H78" i="211"/>
  <c r="C83" i="211" s="1"/>
  <c r="C78" i="211"/>
  <c r="C82" i="211" s="1"/>
  <c r="BV77" i="211"/>
  <c r="BV76" i="211"/>
  <c r="CC75" i="211"/>
  <c r="CC74" i="211"/>
  <c r="BV73" i="211"/>
  <c r="BV72" i="211"/>
  <c r="BO72" i="211"/>
  <c r="BN72" i="211"/>
  <c r="BM72" i="211"/>
  <c r="BL72" i="211"/>
  <c r="BK72" i="211"/>
  <c r="BJ72" i="211"/>
  <c r="BP72" i="211" s="1"/>
  <c r="W72" i="211"/>
  <c r="V72" i="211"/>
  <c r="S72" i="211"/>
  <c r="R72" i="211"/>
  <c r="O72" i="211"/>
  <c r="N72" i="211"/>
  <c r="L72" i="211"/>
  <c r="CH71" i="211"/>
  <c r="BO71" i="211"/>
  <c r="BN71" i="211"/>
  <c r="BM71" i="211"/>
  <c r="BL71" i="211"/>
  <c r="BK71" i="211"/>
  <c r="BJ71" i="211"/>
  <c r="BP71" i="211" s="1"/>
  <c r="X71" i="211"/>
  <c r="U71" i="211"/>
  <c r="T71" i="211"/>
  <c r="Q71" i="211"/>
  <c r="P71" i="211"/>
  <c r="M71" i="211"/>
  <c r="L71" i="211"/>
  <c r="CH70" i="211"/>
  <c r="BO70" i="211"/>
  <c r="BN70" i="211"/>
  <c r="BM70" i="211"/>
  <c r="BL70" i="211"/>
  <c r="BK70" i="211"/>
  <c r="BJ70" i="211"/>
  <c r="BP70" i="211" s="1"/>
  <c r="X70" i="211"/>
  <c r="V70" i="211"/>
  <c r="T70" i="211"/>
  <c r="R70" i="211"/>
  <c r="P70" i="211"/>
  <c r="N70" i="211"/>
  <c r="L70" i="211"/>
  <c r="BV69" i="211"/>
  <c r="BO69" i="211"/>
  <c r="BN69" i="211"/>
  <c r="BM69" i="211"/>
  <c r="BL69" i="211"/>
  <c r="BK69" i="211"/>
  <c r="BJ69" i="211"/>
  <c r="BP69" i="211" s="1"/>
  <c r="W69" i="211"/>
  <c r="U69" i="211"/>
  <c r="S69" i="211"/>
  <c r="Q69" i="211"/>
  <c r="O69" i="211"/>
  <c r="M69" i="211"/>
  <c r="L69" i="211"/>
  <c r="BV68" i="211"/>
  <c r="BO68" i="211"/>
  <c r="BN68" i="211"/>
  <c r="BM68" i="211"/>
  <c r="BL68" i="211"/>
  <c r="BK68" i="211"/>
  <c r="BJ68" i="211"/>
  <c r="BP68" i="211" s="1"/>
  <c r="X68" i="211"/>
  <c r="X73" i="211" s="1"/>
  <c r="AB70" i="211" s="1"/>
  <c r="AL70" i="211" s="1"/>
  <c r="AW70" i="211" s="1"/>
  <c r="W68" i="211"/>
  <c r="W73" i="211" s="1"/>
  <c r="AB69" i="211" s="1"/>
  <c r="AL69" i="211" s="1"/>
  <c r="AW69" i="211" s="1"/>
  <c r="T68" i="211"/>
  <c r="T73" i="211" s="1"/>
  <c r="AA70" i="211" s="1"/>
  <c r="S68" i="211"/>
  <c r="S73" i="211" s="1"/>
  <c r="AA69" i="211" s="1"/>
  <c r="P68" i="211"/>
  <c r="P73" i="211" s="1"/>
  <c r="Z70" i="211" s="1"/>
  <c r="O68" i="211"/>
  <c r="O73" i="211" s="1"/>
  <c r="Z69" i="211" s="1"/>
  <c r="L68" i="211"/>
  <c r="H68" i="211"/>
  <c r="AI70" i="211" s="1"/>
  <c r="C68" i="211"/>
  <c r="H72" i="211" s="1"/>
  <c r="CC67" i="211"/>
  <c r="BO67" i="211"/>
  <c r="BN67" i="211"/>
  <c r="BM67" i="211"/>
  <c r="BL67" i="211"/>
  <c r="BK67" i="211"/>
  <c r="BJ67" i="211"/>
  <c r="V67" i="211"/>
  <c r="V73" i="211" s="1"/>
  <c r="AB68" i="211" s="1"/>
  <c r="AL68" i="211" s="1"/>
  <c r="AW68" i="211" s="1"/>
  <c r="U67" i="211"/>
  <c r="U73" i="211" s="1"/>
  <c r="AB67" i="211" s="1"/>
  <c r="AL67" i="211" s="1"/>
  <c r="AW67" i="211" s="1"/>
  <c r="R67" i="211"/>
  <c r="R73" i="211" s="1"/>
  <c r="AA68" i="211" s="1"/>
  <c r="Q67" i="211"/>
  <c r="Q73" i="211" s="1"/>
  <c r="AA67" i="211" s="1"/>
  <c r="N67" i="211"/>
  <c r="N73" i="211" s="1"/>
  <c r="Z68" i="211" s="1"/>
  <c r="M67" i="211"/>
  <c r="M73" i="211" s="1"/>
  <c r="Z67" i="211" s="1"/>
  <c r="L67" i="211"/>
  <c r="H67" i="211"/>
  <c r="C70" i="211" s="1"/>
  <c r="C67" i="211"/>
  <c r="C71" i="211" s="1"/>
  <c r="CM66" i="211"/>
  <c r="CC66" i="211"/>
  <c r="CM65" i="211"/>
  <c r="BV65" i="211"/>
  <c r="BV64" i="211"/>
  <c r="BV61" i="211"/>
  <c r="BO61" i="211"/>
  <c r="BN61" i="211"/>
  <c r="BM61" i="211"/>
  <c r="BL61" i="211"/>
  <c r="BK61" i="211"/>
  <c r="BJ61" i="211"/>
  <c r="W61" i="211"/>
  <c r="V61" i="211"/>
  <c r="S61" i="211"/>
  <c r="R61" i="211"/>
  <c r="O61" i="211"/>
  <c r="N61" i="211"/>
  <c r="L61" i="211"/>
  <c r="CM60" i="211"/>
  <c r="BV60" i="211"/>
  <c r="BO60" i="211"/>
  <c r="BN60" i="211"/>
  <c r="BM60" i="211"/>
  <c r="BL60" i="211"/>
  <c r="BK60" i="211"/>
  <c r="BJ60" i="211"/>
  <c r="BP60" i="211" s="1"/>
  <c r="X60" i="211"/>
  <c r="U60" i="211"/>
  <c r="T60" i="211"/>
  <c r="Q60" i="211"/>
  <c r="P60" i="211"/>
  <c r="M60" i="211"/>
  <c r="L60" i="211"/>
  <c r="CM59" i="211"/>
  <c r="CC59" i="211"/>
  <c r="BO59" i="211"/>
  <c r="BN59" i="211"/>
  <c r="BM59" i="211"/>
  <c r="BL59" i="211"/>
  <c r="BK59" i="211"/>
  <c r="BJ59" i="211"/>
  <c r="BP59" i="211" s="1"/>
  <c r="X59" i="211"/>
  <c r="V59" i="211"/>
  <c r="T59" i="211"/>
  <c r="R59" i="211"/>
  <c r="P59" i="211"/>
  <c r="N59" i="211"/>
  <c r="L59" i="211"/>
  <c r="CC58" i="211"/>
  <c r="BO58" i="211"/>
  <c r="BN58" i="211"/>
  <c r="BM58" i="211"/>
  <c r="BL58" i="211"/>
  <c r="BK58" i="211"/>
  <c r="BJ58" i="211"/>
  <c r="BP58" i="211" s="1"/>
  <c r="W58" i="211"/>
  <c r="U58" i="211"/>
  <c r="S58" i="211"/>
  <c r="Q58" i="211"/>
  <c r="O58" i="211"/>
  <c r="M58" i="211"/>
  <c r="L58" i="211"/>
  <c r="BV57" i="211"/>
  <c r="BO57" i="211"/>
  <c r="BN57" i="211"/>
  <c r="BM57" i="211"/>
  <c r="BL57" i="211"/>
  <c r="BK57" i="211"/>
  <c r="BJ57" i="211"/>
  <c r="X57" i="211"/>
  <c r="X62" i="211" s="1"/>
  <c r="AB59" i="211" s="1"/>
  <c r="AL59" i="211" s="1"/>
  <c r="AW59" i="211" s="1"/>
  <c r="W57" i="211"/>
  <c r="W62" i="211" s="1"/>
  <c r="AB58" i="211" s="1"/>
  <c r="AL58" i="211" s="1"/>
  <c r="AW58" i="211" s="1"/>
  <c r="T57" i="211"/>
  <c r="T62" i="211" s="1"/>
  <c r="AA59" i="211" s="1"/>
  <c r="S57" i="211"/>
  <c r="S62" i="211" s="1"/>
  <c r="AA58" i="211" s="1"/>
  <c r="P57" i="211"/>
  <c r="P62" i="211" s="1"/>
  <c r="Z59" i="211" s="1"/>
  <c r="O57" i="211"/>
  <c r="O62" i="211" s="1"/>
  <c r="Z58" i="211" s="1"/>
  <c r="L57" i="211"/>
  <c r="H57" i="211"/>
  <c r="H60" i="211" s="1"/>
  <c r="C57" i="211"/>
  <c r="H58" i="211" s="1"/>
  <c r="BV56" i="211"/>
  <c r="BO56" i="211"/>
  <c r="BN56" i="211"/>
  <c r="BM56" i="211"/>
  <c r="BL56" i="211"/>
  <c r="BK56" i="211"/>
  <c r="BJ56" i="211"/>
  <c r="BP56" i="211" s="1"/>
  <c r="V56" i="211"/>
  <c r="V62" i="211" s="1"/>
  <c r="AB57" i="211" s="1"/>
  <c r="AL57" i="211" s="1"/>
  <c r="AW57" i="211" s="1"/>
  <c r="U56" i="211"/>
  <c r="U62" i="211" s="1"/>
  <c r="AB56" i="211" s="1"/>
  <c r="AL56" i="211" s="1"/>
  <c r="AW56" i="211" s="1"/>
  <c r="R56" i="211"/>
  <c r="R62" i="211" s="1"/>
  <c r="AA57" i="211" s="1"/>
  <c r="Q56" i="211"/>
  <c r="Q62" i="211" s="1"/>
  <c r="AA56" i="211" s="1"/>
  <c r="N56" i="211"/>
  <c r="N62" i="211" s="1"/>
  <c r="Z57" i="211" s="1"/>
  <c r="M56" i="211"/>
  <c r="M62" i="211" s="1"/>
  <c r="Z56" i="211" s="1"/>
  <c r="L56" i="211"/>
  <c r="H56" i="211"/>
  <c r="C61" i="211" s="1"/>
  <c r="C56" i="211"/>
  <c r="C60" i="211" s="1"/>
  <c r="CH55" i="211"/>
  <c r="CH54" i="211"/>
  <c r="BV53" i="211"/>
  <c r="BV52" i="211"/>
  <c r="CC51" i="211"/>
  <c r="CC50" i="211"/>
  <c r="BO50" i="211"/>
  <c r="BN50" i="211"/>
  <c r="BM50" i="211"/>
  <c r="BL50" i="211"/>
  <c r="BK50" i="211"/>
  <c r="BJ50" i="211"/>
  <c r="BP50" i="211" s="1"/>
  <c r="W50" i="211"/>
  <c r="V50" i="211"/>
  <c r="S50" i="211"/>
  <c r="R50" i="211"/>
  <c r="O50" i="211"/>
  <c r="N50" i="211"/>
  <c r="L50" i="211"/>
  <c r="BV49" i="211"/>
  <c r="BO49" i="211"/>
  <c r="BN49" i="211"/>
  <c r="BM49" i="211"/>
  <c r="BL49" i="211"/>
  <c r="BK49" i="211"/>
  <c r="BJ49" i="211"/>
  <c r="BP49" i="211" s="1"/>
  <c r="X49" i="211"/>
  <c r="U49" i="211"/>
  <c r="T49" i="211"/>
  <c r="Q49" i="211"/>
  <c r="P49" i="211"/>
  <c r="M49" i="211"/>
  <c r="L49" i="211"/>
  <c r="BV48" i="211"/>
  <c r="BO48" i="211"/>
  <c r="BN48" i="211"/>
  <c r="BM48" i="211"/>
  <c r="BL48" i="211"/>
  <c r="BK48" i="211"/>
  <c r="BJ48" i="211"/>
  <c r="BP48" i="211" s="1"/>
  <c r="X48" i="211"/>
  <c r="V48" i="211"/>
  <c r="T48" i="211"/>
  <c r="R48" i="211"/>
  <c r="P48" i="211"/>
  <c r="N48" i="211"/>
  <c r="L48" i="211"/>
  <c r="BO47" i="211"/>
  <c r="BN47" i="211"/>
  <c r="BM47" i="211"/>
  <c r="BL47" i="211"/>
  <c r="BK47" i="211"/>
  <c r="BJ47" i="211"/>
  <c r="BP47" i="211" s="1"/>
  <c r="W47" i="211"/>
  <c r="U47" i="211"/>
  <c r="S47" i="211"/>
  <c r="Q47" i="211"/>
  <c r="O47" i="211"/>
  <c r="M47" i="211"/>
  <c r="L47" i="211"/>
  <c r="BO46" i="211"/>
  <c r="BN46" i="211"/>
  <c r="BM46" i="211"/>
  <c r="BL46" i="211"/>
  <c r="BK46" i="211"/>
  <c r="BJ46" i="211"/>
  <c r="BP46" i="211" s="1"/>
  <c r="X46" i="211"/>
  <c r="X51" i="211" s="1"/>
  <c r="AB48" i="211" s="1"/>
  <c r="AL48" i="211" s="1"/>
  <c r="AW48" i="211" s="1"/>
  <c r="W46" i="211"/>
  <c r="W51" i="211" s="1"/>
  <c r="AB47" i="211" s="1"/>
  <c r="AL47" i="211" s="1"/>
  <c r="AW47" i="211" s="1"/>
  <c r="T46" i="211"/>
  <c r="T51" i="211" s="1"/>
  <c r="AA48" i="211" s="1"/>
  <c r="S46" i="211"/>
  <c r="S51" i="211" s="1"/>
  <c r="AA47" i="211" s="1"/>
  <c r="P46" i="211"/>
  <c r="P51" i="211" s="1"/>
  <c r="Z48" i="211" s="1"/>
  <c r="O46" i="211"/>
  <c r="O51" i="211" s="1"/>
  <c r="Z47" i="211" s="1"/>
  <c r="L46" i="211"/>
  <c r="H46" i="211"/>
  <c r="H48" i="211" s="1"/>
  <c r="C46" i="211"/>
  <c r="AI47" i="211" s="1"/>
  <c r="BO45" i="211"/>
  <c r="BN45" i="211"/>
  <c r="BM45" i="211"/>
  <c r="BL45" i="211"/>
  <c r="BK45" i="211"/>
  <c r="BJ45" i="211"/>
  <c r="V45" i="211"/>
  <c r="V51" i="211" s="1"/>
  <c r="AB46" i="211" s="1"/>
  <c r="AL46" i="211" s="1"/>
  <c r="AW46" i="211" s="1"/>
  <c r="U45" i="211"/>
  <c r="U51" i="211" s="1"/>
  <c r="AB45" i="211" s="1"/>
  <c r="AL45" i="211" s="1"/>
  <c r="AW45" i="211" s="1"/>
  <c r="R45" i="211"/>
  <c r="R51" i="211" s="1"/>
  <c r="AA46" i="211" s="1"/>
  <c r="Q45" i="211"/>
  <c r="Q51" i="211" s="1"/>
  <c r="AA45" i="211" s="1"/>
  <c r="N45" i="211"/>
  <c r="N51" i="211" s="1"/>
  <c r="Z46" i="211" s="1"/>
  <c r="M45" i="211"/>
  <c r="M51" i="211" s="1"/>
  <c r="Z45" i="211" s="1"/>
  <c r="L45" i="211"/>
  <c r="H45" i="211"/>
  <c r="C50" i="211" s="1"/>
  <c r="C45" i="211"/>
  <c r="C49" i="211" s="1"/>
  <c r="BO39" i="211"/>
  <c r="BN39" i="211"/>
  <c r="BM39" i="211"/>
  <c r="BL39" i="211"/>
  <c r="BK39" i="211"/>
  <c r="BJ39" i="211"/>
  <c r="W39" i="211"/>
  <c r="V39" i="211"/>
  <c r="S39" i="211"/>
  <c r="R39" i="211"/>
  <c r="O39" i="211"/>
  <c r="N39" i="211"/>
  <c r="L39" i="211"/>
  <c r="BO38" i="211"/>
  <c r="BN38" i="211"/>
  <c r="BM38" i="211"/>
  <c r="BL38" i="211"/>
  <c r="BK38" i="211"/>
  <c r="BJ38" i="211"/>
  <c r="BP38" i="211" s="1"/>
  <c r="X38" i="211"/>
  <c r="U38" i="211"/>
  <c r="T38" i="211"/>
  <c r="Q38" i="211"/>
  <c r="P38" i="211"/>
  <c r="M38" i="211"/>
  <c r="L38" i="211"/>
  <c r="BO37" i="211"/>
  <c r="BN37" i="211"/>
  <c r="BM37" i="211"/>
  <c r="BL37" i="211"/>
  <c r="BK37" i="211"/>
  <c r="BJ37" i="211"/>
  <c r="BP37" i="211" s="1"/>
  <c r="X37" i="211"/>
  <c r="V37" i="211"/>
  <c r="T37" i="211"/>
  <c r="R37" i="211"/>
  <c r="P37" i="211"/>
  <c r="N37" i="211"/>
  <c r="L37" i="211"/>
  <c r="BO36" i="211"/>
  <c r="BN36" i="211"/>
  <c r="BM36" i="211"/>
  <c r="BL36" i="211"/>
  <c r="BK36" i="211"/>
  <c r="BJ36" i="211"/>
  <c r="BP36" i="211" s="1"/>
  <c r="W36" i="211"/>
  <c r="U36" i="211"/>
  <c r="S36" i="211"/>
  <c r="Q36" i="211"/>
  <c r="O36" i="211"/>
  <c r="M36" i="211"/>
  <c r="L36" i="211"/>
  <c r="BO35" i="211"/>
  <c r="BN35" i="211"/>
  <c r="BM35" i="211"/>
  <c r="BL35" i="211"/>
  <c r="BK35" i="211"/>
  <c r="BJ35" i="211"/>
  <c r="BP35" i="211" s="1"/>
  <c r="X35" i="211"/>
  <c r="X40" i="211" s="1"/>
  <c r="AB37" i="211" s="1"/>
  <c r="AL37" i="211" s="1"/>
  <c r="AW37" i="211" s="1"/>
  <c r="W35" i="211"/>
  <c r="W40" i="211" s="1"/>
  <c r="AB36" i="211" s="1"/>
  <c r="AL36" i="211" s="1"/>
  <c r="AW36" i="211" s="1"/>
  <c r="T35" i="211"/>
  <c r="T40" i="211" s="1"/>
  <c r="AA37" i="211" s="1"/>
  <c r="S35" i="211"/>
  <c r="S40" i="211" s="1"/>
  <c r="AA36" i="211" s="1"/>
  <c r="P35" i="211"/>
  <c r="P40" i="211" s="1"/>
  <c r="Z37" i="211" s="1"/>
  <c r="O35" i="211"/>
  <c r="O40" i="211" s="1"/>
  <c r="Z36" i="211" s="1"/>
  <c r="L35" i="211"/>
  <c r="H35" i="211"/>
  <c r="H38" i="211" s="1"/>
  <c r="C35" i="211"/>
  <c r="H39" i="211" s="1"/>
  <c r="BO34" i="211"/>
  <c r="BN34" i="211"/>
  <c r="BM34" i="211"/>
  <c r="BL34" i="211"/>
  <c r="BK34" i="211"/>
  <c r="BJ34" i="211"/>
  <c r="V34" i="211"/>
  <c r="V40" i="211" s="1"/>
  <c r="AB35" i="211" s="1"/>
  <c r="AL35" i="211" s="1"/>
  <c r="AW35" i="211" s="1"/>
  <c r="U34" i="211"/>
  <c r="U40" i="211" s="1"/>
  <c r="AB34" i="211" s="1"/>
  <c r="AL34" i="211" s="1"/>
  <c r="AW34" i="211" s="1"/>
  <c r="R34" i="211"/>
  <c r="R40" i="211" s="1"/>
  <c r="AA35" i="211" s="1"/>
  <c r="Q34" i="211"/>
  <c r="Q40" i="211" s="1"/>
  <c r="AA34" i="211" s="1"/>
  <c r="N34" i="211"/>
  <c r="N40" i="211" s="1"/>
  <c r="Z35" i="211" s="1"/>
  <c r="M34" i="211"/>
  <c r="M40" i="211" s="1"/>
  <c r="Z34" i="211" s="1"/>
  <c r="L34" i="211"/>
  <c r="H34" i="211"/>
  <c r="C39" i="211" s="1"/>
  <c r="C34" i="211"/>
  <c r="C38" i="211" s="1"/>
  <c r="BO28" i="211"/>
  <c r="BN28" i="211"/>
  <c r="BM28" i="211"/>
  <c r="BL28" i="211"/>
  <c r="BK28" i="211"/>
  <c r="BJ28" i="211"/>
  <c r="BP28" i="211" s="1"/>
  <c r="W28" i="211"/>
  <c r="V28" i="211"/>
  <c r="S28" i="211"/>
  <c r="R28" i="211"/>
  <c r="O28" i="211"/>
  <c r="N28" i="211"/>
  <c r="L28" i="211"/>
  <c r="BO27" i="211"/>
  <c r="BN27" i="211"/>
  <c r="BM27" i="211"/>
  <c r="BL27" i="211"/>
  <c r="BK27" i="211"/>
  <c r="BJ27" i="211"/>
  <c r="X27" i="211"/>
  <c r="U27" i="211"/>
  <c r="T27" i="211"/>
  <c r="Q27" i="211"/>
  <c r="P27" i="211"/>
  <c r="M27" i="211"/>
  <c r="L27" i="211"/>
  <c r="BO26" i="211"/>
  <c r="BN26" i="211"/>
  <c r="BM26" i="211"/>
  <c r="BL26" i="211"/>
  <c r="BK26" i="211"/>
  <c r="BJ26" i="211"/>
  <c r="BP26" i="211" s="1"/>
  <c r="X26" i="211"/>
  <c r="V26" i="211"/>
  <c r="T26" i="211"/>
  <c r="R26" i="211"/>
  <c r="P26" i="211"/>
  <c r="N26" i="211"/>
  <c r="L26" i="211"/>
  <c r="BO25" i="211"/>
  <c r="BN25" i="211"/>
  <c r="BM25" i="211"/>
  <c r="BL25" i="211"/>
  <c r="BK25" i="211"/>
  <c r="BJ25" i="211"/>
  <c r="BP25" i="211" s="1"/>
  <c r="W25" i="211"/>
  <c r="U25" i="211"/>
  <c r="S25" i="211"/>
  <c r="Q25" i="211"/>
  <c r="O25" i="211"/>
  <c r="M25" i="211"/>
  <c r="L25" i="211"/>
  <c r="BO24" i="211"/>
  <c r="BN24" i="211"/>
  <c r="BM24" i="211"/>
  <c r="BL24" i="211"/>
  <c r="BK24" i="211"/>
  <c r="BJ24" i="211"/>
  <c r="BP24" i="211" s="1"/>
  <c r="X24" i="211"/>
  <c r="X29" i="211" s="1"/>
  <c r="AB26" i="211" s="1"/>
  <c r="AL26" i="211" s="1"/>
  <c r="AW26" i="211" s="1"/>
  <c r="W24" i="211"/>
  <c r="W29" i="211" s="1"/>
  <c r="AB25" i="211" s="1"/>
  <c r="AL25" i="211" s="1"/>
  <c r="AW25" i="211" s="1"/>
  <c r="T24" i="211"/>
  <c r="T29" i="211" s="1"/>
  <c r="AA26" i="211" s="1"/>
  <c r="S24" i="211"/>
  <c r="S29" i="211" s="1"/>
  <c r="AA25" i="211" s="1"/>
  <c r="P24" i="211"/>
  <c r="P29" i="211" s="1"/>
  <c r="Z26" i="211" s="1"/>
  <c r="O24" i="211"/>
  <c r="O29" i="211" s="1"/>
  <c r="Z25" i="211" s="1"/>
  <c r="L24" i="211"/>
  <c r="H24" i="211"/>
  <c r="H27" i="211" s="1"/>
  <c r="C24" i="211"/>
  <c r="H28" i="211" s="1"/>
  <c r="BO23" i="211"/>
  <c r="BN23" i="211"/>
  <c r="BM23" i="211"/>
  <c r="BL23" i="211"/>
  <c r="BK23" i="211"/>
  <c r="BJ23" i="211"/>
  <c r="BP23" i="211" s="1"/>
  <c r="V23" i="211"/>
  <c r="V29" i="211" s="1"/>
  <c r="AB24" i="211" s="1"/>
  <c r="AL24" i="211" s="1"/>
  <c r="AW24" i="211" s="1"/>
  <c r="U23" i="211"/>
  <c r="U29" i="211" s="1"/>
  <c r="AB23" i="211" s="1"/>
  <c r="AL23" i="211" s="1"/>
  <c r="AW23" i="211" s="1"/>
  <c r="R23" i="211"/>
  <c r="R29" i="211" s="1"/>
  <c r="AA24" i="211" s="1"/>
  <c r="Q23" i="211"/>
  <c r="Q29" i="211" s="1"/>
  <c r="AA23" i="211" s="1"/>
  <c r="N23" i="211"/>
  <c r="N29" i="211" s="1"/>
  <c r="Z24" i="211" s="1"/>
  <c r="M23" i="211"/>
  <c r="M29" i="211" s="1"/>
  <c r="Z23" i="211" s="1"/>
  <c r="L23" i="211"/>
  <c r="H23" i="211"/>
  <c r="AI24" i="211" s="1"/>
  <c r="C23" i="211"/>
  <c r="AI23" i="211" s="1"/>
  <c r="BO17" i="211"/>
  <c r="BN17" i="211"/>
  <c r="BM17" i="211"/>
  <c r="BL17" i="211"/>
  <c r="BK17" i="211"/>
  <c r="BJ17" i="211"/>
  <c r="W17" i="211"/>
  <c r="V17" i="211"/>
  <c r="S17" i="211"/>
  <c r="R17" i="211"/>
  <c r="O17" i="211"/>
  <c r="N17" i="211"/>
  <c r="L17" i="211"/>
  <c r="BO16" i="211"/>
  <c r="BN16" i="211"/>
  <c r="BM16" i="211"/>
  <c r="BL16" i="211"/>
  <c r="BK16" i="211"/>
  <c r="BJ16" i="211"/>
  <c r="X16" i="211"/>
  <c r="U16" i="211"/>
  <c r="T16" i="211"/>
  <c r="Q16" i="211"/>
  <c r="P16" i="211"/>
  <c r="M16" i="211"/>
  <c r="L16" i="211"/>
  <c r="BO15" i="211"/>
  <c r="BN15" i="211"/>
  <c r="BM15" i="211"/>
  <c r="BL15" i="211"/>
  <c r="BK15" i="211"/>
  <c r="BJ15" i="211"/>
  <c r="X15" i="211"/>
  <c r="V15" i="211"/>
  <c r="T15" i="211"/>
  <c r="R15" i="211"/>
  <c r="P15" i="211"/>
  <c r="N15" i="211"/>
  <c r="L15" i="211"/>
  <c r="BO14" i="211"/>
  <c r="BN14" i="211"/>
  <c r="BM14" i="211"/>
  <c r="BL14" i="211"/>
  <c r="BK14" i="211"/>
  <c r="BJ14" i="211"/>
  <c r="W14" i="211"/>
  <c r="U14" i="211"/>
  <c r="S14" i="211"/>
  <c r="Q14" i="211"/>
  <c r="O14" i="211"/>
  <c r="M14" i="211"/>
  <c r="L14" i="211"/>
  <c r="BO13" i="211"/>
  <c r="BN13" i="211"/>
  <c r="BM13" i="211"/>
  <c r="BL13" i="211"/>
  <c r="BK13" i="211"/>
  <c r="BJ13" i="211"/>
  <c r="X13" i="211"/>
  <c r="X18" i="211" s="1"/>
  <c r="AB15" i="211" s="1"/>
  <c r="AL15" i="211" s="1"/>
  <c r="AW15" i="211" s="1"/>
  <c r="W13" i="211"/>
  <c r="W18" i="211" s="1"/>
  <c r="AB14" i="211" s="1"/>
  <c r="AL14" i="211" s="1"/>
  <c r="AW14" i="211" s="1"/>
  <c r="T13" i="211"/>
  <c r="T18" i="211" s="1"/>
  <c r="AA15" i="211" s="1"/>
  <c r="S13" i="211"/>
  <c r="S18" i="211" s="1"/>
  <c r="AA14" i="211" s="1"/>
  <c r="P13" i="211"/>
  <c r="P18" i="211" s="1"/>
  <c r="Z15" i="211" s="1"/>
  <c r="O13" i="211"/>
  <c r="O18" i="211" s="1"/>
  <c r="Z14" i="211" s="1"/>
  <c r="L13" i="211"/>
  <c r="H13" i="211"/>
  <c r="H16" i="211" s="1"/>
  <c r="C13" i="211"/>
  <c r="H14" i="211" s="1"/>
  <c r="BO12" i="211"/>
  <c r="BN12" i="211"/>
  <c r="BM12" i="211"/>
  <c r="BL12" i="211"/>
  <c r="BK12" i="211"/>
  <c r="BJ12" i="211"/>
  <c r="V12" i="211"/>
  <c r="V18" i="211" s="1"/>
  <c r="AB13" i="211" s="1"/>
  <c r="AL13" i="211" s="1"/>
  <c r="AW13" i="211" s="1"/>
  <c r="U12" i="211"/>
  <c r="U18" i="211" s="1"/>
  <c r="AB12" i="211" s="1"/>
  <c r="AL12" i="211" s="1"/>
  <c r="AW12" i="211" s="1"/>
  <c r="R12" i="211"/>
  <c r="R18" i="211" s="1"/>
  <c r="AA13" i="211" s="1"/>
  <c r="Q12" i="211"/>
  <c r="Q18" i="211" s="1"/>
  <c r="AA12" i="211" s="1"/>
  <c r="N12" i="211"/>
  <c r="N18" i="211" s="1"/>
  <c r="Z13" i="211" s="1"/>
  <c r="M12" i="211"/>
  <c r="M18" i="211" s="1"/>
  <c r="Z12" i="211" s="1"/>
  <c r="L12" i="211"/>
  <c r="H12" i="211"/>
  <c r="C17" i="211" s="1"/>
  <c r="C12" i="211"/>
  <c r="C16" i="211" s="1"/>
  <c r="BO94" i="210"/>
  <c r="BN94" i="210"/>
  <c r="BM94" i="210"/>
  <c r="BL94" i="210"/>
  <c r="BK94" i="210"/>
  <c r="BJ94" i="210"/>
  <c r="BP94" i="210" s="1"/>
  <c r="W94" i="210"/>
  <c r="V94" i="210"/>
  <c r="S94" i="210"/>
  <c r="R94" i="210"/>
  <c r="O94" i="210"/>
  <c r="N94" i="210"/>
  <c r="L94" i="210"/>
  <c r="BO93" i="210"/>
  <c r="BN93" i="210"/>
  <c r="BM93" i="210"/>
  <c r="BL93" i="210"/>
  <c r="BK93" i="210"/>
  <c r="BJ93" i="210"/>
  <c r="BP93" i="210" s="1"/>
  <c r="X93" i="210"/>
  <c r="U93" i="210"/>
  <c r="T93" i="210"/>
  <c r="Q93" i="210"/>
  <c r="P93" i="210"/>
  <c r="M93" i="210"/>
  <c r="L93" i="210"/>
  <c r="BO92" i="210"/>
  <c r="BN92" i="210"/>
  <c r="BM92" i="210"/>
  <c r="BL92" i="210"/>
  <c r="BK92" i="210"/>
  <c r="BJ92" i="210"/>
  <c r="BP92" i="210" s="1"/>
  <c r="X92" i="210"/>
  <c r="V92" i="210"/>
  <c r="T92" i="210"/>
  <c r="R92" i="210"/>
  <c r="P92" i="210"/>
  <c r="N92" i="210"/>
  <c r="L92" i="210"/>
  <c r="BO91" i="210"/>
  <c r="BN91" i="210"/>
  <c r="BM91" i="210"/>
  <c r="BL91" i="210"/>
  <c r="BK91" i="210"/>
  <c r="BJ91" i="210"/>
  <c r="W91" i="210"/>
  <c r="U91" i="210"/>
  <c r="S91" i="210"/>
  <c r="Q91" i="210"/>
  <c r="O91" i="210"/>
  <c r="M91" i="210"/>
  <c r="L91" i="210"/>
  <c r="BO90" i="210"/>
  <c r="BN90" i="210"/>
  <c r="BM90" i="210"/>
  <c r="BL90" i="210"/>
  <c r="BK90" i="210"/>
  <c r="BJ90" i="210"/>
  <c r="X90" i="210"/>
  <c r="X95" i="210" s="1"/>
  <c r="AB92" i="210" s="1"/>
  <c r="AL92" i="210" s="1"/>
  <c r="AW92" i="210" s="1"/>
  <c r="W90" i="210"/>
  <c r="W95" i="210" s="1"/>
  <c r="AB91" i="210" s="1"/>
  <c r="AL91" i="210" s="1"/>
  <c r="AW91" i="210" s="1"/>
  <c r="T90" i="210"/>
  <c r="T95" i="210" s="1"/>
  <c r="AA92" i="210" s="1"/>
  <c r="S90" i="210"/>
  <c r="S95" i="210" s="1"/>
  <c r="AA91" i="210" s="1"/>
  <c r="P90" i="210"/>
  <c r="P95" i="210" s="1"/>
  <c r="Z92" i="210" s="1"/>
  <c r="O90" i="210"/>
  <c r="O95" i="210" s="1"/>
  <c r="Z91" i="210" s="1"/>
  <c r="L90" i="210"/>
  <c r="H90" i="210"/>
  <c r="H93" i="210" s="1"/>
  <c r="C90" i="210"/>
  <c r="H94" i="210" s="1"/>
  <c r="BO89" i="210"/>
  <c r="BN89" i="210"/>
  <c r="BM89" i="210"/>
  <c r="BL89" i="210"/>
  <c r="BK89" i="210"/>
  <c r="BJ89" i="210"/>
  <c r="BP89" i="210" s="1"/>
  <c r="V89" i="210"/>
  <c r="V95" i="210" s="1"/>
  <c r="AB90" i="210" s="1"/>
  <c r="AL90" i="210" s="1"/>
  <c r="AW90" i="210" s="1"/>
  <c r="U89" i="210"/>
  <c r="U95" i="210" s="1"/>
  <c r="AB89" i="210" s="1"/>
  <c r="AL89" i="210" s="1"/>
  <c r="AW89" i="210" s="1"/>
  <c r="R89" i="210"/>
  <c r="R95" i="210" s="1"/>
  <c r="AA90" i="210" s="1"/>
  <c r="Q89" i="210"/>
  <c r="Q95" i="210" s="1"/>
  <c r="AA89" i="210" s="1"/>
  <c r="N89" i="210"/>
  <c r="N95" i="210" s="1"/>
  <c r="Z90" i="210" s="1"/>
  <c r="M89" i="210"/>
  <c r="M95" i="210" s="1"/>
  <c r="Z89" i="210" s="1"/>
  <c r="L89" i="210"/>
  <c r="H89" i="210"/>
  <c r="C94" i="210" s="1"/>
  <c r="C89" i="210"/>
  <c r="C91" i="210" s="1"/>
  <c r="BO83" i="210"/>
  <c r="BN83" i="210"/>
  <c r="BM83" i="210"/>
  <c r="BL83" i="210"/>
  <c r="BK83" i="210"/>
  <c r="BJ83" i="210"/>
  <c r="W83" i="210"/>
  <c r="V83" i="210"/>
  <c r="S83" i="210"/>
  <c r="R83" i="210"/>
  <c r="O83" i="210"/>
  <c r="N83" i="210"/>
  <c r="L83" i="210"/>
  <c r="BO82" i="210"/>
  <c r="BN82" i="210"/>
  <c r="BM82" i="210"/>
  <c r="BL82" i="210"/>
  <c r="BK82" i="210"/>
  <c r="BJ82" i="210"/>
  <c r="BP82" i="210" s="1"/>
  <c r="X82" i="210"/>
  <c r="U82" i="210"/>
  <c r="T82" i="210"/>
  <c r="Q82" i="210"/>
  <c r="P82" i="210"/>
  <c r="M82" i="210"/>
  <c r="L82" i="210"/>
  <c r="BO81" i="210"/>
  <c r="BN81" i="210"/>
  <c r="BM81" i="210"/>
  <c r="BL81" i="210"/>
  <c r="BK81" i="210"/>
  <c r="BJ81" i="210"/>
  <c r="X81" i="210"/>
  <c r="V81" i="210"/>
  <c r="T81" i="210"/>
  <c r="R81" i="210"/>
  <c r="P81" i="210"/>
  <c r="N81" i="210"/>
  <c r="L81" i="210"/>
  <c r="BO80" i="210"/>
  <c r="BN80" i="210"/>
  <c r="BM80" i="210"/>
  <c r="BL80" i="210"/>
  <c r="BK80" i="210"/>
  <c r="BJ80" i="210"/>
  <c r="BP80" i="210" s="1"/>
  <c r="W80" i="210"/>
  <c r="U80" i="210"/>
  <c r="S80" i="210"/>
  <c r="Q80" i="210"/>
  <c r="O80" i="210"/>
  <c r="M80" i="210"/>
  <c r="L80" i="210"/>
  <c r="BO79" i="210"/>
  <c r="BN79" i="210"/>
  <c r="BM79" i="210"/>
  <c r="BL79" i="210"/>
  <c r="BK79" i="210"/>
  <c r="BJ79" i="210"/>
  <c r="BP79" i="210" s="1"/>
  <c r="X79" i="210"/>
  <c r="X84" i="210" s="1"/>
  <c r="AB81" i="210" s="1"/>
  <c r="AL81" i="210" s="1"/>
  <c r="AW81" i="210" s="1"/>
  <c r="W79" i="210"/>
  <c r="W84" i="210" s="1"/>
  <c r="AB80" i="210" s="1"/>
  <c r="AL80" i="210" s="1"/>
  <c r="AW80" i="210" s="1"/>
  <c r="T79" i="210"/>
  <c r="T84" i="210" s="1"/>
  <c r="AA81" i="210" s="1"/>
  <c r="S79" i="210"/>
  <c r="S84" i="210" s="1"/>
  <c r="AA80" i="210" s="1"/>
  <c r="P79" i="210"/>
  <c r="P84" i="210" s="1"/>
  <c r="Z81" i="210" s="1"/>
  <c r="O79" i="210"/>
  <c r="O84" i="210" s="1"/>
  <c r="Z80" i="210" s="1"/>
  <c r="L79" i="210"/>
  <c r="H79" i="210"/>
  <c r="H81" i="210" s="1"/>
  <c r="C79" i="210"/>
  <c r="AI80" i="210" s="1"/>
  <c r="BO78" i="210"/>
  <c r="BN78" i="210"/>
  <c r="BM78" i="210"/>
  <c r="BL78" i="210"/>
  <c r="BK78" i="210"/>
  <c r="BJ78" i="210"/>
  <c r="BP78" i="210" s="1"/>
  <c r="V78" i="210"/>
  <c r="V84" i="210" s="1"/>
  <c r="AB79" i="210" s="1"/>
  <c r="AL79" i="210" s="1"/>
  <c r="AW79" i="210" s="1"/>
  <c r="U78" i="210"/>
  <c r="U84" i="210" s="1"/>
  <c r="AB78" i="210" s="1"/>
  <c r="AL78" i="210" s="1"/>
  <c r="AW78" i="210" s="1"/>
  <c r="R78" i="210"/>
  <c r="R84" i="210" s="1"/>
  <c r="AA79" i="210" s="1"/>
  <c r="Q78" i="210"/>
  <c r="Q84" i="210" s="1"/>
  <c r="AA78" i="210" s="1"/>
  <c r="N78" i="210"/>
  <c r="N84" i="210" s="1"/>
  <c r="Z79" i="210" s="1"/>
  <c r="M78" i="210"/>
  <c r="M84" i="210" s="1"/>
  <c r="Z78" i="210" s="1"/>
  <c r="L78" i="210"/>
  <c r="H78" i="210"/>
  <c r="C83" i="210" s="1"/>
  <c r="C78" i="210"/>
  <c r="C82" i="210" s="1"/>
  <c r="BV77" i="210"/>
  <c r="BV76" i="210"/>
  <c r="CC75" i="210"/>
  <c r="CC74" i="210"/>
  <c r="BV73" i="210"/>
  <c r="BV72" i="210"/>
  <c r="BO72" i="210"/>
  <c r="BN72" i="210"/>
  <c r="BM72" i="210"/>
  <c r="BL72" i="210"/>
  <c r="BK72" i="210"/>
  <c r="BJ72" i="210"/>
  <c r="W72" i="210"/>
  <c r="V72" i="210"/>
  <c r="S72" i="210"/>
  <c r="R72" i="210"/>
  <c r="O72" i="210"/>
  <c r="N72" i="210"/>
  <c r="L72" i="210"/>
  <c r="CH71" i="210"/>
  <c r="BO71" i="210"/>
  <c r="BN71" i="210"/>
  <c r="BM71" i="210"/>
  <c r="BL71" i="210"/>
  <c r="BK71" i="210"/>
  <c r="BJ71" i="210"/>
  <c r="BP71" i="210" s="1"/>
  <c r="X71" i="210"/>
  <c r="U71" i="210"/>
  <c r="T71" i="210"/>
  <c r="Q71" i="210"/>
  <c r="P71" i="210"/>
  <c r="M71" i="210"/>
  <c r="L71" i="210"/>
  <c r="CH70" i="210"/>
  <c r="BO70" i="210"/>
  <c r="BN70" i="210"/>
  <c r="BM70" i="210"/>
  <c r="BL70" i="210"/>
  <c r="BK70" i="210"/>
  <c r="BJ70" i="210"/>
  <c r="BP70" i="210" s="1"/>
  <c r="X70" i="210"/>
  <c r="V70" i="210"/>
  <c r="T70" i="210"/>
  <c r="R70" i="210"/>
  <c r="P70" i="210"/>
  <c r="N70" i="210"/>
  <c r="L70" i="210"/>
  <c r="BV69" i="210"/>
  <c r="BO69" i="210"/>
  <c r="BN69" i="210"/>
  <c r="BM69" i="210"/>
  <c r="BL69" i="210"/>
  <c r="BK69" i="210"/>
  <c r="BJ69" i="210"/>
  <c r="BP69" i="210" s="1"/>
  <c r="W69" i="210"/>
  <c r="U69" i="210"/>
  <c r="S69" i="210"/>
  <c r="Q69" i="210"/>
  <c r="O69" i="210"/>
  <c r="M69" i="210"/>
  <c r="L69" i="210"/>
  <c r="BV68" i="210"/>
  <c r="BO68" i="210"/>
  <c r="BN68" i="210"/>
  <c r="BM68" i="210"/>
  <c r="BL68" i="210"/>
  <c r="BK68" i="210"/>
  <c r="BJ68" i="210"/>
  <c r="X68" i="210"/>
  <c r="X73" i="210" s="1"/>
  <c r="AB70" i="210" s="1"/>
  <c r="AL70" i="210" s="1"/>
  <c r="AW70" i="210" s="1"/>
  <c r="W68" i="210"/>
  <c r="W73" i="210" s="1"/>
  <c r="AB69" i="210" s="1"/>
  <c r="AL69" i="210" s="1"/>
  <c r="AW69" i="210" s="1"/>
  <c r="T68" i="210"/>
  <c r="T73" i="210" s="1"/>
  <c r="AA70" i="210" s="1"/>
  <c r="S68" i="210"/>
  <c r="S73" i="210" s="1"/>
  <c r="AA69" i="210" s="1"/>
  <c r="P68" i="210"/>
  <c r="P73" i="210" s="1"/>
  <c r="Z70" i="210" s="1"/>
  <c r="O68" i="210"/>
  <c r="O73" i="210" s="1"/>
  <c r="Z69" i="210" s="1"/>
  <c r="L68" i="210"/>
  <c r="H68" i="210"/>
  <c r="AI70" i="210" s="1"/>
  <c r="C68" i="210"/>
  <c r="H72" i="210" s="1"/>
  <c r="CC67" i="210"/>
  <c r="BO67" i="210"/>
  <c r="BN67" i="210"/>
  <c r="BM67" i="210"/>
  <c r="BL67" i="210"/>
  <c r="BK67" i="210"/>
  <c r="BJ67" i="210"/>
  <c r="BP67" i="210" s="1"/>
  <c r="V67" i="210"/>
  <c r="V73" i="210" s="1"/>
  <c r="AB68" i="210" s="1"/>
  <c r="AL68" i="210" s="1"/>
  <c r="AW68" i="210" s="1"/>
  <c r="U67" i="210"/>
  <c r="U73" i="210" s="1"/>
  <c r="AB67" i="210" s="1"/>
  <c r="AL67" i="210" s="1"/>
  <c r="AW67" i="210" s="1"/>
  <c r="R67" i="210"/>
  <c r="R73" i="210" s="1"/>
  <c r="AA68" i="210" s="1"/>
  <c r="Q67" i="210"/>
  <c r="Q73" i="210" s="1"/>
  <c r="AA67" i="210" s="1"/>
  <c r="N67" i="210"/>
  <c r="N73" i="210" s="1"/>
  <c r="Z68" i="210" s="1"/>
  <c r="M67" i="210"/>
  <c r="M73" i="210" s="1"/>
  <c r="Z67" i="210" s="1"/>
  <c r="L67" i="210"/>
  <c r="H67" i="210"/>
  <c r="C70" i="210" s="1"/>
  <c r="C67" i="210"/>
  <c r="C71" i="210" s="1"/>
  <c r="CM66" i="210"/>
  <c r="CC66" i="210"/>
  <c r="CM65" i="210"/>
  <c r="BV65" i="210"/>
  <c r="BV64" i="210"/>
  <c r="BV61" i="210"/>
  <c r="BO61" i="210"/>
  <c r="BN61" i="210"/>
  <c r="BM61" i="210"/>
  <c r="BL61" i="210"/>
  <c r="BK61" i="210"/>
  <c r="BJ61" i="210"/>
  <c r="W61" i="210"/>
  <c r="V61" i="210"/>
  <c r="S61" i="210"/>
  <c r="R61" i="210"/>
  <c r="O61" i="210"/>
  <c r="N61" i="210"/>
  <c r="L61" i="210"/>
  <c r="CM60" i="210"/>
  <c r="BV60" i="210"/>
  <c r="BO60" i="210"/>
  <c r="BN60" i="210"/>
  <c r="BM60" i="210"/>
  <c r="BL60" i="210"/>
  <c r="BK60" i="210"/>
  <c r="BJ60" i="210"/>
  <c r="BP60" i="210" s="1"/>
  <c r="X60" i="210"/>
  <c r="U60" i="210"/>
  <c r="T60" i="210"/>
  <c r="Q60" i="210"/>
  <c r="P60" i="210"/>
  <c r="M60" i="210"/>
  <c r="L60" i="210"/>
  <c r="CM59" i="210"/>
  <c r="CC59" i="210"/>
  <c r="BO59" i="210"/>
  <c r="BN59" i="210"/>
  <c r="BM59" i="210"/>
  <c r="BL59" i="210"/>
  <c r="BK59" i="210"/>
  <c r="BJ59" i="210"/>
  <c r="BP59" i="210" s="1"/>
  <c r="X59" i="210"/>
  <c r="V59" i="210"/>
  <c r="T59" i="210"/>
  <c r="R59" i="210"/>
  <c r="P59" i="210"/>
  <c r="N59" i="210"/>
  <c r="L59" i="210"/>
  <c r="CC58" i="210"/>
  <c r="BO58" i="210"/>
  <c r="BN58" i="210"/>
  <c r="BM58" i="210"/>
  <c r="BL58" i="210"/>
  <c r="BK58" i="210"/>
  <c r="BJ58" i="210"/>
  <c r="BP58" i="210" s="1"/>
  <c r="W58" i="210"/>
  <c r="U58" i="210"/>
  <c r="S58" i="210"/>
  <c r="Q58" i="210"/>
  <c r="O58" i="210"/>
  <c r="M58" i="210"/>
  <c r="L58" i="210"/>
  <c r="BV57" i="210"/>
  <c r="BO57" i="210"/>
  <c r="BN57" i="210"/>
  <c r="BM57" i="210"/>
  <c r="BL57" i="210"/>
  <c r="BK57" i="210"/>
  <c r="BJ57" i="210"/>
  <c r="BP57" i="210" s="1"/>
  <c r="X57" i="210"/>
  <c r="X62" i="210" s="1"/>
  <c r="AB59" i="210" s="1"/>
  <c r="AL59" i="210" s="1"/>
  <c r="AW59" i="210" s="1"/>
  <c r="W57" i="210"/>
  <c r="W62" i="210" s="1"/>
  <c r="AB58" i="210" s="1"/>
  <c r="AL58" i="210" s="1"/>
  <c r="AW58" i="210" s="1"/>
  <c r="T57" i="210"/>
  <c r="T62" i="210" s="1"/>
  <c r="AA59" i="210" s="1"/>
  <c r="S57" i="210"/>
  <c r="S62" i="210" s="1"/>
  <c r="AA58" i="210" s="1"/>
  <c r="P57" i="210"/>
  <c r="P62" i="210" s="1"/>
  <c r="Z59" i="210" s="1"/>
  <c r="O57" i="210"/>
  <c r="O62" i="210" s="1"/>
  <c r="Z58" i="210" s="1"/>
  <c r="L57" i="210"/>
  <c r="H57" i="210"/>
  <c r="H60" i="210" s="1"/>
  <c r="C57" i="210"/>
  <c r="H58" i="210" s="1"/>
  <c r="BV56" i="210"/>
  <c r="BO56" i="210"/>
  <c r="BN56" i="210"/>
  <c r="BM56" i="210"/>
  <c r="BL56" i="210"/>
  <c r="BK56" i="210"/>
  <c r="BJ56" i="210"/>
  <c r="BP56" i="210" s="1"/>
  <c r="V56" i="210"/>
  <c r="V62" i="210" s="1"/>
  <c r="AB57" i="210" s="1"/>
  <c r="AL57" i="210" s="1"/>
  <c r="AW57" i="210" s="1"/>
  <c r="U56" i="210"/>
  <c r="U62" i="210" s="1"/>
  <c r="AB56" i="210" s="1"/>
  <c r="AL56" i="210" s="1"/>
  <c r="AW56" i="210" s="1"/>
  <c r="R56" i="210"/>
  <c r="R62" i="210" s="1"/>
  <c r="AA57" i="210" s="1"/>
  <c r="Q56" i="210"/>
  <c r="Q62" i="210" s="1"/>
  <c r="AA56" i="210" s="1"/>
  <c r="N56" i="210"/>
  <c r="N62" i="210" s="1"/>
  <c r="Z57" i="210" s="1"/>
  <c r="M56" i="210"/>
  <c r="M62" i="210" s="1"/>
  <c r="Z56" i="210" s="1"/>
  <c r="L56" i="210"/>
  <c r="H56" i="210"/>
  <c r="C61" i="210" s="1"/>
  <c r="C56" i="210"/>
  <c r="C60" i="210" s="1"/>
  <c r="CH55" i="210"/>
  <c r="CH54" i="210"/>
  <c r="BV53" i="210"/>
  <c r="BV52" i="210"/>
  <c r="CC51" i="210"/>
  <c r="CC50" i="210"/>
  <c r="BO50" i="210"/>
  <c r="BN50" i="210"/>
  <c r="BM50" i="210"/>
  <c r="BL50" i="210"/>
  <c r="BK50" i="210"/>
  <c r="BJ50" i="210"/>
  <c r="W50" i="210"/>
  <c r="V50" i="210"/>
  <c r="S50" i="210"/>
  <c r="R50" i="210"/>
  <c r="O50" i="210"/>
  <c r="N50" i="210"/>
  <c r="L50" i="210"/>
  <c r="BV49" i="210"/>
  <c r="BO49" i="210"/>
  <c r="BN49" i="210"/>
  <c r="BM49" i="210"/>
  <c r="BL49" i="210"/>
  <c r="BK49" i="210"/>
  <c r="BJ49" i="210"/>
  <c r="BP49" i="210" s="1"/>
  <c r="X49" i="210"/>
  <c r="U49" i="210"/>
  <c r="T49" i="210"/>
  <c r="Q49" i="210"/>
  <c r="P49" i="210"/>
  <c r="M49" i="210"/>
  <c r="L49" i="210"/>
  <c r="BV48" i="210"/>
  <c r="BO48" i="210"/>
  <c r="BN48" i="210"/>
  <c r="BM48" i="210"/>
  <c r="BL48" i="210"/>
  <c r="BK48" i="210"/>
  <c r="BJ48" i="210"/>
  <c r="X48" i="210"/>
  <c r="V48" i="210"/>
  <c r="T48" i="210"/>
  <c r="R48" i="210"/>
  <c r="P48" i="210"/>
  <c r="N48" i="210"/>
  <c r="L48" i="210"/>
  <c r="BO47" i="210"/>
  <c r="BN47" i="210"/>
  <c r="BM47" i="210"/>
  <c r="BL47" i="210"/>
  <c r="BK47" i="210"/>
  <c r="BJ47" i="210"/>
  <c r="BP47" i="210" s="1"/>
  <c r="W47" i="210"/>
  <c r="U47" i="210"/>
  <c r="S47" i="210"/>
  <c r="Q47" i="210"/>
  <c r="O47" i="210"/>
  <c r="M47" i="210"/>
  <c r="L47" i="210"/>
  <c r="BO46" i="210"/>
  <c r="BN46" i="210"/>
  <c r="BM46" i="210"/>
  <c r="BL46" i="210"/>
  <c r="BK46" i="210"/>
  <c r="BJ46" i="210"/>
  <c r="BP46" i="210" s="1"/>
  <c r="X46" i="210"/>
  <c r="X51" i="210" s="1"/>
  <c r="AB48" i="210" s="1"/>
  <c r="AL48" i="210" s="1"/>
  <c r="AW48" i="210" s="1"/>
  <c r="W46" i="210"/>
  <c r="W51" i="210" s="1"/>
  <c r="AB47" i="210" s="1"/>
  <c r="AL47" i="210" s="1"/>
  <c r="AW47" i="210" s="1"/>
  <c r="T46" i="210"/>
  <c r="T51" i="210" s="1"/>
  <c r="AA48" i="210" s="1"/>
  <c r="S46" i="210"/>
  <c r="S51" i="210" s="1"/>
  <c r="AA47" i="210" s="1"/>
  <c r="P46" i="210"/>
  <c r="P51" i="210" s="1"/>
  <c r="Z48" i="210" s="1"/>
  <c r="O46" i="210"/>
  <c r="O51" i="210" s="1"/>
  <c r="Z47" i="210" s="1"/>
  <c r="L46" i="210"/>
  <c r="H46" i="210"/>
  <c r="H48" i="210" s="1"/>
  <c r="C46" i="210"/>
  <c r="AI47" i="210" s="1"/>
  <c r="BO45" i="210"/>
  <c r="BN45" i="210"/>
  <c r="BM45" i="210"/>
  <c r="BL45" i="210"/>
  <c r="BK45" i="210"/>
  <c r="BJ45" i="210"/>
  <c r="BP45" i="210" s="1"/>
  <c r="V45" i="210"/>
  <c r="V51" i="210" s="1"/>
  <c r="AB46" i="210" s="1"/>
  <c r="AL46" i="210" s="1"/>
  <c r="AW46" i="210" s="1"/>
  <c r="U45" i="210"/>
  <c r="U51" i="210" s="1"/>
  <c r="AB45" i="210" s="1"/>
  <c r="AL45" i="210" s="1"/>
  <c r="AW45" i="210" s="1"/>
  <c r="R45" i="210"/>
  <c r="R51" i="210" s="1"/>
  <c r="AA46" i="210" s="1"/>
  <c r="Q45" i="210"/>
  <c r="Q51" i="210" s="1"/>
  <c r="AA45" i="210" s="1"/>
  <c r="N45" i="210"/>
  <c r="N51" i="210" s="1"/>
  <c r="Z46" i="210" s="1"/>
  <c r="M45" i="210"/>
  <c r="M51" i="210" s="1"/>
  <c r="Z45" i="210" s="1"/>
  <c r="L45" i="210"/>
  <c r="H45" i="210"/>
  <c r="C50" i="210" s="1"/>
  <c r="C45" i="210"/>
  <c r="C49" i="210" s="1"/>
  <c r="BO39" i="210"/>
  <c r="BN39" i="210"/>
  <c r="BM39" i="210"/>
  <c r="BL39" i="210"/>
  <c r="BK39" i="210"/>
  <c r="BJ39" i="210"/>
  <c r="W39" i="210"/>
  <c r="V39" i="210"/>
  <c r="S39" i="210"/>
  <c r="R39" i="210"/>
  <c r="O39" i="210"/>
  <c r="N39" i="210"/>
  <c r="L39" i="210"/>
  <c r="BO38" i="210"/>
  <c r="BN38" i="210"/>
  <c r="BM38" i="210"/>
  <c r="BL38" i="210"/>
  <c r="BK38" i="210"/>
  <c r="BJ38" i="210"/>
  <c r="BP38" i="210" s="1"/>
  <c r="X38" i="210"/>
  <c r="U38" i="210"/>
  <c r="T38" i="210"/>
  <c r="Q38" i="210"/>
  <c r="P38" i="210"/>
  <c r="M38" i="210"/>
  <c r="L38" i="210"/>
  <c r="BO37" i="210"/>
  <c r="BN37" i="210"/>
  <c r="BM37" i="210"/>
  <c r="BL37" i="210"/>
  <c r="BK37" i="210"/>
  <c r="BJ37" i="210"/>
  <c r="BP37" i="210" s="1"/>
  <c r="X37" i="210"/>
  <c r="V37" i="210"/>
  <c r="T37" i="210"/>
  <c r="R37" i="210"/>
  <c r="P37" i="210"/>
  <c r="N37" i="210"/>
  <c r="L37" i="210"/>
  <c r="BO36" i="210"/>
  <c r="BN36" i="210"/>
  <c r="BM36" i="210"/>
  <c r="BL36" i="210"/>
  <c r="BK36" i="210"/>
  <c r="BJ36" i="210"/>
  <c r="BP36" i="210" s="1"/>
  <c r="W36" i="210"/>
  <c r="U36" i="210"/>
  <c r="S36" i="210"/>
  <c r="Q36" i="210"/>
  <c r="O36" i="210"/>
  <c r="M36" i="210"/>
  <c r="L36" i="210"/>
  <c r="BO35" i="210"/>
  <c r="BN35" i="210"/>
  <c r="BM35" i="210"/>
  <c r="BL35" i="210"/>
  <c r="BK35" i="210"/>
  <c r="BJ35" i="210"/>
  <c r="BP35" i="210" s="1"/>
  <c r="X35" i="210"/>
  <c r="X40" i="210" s="1"/>
  <c r="AB37" i="210" s="1"/>
  <c r="AL37" i="210" s="1"/>
  <c r="AW37" i="210" s="1"/>
  <c r="W35" i="210"/>
  <c r="W40" i="210" s="1"/>
  <c r="AB36" i="210" s="1"/>
  <c r="AL36" i="210" s="1"/>
  <c r="AW36" i="210" s="1"/>
  <c r="T35" i="210"/>
  <c r="T40" i="210" s="1"/>
  <c r="AA37" i="210" s="1"/>
  <c r="S35" i="210"/>
  <c r="S40" i="210" s="1"/>
  <c r="AA36" i="210" s="1"/>
  <c r="P35" i="210"/>
  <c r="P40" i="210" s="1"/>
  <c r="Z37" i="210" s="1"/>
  <c r="O35" i="210"/>
  <c r="O40" i="210" s="1"/>
  <c r="Z36" i="210" s="1"/>
  <c r="L35" i="210"/>
  <c r="H35" i="210"/>
  <c r="AI37" i="210" s="1"/>
  <c r="C35" i="210"/>
  <c r="H39" i="210" s="1"/>
  <c r="BO34" i="210"/>
  <c r="BN34" i="210"/>
  <c r="BM34" i="210"/>
  <c r="BL34" i="210"/>
  <c r="BK34" i="210"/>
  <c r="BJ34" i="210"/>
  <c r="BP34" i="210" s="1"/>
  <c r="V34" i="210"/>
  <c r="V40" i="210" s="1"/>
  <c r="AB35" i="210" s="1"/>
  <c r="AL35" i="210" s="1"/>
  <c r="AW35" i="210" s="1"/>
  <c r="U34" i="210"/>
  <c r="U40" i="210" s="1"/>
  <c r="AB34" i="210" s="1"/>
  <c r="AL34" i="210" s="1"/>
  <c r="AW34" i="210" s="1"/>
  <c r="R34" i="210"/>
  <c r="R40" i="210" s="1"/>
  <c r="AA35" i="210" s="1"/>
  <c r="Q34" i="210"/>
  <c r="Q40" i="210" s="1"/>
  <c r="AA34" i="210" s="1"/>
  <c r="N34" i="210"/>
  <c r="N40" i="210" s="1"/>
  <c r="Z35" i="210" s="1"/>
  <c r="M34" i="210"/>
  <c r="M40" i="210" s="1"/>
  <c r="Z34" i="210" s="1"/>
  <c r="L34" i="210"/>
  <c r="H34" i="210"/>
  <c r="C37" i="210" s="1"/>
  <c r="C34" i="210"/>
  <c r="C38" i="210" s="1"/>
  <c r="BO28" i="210"/>
  <c r="BN28" i="210"/>
  <c r="BM28" i="210"/>
  <c r="BL28" i="210"/>
  <c r="BK28" i="210"/>
  <c r="BJ28" i="210"/>
  <c r="W28" i="210"/>
  <c r="V28" i="210"/>
  <c r="S28" i="210"/>
  <c r="R28" i="210"/>
  <c r="O28" i="210"/>
  <c r="N28" i="210"/>
  <c r="L28" i="210"/>
  <c r="BO27" i="210"/>
  <c r="BN27" i="210"/>
  <c r="BM27" i="210"/>
  <c r="BL27" i="210"/>
  <c r="BK27" i="210"/>
  <c r="BJ27" i="210"/>
  <c r="BP27" i="210" s="1"/>
  <c r="X27" i="210"/>
  <c r="U27" i="210"/>
  <c r="T27" i="210"/>
  <c r="Q27" i="210"/>
  <c r="P27" i="210"/>
  <c r="M27" i="210"/>
  <c r="L27" i="210"/>
  <c r="BO26" i="210"/>
  <c r="BN26" i="210"/>
  <c r="BM26" i="210"/>
  <c r="BL26" i="210"/>
  <c r="BK26" i="210"/>
  <c r="BJ26" i="210"/>
  <c r="X26" i="210"/>
  <c r="V26" i="210"/>
  <c r="T26" i="210"/>
  <c r="R26" i="210"/>
  <c r="P26" i="210"/>
  <c r="N26" i="210"/>
  <c r="L26" i="210"/>
  <c r="BO25" i="210"/>
  <c r="BN25" i="210"/>
  <c r="BM25" i="210"/>
  <c r="BL25" i="210"/>
  <c r="BK25" i="210"/>
  <c r="BJ25" i="210"/>
  <c r="BP25" i="210" s="1"/>
  <c r="W25" i="210"/>
  <c r="U25" i="210"/>
  <c r="S25" i="210"/>
  <c r="Q25" i="210"/>
  <c r="O25" i="210"/>
  <c r="M25" i="210"/>
  <c r="L25" i="210"/>
  <c r="BO24" i="210"/>
  <c r="BN24" i="210"/>
  <c r="BM24" i="210"/>
  <c r="BL24" i="210"/>
  <c r="BK24" i="210"/>
  <c r="BJ24" i="210"/>
  <c r="BP24" i="210" s="1"/>
  <c r="X24" i="210"/>
  <c r="X29" i="210" s="1"/>
  <c r="AB26" i="210" s="1"/>
  <c r="AL26" i="210" s="1"/>
  <c r="AW26" i="210" s="1"/>
  <c r="W24" i="210"/>
  <c r="W29" i="210" s="1"/>
  <c r="AB25" i="210" s="1"/>
  <c r="AL25" i="210" s="1"/>
  <c r="AW25" i="210" s="1"/>
  <c r="T24" i="210"/>
  <c r="T29" i="210" s="1"/>
  <c r="AA26" i="210" s="1"/>
  <c r="S24" i="210"/>
  <c r="S29" i="210" s="1"/>
  <c r="AA25" i="210" s="1"/>
  <c r="P24" i="210"/>
  <c r="P29" i="210" s="1"/>
  <c r="Z26" i="210" s="1"/>
  <c r="O24" i="210"/>
  <c r="O29" i="210" s="1"/>
  <c r="Z25" i="210" s="1"/>
  <c r="L24" i="210"/>
  <c r="H24" i="210"/>
  <c r="AI26" i="210" s="1"/>
  <c r="C24" i="210"/>
  <c r="AI25" i="210" s="1"/>
  <c r="BO23" i="210"/>
  <c r="BN23" i="210"/>
  <c r="BM23" i="210"/>
  <c r="BL23" i="210"/>
  <c r="BK23" i="210"/>
  <c r="BJ23" i="210"/>
  <c r="BP23" i="210" s="1"/>
  <c r="V23" i="210"/>
  <c r="V29" i="210" s="1"/>
  <c r="AB24" i="210" s="1"/>
  <c r="AL24" i="210" s="1"/>
  <c r="AW24" i="210" s="1"/>
  <c r="U23" i="210"/>
  <c r="U29" i="210" s="1"/>
  <c r="AB23" i="210" s="1"/>
  <c r="AL23" i="210" s="1"/>
  <c r="AW23" i="210" s="1"/>
  <c r="R23" i="210"/>
  <c r="R29" i="210" s="1"/>
  <c r="AA24" i="210" s="1"/>
  <c r="Q23" i="210"/>
  <c r="Q29" i="210" s="1"/>
  <c r="AA23" i="210" s="1"/>
  <c r="N23" i="210"/>
  <c r="N29" i="210" s="1"/>
  <c r="Z24" i="210" s="1"/>
  <c r="M23" i="210"/>
  <c r="M29" i="210" s="1"/>
  <c r="Z23" i="210" s="1"/>
  <c r="L23" i="210"/>
  <c r="H23" i="210"/>
  <c r="C28" i="210" s="1"/>
  <c r="C23" i="210"/>
  <c r="C27" i="210" s="1"/>
  <c r="BO17" i="210"/>
  <c r="BN17" i="210"/>
  <c r="BM17" i="210"/>
  <c r="BL17" i="210"/>
  <c r="BK17" i="210"/>
  <c r="BJ17" i="210"/>
  <c r="W17" i="210"/>
  <c r="V17" i="210"/>
  <c r="S17" i="210"/>
  <c r="R17" i="210"/>
  <c r="O17" i="210"/>
  <c r="N17" i="210"/>
  <c r="L17" i="210"/>
  <c r="BO16" i="210"/>
  <c r="BN16" i="210"/>
  <c r="BM16" i="210"/>
  <c r="BL16" i="210"/>
  <c r="BK16" i="210"/>
  <c r="BJ16" i="210"/>
  <c r="X16" i="210"/>
  <c r="U16" i="210"/>
  <c r="T16" i="210"/>
  <c r="Q16" i="210"/>
  <c r="P16" i="210"/>
  <c r="M16" i="210"/>
  <c r="L16" i="210"/>
  <c r="BO15" i="210"/>
  <c r="BN15" i="210"/>
  <c r="BM15" i="210"/>
  <c r="BL15" i="210"/>
  <c r="BK15" i="210"/>
  <c r="BJ15" i="210"/>
  <c r="X15" i="210"/>
  <c r="V15" i="210"/>
  <c r="T15" i="210"/>
  <c r="R15" i="210"/>
  <c r="P15" i="210"/>
  <c r="N15" i="210"/>
  <c r="L15" i="210"/>
  <c r="BO14" i="210"/>
  <c r="BN14" i="210"/>
  <c r="BM14" i="210"/>
  <c r="BL14" i="210"/>
  <c r="BK14" i="210"/>
  <c r="BJ14" i="210"/>
  <c r="W14" i="210"/>
  <c r="U14" i="210"/>
  <c r="S14" i="210"/>
  <c r="Q14" i="210"/>
  <c r="O14" i="210"/>
  <c r="M14" i="210"/>
  <c r="L14" i="210"/>
  <c r="BO13" i="210"/>
  <c r="BN13" i="210"/>
  <c r="BM13" i="210"/>
  <c r="BL13" i="210"/>
  <c r="BK13" i="210"/>
  <c r="BJ13" i="210"/>
  <c r="X13" i="210"/>
  <c r="X18" i="210" s="1"/>
  <c r="AB15" i="210" s="1"/>
  <c r="AL15" i="210" s="1"/>
  <c r="AW15" i="210" s="1"/>
  <c r="W13" i="210"/>
  <c r="W18" i="210" s="1"/>
  <c r="AB14" i="210" s="1"/>
  <c r="AL14" i="210" s="1"/>
  <c r="AW14" i="210" s="1"/>
  <c r="T13" i="210"/>
  <c r="T18" i="210" s="1"/>
  <c r="AA15" i="210" s="1"/>
  <c r="S13" i="210"/>
  <c r="S18" i="210" s="1"/>
  <c r="AA14" i="210" s="1"/>
  <c r="P13" i="210"/>
  <c r="P18" i="210" s="1"/>
  <c r="Z15" i="210" s="1"/>
  <c r="O13" i="210"/>
  <c r="O18" i="210" s="1"/>
  <c r="Z14" i="210" s="1"/>
  <c r="L13" i="210"/>
  <c r="H13" i="210"/>
  <c r="AI15" i="210" s="1"/>
  <c r="C13" i="210"/>
  <c r="H17" i="210" s="1"/>
  <c r="BO12" i="210"/>
  <c r="BN12" i="210"/>
  <c r="BM12" i="210"/>
  <c r="BL12" i="210"/>
  <c r="BK12" i="210"/>
  <c r="BJ12" i="210"/>
  <c r="V12" i="210"/>
  <c r="V18" i="210" s="1"/>
  <c r="AB13" i="210" s="1"/>
  <c r="AL13" i="210" s="1"/>
  <c r="AW13" i="210" s="1"/>
  <c r="U12" i="210"/>
  <c r="U18" i="210" s="1"/>
  <c r="AB12" i="210" s="1"/>
  <c r="AL12" i="210" s="1"/>
  <c r="AW12" i="210" s="1"/>
  <c r="R12" i="210"/>
  <c r="R18" i="210" s="1"/>
  <c r="AA13" i="210" s="1"/>
  <c r="Q12" i="210"/>
  <c r="Q18" i="210" s="1"/>
  <c r="AA12" i="210" s="1"/>
  <c r="N12" i="210"/>
  <c r="N18" i="210" s="1"/>
  <c r="Z13" i="210" s="1"/>
  <c r="M12" i="210"/>
  <c r="M18" i="210" s="1"/>
  <c r="Z12" i="210" s="1"/>
  <c r="L12" i="210"/>
  <c r="H12" i="210"/>
  <c r="C15" i="210" s="1"/>
  <c r="C12" i="210"/>
  <c r="C16" i="210" s="1"/>
  <c r="C95" i="208"/>
  <c r="BO94" i="208"/>
  <c r="BN94" i="208"/>
  <c r="BM94" i="208"/>
  <c r="BL94" i="208"/>
  <c r="BK94" i="208"/>
  <c r="BJ94" i="208"/>
  <c r="BP94" i="208" s="1"/>
  <c r="W94" i="208"/>
  <c r="V94" i="208"/>
  <c r="S94" i="208"/>
  <c r="R94" i="208"/>
  <c r="O94" i="208"/>
  <c r="N94" i="208"/>
  <c r="L94" i="208"/>
  <c r="BO93" i="208"/>
  <c r="BN93" i="208"/>
  <c r="BM93" i="208"/>
  <c r="BL93" i="208"/>
  <c r="BK93" i="208"/>
  <c r="BJ93" i="208"/>
  <c r="BP93" i="208" s="1"/>
  <c r="X93" i="208"/>
  <c r="U93" i="208"/>
  <c r="T93" i="208"/>
  <c r="Q93" i="208"/>
  <c r="P93" i="208"/>
  <c r="M93" i="208"/>
  <c r="L93" i="208"/>
  <c r="BO92" i="208"/>
  <c r="BN92" i="208"/>
  <c r="BM92" i="208"/>
  <c r="BL92" i="208"/>
  <c r="BK92" i="208"/>
  <c r="BJ92" i="208"/>
  <c r="BP92" i="208" s="1"/>
  <c r="X92" i="208"/>
  <c r="V92" i="208"/>
  <c r="T92" i="208"/>
  <c r="R92" i="208"/>
  <c r="P92" i="208"/>
  <c r="N92" i="208"/>
  <c r="L92" i="208"/>
  <c r="BO91" i="208"/>
  <c r="BN91" i="208"/>
  <c r="BM91" i="208"/>
  <c r="BL91" i="208"/>
  <c r="BK91" i="208"/>
  <c r="BJ91" i="208"/>
  <c r="BP91" i="208" s="1"/>
  <c r="W91" i="208"/>
  <c r="U91" i="208"/>
  <c r="S91" i="208"/>
  <c r="Q91" i="208"/>
  <c r="O91" i="208"/>
  <c r="M91" i="208"/>
  <c r="L91" i="208"/>
  <c r="BO90" i="208"/>
  <c r="BN90" i="208"/>
  <c r="BM90" i="208"/>
  <c r="BL90" i="208"/>
  <c r="BK90" i="208"/>
  <c r="BJ90" i="208"/>
  <c r="BP90" i="208" s="1"/>
  <c r="X90" i="208"/>
  <c r="X95" i="208" s="1"/>
  <c r="AB92" i="208" s="1"/>
  <c r="AL92" i="208" s="1"/>
  <c r="AW92" i="208" s="1"/>
  <c r="W90" i="208"/>
  <c r="W95" i="208" s="1"/>
  <c r="AB91" i="208" s="1"/>
  <c r="AL91" i="208" s="1"/>
  <c r="AW91" i="208" s="1"/>
  <c r="T90" i="208"/>
  <c r="T95" i="208" s="1"/>
  <c r="AA92" i="208" s="1"/>
  <c r="S90" i="208"/>
  <c r="S95" i="208" s="1"/>
  <c r="AA91" i="208" s="1"/>
  <c r="P90" i="208"/>
  <c r="P95" i="208" s="1"/>
  <c r="Z92" i="208" s="1"/>
  <c r="O90" i="208"/>
  <c r="O95" i="208" s="1"/>
  <c r="Z91" i="208" s="1"/>
  <c r="L90" i="208"/>
  <c r="H90" i="208"/>
  <c r="AI92" i="208" s="1"/>
  <c r="C90" i="208"/>
  <c r="H91" i="208" s="1"/>
  <c r="BO89" i="208"/>
  <c r="BN89" i="208"/>
  <c r="BM89" i="208"/>
  <c r="BL89" i="208"/>
  <c r="BK89" i="208"/>
  <c r="BJ89" i="208"/>
  <c r="BP89" i="208" s="1"/>
  <c r="BP95" i="208" s="1"/>
  <c r="V89" i="208"/>
  <c r="V95" i="208" s="1"/>
  <c r="AB90" i="208" s="1"/>
  <c r="AL90" i="208" s="1"/>
  <c r="AW90" i="208" s="1"/>
  <c r="U89" i="208"/>
  <c r="U95" i="208" s="1"/>
  <c r="AB89" i="208" s="1"/>
  <c r="AL89" i="208" s="1"/>
  <c r="AW89" i="208" s="1"/>
  <c r="R89" i="208"/>
  <c r="R95" i="208" s="1"/>
  <c r="AA90" i="208" s="1"/>
  <c r="Q89" i="208"/>
  <c r="Q95" i="208" s="1"/>
  <c r="AA89" i="208" s="1"/>
  <c r="N89" i="208"/>
  <c r="N95" i="208" s="1"/>
  <c r="Z90" i="208" s="1"/>
  <c r="M89" i="208"/>
  <c r="M95" i="208" s="1"/>
  <c r="Z89" i="208" s="1"/>
  <c r="L89" i="208"/>
  <c r="H89" i="208"/>
  <c r="C94" i="208" s="1"/>
  <c r="C89" i="208"/>
  <c r="C93" i="208" s="1"/>
  <c r="C84" i="208"/>
  <c r="BO83" i="208"/>
  <c r="BN83" i="208"/>
  <c r="BM83" i="208"/>
  <c r="BL83" i="208"/>
  <c r="BK83" i="208"/>
  <c r="BJ83" i="208"/>
  <c r="BP83" i="208" s="1"/>
  <c r="W83" i="208"/>
  <c r="V83" i="208"/>
  <c r="S83" i="208"/>
  <c r="R83" i="208"/>
  <c r="O83" i="208"/>
  <c r="N83" i="208"/>
  <c r="L83" i="208"/>
  <c r="BO82" i="208"/>
  <c r="BN82" i="208"/>
  <c r="BM82" i="208"/>
  <c r="BL82" i="208"/>
  <c r="BK82" i="208"/>
  <c r="BJ82" i="208"/>
  <c r="X82" i="208"/>
  <c r="U82" i="208"/>
  <c r="T82" i="208"/>
  <c r="Q82" i="208"/>
  <c r="P82" i="208"/>
  <c r="M82" i="208"/>
  <c r="L82" i="208"/>
  <c r="BO81" i="208"/>
  <c r="BN81" i="208"/>
  <c r="BM81" i="208"/>
  <c r="BL81" i="208"/>
  <c r="BK81" i="208"/>
  <c r="BJ81" i="208"/>
  <c r="BP81" i="208" s="1"/>
  <c r="X81" i="208"/>
  <c r="V81" i="208"/>
  <c r="T81" i="208"/>
  <c r="R81" i="208"/>
  <c r="P81" i="208"/>
  <c r="N81" i="208"/>
  <c r="L81" i="208"/>
  <c r="BO80" i="208"/>
  <c r="BN80" i="208"/>
  <c r="BM80" i="208"/>
  <c r="BL80" i="208"/>
  <c r="BK80" i="208"/>
  <c r="BJ80" i="208"/>
  <c r="BP80" i="208" s="1"/>
  <c r="W80" i="208"/>
  <c r="U80" i="208"/>
  <c r="S80" i="208"/>
  <c r="Q80" i="208"/>
  <c r="O80" i="208"/>
  <c r="M80" i="208"/>
  <c r="L80" i="208"/>
  <c r="BO79" i="208"/>
  <c r="BN79" i="208"/>
  <c r="BM79" i="208"/>
  <c r="BL79" i="208"/>
  <c r="BK79" i="208"/>
  <c r="BJ79" i="208"/>
  <c r="BP79" i="208" s="1"/>
  <c r="X79" i="208"/>
  <c r="X84" i="208" s="1"/>
  <c r="AB81" i="208" s="1"/>
  <c r="AL81" i="208" s="1"/>
  <c r="AW81" i="208" s="1"/>
  <c r="W79" i="208"/>
  <c r="W84" i="208" s="1"/>
  <c r="AB80" i="208" s="1"/>
  <c r="AL80" i="208" s="1"/>
  <c r="AW80" i="208" s="1"/>
  <c r="T79" i="208"/>
  <c r="T84" i="208" s="1"/>
  <c r="AA81" i="208" s="1"/>
  <c r="S79" i="208"/>
  <c r="S84" i="208" s="1"/>
  <c r="AA80" i="208" s="1"/>
  <c r="P79" i="208"/>
  <c r="P84" i="208" s="1"/>
  <c r="Z81" i="208" s="1"/>
  <c r="O79" i="208"/>
  <c r="O84" i="208" s="1"/>
  <c r="Z80" i="208" s="1"/>
  <c r="L79" i="208"/>
  <c r="H79" i="208"/>
  <c r="H82" i="208" s="1"/>
  <c r="C79" i="208"/>
  <c r="H83" i="208" s="1"/>
  <c r="BO78" i="208"/>
  <c r="BN78" i="208"/>
  <c r="BM78" i="208"/>
  <c r="BL78" i="208"/>
  <c r="BK78" i="208"/>
  <c r="BJ78" i="208"/>
  <c r="BP78" i="208" s="1"/>
  <c r="V78" i="208"/>
  <c r="V84" i="208" s="1"/>
  <c r="AB79" i="208" s="1"/>
  <c r="AL79" i="208" s="1"/>
  <c r="AW79" i="208" s="1"/>
  <c r="U78" i="208"/>
  <c r="U84" i="208" s="1"/>
  <c r="AB78" i="208" s="1"/>
  <c r="AL78" i="208" s="1"/>
  <c r="AW78" i="208" s="1"/>
  <c r="R78" i="208"/>
  <c r="R84" i="208" s="1"/>
  <c r="AA79" i="208" s="1"/>
  <c r="Q78" i="208"/>
  <c r="Q84" i="208" s="1"/>
  <c r="AA78" i="208" s="1"/>
  <c r="N78" i="208"/>
  <c r="N84" i="208" s="1"/>
  <c r="Z79" i="208" s="1"/>
  <c r="M78" i="208"/>
  <c r="M84" i="208" s="1"/>
  <c r="Z78" i="208" s="1"/>
  <c r="L78" i="208"/>
  <c r="H78" i="208"/>
  <c r="C83" i="208" s="1"/>
  <c r="C78" i="208"/>
  <c r="AI78" i="208" s="1"/>
  <c r="BV77" i="208"/>
  <c r="BV76" i="208"/>
  <c r="CC75" i="208"/>
  <c r="CC74" i="208"/>
  <c r="BV73" i="208"/>
  <c r="C73" i="208"/>
  <c r="BV72" i="208"/>
  <c r="BO72" i="208"/>
  <c r="BN72" i="208"/>
  <c r="BM72" i="208"/>
  <c r="BL72" i="208"/>
  <c r="BK72" i="208"/>
  <c r="BJ72" i="208"/>
  <c r="BP72" i="208" s="1"/>
  <c r="W72" i="208"/>
  <c r="V72" i="208"/>
  <c r="S72" i="208"/>
  <c r="R72" i="208"/>
  <c r="O72" i="208"/>
  <c r="N72" i="208"/>
  <c r="L72" i="208"/>
  <c r="CH71" i="208"/>
  <c r="BO71" i="208"/>
  <c r="BN71" i="208"/>
  <c r="BM71" i="208"/>
  <c r="BL71" i="208"/>
  <c r="BK71" i="208"/>
  <c r="BJ71" i="208"/>
  <c r="BP71" i="208" s="1"/>
  <c r="X71" i="208"/>
  <c r="U71" i="208"/>
  <c r="T71" i="208"/>
  <c r="Q71" i="208"/>
  <c r="P71" i="208"/>
  <c r="M71" i="208"/>
  <c r="L71" i="208"/>
  <c r="CH70" i="208"/>
  <c r="BO70" i="208"/>
  <c r="BN70" i="208"/>
  <c r="BM70" i="208"/>
  <c r="BL70" i="208"/>
  <c r="BK70" i="208"/>
  <c r="BJ70" i="208"/>
  <c r="BP70" i="208" s="1"/>
  <c r="X70" i="208"/>
  <c r="V70" i="208"/>
  <c r="T70" i="208"/>
  <c r="R70" i="208"/>
  <c r="P70" i="208"/>
  <c r="N70" i="208"/>
  <c r="L70" i="208"/>
  <c r="BV69" i="208"/>
  <c r="BO69" i="208"/>
  <c r="BN69" i="208"/>
  <c r="BM69" i="208"/>
  <c r="BL69" i="208"/>
  <c r="BK69" i="208"/>
  <c r="BJ69" i="208"/>
  <c r="BP69" i="208" s="1"/>
  <c r="W69" i="208"/>
  <c r="U69" i="208"/>
  <c r="S69" i="208"/>
  <c r="Q69" i="208"/>
  <c r="O69" i="208"/>
  <c r="M69" i="208"/>
  <c r="L69" i="208"/>
  <c r="BV68" i="208"/>
  <c r="BO68" i="208"/>
  <c r="BN68" i="208"/>
  <c r="BM68" i="208"/>
  <c r="BL68" i="208"/>
  <c r="BK68" i="208"/>
  <c r="BJ68" i="208"/>
  <c r="BP68" i="208" s="1"/>
  <c r="X68" i="208"/>
  <c r="X73" i="208" s="1"/>
  <c r="AB70" i="208" s="1"/>
  <c r="AL70" i="208" s="1"/>
  <c r="AW70" i="208" s="1"/>
  <c r="W68" i="208"/>
  <c r="W73" i="208" s="1"/>
  <c r="AB69" i="208" s="1"/>
  <c r="AL69" i="208" s="1"/>
  <c r="AW69" i="208" s="1"/>
  <c r="T68" i="208"/>
  <c r="T73" i="208" s="1"/>
  <c r="AA70" i="208" s="1"/>
  <c r="S68" i="208"/>
  <c r="S73" i="208" s="1"/>
  <c r="AA69" i="208" s="1"/>
  <c r="P68" i="208"/>
  <c r="P73" i="208" s="1"/>
  <c r="Z70" i="208" s="1"/>
  <c r="O68" i="208"/>
  <c r="O73" i="208" s="1"/>
  <c r="Z69" i="208" s="1"/>
  <c r="L68" i="208"/>
  <c r="H68" i="208"/>
  <c r="H71" i="208" s="1"/>
  <c r="C68" i="208"/>
  <c r="H72" i="208" s="1"/>
  <c r="CC67" i="208"/>
  <c r="BO67" i="208"/>
  <c r="BN67" i="208"/>
  <c r="BM67" i="208"/>
  <c r="BL67" i="208"/>
  <c r="BK67" i="208"/>
  <c r="BJ67" i="208"/>
  <c r="BP67" i="208" s="1"/>
  <c r="BP73" i="208" s="1"/>
  <c r="V67" i="208"/>
  <c r="V73" i="208" s="1"/>
  <c r="AB68" i="208" s="1"/>
  <c r="AL68" i="208" s="1"/>
  <c r="AW68" i="208" s="1"/>
  <c r="U67" i="208"/>
  <c r="U73" i="208" s="1"/>
  <c r="AB67" i="208" s="1"/>
  <c r="AL67" i="208" s="1"/>
  <c r="AW67" i="208" s="1"/>
  <c r="R67" i="208"/>
  <c r="R73" i="208" s="1"/>
  <c r="AA68" i="208" s="1"/>
  <c r="Q67" i="208"/>
  <c r="Q73" i="208" s="1"/>
  <c r="AA67" i="208" s="1"/>
  <c r="N67" i="208"/>
  <c r="N73" i="208" s="1"/>
  <c r="Z68" i="208" s="1"/>
  <c r="M67" i="208"/>
  <c r="M73" i="208" s="1"/>
  <c r="Z67" i="208" s="1"/>
  <c r="L67" i="208"/>
  <c r="H67" i="208"/>
  <c r="C72" i="208" s="1"/>
  <c r="C67" i="208"/>
  <c r="C69" i="208" s="1"/>
  <c r="CM66" i="208"/>
  <c r="CC66" i="208"/>
  <c r="CM65" i="208"/>
  <c r="BV65" i="208"/>
  <c r="BV64" i="208"/>
  <c r="C62" i="208"/>
  <c r="BV61" i="208"/>
  <c r="BO61" i="208"/>
  <c r="BN61" i="208"/>
  <c r="BM61" i="208"/>
  <c r="BL61" i="208"/>
  <c r="BK61" i="208"/>
  <c r="BJ61" i="208"/>
  <c r="BP61" i="208" s="1"/>
  <c r="W61" i="208"/>
  <c r="V61" i="208"/>
  <c r="S61" i="208"/>
  <c r="R61" i="208"/>
  <c r="O61" i="208"/>
  <c r="N61" i="208"/>
  <c r="L61" i="208"/>
  <c r="CM60" i="208"/>
  <c r="BV60" i="208"/>
  <c r="BO60" i="208"/>
  <c r="BN60" i="208"/>
  <c r="BM60" i="208"/>
  <c r="BL60" i="208"/>
  <c r="BK60" i="208"/>
  <c r="BJ60" i="208"/>
  <c r="BP60" i="208" s="1"/>
  <c r="X60" i="208"/>
  <c r="U60" i="208"/>
  <c r="T60" i="208"/>
  <c r="Q60" i="208"/>
  <c r="P60" i="208"/>
  <c r="M60" i="208"/>
  <c r="L60" i="208"/>
  <c r="CM59" i="208"/>
  <c r="CC59" i="208"/>
  <c r="BO59" i="208"/>
  <c r="BN59" i="208"/>
  <c r="BM59" i="208"/>
  <c r="BL59" i="208"/>
  <c r="BK59" i="208"/>
  <c r="BJ59" i="208"/>
  <c r="BP59" i="208" s="1"/>
  <c r="X59" i="208"/>
  <c r="V59" i="208"/>
  <c r="T59" i="208"/>
  <c r="R59" i="208"/>
  <c r="P59" i="208"/>
  <c r="N59" i="208"/>
  <c r="L59" i="208"/>
  <c r="CC58" i="208"/>
  <c r="BO58" i="208"/>
  <c r="BN58" i="208"/>
  <c r="BM58" i="208"/>
  <c r="BL58" i="208"/>
  <c r="BK58" i="208"/>
  <c r="BJ58" i="208"/>
  <c r="BP58" i="208" s="1"/>
  <c r="W58" i="208"/>
  <c r="U58" i="208"/>
  <c r="S58" i="208"/>
  <c r="Q58" i="208"/>
  <c r="O58" i="208"/>
  <c r="M58" i="208"/>
  <c r="L58" i="208"/>
  <c r="BV57" i="208"/>
  <c r="BO57" i="208"/>
  <c r="BN57" i="208"/>
  <c r="BM57" i="208"/>
  <c r="BL57" i="208"/>
  <c r="BK57" i="208"/>
  <c r="BJ57" i="208"/>
  <c r="BP57" i="208" s="1"/>
  <c r="X57" i="208"/>
  <c r="X62" i="208" s="1"/>
  <c r="AB59" i="208" s="1"/>
  <c r="AL59" i="208" s="1"/>
  <c r="AW59" i="208" s="1"/>
  <c r="W57" i="208"/>
  <c r="W62" i="208" s="1"/>
  <c r="AB58" i="208" s="1"/>
  <c r="AL58" i="208" s="1"/>
  <c r="AW58" i="208" s="1"/>
  <c r="T57" i="208"/>
  <c r="T62" i="208" s="1"/>
  <c r="AA59" i="208" s="1"/>
  <c r="S57" i="208"/>
  <c r="S62" i="208" s="1"/>
  <c r="AA58" i="208" s="1"/>
  <c r="P57" i="208"/>
  <c r="P62" i="208" s="1"/>
  <c r="Z59" i="208" s="1"/>
  <c r="O57" i="208"/>
  <c r="O62" i="208" s="1"/>
  <c r="Z58" i="208" s="1"/>
  <c r="L57" i="208"/>
  <c r="H57" i="208"/>
  <c r="H59" i="208" s="1"/>
  <c r="C57" i="208"/>
  <c r="H61" i="208" s="1"/>
  <c r="BV56" i="208"/>
  <c r="BO56" i="208"/>
  <c r="BN56" i="208"/>
  <c r="BM56" i="208"/>
  <c r="BL56" i="208"/>
  <c r="BK56" i="208"/>
  <c r="BJ56" i="208"/>
  <c r="BP56" i="208" s="1"/>
  <c r="BP62" i="208" s="1"/>
  <c r="V56" i="208"/>
  <c r="V62" i="208" s="1"/>
  <c r="AB57" i="208" s="1"/>
  <c r="AL57" i="208" s="1"/>
  <c r="AW57" i="208" s="1"/>
  <c r="U56" i="208"/>
  <c r="U62" i="208" s="1"/>
  <c r="AB56" i="208" s="1"/>
  <c r="AL56" i="208" s="1"/>
  <c r="AW56" i="208" s="1"/>
  <c r="R56" i="208"/>
  <c r="R62" i="208" s="1"/>
  <c r="AA57" i="208" s="1"/>
  <c r="Q56" i="208"/>
  <c r="Q62" i="208" s="1"/>
  <c r="AA56" i="208" s="1"/>
  <c r="N56" i="208"/>
  <c r="N62" i="208" s="1"/>
  <c r="Z57" i="208" s="1"/>
  <c r="M56" i="208"/>
  <c r="M62" i="208" s="1"/>
  <c r="Z56" i="208" s="1"/>
  <c r="L56" i="208"/>
  <c r="H56" i="208"/>
  <c r="C61" i="208" s="1"/>
  <c r="C56" i="208"/>
  <c r="C60" i="208" s="1"/>
  <c r="CH55" i="208"/>
  <c r="CH54" i="208"/>
  <c r="BV53" i="208"/>
  <c r="BV52" i="208"/>
  <c r="CC51" i="208"/>
  <c r="C51" i="208"/>
  <c r="CC50" i="208"/>
  <c r="BO50" i="208"/>
  <c r="BN50" i="208"/>
  <c r="BM50" i="208"/>
  <c r="BL50" i="208"/>
  <c r="BK50" i="208"/>
  <c r="BJ50" i="208"/>
  <c r="BP50" i="208" s="1"/>
  <c r="W50" i="208"/>
  <c r="V50" i="208"/>
  <c r="S50" i="208"/>
  <c r="R50" i="208"/>
  <c r="O50" i="208"/>
  <c r="N50" i="208"/>
  <c r="L50" i="208"/>
  <c r="BV49" i="208"/>
  <c r="BO49" i="208"/>
  <c r="BN49" i="208"/>
  <c r="BM49" i="208"/>
  <c r="BL49" i="208"/>
  <c r="BK49" i="208"/>
  <c r="BJ49" i="208"/>
  <c r="BP49" i="208" s="1"/>
  <c r="X49" i="208"/>
  <c r="U49" i="208"/>
  <c r="T49" i="208"/>
  <c r="Q49" i="208"/>
  <c r="P49" i="208"/>
  <c r="M49" i="208"/>
  <c r="L49" i="208"/>
  <c r="BV48" i="208"/>
  <c r="BO48" i="208"/>
  <c r="BN48" i="208"/>
  <c r="BM48" i="208"/>
  <c r="BL48" i="208"/>
  <c r="BK48" i="208"/>
  <c r="BJ48" i="208"/>
  <c r="BP48" i="208" s="1"/>
  <c r="X48" i="208"/>
  <c r="V48" i="208"/>
  <c r="T48" i="208"/>
  <c r="R48" i="208"/>
  <c r="P48" i="208"/>
  <c r="N48" i="208"/>
  <c r="L48" i="208"/>
  <c r="BO47" i="208"/>
  <c r="BN47" i="208"/>
  <c r="BM47" i="208"/>
  <c r="BL47" i="208"/>
  <c r="BK47" i="208"/>
  <c r="BJ47" i="208"/>
  <c r="BP47" i="208" s="1"/>
  <c r="W47" i="208"/>
  <c r="U47" i="208"/>
  <c r="S47" i="208"/>
  <c r="Q47" i="208"/>
  <c r="O47" i="208"/>
  <c r="M47" i="208"/>
  <c r="L47" i="208"/>
  <c r="BO46" i="208"/>
  <c r="BN46" i="208"/>
  <c r="BM46" i="208"/>
  <c r="BL46" i="208"/>
  <c r="BK46" i="208"/>
  <c r="BJ46" i="208"/>
  <c r="BP46" i="208" s="1"/>
  <c r="X46" i="208"/>
  <c r="X51" i="208" s="1"/>
  <c r="AB48" i="208" s="1"/>
  <c r="AL48" i="208" s="1"/>
  <c r="AW48" i="208" s="1"/>
  <c r="W46" i="208"/>
  <c r="W51" i="208" s="1"/>
  <c r="AB47" i="208" s="1"/>
  <c r="AL47" i="208" s="1"/>
  <c r="AW47" i="208" s="1"/>
  <c r="T46" i="208"/>
  <c r="T51" i="208" s="1"/>
  <c r="AA48" i="208" s="1"/>
  <c r="S46" i="208"/>
  <c r="S51" i="208" s="1"/>
  <c r="AA47" i="208" s="1"/>
  <c r="P46" i="208"/>
  <c r="P51" i="208" s="1"/>
  <c r="Z48" i="208" s="1"/>
  <c r="O46" i="208"/>
  <c r="O51" i="208" s="1"/>
  <c r="Z47" i="208" s="1"/>
  <c r="L46" i="208"/>
  <c r="H46" i="208"/>
  <c r="H49" i="208" s="1"/>
  <c r="C46" i="208"/>
  <c r="H50" i="208" s="1"/>
  <c r="BO45" i="208"/>
  <c r="BN45" i="208"/>
  <c r="BM45" i="208"/>
  <c r="BL45" i="208"/>
  <c r="BK45" i="208"/>
  <c r="BJ45" i="208"/>
  <c r="BP45" i="208" s="1"/>
  <c r="V45" i="208"/>
  <c r="V51" i="208" s="1"/>
  <c r="AB46" i="208" s="1"/>
  <c r="AL46" i="208" s="1"/>
  <c r="AW46" i="208" s="1"/>
  <c r="U45" i="208"/>
  <c r="U51" i="208" s="1"/>
  <c r="AB45" i="208" s="1"/>
  <c r="AL45" i="208" s="1"/>
  <c r="AW45" i="208" s="1"/>
  <c r="R45" i="208"/>
  <c r="R51" i="208" s="1"/>
  <c r="AA46" i="208" s="1"/>
  <c r="Q45" i="208"/>
  <c r="Q51" i="208" s="1"/>
  <c r="AA45" i="208" s="1"/>
  <c r="N45" i="208"/>
  <c r="N51" i="208" s="1"/>
  <c r="Z46" i="208" s="1"/>
  <c r="M45" i="208"/>
  <c r="M51" i="208" s="1"/>
  <c r="Z45" i="208" s="1"/>
  <c r="L45" i="208"/>
  <c r="H45" i="208"/>
  <c r="C48" i="208" s="1"/>
  <c r="C45" i="208"/>
  <c r="C49" i="208" s="1"/>
  <c r="BT41" i="208"/>
  <c r="BT40" i="208"/>
  <c r="C40" i="208"/>
  <c r="CA39" i="208"/>
  <c r="BO39" i="208"/>
  <c r="BN39" i="208"/>
  <c r="BM39" i="208"/>
  <c r="BL39" i="208"/>
  <c r="BK39" i="208"/>
  <c r="BJ39" i="208"/>
  <c r="BP39" i="208" s="1"/>
  <c r="W39" i="208"/>
  <c r="V39" i="208"/>
  <c r="S39" i="208"/>
  <c r="R39" i="208"/>
  <c r="O39" i="208"/>
  <c r="N39" i="208"/>
  <c r="L39" i="208"/>
  <c r="BO38" i="208"/>
  <c r="BN38" i="208"/>
  <c r="BM38" i="208"/>
  <c r="BL38" i="208"/>
  <c r="BK38" i="208"/>
  <c r="BJ38" i="208"/>
  <c r="BP38" i="208" s="1"/>
  <c r="X38" i="208"/>
  <c r="U38" i="208"/>
  <c r="T38" i="208"/>
  <c r="Q38" i="208"/>
  <c r="P38" i="208"/>
  <c r="M38" i="208"/>
  <c r="L38" i="208"/>
  <c r="BT37" i="208"/>
  <c r="BO37" i="208"/>
  <c r="BN37" i="208"/>
  <c r="BM37" i="208"/>
  <c r="BL37" i="208"/>
  <c r="BK37" i="208"/>
  <c r="BJ37" i="208"/>
  <c r="BP37" i="208" s="1"/>
  <c r="X37" i="208"/>
  <c r="V37" i="208"/>
  <c r="T37" i="208"/>
  <c r="R37" i="208"/>
  <c r="P37" i="208"/>
  <c r="N37" i="208"/>
  <c r="L37" i="208"/>
  <c r="BT36" i="208"/>
  <c r="BO36" i="208"/>
  <c r="BN36" i="208"/>
  <c r="BM36" i="208"/>
  <c r="BL36" i="208"/>
  <c r="BK36" i="208"/>
  <c r="BJ36" i="208"/>
  <c r="BP36" i="208" s="1"/>
  <c r="W36" i="208"/>
  <c r="U36" i="208"/>
  <c r="S36" i="208"/>
  <c r="Q36" i="208"/>
  <c r="O36" i="208"/>
  <c r="M36" i="208"/>
  <c r="L36" i="208"/>
  <c r="CF35" i="208"/>
  <c r="BO35" i="208"/>
  <c r="BN35" i="208"/>
  <c r="BM35" i="208"/>
  <c r="BL35" i="208"/>
  <c r="BK35" i="208"/>
  <c r="BJ35" i="208"/>
  <c r="BP35" i="208" s="1"/>
  <c r="X35" i="208"/>
  <c r="X40" i="208" s="1"/>
  <c r="AB37" i="208" s="1"/>
  <c r="AL37" i="208" s="1"/>
  <c r="AW37" i="208" s="1"/>
  <c r="W35" i="208"/>
  <c r="W40" i="208" s="1"/>
  <c r="AB36" i="208" s="1"/>
  <c r="AL36" i="208" s="1"/>
  <c r="AW36" i="208" s="1"/>
  <c r="T35" i="208"/>
  <c r="T40" i="208" s="1"/>
  <c r="AA37" i="208" s="1"/>
  <c r="S35" i="208"/>
  <c r="S40" i="208" s="1"/>
  <c r="AA36" i="208" s="1"/>
  <c r="P35" i="208"/>
  <c r="P40" i="208" s="1"/>
  <c r="Z37" i="208" s="1"/>
  <c r="O35" i="208"/>
  <c r="O40" i="208" s="1"/>
  <c r="Z36" i="208" s="1"/>
  <c r="L35" i="208"/>
  <c r="H35" i="208"/>
  <c r="H38" i="208" s="1"/>
  <c r="C35" i="208"/>
  <c r="H36" i="208" s="1"/>
  <c r="BO34" i="208"/>
  <c r="BN34" i="208"/>
  <c r="BM34" i="208"/>
  <c r="BL34" i="208"/>
  <c r="BK34" i="208"/>
  <c r="BJ34" i="208"/>
  <c r="BP34" i="208" s="1"/>
  <c r="BP40" i="208" s="1"/>
  <c r="V34" i="208"/>
  <c r="V40" i="208" s="1"/>
  <c r="AB35" i="208" s="1"/>
  <c r="AL35" i="208" s="1"/>
  <c r="AW35" i="208" s="1"/>
  <c r="U34" i="208"/>
  <c r="U40" i="208" s="1"/>
  <c r="AB34" i="208" s="1"/>
  <c r="AL34" i="208" s="1"/>
  <c r="AW34" i="208" s="1"/>
  <c r="R34" i="208"/>
  <c r="R40" i="208" s="1"/>
  <c r="AA35" i="208" s="1"/>
  <c r="Q34" i="208"/>
  <c r="Q40" i="208" s="1"/>
  <c r="AA34" i="208" s="1"/>
  <c r="N34" i="208"/>
  <c r="N40" i="208" s="1"/>
  <c r="Z35" i="208" s="1"/>
  <c r="M34" i="208"/>
  <c r="M40" i="208" s="1"/>
  <c r="Z34" i="208" s="1"/>
  <c r="L34" i="208"/>
  <c r="H34" i="208"/>
  <c r="C39" i="208" s="1"/>
  <c r="C34" i="208"/>
  <c r="C38" i="208" s="1"/>
  <c r="BT33" i="208"/>
  <c r="BT32" i="208"/>
  <c r="CA31" i="208"/>
  <c r="CF34" i="208" s="1"/>
  <c r="BT29" i="208"/>
  <c r="C29" i="208"/>
  <c r="BT28" i="208"/>
  <c r="BO28" i="208"/>
  <c r="BN28" i="208"/>
  <c r="BM28" i="208"/>
  <c r="BL28" i="208"/>
  <c r="BK28" i="208"/>
  <c r="BJ28" i="208"/>
  <c r="BP28" i="208" s="1"/>
  <c r="W28" i="208"/>
  <c r="V28" i="208"/>
  <c r="S28" i="208"/>
  <c r="R28" i="208"/>
  <c r="O28" i="208"/>
  <c r="N28" i="208"/>
  <c r="L28" i="208"/>
  <c r="BO27" i="208"/>
  <c r="BN27" i="208"/>
  <c r="BM27" i="208"/>
  <c r="BL27" i="208"/>
  <c r="BK27" i="208"/>
  <c r="BJ27" i="208"/>
  <c r="BP27" i="208" s="1"/>
  <c r="X27" i="208"/>
  <c r="U27" i="208"/>
  <c r="T27" i="208"/>
  <c r="Q27" i="208"/>
  <c r="P27" i="208"/>
  <c r="M27" i="208"/>
  <c r="L27" i="208"/>
  <c r="BO26" i="208"/>
  <c r="BN26" i="208"/>
  <c r="BM26" i="208"/>
  <c r="BL26" i="208"/>
  <c r="BK26" i="208"/>
  <c r="BJ26" i="208"/>
  <c r="X26" i="208"/>
  <c r="V26" i="208"/>
  <c r="T26" i="208"/>
  <c r="R26" i="208"/>
  <c r="P26" i="208"/>
  <c r="N26" i="208"/>
  <c r="L26" i="208"/>
  <c r="BT25" i="208"/>
  <c r="BO25" i="208"/>
  <c r="BN25" i="208"/>
  <c r="BM25" i="208"/>
  <c r="BL25" i="208"/>
  <c r="BK25" i="208"/>
  <c r="BJ25" i="208"/>
  <c r="BP25" i="208" s="1"/>
  <c r="W25" i="208"/>
  <c r="U25" i="208"/>
  <c r="S25" i="208"/>
  <c r="Q25" i="208"/>
  <c r="O25" i="208"/>
  <c r="M25" i="208"/>
  <c r="L25" i="208"/>
  <c r="CK24" i="208"/>
  <c r="CK30" i="208" s="1"/>
  <c r="CQ29" i="208" s="1"/>
  <c r="BT24" i="208"/>
  <c r="BO24" i="208"/>
  <c r="BN24" i="208"/>
  <c r="BM24" i="208"/>
  <c r="BL24" i="208"/>
  <c r="BK24" i="208"/>
  <c r="BJ24" i="208"/>
  <c r="BP24" i="208" s="1"/>
  <c r="X24" i="208"/>
  <c r="X29" i="208" s="1"/>
  <c r="AB26" i="208" s="1"/>
  <c r="AL26" i="208" s="1"/>
  <c r="AW26" i="208" s="1"/>
  <c r="W24" i="208"/>
  <c r="W29" i="208" s="1"/>
  <c r="AB25" i="208" s="1"/>
  <c r="AL25" i="208" s="1"/>
  <c r="AW25" i="208" s="1"/>
  <c r="T24" i="208"/>
  <c r="T29" i="208" s="1"/>
  <c r="AA26" i="208" s="1"/>
  <c r="S24" i="208"/>
  <c r="S29" i="208" s="1"/>
  <c r="AA25" i="208" s="1"/>
  <c r="P24" i="208"/>
  <c r="P29" i="208" s="1"/>
  <c r="Z26" i="208" s="1"/>
  <c r="O24" i="208"/>
  <c r="O29" i="208" s="1"/>
  <c r="Z25" i="208" s="1"/>
  <c r="L24" i="208"/>
  <c r="H24" i="208"/>
  <c r="H27" i="208" s="1"/>
  <c r="C24" i="208"/>
  <c r="H28" i="208" s="1"/>
  <c r="CQ23" i="208"/>
  <c r="CA23" i="208"/>
  <c r="BO23" i="208"/>
  <c r="BN23" i="208"/>
  <c r="BM23" i="208"/>
  <c r="BL23" i="208"/>
  <c r="BK23" i="208"/>
  <c r="BJ23" i="208"/>
  <c r="BP23" i="208" s="1"/>
  <c r="V23" i="208"/>
  <c r="V29" i="208" s="1"/>
  <c r="AB24" i="208" s="1"/>
  <c r="AL24" i="208" s="1"/>
  <c r="AW24" i="208" s="1"/>
  <c r="U23" i="208"/>
  <c r="U29" i="208" s="1"/>
  <c r="AB23" i="208" s="1"/>
  <c r="AL23" i="208" s="1"/>
  <c r="AW23" i="208" s="1"/>
  <c r="R23" i="208"/>
  <c r="R29" i="208" s="1"/>
  <c r="AA24" i="208" s="1"/>
  <c r="Q23" i="208"/>
  <c r="Q29" i="208" s="1"/>
  <c r="AA23" i="208" s="1"/>
  <c r="N23" i="208"/>
  <c r="N29" i="208" s="1"/>
  <c r="Z24" i="208" s="1"/>
  <c r="M23" i="208"/>
  <c r="M29" i="208" s="1"/>
  <c r="Z23" i="208" s="1"/>
  <c r="L23" i="208"/>
  <c r="H23" i="208"/>
  <c r="C28" i="208" s="1"/>
  <c r="C23" i="208"/>
  <c r="C27" i="208" s="1"/>
  <c r="BT21" i="208"/>
  <c r="BT20" i="208"/>
  <c r="CF19" i="208"/>
  <c r="CK23" i="208" s="1"/>
  <c r="C18" i="208"/>
  <c r="BT17" i="208"/>
  <c r="BO17" i="208"/>
  <c r="BN17" i="208"/>
  <c r="BM17" i="208"/>
  <c r="BL17" i="208"/>
  <c r="BK17" i="208"/>
  <c r="BJ17" i="208"/>
  <c r="W17" i="208"/>
  <c r="V17" i="208"/>
  <c r="S17" i="208"/>
  <c r="R17" i="208"/>
  <c r="O17" i="208"/>
  <c r="N17" i="208"/>
  <c r="L17" i="208"/>
  <c r="BT16" i="208"/>
  <c r="BO16" i="208"/>
  <c r="BN16" i="208"/>
  <c r="BM16" i="208"/>
  <c r="BL16" i="208"/>
  <c r="BK16" i="208"/>
  <c r="BJ16" i="208"/>
  <c r="BP16" i="208" s="1"/>
  <c r="X16" i="208"/>
  <c r="U16" i="208"/>
  <c r="T16" i="208"/>
  <c r="Q16" i="208"/>
  <c r="P16" i="208"/>
  <c r="M16" i="208"/>
  <c r="L16" i="208"/>
  <c r="CA15" i="208"/>
  <c r="CF18" i="208" s="1"/>
  <c r="BO15" i="208"/>
  <c r="BN15" i="208"/>
  <c r="BM15" i="208"/>
  <c r="BL15" i="208"/>
  <c r="BK15" i="208"/>
  <c r="BJ15" i="208"/>
  <c r="X15" i="208"/>
  <c r="V15" i="208"/>
  <c r="T15" i="208"/>
  <c r="R15" i="208"/>
  <c r="P15" i="208"/>
  <c r="N15" i="208"/>
  <c r="L15" i="208"/>
  <c r="BO14" i="208"/>
  <c r="BN14" i="208"/>
  <c r="BM14" i="208"/>
  <c r="BL14" i="208"/>
  <c r="BK14" i="208"/>
  <c r="BJ14" i="208"/>
  <c r="W14" i="208"/>
  <c r="U14" i="208"/>
  <c r="S14" i="208"/>
  <c r="Q14" i="208"/>
  <c r="O14" i="208"/>
  <c r="M14" i="208"/>
  <c r="L14" i="208"/>
  <c r="BT13" i="208"/>
  <c r="BO13" i="208"/>
  <c r="BN13" i="208"/>
  <c r="BM13" i="208"/>
  <c r="BL13" i="208"/>
  <c r="BK13" i="208"/>
  <c r="BJ13" i="208"/>
  <c r="X13" i="208"/>
  <c r="X18" i="208" s="1"/>
  <c r="AB15" i="208" s="1"/>
  <c r="AL15" i="208" s="1"/>
  <c r="AW15" i="208" s="1"/>
  <c r="W13" i="208"/>
  <c r="W18" i="208" s="1"/>
  <c r="AB14" i="208" s="1"/>
  <c r="AL14" i="208" s="1"/>
  <c r="AW14" i="208" s="1"/>
  <c r="T13" i="208"/>
  <c r="T18" i="208" s="1"/>
  <c r="AA15" i="208" s="1"/>
  <c r="S13" i="208"/>
  <c r="S18" i="208" s="1"/>
  <c r="AA14" i="208" s="1"/>
  <c r="P13" i="208"/>
  <c r="P18" i="208" s="1"/>
  <c r="Z15" i="208" s="1"/>
  <c r="O13" i="208"/>
  <c r="O18" i="208" s="1"/>
  <c r="Z14" i="208" s="1"/>
  <c r="L13" i="208"/>
  <c r="H13" i="208"/>
  <c r="H16" i="208" s="1"/>
  <c r="C13" i="208"/>
  <c r="H14" i="208" s="1"/>
  <c r="BT12" i="208"/>
  <c r="BO12" i="208"/>
  <c r="BN12" i="208"/>
  <c r="BM12" i="208"/>
  <c r="BL12" i="208"/>
  <c r="BK12" i="208"/>
  <c r="BJ12" i="208"/>
  <c r="V12" i="208"/>
  <c r="V18" i="208" s="1"/>
  <c r="AB13" i="208" s="1"/>
  <c r="AL13" i="208" s="1"/>
  <c r="AW13" i="208" s="1"/>
  <c r="U12" i="208"/>
  <c r="U18" i="208" s="1"/>
  <c r="AB12" i="208" s="1"/>
  <c r="AL12" i="208" s="1"/>
  <c r="AW12" i="208" s="1"/>
  <c r="R12" i="208"/>
  <c r="R18" i="208" s="1"/>
  <c r="AA13" i="208" s="1"/>
  <c r="Q12" i="208"/>
  <c r="Q18" i="208" s="1"/>
  <c r="AA12" i="208" s="1"/>
  <c r="N12" i="208"/>
  <c r="N18" i="208" s="1"/>
  <c r="Z13" i="208" s="1"/>
  <c r="M12" i="208"/>
  <c r="M18" i="208" s="1"/>
  <c r="Z12" i="208" s="1"/>
  <c r="L12" i="208"/>
  <c r="H12" i="208"/>
  <c r="C17" i="208" s="1"/>
  <c r="C12" i="208"/>
  <c r="C16" i="208" s="1"/>
  <c r="C95" i="206"/>
  <c r="BO94" i="206"/>
  <c r="BN94" i="206"/>
  <c r="BM94" i="206"/>
  <c r="BL94" i="206"/>
  <c r="BK94" i="206"/>
  <c r="BJ94" i="206"/>
  <c r="BP94" i="206" s="1"/>
  <c r="W94" i="206"/>
  <c r="V94" i="206"/>
  <c r="S94" i="206"/>
  <c r="R94" i="206"/>
  <c r="O94" i="206"/>
  <c r="N94" i="206"/>
  <c r="L94" i="206"/>
  <c r="BO93" i="206"/>
  <c r="BN93" i="206"/>
  <c r="BM93" i="206"/>
  <c r="BL93" i="206"/>
  <c r="BK93" i="206"/>
  <c r="BJ93" i="206"/>
  <c r="BP93" i="206" s="1"/>
  <c r="X93" i="206"/>
  <c r="U93" i="206"/>
  <c r="T93" i="206"/>
  <c r="Q93" i="206"/>
  <c r="P93" i="206"/>
  <c r="M93" i="206"/>
  <c r="L93" i="206"/>
  <c r="BO92" i="206"/>
  <c r="BN92" i="206"/>
  <c r="BM92" i="206"/>
  <c r="BL92" i="206"/>
  <c r="BK92" i="206"/>
  <c r="BJ92" i="206"/>
  <c r="BP92" i="206" s="1"/>
  <c r="X92" i="206"/>
  <c r="V92" i="206"/>
  <c r="T92" i="206"/>
  <c r="R92" i="206"/>
  <c r="P92" i="206"/>
  <c r="N92" i="206"/>
  <c r="L92" i="206"/>
  <c r="BO91" i="206"/>
  <c r="BN91" i="206"/>
  <c r="BM91" i="206"/>
  <c r="BL91" i="206"/>
  <c r="BK91" i="206"/>
  <c r="BJ91" i="206"/>
  <c r="BP91" i="206" s="1"/>
  <c r="W91" i="206"/>
  <c r="U91" i="206"/>
  <c r="S91" i="206"/>
  <c r="Q91" i="206"/>
  <c r="O91" i="206"/>
  <c r="M91" i="206"/>
  <c r="L91" i="206"/>
  <c r="BO90" i="206"/>
  <c r="BN90" i="206"/>
  <c r="BM90" i="206"/>
  <c r="BL90" i="206"/>
  <c r="BK90" i="206"/>
  <c r="BJ90" i="206"/>
  <c r="BP90" i="206" s="1"/>
  <c r="X90" i="206"/>
  <c r="X95" i="206" s="1"/>
  <c r="AB92" i="206" s="1"/>
  <c r="AL92" i="206" s="1"/>
  <c r="AW92" i="206" s="1"/>
  <c r="W90" i="206"/>
  <c r="W95" i="206" s="1"/>
  <c r="AB91" i="206" s="1"/>
  <c r="AL91" i="206" s="1"/>
  <c r="AW91" i="206" s="1"/>
  <c r="T90" i="206"/>
  <c r="T95" i="206" s="1"/>
  <c r="AA92" i="206" s="1"/>
  <c r="S90" i="206"/>
  <c r="S95" i="206" s="1"/>
  <c r="AA91" i="206" s="1"/>
  <c r="P90" i="206"/>
  <c r="P95" i="206" s="1"/>
  <c r="Z92" i="206" s="1"/>
  <c r="O90" i="206"/>
  <c r="O95" i="206" s="1"/>
  <c r="Z91" i="206" s="1"/>
  <c r="L90" i="206"/>
  <c r="H90" i="206"/>
  <c r="AI92" i="206" s="1"/>
  <c r="C90" i="206"/>
  <c r="H91" i="206" s="1"/>
  <c r="BO89" i="206"/>
  <c r="BN89" i="206"/>
  <c r="BM89" i="206"/>
  <c r="BL89" i="206"/>
  <c r="BK89" i="206"/>
  <c r="BJ89" i="206"/>
  <c r="BP89" i="206" s="1"/>
  <c r="BP95" i="206" s="1"/>
  <c r="V89" i="206"/>
  <c r="V95" i="206" s="1"/>
  <c r="AB90" i="206" s="1"/>
  <c r="AL90" i="206" s="1"/>
  <c r="AW90" i="206" s="1"/>
  <c r="U89" i="206"/>
  <c r="U95" i="206" s="1"/>
  <c r="AB89" i="206" s="1"/>
  <c r="AL89" i="206" s="1"/>
  <c r="AW89" i="206" s="1"/>
  <c r="R89" i="206"/>
  <c r="R95" i="206" s="1"/>
  <c r="AA90" i="206" s="1"/>
  <c r="Q89" i="206"/>
  <c r="Q95" i="206" s="1"/>
  <c r="AA89" i="206" s="1"/>
  <c r="N89" i="206"/>
  <c r="N95" i="206" s="1"/>
  <c r="Z90" i="206" s="1"/>
  <c r="M89" i="206"/>
  <c r="M95" i="206" s="1"/>
  <c r="Z89" i="206" s="1"/>
  <c r="L89" i="206"/>
  <c r="H89" i="206"/>
  <c r="C94" i="206" s="1"/>
  <c r="C89" i="206"/>
  <c r="C93" i="206" s="1"/>
  <c r="C84" i="206"/>
  <c r="BO83" i="206"/>
  <c r="BN83" i="206"/>
  <c r="BM83" i="206"/>
  <c r="BL83" i="206"/>
  <c r="BK83" i="206"/>
  <c r="BJ83" i="206"/>
  <c r="BP83" i="206" s="1"/>
  <c r="W83" i="206"/>
  <c r="V83" i="206"/>
  <c r="S83" i="206"/>
  <c r="R83" i="206"/>
  <c r="O83" i="206"/>
  <c r="N83" i="206"/>
  <c r="L83" i="206"/>
  <c r="BO82" i="206"/>
  <c r="BN82" i="206"/>
  <c r="BM82" i="206"/>
  <c r="BL82" i="206"/>
  <c r="BK82" i="206"/>
  <c r="BJ82" i="206"/>
  <c r="X82" i="206"/>
  <c r="U82" i="206"/>
  <c r="T82" i="206"/>
  <c r="Q82" i="206"/>
  <c r="P82" i="206"/>
  <c r="M82" i="206"/>
  <c r="L82" i="206"/>
  <c r="BO81" i="206"/>
  <c r="BN81" i="206"/>
  <c r="BM81" i="206"/>
  <c r="BL81" i="206"/>
  <c r="BK81" i="206"/>
  <c r="BJ81" i="206"/>
  <c r="BP81" i="206" s="1"/>
  <c r="X81" i="206"/>
  <c r="V81" i="206"/>
  <c r="T81" i="206"/>
  <c r="R81" i="206"/>
  <c r="P81" i="206"/>
  <c r="N81" i="206"/>
  <c r="L81" i="206"/>
  <c r="BO80" i="206"/>
  <c r="BN80" i="206"/>
  <c r="BM80" i="206"/>
  <c r="BL80" i="206"/>
  <c r="BK80" i="206"/>
  <c r="BJ80" i="206"/>
  <c r="BP80" i="206" s="1"/>
  <c r="W80" i="206"/>
  <c r="U80" i="206"/>
  <c r="S80" i="206"/>
  <c r="Q80" i="206"/>
  <c r="O80" i="206"/>
  <c r="M80" i="206"/>
  <c r="L80" i="206"/>
  <c r="BO79" i="206"/>
  <c r="BN79" i="206"/>
  <c r="BM79" i="206"/>
  <c r="BL79" i="206"/>
  <c r="BK79" i="206"/>
  <c r="BJ79" i="206"/>
  <c r="BP79" i="206" s="1"/>
  <c r="X79" i="206"/>
  <c r="X84" i="206" s="1"/>
  <c r="AB81" i="206" s="1"/>
  <c r="AL81" i="206" s="1"/>
  <c r="AW81" i="206" s="1"/>
  <c r="W79" i="206"/>
  <c r="W84" i="206" s="1"/>
  <c r="AB80" i="206" s="1"/>
  <c r="AL80" i="206" s="1"/>
  <c r="AW80" i="206" s="1"/>
  <c r="T79" i="206"/>
  <c r="T84" i="206" s="1"/>
  <c r="AA81" i="206" s="1"/>
  <c r="S79" i="206"/>
  <c r="S84" i="206" s="1"/>
  <c r="AA80" i="206" s="1"/>
  <c r="P79" i="206"/>
  <c r="P84" i="206" s="1"/>
  <c r="Z81" i="206" s="1"/>
  <c r="O79" i="206"/>
  <c r="O84" i="206" s="1"/>
  <c r="Z80" i="206" s="1"/>
  <c r="L79" i="206"/>
  <c r="H79" i="206"/>
  <c r="H82" i="206" s="1"/>
  <c r="C79" i="206"/>
  <c r="H83" i="206" s="1"/>
  <c r="BO78" i="206"/>
  <c r="BN78" i="206"/>
  <c r="BM78" i="206"/>
  <c r="BL78" i="206"/>
  <c r="BK78" i="206"/>
  <c r="BJ78" i="206"/>
  <c r="BP78" i="206" s="1"/>
  <c r="V78" i="206"/>
  <c r="V84" i="206" s="1"/>
  <c r="AB79" i="206" s="1"/>
  <c r="AL79" i="206" s="1"/>
  <c r="AW79" i="206" s="1"/>
  <c r="U78" i="206"/>
  <c r="U84" i="206" s="1"/>
  <c r="AB78" i="206" s="1"/>
  <c r="AL78" i="206" s="1"/>
  <c r="AW78" i="206" s="1"/>
  <c r="R78" i="206"/>
  <c r="R84" i="206" s="1"/>
  <c r="AA79" i="206" s="1"/>
  <c r="Q78" i="206"/>
  <c r="Q84" i="206" s="1"/>
  <c r="AA78" i="206" s="1"/>
  <c r="N78" i="206"/>
  <c r="N84" i="206" s="1"/>
  <c r="Z79" i="206" s="1"/>
  <c r="M78" i="206"/>
  <c r="M84" i="206" s="1"/>
  <c r="Z78" i="206" s="1"/>
  <c r="L78" i="206"/>
  <c r="H78" i="206"/>
  <c r="C83" i="206" s="1"/>
  <c r="C78" i="206"/>
  <c r="AI78" i="206" s="1"/>
  <c r="BV77" i="206"/>
  <c r="BV76" i="206"/>
  <c r="CC75" i="206"/>
  <c r="CC74" i="206"/>
  <c r="BV73" i="206"/>
  <c r="C73" i="206"/>
  <c r="BV72" i="206"/>
  <c r="BO72" i="206"/>
  <c r="BN72" i="206"/>
  <c r="BM72" i="206"/>
  <c r="BL72" i="206"/>
  <c r="BK72" i="206"/>
  <c r="BJ72" i="206"/>
  <c r="BP72" i="206" s="1"/>
  <c r="W72" i="206"/>
  <c r="V72" i="206"/>
  <c r="S72" i="206"/>
  <c r="R72" i="206"/>
  <c r="O72" i="206"/>
  <c r="N72" i="206"/>
  <c r="L72" i="206"/>
  <c r="CH71" i="206"/>
  <c r="BO71" i="206"/>
  <c r="BN71" i="206"/>
  <c r="BM71" i="206"/>
  <c r="BL71" i="206"/>
  <c r="BK71" i="206"/>
  <c r="BJ71" i="206"/>
  <c r="BP71" i="206" s="1"/>
  <c r="X71" i="206"/>
  <c r="U71" i="206"/>
  <c r="T71" i="206"/>
  <c r="Q71" i="206"/>
  <c r="P71" i="206"/>
  <c r="M71" i="206"/>
  <c r="L71" i="206"/>
  <c r="CH70" i="206"/>
  <c r="BO70" i="206"/>
  <c r="BN70" i="206"/>
  <c r="BM70" i="206"/>
  <c r="BL70" i="206"/>
  <c r="BK70" i="206"/>
  <c r="BJ70" i="206"/>
  <c r="BP70" i="206" s="1"/>
  <c r="X70" i="206"/>
  <c r="V70" i="206"/>
  <c r="T70" i="206"/>
  <c r="R70" i="206"/>
  <c r="P70" i="206"/>
  <c r="N70" i="206"/>
  <c r="L70" i="206"/>
  <c r="BV69" i="206"/>
  <c r="BO69" i="206"/>
  <c r="BN69" i="206"/>
  <c r="BM69" i="206"/>
  <c r="BL69" i="206"/>
  <c r="BK69" i="206"/>
  <c r="BJ69" i="206"/>
  <c r="BP69" i="206" s="1"/>
  <c r="W69" i="206"/>
  <c r="U69" i="206"/>
  <c r="S69" i="206"/>
  <c r="Q69" i="206"/>
  <c r="O69" i="206"/>
  <c r="M69" i="206"/>
  <c r="L69" i="206"/>
  <c r="BV68" i="206"/>
  <c r="BO68" i="206"/>
  <c r="BN68" i="206"/>
  <c r="BM68" i="206"/>
  <c r="BL68" i="206"/>
  <c r="BK68" i="206"/>
  <c r="BJ68" i="206"/>
  <c r="BP68" i="206" s="1"/>
  <c r="X68" i="206"/>
  <c r="X73" i="206" s="1"/>
  <c r="AB70" i="206" s="1"/>
  <c r="AL70" i="206" s="1"/>
  <c r="AW70" i="206" s="1"/>
  <c r="W68" i="206"/>
  <c r="W73" i="206" s="1"/>
  <c r="AB69" i="206" s="1"/>
  <c r="AL69" i="206" s="1"/>
  <c r="AW69" i="206" s="1"/>
  <c r="T68" i="206"/>
  <c r="T73" i="206" s="1"/>
  <c r="AA70" i="206" s="1"/>
  <c r="S68" i="206"/>
  <c r="S73" i="206" s="1"/>
  <c r="AA69" i="206" s="1"/>
  <c r="P68" i="206"/>
  <c r="P73" i="206" s="1"/>
  <c r="Z70" i="206" s="1"/>
  <c r="O68" i="206"/>
  <c r="O73" i="206" s="1"/>
  <c r="Z69" i="206" s="1"/>
  <c r="L68" i="206"/>
  <c r="H68" i="206"/>
  <c r="H71" i="206" s="1"/>
  <c r="C68" i="206"/>
  <c r="H72" i="206" s="1"/>
  <c r="CC67" i="206"/>
  <c r="BO67" i="206"/>
  <c r="BN67" i="206"/>
  <c r="BM67" i="206"/>
  <c r="BL67" i="206"/>
  <c r="BK67" i="206"/>
  <c r="BJ67" i="206"/>
  <c r="BP67" i="206" s="1"/>
  <c r="BP73" i="206" s="1"/>
  <c r="V67" i="206"/>
  <c r="V73" i="206" s="1"/>
  <c r="AB68" i="206" s="1"/>
  <c r="AL68" i="206" s="1"/>
  <c r="AW68" i="206" s="1"/>
  <c r="U67" i="206"/>
  <c r="U73" i="206" s="1"/>
  <c r="AB67" i="206" s="1"/>
  <c r="AL67" i="206" s="1"/>
  <c r="AW67" i="206" s="1"/>
  <c r="R67" i="206"/>
  <c r="R73" i="206" s="1"/>
  <c r="AA68" i="206" s="1"/>
  <c r="Q67" i="206"/>
  <c r="Q73" i="206" s="1"/>
  <c r="AA67" i="206" s="1"/>
  <c r="N67" i="206"/>
  <c r="N73" i="206" s="1"/>
  <c r="Z68" i="206" s="1"/>
  <c r="M67" i="206"/>
  <c r="M73" i="206" s="1"/>
  <c r="Z67" i="206" s="1"/>
  <c r="L67" i="206"/>
  <c r="H67" i="206"/>
  <c r="C72" i="206" s="1"/>
  <c r="C67" i="206"/>
  <c r="C69" i="206" s="1"/>
  <c r="CM66" i="206"/>
  <c r="CC66" i="206"/>
  <c r="CM65" i="206"/>
  <c r="BV65" i="206"/>
  <c r="BV64" i="206"/>
  <c r="C62" i="206"/>
  <c r="BV61" i="206"/>
  <c r="BO61" i="206"/>
  <c r="BN61" i="206"/>
  <c r="BM61" i="206"/>
  <c r="BL61" i="206"/>
  <c r="BK61" i="206"/>
  <c r="BJ61" i="206"/>
  <c r="BP61" i="206" s="1"/>
  <c r="W61" i="206"/>
  <c r="V61" i="206"/>
  <c r="S61" i="206"/>
  <c r="R61" i="206"/>
  <c r="O61" i="206"/>
  <c r="N61" i="206"/>
  <c r="L61" i="206"/>
  <c r="CM60" i="206"/>
  <c r="BV60" i="206"/>
  <c r="BO60" i="206"/>
  <c r="BN60" i="206"/>
  <c r="BM60" i="206"/>
  <c r="BL60" i="206"/>
  <c r="BK60" i="206"/>
  <c r="BJ60" i="206"/>
  <c r="BP60" i="206" s="1"/>
  <c r="X60" i="206"/>
  <c r="U60" i="206"/>
  <c r="T60" i="206"/>
  <c r="Q60" i="206"/>
  <c r="P60" i="206"/>
  <c r="M60" i="206"/>
  <c r="L60" i="206"/>
  <c r="CM59" i="206"/>
  <c r="CC59" i="206"/>
  <c r="BO59" i="206"/>
  <c r="BN59" i="206"/>
  <c r="BM59" i="206"/>
  <c r="BL59" i="206"/>
  <c r="BK59" i="206"/>
  <c r="BJ59" i="206"/>
  <c r="BP59" i="206" s="1"/>
  <c r="X59" i="206"/>
  <c r="V59" i="206"/>
  <c r="T59" i="206"/>
  <c r="R59" i="206"/>
  <c r="P59" i="206"/>
  <c r="N59" i="206"/>
  <c r="L59" i="206"/>
  <c r="CC58" i="206"/>
  <c r="BO58" i="206"/>
  <c r="BN58" i="206"/>
  <c r="BM58" i="206"/>
  <c r="BL58" i="206"/>
  <c r="BK58" i="206"/>
  <c r="BJ58" i="206"/>
  <c r="BP58" i="206" s="1"/>
  <c r="W58" i="206"/>
  <c r="U58" i="206"/>
  <c r="S58" i="206"/>
  <c r="Q58" i="206"/>
  <c r="O58" i="206"/>
  <c r="M58" i="206"/>
  <c r="L58" i="206"/>
  <c r="BV57" i="206"/>
  <c r="BO57" i="206"/>
  <c r="BN57" i="206"/>
  <c r="BM57" i="206"/>
  <c r="BL57" i="206"/>
  <c r="BK57" i="206"/>
  <c r="BJ57" i="206"/>
  <c r="BP57" i="206" s="1"/>
  <c r="X57" i="206"/>
  <c r="X62" i="206" s="1"/>
  <c r="AB59" i="206" s="1"/>
  <c r="AL59" i="206" s="1"/>
  <c r="AW59" i="206" s="1"/>
  <c r="W57" i="206"/>
  <c r="W62" i="206" s="1"/>
  <c r="AB58" i="206" s="1"/>
  <c r="AL58" i="206" s="1"/>
  <c r="AW58" i="206" s="1"/>
  <c r="T57" i="206"/>
  <c r="T62" i="206" s="1"/>
  <c r="AA59" i="206" s="1"/>
  <c r="S57" i="206"/>
  <c r="S62" i="206" s="1"/>
  <c r="AA58" i="206" s="1"/>
  <c r="P57" i="206"/>
  <c r="P62" i="206" s="1"/>
  <c r="Z59" i="206" s="1"/>
  <c r="O57" i="206"/>
  <c r="O62" i="206" s="1"/>
  <c r="Z58" i="206" s="1"/>
  <c r="L57" i="206"/>
  <c r="H57" i="206"/>
  <c r="H59" i="206" s="1"/>
  <c r="C57" i="206"/>
  <c r="H61" i="206" s="1"/>
  <c r="BV56" i="206"/>
  <c r="BO56" i="206"/>
  <c r="BN56" i="206"/>
  <c r="BM56" i="206"/>
  <c r="BL56" i="206"/>
  <c r="BK56" i="206"/>
  <c r="BJ56" i="206"/>
  <c r="BP56" i="206" s="1"/>
  <c r="BP62" i="206" s="1"/>
  <c r="V56" i="206"/>
  <c r="V62" i="206" s="1"/>
  <c r="AB57" i="206" s="1"/>
  <c r="AL57" i="206" s="1"/>
  <c r="AW57" i="206" s="1"/>
  <c r="U56" i="206"/>
  <c r="U62" i="206" s="1"/>
  <c r="AB56" i="206" s="1"/>
  <c r="AL56" i="206" s="1"/>
  <c r="AW56" i="206" s="1"/>
  <c r="R56" i="206"/>
  <c r="R62" i="206" s="1"/>
  <c r="AA57" i="206" s="1"/>
  <c r="Q56" i="206"/>
  <c r="Q62" i="206" s="1"/>
  <c r="AA56" i="206" s="1"/>
  <c r="N56" i="206"/>
  <c r="N62" i="206" s="1"/>
  <c r="Z57" i="206" s="1"/>
  <c r="M56" i="206"/>
  <c r="M62" i="206" s="1"/>
  <c r="Z56" i="206" s="1"/>
  <c r="L56" i="206"/>
  <c r="H56" i="206"/>
  <c r="C61" i="206" s="1"/>
  <c r="C56" i="206"/>
  <c r="C60" i="206" s="1"/>
  <c r="CH55" i="206"/>
  <c r="CH54" i="206"/>
  <c r="BV53" i="206"/>
  <c r="BV52" i="206"/>
  <c r="CC51" i="206"/>
  <c r="C51" i="206"/>
  <c r="CC50" i="206"/>
  <c r="BO50" i="206"/>
  <c r="BN50" i="206"/>
  <c r="BM50" i="206"/>
  <c r="BL50" i="206"/>
  <c r="BK50" i="206"/>
  <c r="BJ50" i="206"/>
  <c r="BP50" i="206" s="1"/>
  <c r="W50" i="206"/>
  <c r="V50" i="206"/>
  <c r="S50" i="206"/>
  <c r="R50" i="206"/>
  <c r="O50" i="206"/>
  <c r="N50" i="206"/>
  <c r="L50" i="206"/>
  <c r="BV49" i="206"/>
  <c r="BO49" i="206"/>
  <c r="BN49" i="206"/>
  <c r="BM49" i="206"/>
  <c r="BL49" i="206"/>
  <c r="BK49" i="206"/>
  <c r="BJ49" i="206"/>
  <c r="BP49" i="206" s="1"/>
  <c r="X49" i="206"/>
  <c r="U49" i="206"/>
  <c r="T49" i="206"/>
  <c r="Q49" i="206"/>
  <c r="P49" i="206"/>
  <c r="M49" i="206"/>
  <c r="L49" i="206"/>
  <c r="BV48" i="206"/>
  <c r="BO48" i="206"/>
  <c r="BN48" i="206"/>
  <c r="BM48" i="206"/>
  <c r="BL48" i="206"/>
  <c r="BK48" i="206"/>
  <c r="BJ48" i="206"/>
  <c r="BP48" i="206" s="1"/>
  <c r="X48" i="206"/>
  <c r="V48" i="206"/>
  <c r="T48" i="206"/>
  <c r="R48" i="206"/>
  <c r="P48" i="206"/>
  <c r="N48" i="206"/>
  <c r="L48" i="206"/>
  <c r="BO47" i="206"/>
  <c r="BN47" i="206"/>
  <c r="BM47" i="206"/>
  <c r="BL47" i="206"/>
  <c r="BK47" i="206"/>
  <c r="BJ47" i="206"/>
  <c r="BP47" i="206" s="1"/>
  <c r="W47" i="206"/>
  <c r="U47" i="206"/>
  <c r="S47" i="206"/>
  <c r="Q47" i="206"/>
  <c r="O47" i="206"/>
  <c r="M47" i="206"/>
  <c r="L47" i="206"/>
  <c r="BO46" i="206"/>
  <c r="BN46" i="206"/>
  <c r="BM46" i="206"/>
  <c r="BL46" i="206"/>
  <c r="BK46" i="206"/>
  <c r="BJ46" i="206"/>
  <c r="BP46" i="206" s="1"/>
  <c r="X46" i="206"/>
  <c r="X51" i="206" s="1"/>
  <c r="AB48" i="206" s="1"/>
  <c r="AL48" i="206" s="1"/>
  <c r="AW48" i="206" s="1"/>
  <c r="W46" i="206"/>
  <c r="W51" i="206" s="1"/>
  <c r="AB47" i="206" s="1"/>
  <c r="AL47" i="206" s="1"/>
  <c r="AW47" i="206" s="1"/>
  <c r="T46" i="206"/>
  <c r="T51" i="206" s="1"/>
  <c r="AA48" i="206" s="1"/>
  <c r="S46" i="206"/>
  <c r="S51" i="206" s="1"/>
  <c r="AA47" i="206" s="1"/>
  <c r="P46" i="206"/>
  <c r="P51" i="206" s="1"/>
  <c r="Z48" i="206" s="1"/>
  <c r="O46" i="206"/>
  <c r="O51" i="206" s="1"/>
  <c r="Z47" i="206" s="1"/>
  <c r="L46" i="206"/>
  <c r="H46" i="206"/>
  <c r="H48" i="206" s="1"/>
  <c r="C46" i="206"/>
  <c r="H50" i="206" s="1"/>
  <c r="BO45" i="206"/>
  <c r="BN45" i="206"/>
  <c r="BM45" i="206"/>
  <c r="BL45" i="206"/>
  <c r="BK45" i="206"/>
  <c r="BJ45" i="206"/>
  <c r="BP45" i="206" s="1"/>
  <c r="V45" i="206"/>
  <c r="V51" i="206" s="1"/>
  <c r="AB46" i="206" s="1"/>
  <c r="AL46" i="206" s="1"/>
  <c r="AW46" i="206" s="1"/>
  <c r="U45" i="206"/>
  <c r="U51" i="206" s="1"/>
  <c r="AB45" i="206" s="1"/>
  <c r="AL45" i="206" s="1"/>
  <c r="AW45" i="206" s="1"/>
  <c r="R45" i="206"/>
  <c r="R51" i="206" s="1"/>
  <c r="AA46" i="206" s="1"/>
  <c r="Q45" i="206"/>
  <c r="Q51" i="206" s="1"/>
  <c r="AA45" i="206" s="1"/>
  <c r="N45" i="206"/>
  <c r="N51" i="206" s="1"/>
  <c r="Z46" i="206" s="1"/>
  <c r="M45" i="206"/>
  <c r="M51" i="206" s="1"/>
  <c r="Z45" i="206" s="1"/>
  <c r="L45" i="206"/>
  <c r="H45" i="206"/>
  <c r="C50" i="206" s="1"/>
  <c r="C45" i="206"/>
  <c r="C49" i="206" s="1"/>
  <c r="BT41" i="206"/>
  <c r="BT40" i="206"/>
  <c r="C40" i="206"/>
  <c r="CA39" i="206"/>
  <c r="BO39" i="206"/>
  <c r="BN39" i="206"/>
  <c r="BM39" i="206"/>
  <c r="BL39" i="206"/>
  <c r="BK39" i="206"/>
  <c r="BJ39" i="206"/>
  <c r="BP39" i="206" s="1"/>
  <c r="W39" i="206"/>
  <c r="V39" i="206"/>
  <c r="S39" i="206"/>
  <c r="R39" i="206"/>
  <c r="O39" i="206"/>
  <c r="N39" i="206"/>
  <c r="L39" i="206"/>
  <c r="BO38" i="206"/>
  <c r="BN38" i="206"/>
  <c r="BM38" i="206"/>
  <c r="BL38" i="206"/>
  <c r="BK38" i="206"/>
  <c r="BJ38" i="206"/>
  <c r="BP38" i="206" s="1"/>
  <c r="X38" i="206"/>
  <c r="U38" i="206"/>
  <c r="T38" i="206"/>
  <c r="Q38" i="206"/>
  <c r="P38" i="206"/>
  <c r="M38" i="206"/>
  <c r="L38" i="206"/>
  <c r="BT37" i="206"/>
  <c r="BO37" i="206"/>
  <c r="BN37" i="206"/>
  <c r="BM37" i="206"/>
  <c r="BL37" i="206"/>
  <c r="BK37" i="206"/>
  <c r="BJ37" i="206"/>
  <c r="BP37" i="206" s="1"/>
  <c r="X37" i="206"/>
  <c r="V37" i="206"/>
  <c r="T37" i="206"/>
  <c r="R37" i="206"/>
  <c r="P37" i="206"/>
  <c r="N37" i="206"/>
  <c r="L37" i="206"/>
  <c r="BT36" i="206"/>
  <c r="BO36" i="206"/>
  <c r="BN36" i="206"/>
  <c r="BM36" i="206"/>
  <c r="BL36" i="206"/>
  <c r="BK36" i="206"/>
  <c r="BJ36" i="206"/>
  <c r="BP36" i="206" s="1"/>
  <c r="W36" i="206"/>
  <c r="U36" i="206"/>
  <c r="S36" i="206"/>
  <c r="Q36" i="206"/>
  <c r="O36" i="206"/>
  <c r="M36" i="206"/>
  <c r="L36" i="206"/>
  <c r="CF35" i="206"/>
  <c r="BO35" i="206"/>
  <c r="BN35" i="206"/>
  <c r="BM35" i="206"/>
  <c r="BL35" i="206"/>
  <c r="BK35" i="206"/>
  <c r="BJ35" i="206"/>
  <c r="BP35" i="206" s="1"/>
  <c r="X35" i="206"/>
  <c r="X40" i="206" s="1"/>
  <c r="AB37" i="206" s="1"/>
  <c r="AL37" i="206" s="1"/>
  <c r="AW37" i="206" s="1"/>
  <c r="W35" i="206"/>
  <c r="W40" i="206" s="1"/>
  <c r="AB36" i="206" s="1"/>
  <c r="AL36" i="206" s="1"/>
  <c r="AW36" i="206" s="1"/>
  <c r="T35" i="206"/>
  <c r="T40" i="206" s="1"/>
  <c r="AA37" i="206" s="1"/>
  <c r="S35" i="206"/>
  <c r="S40" i="206" s="1"/>
  <c r="AA36" i="206" s="1"/>
  <c r="P35" i="206"/>
  <c r="P40" i="206" s="1"/>
  <c r="Z37" i="206" s="1"/>
  <c r="O35" i="206"/>
  <c r="O40" i="206" s="1"/>
  <c r="Z36" i="206" s="1"/>
  <c r="L35" i="206"/>
  <c r="H35" i="206"/>
  <c r="AI37" i="206" s="1"/>
  <c r="C35" i="206"/>
  <c r="H39" i="206" s="1"/>
  <c r="BO34" i="206"/>
  <c r="BN34" i="206"/>
  <c r="BM34" i="206"/>
  <c r="BL34" i="206"/>
  <c r="BK34" i="206"/>
  <c r="BJ34" i="206"/>
  <c r="BP34" i="206" s="1"/>
  <c r="BP40" i="206" s="1"/>
  <c r="V34" i="206"/>
  <c r="V40" i="206" s="1"/>
  <c r="AB35" i="206" s="1"/>
  <c r="AL35" i="206" s="1"/>
  <c r="AW35" i="206" s="1"/>
  <c r="U34" i="206"/>
  <c r="U40" i="206" s="1"/>
  <c r="AB34" i="206" s="1"/>
  <c r="AL34" i="206" s="1"/>
  <c r="AW34" i="206" s="1"/>
  <c r="R34" i="206"/>
  <c r="R40" i="206" s="1"/>
  <c r="AA35" i="206" s="1"/>
  <c r="Q34" i="206"/>
  <c r="Q40" i="206" s="1"/>
  <c r="AA34" i="206" s="1"/>
  <c r="N34" i="206"/>
  <c r="N40" i="206" s="1"/>
  <c r="Z35" i="206" s="1"/>
  <c r="M34" i="206"/>
  <c r="M40" i="206" s="1"/>
  <c r="Z34" i="206" s="1"/>
  <c r="L34" i="206"/>
  <c r="H34" i="206"/>
  <c r="C37" i="206" s="1"/>
  <c r="C34" i="206"/>
  <c r="C38" i="206" s="1"/>
  <c r="BT33" i="206"/>
  <c r="BT32" i="206"/>
  <c r="CA31" i="206"/>
  <c r="CF34" i="206" s="1"/>
  <c r="BT29" i="206"/>
  <c r="C29" i="206"/>
  <c r="BT28" i="206"/>
  <c r="BO28" i="206"/>
  <c r="BN28" i="206"/>
  <c r="BM28" i="206"/>
  <c r="BL28" i="206"/>
  <c r="BK28" i="206"/>
  <c r="BJ28" i="206"/>
  <c r="BP28" i="206" s="1"/>
  <c r="W28" i="206"/>
  <c r="V28" i="206"/>
  <c r="S28" i="206"/>
  <c r="R28" i="206"/>
  <c r="O28" i="206"/>
  <c r="N28" i="206"/>
  <c r="L28" i="206"/>
  <c r="BO27" i="206"/>
  <c r="BN27" i="206"/>
  <c r="BM27" i="206"/>
  <c r="BL27" i="206"/>
  <c r="BK27" i="206"/>
  <c r="BJ27" i="206"/>
  <c r="X27" i="206"/>
  <c r="U27" i="206"/>
  <c r="T27" i="206"/>
  <c r="Q27" i="206"/>
  <c r="P27" i="206"/>
  <c r="M27" i="206"/>
  <c r="L27" i="206"/>
  <c r="BO26" i="206"/>
  <c r="BN26" i="206"/>
  <c r="BM26" i="206"/>
  <c r="BL26" i="206"/>
  <c r="BK26" i="206"/>
  <c r="BJ26" i="206"/>
  <c r="BP26" i="206" s="1"/>
  <c r="X26" i="206"/>
  <c r="V26" i="206"/>
  <c r="T26" i="206"/>
  <c r="R26" i="206"/>
  <c r="P26" i="206"/>
  <c r="N26" i="206"/>
  <c r="L26" i="206"/>
  <c r="BT25" i="206"/>
  <c r="BO25" i="206"/>
  <c r="BN25" i="206"/>
  <c r="BM25" i="206"/>
  <c r="BL25" i="206"/>
  <c r="BK25" i="206"/>
  <c r="BJ25" i="206"/>
  <c r="BP25" i="206" s="1"/>
  <c r="W25" i="206"/>
  <c r="U25" i="206"/>
  <c r="S25" i="206"/>
  <c r="Q25" i="206"/>
  <c r="O25" i="206"/>
  <c r="M25" i="206"/>
  <c r="L25" i="206"/>
  <c r="CK24" i="206"/>
  <c r="CK30" i="206" s="1"/>
  <c r="CQ29" i="206" s="1"/>
  <c r="BT24" i="206"/>
  <c r="BO24" i="206"/>
  <c r="BN24" i="206"/>
  <c r="BM24" i="206"/>
  <c r="BL24" i="206"/>
  <c r="BK24" i="206"/>
  <c r="BJ24" i="206"/>
  <c r="BP24" i="206" s="1"/>
  <c r="X24" i="206"/>
  <c r="X29" i="206" s="1"/>
  <c r="AB26" i="206" s="1"/>
  <c r="AL26" i="206" s="1"/>
  <c r="AW26" i="206" s="1"/>
  <c r="W24" i="206"/>
  <c r="W29" i="206" s="1"/>
  <c r="AB25" i="206" s="1"/>
  <c r="AL25" i="206" s="1"/>
  <c r="AW25" i="206" s="1"/>
  <c r="T24" i="206"/>
  <c r="T29" i="206" s="1"/>
  <c r="AA26" i="206" s="1"/>
  <c r="S24" i="206"/>
  <c r="S29" i="206" s="1"/>
  <c r="AA25" i="206" s="1"/>
  <c r="P24" i="206"/>
  <c r="P29" i="206" s="1"/>
  <c r="Z26" i="206" s="1"/>
  <c r="O24" i="206"/>
  <c r="O29" i="206" s="1"/>
  <c r="Z25" i="206" s="1"/>
  <c r="L24" i="206"/>
  <c r="H24" i="206"/>
  <c r="H27" i="206" s="1"/>
  <c r="C24" i="206"/>
  <c r="H28" i="206" s="1"/>
  <c r="CQ23" i="206"/>
  <c r="CA23" i="206"/>
  <c r="BO23" i="206"/>
  <c r="BN23" i="206"/>
  <c r="BM23" i="206"/>
  <c r="BL23" i="206"/>
  <c r="BK23" i="206"/>
  <c r="BJ23" i="206"/>
  <c r="BP23" i="206" s="1"/>
  <c r="V23" i="206"/>
  <c r="V29" i="206" s="1"/>
  <c r="AB24" i="206" s="1"/>
  <c r="AL24" i="206" s="1"/>
  <c r="AW24" i="206" s="1"/>
  <c r="U23" i="206"/>
  <c r="U29" i="206" s="1"/>
  <c r="AB23" i="206" s="1"/>
  <c r="AL23" i="206" s="1"/>
  <c r="AW23" i="206" s="1"/>
  <c r="R23" i="206"/>
  <c r="R29" i="206" s="1"/>
  <c r="AA24" i="206" s="1"/>
  <c r="Q23" i="206"/>
  <c r="Q29" i="206" s="1"/>
  <c r="AA23" i="206" s="1"/>
  <c r="N23" i="206"/>
  <c r="N29" i="206" s="1"/>
  <c r="Z24" i="206" s="1"/>
  <c r="M23" i="206"/>
  <c r="M29" i="206" s="1"/>
  <c r="Z23" i="206" s="1"/>
  <c r="L23" i="206"/>
  <c r="H23" i="206"/>
  <c r="C28" i="206" s="1"/>
  <c r="C23" i="206"/>
  <c r="C27" i="206" s="1"/>
  <c r="CA22" i="206"/>
  <c r="BT21" i="206"/>
  <c r="BT20" i="206"/>
  <c r="CF19" i="206"/>
  <c r="CK23" i="206" s="1"/>
  <c r="C18" i="206"/>
  <c r="BT17" i="206"/>
  <c r="BO17" i="206"/>
  <c r="BN17" i="206"/>
  <c r="BM17" i="206"/>
  <c r="BL17" i="206"/>
  <c r="BK17" i="206"/>
  <c r="BJ17" i="206"/>
  <c r="W17" i="206"/>
  <c r="V17" i="206"/>
  <c r="S17" i="206"/>
  <c r="R17" i="206"/>
  <c r="O17" i="206"/>
  <c r="N17" i="206"/>
  <c r="L17" i="206"/>
  <c r="BT16" i="206"/>
  <c r="BO16" i="206"/>
  <c r="BN16" i="206"/>
  <c r="BM16" i="206"/>
  <c r="BL16" i="206"/>
  <c r="BK16" i="206"/>
  <c r="BJ16" i="206"/>
  <c r="X16" i="206"/>
  <c r="U16" i="206"/>
  <c r="T16" i="206"/>
  <c r="Q16" i="206"/>
  <c r="P16" i="206"/>
  <c r="M16" i="206"/>
  <c r="L16" i="206"/>
  <c r="CA15" i="206"/>
  <c r="CF18" i="206" s="1"/>
  <c r="BO15" i="206"/>
  <c r="BN15" i="206"/>
  <c r="BM15" i="206"/>
  <c r="BL15" i="206"/>
  <c r="BK15" i="206"/>
  <c r="BJ15" i="206"/>
  <c r="X15" i="206"/>
  <c r="V15" i="206"/>
  <c r="T15" i="206"/>
  <c r="R15" i="206"/>
  <c r="P15" i="206"/>
  <c r="N15" i="206"/>
  <c r="L15" i="206"/>
  <c r="BO14" i="206"/>
  <c r="BN14" i="206"/>
  <c r="BM14" i="206"/>
  <c r="BL14" i="206"/>
  <c r="BK14" i="206"/>
  <c r="BJ14" i="206"/>
  <c r="W14" i="206"/>
  <c r="U14" i="206"/>
  <c r="S14" i="206"/>
  <c r="Q14" i="206"/>
  <c r="O14" i="206"/>
  <c r="M14" i="206"/>
  <c r="L14" i="206"/>
  <c r="BT13" i="206"/>
  <c r="BO13" i="206"/>
  <c r="BN13" i="206"/>
  <c r="BM13" i="206"/>
  <c r="BL13" i="206"/>
  <c r="BK13" i="206"/>
  <c r="BJ13" i="206"/>
  <c r="X13" i="206"/>
  <c r="X18" i="206" s="1"/>
  <c r="AB15" i="206" s="1"/>
  <c r="AL15" i="206" s="1"/>
  <c r="AW15" i="206" s="1"/>
  <c r="W13" i="206"/>
  <c r="W18" i="206" s="1"/>
  <c r="AB14" i="206" s="1"/>
  <c r="AL14" i="206" s="1"/>
  <c r="AW14" i="206" s="1"/>
  <c r="T13" i="206"/>
  <c r="T18" i="206" s="1"/>
  <c r="AA15" i="206" s="1"/>
  <c r="S13" i="206"/>
  <c r="S18" i="206" s="1"/>
  <c r="AA14" i="206" s="1"/>
  <c r="P13" i="206"/>
  <c r="P18" i="206" s="1"/>
  <c r="Z15" i="206" s="1"/>
  <c r="O13" i="206"/>
  <c r="O18" i="206" s="1"/>
  <c r="Z14" i="206" s="1"/>
  <c r="L13" i="206"/>
  <c r="H13" i="206"/>
  <c r="H16" i="206" s="1"/>
  <c r="C13" i="206"/>
  <c r="H14" i="206" s="1"/>
  <c r="BT12" i="206"/>
  <c r="BO12" i="206"/>
  <c r="BN12" i="206"/>
  <c r="BM12" i="206"/>
  <c r="BL12" i="206"/>
  <c r="BK12" i="206"/>
  <c r="BJ12" i="206"/>
  <c r="BP12" i="206" s="1"/>
  <c r="V12" i="206"/>
  <c r="V18" i="206" s="1"/>
  <c r="AB13" i="206" s="1"/>
  <c r="AL13" i="206" s="1"/>
  <c r="AW13" i="206" s="1"/>
  <c r="U12" i="206"/>
  <c r="U18" i="206" s="1"/>
  <c r="AB12" i="206" s="1"/>
  <c r="AL12" i="206" s="1"/>
  <c r="AW12" i="206" s="1"/>
  <c r="R12" i="206"/>
  <c r="R18" i="206" s="1"/>
  <c r="AA13" i="206" s="1"/>
  <c r="Q12" i="206"/>
  <c r="Q18" i="206" s="1"/>
  <c r="AA12" i="206" s="1"/>
  <c r="N12" i="206"/>
  <c r="N18" i="206" s="1"/>
  <c r="Z13" i="206" s="1"/>
  <c r="M12" i="206"/>
  <c r="M18" i="206" s="1"/>
  <c r="Z12" i="206" s="1"/>
  <c r="L12" i="206"/>
  <c r="H12" i="206"/>
  <c r="C17" i="206" s="1"/>
  <c r="C12" i="206"/>
  <c r="C16" i="206" s="1"/>
  <c r="C95" i="205"/>
  <c r="BO94" i="205"/>
  <c r="BN94" i="205"/>
  <c r="BM94" i="205"/>
  <c r="BL94" i="205"/>
  <c r="BK94" i="205"/>
  <c r="BJ94" i="205"/>
  <c r="BP94" i="205" s="1"/>
  <c r="W94" i="205"/>
  <c r="V94" i="205"/>
  <c r="S94" i="205"/>
  <c r="R94" i="205"/>
  <c r="O94" i="205"/>
  <c r="N94" i="205"/>
  <c r="L94" i="205"/>
  <c r="BO93" i="205"/>
  <c r="BN93" i="205"/>
  <c r="BM93" i="205"/>
  <c r="BL93" i="205"/>
  <c r="BK93" i="205"/>
  <c r="BJ93" i="205"/>
  <c r="BP93" i="205" s="1"/>
  <c r="X93" i="205"/>
  <c r="U93" i="205"/>
  <c r="T93" i="205"/>
  <c r="Q93" i="205"/>
  <c r="P93" i="205"/>
  <c r="M93" i="205"/>
  <c r="L93" i="205"/>
  <c r="BO92" i="205"/>
  <c r="BN92" i="205"/>
  <c r="BM92" i="205"/>
  <c r="BL92" i="205"/>
  <c r="BK92" i="205"/>
  <c r="BJ92" i="205"/>
  <c r="BP92" i="205" s="1"/>
  <c r="X92" i="205"/>
  <c r="V92" i="205"/>
  <c r="T92" i="205"/>
  <c r="R92" i="205"/>
  <c r="P92" i="205"/>
  <c r="N92" i="205"/>
  <c r="L92" i="205"/>
  <c r="BO91" i="205"/>
  <c r="BN91" i="205"/>
  <c r="BM91" i="205"/>
  <c r="BL91" i="205"/>
  <c r="BK91" i="205"/>
  <c r="BJ91" i="205"/>
  <c r="BP91" i="205" s="1"/>
  <c r="W91" i="205"/>
  <c r="U91" i="205"/>
  <c r="S91" i="205"/>
  <c r="Q91" i="205"/>
  <c r="O91" i="205"/>
  <c r="M91" i="205"/>
  <c r="L91" i="205"/>
  <c r="BO90" i="205"/>
  <c r="BN90" i="205"/>
  <c r="BM90" i="205"/>
  <c r="BL90" i="205"/>
  <c r="BK90" i="205"/>
  <c r="BJ90" i="205"/>
  <c r="BP90" i="205" s="1"/>
  <c r="X90" i="205"/>
  <c r="X95" i="205" s="1"/>
  <c r="AB92" i="205" s="1"/>
  <c r="AL92" i="205" s="1"/>
  <c r="AW92" i="205" s="1"/>
  <c r="W90" i="205"/>
  <c r="W95" i="205" s="1"/>
  <c r="AB91" i="205" s="1"/>
  <c r="AL91" i="205" s="1"/>
  <c r="AW91" i="205" s="1"/>
  <c r="T90" i="205"/>
  <c r="T95" i="205" s="1"/>
  <c r="AA92" i="205" s="1"/>
  <c r="S90" i="205"/>
  <c r="S95" i="205" s="1"/>
  <c r="AA91" i="205" s="1"/>
  <c r="P90" i="205"/>
  <c r="P95" i="205" s="1"/>
  <c r="Z92" i="205" s="1"/>
  <c r="O90" i="205"/>
  <c r="O95" i="205" s="1"/>
  <c r="Z91" i="205" s="1"/>
  <c r="L90" i="205"/>
  <c r="H90" i="205"/>
  <c r="AI92" i="205" s="1"/>
  <c r="C90" i="205"/>
  <c r="H91" i="205" s="1"/>
  <c r="BO89" i="205"/>
  <c r="BN89" i="205"/>
  <c r="BM89" i="205"/>
  <c r="BL89" i="205"/>
  <c r="BK89" i="205"/>
  <c r="BJ89" i="205"/>
  <c r="BP89" i="205" s="1"/>
  <c r="BP95" i="205" s="1"/>
  <c r="V89" i="205"/>
  <c r="V95" i="205" s="1"/>
  <c r="AB90" i="205" s="1"/>
  <c r="AL90" i="205" s="1"/>
  <c r="AW90" i="205" s="1"/>
  <c r="U89" i="205"/>
  <c r="U95" i="205" s="1"/>
  <c r="AB89" i="205" s="1"/>
  <c r="AL89" i="205" s="1"/>
  <c r="AW89" i="205" s="1"/>
  <c r="R89" i="205"/>
  <c r="R95" i="205" s="1"/>
  <c r="AA90" i="205" s="1"/>
  <c r="Q89" i="205"/>
  <c r="Q95" i="205" s="1"/>
  <c r="AA89" i="205" s="1"/>
  <c r="N89" i="205"/>
  <c r="N95" i="205" s="1"/>
  <c r="Z90" i="205" s="1"/>
  <c r="M89" i="205"/>
  <c r="M95" i="205" s="1"/>
  <c r="Z89" i="205" s="1"/>
  <c r="L89" i="205"/>
  <c r="H89" i="205"/>
  <c r="C94" i="205" s="1"/>
  <c r="C89" i="205"/>
  <c r="C93" i="205" s="1"/>
  <c r="C84" i="205"/>
  <c r="BO83" i="205"/>
  <c r="BN83" i="205"/>
  <c r="BM83" i="205"/>
  <c r="BL83" i="205"/>
  <c r="BK83" i="205"/>
  <c r="BJ83" i="205"/>
  <c r="BP83" i="205" s="1"/>
  <c r="W83" i="205"/>
  <c r="V83" i="205"/>
  <c r="S83" i="205"/>
  <c r="R83" i="205"/>
  <c r="O83" i="205"/>
  <c r="N83" i="205"/>
  <c r="L83" i="205"/>
  <c r="BO82" i="205"/>
  <c r="BN82" i="205"/>
  <c r="BM82" i="205"/>
  <c r="BL82" i="205"/>
  <c r="BK82" i="205"/>
  <c r="BJ82" i="205"/>
  <c r="X82" i="205"/>
  <c r="U82" i="205"/>
  <c r="T82" i="205"/>
  <c r="Q82" i="205"/>
  <c r="P82" i="205"/>
  <c r="M82" i="205"/>
  <c r="L82" i="205"/>
  <c r="BO81" i="205"/>
  <c r="BN81" i="205"/>
  <c r="BM81" i="205"/>
  <c r="BL81" i="205"/>
  <c r="BK81" i="205"/>
  <c r="BJ81" i="205"/>
  <c r="BP81" i="205" s="1"/>
  <c r="X81" i="205"/>
  <c r="V81" i="205"/>
  <c r="T81" i="205"/>
  <c r="R81" i="205"/>
  <c r="P81" i="205"/>
  <c r="N81" i="205"/>
  <c r="L81" i="205"/>
  <c r="BO80" i="205"/>
  <c r="BN80" i="205"/>
  <c r="BM80" i="205"/>
  <c r="BL80" i="205"/>
  <c r="BK80" i="205"/>
  <c r="BJ80" i="205"/>
  <c r="BP80" i="205" s="1"/>
  <c r="W80" i="205"/>
  <c r="U80" i="205"/>
  <c r="S80" i="205"/>
  <c r="Q80" i="205"/>
  <c r="O80" i="205"/>
  <c r="M80" i="205"/>
  <c r="L80" i="205"/>
  <c r="BO79" i="205"/>
  <c r="BN79" i="205"/>
  <c r="BM79" i="205"/>
  <c r="BL79" i="205"/>
  <c r="BK79" i="205"/>
  <c r="BJ79" i="205"/>
  <c r="BP79" i="205" s="1"/>
  <c r="X79" i="205"/>
  <c r="X84" i="205" s="1"/>
  <c r="AB81" i="205" s="1"/>
  <c r="AL81" i="205" s="1"/>
  <c r="AW81" i="205" s="1"/>
  <c r="W79" i="205"/>
  <c r="W84" i="205" s="1"/>
  <c r="AB80" i="205" s="1"/>
  <c r="AL80" i="205" s="1"/>
  <c r="AW80" i="205" s="1"/>
  <c r="T79" i="205"/>
  <c r="T84" i="205" s="1"/>
  <c r="AA81" i="205" s="1"/>
  <c r="S79" i="205"/>
  <c r="S84" i="205" s="1"/>
  <c r="AA80" i="205" s="1"/>
  <c r="P79" i="205"/>
  <c r="P84" i="205" s="1"/>
  <c r="Z81" i="205" s="1"/>
  <c r="O79" i="205"/>
  <c r="O84" i="205" s="1"/>
  <c r="Z80" i="205" s="1"/>
  <c r="L79" i="205"/>
  <c r="H79" i="205"/>
  <c r="H82" i="205" s="1"/>
  <c r="C79" i="205"/>
  <c r="H83" i="205" s="1"/>
  <c r="BO78" i="205"/>
  <c r="BN78" i="205"/>
  <c r="BM78" i="205"/>
  <c r="BL78" i="205"/>
  <c r="BK78" i="205"/>
  <c r="BJ78" i="205"/>
  <c r="BP78" i="205" s="1"/>
  <c r="V78" i="205"/>
  <c r="V84" i="205" s="1"/>
  <c r="AB79" i="205" s="1"/>
  <c r="AL79" i="205" s="1"/>
  <c r="AW79" i="205" s="1"/>
  <c r="U78" i="205"/>
  <c r="U84" i="205" s="1"/>
  <c r="AB78" i="205" s="1"/>
  <c r="AL78" i="205" s="1"/>
  <c r="AW78" i="205" s="1"/>
  <c r="R78" i="205"/>
  <c r="R84" i="205" s="1"/>
  <c r="AA79" i="205" s="1"/>
  <c r="Q78" i="205"/>
  <c r="Q84" i="205" s="1"/>
  <c r="AA78" i="205" s="1"/>
  <c r="N78" i="205"/>
  <c r="N84" i="205" s="1"/>
  <c r="Z79" i="205" s="1"/>
  <c r="M78" i="205"/>
  <c r="M84" i="205" s="1"/>
  <c r="Z78" i="205" s="1"/>
  <c r="L78" i="205"/>
  <c r="H78" i="205"/>
  <c r="C83" i="205" s="1"/>
  <c r="C78" i="205"/>
  <c r="AI78" i="205" s="1"/>
  <c r="BV77" i="205"/>
  <c r="BV76" i="205"/>
  <c r="CC75" i="205"/>
  <c r="CC74" i="205"/>
  <c r="BV73" i="205"/>
  <c r="C73" i="205"/>
  <c r="BV72" i="205"/>
  <c r="BO72" i="205"/>
  <c r="BN72" i="205"/>
  <c r="BM72" i="205"/>
  <c r="BL72" i="205"/>
  <c r="BK72" i="205"/>
  <c r="BJ72" i="205"/>
  <c r="BP72" i="205" s="1"/>
  <c r="W72" i="205"/>
  <c r="V72" i="205"/>
  <c r="S72" i="205"/>
  <c r="R72" i="205"/>
  <c r="O72" i="205"/>
  <c r="N72" i="205"/>
  <c r="L72" i="205"/>
  <c r="CH71" i="205"/>
  <c r="BO71" i="205"/>
  <c r="BN71" i="205"/>
  <c r="BM71" i="205"/>
  <c r="BL71" i="205"/>
  <c r="BK71" i="205"/>
  <c r="BJ71" i="205"/>
  <c r="BP71" i="205" s="1"/>
  <c r="X71" i="205"/>
  <c r="U71" i="205"/>
  <c r="T71" i="205"/>
  <c r="Q71" i="205"/>
  <c r="P71" i="205"/>
  <c r="M71" i="205"/>
  <c r="L71" i="205"/>
  <c r="CH70" i="205"/>
  <c r="BO70" i="205"/>
  <c r="BN70" i="205"/>
  <c r="BM70" i="205"/>
  <c r="BL70" i="205"/>
  <c r="BK70" i="205"/>
  <c r="BJ70" i="205"/>
  <c r="BP70" i="205" s="1"/>
  <c r="X70" i="205"/>
  <c r="V70" i="205"/>
  <c r="T70" i="205"/>
  <c r="R70" i="205"/>
  <c r="P70" i="205"/>
  <c r="N70" i="205"/>
  <c r="L70" i="205"/>
  <c r="BV69" i="205"/>
  <c r="BO69" i="205"/>
  <c r="BN69" i="205"/>
  <c r="BM69" i="205"/>
  <c r="BL69" i="205"/>
  <c r="BK69" i="205"/>
  <c r="BJ69" i="205"/>
  <c r="BP69" i="205" s="1"/>
  <c r="W69" i="205"/>
  <c r="U69" i="205"/>
  <c r="S69" i="205"/>
  <c r="Q69" i="205"/>
  <c r="O69" i="205"/>
  <c r="M69" i="205"/>
  <c r="L69" i="205"/>
  <c r="BV68" i="205"/>
  <c r="BO68" i="205"/>
  <c r="BN68" i="205"/>
  <c r="BM68" i="205"/>
  <c r="BL68" i="205"/>
  <c r="BK68" i="205"/>
  <c r="BJ68" i="205"/>
  <c r="BP68" i="205" s="1"/>
  <c r="X68" i="205"/>
  <c r="X73" i="205" s="1"/>
  <c r="AB70" i="205" s="1"/>
  <c r="AL70" i="205" s="1"/>
  <c r="AW70" i="205" s="1"/>
  <c r="W68" i="205"/>
  <c r="W73" i="205" s="1"/>
  <c r="AB69" i="205" s="1"/>
  <c r="AL69" i="205" s="1"/>
  <c r="AW69" i="205" s="1"/>
  <c r="T68" i="205"/>
  <c r="T73" i="205" s="1"/>
  <c r="AA70" i="205" s="1"/>
  <c r="S68" i="205"/>
  <c r="S73" i="205" s="1"/>
  <c r="AA69" i="205" s="1"/>
  <c r="P68" i="205"/>
  <c r="P73" i="205" s="1"/>
  <c r="Z70" i="205" s="1"/>
  <c r="O68" i="205"/>
  <c r="O73" i="205" s="1"/>
  <c r="Z69" i="205" s="1"/>
  <c r="L68" i="205"/>
  <c r="H68" i="205"/>
  <c r="H71" i="205" s="1"/>
  <c r="C68" i="205"/>
  <c r="H72" i="205" s="1"/>
  <c r="CC67" i="205"/>
  <c r="BO67" i="205"/>
  <c r="BN67" i="205"/>
  <c r="BM67" i="205"/>
  <c r="BL67" i="205"/>
  <c r="BK67" i="205"/>
  <c r="BJ67" i="205"/>
  <c r="BP67" i="205" s="1"/>
  <c r="BP73" i="205" s="1"/>
  <c r="V67" i="205"/>
  <c r="V73" i="205" s="1"/>
  <c r="AB68" i="205" s="1"/>
  <c r="AL68" i="205" s="1"/>
  <c r="AW68" i="205" s="1"/>
  <c r="U67" i="205"/>
  <c r="U73" i="205" s="1"/>
  <c r="AB67" i="205" s="1"/>
  <c r="AL67" i="205" s="1"/>
  <c r="AW67" i="205" s="1"/>
  <c r="R67" i="205"/>
  <c r="R73" i="205" s="1"/>
  <c r="AA68" i="205" s="1"/>
  <c r="Q67" i="205"/>
  <c r="Q73" i="205" s="1"/>
  <c r="AA67" i="205" s="1"/>
  <c r="N67" i="205"/>
  <c r="N73" i="205" s="1"/>
  <c r="Z68" i="205" s="1"/>
  <c r="M67" i="205"/>
  <c r="M73" i="205" s="1"/>
  <c r="Z67" i="205" s="1"/>
  <c r="L67" i="205"/>
  <c r="H67" i="205"/>
  <c r="C72" i="205" s="1"/>
  <c r="C67" i="205"/>
  <c r="C69" i="205" s="1"/>
  <c r="CM66" i="205"/>
  <c r="CC66" i="205"/>
  <c r="CM65" i="205"/>
  <c r="BV65" i="205"/>
  <c r="BV64" i="205"/>
  <c r="C62" i="205"/>
  <c r="BV61" i="205"/>
  <c r="BO61" i="205"/>
  <c r="BN61" i="205"/>
  <c r="BM61" i="205"/>
  <c r="BL61" i="205"/>
  <c r="BK61" i="205"/>
  <c r="BJ61" i="205"/>
  <c r="BP61" i="205" s="1"/>
  <c r="W61" i="205"/>
  <c r="V61" i="205"/>
  <c r="S61" i="205"/>
  <c r="R61" i="205"/>
  <c r="O61" i="205"/>
  <c r="N61" i="205"/>
  <c r="L61" i="205"/>
  <c r="CM60" i="205"/>
  <c r="BV60" i="205"/>
  <c r="BO60" i="205"/>
  <c r="BN60" i="205"/>
  <c r="BM60" i="205"/>
  <c r="BL60" i="205"/>
  <c r="BK60" i="205"/>
  <c r="BJ60" i="205"/>
  <c r="BP60" i="205" s="1"/>
  <c r="X60" i="205"/>
  <c r="U60" i="205"/>
  <c r="T60" i="205"/>
  <c r="Q60" i="205"/>
  <c r="P60" i="205"/>
  <c r="M60" i="205"/>
  <c r="L60" i="205"/>
  <c r="CM59" i="205"/>
  <c r="CC59" i="205"/>
  <c r="BO59" i="205"/>
  <c r="BN59" i="205"/>
  <c r="BM59" i="205"/>
  <c r="BL59" i="205"/>
  <c r="BK59" i="205"/>
  <c r="BJ59" i="205"/>
  <c r="BP59" i="205" s="1"/>
  <c r="X59" i="205"/>
  <c r="V59" i="205"/>
  <c r="T59" i="205"/>
  <c r="R59" i="205"/>
  <c r="P59" i="205"/>
  <c r="N59" i="205"/>
  <c r="L59" i="205"/>
  <c r="CC58" i="205"/>
  <c r="BO58" i="205"/>
  <c r="BN58" i="205"/>
  <c r="BM58" i="205"/>
  <c r="BL58" i="205"/>
  <c r="BK58" i="205"/>
  <c r="BJ58" i="205"/>
  <c r="BP58" i="205" s="1"/>
  <c r="W58" i="205"/>
  <c r="U58" i="205"/>
  <c r="S58" i="205"/>
  <c r="Q58" i="205"/>
  <c r="O58" i="205"/>
  <c r="M58" i="205"/>
  <c r="L58" i="205"/>
  <c r="BV57" i="205"/>
  <c r="BO57" i="205"/>
  <c r="BN57" i="205"/>
  <c r="BM57" i="205"/>
  <c r="BL57" i="205"/>
  <c r="BK57" i="205"/>
  <c r="BJ57" i="205"/>
  <c r="BP57" i="205" s="1"/>
  <c r="X57" i="205"/>
  <c r="X62" i="205" s="1"/>
  <c r="AB59" i="205" s="1"/>
  <c r="AL59" i="205" s="1"/>
  <c r="AW59" i="205" s="1"/>
  <c r="W57" i="205"/>
  <c r="W62" i="205" s="1"/>
  <c r="AB58" i="205" s="1"/>
  <c r="AL58" i="205" s="1"/>
  <c r="AW58" i="205" s="1"/>
  <c r="T57" i="205"/>
  <c r="T62" i="205" s="1"/>
  <c r="AA59" i="205" s="1"/>
  <c r="S57" i="205"/>
  <c r="S62" i="205" s="1"/>
  <c r="AA58" i="205" s="1"/>
  <c r="P57" i="205"/>
  <c r="P62" i="205" s="1"/>
  <c r="Z59" i="205" s="1"/>
  <c r="O57" i="205"/>
  <c r="O62" i="205" s="1"/>
  <c r="Z58" i="205" s="1"/>
  <c r="L57" i="205"/>
  <c r="H57" i="205"/>
  <c r="H59" i="205" s="1"/>
  <c r="C57" i="205"/>
  <c r="H61" i="205" s="1"/>
  <c r="BV56" i="205"/>
  <c r="BO56" i="205"/>
  <c r="BN56" i="205"/>
  <c r="BM56" i="205"/>
  <c r="BL56" i="205"/>
  <c r="BK56" i="205"/>
  <c r="BJ56" i="205"/>
  <c r="BP56" i="205" s="1"/>
  <c r="BP62" i="205" s="1"/>
  <c r="V56" i="205"/>
  <c r="V62" i="205" s="1"/>
  <c r="AB57" i="205" s="1"/>
  <c r="AL57" i="205" s="1"/>
  <c r="AW57" i="205" s="1"/>
  <c r="U56" i="205"/>
  <c r="U62" i="205" s="1"/>
  <c r="AB56" i="205" s="1"/>
  <c r="AL56" i="205" s="1"/>
  <c r="AW56" i="205" s="1"/>
  <c r="R56" i="205"/>
  <c r="R62" i="205" s="1"/>
  <c r="AA57" i="205" s="1"/>
  <c r="Q56" i="205"/>
  <c r="Q62" i="205" s="1"/>
  <c r="AA56" i="205" s="1"/>
  <c r="N56" i="205"/>
  <c r="N62" i="205" s="1"/>
  <c r="Z57" i="205" s="1"/>
  <c r="M56" i="205"/>
  <c r="M62" i="205" s="1"/>
  <c r="Z56" i="205" s="1"/>
  <c r="L56" i="205"/>
  <c r="H56" i="205"/>
  <c r="C61" i="205" s="1"/>
  <c r="C56" i="205"/>
  <c r="C60" i="205" s="1"/>
  <c r="CH55" i="205"/>
  <c r="CH54" i="205"/>
  <c r="BV53" i="205"/>
  <c r="BV52" i="205"/>
  <c r="CC51" i="205"/>
  <c r="C51" i="205"/>
  <c r="CC50" i="205"/>
  <c r="BO50" i="205"/>
  <c r="BN50" i="205"/>
  <c r="BM50" i="205"/>
  <c r="BL50" i="205"/>
  <c r="BK50" i="205"/>
  <c r="BJ50" i="205"/>
  <c r="BP50" i="205" s="1"/>
  <c r="W50" i="205"/>
  <c r="V50" i="205"/>
  <c r="S50" i="205"/>
  <c r="R50" i="205"/>
  <c r="O50" i="205"/>
  <c r="N50" i="205"/>
  <c r="L50" i="205"/>
  <c r="BV49" i="205"/>
  <c r="BO49" i="205"/>
  <c r="BN49" i="205"/>
  <c r="BM49" i="205"/>
  <c r="BL49" i="205"/>
  <c r="BK49" i="205"/>
  <c r="BJ49" i="205"/>
  <c r="BP49" i="205" s="1"/>
  <c r="X49" i="205"/>
  <c r="U49" i="205"/>
  <c r="T49" i="205"/>
  <c r="Q49" i="205"/>
  <c r="P49" i="205"/>
  <c r="M49" i="205"/>
  <c r="L49" i="205"/>
  <c r="BV48" i="205"/>
  <c r="BO48" i="205"/>
  <c r="BN48" i="205"/>
  <c r="BM48" i="205"/>
  <c r="BL48" i="205"/>
  <c r="BK48" i="205"/>
  <c r="BJ48" i="205"/>
  <c r="BP48" i="205" s="1"/>
  <c r="X48" i="205"/>
  <c r="V48" i="205"/>
  <c r="T48" i="205"/>
  <c r="R48" i="205"/>
  <c r="P48" i="205"/>
  <c r="N48" i="205"/>
  <c r="L48" i="205"/>
  <c r="BO47" i="205"/>
  <c r="BN47" i="205"/>
  <c r="BM47" i="205"/>
  <c r="BL47" i="205"/>
  <c r="BK47" i="205"/>
  <c r="BJ47" i="205"/>
  <c r="BP47" i="205" s="1"/>
  <c r="W47" i="205"/>
  <c r="U47" i="205"/>
  <c r="S47" i="205"/>
  <c r="Q47" i="205"/>
  <c r="O47" i="205"/>
  <c r="M47" i="205"/>
  <c r="L47" i="205"/>
  <c r="BO46" i="205"/>
  <c r="BN46" i="205"/>
  <c r="BM46" i="205"/>
  <c r="BL46" i="205"/>
  <c r="BK46" i="205"/>
  <c r="BJ46" i="205"/>
  <c r="BP46" i="205" s="1"/>
  <c r="X46" i="205"/>
  <c r="X51" i="205" s="1"/>
  <c r="AB48" i="205" s="1"/>
  <c r="AL48" i="205" s="1"/>
  <c r="AW48" i="205" s="1"/>
  <c r="W46" i="205"/>
  <c r="W51" i="205" s="1"/>
  <c r="AB47" i="205" s="1"/>
  <c r="AL47" i="205" s="1"/>
  <c r="AW47" i="205" s="1"/>
  <c r="T46" i="205"/>
  <c r="T51" i="205" s="1"/>
  <c r="AA48" i="205" s="1"/>
  <c r="S46" i="205"/>
  <c r="S51" i="205" s="1"/>
  <c r="AA47" i="205" s="1"/>
  <c r="P46" i="205"/>
  <c r="P51" i="205" s="1"/>
  <c r="Z48" i="205" s="1"/>
  <c r="O46" i="205"/>
  <c r="O51" i="205" s="1"/>
  <c r="Z47" i="205" s="1"/>
  <c r="L46" i="205"/>
  <c r="H46" i="205"/>
  <c r="H48" i="205" s="1"/>
  <c r="C46" i="205"/>
  <c r="H50" i="205" s="1"/>
  <c r="BO45" i="205"/>
  <c r="BN45" i="205"/>
  <c r="BM45" i="205"/>
  <c r="BL45" i="205"/>
  <c r="BK45" i="205"/>
  <c r="BJ45" i="205"/>
  <c r="BP45" i="205" s="1"/>
  <c r="BP51" i="205" s="1"/>
  <c r="V45" i="205"/>
  <c r="V51" i="205" s="1"/>
  <c r="AB46" i="205" s="1"/>
  <c r="AL46" i="205" s="1"/>
  <c r="AW46" i="205" s="1"/>
  <c r="U45" i="205"/>
  <c r="U51" i="205" s="1"/>
  <c r="AB45" i="205" s="1"/>
  <c r="AL45" i="205" s="1"/>
  <c r="AW45" i="205" s="1"/>
  <c r="R45" i="205"/>
  <c r="R51" i="205" s="1"/>
  <c r="AA46" i="205" s="1"/>
  <c r="Q45" i="205"/>
  <c r="Q51" i="205" s="1"/>
  <c r="AA45" i="205" s="1"/>
  <c r="N45" i="205"/>
  <c r="N51" i="205" s="1"/>
  <c r="Z46" i="205" s="1"/>
  <c r="M45" i="205"/>
  <c r="M51" i="205" s="1"/>
  <c r="Z45" i="205" s="1"/>
  <c r="L45" i="205"/>
  <c r="H45" i="205"/>
  <c r="C50" i="205" s="1"/>
  <c r="C45" i="205"/>
  <c r="C49" i="205" s="1"/>
  <c r="BT41" i="205"/>
  <c r="BT40" i="205"/>
  <c r="C40" i="205"/>
  <c r="CA39" i="205"/>
  <c r="BO39" i="205"/>
  <c r="BN39" i="205"/>
  <c r="BM39" i="205"/>
  <c r="BL39" i="205"/>
  <c r="BK39" i="205"/>
  <c r="BJ39" i="205"/>
  <c r="BP39" i="205" s="1"/>
  <c r="W39" i="205"/>
  <c r="V39" i="205"/>
  <c r="S39" i="205"/>
  <c r="R39" i="205"/>
  <c r="O39" i="205"/>
  <c r="N39" i="205"/>
  <c r="L39" i="205"/>
  <c r="BO38" i="205"/>
  <c r="BN38" i="205"/>
  <c r="BM38" i="205"/>
  <c r="BL38" i="205"/>
  <c r="BK38" i="205"/>
  <c r="BJ38" i="205"/>
  <c r="BP38" i="205" s="1"/>
  <c r="X38" i="205"/>
  <c r="U38" i="205"/>
  <c r="T38" i="205"/>
  <c r="Q38" i="205"/>
  <c r="P38" i="205"/>
  <c r="M38" i="205"/>
  <c r="L38" i="205"/>
  <c r="BT37" i="205"/>
  <c r="BO37" i="205"/>
  <c r="BN37" i="205"/>
  <c r="BM37" i="205"/>
  <c r="BL37" i="205"/>
  <c r="BK37" i="205"/>
  <c r="BJ37" i="205"/>
  <c r="BP37" i="205" s="1"/>
  <c r="X37" i="205"/>
  <c r="V37" i="205"/>
  <c r="T37" i="205"/>
  <c r="R37" i="205"/>
  <c r="P37" i="205"/>
  <c r="N37" i="205"/>
  <c r="L37" i="205"/>
  <c r="BT36" i="205"/>
  <c r="BO36" i="205"/>
  <c r="BN36" i="205"/>
  <c r="BM36" i="205"/>
  <c r="BL36" i="205"/>
  <c r="BK36" i="205"/>
  <c r="BJ36" i="205"/>
  <c r="BP36" i="205" s="1"/>
  <c r="W36" i="205"/>
  <c r="U36" i="205"/>
  <c r="S36" i="205"/>
  <c r="Q36" i="205"/>
  <c r="O36" i="205"/>
  <c r="M36" i="205"/>
  <c r="L36" i="205"/>
  <c r="CF35" i="205"/>
  <c r="BO35" i="205"/>
  <c r="BN35" i="205"/>
  <c r="BM35" i="205"/>
  <c r="BL35" i="205"/>
  <c r="BK35" i="205"/>
  <c r="BJ35" i="205"/>
  <c r="BP35" i="205" s="1"/>
  <c r="X35" i="205"/>
  <c r="X40" i="205" s="1"/>
  <c r="AB37" i="205" s="1"/>
  <c r="AL37" i="205" s="1"/>
  <c r="AW37" i="205" s="1"/>
  <c r="W35" i="205"/>
  <c r="W40" i="205" s="1"/>
  <c r="AB36" i="205" s="1"/>
  <c r="AL36" i="205" s="1"/>
  <c r="AW36" i="205" s="1"/>
  <c r="T35" i="205"/>
  <c r="T40" i="205" s="1"/>
  <c r="AA37" i="205" s="1"/>
  <c r="S35" i="205"/>
  <c r="S40" i="205" s="1"/>
  <c r="AA36" i="205" s="1"/>
  <c r="P35" i="205"/>
  <c r="P40" i="205" s="1"/>
  <c r="Z37" i="205" s="1"/>
  <c r="O35" i="205"/>
  <c r="O40" i="205" s="1"/>
  <c r="Z36" i="205" s="1"/>
  <c r="L35" i="205"/>
  <c r="H35" i="205"/>
  <c r="AI37" i="205" s="1"/>
  <c r="C35" i="205"/>
  <c r="H39" i="205" s="1"/>
  <c r="BO34" i="205"/>
  <c r="BN34" i="205"/>
  <c r="BM34" i="205"/>
  <c r="BL34" i="205"/>
  <c r="BK34" i="205"/>
  <c r="BJ34" i="205"/>
  <c r="BP34" i="205" s="1"/>
  <c r="BP40" i="205" s="1"/>
  <c r="V34" i="205"/>
  <c r="V40" i="205" s="1"/>
  <c r="AB35" i="205" s="1"/>
  <c r="AL35" i="205" s="1"/>
  <c r="AW35" i="205" s="1"/>
  <c r="U34" i="205"/>
  <c r="U40" i="205" s="1"/>
  <c r="AB34" i="205" s="1"/>
  <c r="AL34" i="205" s="1"/>
  <c r="AW34" i="205" s="1"/>
  <c r="R34" i="205"/>
  <c r="R40" i="205" s="1"/>
  <c r="AA35" i="205" s="1"/>
  <c r="Q34" i="205"/>
  <c r="Q40" i="205" s="1"/>
  <c r="AA34" i="205" s="1"/>
  <c r="N34" i="205"/>
  <c r="N40" i="205" s="1"/>
  <c r="Z35" i="205" s="1"/>
  <c r="M34" i="205"/>
  <c r="M40" i="205" s="1"/>
  <c r="Z34" i="205" s="1"/>
  <c r="L34" i="205"/>
  <c r="H34" i="205"/>
  <c r="C37" i="205" s="1"/>
  <c r="C34" i="205"/>
  <c r="C38" i="205" s="1"/>
  <c r="BT33" i="205"/>
  <c r="BT32" i="205"/>
  <c r="CA31" i="205"/>
  <c r="CF34" i="205" s="1"/>
  <c r="BT29" i="205"/>
  <c r="C29" i="205"/>
  <c r="BT28" i="205"/>
  <c r="BO28" i="205"/>
  <c r="BN28" i="205"/>
  <c r="BM28" i="205"/>
  <c r="BL28" i="205"/>
  <c r="BK28" i="205"/>
  <c r="BJ28" i="205"/>
  <c r="BP28" i="205" s="1"/>
  <c r="W28" i="205"/>
  <c r="V28" i="205"/>
  <c r="S28" i="205"/>
  <c r="R28" i="205"/>
  <c r="O28" i="205"/>
  <c r="N28" i="205"/>
  <c r="L28" i="205"/>
  <c r="BO27" i="205"/>
  <c r="BN27" i="205"/>
  <c r="BM27" i="205"/>
  <c r="BL27" i="205"/>
  <c r="BK27" i="205"/>
  <c r="BJ27" i="205"/>
  <c r="X27" i="205"/>
  <c r="U27" i="205"/>
  <c r="T27" i="205"/>
  <c r="Q27" i="205"/>
  <c r="P27" i="205"/>
  <c r="M27" i="205"/>
  <c r="L27" i="205"/>
  <c r="BO26" i="205"/>
  <c r="BN26" i="205"/>
  <c r="BM26" i="205"/>
  <c r="BL26" i="205"/>
  <c r="BK26" i="205"/>
  <c r="BJ26" i="205"/>
  <c r="BP26" i="205" s="1"/>
  <c r="X26" i="205"/>
  <c r="V26" i="205"/>
  <c r="T26" i="205"/>
  <c r="R26" i="205"/>
  <c r="P26" i="205"/>
  <c r="N26" i="205"/>
  <c r="L26" i="205"/>
  <c r="BT25" i="205"/>
  <c r="BO25" i="205"/>
  <c r="BN25" i="205"/>
  <c r="BM25" i="205"/>
  <c r="BL25" i="205"/>
  <c r="BK25" i="205"/>
  <c r="BJ25" i="205"/>
  <c r="BP25" i="205" s="1"/>
  <c r="W25" i="205"/>
  <c r="U25" i="205"/>
  <c r="S25" i="205"/>
  <c r="Q25" i="205"/>
  <c r="O25" i="205"/>
  <c r="M25" i="205"/>
  <c r="L25" i="205"/>
  <c r="CK24" i="205"/>
  <c r="CK30" i="205" s="1"/>
  <c r="CQ29" i="205" s="1"/>
  <c r="BT24" i="205"/>
  <c r="BO24" i="205"/>
  <c r="BN24" i="205"/>
  <c r="BM24" i="205"/>
  <c r="BL24" i="205"/>
  <c r="BK24" i="205"/>
  <c r="BJ24" i="205"/>
  <c r="BP24" i="205" s="1"/>
  <c r="X24" i="205"/>
  <c r="X29" i="205" s="1"/>
  <c r="AB26" i="205" s="1"/>
  <c r="AL26" i="205" s="1"/>
  <c r="AW26" i="205" s="1"/>
  <c r="W24" i="205"/>
  <c r="W29" i="205" s="1"/>
  <c r="AB25" i="205" s="1"/>
  <c r="AL25" i="205" s="1"/>
  <c r="AW25" i="205" s="1"/>
  <c r="T24" i="205"/>
  <c r="T29" i="205" s="1"/>
  <c r="AA26" i="205" s="1"/>
  <c r="S24" i="205"/>
  <c r="S29" i="205" s="1"/>
  <c r="AA25" i="205" s="1"/>
  <c r="P24" i="205"/>
  <c r="P29" i="205" s="1"/>
  <c r="Z26" i="205" s="1"/>
  <c r="O24" i="205"/>
  <c r="O29" i="205" s="1"/>
  <c r="Z25" i="205" s="1"/>
  <c r="L24" i="205"/>
  <c r="H24" i="205"/>
  <c r="H27" i="205" s="1"/>
  <c r="C24" i="205"/>
  <c r="H28" i="205" s="1"/>
  <c r="CQ23" i="205"/>
  <c r="CA23" i="205"/>
  <c r="BO23" i="205"/>
  <c r="BN23" i="205"/>
  <c r="BM23" i="205"/>
  <c r="BL23" i="205"/>
  <c r="BK23" i="205"/>
  <c r="BJ23" i="205"/>
  <c r="BP23" i="205" s="1"/>
  <c r="V23" i="205"/>
  <c r="V29" i="205" s="1"/>
  <c r="AB24" i="205" s="1"/>
  <c r="AL24" i="205" s="1"/>
  <c r="AW24" i="205" s="1"/>
  <c r="U23" i="205"/>
  <c r="U29" i="205" s="1"/>
  <c r="AB23" i="205" s="1"/>
  <c r="AL23" i="205" s="1"/>
  <c r="AW23" i="205" s="1"/>
  <c r="R23" i="205"/>
  <c r="R29" i="205" s="1"/>
  <c r="AA24" i="205" s="1"/>
  <c r="Q23" i="205"/>
  <c r="Q29" i="205" s="1"/>
  <c r="AA23" i="205" s="1"/>
  <c r="N23" i="205"/>
  <c r="N29" i="205" s="1"/>
  <c r="Z24" i="205" s="1"/>
  <c r="M23" i="205"/>
  <c r="M29" i="205" s="1"/>
  <c r="Z23" i="205" s="1"/>
  <c r="L23" i="205"/>
  <c r="H23" i="205"/>
  <c r="C28" i="205" s="1"/>
  <c r="C23" i="205"/>
  <c r="C27" i="205" s="1"/>
  <c r="BT21" i="205"/>
  <c r="BT20" i="205"/>
  <c r="CF19" i="205"/>
  <c r="CK23" i="205" s="1"/>
  <c r="C18" i="205"/>
  <c r="BT17" i="205"/>
  <c r="BO17" i="205"/>
  <c r="BN17" i="205"/>
  <c r="BM17" i="205"/>
  <c r="BL17" i="205"/>
  <c r="BK17" i="205"/>
  <c r="BJ17" i="205"/>
  <c r="W17" i="205"/>
  <c r="V17" i="205"/>
  <c r="S17" i="205"/>
  <c r="R17" i="205"/>
  <c r="O17" i="205"/>
  <c r="N17" i="205"/>
  <c r="L17" i="205"/>
  <c r="BT16" i="205"/>
  <c r="BO16" i="205"/>
  <c r="BN16" i="205"/>
  <c r="BM16" i="205"/>
  <c r="BL16" i="205"/>
  <c r="BK16" i="205"/>
  <c r="BJ16" i="205"/>
  <c r="X16" i="205"/>
  <c r="U16" i="205"/>
  <c r="T16" i="205"/>
  <c r="Q16" i="205"/>
  <c r="P16" i="205"/>
  <c r="M16" i="205"/>
  <c r="L16" i="205"/>
  <c r="CA15" i="205"/>
  <c r="CF18" i="205" s="1"/>
  <c r="BO15" i="205"/>
  <c r="BN15" i="205"/>
  <c r="BM15" i="205"/>
  <c r="BL15" i="205"/>
  <c r="BK15" i="205"/>
  <c r="BJ15" i="205"/>
  <c r="X15" i="205"/>
  <c r="V15" i="205"/>
  <c r="T15" i="205"/>
  <c r="R15" i="205"/>
  <c r="P15" i="205"/>
  <c r="N15" i="205"/>
  <c r="L15" i="205"/>
  <c r="BO14" i="205"/>
  <c r="BN14" i="205"/>
  <c r="BM14" i="205"/>
  <c r="BL14" i="205"/>
  <c r="BK14" i="205"/>
  <c r="BJ14" i="205"/>
  <c r="W14" i="205"/>
  <c r="U14" i="205"/>
  <c r="S14" i="205"/>
  <c r="Q14" i="205"/>
  <c r="O14" i="205"/>
  <c r="M14" i="205"/>
  <c r="L14" i="205"/>
  <c r="BT13" i="205"/>
  <c r="BO13" i="205"/>
  <c r="BN13" i="205"/>
  <c r="BM13" i="205"/>
  <c r="BL13" i="205"/>
  <c r="BK13" i="205"/>
  <c r="BJ13" i="205"/>
  <c r="X13" i="205"/>
  <c r="X18" i="205" s="1"/>
  <c r="AB15" i="205" s="1"/>
  <c r="AL15" i="205" s="1"/>
  <c r="AW15" i="205" s="1"/>
  <c r="W13" i="205"/>
  <c r="W18" i="205" s="1"/>
  <c r="AB14" i="205" s="1"/>
  <c r="AL14" i="205" s="1"/>
  <c r="AW14" i="205" s="1"/>
  <c r="T13" i="205"/>
  <c r="T18" i="205" s="1"/>
  <c r="AA15" i="205" s="1"/>
  <c r="S13" i="205"/>
  <c r="S18" i="205" s="1"/>
  <c r="AA14" i="205" s="1"/>
  <c r="P13" i="205"/>
  <c r="P18" i="205" s="1"/>
  <c r="Z15" i="205" s="1"/>
  <c r="O13" i="205"/>
  <c r="O18" i="205" s="1"/>
  <c r="Z14" i="205" s="1"/>
  <c r="L13" i="205"/>
  <c r="H13" i="205"/>
  <c r="AI15" i="205" s="1"/>
  <c r="C13" i="205"/>
  <c r="H17" i="205" s="1"/>
  <c r="BT12" i="205"/>
  <c r="BO12" i="205"/>
  <c r="BN12" i="205"/>
  <c r="BM12" i="205"/>
  <c r="BL12" i="205"/>
  <c r="BK12" i="205"/>
  <c r="BJ12" i="205"/>
  <c r="BP12" i="205" s="1"/>
  <c r="V12" i="205"/>
  <c r="V18" i="205" s="1"/>
  <c r="AB13" i="205" s="1"/>
  <c r="AL13" i="205" s="1"/>
  <c r="AW13" i="205" s="1"/>
  <c r="U12" i="205"/>
  <c r="U18" i="205" s="1"/>
  <c r="AB12" i="205" s="1"/>
  <c r="AL12" i="205" s="1"/>
  <c r="AW12" i="205" s="1"/>
  <c r="R12" i="205"/>
  <c r="R18" i="205" s="1"/>
  <c r="AA13" i="205" s="1"/>
  <c r="Q12" i="205"/>
  <c r="Q18" i="205" s="1"/>
  <c r="AA12" i="205" s="1"/>
  <c r="N12" i="205"/>
  <c r="N18" i="205" s="1"/>
  <c r="Z13" i="205" s="1"/>
  <c r="M12" i="205"/>
  <c r="M18" i="205" s="1"/>
  <c r="Z12" i="205" s="1"/>
  <c r="L12" i="205"/>
  <c r="H12" i="205"/>
  <c r="C15" i="205" s="1"/>
  <c r="C12" i="205"/>
  <c r="C16" i="205" s="1"/>
  <c r="C95" i="204"/>
  <c r="BO94" i="204"/>
  <c r="BN94" i="204"/>
  <c r="BM94" i="204"/>
  <c r="BL94" i="204"/>
  <c r="BK94" i="204"/>
  <c r="BJ94" i="204"/>
  <c r="BP94" i="204" s="1"/>
  <c r="W94" i="204"/>
  <c r="V94" i="204"/>
  <c r="S94" i="204"/>
  <c r="R94" i="204"/>
  <c r="O94" i="204"/>
  <c r="N94" i="204"/>
  <c r="L94" i="204"/>
  <c r="BO93" i="204"/>
  <c r="BN93" i="204"/>
  <c r="BM93" i="204"/>
  <c r="BL93" i="204"/>
  <c r="BK93" i="204"/>
  <c r="BJ93" i="204"/>
  <c r="BP93" i="204" s="1"/>
  <c r="X93" i="204"/>
  <c r="U93" i="204"/>
  <c r="T93" i="204"/>
  <c r="Q93" i="204"/>
  <c r="P93" i="204"/>
  <c r="M93" i="204"/>
  <c r="L93" i="204"/>
  <c r="BO92" i="204"/>
  <c r="BN92" i="204"/>
  <c r="BM92" i="204"/>
  <c r="BL92" i="204"/>
  <c r="BK92" i="204"/>
  <c r="BJ92" i="204"/>
  <c r="BP92" i="204" s="1"/>
  <c r="X92" i="204"/>
  <c r="V92" i="204"/>
  <c r="T92" i="204"/>
  <c r="R92" i="204"/>
  <c r="P92" i="204"/>
  <c r="N92" i="204"/>
  <c r="L92" i="204"/>
  <c r="BO91" i="204"/>
  <c r="BN91" i="204"/>
  <c r="BM91" i="204"/>
  <c r="BL91" i="204"/>
  <c r="BK91" i="204"/>
  <c r="BJ91" i="204"/>
  <c r="BP91" i="204" s="1"/>
  <c r="W91" i="204"/>
  <c r="U91" i="204"/>
  <c r="S91" i="204"/>
  <c r="Q91" i="204"/>
  <c r="O91" i="204"/>
  <c r="M91" i="204"/>
  <c r="L91" i="204"/>
  <c r="BO90" i="204"/>
  <c r="BN90" i="204"/>
  <c r="BM90" i="204"/>
  <c r="BL90" i="204"/>
  <c r="BK90" i="204"/>
  <c r="BJ90" i="204"/>
  <c r="BP90" i="204" s="1"/>
  <c r="X90" i="204"/>
  <c r="X95" i="204" s="1"/>
  <c r="AB92" i="204" s="1"/>
  <c r="AL92" i="204" s="1"/>
  <c r="AW92" i="204" s="1"/>
  <c r="W90" i="204"/>
  <c r="W95" i="204" s="1"/>
  <c r="AB91" i="204" s="1"/>
  <c r="AL91" i="204" s="1"/>
  <c r="AW91" i="204" s="1"/>
  <c r="T90" i="204"/>
  <c r="T95" i="204" s="1"/>
  <c r="AA92" i="204" s="1"/>
  <c r="S90" i="204"/>
  <c r="S95" i="204" s="1"/>
  <c r="AA91" i="204" s="1"/>
  <c r="P90" i="204"/>
  <c r="P95" i="204" s="1"/>
  <c r="Z92" i="204" s="1"/>
  <c r="O90" i="204"/>
  <c r="O95" i="204" s="1"/>
  <c r="Z91" i="204" s="1"/>
  <c r="L90" i="204"/>
  <c r="H90" i="204"/>
  <c r="AI92" i="204" s="1"/>
  <c r="C90" i="204"/>
  <c r="H91" i="204" s="1"/>
  <c r="BO89" i="204"/>
  <c r="BN89" i="204"/>
  <c r="BM89" i="204"/>
  <c r="BL89" i="204"/>
  <c r="BK89" i="204"/>
  <c r="BJ89" i="204"/>
  <c r="BP89" i="204" s="1"/>
  <c r="BP95" i="204" s="1"/>
  <c r="V89" i="204"/>
  <c r="V95" i="204" s="1"/>
  <c r="AB90" i="204" s="1"/>
  <c r="AL90" i="204" s="1"/>
  <c r="AW90" i="204" s="1"/>
  <c r="U89" i="204"/>
  <c r="U95" i="204" s="1"/>
  <c r="AB89" i="204" s="1"/>
  <c r="AL89" i="204" s="1"/>
  <c r="AW89" i="204" s="1"/>
  <c r="R89" i="204"/>
  <c r="R95" i="204" s="1"/>
  <c r="AA90" i="204" s="1"/>
  <c r="Q89" i="204"/>
  <c r="Q95" i="204" s="1"/>
  <c r="AA89" i="204" s="1"/>
  <c r="N89" i="204"/>
  <c r="N95" i="204" s="1"/>
  <c r="Z90" i="204" s="1"/>
  <c r="M89" i="204"/>
  <c r="M95" i="204" s="1"/>
  <c r="Z89" i="204" s="1"/>
  <c r="L89" i="204"/>
  <c r="H89" i="204"/>
  <c r="C94" i="204" s="1"/>
  <c r="C89" i="204"/>
  <c r="C93" i="204" s="1"/>
  <c r="C84" i="204"/>
  <c r="BO83" i="204"/>
  <c r="BN83" i="204"/>
  <c r="BM83" i="204"/>
  <c r="BL83" i="204"/>
  <c r="BK83" i="204"/>
  <c r="BJ83" i="204"/>
  <c r="BP83" i="204" s="1"/>
  <c r="W83" i="204"/>
  <c r="V83" i="204"/>
  <c r="S83" i="204"/>
  <c r="R83" i="204"/>
  <c r="O83" i="204"/>
  <c r="N83" i="204"/>
  <c r="L83" i="204"/>
  <c r="BO82" i="204"/>
  <c r="BN82" i="204"/>
  <c r="BM82" i="204"/>
  <c r="BL82" i="204"/>
  <c r="BK82" i="204"/>
  <c r="BJ82" i="204"/>
  <c r="X82" i="204"/>
  <c r="U82" i="204"/>
  <c r="T82" i="204"/>
  <c r="Q82" i="204"/>
  <c r="P82" i="204"/>
  <c r="M82" i="204"/>
  <c r="L82" i="204"/>
  <c r="BO81" i="204"/>
  <c r="BN81" i="204"/>
  <c r="BM81" i="204"/>
  <c r="BL81" i="204"/>
  <c r="BK81" i="204"/>
  <c r="BJ81" i="204"/>
  <c r="BP81" i="204" s="1"/>
  <c r="X81" i="204"/>
  <c r="V81" i="204"/>
  <c r="T81" i="204"/>
  <c r="R81" i="204"/>
  <c r="P81" i="204"/>
  <c r="N81" i="204"/>
  <c r="L81" i="204"/>
  <c r="BO80" i="204"/>
  <c r="BN80" i="204"/>
  <c r="BM80" i="204"/>
  <c r="BL80" i="204"/>
  <c r="BK80" i="204"/>
  <c r="BJ80" i="204"/>
  <c r="BP80" i="204" s="1"/>
  <c r="W80" i="204"/>
  <c r="U80" i="204"/>
  <c r="S80" i="204"/>
  <c r="Q80" i="204"/>
  <c r="O80" i="204"/>
  <c r="M80" i="204"/>
  <c r="L80" i="204"/>
  <c r="BO79" i="204"/>
  <c r="BN79" i="204"/>
  <c r="BM79" i="204"/>
  <c r="BL79" i="204"/>
  <c r="BK79" i="204"/>
  <c r="BJ79" i="204"/>
  <c r="BP79" i="204" s="1"/>
  <c r="X79" i="204"/>
  <c r="X84" i="204" s="1"/>
  <c r="AB81" i="204" s="1"/>
  <c r="AL81" i="204" s="1"/>
  <c r="AW81" i="204" s="1"/>
  <c r="W79" i="204"/>
  <c r="W84" i="204" s="1"/>
  <c r="AB80" i="204" s="1"/>
  <c r="AL80" i="204" s="1"/>
  <c r="AW80" i="204" s="1"/>
  <c r="T79" i="204"/>
  <c r="T84" i="204" s="1"/>
  <c r="AA81" i="204" s="1"/>
  <c r="S79" i="204"/>
  <c r="S84" i="204" s="1"/>
  <c r="AA80" i="204" s="1"/>
  <c r="P79" i="204"/>
  <c r="P84" i="204" s="1"/>
  <c r="Z81" i="204" s="1"/>
  <c r="O79" i="204"/>
  <c r="O84" i="204" s="1"/>
  <c r="Z80" i="204" s="1"/>
  <c r="L79" i="204"/>
  <c r="H79" i="204"/>
  <c r="H82" i="204" s="1"/>
  <c r="C79" i="204"/>
  <c r="H83" i="204" s="1"/>
  <c r="BO78" i="204"/>
  <c r="BN78" i="204"/>
  <c r="BM78" i="204"/>
  <c r="BL78" i="204"/>
  <c r="BK78" i="204"/>
  <c r="BJ78" i="204"/>
  <c r="BP78" i="204" s="1"/>
  <c r="V78" i="204"/>
  <c r="V84" i="204" s="1"/>
  <c r="AB79" i="204" s="1"/>
  <c r="AL79" i="204" s="1"/>
  <c r="AW79" i="204" s="1"/>
  <c r="U78" i="204"/>
  <c r="U84" i="204" s="1"/>
  <c r="AB78" i="204" s="1"/>
  <c r="AL78" i="204" s="1"/>
  <c r="AW78" i="204" s="1"/>
  <c r="R78" i="204"/>
  <c r="R84" i="204" s="1"/>
  <c r="AA79" i="204" s="1"/>
  <c r="Q78" i="204"/>
  <c r="Q84" i="204" s="1"/>
  <c r="AA78" i="204" s="1"/>
  <c r="N78" i="204"/>
  <c r="N84" i="204" s="1"/>
  <c r="Z79" i="204" s="1"/>
  <c r="M78" i="204"/>
  <c r="M84" i="204" s="1"/>
  <c r="Z78" i="204" s="1"/>
  <c r="L78" i="204"/>
  <c r="H78" i="204"/>
  <c r="C83" i="204" s="1"/>
  <c r="C78" i="204"/>
  <c r="AI78" i="204" s="1"/>
  <c r="BV77" i="204"/>
  <c r="BV76" i="204"/>
  <c r="CC75" i="204"/>
  <c r="CC74" i="204"/>
  <c r="BV73" i="204"/>
  <c r="C73" i="204"/>
  <c r="BV72" i="204"/>
  <c r="BO72" i="204"/>
  <c r="BN72" i="204"/>
  <c r="BM72" i="204"/>
  <c r="BL72" i="204"/>
  <c r="BK72" i="204"/>
  <c r="BJ72" i="204"/>
  <c r="BP72" i="204" s="1"/>
  <c r="W72" i="204"/>
  <c r="V72" i="204"/>
  <c r="S72" i="204"/>
  <c r="R72" i="204"/>
  <c r="O72" i="204"/>
  <c r="N72" i="204"/>
  <c r="L72" i="204"/>
  <c r="CH71" i="204"/>
  <c r="BO71" i="204"/>
  <c r="BN71" i="204"/>
  <c r="BM71" i="204"/>
  <c r="BL71" i="204"/>
  <c r="BK71" i="204"/>
  <c r="BJ71" i="204"/>
  <c r="BP71" i="204" s="1"/>
  <c r="X71" i="204"/>
  <c r="U71" i="204"/>
  <c r="T71" i="204"/>
  <c r="Q71" i="204"/>
  <c r="P71" i="204"/>
  <c r="M71" i="204"/>
  <c r="L71" i="204"/>
  <c r="CH70" i="204"/>
  <c r="BO70" i="204"/>
  <c r="BN70" i="204"/>
  <c r="BM70" i="204"/>
  <c r="BL70" i="204"/>
  <c r="BK70" i="204"/>
  <c r="BJ70" i="204"/>
  <c r="BP70" i="204" s="1"/>
  <c r="X70" i="204"/>
  <c r="V70" i="204"/>
  <c r="T70" i="204"/>
  <c r="R70" i="204"/>
  <c r="P70" i="204"/>
  <c r="N70" i="204"/>
  <c r="L70" i="204"/>
  <c r="BV69" i="204"/>
  <c r="BO69" i="204"/>
  <c r="BN69" i="204"/>
  <c r="BM69" i="204"/>
  <c r="BL69" i="204"/>
  <c r="BK69" i="204"/>
  <c r="BJ69" i="204"/>
  <c r="BP69" i="204" s="1"/>
  <c r="W69" i="204"/>
  <c r="U69" i="204"/>
  <c r="S69" i="204"/>
  <c r="Q69" i="204"/>
  <c r="O69" i="204"/>
  <c r="M69" i="204"/>
  <c r="L69" i="204"/>
  <c r="BV68" i="204"/>
  <c r="BO68" i="204"/>
  <c r="BN68" i="204"/>
  <c r="BM68" i="204"/>
  <c r="BL68" i="204"/>
  <c r="BK68" i="204"/>
  <c r="BJ68" i="204"/>
  <c r="BP68" i="204" s="1"/>
  <c r="X68" i="204"/>
  <c r="X73" i="204" s="1"/>
  <c r="AB70" i="204" s="1"/>
  <c r="AL70" i="204" s="1"/>
  <c r="AW70" i="204" s="1"/>
  <c r="W68" i="204"/>
  <c r="W73" i="204" s="1"/>
  <c r="AB69" i="204" s="1"/>
  <c r="AL69" i="204" s="1"/>
  <c r="AW69" i="204" s="1"/>
  <c r="T68" i="204"/>
  <c r="T73" i="204" s="1"/>
  <c r="AA70" i="204" s="1"/>
  <c r="S68" i="204"/>
  <c r="S73" i="204" s="1"/>
  <c r="AA69" i="204" s="1"/>
  <c r="P68" i="204"/>
  <c r="P73" i="204" s="1"/>
  <c r="Z70" i="204" s="1"/>
  <c r="O68" i="204"/>
  <c r="O73" i="204" s="1"/>
  <c r="Z69" i="204" s="1"/>
  <c r="L68" i="204"/>
  <c r="H68" i="204"/>
  <c r="H71" i="204" s="1"/>
  <c r="C68" i="204"/>
  <c r="H72" i="204" s="1"/>
  <c r="CC67" i="204"/>
  <c r="BO67" i="204"/>
  <c r="BN67" i="204"/>
  <c r="BM67" i="204"/>
  <c r="BL67" i="204"/>
  <c r="BK67" i="204"/>
  <c r="BJ67" i="204"/>
  <c r="BP67" i="204" s="1"/>
  <c r="BP73" i="204" s="1"/>
  <c r="V67" i="204"/>
  <c r="V73" i="204" s="1"/>
  <c r="AB68" i="204" s="1"/>
  <c r="AL68" i="204" s="1"/>
  <c r="AW68" i="204" s="1"/>
  <c r="U67" i="204"/>
  <c r="U73" i="204" s="1"/>
  <c r="AB67" i="204" s="1"/>
  <c r="AL67" i="204" s="1"/>
  <c r="AW67" i="204" s="1"/>
  <c r="R67" i="204"/>
  <c r="R73" i="204" s="1"/>
  <c r="AA68" i="204" s="1"/>
  <c r="Q67" i="204"/>
  <c r="Q73" i="204" s="1"/>
  <c r="AA67" i="204" s="1"/>
  <c r="N67" i="204"/>
  <c r="N73" i="204" s="1"/>
  <c r="Z68" i="204" s="1"/>
  <c r="M67" i="204"/>
  <c r="M73" i="204" s="1"/>
  <c r="Z67" i="204" s="1"/>
  <c r="L67" i="204"/>
  <c r="H67" i="204"/>
  <c r="C72" i="204" s="1"/>
  <c r="C67" i="204"/>
  <c r="C71" i="204" s="1"/>
  <c r="CM66" i="204"/>
  <c r="CC66" i="204"/>
  <c r="CM65" i="204"/>
  <c r="BV65" i="204"/>
  <c r="BV64" i="204"/>
  <c r="C62" i="204"/>
  <c r="BV61" i="204"/>
  <c r="BO61" i="204"/>
  <c r="BN61" i="204"/>
  <c r="BM61" i="204"/>
  <c r="BL61" i="204"/>
  <c r="BK61" i="204"/>
  <c r="BJ61" i="204"/>
  <c r="BP61" i="204" s="1"/>
  <c r="W61" i="204"/>
  <c r="V61" i="204"/>
  <c r="S61" i="204"/>
  <c r="R61" i="204"/>
  <c r="O61" i="204"/>
  <c r="N61" i="204"/>
  <c r="L61" i="204"/>
  <c r="CM60" i="204"/>
  <c r="BV60" i="204"/>
  <c r="BO60" i="204"/>
  <c r="BN60" i="204"/>
  <c r="BM60" i="204"/>
  <c r="BL60" i="204"/>
  <c r="BK60" i="204"/>
  <c r="BJ60" i="204"/>
  <c r="BP60" i="204" s="1"/>
  <c r="X60" i="204"/>
  <c r="U60" i="204"/>
  <c r="T60" i="204"/>
  <c r="Q60" i="204"/>
  <c r="P60" i="204"/>
  <c r="M60" i="204"/>
  <c r="L60" i="204"/>
  <c r="CM59" i="204"/>
  <c r="CC59" i="204"/>
  <c r="BO59" i="204"/>
  <c r="BN59" i="204"/>
  <c r="BM59" i="204"/>
  <c r="BL59" i="204"/>
  <c r="BK59" i="204"/>
  <c r="BJ59" i="204"/>
  <c r="BP59" i="204" s="1"/>
  <c r="X59" i="204"/>
  <c r="V59" i="204"/>
  <c r="T59" i="204"/>
  <c r="R59" i="204"/>
  <c r="P59" i="204"/>
  <c r="N59" i="204"/>
  <c r="L59" i="204"/>
  <c r="CC58" i="204"/>
  <c r="BO58" i="204"/>
  <c r="BN58" i="204"/>
  <c r="BM58" i="204"/>
  <c r="BL58" i="204"/>
  <c r="BK58" i="204"/>
  <c r="BJ58" i="204"/>
  <c r="BP58" i="204" s="1"/>
  <c r="W58" i="204"/>
  <c r="U58" i="204"/>
  <c r="S58" i="204"/>
  <c r="Q58" i="204"/>
  <c r="O58" i="204"/>
  <c r="M58" i="204"/>
  <c r="L58" i="204"/>
  <c r="BV57" i="204"/>
  <c r="BO57" i="204"/>
  <c r="BN57" i="204"/>
  <c r="BM57" i="204"/>
  <c r="BL57" i="204"/>
  <c r="BK57" i="204"/>
  <c r="BJ57" i="204"/>
  <c r="BP57" i="204" s="1"/>
  <c r="X57" i="204"/>
  <c r="X62" i="204" s="1"/>
  <c r="AB59" i="204" s="1"/>
  <c r="AL59" i="204" s="1"/>
  <c r="AW59" i="204" s="1"/>
  <c r="W57" i="204"/>
  <c r="W62" i="204" s="1"/>
  <c r="AB58" i="204" s="1"/>
  <c r="AL58" i="204" s="1"/>
  <c r="AW58" i="204" s="1"/>
  <c r="T57" i="204"/>
  <c r="T62" i="204" s="1"/>
  <c r="AA59" i="204" s="1"/>
  <c r="S57" i="204"/>
  <c r="S62" i="204" s="1"/>
  <c r="AA58" i="204" s="1"/>
  <c r="P57" i="204"/>
  <c r="P62" i="204" s="1"/>
  <c r="Z59" i="204" s="1"/>
  <c r="O57" i="204"/>
  <c r="O62" i="204" s="1"/>
  <c r="Z58" i="204" s="1"/>
  <c r="L57" i="204"/>
  <c r="H57" i="204"/>
  <c r="H60" i="204" s="1"/>
  <c r="C57" i="204"/>
  <c r="H58" i="204" s="1"/>
  <c r="BV56" i="204"/>
  <c r="BO56" i="204"/>
  <c r="BN56" i="204"/>
  <c r="BM56" i="204"/>
  <c r="BL56" i="204"/>
  <c r="BK56" i="204"/>
  <c r="BJ56" i="204"/>
  <c r="BP56" i="204" s="1"/>
  <c r="BP62" i="204" s="1"/>
  <c r="V56" i="204"/>
  <c r="V62" i="204" s="1"/>
  <c r="AB57" i="204" s="1"/>
  <c r="AL57" i="204" s="1"/>
  <c r="AW57" i="204" s="1"/>
  <c r="U56" i="204"/>
  <c r="U62" i="204" s="1"/>
  <c r="AB56" i="204" s="1"/>
  <c r="AL56" i="204" s="1"/>
  <c r="AW56" i="204" s="1"/>
  <c r="R56" i="204"/>
  <c r="R62" i="204" s="1"/>
  <c r="AA57" i="204" s="1"/>
  <c r="Q56" i="204"/>
  <c r="Q62" i="204" s="1"/>
  <c r="AA56" i="204" s="1"/>
  <c r="N56" i="204"/>
  <c r="N62" i="204" s="1"/>
  <c r="Z57" i="204" s="1"/>
  <c r="M56" i="204"/>
  <c r="M62" i="204" s="1"/>
  <c r="Z56" i="204" s="1"/>
  <c r="L56" i="204"/>
  <c r="H56" i="204"/>
  <c r="C61" i="204" s="1"/>
  <c r="C56" i="204"/>
  <c r="C60" i="204" s="1"/>
  <c r="CH55" i="204"/>
  <c r="CH54" i="204"/>
  <c r="BV53" i="204"/>
  <c r="BV52" i="204"/>
  <c r="CC51" i="204"/>
  <c r="C51" i="204"/>
  <c r="CC50" i="204"/>
  <c r="BO50" i="204"/>
  <c r="BN50" i="204"/>
  <c r="BM50" i="204"/>
  <c r="BL50" i="204"/>
  <c r="BK50" i="204"/>
  <c r="BJ50" i="204"/>
  <c r="BP50" i="204" s="1"/>
  <c r="W50" i="204"/>
  <c r="V50" i="204"/>
  <c r="S50" i="204"/>
  <c r="R50" i="204"/>
  <c r="O50" i="204"/>
  <c r="N50" i="204"/>
  <c r="L50" i="204"/>
  <c r="BV49" i="204"/>
  <c r="BO49" i="204"/>
  <c r="BN49" i="204"/>
  <c r="BM49" i="204"/>
  <c r="BL49" i="204"/>
  <c r="BK49" i="204"/>
  <c r="BJ49" i="204"/>
  <c r="BP49" i="204" s="1"/>
  <c r="X49" i="204"/>
  <c r="U49" i="204"/>
  <c r="T49" i="204"/>
  <c r="Q49" i="204"/>
  <c r="P49" i="204"/>
  <c r="M49" i="204"/>
  <c r="L49" i="204"/>
  <c r="BV48" i="204"/>
  <c r="BO48" i="204"/>
  <c r="BN48" i="204"/>
  <c r="BM48" i="204"/>
  <c r="BL48" i="204"/>
  <c r="BK48" i="204"/>
  <c r="BJ48" i="204"/>
  <c r="BP48" i="204" s="1"/>
  <c r="X48" i="204"/>
  <c r="V48" i="204"/>
  <c r="T48" i="204"/>
  <c r="R48" i="204"/>
  <c r="P48" i="204"/>
  <c r="N48" i="204"/>
  <c r="L48" i="204"/>
  <c r="BO47" i="204"/>
  <c r="BN47" i="204"/>
  <c r="BM47" i="204"/>
  <c r="BL47" i="204"/>
  <c r="BK47" i="204"/>
  <c r="BJ47" i="204"/>
  <c r="BP47" i="204" s="1"/>
  <c r="W47" i="204"/>
  <c r="U47" i="204"/>
  <c r="S47" i="204"/>
  <c r="Q47" i="204"/>
  <c r="O47" i="204"/>
  <c r="M47" i="204"/>
  <c r="L47" i="204"/>
  <c r="BO46" i="204"/>
  <c r="BN46" i="204"/>
  <c r="BM46" i="204"/>
  <c r="BL46" i="204"/>
  <c r="BK46" i="204"/>
  <c r="BJ46" i="204"/>
  <c r="BP46" i="204" s="1"/>
  <c r="X46" i="204"/>
  <c r="X51" i="204" s="1"/>
  <c r="AB48" i="204" s="1"/>
  <c r="AL48" i="204" s="1"/>
  <c r="AW48" i="204" s="1"/>
  <c r="W46" i="204"/>
  <c r="W51" i="204" s="1"/>
  <c r="AB47" i="204" s="1"/>
  <c r="AL47" i="204" s="1"/>
  <c r="AW47" i="204" s="1"/>
  <c r="T46" i="204"/>
  <c r="T51" i="204" s="1"/>
  <c r="AA48" i="204" s="1"/>
  <c r="S46" i="204"/>
  <c r="S51" i="204" s="1"/>
  <c r="AA47" i="204" s="1"/>
  <c r="P46" i="204"/>
  <c r="P51" i="204" s="1"/>
  <c r="Z48" i="204" s="1"/>
  <c r="O46" i="204"/>
  <c r="O51" i="204" s="1"/>
  <c r="Z47" i="204" s="1"/>
  <c r="L46" i="204"/>
  <c r="H46" i="204"/>
  <c r="H49" i="204" s="1"/>
  <c r="C46" i="204"/>
  <c r="H50" i="204" s="1"/>
  <c r="BO45" i="204"/>
  <c r="BN45" i="204"/>
  <c r="BM45" i="204"/>
  <c r="BL45" i="204"/>
  <c r="BK45" i="204"/>
  <c r="BJ45" i="204"/>
  <c r="BP45" i="204" s="1"/>
  <c r="BP51" i="204" s="1"/>
  <c r="V45" i="204"/>
  <c r="V51" i="204" s="1"/>
  <c r="AB46" i="204" s="1"/>
  <c r="AL46" i="204" s="1"/>
  <c r="AW46" i="204" s="1"/>
  <c r="U45" i="204"/>
  <c r="U51" i="204" s="1"/>
  <c r="AB45" i="204" s="1"/>
  <c r="AL45" i="204" s="1"/>
  <c r="AW45" i="204" s="1"/>
  <c r="R45" i="204"/>
  <c r="R51" i="204" s="1"/>
  <c r="AA46" i="204" s="1"/>
  <c r="Q45" i="204"/>
  <c r="Q51" i="204" s="1"/>
  <c r="AA45" i="204" s="1"/>
  <c r="N45" i="204"/>
  <c r="N51" i="204" s="1"/>
  <c r="Z46" i="204" s="1"/>
  <c r="M45" i="204"/>
  <c r="M51" i="204" s="1"/>
  <c r="Z45" i="204" s="1"/>
  <c r="L45" i="204"/>
  <c r="H45" i="204"/>
  <c r="C48" i="204" s="1"/>
  <c r="C45" i="204"/>
  <c r="C49" i="204" s="1"/>
  <c r="BT41" i="204"/>
  <c r="BT40" i="204"/>
  <c r="C40" i="204"/>
  <c r="CA39" i="204"/>
  <c r="BO39" i="204"/>
  <c r="BN39" i="204"/>
  <c r="BM39" i="204"/>
  <c r="BL39" i="204"/>
  <c r="BK39" i="204"/>
  <c r="BJ39" i="204"/>
  <c r="BP39" i="204" s="1"/>
  <c r="W39" i="204"/>
  <c r="V39" i="204"/>
  <c r="S39" i="204"/>
  <c r="R39" i="204"/>
  <c r="O39" i="204"/>
  <c r="N39" i="204"/>
  <c r="L39" i="204"/>
  <c r="BO38" i="204"/>
  <c r="BN38" i="204"/>
  <c r="BM38" i="204"/>
  <c r="BL38" i="204"/>
  <c r="BK38" i="204"/>
  <c r="BJ38" i="204"/>
  <c r="BP38" i="204" s="1"/>
  <c r="X38" i="204"/>
  <c r="U38" i="204"/>
  <c r="T38" i="204"/>
  <c r="Q38" i="204"/>
  <c r="P38" i="204"/>
  <c r="M38" i="204"/>
  <c r="L38" i="204"/>
  <c r="BT37" i="204"/>
  <c r="BO37" i="204"/>
  <c r="BN37" i="204"/>
  <c r="BM37" i="204"/>
  <c r="BL37" i="204"/>
  <c r="BK37" i="204"/>
  <c r="BJ37" i="204"/>
  <c r="BP37" i="204" s="1"/>
  <c r="X37" i="204"/>
  <c r="V37" i="204"/>
  <c r="T37" i="204"/>
  <c r="R37" i="204"/>
  <c r="P37" i="204"/>
  <c r="N37" i="204"/>
  <c r="L37" i="204"/>
  <c r="BT36" i="204"/>
  <c r="BO36" i="204"/>
  <c r="BN36" i="204"/>
  <c r="BM36" i="204"/>
  <c r="BL36" i="204"/>
  <c r="BK36" i="204"/>
  <c r="BJ36" i="204"/>
  <c r="BP36" i="204" s="1"/>
  <c r="W36" i="204"/>
  <c r="U36" i="204"/>
  <c r="S36" i="204"/>
  <c r="Q36" i="204"/>
  <c r="O36" i="204"/>
  <c r="M36" i="204"/>
  <c r="L36" i="204"/>
  <c r="CF35" i="204"/>
  <c r="BO35" i="204"/>
  <c r="BN35" i="204"/>
  <c r="BM35" i="204"/>
  <c r="BL35" i="204"/>
  <c r="BK35" i="204"/>
  <c r="BJ35" i="204"/>
  <c r="BP35" i="204" s="1"/>
  <c r="X35" i="204"/>
  <c r="X40" i="204" s="1"/>
  <c r="AB37" i="204" s="1"/>
  <c r="AL37" i="204" s="1"/>
  <c r="AW37" i="204" s="1"/>
  <c r="W35" i="204"/>
  <c r="W40" i="204" s="1"/>
  <c r="AB36" i="204" s="1"/>
  <c r="AL36" i="204" s="1"/>
  <c r="AW36" i="204" s="1"/>
  <c r="T35" i="204"/>
  <c r="T40" i="204" s="1"/>
  <c r="AA37" i="204" s="1"/>
  <c r="S35" i="204"/>
  <c r="S40" i="204" s="1"/>
  <c r="AA36" i="204" s="1"/>
  <c r="P35" i="204"/>
  <c r="P40" i="204" s="1"/>
  <c r="Z37" i="204" s="1"/>
  <c r="O35" i="204"/>
  <c r="O40" i="204" s="1"/>
  <c r="Z36" i="204" s="1"/>
  <c r="L35" i="204"/>
  <c r="H35" i="204"/>
  <c r="H38" i="204" s="1"/>
  <c r="C35" i="204"/>
  <c r="H36" i="204" s="1"/>
  <c r="BO34" i="204"/>
  <c r="BN34" i="204"/>
  <c r="BM34" i="204"/>
  <c r="BL34" i="204"/>
  <c r="BK34" i="204"/>
  <c r="BJ34" i="204"/>
  <c r="BP34" i="204" s="1"/>
  <c r="BP40" i="204" s="1"/>
  <c r="V34" i="204"/>
  <c r="V40" i="204" s="1"/>
  <c r="AB35" i="204" s="1"/>
  <c r="AL35" i="204" s="1"/>
  <c r="AW35" i="204" s="1"/>
  <c r="U34" i="204"/>
  <c r="U40" i="204" s="1"/>
  <c r="AB34" i="204" s="1"/>
  <c r="AL34" i="204" s="1"/>
  <c r="AW34" i="204" s="1"/>
  <c r="R34" i="204"/>
  <c r="R40" i="204" s="1"/>
  <c r="AA35" i="204" s="1"/>
  <c r="Q34" i="204"/>
  <c r="Q40" i="204" s="1"/>
  <c r="AA34" i="204" s="1"/>
  <c r="N34" i="204"/>
  <c r="N40" i="204" s="1"/>
  <c r="Z35" i="204" s="1"/>
  <c r="M34" i="204"/>
  <c r="M40" i="204" s="1"/>
  <c r="Z34" i="204" s="1"/>
  <c r="L34" i="204"/>
  <c r="H34" i="204"/>
  <c r="C39" i="204" s="1"/>
  <c r="C34" i="204"/>
  <c r="C38" i="204" s="1"/>
  <c r="BT33" i="204"/>
  <c r="BT32" i="204"/>
  <c r="CA31" i="204"/>
  <c r="CF34" i="204" s="1"/>
  <c r="BT29" i="204"/>
  <c r="C29" i="204"/>
  <c r="BT28" i="204"/>
  <c r="BO28" i="204"/>
  <c r="BN28" i="204"/>
  <c r="BM28" i="204"/>
  <c r="BL28" i="204"/>
  <c r="BK28" i="204"/>
  <c r="BJ28" i="204"/>
  <c r="BP28" i="204" s="1"/>
  <c r="W28" i="204"/>
  <c r="V28" i="204"/>
  <c r="S28" i="204"/>
  <c r="R28" i="204"/>
  <c r="O28" i="204"/>
  <c r="N28" i="204"/>
  <c r="L28" i="204"/>
  <c r="BO27" i="204"/>
  <c r="BN27" i="204"/>
  <c r="BM27" i="204"/>
  <c r="BL27" i="204"/>
  <c r="BK27" i="204"/>
  <c r="BJ27" i="204"/>
  <c r="X27" i="204"/>
  <c r="U27" i="204"/>
  <c r="T27" i="204"/>
  <c r="Q27" i="204"/>
  <c r="P27" i="204"/>
  <c r="M27" i="204"/>
  <c r="L27" i="204"/>
  <c r="BO26" i="204"/>
  <c r="BN26" i="204"/>
  <c r="BM26" i="204"/>
  <c r="BL26" i="204"/>
  <c r="BK26" i="204"/>
  <c r="BJ26" i="204"/>
  <c r="BP26" i="204" s="1"/>
  <c r="X26" i="204"/>
  <c r="V26" i="204"/>
  <c r="T26" i="204"/>
  <c r="R26" i="204"/>
  <c r="P26" i="204"/>
  <c r="N26" i="204"/>
  <c r="L26" i="204"/>
  <c r="BT25" i="204"/>
  <c r="BO25" i="204"/>
  <c r="BN25" i="204"/>
  <c r="BM25" i="204"/>
  <c r="BL25" i="204"/>
  <c r="BK25" i="204"/>
  <c r="BJ25" i="204"/>
  <c r="BP25" i="204" s="1"/>
  <c r="W25" i="204"/>
  <c r="U25" i="204"/>
  <c r="S25" i="204"/>
  <c r="Q25" i="204"/>
  <c r="O25" i="204"/>
  <c r="M25" i="204"/>
  <c r="L25" i="204"/>
  <c r="CK24" i="204"/>
  <c r="CK30" i="204" s="1"/>
  <c r="CQ29" i="204" s="1"/>
  <c r="BT24" i="204"/>
  <c r="BO24" i="204"/>
  <c r="BN24" i="204"/>
  <c r="BM24" i="204"/>
  <c r="BL24" i="204"/>
  <c r="BK24" i="204"/>
  <c r="BJ24" i="204"/>
  <c r="BP24" i="204" s="1"/>
  <c r="X24" i="204"/>
  <c r="X29" i="204" s="1"/>
  <c r="AB26" i="204" s="1"/>
  <c r="AL26" i="204" s="1"/>
  <c r="AW26" i="204" s="1"/>
  <c r="W24" i="204"/>
  <c r="W29" i="204" s="1"/>
  <c r="AB25" i="204" s="1"/>
  <c r="AL25" i="204" s="1"/>
  <c r="AW25" i="204" s="1"/>
  <c r="T24" i="204"/>
  <c r="T29" i="204" s="1"/>
  <c r="AA26" i="204" s="1"/>
  <c r="S24" i="204"/>
  <c r="S29" i="204" s="1"/>
  <c r="AA25" i="204" s="1"/>
  <c r="P24" i="204"/>
  <c r="P29" i="204" s="1"/>
  <c r="Z26" i="204" s="1"/>
  <c r="O24" i="204"/>
  <c r="O29" i="204" s="1"/>
  <c r="Z25" i="204" s="1"/>
  <c r="L24" i="204"/>
  <c r="H24" i="204"/>
  <c r="H27" i="204" s="1"/>
  <c r="C24" i="204"/>
  <c r="H28" i="204" s="1"/>
  <c r="CQ23" i="204"/>
  <c r="CA23" i="204"/>
  <c r="BO23" i="204"/>
  <c r="BN23" i="204"/>
  <c r="BM23" i="204"/>
  <c r="BL23" i="204"/>
  <c r="BK23" i="204"/>
  <c r="BJ23" i="204"/>
  <c r="BP23" i="204" s="1"/>
  <c r="AA23" i="204"/>
  <c r="AK23" i="204" s="1"/>
  <c r="V23" i="204"/>
  <c r="V29" i="204" s="1"/>
  <c r="AB24" i="204" s="1"/>
  <c r="AL24" i="204" s="1"/>
  <c r="AW24" i="204" s="1"/>
  <c r="U23" i="204"/>
  <c r="U29" i="204" s="1"/>
  <c r="AB23" i="204" s="1"/>
  <c r="AL23" i="204" s="1"/>
  <c r="AW23" i="204" s="1"/>
  <c r="R23" i="204"/>
  <c r="R29" i="204" s="1"/>
  <c r="AA24" i="204" s="1"/>
  <c r="Q23" i="204"/>
  <c r="Q29" i="204" s="1"/>
  <c r="N23" i="204"/>
  <c r="N29" i="204" s="1"/>
  <c r="Z24" i="204" s="1"/>
  <c r="M23" i="204"/>
  <c r="M29" i="204" s="1"/>
  <c r="Z23" i="204" s="1"/>
  <c r="L23" i="204"/>
  <c r="H23" i="204"/>
  <c r="C28" i="204" s="1"/>
  <c r="C23" i="204"/>
  <c r="C27" i="204" s="1"/>
  <c r="BT21" i="204"/>
  <c r="BT20" i="204"/>
  <c r="CF19" i="204"/>
  <c r="CK23" i="204" s="1"/>
  <c r="C18" i="204"/>
  <c r="BT17" i="204"/>
  <c r="BO17" i="204"/>
  <c r="BN17" i="204"/>
  <c r="BM17" i="204"/>
  <c r="BL17" i="204"/>
  <c r="BK17" i="204"/>
  <c r="BJ17" i="204"/>
  <c r="W17" i="204"/>
  <c r="V17" i="204"/>
  <c r="S17" i="204"/>
  <c r="R17" i="204"/>
  <c r="O17" i="204"/>
  <c r="N17" i="204"/>
  <c r="L17" i="204"/>
  <c r="BT16" i="204"/>
  <c r="BO16" i="204"/>
  <c r="BN16" i="204"/>
  <c r="BM16" i="204"/>
  <c r="BL16" i="204"/>
  <c r="BK16" i="204"/>
  <c r="BJ16" i="204"/>
  <c r="BP16" i="204" s="1"/>
  <c r="X16" i="204"/>
  <c r="U16" i="204"/>
  <c r="T16" i="204"/>
  <c r="Q16" i="204"/>
  <c r="P16" i="204"/>
  <c r="M16" i="204"/>
  <c r="L16" i="204"/>
  <c r="CA15" i="204"/>
  <c r="CF18" i="204" s="1"/>
  <c r="BO15" i="204"/>
  <c r="BN15" i="204"/>
  <c r="BM15" i="204"/>
  <c r="BL15" i="204"/>
  <c r="BK15" i="204"/>
  <c r="BJ15" i="204"/>
  <c r="X15" i="204"/>
  <c r="V15" i="204"/>
  <c r="T15" i="204"/>
  <c r="R15" i="204"/>
  <c r="P15" i="204"/>
  <c r="N15" i="204"/>
  <c r="L15" i="204"/>
  <c r="BO14" i="204"/>
  <c r="BN14" i="204"/>
  <c r="BM14" i="204"/>
  <c r="BL14" i="204"/>
  <c r="BK14" i="204"/>
  <c r="BJ14" i="204"/>
  <c r="W14" i="204"/>
  <c r="U14" i="204"/>
  <c r="S14" i="204"/>
  <c r="Q14" i="204"/>
  <c r="O14" i="204"/>
  <c r="M14" i="204"/>
  <c r="L14" i="204"/>
  <c r="BT13" i="204"/>
  <c r="BO13" i="204"/>
  <c r="BN13" i="204"/>
  <c r="BM13" i="204"/>
  <c r="BL13" i="204"/>
  <c r="BK13" i="204"/>
  <c r="BJ13" i="204"/>
  <c r="X13" i="204"/>
  <c r="X18" i="204" s="1"/>
  <c r="AB15" i="204" s="1"/>
  <c r="AL15" i="204" s="1"/>
  <c r="AW15" i="204" s="1"/>
  <c r="W13" i="204"/>
  <c r="W18" i="204" s="1"/>
  <c r="AB14" i="204" s="1"/>
  <c r="AL14" i="204" s="1"/>
  <c r="AW14" i="204" s="1"/>
  <c r="T13" i="204"/>
  <c r="T18" i="204" s="1"/>
  <c r="AA15" i="204" s="1"/>
  <c r="S13" i="204"/>
  <c r="S18" i="204" s="1"/>
  <c r="AA14" i="204" s="1"/>
  <c r="P13" i="204"/>
  <c r="P18" i="204" s="1"/>
  <c r="Z15" i="204" s="1"/>
  <c r="O13" i="204"/>
  <c r="O18" i="204" s="1"/>
  <c r="Z14" i="204" s="1"/>
  <c r="L13" i="204"/>
  <c r="H13" i="204"/>
  <c r="H16" i="204" s="1"/>
  <c r="C13" i="204"/>
  <c r="H14" i="204" s="1"/>
  <c r="BT12" i="204"/>
  <c r="BO12" i="204"/>
  <c r="BN12" i="204"/>
  <c r="BM12" i="204"/>
  <c r="BL12" i="204"/>
  <c r="BK12" i="204"/>
  <c r="BJ12" i="204"/>
  <c r="V12" i="204"/>
  <c r="V18" i="204" s="1"/>
  <c r="AB13" i="204" s="1"/>
  <c r="AL13" i="204" s="1"/>
  <c r="AW13" i="204" s="1"/>
  <c r="U12" i="204"/>
  <c r="U18" i="204" s="1"/>
  <c r="AB12" i="204" s="1"/>
  <c r="AL12" i="204" s="1"/>
  <c r="AW12" i="204" s="1"/>
  <c r="R12" i="204"/>
  <c r="R18" i="204" s="1"/>
  <c r="AA13" i="204" s="1"/>
  <c r="Q12" i="204"/>
  <c r="Q18" i="204" s="1"/>
  <c r="AA12" i="204" s="1"/>
  <c r="N12" i="204"/>
  <c r="N18" i="204" s="1"/>
  <c r="Z13" i="204" s="1"/>
  <c r="M12" i="204"/>
  <c r="M18" i="204" s="1"/>
  <c r="Z12" i="204" s="1"/>
  <c r="L12" i="204"/>
  <c r="H12" i="204"/>
  <c r="C17" i="204" s="1"/>
  <c r="C12" i="204"/>
  <c r="C16" i="204" s="1"/>
  <c r="C95" i="203"/>
  <c r="BO94" i="203"/>
  <c r="BN94" i="203"/>
  <c r="BM94" i="203"/>
  <c r="BL94" i="203"/>
  <c r="BK94" i="203"/>
  <c r="BJ94" i="203"/>
  <c r="BP94" i="203" s="1"/>
  <c r="W94" i="203"/>
  <c r="V94" i="203"/>
  <c r="S94" i="203"/>
  <c r="R94" i="203"/>
  <c r="O94" i="203"/>
  <c r="N94" i="203"/>
  <c r="L94" i="203"/>
  <c r="BO93" i="203"/>
  <c r="BN93" i="203"/>
  <c r="BM93" i="203"/>
  <c r="BL93" i="203"/>
  <c r="BK93" i="203"/>
  <c r="BJ93" i="203"/>
  <c r="BP93" i="203" s="1"/>
  <c r="X93" i="203"/>
  <c r="U93" i="203"/>
  <c r="T93" i="203"/>
  <c r="Q93" i="203"/>
  <c r="P93" i="203"/>
  <c r="M93" i="203"/>
  <c r="L93" i="203"/>
  <c r="BO92" i="203"/>
  <c r="BN92" i="203"/>
  <c r="BM92" i="203"/>
  <c r="BL92" i="203"/>
  <c r="BK92" i="203"/>
  <c r="BJ92" i="203"/>
  <c r="BP92" i="203" s="1"/>
  <c r="X92" i="203"/>
  <c r="V92" i="203"/>
  <c r="T92" i="203"/>
  <c r="R92" i="203"/>
  <c r="P92" i="203"/>
  <c r="N92" i="203"/>
  <c r="L92" i="203"/>
  <c r="BO91" i="203"/>
  <c r="BN91" i="203"/>
  <c r="BM91" i="203"/>
  <c r="BL91" i="203"/>
  <c r="BK91" i="203"/>
  <c r="BJ91" i="203"/>
  <c r="BP91" i="203" s="1"/>
  <c r="W91" i="203"/>
  <c r="U91" i="203"/>
  <c r="S91" i="203"/>
  <c r="Q91" i="203"/>
  <c r="O91" i="203"/>
  <c r="M91" i="203"/>
  <c r="L91" i="203"/>
  <c r="BO90" i="203"/>
  <c r="BN90" i="203"/>
  <c r="BM90" i="203"/>
  <c r="BL90" i="203"/>
  <c r="BK90" i="203"/>
  <c r="BJ90" i="203"/>
  <c r="BP90" i="203" s="1"/>
  <c r="X90" i="203"/>
  <c r="X95" i="203" s="1"/>
  <c r="AB92" i="203" s="1"/>
  <c r="AL92" i="203" s="1"/>
  <c r="AW92" i="203" s="1"/>
  <c r="W90" i="203"/>
  <c r="W95" i="203" s="1"/>
  <c r="AB91" i="203" s="1"/>
  <c r="AL91" i="203" s="1"/>
  <c r="AW91" i="203" s="1"/>
  <c r="T90" i="203"/>
  <c r="T95" i="203" s="1"/>
  <c r="AA92" i="203" s="1"/>
  <c r="S90" i="203"/>
  <c r="S95" i="203" s="1"/>
  <c r="AA91" i="203" s="1"/>
  <c r="P90" i="203"/>
  <c r="P95" i="203" s="1"/>
  <c r="Z92" i="203" s="1"/>
  <c r="O90" i="203"/>
  <c r="O95" i="203" s="1"/>
  <c r="Z91" i="203" s="1"/>
  <c r="L90" i="203"/>
  <c r="H90" i="203"/>
  <c r="AI92" i="203" s="1"/>
  <c r="C90" i="203"/>
  <c r="H91" i="203" s="1"/>
  <c r="BO89" i="203"/>
  <c r="BN89" i="203"/>
  <c r="BM89" i="203"/>
  <c r="BL89" i="203"/>
  <c r="BK89" i="203"/>
  <c r="BJ89" i="203"/>
  <c r="BP89" i="203" s="1"/>
  <c r="BP95" i="203" s="1"/>
  <c r="V89" i="203"/>
  <c r="V95" i="203" s="1"/>
  <c r="AB90" i="203" s="1"/>
  <c r="AL90" i="203" s="1"/>
  <c r="AW90" i="203" s="1"/>
  <c r="U89" i="203"/>
  <c r="U95" i="203" s="1"/>
  <c r="AB89" i="203" s="1"/>
  <c r="AL89" i="203" s="1"/>
  <c r="AW89" i="203" s="1"/>
  <c r="R89" i="203"/>
  <c r="R95" i="203" s="1"/>
  <c r="AA90" i="203" s="1"/>
  <c r="Q89" i="203"/>
  <c r="Q95" i="203" s="1"/>
  <c r="AA89" i="203" s="1"/>
  <c r="N89" i="203"/>
  <c r="N95" i="203" s="1"/>
  <c r="Z90" i="203" s="1"/>
  <c r="M89" i="203"/>
  <c r="M95" i="203" s="1"/>
  <c r="Z89" i="203" s="1"/>
  <c r="L89" i="203"/>
  <c r="H89" i="203"/>
  <c r="C94" i="203" s="1"/>
  <c r="C89" i="203"/>
  <c r="C93" i="203" s="1"/>
  <c r="C84" i="203"/>
  <c r="BO83" i="203"/>
  <c r="BN83" i="203"/>
  <c r="BM83" i="203"/>
  <c r="BL83" i="203"/>
  <c r="BK83" i="203"/>
  <c r="BJ83" i="203"/>
  <c r="BP83" i="203" s="1"/>
  <c r="W83" i="203"/>
  <c r="V83" i="203"/>
  <c r="S83" i="203"/>
  <c r="R83" i="203"/>
  <c r="O83" i="203"/>
  <c r="N83" i="203"/>
  <c r="L83" i="203"/>
  <c r="BO82" i="203"/>
  <c r="BN82" i="203"/>
  <c r="BM82" i="203"/>
  <c r="BL82" i="203"/>
  <c r="BK82" i="203"/>
  <c r="BJ82" i="203"/>
  <c r="X82" i="203"/>
  <c r="U82" i="203"/>
  <c r="T82" i="203"/>
  <c r="Q82" i="203"/>
  <c r="P82" i="203"/>
  <c r="M82" i="203"/>
  <c r="L82" i="203"/>
  <c r="BO81" i="203"/>
  <c r="BN81" i="203"/>
  <c r="BM81" i="203"/>
  <c r="BL81" i="203"/>
  <c r="BK81" i="203"/>
  <c r="BJ81" i="203"/>
  <c r="BP81" i="203" s="1"/>
  <c r="X81" i="203"/>
  <c r="V81" i="203"/>
  <c r="T81" i="203"/>
  <c r="R81" i="203"/>
  <c r="P81" i="203"/>
  <c r="N81" i="203"/>
  <c r="L81" i="203"/>
  <c r="BO80" i="203"/>
  <c r="BN80" i="203"/>
  <c r="BM80" i="203"/>
  <c r="BL80" i="203"/>
  <c r="BK80" i="203"/>
  <c r="BJ80" i="203"/>
  <c r="BP80" i="203" s="1"/>
  <c r="W80" i="203"/>
  <c r="U80" i="203"/>
  <c r="S80" i="203"/>
  <c r="Q80" i="203"/>
  <c r="O80" i="203"/>
  <c r="M80" i="203"/>
  <c r="L80" i="203"/>
  <c r="BO79" i="203"/>
  <c r="BN79" i="203"/>
  <c r="BM79" i="203"/>
  <c r="BL79" i="203"/>
  <c r="BK79" i="203"/>
  <c r="BJ79" i="203"/>
  <c r="BP79" i="203" s="1"/>
  <c r="X79" i="203"/>
  <c r="X84" i="203" s="1"/>
  <c r="AB81" i="203" s="1"/>
  <c r="AL81" i="203" s="1"/>
  <c r="AW81" i="203" s="1"/>
  <c r="W79" i="203"/>
  <c r="W84" i="203" s="1"/>
  <c r="AB80" i="203" s="1"/>
  <c r="AL80" i="203" s="1"/>
  <c r="AW80" i="203" s="1"/>
  <c r="T79" i="203"/>
  <c r="T84" i="203" s="1"/>
  <c r="AA81" i="203" s="1"/>
  <c r="S79" i="203"/>
  <c r="S84" i="203" s="1"/>
  <c r="AA80" i="203" s="1"/>
  <c r="P79" i="203"/>
  <c r="P84" i="203" s="1"/>
  <c r="Z81" i="203" s="1"/>
  <c r="O79" i="203"/>
  <c r="O84" i="203" s="1"/>
  <c r="Z80" i="203" s="1"/>
  <c r="L79" i="203"/>
  <c r="H79" i="203"/>
  <c r="H81" i="203" s="1"/>
  <c r="C79" i="203"/>
  <c r="H83" i="203" s="1"/>
  <c r="BO78" i="203"/>
  <c r="BN78" i="203"/>
  <c r="BM78" i="203"/>
  <c r="BL78" i="203"/>
  <c r="BK78" i="203"/>
  <c r="BJ78" i="203"/>
  <c r="BP78" i="203" s="1"/>
  <c r="V78" i="203"/>
  <c r="V84" i="203" s="1"/>
  <c r="AB79" i="203" s="1"/>
  <c r="AL79" i="203" s="1"/>
  <c r="AW79" i="203" s="1"/>
  <c r="U78" i="203"/>
  <c r="U84" i="203" s="1"/>
  <c r="AB78" i="203" s="1"/>
  <c r="AL78" i="203" s="1"/>
  <c r="AW78" i="203" s="1"/>
  <c r="R78" i="203"/>
  <c r="R84" i="203" s="1"/>
  <c r="AA79" i="203" s="1"/>
  <c r="Q78" i="203"/>
  <c r="Q84" i="203" s="1"/>
  <c r="AA78" i="203" s="1"/>
  <c r="N78" i="203"/>
  <c r="N84" i="203" s="1"/>
  <c r="Z79" i="203" s="1"/>
  <c r="M78" i="203"/>
  <c r="M84" i="203" s="1"/>
  <c r="Z78" i="203" s="1"/>
  <c r="L78" i="203"/>
  <c r="H78" i="203"/>
  <c r="C83" i="203" s="1"/>
  <c r="C78" i="203"/>
  <c r="C82" i="203" s="1"/>
  <c r="BV77" i="203"/>
  <c r="BV76" i="203"/>
  <c r="CC75" i="203"/>
  <c r="CC74" i="203"/>
  <c r="BV73" i="203"/>
  <c r="C73" i="203"/>
  <c r="BV72" i="203"/>
  <c r="BO72" i="203"/>
  <c r="BN72" i="203"/>
  <c r="BM72" i="203"/>
  <c r="BL72" i="203"/>
  <c r="BK72" i="203"/>
  <c r="BJ72" i="203"/>
  <c r="BP72" i="203" s="1"/>
  <c r="W72" i="203"/>
  <c r="V72" i="203"/>
  <c r="S72" i="203"/>
  <c r="R72" i="203"/>
  <c r="O72" i="203"/>
  <c r="N72" i="203"/>
  <c r="L72" i="203"/>
  <c r="CH71" i="203"/>
  <c r="BO71" i="203"/>
  <c r="BN71" i="203"/>
  <c r="BM71" i="203"/>
  <c r="BL71" i="203"/>
  <c r="BK71" i="203"/>
  <c r="BJ71" i="203"/>
  <c r="BP71" i="203" s="1"/>
  <c r="X71" i="203"/>
  <c r="U71" i="203"/>
  <c r="T71" i="203"/>
  <c r="Q71" i="203"/>
  <c r="P71" i="203"/>
  <c r="M71" i="203"/>
  <c r="L71" i="203"/>
  <c r="CH70" i="203"/>
  <c r="BO70" i="203"/>
  <c r="BN70" i="203"/>
  <c r="BM70" i="203"/>
  <c r="BL70" i="203"/>
  <c r="BK70" i="203"/>
  <c r="BJ70" i="203"/>
  <c r="BP70" i="203" s="1"/>
  <c r="X70" i="203"/>
  <c r="V70" i="203"/>
  <c r="T70" i="203"/>
  <c r="R70" i="203"/>
  <c r="P70" i="203"/>
  <c r="N70" i="203"/>
  <c r="L70" i="203"/>
  <c r="BV69" i="203"/>
  <c r="BO69" i="203"/>
  <c r="BN69" i="203"/>
  <c r="BM69" i="203"/>
  <c r="BL69" i="203"/>
  <c r="BK69" i="203"/>
  <c r="BJ69" i="203"/>
  <c r="BP69" i="203" s="1"/>
  <c r="W69" i="203"/>
  <c r="U69" i="203"/>
  <c r="S69" i="203"/>
  <c r="Q69" i="203"/>
  <c r="O69" i="203"/>
  <c r="M69" i="203"/>
  <c r="L69" i="203"/>
  <c r="BV68" i="203"/>
  <c r="BO68" i="203"/>
  <c r="BN68" i="203"/>
  <c r="BM68" i="203"/>
  <c r="BL68" i="203"/>
  <c r="BK68" i="203"/>
  <c r="BJ68" i="203"/>
  <c r="BP68" i="203" s="1"/>
  <c r="X68" i="203"/>
  <c r="X73" i="203" s="1"/>
  <c r="AB70" i="203" s="1"/>
  <c r="AL70" i="203" s="1"/>
  <c r="AW70" i="203" s="1"/>
  <c r="W68" i="203"/>
  <c r="W73" i="203" s="1"/>
  <c r="AB69" i="203" s="1"/>
  <c r="AL69" i="203" s="1"/>
  <c r="AW69" i="203" s="1"/>
  <c r="T68" i="203"/>
  <c r="T73" i="203" s="1"/>
  <c r="AA70" i="203" s="1"/>
  <c r="S68" i="203"/>
  <c r="S73" i="203" s="1"/>
  <c r="AA69" i="203" s="1"/>
  <c r="P68" i="203"/>
  <c r="P73" i="203" s="1"/>
  <c r="Z70" i="203" s="1"/>
  <c r="O68" i="203"/>
  <c r="O73" i="203" s="1"/>
  <c r="Z69" i="203" s="1"/>
  <c r="L68" i="203"/>
  <c r="H68" i="203"/>
  <c r="H71" i="203" s="1"/>
  <c r="C68" i="203"/>
  <c r="H72" i="203" s="1"/>
  <c r="CC67" i="203"/>
  <c r="BO67" i="203"/>
  <c r="BN67" i="203"/>
  <c r="BM67" i="203"/>
  <c r="BL67" i="203"/>
  <c r="BK67" i="203"/>
  <c r="BJ67" i="203"/>
  <c r="BP67" i="203" s="1"/>
  <c r="BP73" i="203" s="1"/>
  <c r="V67" i="203"/>
  <c r="V73" i="203" s="1"/>
  <c r="AB68" i="203" s="1"/>
  <c r="AL68" i="203" s="1"/>
  <c r="AW68" i="203" s="1"/>
  <c r="U67" i="203"/>
  <c r="U73" i="203" s="1"/>
  <c r="AB67" i="203" s="1"/>
  <c r="AL67" i="203" s="1"/>
  <c r="AW67" i="203" s="1"/>
  <c r="R67" i="203"/>
  <c r="R73" i="203" s="1"/>
  <c r="AA68" i="203" s="1"/>
  <c r="Q67" i="203"/>
  <c r="Q73" i="203" s="1"/>
  <c r="AA67" i="203" s="1"/>
  <c r="N67" i="203"/>
  <c r="N73" i="203" s="1"/>
  <c r="Z68" i="203" s="1"/>
  <c r="M67" i="203"/>
  <c r="M73" i="203" s="1"/>
  <c r="Z67" i="203" s="1"/>
  <c r="L67" i="203"/>
  <c r="H67" i="203"/>
  <c r="C72" i="203" s="1"/>
  <c r="C67" i="203"/>
  <c r="C69" i="203" s="1"/>
  <c r="CM66" i="203"/>
  <c r="CC66" i="203"/>
  <c r="CM65" i="203"/>
  <c r="BV65" i="203"/>
  <c r="BV64" i="203"/>
  <c r="C62" i="203"/>
  <c r="BV61" i="203"/>
  <c r="BO61" i="203"/>
  <c r="BN61" i="203"/>
  <c r="BM61" i="203"/>
  <c r="BL61" i="203"/>
  <c r="BK61" i="203"/>
  <c r="BJ61" i="203"/>
  <c r="BP61" i="203" s="1"/>
  <c r="W61" i="203"/>
  <c r="V61" i="203"/>
  <c r="S61" i="203"/>
  <c r="R61" i="203"/>
  <c r="O61" i="203"/>
  <c r="N61" i="203"/>
  <c r="L61" i="203"/>
  <c r="CM60" i="203"/>
  <c r="BV60" i="203"/>
  <c r="BO60" i="203"/>
  <c r="BN60" i="203"/>
  <c r="BM60" i="203"/>
  <c r="BL60" i="203"/>
  <c r="BK60" i="203"/>
  <c r="BJ60" i="203"/>
  <c r="BP60" i="203" s="1"/>
  <c r="X60" i="203"/>
  <c r="U60" i="203"/>
  <c r="T60" i="203"/>
  <c r="Q60" i="203"/>
  <c r="P60" i="203"/>
  <c r="M60" i="203"/>
  <c r="L60" i="203"/>
  <c r="CM59" i="203"/>
  <c r="CC59" i="203"/>
  <c r="BO59" i="203"/>
  <c r="BN59" i="203"/>
  <c r="BM59" i="203"/>
  <c r="BL59" i="203"/>
  <c r="BK59" i="203"/>
  <c r="BJ59" i="203"/>
  <c r="BP59" i="203" s="1"/>
  <c r="X59" i="203"/>
  <c r="V59" i="203"/>
  <c r="T59" i="203"/>
  <c r="R59" i="203"/>
  <c r="P59" i="203"/>
  <c r="N59" i="203"/>
  <c r="L59" i="203"/>
  <c r="CC58" i="203"/>
  <c r="BO58" i="203"/>
  <c r="BN58" i="203"/>
  <c r="BM58" i="203"/>
  <c r="BL58" i="203"/>
  <c r="BK58" i="203"/>
  <c r="BJ58" i="203"/>
  <c r="BP58" i="203" s="1"/>
  <c r="W58" i="203"/>
  <c r="U58" i="203"/>
  <c r="S58" i="203"/>
  <c r="Q58" i="203"/>
  <c r="O58" i="203"/>
  <c r="M58" i="203"/>
  <c r="L58" i="203"/>
  <c r="BV57" i="203"/>
  <c r="BO57" i="203"/>
  <c r="BN57" i="203"/>
  <c r="BM57" i="203"/>
  <c r="BL57" i="203"/>
  <c r="BK57" i="203"/>
  <c r="BJ57" i="203"/>
  <c r="BP57" i="203" s="1"/>
  <c r="X57" i="203"/>
  <c r="X62" i="203" s="1"/>
  <c r="AB59" i="203" s="1"/>
  <c r="AL59" i="203" s="1"/>
  <c r="AW59" i="203" s="1"/>
  <c r="W57" i="203"/>
  <c r="W62" i="203" s="1"/>
  <c r="AB58" i="203" s="1"/>
  <c r="AL58" i="203" s="1"/>
  <c r="AW58" i="203" s="1"/>
  <c r="T57" i="203"/>
  <c r="T62" i="203" s="1"/>
  <c r="AA59" i="203" s="1"/>
  <c r="S57" i="203"/>
  <c r="S62" i="203" s="1"/>
  <c r="AA58" i="203" s="1"/>
  <c r="P57" i="203"/>
  <c r="P62" i="203" s="1"/>
  <c r="Z59" i="203" s="1"/>
  <c r="O57" i="203"/>
  <c r="O62" i="203" s="1"/>
  <c r="Z58" i="203" s="1"/>
  <c r="L57" i="203"/>
  <c r="H57" i="203"/>
  <c r="H59" i="203" s="1"/>
  <c r="C57" i="203"/>
  <c r="H61" i="203" s="1"/>
  <c r="BV56" i="203"/>
  <c r="BO56" i="203"/>
  <c r="BN56" i="203"/>
  <c r="BM56" i="203"/>
  <c r="BL56" i="203"/>
  <c r="BK56" i="203"/>
  <c r="BJ56" i="203"/>
  <c r="BP56" i="203" s="1"/>
  <c r="BP62" i="203" s="1"/>
  <c r="V56" i="203"/>
  <c r="V62" i="203" s="1"/>
  <c r="AB57" i="203" s="1"/>
  <c r="AL57" i="203" s="1"/>
  <c r="AW57" i="203" s="1"/>
  <c r="U56" i="203"/>
  <c r="U62" i="203" s="1"/>
  <c r="AB56" i="203" s="1"/>
  <c r="AL56" i="203" s="1"/>
  <c r="AW56" i="203" s="1"/>
  <c r="R56" i="203"/>
  <c r="R62" i="203" s="1"/>
  <c r="AA57" i="203" s="1"/>
  <c r="Q56" i="203"/>
  <c r="Q62" i="203" s="1"/>
  <c r="AA56" i="203" s="1"/>
  <c r="N56" i="203"/>
  <c r="N62" i="203" s="1"/>
  <c r="Z57" i="203" s="1"/>
  <c r="M56" i="203"/>
  <c r="M62" i="203" s="1"/>
  <c r="Z56" i="203" s="1"/>
  <c r="L56" i="203"/>
  <c r="H56" i="203"/>
  <c r="C61" i="203" s="1"/>
  <c r="C56" i="203"/>
  <c r="C60" i="203" s="1"/>
  <c r="CH55" i="203"/>
  <c r="CH54" i="203"/>
  <c r="BV53" i="203"/>
  <c r="BV52" i="203"/>
  <c r="CC51" i="203"/>
  <c r="C51" i="203"/>
  <c r="CC50" i="203"/>
  <c r="BO50" i="203"/>
  <c r="BN50" i="203"/>
  <c r="BM50" i="203"/>
  <c r="BL50" i="203"/>
  <c r="BK50" i="203"/>
  <c r="BJ50" i="203"/>
  <c r="W50" i="203"/>
  <c r="V50" i="203"/>
  <c r="S50" i="203"/>
  <c r="R50" i="203"/>
  <c r="O50" i="203"/>
  <c r="N50" i="203"/>
  <c r="L50" i="203"/>
  <c r="BV49" i="203"/>
  <c r="BO49" i="203"/>
  <c r="BN49" i="203"/>
  <c r="BM49" i="203"/>
  <c r="BL49" i="203"/>
  <c r="BK49" i="203"/>
  <c r="BJ49" i="203"/>
  <c r="BP49" i="203" s="1"/>
  <c r="X49" i="203"/>
  <c r="U49" i="203"/>
  <c r="T49" i="203"/>
  <c r="Q49" i="203"/>
  <c r="P49" i="203"/>
  <c r="M49" i="203"/>
  <c r="L49" i="203"/>
  <c r="BV48" i="203"/>
  <c r="BO48" i="203"/>
  <c r="BN48" i="203"/>
  <c r="BM48" i="203"/>
  <c r="BL48" i="203"/>
  <c r="BK48" i="203"/>
  <c r="BJ48" i="203"/>
  <c r="BP48" i="203" s="1"/>
  <c r="X48" i="203"/>
  <c r="V48" i="203"/>
  <c r="T48" i="203"/>
  <c r="R48" i="203"/>
  <c r="P48" i="203"/>
  <c r="N48" i="203"/>
  <c r="L48" i="203"/>
  <c r="BO47" i="203"/>
  <c r="BN47" i="203"/>
  <c r="BM47" i="203"/>
  <c r="BL47" i="203"/>
  <c r="BK47" i="203"/>
  <c r="BJ47" i="203"/>
  <c r="BP47" i="203" s="1"/>
  <c r="W47" i="203"/>
  <c r="U47" i="203"/>
  <c r="S47" i="203"/>
  <c r="Q47" i="203"/>
  <c r="O47" i="203"/>
  <c r="M47" i="203"/>
  <c r="L47" i="203"/>
  <c r="BO46" i="203"/>
  <c r="BN46" i="203"/>
  <c r="BM46" i="203"/>
  <c r="BL46" i="203"/>
  <c r="BK46" i="203"/>
  <c r="BJ46" i="203"/>
  <c r="BP46" i="203" s="1"/>
  <c r="X46" i="203"/>
  <c r="X51" i="203" s="1"/>
  <c r="AB48" i="203" s="1"/>
  <c r="AL48" i="203" s="1"/>
  <c r="AW48" i="203" s="1"/>
  <c r="W46" i="203"/>
  <c r="W51" i="203" s="1"/>
  <c r="AB47" i="203" s="1"/>
  <c r="AL47" i="203" s="1"/>
  <c r="AW47" i="203" s="1"/>
  <c r="T46" i="203"/>
  <c r="T51" i="203" s="1"/>
  <c r="AA48" i="203" s="1"/>
  <c r="S46" i="203"/>
  <c r="S51" i="203" s="1"/>
  <c r="AA47" i="203" s="1"/>
  <c r="P46" i="203"/>
  <c r="P51" i="203" s="1"/>
  <c r="Z48" i="203" s="1"/>
  <c r="O46" i="203"/>
  <c r="O51" i="203" s="1"/>
  <c r="Z47" i="203" s="1"/>
  <c r="L46" i="203"/>
  <c r="H46" i="203"/>
  <c r="H48" i="203" s="1"/>
  <c r="C46" i="203"/>
  <c r="AI47" i="203" s="1"/>
  <c r="BO45" i="203"/>
  <c r="BN45" i="203"/>
  <c r="BM45" i="203"/>
  <c r="BL45" i="203"/>
  <c r="BK45" i="203"/>
  <c r="BJ45" i="203"/>
  <c r="BP45" i="203" s="1"/>
  <c r="V45" i="203"/>
  <c r="V51" i="203" s="1"/>
  <c r="AB46" i="203" s="1"/>
  <c r="AL46" i="203" s="1"/>
  <c r="AW46" i="203" s="1"/>
  <c r="U45" i="203"/>
  <c r="U51" i="203" s="1"/>
  <c r="AB45" i="203" s="1"/>
  <c r="AL45" i="203" s="1"/>
  <c r="AW45" i="203" s="1"/>
  <c r="R45" i="203"/>
  <c r="R51" i="203" s="1"/>
  <c r="AA46" i="203" s="1"/>
  <c r="Q45" i="203"/>
  <c r="Q51" i="203" s="1"/>
  <c r="AA45" i="203" s="1"/>
  <c r="N45" i="203"/>
  <c r="N51" i="203" s="1"/>
  <c r="Z46" i="203" s="1"/>
  <c r="M45" i="203"/>
  <c r="M51" i="203" s="1"/>
  <c r="Z45" i="203" s="1"/>
  <c r="L45" i="203"/>
  <c r="H45" i="203"/>
  <c r="C50" i="203" s="1"/>
  <c r="C45" i="203"/>
  <c r="C49" i="203" s="1"/>
  <c r="BT41" i="203"/>
  <c r="BT40" i="203"/>
  <c r="C40" i="203"/>
  <c r="CA39" i="203"/>
  <c r="BO39" i="203"/>
  <c r="BN39" i="203"/>
  <c r="BM39" i="203"/>
  <c r="BL39" i="203"/>
  <c r="BK39" i="203"/>
  <c r="BJ39" i="203"/>
  <c r="BP39" i="203" s="1"/>
  <c r="W39" i="203"/>
  <c r="V39" i="203"/>
  <c r="S39" i="203"/>
  <c r="R39" i="203"/>
  <c r="O39" i="203"/>
  <c r="N39" i="203"/>
  <c r="L39" i="203"/>
  <c r="BO38" i="203"/>
  <c r="BN38" i="203"/>
  <c r="BM38" i="203"/>
  <c r="BL38" i="203"/>
  <c r="BK38" i="203"/>
  <c r="BJ38" i="203"/>
  <c r="BP38" i="203" s="1"/>
  <c r="X38" i="203"/>
  <c r="U38" i="203"/>
  <c r="T38" i="203"/>
  <c r="Q38" i="203"/>
  <c r="P38" i="203"/>
  <c r="M38" i="203"/>
  <c r="L38" i="203"/>
  <c r="BT37" i="203"/>
  <c r="BO37" i="203"/>
  <c r="BN37" i="203"/>
  <c r="BM37" i="203"/>
  <c r="BL37" i="203"/>
  <c r="BK37" i="203"/>
  <c r="BJ37" i="203"/>
  <c r="BP37" i="203" s="1"/>
  <c r="X37" i="203"/>
  <c r="V37" i="203"/>
  <c r="T37" i="203"/>
  <c r="R37" i="203"/>
  <c r="P37" i="203"/>
  <c r="N37" i="203"/>
  <c r="L37" i="203"/>
  <c r="BT36" i="203"/>
  <c r="BO36" i="203"/>
  <c r="BN36" i="203"/>
  <c r="BM36" i="203"/>
  <c r="BL36" i="203"/>
  <c r="BK36" i="203"/>
  <c r="BJ36" i="203"/>
  <c r="BP36" i="203" s="1"/>
  <c r="W36" i="203"/>
  <c r="U36" i="203"/>
  <c r="S36" i="203"/>
  <c r="Q36" i="203"/>
  <c r="O36" i="203"/>
  <c r="M36" i="203"/>
  <c r="L36" i="203"/>
  <c r="CF35" i="203"/>
  <c r="BO35" i="203"/>
  <c r="BN35" i="203"/>
  <c r="BM35" i="203"/>
  <c r="BL35" i="203"/>
  <c r="BK35" i="203"/>
  <c r="BJ35" i="203"/>
  <c r="BP35" i="203" s="1"/>
  <c r="X35" i="203"/>
  <c r="X40" i="203" s="1"/>
  <c r="AB37" i="203" s="1"/>
  <c r="AL37" i="203" s="1"/>
  <c r="AW37" i="203" s="1"/>
  <c r="W35" i="203"/>
  <c r="W40" i="203" s="1"/>
  <c r="AB36" i="203" s="1"/>
  <c r="AL36" i="203" s="1"/>
  <c r="AW36" i="203" s="1"/>
  <c r="T35" i="203"/>
  <c r="T40" i="203" s="1"/>
  <c r="AA37" i="203" s="1"/>
  <c r="S35" i="203"/>
  <c r="S40" i="203" s="1"/>
  <c r="AA36" i="203" s="1"/>
  <c r="P35" i="203"/>
  <c r="P40" i="203" s="1"/>
  <c r="Z37" i="203" s="1"/>
  <c r="O35" i="203"/>
  <c r="O40" i="203" s="1"/>
  <c r="Z36" i="203" s="1"/>
  <c r="L35" i="203"/>
  <c r="H35" i="203"/>
  <c r="AI37" i="203" s="1"/>
  <c r="C35" i="203"/>
  <c r="H39" i="203" s="1"/>
  <c r="BO34" i="203"/>
  <c r="BN34" i="203"/>
  <c r="BM34" i="203"/>
  <c r="BL34" i="203"/>
  <c r="BK34" i="203"/>
  <c r="BJ34" i="203"/>
  <c r="BP34" i="203" s="1"/>
  <c r="BP40" i="203" s="1"/>
  <c r="V34" i="203"/>
  <c r="V40" i="203" s="1"/>
  <c r="AB35" i="203" s="1"/>
  <c r="AL35" i="203" s="1"/>
  <c r="AW35" i="203" s="1"/>
  <c r="U34" i="203"/>
  <c r="U40" i="203" s="1"/>
  <c r="AB34" i="203" s="1"/>
  <c r="AL34" i="203" s="1"/>
  <c r="AW34" i="203" s="1"/>
  <c r="R34" i="203"/>
  <c r="R40" i="203" s="1"/>
  <c r="AA35" i="203" s="1"/>
  <c r="Q34" i="203"/>
  <c r="Q40" i="203" s="1"/>
  <c r="AA34" i="203" s="1"/>
  <c r="N34" i="203"/>
  <c r="N40" i="203" s="1"/>
  <c r="Z35" i="203" s="1"/>
  <c r="M34" i="203"/>
  <c r="M40" i="203" s="1"/>
  <c r="Z34" i="203" s="1"/>
  <c r="L34" i="203"/>
  <c r="H34" i="203"/>
  <c r="C37" i="203" s="1"/>
  <c r="C34" i="203"/>
  <c r="C38" i="203" s="1"/>
  <c r="BT33" i="203"/>
  <c r="BT32" i="203"/>
  <c r="BT29" i="203"/>
  <c r="C29" i="203"/>
  <c r="BT28" i="203"/>
  <c r="BO28" i="203"/>
  <c r="BN28" i="203"/>
  <c r="BM28" i="203"/>
  <c r="BL28" i="203"/>
  <c r="BK28" i="203"/>
  <c r="BJ28" i="203"/>
  <c r="BP28" i="203" s="1"/>
  <c r="W28" i="203"/>
  <c r="V28" i="203"/>
  <c r="S28" i="203"/>
  <c r="R28" i="203"/>
  <c r="O28" i="203"/>
  <c r="N28" i="203"/>
  <c r="L28" i="203"/>
  <c r="BO27" i="203"/>
  <c r="BN27" i="203"/>
  <c r="BM27" i="203"/>
  <c r="BL27" i="203"/>
  <c r="BK27" i="203"/>
  <c r="BJ27" i="203"/>
  <c r="X27" i="203"/>
  <c r="U27" i="203"/>
  <c r="T27" i="203"/>
  <c r="Q27" i="203"/>
  <c r="P27" i="203"/>
  <c r="M27" i="203"/>
  <c r="L27" i="203"/>
  <c r="BO26" i="203"/>
  <c r="BN26" i="203"/>
  <c r="BM26" i="203"/>
  <c r="BL26" i="203"/>
  <c r="BK26" i="203"/>
  <c r="BJ26" i="203"/>
  <c r="BP26" i="203" s="1"/>
  <c r="X26" i="203"/>
  <c r="V26" i="203"/>
  <c r="T26" i="203"/>
  <c r="R26" i="203"/>
  <c r="P26" i="203"/>
  <c r="N26" i="203"/>
  <c r="L26" i="203"/>
  <c r="BT25" i="203"/>
  <c r="BO25" i="203"/>
  <c r="BN25" i="203"/>
  <c r="BM25" i="203"/>
  <c r="BL25" i="203"/>
  <c r="BK25" i="203"/>
  <c r="BJ25" i="203"/>
  <c r="BP25" i="203" s="1"/>
  <c r="W25" i="203"/>
  <c r="U25" i="203"/>
  <c r="S25" i="203"/>
  <c r="Q25" i="203"/>
  <c r="O25" i="203"/>
  <c r="M25" i="203"/>
  <c r="L25" i="203"/>
  <c r="CK24" i="203"/>
  <c r="BT24" i="203"/>
  <c r="BO24" i="203"/>
  <c r="BN24" i="203"/>
  <c r="BM24" i="203"/>
  <c r="BL24" i="203"/>
  <c r="BK24" i="203"/>
  <c r="BJ24" i="203"/>
  <c r="BP24" i="203" s="1"/>
  <c r="X24" i="203"/>
  <c r="X29" i="203" s="1"/>
  <c r="AB26" i="203" s="1"/>
  <c r="AL26" i="203" s="1"/>
  <c r="AW26" i="203" s="1"/>
  <c r="W24" i="203"/>
  <c r="W29" i="203" s="1"/>
  <c r="AB25" i="203" s="1"/>
  <c r="AL25" i="203" s="1"/>
  <c r="AW25" i="203" s="1"/>
  <c r="T24" i="203"/>
  <c r="T29" i="203" s="1"/>
  <c r="AA26" i="203" s="1"/>
  <c r="S24" i="203"/>
  <c r="S29" i="203" s="1"/>
  <c r="AA25" i="203" s="1"/>
  <c r="P24" i="203"/>
  <c r="P29" i="203" s="1"/>
  <c r="Z26" i="203" s="1"/>
  <c r="O24" i="203"/>
  <c r="O29" i="203" s="1"/>
  <c r="Z25" i="203" s="1"/>
  <c r="L24" i="203"/>
  <c r="H24" i="203"/>
  <c r="H27" i="203" s="1"/>
  <c r="C24" i="203"/>
  <c r="H28" i="203" s="1"/>
  <c r="CQ23" i="203"/>
  <c r="CA23" i="203"/>
  <c r="BO23" i="203"/>
  <c r="BN23" i="203"/>
  <c r="BM23" i="203"/>
  <c r="BL23" i="203"/>
  <c r="BK23" i="203"/>
  <c r="BJ23" i="203"/>
  <c r="BP23" i="203" s="1"/>
  <c r="V23" i="203"/>
  <c r="V29" i="203" s="1"/>
  <c r="AB24" i="203" s="1"/>
  <c r="AL24" i="203" s="1"/>
  <c r="AW24" i="203" s="1"/>
  <c r="U23" i="203"/>
  <c r="U29" i="203" s="1"/>
  <c r="AB23" i="203" s="1"/>
  <c r="AL23" i="203" s="1"/>
  <c r="AW23" i="203" s="1"/>
  <c r="R23" i="203"/>
  <c r="R29" i="203" s="1"/>
  <c r="AA24" i="203" s="1"/>
  <c r="Q23" i="203"/>
  <c r="Q29" i="203" s="1"/>
  <c r="AA23" i="203" s="1"/>
  <c r="N23" i="203"/>
  <c r="N29" i="203" s="1"/>
  <c r="Z24" i="203" s="1"/>
  <c r="M23" i="203"/>
  <c r="M29" i="203" s="1"/>
  <c r="Z23" i="203" s="1"/>
  <c r="L23" i="203"/>
  <c r="H23" i="203"/>
  <c r="C28" i="203" s="1"/>
  <c r="C23" i="203"/>
  <c r="AI23" i="203" s="1"/>
  <c r="CA22" i="203"/>
  <c r="BT21" i="203"/>
  <c r="BT20" i="203"/>
  <c r="CF19" i="203"/>
  <c r="CK23" i="203" s="1"/>
  <c r="C18" i="203"/>
  <c r="BT17" i="203"/>
  <c r="BO17" i="203"/>
  <c r="BN17" i="203"/>
  <c r="BM17" i="203"/>
  <c r="BL17" i="203"/>
  <c r="BK17" i="203"/>
  <c r="BJ17" i="203"/>
  <c r="W17" i="203"/>
  <c r="V17" i="203"/>
  <c r="S17" i="203"/>
  <c r="R17" i="203"/>
  <c r="O17" i="203"/>
  <c r="N17" i="203"/>
  <c r="L17" i="203"/>
  <c r="BT16" i="203"/>
  <c r="BO16" i="203"/>
  <c r="BN16" i="203"/>
  <c r="BM16" i="203"/>
  <c r="BL16" i="203"/>
  <c r="BK16" i="203"/>
  <c r="BJ16" i="203"/>
  <c r="BP16" i="203" s="1"/>
  <c r="X16" i="203"/>
  <c r="U16" i="203"/>
  <c r="T16" i="203"/>
  <c r="Q16" i="203"/>
  <c r="P16" i="203"/>
  <c r="M16" i="203"/>
  <c r="L16" i="203"/>
  <c r="CA15" i="203"/>
  <c r="CF18" i="203" s="1"/>
  <c r="BO15" i="203"/>
  <c r="BN15" i="203"/>
  <c r="BM15" i="203"/>
  <c r="BL15" i="203"/>
  <c r="BK15" i="203"/>
  <c r="BJ15" i="203"/>
  <c r="X15" i="203"/>
  <c r="V15" i="203"/>
  <c r="T15" i="203"/>
  <c r="R15" i="203"/>
  <c r="P15" i="203"/>
  <c r="N15" i="203"/>
  <c r="L15" i="203"/>
  <c r="BO14" i="203"/>
  <c r="BN14" i="203"/>
  <c r="BM14" i="203"/>
  <c r="BL14" i="203"/>
  <c r="BK14" i="203"/>
  <c r="BJ14" i="203"/>
  <c r="W14" i="203"/>
  <c r="U14" i="203"/>
  <c r="S14" i="203"/>
  <c r="Q14" i="203"/>
  <c r="O14" i="203"/>
  <c r="M14" i="203"/>
  <c r="L14" i="203"/>
  <c r="BT13" i="203"/>
  <c r="BO13" i="203"/>
  <c r="BN13" i="203"/>
  <c r="BM13" i="203"/>
  <c r="BL13" i="203"/>
  <c r="BK13" i="203"/>
  <c r="BJ13" i="203"/>
  <c r="BP13" i="203" s="1"/>
  <c r="X13" i="203"/>
  <c r="X18" i="203" s="1"/>
  <c r="AB15" i="203" s="1"/>
  <c r="AL15" i="203" s="1"/>
  <c r="AW15" i="203" s="1"/>
  <c r="W13" i="203"/>
  <c r="W18" i="203" s="1"/>
  <c r="AB14" i="203" s="1"/>
  <c r="AL14" i="203" s="1"/>
  <c r="AW14" i="203" s="1"/>
  <c r="T13" i="203"/>
  <c r="T18" i="203" s="1"/>
  <c r="AA15" i="203" s="1"/>
  <c r="S13" i="203"/>
  <c r="S18" i="203" s="1"/>
  <c r="AA14" i="203" s="1"/>
  <c r="P13" i="203"/>
  <c r="P18" i="203" s="1"/>
  <c r="Z15" i="203" s="1"/>
  <c r="O13" i="203"/>
  <c r="O18" i="203" s="1"/>
  <c r="Z14" i="203" s="1"/>
  <c r="L13" i="203"/>
  <c r="H13" i="203"/>
  <c r="H16" i="203" s="1"/>
  <c r="C13" i="203"/>
  <c r="H14" i="203" s="1"/>
  <c r="BT12" i="203"/>
  <c r="BO12" i="203"/>
  <c r="BN12" i="203"/>
  <c r="BM12" i="203"/>
  <c r="BL12" i="203"/>
  <c r="BK12" i="203"/>
  <c r="BJ12" i="203"/>
  <c r="V12" i="203"/>
  <c r="V18" i="203" s="1"/>
  <c r="AB13" i="203" s="1"/>
  <c r="AL13" i="203" s="1"/>
  <c r="AW13" i="203" s="1"/>
  <c r="U12" i="203"/>
  <c r="U18" i="203" s="1"/>
  <c r="AB12" i="203" s="1"/>
  <c r="AL12" i="203" s="1"/>
  <c r="AW12" i="203" s="1"/>
  <c r="R12" i="203"/>
  <c r="R18" i="203" s="1"/>
  <c r="AA13" i="203" s="1"/>
  <c r="Q12" i="203"/>
  <c r="Q18" i="203" s="1"/>
  <c r="AA12" i="203" s="1"/>
  <c r="N12" i="203"/>
  <c r="N18" i="203" s="1"/>
  <c r="Z13" i="203" s="1"/>
  <c r="M12" i="203"/>
  <c r="M18" i="203" s="1"/>
  <c r="Z12" i="203" s="1"/>
  <c r="L12" i="203"/>
  <c r="H12" i="203"/>
  <c r="C17" i="203" s="1"/>
  <c r="C12" i="203"/>
  <c r="C16" i="203" s="1"/>
  <c r="C95" i="202"/>
  <c r="BO94" i="202"/>
  <c r="BN94" i="202"/>
  <c r="BM94" i="202"/>
  <c r="BL94" i="202"/>
  <c r="BK94" i="202"/>
  <c r="BJ94" i="202"/>
  <c r="BP94" i="202" s="1"/>
  <c r="W94" i="202"/>
  <c r="V94" i="202"/>
  <c r="S94" i="202"/>
  <c r="R94" i="202"/>
  <c r="O94" i="202"/>
  <c r="N94" i="202"/>
  <c r="L94" i="202"/>
  <c r="BO93" i="202"/>
  <c r="BN93" i="202"/>
  <c r="BM93" i="202"/>
  <c r="BL93" i="202"/>
  <c r="BK93" i="202"/>
  <c r="BJ93" i="202"/>
  <c r="BP93" i="202" s="1"/>
  <c r="X93" i="202"/>
  <c r="U93" i="202"/>
  <c r="T93" i="202"/>
  <c r="Q93" i="202"/>
  <c r="P93" i="202"/>
  <c r="M93" i="202"/>
  <c r="L93" i="202"/>
  <c r="BO92" i="202"/>
  <c r="BN92" i="202"/>
  <c r="BM92" i="202"/>
  <c r="BL92" i="202"/>
  <c r="BK92" i="202"/>
  <c r="BJ92" i="202"/>
  <c r="BP92" i="202" s="1"/>
  <c r="X92" i="202"/>
  <c r="V92" i="202"/>
  <c r="T92" i="202"/>
  <c r="R92" i="202"/>
  <c r="P92" i="202"/>
  <c r="N92" i="202"/>
  <c r="L92" i="202"/>
  <c r="BO91" i="202"/>
  <c r="BN91" i="202"/>
  <c r="BM91" i="202"/>
  <c r="BL91" i="202"/>
  <c r="BK91" i="202"/>
  <c r="BJ91" i="202"/>
  <c r="BP91" i="202" s="1"/>
  <c r="W91" i="202"/>
  <c r="U91" i="202"/>
  <c r="S91" i="202"/>
  <c r="Q91" i="202"/>
  <c r="O91" i="202"/>
  <c r="M91" i="202"/>
  <c r="L91" i="202"/>
  <c r="BO90" i="202"/>
  <c r="BN90" i="202"/>
  <c r="BM90" i="202"/>
  <c r="BL90" i="202"/>
  <c r="BK90" i="202"/>
  <c r="BJ90" i="202"/>
  <c r="BP90" i="202" s="1"/>
  <c r="X90" i="202"/>
  <c r="X95" i="202" s="1"/>
  <c r="AB92" i="202" s="1"/>
  <c r="AL92" i="202" s="1"/>
  <c r="AW92" i="202" s="1"/>
  <c r="W90" i="202"/>
  <c r="W95" i="202" s="1"/>
  <c r="AB91" i="202" s="1"/>
  <c r="AL91" i="202" s="1"/>
  <c r="AW91" i="202" s="1"/>
  <c r="T90" i="202"/>
  <c r="T95" i="202" s="1"/>
  <c r="AA92" i="202" s="1"/>
  <c r="S90" i="202"/>
  <c r="S95" i="202" s="1"/>
  <c r="AA91" i="202" s="1"/>
  <c r="P90" i="202"/>
  <c r="P95" i="202" s="1"/>
  <c r="Z92" i="202" s="1"/>
  <c r="O90" i="202"/>
  <c r="O95" i="202" s="1"/>
  <c r="Z91" i="202" s="1"/>
  <c r="L90" i="202"/>
  <c r="H90" i="202"/>
  <c r="AI92" i="202" s="1"/>
  <c r="C90" i="202"/>
  <c r="H91" i="202" s="1"/>
  <c r="BO89" i="202"/>
  <c r="BN89" i="202"/>
  <c r="BM89" i="202"/>
  <c r="BL89" i="202"/>
  <c r="BK89" i="202"/>
  <c r="BJ89" i="202"/>
  <c r="BP89" i="202" s="1"/>
  <c r="BP95" i="202" s="1"/>
  <c r="V89" i="202"/>
  <c r="V95" i="202" s="1"/>
  <c r="AB90" i="202" s="1"/>
  <c r="AL90" i="202" s="1"/>
  <c r="AW90" i="202" s="1"/>
  <c r="U89" i="202"/>
  <c r="U95" i="202" s="1"/>
  <c r="AB89" i="202" s="1"/>
  <c r="AL89" i="202" s="1"/>
  <c r="AW89" i="202" s="1"/>
  <c r="R89" i="202"/>
  <c r="R95" i="202" s="1"/>
  <c r="AA90" i="202" s="1"/>
  <c r="Q89" i="202"/>
  <c r="Q95" i="202" s="1"/>
  <c r="AA89" i="202" s="1"/>
  <c r="N89" i="202"/>
  <c r="N95" i="202" s="1"/>
  <c r="Z90" i="202" s="1"/>
  <c r="M89" i="202"/>
  <c r="M95" i="202" s="1"/>
  <c r="Z89" i="202" s="1"/>
  <c r="L89" i="202"/>
  <c r="H89" i="202"/>
  <c r="C94" i="202" s="1"/>
  <c r="C89" i="202"/>
  <c r="C93" i="202" s="1"/>
  <c r="C84" i="202"/>
  <c r="BO83" i="202"/>
  <c r="BN83" i="202"/>
  <c r="BM83" i="202"/>
  <c r="BL83" i="202"/>
  <c r="BK83" i="202"/>
  <c r="BJ83" i="202"/>
  <c r="BP83" i="202" s="1"/>
  <c r="W83" i="202"/>
  <c r="V83" i="202"/>
  <c r="S83" i="202"/>
  <c r="R83" i="202"/>
  <c r="O83" i="202"/>
  <c r="N83" i="202"/>
  <c r="L83" i="202"/>
  <c r="BO82" i="202"/>
  <c r="BN82" i="202"/>
  <c r="BM82" i="202"/>
  <c r="BL82" i="202"/>
  <c r="BK82" i="202"/>
  <c r="BJ82" i="202"/>
  <c r="X82" i="202"/>
  <c r="U82" i="202"/>
  <c r="T82" i="202"/>
  <c r="Q82" i="202"/>
  <c r="P82" i="202"/>
  <c r="M82" i="202"/>
  <c r="L82" i="202"/>
  <c r="BO81" i="202"/>
  <c r="BN81" i="202"/>
  <c r="BM81" i="202"/>
  <c r="BL81" i="202"/>
  <c r="BK81" i="202"/>
  <c r="BJ81" i="202"/>
  <c r="BP81" i="202" s="1"/>
  <c r="X81" i="202"/>
  <c r="V81" i="202"/>
  <c r="T81" i="202"/>
  <c r="R81" i="202"/>
  <c r="P81" i="202"/>
  <c r="N81" i="202"/>
  <c r="L81" i="202"/>
  <c r="BO80" i="202"/>
  <c r="BN80" i="202"/>
  <c r="BM80" i="202"/>
  <c r="BL80" i="202"/>
  <c r="BK80" i="202"/>
  <c r="BJ80" i="202"/>
  <c r="BP80" i="202" s="1"/>
  <c r="W80" i="202"/>
  <c r="U80" i="202"/>
  <c r="S80" i="202"/>
  <c r="Q80" i="202"/>
  <c r="O80" i="202"/>
  <c r="M80" i="202"/>
  <c r="L80" i="202"/>
  <c r="BO79" i="202"/>
  <c r="BN79" i="202"/>
  <c r="BM79" i="202"/>
  <c r="BL79" i="202"/>
  <c r="BK79" i="202"/>
  <c r="BJ79" i="202"/>
  <c r="BP79" i="202" s="1"/>
  <c r="X79" i="202"/>
  <c r="X84" i="202" s="1"/>
  <c r="AB81" i="202" s="1"/>
  <c r="AL81" i="202" s="1"/>
  <c r="AW81" i="202" s="1"/>
  <c r="W79" i="202"/>
  <c r="W84" i="202" s="1"/>
  <c r="AB80" i="202" s="1"/>
  <c r="AL80" i="202" s="1"/>
  <c r="AW80" i="202" s="1"/>
  <c r="T79" i="202"/>
  <c r="T84" i="202" s="1"/>
  <c r="AA81" i="202" s="1"/>
  <c r="S79" i="202"/>
  <c r="S84" i="202" s="1"/>
  <c r="AA80" i="202" s="1"/>
  <c r="P79" i="202"/>
  <c r="P84" i="202" s="1"/>
  <c r="Z81" i="202" s="1"/>
  <c r="O79" i="202"/>
  <c r="O84" i="202" s="1"/>
  <c r="Z80" i="202" s="1"/>
  <c r="L79" i="202"/>
  <c r="H79" i="202"/>
  <c r="H82" i="202" s="1"/>
  <c r="C79" i="202"/>
  <c r="H83" i="202" s="1"/>
  <c r="BO78" i="202"/>
  <c r="BN78" i="202"/>
  <c r="BM78" i="202"/>
  <c r="BL78" i="202"/>
  <c r="BK78" i="202"/>
  <c r="BJ78" i="202"/>
  <c r="BP78" i="202" s="1"/>
  <c r="V78" i="202"/>
  <c r="V84" i="202" s="1"/>
  <c r="AB79" i="202" s="1"/>
  <c r="AL79" i="202" s="1"/>
  <c r="AW79" i="202" s="1"/>
  <c r="U78" i="202"/>
  <c r="U84" i="202" s="1"/>
  <c r="AB78" i="202" s="1"/>
  <c r="AL78" i="202" s="1"/>
  <c r="AW78" i="202" s="1"/>
  <c r="R78" i="202"/>
  <c r="R84" i="202" s="1"/>
  <c r="AA79" i="202" s="1"/>
  <c r="Q78" i="202"/>
  <c r="Q84" i="202" s="1"/>
  <c r="AA78" i="202" s="1"/>
  <c r="N78" i="202"/>
  <c r="N84" i="202" s="1"/>
  <c r="Z79" i="202" s="1"/>
  <c r="M78" i="202"/>
  <c r="M84" i="202" s="1"/>
  <c r="Z78" i="202" s="1"/>
  <c r="L78" i="202"/>
  <c r="H78" i="202"/>
  <c r="C83" i="202" s="1"/>
  <c r="C78" i="202"/>
  <c r="AI78" i="202" s="1"/>
  <c r="BV77" i="202"/>
  <c r="BV76" i="202"/>
  <c r="CC75" i="202"/>
  <c r="CC74" i="202"/>
  <c r="BV73" i="202"/>
  <c r="C73" i="202"/>
  <c r="BV72" i="202"/>
  <c r="BO72" i="202"/>
  <c r="BN72" i="202"/>
  <c r="BM72" i="202"/>
  <c r="BL72" i="202"/>
  <c r="BK72" i="202"/>
  <c r="BJ72" i="202"/>
  <c r="BP72" i="202" s="1"/>
  <c r="W72" i="202"/>
  <c r="V72" i="202"/>
  <c r="S72" i="202"/>
  <c r="R72" i="202"/>
  <c r="O72" i="202"/>
  <c r="N72" i="202"/>
  <c r="L72" i="202"/>
  <c r="CH71" i="202"/>
  <c r="BO71" i="202"/>
  <c r="BN71" i="202"/>
  <c r="BM71" i="202"/>
  <c r="BL71" i="202"/>
  <c r="BK71" i="202"/>
  <c r="BJ71" i="202"/>
  <c r="BP71" i="202" s="1"/>
  <c r="X71" i="202"/>
  <c r="U71" i="202"/>
  <c r="T71" i="202"/>
  <c r="Q71" i="202"/>
  <c r="P71" i="202"/>
  <c r="M71" i="202"/>
  <c r="L71" i="202"/>
  <c r="CH70" i="202"/>
  <c r="BO70" i="202"/>
  <c r="BN70" i="202"/>
  <c r="BM70" i="202"/>
  <c r="BL70" i="202"/>
  <c r="BK70" i="202"/>
  <c r="BJ70" i="202"/>
  <c r="BP70" i="202" s="1"/>
  <c r="X70" i="202"/>
  <c r="V70" i="202"/>
  <c r="T70" i="202"/>
  <c r="R70" i="202"/>
  <c r="P70" i="202"/>
  <c r="N70" i="202"/>
  <c r="L70" i="202"/>
  <c r="BV69" i="202"/>
  <c r="BO69" i="202"/>
  <c r="BN69" i="202"/>
  <c r="BM69" i="202"/>
  <c r="BL69" i="202"/>
  <c r="BK69" i="202"/>
  <c r="BJ69" i="202"/>
  <c r="BP69" i="202" s="1"/>
  <c r="W69" i="202"/>
  <c r="U69" i="202"/>
  <c r="S69" i="202"/>
  <c r="Q69" i="202"/>
  <c r="O69" i="202"/>
  <c r="M69" i="202"/>
  <c r="L69" i="202"/>
  <c r="BV68" i="202"/>
  <c r="BO68" i="202"/>
  <c r="BN68" i="202"/>
  <c r="BM68" i="202"/>
  <c r="BL68" i="202"/>
  <c r="BK68" i="202"/>
  <c r="BJ68" i="202"/>
  <c r="BP68" i="202" s="1"/>
  <c r="X68" i="202"/>
  <c r="X73" i="202" s="1"/>
  <c r="AB70" i="202" s="1"/>
  <c r="AL70" i="202" s="1"/>
  <c r="AW70" i="202" s="1"/>
  <c r="W68" i="202"/>
  <c r="W73" i="202" s="1"/>
  <c r="AB69" i="202" s="1"/>
  <c r="AL69" i="202" s="1"/>
  <c r="AW69" i="202" s="1"/>
  <c r="T68" i="202"/>
  <c r="T73" i="202" s="1"/>
  <c r="AA70" i="202" s="1"/>
  <c r="S68" i="202"/>
  <c r="S73" i="202" s="1"/>
  <c r="AA69" i="202" s="1"/>
  <c r="P68" i="202"/>
  <c r="P73" i="202" s="1"/>
  <c r="Z70" i="202" s="1"/>
  <c r="O68" i="202"/>
  <c r="O73" i="202" s="1"/>
  <c r="Z69" i="202" s="1"/>
  <c r="L68" i="202"/>
  <c r="H68" i="202"/>
  <c r="H71" i="202" s="1"/>
  <c r="C68" i="202"/>
  <c r="H72" i="202" s="1"/>
  <c r="CC67" i="202"/>
  <c r="BO67" i="202"/>
  <c r="BN67" i="202"/>
  <c r="BM67" i="202"/>
  <c r="BL67" i="202"/>
  <c r="BK67" i="202"/>
  <c r="BJ67" i="202"/>
  <c r="BP67" i="202" s="1"/>
  <c r="BP73" i="202" s="1"/>
  <c r="V67" i="202"/>
  <c r="V73" i="202" s="1"/>
  <c r="AB68" i="202" s="1"/>
  <c r="AL68" i="202" s="1"/>
  <c r="AW68" i="202" s="1"/>
  <c r="U67" i="202"/>
  <c r="U73" i="202" s="1"/>
  <c r="AB67" i="202" s="1"/>
  <c r="AL67" i="202" s="1"/>
  <c r="AW67" i="202" s="1"/>
  <c r="R67" i="202"/>
  <c r="R73" i="202" s="1"/>
  <c r="AA68" i="202" s="1"/>
  <c r="Q67" i="202"/>
  <c r="Q73" i="202" s="1"/>
  <c r="AA67" i="202" s="1"/>
  <c r="N67" i="202"/>
  <c r="N73" i="202" s="1"/>
  <c r="Z68" i="202" s="1"/>
  <c r="M67" i="202"/>
  <c r="M73" i="202" s="1"/>
  <c r="Z67" i="202" s="1"/>
  <c r="L67" i="202"/>
  <c r="H67" i="202"/>
  <c r="C72" i="202" s="1"/>
  <c r="C67" i="202"/>
  <c r="C71" i="202" s="1"/>
  <c r="CM66" i="202"/>
  <c r="CC66" i="202"/>
  <c r="CM65" i="202"/>
  <c r="BV65" i="202"/>
  <c r="BV64" i="202"/>
  <c r="C62" i="202"/>
  <c r="BV61" i="202"/>
  <c r="BO61" i="202"/>
  <c r="BN61" i="202"/>
  <c r="BM61" i="202"/>
  <c r="BL61" i="202"/>
  <c r="BK61" i="202"/>
  <c r="BJ61" i="202"/>
  <c r="BP61" i="202" s="1"/>
  <c r="W61" i="202"/>
  <c r="V61" i="202"/>
  <c r="S61" i="202"/>
  <c r="R61" i="202"/>
  <c r="O61" i="202"/>
  <c r="N61" i="202"/>
  <c r="L61" i="202"/>
  <c r="CM60" i="202"/>
  <c r="BV60" i="202"/>
  <c r="BO60" i="202"/>
  <c r="BN60" i="202"/>
  <c r="BM60" i="202"/>
  <c r="BL60" i="202"/>
  <c r="BK60" i="202"/>
  <c r="BJ60" i="202"/>
  <c r="BP60" i="202" s="1"/>
  <c r="X60" i="202"/>
  <c r="U60" i="202"/>
  <c r="T60" i="202"/>
  <c r="Q60" i="202"/>
  <c r="P60" i="202"/>
  <c r="M60" i="202"/>
  <c r="L60" i="202"/>
  <c r="CM59" i="202"/>
  <c r="CC59" i="202"/>
  <c r="BO59" i="202"/>
  <c r="BN59" i="202"/>
  <c r="BM59" i="202"/>
  <c r="BL59" i="202"/>
  <c r="BK59" i="202"/>
  <c r="BJ59" i="202"/>
  <c r="BP59" i="202" s="1"/>
  <c r="X59" i="202"/>
  <c r="V59" i="202"/>
  <c r="T59" i="202"/>
  <c r="R59" i="202"/>
  <c r="P59" i="202"/>
  <c r="N59" i="202"/>
  <c r="L59" i="202"/>
  <c r="CC58" i="202"/>
  <c r="BO58" i="202"/>
  <c r="BN58" i="202"/>
  <c r="BM58" i="202"/>
  <c r="BL58" i="202"/>
  <c r="BK58" i="202"/>
  <c r="BJ58" i="202"/>
  <c r="BP58" i="202" s="1"/>
  <c r="W58" i="202"/>
  <c r="U58" i="202"/>
  <c r="S58" i="202"/>
  <c r="Q58" i="202"/>
  <c r="O58" i="202"/>
  <c r="M58" i="202"/>
  <c r="L58" i="202"/>
  <c r="BV57" i="202"/>
  <c r="BO57" i="202"/>
  <c r="BN57" i="202"/>
  <c r="BM57" i="202"/>
  <c r="BL57" i="202"/>
  <c r="BK57" i="202"/>
  <c r="BJ57" i="202"/>
  <c r="BP57" i="202" s="1"/>
  <c r="X57" i="202"/>
  <c r="X62" i="202" s="1"/>
  <c r="AB59" i="202" s="1"/>
  <c r="AL59" i="202" s="1"/>
  <c r="AW59" i="202" s="1"/>
  <c r="W57" i="202"/>
  <c r="W62" i="202" s="1"/>
  <c r="AB58" i="202" s="1"/>
  <c r="AL58" i="202" s="1"/>
  <c r="AW58" i="202" s="1"/>
  <c r="T57" i="202"/>
  <c r="T62" i="202" s="1"/>
  <c r="AA59" i="202" s="1"/>
  <c r="S57" i="202"/>
  <c r="S62" i="202" s="1"/>
  <c r="AA58" i="202" s="1"/>
  <c r="P57" i="202"/>
  <c r="P62" i="202" s="1"/>
  <c r="Z59" i="202" s="1"/>
  <c r="O57" i="202"/>
  <c r="O62" i="202" s="1"/>
  <c r="Z58" i="202" s="1"/>
  <c r="L57" i="202"/>
  <c r="H57" i="202"/>
  <c r="H60" i="202" s="1"/>
  <c r="C57" i="202"/>
  <c r="H58" i="202" s="1"/>
  <c r="BV56" i="202"/>
  <c r="BO56" i="202"/>
  <c r="BN56" i="202"/>
  <c r="BM56" i="202"/>
  <c r="BL56" i="202"/>
  <c r="BK56" i="202"/>
  <c r="BJ56" i="202"/>
  <c r="BP56" i="202" s="1"/>
  <c r="BP62" i="202" s="1"/>
  <c r="V56" i="202"/>
  <c r="V62" i="202" s="1"/>
  <c r="AB57" i="202" s="1"/>
  <c r="AL57" i="202" s="1"/>
  <c r="AW57" i="202" s="1"/>
  <c r="U56" i="202"/>
  <c r="U62" i="202" s="1"/>
  <c r="AB56" i="202" s="1"/>
  <c r="AL56" i="202" s="1"/>
  <c r="AW56" i="202" s="1"/>
  <c r="R56" i="202"/>
  <c r="R62" i="202" s="1"/>
  <c r="AA57" i="202" s="1"/>
  <c r="Q56" i="202"/>
  <c r="Q62" i="202" s="1"/>
  <c r="AA56" i="202" s="1"/>
  <c r="N56" i="202"/>
  <c r="N62" i="202" s="1"/>
  <c r="Z57" i="202" s="1"/>
  <c r="M56" i="202"/>
  <c r="M62" i="202" s="1"/>
  <c r="Z56" i="202" s="1"/>
  <c r="L56" i="202"/>
  <c r="H56" i="202"/>
  <c r="C61" i="202" s="1"/>
  <c r="C56" i="202"/>
  <c r="C60" i="202" s="1"/>
  <c r="CH55" i="202"/>
  <c r="CH54" i="202"/>
  <c r="BV53" i="202"/>
  <c r="BV52" i="202"/>
  <c r="CC51" i="202"/>
  <c r="C51" i="202"/>
  <c r="CC50" i="202"/>
  <c r="BO50" i="202"/>
  <c r="BN50" i="202"/>
  <c r="BM50" i="202"/>
  <c r="BL50" i="202"/>
  <c r="BK50" i="202"/>
  <c r="BJ50" i="202"/>
  <c r="W50" i="202"/>
  <c r="V50" i="202"/>
  <c r="S50" i="202"/>
  <c r="R50" i="202"/>
  <c r="O50" i="202"/>
  <c r="N50" i="202"/>
  <c r="L50" i="202"/>
  <c r="BV49" i="202"/>
  <c r="BO49" i="202"/>
  <c r="BN49" i="202"/>
  <c r="BM49" i="202"/>
  <c r="BL49" i="202"/>
  <c r="BK49" i="202"/>
  <c r="BJ49" i="202"/>
  <c r="BP49" i="202" s="1"/>
  <c r="X49" i="202"/>
  <c r="U49" i="202"/>
  <c r="T49" i="202"/>
  <c r="Q49" i="202"/>
  <c r="P49" i="202"/>
  <c r="M49" i="202"/>
  <c r="L49" i="202"/>
  <c r="BV48" i="202"/>
  <c r="BO48" i="202"/>
  <c r="BN48" i="202"/>
  <c r="BM48" i="202"/>
  <c r="BL48" i="202"/>
  <c r="BK48" i="202"/>
  <c r="BJ48" i="202"/>
  <c r="BP48" i="202" s="1"/>
  <c r="X48" i="202"/>
  <c r="V48" i="202"/>
  <c r="T48" i="202"/>
  <c r="R48" i="202"/>
  <c r="P48" i="202"/>
  <c r="N48" i="202"/>
  <c r="L48" i="202"/>
  <c r="BO47" i="202"/>
  <c r="BN47" i="202"/>
  <c r="BM47" i="202"/>
  <c r="BL47" i="202"/>
  <c r="BK47" i="202"/>
  <c r="BJ47" i="202"/>
  <c r="BP47" i="202" s="1"/>
  <c r="W47" i="202"/>
  <c r="U47" i="202"/>
  <c r="S47" i="202"/>
  <c r="Q47" i="202"/>
  <c r="O47" i="202"/>
  <c r="M47" i="202"/>
  <c r="L47" i="202"/>
  <c r="BO46" i="202"/>
  <c r="BN46" i="202"/>
  <c r="BM46" i="202"/>
  <c r="BL46" i="202"/>
  <c r="BK46" i="202"/>
  <c r="BJ46" i="202"/>
  <c r="BP46" i="202" s="1"/>
  <c r="X46" i="202"/>
  <c r="X51" i="202" s="1"/>
  <c r="AB48" i="202" s="1"/>
  <c r="AL48" i="202" s="1"/>
  <c r="AW48" i="202" s="1"/>
  <c r="W46" i="202"/>
  <c r="W51" i="202" s="1"/>
  <c r="AB47" i="202" s="1"/>
  <c r="AL47" i="202" s="1"/>
  <c r="AW47" i="202" s="1"/>
  <c r="T46" i="202"/>
  <c r="T51" i="202" s="1"/>
  <c r="AA48" i="202" s="1"/>
  <c r="S46" i="202"/>
  <c r="S51" i="202" s="1"/>
  <c r="AA47" i="202" s="1"/>
  <c r="P46" i="202"/>
  <c r="P51" i="202" s="1"/>
  <c r="Z48" i="202" s="1"/>
  <c r="O46" i="202"/>
  <c r="O51" i="202" s="1"/>
  <c r="Z47" i="202" s="1"/>
  <c r="L46" i="202"/>
  <c r="H46" i="202"/>
  <c r="H49" i="202" s="1"/>
  <c r="C46" i="202"/>
  <c r="H50" i="202" s="1"/>
  <c r="BO45" i="202"/>
  <c r="BN45" i="202"/>
  <c r="BM45" i="202"/>
  <c r="BL45" i="202"/>
  <c r="BK45" i="202"/>
  <c r="BJ45" i="202"/>
  <c r="BP45" i="202" s="1"/>
  <c r="V45" i="202"/>
  <c r="V51" i="202" s="1"/>
  <c r="AB46" i="202" s="1"/>
  <c r="AL46" i="202" s="1"/>
  <c r="AW46" i="202" s="1"/>
  <c r="U45" i="202"/>
  <c r="U51" i="202" s="1"/>
  <c r="AB45" i="202" s="1"/>
  <c r="AL45" i="202" s="1"/>
  <c r="AW45" i="202" s="1"/>
  <c r="R45" i="202"/>
  <c r="R51" i="202" s="1"/>
  <c r="AA46" i="202" s="1"/>
  <c r="Q45" i="202"/>
  <c r="Q51" i="202" s="1"/>
  <c r="AA45" i="202" s="1"/>
  <c r="N45" i="202"/>
  <c r="N51" i="202" s="1"/>
  <c r="Z46" i="202" s="1"/>
  <c r="M45" i="202"/>
  <c r="M51" i="202" s="1"/>
  <c r="Z45" i="202" s="1"/>
  <c r="L45" i="202"/>
  <c r="H45" i="202"/>
  <c r="C48" i="202" s="1"/>
  <c r="C45" i="202"/>
  <c r="C49" i="202" s="1"/>
  <c r="BT41" i="202"/>
  <c r="BT40" i="202"/>
  <c r="C40" i="202"/>
  <c r="CA39" i="202"/>
  <c r="BO39" i="202"/>
  <c r="BN39" i="202"/>
  <c r="BM39" i="202"/>
  <c r="BL39" i="202"/>
  <c r="BK39" i="202"/>
  <c r="BJ39" i="202"/>
  <c r="BP39" i="202" s="1"/>
  <c r="W39" i="202"/>
  <c r="V39" i="202"/>
  <c r="S39" i="202"/>
  <c r="R39" i="202"/>
  <c r="O39" i="202"/>
  <c r="N39" i="202"/>
  <c r="L39" i="202"/>
  <c r="BO38" i="202"/>
  <c r="BN38" i="202"/>
  <c r="BM38" i="202"/>
  <c r="BL38" i="202"/>
  <c r="BK38" i="202"/>
  <c r="BJ38" i="202"/>
  <c r="BP38" i="202" s="1"/>
  <c r="X38" i="202"/>
  <c r="U38" i="202"/>
  <c r="T38" i="202"/>
  <c r="Q38" i="202"/>
  <c r="P38" i="202"/>
  <c r="M38" i="202"/>
  <c r="L38" i="202"/>
  <c r="BT37" i="202"/>
  <c r="BO37" i="202"/>
  <c r="BN37" i="202"/>
  <c r="BM37" i="202"/>
  <c r="BL37" i="202"/>
  <c r="BK37" i="202"/>
  <c r="BJ37" i="202"/>
  <c r="BP37" i="202" s="1"/>
  <c r="X37" i="202"/>
  <c r="V37" i="202"/>
  <c r="T37" i="202"/>
  <c r="R37" i="202"/>
  <c r="P37" i="202"/>
  <c r="N37" i="202"/>
  <c r="L37" i="202"/>
  <c r="BT36" i="202"/>
  <c r="BO36" i="202"/>
  <c r="BN36" i="202"/>
  <c r="BM36" i="202"/>
  <c r="BL36" i="202"/>
  <c r="BK36" i="202"/>
  <c r="BJ36" i="202"/>
  <c r="BP36" i="202" s="1"/>
  <c r="W36" i="202"/>
  <c r="U36" i="202"/>
  <c r="S36" i="202"/>
  <c r="Q36" i="202"/>
  <c r="O36" i="202"/>
  <c r="M36" i="202"/>
  <c r="L36" i="202"/>
  <c r="CF35" i="202"/>
  <c r="BO35" i="202"/>
  <c r="BN35" i="202"/>
  <c r="BM35" i="202"/>
  <c r="BL35" i="202"/>
  <c r="BK35" i="202"/>
  <c r="BJ35" i="202"/>
  <c r="BP35" i="202" s="1"/>
  <c r="X35" i="202"/>
  <c r="X40" i="202" s="1"/>
  <c r="AB37" i="202" s="1"/>
  <c r="AL37" i="202" s="1"/>
  <c r="AW37" i="202" s="1"/>
  <c r="W35" i="202"/>
  <c r="W40" i="202" s="1"/>
  <c r="AB36" i="202" s="1"/>
  <c r="AL36" i="202" s="1"/>
  <c r="AW36" i="202" s="1"/>
  <c r="T35" i="202"/>
  <c r="T40" i="202" s="1"/>
  <c r="AA37" i="202" s="1"/>
  <c r="S35" i="202"/>
  <c r="S40" i="202" s="1"/>
  <c r="AA36" i="202" s="1"/>
  <c r="P35" i="202"/>
  <c r="P40" i="202" s="1"/>
  <c r="Z37" i="202" s="1"/>
  <c r="O35" i="202"/>
  <c r="O40" i="202" s="1"/>
  <c r="Z36" i="202" s="1"/>
  <c r="L35" i="202"/>
  <c r="H35" i="202"/>
  <c r="H38" i="202" s="1"/>
  <c r="C35" i="202"/>
  <c r="H36" i="202" s="1"/>
  <c r="BO34" i="202"/>
  <c r="BN34" i="202"/>
  <c r="BM34" i="202"/>
  <c r="BL34" i="202"/>
  <c r="BK34" i="202"/>
  <c r="BJ34" i="202"/>
  <c r="BP34" i="202" s="1"/>
  <c r="BP40" i="202" s="1"/>
  <c r="V34" i="202"/>
  <c r="V40" i="202" s="1"/>
  <c r="AB35" i="202" s="1"/>
  <c r="AL35" i="202" s="1"/>
  <c r="AW35" i="202" s="1"/>
  <c r="U34" i="202"/>
  <c r="U40" i="202" s="1"/>
  <c r="AB34" i="202" s="1"/>
  <c r="AL34" i="202" s="1"/>
  <c r="AW34" i="202" s="1"/>
  <c r="R34" i="202"/>
  <c r="R40" i="202" s="1"/>
  <c r="AA35" i="202" s="1"/>
  <c r="Q34" i="202"/>
  <c r="Q40" i="202" s="1"/>
  <c r="AA34" i="202" s="1"/>
  <c r="N34" i="202"/>
  <c r="N40" i="202" s="1"/>
  <c r="Z35" i="202" s="1"/>
  <c r="M34" i="202"/>
  <c r="M40" i="202" s="1"/>
  <c r="Z34" i="202" s="1"/>
  <c r="L34" i="202"/>
  <c r="H34" i="202"/>
  <c r="C39" i="202" s="1"/>
  <c r="C34" i="202"/>
  <c r="C38" i="202" s="1"/>
  <c r="BT33" i="202"/>
  <c r="BT32" i="202"/>
  <c r="CA31" i="202"/>
  <c r="CF34" i="202" s="1"/>
  <c r="BT29" i="202"/>
  <c r="C29" i="202"/>
  <c r="BT28" i="202"/>
  <c r="BO28" i="202"/>
  <c r="BN28" i="202"/>
  <c r="BM28" i="202"/>
  <c r="BL28" i="202"/>
  <c r="BK28" i="202"/>
  <c r="BJ28" i="202"/>
  <c r="BP28" i="202" s="1"/>
  <c r="W28" i="202"/>
  <c r="V28" i="202"/>
  <c r="S28" i="202"/>
  <c r="R28" i="202"/>
  <c r="O28" i="202"/>
  <c r="N28" i="202"/>
  <c r="L28" i="202"/>
  <c r="BO27" i="202"/>
  <c r="BN27" i="202"/>
  <c r="BM27" i="202"/>
  <c r="BL27" i="202"/>
  <c r="BK27" i="202"/>
  <c r="BJ27" i="202"/>
  <c r="X27" i="202"/>
  <c r="U27" i="202"/>
  <c r="T27" i="202"/>
  <c r="Q27" i="202"/>
  <c r="P27" i="202"/>
  <c r="M27" i="202"/>
  <c r="L27" i="202"/>
  <c r="BO26" i="202"/>
  <c r="BN26" i="202"/>
  <c r="BM26" i="202"/>
  <c r="BL26" i="202"/>
  <c r="BK26" i="202"/>
  <c r="BJ26" i="202"/>
  <c r="BP26" i="202" s="1"/>
  <c r="X26" i="202"/>
  <c r="V26" i="202"/>
  <c r="T26" i="202"/>
  <c r="R26" i="202"/>
  <c r="P26" i="202"/>
  <c r="N26" i="202"/>
  <c r="L26" i="202"/>
  <c r="BT25" i="202"/>
  <c r="BO25" i="202"/>
  <c r="BN25" i="202"/>
  <c r="BM25" i="202"/>
  <c r="BL25" i="202"/>
  <c r="BK25" i="202"/>
  <c r="BJ25" i="202"/>
  <c r="BP25" i="202" s="1"/>
  <c r="W25" i="202"/>
  <c r="U25" i="202"/>
  <c r="S25" i="202"/>
  <c r="Q25" i="202"/>
  <c r="O25" i="202"/>
  <c r="M25" i="202"/>
  <c r="L25" i="202"/>
  <c r="CK24" i="202"/>
  <c r="CK30" i="202" s="1"/>
  <c r="CQ29" i="202" s="1"/>
  <c r="BT24" i="202"/>
  <c r="BO24" i="202"/>
  <c r="BN24" i="202"/>
  <c r="BM24" i="202"/>
  <c r="BL24" i="202"/>
  <c r="BK24" i="202"/>
  <c r="BJ24" i="202"/>
  <c r="BP24" i="202" s="1"/>
  <c r="X24" i="202"/>
  <c r="X29" i="202" s="1"/>
  <c r="AB26" i="202" s="1"/>
  <c r="AL26" i="202" s="1"/>
  <c r="AW26" i="202" s="1"/>
  <c r="W24" i="202"/>
  <c r="W29" i="202" s="1"/>
  <c r="AB25" i="202" s="1"/>
  <c r="AL25" i="202" s="1"/>
  <c r="AW25" i="202" s="1"/>
  <c r="T24" i="202"/>
  <c r="T29" i="202" s="1"/>
  <c r="AA26" i="202" s="1"/>
  <c r="S24" i="202"/>
  <c r="S29" i="202" s="1"/>
  <c r="AA25" i="202" s="1"/>
  <c r="P24" i="202"/>
  <c r="P29" i="202" s="1"/>
  <c r="Z26" i="202" s="1"/>
  <c r="O24" i="202"/>
  <c r="O29" i="202" s="1"/>
  <c r="Z25" i="202" s="1"/>
  <c r="L24" i="202"/>
  <c r="H24" i="202"/>
  <c r="H27" i="202" s="1"/>
  <c r="C24" i="202"/>
  <c r="H28" i="202" s="1"/>
  <c r="CQ23" i="202"/>
  <c r="CA23" i="202"/>
  <c r="BO23" i="202"/>
  <c r="BN23" i="202"/>
  <c r="BM23" i="202"/>
  <c r="BL23" i="202"/>
  <c r="BK23" i="202"/>
  <c r="BJ23" i="202"/>
  <c r="BP23" i="202" s="1"/>
  <c r="V23" i="202"/>
  <c r="V29" i="202" s="1"/>
  <c r="AB24" i="202" s="1"/>
  <c r="AL24" i="202" s="1"/>
  <c r="AW24" i="202" s="1"/>
  <c r="U23" i="202"/>
  <c r="U29" i="202" s="1"/>
  <c r="AB23" i="202" s="1"/>
  <c r="AL23" i="202" s="1"/>
  <c r="AW23" i="202" s="1"/>
  <c r="R23" i="202"/>
  <c r="R29" i="202" s="1"/>
  <c r="AA24" i="202" s="1"/>
  <c r="Q23" i="202"/>
  <c r="Q29" i="202" s="1"/>
  <c r="AA23" i="202" s="1"/>
  <c r="N23" i="202"/>
  <c r="N29" i="202" s="1"/>
  <c r="Z24" i="202" s="1"/>
  <c r="M23" i="202"/>
  <c r="M29" i="202" s="1"/>
  <c r="Z23" i="202" s="1"/>
  <c r="L23" i="202"/>
  <c r="H23" i="202"/>
  <c r="C28" i="202" s="1"/>
  <c r="C23" i="202"/>
  <c r="C27" i="202" s="1"/>
  <c r="BT21" i="202"/>
  <c r="BT20" i="202"/>
  <c r="CF19" i="202"/>
  <c r="CK23" i="202" s="1"/>
  <c r="C18" i="202"/>
  <c r="BT17" i="202"/>
  <c r="BO17" i="202"/>
  <c r="BN17" i="202"/>
  <c r="BM17" i="202"/>
  <c r="BL17" i="202"/>
  <c r="BK17" i="202"/>
  <c r="BJ17" i="202"/>
  <c r="W17" i="202"/>
  <c r="V17" i="202"/>
  <c r="S17" i="202"/>
  <c r="R17" i="202"/>
  <c r="O17" i="202"/>
  <c r="N17" i="202"/>
  <c r="L17" i="202"/>
  <c r="BT16" i="202"/>
  <c r="BO16" i="202"/>
  <c r="BN16" i="202"/>
  <c r="BM16" i="202"/>
  <c r="BL16" i="202"/>
  <c r="BK16" i="202"/>
  <c r="BJ16" i="202"/>
  <c r="BP16" i="202" s="1"/>
  <c r="X16" i="202"/>
  <c r="U16" i="202"/>
  <c r="T16" i="202"/>
  <c r="Q16" i="202"/>
  <c r="P16" i="202"/>
  <c r="M16" i="202"/>
  <c r="L16" i="202"/>
  <c r="CA15" i="202"/>
  <c r="CF18" i="202" s="1"/>
  <c r="BO15" i="202"/>
  <c r="BN15" i="202"/>
  <c r="BM15" i="202"/>
  <c r="BL15" i="202"/>
  <c r="BK15" i="202"/>
  <c r="BJ15" i="202"/>
  <c r="X15" i="202"/>
  <c r="V15" i="202"/>
  <c r="T15" i="202"/>
  <c r="R15" i="202"/>
  <c r="P15" i="202"/>
  <c r="N15" i="202"/>
  <c r="L15" i="202"/>
  <c r="BO14" i="202"/>
  <c r="BN14" i="202"/>
  <c r="BM14" i="202"/>
  <c r="BL14" i="202"/>
  <c r="BK14" i="202"/>
  <c r="BJ14" i="202"/>
  <c r="W14" i="202"/>
  <c r="U14" i="202"/>
  <c r="S14" i="202"/>
  <c r="Q14" i="202"/>
  <c r="O14" i="202"/>
  <c r="M14" i="202"/>
  <c r="L14" i="202"/>
  <c r="BT13" i="202"/>
  <c r="BO13" i="202"/>
  <c r="BN13" i="202"/>
  <c r="BM13" i="202"/>
  <c r="BL13" i="202"/>
  <c r="BK13" i="202"/>
  <c r="BJ13" i="202"/>
  <c r="X13" i="202"/>
  <c r="X18" i="202" s="1"/>
  <c r="AB15" i="202" s="1"/>
  <c r="AL15" i="202" s="1"/>
  <c r="AW15" i="202" s="1"/>
  <c r="W13" i="202"/>
  <c r="W18" i="202" s="1"/>
  <c r="AB14" i="202" s="1"/>
  <c r="AL14" i="202" s="1"/>
  <c r="AW14" i="202" s="1"/>
  <c r="T13" i="202"/>
  <c r="T18" i="202" s="1"/>
  <c r="AA15" i="202" s="1"/>
  <c r="S13" i="202"/>
  <c r="S18" i="202" s="1"/>
  <c r="AA14" i="202" s="1"/>
  <c r="P13" i="202"/>
  <c r="P18" i="202" s="1"/>
  <c r="Z15" i="202" s="1"/>
  <c r="O13" i="202"/>
  <c r="O18" i="202" s="1"/>
  <c r="Z14" i="202" s="1"/>
  <c r="L13" i="202"/>
  <c r="H13" i="202"/>
  <c r="H16" i="202" s="1"/>
  <c r="C13" i="202"/>
  <c r="H14" i="202" s="1"/>
  <c r="BT12" i="202"/>
  <c r="BO12" i="202"/>
  <c r="BN12" i="202"/>
  <c r="BM12" i="202"/>
  <c r="BL12" i="202"/>
  <c r="BK12" i="202"/>
  <c r="BJ12" i="202"/>
  <c r="V12" i="202"/>
  <c r="V18" i="202" s="1"/>
  <c r="AB13" i="202" s="1"/>
  <c r="AL13" i="202" s="1"/>
  <c r="AW13" i="202" s="1"/>
  <c r="U12" i="202"/>
  <c r="U18" i="202" s="1"/>
  <c r="AB12" i="202" s="1"/>
  <c r="AL12" i="202" s="1"/>
  <c r="AW12" i="202" s="1"/>
  <c r="R12" i="202"/>
  <c r="R18" i="202" s="1"/>
  <c r="AA13" i="202" s="1"/>
  <c r="Q12" i="202"/>
  <c r="Q18" i="202" s="1"/>
  <c r="AA12" i="202" s="1"/>
  <c r="N12" i="202"/>
  <c r="N18" i="202" s="1"/>
  <c r="Z13" i="202" s="1"/>
  <c r="M12" i="202"/>
  <c r="M18" i="202" s="1"/>
  <c r="Z12" i="202" s="1"/>
  <c r="L12" i="202"/>
  <c r="H12" i="202"/>
  <c r="C17" i="202" s="1"/>
  <c r="C12" i="202"/>
  <c r="C16" i="202" s="1"/>
  <c r="BO94" i="201"/>
  <c r="BN94" i="201"/>
  <c r="BM94" i="201"/>
  <c r="BL94" i="201"/>
  <c r="BK94" i="201"/>
  <c r="BJ94" i="201"/>
  <c r="W94" i="201"/>
  <c r="V94" i="201"/>
  <c r="S94" i="201"/>
  <c r="R94" i="201"/>
  <c r="O94" i="201"/>
  <c r="N94" i="201"/>
  <c r="L94" i="201"/>
  <c r="C94" i="201"/>
  <c r="BO93" i="201"/>
  <c r="BN93" i="201"/>
  <c r="BM93" i="201"/>
  <c r="BL93" i="201"/>
  <c r="BK93" i="201"/>
  <c r="BJ93" i="201"/>
  <c r="X93" i="201"/>
  <c r="U93" i="201"/>
  <c r="T93" i="201"/>
  <c r="Q93" i="201"/>
  <c r="P93" i="201"/>
  <c r="M93" i="201"/>
  <c r="L93" i="201"/>
  <c r="BO92" i="201"/>
  <c r="BN92" i="201"/>
  <c r="BM92" i="201"/>
  <c r="BL92" i="201"/>
  <c r="BK92" i="201"/>
  <c r="BJ92" i="201"/>
  <c r="BP92" i="201" s="1"/>
  <c r="AI92" i="201"/>
  <c r="AQ88" i="201" s="1"/>
  <c r="X92" i="201"/>
  <c r="V92" i="201"/>
  <c r="T92" i="201"/>
  <c r="R92" i="201"/>
  <c r="P92" i="201"/>
  <c r="N92" i="201"/>
  <c r="L92" i="201"/>
  <c r="C92" i="201"/>
  <c r="BO91" i="201"/>
  <c r="BN91" i="201"/>
  <c r="BM91" i="201"/>
  <c r="BL91" i="201"/>
  <c r="BK91" i="201"/>
  <c r="BJ91" i="201"/>
  <c r="W91" i="201"/>
  <c r="U91" i="201"/>
  <c r="S91" i="201"/>
  <c r="Q91" i="201"/>
  <c r="O91" i="201"/>
  <c r="M91" i="201"/>
  <c r="L91" i="201"/>
  <c r="BO90" i="201"/>
  <c r="BN90" i="201"/>
  <c r="BM90" i="201"/>
  <c r="BL90" i="201"/>
  <c r="BK90" i="201"/>
  <c r="BJ90" i="201"/>
  <c r="BP90" i="201" s="1"/>
  <c r="AT90" i="201"/>
  <c r="AI90" i="201"/>
  <c r="AO88" i="201" s="1"/>
  <c r="X90" i="201"/>
  <c r="X95" i="201" s="1"/>
  <c r="AB92" i="201" s="1"/>
  <c r="AL92" i="201" s="1"/>
  <c r="AW92" i="201" s="1"/>
  <c r="W90" i="201"/>
  <c r="W95" i="201" s="1"/>
  <c r="AB91" i="201" s="1"/>
  <c r="AL91" i="201" s="1"/>
  <c r="AW91" i="201" s="1"/>
  <c r="T90" i="201"/>
  <c r="T95" i="201" s="1"/>
  <c r="AA92" i="201" s="1"/>
  <c r="S90" i="201"/>
  <c r="S95" i="201" s="1"/>
  <c r="AA91" i="201" s="1"/>
  <c r="P90" i="201"/>
  <c r="P95" i="201" s="1"/>
  <c r="Z92" i="201" s="1"/>
  <c r="O90" i="201"/>
  <c r="O95" i="201" s="1"/>
  <c r="Z91" i="201" s="1"/>
  <c r="L90" i="201"/>
  <c r="H90" i="201"/>
  <c r="H93" i="201" s="1"/>
  <c r="C90" i="201"/>
  <c r="BO89" i="201"/>
  <c r="BN89" i="201"/>
  <c r="BM89" i="201"/>
  <c r="BL89" i="201"/>
  <c r="BK89" i="201"/>
  <c r="BJ89" i="201"/>
  <c r="V89" i="201"/>
  <c r="V95" i="201" s="1"/>
  <c r="AB90" i="201" s="1"/>
  <c r="AL90" i="201" s="1"/>
  <c r="AW90" i="201" s="1"/>
  <c r="U89" i="201"/>
  <c r="U95" i="201" s="1"/>
  <c r="AB89" i="201" s="1"/>
  <c r="AL89" i="201" s="1"/>
  <c r="AW89" i="201" s="1"/>
  <c r="R89" i="201"/>
  <c r="R95" i="201" s="1"/>
  <c r="AA90" i="201" s="1"/>
  <c r="Q89" i="201"/>
  <c r="Q95" i="201" s="1"/>
  <c r="AA89" i="201" s="1"/>
  <c r="N89" i="201"/>
  <c r="N95" i="201" s="1"/>
  <c r="Z90" i="201" s="1"/>
  <c r="M89" i="201"/>
  <c r="M95" i="201" s="1"/>
  <c r="Z89" i="201" s="1"/>
  <c r="L89" i="201"/>
  <c r="H89" i="201"/>
  <c r="C89" i="201"/>
  <c r="C91" i="201" s="1"/>
  <c r="BO83" i="201"/>
  <c r="BN83" i="201"/>
  <c r="BM83" i="201"/>
  <c r="BL83" i="201"/>
  <c r="BK83" i="201"/>
  <c r="BJ83" i="201"/>
  <c r="BP83" i="201" s="1"/>
  <c r="W83" i="201"/>
  <c r="V83" i="201"/>
  <c r="S83" i="201"/>
  <c r="R83" i="201"/>
  <c r="O83" i="201"/>
  <c r="N83" i="201"/>
  <c r="L83" i="201"/>
  <c r="BO82" i="201"/>
  <c r="BN82" i="201"/>
  <c r="BM82" i="201"/>
  <c r="BL82" i="201"/>
  <c r="BK82" i="201"/>
  <c r="BJ82" i="201"/>
  <c r="BP82" i="201" s="1"/>
  <c r="X82" i="201"/>
  <c r="U82" i="201"/>
  <c r="T82" i="201"/>
  <c r="Q82" i="201"/>
  <c r="P82" i="201"/>
  <c r="M82" i="201"/>
  <c r="L82" i="201"/>
  <c r="BO81" i="201"/>
  <c r="BN81" i="201"/>
  <c r="BM81" i="201"/>
  <c r="BL81" i="201"/>
  <c r="BK81" i="201"/>
  <c r="BJ81" i="201"/>
  <c r="BP81" i="201" s="1"/>
  <c r="X81" i="201"/>
  <c r="V81" i="201"/>
  <c r="T81" i="201"/>
  <c r="R81" i="201"/>
  <c r="P81" i="201"/>
  <c r="N81" i="201"/>
  <c r="L81" i="201"/>
  <c r="BO80" i="201"/>
  <c r="BN80" i="201"/>
  <c r="BM80" i="201"/>
  <c r="BL80" i="201"/>
  <c r="BK80" i="201"/>
  <c r="BJ80" i="201"/>
  <c r="BP80" i="201" s="1"/>
  <c r="W80" i="201"/>
  <c r="U80" i="201"/>
  <c r="S80" i="201"/>
  <c r="Q80" i="201"/>
  <c r="O80" i="201"/>
  <c r="M80" i="201"/>
  <c r="L80" i="201"/>
  <c r="BO79" i="201"/>
  <c r="BN79" i="201"/>
  <c r="BM79" i="201"/>
  <c r="BL79" i="201"/>
  <c r="BK79" i="201"/>
  <c r="BJ79" i="201"/>
  <c r="BP79" i="201" s="1"/>
  <c r="X79" i="201"/>
  <c r="X84" i="201" s="1"/>
  <c r="AB81" i="201" s="1"/>
  <c r="AL81" i="201" s="1"/>
  <c r="AW81" i="201" s="1"/>
  <c r="W79" i="201"/>
  <c r="W84" i="201" s="1"/>
  <c r="AB80" i="201" s="1"/>
  <c r="AL80" i="201" s="1"/>
  <c r="AW80" i="201" s="1"/>
  <c r="T79" i="201"/>
  <c r="T84" i="201" s="1"/>
  <c r="AA81" i="201" s="1"/>
  <c r="S79" i="201"/>
  <c r="S84" i="201" s="1"/>
  <c r="AA80" i="201" s="1"/>
  <c r="P79" i="201"/>
  <c r="P84" i="201" s="1"/>
  <c r="Z81" i="201" s="1"/>
  <c r="O79" i="201"/>
  <c r="O84" i="201" s="1"/>
  <c r="Z80" i="201" s="1"/>
  <c r="L79" i="201"/>
  <c r="H79" i="201"/>
  <c r="C79" i="201"/>
  <c r="BO78" i="201"/>
  <c r="BN78" i="201"/>
  <c r="BM78" i="201"/>
  <c r="BL78" i="201"/>
  <c r="BK78" i="201"/>
  <c r="BJ78" i="201"/>
  <c r="BP78" i="201" s="1"/>
  <c r="BP84" i="201" s="1"/>
  <c r="V78" i="201"/>
  <c r="V84" i="201" s="1"/>
  <c r="AB79" i="201" s="1"/>
  <c r="AL79" i="201" s="1"/>
  <c r="AW79" i="201" s="1"/>
  <c r="U78" i="201"/>
  <c r="U84" i="201" s="1"/>
  <c r="AB78" i="201" s="1"/>
  <c r="AL78" i="201" s="1"/>
  <c r="AW78" i="201" s="1"/>
  <c r="R78" i="201"/>
  <c r="R84" i="201" s="1"/>
  <c r="AA79" i="201" s="1"/>
  <c r="Q78" i="201"/>
  <c r="Q84" i="201" s="1"/>
  <c r="AA78" i="201" s="1"/>
  <c r="N78" i="201"/>
  <c r="N84" i="201" s="1"/>
  <c r="Z79" i="201" s="1"/>
  <c r="M78" i="201"/>
  <c r="M84" i="201" s="1"/>
  <c r="Z78" i="201" s="1"/>
  <c r="L78" i="201"/>
  <c r="H78" i="201"/>
  <c r="AI79" i="201" s="1"/>
  <c r="C78" i="201"/>
  <c r="BV77" i="201"/>
  <c r="BV76" i="201"/>
  <c r="CC75" i="201"/>
  <c r="CC74" i="201"/>
  <c r="BV73" i="201"/>
  <c r="BV72" i="201"/>
  <c r="BO72" i="201"/>
  <c r="BN72" i="201"/>
  <c r="BM72" i="201"/>
  <c r="BL72" i="201"/>
  <c r="BK72" i="201"/>
  <c r="BJ72" i="201"/>
  <c r="W72" i="201"/>
  <c r="V72" i="201"/>
  <c r="S72" i="201"/>
  <c r="R72" i="201"/>
  <c r="O72" i="201"/>
  <c r="N72" i="201"/>
  <c r="L72" i="201"/>
  <c r="CH71" i="201"/>
  <c r="BO71" i="201"/>
  <c r="BN71" i="201"/>
  <c r="BM71" i="201"/>
  <c r="BL71" i="201"/>
  <c r="BK71" i="201"/>
  <c r="BJ71" i="201"/>
  <c r="BP71" i="201" s="1"/>
  <c r="X71" i="201"/>
  <c r="U71" i="201"/>
  <c r="T71" i="201"/>
  <c r="Q71" i="201"/>
  <c r="P71" i="201"/>
  <c r="M71" i="201"/>
  <c r="L71" i="201"/>
  <c r="CH70" i="201"/>
  <c r="BO70" i="201"/>
  <c r="BN70" i="201"/>
  <c r="BM70" i="201"/>
  <c r="BL70" i="201"/>
  <c r="BK70" i="201"/>
  <c r="BJ70" i="201"/>
  <c r="BP70" i="201" s="1"/>
  <c r="X70" i="201"/>
  <c r="V70" i="201"/>
  <c r="T70" i="201"/>
  <c r="R70" i="201"/>
  <c r="P70" i="201"/>
  <c r="N70" i="201"/>
  <c r="L70" i="201"/>
  <c r="BV69" i="201"/>
  <c r="BO69" i="201"/>
  <c r="BN69" i="201"/>
  <c r="BM69" i="201"/>
  <c r="BL69" i="201"/>
  <c r="BK69" i="201"/>
  <c r="BJ69" i="201"/>
  <c r="BP69" i="201" s="1"/>
  <c r="W69" i="201"/>
  <c r="U69" i="201"/>
  <c r="S69" i="201"/>
  <c r="Q69" i="201"/>
  <c r="O69" i="201"/>
  <c r="M69" i="201"/>
  <c r="L69" i="201"/>
  <c r="BV68" i="201"/>
  <c r="BO68" i="201"/>
  <c r="BN68" i="201"/>
  <c r="BM68" i="201"/>
  <c r="BL68" i="201"/>
  <c r="BK68" i="201"/>
  <c r="BJ68" i="201"/>
  <c r="BP68" i="201" s="1"/>
  <c r="X68" i="201"/>
  <c r="X73" i="201" s="1"/>
  <c r="AB70" i="201" s="1"/>
  <c r="AL70" i="201" s="1"/>
  <c r="AW70" i="201" s="1"/>
  <c r="W68" i="201"/>
  <c r="W73" i="201" s="1"/>
  <c r="AB69" i="201" s="1"/>
  <c r="AL69" i="201" s="1"/>
  <c r="AW69" i="201" s="1"/>
  <c r="T68" i="201"/>
  <c r="T73" i="201" s="1"/>
  <c r="AA70" i="201" s="1"/>
  <c r="S68" i="201"/>
  <c r="S73" i="201" s="1"/>
  <c r="AA69" i="201" s="1"/>
  <c r="P68" i="201"/>
  <c r="P73" i="201" s="1"/>
  <c r="Z70" i="201" s="1"/>
  <c r="O68" i="201"/>
  <c r="O73" i="201" s="1"/>
  <c r="Z69" i="201" s="1"/>
  <c r="L68" i="201"/>
  <c r="H68" i="201"/>
  <c r="AI70" i="201" s="1"/>
  <c r="C68" i="201"/>
  <c r="H72" i="201" s="1"/>
  <c r="CC67" i="201"/>
  <c r="BO67" i="201"/>
  <c r="BN67" i="201"/>
  <c r="BM67" i="201"/>
  <c r="BL67" i="201"/>
  <c r="BK67" i="201"/>
  <c r="BJ67" i="201"/>
  <c r="V67" i="201"/>
  <c r="V73" i="201" s="1"/>
  <c r="AB68" i="201" s="1"/>
  <c r="AL68" i="201" s="1"/>
  <c r="AW68" i="201" s="1"/>
  <c r="U67" i="201"/>
  <c r="U73" i="201" s="1"/>
  <c r="AB67" i="201" s="1"/>
  <c r="AL67" i="201" s="1"/>
  <c r="AW67" i="201" s="1"/>
  <c r="R67" i="201"/>
  <c r="R73" i="201" s="1"/>
  <c r="AA68" i="201" s="1"/>
  <c r="Q67" i="201"/>
  <c r="Q73" i="201" s="1"/>
  <c r="AA67" i="201" s="1"/>
  <c r="N67" i="201"/>
  <c r="N73" i="201" s="1"/>
  <c r="Z68" i="201" s="1"/>
  <c r="M67" i="201"/>
  <c r="M73" i="201" s="1"/>
  <c r="Z67" i="201" s="1"/>
  <c r="L67" i="201"/>
  <c r="H67" i="201"/>
  <c r="C70" i="201" s="1"/>
  <c r="C67" i="201"/>
  <c r="C71" i="201" s="1"/>
  <c r="CM66" i="201"/>
  <c r="CC66" i="201"/>
  <c r="CM65" i="201"/>
  <c r="BV65" i="201"/>
  <c r="BV64" i="201"/>
  <c r="BV61" i="201"/>
  <c r="BO61" i="201"/>
  <c r="BN61" i="201"/>
  <c r="BM61" i="201"/>
  <c r="BL61" i="201"/>
  <c r="BK61" i="201"/>
  <c r="BJ61" i="201"/>
  <c r="BP61" i="201" s="1"/>
  <c r="W61" i="201"/>
  <c r="V61" i="201"/>
  <c r="S61" i="201"/>
  <c r="R61" i="201"/>
  <c r="O61" i="201"/>
  <c r="N61" i="201"/>
  <c r="L61" i="201"/>
  <c r="CM60" i="201"/>
  <c r="BV60" i="201"/>
  <c r="BO60" i="201"/>
  <c r="BN60" i="201"/>
  <c r="BM60" i="201"/>
  <c r="BL60" i="201"/>
  <c r="BK60" i="201"/>
  <c r="BJ60" i="201"/>
  <c r="BP60" i="201" s="1"/>
  <c r="X60" i="201"/>
  <c r="U60" i="201"/>
  <c r="T60" i="201"/>
  <c r="Q60" i="201"/>
  <c r="P60" i="201"/>
  <c r="M60" i="201"/>
  <c r="L60" i="201"/>
  <c r="CM59" i="201"/>
  <c r="CC59" i="201"/>
  <c r="BO59" i="201"/>
  <c r="BN59" i="201"/>
  <c r="BM59" i="201"/>
  <c r="BL59" i="201"/>
  <c r="BK59" i="201"/>
  <c r="BJ59" i="201"/>
  <c r="BP59" i="201" s="1"/>
  <c r="X59" i="201"/>
  <c r="V59" i="201"/>
  <c r="T59" i="201"/>
  <c r="R59" i="201"/>
  <c r="P59" i="201"/>
  <c r="N59" i="201"/>
  <c r="L59" i="201"/>
  <c r="CC58" i="201"/>
  <c r="BO58" i="201"/>
  <c r="BN58" i="201"/>
  <c r="BM58" i="201"/>
  <c r="BL58" i="201"/>
  <c r="BK58" i="201"/>
  <c r="BJ58" i="201"/>
  <c r="BP58" i="201" s="1"/>
  <c r="W58" i="201"/>
  <c r="U58" i="201"/>
  <c r="S58" i="201"/>
  <c r="Q58" i="201"/>
  <c r="O58" i="201"/>
  <c r="M58" i="201"/>
  <c r="L58" i="201"/>
  <c r="BV57" i="201"/>
  <c r="BO57" i="201"/>
  <c r="BN57" i="201"/>
  <c r="BM57" i="201"/>
  <c r="BL57" i="201"/>
  <c r="BK57" i="201"/>
  <c r="BJ57" i="201"/>
  <c r="BP57" i="201" s="1"/>
  <c r="X57" i="201"/>
  <c r="X62" i="201" s="1"/>
  <c r="AB59" i="201" s="1"/>
  <c r="AL59" i="201" s="1"/>
  <c r="AW59" i="201" s="1"/>
  <c r="W57" i="201"/>
  <c r="W62" i="201" s="1"/>
  <c r="AB58" i="201" s="1"/>
  <c r="AL58" i="201" s="1"/>
  <c r="AW58" i="201" s="1"/>
  <c r="T57" i="201"/>
  <c r="T62" i="201" s="1"/>
  <c r="AA59" i="201" s="1"/>
  <c r="S57" i="201"/>
  <c r="S62" i="201" s="1"/>
  <c r="AA58" i="201" s="1"/>
  <c r="P57" i="201"/>
  <c r="P62" i="201" s="1"/>
  <c r="Z59" i="201" s="1"/>
  <c r="O57" i="201"/>
  <c r="O62" i="201" s="1"/>
  <c r="Z58" i="201" s="1"/>
  <c r="L57" i="201"/>
  <c r="H57" i="201"/>
  <c r="C57" i="201"/>
  <c r="BV56" i="201"/>
  <c r="BO56" i="201"/>
  <c r="BN56" i="201"/>
  <c r="BM56" i="201"/>
  <c r="BL56" i="201"/>
  <c r="BK56" i="201"/>
  <c r="BJ56" i="201"/>
  <c r="BP56" i="201" s="1"/>
  <c r="BP62" i="201" s="1"/>
  <c r="V56" i="201"/>
  <c r="V62" i="201" s="1"/>
  <c r="AB57" i="201" s="1"/>
  <c r="AL57" i="201" s="1"/>
  <c r="AW57" i="201" s="1"/>
  <c r="U56" i="201"/>
  <c r="U62" i="201" s="1"/>
  <c r="AB56" i="201" s="1"/>
  <c r="AL56" i="201" s="1"/>
  <c r="AW56" i="201" s="1"/>
  <c r="R56" i="201"/>
  <c r="R62" i="201" s="1"/>
  <c r="AA57" i="201" s="1"/>
  <c r="Q56" i="201"/>
  <c r="Q62" i="201" s="1"/>
  <c r="AA56" i="201" s="1"/>
  <c r="N56" i="201"/>
  <c r="N62" i="201" s="1"/>
  <c r="Z57" i="201" s="1"/>
  <c r="M56" i="201"/>
  <c r="M62" i="201" s="1"/>
  <c r="Z56" i="201" s="1"/>
  <c r="L56" i="201"/>
  <c r="H56" i="201"/>
  <c r="C56" i="201"/>
  <c r="CH55" i="201"/>
  <c r="CH54" i="201"/>
  <c r="BV53" i="201"/>
  <c r="BV52" i="201"/>
  <c r="CC51" i="201"/>
  <c r="CC50" i="201"/>
  <c r="BO50" i="201"/>
  <c r="BN50" i="201"/>
  <c r="BM50" i="201"/>
  <c r="BL50" i="201"/>
  <c r="BK50" i="201"/>
  <c r="BJ50" i="201"/>
  <c r="W50" i="201"/>
  <c r="V50" i="201"/>
  <c r="S50" i="201"/>
  <c r="R50" i="201"/>
  <c r="O50" i="201"/>
  <c r="N50" i="201"/>
  <c r="L50" i="201"/>
  <c r="BV49" i="201"/>
  <c r="BO49" i="201"/>
  <c r="BN49" i="201"/>
  <c r="BM49" i="201"/>
  <c r="BL49" i="201"/>
  <c r="BK49" i="201"/>
  <c r="BJ49" i="201"/>
  <c r="BP49" i="201" s="1"/>
  <c r="X49" i="201"/>
  <c r="U49" i="201"/>
  <c r="T49" i="201"/>
  <c r="Q49" i="201"/>
  <c r="P49" i="201"/>
  <c r="M49" i="201"/>
  <c r="L49" i="201"/>
  <c r="BV48" i="201"/>
  <c r="BO48" i="201"/>
  <c r="BN48" i="201"/>
  <c r="BM48" i="201"/>
  <c r="BL48" i="201"/>
  <c r="BK48" i="201"/>
  <c r="BJ48" i="201"/>
  <c r="X48" i="201"/>
  <c r="V48" i="201"/>
  <c r="T48" i="201"/>
  <c r="R48" i="201"/>
  <c r="P48" i="201"/>
  <c r="N48" i="201"/>
  <c r="L48" i="201"/>
  <c r="BO47" i="201"/>
  <c r="BN47" i="201"/>
  <c r="BM47" i="201"/>
  <c r="BL47" i="201"/>
  <c r="BK47" i="201"/>
  <c r="BJ47" i="201"/>
  <c r="BP47" i="201" s="1"/>
  <c r="W47" i="201"/>
  <c r="U47" i="201"/>
  <c r="S47" i="201"/>
  <c r="Q47" i="201"/>
  <c r="O47" i="201"/>
  <c r="M47" i="201"/>
  <c r="L47" i="201"/>
  <c r="BO46" i="201"/>
  <c r="BN46" i="201"/>
  <c r="BM46" i="201"/>
  <c r="BL46" i="201"/>
  <c r="BK46" i="201"/>
  <c r="BJ46" i="201"/>
  <c r="BP46" i="201" s="1"/>
  <c r="X46" i="201"/>
  <c r="X51" i="201" s="1"/>
  <c r="AB48" i="201" s="1"/>
  <c r="AL48" i="201" s="1"/>
  <c r="AW48" i="201" s="1"/>
  <c r="W46" i="201"/>
  <c r="W51" i="201" s="1"/>
  <c r="AB47" i="201" s="1"/>
  <c r="AL47" i="201" s="1"/>
  <c r="AW47" i="201" s="1"/>
  <c r="T46" i="201"/>
  <c r="T51" i="201" s="1"/>
  <c r="AA48" i="201" s="1"/>
  <c r="S46" i="201"/>
  <c r="S51" i="201" s="1"/>
  <c r="AA47" i="201" s="1"/>
  <c r="P46" i="201"/>
  <c r="P51" i="201" s="1"/>
  <c r="Z48" i="201" s="1"/>
  <c r="O46" i="201"/>
  <c r="O51" i="201" s="1"/>
  <c r="Z47" i="201" s="1"/>
  <c r="L46" i="201"/>
  <c r="H46" i="201"/>
  <c r="H49" i="201" s="1"/>
  <c r="C46" i="201"/>
  <c r="H50" i="201" s="1"/>
  <c r="BO45" i="201"/>
  <c r="BN45" i="201"/>
  <c r="BM45" i="201"/>
  <c r="BL45" i="201"/>
  <c r="BK45" i="201"/>
  <c r="BJ45" i="201"/>
  <c r="BP45" i="201" s="1"/>
  <c r="V45" i="201"/>
  <c r="V51" i="201" s="1"/>
  <c r="AB46" i="201" s="1"/>
  <c r="AL46" i="201" s="1"/>
  <c r="AW46" i="201" s="1"/>
  <c r="U45" i="201"/>
  <c r="U51" i="201" s="1"/>
  <c r="AB45" i="201" s="1"/>
  <c r="AL45" i="201" s="1"/>
  <c r="AW45" i="201" s="1"/>
  <c r="R45" i="201"/>
  <c r="R51" i="201" s="1"/>
  <c r="AA46" i="201" s="1"/>
  <c r="Q45" i="201"/>
  <c r="Q51" i="201" s="1"/>
  <c r="AA45" i="201" s="1"/>
  <c r="N45" i="201"/>
  <c r="N51" i="201" s="1"/>
  <c r="Z46" i="201" s="1"/>
  <c r="M45" i="201"/>
  <c r="M51" i="201" s="1"/>
  <c r="Z45" i="201" s="1"/>
  <c r="L45" i="201"/>
  <c r="H45" i="201"/>
  <c r="C48" i="201" s="1"/>
  <c r="C45" i="201"/>
  <c r="C49" i="201" s="1"/>
  <c r="BO39" i="201"/>
  <c r="BN39" i="201"/>
  <c r="BM39" i="201"/>
  <c r="BL39" i="201"/>
  <c r="BK39" i="201"/>
  <c r="BJ39" i="201"/>
  <c r="W39" i="201"/>
  <c r="V39" i="201"/>
  <c r="S39" i="201"/>
  <c r="R39" i="201"/>
  <c r="O39" i="201"/>
  <c r="N39" i="201"/>
  <c r="L39" i="201"/>
  <c r="BO38" i="201"/>
  <c r="BN38" i="201"/>
  <c r="BM38" i="201"/>
  <c r="BL38" i="201"/>
  <c r="BK38" i="201"/>
  <c r="BJ38" i="201"/>
  <c r="BP38" i="201" s="1"/>
  <c r="X38" i="201"/>
  <c r="U38" i="201"/>
  <c r="T38" i="201"/>
  <c r="Q38" i="201"/>
  <c r="P38" i="201"/>
  <c r="M38" i="201"/>
  <c r="L38" i="201"/>
  <c r="BO37" i="201"/>
  <c r="BN37" i="201"/>
  <c r="BM37" i="201"/>
  <c r="BL37" i="201"/>
  <c r="BK37" i="201"/>
  <c r="BJ37" i="201"/>
  <c r="X37" i="201"/>
  <c r="V37" i="201"/>
  <c r="T37" i="201"/>
  <c r="R37" i="201"/>
  <c r="P37" i="201"/>
  <c r="N37" i="201"/>
  <c r="L37" i="201"/>
  <c r="BO36" i="201"/>
  <c r="BN36" i="201"/>
  <c r="BM36" i="201"/>
  <c r="BL36" i="201"/>
  <c r="BK36" i="201"/>
  <c r="BJ36" i="201"/>
  <c r="BP36" i="201" s="1"/>
  <c r="W36" i="201"/>
  <c r="U36" i="201"/>
  <c r="S36" i="201"/>
  <c r="Q36" i="201"/>
  <c r="O36" i="201"/>
  <c r="M36" i="201"/>
  <c r="L36" i="201"/>
  <c r="BO35" i="201"/>
  <c r="BN35" i="201"/>
  <c r="BM35" i="201"/>
  <c r="BL35" i="201"/>
  <c r="BK35" i="201"/>
  <c r="BJ35" i="201"/>
  <c r="X35" i="201"/>
  <c r="X40" i="201" s="1"/>
  <c r="AB37" i="201" s="1"/>
  <c r="AL37" i="201" s="1"/>
  <c r="AW37" i="201" s="1"/>
  <c r="W35" i="201"/>
  <c r="W40" i="201" s="1"/>
  <c r="AB36" i="201" s="1"/>
  <c r="AL36" i="201" s="1"/>
  <c r="AW36" i="201" s="1"/>
  <c r="T35" i="201"/>
  <c r="T40" i="201" s="1"/>
  <c r="AA37" i="201" s="1"/>
  <c r="S35" i="201"/>
  <c r="S40" i="201" s="1"/>
  <c r="AA36" i="201" s="1"/>
  <c r="P35" i="201"/>
  <c r="P40" i="201" s="1"/>
  <c r="Z37" i="201" s="1"/>
  <c r="O35" i="201"/>
  <c r="O40" i="201" s="1"/>
  <c r="Z36" i="201" s="1"/>
  <c r="L35" i="201"/>
  <c r="H35" i="201"/>
  <c r="C35" i="201"/>
  <c r="BO34" i="201"/>
  <c r="BN34" i="201"/>
  <c r="BM34" i="201"/>
  <c r="BL34" i="201"/>
  <c r="BK34" i="201"/>
  <c r="BJ34" i="201"/>
  <c r="BP34" i="201" s="1"/>
  <c r="V34" i="201"/>
  <c r="V40" i="201" s="1"/>
  <c r="AB35" i="201" s="1"/>
  <c r="AL35" i="201" s="1"/>
  <c r="AW35" i="201" s="1"/>
  <c r="U34" i="201"/>
  <c r="U40" i="201" s="1"/>
  <c r="AB34" i="201" s="1"/>
  <c r="AL34" i="201" s="1"/>
  <c r="AW34" i="201" s="1"/>
  <c r="R34" i="201"/>
  <c r="R40" i="201" s="1"/>
  <c r="AA35" i="201" s="1"/>
  <c r="Q34" i="201"/>
  <c r="Q40" i="201" s="1"/>
  <c r="AA34" i="201" s="1"/>
  <c r="N34" i="201"/>
  <c r="N40" i="201" s="1"/>
  <c r="Z35" i="201" s="1"/>
  <c r="M34" i="201"/>
  <c r="M40" i="201" s="1"/>
  <c r="Z34" i="201" s="1"/>
  <c r="L34" i="201"/>
  <c r="H34" i="201"/>
  <c r="AI35" i="201" s="1"/>
  <c r="C34" i="201"/>
  <c r="BO28" i="201"/>
  <c r="BN28" i="201"/>
  <c r="BM28" i="201"/>
  <c r="BL28" i="201"/>
  <c r="BK28" i="201"/>
  <c r="BJ28" i="201"/>
  <c r="W28" i="201"/>
  <c r="V28" i="201"/>
  <c r="S28" i="201"/>
  <c r="R28" i="201"/>
  <c r="O28" i="201"/>
  <c r="N28" i="201"/>
  <c r="L28" i="201"/>
  <c r="BO27" i="201"/>
  <c r="BN27" i="201"/>
  <c r="BM27" i="201"/>
  <c r="BL27" i="201"/>
  <c r="BK27" i="201"/>
  <c r="BJ27" i="201"/>
  <c r="BP27" i="201" s="1"/>
  <c r="X27" i="201"/>
  <c r="U27" i="201"/>
  <c r="T27" i="201"/>
  <c r="Q27" i="201"/>
  <c r="P27" i="201"/>
  <c r="M27" i="201"/>
  <c r="L27" i="201"/>
  <c r="BO26" i="201"/>
  <c r="BN26" i="201"/>
  <c r="BM26" i="201"/>
  <c r="BL26" i="201"/>
  <c r="BK26" i="201"/>
  <c r="BJ26" i="201"/>
  <c r="X26" i="201"/>
  <c r="V26" i="201"/>
  <c r="T26" i="201"/>
  <c r="R26" i="201"/>
  <c r="P26" i="201"/>
  <c r="N26" i="201"/>
  <c r="L26" i="201"/>
  <c r="BO25" i="201"/>
  <c r="BN25" i="201"/>
  <c r="BM25" i="201"/>
  <c r="BL25" i="201"/>
  <c r="BK25" i="201"/>
  <c r="BJ25" i="201"/>
  <c r="BP25" i="201" s="1"/>
  <c r="W25" i="201"/>
  <c r="U25" i="201"/>
  <c r="S25" i="201"/>
  <c r="Q25" i="201"/>
  <c r="O25" i="201"/>
  <c r="M25" i="201"/>
  <c r="L25" i="201"/>
  <c r="BO24" i="201"/>
  <c r="BN24" i="201"/>
  <c r="BM24" i="201"/>
  <c r="BL24" i="201"/>
  <c r="BK24" i="201"/>
  <c r="BJ24" i="201"/>
  <c r="BP24" i="201" s="1"/>
  <c r="X24" i="201"/>
  <c r="X29" i="201" s="1"/>
  <c r="AB26" i="201" s="1"/>
  <c r="AL26" i="201" s="1"/>
  <c r="AW26" i="201" s="1"/>
  <c r="W24" i="201"/>
  <c r="W29" i="201" s="1"/>
  <c r="AB25" i="201" s="1"/>
  <c r="AL25" i="201" s="1"/>
  <c r="AW25" i="201" s="1"/>
  <c r="T24" i="201"/>
  <c r="T29" i="201" s="1"/>
  <c r="AA26" i="201" s="1"/>
  <c r="S24" i="201"/>
  <c r="S29" i="201" s="1"/>
  <c r="AA25" i="201" s="1"/>
  <c r="P24" i="201"/>
  <c r="P29" i="201" s="1"/>
  <c r="Z26" i="201" s="1"/>
  <c r="O24" i="201"/>
  <c r="O29" i="201" s="1"/>
  <c r="Z25" i="201" s="1"/>
  <c r="L24" i="201"/>
  <c r="H24" i="201"/>
  <c r="H27" i="201" s="1"/>
  <c r="C24" i="201"/>
  <c r="H28" i="201" s="1"/>
  <c r="BO23" i="201"/>
  <c r="BN23" i="201"/>
  <c r="BM23" i="201"/>
  <c r="BL23" i="201"/>
  <c r="BK23" i="201"/>
  <c r="BJ23" i="201"/>
  <c r="V23" i="201"/>
  <c r="V29" i="201" s="1"/>
  <c r="AB24" i="201" s="1"/>
  <c r="AL24" i="201" s="1"/>
  <c r="AW24" i="201" s="1"/>
  <c r="U23" i="201"/>
  <c r="U29" i="201" s="1"/>
  <c r="AB23" i="201" s="1"/>
  <c r="AL23" i="201" s="1"/>
  <c r="AW23" i="201" s="1"/>
  <c r="R23" i="201"/>
  <c r="R29" i="201" s="1"/>
  <c r="AA24" i="201" s="1"/>
  <c r="Q23" i="201"/>
  <c r="Q29" i="201" s="1"/>
  <c r="AA23" i="201" s="1"/>
  <c r="N23" i="201"/>
  <c r="N29" i="201" s="1"/>
  <c r="Z24" i="201" s="1"/>
  <c r="M23" i="201"/>
  <c r="M29" i="201" s="1"/>
  <c r="Z23" i="201" s="1"/>
  <c r="L23" i="201"/>
  <c r="H23" i="201"/>
  <c r="AI24" i="201" s="1"/>
  <c r="C23" i="201"/>
  <c r="AI23" i="201" s="1"/>
  <c r="BO17" i="201"/>
  <c r="BN17" i="201"/>
  <c r="BM17" i="201"/>
  <c r="BL17" i="201"/>
  <c r="BK17" i="201"/>
  <c r="BJ17" i="201"/>
  <c r="W17" i="201"/>
  <c r="V17" i="201"/>
  <c r="S17" i="201"/>
  <c r="R17" i="201"/>
  <c r="O17" i="201"/>
  <c r="N17" i="201"/>
  <c r="L17" i="201"/>
  <c r="BO16" i="201"/>
  <c r="BN16" i="201"/>
  <c r="BM16" i="201"/>
  <c r="BL16" i="201"/>
  <c r="BK16" i="201"/>
  <c r="BJ16" i="201"/>
  <c r="BP16" i="201" s="1"/>
  <c r="X16" i="201"/>
  <c r="U16" i="201"/>
  <c r="T16" i="201"/>
  <c r="Q16" i="201"/>
  <c r="P16" i="201"/>
  <c r="M16" i="201"/>
  <c r="L16" i="201"/>
  <c r="BO15" i="201"/>
  <c r="BN15" i="201"/>
  <c r="BM15" i="201"/>
  <c r="BL15" i="201"/>
  <c r="BK15" i="201"/>
  <c r="BJ15" i="201"/>
  <c r="X15" i="201"/>
  <c r="V15" i="201"/>
  <c r="T15" i="201"/>
  <c r="R15" i="201"/>
  <c r="P15" i="201"/>
  <c r="N15" i="201"/>
  <c r="L15" i="201"/>
  <c r="BO14" i="201"/>
  <c r="BN14" i="201"/>
  <c r="BM14" i="201"/>
  <c r="BL14" i="201"/>
  <c r="BK14" i="201"/>
  <c r="BJ14" i="201"/>
  <c r="W14" i="201"/>
  <c r="U14" i="201"/>
  <c r="S14" i="201"/>
  <c r="Q14" i="201"/>
  <c r="O14" i="201"/>
  <c r="M14" i="201"/>
  <c r="L14" i="201"/>
  <c r="BO13" i="201"/>
  <c r="BN13" i="201"/>
  <c r="BM13" i="201"/>
  <c r="BL13" i="201"/>
  <c r="BK13" i="201"/>
  <c r="BJ13" i="201"/>
  <c r="X13" i="201"/>
  <c r="X18" i="201" s="1"/>
  <c r="AB15" i="201" s="1"/>
  <c r="AL15" i="201" s="1"/>
  <c r="AW15" i="201" s="1"/>
  <c r="W13" i="201"/>
  <c r="W18" i="201" s="1"/>
  <c r="AB14" i="201" s="1"/>
  <c r="AL14" i="201" s="1"/>
  <c r="AW14" i="201" s="1"/>
  <c r="T13" i="201"/>
  <c r="T18" i="201" s="1"/>
  <c r="AA15" i="201" s="1"/>
  <c r="S13" i="201"/>
  <c r="S18" i="201" s="1"/>
  <c r="AA14" i="201" s="1"/>
  <c r="P13" i="201"/>
  <c r="P18" i="201" s="1"/>
  <c r="Z15" i="201" s="1"/>
  <c r="O13" i="201"/>
  <c r="O18" i="201" s="1"/>
  <c r="Z14" i="201" s="1"/>
  <c r="L13" i="201"/>
  <c r="H13" i="201"/>
  <c r="H16" i="201" s="1"/>
  <c r="C13" i="201"/>
  <c r="H14" i="201" s="1"/>
  <c r="BO12" i="201"/>
  <c r="BN12" i="201"/>
  <c r="BM12" i="201"/>
  <c r="BL12" i="201"/>
  <c r="BK12" i="201"/>
  <c r="BJ12" i="201"/>
  <c r="BP12" i="201" s="1"/>
  <c r="V12" i="201"/>
  <c r="V18" i="201" s="1"/>
  <c r="AB13" i="201" s="1"/>
  <c r="AL13" i="201" s="1"/>
  <c r="AW13" i="201" s="1"/>
  <c r="U12" i="201"/>
  <c r="U18" i="201" s="1"/>
  <c r="AB12" i="201" s="1"/>
  <c r="AL12" i="201" s="1"/>
  <c r="AW12" i="201" s="1"/>
  <c r="R12" i="201"/>
  <c r="R18" i="201" s="1"/>
  <c r="AA13" i="201" s="1"/>
  <c r="Q12" i="201"/>
  <c r="Q18" i="201" s="1"/>
  <c r="AA12" i="201" s="1"/>
  <c r="N12" i="201"/>
  <c r="N18" i="201" s="1"/>
  <c r="Z13" i="201" s="1"/>
  <c r="M12" i="201"/>
  <c r="M18" i="201" s="1"/>
  <c r="Z12" i="201" s="1"/>
  <c r="L12" i="201"/>
  <c r="H12" i="201"/>
  <c r="C17" i="201" s="1"/>
  <c r="C12" i="201"/>
  <c r="C16" i="201" s="1"/>
  <c r="BO94" i="200"/>
  <c r="BN94" i="200"/>
  <c r="BM94" i="200"/>
  <c r="BL94" i="200"/>
  <c r="BK94" i="200"/>
  <c r="BJ94" i="200"/>
  <c r="BP94" i="200" s="1"/>
  <c r="W94" i="200"/>
  <c r="V94" i="200"/>
  <c r="S94" i="200"/>
  <c r="R94" i="200"/>
  <c r="O94" i="200"/>
  <c r="N94" i="200"/>
  <c r="L94" i="200"/>
  <c r="BO93" i="200"/>
  <c r="BN93" i="200"/>
  <c r="BM93" i="200"/>
  <c r="BL93" i="200"/>
  <c r="BK93" i="200"/>
  <c r="BJ93" i="200"/>
  <c r="BP93" i="200" s="1"/>
  <c r="X93" i="200"/>
  <c r="U93" i="200"/>
  <c r="T93" i="200"/>
  <c r="Q93" i="200"/>
  <c r="P93" i="200"/>
  <c r="M93" i="200"/>
  <c r="L93" i="200"/>
  <c r="BO92" i="200"/>
  <c r="BN92" i="200"/>
  <c r="BM92" i="200"/>
  <c r="BL92" i="200"/>
  <c r="BK92" i="200"/>
  <c r="BJ92" i="200"/>
  <c r="BP92" i="200" s="1"/>
  <c r="X92" i="200"/>
  <c r="V92" i="200"/>
  <c r="T92" i="200"/>
  <c r="R92" i="200"/>
  <c r="P92" i="200"/>
  <c r="N92" i="200"/>
  <c r="L92" i="200"/>
  <c r="BO91" i="200"/>
  <c r="BN91" i="200"/>
  <c r="BM91" i="200"/>
  <c r="BL91" i="200"/>
  <c r="BK91" i="200"/>
  <c r="BJ91" i="200"/>
  <c r="BP91" i="200" s="1"/>
  <c r="W91" i="200"/>
  <c r="U91" i="200"/>
  <c r="S91" i="200"/>
  <c r="Q91" i="200"/>
  <c r="O91" i="200"/>
  <c r="M91" i="200"/>
  <c r="L91" i="200"/>
  <c r="BO90" i="200"/>
  <c r="BN90" i="200"/>
  <c r="BM90" i="200"/>
  <c r="BL90" i="200"/>
  <c r="BK90" i="200"/>
  <c r="BJ90" i="200"/>
  <c r="BP90" i="200" s="1"/>
  <c r="X90" i="200"/>
  <c r="X95" i="200" s="1"/>
  <c r="AB92" i="200" s="1"/>
  <c r="AL92" i="200" s="1"/>
  <c r="AW92" i="200" s="1"/>
  <c r="W90" i="200"/>
  <c r="W95" i="200" s="1"/>
  <c r="AB91" i="200" s="1"/>
  <c r="AL91" i="200" s="1"/>
  <c r="AW91" i="200" s="1"/>
  <c r="T90" i="200"/>
  <c r="T95" i="200" s="1"/>
  <c r="AA92" i="200" s="1"/>
  <c r="S90" i="200"/>
  <c r="S95" i="200" s="1"/>
  <c r="AA91" i="200" s="1"/>
  <c r="P90" i="200"/>
  <c r="P95" i="200" s="1"/>
  <c r="Z92" i="200" s="1"/>
  <c r="O90" i="200"/>
  <c r="O95" i="200" s="1"/>
  <c r="Z91" i="200" s="1"/>
  <c r="L90" i="200"/>
  <c r="H90" i="200"/>
  <c r="AI92" i="200" s="1"/>
  <c r="C90" i="200"/>
  <c r="H91" i="200" s="1"/>
  <c r="BO89" i="200"/>
  <c r="BN89" i="200"/>
  <c r="BM89" i="200"/>
  <c r="BL89" i="200"/>
  <c r="BK89" i="200"/>
  <c r="BJ89" i="200"/>
  <c r="BP89" i="200" s="1"/>
  <c r="BP95" i="200" s="1"/>
  <c r="V89" i="200"/>
  <c r="V95" i="200" s="1"/>
  <c r="AB90" i="200" s="1"/>
  <c r="AL90" i="200" s="1"/>
  <c r="AW90" i="200" s="1"/>
  <c r="U89" i="200"/>
  <c r="U95" i="200" s="1"/>
  <c r="AB89" i="200" s="1"/>
  <c r="AL89" i="200" s="1"/>
  <c r="AW89" i="200" s="1"/>
  <c r="R89" i="200"/>
  <c r="R95" i="200" s="1"/>
  <c r="AA90" i="200" s="1"/>
  <c r="Q89" i="200"/>
  <c r="Q95" i="200" s="1"/>
  <c r="AA89" i="200" s="1"/>
  <c r="N89" i="200"/>
  <c r="N95" i="200" s="1"/>
  <c r="Z90" i="200" s="1"/>
  <c r="M89" i="200"/>
  <c r="M95" i="200" s="1"/>
  <c r="Z89" i="200" s="1"/>
  <c r="L89" i="200"/>
  <c r="H89" i="200"/>
  <c r="C94" i="200" s="1"/>
  <c r="C89" i="200"/>
  <c r="C93" i="200" s="1"/>
  <c r="BO83" i="200"/>
  <c r="BN83" i="200"/>
  <c r="BM83" i="200"/>
  <c r="BL83" i="200"/>
  <c r="BK83" i="200"/>
  <c r="BJ83" i="200"/>
  <c r="BP83" i="200" s="1"/>
  <c r="W83" i="200"/>
  <c r="V83" i="200"/>
  <c r="S83" i="200"/>
  <c r="R83" i="200"/>
  <c r="O83" i="200"/>
  <c r="N83" i="200"/>
  <c r="L83" i="200"/>
  <c r="BO82" i="200"/>
  <c r="BN82" i="200"/>
  <c r="BM82" i="200"/>
  <c r="BL82" i="200"/>
  <c r="BK82" i="200"/>
  <c r="BJ82" i="200"/>
  <c r="BP82" i="200" s="1"/>
  <c r="X82" i="200"/>
  <c r="U82" i="200"/>
  <c r="T82" i="200"/>
  <c r="Q82" i="200"/>
  <c r="P82" i="200"/>
  <c r="M82" i="200"/>
  <c r="L82" i="200"/>
  <c r="BO81" i="200"/>
  <c r="BN81" i="200"/>
  <c r="BM81" i="200"/>
  <c r="BL81" i="200"/>
  <c r="BK81" i="200"/>
  <c r="BJ81" i="200"/>
  <c r="BP81" i="200" s="1"/>
  <c r="X81" i="200"/>
  <c r="V81" i="200"/>
  <c r="T81" i="200"/>
  <c r="R81" i="200"/>
  <c r="P81" i="200"/>
  <c r="N81" i="200"/>
  <c r="L81" i="200"/>
  <c r="BO80" i="200"/>
  <c r="BN80" i="200"/>
  <c r="BM80" i="200"/>
  <c r="BL80" i="200"/>
  <c r="BK80" i="200"/>
  <c r="BJ80" i="200"/>
  <c r="BP80" i="200" s="1"/>
  <c r="W80" i="200"/>
  <c r="U80" i="200"/>
  <c r="S80" i="200"/>
  <c r="Q80" i="200"/>
  <c r="O80" i="200"/>
  <c r="M80" i="200"/>
  <c r="L80" i="200"/>
  <c r="BO79" i="200"/>
  <c r="BN79" i="200"/>
  <c r="BM79" i="200"/>
  <c r="BL79" i="200"/>
  <c r="BK79" i="200"/>
  <c r="BJ79" i="200"/>
  <c r="BP79" i="200" s="1"/>
  <c r="X79" i="200"/>
  <c r="X84" i="200" s="1"/>
  <c r="AB81" i="200" s="1"/>
  <c r="AL81" i="200" s="1"/>
  <c r="AW81" i="200" s="1"/>
  <c r="W79" i="200"/>
  <c r="T79" i="200"/>
  <c r="T84" i="200" s="1"/>
  <c r="AA81" i="200" s="1"/>
  <c r="S79" i="200"/>
  <c r="P79" i="200"/>
  <c r="P84" i="200" s="1"/>
  <c r="Z81" i="200" s="1"/>
  <c r="O79" i="200"/>
  <c r="L79" i="200"/>
  <c r="H79" i="200"/>
  <c r="H81" i="200" s="1"/>
  <c r="C79" i="200"/>
  <c r="AI80" i="200" s="1"/>
  <c r="BO78" i="200"/>
  <c r="BN78" i="200"/>
  <c r="BM78" i="200"/>
  <c r="BL78" i="200"/>
  <c r="BK78" i="200"/>
  <c r="BJ78" i="200"/>
  <c r="BP78" i="200" s="1"/>
  <c r="BP84" i="200" s="1"/>
  <c r="V78" i="200"/>
  <c r="V84" i="200" s="1"/>
  <c r="AB79" i="200" s="1"/>
  <c r="AL79" i="200" s="1"/>
  <c r="AW79" i="200" s="1"/>
  <c r="U78" i="200"/>
  <c r="U84" i="200" s="1"/>
  <c r="AB78" i="200" s="1"/>
  <c r="AL78" i="200" s="1"/>
  <c r="AW78" i="200" s="1"/>
  <c r="R78" i="200"/>
  <c r="R84" i="200" s="1"/>
  <c r="AA79" i="200" s="1"/>
  <c r="Q78" i="200"/>
  <c r="Q84" i="200" s="1"/>
  <c r="AA78" i="200" s="1"/>
  <c r="N78" i="200"/>
  <c r="N84" i="200" s="1"/>
  <c r="Z79" i="200" s="1"/>
  <c r="M78" i="200"/>
  <c r="M84" i="200" s="1"/>
  <c r="Z78" i="200" s="1"/>
  <c r="L78" i="200"/>
  <c r="H78" i="200"/>
  <c r="C83" i="200" s="1"/>
  <c r="C78" i="200"/>
  <c r="C82" i="200" s="1"/>
  <c r="BV77" i="200"/>
  <c r="BV76" i="200"/>
  <c r="CC75" i="200"/>
  <c r="CC74" i="200"/>
  <c r="BV73" i="200"/>
  <c r="BV72" i="200"/>
  <c r="BO72" i="200"/>
  <c r="BN72" i="200"/>
  <c r="BM72" i="200"/>
  <c r="BL72" i="200"/>
  <c r="BK72" i="200"/>
  <c r="BJ72" i="200"/>
  <c r="BP72" i="200" s="1"/>
  <c r="W72" i="200"/>
  <c r="V72" i="200"/>
  <c r="S72" i="200"/>
  <c r="R72" i="200"/>
  <c r="O72" i="200"/>
  <c r="N72" i="200"/>
  <c r="L72" i="200"/>
  <c r="CH71" i="200"/>
  <c r="BO71" i="200"/>
  <c r="BN71" i="200"/>
  <c r="BM71" i="200"/>
  <c r="BL71" i="200"/>
  <c r="BK71" i="200"/>
  <c r="BJ71" i="200"/>
  <c r="BP71" i="200" s="1"/>
  <c r="X71" i="200"/>
  <c r="U71" i="200"/>
  <c r="T71" i="200"/>
  <c r="Q71" i="200"/>
  <c r="P71" i="200"/>
  <c r="M71" i="200"/>
  <c r="L71" i="200"/>
  <c r="CH70" i="200"/>
  <c r="BO70" i="200"/>
  <c r="BN70" i="200"/>
  <c r="BM70" i="200"/>
  <c r="BL70" i="200"/>
  <c r="BK70" i="200"/>
  <c r="BJ70" i="200"/>
  <c r="BP70" i="200" s="1"/>
  <c r="X70" i="200"/>
  <c r="V70" i="200"/>
  <c r="T70" i="200"/>
  <c r="R70" i="200"/>
  <c r="P70" i="200"/>
  <c r="N70" i="200"/>
  <c r="L70" i="200"/>
  <c r="BV69" i="200"/>
  <c r="BO69" i="200"/>
  <c r="BN69" i="200"/>
  <c r="BM69" i="200"/>
  <c r="BL69" i="200"/>
  <c r="BK69" i="200"/>
  <c r="BJ69" i="200"/>
  <c r="BP69" i="200" s="1"/>
  <c r="W69" i="200"/>
  <c r="U69" i="200"/>
  <c r="S69" i="200"/>
  <c r="Q69" i="200"/>
  <c r="O69" i="200"/>
  <c r="M69" i="200"/>
  <c r="L69" i="200"/>
  <c r="BV68" i="200"/>
  <c r="BO68" i="200"/>
  <c r="BN68" i="200"/>
  <c r="BM68" i="200"/>
  <c r="BL68" i="200"/>
  <c r="BK68" i="200"/>
  <c r="BJ68" i="200"/>
  <c r="BP68" i="200" s="1"/>
  <c r="X68" i="200"/>
  <c r="X73" i="200" s="1"/>
  <c r="AB70" i="200" s="1"/>
  <c r="AL70" i="200" s="1"/>
  <c r="AW70" i="200" s="1"/>
  <c r="W68" i="200"/>
  <c r="T68" i="200"/>
  <c r="T73" i="200" s="1"/>
  <c r="AA70" i="200" s="1"/>
  <c r="S68" i="200"/>
  <c r="P68" i="200"/>
  <c r="P73" i="200" s="1"/>
  <c r="Z70" i="200" s="1"/>
  <c r="O68" i="200"/>
  <c r="L68" i="200"/>
  <c r="H68" i="200"/>
  <c r="H71" i="200" s="1"/>
  <c r="C68" i="200"/>
  <c r="H72" i="200" s="1"/>
  <c r="CC67" i="200"/>
  <c r="BO67" i="200"/>
  <c r="BN67" i="200"/>
  <c r="BM67" i="200"/>
  <c r="BL67" i="200"/>
  <c r="BK67" i="200"/>
  <c r="BJ67" i="200"/>
  <c r="BP67" i="200" s="1"/>
  <c r="BP73" i="200" s="1"/>
  <c r="V67" i="200"/>
  <c r="V73" i="200" s="1"/>
  <c r="AB68" i="200" s="1"/>
  <c r="AL68" i="200" s="1"/>
  <c r="AW68" i="200" s="1"/>
  <c r="U67" i="200"/>
  <c r="U73" i="200" s="1"/>
  <c r="AB67" i="200" s="1"/>
  <c r="AL67" i="200" s="1"/>
  <c r="AW67" i="200" s="1"/>
  <c r="R67" i="200"/>
  <c r="R73" i="200" s="1"/>
  <c r="AA68" i="200" s="1"/>
  <c r="Q67" i="200"/>
  <c r="Q73" i="200" s="1"/>
  <c r="AA67" i="200" s="1"/>
  <c r="N67" i="200"/>
  <c r="N73" i="200" s="1"/>
  <c r="Z68" i="200" s="1"/>
  <c r="M67" i="200"/>
  <c r="M73" i="200" s="1"/>
  <c r="Z67" i="200" s="1"/>
  <c r="L67" i="200"/>
  <c r="H67" i="200"/>
  <c r="C72" i="200" s="1"/>
  <c r="C67" i="200"/>
  <c r="C69" i="200" s="1"/>
  <c r="CM66" i="200"/>
  <c r="CC66" i="200"/>
  <c r="CM65" i="200"/>
  <c r="BV65" i="200"/>
  <c r="BV64" i="200"/>
  <c r="BV61" i="200"/>
  <c r="BO61" i="200"/>
  <c r="BN61" i="200"/>
  <c r="BM61" i="200"/>
  <c r="BL61" i="200"/>
  <c r="BK61" i="200"/>
  <c r="BJ61" i="200"/>
  <c r="BP61" i="200" s="1"/>
  <c r="W61" i="200"/>
  <c r="V61" i="200"/>
  <c r="S61" i="200"/>
  <c r="R61" i="200"/>
  <c r="O61" i="200"/>
  <c r="N61" i="200"/>
  <c r="L61" i="200"/>
  <c r="CM60" i="200"/>
  <c r="BV60" i="200"/>
  <c r="BO60" i="200"/>
  <c r="BN60" i="200"/>
  <c r="BM60" i="200"/>
  <c r="BL60" i="200"/>
  <c r="BK60" i="200"/>
  <c r="BJ60" i="200"/>
  <c r="BP60" i="200" s="1"/>
  <c r="X60" i="200"/>
  <c r="U60" i="200"/>
  <c r="T60" i="200"/>
  <c r="Q60" i="200"/>
  <c r="P60" i="200"/>
  <c r="M60" i="200"/>
  <c r="L60" i="200"/>
  <c r="CM59" i="200"/>
  <c r="CC59" i="200"/>
  <c r="BO59" i="200"/>
  <c r="BN59" i="200"/>
  <c r="BM59" i="200"/>
  <c r="BL59" i="200"/>
  <c r="BK59" i="200"/>
  <c r="BJ59" i="200"/>
  <c r="BP59" i="200" s="1"/>
  <c r="X59" i="200"/>
  <c r="V59" i="200"/>
  <c r="T59" i="200"/>
  <c r="R59" i="200"/>
  <c r="P59" i="200"/>
  <c r="N59" i="200"/>
  <c r="L59" i="200"/>
  <c r="CC58" i="200"/>
  <c r="BO58" i="200"/>
  <c r="BN58" i="200"/>
  <c r="BM58" i="200"/>
  <c r="BL58" i="200"/>
  <c r="BK58" i="200"/>
  <c r="BJ58" i="200"/>
  <c r="BP58" i="200" s="1"/>
  <c r="W58" i="200"/>
  <c r="U58" i="200"/>
  <c r="S58" i="200"/>
  <c r="Q58" i="200"/>
  <c r="O58" i="200"/>
  <c r="M58" i="200"/>
  <c r="L58" i="200"/>
  <c r="BV57" i="200"/>
  <c r="BO57" i="200"/>
  <c r="BN57" i="200"/>
  <c r="BM57" i="200"/>
  <c r="BL57" i="200"/>
  <c r="BK57" i="200"/>
  <c r="BJ57" i="200"/>
  <c r="BP57" i="200" s="1"/>
  <c r="X57" i="200"/>
  <c r="W57" i="200"/>
  <c r="T57" i="200"/>
  <c r="S57" i="200"/>
  <c r="P57" i="200"/>
  <c r="O57" i="200"/>
  <c r="L57" i="200"/>
  <c r="H57" i="200"/>
  <c r="H59" i="200" s="1"/>
  <c r="C57" i="200"/>
  <c r="H61" i="200" s="1"/>
  <c r="BV56" i="200"/>
  <c r="BO56" i="200"/>
  <c r="BN56" i="200"/>
  <c r="BM56" i="200"/>
  <c r="BL56" i="200"/>
  <c r="BK56" i="200"/>
  <c r="BJ56" i="200"/>
  <c r="BP56" i="200" s="1"/>
  <c r="V56" i="200"/>
  <c r="U56" i="200"/>
  <c r="R56" i="200"/>
  <c r="Q56" i="200"/>
  <c r="N56" i="200"/>
  <c r="M56" i="200"/>
  <c r="L56" i="200"/>
  <c r="H56" i="200"/>
  <c r="C61" i="200" s="1"/>
  <c r="C56" i="200"/>
  <c r="C60" i="200" s="1"/>
  <c r="CH55" i="200"/>
  <c r="CH54" i="200"/>
  <c r="BV53" i="200"/>
  <c r="BV52" i="200"/>
  <c r="CC51" i="200"/>
  <c r="CC50" i="200"/>
  <c r="BO50" i="200"/>
  <c r="BN50" i="200"/>
  <c r="BM50" i="200"/>
  <c r="BL50" i="200"/>
  <c r="BK50" i="200"/>
  <c r="BJ50" i="200"/>
  <c r="BP50" i="200" s="1"/>
  <c r="W50" i="200"/>
  <c r="V50" i="200"/>
  <c r="S50" i="200"/>
  <c r="R50" i="200"/>
  <c r="O50" i="200"/>
  <c r="N50" i="200"/>
  <c r="L50" i="200"/>
  <c r="BV49" i="200"/>
  <c r="BO49" i="200"/>
  <c r="BN49" i="200"/>
  <c r="BM49" i="200"/>
  <c r="BL49" i="200"/>
  <c r="BK49" i="200"/>
  <c r="BJ49" i="200"/>
  <c r="BP49" i="200" s="1"/>
  <c r="X49" i="200"/>
  <c r="U49" i="200"/>
  <c r="T49" i="200"/>
  <c r="Q49" i="200"/>
  <c r="P49" i="200"/>
  <c r="M49" i="200"/>
  <c r="L49" i="200"/>
  <c r="BV48" i="200"/>
  <c r="BO48" i="200"/>
  <c r="BN48" i="200"/>
  <c r="BM48" i="200"/>
  <c r="BL48" i="200"/>
  <c r="BK48" i="200"/>
  <c r="BJ48" i="200"/>
  <c r="BP48" i="200" s="1"/>
  <c r="X48" i="200"/>
  <c r="V48" i="200"/>
  <c r="T48" i="200"/>
  <c r="R48" i="200"/>
  <c r="P48" i="200"/>
  <c r="N48" i="200"/>
  <c r="L48" i="200"/>
  <c r="BO47" i="200"/>
  <c r="BN47" i="200"/>
  <c r="BM47" i="200"/>
  <c r="BL47" i="200"/>
  <c r="BK47" i="200"/>
  <c r="BJ47" i="200"/>
  <c r="BP47" i="200" s="1"/>
  <c r="W47" i="200"/>
  <c r="U47" i="200"/>
  <c r="S47" i="200"/>
  <c r="Q47" i="200"/>
  <c r="O47" i="200"/>
  <c r="M47" i="200"/>
  <c r="L47" i="200"/>
  <c r="BO46" i="200"/>
  <c r="BN46" i="200"/>
  <c r="BM46" i="200"/>
  <c r="BL46" i="200"/>
  <c r="BK46" i="200"/>
  <c r="BJ46" i="200"/>
  <c r="BP46" i="200" s="1"/>
  <c r="X46" i="200"/>
  <c r="X51" i="200" s="1"/>
  <c r="AB48" i="200" s="1"/>
  <c r="AL48" i="200" s="1"/>
  <c r="AW48" i="200" s="1"/>
  <c r="W46" i="200"/>
  <c r="T46" i="200"/>
  <c r="T51" i="200" s="1"/>
  <c r="AA48" i="200" s="1"/>
  <c r="S46" i="200"/>
  <c r="P46" i="200"/>
  <c r="P51" i="200" s="1"/>
  <c r="Z48" i="200" s="1"/>
  <c r="O46" i="200"/>
  <c r="L46" i="200"/>
  <c r="H46" i="200"/>
  <c r="H49" i="200" s="1"/>
  <c r="C46" i="200"/>
  <c r="H50" i="200" s="1"/>
  <c r="BO45" i="200"/>
  <c r="BN45" i="200"/>
  <c r="BM45" i="200"/>
  <c r="BL45" i="200"/>
  <c r="BK45" i="200"/>
  <c r="BJ45" i="200"/>
  <c r="BP45" i="200" s="1"/>
  <c r="BP51" i="200" s="1"/>
  <c r="V45" i="200"/>
  <c r="V51" i="200" s="1"/>
  <c r="AB46" i="200" s="1"/>
  <c r="AL46" i="200" s="1"/>
  <c r="AW46" i="200" s="1"/>
  <c r="U45" i="200"/>
  <c r="U51" i="200" s="1"/>
  <c r="AB45" i="200" s="1"/>
  <c r="AL45" i="200" s="1"/>
  <c r="AW45" i="200" s="1"/>
  <c r="R45" i="200"/>
  <c r="R51" i="200" s="1"/>
  <c r="AA46" i="200" s="1"/>
  <c r="Q45" i="200"/>
  <c r="Q51" i="200" s="1"/>
  <c r="AA45" i="200" s="1"/>
  <c r="N45" i="200"/>
  <c r="N51" i="200" s="1"/>
  <c r="Z46" i="200" s="1"/>
  <c r="M45" i="200"/>
  <c r="M51" i="200" s="1"/>
  <c r="Z45" i="200" s="1"/>
  <c r="L45" i="200"/>
  <c r="H45" i="200"/>
  <c r="C48" i="200" s="1"/>
  <c r="C45" i="200"/>
  <c r="C49" i="200" s="1"/>
  <c r="BO39" i="200"/>
  <c r="BN39" i="200"/>
  <c r="BM39" i="200"/>
  <c r="BL39" i="200"/>
  <c r="BK39" i="200"/>
  <c r="BJ39" i="200"/>
  <c r="BP39" i="200" s="1"/>
  <c r="W39" i="200"/>
  <c r="V39" i="200"/>
  <c r="S39" i="200"/>
  <c r="R39" i="200"/>
  <c r="O39" i="200"/>
  <c r="N39" i="200"/>
  <c r="L39" i="200"/>
  <c r="BO38" i="200"/>
  <c r="BN38" i="200"/>
  <c r="BM38" i="200"/>
  <c r="BL38" i="200"/>
  <c r="BK38" i="200"/>
  <c r="BJ38" i="200"/>
  <c r="BP38" i="200" s="1"/>
  <c r="X38" i="200"/>
  <c r="U38" i="200"/>
  <c r="T38" i="200"/>
  <c r="Q38" i="200"/>
  <c r="P38" i="200"/>
  <c r="M38" i="200"/>
  <c r="L38" i="200"/>
  <c r="BO37" i="200"/>
  <c r="BN37" i="200"/>
  <c r="BM37" i="200"/>
  <c r="BL37" i="200"/>
  <c r="BK37" i="200"/>
  <c r="BJ37" i="200"/>
  <c r="BP37" i="200" s="1"/>
  <c r="X37" i="200"/>
  <c r="V37" i="200"/>
  <c r="T37" i="200"/>
  <c r="R37" i="200"/>
  <c r="P37" i="200"/>
  <c r="N37" i="200"/>
  <c r="L37" i="200"/>
  <c r="BO36" i="200"/>
  <c r="BN36" i="200"/>
  <c r="BM36" i="200"/>
  <c r="BL36" i="200"/>
  <c r="BK36" i="200"/>
  <c r="BJ36" i="200"/>
  <c r="BP36" i="200" s="1"/>
  <c r="W36" i="200"/>
  <c r="U36" i="200"/>
  <c r="S36" i="200"/>
  <c r="Q36" i="200"/>
  <c r="O36" i="200"/>
  <c r="M36" i="200"/>
  <c r="L36" i="200"/>
  <c r="BO35" i="200"/>
  <c r="BN35" i="200"/>
  <c r="BM35" i="200"/>
  <c r="BL35" i="200"/>
  <c r="BK35" i="200"/>
  <c r="BJ35" i="200"/>
  <c r="BP35" i="200" s="1"/>
  <c r="X35" i="200"/>
  <c r="X40" i="200" s="1"/>
  <c r="AB37" i="200" s="1"/>
  <c r="AL37" i="200" s="1"/>
  <c r="AW37" i="200" s="1"/>
  <c r="W35" i="200"/>
  <c r="W40" i="200" s="1"/>
  <c r="AB36" i="200" s="1"/>
  <c r="AL36" i="200" s="1"/>
  <c r="AW36" i="200" s="1"/>
  <c r="T35" i="200"/>
  <c r="T40" i="200" s="1"/>
  <c r="AA37" i="200" s="1"/>
  <c r="S35" i="200"/>
  <c r="S40" i="200" s="1"/>
  <c r="AA36" i="200" s="1"/>
  <c r="P35" i="200"/>
  <c r="P40" i="200" s="1"/>
  <c r="Z37" i="200" s="1"/>
  <c r="O35" i="200"/>
  <c r="O40" i="200" s="1"/>
  <c r="Z36" i="200" s="1"/>
  <c r="L35" i="200"/>
  <c r="H35" i="200"/>
  <c r="H38" i="200" s="1"/>
  <c r="C35" i="200"/>
  <c r="H36" i="200" s="1"/>
  <c r="BO34" i="200"/>
  <c r="BN34" i="200"/>
  <c r="BM34" i="200"/>
  <c r="BL34" i="200"/>
  <c r="BK34" i="200"/>
  <c r="BJ34" i="200"/>
  <c r="BP34" i="200" s="1"/>
  <c r="BP40" i="200" s="1"/>
  <c r="V34" i="200"/>
  <c r="V40" i="200" s="1"/>
  <c r="AB35" i="200" s="1"/>
  <c r="AL35" i="200" s="1"/>
  <c r="AW35" i="200" s="1"/>
  <c r="U34" i="200"/>
  <c r="U40" i="200" s="1"/>
  <c r="AB34" i="200" s="1"/>
  <c r="AL34" i="200" s="1"/>
  <c r="AW34" i="200" s="1"/>
  <c r="R34" i="200"/>
  <c r="R40" i="200" s="1"/>
  <c r="AA35" i="200" s="1"/>
  <c r="Q34" i="200"/>
  <c r="Q40" i="200" s="1"/>
  <c r="AA34" i="200" s="1"/>
  <c r="N34" i="200"/>
  <c r="N40" i="200" s="1"/>
  <c r="Z35" i="200" s="1"/>
  <c r="M34" i="200"/>
  <c r="M40" i="200" s="1"/>
  <c r="Z34" i="200" s="1"/>
  <c r="L34" i="200"/>
  <c r="H34" i="200"/>
  <c r="C39" i="200" s="1"/>
  <c r="C34" i="200"/>
  <c r="C38" i="200" s="1"/>
  <c r="BO28" i="200"/>
  <c r="BN28" i="200"/>
  <c r="BM28" i="200"/>
  <c r="BL28" i="200"/>
  <c r="BK28" i="200"/>
  <c r="BJ28" i="200"/>
  <c r="BP28" i="200" s="1"/>
  <c r="W28" i="200"/>
  <c r="V28" i="200"/>
  <c r="S28" i="200"/>
  <c r="R28" i="200"/>
  <c r="O28" i="200"/>
  <c r="N28" i="200"/>
  <c r="L28" i="200"/>
  <c r="BO27" i="200"/>
  <c r="BN27" i="200"/>
  <c r="BM27" i="200"/>
  <c r="BL27" i="200"/>
  <c r="BK27" i="200"/>
  <c r="BJ27" i="200"/>
  <c r="X27" i="200"/>
  <c r="U27" i="200"/>
  <c r="T27" i="200"/>
  <c r="Q27" i="200"/>
  <c r="P27" i="200"/>
  <c r="M27" i="200"/>
  <c r="L27" i="200"/>
  <c r="BO26" i="200"/>
  <c r="BN26" i="200"/>
  <c r="BM26" i="200"/>
  <c r="BL26" i="200"/>
  <c r="BK26" i="200"/>
  <c r="BJ26" i="200"/>
  <c r="BP26" i="200" s="1"/>
  <c r="X26" i="200"/>
  <c r="V26" i="200"/>
  <c r="T26" i="200"/>
  <c r="R26" i="200"/>
  <c r="P26" i="200"/>
  <c r="N26" i="200"/>
  <c r="L26" i="200"/>
  <c r="BO25" i="200"/>
  <c r="BN25" i="200"/>
  <c r="BM25" i="200"/>
  <c r="BL25" i="200"/>
  <c r="BK25" i="200"/>
  <c r="BJ25" i="200"/>
  <c r="W25" i="200"/>
  <c r="U25" i="200"/>
  <c r="S25" i="200"/>
  <c r="Q25" i="200"/>
  <c r="O25" i="200"/>
  <c r="M25" i="200"/>
  <c r="L25" i="200"/>
  <c r="BO24" i="200"/>
  <c r="BN24" i="200"/>
  <c r="BM24" i="200"/>
  <c r="BL24" i="200"/>
  <c r="BK24" i="200"/>
  <c r="BJ24" i="200"/>
  <c r="BP24" i="200" s="1"/>
  <c r="X24" i="200"/>
  <c r="X29" i="200" s="1"/>
  <c r="AB26" i="200" s="1"/>
  <c r="AL26" i="200" s="1"/>
  <c r="AW26" i="200" s="1"/>
  <c r="W24" i="200"/>
  <c r="T24" i="200"/>
  <c r="T29" i="200" s="1"/>
  <c r="AA26" i="200" s="1"/>
  <c r="S24" i="200"/>
  <c r="P24" i="200"/>
  <c r="P29" i="200" s="1"/>
  <c r="Z26" i="200" s="1"/>
  <c r="O24" i="200"/>
  <c r="L24" i="200"/>
  <c r="H24" i="200"/>
  <c r="AI26" i="200" s="1"/>
  <c r="C24" i="200"/>
  <c r="AI25" i="200" s="1"/>
  <c r="BO23" i="200"/>
  <c r="BN23" i="200"/>
  <c r="BM23" i="200"/>
  <c r="BL23" i="200"/>
  <c r="BK23" i="200"/>
  <c r="BJ23" i="200"/>
  <c r="BP23" i="200" s="1"/>
  <c r="V23" i="200"/>
  <c r="V29" i="200" s="1"/>
  <c r="AB24" i="200" s="1"/>
  <c r="AL24" i="200" s="1"/>
  <c r="AW24" i="200" s="1"/>
  <c r="U23" i="200"/>
  <c r="U29" i="200" s="1"/>
  <c r="AB23" i="200" s="1"/>
  <c r="AL23" i="200" s="1"/>
  <c r="AW23" i="200" s="1"/>
  <c r="R23" i="200"/>
  <c r="R29" i="200" s="1"/>
  <c r="AA24" i="200" s="1"/>
  <c r="Q23" i="200"/>
  <c r="Q29" i="200" s="1"/>
  <c r="AA23" i="200" s="1"/>
  <c r="AK23" i="200" s="1"/>
  <c r="N23" i="200"/>
  <c r="N29" i="200" s="1"/>
  <c r="Z24" i="200" s="1"/>
  <c r="M23" i="200"/>
  <c r="M29" i="200" s="1"/>
  <c r="Z23" i="200" s="1"/>
  <c r="L23" i="200"/>
  <c r="H23" i="200"/>
  <c r="C28" i="200" s="1"/>
  <c r="C23" i="200"/>
  <c r="C27" i="200" s="1"/>
  <c r="BO17" i="200"/>
  <c r="BN17" i="200"/>
  <c r="BM17" i="200"/>
  <c r="BL17" i="200"/>
  <c r="BK17" i="200"/>
  <c r="BJ17" i="200"/>
  <c r="BP17" i="200" s="1"/>
  <c r="W17" i="200"/>
  <c r="V17" i="200"/>
  <c r="S17" i="200"/>
  <c r="R17" i="200"/>
  <c r="O17" i="200"/>
  <c r="N17" i="200"/>
  <c r="L17" i="200"/>
  <c r="BO16" i="200"/>
  <c r="BN16" i="200"/>
  <c r="BM16" i="200"/>
  <c r="BL16" i="200"/>
  <c r="BK16" i="200"/>
  <c r="BJ16" i="200"/>
  <c r="BP16" i="200" s="1"/>
  <c r="X16" i="200"/>
  <c r="U16" i="200"/>
  <c r="T16" i="200"/>
  <c r="Q16" i="200"/>
  <c r="P16" i="200"/>
  <c r="M16" i="200"/>
  <c r="L16" i="200"/>
  <c r="BO15" i="200"/>
  <c r="BN15" i="200"/>
  <c r="BM15" i="200"/>
  <c r="BL15" i="200"/>
  <c r="BK15" i="200"/>
  <c r="BJ15" i="200"/>
  <c r="X15" i="200"/>
  <c r="V15" i="200"/>
  <c r="T15" i="200"/>
  <c r="R15" i="200"/>
  <c r="P15" i="200"/>
  <c r="N15" i="200"/>
  <c r="L15" i="200"/>
  <c r="BO14" i="200"/>
  <c r="BN14" i="200"/>
  <c r="BM14" i="200"/>
  <c r="BL14" i="200"/>
  <c r="BK14" i="200"/>
  <c r="BJ14" i="200"/>
  <c r="BP14" i="200" s="1"/>
  <c r="W14" i="200"/>
  <c r="U14" i="200"/>
  <c r="S14" i="200"/>
  <c r="Q14" i="200"/>
  <c r="O14" i="200"/>
  <c r="M14" i="200"/>
  <c r="L14" i="200"/>
  <c r="BO13" i="200"/>
  <c r="BN13" i="200"/>
  <c r="BM13" i="200"/>
  <c r="BL13" i="200"/>
  <c r="BK13" i="200"/>
  <c r="BJ13" i="200"/>
  <c r="X13" i="200"/>
  <c r="X18" i="200" s="1"/>
  <c r="AB15" i="200" s="1"/>
  <c r="AL15" i="200" s="1"/>
  <c r="AW15" i="200" s="1"/>
  <c r="W13" i="200"/>
  <c r="W18" i="200" s="1"/>
  <c r="AB14" i="200" s="1"/>
  <c r="AL14" i="200" s="1"/>
  <c r="AW14" i="200" s="1"/>
  <c r="T13" i="200"/>
  <c r="T18" i="200" s="1"/>
  <c r="AA15" i="200" s="1"/>
  <c r="S13" i="200"/>
  <c r="S18" i="200" s="1"/>
  <c r="AA14" i="200" s="1"/>
  <c r="P13" i="200"/>
  <c r="P18" i="200" s="1"/>
  <c r="Z15" i="200" s="1"/>
  <c r="O13" i="200"/>
  <c r="O18" i="200" s="1"/>
  <c r="Z14" i="200" s="1"/>
  <c r="L13" i="200"/>
  <c r="H13" i="200"/>
  <c r="AI15" i="200" s="1"/>
  <c r="C13" i="200"/>
  <c r="H17" i="200" s="1"/>
  <c r="BO12" i="200"/>
  <c r="BN12" i="200"/>
  <c r="BM12" i="200"/>
  <c r="BL12" i="200"/>
  <c r="BK12" i="200"/>
  <c r="BJ12" i="200"/>
  <c r="BP12" i="200" s="1"/>
  <c r="V12" i="200"/>
  <c r="V18" i="200" s="1"/>
  <c r="AB13" i="200" s="1"/>
  <c r="AL13" i="200" s="1"/>
  <c r="AW13" i="200" s="1"/>
  <c r="U12" i="200"/>
  <c r="U18" i="200" s="1"/>
  <c r="AB12" i="200" s="1"/>
  <c r="AL12" i="200" s="1"/>
  <c r="AW12" i="200" s="1"/>
  <c r="R12" i="200"/>
  <c r="R18" i="200" s="1"/>
  <c r="AA13" i="200" s="1"/>
  <c r="Q12" i="200"/>
  <c r="Q18" i="200" s="1"/>
  <c r="AA12" i="200" s="1"/>
  <c r="N12" i="200"/>
  <c r="N18" i="200" s="1"/>
  <c r="Z13" i="200" s="1"/>
  <c r="M12" i="200"/>
  <c r="M18" i="200" s="1"/>
  <c r="Z12" i="200" s="1"/>
  <c r="L12" i="200"/>
  <c r="H12" i="200"/>
  <c r="C15" i="200" s="1"/>
  <c r="C12" i="200"/>
  <c r="C16" i="200" s="1"/>
  <c r="BO94" i="199"/>
  <c r="BN94" i="199"/>
  <c r="BM94" i="199"/>
  <c r="BL94" i="199"/>
  <c r="BK94" i="199"/>
  <c r="BJ94" i="199"/>
  <c r="BP94" i="199" s="1"/>
  <c r="W94" i="199"/>
  <c r="V94" i="199"/>
  <c r="S94" i="199"/>
  <c r="R94" i="199"/>
  <c r="O94" i="199"/>
  <c r="N94" i="199"/>
  <c r="L94" i="199"/>
  <c r="BO93" i="199"/>
  <c r="BN93" i="199"/>
  <c r="BM93" i="199"/>
  <c r="BL93" i="199"/>
  <c r="BK93" i="199"/>
  <c r="BJ93" i="199"/>
  <c r="BP93" i="199" s="1"/>
  <c r="X93" i="199"/>
  <c r="U93" i="199"/>
  <c r="T93" i="199"/>
  <c r="Q93" i="199"/>
  <c r="P93" i="199"/>
  <c r="M93" i="199"/>
  <c r="L93" i="199"/>
  <c r="BO92" i="199"/>
  <c r="BN92" i="199"/>
  <c r="BM92" i="199"/>
  <c r="BL92" i="199"/>
  <c r="BK92" i="199"/>
  <c r="BJ92" i="199"/>
  <c r="BP92" i="199" s="1"/>
  <c r="X92" i="199"/>
  <c r="V92" i="199"/>
  <c r="T92" i="199"/>
  <c r="R92" i="199"/>
  <c r="P92" i="199"/>
  <c r="N92" i="199"/>
  <c r="L92" i="199"/>
  <c r="BO91" i="199"/>
  <c r="BN91" i="199"/>
  <c r="BM91" i="199"/>
  <c r="BL91" i="199"/>
  <c r="BK91" i="199"/>
  <c r="BJ91" i="199"/>
  <c r="BP91" i="199" s="1"/>
  <c r="W91" i="199"/>
  <c r="U91" i="199"/>
  <c r="S91" i="199"/>
  <c r="Q91" i="199"/>
  <c r="O91" i="199"/>
  <c r="M91" i="199"/>
  <c r="L91" i="199"/>
  <c r="BO90" i="199"/>
  <c r="BN90" i="199"/>
  <c r="BM90" i="199"/>
  <c r="BL90" i="199"/>
  <c r="BK90" i="199"/>
  <c r="BJ90" i="199"/>
  <c r="BP90" i="199" s="1"/>
  <c r="X90" i="199"/>
  <c r="X95" i="199" s="1"/>
  <c r="AB92" i="199" s="1"/>
  <c r="AL92" i="199" s="1"/>
  <c r="AW92" i="199" s="1"/>
  <c r="W90" i="199"/>
  <c r="W95" i="199" s="1"/>
  <c r="AB91" i="199" s="1"/>
  <c r="AL91" i="199" s="1"/>
  <c r="AW91" i="199" s="1"/>
  <c r="T90" i="199"/>
  <c r="T95" i="199" s="1"/>
  <c r="AA92" i="199" s="1"/>
  <c r="S90" i="199"/>
  <c r="S95" i="199" s="1"/>
  <c r="AA91" i="199" s="1"/>
  <c r="P90" i="199"/>
  <c r="P95" i="199" s="1"/>
  <c r="Z92" i="199" s="1"/>
  <c r="O90" i="199"/>
  <c r="O95" i="199" s="1"/>
  <c r="Z91" i="199" s="1"/>
  <c r="L90" i="199"/>
  <c r="H90" i="199"/>
  <c r="AI92" i="199" s="1"/>
  <c r="C90" i="199"/>
  <c r="H91" i="199" s="1"/>
  <c r="BO89" i="199"/>
  <c r="BN89" i="199"/>
  <c r="BM89" i="199"/>
  <c r="BL89" i="199"/>
  <c r="BK89" i="199"/>
  <c r="BJ89" i="199"/>
  <c r="BP89" i="199" s="1"/>
  <c r="BP95" i="199" s="1"/>
  <c r="V89" i="199"/>
  <c r="V95" i="199" s="1"/>
  <c r="AB90" i="199" s="1"/>
  <c r="AL90" i="199" s="1"/>
  <c r="AW90" i="199" s="1"/>
  <c r="U89" i="199"/>
  <c r="U95" i="199" s="1"/>
  <c r="AB89" i="199" s="1"/>
  <c r="AL89" i="199" s="1"/>
  <c r="AW89" i="199" s="1"/>
  <c r="R89" i="199"/>
  <c r="R95" i="199" s="1"/>
  <c r="AA90" i="199" s="1"/>
  <c r="Q89" i="199"/>
  <c r="Q95" i="199" s="1"/>
  <c r="AA89" i="199" s="1"/>
  <c r="N89" i="199"/>
  <c r="N95" i="199" s="1"/>
  <c r="Z90" i="199" s="1"/>
  <c r="M89" i="199"/>
  <c r="M95" i="199" s="1"/>
  <c r="Z89" i="199" s="1"/>
  <c r="L89" i="199"/>
  <c r="H89" i="199"/>
  <c r="C94" i="199" s="1"/>
  <c r="C89" i="199"/>
  <c r="C93" i="199" s="1"/>
  <c r="BO83" i="199"/>
  <c r="BN83" i="199"/>
  <c r="BM83" i="199"/>
  <c r="BL83" i="199"/>
  <c r="BK83" i="199"/>
  <c r="BJ83" i="199"/>
  <c r="BP83" i="199" s="1"/>
  <c r="W83" i="199"/>
  <c r="V83" i="199"/>
  <c r="S83" i="199"/>
  <c r="R83" i="199"/>
  <c r="O83" i="199"/>
  <c r="N83" i="199"/>
  <c r="L83" i="199"/>
  <c r="BO82" i="199"/>
  <c r="BN82" i="199"/>
  <c r="BM82" i="199"/>
  <c r="BL82" i="199"/>
  <c r="BK82" i="199"/>
  <c r="BJ82" i="199"/>
  <c r="BP82" i="199" s="1"/>
  <c r="X82" i="199"/>
  <c r="U82" i="199"/>
  <c r="T82" i="199"/>
  <c r="Q82" i="199"/>
  <c r="P82" i="199"/>
  <c r="M82" i="199"/>
  <c r="L82" i="199"/>
  <c r="BO81" i="199"/>
  <c r="BN81" i="199"/>
  <c r="BM81" i="199"/>
  <c r="BL81" i="199"/>
  <c r="BK81" i="199"/>
  <c r="BJ81" i="199"/>
  <c r="BP81" i="199" s="1"/>
  <c r="X81" i="199"/>
  <c r="V81" i="199"/>
  <c r="T81" i="199"/>
  <c r="R81" i="199"/>
  <c r="P81" i="199"/>
  <c r="N81" i="199"/>
  <c r="L81" i="199"/>
  <c r="BO80" i="199"/>
  <c r="BN80" i="199"/>
  <c r="BM80" i="199"/>
  <c r="BL80" i="199"/>
  <c r="BK80" i="199"/>
  <c r="BJ80" i="199"/>
  <c r="BP80" i="199" s="1"/>
  <c r="W80" i="199"/>
  <c r="U80" i="199"/>
  <c r="S80" i="199"/>
  <c r="Q80" i="199"/>
  <c r="O80" i="199"/>
  <c r="M80" i="199"/>
  <c r="L80" i="199"/>
  <c r="BO79" i="199"/>
  <c r="BN79" i="199"/>
  <c r="BM79" i="199"/>
  <c r="BL79" i="199"/>
  <c r="BK79" i="199"/>
  <c r="BJ79" i="199"/>
  <c r="BP79" i="199" s="1"/>
  <c r="X79" i="199"/>
  <c r="X84" i="199" s="1"/>
  <c r="AB81" i="199" s="1"/>
  <c r="AL81" i="199" s="1"/>
  <c r="AW81" i="199" s="1"/>
  <c r="W79" i="199"/>
  <c r="W84" i="199" s="1"/>
  <c r="AB80" i="199" s="1"/>
  <c r="AL80" i="199" s="1"/>
  <c r="AW80" i="199" s="1"/>
  <c r="T79" i="199"/>
  <c r="T84" i="199" s="1"/>
  <c r="AA81" i="199" s="1"/>
  <c r="S79" i="199"/>
  <c r="S84" i="199" s="1"/>
  <c r="AA80" i="199" s="1"/>
  <c r="P79" i="199"/>
  <c r="P84" i="199" s="1"/>
  <c r="Z81" i="199" s="1"/>
  <c r="O79" i="199"/>
  <c r="O84" i="199" s="1"/>
  <c r="Z80" i="199" s="1"/>
  <c r="L79" i="199"/>
  <c r="H79" i="199"/>
  <c r="H81" i="199" s="1"/>
  <c r="C79" i="199"/>
  <c r="AI80" i="199" s="1"/>
  <c r="BO78" i="199"/>
  <c r="BN78" i="199"/>
  <c r="BM78" i="199"/>
  <c r="BL78" i="199"/>
  <c r="BK78" i="199"/>
  <c r="BJ78" i="199"/>
  <c r="BP78" i="199" s="1"/>
  <c r="BP84" i="199" s="1"/>
  <c r="V78" i="199"/>
  <c r="V84" i="199" s="1"/>
  <c r="AB79" i="199" s="1"/>
  <c r="AL79" i="199" s="1"/>
  <c r="AW79" i="199" s="1"/>
  <c r="U78" i="199"/>
  <c r="U84" i="199" s="1"/>
  <c r="AB78" i="199" s="1"/>
  <c r="AL78" i="199" s="1"/>
  <c r="AW78" i="199" s="1"/>
  <c r="R78" i="199"/>
  <c r="R84" i="199" s="1"/>
  <c r="AA79" i="199" s="1"/>
  <c r="Q78" i="199"/>
  <c r="Q84" i="199" s="1"/>
  <c r="AA78" i="199" s="1"/>
  <c r="N78" i="199"/>
  <c r="N84" i="199" s="1"/>
  <c r="Z79" i="199" s="1"/>
  <c r="M78" i="199"/>
  <c r="M84" i="199" s="1"/>
  <c r="Z78" i="199" s="1"/>
  <c r="L78" i="199"/>
  <c r="H78" i="199"/>
  <c r="C83" i="199" s="1"/>
  <c r="C78" i="199"/>
  <c r="C82" i="199" s="1"/>
  <c r="BV77" i="199"/>
  <c r="BV76" i="199"/>
  <c r="CC75" i="199"/>
  <c r="CC74" i="199"/>
  <c r="BV73" i="199"/>
  <c r="BV72" i="199"/>
  <c r="BO72" i="199"/>
  <c r="BN72" i="199"/>
  <c r="BM72" i="199"/>
  <c r="BL72" i="199"/>
  <c r="BK72" i="199"/>
  <c r="BJ72" i="199"/>
  <c r="BP72" i="199" s="1"/>
  <c r="W72" i="199"/>
  <c r="V72" i="199"/>
  <c r="S72" i="199"/>
  <c r="R72" i="199"/>
  <c r="O72" i="199"/>
  <c r="N72" i="199"/>
  <c r="L72" i="199"/>
  <c r="CH71" i="199"/>
  <c r="BO71" i="199"/>
  <c r="BN71" i="199"/>
  <c r="BM71" i="199"/>
  <c r="BL71" i="199"/>
  <c r="BK71" i="199"/>
  <c r="BJ71" i="199"/>
  <c r="BP71" i="199" s="1"/>
  <c r="X71" i="199"/>
  <c r="U71" i="199"/>
  <c r="T71" i="199"/>
  <c r="Q71" i="199"/>
  <c r="P71" i="199"/>
  <c r="M71" i="199"/>
  <c r="L71" i="199"/>
  <c r="CH70" i="199"/>
  <c r="BO70" i="199"/>
  <c r="BN70" i="199"/>
  <c r="BM70" i="199"/>
  <c r="BL70" i="199"/>
  <c r="BK70" i="199"/>
  <c r="BJ70" i="199"/>
  <c r="BP70" i="199" s="1"/>
  <c r="X70" i="199"/>
  <c r="V70" i="199"/>
  <c r="T70" i="199"/>
  <c r="R70" i="199"/>
  <c r="P70" i="199"/>
  <c r="N70" i="199"/>
  <c r="L70" i="199"/>
  <c r="BV69" i="199"/>
  <c r="BO69" i="199"/>
  <c r="BN69" i="199"/>
  <c r="BM69" i="199"/>
  <c r="BL69" i="199"/>
  <c r="BK69" i="199"/>
  <c r="BJ69" i="199"/>
  <c r="BP69" i="199" s="1"/>
  <c r="W69" i="199"/>
  <c r="U69" i="199"/>
  <c r="S69" i="199"/>
  <c r="Q69" i="199"/>
  <c r="O69" i="199"/>
  <c r="M69" i="199"/>
  <c r="L69" i="199"/>
  <c r="BV68" i="199"/>
  <c r="BO68" i="199"/>
  <c r="BN68" i="199"/>
  <c r="BM68" i="199"/>
  <c r="BL68" i="199"/>
  <c r="BK68" i="199"/>
  <c r="BJ68" i="199"/>
  <c r="BP68" i="199" s="1"/>
  <c r="X68" i="199"/>
  <c r="X73" i="199" s="1"/>
  <c r="AB70" i="199" s="1"/>
  <c r="AL70" i="199" s="1"/>
  <c r="AW70" i="199" s="1"/>
  <c r="W68" i="199"/>
  <c r="W73" i="199" s="1"/>
  <c r="AB69" i="199" s="1"/>
  <c r="AL69" i="199" s="1"/>
  <c r="AW69" i="199" s="1"/>
  <c r="T68" i="199"/>
  <c r="T73" i="199" s="1"/>
  <c r="AA70" i="199" s="1"/>
  <c r="S68" i="199"/>
  <c r="S73" i="199" s="1"/>
  <c r="AA69" i="199" s="1"/>
  <c r="P68" i="199"/>
  <c r="P73" i="199" s="1"/>
  <c r="Z70" i="199" s="1"/>
  <c r="O68" i="199"/>
  <c r="O73" i="199" s="1"/>
  <c r="Z69" i="199" s="1"/>
  <c r="L68" i="199"/>
  <c r="H68" i="199"/>
  <c r="AI70" i="199" s="1"/>
  <c r="C68" i="199"/>
  <c r="H72" i="199" s="1"/>
  <c r="CC67" i="199"/>
  <c r="BO67" i="199"/>
  <c r="BN67" i="199"/>
  <c r="BM67" i="199"/>
  <c r="BL67" i="199"/>
  <c r="BK67" i="199"/>
  <c r="BJ67" i="199"/>
  <c r="BP67" i="199" s="1"/>
  <c r="BP73" i="199" s="1"/>
  <c r="V67" i="199"/>
  <c r="V73" i="199" s="1"/>
  <c r="AB68" i="199" s="1"/>
  <c r="AL68" i="199" s="1"/>
  <c r="AW68" i="199" s="1"/>
  <c r="U67" i="199"/>
  <c r="U73" i="199" s="1"/>
  <c r="AB67" i="199" s="1"/>
  <c r="AL67" i="199" s="1"/>
  <c r="AW67" i="199" s="1"/>
  <c r="R67" i="199"/>
  <c r="R73" i="199" s="1"/>
  <c r="AA68" i="199" s="1"/>
  <c r="Q67" i="199"/>
  <c r="Q73" i="199" s="1"/>
  <c r="AA67" i="199" s="1"/>
  <c r="N67" i="199"/>
  <c r="N73" i="199" s="1"/>
  <c r="Z68" i="199" s="1"/>
  <c r="M67" i="199"/>
  <c r="M73" i="199" s="1"/>
  <c r="Z67" i="199" s="1"/>
  <c r="L67" i="199"/>
  <c r="H67" i="199"/>
  <c r="C72" i="199" s="1"/>
  <c r="C67" i="199"/>
  <c r="C71" i="199" s="1"/>
  <c r="CM66" i="199"/>
  <c r="CC66" i="199"/>
  <c r="CM65" i="199"/>
  <c r="BV65" i="199"/>
  <c r="BV64" i="199"/>
  <c r="BV61" i="199"/>
  <c r="BO61" i="199"/>
  <c r="BN61" i="199"/>
  <c r="BM61" i="199"/>
  <c r="BL61" i="199"/>
  <c r="BK61" i="199"/>
  <c r="BJ61" i="199"/>
  <c r="BP61" i="199" s="1"/>
  <c r="W61" i="199"/>
  <c r="V61" i="199"/>
  <c r="S61" i="199"/>
  <c r="R61" i="199"/>
  <c r="O61" i="199"/>
  <c r="N61" i="199"/>
  <c r="L61" i="199"/>
  <c r="CM60" i="199"/>
  <c r="BV60" i="199"/>
  <c r="BO60" i="199"/>
  <c r="BN60" i="199"/>
  <c r="BM60" i="199"/>
  <c r="BL60" i="199"/>
  <c r="BK60" i="199"/>
  <c r="BJ60" i="199"/>
  <c r="BP60" i="199" s="1"/>
  <c r="X60" i="199"/>
  <c r="U60" i="199"/>
  <c r="T60" i="199"/>
  <c r="Q60" i="199"/>
  <c r="P60" i="199"/>
  <c r="M60" i="199"/>
  <c r="L60" i="199"/>
  <c r="CM59" i="199"/>
  <c r="CC59" i="199"/>
  <c r="BO59" i="199"/>
  <c r="BN59" i="199"/>
  <c r="BM59" i="199"/>
  <c r="BL59" i="199"/>
  <c r="BK59" i="199"/>
  <c r="BJ59" i="199"/>
  <c r="BP59" i="199" s="1"/>
  <c r="X59" i="199"/>
  <c r="V59" i="199"/>
  <c r="T59" i="199"/>
  <c r="R59" i="199"/>
  <c r="P59" i="199"/>
  <c r="N59" i="199"/>
  <c r="L59" i="199"/>
  <c r="CC58" i="199"/>
  <c r="BO58" i="199"/>
  <c r="BN58" i="199"/>
  <c r="BM58" i="199"/>
  <c r="BL58" i="199"/>
  <c r="BK58" i="199"/>
  <c r="BJ58" i="199"/>
  <c r="BP58" i="199" s="1"/>
  <c r="W58" i="199"/>
  <c r="U58" i="199"/>
  <c r="S58" i="199"/>
  <c r="Q58" i="199"/>
  <c r="O58" i="199"/>
  <c r="M58" i="199"/>
  <c r="L58" i="199"/>
  <c r="BV57" i="199"/>
  <c r="BO57" i="199"/>
  <c r="BN57" i="199"/>
  <c r="BM57" i="199"/>
  <c r="BL57" i="199"/>
  <c r="BK57" i="199"/>
  <c r="BJ57" i="199"/>
  <c r="BP57" i="199" s="1"/>
  <c r="X57" i="199"/>
  <c r="X62" i="199" s="1"/>
  <c r="AB59" i="199" s="1"/>
  <c r="AL59" i="199" s="1"/>
  <c r="AW59" i="199" s="1"/>
  <c r="W57" i="199"/>
  <c r="W62" i="199" s="1"/>
  <c r="AB58" i="199" s="1"/>
  <c r="AL58" i="199" s="1"/>
  <c r="AW58" i="199" s="1"/>
  <c r="T57" i="199"/>
  <c r="T62" i="199" s="1"/>
  <c r="AA59" i="199" s="1"/>
  <c r="S57" i="199"/>
  <c r="S62" i="199" s="1"/>
  <c r="AA58" i="199" s="1"/>
  <c r="P57" i="199"/>
  <c r="P62" i="199" s="1"/>
  <c r="Z59" i="199" s="1"/>
  <c r="O57" i="199"/>
  <c r="O62" i="199" s="1"/>
  <c r="Z58" i="199" s="1"/>
  <c r="L57" i="199"/>
  <c r="H57" i="199"/>
  <c r="H60" i="199" s="1"/>
  <c r="C57" i="199"/>
  <c r="H58" i="199" s="1"/>
  <c r="BV56" i="199"/>
  <c r="BO56" i="199"/>
  <c r="BN56" i="199"/>
  <c r="BM56" i="199"/>
  <c r="BL56" i="199"/>
  <c r="BK56" i="199"/>
  <c r="BJ56" i="199"/>
  <c r="BP56" i="199" s="1"/>
  <c r="V56" i="199"/>
  <c r="V62" i="199" s="1"/>
  <c r="AB57" i="199" s="1"/>
  <c r="AL57" i="199" s="1"/>
  <c r="AW57" i="199" s="1"/>
  <c r="U56" i="199"/>
  <c r="U62" i="199" s="1"/>
  <c r="AB56" i="199" s="1"/>
  <c r="AL56" i="199" s="1"/>
  <c r="AW56" i="199" s="1"/>
  <c r="R56" i="199"/>
  <c r="R62" i="199" s="1"/>
  <c r="AA57" i="199" s="1"/>
  <c r="Q56" i="199"/>
  <c r="Q62" i="199" s="1"/>
  <c r="AA56" i="199" s="1"/>
  <c r="N56" i="199"/>
  <c r="N62" i="199" s="1"/>
  <c r="Z57" i="199" s="1"/>
  <c r="M56" i="199"/>
  <c r="M62" i="199" s="1"/>
  <c r="Z56" i="199" s="1"/>
  <c r="L56" i="199"/>
  <c r="H56" i="199"/>
  <c r="C61" i="199" s="1"/>
  <c r="C56" i="199"/>
  <c r="C60" i="199" s="1"/>
  <c r="CH55" i="199"/>
  <c r="CH54" i="199"/>
  <c r="BV53" i="199"/>
  <c r="BV52" i="199"/>
  <c r="CC51" i="199"/>
  <c r="CC50" i="199"/>
  <c r="BO50" i="199"/>
  <c r="BN50" i="199"/>
  <c r="BM50" i="199"/>
  <c r="BL50" i="199"/>
  <c r="BK50" i="199"/>
  <c r="BJ50" i="199"/>
  <c r="BP50" i="199" s="1"/>
  <c r="W50" i="199"/>
  <c r="V50" i="199"/>
  <c r="S50" i="199"/>
  <c r="R50" i="199"/>
  <c r="O50" i="199"/>
  <c r="N50" i="199"/>
  <c r="L50" i="199"/>
  <c r="BV49" i="199"/>
  <c r="BO49" i="199"/>
  <c r="BN49" i="199"/>
  <c r="BM49" i="199"/>
  <c r="BL49" i="199"/>
  <c r="BK49" i="199"/>
  <c r="BJ49" i="199"/>
  <c r="BP49" i="199" s="1"/>
  <c r="X49" i="199"/>
  <c r="U49" i="199"/>
  <c r="T49" i="199"/>
  <c r="Q49" i="199"/>
  <c r="P49" i="199"/>
  <c r="M49" i="199"/>
  <c r="L49" i="199"/>
  <c r="BV48" i="199"/>
  <c r="BO48" i="199"/>
  <c r="BN48" i="199"/>
  <c r="BM48" i="199"/>
  <c r="BL48" i="199"/>
  <c r="BK48" i="199"/>
  <c r="BJ48" i="199"/>
  <c r="BP48" i="199" s="1"/>
  <c r="X48" i="199"/>
  <c r="V48" i="199"/>
  <c r="T48" i="199"/>
  <c r="R48" i="199"/>
  <c r="P48" i="199"/>
  <c r="N48" i="199"/>
  <c r="L48" i="199"/>
  <c r="BO47" i="199"/>
  <c r="BN47" i="199"/>
  <c r="BM47" i="199"/>
  <c r="BL47" i="199"/>
  <c r="BK47" i="199"/>
  <c r="BJ47" i="199"/>
  <c r="BP47" i="199" s="1"/>
  <c r="W47" i="199"/>
  <c r="U47" i="199"/>
  <c r="S47" i="199"/>
  <c r="Q47" i="199"/>
  <c r="O47" i="199"/>
  <c r="M47" i="199"/>
  <c r="L47" i="199"/>
  <c r="BO46" i="199"/>
  <c r="BN46" i="199"/>
  <c r="BM46" i="199"/>
  <c r="BL46" i="199"/>
  <c r="BK46" i="199"/>
  <c r="BJ46" i="199"/>
  <c r="BP46" i="199" s="1"/>
  <c r="X46" i="199"/>
  <c r="X51" i="199" s="1"/>
  <c r="AB48" i="199" s="1"/>
  <c r="AL48" i="199" s="1"/>
  <c r="AW48" i="199" s="1"/>
  <c r="W46" i="199"/>
  <c r="W51" i="199" s="1"/>
  <c r="AB47" i="199" s="1"/>
  <c r="AL47" i="199" s="1"/>
  <c r="AW47" i="199" s="1"/>
  <c r="T46" i="199"/>
  <c r="T51" i="199" s="1"/>
  <c r="AA48" i="199" s="1"/>
  <c r="S46" i="199"/>
  <c r="S51" i="199" s="1"/>
  <c r="AA47" i="199" s="1"/>
  <c r="P46" i="199"/>
  <c r="P51" i="199" s="1"/>
  <c r="Z48" i="199" s="1"/>
  <c r="O46" i="199"/>
  <c r="O51" i="199" s="1"/>
  <c r="Z47" i="199" s="1"/>
  <c r="L46" i="199"/>
  <c r="H46" i="199"/>
  <c r="H48" i="199" s="1"/>
  <c r="C46" i="199"/>
  <c r="AI47" i="199" s="1"/>
  <c r="BO45" i="199"/>
  <c r="BN45" i="199"/>
  <c r="BM45" i="199"/>
  <c r="BL45" i="199"/>
  <c r="BK45" i="199"/>
  <c r="BJ45" i="199"/>
  <c r="BP45" i="199" s="1"/>
  <c r="BP51" i="199" s="1"/>
  <c r="V45" i="199"/>
  <c r="V51" i="199" s="1"/>
  <c r="AB46" i="199" s="1"/>
  <c r="AL46" i="199" s="1"/>
  <c r="AW46" i="199" s="1"/>
  <c r="U45" i="199"/>
  <c r="U51" i="199" s="1"/>
  <c r="AB45" i="199" s="1"/>
  <c r="AL45" i="199" s="1"/>
  <c r="AW45" i="199" s="1"/>
  <c r="R45" i="199"/>
  <c r="R51" i="199" s="1"/>
  <c r="AA46" i="199" s="1"/>
  <c r="Q45" i="199"/>
  <c r="Q51" i="199" s="1"/>
  <c r="AA45" i="199" s="1"/>
  <c r="N45" i="199"/>
  <c r="N51" i="199" s="1"/>
  <c r="Z46" i="199" s="1"/>
  <c r="M45" i="199"/>
  <c r="M51" i="199" s="1"/>
  <c r="Z45" i="199" s="1"/>
  <c r="L45" i="199"/>
  <c r="H45" i="199"/>
  <c r="C50" i="199" s="1"/>
  <c r="C45" i="199"/>
  <c r="C49" i="199" s="1"/>
  <c r="BO39" i="199"/>
  <c r="BN39" i="199"/>
  <c r="BM39" i="199"/>
  <c r="BL39" i="199"/>
  <c r="BK39" i="199"/>
  <c r="BJ39" i="199"/>
  <c r="BP39" i="199" s="1"/>
  <c r="W39" i="199"/>
  <c r="V39" i="199"/>
  <c r="S39" i="199"/>
  <c r="R39" i="199"/>
  <c r="O39" i="199"/>
  <c r="N39" i="199"/>
  <c r="L39" i="199"/>
  <c r="BO38" i="199"/>
  <c r="BN38" i="199"/>
  <c r="BM38" i="199"/>
  <c r="BL38" i="199"/>
  <c r="BK38" i="199"/>
  <c r="BJ38" i="199"/>
  <c r="BP38" i="199" s="1"/>
  <c r="X38" i="199"/>
  <c r="U38" i="199"/>
  <c r="T38" i="199"/>
  <c r="Q38" i="199"/>
  <c r="P38" i="199"/>
  <c r="M38" i="199"/>
  <c r="L38" i="199"/>
  <c r="BO37" i="199"/>
  <c r="BN37" i="199"/>
  <c r="BM37" i="199"/>
  <c r="BL37" i="199"/>
  <c r="BK37" i="199"/>
  <c r="BJ37" i="199"/>
  <c r="BP37" i="199" s="1"/>
  <c r="X37" i="199"/>
  <c r="V37" i="199"/>
  <c r="T37" i="199"/>
  <c r="R37" i="199"/>
  <c r="P37" i="199"/>
  <c r="N37" i="199"/>
  <c r="L37" i="199"/>
  <c r="BO36" i="199"/>
  <c r="BN36" i="199"/>
  <c r="BM36" i="199"/>
  <c r="BL36" i="199"/>
  <c r="BK36" i="199"/>
  <c r="BJ36" i="199"/>
  <c r="BP36" i="199" s="1"/>
  <c r="W36" i="199"/>
  <c r="U36" i="199"/>
  <c r="S36" i="199"/>
  <c r="Q36" i="199"/>
  <c r="O36" i="199"/>
  <c r="M36" i="199"/>
  <c r="L36" i="199"/>
  <c r="BO35" i="199"/>
  <c r="BN35" i="199"/>
  <c r="BM35" i="199"/>
  <c r="BL35" i="199"/>
  <c r="BK35" i="199"/>
  <c r="BJ35" i="199"/>
  <c r="BP35" i="199" s="1"/>
  <c r="X35" i="199"/>
  <c r="X40" i="199" s="1"/>
  <c r="AB37" i="199" s="1"/>
  <c r="AL37" i="199" s="1"/>
  <c r="AW37" i="199" s="1"/>
  <c r="W35" i="199"/>
  <c r="W40" i="199" s="1"/>
  <c r="AB36" i="199" s="1"/>
  <c r="AL36" i="199" s="1"/>
  <c r="AW36" i="199" s="1"/>
  <c r="T35" i="199"/>
  <c r="T40" i="199" s="1"/>
  <c r="AA37" i="199" s="1"/>
  <c r="S35" i="199"/>
  <c r="S40" i="199" s="1"/>
  <c r="AA36" i="199" s="1"/>
  <c r="P35" i="199"/>
  <c r="P40" i="199" s="1"/>
  <c r="Z37" i="199" s="1"/>
  <c r="O35" i="199"/>
  <c r="O40" i="199" s="1"/>
  <c r="Z36" i="199" s="1"/>
  <c r="L35" i="199"/>
  <c r="H35" i="199"/>
  <c r="AI37" i="199" s="1"/>
  <c r="C35" i="199"/>
  <c r="H39" i="199" s="1"/>
  <c r="BO34" i="199"/>
  <c r="BN34" i="199"/>
  <c r="BM34" i="199"/>
  <c r="BL34" i="199"/>
  <c r="BK34" i="199"/>
  <c r="BJ34" i="199"/>
  <c r="BP34" i="199" s="1"/>
  <c r="BP40" i="199" s="1"/>
  <c r="V34" i="199"/>
  <c r="V40" i="199" s="1"/>
  <c r="AB35" i="199" s="1"/>
  <c r="AL35" i="199" s="1"/>
  <c r="AW35" i="199" s="1"/>
  <c r="U34" i="199"/>
  <c r="U40" i="199" s="1"/>
  <c r="AB34" i="199" s="1"/>
  <c r="AL34" i="199" s="1"/>
  <c r="AW34" i="199" s="1"/>
  <c r="R34" i="199"/>
  <c r="R40" i="199" s="1"/>
  <c r="AA35" i="199" s="1"/>
  <c r="Q34" i="199"/>
  <c r="Q40" i="199" s="1"/>
  <c r="AA34" i="199" s="1"/>
  <c r="N34" i="199"/>
  <c r="N40" i="199" s="1"/>
  <c r="Z35" i="199" s="1"/>
  <c r="M34" i="199"/>
  <c r="M40" i="199" s="1"/>
  <c r="Z34" i="199" s="1"/>
  <c r="L34" i="199"/>
  <c r="H34" i="199"/>
  <c r="C37" i="199" s="1"/>
  <c r="C34" i="199"/>
  <c r="C38" i="199" s="1"/>
  <c r="BO28" i="199"/>
  <c r="BN28" i="199"/>
  <c r="BM28" i="199"/>
  <c r="BL28" i="199"/>
  <c r="BK28" i="199"/>
  <c r="BJ28" i="199"/>
  <c r="BP28" i="199" s="1"/>
  <c r="W28" i="199"/>
  <c r="V28" i="199"/>
  <c r="S28" i="199"/>
  <c r="R28" i="199"/>
  <c r="O28" i="199"/>
  <c r="N28" i="199"/>
  <c r="L28" i="199"/>
  <c r="BO27" i="199"/>
  <c r="BN27" i="199"/>
  <c r="BM27" i="199"/>
  <c r="BL27" i="199"/>
  <c r="BK27" i="199"/>
  <c r="BJ27" i="199"/>
  <c r="BP27" i="199" s="1"/>
  <c r="X27" i="199"/>
  <c r="U27" i="199"/>
  <c r="T27" i="199"/>
  <c r="Q27" i="199"/>
  <c r="P27" i="199"/>
  <c r="M27" i="199"/>
  <c r="L27" i="199"/>
  <c r="BO26" i="199"/>
  <c r="BN26" i="199"/>
  <c r="BM26" i="199"/>
  <c r="BL26" i="199"/>
  <c r="BK26" i="199"/>
  <c r="BJ26" i="199"/>
  <c r="BP26" i="199" s="1"/>
  <c r="X26" i="199"/>
  <c r="V26" i="199"/>
  <c r="T26" i="199"/>
  <c r="R26" i="199"/>
  <c r="P26" i="199"/>
  <c r="N26" i="199"/>
  <c r="L26" i="199"/>
  <c r="BO25" i="199"/>
  <c r="BN25" i="199"/>
  <c r="BM25" i="199"/>
  <c r="BL25" i="199"/>
  <c r="BK25" i="199"/>
  <c r="BJ25" i="199"/>
  <c r="BP25" i="199" s="1"/>
  <c r="W25" i="199"/>
  <c r="U25" i="199"/>
  <c r="S25" i="199"/>
  <c r="Q25" i="199"/>
  <c r="O25" i="199"/>
  <c r="M25" i="199"/>
  <c r="L25" i="199"/>
  <c r="BO24" i="199"/>
  <c r="BN24" i="199"/>
  <c r="BM24" i="199"/>
  <c r="BL24" i="199"/>
  <c r="BK24" i="199"/>
  <c r="BJ24" i="199"/>
  <c r="BP24" i="199" s="1"/>
  <c r="X24" i="199"/>
  <c r="X29" i="199" s="1"/>
  <c r="AB26" i="199" s="1"/>
  <c r="AL26" i="199" s="1"/>
  <c r="AW26" i="199" s="1"/>
  <c r="W24" i="199"/>
  <c r="W29" i="199" s="1"/>
  <c r="AB25" i="199" s="1"/>
  <c r="AL25" i="199" s="1"/>
  <c r="AW25" i="199" s="1"/>
  <c r="T24" i="199"/>
  <c r="T29" i="199" s="1"/>
  <c r="AA26" i="199" s="1"/>
  <c r="S24" i="199"/>
  <c r="S29" i="199" s="1"/>
  <c r="AA25" i="199" s="1"/>
  <c r="P24" i="199"/>
  <c r="P29" i="199" s="1"/>
  <c r="Z26" i="199" s="1"/>
  <c r="O24" i="199"/>
  <c r="O29" i="199" s="1"/>
  <c r="Z25" i="199" s="1"/>
  <c r="L24" i="199"/>
  <c r="H24" i="199"/>
  <c r="H27" i="199" s="1"/>
  <c r="C24" i="199"/>
  <c r="H28" i="199" s="1"/>
  <c r="BO23" i="199"/>
  <c r="BN23" i="199"/>
  <c r="BM23" i="199"/>
  <c r="BL23" i="199"/>
  <c r="BK23" i="199"/>
  <c r="BJ23" i="199"/>
  <c r="BP23" i="199" s="1"/>
  <c r="V23" i="199"/>
  <c r="V29" i="199" s="1"/>
  <c r="AB24" i="199" s="1"/>
  <c r="AL24" i="199" s="1"/>
  <c r="AW24" i="199" s="1"/>
  <c r="U23" i="199"/>
  <c r="U29" i="199" s="1"/>
  <c r="AB23" i="199" s="1"/>
  <c r="AL23" i="199" s="1"/>
  <c r="AW23" i="199" s="1"/>
  <c r="R23" i="199"/>
  <c r="R29" i="199" s="1"/>
  <c r="AA24" i="199" s="1"/>
  <c r="Q23" i="199"/>
  <c r="Q29" i="199" s="1"/>
  <c r="AA23" i="199" s="1"/>
  <c r="AK23" i="199" s="1"/>
  <c r="N23" i="199"/>
  <c r="N29" i="199" s="1"/>
  <c r="Z24" i="199" s="1"/>
  <c r="M23" i="199"/>
  <c r="M29" i="199" s="1"/>
  <c r="Z23" i="199" s="1"/>
  <c r="L23" i="199"/>
  <c r="H23" i="199"/>
  <c r="C28" i="199" s="1"/>
  <c r="C23" i="199"/>
  <c r="AI23" i="199" s="1"/>
  <c r="BO17" i="199"/>
  <c r="BN17" i="199"/>
  <c r="BM17" i="199"/>
  <c r="BL17" i="199"/>
  <c r="BK17" i="199"/>
  <c r="BJ17" i="199"/>
  <c r="W17" i="199"/>
  <c r="V17" i="199"/>
  <c r="S17" i="199"/>
  <c r="R17" i="199"/>
  <c r="O17" i="199"/>
  <c r="N17" i="199"/>
  <c r="L17" i="199"/>
  <c r="BO16" i="199"/>
  <c r="BN16" i="199"/>
  <c r="BM16" i="199"/>
  <c r="BL16" i="199"/>
  <c r="BK16" i="199"/>
  <c r="BJ16" i="199"/>
  <c r="BP16" i="199" s="1"/>
  <c r="X16" i="199"/>
  <c r="U16" i="199"/>
  <c r="T16" i="199"/>
  <c r="Q16" i="199"/>
  <c r="P16" i="199"/>
  <c r="M16" i="199"/>
  <c r="L16" i="199"/>
  <c r="BO15" i="199"/>
  <c r="BN15" i="199"/>
  <c r="BM15" i="199"/>
  <c r="BL15" i="199"/>
  <c r="BK15" i="199"/>
  <c r="BJ15" i="199"/>
  <c r="X15" i="199"/>
  <c r="V15" i="199"/>
  <c r="T15" i="199"/>
  <c r="R15" i="199"/>
  <c r="P15" i="199"/>
  <c r="N15" i="199"/>
  <c r="L15" i="199"/>
  <c r="BO14" i="199"/>
  <c r="BN14" i="199"/>
  <c r="BM14" i="199"/>
  <c r="BL14" i="199"/>
  <c r="BK14" i="199"/>
  <c r="BJ14" i="199"/>
  <c r="BP14" i="199" s="1"/>
  <c r="W14" i="199"/>
  <c r="U14" i="199"/>
  <c r="S14" i="199"/>
  <c r="Q14" i="199"/>
  <c r="O14" i="199"/>
  <c r="M14" i="199"/>
  <c r="L14" i="199"/>
  <c r="BO13" i="199"/>
  <c r="BN13" i="199"/>
  <c r="BM13" i="199"/>
  <c r="BL13" i="199"/>
  <c r="BK13" i="199"/>
  <c r="BJ13" i="199"/>
  <c r="X13" i="199"/>
  <c r="X18" i="199" s="1"/>
  <c r="AB15" i="199" s="1"/>
  <c r="AL15" i="199" s="1"/>
  <c r="AW15" i="199" s="1"/>
  <c r="W13" i="199"/>
  <c r="W18" i="199" s="1"/>
  <c r="AB14" i="199" s="1"/>
  <c r="AL14" i="199" s="1"/>
  <c r="AW14" i="199" s="1"/>
  <c r="T13" i="199"/>
  <c r="T18" i="199" s="1"/>
  <c r="AA15" i="199" s="1"/>
  <c r="S13" i="199"/>
  <c r="S18" i="199" s="1"/>
  <c r="AA14" i="199" s="1"/>
  <c r="P13" i="199"/>
  <c r="P18" i="199" s="1"/>
  <c r="Z15" i="199" s="1"/>
  <c r="O13" i="199"/>
  <c r="O18" i="199" s="1"/>
  <c r="Z14" i="199" s="1"/>
  <c r="L13" i="199"/>
  <c r="H13" i="199"/>
  <c r="H16" i="199" s="1"/>
  <c r="C13" i="199"/>
  <c r="H14" i="199" s="1"/>
  <c r="BO12" i="199"/>
  <c r="BN12" i="199"/>
  <c r="BM12" i="199"/>
  <c r="BL12" i="199"/>
  <c r="BK12" i="199"/>
  <c r="BJ12" i="199"/>
  <c r="BP12" i="199" s="1"/>
  <c r="V12" i="199"/>
  <c r="V18" i="199" s="1"/>
  <c r="AB13" i="199" s="1"/>
  <c r="AL13" i="199" s="1"/>
  <c r="AW13" i="199" s="1"/>
  <c r="U12" i="199"/>
  <c r="U18" i="199" s="1"/>
  <c r="AB12" i="199" s="1"/>
  <c r="AL12" i="199" s="1"/>
  <c r="AW12" i="199" s="1"/>
  <c r="R12" i="199"/>
  <c r="R18" i="199" s="1"/>
  <c r="AA13" i="199" s="1"/>
  <c r="Q12" i="199"/>
  <c r="Q18" i="199" s="1"/>
  <c r="AA12" i="199" s="1"/>
  <c r="N12" i="199"/>
  <c r="N18" i="199" s="1"/>
  <c r="Z13" i="199" s="1"/>
  <c r="M12" i="199"/>
  <c r="M18" i="199" s="1"/>
  <c r="Z12" i="199" s="1"/>
  <c r="L12" i="199"/>
  <c r="H12" i="199"/>
  <c r="C17" i="199" s="1"/>
  <c r="C12" i="199"/>
  <c r="C16" i="199" s="1"/>
  <c r="BP29" i="199" l="1"/>
  <c r="O84" i="200"/>
  <c r="Z80" i="200" s="1"/>
  <c r="S84" i="200"/>
  <c r="AA80" i="200" s="1"/>
  <c r="AC80" i="200" s="1"/>
  <c r="W84" i="200"/>
  <c r="AB80" i="200" s="1"/>
  <c r="AL80" i="200" s="1"/>
  <c r="AW80" i="200" s="1"/>
  <c r="O51" i="200"/>
  <c r="Z47" i="200" s="1"/>
  <c r="S51" i="200"/>
  <c r="AA47" i="200" s="1"/>
  <c r="W51" i="200"/>
  <c r="AB47" i="200" s="1"/>
  <c r="AL47" i="200" s="1"/>
  <c r="AW47" i="200" s="1"/>
  <c r="N62" i="200"/>
  <c r="Z57" i="200" s="1"/>
  <c r="R62" i="200"/>
  <c r="AA57" i="200" s="1"/>
  <c r="V62" i="200"/>
  <c r="AB57" i="200" s="1"/>
  <c r="AL57" i="200" s="1"/>
  <c r="AW57" i="200" s="1"/>
  <c r="P62" i="200"/>
  <c r="Z59" i="200" s="1"/>
  <c r="T62" i="200"/>
  <c r="AA59" i="200" s="1"/>
  <c r="X62" i="200"/>
  <c r="AB59" i="200" s="1"/>
  <c r="AL59" i="200" s="1"/>
  <c r="AW59" i="200" s="1"/>
  <c r="O73" i="200"/>
  <c r="Z69" i="200" s="1"/>
  <c r="S73" i="200"/>
  <c r="AA69" i="200" s="1"/>
  <c r="W73" i="200"/>
  <c r="AB69" i="200" s="1"/>
  <c r="AL69" i="200" s="1"/>
  <c r="AW69" i="200" s="1"/>
  <c r="BP25" i="200"/>
  <c r="BP27" i="200"/>
  <c r="BP29" i="200" s="1"/>
  <c r="BP27" i="203"/>
  <c r="BP27" i="204"/>
  <c r="BP27" i="205"/>
  <c r="BP27" i="213"/>
  <c r="BP24" i="214"/>
  <c r="BP27" i="214"/>
  <c r="BP29" i="214" s="1"/>
  <c r="BP24" i="216"/>
  <c r="BP27" i="216"/>
  <c r="BP27" i="218"/>
  <c r="BP23" i="220"/>
  <c r="BP27" i="226"/>
  <c r="BP27" i="227"/>
  <c r="BP26" i="228"/>
  <c r="BP27" i="230"/>
  <c r="BP24" i="231"/>
  <c r="BP27" i="231"/>
  <c r="BP29" i="231" s="1"/>
  <c r="BP26" i="232"/>
  <c r="BP27" i="232"/>
  <c r="BP27" i="233"/>
  <c r="BP27" i="234"/>
  <c r="BP23" i="236"/>
  <c r="BP26" i="237"/>
  <c r="BP24" i="240"/>
  <c r="BP27" i="240"/>
  <c r="BP29" i="240" s="1"/>
  <c r="BP27" i="242"/>
  <c r="BP24" i="244"/>
  <c r="BP27" i="244"/>
  <c r="BP27" i="245"/>
  <c r="BP24" i="246"/>
  <c r="BP27" i="246"/>
  <c r="BP27" i="247"/>
  <c r="BP27" i="202"/>
  <c r="BP29" i="202" s="1"/>
  <c r="BP29" i="203"/>
  <c r="BP29" i="204"/>
  <c r="BP29" i="205"/>
  <c r="BP27" i="206"/>
  <c r="BP29" i="206" s="1"/>
  <c r="BP27" i="211"/>
  <c r="BP29" i="211" s="1"/>
  <c r="BP27" i="212"/>
  <c r="BP27" i="215"/>
  <c r="BP29" i="215" s="1"/>
  <c r="BP27" i="217"/>
  <c r="BP29" i="218"/>
  <c r="BP24" i="219"/>
  <c r="BP27" i="219"/>
  <c r="BP27" i="220"/>
  <c r="BP27" i="221"/>
  <c r="BP29" i="221" s="1"/>
  <c r="BP24" i="222"/>
  <c r="BP27" i="222"/>
  <c r="BP27" i="223"/>
  <c r="BP29" i="223" s="1"/>
  <c r="BP27" i="224"/>
  <c r="BP29" i="224" s="1"/>
  <c r="BP24" i="225"/>
  <c r="BP27" i="225"/>
  <c r="BP23" i="226"/>
  <c r="BP27" i="228"/>
  <c r="BP29" i="228" s="1"/>
  <c r="BP23" i="233"/>
  <c r="BP29" i="233" s="1"/>
  <c r="BP29" i="234"/>
  <c r="BP27" i="236"/>
  <c r="BP25" i="238"/>
  <c r="BP26" i="238"/>
  <c r="BP28" i="238"/>
  <c r="BP27" i="241"/>
  <c r="BP29" i="241" s="1"/>
  <c r="BP29" i="242"/>
  <c r="BP29" i="244"/>
  <c r="BP23" i="245"/>
  <c r="BP29" i="246"/>
  <c r="BP23" i="247"/>
  <c r="BP26" i="247"/>
  <c r="BP28" i="247"/>
  <c r="BP24" i="248"/>
  <c r="BP29" i="248" s="1"/>
  <c r="BP27" i="248"/>
  <c r="BP24" i="249"/>
  <c r="BP29" i="249" s="1"/>
  <c r="BP27" i="249"/>
  <c r="BP17" i="202"/>
  <c r="BP17" i="203"/>
  <c r="BP17" i="204"/>
  <c r="BP17" i="208"/>
  <c r="BP17" i="211"/>
  <c r="BP17" i="220"/>
  <c r="BP17" i="221"/>
  <c r="BP17" i="222"/>
  <c r="BP17" i="223"/>
  <c r="BP17" i="225"/>
  <c r="BP17" i="232"/>
  <c r="BP17" i="235"/>
  <c r="BP17" i="238"/>
  <c r="BP17" i="199"/>
  <c r="BP17" i="201"/>
  <c r="BP17" i="205"/>
  <c r="BP17" i="206"/>
  <c r="BP17" i="213"/>
  <c r="BP17" i="214"/>
  <c r="BP17" i="215"/>
  <c r="BP17" i="216"/>
  <c r="BP18" i="216" s="1"/>
  <c r="BP17" i="219"/>
  <c r="BP17" i="226"/>
  <c r="BP17" i="227"/>
  <c r="BP17" i="228"/>
  <c r="BP17" i="229"/>
  <c r="BP17" i="230"/>
  <c r="BP17" i="231"/>
  <c r="BP17" i="233"/>
  <c r="BP17" i="234"/>
  <c r="BP17" i="236"/>
  <c r="BP17" i="237"/>
  <c r="BP17" i="239"/>
  <c r="BP17" i="240"/>
  <c r="BP17" i="242"/>
  <c r="BP17" i="244"/>
  <c r="BP17" i="245"/>
  <c r="BP17" i="246"/>
  <c r="BP17" i="247"/>
  <c r="BP16" i="205"/>
  <c r="BP16" i="206"/>
  <c r="BP18" i="206" s="1"/>
  <c r="BP16" i="210"/>
  <c r="BP16" i="211"/>
  <c r="BP16" i="212"/>
  <c r="BP16" i="213"/>
  <c r="BP16" i="214"/>
  <c r="BP16" i="215"/>
  <c r="BP16" i="216"/>
  <c r="BP16" i="217"/>
  <c r="BP16" i="218"/>
  <c r="BP16" i="219"/>
  <c r="BP16" i="226"/>
  <c r="BP16" i="227"/>
  <c r="BP16" i="228"/>
  <c r="BP16" i="229"/>
  <c r="BP16" i="230"/>
  <c r="BP16" i="231"/>
  <c r="BP16" i="233"/>
  <c r="BP16" i="234"/>
  <c r="BP16" i="236"/>
  <c r="BP16" i="239"/>
  <c r="BP16" i="240"/>
  <c r="BP16" i="242"/>
  <c r="BP16" i="243"/>
  <c r="BP16" i="244"/>
  <c r="BP16" i="245"/>
  <c r="BP16" i="246"/>
  <c r="BP16" i="247"/>
  <c r="BP16" i="248"/>
  <c r="BP15" i="202"/>
  <c r="BP15" i="203"/>
  <c r="BP15" i="204"/>
  <c r="BP15" i="208"/>
  <c r="BP15" i="210"/>
  <c r="BP15" i="211"/>
  <c r="BP15" i="212"/>
  <c r="BP15" i="221"/>
  <c r="BP15" i="222"/>
  <c r="BP15" i="224"/>
  <c r="BP15" i="225"/>
  <c r="BP15" i="232"/>
  <c r="BP15" i="235"/>
  <c r="BP15" i="241"/>
  <c r="BP15" i="239"/>
  <c r="BP15" i="240"/>
  <c r="BP15" i="242"/>
  <c r="BP15" i="243"/>
  <c r="BP18" i="243" s="1"/>
  <c r="BP15" i="244"/>
  <c r="BP15" i="245"/>
  <c r="BP15" i="247"/>
  <c r="BP15" i="238"/>
  <c r="BP15" i="199"/>
  <c r="BP15" i="200"/>
  <c r="BP18" i="200" s="1"/>
  <c r="BP15" i="201"/>
  <c r="BP15" i="205"/>
  <c r="BP15" i="206"/>
  <c r="BP15" i="213"/>
  <c r="BP15" i="214"/>
  <c r="BP15" i="215"/>
  <c r="BP15" i="216"/>
  <c r="BP15" i="218"/>
  <c r="BP15" i="219"/>
  <c r="BP15" i="226"/>
  <c r="BP15" i="227"/>
  <c r="BP15" i="228"/>
  <c r="BP15" i="229"/>
  <c r="BP15" i="230"/>
  <c r="BP18" i="230" s="1"/>
  <c r="BP15" i="231"/>
  <c r="BP15" i="233"/>
  <c r="BP15" i="234"/>
  <c r="BP15" i="236"/>
  <c r="BP15" i="237"/>
  <c r="BP14" i="205"/>
  <c r="BP14" i="206"/>
  <c r="BP14" i="213"/>
  <c r="BP14" i="214"/>
  <c r="BP14" i="215"/>
  <c r="BP14" i="216"/>
  <c r="BP14" i="217"/>
  <c r="BP14" i="218"/>
  <c r="BP14" i="219"/>
  <c r="BP14" i="228"/>
  <c r="BP14" i="229"/>
  <c r="BP14" i="230"/>
  <c r="BP14" i="231"/>
  <c r="BP14" i="233"/>
  <c r="BP14" i="234"/>
  <c r="BP14" i="237"/>
  <c r="BP14" i="239"/>
  <c r="BP14" i="240"/>
  <c r="BP14" i="242"/>
  <c r="BP14" i="244"/>
  <c r="BP14" i="245"/>
  <c r="BP18" i="245" s="1"/>
  <c r="BP14" i="246"/>
  <c r="BP14" i="247"/>
  <c r="BP14" i="202"/>
  <c r="BP14" i="203"/>
  <c r="BP18" i="203" s="1"/>
  <c r="BP14" i="204"/>
  <c r="BP14" i="208"/>
  <c r="BP18" i="208" s="1"/>
  <c r="BP14" i="211"/>
  <c r="BP14" i="220"/>
  <c r="BP14" i="221"/>
  <c r="BP14" i="222"/>
  <c r="BP14" i="223"/>
  <c r="BP14" i="224"/>
  <c r="BP18" i="224" s="1"/>
  <c r="BP14" i="225"/>
  <c r="BP14" i="232"/>
  <c r="BP14" i="235"/>
  <c r="BP14" i="238"/>
  <c r="BP14" i="241"/>
  <c r="BP13" i="205"/>
  <c r="BP13" i="206"/>
  <c r="BP13" i="210"/>
  <c r="BP13" i="211"/>
  <c r="BP13" i="212"/>
  <c r="BP13" i="213"/>
  <c r="BP13" i="214"/>
  <c r="BP13" i="215"/>
  <c r="BP13" i="219"/>
  <c r="BP13" i="226"/>
  <c r="BP13" i="228"/>
  <c r="BP13" i="229"/>
  <c r="BP13" i="231"/>
  <c r="BP13" i="232"/>
  <c r="BP13" i="233"/>
  <c r="BP18" i="233" s="1"/>
  <c r="BP13" i="234"/>
  <c r="BP13" i="237"/>
  <c r="BP13" i="239"/>
  <c r="BP13" i="240"/>
  <c r="BP18" i="240" s="1"/>
  <c r="BP13" i="241"/>
  <c r="BP13" i="242"/>
  <c r="BP13" i="243"/>
  <c r="BP13" i="244"/>
  <c r="BP13" i="245"/>
  <c r="BP13" i="246"/>
  <c r="BP13" i="248"/>
  <c r="BP13" i="199"/>
  <c r="BP13" i="200"/>
  <c r="BP13" i="201"/>
  <c r="BP13" i="202"/>
  <c r="BP13" i="204"/>
  <c r="BP13" i="208"/>
  <c r="BP13" i="220"/>
  <c r="BP13" i="222"/>
  <c r="BP13" i="223"/>
  <c r="BP13" i="224"/>
  <c r="BP13" i="225"/>
  <c r="BP13" i="235"/>
  <c r="BP13" i="236"/>
  <c r="BP13" i="238"/>
  <c r="BP13" i="247"/>
  <c r="BP13" i="218"/>
  <c r="BP12" i="202"/>
  <c r="BP12" i="203"/>
  <c r="BP12" i="204"/>
  <c r="BP12" i="208"/>
  <c r="BP12" i="211"/>
  <c r="BP12" i="212"/>
  <c r="BP12" i="218"/>
  <c r="BP12" i="220"/>
  <c r="BP12" i="221"/>
  <c r="BP18" i="221" s="1"/>
  <c r="BP12" i="222"/>
  <c r="BP12" i="223"/>
  <c r="BP18" i="223" s="1"/>
  <c r="BP12" i="224"/>
  <c r="BP12" i="225"/>
  <c r="BP12" i="235"/>
  <c r="BP12" i="236"/>
  <c r="BP18" i="236" s="1"/>
  <c r="BP12" i="237"/>
  <c r="BP12" i="238"/>
  <c r="BP18" i="238" s="1"/>
  <c r="BP12" i="247"/>
  <c r="BP12" i="249"/>
  <c r="BP18" i="249" s="1"/>
  <c r="M62" i="200"/>
  <c r="Z56" i="200" s="1"/>
  <c r="Q62" i="200"/>
  <c r="AA56" i="200" s="1"/>
  <c r="U62" i="200"/>
  <c r="AB56" i="200" s="1"/>
  <c r="AL56" i="200" s="1"/>
  <c r="AW56" i="200" s="1"/>
  <c r="BP62" i="200"/>
  <c r="O62" i="200"/>
  <c r="Z58" i="200" s="1"/>
  <c r="S62" i="200"/>
  <c r="AA58" i="200" s="1"/>
  <c r="W62" i="200"/>
  <c r="AB58" i="200" s="1"/>
  <c r="AL58" i="200" s="1"/>
  <c r="AW58" i="200" s="1"/>
  <c r="O29" i="200"/>
  <c r="Z25" i="200" s="1"/>
  <c r="S29" i="200"/>
  <c r="AA25" i="200" s="1"/>
  <c r="W29" i="200"/>
  <c r="AB25" i="200" s="1"/>
  <c r="AL25" i="200" s="1"/>
  <c r="AW25" i="200" s="1"/>
  <c r="BP51" i="241"/>
  <c r="BP95" i="215"/>
  <c r="BP29" i="216"/>
  <c r="BP51" i="216"/>
  <c r="BP73" i="219"/>
  <c r="BP84" i="219"/>
  <c r="BP40" i="221"/>
  <c r="BP62" i="221"/>
  <c r="BP62" i="223"/>
  <c r="BP73" i="223"/>
  <c r="BP62" i="225"/>
  <c r="BP73" i="225"/>
  <c r="BP84" i="225"/>
  <c r="BP29" i="226"/>
  <c r="BP51" i="226"/>
  <c r="BP95" i="226"/>
  <c r="BP29" i="227"/>
  <c r="BP51" i="227"/>
  <c r="BP95" i="227"/>
  <c r="BP62" i="228"/>
  <c r="BP95" i="228"/>
  <c r="BP29" i="229"/>
  <c r="BP51" i="229"/>
  <c r="BP95" i="229"/>
  <c r="BP29" i="230"/>
  <c r="BP51" i="230"/>
  <c r="BP95" i="230"/>
  <c r="BP51" i="231"/>
  <c r="AE12" i="240"/>
  <c r="AJ12" i="240"/>
  <c r="AF12" i="240"/>
  <c r="AD12" i="240"/>
  <c r="AK12" i="240"/>
  <c r="AC12" i="240"/>
  <c r="AT15" i="240"/>
  <c r="AQ11" i="240"/>
  <c r="AE14" i="240"/>
  <c r="AJ14" i="240"/>
  <c r="AF14" i="240"/>
  <c r="AD14" i="240"/>
  <c r="AK14" i="240"/>
  <c r="AC14" i="240"/>
  <c r="AJ24" i="240"/>
  <c r="AF24" i="240"/>
  <c r="AD24" i="240"/>
  <c r="AE24" i="240"/>
  <c r="AK24" i="240"/>
  <c r="AC24" i="240"/>
  <c r="AT26" i="240"/>
  <c r="AQ22" i="240"/>
  <c r="AE25" i="240"/>
  <c r="AJ25" i="240"/>
  <c r="AF25" i="240"/>
  <c r="AD25" i="240"/>
  <c r="AK25" i="240"/>
  <c r="AC25" i="240"/>
  <c r="AE34" i="240"/>
  <c r="AJ34" i="240"/>
  <c r="AF34" i="240"/>
  <c r="AD34" i="240"/>
  <c r="AK34" i="240"/>
  <c r="AC34" i="240"/>
  <c r="AE37" i="240"/>
  <c r="AJ37" i="240"/>
  <c r="AF37" i="240"/>
  <c r="AD37" i="240"/>
  <c r="AK37" i="240"/>
  <c r="AC37" i="240"/>
  <c r="AJ46" i="240"/>
  <c r="AF46" i="240"/>
  <c r="AD46" i="240"/>
  <c r="AE46" i="240"/>
  <c r="AK46" i="240"/>
  <c r="AC46" i="240"/>
  <c r="AE47" i="240"/>
  <c r="AJ47" i="240"/>
  <c r="AF47" i="240"/>
  <c r="AD47" i="240"/>
  <c r="AK47" i="240"/>
  <c r="AC47" i="240"/>
  <c r="AJ56" i="240"/>
  <c r="AF56" i="240"/>
  <c r="AD56" i="240"/>
  <c r="AE56" i="240"/>
  <c r="AK56" i="240"/>
  <c r="AC56" i="240"/>
  <c r="AE59" i="240"/>
  <c r="AJ59" i="240"/>
  <c r="AF59" i="240"/>
  <c r="AD59" i="240"/>
  <c r="AK59" i="240"/>
  <c r="AC59" i="240"/>
  <c r="AE67" i="240"/>
  <c r="AJ67" i="240"/>
  <c r="AF67" i="240"/>
  <c r="AD67" i="240"/>
  <c r="AK67" i="240"/>
  <c r="AC67" i="240"/>
  <c r="AE70" i="240"/>
  <c r="AJ70" i="240"/>
  <c r="AF70" i="240"/>
  <c r="AD70" i="240"/>
  <c r="AK70" i="240"/>
  <c r="AC70" i="240"/>
  <c r="AJ78" i="240"/>
  <c r="AF78" i="240"/>
  <c r="AD78" i="240"/>
  <c r="AE78" i="240"/>
  <c r="AK78" i="240"/>
  <c r="AC78" i="240"/>
  <c r="AT80" i="240"/>
  <c r="AP77" i="240"/>
  <c r="AJ81" i="240"/>
  <c r="AF81" i="240"/>
  <c r="AD81" i="240"/>
  <c r="AE81" i="240"/>
  <c r="AK81" i="240"/>
  <c r="AC81" i="240"/>
  <c r="AJ90" i="240"/>
  <c r="AF90" i="240"/>
  <c r="AD90" i="240"/>
  <c r="AE90" i="240"/>
  <c r="AK90" i="240"/>
  <c r="AC90" i="240"/>
  <c r="AE91" i="240"/>
  <c r="AJ91" i="240"/>
  <c r="AF91" i="240"/>
  <c r="AD91" i="240"/>
  <c r="AK91" i="240"/>
  <c r="AC91" i="240"/>
  <c r="AJ12" i="241"/>
  <c r="AF12" i="241"/>
  <c r="AD12" i="241"/>
  <c r="AE12" i="241"/>
  <c r="AK12" i="241"/>
  <c r="AC12" i="241"/>
  <c r="AJ14" i="241"/>
  <c r="AF14" i="241"/>
  <c r="AD14" i="241"/>
  <c r="AE14" i="241"/>
  <c r="AK14" i="241"/>
  <c r="AC14" i="241"/>
  <c r="CK29" i="241"/>
  <c r="CQ32" i="241" s="1"/>
  <c r="AT24" i="241"/>
  <c r="AO22" i="241"/>
  <c r="AE23" i="241"/>
  <c r="AJ23" i="241"/>
  <c r="AF23" i="241"/>
  <c r="AD23" i="241"/>
  <c r="AK23" i="241"/>
  <c r="AC23" i="241"/>
  <c r="AJ26" i="241"/>
  <c r="AF26" i="241"/>
  <c r="AD26" i="241"/>
  <c r="AE26" i="241"/>
  <c r="AK26" i="241"/>
  <c r="AC26" i="241"/>
  <c r="AJ35" i="241"/>
  <c r="AF35" i="241"/>
  <c r="AD35" i="241"/>
  <c r="AE35" i="241"/>
  <c r="AK35" i="241"/>
  <c r="AC35" i="241"/>
  <c r="AJ36" i="241"/>
  <c r="AF36" i="241"/>
  <c r="AD36" i="241"/>
  <c r="AE36" i="241"/>
  <c r="AK36" i="241"/>
  <c r="AC36" i="241"/>
  <c r="AJ45" i="241"/>
  <c r="AF45" i="241"/>
  <c r="AD45" i="241"/>
  <c r="AE45" i="241"/>
  <c r="AK45" i="241"/>
  <c r="AC45" i="241"/>
  <c r="AE48" i="241"/>
  <c r="AJ48" i="241"/>
  <c r="AF48" i="241"/>
  <c r="AD48" i="241"/>
  <c r="AK48" i="241"/>
  <c r="AC48" i="241"/>
  <c r="AJ57" i="241"/>
  <c r="AF57" i="241"/>
  <c r="AD57" i="241"/>
  <c r="AE57" i="241"/>
  <c r="AK57" i="241"/>
  <c r="AC57" i="241"/>
  <c r="AE58" i="241"/>
  <c r="AJ58" i="241"/>
  <c r="AF58" i="241"/>
  <c r="AD58" i="241"/>
  <c r="AK58" i="241"/>
  <c r="AC58" i="241"/>
  <c r="AJ68" i="241"/>
  <c r="AF68" i="241"/>
  <c r="AD68" i="241"/>
  <c r="AV68" i="241"/>
  <c r="AM68" i="241"/>
  <c r="AE13" i="240"/>
  <c r="AJ13" i="240"/>
  <c r="AF13" i="240"/>
  <c r="AD13" i="240"/>
  <c r="AK13" i="240"/>
  <c r="AC13" i="240"/>
  <c r="AE15" i="240"/>
  <c r="AJ15" i="240"/>
  <c r="AF15" i="240"/>
  <c r="AD15" i="240"/>
  <c r="AK15" i="240"/>
  <c r="AC15" i="240"/>
  <c r="CK29" i="240"/>
  <c r="AJ23" i="240"/>
  <c r="AF23" i="240"/>
  <c r="AD23" i="240"/>
  <c r="AE23" i="240"/>
  <c r="AK23" i="240"/>
  <c r="AC23" i="240"/>
  <c r="AT25" i="240"/>
  <c r="AP22" i="240"/>
  <c r="AE26" i="240"/>
  <c r="AJ26" i="240"/>
  <c r="AF26" i="240"/>
  <c r="AD26" i="240"/>
  <c r="AK26" i="240"/>
  <c r="AC26" i="240"/>
  <c r="CK30" i="240"/>
  <c r="CQ29" i="240" s="1"/>
  <c r="CQ32" i="240" s="1"/>
  <c r="AE35" i="240"/>
  <c r="AJ35" i="240"/>
  <c r="AF35" i="240"/>
  <c r="AD35" i="240"/>
  <c r="AK35" i="240"/>
  <c r="AC35" i="240"/>
  <c r="AT37" i="240"/>
  <c r="AQ33" i="240"/>
  <c r="AE36" i="240"/>
  <c r="AJ36" i="240"/>
  <c r="AF36" i="240"/>
  <c r="AD36" i="240"/>
  <c r="AK36" i="240"/>
  <c r="AC36" i="240"/>
  <c r="AE45" i="240"/>
  <c r="AJ45" i="240"/>
  <c r="AF45" i="240"/>
  <c r="AD45" i="240"/>
  <c r="AK45" i="240"/>
  <c r="AC45" i="240"/>
  <c r="BP51" i="240"/>
  <c r="AT47" i="240"/>
  <c r="AP44" i="240"/>
  <c r="AJ48" i="240"/>
  <c r="AF48" i="240"/>
  <c r="AD48" i="240"/>
  <c r="AE48" i="240"/>
  <c r="AK48" i="240"/>
  <c r="AC48" i="240"/>
  <c r="AE57" i="240"/>
  <c r="AJ57" i="240"/>
  <c r="AF57" i="240"/>
  <c r="AD57" i="240"/>
  <c r="AK57" i="240"/>
  <c r="AC57" i="240"/>
  <c r="AJ58" i="240"/>
  <c r="AF58" i="240"/>
  <c r="AD58" i="240"/>
  <c r="AE58" i="240"/>
  <c r="AK58" i="240"/>
  <c r="AC58" i="240"/>
  <c r="AJ68" i="240"/>
  <c r="AF68" i="240"/>
  <c r="AD68" i="240"/>
  <c r="AE68" i="240"/>
  <c r="AK68" i="240"/>
  <c r="AC68" i="240"/>
  <c r="AT70" i="240"/>
  <c r="AQ66" i="240"/>
  <c r="AJ69" i="240"/>
  <c r="AF69" i="240"/>
  <c r="AD69" i="240"/>
  <c r="AE69" i="240"/>
  <c r="AK69" i="240"/>
  <c r="AC69" i="240"/>
  <c r="AE79" i="240"/>
  <c r="AJ79" i="240"/>
  <c r="AF79" i="240"/>
  <c r="AD79" i="240"/>
  <c r="AK79" i="240"/>
  <c r="AC79" i="240"/>
  <c r="AE80" i="240"/>
  <c r="AJ80" i="240"/>
  <c r="AF80" i="240"/>
  <c r="AD80" i="240"/>
  <c r="AK80" i="240"/>
  <c r="AC80" i="240"/>
  <c r="AJ89" i="240"/>
  <c r="AF89" i="240"/>
  <c r="AD89" i="240"/>
  <c r="AE89" i="240"/>
  <c r="AK89" i="240"/>
  <c r="AC89" i="240"/>
  <c r="BP95" i="240"/>
  <c r="AJ92" i="240"/>
  <c r="AF92" i="240"/>
  <c r="AD92" i="240"/>
  <c r="AE92" i="240"/>
  <c r="AK92" i="240"/>
  <c r="AC92" i="240"/>
  <c r="AJ13" i="241"/>
  <c r="AF13" i="241"/>
  <c r="AD13" i="241"/>
  <c r="AE13" i="241"/>
  <c r="AK13" i="241"/>
  <c r="AC13" i="241"/>
  <c r="AJ15" i="241"/>
  <c r="AF15" i="241"/>
  <c r="AD15" i="241"/>
  <c r="AE15" i="241"/>
  <c r="AK15" i="241"/>
  <c r="AC15" i="241"/>
  <c r="AT23" i="241"/>
  <c r="AN22" i="241"/>
  <c r="AE24" i="241"/>
  <c r="AJ24" i="241"/>
  <c r="AF24" i="241"/>
  <c r="AD24" i="241"/>
  <c r="AK24" i="241"/>
  <c r="AC24" i="241"/>
  <c r="AJ25" i="241"/>
  <c r="AF25" i="241"/>
  <c r="AD25" i="241"/>
  <c r="AE25" i="241"/>
  <c r="AK25" i="241"/>
  <c r="AC25" i="241"/>
  <c r="AJ34" i="241"/>
  <c r="AF34" i="241"/>
  <c r="AD34" i="241"/>
  <c r="AE34" i="241"/>
  <c r="AK34" i="241"/>
  <c r="AC34" i="241"/>
  <c r="AJ37" i="241"/>
  <c r="AF37" i="241"/>
  <c r="AD37" i="241"/>
  <c r="AE37" i="241"/>
  <c r="AK37" i="241"/>
  <c r="AC37" i="241"/>
  <c r="AE46" i="241"/>
  <c r="AJ46" i="241"/>
  <c r="AF46" i="241"/>
  <c r="AD46" i="241"/>
  <c r="AK46" i="241"/>
  <c r="AC46" i="241"/>
  <c r="AJ47" i="241"/>
  <c r="AF47" i="241"/>
  <c r="AD47" i="241"/>
  <c r="AE47" i="241"/>
  <c r="AK47" i="241"/>
  <c r="AC47" i="241"/>
  <c r="AE56" i="241"/>
  <c r="AJ56" i="241"/>
  <c r="AF56" i="241"/>
  <c r="AD56" i="241"/>
  <c r="AK56" i="241"/>
  <c r="AC56" i="241"/>
  <c r="AJ59" i="241"/>
  <c r="AF59" i="241"/>
  <c r="AD59" i="241"/>
  <c r="AE59" i="241"/>
  <c r="AK59" i="241"/>
  <c r="AC59" i="241"/>
  <c r="AJ67" i="241"/>
  <c r="AF67" i="241"/>
  <c r="AD67" i="241"/>
  <c r="AK67" i="241"/>
  <c r="AC67" i="241"/>
  <c r="H14" i="240"/>
  <c r="CA14" i="240"/>
  <c r="H15" i="240"/>
  <c r="H16" i="240"/>
  <c r="C17" i="240"/>
  <c r="AI23" i="240"/>
  <c r="AI24" i="240"/>
  <c r="H25" i="240"/>
  <c r="H26" i="240"/>
  <c r="CQ26" i="240"/>
  <c r="H27" i="240"/>
  <c r="H28" i="240"/>
  <c r="H36" i="240"/>
  <c r="H37" i="240"/>
  <c r="H38" i="240"/>
  <c r="C39" i="240"/>
  <c r="AI46" i="240"/>
  <c r="H47" i="240"/>
  <c r="C48" i="240"/>
  <c r="AI48" i="240"/>
  <c r="H49" i="240"/>
  <c r="H50" i="240"/>
  <c r="AI56" i="240"/>
  <c r="C58" i="240"/>
  <c r="AI58" i="240"/>
  <c r="H59" i="240"/>
  <c r="H61" i="240"/>
  <c r="AI68" i="240"/>
  <c r="C69" i="240"/>
  <c r="AI69" i="240"/>
  <c r="H70" i="240"/>
  <c r="H71" i="240"/>
  <c r="C72" i="240"/>
  <c r="AI78" i="240"/>
  <c r="H80" i="240"/>
  <c r="C81" i="240"/>
  <c r="AI81" i="240"/>
  <c r="H82" i="240"/>
  <c r="H83" i="240"/>
  <c r="AP88" i="240"/>
  <c r="AI89" i="240"/>
  <c r="AI90" i="240"/>
  <c r="H91" i="240"/>
  <c r="C92" i="240"/>
  <c r="AI92" i="240"/>
  <c r="AI12" i="241"/>
  <c r="AI13" i="241"/>
  <c r="C14" i="241"/>
  <c r="AI14" i="241"/>
  <c r="C15" i="241"/>
  <c r="AI15" i="241"/>
  <c r="CA22" i="241"/>
  <c r="C25" i="241"/>
  <c r="AI25" i="241"/>
  <c r="C26" i="241"/>
  <c r="AI26" i="241"/>
  <c r="C27" i="241"/>
  <c r="C28" i="241"/>
  <c r="CA30" i="241"/>
  <c r="AI34" i="241"/>
  <c r="AI35" i="241"/>
  <c r="C36" i="241"/>
  <c r="AI36" i="241"/>
  <c r="C37" i="241"/>
  <c r="AI37" i="241"/>
  <c r="CA38" i="241"/>
  <c r="H39" i="241"/>
  <c r="AI45" i="241"/>
  <c r="C47" i="241"/>
  <c r="AI47" i="241"/>
  <c r="H48" i="241"/>
  <c r="C50" i="241"/>
  <c r="AI57" i="241"/>
  <c r="H58" i="241"/>
  <c r="C59" i="241"/>
  <c r="AI59" i="241"/>
  <c r="H60" i="241"/>
  <c r="AI67" i="241"/>
  <c r="H71" i="241"/>
  <c r="H70" i="241"/>
  <c r="AI70" i="241"/>
  <c r="O73" i="241"/>
  <c r="Z69" i="241" s="1"/>
  <c r="S73" i="241"/>
  <c r="AA69" i="241" s="1"/>
  <c r="W73" i="241"/>
  <c r="AB69" i="241" s="1"/>
  <c r="AL69" i="241" s="1"/>
  <c r="AW69" i="241" s="1"/>
  <c r="AE78" i="241"/>
  <c r="AJ78" i="241"/>
  <c r="AF78" i="241"/>
  <c r="AD78" i="241"/>
  <c r="AK78" i="241"/>
  <c r="AC78" i="241"/>
  <c r="BP84" i="241"/>
  <c r="AE81" i="241"/>
  <c r="AJ81" i="241"/>
  <c r="AF81" i="241"/>
  <c r="AD81" i="241"/>
  <c r="AK81" i="241"/>
  <c r="AC81" i="241"/>
  <c r="AE90" i="241"/>
  <c r="AJ90" i="241"/>
  <c r="AF90" i="241"/>
  <c r="AD90" i="241"/>
  <c r="AK90" i="241"/>
  <c r="AC90" i="241"/>
  <c r="AT92" i="241"/>
  <c r="AQ88" i="241"/>
  <c r="AJ91" i="241"/>
  <c r="AF91" i="241"/>
  <c r="AD91" i="241"/>
  <c r="AE91" i="241"/>
  <c r="AK91" i="241"/>
  <c r="AC91" i="241"/>
  <c r="AE12" i="242"/>
  <c r="AJ12" i="242"/>
  <c r="AF12" i="242"/>
  <c r="AD12" i="242"/>
  <c r="AK12" i="242"/>
  <c r="AC12" i="242"/>
  <c r="BP18" i="242"/>
  <c r="AT15" i="242"/>
  <c r="AQ11" i="242"/>
  <c r="AE14" i="242"/>
  <c r="AJ14" i="242"/>
  <c r="AF14" i="242"/>
  <c r="AD14" i="242"/>
  <c r="AK14" i="242"/>
  <c r="AC14" i="242"/>
  <c r="AJ24" i="242"/>
  <c r="AF24" i="242"/>
  <c r="AD24" i="242"/>
  <c r="AE24" i="242"/>
  <c r="AK24" i="242"/>
  <c r="AC24" i="242"/>
  <c r="AT26" i="242"/>
  <c r="AQ22" i="242"/>
  <c r="AE25" i="242"/>
  <c r="AJ25" i="242"/>
  <c r="AF25" i="242"/>
  <c r="AD25" i="242"/>
  <c r="AK25" i="242"/>
  <c r="AC25" i="242"/>
  <c r="AE34" i="242"/>
  <c r="AJ34" i="242"/>
  <c r="AF34" i="242"/>
  <c r="AD34" i="242"/>
  <c r="AK34" i="242"/>
  <c r="AC34" i="242"/>
  <c r="BP40" i="242"/>
  <c r="AE37" i="242"/>
  <c r="AJ37" i="242"/>
  <c r="AF37" i="242"/>
  <c r="AD37" i="242"/>
  <c r="AK37" i="242"/>
  <c r="AC37" i="242"/>
  <c r="AJ46" i="242"/>
  <c r="AF46" i="242"/>
  <c r="AD46" i="242"/>
  <c r="AE46" i="242"/>
  <c r="AK46" i="242"/>
  <c r="AC46" i="242"/>
  <c r="AE47" i="242"/>
  <c r="AJ47" i="242"/>
  <c r="AF47" i="242"/>
  <c r="AD47" i="242"/>
  <c r="AK47" i="242"/>
  <c r="AC47" i="242"/>
  <c r="AJ56" i="242"/>
  <c r="AF56" i="242"/>
  <c r="AD56" i="242"/>
  <c r="AE56" i="242"/>
  <c r="AK56" i="242"/>
  <c r="AC56" i="242"/>
  <c r="BP62" i="242"/>
  <c r="AE59" i="242"/>
  <c r="AJ59" i="242"/>
  <c r="AF59" i="242"/>
  <c r="AD59" i="242"/>
  <c r="AK59" i="242"/>
  <c r="AC59" i="242"/>
  <c r="AE67" i="242"/>
  <c r="AJ67" i="242"/>
  <c r="AF67" i="242"/>
  <c r="AD67" i="242"/>
  <c r="AK67" i="242"/>
  <c r="AC67" i="242"/>
  <c r="BP73" i="242"/>
  <c r="AE70" i="242"/>
  <c r="AJ70" i="242"/>
  <c r="AF70" i="242"/>
  <c r="AD70" i="242"/>
  <c r="AK70" i="242"/>
  <c r="AC70" i="242"/>
  <c r="AJ78" i="242"/>
  <c r="AF78" i="242"/>
  <c r="AD78" i="242"/>
  <c r="AE78" i="242"/>
  <c r="AK78" i="242"/>
  <c r="AC78" i="242"/>
  <c r="BP84" i="242"/>
  <c r="AT80" i="242"/>
  <c r="AP77" i="242"/>
  <c r="AJ81" i="242"/>
  <c r="AF81" i="242"/>
  <c r="AD81" i="242"/>
  <c r="AE81" i="242"/>
  <c r="AK81" i="242"/>
  <c r="AC81" i="242"/>
  <c r="AJ90" i="242"/>
  <c r="AF90" i="242"/>
  <c r="AD90" i="242"/>
  <c r="AE90" i="242"/>
  <c r="AK90" i="242"/>
  <c r="AC90" i="242"/>
  <c r="AE91" i="242"/>
  <c r="AJ91" i="242"/>
  <c r="AF91" i="242"/>
  <c r="AD91" i="242"/>
  <c r="AK91" i="242"/>
  <c r="AC91" i="242"/>
  <c r="AJ12" i="243"/>
  <c r="AF12" i="243"/>
  <c r="AD12" i="243"/>
  <c r="AE12" i="243"/>
  <c r="AK12" i="243"/>
  <c r="AC12" i="243"/>
  <c r="AJ14" i="243"/>
  <c r="AF14" i="243"/>
  <c r="AD14" i="243"/>
  <c r="AE14" i="243"/>
  <c r="AK14" i="243"/>
  <c r="AC14" i="243"/>
  <c r="AT23" i="243"/>
  <c r="AN22" i="243"/>
  <c r="AE24" i="243"/>
  <c r="AJ24" i="243"/>
  <c r="AF24" i="243"/>
  <c r="AD24" i="243"/>
  <c r="AK24" i="243"/>
  <c r="AC24" i="243"/>
  <c r="AJ25" i="243"/>
  <c r="AF25" i="243"/>
  <c r="AD25" i="243"/>
  <c r="AE25" i="243"/>
  <c r="AK25" i="243"/>
  <c r="AC25" i="243"/>
  <c r="AJ34" i="243"/>
  <c r="AF34" i="243"/>
  <c r="AD34" i="243"/>
  <c r="AE34" i="243"/>
  <c r="AK34" i="243"/>
  <c r="AC34" i="243"/>
  <c r="BP40" i="243"/>
  <c r="AJ37" i="243"/>
  <c r="AF37" i="243"/>
  <c r="AD37" i="243"/>
  <c r="AE37" i="243"/>
  <c r="AK37" i="243"/>
  <c r="AC37" i="243"/>
  <c r="AE46" i="243"/>
  <c r="AJ46" i="243"/>
  <c r="AF46" i="243"/>
  <c r="AD46" i="243"/>
  <c r="AK46" i="243"/>
  <c r="AC46" i="243"/>
  <c r="AJ47" i="243"/>
  <c r="AF47" i="243"/>
  <c r="AD47" i="243"/>
  <c r="AE47" i="243"/>
  <c r="AK47" i="243"/>
  <c r="AC47" i="243"/>
  <c r="AE56" i="243"/>
  <c r="AJ56" i="243"/>
  <c r="AF56" i="243"/>
  <c r="AD56" i="243"/>
  <c r="AK56" i="243"/>
  <c r="AC56" i="243"/>
  <c r="AJ59" i="243"/>
  <c r="AF59" i="243"/>
  <c r="AD59" i="243"/>
  <c r="AE59" i="243"/>
  <c r="AK59" i="243"/>
  <c r="AC59" i="243"/>
  <c r="AJ67" i="243"/>
  <c r="AF67" i="243"/>
  <c r="AD67" i="243"/>
  <c r="AE67" i="243"/>
  <c r="AK67" i="243"/>
  <c r="AC67" i="243"/>
  <c r="AT69" i="243"/>
  <c r="AP66" i="243"/>
  <c r="AJ70" i="243"/>
  <c r="AF70" i="243"/>
  <c r="AD70" i="243"/>
  <c r="AE70" i="243"/>
  <c r="AK70" i="243"/>
  <c r="AC70" i="243"/>
  <c r="AE78" i="243"/>
  <c r="AJ78" i="243"/>
  <c r="AF78" i="243"/>
  <c r="AD78" i="243"/>
  <c r="AV78" i="243"/>
  <c r="AM78" i="243"/>
  <c r="AJ80" i="243"/>
  <c r="AF80" i="243"/>
  <c r="AD80" i="243"/>
  <c r="AE80" i="243"/>
  <c r="AK80" i="243"/>
  <c r="AC80" i="243"/>
  <c r="AI12" i="240"/>
  <c r="AI13" i="240"/>
  <c r="C14" i="240"/>
  <c r="AI14" i="240"/>
  <c r="C25" i="240"/>
  <c r="C26" i="240"/>
  <c r="AI34" i="240"/>
  <c r="AI35" i="240"/>
  <c r="C36" i="240"/>
  <c r="AI36" i="240"/>
  <c r="AI45" i="240"/>
  <c r="C47" i="240"/>
  <c r="AI57" i="240"/>
  <c r="C59" i="240"/>
  <c r="AI59" i="240"/>
  <c r="AI67" i="240"/>
  <c r="H69" i="240"/>
  <c r="AI79" i="240"/>
  <c r="C80" i="240"/>
  <c r="H92" i="240"/>
  <c r="H15" i="241"/>
  <c r="H25" i="241"/>
  <c r="H26" i="241"/>
  <c r="CQ26" i="241"/>
  <c r="H37" i="241"/>
  <c r="AI46" i="241"/>
  <c r="H47" i="241"/>
  <c r="AI48" i="241"/>
  <c r="AI56" i="241"/>
  <c r="C58" i="241"/>
  <c r="AI58" i="241"/>
  <c r="C72" i="241"/>
  <c r="C70" i="241"/>
  <c r="AI69" i="241"/>
  <c r="H72" i="241"/>
  <c r="AJ70" i="241"/>
  <c r="AF70" i="241"/>
  <c r="AD70" i="241"/>
  <c r="AE70" i="241"/>
  <c r="AK70" i="241"/>
  <c r="AC70" i="241"/>
  <c r="AC68" i="241"/>
  <c r="AI68" i="241"/>
  <c r="C69" i="241"/>
  <c r="AT78" i="241"/>
  <c r="AN77" i="241"/>
  <c r="AJ79" i="241"/>
  <c r="AF79" i="241"/>
  <c r="AD79" i="241"/>
  <c r="AE79" i="241"/>
  <c r="AK79" i="241"/>
  <c r="AC79" i="241"/>
  <c r="AJ80" i="241"/>
  <c r="AF80" i="241"/>
  <c r="AD80" i="241"/>
  <c r="AE80" i="241"/>
  <c r="AK80" i="241"/>
  <c r="AC80" i="241"/>
  <c r="AE89" i="241"/>
  <c r="AJ89" i="241"/>
  <c r="AF89" i="241"/>
  <c r="AD89" i="241"/>
  <c r="AK89" i="241"/>
  <c r="AC89" i="241"/>
  <c r="AE92" i="241"/>
  <c r="AJ92" i="241"/>
  <c r="AF92" i="241"/>
  <c r="AD92" i="241"/>
  <c r="AK92" i="241"/>
  <c r="AC92" i="241"/>
  <c r="AE13" i="242"/>
  <c r="AJ13" i="242"/>
  <c r="AF13" i="242"/>
  <c r="AD13" i="242"/>
  <c r="AK13" i="242"/>
  <c r="AC13" i="242"/>
  <c r="AE15" i="242"/>
  <c r="AJ15" i="242"/>
  <c r="AF15" i="242"/>
  <c r="AD15" i="242"/>
  <c r="AK15" i="242"/>
  <c r="AC15" i="242"/>
  <c r="CK29" i="242"/>
  <c r="AJ23" i="242"/>
  <c r="AF23" i="242"/>
  <c r="AD23" i="242"/>
  <c r="AE23" i="242"/>
  <c r="AK23" i="242"/>
  <c r="AC23" i="242"/>
  <c r="AT25" i="242"/>
  <c r="AP22" i="242"/>
  <c r="AE26" i="242"/>
  <c r="AJ26" i="242"/>
  <c r="AF26" i="242"/>
  <c r="AD26" i="242"/>
  <c r="AK26" i="242"/>
  <c r="AC26" i="242"/>
  <c r="CQ32" i="242"/>
  <c r="AE35" i="242"/>
  <c r="AJ35" i="242"/>
  <c r="AF35" i="242"/>
  <c r="AD35" i="242"/>
  <c r="AK35" i="242"/>
  <c r="AC35" i="242"/>
  <c r="AT37" i="242"/>
  <c r="AQ33" i="242"/>
  <c r="AE36" i="242"/>
  <c r="AJ36" i="242"/>
  <c r="AF36" i="242"/>
  <c r="AD36" i="242"/>
  <c r="AK36" i="242"/>
  <c r="AC36" i="242"/>
  <c r="AE45" i="242"/>
  <c r="AJ45" i="242"/>
  <c r="AF45" i="242"/>
  <c r="AD45" i="242"/>
  <c r="AK45" i="242"/>
  <c r="AC45" i="242"/>
  <c r="AT47" i="242"/>
  <c r="AP44" i="242"/>
  <c r="AJ48" i="242"/>
  <c r="AF48" i="242"/>
  <c r="AD48" i="242"/>
  <c r="AE48" i="242"/>
  <c r="AK48" i="242"/>
  <c r="AC48" i="242"/>
  <c r="AE57" i="242"/>
  <c r="AJ57" i="242"/>
  <c r="AF57" i="242"/>
  <c r="AD57" i="242"/>
  <c r="AK57" i="242"/>
  <c r="AC57" i="242"/>
  <c r="AJ58" i="242"/>
  <c r="AF58" i="242"/>
  <c r="AD58" i="242"/>
  <c r="AE58" i="242"/>
  <c r="AK58" i="242"/>
  <c r="AC58" i="242"/>
  <c r="AJ68" i="242"/>
  <c r="AF68" i="242"/>
  <c r="AD68" i="242"/>
  <c r="AE68" i="242"/>
  <c r="AK68" i="242"/>
  <c r="AC68" i="242"/>
  <c r="AT70" i="242"/>
  <c r="AQ66" i="242"/>
  <c r="AJ69" i="242"/>
  <c r="AF69" i="242"/>
  <c r="AD69" i="242"/>
  <c r="AE69" i="242"/>
  <c r="AK69" i="242"/>
  <c r="AC69" i="242"/>
  <c r="AE79" i="242"/>
  <c r="AJ79" i="242"/>
  <c r="AF79" i="242"/>
  <c r="AD79" i="242"/>
  <c r="AK79" i="242"/>
  <c r="AC79" i="242"/>
  <c r="AE80" i="242"/>
  <c r="AJ80" i="242"/>
  <c r="AF80" i="242"/>
  <c r="AD80" i="242"/>
  <c r="AK80" i="242"/>
  <c r="AC80" i="242"/>
  <c r="AJ89" i="242"/>
  <c r="AF89" i="242"/>
  <c r="AD89" i="242"/>
  <c r="AE89" i="242"/>
  <c r="AK89" i="242"/>
  <c r="AC89" i="242"/>
  <c r="AJ92" i="242"/>
  <c r="AF92" i="242"/>
  <c r="AD92" i="242"/>
  <c r="AE92" i="242"/>
  <c r="AK92" i="242"/>
  <c r="AC92" i="242"/>
  <c r="AJ13" i="243"/>
  <c r="AF13" i="243"/>
  <c r="AD13" i="243"/>
  <c r="AE13" i="243"/>
  <c r="AK13" i="243"/>
  <c r="AC13" i="243"/>
  <c r="AJ15" i="243"/>
  <c r="AF15" i="243"/>
  <c r="AD15" i="243"/>
  <c r="AE15" i="243"/>
  <c r="AK15" i="243"/>
  <c r="AC15" i="243"/>
  <c r="CK29" i="243"/>
  <c r="CQ32" i="243" s="1"/>
  <c r="AT24" i="243"/>
  <c r="AO22" i="243"/>
  <c r="AE23" i="243"/>
  <c r="AJ23" i="243"/>
  <c r="AF23" i="243"/>
  <c r="AD23" i="243"/>
  <c r="AK23" i="243"/>
  <c r="AC23" i="243"/>
  <c r="AJ26" i="243"/>
  <c r="AF26" i="243"/>
  <c r="AD26" i="243"/>
  <c r="AE26" i="243"/>
  <c r="AK26" i="243"/>
  <c r="AC26" i="243"/>
  <c r="AJ35" i="243"/>
  <c r="AF35" i="243"/>
  <c r="AD35" i="243"/>
  <c r="AE35" i="243"/>
  <c r="AK35" i="243"/>
  <c r="AC35" i="243"/>
  <c r="AJ36" i="243"/>
  <c r="AF36" i="243"/>
  <c r="AD36" i="243"/>
  <c r="AE36" i="243"/>
  <c r="AK36" i="243"/>
  <c r="AC36" i="243"/>
  <c r="AJ45" i="243"/>
  <c r="AF45" i="243"/>
  <c r="AD45" i="243"/>
  <c r="AE45" i="243"/>
  <c r="AK45" i="243"/>
  <c r="AC45" i="243"/>
  <c r="AE48" i="243"/>
  <c r="AJ48" i="243"/>
  <c r="AF48" i="243"/>
  <c r="AD48" i="243"/>
  <c r="AK48" i="243"/>
  <c r="AC48" i="243"/>
  <c r="AJ57" i="243"/>
  <c r="AF57" i="243"/>
  <c r="AD57" i="243"/>
  <c r="AE57" i="243"/>
  <c r="AK57" i="243"/>
  <c r="AC57" i="243"/>
  <c r="AE58" i="243"/>
  <c r="AJ58" i="243"/>
  <c r="AF58" i="243"/>
  <c r="AD58" i="243"/>
  <c r="AK58" i="243"/>
  <c r="AC58" i="243"/>
  <c r="AE68" i="243"/>
  <c r="AJ68" i="243"/>
  <c r="AF68" i="243"/>
  <c r="AD68" i="243"/>
  <c r="AK68" i="243"/>
  <c r="AC68" i="243"/>
  <c r="AE69" i="243"/>
  <c r="AJ69" i="243"/>
  <c r="AF69" i="243"/>
  <c r="AD69" i="243"/>
  <c r="AK69" i="243"/>
  <c r="AC69" i="243"/>
  <c r="AJ79" i="243"/>
  <c r="AF79" i="243"/>
  <c r="AD79" i="243"/>
  <c r="AE79" i="243"/>
  <c r="AK79" i="243"/>
  <c r="AC79" i="243"/>
  <c r="AI79" i="241"/>
  <c r="C80" i="241"/>
  <c r="AI80" i="241"/>
  <c r="H81" i="241"/>
  <c r="C82" i="241"/>
  <c r="C83" i="241"/>
  <c r="C91" i="241"/>
  <c r="AI91" i="241"/>
  <c r="H92" i="241"/>
  <c r="H93" i="241"/>
  <c r="H94" i="241"/>
  <c r="H14" i="242"/>
  <c r="CA14" i="242"/>
  <c r="H15" i="242"/>
  <c r="H16" i="242"/>
  <c r="C17" i="242"/>
  <c r="AI23" i="242"/>
  <c r="AI24" i="242"/>
  <c r="H25" i="242"/>
  <c r="H26" i="242"/>
  <c r="CQ26" i="242"/>
  <c r="H27" i="242"/>
  <c r="H28" i="242"/>
  <c r="H36" i="242"/>
  <c r="H37" i="242"/>
  <c r="H38" i="242"/>
  <c r="C39" i="242"/>
  <c r="AI46" i="242"/>
  <c r="H47" i="242"/>
  <c r="C48" i="242"/>
  <c r="AI48" i="242"/>
  <c r="H49" i="242"/>
  <c r="H50" i="242"/>
  <c r="AI56" i="242"/>
  <c r="C58" i="242"/>
  <c r="AI58" i="242"/>
  <c r="H59" i="242"/>
  <c r="H61" i="242"/>
  <c r="AI68" i="242"/>
  <c r="C69" i="242"/>
  <c r="AI69" i="242"/>
  <c r="H70" i="242"/>
  <c r="H71" i="242"/>
  <c r="C72" i="242"/>
  <c r="AI78" i="242"/>
  <c r="H80" i="242"/>
  <c r="C81" i="242"/>
  <c r="AI81" i="242"/>
  <c r="H82" i="242"/>
  <c r="H83" i="242"/>
  <c r="AI89" i="242"/>
  <c r="AI90" i="242"/>
  <c r="H91" i="242"/>
  <c r="C92" i="242"/>
  <c r="AI92" i="242"/>
  <c r="C93" i="242"/>
  <c r="AI12" i="243"/>
  <c r="AI13" i="243"/>
  <c r="C14" i="243"/>
  <c r="AI14" i="243"/>
  <c r="C15" i="243"/>
  <c r="AI15" i="243"/>
  <c r="H17" i="243"/>
  <c r="CA22" i="243"/>
  <c r="C25" i="243"/>
  <c r="AI25" i="243"/>
  <c r="C26" i="243"/>
  <c r="AI26" i="243"/>
  <c r="C27" i="243"/>
  <c r="C28" i="243"/>
  <c r="CA30" i="243"/>
  <c r="AI34" i="243"/>
  <c r="AI35" i="243"/>
  <c r="C36" i="243"/>
  <c r="AI36" i="243"/>
  <c r="C37" i="243"/>
  <c r="AI37" i="243"/>
  <c r="CA38" i="243"/>
  <c r="H39" i="243"/>
  <c r="AI45" i="243"/>
  <c r="C47" i="243"/>
  <c r="AI47" i="243"/>
  <c r="H48" i="243"/>
  <c r="C50" i="243"/>
  <c r="AI57" i="243"/>
  <c r="H58" i="243"/>
  <c r="C59" i="243"/>
  <c r="AI59" i="243"/>
  <c r="H60" i="243"/>
  <c r="AI67" i="243"/>
  <c r="H69" i="243"/>
  <c r="C70" i="243"/>
  <c r="AI70" i="243"/>
  <c r="C71" i="243"/>
  <c r="H72" i="243"/>
  <c r="C83" i="243"/>
  <c r="C81" i="243"/>
  <c r="AJ81" i="243"/>
  <c r="AF81" i="243"/>
  <c r="AD81" i="243"/>
  <c r="AE81" i="243"/>
  <c r="AK81" i="243"/>
  <c r="AC81" i="243"/>
  <c r="AI79" i="243"/>
  <c r="C80" i="243"/>
  <c r="AI80" i="243"/>
  <c r="AJ90" i="243"/>
  <c r="AF90" i="243"/>
  <c r="AD90" i="243"/>
  <c r="AE90" i="243"/>
  <c r="AK90" i="243"/>
  <c r="AC90" i="243"/>
  <c r="AE91" i="243"/>
  <c r="AJ91" i="243"/>
  <c r="AF91" i="243"/>
  <c r="AD91" i="243"/>
  <c r="AK91" i="243"/>
  <c r="AC91" i="243"/>
  <c r="AJ12" i="244"/>
  <c r="AF12" i="244"/>
  <c r="AD12" i="244"/>
  <c r="AE12" i="244"/>
  <c r="AK12" i="244"/>
  <c r="AC12" i="244"/>
  <c r="BP18" i="244"/>
  <c r="AJ14" i="244"/>
  <c r="AF14" i="244"/>
  <c r="AD14" i="244"/>
  <c r="AE14" i="244"/>
  <c r="AK14" i="244"/>
  <c r="AC14" i="244"/>
  <c r="AT23" i="244"/>
  <c r="AN22" i="244"/>
  <c r="AE24" i="244"/>
  <c r="AJ24" i="244"/>
  <c r="AF24" i="244"/>
  <c r="AD24" i="244"/>
  <c r="AK24" i="244"/>
  <c r="AC24" i="244"/>
  <c r="AJ25" i="244"/>
  <c r="AF25" i="244"/>
  <c r="AD25" i="244"/>
  <c r="AE25" i="244"/>
  <c r="AK25" i="244"/>
  <c r="AC25" i="244"/>
  <c r="AJ34" i="244"/>
  <c r="AF34" i="244"/>
  <c r="AD34" i="244"/>
  <c r="AE34" i="244"/>
  <c r="AK34" i="244"/>
  <c r="AC34" i="244"/>
  <c r="BP40" i="244"/>
  <c r="AJ37" i="244"/>
  <c r="AF37" i="244"/>
  <c r="AD37" i="244"/>
  <c r="AE37" i="244"/>
  <c r="AK37" i="244"/>
  <c r="AC37" i="244"/>
  <c r="AE46" i="244"/>
  <c r="AJ46" i="244"/>
  <c r="AF46" i="244"/>
  <c r="AD46" i="244"/>
  <c r="AK46" i="244"/>
  <c r="AC46" i="244"/>
  <c r="AJ47" i="244"/>
  <c r="AF47" i="244"/>
  <c r="AD47" i="244"/>
  <c r="AE47" i="244"/>
  <c r="AK47" i="244"/>
  <c r="AC47" i="244"/>
  <c r="AE56" i="244"/>
  <c r="AJ56" i="244"/>
  <c r="AF56" i="244"/>
  <c r="AD56" i="244"/>
  <c r="AK56" i="244"/>
  <c r="AC56" i="244"/>
  <c r="BP62" i="244"/>
  <c r="AJ59" i="244"/>
  <c r="AF59" i="244"/>
  <c r="AD59" i="244"/>
  <c r="AE59" i="244"/>
  <c r="AK59" i="244"/>
  <c r="AC59" i="244"/>
  <c r="AJ67" i="244"/>
  <c r="AF67" i="244"/>
  <c r="AD67" i="244"/>
  <c r="AE67" i="244"/>
  <c r="AK67" i="244"/>
  <c r="AC67" i="244"/>
  <c r="BP73" i="244"/>
  <c r="AT69" i="244"/>
  <c r="AP66" i="244"/>
  <c r="AJ70" i="244"/>
  <c r="AF70" i="244"/>
  <c r="AD70" i="244"/>
  <c r="AE70" i="244"/>
  <c r="AK70" i="244"/>
  <c r="AC70" i="244"/>
  <c r="AE78" i="244"/>
  <c r="AJ78" i="244"/>
  <c r="AF78" i="244"/>
  <c r="AD78" i="244"/>
  <c r="AK78" i="244"/>
  <c r="AC78" i="244"/>
  <c r="BP84" i="244"/>
  <c r="AE81" i="244"/>
  <c r="AJ81" i="244"/>
  <c r="AF81" i="244"/>
  <c r="AD81" i="244"/>
  <c r="AK81" i="244"/>
  <c r="AC81" i="244"/>
  <c r="AE90" i="244"/>
  <c r="AJ90" i="244"/>
  <c r="AF90" i="244"/>
  <c r="AD90" i="244"/>
  <c r="AK90" i="244"/>
  <c r="AC90" i="244"/>
  <c r="AT92" i="244"/>
  <c r="AQ88" i="244"/>
  <c r="AJ91" i="244"/>
  <c r="AF91" i="244"/>
  <c r="AD91" i="244"/>
  <c r="AE91" i="244"/>
  <c r="AK91" i="244"/>
  <c r="AC91" i="244"/>
  <c r="AE12" i="245"/>
  <c r="AJ12" i="245"/>
  <c r="AF12" i="245"/>
  <c r="AD12" i="245"/>
  <c r="AK12" i="245"/>
  <c r="AC12" i="245"/>
  <c r="AT15" i="245"/>
  <c r="AQ11" i="245"/>
  <c r="AE14" i="245"/>
  <c r="AJ14" i="245"/>
  <c r="AF14" i="245"/>
  <c r="AD14" i="245"/>
  <c r="AK14" i="245"/>
  <c r="AC14" i="245"/>
  <c r="AJ24" i="245"/>
  <c r="AF24" i="245"/>
  <c r="AD24" i="245"/>
  <c r="AE24" i="245"/>
  <c r="AK24" i="245"/>
  <c r="AC24" i="245"/>
  <c r="AT26" i="245"/>
  <c r="AQ22" i="245"/>
  <c r="AE25" i="245"/>
  <c r="AJ25" i="245"/>
  <c r="AF25" i="245"/>
  <c r="AD25" i="245"/>
  <c r="AK25" i="245"/>
  <c r="AC25" i="245"/>
  <c r="AE34" i="245"/>
  <c r="AJ34" i="245"/>
  <c r="AF34" i="245"/>
  <c r="AD34" i="245"/>
  <c r="AK34" i="245"/>
  <c r="AC34" i="245"/>
  <c r="BP40" i="245"/>
  <c r="AE37" i="245"/>
  <c r="AJ37" i="245"/>
  <c r="AF37" i="245"/>
  <c r="AD37" i="245"/>
  <c r="AK37" i="245"/>
  <c r="AC37" i="245"/>
  <c r="AJ46" i="245"/>
  <c r="AF46" i="245"/>
  <c r="AD46" i="245"/>
  <c r="AE46" i="245"/>
  <c r="AK46" i="245"/>
  <c r="AC46" i="245"/>
  <c r="AE47" i="245"/>
  <c r="AJ47" i="245"/>
  <c r="AF47" i="245"/>
  <c r="AD47" i="245"/>
  <c r="AK47" i="245"/>
  <c r="AC47" i="245"/>
  <c r="AJ56" i="245"/>
  <c r="AF56" i="245"/>
  <c r="AD56" i="245"/>
  <c r="AE56" i="245"/>
  <c r="AK56" i="245"/>
  <c r="AC56" i="245"/>
  <c r="BP62" i="245"/>
  <c r="AE59" i="245"/>
  <c r="AJ59" i="245"/>
  <c r="AF59" i="245"/>
  <c r="AD59" i="245"/>
  <c r="AK59" i="245"/>
  <c r="AC59" i="245"/>
  <c r="AE67" i="245"/>
  <c r="AJ67" i="245"/>
  <c r="AF67" i="245"/>
  <c r="AD67" i="245"/>
  <c r="AK67" i="245"/>
  <c r="AC67" i="245"/>
  <c r="BP73" i="245"/>
  <c r="AE70" i="245"/>
  <c r="AJ70" i="245"/>
  <c r="AF70" i="245"/>
  <c r="AD70" i="245"/>
  <c r="AK70" i="245"/>
  <c r="AC70" i="245"/>
  <c r="AJ78" i="245"/>
  <c r="AF78" i="245"/>
  <c r="AD78" i="245"/>
  <c r="AE78" i="245"/>
  <c r="AK78" i="245"/>
  <c r="AC78" i="245"/>
  <c r="AT80" i="245"/>
  <c r="AP77" i="245"/>
  <c r="AJ81" i="245"/>
  <c r="AF81" i="245"/>
  <c r="AD81" i="245"/>
  <c r="AE81" i="245"/>
  <c r="AK81" i="245"/>
  <c r="AC81" i="245"/>
  <c r="AJ90" i="245"/>
  <c r="AF90" i="245"/>
  <c r="AD90" i="245"/>
  <c r="AE90" i="245"/>
  <c r="AK90" i="245"/>
  <c r="AC90" i="245"/>
  <c r="AE91" i="245"/>
  <c r="AJ91" i="245"/>
  <c r="AF91" i="245"/>
  <c r="AD91" i="245"/>
  <c r="AK91" i="245"/>
  <c r="AC91" i="245"/>
  <c r="H80" i="241"/>
  <c r="AI81" i="241"/>
  <c r="AI89" i="241"/>
  <c r="AI90" i="241"/>
  <c r="C92" i="241"/>
  <c r="AI12" i="242"/>
  <c r="AI13" i="242"/>
  <c r="C14" i="242"/>
  <c r="AI14" i="242"/>
  <c r="C25" i="242"/>
  <c r="C26" i="242"/>
  <c r="AI34" i="242"/>
  <c r="AI35" i="242"/>
  <c r="C36" i="242"/>
  <c r="AI36" i="242"/>
  <c r="AI45" i="242"/>
  <c r="C47" i="242"/>
  <c r="AI57" i="242"/>
  <c r="C59" i="242"/>
  <c r="AI59" i="242"/>
  <c r="AI67" i="242"/>
  <c r="H69" i="242"/>
  <c r="AI79" i="242"/>
  <c r="C80" i="242"/>
  <c r="AI91" i="242"/>
  <c r="H92" i="242"/>
  <c r="H15" i="243"/>
  <c r="H25" i="243"/>
  <c r="H26" i="243"/>
  <c r="CQ26" i="243"/>
  <c r="H37" i="243"/>
  <c r="AI46" i="243"/>
  <c r="H47" i="243"/>
  <c r="AI48" i="243"/>
  <c r="AI56" i="243"/>
  <c r="C58" i="243"/>
  <c r="AI58" i="243"/>
  <c r="AI68" i="243"/>
  <c r="H70" i="243"/>
  <c r="AC78" i="243"/>
  <c r="AI78" i="243"/>
  <c r="H81" i="243"/>
  <c r="H82" i="243"/>
  <c r="AI81" i="243"/>
  <c r="AJ89" i="243"/>
  <c r="AF89" i="243"/>
  <c r="AD89" i="243"/>
  <c r="AE89" i="243"/>
  <c r="AK89" i="243"/>
  <c r="AC89" i="243"/>
  <c r="AJ92" i="243"/>
  <c r="AF92" i="243"/>
  <c r="AD92" i="243"/>
  <c r="AE92" i="243"/>
  <c r="AK92" i="243"/>
  <c r="AC92" i="243"/>
  <c r="AJ13" i="244"/>
  <c r="AF13" i="244"/>
  <c r="AD13" i="244"/>
  <c r="AE13" i="244"/>
  <c r="AK13" i="244"/>
  <c r="AC13" i="244"/>
  <c r="AJ15" i="244"/>
  <c r="AF15" i="244"/>
  <c r="AD15" i="244"/>
  <c r="AE15" i="244"/>
  <c r="AK15" i="244"/>
  <c r="AC15" i="244"/>
  <c r="CK29" i="244"/>
  <c r="AT24" i="244"/>
  <c r="AO22" i="244"/>
  <c r="AE23" i="244"/>
  <c r="AJ23" i="244"/>
  <c r="AF23" i="244"/>
  <c r="AD23" i="244"/>
  <c r="AK23" i="244"/>
  <c r="AC23" i="244"/>
  <c r="AJ26" i="244"/>
  <c r="AF26" i="244"/>
  <c r="AD26" i="244"/>
  <c r="AE26" i="244"/>
  <c r="AK26" i="244"/>
  <c r="AC26" i="244"/>
  <c r="CQ32" i="244"/>
  <c r="AJ35" i="244"/>
  <c r="AF35" i="244"/>
  <c r="AD35" i="244"/>
  <c r="AE35" i="244"/>
  <c r="AK35" i="244"/>
  <c r="AC35" i="244"/>
  <c r="AJ36" i="244"/>
  <c r="AF36" i="244"/>
  <c r="AD36" i="244"/>
  <c r="AE36" i="244"/>
  <c r="AK36" i="244"/>
  <c r="AC36" i="244"/>
  <c r="AJ45" i="244"/>
  <c r="AF45" i="244"/>
  <c r="AD45" i="244"/>
  <c r="AE45" i="244"/>
  <c r="AK45" i="244"/>
  <c r="AC45" i="244"/>
  <c r="AE48" i="244"/>
  <c r="AJ48" i="244"/>
  <c r="AF48" i="244"/>
  <c r="AD48" i="244"/>
  <c r="AK48" i="244"/>
  <c r="AC48" i="244"/>
  <c r="AJ57" i="244"/>
  <c r="AF57" i="244"/>
  <c r="AD57" i="244"/>
  <c r="AE57" i="244"/>
  <c r="AK57" i="244"/>
  <c r="AC57" i="244"/>
  <c r="AE58" i="244"/>
  <c r="AJ58" i="244"/>
  <c r="AF58" i="244"/>
  <c r="AD58" i="244"/>
  <c r="AK58" i="244"/>
  <c r="AC58" i="244"/>
  <c r="AE68" i="244"/>
  <c r="AJ68" i="244"/>
  <c r="AF68" i="244"/>
  <c r="AD68" i="244"/>
  <c r="AK68" i="244"/>
  <c r="AC68" i="244"/>
  <c r="AE69" i="244"/>
  <c r="AJ69" i="244"/>
  <c r="AF69" i="244"/>
  <c r="AD69" i="244"/>
  <c r="AK69" i="244"/>
  <c r="AC69" i="244"/>
  <c r="AT78" i="244"/>
  <c r="AN77" i="244"/>
  <c r="AJ79" i="244"/>
  <c r="AF79" i="244"/>
  <c r="AD79" i="244"/>
  <c r="AE79" i="244"/>
  <c r="AK79" i="244"/>
  <c r="AC79" i="244"/>
  <c r="AJ80" i="244"/>
  <c r="AF80" i="244"/>
  <c r="AD80" i="244"/>
  <c r="AE80" i="244"/>
  <c r="AK80" i="244"/>
  <c r="AC80" i="244"/>
  <c r="AE89" i="244"/>
  <c r="AJ89" i="244"/>
  <c r="AF89" i="244"/>
  <c r="AD89" i="244"/>
  <c r="AK89" i="244"/>
  <c r="AC89" i="244"/>
  <c r="AE92" i="244"/>
  <c r="AJ92" i="244"/>
  <c r="AF92" i="244"/>
  <c r="AD92" i="244"/>
  <c r="AK92" i="244"/>
  <c r="AC92" i="244"/>
  <c r="AE13" i="245"/>
  <c r="AJ13" i="245"/>
  <c r="AF13" i="245"/>
  <c r="AD13" i="245"/>
  <c r="AK13" i="245"/>
  <c r="AC13" i="245"/>
  <c r="AE15" i="245"/>
  <c r="AJ15" i="245"/>
  <c r="AF15" i="245"/>
  <c r="AD15" i="245"/>
  <c r="AK15" i="245"/>
  <c r="AC15" i="245"/>
  <c r="CK29" i="245"/>
  <c r="AJ23" i="245"/>
  <c r="AF23" i="245"/>
  <c r="AD23" i="245"/>
  <c r="AE23" i="245"/>
  <c r="AK23" i="245"/>
  <c r="AC23" i="245"/>
  <c r="AT25" i="245"/>
  <c r="AP22" i="245"/>
  <c r="AE26" i="245"/>
  <c r="AJ26" i="245"/>
  <c r="AF26" i="245"/>
  <c r="AD26" i="245"/>
  <c r="AK26" i="245"/>
  <c r="AC26" i="245"/>
  <c r="CQ32" i="245"/>
  <c r="AE35" i="245"/>
  <c r="AJ35" i="245"/>
  <c r="AF35" i="245"/>
  <c r="AD35" i="245"/>
  <c r="AK35" i="245"/>
  <c r="AC35" i="245"/>
  <c r="AT37" i="245"/>
  <c r="AQ33" i="245"/>
  <c r="AE36" i="245"/>
  <c r="AJ36" i="245"/>
  <c r="AF36" i="245"/>
  <c r="AD36" i="245"/>
  <c r="AK36" i="245"/>
  <c r="AC36" i="245"/>
  <c r="AE45" i="245"/>
  <c r="AJ45" i="245"/>
  <c r="AF45" i="245"/>
  <c r="AD45" i="245"/>
  <c r="AK45" i="245"/>
  <c r="AC45" i="245"/>
  <c r="AT47" i="245"/>
  <c r="AP44" i="245"/>
  <c r="AJ48" i="245"/>
  <c r="AF48" i="245"/>
  <c r="AD48" i="245"/>
  <c r="AE48" i="245"/>
  <c r="AK48" i="245"/>
  <c r="AC48" i="245"/>
  <c r="AE57" i="245"/>
  <c r="AJ57" i="245"/>
  <c r="AF57" i="245"/>
  <c r="AD57" i="245"/>
  <c r="AK57" i="245"/>
  <c r="AC57" i="245"/>
  <c r="AJ58" i="245"/>
  <c r="AF58" i="245"/>
  <c r="AD58" i="245"/>
  <c r="AE58" i="245"/>
  <c r="AK58" i="245"/>
  <c r="AC58" i="245"/>
  <c r="AJ68" i="245"/>
  <c r="AF68" i="245"/>
  <c r="AD68" i="245"/>
  <c r="AE68" i="245"/>
  <c r="AK68" i="245"/>
  <c r="AC68" i="245"/>
  <c r="AT70" i="245"/>
  <c r="AQ66" i="245"/>
  <c r="AJ69" i="245"/>
  <c r="AF69" i="245"/>
  <c r="AD69" i="245"/>
  <c r="AE69" i="245"/>
  <c r="AK69" i="245"/>
  <c r="AC69" i="245"/>
  <c r="AE79" i="245"/>
  <c r="AJ79" i="245"/>
  <c r="AF79" i="245"/>
  <c r="AD79" i="245"/>
  <c r="AK79" i="245"/>
  <c r="AC79" i="245"/>
  <c r="AE80" i="245"/>
  <c r="AJ80" i="245"/>
  <c r="AF80" i="245"/>
  <c r="AD80" i="245"/>
  <c r="AK80" i="245"/>
  <c r="AC80" i="245"/>
  <c r="AJ89" i="245"/>
  <c r="AF89" i="245"/>
  <c r="AD89" i="245"/>
  <c r="AE89" i="245"/>
  <c r="AK89" i="245"/>
  <c r="AC89" i="245"/>
  <c r="AJ92" i="245"/>
  <c r="AF92" i="245"/>
  <c r="AD92" i="245"/>
  <c r="AE92" i="245"/>
  <c r="AK92" i="245"/>
  <c r="AC92" i="245"/>
  <c r="AI89" i="243"/>
  <c r="AI90" i="243"/>
  <c r="H91" i="243"/>
  <c r="C92" i="243"/>
  <c r="AI92" i="243"/>
  <c r="C93" i="243"/>
  <c r="AI12" i="244"/>
  <c r="AI13" i="244"/>
  <c r="C14" i="244"/>
  <c r="AI14" i="244"/>
  <c r="C15" i="244"/>
  <c r="AI15" i="244"/>
  <c r="H17" i="244"/>
  <c r="CA22" i="244"/>
  <c r="C25" i="244"/>
  <c r="AI25" i="244"/>
  <c r="C26" i="244"/>
  <c r="AI26" i="244"/>
  <c r="C27" i="244"/>
  <c r="C28" i="244"/>
  <c r="CA30" i="244"/>
  <c r="AI34" i="244"/>
  <c r="AI35" i="244"/>
  <c r="C36" i="244"/>
  <c r="AI36" i="244"/>
  <c r="C37" i="244"/>
  <c r="AI37" i="244"/>
  <c r="CA38" i="244"/>
  <c r="H39" i="244"/>
  <c r="AI45" i="244"/>
  <c r="C47" i="244"/>
  <c r="AI47" i="244"/>
  <c r="H48" i="244"/>
  <c r="C50" i="244"/>
  <c r="AI57" i="244"/>
  <c r="H58" i="244"/>
  <c r="C59" i="244"/>
  <c r="AI59" i="244"/>
  <c r="H60" i="244"/>
  <c r="AI67" i="244"/>
  <c r="H69" i="244"/>
  <c r="C70" i="244"/>
  <c r="AI70" i="244"/>
  <c r="C71" i="244"/>
  <c r="H72" i="244"/>
  <c r="AI79" i="244"/>
  <c r="C80" i="244"/>
  <c r="AI80" i="244"/>
  <c r="H81" i="244"/>
  <c r="C82" i="244"/>
  <c r="C83" i="244"/>
  <c r="C91" i="244"/>
  <c r="AI91" i="244"/>
  <c r="H92" i="244"/>
  <c r="H93" i="244"/>
  <c r="H94" i="244"/>
  <c r="H14" i="245"/>
  <c r="CA14" i="245"/>
  <c r="H15" i="245"/>
  <c r="H16" i="245"/>
  <c r="C17" i="245"/>
  <c r="AI23" i="245"/>
  <c r="AI24" i="245"/>
  <c r="H25" i="245"/>
  <c r="H26" i="245"/>
  <c r="CQ26" i="245"/>
  <c r="H27" i="245"/>
  <c r="H28" i="245"/>
  <c r="H36" i="245"/>
  <c r="H37" i="245"/>
  <c r="H38" i="245"/>
  <c r="C39" i="245"/>
  <c r="AI46" i="245"/>
  <c r="H47" i="245"/>
  <c r="C48" i="245"/>
  <c r="AI48" i="245"/>
  <c r="H49" i="245"/>
  <c r="H50" i="245"/>
  <c r="AI56" i="245"/>
  <c r="C58" i="245"/>
  <c r="AI58" i="245"/>
  <c r="H59" i="245"/>
  <c r="H61" i="245"/>
  <c r="AI68" i="245"/>
  <c r="C69" i="245"/>
  <c r="AI69" i="245"/>
  <c r="H70" i="245"/>
  <c r="H71" i="245"/>
  <c r="C72" i="245"/>
  <c r="AI78" i="245"/>
  <c r="H80" i="245"/>
  <c r="C81" i="245"/>
  <c r="AI81" i="245"/>
  <c r="H82" i="245"/>
  <c r="H83" i="245"/>
  <c r="AI89" i="245"/>
  <c r="AI90" i="245"/>
  <c r="H91" i="245"/>
  <c r="C92" i="245"/>
  <c r="AI92" i="245"/>
  <c r="C93" i="245"/>
  <c r="AJ12" i="246"/>
  <c r="AF12" i="246"/>
  <c r="AD12" i="246"/>
  <c r="AE12" i="246"/>
  <c r="AK12" i="246"/>
  <c r="AC12" i="246"/>
  <c r="BP18" i="246"/>
  <c r="AJ14" i="246"/>
  <c r="AF14" i="246"/>
  <c r="AD14" i="246"/>
  <c r="AE14" i="246"/>
  <c r="AK14" i="246"/>
  <c r="AC14" i="246"/>
  <c r="AT23" i="246"/>
  <c r="AN22" i="246"/>
  <c r="AE24" i="246"/>
  <c r="AJ24" i="246"/>
  <c r="AF24" i="246"/>
  <c r="AD24" i="246"/>
  <c r="AK24" i="246"/>
  <c r="AC24" i="246"/>
  <c r="AJ25" i="246"/>
  <c r="AF25" i="246"/>
  <c r="AD25" i="246"/>
  <c r="AE25" i="246"/>
  <c r="AK25" i="246"/>
  <c r="AC25" i="246"/>
  <c r="AJ34" i="246"/>
  <c r="AF34" i="246"/>
  <c r="AD34" i="246"/>
  <c r="AE34" i="246"/>
  <c r="AK34" i="246"/>
  <c r="AC34" i="246"/>
  <c r="BP40" i="246"/>
  <c r="AJ37" i="246"/>
  <c r="AF37" i="246"/>
  <c r="AD37" i="246"/>
  <c r="AE37" i="246"/>
  <c r="AK37" i="246"/>
  <c r="AC37" i="246"/>
  <c r="AE46" i="246"/>
  <c r="AJ46" i="246"/>
  <c r="AF46" i="246"/>
  <c r="AD46" i="246"/>
  <c r="AK46" i="246"/>
  <c r="AC46" i="246"/>
  <c r="AJ47" i="246"/>
  <c r="AF47" i="246"/>
  <c r="AD47" i="246"/>
  <c r="AE47" i="246"/>
  <c r="AK47" i="246"/>
  <c r="AC47" i="246"/>
  <c r="AE56" i="246"/>
  <c r="AJ56" i="246"/>
  <c r="AF56" i="246"/>
  <c r="AD56" i="246"/>
  <c r="AK56" i="246"/>
  <c r="AC56" i="246"/>
  <c r="AJ59" i="246"/>
  <c r="AF59" i="246"/>
  <c r="AD59" i="246"/>
  <c r="AE59" i="246"/>
  <c r="AK59" i="246"/>
  <c r="AC59" i="246"/>
  <c r="AJ67" i="246"/>
  <c r="AF67" i="246"/>
  <c r="AD67" i="246"/>
  <c r="AE67" i="246"/>
  <c r="AK67" i="246"/>
  <c r="AC67" i="246"/>
  <c r="BP73" i="246"/>
  <c r="AT69" i="246"/>
  <c r="AP66" i="246"/>
  <c r="AJ70" i="246"/>
  <c r="AF70" i="246"/>
  <c r="AD70" i="246"/>
  <c r="AE70" i="246"/>
  <c r="AK70" i="246"/>
  <c r="AC70" i="246"/>
  <c r="AE78" i="246"/>
  <c r="AJ78" i="246"/>
  <c r="AF78" i="246"/>
  <c r="AD78" i="246"/>
  <c r="AK78" i="246"/>
  <c r="AC78" i="246"/>
  <c r="AE81" i="246"/>
  <c r="AJ81" i="246"/>
  <c r="AF81" i="246"/>
  <c r="AD81" i="246"/>
  <c r="AK81" i="246"/>
  <c r="AC81" i="246"/>
  <c r="AE90" i="246"/>
  <c r="AJ90" i="246"/>
  <c r="AF90" i="246"/>
  <c r="AD90" i="246"/>
  <c r="AK90" i="246"/>
  <c r="AC90" i="246"/>
  <c r="AT92" i="246"/>
  <c r="AQ88" i="246"/>
  <c r="AJ91" i="246"/>
  <c r="AF91" i="246"/>
  <c r="AD91" i="246"/>
  <c r="AE91" i="246"/>
  <c r="AK91" i="246"/>
  <c r="AC91" i="246"/>
  <c r="AJ12" i="247"/>
  <c r="AF12" i="247"/>
  <c r="AD12" i="247"/>
  <c r="AV12" i="247"/>
  <c r="AM12" i="247"/>
  <c r="AI91" i="243"/>
  <c r="H92" i="243"/>
  <c r="H15" i="244"/>
  <c r="H25" i="244"/>
  <c r="H26" i="244"/>
  <c r="CQ26" i="244"/>
  <c r="H37" i="244"/>
  <c r="AI46" i="244"/>
  <c r="H47" i="244"/>
  <c r="AI48" i="244"/>
  <c r="AI56" i="244"/>
  <c r="C58" i="244"/>
  <c r="AI58" i="244"/>
  <c r="AI68" i="244"/>
  <c r="H70" i="244"/>
  <c r="H80" i="244"/>
  <c r="AI81" i="244"/>
  <c r="AI89" i="244"/>
  <c r="AI90" i="244"/>
  <c r="C92" i="244"/>
  <c r="AI12" i="245"/>
  <c r="AI13" i="245"/>
  <c r="C14" i="245"/>
  <c r="AI14" i="245"/>
  <c r="C25" i="245"/>
  <c r="C26" i="245"/>
  <c r="AI34" i="245"/>
  <c r="AI35" i="245"/>
  <c r="C36" i="245"/>
  <c r="AI36" i="245"/>
  <c r="AI45" i="245"/>
  <c r="C47" i="245"/>
  <c r="AI57" i="245"/>
  <c r="C59" i="245"/>
  <c r="AI59" i="245"/>
  <c r="AI67" i="245"/>
  <c r="H69" i="245"/>
  <c r="AI79" i="245"/>
  <c r="C80" i="245"/>
  <c r="AI91" i="245"/>
  <c r="H92" i="245"/>
  <c r="AJ13" i="246"/>
  <c r="AF13" i="246"/>
  <c r="AD13" i="246"/>
  <c r="AE13" i="246"/>
  <c r="AK13" i="246"/>
  <c r="AC13" i="246"/>
  <c r="AJ15" i="246"/>
  <c r="AF15" i="246"/>
  <c r="AD15" i="246"/>
  <c r="AE15" i="246"/>
  <c r="AK15" i="246"/>
  <c r="AC15" i="246"/>
  <c r="CK29" i="246"/>
  <c r="AT24" i="246"/>
  <c r="AO22" i="246"/>
  <c r="AE23" i="246"/>
  <c r="AJ23" i="246"/>
  <c r="AF23" i="246"/>
  <c r="AD23" i="246"/>
  <c r="AK23" i="246"/>
  <c r="AC23" i="246"/>
  <c r="AJ26" i="246"/>
  <c r="AF26" i="246"/>
  <c r="AD26" i="246"/>
  <c r="AE26" i="246"/>
  <c r="AK26" i="246"/>
  <c r="AC26" i="246"/>
  <c r="CQ32" i="246"/>
  <c r="AJ35" i="246"/>
  <c r="AF35" i="246"/>
  <c r="AD35" i="246"/>
  <c r="AE35" i="246"/>
  <c r="AK35" i="246"/>
  <c r="AC35" i="246"/>
  <c r="AJ36" i="246"/>
  <c r="AF36" i="246"/>
  <c r="AD36" i="246"/>
  <c r="AE36" i="246"/>
  <c r="AK36" i="246"/>
  <c r="AC36" i="246"/>
  <c r="AJ45" i="246"/>
  <c r="AF45" i="246"/>
  <c r="AD45" i="246"/>
  <c r="AE45" i="246"/>
  <c r="AK45" i="246"/>
  <c r="AC45" i="246"/>
  <c r="AE48" i="246"/>
  <c r="AJ48" i="246"/>
  <c r="AF48" i="246"/>
  <c r="AD48" i="246"/>
  <c r="AK48" i="246"/>
  <c r="AC48" i="246"/>
  <c r="AJ57" i="246"/>
  <c r="AF57" i="246"/>
  <c r="AD57" i="246"/>
  <c r="AE57" i="246"/>
  <c r="AK57" i="246"/>
  <c r="AC57" i="246"/>
  <c r="AE58" i="246"/>
  <c r="AJ58" i="246"/>
  <c r="AF58" i="246"/>
  <c r="AD58" i="246"/>
  <c r="AK58" i="246"/>
  <c r="AC58" i="246"/>
  <c r="AE68" i="246"/>
  <c r="AJ68" i="246"/>
  <c r="AF68" i="246"/>
  <c r="AD68" i="246"/>
  <c r="AK68" i="246"/>
  <c r="AC68" i="246"/>
  <c r="AE69" i="246"/>
  <c r="AJ69" i="246"/>
  <c r="AF69" i="246"/>
  <c r="AD69" i="246"/>
  <c r="AK69" i="246"/>
  <c r="AC69" i="246"/>
  <c r="AT78" i="246"/>
  <c r="AN77" i="246"/>
  <c r="AJ79" i="246"/>
  <c r="AF79" i="246"/>
  <c r="AD79" i="246"/>
  <c r="AE79" i="246"/>
  <c r="AK79" i="246"/>
  <c r="AC79" i="246"/>
  <c r="AJ80" i="246"/>
  <c r="AF80" i="246"/>
  <c r="AD80" i="246"/>
  <c r="AE80" i="246"/>
  <c r="AK80" i="246"/>
  <c r="AC80" i="246"/>
  <c r="AE89" i="246"/>
  <c r="AJ89" i="246"/>
  <c r="AF89" i="246"/>
  <c r="AD89" i="246"/>
  <c r="AK89" i="246"/>
  <c r="AC89" i="246"/>
  <c r="AE92" i="246"/>
  <c r="AJ92" i="246"/>
  <c r="AF92" i="246"/>
  <c r="AD92" i="246"/>
  <c r="AK92" i="246"/>
  <c r="AC92" i="246"/>
  <c r="AJ13" i="247"/>
  <c r="AF13" i="247"/>
  <c r="AD13" i="247"/>
  <c r="AK13" i="247"/>
  <c r="AC13" i="247"/>
  <c r="BP18" i="247"/>
  <c r="AI12" i="246"/>
  <c r="AI13" i="246"/>
  <c r="C14" i="246"/>
  <c r="AI14" i="246"/>
  <c r="C15" i="246"/>
  <c r="AI15" i="246"/>
  <c r="H17" i="246"/>
  <c r="CA22" i="246"/>
  <c r="C25" i="246"/>
  <c r="AI25" i="246"/>
  <c r="C26" i="246"/>
  <c r="AI26" i="246"/>
  <c r="C27" i="246"/>
  <c r="C28" i="246"/>
  <c r="CA30" i="246"/>
  <c r="AI34" i="246"/>
  <c r="AI35" i="246"/>
  <c r="C36" i="246"/>
  <c r="AI36" i="246"/>
  <c r="C37" i="246"/>
  <c r="AI37" i="246"/>
  <c r="CA38" i="246"/>
  <c r="H39" i="246"/>
  <c r="AI45" i="246"/>
  <c r="C47" i="246"/>
  <c r="AI47" i="246"/>
  <c r="H48" i="246"/>
  <c r="C50" i="246"/>
  <c r="AI57" i="246"/>
  <c r="H58" i="246"/>
  <c r="C59" i="246"/>
  <c r="AI59" i="246"/>
  <c r="H60" i="246"/>
  <c r="AI67" i="246"/>
  <c r="H69" i="246"/>
  <c r="C70" i="246"/>
  <c r="AI70" i="246"/>
  <c r="C71" i="246"/>
  <c r="H72" i="246"/>
  <c r="AI79" i="246"/>
  <c r="C80" i="246"/>
  <c r="AI80" i="246"/>
  <c r="H81" i="246"/>
  <c r="C82" i="246"/>
  <c r="C83" i="246"/>
  <c r="C91" i="246"/>
  <c r="AI91" i="246"/>
  <c r="H92" i="246"/>
  <c r="H93" i="246"/>
  <c r="H94" i="246"/>
  <c r="C15" i="247"/>
  <c r="C17" i="247"/>
  <c r="AI15" i="247"/>
  <c r="H16" i="247"/>
  <c r="H15" i="247"/>
  <c r="O18" i="247"/>
  <c r="Z14" i="247" s="1"/>
  <c r="AE12" i="247" s="1"/>
  <c r="S18" i="247"/>
  <c r="AA14" i="247" s="1"/>
  <c r="CA14" i="247"/>
  <c r="AJ24" i="247"/>
  <c r="AF24" i="247"/>
  <c r="AD24" i="247"/>
  <c r="AE24" i="247"/>
  <c r="AK24" i="247"/>
  <c r="AC24" i="247"/>
  <c r="AT26" i="247"/>
  <c r="AQ22" i="247"/>
  <c r="AE25" i="247"/>
  <c r="AJ25" i="247"/>
  <c r="AF25" i="247"/>
  <c r="AD25" i="247"/>
  <c r="AK25" i="247"/>
  <c r="AC25" i="247"/>
  <c r="AE34" i="247"/>
  <c r="AJ34" i="247"/>
  <c r="AF34" i="247"/>
  <c r="AD34" i="247"/>
  <c r="AK34" i="247"/>
  <c r="AC34" i="247"/>
  <c r="BP40" i="247"/>
  <c r="AE37" i="247"/>
  <c r="AJ37" i="247"/>
  <c r="AF37" i="247"/>
  <c r="AD37" i="247"/>
  <c r="AK37" i="247"/>
  <c r="AC37" i="247"/>
  <c r="AJ46" i="247"/>
  <c r="AF46" i="247"/>
  <c r="AD46" i="247"/>
  <c r="AE46" i="247"/>
  <c r="AK46" i="247"/>
  <c r="AC46" i="247"/>
  <c r="AE47" i="247"/>
  <c r="AJ47" i="247"/>
  <c r="AF47" i="247"/>
  <c r="AD47" i="247"/>
  <c r="AK47" i="247"/>
  <c r="AC47" i="247"/>
  <c r="AJ56" i="247"/>
  <c r="AF56" i="247"/>
  <c r="AD56" i="247"/>
  <c r="AE56" i="247"/>
  <c r="AK56" i="247"/>
  <c r="AC56" i="247"/>
  <c r="BP62" i="247"/>
  <c r="AE59" i="247"/>
  <c r="AJ59" i="247"/>
  <c r="AF59" i="247"/>
  <c r="AD59" i="247"/>
  <c r="AK59" i="247"/>
  <c r="AC59" i="247"/>
  <c r="AE67" i="247"/>
  <c r="AJ67" i="247"/>
  <c r="AF67" i="247"/>
  <c r="AD67" i="247"/>
  <c r="AK67" i="247"/>
  <c r="AC67" i="247"/>
  <c r="BP73" i="247"/>
  <c r="AE70" i="247"/>
  <c r="AJ70" i="247"/>
  <c r="AF70" i="247"/>
  <c r="AD70" i="247"/>
  <c r="AK70" i="247"/>
  <c r="AC70" i="247"/>
  <c r="AJ78" i="247"/>
  <c r="AF78" i="247"/>
  <c r="AD78" i="247"/>
  <c r="AE78" i="247"/>
  <c r="AK78" i="247"/>
  <c r="AC78" i="247"/>
  <c r="AT80" i="247"/>
  <c r="AP77" i="247"/>
  <c r="AJ81" i="247"/>
  <c r="AF81" i="247"/>
  <c r="AD81" i="247"/>
  <c r="AE81" i="247"/>
  <c r="AK81" i="247"/>
  <c r="AC81" i="247"/>
  <c r="AJ90" i="247"/>
  <c r="AF90" i="247"/>
  <c r="AD90" i="247"/>
  <c r="AE90" i="247"/>
  <c r="AK90" i="247"/>
  <c r="AC90" i="247"/>
  <c r="AE91" i="247"/>
  <c r="AJ91" i="247"/>
  <c r="AF91" i="247"/>
  <c r="AD91" i="247"/>
  <c r="AK91" i="247"/>
  <c r="AC91" i="247"/>
  <c r="AJ12" i="248"/>
  <c r="AF12" i="248"/>
  <c r="AD12" i="248"/>
  <c r="AE12" i="248"/>
  <c r="AK12" i="248"/>
  <c r="AC12" i="248"/>
  <c r="BP18" i="248"/>
  <c r="AJ14" i="248"/>
  <c r="AF14" i="248"/>
  <c r="AD14" i="248"/>
  <c r="AE14" i="248"/>
  <c r="AK14" i="248"/>
  <c r="AC14" i="248"/>
  <c r="AE23" i="248"/>
  <c r="AJ23" i="248"/>
  <c r="AF23" i="248"/>
  <c r="AD23" i="248"/>
  <c r="AK23" i="248"/>
  <c r="AC23" i="248"/>
  <c r="H15" i="246"/>
  <c r="H25" i="246"/>
  <c r="H26" i="246"/>
  <c r="CQ26" i="246"/>
  <c r="H37" i="246"/>
  <c r="AI46" i="246"/>
  <c r="H47" i="246"/>
  <c r="AI48" i="246"/>
  <c r="AI56" i="246"/>
  <c r="C58" i="246"/>
  <c r="AI58" i="246"/>
  <c r="AI68" i="246"/>
  <c r="H70" i="246"/>
  <c r="H80" i="246"/>
  <c r="AI81" i="246"/>
  <c r="AI89" i="246"/>
  <c r="AI90" i="246"/>
  <c r="C92" i="246"/>
  <c r="AC12" i="247"/>
  <c r="AI12" i="247"/>
  <c r="H17" i="247"/>
  <c r="AI14" i="247"/>
  <c r="AE15" i="247"/>
  <c r="AJ15" i="247"/>
  <c r="AF15" i="247"/>
  <c r="AD15" i="247"/>
  <c r="AK15" i="247"/>
  <c r="AC15" i="247"/>
  <c r="AI13" i="247"/>
  <c r="C14" i="247"/>
  <c r="CK29" i="247"/>
  <c r="AJ23" i="247"/>
  <c r="AF23" i="247"/>
  <c r="AD23" i="247"/>
  <c r="AE23" i="247"/>
  <c r="AK23" i="247"/>
  <c r="AC23" i="247"/>
  <c r="AT25" i="247"/>
  <c r="AP22" i="247"/>
  <c r="AE26" i="247"/>
  <c r="AJ26" i="247"/>
  <c r="AF26" i="247"/>
  <c r="AD26" i="247"/>
  <c r="AK26" i="247"/>
  <c r="AC26" i="247"/>
  <c r="CQ32" i="247"/>
  <c r="AE35" i="247"/>
  <c r="AJ35" i="247"/>
  <c r="AF35" i="247"/>
  <c r="AD35" i="247"/>
  <c r="AK35" i="247"/>
  <c r="AC35" i="247"/>
  <c r="AT37" i="247"/>
  <c r="AQ33" i="247"/>
  <c r="AE36" i="247"/>
  <c r="AJ36" i="247"/>
  <c r="AF36" i="247"/>
  <c r="AD36" i="247"/>
  <c r="AK36" i="247"/>
  <c r="AC36" i="247"/>
  <c r="AE45" i="247"/>
  <c r="AJ45" i="247"/>
  <c r="AF45" i="247"/>
  <c r="AD45" i="247"/>
  <c r="AK45" i="247"/>
  <c r="AC45" i="247"/>
  <c r="AT47" i="247"/>
  <c r="AP44" i="247"/>
  <c r="AJ48" i="247"/>
  <c r="AF48" i="247"/>
  <c r="AD48" i="247"/>
  <c r="AE48" i="247"/>
  <c r="AK48" i="247"/>
  <c r="AC48" i="247"/>
  <c r="AE57" i="247"/>
  <c r="AJ57" i="247"/>
  <c r="AF57" i="247"/>
  <c r="AD57" i="247"/>
  <c r="AK57" i="247"/>
  <c r="AC57" i="247"/>
  <c r="AJ58" i="247"/>
  <c r="AF58" i="247"/>
  <c r="AD58" i="247"/>
  <c r="AE58" i="247"/>
  <c r="AK58" i="247"/>
  <c r="AC58" i="247"/>
  <c r="AJ68" i="247"/>
  <c r="AF68" i="247"/>
  <c r="AD68" i="247"/>
  <c r="AE68" i="247"/>
  <c r="AK68" i="247"/>
  <c r="AC68" i="247"/>
  <c r="AT70" i="247"/>
  <c r="AQ66" i="247"/>
  <c r="AJ69" i="247"/>
  <c r="AF69" i="247"/>
  <c r="AD69" i="247"/>
  <c r="AE69" i="247"/>
  <c r="AK69" i="247"/>
  <c r="AC69" i="247"/>
  <c r="AE79" i="247"/>
  <c r="AJ79" i="247"/>
  <c r="AF79" i="247"/>
  <c r="AD79" i="247"/>
  <c r="AK79" i="247"/>
  <c r="AC79" i="247"/>
  <c r="AE80" i="247"/>
  <c r="AJ80" i="247"/>
  <c r="AF80" i="247"/>
  <c r="AD80" i="247"/>
  <c r="AK80" i="247"/>
  <c r="AC80" i="247"/>
  <c r="AJ89" i="247"/>
  <c r="AF89" i="247"/>
  <c r="AD89" i="247"/>
  <c r="AE89" i="247"/>
  <c r="AK89" i="247"/>
  <c r="AC89" i="247"/>
  <c r="AJ92" i="247"/>
  <c r="AF92" i="247"/>
  <c r="AD92" i="247"/>
  <c r="AE92" i="247"/>
  <c r="AK92" i="247"/>
  <c r="AC92" i="247"/>
  <c r="AJ13" i="248"/>
  <c r="AF13" i="248"/>
  <c r="AD13" i="248"/>
  <c r="AE13" i="248"/>
  <c r="AK13" i="248"/>
  <c r="AC13" i="248"/>
  <c r="AJ15" i="248"/>
  <c r="AF15" i="248"/>
  <c r="AD15" i="248"/>
  <c r="AE15" i="248"/>
  <c r="AK15" i="248"/>
  <c r="AC15" i="248"/>
  <c r="AI23" i="247"/>
  <c r="AI24" i="247"/>
  <c r="H25" i="247"/>
  <c r="H26" i="247"/>
  <c r="CQ26" i="247"/>
  <c r="H27" i="247"/>
  <c r="H28" i="247"/>
  <c r="H36" i="247"/>
  <c r="H37" i="247"/>
  <c r="H38" i="247"/>
  <c r="C39" i="247"/>
  <c r="AI46" i="247"/>
  <c r="H47" i="247"/>
  <c r="C48" i="247"/>
  <c r="AI48" i="247"/>
  <c r="H49" i="247"/>
  <c r="H50" i="247"/>
  <c r="AI56" i="247"/>
  <c r="C58" i="247"/>
  <c r="AI58" i="247"/>
  <c r="H59" i="247"/>
  <c r="H61" i="247"/>
  <c r="AI68" i="247"/>
  <c r="C69" i="247"/>
  <c r="AI69" i="247"/>
  <c r="H70" i="247"/>
  <c r="H71" i="247"/>
  <c r="C72" i="247"/>
  <c r="AI78" i="247"/>
  <c r="H80" i="247"/>
  <c r="C81" i="247"/>
  <c r="AI81" i="247"/>
  <c r="H82" i="247"/>
  <c r="H83" i="247"/>
  <c r="AI89" i="247"/>
  <c r="AI90" i="247"/>
  <c r="H91" i="247"/>
  <c r="C92" i="247"/>
  <c r="AI92" i="247"/>
  <c r="C93" i="247"/>
  <c r="AI12" i="248"/>
  <c r="AI13" i="248"/>
  <c r="C14" i="248"/>
  <c r="AI14" i="248"/>
  <c r="C15" i="248"/>
  <c r="AI15" i="248"/>
  <c r="H17" i="248"/>
  <c r="C28" i="248"/>
  <c r="C26" i="248"/>
  <c r="AI24" i="248"/>
  <c r="AE26" i="248"/>
  <c r="AJ26" i="248"/>
  <c r="AF26" i="248"/>
  <c r="AD26" i="248"/>
  <c r="AK26" i="248"/>
  <c r="AC26" i="248"/>
  <c r="AE35" i="248"/>
  <c r="AJ35" i="248"/>
  <c r="AF35" i="248"/>
  <c r="AD35" i="248"/>
  <c r="AK35" i="248"/>
  <c r="AC35" i="248"/>
  <c r="AT37" i="248"/>
  <c r="AQ33" i="248"/>
  <c r="AE36" i="248"/>
  <c r="AJ36" i="248"/>
  <c r="AF36" i="248"/>
  <c r="AD36" i="248"/>
  <c r="AK36" i="248"/>
  <c r="AC36" i="248"/>
  <c r="AE45" i="248"/>
  <c r="AJ45" i="248"/>
  <c r="AF45" i="248"/>
  <c r="AD45" i="248"/>
  <c r="AK45" i="248"/>
  <c r="AC45" i="248"/>
  <c r="AT47" i="248"/>
  <c r="AP44" i="248"/>
  <c r="AJ48" i="248"/>
  <c r="AF48" i="248"/>
  <c r="AD48" i="248"/>
  <c r="AE48" i="248"/>
  <c r="AK48" i="248"/>
  <c r="AC48" i="248"/>
  <c r="AE57" i="248"/>
  <c r="AJ57" i="248"/>
  <c r="AF57" i="248"/>
  <c r="AD57" i="248"/>
  <c r="AK57" i="248"/>
  <c r="AC57" i="248"/>
  <c r="AJ58" i="248"/>
  <c r="AF58" i="248"/>
  <c r="AD58" i="248"/>
  <c r="AE58" i="248"/>
  <c r="AK58" i="248"/>
  <c r="AC58" i="248"/>
  <c r="AJ68" i="248"/>
  <c r="AF68" i="248"/>
  <c r="AD68" i="248"/>
  <c r="AE68" i="248"/>
  <c r="AK68" i="248"/>
  <c r="AC68" i="248"/>
  <c r="AE69" i="248"/>
  <c r="AJ69" i="248"/>
  <c r="AF69" i="248"/>
  <c r="AD69" i="248"/>
  <c r="C25" i="247"/>
  <c r="C26" i="247"/>
  <c r="AI34" i="247"/>
  <c r="AI35" i="247"/>
  <c r="C36" i="247"/>
  <c r="AI36" i="247"/>
  <c r="AI45" i="247"/>
  <c r="C47" i="247"/>
  <c r="AI57" i="247"/>
  <c r="C59" i="247"/>
  <c r="AI59" i="247"/>
  <c r="AI67" i="247"/>
  <c r="H69" i="247"/>
  <c r="AI79" i="247"/>
  <c r="C80" i="247"/>
  <c r="AI91" i="247"/>
  <c r="H92" i="247"/>
  <c r="CA14" i="248"/>
  <c r="H15" i="248"/>
  <c r="CK29" i="248"/>
  <c r="CQ32" i="248" s="1"/>
  <c r="C27" i="248"/>
  <c r="C25" i="248"/>
  <c r="AJ24" i="248"/>
  <c r="AF24" i="248"/>
  <c r="AD24" i="248"/>
  <c r="AE24" i="248"/>
  <c r="AK24" i="248"/>
  <c r="AC24" i="248"/>
  <c r="AI23" i="248"/>
  <c r="AE25" i="248"/>
  <c r="AJ25" i="248"/>
  <c r="AF25" i="248"/>
  <c r="AD25" i="248"/>
  <c r="AK25" i="248"/>
  <c r="AC25" i="248"/>
  <c r="AE34" i="248"/>
  <c r="AJ34" i="248"/>
  <c r="AF34" i="248"/>
  <c r="AD34" i="248"/>
  <c r="AK34" i="248"/>
  <c r="AC34" i="248"/>
  <c r="AE37" i="248"/>
  <c r="AJ37" i="248"/>
  <c r="AF37" i="248"/>
  <c r="AD37" i="248"/>
  <c r="AK37" i="248"/>
  <c r="AC37" i="248"/>
  <c r="AJ46" i="248"/>
  <c r="AF46" i="248"/>
  <c r="AD46" i="248"/>
  <c r="AE46" i="248"/>
  <c r="AK46" i="248"/>
  <c r="AC46" i="248"/>
  <c r="AE47" i="248"/>
  <c r="AJ47" i="248"/>
  <c r="AF47" i="248"/>
  <c r="AD47" i="248"/>
  <c r="AK47" i="248"/>
  <c r="AC47" i="248"/>
  <c r="AJ56" i="248"/>
  <c r="AF56" i="248"/>
  <c r="AD56" i="248"/>
  <c r="AE56" i="248"/>
  <c r="AK56" i="248"/>
  <c r="AC56" i="248"/>
  <c r="AE59" i="248"/>
  <c r="AJ59" i="248"/>
  <c r="AF59" i="248"/>
  <c r="AD59" i="248"/>
  <c r="AK59" i="248"/>
  <c r="AC59" i="248"/>
  <c r="AE67" i="248"/>
  <c r="AJ67" i="248"/>
  <c r="AF67" i="248"/>
  <c r="AD67" i="248"/>
  <c r="AK67" i="248"/>
  <c r="AC67" i="248"/>
  <c r="H25" i="248"/>
  <c r="H26" i="248"/>
  <c r="CQ26" i="248"/>
  <c r="H27" i="248"/>
  <c r="H28" i="248"/>
  <c r="H36" i="248"/>
  <c r="H37" i="248"/>
  <c r="H38" i="248"/>
  <c r="C39" i="248"/>
  <c r="AI46" i="248"/>
  <c r="H47" i="248"/>
  <c r="C48" i="248"/>
  <c r="AI48" i="248"/>
  <c r="H49" i="248"/>
  <c r="H50" i="248"/>
  <c r="AI56" i="248"/>
  <c r="C58" i="248"/>
  <c r="AI58" i="248"/>
  <c r="H59" i="248"/>
  <c r="H61" i="248"/>
  <c r="C72" i="248"/>
  <c r="C70" i="248"/>
  <c r="AI69" i="248"/>
  <c r="H72" i="248"/>
  <c r="AJ70" i="248"/>
  <c r="AF70" i="248"/>
  <c r="AD70" i="248"/>
  <c r="AE70" i="248"/>
  <c r="AK70" i="248"/>
  <c r="AC70" i="248"/>
  <c r="AI68" i="248"/>
  <c r="C69" i="248"/>
  <c r="AT78" i="248"/>
  <c r="AN77" i="248"/>
  <c r="AJ79" i="248"/>
  <c r="AF79" i="248"/>
  <c r="AD79" i="248"/>
  <c r="AE79" i="248"/>
  <c r="AK79" i="248"/>
  <c r="AC79" i="248"/>
  <c r="AJ80" i="248"/>
  <c r="AF80" i="248"/>
  <c r="AD80" i="248"/>
  <c r="AE80" i="248"/>
  <c r="AK80" i="248"/>
  <c r="AC80" i="248"/>
  <c r="AE89" i="248"/>
  <c r="AJ89" i="248"/>
  <c r="AF89" i="248"/>
  <c r="AD89" i="248"/>
  <c r="AK89" i="248"/>
  <c r="AC89" i="248"/>
  <c r="AE92" i="248"/>
  <c r="AJ92" i="248"/>
  <c r="AF92" i="248"/>
  <c r="AD92" i="248"/>
  <c r="AK92" i="248"/>
  <c r="AC92" i="248"/>
  <c r="AE13" i="249"/>
  <c r="AJ13" i="249"/>
  <c r="AF13" i="249"/>
  <c r="AD13" i="249"/>
  <c r="AK13" i="249"/>
  <c r="AC13" i="249"/>
  <c r="AE15" i="249"/>
  <c r="AJ15" i="249"/>
  <c r="AF15" i="249"/>
  <c r="AD15" i="249"/>
  <c r="AK15" i="249"/>
  <c r="AC15" i="249"/>
  <c r="CK29" i="249"/>
  <c r="AJ23" i="249"/>
  <c r="AF23" i="249"/>
  <c r="AD23" i="249"/>
  <c r="AE23" i="249"/>
  <c r="AK23" i="249"/>
  <c r="AC23" i="249"/>
  <c r="AE26" i="249"/>
  <c r="AJ26" i="249"/>
  <c r="AF26" i="249"/>
  <c r="AD26" i="249"/>
  <c r="AK26" i="249"/>
  <c r="AC26" i="249"/>
  <c r="AI34" i="248"/>
  <c r="AI35" i="248"/>
  <c r="C36" i="248"/>
  <c r="AI36" i="248"/>
  <c r="CA38" i="248"/>
  <c r="AI45" i="248"/>
  <c r="C47" i="248"/>
  <c r="AI57" i="248"/>
  <c r="C59" i="248"/>
  <c r="AI59" i="248"/>
  <c r="AI67" i="248"/>
  <c r="H71" i="248"/>
  <c r="H70" i="248"/>
  <c r="AI70" i="248"/>
  <c r="AK69" i="248"/>
  <c r="AC69" i="248"/>
  <c r="H69" i="248"/>
  <c r="AE78" i="248"/>
  <c r="AJ78" i="248"/>
  <c r="AF78" i="248"/>
  <c r="AD78" i="248"/>
  <c r="AK78" i="248"/>
  <c r="AC78" i="248"/>
  <c r="BP84" i="248"/>
  <c r="AE81" i="248"/>
  <c r="AJ81" i="248"/>
  <c r="AF81" i="248"/>
  <c r="AD81" i="248"/>
  <c r="AK81" i="248"/>
  <c r="AC81" i="248"/>
  <c r="AE90" i="248"/>
  <c r="AJ90" i="248"/>
  <c r="AF90" i="248"/>
  <c r="AD90" i="248"/>
  <c r="AK90" i="248"/>
  <c r="AC90" i="248"/>
  <c r="AT92" i="248"/>
  <c r="AQ88" i="248"/>
  <c r="AJ91" i="248"/>
  <c r="AF91" i="248"/>
  <c r="AD91" i="248"/>
  <c r="AE91" i="248"/>
  <c r="AK91" i="248"/>
  <c r="AC91" i="248"/>
  <c r="AE12" i="249"/>
  <c r="AJ12" i="249"/>
  <c r="AF12" i="249"/>
  <c r="AD12" i="249"/>
  <c r="AK12" i="249"/>
  <c r="AC12" i="249"/>
  <c r="AT15" i="249"/>
  <c r="AQ11" i="249"/>
  <c r="AE14" i="249"/>
  <c r="AJ14" i="249"/>
  <c r="AF14" i="249"/>
  <c r="AD14" i="249"/>
  <c r="AK14" i="249"/>
  <c r="AC14" i="249"/>
  <c r="AJ24" i="249"/>
  <c r="AF24" i="249"/>
  <c r="AD24" i="249"/>
  <c r="AE24" i="249"/>
  <c r="AK24" i="249"/>
  <c r="AC24" i="249"/>
  <c r="AE25" i="249"/>
  <c r="AJ25" i="249"/>
  <c r="AF25" i="249"/>
  <c r="AD25" i="249"/>
  <c r="AK25" i="249"/>
  <c r="AC25" i="249"/>
  <c r="AI79" i="248"/>
  <c r="C80" i="248"/>
  <c r="AI80" i="248"/>
  <c r="H81" i="248"/>
  <c r="C82" i="248"/>
  <c r="C83" i="248"/>
  <c r="C91" i="248"/>
  <c r="AI91" i="248"/>
  <c r="H92" i="248"/>
  <c r="H93" i="248"/>
  <c r="H94" i="248"/>
  <c r="H14" i="249"/>
  <c r="CA14" i="249"/>
  <c r="H15" i="249"/>
  <c r="H16" i="249"/>
  <c r="C17" i="249"/>
  <c r="AI23" i="249"/>
  <c r="AI24" i="249"/>
  <c r="CQ32" i="249"/>
  <c r="H25" i="249"/>
  <c r="H26" i="249"/>
  <c r="CQ26" i="249"/>
  <c r="AE35" i="249"/>
  <c r="AJ35" i="249"/>
  <c r="AF35" i="249"/>
  <c r="AD35" i="249"/>
  <c r="AK35" i="249"/>
  <c r="AC35" i="249"/>
  <c r="AT37" i="249"/>
  <c r="AQ33" i="249"/>
  <c r="AE36" i="249"/>
  <c r="AJ36" i="249"/>
  <c r="AF36" i="249"/>
  <c r="AD36" i="249"/>
  <c r="AK36" i="249"/>
  <c r="AC36" i="249"/>
  <c r="AE45" i="249"/>
  <c r="AJ45" i="249"/>
  <c r="AF45" i="249"/>
  <c r="AD45" i="249"/>
  <c r="AK45" i="249"/>
  <c r="AC45" i="249"/>
  <c r="AJ48" i="249"/>
  <c r="AF48" i="249"/>
  <c r="AD48" i="249"/>
  <c r="AE48" i="249"/>
  <c r="AK48" i="249"/>
  <c r="AC48" i="249"/>
  <c r="H80" i="248"/>
  <c r="AI81" i="248"/>
  <c r="AI89" i="248"/>
  <c r="AI90" i="248"/>
  <c r="C92" i="248"/>
  <c r="AI12" i="249"/>
  <c r="AI13" i="249"/>
  <c r="C14" i="249"/>
  <c r="AI14" i="249"/>
  <c r="CA22" i="249"/>
  <c r="C25" i="249"/>
  <c r="AI25" i="249"/>
  <c r="C26" i="249"/>
  <c r="AI26" i="249"/>
  <c r="AE34" i="249"/>
  <c r="AJ34" i="249"/>
  <c r="AF34" i="249"/>
  <c r="AD34" i="249"/>
  <c r="AK34" i="249"/>
  <c r="AC34" i="249"/>
  <c r="AE37" i="249"/>
  <c r="AJ37" i="249"/>
  <c r="AF37" i="249"/>
  <c r="AD37" i="249"/>
  <c r="AK37" i="249"/>
  <c r="AC37" i="249"/>
  <c r="AJ46" i="249"/>
  <c r="AF46" i="249"/>
  <c r="AD46" i="249"/>
  <c r="AE46" i="249"/>
  <c r="AK46" i="249"/>
  <c r="AC46" i="249"/>
  <c r="AE47" i="249"/>
  <c r="AJ47" i="249"/>
  <c r="AF47" i="249"/>
  <c r="AD47" i="249"/>
  <c r="AK47" i="249"/>
  <c r="AC47" i="249"/>
  <c r="H36" i="249"/>
  <c r="H37" i="249"/>
  <c r="H38" i="249"/>
  <c r="C39" i="249"/>
  <c r="AI46" i="249"/>
  <c r="H47" i="249"/>
  <c r="C48" i="249"/>
  <c r="AI48" i="249"/>
  <c r="H49" i="249"/>
  <c r="AJ57" i="249"/>
  <c r="AF57" i="249"/>
  <c r="AD57" i="249"/>
  <c r="AE57" i="249"/>
  <c r="AK57" i="249"/>
  <c r="AC57" i="249"/>
  <c r="AE58" i="249"/>
  <c r="AJ58" i="249"/>
  <c r="AF58" i="249"/>
  <c r="AD58" i="249"/>
  <c r="AK58" i="249"/>
  <c r="AC58" i="249"/>
  <c r="AE68" i="249"/>
  <c r="AJ68" i="249"/>
  <c r="AF68" i="249"/>
  <c r="AD68" i="249"/>
  <c r="AK68" i="249"/>
  <c r="AC68" i="249"/>
  <c r="AE69" i="249"/>
  <c r="AJ69" i="249"/>
  <c r="AF69" i="249"/>
  <c r="AD69" i="249"/>
  <c r="AK69" i="249"/>
  <c r="AC69" i="249"/>
  <c r="CA30" i="249"/>
  <c r="AI34" i="249"/>
  <c r="AI35" i="249"/>
  <c r="C36" i="249"/>
  <c r="AI36" i="249"/>
  <c r="CA38" i="249"/>
  <c r="AI45" i="249"/>
  <c r="C47" i="249"/>
  <c r="AI47" i="249"/>
  <c r="AE56" i="249"/>
  <c r="AJ56" i="249"/>
  <c r="AF56" i="249"/>
  <c r="AD56" i="249"/>
  <c r="AK56" i="249"/>
  <c r="AC56" i="249"/>
  <c r="AJ59" i="249"/>
  <c r="AF59" i="249"/>
  <c r="AD59" i="249"/>
  <c r="AE59" i="249"/>
  <c r="AK59" i="249"/>
  <c r="AC59" i="249"/>
  <c r="AJ67" i="249"/>
  <c r="AF67" i="249"/>
  <c r="AD67" i="249"/>
  <c r="AE67" i="249"/>
  <c r="AK67" i="249"/>
  <c r="AC67" i="249"/>
  <c r="AJ70" i="249"/>
  <c r="AF70" i="249"/>
  <c r="AD70" i="249"/>
  <c r="AE70" i="249"/>
  <c r="AK70" i="249"/>
  <c r="AC70" i="249"/>
  <c r="AI57" i="249"/>
  <c r="H58" i="249"/>
  <c r="C59" i="249"/>
  <c r="AI59" i="249"/>
  <c r="H60" i="249"/>
  <c r="AI67" i="249"/>
  <c r="H69" i="249"/>
  <c r="C70" i="249"/>
  <c r="AI70" i="249"/>
  <c r="C71" i="249"/>
  <c r="AT78" i="249"/>
  <c r="AN77" i="249"/>
  <c r="AJ79" i="249"/>
  <c r="AF79" i="249"/>
  <c r="AD79" i="249"/>
  <c r="AE79" i="249"/>
  <c r="AK79" i="249"/>
  <c r="AC79" i="249"/>
  <c r="AJ80" i="249"/>
  <c r="AF80" i="249"/>
  <c r="AD80" i="249"/>
  <c r="AE80" i="249"/>
  <c r="AK80" i="249"/>
  <c r="AC80" i="249"/>
  <c r="AI56" i="249"/>
  <c r="C58" i="249"/>
  <c r="AI58" i="249"/>
  <c r="AI68" i="249"/>
  <c r="AI69" i="249"/>
  <c r="H70" i="249"/>
  <c r="AE78" i="249"/>
  <c r="AJ78" i="249"/>
  <c r="AF78" i="249"/>
  <c r="AD78" i="249"/>
  <c r="AK78" i="249"/>
  <c r="AC78" i="249"/>
  <c r="AE81" i="249"/>
  <c r="AJ81" i="249"/>
  <c r="AF81" i="249"/>
  <c r="AD81" i="249"/>
  <c r="AK81" i="249"/>
  <c r="AC81" i="249"/>
  <c r="AI79" i="249"/>
  <c r="C80" i="249"/>
  <c r="AI80" i="249"/>
  <c r="H81" i="249"/>
  <c r="C82" i="249"/>
  <c r="AE89" i="249"/>
  <c r="AJ89" i="249"/>
  <c r="AF89" i="249"/>
  <c r="AD89" i="249"/>
  <c r="AK89" i="249"/>
  <c r="AC89" i="249"/>
  <c r="AE92" i="249"/>
  <c r="AJ92" i="249"/>
  <c r="AF92" i="249"/>
  <c r="AD92" i="249"/>
  <c r="AK92" i="249"/>
  <c r="AC92" i="249"/>
  <c r="H80" i="249"/>
  <c r="C81" i="249"/>
  <c r="AI81" i="249"/>
  <c r="BP82" i="249"/>
  <c r="BP84" i="249" s="1"/>
  <c r="AE90" i="249"/>
  <c r="AJ90" i="249"/>
  <c r="AF90" i="249"/>
  <c r="AD90" i="249"/>
  <c r="AK90" i="249"/>
  <c r="AC90" i="249"/>
  <c r="AT92" i="249"/>
  <c r="AQ88" i="249"/>
  <c r="AJ91" i="249"/>
  <c r="AF91" i="249"/>
  <c r="AD91" i="249"/>
  <c r="AE91" i="249"/>
  <c r="AK91" i="249"/>
  <c r="AC91" i="249"/>
  <c r="C91" i="249"/>
  <c r="AI91" i="249"/>
  <c r="H92" i="249"/>
  <c r="H93" i="249"/>
  <c r="H94" i="249"/>
  <c r="AI89" i="249"/>
  <c r="AI90" i="249"/>
  <c r="C92" i="249"/>
  <c r="AJ12" i="230"/>
  <c r="AF12" i="230"/>
  <c r="AD12" i="230"/>
  <c r="AE12" i="230"/>
  <c r="AK12" i="230"/>
  <c r="AC12" i="230"/>
  <c r="AJ14" i="230"/>
  <c r="AF14" i="230"/>
  <c r="AD14" i="230"/>
  <c r="AE14" i="230"/>
  <c r="AK14" i="230"/>
  <c r="AC14" i="230"/>
  <c r="AT23" i="230"/>
  <c r="AN22" i="230"/>
  <c r="AE24" i="230"/>
  <c r="AJ24" i="230"/>
  <c r="AF24" i="230"/>
  <c r="AD24" i="230"/>
  <c r="AK24" i="230"/>
  <c r="AC24" i="230"/>
  <c r="AJ25" i="230"/>
  <c r="AF25" i="230"/>
  <c r="AD25" i="230"/>
  <c r="AE25" i="230"/>
  <c r="AK25" i="230"/>
  <c r="AC25" i="230"/>
  <c r="AJ34" i="230"/>
  <c r="AF34" i="230"/>
  <c r="AD34" i="230"/>
  <c r="AE34" i="230"/>
  <c r="AK34" i="230"/>
  <c r="AC34" i="230"/>
  <c r="BP40" i="230"/>
  <c r="AJ37" i="230"/>
  <c r="AF37" i="230"/>
  <c r="AD37" i="230"/>
  <c r="AE37" i="230"/>
  <c r="AK37" i="230"/>
  <c r="AC37" i="230"/>
  <c r="AE46" i="230"/>
  <c r="AJ46" i="230"/>
  <c r="AF46" i="230"/>
  <c r="AD46" i="230"/>
  <c r="AK46" i="230"/>
  <c r="AC46" i="230"/>
  <c r="AJ47" i="230"/>
  <c r="AF47" i="230"/>
  <c r="AD47" i="230"/>
  <c r="AE47" i="230"/>
  <c r="AK47" i="230"/>
  <c r="AC47" i="230"/>
  <c r="AE56" i="230"/>
  <c r="AJ56" i="230"/>
  <c r="AF56" i="230"/>
  <c r="AD56" i="230"/>
  <c r="AK56" i="230"/>
  <c r="AC56" i="230"/>
  <c r="BP62" i="230"/>
  <c r="AJ59" i="230"/>
  <c r="AF59" i="230"/>
  <c r="AD59" i="230"/>
  <c r="AE59" i="230"/>
  <c r="AK59" i="230"/>
  <c r="AC59" i="230"/>
  <c r="AJ67" i="230"/>
  <c r="AF67" i="230"/>
  <c r="AD67" i="230"/>
  <c r="AE67" i="230"/>
  <c r="AK67" i="230"/>
  <c r="AC67" i="230"/>
  <c r="BP73" i="230"/>
  <c r="AT69" i="230"/>
  <c r="AP66" i="230"/>
  <c r="AJ70" i="230"/>
  <c r="AF70" i="230"/>
  <c r="AD70" i="230"/>
  <c r="AE70" i="230"/>
  <c r="AK70" i="230"/>
  <c r="AC70" i="230"/>
  <c r="AE78" i="230"/>
  <c r="AJ78" i="230"/>
  <c r="AF78" i="230"/>
  <c r="AD78" i="230"/>
  <c r="AK78" i="230"/>
  <c r="AC78" i="230"/>
  <c r="BP84" i="230"/>
  <c r="AE81" i="230"/>
  <c r="AJ81" i="230"/>
  <c r="AF81" i="230"/>
  <c r="AD81" i="230"/>
  <c r="AK81" i="230"/>
  <c r="AC81" i="230"/>
  <c r="AE90" i="230"/>
  <c r="AJ90" i="230"/>
  <c r="AF90" i="230"/>
  <c r="AD90" i="230"/>
  <c r="AK90" i="230"/>
  <c r="AC90" i="230"/>
  <c r="AT92" i="230"/>
  <c r="AQ88" i="230"/>
  <c r="AJ91" i="230"/>
  <c r="AF91" i="230"/>
  <c r="AD91" i="230"/>
  <c r="AE91" i="230"/>
  <c r="AK91" i="230"/>
  <c r="AC91" i="230"/>
  <c r="AE12" i="231"/>
  <c r="AJ12" i="231"/>
  <c r="AF12" i="231"/>
  <c r="AD12" i="231"/>
  <c r="AK12" i="231"/>
  <c r="AC12" i="231"/>
  <c r="BP18" i="231"/>
  <c r="AT15" i="231"/>
  <c r="AQ11" i="231"/>
  <c r="AE14" i="231"/>
  <c r="AJ14" i="231"/>
  <c r="AF14" i="231"/>
  <c r="AD14" i="231"/>
  <c r="AK14" i="231"/>
  <c r="AC14" i="231"/>
  <c r="AJ24" i="231"/>
  <c r="AF24" i="231"/>
  <c r="AD24" i="231"/>
  <c r="AE24" i="231"/>
  <c r="AK24" i="231"/>
  <c r="AC24" i="231"/>
  <c r="AT26" i="231"/>
  <c r="AQ22" i="231"/>
  <c r="AE25" i="231"/>
  <c r="AJ25" i="231"/>
  <c r="AF25" i="231"/>
  <c r="AD25" i="231"/>
  <c r="AK25" i="231"/>
  <c r="AC25" i="231"/>
  <c r="AE34" i="231"/>
  <c r="AJ34" i="231"/>
  <c r="AF34" i="231"/>
  <c r="AD34" i="231"/>
  <c r="AK34" i="231"/>
  <c r="AC34" i="231"/>
  <c r="BP40" i="231"/>
  <c r="AE37" i="231"/>
  <c r="AJ37" i="231"/>
  <c r="AF37" i="231"/>
  <c r="AD37" i="231"/>
  <c r="AK37" i="231"/>
  <c r="AC37" i="231"/>
  <c r="AJ46" i="231"/>
  <c r="AF46" i="231"/>
  <c r="AD46" i="231"/>
  <c r="AE46" i="231"/>
  <c r="AK46" i="231"/>
  <c r="AC46" i="231"/>
  <c r="AE47" i="231"/>
  <c r="AJ47" i="231"/>
  <c r="AF47" i="231"/>
  <c r="AD47" i="231"/>
  <c r="AK47" i="231"/>
  <c r="AC47" i="231"/>
  <c r="AJ56" i="231"/>
  <c r="AF56" i="231"/>
  <c r="AD56" i="231"/>
  <c r="AE56" i="231"/>
  <c r="AK56" i="231"/>
  <c r="AC56" i="231"/>
  <c r="AE59" i="231"/>
  <c r="AJ59" i="231"/>
  <c r="AF59" i="231"/>
  <c r="AD59" i="231"/>
  <c r="AK59" i="231"/>
  <c r="AC59" i="231"/>
  <c r="AE67" i="231"/>
  <c r="AJ67" i="231"/>
  <c r="AF67" i="231"/>
  <c r="AD67" i="231"/>
  <c r="AK67" i="231"/>
  <c r="AC67" i="231"/>
  <c r="AE70" i="231"/>
  <c r="AJ70" i="231"/>
  <c r="AF70" i="231"/>
  <c r="AD70" i="231"/>
  <c r="AK70" i="231"/>
  <c r="AC70" i="231"/>
  <c r="AJ78" i="231"/>
  <c r="AF78" i="231"/>
  <c r="AD78" i="231"/>
  <c r="AE78" i="231"/>
  <c r="AK78" i="231"/>
  <c r="AC78" i="231"/>
  <c r="AT80" i="231"/>
  <c r="AP77" i="231"/>
  <c r="AJ81" i="231"/>
  <c r="AF81" i="231"/>
  <c r="AD81" i="231"/>
  <c r="AE81" i="231"/>
  <c r="AK81" i="231"/>
  <c r="AC81" i="231"/>
  <c r="AJ90" i="231"/>
  <c r="AF90" i="231"/>
  <c r="AD90" i="231"/>
  <c r="AE90" i="231"/>
  <c r="AK90" i="231"/>
  <c r="AC90" i="231"/>
  <c r="AE91" i="231"/>
  <c r="AJ91" i="231"/>
  <c r="AF91" i="231"/>
  <c r="AD91" i="231"/>
  <c r="AK91" i="231"/>
  <c r="AC91" i="231"/>
  <c r="AJ12" i="232"/>
  <c r="AF12" i="232"/>
  <c r="AD12" i="232"/>
  <c r="AE12" i="232"/>
  <c r="AK12" i="232"/>
  <c r="AC12" i="232"/>
  <c r="BP18" i="232"/>
  <c r="AJ14" i="232"/>
  <c r="AF14" i="232"/>
  <c r="AD14" i="232"/>
  <c r="AE14" i="232"/>
  <c r="AK14" i="232"/>
  <c r="AC14" i="232"/>
  <c r="AE23" i="232"/>
  <c r="AJ23" i="232"/>
  <c r="AF23" i="232"/>
  <c r="AD23" i="232"/>
  <c r="AK23" i="232"/>
  <c r="AC23" i="232"/>
  <c r="AJ26" i="232"/>
  <c r="AF26" i="232"/>
  <c r="AD26" i="232"/>
  <c r="AE26" i="232"/>
  <c r="AK26" i="232"/>
  <c r="AC26" i="232"/>
  <c r="AJ35" i="232"/>
  <c r="AF35" i="232"/>
  <c r="AD35" i="232"/>
  <c r="AE35" i="232"/>
  <c r="AK35" i="232"/>
  <c r="AC35" i="232"/>
  <c r="AJ36" i="232"/>
  <c r="AF36" i="232"/>
  <c r="AD36" i="232"/>
  <c r="AE36" i="232"/>
  <c r="AK36" i="232"/>
  <c r="AC36" i="232"/>
  <c r="AE46" i="232"/>
  <c r="AJ46" i="232"/>
  <c r="AF46" i="232"/>
  <c r="AD46" i="232"/>
  <c r="AK46" i="232"/>
  <c r="AC46" i="232"/>
  <c r="AJ47" i="232"/>
  <c r="AF47" i="232"/>
  <c r="AD47" i="232"/>
  <c r="AE47" i="232"/>
  <c r="AK47" i="232"/>
  <c r="AC47" i="232"/>
  <c r="AE56" i="232"/>
  <c r="AJ56" i="232"/>
  <c r="AF56" i="232"/>
  <c r="AD56" i="232"/>
  <c r="AK56" i="232"/>
  <c r="AC56" i="232"/>
  <c r="AJ59" i="232"/>
  <c r="AF59" i="232"/>
  <c r="AD59" i="232"/>
  <c r="AE59" i="232"/>
  <c r="AK59" i="232"/>
  <c r="AC59" i="232"/>
  <c r="AJ67" i="232"/>
  <c r="AF67" i="232"/>
  <c r="AD67" i="232"/>
  <c r="AE67" i="232"/>
  <c r="AK67" i="232"/>
  <c r="AC67" i="232"/>
  <c r="AJ13" i="230"/>
  <c r="AF13" i="230"/>
  <c r="AD13" i="230"/>
  <c r="AE13" i="230"/>
  <c r="AK13" i="230"/>
  <c r="AC13" i="230"/>
  <c r="AJ15" i="230"/>
  <c r="AF15" i="230"/>
  <c r="AD15" i="230"/>
  <c r="AE15" i="230"/>
  <c r="AK15" i="230"/>
  <c r="AC15" i="230"/>
  <c r="CK29" i="230"/>
  <c r="CQ32" i="230" s="1"/>
  <c r="AT24" i="230"/>
  <c r="AO22" i="230"/>
  <c r="AE23" i="230"/>
  <c r="AJ23" i="230"/>
  <c r="AF23" i="230"/>
  <c r="AD23" i="230"/>
  <c r="AK23" i="230"/>
  <c r="AC23" i="230"/>
  <c r="AJ26" i="230"/>
  <c r="AF26" i="230"/>
  <c r="AD26" i="230"/>
  <c r="AE26" i="230"/>
  <c r="AK26" i="230"/>
  <c r="AC26" i="230"/>
  <c r="AJ35" i="230"/>
  <c r="AF35" i="230"/>
  <c r="AD35" i="230"/>
  <c r="AE35" i="230"/>
  <c r="AK35" i="230"/>
  <c r="AC35" i="230"/>
  <c r="AJ36" i="230"/>
  <c r="AF36" i="230"/>
  <c r="AD36" i="230"/>
  <c r="AE36" i="230"/>
  <c r="AK36" i="230"/>
  <c r="AC36" i="230"/>
  <c r="AJ45" i="230"/>
  <c r="AF45" i="230"/>
  <c r="AD45" i="230"/>
  <c r="AE45" i="230"/>
  <c r="AK45" i="230"/>
  <c r="AC45" i="230"/>
  <c r="AE48" i="230"/>
  <c r="AJ48" i="230"/>
  <c r="AF48" i="230"/>
  <c r="AD48" i="230"/>
  <c r="AK48" i="230"/>
  <c r="AC48" i="230"/>
  <c r="AJ57" i="230"/>
  <c r="AF57" i="230"/>
  <c r="AD57" i="230"/>
  <c r="AE57" i="230"/>
  <c r="AK57" i="230"/>
  <c r="AC57" i="230"/>
  <c r="AE58" i="230"/>
  <c r="AJ58" i="230"/>
  <c r="AF58" i="230"/>
  <c r="AD58" i="230"/>
  <c r="AK58" i="230"/>
  <c r="AC58" i="230"/>
  <c r="AE68" i="230"/>
  <c r="AJ68" i="230"/>
  <c r="AF68" i="230"/>
  <c r="AD68" i="230"/>
  <c r="AK68" i="230"/>
  <c r="AC68" i="230"/>
  <c r="AE69" i="230"/>
  <c r="AJ69" i="230"/>
  <c r="AF69" i="230"/>
  <c r="AD69" i="230"/>
  <c r="AK69" i="230"/>
  <c r="AC69" i="230"/>
  <c r="AT78" i="230"/>
  <c r="AN77" i="230"/>
  <c r="AJ79" i="230"/>
  <c r="AF79" i="230"/>
  <c r="AD79" i="230"/>
  <c r="AE79" i="230"/>
  <c r="AK79" i="230"/>
  <c r="AC79" i="230"/>
  <c r="AJ80" i="230"/>
  <c r="AF80" i="230"/>
  <c r="AD80" i="230"/>
  <c r="AE80" i="230"/>
  <c r="AK80" i="230"/>
  <c r="AC80" i="230"/>
  <c r="AE89" i="230"/>
  <c r="AJ89" i="230"/>
  <c r="AF89" i="230"/>
  <c r="AD89" i="230"/>
  <c r="AK89" i="230"/>
  <c r="AC89" i="230"/>
  <c r="AE92" i="230"/>
  <c r="AJ92" i="230"/>
  <c r="AF92" i="230"/>
  <c r="AD92" i="230"/>
  <c r="AK92" i="230"/>
  <c r="AC92" i="230"/>
  <c r="AE13" i="231"/>
  <c r="AJ13" i="231"/>
  <c r="AF13" i="231"/>
  <c r="AD13" i="231"/>
  <c r="AK13" i="231"/>
  <c r="AC13" i="231"/>
  <c r="AE15" i="231"/>
  <c r="AJ15" i="231"/>
  <c r="AF15" i="231"/>
  <c r="AD15" i="231"/>
  <c r="AK15" i="231"/>
  <c r="AC15" i="231"/>
  <c r="CK29" i="231"/>
  <c r="CQ32" i="231" s="1"/>
  <c r="AJ23" i="231"/>
  <c r="AF23" i="231"/>
  <c r="AD23" i="231"/>
  <c r="AE23" i="231"/>
  <c r="AK23" i="231"/>
  <c r="AC23" i="231"/>
  <c r="AT25" i="231"/>
  <c r="AP22" i="231"/>
  <c r="AE26" i="231"/>
  <c r="AJ26" i="231"/>
  <c r="AF26" i="231"/>
  <c r="AD26" i="231"/>
  <c r="AK26" i="231"/>
  <c r="AC26" i="231"/>
  <c r="AE35" i="231"/>
  <c r="AJ35" i="231"/>
  <c r="AF35" i="231"/>
  <c r="AD35" i="231"/>
  <c r="AK35" i="231"/>
  <c r="AC35" i="231"/>
  <c r="AT37" i="231"/>
  <c r="AQ33" i="231"/>
  <c r="AE36" i="231"/>
  <c r="AJ36" i="231"/>
  <c r="AF36" i="231"/>
  <c r="AD36" i="231"/>
  <c r="AK36" i="231"/>
  <c r="AC36" i="231"/>
  <c r="AE45" i="231"/>
  <c r="AJ45" i="231"/>
  <c r="AF45" i="231"/>
  <c r="AD45" i="231"/>
  <c r="AK45" i="231"/>
  <c r="AC45" i="231"/>
  <c r="AT47" i="231"/>
  <c r="AP44" i="231"/>
  <c r="AJ48" i="231"/>
  <c r="AF48" i="231"/>
  <c r="AD48" i="231"/>
  <c r="AE48" i="231"/>
  <c r="AK48" i="231"/>
  <c r="AC48" i="231"/>
  <c r="AE57" i="231"/>
  <c r="AJ57" i="231"/>
  <c r="AF57" i="231"/>
  <c r="AD57" i="231"/>
  <c r="AK57" i="231"/>
  <c r="AC57" i="231"/>
  <c r="AJ58" i="231"/>
  <c r="AF58" i="231"/>
  <c r="AD58" i="231"/>
  <c r="AE58" i="231"/>
  <c r="AK58" i="231"/>
  <c r="AC58" i="231"/>
  <c r="AJ68" i="231"/>
  <c r="AF68" i="231"/>
  <c r="AD68" i="231"/>
  <c r="AE68" i="231"/>
  <c r="AK68" i="231"/>
  <c r="AC68" i="231"/>
  <c r="AT70" i="231"/>
  <c r="AQ66" i="231"/>
  <c r="AJ69" i="231"/>
  <c r="AF69" i="231"/>
  <c r="AD69" i="231"/>
  <c r="AE69" i="231"/>
  <c r="AK69" i="231"/>
  <c r="AC69" i="231"/>
  <c r="AE79" i="231"/>
  <c r="AJ79" i="231"/>
  <c r="AF79" i="231"/>
  <c r="AD79" i="231"/>
  <c r="AK79" i="231"/>
  <c r="AC79" i="231"/>
  <c r="AE80" i="231"/>
  <c r="AJ80" i="231"/>
  <c r="AF80" i="231"/>
  <c r="AD80" i="231"/>
  <c r="AK80" i="231"/>
  <c r="AC80" i="231"/>
  <c r="AJ89" i="231"/>
  <c r="AF89" i="231"/>
  <c r="AD89" i="231"/>
  <c r="AE89" i="231"/>
  <c r="AK89" i="231"/>
  <c r="AC89" i="231"/>
  <c r="AJ92" i="231"/>
  <c r="AF92" i="231"/>
  <c r="AD92" i="231"/>
  <c r="AE92" i="231"/>
  <c r="AK92" i="231"/>
  <c r="AC92" i="231"/>
  <c r="AJ13" i="232"/>
  <c r="AF13" i="232"/>
  <c r="AD13" i="232"/>
  <c r="AE13" i="232"/>
  <c r="AK13" i="232"/>
  <c r="AC13" i="232"/>
  <c r="AJ15" i="232"/>
  <c r="AF15" i="232"/>
  <c r="AD15" i="232"/>
  <c r="AE15" i="232"/>
  <c r="AK15" i="232"/>
  <c r="AC15" i="232"/>
  <c r="AT23" i="232"/>
  <c r="AN22" i="232"/>
  <c r="AE24" i="232"/>
  <c r="AJ24" i="232"/>
  <c r="AF24" i="232"/>
  <c r="AD24" i="232"/>
  <c r="AK24" i="232"/>
  <c r="AC24" i="232"/>
  <c r="AQ22" i="232"/>
  <c r="AT26" i="232"/>
  <c r="AJ25" i="232"/>
  <c r="AF25" i="232"/>
  <c r="AD25" i="232"/>
  <c r="AE25" i="232"/>
  <c r="AK25" i="232"/>
  <c r="AC25" i="232"/>
  <c r="AJ34" i="232"/>
  <c r="AF34" i="232"/>
  <c r="AD34" i="232"/>
  <c r="AE34" i="232"/>
  <c r="AK34" i="232"/>
  <c r="AC34" i="232"/>
  <c r="AJ37" i="232"/>
  <c r="AF37" i="232"/>
  <c r="AD37" i="232"/>
  <c r="AE37" i="232"/>
  <c r="AK37" i="232"/>
  <c r="AC37" i="232"/>
  <c r="AJ45" i="232"/>
  <c r="AF45" i="232"/>
  <c r="AD45" i="232"/>
  <c r="AE45" i="232"/>
  <c r="AK45" i="232"/>
  <c r="AC45" i="232"/>
  <c r="AE48" i="232"/>
  <c r="AJ48" i="232"/>
  <c r="AF48" i="232"/>
  <c r="AD48" i="232"/>
  <c r="AK48" i="232"/>
  <c r="AC48" i="232"/>
  <c r="AJ57" i="232"/>
  <c r="AF57" i="232"/>
  <c r="AD57" i="232"/>
  <c r="AE57" i="232"/>
  <c r="AK57" i="232"/>
  <c r="AC57" i="232"/>
  <c r="AE58" i="232"/>
  <c r="AJ58" i="232"/>
  <c r="AF58" i="232"/>
  <c r="AD58" i="232"/>
  <c r="AK58" i="232"/>
  <c r="AC58" i="232"/>
  <c r="AE68" i="232"/>
  <c r="AJ68" i="232"/>
  <c r="AF68" i="232"/>
  <c r="AD68" i="232"/>
  <c r="AK68" i="232"/>
  <c r="AC68" i="232"/>
  <c r="AI12" i="230"/>
  <c r="AI13" i="230"/>
  <c r="C14" i="230"/>
  <c r="AI14" i="230"/>
  <c r="C15" i="230"/>
  <c r="AI15" i="230"/>
  <c r="H17" i="230"/>
  <c r="CA22" i="230"/>
  <c r="C25" i="230"/>
  <c r="AI25" i="230"/>
  <c r="C26" i="230"/>
  <c r="AI26" i="230"/>
  <c r="C27" i="230"/>
  <c r="C28" i="230"/>
  <c r="CA30" i="230"/>
  <c r="AI34" i="230"/>
  <c r="AI35" i="230"/>
  <c r="C36" i="230"/>
  <c r="AI36" i="230"/>
  <c r="C37" i="230"/>
  <c r="AI37" i="230"/>
  <c r="CA38" i="230"/>
  <c r="H39" i="230"/>
  <c r="AI45" i="230"/>
  <c r="C47" i="230"/>
  <c r="AI47" i="230"/>
  <c r="H48" i="230"/>
  <c r="C50" i="230"/>
  <c r="AI57" i="230"/>
  <c r="H58" i="230"/>
  <c r="C59" i="230"/>
  <c r="AI59" i="230"/>
  <c r="H60" i="230"/>
  <c r="AI67" i="230"/>
  <c r="H69" i="230"/>
  <c r="C70" i="230"/>
  <c r="AI70" i="230"/>
  <c r="C71" i="230"/>
  <c r="H72" i="230"/>
  <c r="AI79" i="230"/>
  <c r="C80" i="230"/>
  <c r="AI80" i="230"/>
  <c r="H81" i="230"/>
  <c r="C82" i="230"/>
  <c r="C83" i="230"/>
  <c r="C91" i="230"/>
  <c r="AI91" i="230"/>
  <c r="H92" i="230"/>
  <c r="H93" i="230"/>
  <c r="H94" i="230"/>
  <c r="H14" i="231"/>
  <c r="CA14" i="231"/>
  <c r="H15" i="231"/>
  <c r="H16" i="231"/>
  <c r="C17" i="231"/>
  <c r="AI23" i="231"/>
  <c r="AI24" i="231"/>
  <c r="H25" i="231"/>
  <c r="H26" i="231"/>
  <c r="CQ26" i="231"/>
  <c r="H27" i="231"/>
  <c r="H28" i="231"/>
  <c r="H36" i="231"/>
  <c r="H37" i="231"/>
  <c r="H38" i="231"/>
  <c r="C39" i="231"/>
  <c r="AI46" i="231"/>
  <c r="H47" i="231"/>
  <c r="C48" i="231"/>
  <c r="AI48" i="231"/>
  <c r="H49" i="231"/>
  <c r="H50" i="231"/>
  <c r="AI56" i="231"/>
  <c r="C58" i="231"/>
  <c r="AI58" i="231"/>
  <c r="H59" i="231"/>
  <c r="H61" i="231"/>
  <c r="AI68" i="231"/>
  <c r="C69" i="231"/>
  <c r="AI69" i="231"/>
  <c r="H70" i="231"/>
  <c r="H71" i="231"/>
  <c r="C72" i="231"/>
  <c r="AI78" i="231"/>
  <c r="H80" i="231"/>
  <c r="C81" i="231"/>
  <c r="AI81" i="231"/>
  <c r="H82" i="231"/>
  <c r="H83" i="231"/>
  <c r="AI89" i="231"/>
  <c r="AI90" i="231"/>
  <c r="H91" i="231"/>
  <c r="C92" i="231"/>
  <c r="AI92" i="231"/>
  <c r="C93" i="231"/>
  <c r="AI12" i="232"/>
  <c r="AI13" i="232"/>
  <c r="C14" i="232"/>
  <c r="AI14" i="232"/>
  <c r="C15" i="232"/>
  <c r="AI15" i="232"/>
  <c r="CA22" i="232"/>
  <c r="CA23" i="232"/>
  <c r="CF19" i="232" s="1"/>
  <c r="CK23" i="232" s="1"/>
  <c r="CK29" i="232" s="1"/>
  <c r="CQ23" i="232"/>
  <c r="C25" i="232"/>
  <c r="AI25" i="232"/>
  <c r="C26" i="232"/>
  <c r="C27" i="232"/>
  <c r="CA30" i="232"/>
  <c r="CA31" i="232"/>
  <c r="CF34" i="232" s="1"/>
  <c r="CK30" i="232" s="1"/>
  <c r="CQ29" i="232" s="1"/>
  <c r="CQ32" i="232" s="1"/>
  <c r="AI34" i="232"/>
  <c r="AI35" i="232"/>
  <c r="C36" i="232"/>
  <c r="AI36" i="232"/>
  <c r="C37" i="232"/>
  <c r="AI37" i="232"/>
  <c r="CA38" i="232"/>
  <c r="AI45" i="232"/>
  <c r="C47" i="232"/>
  <c r="AI47" i="232"/>
  <c r="H48" i="232"/>
  <c r="C50" i="232"/>
  <c r="AI57" i="232"/>
  <c r="H58" i="232"/>
  <c r="C59" i="232"/>
  <c r="AI59" i="232"/>
  <c r="H60" i="232"/>
  <c r="C71" i="232"/>
  <c r="C69" i="232"/>
  <c r="AI67" i="232"/>
  <c r="AI70" i="232"/>
  <c r="H71" i="232"/>
  <c r="H70" i="232"/>
  <c r="AJ69" i="232"/>
  <c r="AF69" i="232"/>
  <c r="AD69" i="232"/>
  <c r="AE69" i="232"/>
  <c r="AK69" i="232"/>
  <c r="AC69" i="232"/>
  <c r="AJ78" i="232"/>
  <c r="AF78" i="232"/>
  <c r="AD78" i="232"/>
  <c r="AE78" i="232"/>
  <c r="AK78" i="232"/>
  <c r="AC78" i="232"/>
  <c r="BP84" i="232"/>
  <c r="AT80" i="232"/>
  <c r="AP77" i="232"/>
  <c r="AJ81" i="232"/>
  <c r="AF81" i="232"/>
  <c r="AD81" i="232"/>
  <c r="AE81" i="232"/>
  <c r="AK81" i="232"/>
  <c r="AC81" i="232"/>
  <c r="AJ90" i="232"/>
  <c r="AF90" i="232"/>
  <c r="AD90" i="232"/>
  <c r="AE90" i="232"/>
  <c r="AK90" i="232"/>
  <c r="AC90" i="232"/>
  <c r="AE91" i="232"/>
  <c r="AJ91" i="232"/>
  <c r="AF91" i="232"/>
  <c r="AD91" i="232"/>
  <c r="AK91" i="232"/>
  <c r="AC91" i="232"/>
  <c r="AJ12" i="233"/>
  <c r="AF12" i="233"/>
  <c r="AD12" i="233"/>
  <c r="AE12" i="233"/>
  <c r="AK12" i="233"/>
  <c r="AC12" i="233"/>
  <c r="AJ14" i="233"/>
  <c r="AF14" i="233"/>
  <c r="AD14" i="233"/>
  <c r="AE14" i="233"/>
  <c r="AK14" i="233"/>
  <c r="AC14" i="233"/>
  <c r="AT23" i="233"/>
  <c r="AN22" i="233"/>
  <c r="AE24" i="233"/>
  <c r="AJ24" i="233"/>
  <c r="AF24" i="233"/>
  <c r="AD24" i="233"/>
  <c r="AK24" i="233"/>
  <c r="AC24" i="233"/>
  <c r="AJ25" i="233"/>
  <c r="AF25" i="233"/>
  <c r="AD25" i="233"/>
  <c r="AE25" i="233"/>
  <c r="AK25" i="233"/>
  <c r="AC25" i="233"/>
  <c r="AJ34" i="233"/>
  <c r="AF34" i="233"/>
  <c r="AD34" i="233"/>
  <c r="AE34" i="233"/>
  <c r="AK34" i="233"/>
  <c r="AC34" i="233"/>
  <c r="BP40" i="233"/>
  <c r="AJ37" i="233"/>
  <c r="AF37" i="233"/>
  <c r="AD37" i="233"/>
  <c r="AE37" i="233"/>
  <c r="AK37" i="233"/>
  <c r="AC37" i="233"/>
  <c r="AE46" i="233"/>
  <c r="AJ46" i="233"/>
  <c r="AF46" i="233"/>
  <c r="AD46" i="233"/>
  <c r="AK46" i="233"/>
  <c r="AC46" i="233"/>
  <c r="AJ47" i="233"/>
  <c r="AF47" i="233"/>
  <c r="AD47" i="233"/>
  <c r="AE47" i="233"/>
  <c r="AK47" i="233"/>
  <c r="AC47" i="233"/>
  <c r="AE56" i="233"/>
  <c r="AJ56" i="233"/>
  <c r="AF56" i="233"/>
  <c r="AD56" i="233"/>
  <c r="AK56" i="233"/>
  <c r="AC56" i="233"/>
  <c r="BP62" i="233"/>
  <c r="AJ59" i="233"/>
  <c r="AF59" i="233"/>
  <c r="AD59" i="233"/>
  <c r="AE59" i="233"/>
  <c r="AK59" i="233"/>
  <c r="AC59" i="233"/>
  <c r="AJ67" i="233"/>
  <c r="AF67" i="233"/>
  <c r="AD67" i="233"/>
  <c r="AE67" i="233"/>
  <c r="AK67" i="233"/>
  <c r="AC67" i="233"/>
  <c r="BP73" i="233"/>
  <c r="AT69" i="233"/>
  <c r="AP66" i="233"/>
  <c r="AJ70" i="233"/>
  <c r="AF70" i="233"/>
  <c r="AD70" i="233"/>
  <c r="AE70" i="233"/>
  <c r="AK70" i="233"/>
  <c r="AC70" i="233"/>
  <c r="AE78" i="233"/>
  <c r="AJ78" i="233"/>
  <c r="AF78" i="233"/>
  <c r="AD78" i="233"/>
  <c r="AK78" i="233"/>
  <c r="AC78" i="233"/>
  <c r="BP84" i="233"/>
  <c r="AE81" i="233"/>
  <c r="AJ81" i="233"/>
  <c r="AF81" i="233"/>
  <c r="AD81" i="233"/>
  <c r="AK81" i="233"/>
  <c r="AC81" i="233"/>
  <c r="AE90" i="233"/>
  <c r="AJ90" i="233"/>
  <c r="AF90" i="233"/>
  <c r="AD90" i="233"/>
  <c r="AK90" i="233"/>
  <c r="AC90" i="233"/>
  <c r="AT92" i="233"/>
  <c r="AQ88" i="233"/>
  <c r="AJ91" i="233"/>
  <c r="AF91" i="233"/>
  <c r="AD91" i="233"/>
  <c r="AE91" i="233"/>
  <c r="AK91" i="233"/>
  <c r="AC91" i="233"/>
  <c r="AE12" i="234"/>
  <c r="AJ12" i="234"/>
  <c r="AF12" i="234"/>
  <c r="AD12" i="234"/>
  <c r="AK12" i="234"/>
  <c r="AC12" i="234"/>
  <c r="BP18" i="234"/>
  <c r="BP97" i="234" s="1"/>
  <c r="BX86" i="234" s="1"/>
  <c r="AT15" i="234"/>
  <c r="AQ11" i="234"/>
  <c r="AE14" i="234"/>
  <c r="AJ14" i="234"/>
  <c r="AF14" i="234"/>
  <c r="AD14" i="234"/>
  <c r="AK14" i="234"/>
  <c r="AC14" i="234"/>
  <c r="AJ24" i="234"/>
  <c r="AF24" i="234"/>
  <c r="AD24" i="234"/>
  <c r="AE24" i="234"/>
  <c r="AK24" i="234"/>
  <c r="AC24" i="234"/>
  <c r="AT26" i="234"/>
  <c r="AQ22" i="234"/>
  <c r="AE25" i="234"/>
  <c r="AJ25" i="234"/>
  <c r="AF25" i="234"/>
  <c r="AD25" i="234"/>
  <c r="AK25" i="234"/>
  <c r="AC25" i="234"/>
  <c r="AE34" i="234"/>
  <c r="AJ34" i="234"/>
  <c r="AF34" i="234"/>
  <c r="AD34" i="234"/>
  <c r="AK34" i="234"/>
  <c r="AC34" i="234"/>
  <c r="AE37" i="234"/>
  <c r="AJ37" i="234"/>
  <c r="AF37" i="234"/>
  <c r="AD37" i="234"/>
  <c r="AK37" i="234"/>
  <c r="AC37" i="234"/>
  <c r="AJ46" i="234"/>
  <c r="AF46" i="234"/>
  <c r="AD46" i="234"/>
  <c r="AE46" i="234"/>
  <c r="AK46" i="234"/>
  <c r="AC46" i="234"/>
  <c r="AE47" i="234"/>
  <c r="AJ47" i="234"/>
  <c r="AF47" i="234"/>
  <c r="AD47" i="234"/>
  <c r="AK47" i="234"/>
  <c r="AC47" i="234"/>
  <c r="AJ56" i="234"/>
  <c r="AF56" i="234"/>
  <c r="AD56" i="234"/>
  <c r="AE56" i="234"/>
  <c r="AK56" i="234"/>
  <c r="AC56" i="234"/>
  <c r="AE59" i="234"/>
  <c r="AJ59" i="234"/>
  <c r="AF59" i="234"/>
  <c r="AD59" i="234"/>
  <c r="AK59" i="234"/>
  <c r="AC59" i="234"/>
  <c r="AE67" i="234"/>
  <c r="AJ67" i="234"/>
  <c r="AF67" i="234"/>
  <c r="AD67" i="234"/>
  <c r="AK67" i="234"/>
  <c r="AC67" i="234"/>
  <c r="AE70" i="234"/>
  <c r="AJ70" i="234"/>
  <c r="AF70" i="234"/>
  <c r="AD70" i="234"/>
  <c r="AK70" i="234"/>
  <c r="AC70" i="234"/>
  <c r="AJ78" i="234"/>
  <c r="AF78" i="234"/>
  <c r="AD78" i="234"/>
  <c r="AE78" i="234"/>
  <c r="AV78" i="234"/>
  <c r="AM78" i="234"/>
  <c r="AE80" i="234"/>
  <c r="AJ80" i="234"/>
  <c r="AF80" i="234"/>
  <c r="AD80" i="234"/>
  <c r="AK80" i="234"/>
  <c r="AC80" i="234"/>
  <c r="H15" i="230"/>
  <c r="H25" i="230"/>
  <c r="H26" i="230"/>
  <c r="CQ26" i="230"/>
  <c r="H37" i="230"/>
  <c r="AI46" i="230"/>
  <c r="H47" i="230"/>
  <c r="AI48" i="230"/>
  <c r="AI56" i="230"/>
  <c r="C58" i="230"/>
  <c r="AI58" i="230"/>
  <c r="AI68" i="230"/>
  <c r="H70" i="230"/>
  <c r="H80" i="230"/>
  <c r="AI81" i="230"/>
  <c r="AI89" i="230"/>
  <c r="AI90" i="230"/>
  <c r="C92" i="230"/>
  <c r="AI12" i="231"/>
  <c r="AI13" i="231"/>
  <c r="C14" i="231"/>
  <c r="AI14" i="231"/>
  <c r="C25" i="231"/>
  <c r="C26" i="231"/>
  <c r="AI34" i="231"/>
  <c r="AI35" i="231"/>
  <c r="C36" i="231"/>
  <c r="AI36" i="231"/>
  <c r="AI45" i="231"/>
  <c r="C47" i="231"/>
  <c r="AI57" i="231"/>
  <c r="C59" i="231"/>
  <c r="AI59" i="231"/>
  <c r="AI67" i="231"/>
  <c r="H69" i="231"/>
  <c r="AI79" i="231"/>
  <c r="C80" i="231"/>
  <c r="AI91" i="231"/>
  <c r="H92" i="231"/>
  <c r="H15" i="232"/>
  <c r="H25" i="232"/>
  <c r="H37" i="232"/>
  <c r="AI46" i="232"/>
  <c r="H47" i="232"/>
  <c r="AI48" i="232"/>
  <c r="AI56" i="232"/>
  <c r="C58" i="232"/>
  <c r="AI58" i="232"/>
  <c r="C70" i="232"/>
  <c r="C72" i="232"/>
  <c r="H72" i="232"/>
  <c r="H69" i="232"/>
  <c r="AI69" i="232"/>
  <c r="AE70" i="232"/>
  <c r="AJ70" i="232"/>
  <c r="AF70" i="232"/>
  <c r="AD70" i="232"/>
  <c r="AK70" i="232"/>
  <c r="AC70" i="232"/>
  <c r="AI68" i="232"/>
  <c r="AE79" i="232"/>
  <c r="AJ79" i="232"/>
  <c r="AF79" i="232"/>
  <c r="AD79" i="232"/>
  <c r="AK79" i="232"/>
  <c r="AC79" i="232"/>
  <c r="AE80" i="232"/>
  <c r="AJ80" i="232"/>
  <c r="AF80" i="232"/>
  <c r="AD80" i="232"/>
  <c r="AK80" i="232"/>
  <c r="AC80" i="232"/>
  <c r="AJ89" i="232"/>
  <c r="AF89" i="232"/>
  <c r="AD89" i="232"/>
  <c r="AE89" i="232"/>
  <c r="AK89" i="232"/>
  <c r="AC89" i="232"/>
  <c r="AJ92" i="232"/>
  <c r="AF92" i="232"/>
  <c r="AD92" i="232"/>
  <c r="AE92" i="232"/>
  <c r="AK92" i="232"/>
  <c r="AC92" i="232"/>
  <c r="AJ13" i="233"/>
  <c r="AF13" i="233"/>
  <c r="AD13" i="233"/>
  <c r="AE13" i="233"/>
  <c r="AK13" i="233"/>
  <c r="AC13" i="233"/>
  <c r="AJ15" i="233"/>
  <c r="AF15" i="233"/>
  <c r="AD15" i="233"/>
  <c r="AE15" i="233"/>
  <c r="AK15" i="233"/>
  <c r="AC15" i="233"/>
  <c r="CK29" i="233"/>
  <c r="AT24" i="233"/>
  <c r="AO22" i="233"/>
  <c r="AE23" i="233"/>
  <c r="AJ23" i="233"/>
  <c r="AF23" i="233"/>
  <c r="AD23" i="233"/>
  <c r="AK23" i="233"/>
  <c r="AC23" i="233"/>
  <c r="AJ26" i="233"/>
  <c r="AF26" i="233"/>
  <c r="AD26" i="233"/>
  <c r="AE26" i="233"/>
  <c r="AK26" i="233"/>
  <c r="AC26" i="233"/>
  <c r="CQ32" i="233"/>
  <c r="AJ35" i="233"/>
  <c r="AF35" i="233"/>
  <c r="AD35" i="233"/>
  <c r="AE35" i="233"/>
  <c r="AK35" i="233"/>
  <c r="AC35" i="233"/>
  <c r="AJ36" i="233"/>
  <c r="AF36" i="233"/>
  <c r="AD36" i="233"/>
  <c r="AE36" i="233"/>
  <c r="AK36" i="233"/>
  <c r="AC36" i="233"/>
  <c r="AJ45" i="233"/>
  <c r="AF45" i="233"/>
  <c r="AD45" i="233"/>
  <c r="AE45" i="233"/>
  <c r="AK45" i="233"/>
  <c r="AC45" i="233"/>
  <c r="AE48" i="233"/>
  <c r="AJ48" i="233"/>
  <c r="AF48" i="233"/>
  <c r="AD48" i="233"/>
  <c r="AK48" i="233"/>
  <c r="AC48" i="233"/>
  <c r="AJ57" i="233"/>
  <c r="AF57" i="233"/>
  <c r="AD57" i="233"/>
  <c r="AE57" i="233"/>
  <c r="AK57" i="233"/>
  <c r="AC57" i="233"/>
  <c r="AE58" i="233"/>
  <c r="AJ58" i="233"/>
  <c r="AF58" i="233"/>
  <c r="AD58" i="233"/>
  <c r="AK58" i="233"/>
  <c r="AC58" i="233"/>
  <c r="AE68" i="233"/>
  <c r="AJ68" i="233"/>
  <c r="AF68" i="233"/>
  <c r="AD68" i="233"/>
  <c r="AK68" i="233"/>
  <c r="AC68" i="233"/>
  <c r="AE69" i="233"/>
  <c r="AJ69" i="233"/>
  <c r="AF69" i="233"/>
  <c r="AD69" i="233"/>
  <c r="AK69" i="233"/>
  <c r="AC69" i="233"/>
  <c r="AT78" i="233"/>
  <c r="AN77" i="233"/>
  <c r="AJ79" i="233"/>
  <c r="AF79" i="233"/>
  <c r="AD79" i="233"/>
  <c r="AE79" i="233"/>
  <c r="AK79" i="233"/>
  <c r="AC79" i="233"/>
  <c r="AJ80" i="233"/>
  <c r="AF80" i="233"/>
  <c r="AD80" i="233"/>
  <c r="AE80" i="233"/>
  <c r="AK80" i="233"/>
  <c r="AC80" i="233"/>
  <c r="AE89" i="233"/>
  <c r="AJ89" i="233"/>
  <c r="AF89" i="233"/>
  <c r="AD89" i="233"/>
  <c r="AK89" i="233"/>
  <c r="AC89" i="233"/>
  <c r="AE92" i="233"/>
  <c r="AJ92" i="233"/>
  <c r="AF92" i="233"/>
  <c r="AD92" i="233"/>
  <c r="AK92" i="233"/>
  <c r="AC92" i="233"/>
  <c r="AE13" i="234"/>
  <c r="AJ13" i="234"/>
  <c r="AF13" i="234"/>
  <c r="AD13" i="234"/>
  <c r="AK13" i="234"/>
  <c r="AC13" i="234"/>
  <c r="AE15" i="234"/>
  <c r="AJ15" i="234"/>
  <c r="AF15" i="234"/>
  <c r="AD15" i="234"/>
  <c r="AK15" i="234"/>
  <c r="AC15" i="234"/>
  <c r="CK29" i="234"/>
  <c r="AJ23" i="234"/>
  <c r="AF23" i="234"/>
  <c r="AD23" i="234"/>
  <c r="AE23" i="234"/>
  <c r="AK23" i="234"/>
  <c r="AC23" i="234"/>
  <c r="AT25" i="234"/>
  <c r="AP22" i="234"/>
  <c r="AE26" i="234"/>
  <c r="AJ26" i="234"/>
  <c r="AF26" i="234"/>
  <c r="AD26" i="234"/>
  <c r="AK26" i="234"/>
  <c r="AC26" i="234"/>
  <c r="CQ32" i="234"/>
  <c r="AE35" i="234"/>
  <c r="AJ35" i="234"/>
  <c r="AF35" i="234"/>
  <c r="AD35" i="234"/>
  <c r="AK35" i="234"/>
  <c r="AC35" i="234"/>
  <c r="AT37" i="234"/>
  <c r="AQ33" i="234"/>
  <c r="AE36" i="234"/>
  <c r="AJ36" i="234"/>
  <c r="AF36" i="234"/>
  <c r="AD36" i="234"/>
  <c r="AK36" i="234"/>
  <c r="AC36" i="234"/>
  <c r="AE45" i="234"/>
  <c r="AJ45" i="234"/>
  <c r="AF45" i="234"/>
  <c r="AD45" i="234"/>
  <c r="AK45" i="234"/>
  <c r="AC45" i="234"/>
  <c r="AT47" i="234"/>
  <c r="AP44" i="234"/>
  <c r="AJ48" i="234"/>
  <c r="AF48" i="234"/>
  <c r="AD48" i="234"/>
  <c r="AE48" i="234"/>
  <c r="AK48" i="234"/>
  <c r="AC48" i="234"/>
  <c r="AE57" i="234"/>
  <c r="AJ57" i="234"/>
  <c r="AF57" i="234"/>
  <c r="AD57" i="234"/>
  <c r="AK57" i="234"/>
  <c r="AC57" i="234"/>
  <c r="AJ58" i="234"/>
  <c r="AF58" i="234"/>
  <c r="AD58" i="234"/>
  <c r="AE58" i="234"/>
  <c r="AK58" i="234"/>
  <c r="AC58" i="234"/>
  <c r="AJ68" i="234"/>
  <c r="AF68" i="234"/>
  <c r="AD68" i="234"/>
  <c r="AE68" i="234"/>
  <c r="AK68" i="234"/>
  <c r="AC68" i="234"/>
  <c r="AT70" i="234"/>
  <c r="AQ66" i="234"/>
  <c r="AJ69" i="234"/>
  <c r="AF69" i="234"/>
  <c r="AD69" i="234"/>
  <c r="AE69" i="234"/>
  <c r="AK69" i="234"/>
  <c r="AC69" i="234"/>
  <c r="AE79" i="234"/>
  <c r="AJ79" i="234"/>
  <c r="AF79" i="234"/>
  <c r="AD79" i="234"/>
  <c r="AK79" i="234"/>
  <c r="AC79" i="234"/>
  <c r="AI78" i="232"/>
  <c r="H80" i="232"/>
  <c r="C81" i="232"/>
  <c r="AI81" i="232"/>
  <c r="H82" i="232"/>
  <c r="H83" i="232"/>
  <c r="AI89" i="232"/>
  <c r="AI90" i="232"/>
  <c r="H91" i="232"/>
  <c r="C92" i="232"/>
  <c r="AI92" i="232"/>
  <c r="C93" i="232"/>
  <c r="AI12" i="233"/>
  <c r="AI13" i="233"/>
  <c r="C14" i="233"/>
  <c r="AI14" i="233"/>
  <c r="C15" i="233"/>
  <c r="AI15" i="233"/>
  <c r="H17" i="233"/>
  <c r="CA22" i="233"/>
  <c r="C25" i="233"/>
  <c r="AI25" i="233"/>
  <c r="C26" i="233"/>
  <c r="AI26" i="233"/>
  <c r="C27" i="233"/>
  <c r="C28" i="233"/>
  <c r="CA30" i="233"/>
  <c r="AI34" i="233"/>
  <c r="AI35" i="233"/>
  <c r="C36" i="233"/>
  <c r="AI36" i="233"/>
  <c r="C37" i="233"/>
  <c r="AI37" i="233"/>
  <c r="CA38" i="233"/>
  <c r="H39" i="233"/>
  <c r="AI45" i="233"/>
  <c r="C47" i="233"/>
  <c r="AI47" i="233"/>
  <c r="H48" i="233"/>
  <c r="C50" i="233"/>
  <c r="AI57" i="233"/>
  <c r="H58" i="233"/>
  <c r="C59" i="233"/>
  <c r="AI59" i="233"/>
  <c r="H60" i="233"/>
  <c r="AI67" i="233"/>
  <c r="H69" i="233"/>
  <c r="C70" i="233"/>
  <c r="AI70" i="233"/>
  <c r="C71" i="233"/>
  <c r="H72" i="233"/>
  <c r="AI79" i="233"/>
  <c r="C80" i="233"/>
  <c r="AI80" i="233"/>
  <c r="H81" i="233"/>
  <c r="C82" i="233"/>
  <c r="C83" i="233"/>
  <c r="C91" i="233"/>
  <c r="AI91" i="233"/>
  <c r="H92" i="233"/>
  <c r="H93" i="233"/>
  <c r="H94" i="233"/>
  <c r="H14" i="234"/>
  <c r="CA14" i="234"/>
  <c r="H15" i="234"/>
  <c r="H16" i="234"/>
  <c r="C17" i="234"/>
  <c r="AI23" i="234"/>
  <c r="AI24" i="234"/>
  <c r="H25" i="234"/>
  <c r="H26" i="234"/>
  <c r="CQ26" i="234"/>
  <c r="H27" i="234"/>
  <c r="H28" i="234"/>
  <c r="H36" i="234"/>
  <c r="H37" i="234"/>
  <c r="H38" i="234"/>
  <c r="C39" i="234"/>
  <c r="AI46" i="234"/>
  <c r="H47" i="234"/>
  <c r="C48" i="234"/>
  <c r="AI48" i="234"/>
  <c r="H49" i="234"/>
  <c r="H50" i="234"/>
  <c r="AI56" i="234"/>
  <c r="C58" i="234"/>
  <c r="AI58" i="234"/>
  <c r="H59" i="234"/>
  <c r="H61" i="234"/>
  <c r="AI68" i="234"/>
  <c r="C69" i="234"/>
  <c r="AI69" i="234"/>
  <c r="H70" i="234"/>
  <c r="H71" i="234"/>
  <c r="C72" i="234"/>
  <c r="AC78" i="234"/>
  <c r="AI78" i="234"/>
  <c r="H82" i="234"/>
  <c r="AI81" i="234"/>
  <c r="H81" i="234"/>
  <c r="H80" i="234"/>
  <c r="AE89" i="234"/>
  <c r="AJ89" i="234"/>
  <c r="AF89" i="234"/>
  <c r="AD89" i="234"/>
  <c r="AK89" i="234"/>
  <c r="AC89" i="234"/>
  <c r="AE92" i="234"/>
  <c r="AJ92" i="234"/>
  <c r="AF92" i="234"/>
  <c r="AD92" i="234"/>
  <c r="AK92" i="234"/>
  <c r="AC92" i="234"/>
  <c r="AE13" i="235"/>
  <c r="AJ13" i="235"/>
  <c r="AF13" i="235"/>
  <c r="AD13" i="235"/>
  <c r="AK13" i="235"/>
  <c r="AC13" i="235"/>
  <c r="AE15" i="235"/>
  <c r="AJ15" i="235"/>
  <c r="AF15" i="235"/>
  <c r="AD15" i="235"/>
  <c r="AK15" i="235"/>
  <c r="AC15" i="235"/>
  <c r="AE23" i="235"/>
  <c r="AJ23" i="235"/>
  <c r="AF23" i="235"/>
  <c r="AD23" i="235"/>
  <c r="AK23" i="235"/>
  <c r="AC23" i="235"/>
  <c r="CK29" i="235"/>
  <c r="CQ32" i="235" s="1"/>
  <c r="AK26" i="235"/>
  <c r="AC26" i="235"/>
  <c r="AJ35" i="235"/>
  <c r="AF35" i="235"/>
  <c r="AD35" i="235"/>
  <c r="AE35" i="235"/>
  <c r="AK35" i="235"/>
  <c r="AC35" i="235"/>
  <c r="AJ37" i="235"/>
  <c r="AF37" i="235"/>
  <c r="AD37" i="235"/>
  <c r="AE37" i="235"/>
  <c r="AK37" i="235"/>
  <c r="AC37" i="235"/>
  <c r="AK45" i="235"/>
  <c r="AC45" i="235"/>
  <c r="AE48" i="235"/>
  <c r="AD48" i="235"/>
  <c r="AJ48" i="235"/>
  <c r="AK48" i="235"/>
  <c r="AC48" i="235"/>
  <c r="AE58" i="235"/>
  <c r="AD58" i="235"/>
  <c r="AJ58" i="235"/>
  <c r="AF58" i="235"/>
  <c r="AE57" i="235"/>
  <c r="AV57" i="235"/>
  <c r="AM57" i="235"/>
  <c r="AK70" i="235"/>
  <c r="AC70" i="235"/>
  <c r="AJ67" i="235"/>
  <c r="AF67" i="235"/>
  <c r="AD67" i="235"/>
  <c r="AE67" i="235"/>
  <c r="AK67" i="235"/>
  <c r="AC67" i="235"/>
  <c r="AK80" i="235"/>
  <c r="AC80" i="235"/>
  <c r="AJ79" i="235"/>
  <c r="AF79" i="235"/>
  <c r="AD79" i="235"/>
  <c r="AE79" i="235"/>
  <c r="AK79" i="235"/>
  <c r="AC79" i="235"/>
  <c r="AE89" i="235"/>
  <c r="AD89" i="235"/>
  <c r="AJ89" i="235"/>
  <c r="AF89" i="235"/>
  <c r="AK89" i="235"/>
  <c r="AC89" i="235"/>
  <c r="AE92" i="235"/>
  <c r="AD92" i="235"/>
  <c r="AJ92" i="235"/>
  <c r="AF92" i="235"/>
  <c r="AE13" i="236"/>
  <c r="AD13" i="236"/>
  <c r="AJ13" i="236"/>
  <c r="AF13" i="236"/>
  <c r="AE15" i="236"/>
  <c r="AD15" i="236"/>
  <c r="AJ15" i="236"/>
  <c r="AF15" i="236"/>
  <c r="AK23" i="236"/>
  <c r="AC23" i="236"/>
  <c r="AE26" i="236"/>
  <c r="AD26" i="236"/>
  <c r="AJ26" i="236"/>
  <c r="AF26" i="236"/>
  <c r="AK26" i="236"/>
  <c r="AC26" i="236"/>
  <c r="AE34" i="236"/>
  <c r="AD34" i="236"/>
  <c r="AJ34" i="236"/>
  <c r="AF34" i="236"/>
  <c r="AK34" i="236"/>
  <c r="AC34" i="236"/>
  <c r="AE37" i="236"/>
  <c r="AD37" i="236"/>
  <c r="AJ37" i="236"/>
  <c r="AF37" i="236"/>
  <c r="AE45" i="236"/>
  <c r="AJ45" i="236"/>
  <c r="AF45" i="236"/>
  <c r="AD45" i="236"/>
  <c r="AK45" i="236"/>
  <c r="AC45" i="236"/>
  <c r="AU47" i="236"/>
  <c r="AV48" i="236"/>
  <c r="AM48" i="236"/>
  <c r="AE57" i="236"/>
  <c r="AJ57" i="236"/>
  <c r="AF57" i="236"/>
  <c r="AD57" i="236"/>
  <c r="AE59" i="236"/>
  <c r="AJ59" i="236"/>
  <c r="AF59" i="236"/>
  <c r="AD59" i="236"/>
  <c r="AP66" i="236"/>
  <c r="AT69" i="236"/>
  <c r="AI79" i="232"/>
  <c r="C80" i="232"/>
  <c r="AI91" i="232"/>
  <c r="H92" i="232"/>
  <c r="H15" i="233"/>
  <c r="H25" i="233"/>
  <c r="H26" i="233"/>
  <c r="CQ26" i="233"/>
  <c r="H37" i="233"/>
  <c r="AI46" i="233"/>
  <c r="H47" i="233"/>
  <c r="AI48" i="233"/>
  <c r="AI56" i="233"/>
  <c r="C58" i="233"/>
  <c r="AI58" i="233"/>
  <c r="AI68" i="233"/>
  <c r="H70" i="233"/>
  <c r="H80" i="233"/>
  <c r="AI81" i="233"/>
  <c r="AI89" i="233"/>
  <c r="AI90" i="233"/>
  <c r="C92" i="233"/>
  <c r="AI12" i="234"/>
  <c r="AI13" i="234"/>
  <c r="C14" i="234"/>
  <c r="AI14" i="234"/>
  <c r="C25" i="234"/>
  <c r="C26" i="234"/>
  <c r="AI34" i="234"/>
  <c r="AI35" i="234"/>
  <c r="C36" i="234"/>
  <c r="AI36" i="234"/>
  <c r="AI45" i="234"/>
  <c r="C47" i="234"/>
  <c r="AI57" i="234"/>
  <c r="C59" i="234"/>
  <c r="AI59" i="234"/>
  <c r="AI67" i="234"/>
  <c r="H69" i="234"/>
  <c r="C81" i="234"/>
  <c r="C83" i="234"/>
  <c r="AE81" i="234"/>
  <c r="AJ81" i="234"/>
  <c r="AF81" i="234"/>
  <c r="AD81" i="234"/>
  <c r="AK81" i="234"/>
  <c r="AC81" i="234"/>
  <c r="AI79" i="234"/>
  <c r="C80" i="234"/>
  <c r="AI80" i="234"/>
  <c r="AE90" i="234"/>
  <c r="AJ90" i="234"/>
  <c r="AF90" i="234"/>
  <c r="AD90" i="234"/>
  <c r="AK90" i="234"/>
  <c r="AC90" i="234"/>
  <c r="AT92" i="234"/>
  <c r="AQ88" i="234"/>
  <c r="AJ91" i="234"/>
  <c r="AF91" i="234"/>
  <c r="AD91" i="234"/>
  <c r="AE91" i="234"/>
  <c r="AK91" i="234"/>
  <c r="AC91" i="234"/>
  <c r="AE12" i="235"/>
  <c r="AJ12" i="235"/>
  <c r="AF12" i="235"/>
  <c r="AD12" i="235"/>
  <c r="AK12" i="235"/>
  <c r="AC12" i="235"/>
  <c r="BP18" i="235"/>
  <c r="AT15" i="235"/>
  <c r="AQ11" i="235"/>
  <c r="AE14" i="235"/>
  <c r="AJ14" i="235"/>
  <c r="AF14" i="235"/>
  <c r="AD14" i="235"/>
  <c r="AK14" i="235"/>
  <c r="AC14" i="235"/>
  <c r="AE24" i="235"/>
  <c r="AD24" i="235"/>
  <c r="AJ24" i="235"/>
  <c r="AF24" i="235"/>
  <c r="AQ22" i="235"/>
  <c r="AT26" i="235"/>
  <c r="AJ25" i="235"/>
  <c r="AF25" i="235"/>
  <c r="AD25" i="235"/>
  <c r="AE25" i="235"/>
  <c r="AK25" i="235"/>
  <c r="AC25" i="235"/>
  <c r="AK34" i="235"/>
  <c r="AC34" i="235"/>
  <c r="AE36" i="235"/>
  <c r="AK36" i="235"/>
  <c r="AC36" i="235"/>
  <c r="AD46" i="235"/>
  <c r="AJ46" i="235"/>
  <c r="AF46" i="235"/>
  <c r="AK46" i="235"/>
  <c r="AC46" i="235"/>
  <c r="AE56" i="235"/>
  <c r="AJ56" i="235"/>
  <c r="AF56" i="235"/>
  <c r="AD56" i="235"/>
  <c r="AJ59" i="235"/>
  <c r="AF59" i="235"/>
  <c r="AD59" i="235"/>
  <c r="AE59" i="235"/>
  <c r="AK59" i="235"/>
  <c r="AC59" i="235"/>
  <c r="AE68" i="235"/>
  <c r="AD68" i="235"/>
  <c r="AJ68" i="235"/>
  <c r="AF68" i="235"/>
  <c r="AQ66" i="235"/>
  <c r="AT70" i="235"/>
  <c r="AE69" i="235"/>
  <c r="AD69" i="235"/>
  <c r="AJ69" i="235"/>
  <c r="AF69" i="235"/>
  <c r="AK69" i="235"/>
  <c r="AC69" i="235"/>
  <c r="AE78" i="235"/>
  <c r="AJ78" i="235"/>
  <c r="AF78" i="235"/>
  <c r="AD78" i="235"/>
  <c r="AE81" i="235"/>
  <c r="AD81" i="235"/>
  <c r="AJ81" i="235"/>
  <c r="AF81" i="235"/>
  <c r="AK81" i="235"/>
  <c r="AC81" i="235"/>
  <c r="AE90" i="235"/>
  <c r="AD90" i="235"/>
  <c r="AJ90" i="235"/>
  <c r="AF90" i="235"/>
  <c r="AJ91" i="235"/>
  <c r="AF91" i="235"/>
  <c r="AD91" i="235"/>
  <c r="AE91" i="235"/>
  <c r="AK91" i="235"/>
  <c r="AC91" i="235"/>
  <c r="AE12" i="236"/>
  <c r="AD12" i="236"/>
  <c r="AJ12" i="236"/>
  <c r="AF12" i="236"/>
  <c r="AK12" i="236"/>
  <c r="AC12" i="236"/>
  <c r="AE14" i="236"/>
  <c r="AJ14" i="236"/>
  <c r="AF14" i="236"/>
  <c r="AD14" i="236"/>
  <c r="AK14" i="236"/>
  <c r="AC14" i="236"/>
  <c r="AN22" i="236"/>
  <c r="AT23" i="236"/>
  <c r="AJ24" i="236"/>
  <c r="AF24" i="236"/>
  <c r="AD24" i="236"/>
  <c r="AE24" i="236"/>
  <c r="AK24" i="236"/>
  <c r="AC24" i="236"/>
  <c r="AE25" i="236"/>
  <c r="AJ25" i="236"/>
  <c r="AF25" i="236"/>
  <c r="AD25" i="236"/>
  <c r="AE35" i="236"/>
  <c r="AD35" i="236"/>
  <c r="AJ35" i="236"/>
  <c r="AF35" i="236"/>
  <c r="AE36" i="236"/>
  <c r="AJ36" i="236"/>
  <c r="AF36" i="236"/>
  <c r="AD36" i="236"/>
  <c r="AK36" i="236"/>
  <c r="AC36" i="236"/>
  <c r="AK46" i="236"/>
  <c r="AC46" i="236"/>
  <c r="AJ58" i="236"/>
  <c r="AF58" i="236"/>
  <c r="AD58" i="236"/>
  <c r="AE58" i="236"/>
  <c r="AE56" i="236"/>
  <c r="AK58" i="236"/>
  <c r="AC58" i="236"/>
  <c r="AJ67" i="236"/>
  <c r="AF67" i="236"/>
  <c r="AD67" i="236"/>
  <c r="AK68" i="236"/>
  <c r="AC68" i="236"/>
  <c r="C91" i="234"/>
  <c r="AI91" i="234"/>
  <c r="H92" i="234"/>
  <c r="H93" i="234"/>
  <c r="H94" i="234"/>
  <c r="H14" i="235"/>
  <c r="CA14" i="235"/>
  <c r="H15" i="235"/>
  <c r="H16" i="235"/>
  <c r="C17" i="235"/>
  <c r="AT24" i="235"/>
  <c r="AO22" i="235"/>
  <c r="AJ26" i="235"/>
  <c r="AF26" i="235"/>
  <c r="AD26" i="235"/>
  <c r="C26" i="235"/>
  <c r="AE26" i="235"/>
  <c r="C28" i="235"/>
  <c r="AJ34" i="235"/>
  <c r="AF34" i="235"/>
  <c r="AD34" i="235"/>
  <c r="AE34" i="235"/>
  <c r="C36" i="235"/>
  <c r="AI36" i="235"/>
  <c r="AJ45" i="235"/>
  <c r="AF45" i="235"/>
  <c r="AD45" i="235"/>
  <c r="C49" i="235"/>
  <c r="AK56" i="235"/>
  <c r="AC56" i="235"/>
  <c r="AK58" i="235"/>
  <c r="AC58" i="235"/>
  <c r="AI57" i="235"/>
  <c r="C59" i="235"/>
  <c r="AK68" i="235"/>
  <c r="AC68" i="235"/>
  <c r="AJ70" i="235"/>
  <c r="AF70" i="235"/>
  <c r="AD70" i="235"/>
  <c r="AE70" i="235"/>
  <c r="C71" i="235"/>
  <c r="AK78" i="235"/>
  <c r="AC78" i="235"/>
  <c r="H83" i="235"/>
  <c r="H80" i="235"/>
  <c r="BP83" i="235"/>
  <c r="AK90" i="235"/>
  <c r="AC90" i="235"/>
  <c r="AK92" i="235"/>
  <c r="AC92" i="235"/>
  <c r="AT91" i="235"/>
  <c r="H93" i="235"/>
  <c r="AK13" i="236"/>
  <c r="AC13" i="236"/>
  <c r="AK15" i="236"/>
  <c r="AC15" i="236"/>
  <c r="BP14" i="236"/>
  <c r="CA14" i="236"/>
  <c r="H16" i="236"/>
  <c r="AJ23" i="236"/>
  <c r="AF23" i="236"/>
  <c r="AD23" i="236"/>
  <c r="AE23" i="236"/>
  <c r="AK25" i="236"/>
  <c r="AC25" i="236"/>
  <c r="H25" i="236"/>
  <c r="BP25" i="236"/>
  <c r="BP29" i="236" s="1"/>
  <c r="CA23" i="236"/>
  <c r="CF19" i="236" s="1"/>
  <c r="CK23" i="236" s="1"/>
  <c r="CK29" i="236" s="1"/>
  <c r="AK35" i="236"/>
  <c r="AC35" i="236"/>
  <c r="AK37" i="236"/>
  <c r="AC37" i="236"/>
  <c r="BP36" i="236"/>
  <c r="H38" i="236"/>
  <c r="BP39" i="236"/>
  <c r="BP45" i="236"/>
  <c r="BP51" i="236" s="1"/>
  <c r="AT47" i="236"/>
  <c r="AP44" i="236"/>
  <c r="AJ48" i="236"/>
  <c r="AF48" i="236"/>
  <c r="AD48" i="236"/>
  <c r="AF47" i="236"/>
  <c r="AC48" i="236"/>
  <c r="H50" i="236"/>
  <c r="AI56" i="236"/>
  <c r="AM56" i="236"/>
  <c r="H60" i="236"/>
  <c r="AI59" i="236"/>
  <c r="BP57" i="236"/>
  <c r="AT58" i="236"/>
  <c r="H59" i="236"/>
  <c r="BP59" i="236"/>
  <c r="C70" i="236"/>
  <c r="C72" i="236"/>
  <c r="AK67" i="236"/>
  <c r="AC67" i="236"/>
  <c r="BP67" i="236"/>
  <c r="BP73" i="236" s="1"/>
  <c r="O73" i="236"/>
  <c r="Z69" i="236" s="1"/>
  <c r="AE67" i="236" s="1"/>
  <c r="S73" i="236"/>
  <c r="AA69" i="236" s="1"/>
  <c r="W73" i="236"/>
  <c r="AB69" i="236" s="1"/>
  <c r="AL69" i="236" s="1"/>
  <c r="AW69" i="236" s="1"/>
  <c r="AI68" i="236"/>
  <c r="AT80" i="236"/>
  <c r="AP77" i="236"/>
  <c r="AJ81" i="236"/>
  <c r="AF81" i="236"/>
  <c r="AD81" i="236"/>
  <c r="AE81" i="236"/>
  <c r="AK81" i="236"/>
  <c r="AC81" i="236"/>
  <c r="AJ89" i="236"/>
  <c r="AF89" i="236"/>
  <c r="AD89" i="236"/>
  <c r="AE89" i="236"/>
  <c r="AK89" i="236"/>
  <c r="AC89" i="236"/>
  <c r="AJ92" i="236"/>
  <c r="AF92" i="236"/>
  <c r="AD92" i="236"/>
  <c r="AE92" i="236"/>
  <c r="AK92" i="236"/>
  <c r="AC92" i="236"/>
  <c r="AJ13" i="237"/>
  <c r="AF13" i="237"/>
  <c r="AD13" i="237"/>
  <c r="AK13" i="237"/>
  <c r="AC13" i="237"/>
  <c r="AJ25" i="237"/>
  <c r="AD25" i="237"/>
  <c r="AE25" i="237"/>
  <c r="AK25" i="237"/>
  <c r="AC25" i="237"/>
  <c r="AE23" i="237"/>
  <c r="AD23" i="237"/>
  <c r="AJ23" i="237"/>
  <c r="AK34" i="237"/>
  <c r="AC34" i="237"/>
  <c r="AJ37" i="237"/>
  <c r="AF37" i="237"/>
  <c r="AD37" i="237"/>
  <c r="AE37" i="237"/>
  <c r="AK37" i="237"/>
  <c r="AC37" i="237"/>
  <c r="AK45" i="237"/>
  <c r="AC45" i="237"/>
  <c r="AI89" i="234"/>
  <c r="AI90" i="234"/>
  <c r="C92" i="234"/>
  <c r="AI12" i="235"/>
  <c r="AI13" i="235"/>
  <c r="C14" i="235"/>
  <c r="AI14" i="235"/>
  <c r="AK24" i="235"/>
  <c r="AC24" i="235"/>
  <c r="CQ26" i="235"/>
  <c r="H27" i="235"/>
  <c r="H26" i="235"/>
  <c r="BP24" i="235"/>
  <c r="BP28" i="235"/>
  <c r="AT34" i="235"/>
  <c r="AJ36" i="235"/>
  <c r="AF36" i="235"/>
  <c r="AD36" i="235"/>
  <c r="H39" i="235"/>
  <c r="AN44" i="235"/>
  <c r="H49" i="235"/>
  <c r="AI48" i="235"/>
  <c r="O51" i="235"/>
  <c r="Z47" i="235" s="1"/>
  <c r="S51" i="235"/>
  <c r="AA47" i="235" s="1"/>
  <c r="W51" i="235"/>
  <c r="AB47" i="235" s="1"/>
  <c r="AL47" i="235" s="1"/>
  <c r="AW47" i="235" s="1"/>
  <c r="BP46" i="235"/>
  <c r="H48" i="235"/>
  <c r="BP48" i="235"/>
  <c r="H61" i="235"/>
  <c r="AI58" i="235"/>
  <c r="AC57" i="235"/>
  <c r="H58" i="235"/>
  <c r="BP58" i="235"/>
  <c r="AT59" i="235"/>
  <c r="BP61" i="235"/>
  <c r="AJ57" i="235"/>
  <c r="AF57" i="235"/>
  <c r="AD57" i="235"/>
  <c r="AI67" i="235"/>
  <c r="H71" i="235"/>
  <c r="H70" i="235"/>
  <c r="AT78" i="235"/>
  <c r="AN77" i="235"/>
  <c r="AJ80" i="235"/>
  <c r="AF80" i="235"/>
  <c r="AD80" i="235"/>
  <c r="AI79" i="235"/>
  <c r="AE80" i="235"/>
  <c r="AI80" i="235"/>
  <c r="BP81" i="235"/>
  <c r="BP84" i="235" s="1"/>
  <c r="C83" i="235"/>
  <c r="C94" i="235"/>
  <c r="C92" i="235"/>
  <c r="AI90" i="235"/>
  <c r="H92" i="235"/>
  <c r="C15" i="236"/>
  <c r="AI13" i="236"/>
  <c r="H15" i="236"/>
  <c r="C27" i="236"/>
  <c r="C25" i="236"/>
  <c r="AT25" i="236"/>
  <c r="AP22" i="236"/>
  <c r="H28" i="236"/>
  <c r="CA31" i="236"/>
  <c r="CF34" i="236" s="1"/>
  <c r="C37" i="236"/>
  <c r="AI35" i="236"/>
  <c r="AT37" i="236"/>
  <c r="AQ33" i="236"/>
  <c r="H37" i="236"/>
  <c r="CA38" i="236"/>
  <c r="C39" i="236"/>
  <c r="AJ46" i="236"/>
  <c r="AF46" i="236"/>
  <c r="AD46" i="236"/>
  <c r="AE46" i="236"/>
  <c r="AE47" i="236"/>
  <c r="AD47" i="236"/>
  <c r="C48" i="236"/>
  <c r="AE48" i="236"/>
  <c r="AK47" i="236"/>
  <c r="AC47" i="236"/>
  <c r="AK57" i="236"/>
  <c r="AC57" i="236"/>
  <c r="AK59" i="236"/>
  <c r="AC59" i="236"/>
  <c r="C58" i="236"/>
  <c r="AJ56" i="236"/>
  <c r="AF56" i="236"/>
  <c r="AD56" i="236"/>
  <c r="H72" i="236"/>
  <c r="H69" i="236"/>
  <c r="AE70" i="236"/>
  <c r="AJ70" i="236"/>
  <c r="AF70" i="236"/>
  <c r="AD70" i="236"/>
  <c r="AK70" i="236"/>
  <c r="AC70" i="236"/>
  <c r="AJ68" i="236"/>
  <c r="AF68" i="236"/>
  <c r="AD68" i="236"/>
  <c r="AE79" i="236"/>
  <c r="AJ79" i="236"/>
  <c r="AF79" i="236"/>
  <c r="AD79" i="236"/>
  <c r="AK79" i="236"/>
  <c r="AC79" i="236"/>
  <c r="AE80" i="236"/>
  <c r="AJ80" i="236"/>
  <c r="AF80" i="236"/>
  <c r="AD80" i="236"/>
  <c r="AK80" i="236"/>
  <c r="AC80" i="236"/>
  <c r="AJ78" i="236"/>
  <c r="AF78" i="236"/>
  <c r="AD78" i="236"/>
  <c r="AE78" i="236"/>
  <c r="AK78" i="236"/>
  <c r="AC78" i="236"/>
  <c r="AJ90" i="236"/>
  <c r="AF90" i="236"/>
  <c r="AD90" i="236"/>
  <c r="AE90" i="236"/>
  <c r="AK90" i="236"/>
  <c r="AC90" i="236"/>
  <c r="AE91" i="236"/>
  <c r="AJ91" i="236"/>
  <c r="AF91" i="236"/>
  <c r="AD91" i="236"/>
  <c r="AK91" i="236"/>
  <c r="AC91" i="236"/>
  <c r="AJ12" i="237"/>
  <c r="AF12" i="237"/>
  <c r="AD12" i="237"/>
  <c r="AV12" i="237"/>
  <c r="AM12" i="237"/>
  <c r="AJ15" i="237"/>
  <c r="AD15" i="237"/>
  <c r="AE15" i="237"/>
  <c r="AK15" i="237"/>
  <c r="AC15" i="237"/>
  <c r="AE24" i="237"/>
  <c r="AJ24" i="237"/>
  <c r="AD24" i="237"/>
  <c r="AJ35" i="237"/>
  <c r="AF35" i="237"/>
  <c r="AD35" i="237"/>
  <c r="AE35" i="237"/>
  <c r="AK35" i="237"/>
  <c r="AC35" i="237"/>
  <c r="AK36" i="237"/>
  <c r="AC36" i="237"/>
  <c r="AE46" i="237"/>
  <c r="AJ46" i="237"/>
  <c r="AF46" i="237"/>
  <c r="AD46" i="237"/>
  <c r="AK47" i="237"/>
  <c r="AC47" i="237"/>
  <c r="AI78" i="236"/>
  <c r="AI81" i="236"/>
  <c r="H82" i="236"/>
  <c r="AI89" i="236"/>
  <c r="AT90" i="236"/>
  <c r="H91" i="236"/>
  <c r="AT92" i="236"/>
  <c r="C93" i="236"/>
  <c r="AC12" i="237"/>
  <c r="AI12" i="237"/>
  <c r="AT13" i="237"/>
  <c r="C14" i="237"/>
  <c r="AI14" i="237"/>
  <c r="H17" i="237"/>
  <c r="AK24" i="237"/>
  <c r="AC24" i="237"/>
  <c r="CQ26" i="237"/>
  <c r="H27" i="237"/>
  <c r="H26" i="237"/>
  <c r="AK23" i="237"/>
  <c r="AC23" i="237"/>
  <c r="AJ36" i="237"/>
  <c r="AF36" i="237"/>
  <c r="AD36" i="237"/>
  <c r="AK46" i="237"/>
  <c r="AC46" i="237"/>
  <c r="H49" i="237"/>
  <c r="AI48" i="237"/>
  <c r="AJ47" i="237"/>
  <c r="AF47" i="237"/>
  <c r="AD47" i="237"/>
  <c r="C47" i="237"/>
  <c r="AE47" i="237"/>
  <c r="H48" i="237"/>
  <c r="AE56" i="237"/>
  <c r="AJ56" i="237"/>
  <c r="AF56" i="237"/>
  <c r="AD56" i="237"/>
  <c r="AK56" i="237"/>
  <c r="AC56" i="237"/>
  <c r="AJ59" i="237"/>
  <c r="AF59" i="237"/>
  <c r="AD59" i="237"/>
  <c r="AE59" i="237"/>
  <c r="AK59" i="237"/>
  <c r="AC59" i="237"/>
  <c r="AJ67" i="237"/>
  <c r="AF67" i="237"/>
  <c r="AD67" i="237"/>
  <c r="AE67" i="237"/>
  <c r="AK67" i="237"/>
  <c r="AC67" i="237"/>
  <c r="AT69" i="237"/>
  <c r="AP66" i="237"/>
  <c r="AJ70" i="237"/>
  <c r="AF70" i="237"/>
  <c r="AD70" i="237"/>
  <c r="AE70" i="237"/>
  <c r="AK70" i="237"/>
  <c r="AC70" i="237"/>
  <c r="AE78" i="237"/>
  <c r="AJ78" i="237"/>
  <c r="AF78" i="237"/>
  <c r="AD78" i="237"/>
  <c r="AK78" i="237"/>
  <c r="AC78" i="237"/>
  <c r="AE81" i="237"/>
  <c r="AJ81" i="237"/>
  <c r="AF81" i="237"/>
  <c r="AD81" i="237"/>
  <c r="AK81" i="237"/>
  <c r="AC81" i="237"/>
  <c r="AE90" i="237"/>
  <c r="AJ90" i="237"/>
  <c r="AF90" i="237"/>
  <c r="AD90" i="237"/>
  <c r="AK90" i="237"/>
  <c r="AC90" i="237"/>
  <c r="AT92" i="237"/>
  <c r="AQ88" i="237"/>
  <c r="AJ91" i="237"/>
  <c r="AF91" i="237"/>
  <c r="AD91" i="237"/>
  <c r="AE91" i="237"/>
  <c r="AK91" i="237"/>
  <c r="AC91" i="237"/>
  <c r="AE12" i="238"/>
  <c r="AJ12" i="238"/>
  <c r="AF12" i="238"/>
  <c r="AD12" i="238"/>
  <c r="AK12" i="238"/>
  <c r="AC12" i="238"/>
  <c r="AT15" i="238"/>
  <c r="AQ11" i="238"/>
  <c r="AE14" i="238"/>
  <c r="AJ14" i="238"/>
  <c r="AF14" i="238"/>
  <c r="AD14" i="238"/>
  <c r="AK14" i="238"/>
  <c r="AC14" i="238"/>
  <c r="AJ24" i="238"/>
  <c r="AF24" i="238"/>
  <c r="AD24" i="238"/>
  <c r="AE24" i="238"/>
  <c r="AK24" i="238"/>
  <c r="AC24" i="238"/>
  <c r="H25" i="235"/>
  <c r="H37" i="235"/>
  <c r="AI46" i="235"/>
  <c r="H47" i="235"/>
  <c r="AI56" i="235"/>
  <c r="C58" i="235"/>
  <c r="AI68" i="235"/>
  <c r="AI81" i="235"/>
  <c r="AI89" i="235"/>
  <c r="AI12" i="236"/>
  <c r="C14" i="236"/>
  <c r="AI14" i="236"/>
  <c r="C26" i="236"/>
  <c r="AI34" i="236"/>
  <c r="C36" i="236"/>
  <c r="AI36" i="236"/>
  <c r="AI45" i="236"/>
  <c r="C47" i="236"/>
  <c r="AI57" i="236"/>
  <c r="C59" i="236"/>
  <c r="AI67" i="236"/>
  <c r="AI79" i="236"/>
  <c r="C80" i="236"/>
  <c r="AI91" i="236"/>
  <c r="H92" i="236"/>
  <c r="AQ11" i="237"/>
  <c r="H16" i="237"/>
  <c r="H15" i="237"/>
  <c r="O18" i="237"/>
  <c r="Z14" i="237" s="1"/>
  <c r="S18" i="237"/>
  <c r="AA14" i="237" s="1"/>
  <c r="W18" i="237"/>
  <c r="AB14" i="237" s="1"/>
  <c r="AL14" i="237" s="1"/>
  <c r="AW14" i="237" s="1"/>
  <c r="CA14" i="237"/>
  <c r="BP16" i="237"/>
  <c r="AN22" i="237"/>
  <c r="AT24" i="237"/>
  <c r="AO22" i="237"/>
  <c r="BP23" i="237"/>
  <c r="P29" i="237"/>
  <c r="Z26" i="237" s="1"/>
  <c r="AF25" i="237" s="1"/>
  <c r="T29" i="237"/>
  <c r="AA26" i="237" s="1"/>
  <c r="X29" i="237"/>
  <c r="AB26" i="237" s="1"/>
  <c r="AL26" i="237" s="1"/>
  <c r="AW26" i="237" s="1"/>
  <c r="CK30" i="237"/>
  <c r="CQ29" i="237" s="1"/>
  <c r="CQ32" i="237" s="1"/>
  <c r="C26" i="237"/>
  <c r="AI26" i="237"/>
  <c r="BP27" i="237"/>
  <c r="C28" i="237"/>
  <c r="AO33" i="237"/>
  <c r="AJ34" i="237"/>
  <c r="AF34" i="237"/>
  <c r="AD34" i="237"/>
  <c r="AE34" i="237"/>
  <c r="AI34" i="237"/>
  <c r="C36" i="237"/>
  <c r="AE36" i="237"/>
  <c r="AI36" i="237"/>
  <c r="BP38" i="237"/>
  <c r="BP40" i="237" s="1"/>
  <c r="AP44" i="237"/>
  <c r="AJ45" i="237"/>
  <c r="AF45" i="237"/>
  <c r="AD45" i="237"/>
  <c r="AE45" i="237"/>
  <c r="AI45" i="237"/>
  <c r="AE48" i="237"/>
  <c r="AJ48" i="237"/>
  <c r="AF48" i="237"/>
  <c r="AD48" i="237"/>
  <c r="AK48" i="237"/>
  <c r="AC48" i="237"/>
  <c r="AJ57" i="237"/>
  <c r="AF57" i="237"/>
  <c r="AD57" i="237"/>
  <c r="AE57" i="237"/>
  <c r="AK57" i="237"/>
  <c r="AC57" i="237"/>
  <c r="AE58" i="237"/>
  <c r="AJ58" i="237"/>
  <c r="AF58" i="237"/>
  <c r="AD58" i="237"/>
  <c r="AK58" i="237"/>
  <c r="AC58" i="237"/>
  <c r="AE68" i="237"/>
  <c r="AJ68" i="237"/>
  <c r="AF68" i="237"/>
  <c r="AD68" i="237"/>
  <c r="AK68" i="237"/>
  <c r="AC68" i="237"/>
  <c r="AE69" i="237"/>
  <c r="AJ69" i="237"/>
  <c r="AF69" i="237"/>
  <c r="AD69" i="237"/>
  <c r="AK69" i="237"/>
  <c r="AC69" i="237"/>
  <c r="AT78" i="237"/>
  <c r="AN77" i="237"/>
  <c r="AJ79" i="237"/>
  <c r="AF79" i="237"/>
  <c r="AD79" i="237"/>
  <c r="AE79" i="237"/>
  <c r="AK79" i="237"/>
  <c r="AC79" i="237"/>
  <c r="AJ80" i="237"/>
  <c r="AF80" i="237"/>
  <c r="AD80" i="237"/>
  <c r="AE80" i="237"/>
  <c r="AK80" i="237"/>
  <c r="AC80" i="237"/>
  <c r="AE89" i="237"/>
  <c r="AJ89" i="237"/>
  <c r="AF89" i="237"/>
  <c r="AD89" i="237"/>
  <c r="AK89" i="237"/>
  <c r="AC89" i="237"/>
  <c r="BP95" i="237"/>
  <c r="AE92" i="237"/>
  <c r="AJ92" i="237"/>
  <c r="AF92" i="237"/>
  <c r="AD92" i="237"/>
  <c r="AK92" i="237"/>
  <c r="AC92" i="237"/>
  <c r="AE13" i="238"/>
  <c r="AJ13" i="238"/>
  <c r="AF13" i="238"/>
  <c r="AD13" i="238"/>
  <c r="AK13" i="238"/>
  <c r="AC13" i="238"/>
  <c r="AE15" i="238"/>
  <c r="AJ15" i="238"/>
  <c r="AF15" i="238"/>
  <c r="AD15" i="238"/>
  <c r="AK15" i="238"/>
  <c r="AC15" i="238"/>
  <c r="CK29" i="238"/>
  <c r="AJ23" i="238"/>
  <c r="AF23" i="238"/>
  <c r="AD23" i="238"/>
  <c r="AE23" i="238"/>
  <c r="AV23" i="238"/>
  <c r="AM23" i="238"/>
  <c r="C50" i="237"/>
  <c r="AI57" i="237"/>
  <c r="H58" i="237"/>
  <c r="C59" i="237"/>
  <c r="AI59" i="237"/>
  <c r="H60" i="237"/>
  <c r="AI67" i="237"/>
  <c r="H69" i="237"/>
  <c r="C70" i="237"/>
  <c r="AI70" i="237"/>
  <c r="C71" i="237"/>
  <c r="H72" i="237"/>
  <c r="AI79" i="237"/>
  <c r="C80" i="237"/>
  <c r="AI80" i="237"/>
  <c r="H81" i="237"/>
  <c r="C82" i="237"/>
  <c r="C83" i="237"/>
  <c r="C91" i="237"/>
  <c r="AI91" i="237"/>
  <c r="H92" i="237"/>
  <c r="H93" i="237"/>
  <c r="H94" i="237"/>
  <c r="H14" i="238"/>
  <c r="CA14" i="238"/>
  <c r="H15" i="238"/>
  <c r="H16" i="238"/>
  <c r="C17" i="238"/>
  <c r="C27" i="238"/>
  <c r="C25" i="238"/>
  <c r="AC23" i="238"/>
  <c r="AI23" i="238"/>
  <c r="AI25" i="238"/>
  <c r="H28" i="238"/>
  <c r="H25" i="238"/>
  <c r="AE26" i="238"/>
  <c r="AJ26" i="238"/>
  <c r="AF26" i="238"/>
  <c r="AD26" i="238"/>
  <c r="AK26" i="238"/>
  <c r="AC26" i="238"/>
  <c r="CQ32" i="238"/>
  <c r="AE35" i="238"/>
  <c r="AJ35" i="238"/>
  <c r="AF35" i="238"/>
  <c r="AD35" i="238"/>
  <c r="AK35" i="238"/>
  <c r="AC35" i="238"/>
  <c r="AT37" i="238"/>
  <c r="AQ33" i="238"/>
  <c r="AE36" i="238"/>
  <c r="AJ36" i="238"/>
  <c r="AF36" i="238"/>
  <c r="AD36" i="238"/>
  <c r="AK36" i="238"/>
  <c r="AC36" i="238"/>
  <c r="AE45" i="238"/>
  <c r="AJ45" i="238"/>
  <c r="AF45" i="238"/>
  <c r="AD45" i="238"/>
  <c r="AK45" i="238"/>
  <c r="AC45" i="238"/>
  <c r="AT47" i="238"/>
  <c r="AP44" i="238"/>
  <c r="AJ48" i="238"/>
  <c r="AF48" i="238"/>
  <c r="AD48" i="238"/>
  <c r="AE48" i="238"/>
  <c r="AK48" i="238"/>
  <c r="AC48" i="238"/>
  <c r="AE57" i="238"/>
  <c r="AJ57" i="238"/>
  <c r="AF57" i="238"/>
  <c r="AD57" i="238"/>
  <c r="AK57" i="238"/>
  <c r="AC57" i="238"/>
  <c r="AJ58" i="238"/>
  <c r="AF58" i="238"/>
  <c r="AD58" i="238"/>
  <c r="AE58" i="238"/>
  <c r="AK58" i="238"/>
  <c r="AC58" i="238"/>
  <c r="AJ68" i="238"/>
  <c r="AF68" i="238"/>
  <c r="AD68" i="238"/>
  <c r="AE68" i="238"/>
  <c r="AK68" i="238"/>
  <c r="AC68" i="238"/>
  <c r="AJ69" i="238"/>
  <c r="AF69" i="238"/>
  <c r="AD69" i="238"/>
  <c r="AE69" i="238"/>
  <c r="H25" i="237"/>
  <c r="H37" i="237"/>
  <c r="AI46" i="237"/>
  <c r="H47" i="237"/>
  <c r="AI56" i="237"/>
  <c r="C58" i="237"/>
  <c r="AI58" i="237"/>
  <c r="AI68" i="237"/>
  <c r="H70" i="237"/>
  <c r="H80" i="237"/>
  <c r="AI81" i="237"/>
  <c r="AI89" i="237"/>
  <c r="AI90" i="237"/>
  <c r="C92" i="237"/>
  <c r="AI12" i="238"/>
  <c r="AI13" i="238"/>
  <c r="C14" i="238"/>
  <c r="AI14" i="238"/>
  <c r="CA22" i="238"/>
  <c r="C28" i="238"/>
  <c r="C26" i="238"/>
  <c r="CQ26" i="238"/>
  <c r="AI26" i="238"/>
  <c r="H27" i="238"/>
  <c r="H26" i="238"/>
  <c r="AE25" i="238"/>
  <c r="AJ25" i="238"/>
  <c r="AF25" i="238"/>
  <c r="AD25" i="238"/>
  <c r="AK25" i="238"/>
  <c r="AC25" i="238"/>
  <c r="AI24" i="238"/>
  <c r="AE34" i="238"/>
  <c r="AJ34" i="238"/>
  <c r="AF34" i="238"/>
  <c r="AD34" i="238"/>
  <c r="AK34" i="238"/>
  <c r="AC34" i="238"/>
  <c r="AE37" i="238"/>
  <c r="AJ37" i="238"/>
  <c r="AF37" i="238"/>
  <c r="AD37" i="238"/>
  <c r="AK37" i="238"/>
  <c r="AC37" i="238"/>
  <c r="AJ46" i="238"/>
  <c r="AF46" i="238"/>
  <c r="AD46" i="238"/>
  <c r="AE46" i="238"/>
  <c r="AK46" i="238"/>
  <c r="AC46" i="238"/>
  <c r="AE47" i="238"/>
  <c r="AJ47" i="238"/>
  <c r="AF47" i="238"/>
  <c r="AD47" i="238"/>
  <c r="AK47" i="238"/>
  <c r="AC47" i="238"/>
  <c r="AJ56" i="238"/>
  <c r="AF56" i="238"/>
  <c r="AD56" i="238"/>
  <c r="AE56" i="238"/>
  <c r="AK56" i="238"/>
  <c r="AC56" i="238"/>
  <c r="AE59" i="238"/>
  <c r="AJ59" i="238"/>
  <c r="AF59" i="238"/>
  <c r="AD59" i="238"/>
  <c r="AK59" i="238"/>
  <c r="AC59" i="238"/>
  <c r="AE67" i="238"/>
  <c r="AJ67" i="238"/>
  <c r="AF67" i="238"/>
  <c r="AD67" i="238"/>
  <c r="AK67" i="238"/>
  <c r="AC67" i="238"/>
  <c r="H36" i="238"/>
  <c r="H37" i="238"/>
  <c r="H38" i="238"/>
  <c r="C39" i="238"/>
  <c r="AI46" i="238"/>
  <c r="H47" i="238"/>
  <c r="C48" i="238"/>
  <c r="AI48" i="238"/>
  <c r="H49" i="238"/>
  <c r="H50" i="238"/>
  <c r="AI56" i="238"/>
  <c r="C58" i="238"/>
  <c r="AI58" i="238"/>
  <c r="H59" i="238"/>
  <c r="H61" i="238"/>
  <c r="C70" i="238"/>
  <c r="C72" i="238"/>
  <c r="H72" i="238"/>
  <c r="AI69" i="238"/>
  <c r="AE70" i="238"/>
  <c r="AJ70" i="238"/>
  <c r="AF70" i="238"/>
  <c r="AD70" i="238"/>
  <c r="AK70" i="238"/>
  <c r="AC70" i="238"/>
  <c r="AI68" i="238"/>
  <c r="C69" i="238"/>
  <c r="AE79" i="238"/>
  <c r="AJ79" i="238"/>
  <c r="AF79" i="238"/>
  <c r="AD79" i="238"/>
  <c r="AK79" i="238"/>
  <c r="AC79" i="238"/>
  <c r="AE80" i="238"/>
  <c r="AJ80" i="238"/>
  <c r="AF80" i="238"/>
  <c r="AD80" i="238"/>
  <c r="AK80" i="238"/>
  <c r="AC80" i="238"/>
  <c r="AJ89" i="238"/>
  <c r="AF89" i="238"/>
  <c r="AD89" i="238"/>
  <c r="AE89" i="238"/>
  <c r="AK89" i="238"/>
  <c r="AC89" i="238"/>
  <c r="AJ92" i="238"/>
  <c r="AF92" i="238"/>
  <c r="AD92" i="238"/>
  <c r="AE92" i="238"/>
  <c r="AK92" i="238"/>
  <c r="AC92" i="238"/>
  <c r="AJ13" i="239"/>
  <c r="AF13" i="239"/>
  <c r="AD13" i="239"/>
  <c r="AE13" i="239"/>
  <c r="AK13" i="239"/>
  <c r="AC13" i="239"/>
  <c r="AJ15" i="239"/>
  <c r="AF15" i="239"/>
  <c r="AD15" i="239"/>
  <c r="AE15" i="239"/>
  <c r="AK15" i="239"/>
  <c r="AC15" i="239"/>
  <c r="CK29" i="239"/>
  <c r="AE23" i="239"/>
  <c r="AJ23" i="239"/>
  <c r="AF23" i="239"/>
  <c r="AD23" i="239"/>
  <c r="AK23" i="239"/>
  <c r="AC23" i="239"/>
  <c r="AJ26" i="239"/>
  <c r="AF26" i="239"/>
  <c r="AD26" i="239"/>
  <c r="AE26" i="239"/>
  <c r="AK26" i="239"/>
  <c r="AC26" i="239"/>
  <c r="AI34" i="238"/>
  <c r="AI35" i="238"/>
  <c r="C36" i="238"/>
  <c r="AI36" i="238"/>
  <c r="CA38" i="238"/>
  <c r="AI45" i="238"/>
  <c r="C47" i="238"/>
  <c r="AI57" i="238"/>
  <c r="C59" i="238"/>
  <c r="AI59" i="238"/>
  <c r="AI67" i="238"/>
  <c r="AI70" i="238"/>
  <c r="H71" i="238"/>
  <c r="H70" i="238"/>
  <c r="AK69" i="238"/>
  <c r="AC69" i="238"/>
  <c r="H69" i="238"/>
  <c r="AJ78" i="238"/>
  <c r="AF78" i="238"/>
  <c r="AD78" i="238"/>
  <c r="AE78" i="238"/>
  <c r="AK78" i="238"/>
  <c r="AC78" i="238"/>
  <c r="BP84" i="238"/>
  <c r="AT80" i="238"/>
  <c r="AP77" i="238"/>
  <c r="AJ81" i="238"/>
  <c r="AF81" i="238"/>
  <c r="AD81" i="238"/>
  <c r="AE81" i="238"/>
  <c r="AK81" i="238"/>
  <c r="AC81" i="238"/>
  <c r="AJ90" i="238"/>
  <c r="AF90" i="238"/>
  <c r="AD90" i="238"/>
  <c r="AE90" i="238"/>
  <c r="AK90" i="238"/>
  <c r="AC90" i="238"/>
  <c r="AE91" i="238"/>
  <c r="AJ91" i="238"/>
  <c r="AF91" i="238"/>
  <c r="AD91" i="238"/>
  <c r="AK91" i="238"/>
  <c r="AC91" i="238"/>
  <c r="AJ12" i="239"/>
  <c r="AF12" i="239"/>
  <c r="AD12" i="239"/>
  <c r="AE12" i="239"/>
  <c r="AK12" i="239"/>
  <c r="AC12" i="239"/>
  <c r="AJ14" i="239"/>
  <c r="AF14" i="239"/>
  <c r="AD14" i="239"/>
  <c r="AE14" i="239"/>
  <c r="AK14" i="239"/>
  <c r="AC14" i="239"/>
  <c r="AE24" i="239"/>
  <c r="AJ24" i="239"/>
  <c r="AF24" i="239"/>
  <c r="AD24" i="239"/>
  <c r="AK24" i="239"/>
  <c r="AC24" i="239"/>
  <c r="AJ25" i="239"/>
  <c r="AF25" i="239"/>
  <c r="AD25" i="239"/>
  <c r="AE25" i="239"/>
  <c r="AK25" i="239"/>
  <c r="AC25" i="239"/>
  <c r="AI78" i="238"/>
  <c r="H80" i="238"/>
  <c r="C81" i="238"/>
  <c r="AI81" i="238"/>
  <c r="H82" i="238"/>
  <c r="H83" i="238"/>
  <c r="AI89" i="238"/>
  <c r="AI90" i="238"/>
  <c r="H91" i="238"/>
  <c r="C92" i="238"/>
  <c r="AI92" i="238"/>
  <c r="C93" i="238"/>
  <c r="AI12" i="239"/>
  <c r="AI13" i="239"/>
  <c r="C14" i="239"/>
  <c r="AI14" i="239"/>
  <c r="C15" i="239"/>
  <c r="AI15" i="239"/>
  <c r="H17" i="239"/>
  <c r="CA22" i="239"/>
  <c r="C25" i="239"/>
  <c r="AI25" i="239"/>
  <c r="C26" i="239"/>
  <c r="AI26" i="239"/>
  <c r="AE35" i="239"/>
  <c r="AJ35" i="239"/>
  <c r="AF35" i="239"/>
  <c r="AD35" i="239"/>
  <c r="AK35" i="239"/>
  <c r="AC35" i="239"/>
  <c r="AT37" i="239"/>
  <c r="AQ33" i="239"/>
  <c r="AE36" i="239"/>
  <c r="AJ36" i="239"/>
  <c r="AF36" i="239"/>
  <c r="AD36" i="239"/>
  <c r="AK36" i="239"/>
  <c r="AC36" i="239"/>
  <c r="AE45" i="239"/>
  <c r="AJ45" i="239"/>
  <c r="AF45" i="239"/>
  <c r="AD45" i="239"/>
  <c r="AK45" i="239"/>
  <c r="AC45" i="239"/>
  <c r="AJ48" i="239"/>
  <c r="AF48" i="239"/>
  <c r="AD48" i="239"/>
  <c r="AE48" i="239"/>
  <c r="AK48" i="239"/>
  <c r="AC48" i="239"/>
  <c r="AI79" i="238"/>
  <c r="C80" i="238"/>
  <c r="AI91" i="238"/>
  <c r="H92" i="238"/>
  <c r="CA14" i="239"/>
  <c r="H15" i="239"/>
  <c r="AI23" i="239"/>
  <c r="AI24" i="239"/>
  <c r="CQ32" i="239"/>
  <c r="H25" i="239"/>
  <c r="H26" i="239"/>
  <c r="CQ26" i="239"/>
  <c r="AE34" i="239"/>
  <c r="AJ34" i="239"/>
  <c r="AF34" i="239"/>
  <c r="AD34" i="239"/>
  <c r="AK34" i="239"/>
  <c r="AC34" i="239"/>
  <c r="AE37" i="239"/>
  <c r="AJ37" i="239"/>
  <c r="AF37" i="239"/>
  <c r="AD37" i="239"/>
  <c r="AK37" i="239"/>
  <c r="AC37" i="239"/>
  <c r="AJ46" i="239"/>
  <c r="AF46" i="239"/>
  <c r="AD46" i="239"/>
  <c r="AE46" i="239"/>
  <c r="AK46" i="239"/>
  <c r="AC46" i="239"/>
  <c r="AE47" i="239"/>
  <c r="AJ47" i="239"/>
  <c r="AF47" i="239"/>
  <c r="AD47" i="239"/>
  <c r="AK47" i="239"/>
  <c r="AC47" i="239"/>
  <c r="H36" i="239"/>
  <c r="H37" i="239"/>
  <c r="H38" i="239"/>
  <c r="C39" i="239"/>
  <c r="AI46" i="239"/>
  <c r="H47" i="239"/>
  <c r="C48" i="239"/>
  <c r="AI48" i="239"/>
  <c r="H49" i="239"/>
  <c r="AJ57" i="239"/>
  <c r="AF57" i="239"/>
  <c r="AD57" i="239"/>
  <c r="AE57" i="239"/>
  <c r="AK57" i="239"/>
  <c r="AC57" i="239"/>
  <c r="AE58" i="239"/>
  <c r="AJ58" i="239"/>
  <c r="AF58" i="239"/>
  <c r="AD58" i="239"/>
  <c r="AK58" i="239"/>
  <c r="AC58" i="239"/>
  <c r="AE68" i="239"/>
  <c r="AJ68" i="239"/>
  <c r="AF68" i="239"/>
  <c r="AD68" i="239"/>
  <c r="AK68" i="239"/>
  <c r="AC68" i="239"/>
  <c r="AE69" i="239"/>
  <c r="AJ69" i="239"/>
  <c r="AF69" i="239"/>
  <c r="AD69" i="239"/>
  <c r="AK69" i="239"/>
  <c r="AC69" i="239"/>
  <c r="CA30" i="239"/>
  <c r="AI34" i="239"/>
  <c r="AI35" i="239"/>
  <c r="C36" i="239"/>
  <c r="AI36" i="239"/>
  <c r="CA38" i="239"/>
  <c r="AI45" i="239"/>
  <c r="C47" i="239"/>
  <c r="AI47" i="239"/>
  <c r="AE56" i="239"/>
  <c r="AJ56" i="239"/>
  <c r="AF56" i="239"/>
  <c r="AD56" i="239"/>
  <c r="AK56" i="239"/>
  <c r="AC56" i="239"/>
  <c r="AJ59" i="239"/>
  <c r="AF59" i="239"/>
  <c r="AD59" i="239"/>
  <c r="AE59" i="239"/>
  <c r="AK59" i="239"/>
  <c r="AC59" i="239"/>
  <c r="AJ67" i="239"/>
  <c r="AF67" i="239"/>
  <c r="AD67" i="239"/>
  <c r="AE67" i="239"/>
  <c r="AK67" i="239"/>
  <c r="AC67" i="239"/>
  <c r="AJ70" i="239"/>
  <c r="AF70" i="239"/>
  <c r="AD70" i="239"/>
  <c r="AE70" i="239"/>
  <c r="AK70" i="239"/>
  <c r="AC70" i="239"/>
  <c r="AI57" i="239"/>
  <c r="H58" i="239"/>
  <c r="C59" i="239"/>
  <c r="AI59" i="239"/>
  <c r="H60" i="239"/>
  <c r="AI67" i="239"/>
  <c r="H69" i="239"/>
  <c r="C70" i="239"/>
  <c r="AI70" i="239"/>
  <c r="C71" i="239"/>
  <c r="AT78" i="239"/>
  <c r="AN77" i="239"/>
  <c r="AJ79" i="239"/>
  <c r="AF79" i="239"/>
  <c r="AD79" i="239"/>
  <c r="AE79" i="239"/>
  <c r="AK79" i="239"/>
  <c r="AC79" i="239"/>
  <c r="AJ80" i="239"/>
  <c r="AF80" i="239"/>
  <c r="AD80" i="239"/>
  <c r="AE80" i="239"/>
  <c r="AK80" i="239"/>
  <c r="AC80" i="239"/>
  <c r="AI56" i="239"/>
  <c r="C58" i="239"/>
  <c r="AI58" i="239"/>
  <c r="AI68" i="239"/>
  <c r="AI69" i="239"/>
  <c r="H70" i="239"/>
  <c r="AE78" i="239"/>
  <c r="AJ78" i="239"/>
  <c r="AF78" i="239"/>
  <c r="AD78" i="239"/>
  <c r="AK78" i="239"/>
  <c r="AC78" i="239"/>
  <c r="AE81" i="239"/>
  <c r="AJ81" i="239"/>
  <c r="AF81" i="239"/>
  <c r="AD81" i="239"/>
  <c r="AK81" i="239"/>
  <c r="AC81" i="239"/>
  <c r="AI79" i="239"/>
  <c r="C80" i="239"/>
  <c r="AI80" i="239"/>
  <c r="H81" i="239"/>
  <c r="C82" i="239"/>
  <c r="AE89" i="239"/>
  <c r="AJ89" i="239"/>
  <c r="AF89" i="239"/>
  <c r="AD89" i="239"/>
  <c r="AK89" i="239"/>
  <c r="AC89" i="239"/>
  <c r="AE92" i="239"/>
  <c r="AJ92" i="239"/>
  <c r="AF92" i="239"/>
  <c r="AD92" i="239"/>
  <c r="AK92" i="239"/>
  <c r="AC92" i="239"/>
  <c r="H80" i="239"/>
  <c r="C81" i="239"/>
  <c r="AI81" i="239"/>
  <c r="BP82" i="239"/>
  <c r="BP84" i="239" s="1"/>
  <c r="AE90" i="239"/>
  <c r="AJ90" i="239"/>
  <c r="AF90" i="239"/>
  <c r="AD90" i="239"/>
  <c r="AK90" i="239"/>
  <c r="AC90" i="239"/>
  <c r="AT92" i="239"/>
  <c r="AQ88" i="239"/>
  <c r="AJ91" i="239"/>
  <c r="AF91" i="239"/>
  <c r="AD91" i="239"/>
  <c r="AE91" i="239"/>
  <c r="AK91" i="239"/>
  <c r="AC91" i="239"/>
  <c r="C91" i="239"/>
  <c r="AI91" i="239"/>
  <c r="H92" i="239"/>
  <c r="H93" i="239"/>
  <c r="H94" i="239"/>
  <c r="AI89" i="239"/>
  <c r="AI90" i="239"/>
  <c r="C92" i="239"/>
  <c r="AJ12" i="220"/>
  <c r="AF12" i="220"/>
  <c r="AD12" i="220"/>
  <c r="AE12" i="220"/>
  <c r="AK12" i="220"/>
  <c r="AC12" i="220"/>
  <c r="BP18" i="220"/>
  <c r="AJ14" i="220"/>
  <c r="AF14" i="220"/>
  <c r="AD14" i="220"/>
  <c r="AE14" i="220"/>
  <c r="AK14" i="220"/>
  <c r="AC14" i="220"/>
  <c r="AT23" i="220"/>
  <c r="AN22" i="220"/>
  <c r="AE24" i="220"/>
  <c r="AJ24" i="220"/>
  <c r="AF24" i="220"/>
  <c r="AD24" i="220"/>
  <c r="AK24" i="220"/>
  <c r="AC24" i="220"/>
  <c r="AJ25" i="220"/>
  <c r="AF25" i="220"/>
  <c r="AD25" i="220"/>
  <c r="AE25" i="220"/>
  <c r="AK25" i="220"/>
  <c r="AC25" i="220"/>
  <c r="AJ34" i="220"/>
  <c r="AF34" i="220"/>
  <c r="AD34" i="220"/>
  <c r="AE34" i="220"/>
  <c r="AK34" i="220"/>
  <c r="AC34" i="220"/>
  <c r="BP40" i="220"/>
  <c r="AJ37" i="220"/>
  <c r="AF37" i="220"/>
  <c r="AD37" i="220"/>
  <c r="AE37" i="220"/>
  <c r="AK37" i="220"/>
  <c r="AC37" i="220"/>
  <c r="AE46" i="220"/>
  <c r="AJ46" i="220"/>
  <c r="AF46" i="220"/>
  <c r="AD46" i="220"/>
  <c r="AK46" i="220"/>
  <c r="AC46" i="220"/>
  <c r="AJ47" i="220"/>
  <c r="AF47" i="220"/>
  <c r="AD47" i="220"/>
  <c r="AE47" i="220"/>
  <c r="AK47" i="220"/>
  <c r="AC47" i="220"/>
  <c r="AE56" i="220"/>
  <c r="AJ56" i="220"/>
  <c r="AF56" i="220"/>
  <c r="AD56" i="220"/>
  <c r="AK56" i="220"/>
  <c r="AC56" i="220"/>
  <c r="BP62" i="220"/>
  <c r="AJ59" i="220"/>
  <c r="AF59" i="220"/>
  <c r="AD59" i="220"/>
  <c r="AE59" i="220"/>
  <c r="AK59" i="220"/>
  <c r="AC59" i="220"/>
  <c r="AJ67" i="220"/>
  <c r="AF67" i="220"/>
  <c r="AD67" i="220"/>
  <c r="AE67" i="220"/>
  <c r="AK67" i="220"/>
  <c r="AC67" i="220"/>
  <c r="BP73" i="220"/>
  <c r="AT69" i="220"/>
  <c r="AP66" i="220"/>
  <c r="AJ70" i="220"/>
  <c r="AF70" i="220"/>
  <c r="AD70" i="220"/>
  <c r="AE70" i="220"/>
  <c r="AK70" i="220"/>
  <c r="AC70" i="220"/>
  <c r="AE78" i="220"/>
  <c r="AJ78" i="220"/>
  <c r="AF78" i="220"/>
  <c r="AD78" i="220"/>
  <c r="AK78" i="220"/>
  <c r="AC78" i="220"/>
  <c r="BP84" i="220"/>
  <c r="AE81" i="220"/>
  <c r="AJ81" i="220"/>
  <c r="AF81" i="220"/>
  <c r="AD81" i="220"/>
  <c r="AK81" i="220"/>
  <c r="AC81" i="220"/>
  <c r="AE90" i="220"/>
  <c r="AJ90" i="220"/>
  <c r="AF90" i="220"/>
  <c r="AD90" i="220"/>
  <c r="AK90" i="220"/>
  <c r="AC90" i="220"/>
  <c r="AT92" i="220"/>
  <c r="AQ88" i="220"/>
  <c r="AJ91" i="220"/>
  <c r="AF91" i="220"/>
  <c r="AD91" i="220"/>
  <c r="AE91" i="220"/>
  <c r="AK91" i="220"/>
  <c r="AC91" i="220"/>
  <c r="AE12" i="221"/>
  <c r="AJ12" i="221"/>
  <c r="AF12" i="221"/>
  <c r="AD12" i="221"/>
  <c r="AK12" i="221"/>
  <c r="AC12" i="221"/>
  <c r="AT15" i="221"/>
  <c r="AQ11" i="221"/>
  <c r="AE14" i="221"/>
  <c r="AJ14" i="221"/>
  <c r="AF14" i="221"/>
  <c r="AD14" i="221"/>
  <c r="AK14" i="221"/>
  <c r="AC14" i="221"/>
  <c r="AJ24" i="221"/>
  <c r="AF24" i="221"/>
  <c r="AD24" i="221"/>
  <c r="AE24" i="221"/>
  <c r="AK24" i="221"/>
  <c r="AC24" i="221"/>
  <c r="AT26" i="221"/>
  <c r="AQ22" i="221"/>
  <c r="AE25" i="221"/>
  <c r="AJ25" i="221"/>
  <c r="AF25" i="221"/>
  <c r="AD25" i="221"/>
  <c r="AK25" i="221"/>
  <c r="AC25" i="221"/>
  <c r="AE34" i="221"/>
  <c r="AJ34" i="221"/>
  <c r="AF34" i="221"/>
  <c r="AD34" i="221"/>
  <c r="AK34" i="221"/>
  <c r="AC34" i="221"/>
  <c r="AE37" i="221"/>
  <c r="AJ37" i="221"/>
  <c r="AF37" i="221"/>
  <c r="AD37" i="221"/>
  <c r="AK37" i="221"/>
  <c r="AC37" i="221"/>
  <c r="AJ46" i="221"/>
  <c r="AF46" i="221"/>
  <c r="AD46" i="221"/>
  <c r="AE46" i="221"/>
  <c r="AK46" i="221"/>
  <c r="AC46" i="221"/>
  <c r="AE47" i="221"/>
  <c r="AJ47" i="221"/>
  <c r="AF47" i="221"/>
  <c r="AD47" i="221"/>
  <c r="AK47" i="221"/>
  <c r="AC47" i="221"/>
  <c r="AJ56" i="221"/>
  <c r="AF56" i="221"/>
  <c r="AD56" i="221"/>
  <c r="AE56" i="221"/>
  <c r="AK56" i="221"/>
  <c r="AC56" i="221"/>
  <c r="AE59" i="221"/>
  <c r="AJ59" i="221"/>
  <c r="AF59" i="221"/>
  <c r="AD59" i="221"/>
  <c r="AK59" i="221"/>
  <c r="AC59" i="221"/>
  <c r="AE67" i="221"/>
  <c r="AJ67" i="221"/>
  <c r="AF67" i="221"/>
  <c r="AD67" i="221"/>
  <c r="AV67" i="221"/>
  <c r="AM67" i="221"/>
  <c r="AJ69" i="221"/>
  <c r="AF69" i="221"/>
  <c r="AD69" i="221"/>
  <c r="AE69" i="221"/>
  <c r="AK69" i="221"/>
  <c r="AC69" i="221"/>
  <c r="AJ13" i="220"/>
  <c r="AF13" i="220"/>
  <c r="AD13" i="220"/>
  <c r="AE13" i="220"/>
  <c r="AK13" i="220"/>
  <c r="AC13" i="220"/>
  <c r="AJ15" i="220"/>
  <c r="AF15" i="220"/>
  <c r="AD15" i="220"/>
  <c r="AE15" i="220"/>
  <c r="AK15" i="220"/>
  <c r="AC15" i="220"/>
  <c r="CK29" i="220"/>
  <c r="CQ32" i="220" s="1"/>
  <c r="AT24" i="220"/>
  <c r="AO22" i="220"/>
  <c r="AE23" i="220"/>
  <c r="AJ23" i="220"/>
  <c r="AF23" i="220"/>
  <c r="AD23" i="220"/>
  <c r="AK23" i="220"/>
  <c r="AC23" i="220"/>
  <c r="AJ26" i="220"/>
  <c r="AF26" i="220"/>
  <c r="AD26" i="220"/>
  <c r="AE26" i="220"/>
  <c r="AK26" i="220"/>
  <c r="AC26" i="220"/>
  <c r="AJ35" i="220"/>
  <c r="AF35" i="220"/>
  <c r="AD35" i="220"/>
  <c r="AE35" i="220"/>
  <c r="AK35" i="220"/>
  <c r="AC35" i="220"/>
  <c r="AJ36" i="220"/>
  <c r="AF36" i="220"/>
  <c r="AD36" i="220"/>
  <c r="AE36" i="220"/>
  <c r="AK36" i="220"/>
  <c r="AC36" i="220"/>
  <c r="AJ45" i="220"/>
  <c r="AF45" i="220"/>
  <c r="AD45" i="220"/>
  <c r="AE45" i="220"/>
  <c r="AK45" i="220"/>
  <c r="AC45" i="220"/>
  <c r="AE48" i="220"/>
  <c r="AJ48" i="220"/>
  <c r="AF48" i="220"/>
  <c r="AD48" i="220"/>
  <c r="AK48" i="220"/>
  <c r="AC48" i="220"/>
  <c r="AJ57" i="220"/>
  <c r="AF57" i="220"/>
  <c r="AD57" i="220"/>
  <c r="AE57" i="220"/>
  <c r="AK57" i="220"/>
  <c r="AC57" i="220"/>
  <c r="AE58" i="220"/>
  <c r="AJ58" i="220"/>
  <c r="AF58" i="220"/>
  <c r="AD58" i="220"/>
  <c r="AK58" i="220"/>
  <c r="AC58" i="220"/>
  <c r="AE68" i="220"/>
  <c r="AJ68" i="220"/>
  <c r="AF68" i="220"/>
  <c r="AD68" i="220"/>
  <c r="AK68" i="220"/>
  <c r="AC68" i="220"/>
  <c r="AE69" i="220"/>
  <c r="AJ69" i="220"/>
  <c r="AF69" i="220"/>
  <c r="AD69" i="220"/>
  <c r="AK69" i="220"/>
  <c r="AC69" i="220"/>
  <c r="AT78" i="220"/>
  <c r="AN77" i="220"/>
  <c r="AJ79" i="220"/>
  <c r="AF79" i="220"/>
  <c r="AD79" i="220"/>
  <c r="AE79" i="220"/>
  <c r="AK79" i="220"/>
  <c r="AC79" i="220"/>
  <c r="AJ80" i="220"/>
  <c r="AF80" i="220"/>
  <c r="AD80" i="220"/>
  <c r="AE80" i="220"/>
  <c r="AK80" i="220"/>
  <c r="AC80" i="220"/>
  <c r="AE89" i="220"/>
  <c r="AJ89" i="220"/>
  <c r="AF89" i="220"/>
  <c r="AD89" i="220"/>
  <c r="AK89" i="220"/>
  <c r="AC89" i="220"/>
  <c r="AE92" i="220"/>
  <c r="AJ92" i="220"/>
  <c r="AF92" i="220"/>
  <c r="AD92" i="220"/>
  <c r="AK92" i="220"/>
  <c r="AC92" i="220"/>
  <c r="AE13" i="221"/>
  <c r="AJ13" i="221"/>
  <c r="AF13" i="221"/>
  <c r="AD13" i="221"/>
  <c r="AK13" i="221"/>
  <c r="AC13" i="221"/>
  <c r="AE15" i="221"/>
  <c r="AJ15" i="221"/>
  <c r="AF15" i="221"/>
  <c r="AD15" i="221"/>
  <c r="AK15" i="221"/>
  <c r="AC15" i="221"/>
  <c r="CK29" i="221"/>
  <c r="CQ32" i="221" s="1"/>
  <c r="AJ23" i="221"/>
  <c r="AF23" i="221"/>
  <c r="AD23" i="221"/>
  <c r="AE23" i="221"/>
  <c r="AK23" i="221"/>
  <c r="AC23" i="221"/>
  <c r="AT25" i="221"/>
  <c r="AP22" i="221"/>
  <c r="AE26" i="221"/>
  <c r="AJ26" i="221"/>
  <c r="AF26" i="221"/>
  <c r="AD26" i="221"/>
  <c r="AK26" i="221"/>
  <c r="AC26" i="221"/>
  <c r="AE35" i="221"/>
  <c r="AJ35" i="221"/>
  <c r="AF35" i="221"/>
  <c r="AD35" i="221"/>
  <c r="AK35" i="221"/>
  <c r="AC35" i="221"/>
  <c r="AT37" i="221"/>
  <c r="AQ33" i="221"/>
  <c r="AE36" i="221"/>
  <c r="AJ36" i="221"/>
  <c r="AF36" i="221"/>
  <c r="AD36" i="221"/>
  <c r="AK36" i="221"/>
  <c r="AC36" i="221"/>
  <c r="AE45" i="221"/>
  <c r="AJ45" i="221"/>
  <c r="AF45" i="221"/>
  <c r="AD45" i="221"/>
  <c r="AK45" i="221"/>
  <c r="AC45" i="221"/>
  <c r="AT47" i="221"/>
  <c r="AP44" i="221"/>
  <c r="AJ48" i="221"/>
  <c r="AF48" i="221"/>
  <c r="AD48" i="221"/>
  <c r="AE48" i="221"/>
  <c r="AK48" i="221"/>
  <c r="AC48" i="221"/>
  <c r="AE57" i="221"/>
  <c r="AJ57" i="221"/>
  <c r="AF57" i="221"/>
  <c r="AD57" i="221"/>
  <c r="AK57" i="221"/>
  <c r="AC57" i="221"/>
  <c r="AJ58" i="221"/>
  <c r="AF58" i="221"/>
  <c r="AD58" i="221"/>
  <c r="AE58" i="221"/>
  <c r="AK58" i="221"/>
  <c r="AC58" i="221"/>
  <c r="AJ68" i="221"/>
  <c r="AF68" i="221"/>
  <c r="AD68" i="221"/>
  <c r="AE68" i="221"/>
  <c r="AK68" i="221"/>
  <c r="AC68" i="221"/>
  <c r="BP73" i="221"/>
  <c r="AI12" i="220"/>
  <c r="AI13" i="220"/>
  <c r="C14" i="220"/>
  <c r="AI14" i="220"/>
  <c r="C15" i="220"/>
  <c r="AI15" i="220"/>
  <c r="H17" i="220"/>
  <c r="CA22" i="220"/>
  <c r="C25" i="220"/>
  <c r="AI25" i="220"/>
  <c r="C26" i="220"/>
  <c r="AI26" i="220"/>
  <c r="C27" i="220"/>
  <c r="C28" i="220"/>
  <c r="CA30" i="220"/>
  <c r="AI34" i="220"/>
  <c r="AI35" i="220"/>
  <c r="C36" i="220"/>
  <c r="AI36" i="220"/>
  <c r="C37" i="220"/>
  <c r="AI37" i="220"/>
  <c r="CA38" i="220"/>
  <c r="H39" i="220"/>
  <c r="AI45" i="220"/>
  <c r="C47" i="220"/>
  <c r="AI47" i="220"/>
  <c r="H48" i="220"/>
  <c r="C50" i="220"/>
  <c r="AI57" i="220"/>
  <c r="H58" i="220"/>
  <c r="C59" i="220"/>
  <c r="AI59" i="220"/>
  <c r="H60" i="220"/>
  <c r="AI67" i="220"/>
  <c r="H69" i="220"/>
  <c r="C70" i="220"/>
  <c r="AI70" i="220"/>
  <c r="C71" i="220"/>
  <c r="H72" i="220"/>
  <c r="AI79" i="220"/>
  <c r="C80" i="220"/>
  <c r="AI80" i="220"/>
  <c r="H81" i="220"/>
  <c r="C82" i="220"/>
  <c r="C83" i="220"/>
  <c r="C91" i="220"/>
  <c r="AI91" i="220"/>
  <c r="H92" i="220"/>
  <c r="H93" i="220"/>
  <c r="H94" i="220"/>
  <c r="H14" i="221"/>
  <c r="CA14" i="221"/>
  <c r="H15" i="221"/>
  <c r="H16" i="221"/>
  <c r="C17" i="221"/>
  <c r="AI23" i="221"/>
  <c r="AI24" i="221"/>
  <c r="H25" i="221"/>
  <c r="H26" i="221"/>
  <c r="CQ26" i="221"/>
  <c r="H27" i="221"/>
  <c r="H28" i="221"/>
  <c r="H36" i="221"/>
  <c r="H37" i="221"/>
  <c r="H38" i="221"/>
  <c r="C39" i="221"/>
  <c r="AI46" i="221"/>
  <c r="H47" i="221"/>
  <c r="C48" i="221"/>
  <c r="AI48" i="221"/>
  <c r="H49" i="221"/>
  <c r="H50" i="221"/>
  <c r="AI56" i="221"/>
  <c r="C58" i="221"/>
  <c r="AI58" i="221"/>
  <c r="H59" i="221"/>
  <c r="H61" i="221"/>
  <c r="C72" i="221"/>
  <c r="C70" i="221"/>
  <c r="AJ70" i="221"/>
  <c r="AF70" i="221"/>
  <c r="AD70" i="221"/>
  <c r="AE70" i="221"/>
  <c r="AK70" i="221"/>
  <c r="AC70" i="221"/>
  <c r="AI68" i="221"/>
  <c r="C69" i="221"/>
  <c r="AI69" i="221"/>
  <c r="AE78" i="221"/>
  <c r="AJ78" i="221"/>
  <c r="AF78" i="221"/>
  <c r="AD78" i="221"/>
  <c r="AK78" i="221"/>
  <c r="AC78" i="221"/>
  <c r="BP84" i="221"/>
  <c r="AE81" i="221"/>
  <c r="AJ81" i="221"/>
  <c r="AF81" i="221"/>
  <c r="AD81" i="221"/>
  <c r="AK81" i="221"/>
  <c r="AC81" i="221"/>
  <c r="AE90" i="221"/>
  <c r="AJ90" i="221"/>
  <c r="AF90" i="221"/>
  <c r="AD90" i="221"/>
  <c r="AK90" i="221"/>
  <c r="AC90" i="221"/>
  <c r="AT92" i="221"/>
  <c r="AQ88" i="221"/>
  <c r="AJ91" i="221"/>
  <c r="AF91" i="221"/>
  <c r="AD91" i="221"/>
  <c r="AE91" i="221"/>
  <c r="AK91" i="221"/>
  <c r="AC91" i="221"/>
  <c r="AE12" i="222"/>
  <c r="AJ12" i="222"/>
  <c r="AF12" i="222"/>
  <c r="AD12" i="222"/>
  <c r="AK12" i="222"/>
  <c r="AC12" i="222"/>
  <c r="BP18" i="222"/>
  <c r="AT15" i="222"/>
  <c r="AQ11" i="222"/>
  <c r="AE14" i="222"/>
  <c r="AJ14" i="222"/>
  <c r="AF14" i="222"/>
  <c r="AD14" i="222"/>
  <c r="AK14" i="222"/>
  <c r="AC14" i="222"/>
  <c r="AJ24" i="222"/>
  <c r="AF24" i="222"/>
  <c r="AD24" i="222"/>
  <c r="AE24" i="222"/>
  <c r="AK24" i="222"/>
  <c r="AC24" i="222"/>
  <c r="AT26" i="222"/>
  <c r="AQ22" i="222"/>
  <c r="AE25" i="222"/>
  <c r="AJ25" i="222"/>
  <c r="AF25" i="222"/>
  <c r="AD25" i="222"/>
  <c r="AK25" i="222"/>
  <c r="AC25" i="222"/>
  <c r="AE34" i="222"/>
  <c r="AJ34" i="222"/>
  <c r="AF34" i="222"/>
  <c r="AD34" i="222"/>
  <c r="AK34" i="222"/>
  <c r="AC34" i="222"/>
  <c r="BP40" i="222"/>
  <c r="AE37" i="222"/>
  <c r="AJ37" i="222"/>
  <c r="AF37" i="222"/>
  <c r="AD37" i="222"/>
  <c r="AK37" i="222"/>
  <c r="AC37" i="222"/>
  <c r="AJ46" i="222"/>
  <c r="AF46" i="222"/>
  <c r="AD46" i="222"/>
  <c r="AE46" i="222"/>
  <c r="AK46" i="222"/>
  <c r="AC46" i="222"/>
  <c r="AE47" i="222"/>
  <c r="AJ47" i="222"/>
  <c r="AF47" i="222"/>
  <c r="AD47" i="222"/>
  <c r="AK47" i="222"/>
  <c r="AC47" i="222"/>
  <c r="AJ56" i="222"/>
  <c r="AF56" i="222"/>
  <c r="AD56" i="222"/>
  <c r="AE56" i="222"/>
  <c r="AK56" i="222"/>
  <c r="AC56" i="222"/>
  <c r="BP62" i="222"/>
  <c r="AE59" i="222"/>
  <c r="AJ59" i="222"/>
  <c r="AF59" i="222"/>
  <c r="AD59" i="222"/>
  <c r="AK59" i="222"/>
  <c r="AC59" i="222"/>
  <c r="AE67" i="222"/>
  <c r="AJ67" i="222"/>
  <c r="AF67" i="222"/>
  <c r="AD67" i="222"/>
  <c r="AK67" i="222"/>
  <c r="AC67" i="222"/>
  <c r="BP73" i="222"/>
  <c r="AE70" i="222"/>
  <c r="AJ70" i="222"/>
  <c r="AF70" i="222"/>
  <c r="AD70" i="222"/>
  <c r="AK70" i="222"/>
  <c r="AC70" i="222"/>
  <c r="AJ78" i="222"/>
  <c r="AF78" i="222"/>
  <c r="AD78" i="222"/>
  <c r="AE78" i="222"/>
  <c r="AK78" i="222"/>
  <c r="AC78" i="222"/>
  <c r="BP84" i="222"/>
  <c r="AT80" i="222"/>
  <c r="AP77" i="222"/>
  <c r="AJ81" i="222"/>
  <c r="AF81" i="222"/>
  <c r="AD81" i="222"/>
  <c r="AE81" i="222"/>
  <c r="AK81" i="222"/>
  <c r="AC81" i="222"/>
  <c r="AJ90" i="222"/>
  <c r="AF90" i="222"/>
  <c r="AD90" i="222"/>
  <c r="AE90" i="222"/>
  <c r="AK90" i="222"/>
  <c r="AC90" i="222"/>
  <c r="AE91" i="222"/>
  <c r="AJ91" i="222"/>
  <c r="AF91" i="222"/>
  <c r="AD91" i="222"/>
  <c r="AK91" i="222"/>
  <c r="AC91" i="222"/>
  <c r="AJ12" i="223"/>
  <c r="AF12" i="223"/>
  <c r="AD12" i="223"/>
  <c r="AE12" i="223"/>
  <c r="AK12" i="223"/>
  <c r="AC12" i="223"/>
  <c r="AJ14" i="223"/>
  <c r="AF14" i="223"/>
  <c r="AD14" i="223"/>
  <c r="AE14" i="223"/>
  <c r="AK14" i="223"/>
  <c r="AC14" i="223"/>
  <c r="AT23" i="223"/>
  <c r="AN22" i="223"/>
  <c r="AE24" i="223"/>
  <c r="AJ24" i="223"/>
  <c r="AF24" i="223"/>
  <c r="AD24" i="223"/>
  <c r="AK24" i="223"/>
  <c r="AC24" i="223"/>
  <c r="AJ25" i="223"/>
  <c r="AF25" i="223"/>
  <c r="AD25" i="223"/>
  <c r="AE25" i="223"/>
  <c r="AK25" i="223"/>
  <c r="AC25" i="223"/>
  <c r="AJ34" i="223"/>
  <c r="AF34" i="223"/>
  <c r="AD34" i="223"/>
  <c r="AE34" i="223"/>
  <c r="AK34" i="223"/>
  <c r="AC34" i="223"/>
  <c r="BP40" i="223"/>
  <c r="AJ37" i="223"/>
  <c r="AF37" i="223"/>
  <c r="AD37" i="223"/>
  <c r="AE37" i="223"/>
  <c r="AK37" i="223"/>
  <c r="AC37" i="223"/>
  <c r="AE46" i="223"/>
  <c r="AJ46" i="223"/>
  <c r="AF46" i="223"/>
  <c r="AD46" i="223"/>
  <c r="AK46" i="223"/>
  <c r="AC46" i="223"/>
  <c r="AJ47" i="223"/>
  <c r="AF47" i="223"/>
  <c r="AD47" i="223"/>
  <c r="AE47" i="223"/>
  <c r="AK47" i="223"/>
  <c r="AC47" i="223"/>
  <c r="AE56" i="223"/>
  <c r="AJ56" i="223"/>
  <c r="AF56" i="223"/>
  <c r="AD56" i="223"/>
  <c r="AK56" i="223"/>
  <c r="AC56" i="223"/>
  <c r="AJ59" i="223"/>
  <c r="AF59" i="223"/>
  <c r="AD59" i="223"/>
  <c r="AE59" i="223"/>
  <c r="AK59" i="223"/>
  <c r="AC59" i="223"/>
  <c r="AJ67" i="223"/>
  <c r="AF67" i="223"/>
  <c r="AD67" i="223"/>
  <c r="AE67" i="223"/>
  <c r="AK67" i="223"/>
  <c r="AC67" i="223"/>
  <c r="AT69" i="223"/>
  <c r="AP66" i="223"/>
  <c r="AJ70" i="223"/>
  <c r="AF70" i="223"/>
  <c r="AD70" i="223"/>
  <c r="AE70" i="223"/>
  <c r="AK70" i="223"/>
  <c r="AC70" i="223"/>
  <c r="AE78" i="223"/>
  <c r="AJ78" i="223"/>
  <c r="AF78" i="223"/>
  <c r="AD78" i="223"/>
  <c r="AV78" i="223"/>
  <c r="AM78" i="223"/>
  <c r="AJ80" i="223"/>
  <c r="AF80" i="223"/>
  <c r="AD80" i="223"/>
  <c r="AE80" i="223"/>
  <c r="AK80" i="223"/>
  <c r="AC80" i="223"/>
  <c r="H15" i="220"/>
  <c r="H25" i="220"/>
  <c r="H26" i="220"/>
  <c r="CQ26" i="220"/>
  <c r="H37" i="220"/>
  <c r="AI46" i="220"/>
  <c r="H47" i="220"/>
  <c r="AI48" i="220"/>
  <c r="AI56" i="220"/>
  <c r="C58" i="220"/>
  <c r="AI58" i="220"/>
  <c r="AI68" i="220"/>
  <c r="H70" i="220"/>
  <c r="H80" i="220"/>
  <c r="AI81" i="220"/>
  <c r="AI89" i="220"/>
  <c r="AI90" i="220"/>
  <c r="C92" i="220"/>
  <c r="AI12" i="221"/>
  <c r="AI13" i="221"/>
  <c r="C14" i="221"/>
  <c r="AI14" i="221"/>
  <c r="C25" i="221"/>
  <c r="C26" i="221"/>
  <c r="AI34" i="221"/>
  <c r="AI35" i="221"/>
  <c r="C36" i="221"/>
  <c r="AI36" i="221"/>
  <c r="CA38" i="221"/>
  <c r="AI45" i="221"/>
  <c r="C47" i="221"/>
  <c r="AI57" i="221"/>
  <c r="C59" i="221"/>
  <c r="AI59" i="221"/>
  <c r="AC67" i="221"/>
  <c r="AI67" i="221"/>
  <c r="H71" i="221"/>
  <c r="H70" i="221"/>
  <c r="AI70" i="221"/>
  <c r="AT78" i="221"/>
  <c r="AN77" i="221"/>
  <c r="AJ79" i="221"/>
  <c r="AF79" i="221"/>
  <c r="AD79" i="221"/>
  <c r="AE79" i="221"/>
  <c r="AK79" i="221"/>
  <c r="AC79" i="221"/>
  <c r="AJ80" i="221"/>
  <c r="AF80" i="221"/>
  <c r="AD80" i="221"/>
  <c r="AE80" i="221"/>
  <c r="AK80" i="221"/>
  <c r="AC80" i="221"/>
  <c r="AE89" i="221"/>
  <c r="AJ89" i="221"/>
  <c r="AF89" i="221"/>
  <c r="AD89" i="221"/>
  <c r="AK89" i="221"/>
  <c r="AC89" i="221"/>
  <c r="AE92" i="221"/>
  <c r="AJ92" i="221"/>
  <c r="AF92" i="221"/>
  <c r="AD92" i="221"/>
  <c r="AK92" i="221"/>
  <c r="AC92" i="221"/>
  <c r="AE13" i="222"/>
  <c r="AJ13" i="222"/>
  <c r="AF13" i="222"/>
  <c r="AD13" i="222"/>
  <c r="AK13" i="222"/>
  <c r="AC13" i="222"/>
  <c r="AE15" i="222"/>
  <c r="AJ15" i="222"/>
  <c r="AF15" i="222"/>
  <c r="AD15" i="222"/>
  <c r="AK15" i="222"/>
  <c r="AC15" i="222"/>
  <c r="CK29" i="222"/>
  <c r="AJ23" i="222"/>
  <c r="AF23" i="222"/>
  <c r="AD23" i="222"/>
  <c r="AE23" i="222"/>
  <c r="AK23" i="222"/>
  <c r="AC23" i="222"/>
  <c r="AT25" i="222"/>
  <c r="AP22" i="222"/>
  <c r="AE26" i="222"/>
  <c r="AJ26" i="222"/>
  <c r="AF26" i="222"/>
  <c r="AD26" i="222"/>
  <c r="AK26" i="222"/>
  <c r="AC26" i="222"/>
  <c r="CQ32" i="222"/>
  <c r="AE35" i="222"/>
  <c r="AJ35" i="222"/>
  <c r="AF35" i="222"/>
  <c r="AD35" i="222"/>
  <c r="AK35" i="222"/>
  <c r="AC35" i="222"/>
  <c r="AT37" i="222"/>
  <c r="AQ33" i="222"/>
  <c r="AE36" i="222"/>
  <c r="AJ36" i="222"/>
  <c r="AF36" i="222"/>
  <c r="AD36" i="222"/>
  <c r="AK36" i="222"/>
  <c r="AC36" i="222"/>
  <c r="AE45" i="222"/>
  <c r="AJ45" i="222"/>
  <c r="AF45" i="222"/>
  <c r="AD45" i="222"/>
  <c r="AK45" i="222"/>
  <c r="AC45" i="222"/>
  <c r="AT47" i="222"/>
  <c r="AP44" i="222"/>
  <c r="AJ48" i="222"/>
  <c r="AF48" i="222"/>
  <c r="AD48" i="222"/>
  <c r="AE48" i="222"/>
  <c r="AK48" i="222"/>
  <c r="AC48" i="222"/>
  <c r="AE57" i="222"/>
  <c r="AJ57" i="222"/>
  <c r="AF57" i="222"/>
  <c r="AD57" i="222"/>
  <c r="AK57" i="222"/>
  <c r="AC57" i="222"/>
  <c r="AJ58" i="222"/>
  <c r="AF58" i="222"/>
  <c r="AD58" i="222"/>
  <c r="AE58" i="222"/>
  <c r="AK58" i="222"/>
  <c r="AC58" i="222"/>
  <c r="AJ68" i="222"/>
  <c r="AF68" i="222"/>
  <c r="AD68" i="222"/>
  <c r="AE68" i="222"/>
  <c r="AK68" i="222"/>
  <c r="AC68" i="222"/>
  <c r="AT70" i="222"/>
  <c r="AQ66" i="222"/>
  <c r="AJ69" i="222"/>
  <c r="AF69" i="222"/>
  <c r="AD69" i="222"/>
  <c r="AE69" i="222"/>
  <c r="AK69" i="222"/>
  <c r="AC69" i="222"/>
  <c r="AE79" i="222"/>
  <c r="AJ79" i="222"/>
  <c r="AF79" i="222"/>
  <c r="AD79" i="222"/>
  <c r="AK79" i="222"/>
  <c r="AC79" i="222"/>
  <c r="AE80" i="222"/>
  <c r="AJ80" i="222"/>
  <c r="AF80" i="222"/>
  <c r="AD80" i="222"/>
  <c r="AK80" i="222"/>
  <c r="AC80" i="222"/>
  <c r="AJ89" i="222"/>
  <c r="AF89" i="222"/>
  <c r="AD89" i="222"/>
  <c r="AE89" i="222"/>
  <c r="AK89" i="222"/>
  <c r="AC89" i="222"/>
  <c r="AJ92" i="222"/>
  <c r="AF92" i="222"/>
  <c r="AD92" i="222"/>
  <c r="AE92" i="222"/>
  <c r="AK92" i="222"/>
  <c r="AC92" i="222"/>
  <c r="AJ13" i="223"/>
  <c r="AF13" i="223"/>
  <c r="AD13" i="223"/>
  <c r="AE13" i="223"/>
  <c r="AK13" i="223"/>
  <c r="AC13" i="223"/>
  <c r="AJ15" i="223"/>
  <c r="AF15" i="223"/>
  <c r="AD15" i="223"/>
  <c r="AE15" i="223"/>
  <c r="AK15" i="223"/>
  <c r="AC15" i="223"/>
  <c r="CK29" i="223"/>
  <c r="CQ32" i="223" s="1"/>
  <c r="AT24" i="223"/>
  <c r="AO22" i="223"/>
  <c r="AE23" i="223"/>
  <c r="AJ23" i="223"/>
  <c r="AF23" i="223"/>
  <c r="AD23" i="223"/>
  <c r="AK23" i="223"/>
  <c r="AC23" i="223"/>
  <c r="AJ26" i="223"/>
  <c r="AF26" i="223"/>
  <c r="AD26" i="223"/>
  <c r="AE26" i="223"/>
  <c r="AK26" i="223"/>
  <c r="AC26" i="223"/>
  <c r="AJ35" i="223"/>
  <c r="AF35" i="223"/>
  <c r="AD35" i="223"/>
  <c r="AE35" i="223"/>
  <c r="AK35" i="223"/>
  <c r="AC35" i="223"/>
  <c r="AJ36" i="223"/>
  <c r="AF36" i="223"/>
  <c r="AD36" i="223"/>
  <c r="AE36" i="223"/>
  <c r="AK36" i="223"/>
  <c r="AC36" i="223"/>
  <c r="AJ45" i="223"/>
  <c r="AF45" i="223"/>
  <c r="AD45" i="223"/>
  <c r="AE45" i="223"/>
  <c r="AK45" i="223"/>
  <c r="AC45" i="223"/>
  <c r="AE48" i="223"/>
  <c r="AJ48" i="223"/>
  <c r="AF48" i="223"/>
  <c r="AD48" i="223"/>
  <c r="AK48" i="223"/>
  <c r="AC48" i="223"/>
  <c r="AJ57" i="223"/>
  <c r="AF57" i="223"/>
  <c r="AD57" i="223"/>
  <c r="AE57" i="223"/>
  <c r="AK57" i="223"/>
  <c r="AC57" i="223"/>
  <c r="AE58" i="223"/>
  <c r="AJ58" i="223"/>
  <c r="AF58" i="223"/>
  <c r="AD58" i="223"/>
  <c r="AK58" i="223"/>
  <c r="AC58" i="223"/>
  <c r="AE68" i="223"/>
  <c r="AJ68" i="223"/>
  <c r="AF68" i="223"/>
  <c r="AD68" i="223"/>
  <c r="AK68" i="223"/>
  <c r="AC68" i="223"/>
  <c r="AE69" i="223"/>
  <c r="AJ69" i="223"/>
  <c r="AF69" i="223"/>
  <c r="AD69" i="223"/>
  <c r="AK69" i="223"/>
  <c r="AC69" i="223"/>
  <c r="AJ79" i="223"/>
  <c r="AF79" i="223"/>
  <c r="AD79" i="223"/>
  <c r="AE79" i="223"/>
  <c r="AK79" i="223"/>
  <c r="AC79" i="223"/>
  <c r="AI79" i="221"/>
  <c r="C80" i="221"/>
  <c r="AI80" i="221"/>
  <c r="H81" i="221"/>
  <c r="C82" i="221"/>
  <c r="C83" i="221"/>
  <c r="C91" i="221"/>
  <c r="AI91" i="221"/>
  <c r="H92" i="221"/>
  <c r="H93" i="221"/>
  <c r="H94" i="221"/>
  <c r="H14" i="222"/>
  <c r="CA14" i="222"/>
  <c r="H15" i="222"/>
  <c r="H16" i="222"/>
  <c r="C17" i="222"/>
  <c r="AI23" i="222"/>
  <c r="AI24" i="222"/>
  <c r="H25" i="222"/>
  <c r="H26" i="222"/>
  <c r="CQ26" i="222"/>
  <c r="H27" i="222"/>
  <c r="H28" i="222"/>
  <c r="H36" i="222"/>
  <c r="H37" i="222"/>
  <c r="H38" i="222"/>
  <c r="C39" i="222"/>
  <c r="AI46" i="222"/>
  <c r="H47" i="222"/>
  <c r="C48" i="222"/>
  <c r="AI48" i="222"/>
  <c r="H49" i="222"/>
  <c r="H50" i="222"/>
  <c r="AI56" i="222"/>
  <c r="C58" i="222"/>
  <c r="AI58" i="222"/>
  <c r="H59" i="222"/>
  <c r="H61" i="222"/>
  <c r="AI68" i="222"/>
  <c r="C69" i="222"/>
  <c r="AI69" i="222"/>
  <c r="H70" i="222"/>
  <c r="H71" i="222"/>
  <c r="C72" i="222"/>
  <c r="AI78" i="222"/>
  <c r="H80" i="222"/>
  <c r="C81" i="222"/>
  <c r="AI81" i="222"/>
  <c r="H82" i="222"/>
  <c r="H83" i="222"/>
  <c r="AI89" i="222"/>
  <c r="AI90" i="222"/>
  <c r="H91" i="222"/>
  <c r="C92" i="222"/>
  <c r="AI92" i="222"/>
  <c r="C93" i="222"/>
  <c r="AI12" i="223"/>
  <c r="AI13" i="223"/>
  <c r="C14" i="223"/>
  <c r="AI14" i="223"/>
  <c r="C15" i="223"/>
  <c r="AI15" i="223"/>
  <c r="H17" i="223"/>
  <c r="CA22" i="223"/>
  <c r="C25" i="223"/>
  <c r="AI25" i="223"/>
  <c r="C26" i="223"/>
  <c r="AI26" i="223"/>
  <c r="C27" i="223"/>
  <c r="C28" i="223"/>
  <c r="CA30" i="223"/>
  <c r="AI34" i="223"/>
  <c r="AI35" i="223"/>
  <c r="C36" i="223"/>
  <c r="AI36" i="223"/>
  <c r="C37" i="223"/>
  <c r="AI37" i="223"/>
  <c r="CA38" i="223"/>
  <c r="H39" i="223"/>
  <c r="AI45" i="223"/>
  <c r="C47" i="223"/>
  <c r="AI47" i="223"/>
  <c r="H48" i="223"/>
  <c r="C50" i="223"/>
  <c r="AI57" i="223"/>
  <c r="H58" i="223"/>
  <c r="C59" i="223"/>
  <c r="AI59" i="223"/>
  <c r="H60" i="223"/>
  <c r="AI67" i="223"/>
  <c r="H69" i="223"/>
  <c r="C70" i="223"/>
  <c r="AI70" i="223"/>
  <c r="C71" i="223"/>
  <c r="H72" i="223"/>
  <c r="C83" i="223"/>
  <c r="C81" i="223"/>
  <c r="AJ81" i="223"/>
  <c r="AF81" i="223"/>
  <c r="AD81" i="223"/>
  <c r="AE81" i="223"/>
  <c r="AK81" i="223"/>
  <c r="AC81" i="223"/>
  <c r="AI79" i="223"/>
  <c r="C80" i="223"/>
  <c r="AI80" i="223"/>
  <c r="AJ90" i="223"/>
  <c r="AF90" i="223"/>
  <c r="AD90" i="223"/>
  <c r="AE90" i="223"/>
  <c r="AK90" i="223"/>
  <c r="AC90" i="223"/>
  <c r="AE91" i="223"/>
  <c r="AJ91" i="223"/>
  <c r="AF91" i="223"/>
  <c r="AD91" i="223"/>
  <c r="AK91" i="223"/>
  <c r="AC91" i="223"/>
  <c r="AJ12" i="224"/>
  <c r="AF12" i="224"/>
  <c r="AD12" i="224"/>
  <c r="AE12" i="224"/>
  <c r="AK12" i="224"/>
  <c r="AC12" i="224"/>
  <c r="AJ14" i="224"/>
  <c r="AF14" i="224"/>
  <c r="AD14" i="224"/>
  <c r="AE14" i="224"/>
  <c r="AK14" i="224"/>
  <c r="AC14" i="224"/>
  <c r="AT23" i="224"/>
  <c r="AN22" i="224"/>
  <c r="AE24" i="224"/>
  <c r="AJ24" i="224"/>
  <c r="AF24" i="224"/>
  <c r="AD24" i="224"/>
  <c r="AK24" i="224"/>
  <c r="AC24" i="224"/>
  <c r="AJ25" i="224"/>
  <c r="AF25" i="224"/>
  <c r="AD25" i="224"/>
  <c r="AE25" i="224"/>
  <c r="AK25" i="224"/>
  <c r="AC25" i="224"/>
  <c r="AJ34" i="224"/>
  <c r="AF34" i="224"/>
  <c r="AD34" i="224"/>
  <c r="AE34" i="224"/>
  <c r="AK34" i="224"/>
  <c r="AC34" i="224"/>
  <c r="BP40" i="224"/>
  <c r="AJ37" i="224"/>
  <c r="AF37" i="224"/>
  <c r="AD37" i="224"/>
  <c r="AE37" i="224"/>
  <c r="AK37" i="224"/>
  <c r="AC37" i="224"/>
  <c r="AE46" i="224"/>
  <c r="AJ46" i="224"/>
  <c r="AF46" i="224"/>
  <c r="AD46" i="224"/>
  <c r="AK46" i="224"/>
  <c r="AC46" i="224"/>
  <c r="AJ47" i="224"/>
  <c r="AF47" i="224"/>
  <c r="AD47" i="224"/>
  <c r="AE47" i="224"/>
  <c r="AK47" i="224"/>
  <c r="AC47" i="224"/>
  <c r="AE56" i="224"/>
  <c r="AJ56" i="224"/>
  <c r="AF56" i="224"/>
  <c r="AD56" i="224"/>
  <c r="AK56" i="224"/>
  <c r="AC56" i="224"/>
  <c r="BP62" i="224"/>
  <c r="AJ59" i="224"/>
  <c r="AF59" i="224"/>
  <c r="AD59" i="224"/>
  <c r="AE59" i="224"/>
  <c r="AK59" i="224"/>
  <c r="AC59" i="224"/>
  <c r="AJ67" i="224"/>
  <c r="AF67" i="224"/>
  <c r="AD67" i="224"/>
  <c r="AE67" i="224"/>
  <c r="AK67" i="224"/>
  <c r="AC67" i="224"/>
  <c r="BP73" i="224"/>
  <c r="AT69" i="224"/>
  <c r="AP66" i="224"/>
  <c r="AJ70" i="224"/>
  <c r="AF70" i="224"/>
  <c r="AD70" i="224"/>
  <c r="AE70" i="224"/>
  <c r="AK70" i="224"/>
  <c r="AC70" i="224"/>
  <c r="AE78" i="224"/>
  <c r="AJ78" i="224"/>
  <c r="AF78" i="224"/>
  <c r="AD78" i="224"/>
  <c r="AK78" i="224"/>
  <c r="AC78" i="224"/>
  <c r="BP84" i="224"/>
  <c r="AE81" i="224"/>
  <c r="AJ81" i="224"/>
  <c r="AF81" i="224"/>
  <c r="AD81" i="224"/>
  <c r="AK81" i="224"/>
  <c r="AC81" i="224"/>
  <c r="AE90" i="224"/>
  <c r="AJ90" i="224"/>
  <c r="AF90" i="224"/>
  <c r="AD90" i="224"/>
  <c r="AK90" i="224"/>
  <c r="AC90" i="224"/>
  <c r="AT92" i="224"/>
  <c r="AQ88" i="224"/>
  <c r="AJ91" i="224"/>
  <c r="AF91" i="224"/>
  <c r="AD91" i="224"/>
  <c r="AE91" i="224"/>
  <c r="AK91" i="224"/>
  <c r="AC91" i="224"/>
  <c r="AE12" i="225"/>
  <c r="AJ12" i="225"/>
  <c r="AF12" i="225"/>
  <c r="AD12" i="225"/>
  <c r="AK12" i="225"/>
  <c r="AC12" i="225"/>
  <c r="BP18" i="225"/>
  <c r="AT15" i="225"/>
  <c r="AQ11" i="225"/>
  <c r="AE14" i="225"/>
  <c r="AJ14" i="225"/>
  <c r="AF14" i="225"/>
  <c r="AD14" i="225"/>
  <c r="AK14" i="225"/>
  <c r="AC14" i="225"/>
  <c r="AJ24" i="225"/>
  <c r="AF24" i="225"/>
  <c r="AD24" i="225"/>
  <c r="AE24" i="225"/>
  <c r="AK24" i="225"/>
  <c r="AC24" i="225"/>
  <c r="AT26" i="225"/>
  <c r="AQ22" i="225"/>
  <c r="AE25" i="225"/>
  <c r="AJ25" i="225"/>
  <c r="AF25" i="225"/>
  <c r="AD25" i="225"/>
  <c r="AK25" i="225"/>
  <c r="AC25" i="225"/>
  <c r="AE34" i="225"/>
  <c r="AJ34" i="225"/>
  <c r="AF34" i="225"/>
  <c r="AD34" i="225"/>
  <c r="AK34" i="225"/>
  <c r="AC34" i="225"/>
  <c r="BP40" i="225"/>
  <c r="AE37" i="225"/>
  <c r="AJ37" i="225"/>
  <c r="AF37" i="225"/>
  <c r="AD37" i="225"/>
  <c r="AK37" i="225"/>
  <c r="AC37" i="225"/>
  <c r="AJ46" i="225"/>
  <c r="AF46" i="225"/>
  <c r="AD46" i="225"/>
  <c r="AE46" i="225"/>
  <c r="AK46" i="225"/>
  <c r="AC46" i="225"/>
  <c r="AE47" i="225"/>
  <c r="AJ47" i="225"/>
  <c r="AF47" i="225"/>
  <c r="AD47" i="225"/>
  <c r="AK47" i="225"/>
  <c r="AC47" i="225"/>
  <c r="AJ56" i="225"/>
  <c r="AF56" i="225"/>
  <c r="AD56" i="225"/>
  <c r="AE56" i="225"/>
  <c r="AK56" i="225"/>
  <c r="AC56" i="225"/>
  <c r="AE59" i="225"/>
  <c r="AJ59" i="225"/>
  <c r="AF59" i="225"/>
  <c r="AD59" i="225"/>
  <c r="AK59" i="225"/>
  <c r="AC59" i="225"/>
  <c r="AE67" i="225"/>
  <c r="AJ67" i="225"/>
  <c r="AF67" i="225"/>
  <c r="AD67" i="225"/>
  <c r="AK67" i="225"/>
  <c r="AC67" i="225"/>
  <c r="AE70" i="225"/>
  <c r="AJ70" i="225"/>
  <c r="AF70" i="225"/>
  <c r="AD70" i="225"/>
  <c r="AK70" i="225"/>
  <c r="AC70" i="225"/>
  <c r="AJ78" i="225"/>
  <c r="AF78" i="225"/>
  <c r="AD78" i="225"/>
  <c r="AE78" i="225"/>
  <c r="AK78" i="225"/>
  <c r="AC78" i="225"/>
  <c r="AT80" i="225"/>
  <c r="AP77" i="225"/>
  <c r="AJ81" i="225"/>
  <c r="AF81" i="225"/>
  <c r="AD81" i="225"/>
  <c r="AE81" i="225"/>
  <c r="AK81" i="225"/>
  <c r="AC81" i="225"/>
  <c r="AJ90" i="225"/>
  <c r="AF90" i="225"/>
  <c r="AD90" i="225"/>
  <c r="AE90" i="225"/>
  <c r="AK90" i="225"/>
  <c r="AC90" i="225"/>
  <c r="AE91" i="225"/>
  <c r="AJ91" i="225"/>
  <c r="AF91" i="225"/>
  <c r="AD91" i="225"/>
  <c r="AK91" i="225"/>
  <c r="AC91" i="225"/>
  <c r="AJ12" i="226"/>
  <c r="AF12" i="226"/>
  <c r="AD12" i="226"/>
  <c r="AE12" i="226"/>
  <c r="H80" i="221"/>
  <c r="AI81" i="221"/>
  <c r="AI89" i="221"/>
  <c r="AI90" i="221"/>
  <c r="C92" i="221"/>
  <c r="AI12" i="222"/>
  <c r="AI13" i="222"/>
  <c r="C14" i="222"/>
  <c r="AI14" i="222"/>
  <c r="C25" i="222"/>
  <c r="C26" i="222"/>
  <c r="AI34" i="222"/>
  <c r="AI35" i="222"/>
  <c r="C36" i="222"/>
  <c r="AI36" i="222"/>
  <c r="AI45" i="222"/>
  <c r="C47" i="222"/>
  <c r="AI57" i="222"/>
  <c r="C59" i="222"/>
  <c r="AI59" i="222"/>
  <c r="AI67" i="222"/>
  <c r="H69" i="222"/>
  <c r="AI79" i="222"/>
  <c r="C80" i="222"/>
  <c r="AI91" i="222"/>
  <c r="H92" i="222"/>
  <c r="H15" i="223"/>
  <c r="H25" i="223"/>
  <c r="H26" i="223"/>
  <c r="CQ26" i="223"/>
  <c r="H37" i="223"/>
  <c r="AI46" i="223"/>
  <c r="H47" i="223"/>
  <c r="AI48" i="223"/>
  <c r="AI56" i="223"/>
  <c r="C58" i="223"/>
  <c r="AI58" i="223"/>
  <c r="AI68" i="223"/>
  <c r="H70" i="223"/>
  <c r="AC78" i="223"/>
  <c r="AI78" i="223"/>
  <c r="H81" i="223"/>
  <c r="H82" i="223"/>
  <c r="AI81" i="223"/>
  <c r="AJ89" i="223"/>
  <c r="AF89" i="223"/>
  <c r="AD89" i="223"/>
  <c r="AE89" i="223"/>
  <c r="AK89" i="223"/>
  <c r="AC89" i="223"/>
  <c r="AJ92" i="223"/>
  <c r="AF92" i="223"/>
  <c r="AD92" i="223"/>
  <c r="AE92" i="223"/>
  <c r="AK92" i="223"/>
  <c r="AC92" i="223"/>
  <c r="AJ13" i="224"/>
  <c r="AF13" i="224"/>
  <c r="AD13" i="224"/>
  <c r="AE13" i="224"/>
  <c r="AK13" i="224"/>
  <c r="AC13" i="224"/>
  <c r="AJ15" i="224"/>
  <c r="AF15" i="224"/>
  <c r="AD15" i="224"/>
  <c r="AE15" i="224"/>
  <c r="AK15" i="224"/>
  <c r="AC15" i="224"/>
  <c r="CK29" i="224"/>
  <c r="CQ32" i="224" s="1"/>
  <c r="AT24" i="224"/>
  <c r="AO22" i="224"/>
  <c r="AE23" i="224"/>
  <c r="AJ23" i="224"/>
  <c r="AF23" i="224"/>
  <c r="AD23" i="224"/>
  <c r="AK23" i="224"/>
  <c r="AC23" i="224"/>
  <c r="AJ26" i="224"/>
  <c r="AF26" i="224"/>
  <c r="AD26" i="224"/>
  <c r="AE26" i="224"/>
  <c r="AK26" i="224"/>
  <c r="AC26" i="224"/>
  <c r="AJ35" i="224"/>
  <c r="AF35" i="224"/>
  <c r="AD35" i="224"/>
  <c r="AE35" i="224"/>
  <c r="AK35" i="224"/>
  <c r="AC35" i="224"/>
  <c r="AJ36" i="224"/>
  <c r="AF36" i="224"/>
  <c r="AD36" i="224"/>
  <c r="AE36" i="224"/>
  <c r="AK36" i="224"/>
  <c r="AC36" i="224"/>
  <c r="AJ45" i="224"/>
  <c r="AF45" i="224"/>
  <c r="AD45" i="224"/>
  <c r="AE45" i="224"/>
  <c r="AK45" i="224"/>
  <c r="AC45" i="224"/>
  <c r="AE48" i="224"/>
  <c r="AJ48" i="224"/>
  <c r="AF48" i="224"/>
  <c r="AD48" i="224"/>
  <c r="AK48" i="224"/>
  <c r="AC48" i="224"/>
  <c r="AJ57" i="224"/>
  <c r="AF57" i="224"/>
  <c r="AD57" i="224"/>
  <c r="AE57" i="224"/>
  <c r="AK57" i="224"/>
  <c r="AC57" i="224"/>
  <c r="AE58" i="224"/>
  <c r="AJ58" i="224"/>
  <c r="AF58" i="224"/>
  <c r="AD58" i="224"/>
  <c r="AK58" i="224"/>
  <c r="AC58" i="224"/>
  <c r="AE68" i="224"/>
  <c r="AJ68" i="224"/>
  <c r="AF68" i="224"/>
  <c r="AD68" i="224"/>
  <c r="AK68" i="224"/>
  <c r="AC68" i="224"/>
  <c r="AE69" i="224"/>
  <c r="AJ69" i="224"/>
  <c r="AF69" i="224"/>
  <c r="AD69" i="224"/>
  <c r="AK69" i="224"/>
  <c r="AC69" i="224"/>
  <c r="AT78" i="224"/>
  <c r="AN77" i="224"/>
  <c r="AJ79" i="224"/>
  <c r="AF79" i="224"/>
  <c r="AD79" i="224"/>
  <c r="AE79" i="224"/>
  <c r="AK79" i="224"/>
  <c r="AC79" i="224"/>
  <c r="AJ80" i="224"/>
  <c r="AF80" i="224"/>
  <c r="AD80" i="224"/>
  <c r="AE80" i="224"/>
  <c r="AK80" i="224"/>
  <c r="AC80" i="224"/>
  <c r="AE89" i="224"/>
  <c r="AJ89" i="224"/>
  <c r="AF89" i="224"/>
  <c r="AD89" i="224"/>
  <c r="AK89" i="224"/>
  <c r="AC89" i="224"/>
  <c r="AE92" i="224"/>
  <c r="AJ92" i="224"/>
  <c r="AF92" i="224"/>
  <c r="AD92" i="224"/>
  <c r="AK92" i="224"/>
  <c r="AC92" i="224"/>
  <c r="AE13" i="225"/>
  <c r="AJ13" i="225"/>
  <c r="AF13" i="225"/>
  <c r="AD13" i="225"/>
  <c r="AK13" i="225"/>
  <c r="AC13" i="225"/>
  <c r="AE15" i="225"/>
  <c r="AJ15" i="225"/>
  <c r="AF15" i="225"/>
  <c r="AD15" i="225"/>
  <c r="AK15" i="225"/>
  <c r="AC15" i="225"/>
  <c r="CK29" i="225"/>
  <c r="CQ32" i="225" s="1"/>
  <c r="AJ23" i="225"/>
  <c r="AF23" i="225"/>
  <c r="AD23" i="225"/>
  <c r="AE23" i="225"/>
  <c r="AK23" i="225"/>
  <c r="AC23" i="225"/>
  <c r="AT25" i="225"/>
  <c r="AP22" i="225"/>
  <c r="AE26" i="225"/>
  <c r="AJ26" i="225"/>
  <c r="AF26" i="225"/>
  <c r="AD26" i="225"/>
  <c r="AK26" i="225"/>
  <c r="AC26" i="225"/>
  <c r="AE35" i="225"/>
  <c r="AJ35" i="225"/>
  <c r="AF35" i="225"/>
  <c r="AD35" i="225"/>
  <c r="AK35" i="225"/>
  <c r="AC35" i="225"/>
  <c r="AT37" i="225"/>
  <c r="AQ33" i="225"/>
  <c r="AE36" i="225"/>
  <c r="AJ36" i="225"/>
  <c r="AF36" i="225"/>
  <c r="AD36" i="225"/>
  <c r="AK36" i="225"/>
  <c r="AC36" i="225"/>
  <c r="AE45" i="225"/>
  <c r="AJ45" i="225"/>
  <c r="AF45" i="225"/>
  <c r="AD45" i="225"/>
  <c r="AK45" i="225"/>
  <c r="AC45" i="225"/>
  <c r="AT47" i="225"/>
  <c r="AP44" i="225"/>
  <c r="AJ48" i="225"/>
  <c r="AF48" i="225"/>
  <c r="AD48" i="225"/>
  <c r="AE48" i="225"/>
  <c r="AK48" i="225"/>
  <c r="AC48" i="225"/>
  <c r="AE57" i="225"/>
  <c r="AJ57" i="225"/>
  <c r="AF57" i="225"/>
  <c r="AD57" i="225"/>
  <c r="AK57" i="225"/>
  <c r="AC57" i="225"/>
  <c r="AJ58" i="225"/>
  <c r="AF58" i="225"/>
  <c r="AD58" i="225"/>
  <c r="AE58" i="225"/>
  <c r="AK58" i="225"/>
  <c r="AC58" i="225"/>
  <c r="AJ68" i="225"/>
  <c r="AF68" i="225"/>
  <c r="AD68" i="225"/>
  <c r="AE68" i="225"/>
  <c r="AK68" i="225"/>
  <c r="AC68" i="225"/>
  <c r="AT70" i="225"/>
  <c r="AQ66" i="225"/>
  <c r="AJ69" i="225"/>
  <c r="AF69" i="225"/>
  <c r="AD69" i="225"/>
  <c r="AE69" i="225"/>
  <c r="AK69" i="225"/>
  <c r="AC69" i="225"/>
  <c r="AE79" i="225"/>
  <c r="AJ79" i="225"/>
  <c r="AF79" i="225"/>
  <c r="AD79" i="225"/>
  <c r="AK79" i="225"/>
  <c r="AC79" i="225"/>
  <c r="AE80" i="225"/>
  <c r="AJ80" i="225"/>
  <c r="AF80" i="225"/>
  <c r="AD80" i="225"/>
  <c r="AK80" i="225"/>
  <c r="AC80" i="225"/>
  <c r="AJ89" i="225"/>
  <c r="AF89" i="225"/>
  <c r="AD89" i="225"/>
  <c r="AE89" i="225"/>
  <c r="AK89" i="225"/>
  <c r="AC89" i="225"/>
  <c r="AJ92" i="225"/>
  <c r="AF92" i="225"/>
  <c r="AD92" i="225"/>
  <c r="AE92" i="225"/>
  <c r="AK92" i="225"/>
  <c r="AC92" i="225"/>
  <c r="AI89" i="223"/>
  <c r="AI90" i="223"/>
  <c r="H91" i="223"/>
  <c r="C92" i="223"/>
  <c r="AI92" i="223"/>
  <c r="C93" i="223"/>
  <c r="AI12" i="224"/>
  <c r="AI13" i="224"/>
  <c r="C14" i="224"/>
  <c r="AI14" i="224"/>
  <c r="C15" i="224"/>
  <c r="AI15" i="224"/>
  <c r="H17" i="224"/>
  <c r="CA22" i="224"/>
  <c r="C25" i="224"/>
  <c r="AI25" i="224"/>
  <c r="C26" i="224"/>
  <c r="AI26" i="224"/>
  <c r="C27" i="224"/>
  <c r="C28" i="224"/>
  <c r="CA30" i="224"/>
  <c r="AI34" i="224"/>
  <c r="AI35" i="224"/>
  <c r="C36" i="224"/>
  <c r="AI36" i="224"/>
  <c r="C37" i="224"/>
  <c r="AI37" i="224"/>
  <c r="CA38" i="224"/>
  <c r="H39" i="224"/>
  <c r="AI45" i="224"/>
  <c r="C47" i="224"/>
  <c r="AI47" i="224"/>
  <c r="H48" i="224"/>
  <c r="C50" i="224"/>
  <c r="AI57" i="224"/>
  <c r="H58" i="224"/>
  <c r="C59" i="224"/>
  <c r="AI59" i="224"/>
  <c r="H60" i="224"/>
  <c r="AI67" i="224"/>
  <c r="H69" i="224"/>
  <c r="C70" i="224"/>
  <c r="AI70" i="224"/>
  <c r="C71" i="224"/>
  <c r="H72" i="224"/>
  <c r="AI79" i="224"/>
  <c r="C80" i="224"/>
  <c r="AI80" i="224"/>
  <c r="H81" i="224"/>
  <c r="C82" i="224"/>
  <c r="C83" i="224"/>
  <c r="C91" i="224"/>
  <c r="AI91" i="224"/>
  <c r="H92" i="224"/>
  <c r="H93" i="224"/>
  <c r="H94" i="224"/>
  <c r="H14" i="225"/>
  <c r="CA14" i="225"/>
  <c r="H15" i="225"/>
  <c r="H16" i="225"/>
  <c r="C17" i="225"/>
  <c r="AI23" i="225"/>
  <c r="AI24" i="225"/>
  <c r="H25" i="225"/>
  <c r="H26" i="225"/>
  <c r="CQ26" i="225"/>
  <c r="H27" i="225"/>
  <c r="H28" i="225"/>
  <c r="H36" i="225"/>
  <c r="H37" i="225"/>
  <c r="H38" i="225"/>
  <c r="C39" i="225"/>
  <c r="AI46" i="225"/>
  <c r="H47" i="225"/>
  <c r="C48" i="225"/>
  <c r="AI48" i="225"/>
  <c r="H49" i="225"/>
  <c r="H50" i="225"/>
  <c r="AI56" i="225"/>
  <c r="C58" i="225"/>
  <c r="AI58" i="225"/>
  <c r="H59" i="225"/>
  <c r="H61" i="225"/>
  <c r="AI68" i="225"/>
  <c r="C69" i="225"/>
  <c r="AI69" i="225"/>
  <c r="H70" i="225"/>
  <c r="H71" i="225"/>
  <c r="C72" i="225"/>
  <c r="AI78" i="225"/>
  <c r="H80" i="225"/>
  <c r="C81" i="225"/>
  <c r="AI81" i="225"/>
  <c r="H82" i="225"/>
  <c r="H83" i="225"/>
  <c r="AI89" i="225"/>
  <c r="AI90" i="225"/>
  <c r="H91" i="225"/>
  <c r="C92" i="225"/>
  <c r="AI92" i="225"/>
  <c r="C93" i="225"/>
  <c r="C16" i="226"/>
  <c r="C14" i="226"/>
  <c r="AI12" i="226"/>
  <c r="AJ13" i="226"/>
  <c r="AF13" i="226"/>
  <c r="AD13" i="226"/>
  <c r="AE13" i="226"/>
  <c r="AK13" i="226"/>
  <c r="AC13" i="226"/>
  <c r="AV12" i="226"/>
  <c r="AM12" i="226"/>
  <c r="AC12" i="226"/>
  <c r="AJ15" i="226"/>
  <c r="AF15" i="226"/>
  <c r="AD15" i="226"/>
  <c r="AE15" i="226"/>
  <c r="AK15" i="226"/>
  <c r="AC15" i="226"/>
  <c r="CK29" i="226"/>
  <c r="CQ32" i="226" s="1"/>
  <c r="AT24" i="226"/>
  <c r="AO22" i="226"/>
  <c r="AE23" i="226"/>
  <c r="AJ23" i="226"/>
  <c r="AF23" i="226"/>
  <c r="AD23" i="226"/>
  <c r="AK23" i="226"/>
  <c r="AC23" i="226"/>
  <c r="AJ26" i="226"/>
  <c r="AF26" i="226"/>
  <c r="AD26" i="226"/>
  <c r="AE26" i="226"/>
  <c r="AK26" i="226"/>
  <c r="AC26" i="226"/>
  <c r="AJ35" i="226"/>
  <c r="AF35" i="226"/>
  <c r="AD35" i="226"/>
  <c r="AE35" i="226"/>
  <c r="AK35" i="226"/>
  <c r="AC35" i="226"/>
  <c r="AJ36" i="226"/>
  <c r="AF36" i="226"/>
  <c r="AD36" i="226"/>
  <c r="AE36" i="226"/>
  <c r="AK36" i="226"/>
  <c r="AC36" i="226"/>
  <c r="AJ45" i="226"/>
  <c r="AF45" i="226"/>
  <c r="AD45" i="226"/>
  <c r="AE45" i="226"/>
  <c r="AK45" i="226"/>
  <c r="AC45" i="226"/>
  <c r="AE48" i="226"/>
  <c r="AJ48" i="226"/>
  <c r="AF48" i="226"/>
  <c r="AD48" i="226"/>
  <c r="AK48" i="226"/>
  <c r="AC48" i="226"/>
  <c r="AJ57" i="226"/>
  <c r="AF57" i="226"/>
  <c r="AD57" i="226"/>
  <c r="AE57" i="226"/>
  <c r="AK57" i="226"/>
  <c r="AC57" i="226"/>
  <c r="AE58" i="226"/>
  <c r="AJ58" i="226"/>
  <c r="AF58" i="226"/>
  <c r="AD58" i="226"/>
  <c r="AK58" i="226"/>
  <c r="AC58" i="226"/>
  <c r="AE68" i="226"/>
  <c r="AJ68" i="226"/>
  <c r="AF68" i="226"/>
  <c r="AD68" i="226"/>
  <c r="AK68" i="226"/>
  <c r="AC68" i="226"/>
  <c r="AE69" i="226"/>
  <c r="AJ69" i="226"/>
  <c r="AF69" i="226"/>
  <c r="AD69" i="226"/>
  <c r="AK69" i="226"/>
  <c r="AC69" i="226"/>
  <c r="AT78" i="226"/>
  <c r="AN77" i="226"/>
  <c r="AJ79" i="226"/>
  <c r="AF79" i="226"/>
  <c r="AD79" i="226"/>
  <c r="AE79" i="226"/>
  <c r="AK79" i="226"/>
  <c r="AC79" i="226"/>
  <c r="AJ80" i="226"/>
  <c r="AF80" i="226"/>
  <c r="AD80" i="226"/>
  <c r="AE80" i="226"/>
  <c r="AK80" i="226"/>
  <c r="AC80" i="226"/>
  <c r="AE89" i="226"/>
  <c r="AJ89" i="226"/>
  <c r="AF89" i="226"/>
  <c r="AD89" i="226"/>
  <c r="AK89" i="226"/>
  <c r="AC89" i="226"/>
  <c r="AE92" i="226"/>
  <c r="AJ92" i="226"/>
  <c r="AF92" i="226"/>
  <c r="AD92" i="226"/>
  <c r="AK92" i="226"/>
  <c r="AC92" i="226"/>
  <c r="AE13" i="227"/>
  <c r="AJ13" i="227"/>
  <c r="AF13" i="227"/>
  <c r="AD13" i="227"/>
  <c r="AK13" i="227"/>
  <c r="AC13" i="227"/>
  <c r="AI91" i="223"/>
  <c r="H92" i="223"/>
  <c r="H15" i="224"/>
  <c r="H25" i="224"/>
  <c r="H26" i="224"/>
  <c r="CQ26" i="224"/>
  <c r="H37" i="224"/>
  <c r="AI46" i="224"/>
  <c r="H47" i="224"/>
  <c r="AI48" i="224"/>
  <c r="AI56" i="224"/>
  <c r="C58" i="224"/>
  <c r="AI58" i="224"/>
  <c r="AI68" i="224"/>
  <c r="H70" i="224"/>
  <c r="H80" i="224"/>
  <c r="AI81" i="224"/>
  <c r="AI89" i="224"/>
  <c r="AI90" i="224"/>
  <c r="C92" i="224"/>
  <c r="AI12" i="225"/>
  <c r="AI13" i="225"/>
  <c r="C14" i="225"/>
  <c r="AI14" i="225"/>
  <c r="C25" i="225"/>
  <c r="C26" i="225"/>
  <c r="AI34" i="225"/>
  <c r="AI35" i="225"/>
  <c r="C36" i="225"/>
  <c r="AI36" i="225"/>
  <c r="AI45" i="225"/>
  <c r="C47" i="225"/>
  <c r="AI57" i="225"/>
  <c r="C59" i="225"/>
  <c r="AI59" i="225"/>
  <c r="AI67" i="225"/>
  <c r="H69" i="225"/>
  <c r="AI79" i="225"/>
  <c r="C80" i="225"/>
  <c r="AI91" i="225"/>
  <c r="H92" i="225"/>
  <c r="C17" i="226"/>
  <c r="C15" i="226"/>
  <c r="AI13" i="226"/>
  <c r="BP18" i="226"/>
  <c r="AJ14" i="226"/>
  <c r="AF14" i="226"/>
  <c r="AD14" i="226"/>
  <c r="AE14" i="226"/>
  <c r="AK14" i="226"/>
  <c r="AC14" i="226"/>
  <c r="AT23" i="226"/>
  <c r="AN22" i="226"/>
  <c r="AE24" i="226"/>
  <c r="AJ24" i="226"/>
  <c r="AF24" i="226"/>
  <c r="AD24" i="226"/>
  <c r="AK24" i="226"/>
  <c r="AC24" i="226"/>
  <c r="AJ25" i="226"/>
  <c r="AF25" i="226"/>
  <c r="AD25" i="226"/>
  <c r="AE25" i="226"/>
  <c r="AK25" i="226"/>
  <c r="AC25" i="226"/>
  <c r="AJ34" i="226"/>
  <c r="AF34" i="226"/>
  <c r="AD34" i="226"/>
  <c r="AE34" i="226"/>
  <c r="AK34" i="226"/>
  <c r="AC34" i="226"/>
  <c r="BP40" i="226"/>
  <c r="AJ37" i="226"/>
  <c r="AF37" i="226"/>
  <c r="AD37" i="226"/>
  <c r="AE37" i="226"/>
  <c r="AK37" i="226"/>
  <c r="AC37" i="226"/>
  <c r="AE46" i="226"/>
  <c r="AJ46" i="226"/>
  <c r="AF46" i="226"/>
  <c r="AD46" i="226"/>
  <c r="AK46" i="226"/>
  <c r="AC46" i="226"/>
  <c r="AJ47" i="226"/>
  <c r="AF47" i="226"/>
  <c r="AD47" i="226"/>
  <c r="AE47" i="226"/>
  <c r="AK47" i="226"/>
  <c r="AC47" i="226"/>
  <c r="AE56" i="226"/>
  <c r="AJ56" i="226"/>
  <c r="AF56" i="226"/>
  <c r="AD56" i="226"/>
  <c r="AK56" i="226"/>
  <c r="AC56" i="226"/>
  <c r="AJ59" i="226"/>
  <c r="AF59" i="226"/>
  <c r="AD59" i="226"/>
  <c r="AE59" i="226"/>
  <c r="AK59" i="226"/>
  <c r="AC59" i="226"/>
  <c r="AJ67" i="226"/>
  <c r="AF67" i="226"/>
  <c r="AD67" i="226"/>
  <c r="AE67" i="226"/>
  <c r="AK67" i="226"/>
  <c r="AC67" i="226"/>
  <c r="AT69" i="226"/>
  <c r="AP66" i="226"/>
  <c r="AJ70" i="226"/>
  <c r="AF70" i="226"/>
  <c r="AD70" i="226"/>
  <c r="AE70" i="226"/>
  <c r="AK70" i="226"/>
  <c r="AC70" i="226"/>
  <c r="AE78" i="226"/>
  <c r="AJ78" i="226"/>
  <c r="AF78" i="226"/>
  <c r="AD78" i="226"/>
  <c r="AK78" i="226"/>
  <c r="AC78" i="226"/>
  <c r="AE81" i="226"/>
  <c r="AJ81" i="226"/>
  <c r="AF81" i="226"/>
  <c r="AD81" i="226"/>
  <c r="AK81" i="226"/>
  <c r="AC81" i="226"/>
  <c r="AE90" i="226"/>
  <c r="AJ90" i="226"/>
  <c r="AF90" i="226"/>
  <c r="AD90" i="226"/>
  <c r="AK90" i="226"/>
  <c r="AC90" i="226"/>
  <c r="AT92" i="226"/>
  <c r="AQ88" i="226"/>
  <c r="AJ91" i="226"/>
  <c r="AF91" i="226"/>
  <c r="AD91" i="226"/>
  <c r="AE91" i="226"/>
  <c r="AK91" i="226"/>
  <c r="AC91" i="226"/>
  <c r="AE12" i="227"/>
  <c r="AJ12" i="227"/>
  <c r="AF12" i="227"/>
  <c r="AD12" i="227"/>
  <c r="AK12" i="227"/>
  <c r="AC12" i="227"/>
  <c r="AE14" i="227"/>
  <c r="AJ14" i="227"/>
  <c r="AF14" i="227"/>
  <c r="AD14" i="227"/>
  <c r="AK14" i="227"/>
  <c r="AC14" i="227"/>
  <c r="AI14" i="226"/>
  <c r="AI15" i="226"/>
  <c r="H17" i="226"/>
  <c r="CA22" i="226"/>
  <c r="C25" i="226"/>
  <c r="AI25" i="226"/>
  <c r="C26" i="226"/>
  <c r="AI26" i="226"/>
  <c r="C27" i="226"/>
  <c r="C28" i="226"/>
  <c r="CA30" i="226"/>
  <c r="AI34" i="226"/>
  <c r="AI35" i="226"/>
  <c r="C36" i="226"/>
  <c r="AI36" i="226"/>
  <c r="C37" i="226"/>
  <c r="AI37" i="226"/>
  <c r="CA38" i="226"/>
  <c r="H39" i="226"/>
  <c r="AI45" i="226"/>
  <c r="C47" i="226"/>
  <c r="AI47" i="226"/>
  <c r="H48" i="226"/>
  <c r="C50" i="226"/>
  <c r="AI57" i="226"/>
  <c r="H58" i="226"/>
  <c r="C59" i="226"/>
  <c r="AI59" i="226"/>
  <c r="H60" i="226"/>
  <c r="AI67" i="226"/>
  <c r="H69" i="226"/>
  <c r="C70" i="226"/>
  <c r="AI70" i="226"/>
  <c r="C71" i="226"/>
  <c r="H72" i="226"/>
  <c r="AI79" i="226"/>
  <c r="C80" i="226"/>
  <c r="AI80" i="226"/>
  <c r="H81" i="226"/>
  <c r="C82" i="226"/>
  <c r="C83" i="226"/>
  <c r="C91" i="226"/>
  <c r="AI91" i="226"/>
  <c r="H92" i="226"/>
  <c r="H93" i="226"/>
  <c r="H94" i="226"/>
  <c r="C17" i="227"/>
  <c r="C15" i="227"/>
  <c r="H16" i="227"/>
  <c r="H15" i="227"/>
  <c r="AI15" i="227"/>
  <c r="CA14" i="227"/>
  <c r="H14" i="227"/>
  <c r="CK29" i="227"/>
  <c r="AT24" i="227"/>
  <c r="AO22" i="227"/>
  <c r="AE23" i="227"/>
  <c r="AJ23" i="227"/>
  <c r="AF23" i="227"/>
  <c r="AD23" i="227"/>
  <c r="AK23" i="227"/>
  <c r="AC23" i="227"/>
  <c r="AJ26" i="227"/>
  <c r="AF26" i="227"/>
  <c r="AD26" i="227"/>
  <c r="AE26" i="227"/>
  <c r="AK26" i="227"/>
  <c r="AC26" i="227"/>
  <c r="CQ32" i="227"/>
  <c r="AJ35" i="227"/>
  <c r="AF35" i="227"/>
  <c r="AD35" i="227"/>
  <c r="AE35" i="227"/>
  <c r="AK35" i="227"/>
  <c r="AC35" i="227"/>
  <c r="AJ36" i="227"/>
  <c r="AF36" i="227"/>
  <c r="AD36" i="227"/>
  <c r="AE36" i="227"/>
  <c r="AK36" i="227"/>
  <c r="AC36" i="227"/>
  <c r="AJ45" i="227"/>
  <c r="AF45" i="227"/>
  <c r="AD45" i="227"/>
  <c r="AE45" i="227"/>
  <c r="AK45" i="227"/>
  <c r="AC45" i="227"/>
  <c r="AE48" i="227"/>
  <c r="AJ48" i="227"/>
  <c r="AF48" i="227"/>
  <c r="AD48" i="227"/>
  <c r="AK48" i="227"/>
  <c r="AC48" i="227"/>
  <c r="AJ57" i="227"/>
  <c r="AF57" i="227"/>
  <c r="AD57" i="227"/>
  <c r="AE57" i="227"/>
  <c r="AK57" i="227"/>
  <c r="AC57" i="227"/>
  <c r="AE58" i="227"/>
  <c r="AJ58" i="227"/>
  <c r="AF58" i="227"/>
  <c r="AD58" i="227"/>
  <c r="AK58" i="227"/>
  <c r="AC58" i="227"/>
  <c r="AE68" i="227"/>
  <c r="AJ68" i="227"/>
  <c r="AF68" i="227"/>
  <c r="AD68" i="227"/>
  <c r="AK68" i="227"/>
  <c r="AC68" i="227"/>
  <c r="AE69" i="227"/>
  <c r="AJ69" i="227"/>
  <c r="AF69" i="227"/>
  <c r="AD69" i="227"/>
  <c r="AK69" i="227"/>
  <c r="AC69" i="227"/>
  <c r="AT78" i="227"/>
  <c r="AN77" i="227"/>
  <c r="AJ79" i="227"/>
  <c r="AF79" i="227"/>
  <c r="AD79" i="227"/>
  <c r="AE79" i="227"/>
  <c r="AK79" i="227"/>
  <c r="AC79" i="227"/>
  <c r="AJ80" i="227"/>
  <c r="AF80" i="227"/>
  <c r="AD80" i="227"/>
  <c r="AE80" i="227"/>
  <c r="AK80" i="227"/>
  <c r="AC80" i="227"/>
  <c r="AE89" i="227"/>
  <c r="AJ89" i="227"/>
  <c r="AF89" i="227"/>
  <c r="AD89" i="227"/>
  <c r="AK89" i="227"/>
  <c r="AC89" i="227"/>
  <c r="AE92" i="227"/>
  <c r="AJ92" i="227"/>
  <c r="AF92" i="227"/>
  <c r="AD92" i="227"/>
  <c r="AK92" i="227"/>
  <c r="AC92" i="227"/>
  <c r="AE13" i="228"/>
  <c r="AJ13" i="228"/>
  <c r="AF13" i="228"/>
  <c r="AD13" i="228"/>
  <c r="AK13" i="228"/>
  <c r="AC13" i="228"/>
  <c r="AE15" i="228"/>
  <c r="AJ15" i="228"/>
  <c r="AF15" i="228"/>
  <c r="AD15" i="228"/>
  <c r="AK15" i="228"/>
  <c r="AC15" i="228"/>
  <c r="CK29" i="228"/>
  <c r="AE24" i="228"/>
  <c r="AJ24" i="228"/>
  <c r="AF24" i="228"/>
  <c r="AD24" i="228"/>
  <c r="AK24" i="228"/>
  <c r="AC24" i="228"/>
  <c r="H15" i="226"/>
  <c r="H25" i="226"/>
  <c r="H26" i="226"/>
  <c r="CQ26" i="226"/>
  <c r="H37" i="226"/>
  <c r="AI46" i="226"/>
  <c r="H47" i="226"/>
  <c r="AI48" i="226"/>
  <c r="AI56" i="226"/>
  <c r="C58" i="226"/>
  <c r="AI58" i="226"/>
  <c r="AI68" i="226"/>
  <c r="H70" i="226"/>
  <c r="H80" i="226"/>
  <c r="AI81" i="226"/>
  <c r="AI89" i="226"/>
  <c r="AI90" i="226"/>
  <c r="C92" i="226"/>
  <c r="AI12" i="227"/>
  <c r="AJ15" i="227"/>
  <c r="AF15" i="227"/>
  <c r="AD15" i="227"/>
  <c r="AE15" i="227"/>
  <c r="AK15" i="227"/>
  <c r="AC15" i="227"/>
  <c r="AI13" i="227"/>
  <c r="C14" i="227"/>
  <c r="AI14" i="227"/>
  <c r="BP14" i="227"/>
  <c r="AT23" i="227"/>
  <c r="AN22" i="227"/>
  <c r="AE24" i="227"/>
  <c r="AJ24" i="227"/>
  <c r="AF24" i="227"/>
  <c r="AD24" i="227"/>
  <c r="AK24" i="227"/>
  <c r="AC24" i="227"/>
  <c r="AJ25" i="227"/>
  <c r="AF25" i="227"/>
  <c r="AD25" i="227"/>
  <c r="AE25" i="227"/>
  <c r="AK25" i="227"/>
  <c r="AC25" i="227"/>
  <c r="AJ34" i="227"/>
  <c r="AF34" i="227"/>
  <c r="AD34" i="227"/>
  <c r="AE34" i="227"/>
  <c r="AK34" i="227"/>
  <c r="AC34" i="227"/>
  <c r="BP40" i="227"/>
  <c r="AJ37" i="227"/>
  <c r="AF37" i="227"/>
  <c r="AD37" i="227"/>
  <c r="AE37" i="227"/>
  <c r="AK37" i="227"/>
  <c r="AC37" i="227"/>
  <c r="AE46" i="227"/>
  <c r="AJ46" i="227"/>
  <c r="AF46" i="227"/>
  <c r="AD46" i="227"/>
  <c r="AK46" i="227"/>
  <c r="AC46" i="227"/>
  <c r="AJ47" i="227"/>
  <c r="AF47" i="227"/>
  <c r="AD47" i="227"/>
  <c r="AE47" i="227"/>
  <c r="AK47" i="227"/>
  <c r="AC47" i="227"/>
  <c r="AE56" i="227"/>
  <c r="AJ56" i="227"/>
  <c r="AF56" i="227"/>
  <c r="AD56" i="227"/>
  <c r="AK56" i="227"/>
  <c r="AC56" i="227"/>
  <c r="AJ59" i="227"/>
  <c r="AF59" i="227"/>
  <c r="AD59" i="227"/>
  <c r="AE59" i="227"/>
  <c r="AK59" i="227"/>
  <c r="AC59" i="227"/>
  <c r="AJ67" i="227"/>
  <c r="AF67" i="227"/>
  <c r="AD67" i="227"/>
  <c r="AE67" i="227"/>
  <c r="AK67" i="227"/>
  <c r="AC67" i="227"/>
  <c r="AT69" i="227"/>
  <c r="AP66" i="227"/>
  <c r="AJ70" i="227"/>
  <c r="AF70" i="227"/>
  <c r="AD70" i="227"/>
  <c r="AE70" i="227"/>
  <c r="AK70" i="227"/>
  <c r="AC70" i="227"/>
  <c r="AE78" i="227"/>
  <c r="AJ78" i="227"/>
  <c r="AF78" i="227"/>
  <c r="AD78" i="227"/>
  <c r="AK78" i="227"/>
  <c r="AC78" i="227"/>
  <c r="AE81" i="227"/>
  <c r="AJ81" i="227"/>
  <c r="AF81" i="227"/>
  <c r="AD81" i="227"/>
  <c r="AK81" i="227"/>
  <c r="AC81" i="227"/>
  <c r="AE90" i="227"/>
  <c r="AJ90" i="227"/>
  <c r="AF90" i="227"/>
  <c r="AD90" i="227"/>
  <c r="AK90" i="227"/>
  <c r="AC90" i="227"/>
  <c r="AT92" i="227"/>
  <c r="AQ88" i="227"/>
  <c r="AJ91" i="227"/>
  <c r="AF91" i="227"/>
  <c r="AD91" i="227"/>
  <c r="AE91" i="227"/>
  <c r="AK91" i="227"/>
  <c r="AC91" i="227"/>
  <c r="AE12" i="228"/>
  <c r="AJ12" i="228"/>
  <c r="AF12" i="228"/>
  <c r="AD12" i="228"/>
  <c r="AK12" i="228"/>
  <c r="AC12" i="228"/>
  <c r="BP18" i="228"/>
  <c r="AT15" i="228"/>
  <c r="AQ11" i="228"/>
  <c r="AE14" i="228"/>
  <c r="AJ14" i="228"/>
  <c r="AF14" i="228"/>
  <c r="AD14" i="228"/>
  <c r="AK14" i="228"/>
  <c r="AC14" i="228"/>
  <c r="AJ23" i="228"/>
  <c r="AF23" i="228"/>
  <c r="AD23" i="228"/>
  <c r="AE23" i="228"/>
  <c r="AK23" i="228"/>
  <c r="AC23" i="228"/>
  <c r="CA22" i="227"/>
  <c r="C25" i="227"/>
  <c r="AI25" i="227"/>
  <c r="C26" i="227"/>
  <c r="AI26" i="227"/>
  <c r="C27" i="227"/>
  <c r="C28" i="227"/>
  <c r="CA30" i="227"/>
  <c r="AI34" i="227"/>
  <c r="AI35" i="227"/>
  <c r="C36" i="227"/>
  <c r="AI36" i="227"/>
  <c r="C37" i="227"/>
  <c r="AI37" i="227"/>
  <c r="CA38" i="227"/>
  <c r="H39" i="227"/>
  <c r="AI45" i="227"/>
  <c r="C47" i="227"/>
  <c r="AI47" i="227"/>
  <c r="H48" i="227"/>
  <c r="C50" i="227"/>
  <c r="AI57" i="227"/>
  <c r="H58" i="227"/>
  <c r="C59" i="227"/>
  <c r="AI59" i="227"/>
  <c r="H60" i="227"/>
  <c r="AI67" i="227"/>
  <c r="H69" i="227"/>
  <c r="C70" i="227"/>
  <c r="AI70" i="227"/>
  <c r="C71" i="227"/>
  <c r="H72" i="227"/>
  <c r="AI79" i="227"/>
  <c r="C80" i="227"/>
  <c r="AI80" i="227"/>
  <c r="H81" i="227"/>
  <c r="C82" i="227"/>
  <c r="C83" i="227"/>
  <c r="C91" i="227"/>
  <c r="AI91" i="227"/>
  <c r="H92" i="227"/>
  <c r="H93" i="227"/>
  <c r="H94" i="227"/>
  <c r="H14" i="228"/>
  <c r="CA14" i="228"/>
  <c r="H15" i="228"/>
  <c r="H16" i="228"/>
  <c r="C17" i="228"/>
  <c r="C27" i="228"/>
  <c r="C25" i="228"/>
  <c r="AI23" i="228"/>
  <c r="H28" i="228"/>
  <c r="H25" i="228"/>
  <c r="AI25" i="228"/>
  <c r="AJ26" i="228"/>
  <c r="AF26" i="228"/>
  <c r="AD26" i="228"/>
  <c r="AE26" i="228"/>
  <c r="AK26" i="228"/>
  <c r="AC26" i="228"/>
  <c r="AJ34" i="228"/>
  <c r="AF34" i="228"/>
  <c r="AD34" i="228"/>
  <c r="AE34" i="228"/>
  <c r="AK34" i="228"/>
  <c r="AC34" i="228"/>
  <c r="BP40" i="228"/>
  <c r="AJ37" i="228"/>
  <c r="AF37" i="228"/>
  <c r="AD37" i="228"/>
  <c r="AE37" i="228"/>
  <c r="AK37" i="228"/>
  <c r="AC37" i="228"/>
  <c r="AE46" i="228"/>
  <c r="AJ46" i="228"/>
  <c r="AF46" i="228"/>
  <c r="AD46" i="228"/>
  <c r="AK46" i="228"/>
  <c r="AC46" i="228"/>
  <c r="AJ47" i="228"/>
  <c r="AF47" i="228"/>
  <c r="AD47" i="228"/>
  <c r="AE47" i="228"/>
  <c r="AK47" i="228"/>
  <c r="AC47" i="228"/>
  <c r="AE56" i="228"/>
  <c r="AJ56" i="228"/>
  <c r="AF56" i="228"/>
  <c r="AD56" i="228"/>
  <c r="AK56" i="228"/>
  <c r="AC56" i="228"/>
  <c r="AJ59" i="228"/>
  <c r="AF59" i="228"/>
  <c r="AD59" i="228"/>
  <c r="AE59" i="228"/>
  <c r="AK59" i="228"/>
  <c r="AC59" i="228"/>
  <c r="AJ67" i="228"/>
  <c r="AF67" i="228"/>
  <c r="AD67" i="228"/>
  <c r="AE67" i="228"/>
  <c r="AV67" i="228"/>
  <c r="AM67" i="228"/>
  <c r="H25" i="227"/>
  <c r="H26" i="227"/>
  <c r="CQ26" i="227"/>
  <c r="H37" i="227"/>
  <c r="AI46" i="227"/>
  <c r="H47" i="227"/>
  <c r="AI48" i="227"/>
  <c r="AI56" i="227"/>
  <c r="C58" i="227"/>
  <c r="AI58" i="227"/>
  <c r="AI68" i="227"/>
  <c r="H70" i="227"/>
  <c r="H80" i="227"/>
  <c r="AI81" i="227"/>
  <c r="AI89" i="227"/>
  <c r="AI90" i="227"/>
  <c r="C92" i="227"/>
  <c r="AI12" i="228"/>
  <c r="AI13" i="228"/>
  <c r="C14" i="228"/>
  <c r="AI14" i="228"/>
  <c r="AI24" i="228"/>
  <c r="C28" i="228"/>
  <c r="C26" i="228"/>
  <c r="CQ26" i="228"/>
  <c r="H27" i="228"/>
  <c r="H26" i="228"/>
  <c r="AI26" i="228"/>
  <c r="AJ25" i="228"/>
  <c r="AF25" i="228"/>
  <c r="AD25" i="228"/>
  <c r="AE25" i="228"/>
  <c r="AK25" i="228"/>
  <c r="AC25" i="228"/>
  <c r="CQ32" i="228"/>
  <c r="AJ35" i="228"/>
  <c r="AF35" i="228"/>
  <c r="AD35" i="228"/>
  <c r="AE35" i="228"/>
  <c r="AK35" i="228"/>
  <c r="AC35" i="228"/>
  <c r="AJ36" i="228"/>
  <c r="AF36" i="228"/>
  <c r="AD36" i="228"/>
  <c r="AE36" i="228"/>
  <c r="AK36" i="228"/>
  <c r="AC36" i="228"/>
  <c r="AJ45" i="228"/>
  <c r="AF45" i="228"/>
  <c r="AD45" i="228"/>
  <c r="AE45" i="228"/>
  <c r="AK45" i="228"/>
  <c r="AC45" i="228"/>
  <c r="AE48" i="228"/>
  <c r="AJ48" i="228"/>
  <c r="AF48" i="228"/>
  <c r="AD48" i="228"/>
  <c r="AK48" i="228"/>
  <c r="AC48" i="228"/>
  <c r="AJ57" i="228"/>
  <c r="AF57" i="228"/>
  <c r="AD57" i="228"/>
  <c r="AE57" i="228"/>
  <c r="AK57" i="228"/>
  <c r="AC57" i="228"/>
  <c r="AE58" i="228"/>
  <c r="AJ58" i="228"/>
  <c r="AF58" i="228"/>
  <c r="AD58" i="228"/>
  <c r="AK58" i="228"/>
  <c r="AC58" i="228"/>
  <c r="AE68" i="228"/>
  <c r="AJ68" i="228"/>
  <c r="AF68" i="228"/>
  <c r="AD68" i="228"/>
  <c r="AK68" i="228"/>
  <c r="AC68" i="228"/>
  <c r="CA30" i="228"/>
  <c r="AI34" i="228"/>
  <c r="AI35" i="228"/>
  <c r="C36" i="228"/>
  <c r="AI36" i="228"/>
  <c r="C37" i="228"/>
  <c r="AI37" i="228"/>
  <c r="CA38" i="228"/>
  <c r="H39" i="228"/>
  <c r="AI45" i="228"/>
  <c r="C47" i="228"/>
  <c r="AI47" i="228"/>
  <c r="H48" i="228"/>
  <c r="C50" i="228"/>
  <c r="AI57" i="228"/>
  <c r="H58" i="228"/>
  <c r="C59" i="228"/>
  <c r="AI59" i="228"/>
  <c r="H60" i="228"/>
  <c r="AC67" i="228"/>
  <c r="AI67" i="228"/>
  <c r="H71" i="228"/>
  <c r="H70" i="228"/>
  <c r="AI70" i="228"/>
  <c r="AE69" i="228"/>
  <c r="AJ69" i="228"/>
  <c r="AF69" i="228"/>
  <c r="AD69" i="228"/>
  <c r="AK69" i="228"/>
  <c r="AC69" i="228"/>
  <c r="AT78" i="228"/>
  <c r="AN77" i="228"/>
  <c r="AJ79" i="228"/>
  <c r="AF79" i="228"/>
  <c r="AD79" i="228"/>
  <c r="AE79" i="228"/>
  <c r="AK79" i="228"/>
  <c r="AC79" i="228"/>
  <c r="AJ80" i="228"/>
  <c r="AF80" i="228"/>
  <c r="AD80" i="228"/>
  <c r="AE80" i="228"/>
  <c r="AK80" i="228"/>
  <c r="AC80" i="228"/>
  <c r="AE89" i="228"/>
  <c r="AJ89" i="228"/>
  <c r="AF89" i="228"/>
  <c r="AD89" i="228"/>
  <c r="AK89" i="228"/>
  <c r="AC89" i="228"/>
  <c r="AE92" i="228"/>
  <c r="AJ92" i="228"/>
  <c r="AF92" i="228"/>
  <c r="AD92" i="228"/>
  <c r="AK92" i="228"/>
  <c r="AC92" i="228"/>
  <c r="AE13" i="229"/>
  <c r="AJ13" i="229"/>
  <c r="AF13" i="229"/>
  <c r="AD13" i="229"/>
  <c r="AK13" i="229"/>
  <c r="AC13" i="229"/>
  <c r="AE15" i="229"/>
  <c r="AJ15" i="229"/>
  <c r="AF15" i="229"/>
  <c r="AD15" i="229"/>
  <c r="AK15" i="229"/>
  <c r="AC15" i="229"/>
  <c r="CK29" i="229"/>
  <c r="AJ23" i="229"/>
  <c r="AF23" i="229"/>
  <c r="AD23" i="229"/>
  <c r="AE23" i="229"/>
  <c r="AK23" i="229"/>
  <c r="AC23" i="229"/>
  <c r="AE26" i="229"/>
  <c r="AJ26" i="229"/>
  <c r="AF26" i="229"/>
  <c r="AD26" i="229"/>
  <c r="AK26" i="229"/>
  <c r="AC26" i="229"/>
  <c r="H37" i="228"/>
  <c r="AI46" i="228"/>
  <c r="H47" i="228"/>
  <c r="AI48" i="228"/>
  <c r="AI56" i="228"/>
  <c r="C58" i="228"/>
  <c r="AI58" i="228"/>
  <c r="C72" i="228"/>
  <c r="C70" i="228"/>
  <c r="AI69" i="228"/>
  <c r="H72" i="228"/>
  <c r="AJ70" i="228"/>
  <c r="AF70" i="228"/>
  <c r="AD70" i="228"/>
  <c r="AE70" i="228"/>
  <c r="AK70" i="228"/>
  <c r="AC70" i="228"/>
  <c r="AI68" i="228"/>
  <c r="C69" i="228"/>
  <c r="AE78" i="228"/>
  <c r="AJ78" i="228"/>
  <c r="AF78" i="228"/>
  <c r="AD78" i="228"/>
  <c r="AK78" i="228"/>
  <c r="AC78" i="228"/>
  <c r="BP84" i="228"/>
  <c r="AE81" i="228"/>
  <c r="AJ81" i="228"/>
  <c r="AF81" i="228"/>
  <c r="AD81" i="228"/>
  <c r="AK81" i="228"/>
  <c r="AC81" i="228"/>
  <c r="AE90" i="228"/>
  <c r="AJ90" i="228"/>
  <c r="AF90" i="228"/>
  <c r="AD90" i="228"/>
  <c r="AK90" i="228"/>
  <c r="AC90" i="228"/>
  <c r="AT92" i="228"/>
  <c r="AQ88" i="228"/>
  <c r="AJ91" i="228"/>
  <c r="AF91" i="228"/>
  <c r="AD91" i="228"/>
  <c r="AE91" i="228"/>
  <c r="AK91" i="228"/>
  <c r="AC91" i="228"/>
  <c r="AE12" i="229"/>
  <c r="AJ12" i="229"/>
  <c r="AF12" i="229"/>
  <c r="AD12" i="229"/>
  <c r="AK12" i="229"/>
  <c r="AC12" i="229"/>
  <c r="AT15" i="229"/>
  <c r="AQ11" i="229"/>
  <c r="AE14" i="229"/>
  <c r="AJ14" i="229"/>
  <c r="AF14" i="229"/>
  <c r="AD14" i="229"/>
  <c r="AK14" i="229"/>
  <c r="AC14" i="229"/>
  <c r="AJ24" i="229"/>
  <c r="AF24" i="229"/>
  <c r="AD24" i="229"/>
  <c r="AE24" i="229"/>
  <c r="AK24" i="229"/>
  <c r="AC24" i="229"/>
  <c r="AE25" i="229"/>
  <c r="AJ25" i="229"/>
  <c r="AF25" i="229"/>
  <c r="AD25" i="229"/>
  <c r="AK25" i="229"/>
  <c r="AC25" i="229"/>
  <c r="AI79" i="228"/>
  <c r="C80" i="228"/>
  <c r="AI80" i="228"/>
  <c r="H81" i="228"/>
  <c r="C82" i="228"/>
  <c r="C83" i="228"/>
  <c r="C91" i="228"/>
  <c r="AI91" i="228"/>
  <c r="H92" i="228"/>
  <c r="H93" i="228"/>
  <c r="H94" i="228"/>
  <c r="H14" i="229"/>
  <c r="CA14" i="229"/>
  <c r="H15" i="229"/>
  <c r="H16" i="229"/>
  <c r="C17" i="229"/>
  <c r="AI23" i="229"/>
  <c r="AI24" i="229"/>
  <c r="CQ32" i="229"/>
  <c r="H25" i="229"/>
  <c r="H26" i="229"/>
  <c r="AE35" i="229"/>
  <c r="AJ35" i="229"/>
  <c r="AF35" i="229"/>
  <c r="AD35" i="229"/>
  <c r="AK35" i="229"/>
  <c r="AC35" i="229"/>
  <c r="AT37" i="229"/>
  <c r="AQ33" i="229"/>
  <c r="AE36" i="229"/>
  <c r="AJ36" i="229"/>
  <c r="AF36" i="229"/>
  <c r="AD36" i="229"/>
  <c r="AK36" i="229"/>
  <c r="AC36" i="229"/>
  <c r="AE45" i="229"/>
  <c r="AJ45" i="229"/>
  <c r="AF45" i="229"/>
  <c r="AD45" i="229"/>
  <c r="AK45" i="229"/>
  <c r="AC45" i="229"/>
  <c r="AJ48" i="229"/>
  <c r="AF48" i="229"/>
  <c r="AD48" i="229"/>
  <c r="AE48" i="229"/>
  <c r="AK48" i="229"/>
  <c r="AC48" i="229"/>
  <c r="H80" i="228"/>
  <c r="AI81" i="228"/>
  <c r="AI89" i="228"/>
  <c r="AI90" i="228"/>
  <c r="C92" i="228"/>
  <c r="AI12" i="229"/>
  <c r="AI13" i="229"/>
  <c r="C14" i="229"/>
  <c r="AI14" i="229"/>
  <c r="CA22" i="229"/>
  <c r="C25" i="229"/>
  <c r="AI25" i="229"/>
  <c r="C26" i="229"/>
  <c r="AI26" i="229"/>
  <c r="CQ26" i="229"/>
  <c r="AE34" i="229"/>
  <c r="AJ34" i="229"/>
  <c r="AF34" i="229"/>
  <c r="AD34" i="229"/>
  <c r="AK34" i="229"/>
  <c r="AC34" i="229"/>
  <c r="AE37" i="229"/>
  <c r="AJ37" i="229"/>
  <c r="AF37" i="229"/>
  <c r="AD37" i="229"/>
  <c r="AK37" i="229"/>
  <c r="AC37" i="229"/>
  <c r="AJ46" i="229"/>
  <c r="AF46" i="229"/>
  <c r="AD46" i="229"/>
  <c r="AE46" i="229"/>
  <c r="AK46" i="229"/>
  <c r="AC46" i="229"/>
  <c r="AE47" i="229"/>
  <c r="AJ47" i="229"/>
  <c r="AF47" i="229"/>
  <c r="AD47" i="229"/>
  <c r="AK47" i="229"/>
  <c r="AC47" i="229"/>
  <c r="H36" i="229"/>
  <c r="H37" i="229"/>
  <c r="H38" i="229"/>
  <c r="C39" i="229"/>
  <c r="AI46" i="229"/>
  <c r="H47" i="229"/>
  <c r="C48" i="229"/>
  <c r="AI48" i="229"/>
  <c r="H49" i="229"/>
  <c r="AJ57" i="229"/>
  <c r="AF57" i="229"/>
  <c r="AD57" i="229"/>
  <c r="AE57" i="229"/>
  <c r="AK57" i="229"/>
  <c r="AC57" i="229"/>
  <c r="AE58" i="229"/>
  <c r="AJ58" i="229"/>
  <c r="AF58" i="229"/>
  <c r="AD58" i="229"/>
  <c r="AK58" i="229"/>
  <c r="AC58" i="229"/>
  <c r="AE68" i="229"/>
  <c r="AJ68" i="229"/>
  <c r="AF68" i="229"/>
  <c r="AD68" i="229"/>
  <c r="AK68" i="229"/>
  <c r="AC68" i="229"/>
  <c r="AE69" i="229"/>
  <c r="AJ69" i="229"/>
  <c r="AF69" i="229"/>
  <c r="AD69" i="229"/>
  <c r="AK69" i="229"/>
  <c r="AC69" i="229"/>
  <c r="CA30" i="229"/>
  <c r="AI34" i="229"/>
  <c r="AI35" i="229"/>
  <c r="C36" i="229"/>
  <c r="AI36" i="229"/>
  <c r="CA38" i="229"/>
  <c r="AI45" i="229"/>
  <c r="C47" i="229"/>
  <c r="AI47" i="229"/>
  <c r="AE56" i="229"/>
  <c r="AJ56" i="229"/>
  <c r="AF56" i="229"/>
  <c r="AD56" i="229"/>
  <c r="AK56" i="229"/>
  <c r="AC56" i="229"/>
  <c r="AJ59" i="229"/>
  <c r="AF59" i="229"/>
  <c r="AD59" i="229"/>
  <c r="AE59" i="229"/>
  <c r="AK59" i="229"/>
  <c r="AC59" i="229"/>
  <c r="AJ67" i="229"/>
  <c r="AF67" i="229"/>
  <c r="AD67" i="229"/>
  <c r="AE67" i="229"/>
  <c r="AK67" i="229"/>
  <c r="AC67" i="229"/>
  <c r="AJ70" i="229"/>
  <c r="AF70" i="229"/>
  <c r="AD70" i="229"/>
  <c r="AE70" i="229"/>
  <c r="AK70" i="229"/>
  <c r="AC70" i="229"/>
  <c r="AI57" i="229"/>
  <c r="H58" i="229"/>
  <c r="C59" i="229"/>
  <c r="AI59" i="229"/>
  <c r="H60" i="229"/>
  <c r="AI67" i="229"/>
  <c r="H69" i="229"/>
  <c r="C70" i="229"/>
  <c r="AI70" i="229"/>
  <c r="C71" i="229"/>
  <c r="AT78" i="229"/>
  <c r="AN77" i="229"/>
  <c r="AJ79" i="229"/>
  <c r="AF79" i="229"/>
  <c r="AD79" i="229"/>
  <c r="AE79" i="229"/>
  <c r="AK79" i="229"/>
  <c r="AC79" i="229"/>
  <c r="AJ80" i="229"/>
  <c r="AF80" i="229"/>
  <c r="AD80" i="229"/>
  <c r="AE80" i="229"/>
  <c r="AK80" i="229"/>
  <c r="AC80" i="229"/>
  <c r="AI56" i="229"/>
  <c r="C58" i="229"/>
  <c r="AI58" i="229"/>
  <c r="AI68" i="229"/>
  <c r="AI69" i="229"/>
  <c r="H70" i="229"/>
  <c r="AE78" i="229"/>
  <c r="AJ78" i="229"/>
  <c r="AF78" i="229"/>
  <c r="AD78" i="229"/>
  <c r="AK78" i="229"/>
  <c r="AC78" i="229"/>
  <c r="AE81" i="229"/>
  <c r="AJ81" i="229"/>
  <c r="AF81" i="229"/>
  <c r="AD81" i="229"/>
  <c r="AK81" i="229"/>
  <c r="AC81" i="229"/>
  <c r="AI79" i="229"/>
  <c r="C80" i="229"/>
  <c r="AI80" i="229"/>
  <c r="H81" i="229"/>
  <c r="C82" i="229"/>
  <c r="AE89" i="229"/>
  <c r="AJ89" i="229"/>
  <c r="AF89" i="229"/>
  <c r="AD89" i="229"/>
  <c r="AK89" i="229"/>
  <c r="AC89" i="229"/>
  <c r="AE92" i="229"/>
  <c r="AJ92" i="229"/>
  <c r="AF92" i="229"/>
  <c r="AD92" i="229"/>
  <c r="AK92" i="229"/>
  <c r="AC92" i="229"/>
  <c r="H80" i="229"/>
  <c r="C81" i="229"/>
  <c r="AI81" i="229"/>
  <c r="BP82" i="229"/>
  <c r="BP84" i="229" s="1"/>
  <c r="AE90" i="229"/>
  <c r="AJ90" i="229"/>
  <c r="AF90" i="229"/>
  <c r="AD90" i="229"/>
  <c r="AK90" i="229"/>
  <c r="AC90" i="229"/>
  <c r="AT92" i="229"/>
  <c r="AQ88" i="229"/>
  <c r="AJ91" i="229"/>
  <c r="AF91" i="229"/>
  <c r="AD91" i="229"/>
  <c r="AE91" i="229"/>
  <c r="AK91" i="229"/>
  <c r="AC91" i="229"/>
  <c r="C91" i="229"/>
  <c r="AI91" i="229"/>
  <c r="H92" i="229"/>
  <c r="H93" i="229"/>
  <c r="H94" i="229"/>
  <c r="AI89" i="229"/>
  <c r="AI90" i="229"/>
  <c r="C92" i="229"/>
  <c r="AJ12" i="219"/>
  <c r="AF12" i="219"/>
  <c r="AD12" i="219"/>
  <c r="AE12" i="219"/>
  <c r="AK12" i="219"/>
  <c r="AC12" i="219"/>
  <c r="AJ14" i="219"/>
  <c r="AF14" i="219"/>
  <c r="AD14" i="219"/>
  <c r="AE14" i="219"/>
  <c r="AK14" i="219"/>
  <c r="AC14" i="219"/>
  <c r="AE23" i="219"/>
  <c r="AJ23" i="219"/>
  <c r="AF23" i="219"/>
  <c r="AD23" i="219"/>
  <c r="AK23" i="219"/>
  <c r="AC23" i="219"/>
  <c r="AJ26" i="219"/>
  <c r="AF26" i="219"/>
  <c r="AD26" i="219"/>
  <c r="AE26" i="219"/>
  <c r="AK26" i="219"/>
  <c r="AC26" i="219"/>
  <c r="AJ13" i="219"/>
  <c r="AF13" i="219"/>
  <c r="AD13" i="219"/>
  <c r="AE13" i="219"/>
  <c r="AK13" i="219"/>
  <c r="AC13" i="219"/>
  <c r="AJ15" i="219"/>
  <c r="AF15" i="219"/>
  <c r="AD15" i="219"/>
  <c r="AE15" i="219"/>
  <c r="AK15" i="219"/>
  <c r="AC15" i="219"/>
  <c r="CK29" i="219"/>
  <c r="AE24" i="219"/>
  <c r="AJ24" i="219"/>
  <c r="AF24" i="219"/>
  <c r="AD24" i="219"/>
  <c r="AK24" i="219"/>
  <c r="AC24" i="219"/>
  <c r="AJ25" i="219"/>
  <c r="AF25" i="219"/>
  <c r="AD25" i="219"/>
  <c r="AE25" i="219"/>
  <c r="AK25" i="219"/>
  <c r="AC25" i="219"/>
  <c r="AI12" i="219"/>
  <c r="AI13" i="219"/>
  <c r="C14" i="219"/>
  <c r="AI14" i="219"/>
  <c r="C15" i="219"/>
  <c r="AI15" i="219"/>
  <c r="H17" i="219"/>
  <c r="CQ26" i="219"/>
  <c r="C25" i="219"/>
  <c r="AI25" i="219"/>
  <c r="C26" i="219"/>
  <c r="AI26" i="219"/>
  <c r="AJ35" i="219"/>
  <c r="AF35" i="219"/>
  <c r="AD35" i="219"/>
  <c r="AE35" i="219"/>
  <c r="AK35" i="219"/>
  <c r="AC35" i="219"/>
  <c r="AJ36" i="219"/>
  <c r="AF36" i="219"/>
  <c r="AD36" i="219"/>
  <c r="AE36" i="219"/>
  <c r="AK36" i="219"/>
  <c r="AC36" i="219"/>
  <c r="AJ45" i="219"/>
  <c r="AF45" i="219"/>
  <c r="AD45" i="219"/>
  <c r="AE45" i="219"/>
  <c r="AK45" i="219"/>
  <c r="AC45" i="219"/>
  <c r="AE48" i="219"/>
  <c r="AJ48" i="219"/>
  <c r="AF48" i="219"/>
  <c r="AD48" i="219"/>
  <c r="AK48" i="219"/>
  <c r="AC48" i="219"/>
  <c r="CA14" i="219"/>
  <c r="H15" i="219"/>
  <c r="AI23" i="219"/>
  <c r="AI24" i="219"/>
  <c r="CQ32" i="219"/>
  <c r="H25" i="219"/>
  <c r="H26" i="219"/>
  <c r="AJ34" i="219"/>
  <c r="AF34" i="219"/>
  <c r="AD34" i="219"/>
  <c r="AE34" i="219"/>
  <c r="AK34" i="219"/>
  <c r="AC34" i="219"/>
  <c r="AJ37" i="219"/>
  <c r="AF37" i="219"/>
  <c r="AD37" i="219"/>
  <c r="AE37" i="219"/>
  <c r="AK37" i="219"/>
  <c r="AC37" i="219"/>
  <c r="AE46" i="219"/>
  <c r="AJ46" i="219"/>
  <c r="AF46" i="219"/>
  <c r="AD46" i="219"/>
  <c r="AK46" i="219"/>
  <c r="AC46" i="219"/>
  <c r="AJ47" i="219"/>
  <c r="AF47" i="219"/>
  <c r="AD47" i="219"/>
  <c r="AE47" i="219"/>
  <c r="AK47" i="219"/>
  <c r="AC47" i="219"/>
  <c r="CA30" i="219"/>
  <c r="AI34" i="219"/>
  <c r="AI35" i="219"/>
  <c r="C36" i="219"/>
  <c r="AI36" i="219"/>
  <c r="C37" i="219"/>
  <c r="AI37" i="219"/>
  <c r="CA38" i="219"/>
  <c r="H39" i="219"/>
  <c r="AI45" i="219"/>
  <c r="C47" i="219"/>
  <c r="AI47" i="219"/>
  <c r="H48" i="219"/>
  <c r="C50" i="219"/>
  <c r="AJ57" i="219"/>
  <c r="AF57" i="219"/>
  <c r="AD57" i="219"/>
  <c r="AE57" i="219"/>
  <c r="AK57" i="219"/>
  <c r="AC57" i="219"/>
  <c r="AE58" i="219"/>
  <c r="AJ58" i="219"/>
  <c r="AF58" i="219"/>
  <c r="AD58" i="219"/>
  <c r="AK58" i="219"/>
  <c r="AC58" i="219"/>
  <c r="AE68" i="219"/>
  <c r="AJ68" i="219"/>
  <c r="AF68" i="219"/>
  <c r="AD68" i="219"/>
  <c r="AK68" i="219"/>
  <c r="AC68" i="219"/>
  <c r="AE69" i="219"/>
  <c r="AJ69" i="219"/>
  <c r="AF69" i="219"/>
  <c r="AD69" i="219"/>
  <c r="AK69" i="219"/>
  <c r="AC69" i="219"/>
  <c r="H37" i="219"/>
  <c r="AI46" i="219"/>
  <c r="H47" i="219"/>
  <c r="AI48" i="219"/>
  <c r="BP50" i="219"/>
  <c r="AE56" i="219"/>
  <c r="AJ56" i="219"/>
  <c r="AF56" i="219"/>
  <c r="AD56" i="219"/>
  <c r="AK56" i="219"/>
  <c r="AC56" i="219"/>
  <c r="AJ59" i="219"/>
  <c r="AF59" i="219"/>
  <c r="AD59" i="219"/>
  <c r="AE59" i="219"/>
  <c r="AK59" i="219"/>
  <c r="AC59" i="219"/>
  <c r="AJ67" i="219"/>
  <c r="AF67" i="219"/>
  <c r="AD67" i="219"/>
  <c r="AE67" i="219"/>
  <c r="AK67" i="219"/>
  <c r="AC67" i="219"/>
  <c r="AJ70" i="219"/>
  <c r="AF70" i="219"/>
  <c r="AD70" i="219"/>
  <c r="AE70" i="219"/>
  <c r="AK70" i="219"/>
  <c r="AC70" i="219"/>
  <c r="AI57" i="219"/>
  <c r="H58" i="219"/>
  <c r="C59" i="219"/>
  <c r="AI59" i="219"/>
  <c r="H60" i="219"/>
  <c r="AI67" i="219"/>
  <c r="H69" i="219"/>
  <c r="C70" i="219"/>
  <c r="AI70" i="219"/>
  <c r="C71" i="219"/>
  <c r="AE79" i="219"/>
  <c r="AJ79" i="219"/>
  <c r="AF79" i="219"/>
  <c r="AD79" i="219"/>
  <c r="AK79" i="219"/>
  <c r="AC79" i="219"/>
  <c r="AE80" i="219"/>
  <c r="AJ80" i="219"/>
  <c r="AF80" i="219"/>
  <c r="AD80" i="219"/>
  <c r="AK80" i="219"/>
  <c r="AC80" i="219"/>
  <c r="AI56" i="219"/>
  <c r="C58" i="219"/>
  <c r="AI58" i="219"/>
  <c r="AI68" i="219"/>
  <c r="AI69" i="219"/>
  <c r="H70" i="219"/>
  <c r="AJ78" i="219"/>
  <c r="AF78" i="219"/>
  <c r="AD78" i="219"/>
  <c r="AE78" i="219"/>
  <c r="AK78" i="219"/>
  <c r="AC78" i="219"/>
  <c r="AJ81" i="219"/>
  <c r="AF81" i="219"/>
  <c r="AD81" i="219"/>
  <c r="AE81" i="219"/>
  <c r="AK81" i="219"/>
  <c r="AC81" i="219"/>
  <c r="AI78" i="219"/>
  <c r="H80" i="219"/>
  <c r="C81" i="219"/>
  <c r="AI81" i="219"/>
  <c r="H82" i="219"/>
  <c r="AE89" i="219"/>
  <c r="AJ89" i="219"/>
  <c r="AF89" i="219"/>
  <c r="AD89" i="219"/>
  <c r="AK89" i="219"/>
  <c r="AC89" i="219"/>
  <c r="AE92" i="219"/>
  <c r="AJ92" i="219"/>
  <c r="AF92" i="219"/>
  <c r="AD92" i="219"/>
  <c r="AK92" i="219"/>
  <c r="AC92" i="219"/>
  <c r="AI79" i="219"/>
  <c r="C80" i="219"/>
  <c r="AI80" i="219"/>
  <c r="AE90" i="219"/>
  <c r="AJ90" i="219"/>
  <c r="AF90" i="219"/>
  <c r="AD90" i="219"/>
  <c r="AK90" i="219"/>
  <c r="AC90" i="219"/>
  <c r="AT92" i="219"/>
  <c r="AQ88" i="219"/>
  <c r="AJ91" i="219"/>
  <c r="AF91" i="219"/>
  <c r="AD91" i="219"/>
  <c r="AE91" i="219"/>
  <c r="AK91" i="219"/>
  <c r="AC91" i="219"/>
  <c r="C91" i="219"/>
  <c r="AI91" i="219"/>
  <c r="H92" i="219"/>
  <c r="H93" i="219"/>
  <c r="H94" i="219"/>
  <c r="AI89" i="219"/>
  <c r="AI90" i="219"/>
  <c r="C92" i="219"/>
  <c r="BP14" i="212"/>
  <c r="BP18" i="212" s="1"/>
  <c r="BP69" i="212"/>
  <c r="BP89" i="212"/>
  <c r="BP91" i="212"/>
  <c r="BP93" i="212"/>
  <c r="BP94" i="212"/>
  <c r="BP50" i="212"/>
  <c r="BP67" i="212"/>
  <c r="BP72" i="212"/>
  <c r="BP79" i="212"/>
  <c r="BP80" i="212"/>
  <c r="BP81" i="212"/>
  <c r="BP83" i="212"/>
  <c r="BP34" i="211"/>
  <c r="BP45" i="211"/>
  <c r="BP51" i="211" s="1"/>
  <c r="BP61" i="211"/>
  <c r="BP78" i="211"/>
  <c r="BP91" i="211"/>
  <c r="BP93" i="211"/>
  <c r="BP39" i="211"/>
  <c r="BP57" i="211"/>
  <c r="BP67" i="211"/>
  <c r="BP73" i="211" s="1"/>
  <c r="BP81" i="211"/>
  <c r="BP83" i="211"/>
  <c r="BP94" i="211"/>
  <c r="BP12" i="210"/>
  <c r="BP14" i="210"/>
  <c r="BP61" i="210"/>
  <c r="BP62" i="210" s="1"/>
  <c r="BP68" i="210"/>
  <c r="BP91" i="210"/>
  <c r="BP17" i="210"/>
  <c r="BP26" i="210"/>
  <c r="BP28" i="210"/>
  <c r="BP39" i="210"/>
  <c r="BP40" i="210" s="1"/>
  <c r="BP48" i="210"/>
  <c r="BP50" i="210"/>
  <c r="BP72" i="210"/>
  <c r="BP73" i="210" s="1"/>
  <c r="BP81" i="210"/>
  <c r="BP83" i="210"/>
  <c r="BP90" i="210"/>
  <c r="AE12" i="210"/>
  <c r="AJ12" i="210"/>
  <c r="AF12" i="210"/>
  <c r="AD12" i="210"/>
  <c r="AK12" i="210"/>
  <c r="AC12" i="210"/>
  <c r="AE15" i="210"/>
  <c r="AJ15" i="210"/>
  <c r="AF15" i="210"/>
  <c r="AD15" i="210"/>
  <c r="AK15" i="210"/>
  <c r="AC15" i="210"/>
  <c r="AJ23" i="210"/>
  <c r="AF23" i="210"/>
  <c r="AD23" i="210"/>
  <c r="AE23" i="210"/>
  <c r="AK23" i="210"/>
  <c r="AC23" i="210"/>
  <c r="AT25" i="210"/>
  <c r="AP22" i="210"/>
  <c r="AE26" i="210"/>
  <c r="AJ26" i="210"/>
  <c r="AF26" i="210"/>
  <c r="AD26" i="210"/>
  <c r="AK26" i="210"/>
  <c r="AC26" i="210"/>
  <c r="AE34" i="210"/>
  <c r="AJ34" i="210"/>
  <c r="AF34" i="210"/>
  <c r="AD34" i="210"/>
  <c r="AK34" i="210"/>
  <c r="AC34" i="210"/>
  <c r="AE37" i="210"/>
  <c r="AJ37" i="210"/>
  <c r="AF37" i="210"/>
  <c r="AD37" i="210"/>
  <c r="AK37" i="210"/>
  <c r="AC37" i="210"/>
  <c r="AE45" i="210"/>
  <c r="AJ45" i="210"/>
  <c r="AF45" i="210"/>
  <c r="AD45" i="210"/>
  <c r="AK45" i="210"/>
  <c r="AC45" i="210"/>
  <c r="AT47" i="210"/>
  <c r="AP44" i="210"/>
  <c r="AJ48" i="210"/>
  <c r="AF48" i="210"/>
  <c r="AD48" i="210"/>
  <c r="AE48" i="210"/>
  <c r="AK48" i="210"/>
  <c r="AC48" i="210"/>
  <c r="AJ56" i="210"/>
  <c r="AF56" i="210"/>
  <c r="AD56" i="210"/>
  <c r="AE56" i="210"/>
  <c r="AK56" i="210"/>
  <c r="AC56" i="210"/>
  <c r="AE59" i="210"/>
  <c r="AJ59" i="210"/>
  <c r="AF59" i="210"/>
  <c r="AD59" i="210"/>
  <c r="AK59" i="210"/>
  <c r="AC59" i="210"/>
  <c r="AJ68" i="210"/>
  <c r="AF68" i="210"/>
  <c r="AD68" i="210"/>
  <c r="AE68" i="210"/>
  <c r="AK68" i="210"/>
  <c r="AC68" i="210"/>
  <c r="AT70" i="210"/>
  <c r="AQ66" i="210"/>
  <c r="AJ69" i="210"/>
  <c r="AF69" i="210"/>
  <c r="AD69" i="210"/>
  <c r="AE69" i="210"/>
  <c r="AK69" i="210"/>
  <c r="AC69" i="210"/>
  <c r="AJ78" i="210"/>
  <c r="AF78" i="210"/>
  <c r="AD78" i="210"/>
  <c r="AE78" i="210"/>
  <c r="AK78" i="210"/>
  <c r="AC78" i="210"/>
  <c r="AT80" i="210"/>
  <c r="AP77" i="210"/>
  <c r="AJ81" i="210"/>
  <c r="AF81" i="210"/>
  <c r="AD81" i="210"/>
  <c r="AE81" i="210"/>
  <c r="AK81" i="210"/>
  <c r="AC81" i="210"/>
  <c r="AJ89" i="210"/>
  <c r="AF89" i="210"/>
  <c r="AD89" i="210"/>
  <c r="AE89" i="210"/>
  <c r="AK89" i="210"/>
  <c r="AC89" i="210"/>
  <c r="AJ92" i="210"/>
  <c r="AF92" i="210"/>
  <c r="AD92" i="210"/>
  <c r="AE92" i="210"/>
  <c r="AK92" i="210"/>
  <c r="AC92" i="210"/>
  <c r="AJ12" i="211"/>
  <c r="AF12" i="211"/>
  <c r="AD12" i="211"/>
  <c r="AE12" i="211"/>
  <c r="AK12" i="211"/>
  <c r="AC12" i="211"/>
  <c r="AJ15" i="211"/>
  <c r="AF15" i="211"/>
  <c r="AD15" i="211"/>
  <c r="AE15" i="211"/>
  <c r="AK15" i="211"/>
  <c r="AC15" i="211"/>
  <c r="AT24" i="211"/>
  <c r="AO22" i="211"/>
  <c r="AE23" i="211"/>
  <c r="AJ23" i="211"/>
  <c r="AF23" i="211"/>
  <c r="AD23" i="211"/>
  <c r="AK23" i="211"/>
  <c r="AC23" i="211"/>
  <c r="AJ26" i="211"/>
  <c r="AF26" i="211"/>
  <c r="AD26" i="211"/>
  <c r="AE26" i="211"/>
  <c r="AK26" i="211"/>
  <c r="AC26" i="211"/>
  <c r="AJ34" i="211"/>
  <c r="AF34" i="211"/>
  <c r="AD34" i="211"/>
  <c r="AE34" i="211"/>
  <c r="AK34" i="211"/>
  <c r="AC34" i="211"/>
  <c r="AJ37" i="211"/>
  <c r="AF37" i="211"/>
  <c r="AD37" i="211"/>
  <c r="AE37" i="211"/>
  <c r="AK37" i="211"/>
  <c r="AC37" i="211"/>
  <c r="AE13" i="210"/>
  <c r="AJ13" i="210"/>
  <c r="AF13" i="210"/>
  <c r="AD13" i="210"/>
  <c r="AK13" i="210"/>
  <c r="AC13" i="210"/>
  <c r="AT15" i="210"/>
  <c r="AQ11" i="210"/>
  <c r="AE14" i="210"/>
  <c r="AJ14" i="210"/>
  <c r="AF14" i="210"/>
  <c r="AD14" i="210"/>
  <c r="AK14" i="210"/>
  <c r="AC14" i="210"/>
  <c r="AJ24" i="210"/>
  <c r="AF24" i="210"/>
  <c r="AD24" i="210"/>
  <c r="AE24" i="210"/>
  <c r="AK24" i="210"/>
  <c r="AC24" i="210"/>
  <c r="AT26" i="210"/>
  <c r="AQ22" i="210"/>
  <c r="AE25" i="210"/>
  <c r="AJ25" i="210"/>
  <c r="AF25" i="210"/>
  <c r="AD25" i="210"/>
  <c r="AK25" i="210"/>
  <c r="AC25" i="210"/>
  <c r="AE35" i="210"/>
  <c r="AJ35" i="210"/>
  <c r="AF35" i="210"/>
  <c r="AD35" i="210"/>
  <c r="AK35" i="210"/>
  <c r="AC35" i="210"/>
  <c r="AT37" i="210"/>
  <c r="AQ33" i="210"/>
  <c r="AE36" i="210"/>
  <c r="AJ36" i="210"/>
  <c r="AF36" i="210"/>
  <c r="AD36" i="210"/>
  <c r="AK36" i="210"/>
  <c r="AC36" i="210"/>
  <c r="AJ46" i="210"/>
  <c r="AF46" i="210"/>
  <c r="AD46" i="210"/>
  <c r="AE46" i="210"/>
  <c r="AK46" i="210"/>
  <c r="AC46" i="210"/>
  <c r="AE47" i="210"/>
  <c r="AJ47" i="210"/>
  <c r="AF47" i="210"/>
  <c r="AD47" i="210"/>
  <c r="AK47" i="210"/>
  <c r="AC47" i="210"/>
  <c r="AE57" i="210"/>
  <c r="AJ57" i="210"/>
  <c r="AF57" i="210"/>
  <c r="AD57" i="210"/>
  <c r="AK57" i="210"/>
  <c r="AC57" i="210"/>
  <c r="AJ58" i="210"/>
  <c r="AF58" i="210"/>
  <c r="AD58" i="210"/>
  <c r="AE58" i="210"/>
  <c r="AK58" i="210"/>
  <c r="AC58" i="210"/>
  <c r="AE67" i="210"/>
  <c r="AJ67" i="210"/>
  <c r="AF67" i="210"/>
  <c r="AD67" i="210"/>
  <c r="AK67" i="210"/>
  <c r="AC67" i="210"/>
  <c r="AE70" i="210"/>
  <c r="AJ70" i="210"/>
  <c r="AF70" i="210"/>
  <c r="AD70" i="210"/>
  <c r="AK70" i="210"/>
  <c r="AC70" i="210"/>
  <c r="AE79" i="210"/>
  <c r="AJ79" i="210"/>
  <c r="AF79" i="210"/>
  <c r="AD79" i="210"/>
  <c r="AK79" i="210"/>
  <c r="AC79" i="210"/>
  <c r="AE80" i="210"/>
  <c r="AJ80" i="210"/>
  <c r="AF80" i="210"/>
  <c r="AD80" i="210"/>
  <c r="AK80" i="210"/>
  <c r="AC80" i="210"/>
  <c r="AJ90" i="210"/>
  <c r="AF90" i="210"/>
  <c r="AD90" i="210"/>
  <c r="AE90" i="210"/>
  <c r="AK90" i="210"/>
  <c r="AC90" i="210"/>
  <c r="AE91" i="210"/>
  <c r="AJ91" i="210"/>
  <c r="AF91" i="210"/>
  <c r="AD91" i="210"/>
  <c r="AK91" i="210"/>
  <c r="AC91" i="210"/>
  <c r="AJ13" i="211"/>
  <c r="AF13" i="211"/>
  <c r="AD13" i="211"/>
  <c r="AE13" i="211"/>
  <c r="AK13" i="211"/>
  <c r="AC13" i="211"/>
  <c r="AJ14" i="211"/>
  <c r="AF14" i="211"/>
  <c r="AD14" i="211"/>
  <c r="AE14" i="211"/>
  <c r="AK14" i="211"/>
  <c r="AC14" i="211"/>
  <c r="AT23" i="211"/>
  <c r="AN22" i="211"/>
  <c r="AE24" i="211"/>
  <c r="AJ24" i="211"/>
  <c r="AF24" i="211"/>
  <c r="AD24" i="211"/>
  <c r="AK24" i="211"/>
  <c r="AC24" i="211"/>
  <c r="AJ25" i="211"/>
  <c r="AF25" i="211"/>
  <c r="AD25" i="211"/>
  <c r="AE25" i="211"/>
  <c r="AK25" i="211"/>
  <c r="AC25" i="211"/>
  <c r="AJ35" i="211"/>
  <c r="AF35" i="211"/>
  <c r="AD35" i="211"/>
  <c r="AE35" i="211"/>
  <c r="AK35" i="211"/>
  <c r="AC35" i="211"/>
  <c r="AJ36" i="211"/>
  <c r="AF36" i="211"/>
  <c r="AD36" i="211"/>
  <c r="AE36" i="211"/>
  <c r="AK36" i="211"/>
  <c r="AC36" i="211"/>
  <c r="H14" i="210"/>
  <c r="H15" i="210"/>
  <c r="H16" i="210"/>
  <c r="C17" i="210"/>
  <c r="AI23" i="210"/>
  <c r="AI24" i="210"/>
  <c r="H25" i="210"/>
  <c r="H26" i="210"/>
  <c r="H27" i="210"/>
  <c r="H28" i="210"/>
  <c r="H36" i="210"/>
  <c r="H37" i="210"/>
  <c r="H38" i="210"/>
  <c r="C39" i="210"/>
  <c r="AI46" i="210"/>
  <c r="H47" i="210"/>
  <c r="C48" i="210"/>
  <c r="AI48" i="210"/>
  <c r="H49" i="210"/>
  <c r="H50" i="210"/>
  <c r="AI56" i="210"/>
  <c r="C58" i="210"/>
  <c r="AI58" i="210"/>
  <c r="H59" i="210"/>
  <c r="H61" i="210"/>
  <c r="AI68" i="210"/>
  <c r="C69" i="210"/>
  <c r="AI69" i="210"/>
  <c r="H70" i="210"/>
  <c r="H71" i="210"/>
  <c r="C72" i="210"/>
  <c r="AI78" i="210"/>
  <c r="H80" i="210"/>
  <c r="C81" i="210"/>
  <c r="AI81" i="210"/>
  <c r="H82" i="210"/>
  <c r="H83" i="210"/>
  <c r="AI89" i="210"/>
  <c r="AI90" i="210"/>
  <c r="H91" i="210"/>
  <c r="C92" i="210"/>
  <c r="AI92" i="210"/>
  <c r="C93" i="210"/>
  <c r="AI12" i="211"/>
  <c r="AI13" i="211"/>
  <c r="C14" i="211"/>
  <c r="AI14" i="211"/>
  <c r="C15" i="211"/>
  <c r="AI15" i="211"/>
  <c r="H17" i="211"/>
  <c r="C25" i="211"/>
  <c r="AI25" i="211"/>
  <c r="C26" i="211"/>
  <c r="AI26" i="211"/>
  <c r="C27" i="211"/>
  <c r="C28" i="211"/>
  <c r="AI34" i="211"/>
  <c r="AI35" i="211"/>
  <c r="C36" i="211"/>
  <c r="AI36" i="211"/>
  <c r="C37" i="211"/>
  <c r="AI37" i="211"/>
  <c r="AE45" i="211"/>
  <c r="AJ45" i="211"/>
  <c r="AF45" i="211"/>
  <c r="AD45" i="211"/>
  <c r="AK45" i="211"/>
  <c r="AC45" i="211"/>
  <c r="AT47" i="211"/>
  <c r="AP44" i="211"/>
  <c r="AJ48" i="211"/>
  <c r="AF48" i="211"/>
  <c r="AD48" i="211"/>
  <c r="AE48" i="211"/>
  <c r="AK48" i="211"/>
  <c r="AC48" i="211"/>
  <c r="AJ56" i="211"/>
  <c r="AF56" i="211"/>
  <c r="AD56" i="211"/>
  <c r="AE56" i="211"/>
  <c r="AK56" i="211"/>
  <c r="AC56" i="211"/>
  <c r="BP62" i="211"/>
  <c r="AE59" i="211"/>
  <c r="AJ59" i="211"/>
  <c r="AF59" i="211"/>
  <c r="AD59" i="211"/>
  <c r="AK59" i="211"/>
  <c r="AC59" i="211"/>
  <c r="AJ68" i="211"/>
  <c r="AF68" i="211"/>
  <c r="AD68" i="211"/>
  <c r="AE68" i="211"/>
  <c r="AK68" i="211"/>
  <c r="AC68" i="211"/>
  <c r="AT70" i="211"/>
  <c r="AQ66" i="211"/>
  <c r="AJ69" i="211"/>
  <c r="AF69" i="211"/>
  <c r="AD69" i="211"/>
  <c r="AE69" i="211"/>
  <c r="AK69" i="211"/>
  <c r="AC69" i="211"/>
  <c r="AJ78" i="211"/>
  <c r="AF78" i="211"/>
  <c r="AD78" i="211"/>
  <c r="AE78" i="211"/>
  <c r="AK78" i="211"/>
  <c r="AC78" i="211"/>
  <c r="AT80" i="211"/>
  <c r="AP77" i="211"/>
  <c r="AJ81" i="211"/>
  <c r="AF81" i="211"/>
  <c r="AD81" i="211"/>
  <c r="AE81" i="211"/>
  <c r="AK81" i="211"/>
  <c r="AC81" i="211"/>
  <c r="AJ89" i="211"/>
  <c r="AF89" i="211"/>
  <c r="AD89" i="211"/>
  <c r="AE89" i="211"/>
  <c r="AK89" i="211"/>
  <c r="AC89" i="211"/>
  <c r="BP95" i="211"/>
  <c r="AJ92" i="211"/>
  <c r="AF92" i="211"/>
  <c r="AD92" i="211"/>
  <c r="AE92" i="211"/>
  <c r="AK92" i="211"/>
  <c r="AC92" i="211"/>
  <c r="AJ12" i="212"/>
  <c r="AF12" i="212"/>
  <c r="AD12" i="212"/>
  <c r="AE12" i="212"/>
  <c r="AK12" i="212"/>
  <c r="AC12" i="212"/>
  <c r="AJ15" i="212"/>
  <c r="AF15" i="212"/>
  <c r="AD15" i="212"/>
  <c r="AE15" i="212"/>
  <c r="AK15" i="212"/>
  <c r="AC15" i="212"/>
  <c r="AT24" i="212"/>
  <c r="AO22" i="212"/>
  <c r="AE23" i="212"/>
  <c r="AJ23" i="212"/>
  <c r="AF23" i="212"/>
  <c r="AD23" i="212"/>
  <c r="AK23" i="212"/>
  <c r="AC23" i="212"/>
  <c r="BP29" i="212"/>
  <c r="AJ26" i="212"/>
  <c r="AF26" i="212"/>
  <c r="AD26" i="212"/>
  <c r="AE26" i="212"/>
  <c r="AK26" i="212"/>
  <c r="AC26" i="212"/>
  <c r="AJ34" i="212"/>
  <c r="AF34" i="212"/>
  <c r="AD34" i="212"/>
  <c r="AE34" i="212"/>
  <c r="AK34" i="212"/>
  <c r="AC34" i="212"/>
  <c r="BP40" i="212"/>
  <c r="AJ37" i="212"/>
  <c r="AF37" i="212"/>
  <c r="AD37" i="212"/>
  <c r="AE37" i="212"/>
  <c r="AK37" i="212"/>
  <c r="AC37" i="212"/>
  <c r="AJ45" i="212"/>
  <c r="AF45" i="212"/>
  <c r="AD45" i="212"/>
  <c r="AE45" i="212"/>
  <c r="AK45" i="212"/>
  <c r="AC45" i="212"/>
  <c r="BP51" i="212"/>
  <c r="AE48" i="212"/>
  <c r="AJ48" i="212"/>
  <c r="AF48" i="212"/>
  <c r="AD48" i="212"/>
  <c r="AK48" i="212"/>
  <c r="AC48" i="212"/>
  <c r="AE56" i="212"/>
  <c r="AJ56" i="212"/>
  <c r="AF56" i="212"/>
  <c r="AD56" i="212"/>
  <c r="AK56" i="212"/>
  <c r="AC56" i="212"/>
  <c r="BP62" i="212"/>
  <c r="AJ59" i="212"/>
  <c r="AF59" i="212"/>
  <c r="AD59" i="212"/>
  <c r="AE59" i="212"/>
  <c r="AK59" i="212"/>
  <c r="AC59" i="212"/>
  <c r="AE68" i="212"/>
  <c r="AJ68" i="212"/>
  <c r="AF68" i="212"/>
  <c r="AD68" i="212"/>
  <c r="AK68" i="212"/>
  <c r="AC68" i="212"/>
  <c r="AE69" i="212"/>
  <c r="AJ69" i="212"/>
  <c r="AF69" i="212"/>
  <c r="AD69" i="212"/>
  <c r="AK69" i="212"/>
  <c r="AC69" i="212"/>
  <c r="AE78" i="212"/>
  <c r="AJ78" i="212"/>
  <c r="AF78" i="212"/>
  <c r="AD78" i="212"/>
  <c r="AK78" i="212"/>
  <c r="AC78" i="212"/>
  <c r="BP84" i="212"/>
  <c r="AE81" i="212"/>
  <c r="AJ81" i="212"/>
  <c r="AF81" i="212"/>
  <c r="AD81" i="212"/>
  <c r="AK81" i="212"/>
  <c r="AC81" i="212"/>
  <c r="AE89" i="212"/>
  <c r="AJ89" i="212"/>
  <c r="AF89" i="212"/>
  <c r="AD89" i="212"/>
  <c r="AK89" i="212"/>
  <c r="AC89" i="212"/>
  <c r="AE92" i="212"/>
  <c r="AJ92" i="212"/>
  <c r="AF92" i="212"/>
  <c r="AD92" i="212"/>
  <c r="AK92" i="212"/>
  <c r="AC92" i="212"/>
  <c r="AE13" i="213"/>
  <c r="AJ13" i="213"/>
  <c r="AF13" i="213"/>
  <c r="AD13" i="213"/>
  <c r="AK13" i="213"/>
  <c r="AC13" i="213"/>
  <c r="AE15" i="213"/>
  <c r="AJ15" i="213"/>
  <c r="AF15" i="213"/>
  <c r="AD15" i="213"/>
  <c r="AK15" i="213"/>
  <c r="AC15" i="213"/>
  <c r="CK29" i="213"/>
  <c r="AJ23" i="213"/>
  <c r="AF23" i="213"/>
  <c r="AD23" i="213"/>
  <c r="AE23" i="213"/>
  <c r="AK23" i="213"/>
  <c r="AC23" i="213"/>
  <c r="BP29" i="213"/>
  <c r="AT25" i="213"/>
  <c r="AP22" i="213"/>
  <c r="AE26" i="213"/>
  <c r="AJ26" i="213"/>
  <c r="AF26" i="213"/>
  <c r="AD26" i="213"/>
  <c r="AK26" i="213"/>
  <c r="AC26" i="213"/>
  <c r="AE34" i="213"/>
  <c r="AJ34" i="213"/>
  <c r="AF34" i="213"/>
  <c r="AD34" i="213"/>
  <c r="AK34" i="213"/>
  <c r="AC34" i="213"/>
  <c r="BP40" i="213"/>
  <c r="AE37" i="213"/>
  <c r="AJ37" i="213"/>
  <c r="AF37" i="213"/>
  <c r="AD37" i="213"/>
  <c r="AK37" i="213"/>
  <c r="AC37" i="213"/>
  <c r="AJ46" i="213"/>
  <c r="AF46" i="213"/>
  <c r="AD46" i="213"/>
  <c r="AE46" i="213"/>
  <c r="AC47" i="213"/>
  <c r="AK47" i="213"/>
  <c r="AV46" i="213"/>
  <c r="AM46" i="213"/>
  <c r="AI12" i="210"/>
  <c r="AI13" i="210"/>
  <c r="C14" i="210"/>
  <c r="AI14" i="210"/>
  <c r="C25" i="210"/>
  <c r="C26" i="210"/>
  <c r="AI34" i="210"/>
  <c r="AI35" i="210"/>
  <c r="C36" i="210"/>
  <c r="AI36" i="210"/>
  <c r="AI45" i="210"/>
  <c r="C47" i="210"/>
  <c r="AI57" i="210"/>
  <c r="C59" i="210"/>
  <c r="AI59" i="210"/>
  <c r="AI67" i="210"/>
  <c r="H69" i="210"/>
  <c r="AI79" i="210"/>
  <c r="C80" i="210"/>
  <c r="AI91" i="210"/>
  <c r="H92" i="210"/>
  <c r="H15" i="211"/>
  <c r="H25" i="211"/>
  <c r="H26" i="211"/>
  <c r="H36" i="211"/>
  <c r="H37" i="211"/>
  <c r="AJ46" i="211"/>
  <c r="AF46" i="211"/>
  <c r="AD46" i="211"/>
  <c r="AE46" i="211"/>
  <c r="AK46" i="211"/>
  <c r="AC46" i="211"/>
  <c r="AE47" i="211"/>
  <c r="AJ47" i="211"/>
  <c r="AF47" i="211"/>
  <c r="AD47" i="211"/>
  <c r="AK47" i="211"/>
  <c r="AC47" i="211"/>
  <c r="AE57" i="211"/>
  <c r="AJ57" i="211"/>
  <c r="AF57" i="211"/>
  <c r="AD57" i="211"/>
  <c r="AK57" i="211"/>
  <c r="AC57" i="211"/>
  <c r="AJ58" i="211"/>
  <c r="AF58" i="211"/>
  <c r="AD58" i="211"/>
  <c r="AE58" i="211"/>
  <c r="AK58" i="211"/>
  <c r="AC58" i="211"/>
  <c r="AE67" i="211"/>
  <c r="AJ67" i="211"/>
  <c r="AF67" i="211"/>
  <c r="AD67" i="211"/>
  <c r="AK67" i="211"/>
  <c r="AC67" i="211"/>
  <c r="AE70" i="211"/>
  <c r="AJ70" i="211"/>
  <c r="AF70" i="211"/>
  <c r="AD70" i="211"/>
  <c r="AK70" i="211"/>
  <c r="AC70" i="211"/>
  <c r="AE79" i="211"/>
  <c r="AJ79" i="211"/>
  <c r="AF79" i="211"/>
  <c r="AD79" i="211"/>
  <c r="AK79" i="211"/>
  <c r="AC79" i="211"/>
  <c r="AE80" i="211"/>
  <c r="AJ80" i="211"/>
  <c r="AF80" i="211"/>
  <c r="AD80" i="211"/>
  <c r="AK80" i="211"/>
  <c r="AC80" i="211"/>
  <c r="AJ90" i="211"/>
  <c r="AF90" i="211"/>
  <c r="AD90" i="211"/>
  <c r="AE90" i="211"/>
  <c r="AK90" i="211"/>
  <c r="AC90" i="211"/>
  <c r="AE91" i="211"/>
  <c r="AJ91" i="211"/>
  <c r="AF91" i="211"/>
  <c r="AD91" i="211"/>
  <c r="AK91" i="211"/>
  <c r="AC91" i="211"/>
  <c r="AJ13" i="212"/>
  <c r="AF13" i="212"/>
  <c r="AD13" i="212"/>
  <c r="AE13" i="212"/>
  <c r="AK13" i="212"/>
  <c r="AC13" i="212"/>
  <c r="AJ14" i="212"/>
  <c r="AF14" i="212"/>
  <c r="AD14" i="212"/>
  <c r="AE14" i="212"/>
  <c r="AK14" i="212"/>
  <c r="AC14" i="212"/>
  <c r="AT23" i="212"/>
  <c r="AN22" i="212"/>
  <c r="AE24" i="212"/>
  <c r="AJ24" i="212"/>
  <c r="AF24" i="212"/>
  <c r="AD24" i="212"/>
  <c r="AK24" i="212"/>
  <c r="AC24" i="212"/>
  <c r="AJ25" i="212"/>
  <c r="AF25" i="212"/>
  <c r="AD25" i="212"/>
  <c r="AE25" i="212"/>
  <c r="AK25" i="212"/>
  <c r="AC25" i="212"/>
  <c r="AJ35" i="212"/>
  <c r="AF35" i="212"/>
  <c r="AD35" i="212"/>
  <c r="AE35" i="212"/>
  <c r="AK35" i="212"/>
  <c r="AC35" i="212"/>
  <c r="AJ36" i="212"/>
  <c r="AF36" i="212"/>
  <c r="AD36" i="212"/>
  <c r="AE36" i="212"/>
  <c r="AK36" i="212"/>
  <c r="AC36" i="212"/>
  <c r="AE46" i="212"/>
  <c r="AJ46" i="212"/>
  <c r="AF46" i="212"/>
  <c r="AD46" i="212"/>
  <c r="AK46" i="212"/>
  <c r="AC46" i="212"/>
  <c r="AJ47" i="212"/>
  <c r="AF47" i="212"/>
  <c r="AD47" i="212"/>
  <c r="AE47" i="212"/>
  <c r="AK47" i="212"/>
  <c r="AC47" i="212"/>
  <c r="AJ57" i="212"/>
  <c r="AF57" i="212"/>
  <c r="AD57" i="212"/>
  <c r="AE57" i="212"/>
  <c r="AK57" i="212"/>
  <c r="AC57" i="212"/>
  <c r="AE58" i="212"/>
  <c r="AJ58" i="212"/>
  <c r="AF58" i="212"/>
  <c r="AD58" i="212"/>
  <c r="AK58" i="212"/>
  <c r="AC58" i="212"/>
  <c r="AJ67" i="212"/>
  <c r="AF67" i="212"/>
  <c r="AD67" i="212"/>
  <c r="AE67" i="212"/>
  <c r="AK67" i="212"/>
  <c r="AC67" i="212"/>
  <c r="AT69" i="212"/>
  <c r="AP66" i="212"/>
  <c r="AJ70" i="212"/>
  <c r="AF70" i="212"/>
  <c r="AD70" i="212"/>
  <c r="AE70" i="212"/>
  <c r="AK70" i="212"/>
  <c r="AC70" i="212"/>
  <c r="AT78" i="212"/>
  <c r="AN77" i="212"/>
  <c r="AJ79" i="212"/>
  <c r="AF79" i="212"/>
  <c r="AD79" i="212"/>
  <c r="AE79" i="212"/>
  <c r="AK79" i="212"/>
  <c r="AC79" i="212"/>
  <c r="AJ80" i="212"/>
  <c r="AF80" i="212"/>
  <c r="AD80" i="212"/>
  <c r="AE80" i="212"/>
  <c r="AK80" i="212"/>
  <c r="AC80" i="212"/>
  <c r="AE90" i="212"/>
  <c r="AJ90" i="212"/>
  <c r="AF90" i="212"/>
  <c r="AD90" i="212"/>
  <c r="AK90" i="212"/>
  <c r="AC90" i="212"/>
  <c r="AT92" i="212"/>
  <c r="AQ88" i="212"/>
  <c r="AJ91" i="212"/>
  <c r="AF91" i="212"/>
  <c r="AD91" i="212"/>
  <c r="AE91" i="212"/>
  <c r="AK91" i="212"/>
  <c r="AC91" i="212"/>
  <c r="AE12" i="213"/>
  <c r="AJ12" i="213"/>
  <c r="AF12" i="213"/>
  <c r="AD12" i="213"/>
  <c r="AK12" i="213"/>
  <c r="AC12" i="213"/>
  <c r="BP18" i="213"/>
  <c r="AT15" i="213"/>
  <c r="AQ11" i="213"/>
  <c r="AE14" i="213"/>
  <c r="AJ14" i="213"/>
  <c r="AF14" i="213"/>
  <c r="AD14" i="213"/>
  <c r="AK14" i="213"/>
  <c r="AC14" i="213"/>
  <c r="AJ24" i="213"/>
  <c r="AF24" i="213"/>
  <c r="AD24" i="213"/>
  <c r="AE24" i="213"/>
  <c r="AK24" i="213"/>
  <c r="AC24" i="213"/>
  <c r="AT26" i="213"/>
  <c r="AQ22" i="213"/>
  <c r="AE25" i="213"/>
  <c r="AJ25" i="213"/>
  <c r="AF25" i="213"/>
  <c r="AD25" i="213"/>
  <c r="AK25" i="213"/>
  <c r="AC25" i="213"/>
  <c r="AE35" i="213"/>
  <c r="AJ35" i="213"/>
  <c r="AF35" i="213"/>
  <c r="AD35" i="213"/>
  <c r="AK35" i="213"/>
  <c r="AC35" i="213"/>
  <c r="AT37" i="213"/>
  <c r="AQ33" i="213"/>
  <c r="AE36" i="213"/>
  <c r="AJ36" i="213"/>
  <c r="AF36" i="213"/>
  <c r="AD36" i="213"/>
  <c r="AK36" i="213"/>
  <c r="AC36" i="213"/>
  <c r="AE45" i="213"/>
  <c r="AJ45" i="213"/>
  <c r="AF45" i="213"/>
  <c r="AD45" i="213"/>
  <c r="AK45" i="213"/>
  <c r="AC45" i="213"/>
  <c r="AI46" i="211"/>
  <c r="H47" i="211"/>
  <c r="C48" i="211"/>
  <c r="AI48" i="211"/>
  <c r="H49" i="211"/>
  <c r="H50" i="211"/>
  <c r="AI56" i="211"/>
  <c r="C58" i="211"/>
  <c r="AI58" i="211"/>
  <c r="H59" i="211"/>
  <c r="H61" i="211"/>
  <c r="AI68" i="211"/>
  <c r="C69" i="211"/>
  <c r="AI69" i="211"/>
  <c r="H70" i="211"/>
  <c r="H71" i="211"/>
  <c r="C72" i="211"/>
  <c r="AI78" i="211"/>
  <c r="H80" i="211"/>
  <c r="C81" i="211"/>
  <c r="AI81" i="211"/>
  <c r="H82" i="211"/>
  <c r="H83" i="211"/>
  <c r="AI89" i="211"/>
  <c r="AI90" i="211"/>
  <c r="H91" i="211"/>
  <c r="C92" i="211"/>
  <c r="AI92" i="211"/>
  <c r="C93" i="211"/>
  <c r="AI12" i="212"/>
  <c r="AI13" i="212"/>
  <c r="C14" i="212"/>
  <c r="AI14" i="212"/>
  <c r="C15" i="212"/>
  <c r="AI15" i="212"/>
  <c r="H17" i="212"/>
  <c r="C25" i="212"/>
  <c r="AI25" i="212"/>
  <c r="C26" i="212"/>
  <c r="AI26" i="212"/>
  <c r="C27" i="212"/>
  <c r="C28" i="212"/>
  <c r="AI34" i="212"/>
  <c r="AI35" i="212"/>
  <c r="C36" i="212"/>
  <c r="AI36" i="212"/>
  <c r="C37" i="212"/>
  <c r="AI37" i="212"/>
  <c r="H39" i="212"/>
  <c r="AI45" i="212"/>
  <c r="C47" i="212"/>
  <c r="AI47" i="212"/>
  <c r="H48" i="212"/>
  <c r="C50" i="212"/>
  <c r="AI57" i="212"/>
  <c r="H58" i="212"/>
  <c r="C59" i="212"/>
  <c r="AI59" i="212"/>
  <c r="H60" i="212"/>
  <c r="AI67" i="212"/>
  <c r="H69" i="212"/>
  <c r="C70" i="212"/>
  <c r="AI70" i="212"/>
  <c r="C71" i="212"/>
  <c r="H72" i="212"/>
  <c r="AI79" i="212"/>
  <c r="AI80" i="212"/>
  <c r="C82" i="212"/>
  <c r="C83" i="212"/>
  <c r="AT91" i="212"/>
  <c r="H92" i="212"/>
  <c r="H93" i="212"/>
  <c r="H14" i="213"/>
  <c r="CA14" i="213"/>
  <c r="H15" i="213"/>
  <c r="H16" i="213"/>
  <c r="C17" i="213"/>
  <c r="AI23" i="213"/>
  <c r="AI24" i="213"/>
  <c r="H25" i="213"/>
  <c r="H26" i="213"/>
  <c r="CQ26" i="213"/>
  <c r="H27" i="213"/>
  <c r="H28" i="213"/>
  <c r="H36" i="213"/>
  <c r="H37" i="213"/>
  <c r="H38" i="213"/>
  <c r="C39" i="213"/>
  <c r="C48" i="213"/>
  <c r="C50" i="213"/>
  <c r="AE48" i="213"/>
  <c r="AJ48" i="213"/>
  <c r="AF48" i="213"/>
  <c r="AD48" i="213"/>
  <c r="AK48" i="213"/>
  <c r="AC48" i="213"/>
  <c r="AC46" i="213"/>
  <c r="AI46" i="213"/>
  <c r="H47" i="213"/>
  <c r="AD47" i="213"/>
  <c r="AF47" i="213"/>
  <c r="AJ57" i="213"/>
  <c r="AF57" i="213"/>
  <c r="AD57" i="213"/>
  <c r="AE57" i="213"/>
  <c r="AK57" i="213"/>
  <c r="AC57" i="213"/>
  <c r="AE58" i="213"/>
  <c r="AJ58" i="213"/>
  <c r="AF58" i="213"/>
  <c r="AD58" i="213"/>
  <c r="AK58" i="213"/>
  <c r="AC58" i="213"/>
  <c r="AE68" i="213"/>
  <c r="AJ68" i="213"/>
  <c r="AF68" i="213"/>
  <c r="AD68" i="213"/>
  <c r="AK68" i="213"/>
  <c r="AC68" i="213"/>
  <c r="AE69" i="213"/>
  <c r="AJ69" i="213"/>
  <c r="AF69" i="213"/>
  <c r="AD69" i="213"/>
  <c r="AK69" i="213"/>
  <c r="AC69" i="213"/>
  <c r="AT78" i="213"/>
  <c r="AN77" i="213"/>
  <c r="AJ79" i="213"/>
  <c r="AF79" i="213"/>
  <c r="AD79" i="213"/>
  <c r="AE79" i="213"/>
  <c r="AK79" i="213"/>
  <c r="AC79" i="213"/>
  <c r="AJ80" i="213"/>
  <c r="AF80" i="213"/>
  <c r="AD80" i="213"/>
  <c r="AE80" i="213"/>
  <c r="AK80" i="213"/>
  <c r="AC80" i="213"/>
  <c r="AE89" i="213"/>
  <c r="AJ89" i="213"/>
  <c r="AF89" i="213"/>
  <c r="AD89" i="213"/>
  <c r="AK89" i="213"/>
  <c r="AC89" i="213"/>
  <c r="AE92" i="213"/>
  <c r="AJ92" i="213"/>
  <c r="AF92" i="213"/>
  <c r="AD92" i="213"/>
  <c r="AK92" i="213"/>
  <c r="AC92" i="213"/>
  <c r="AE13" i="214"/>
  <c r="AJ13" i="214"/>
  <c r="AF13" i="214"/>
  <c r="AD13" i="214"/>
  <c r="AK13" i="214"/>
  <c r="AC13" i="214"/>
  <c r="AE15" i="214"/>
  <c r="AJ15" i="214"/>
  <c r="AF15" i="214"/>
  <c r="AD15" i="214"/>
  <c r="AK15" i="214"/>
  <c r="AC15" i="214"/>
  <c r="CK29" i="214"/>
  <c r="CQ32" i="214" s="1"/>
  <c r="AJ23" i="214"/>
  <c r="AF23" i="214"/>
  <c r="AD23" i="214"/>
  <c r="AE23" i="214"/>
  <c r="AK23" i="214"/>
  <c r="AC23" i="214"/>
  <c r="AT25" i="214"/>
  <c r="AP22" i="214"/>
  <c r="AE26" i="214"/>
  <c r="AJ26" i="214"/>
  <c r="AF26" i="214"/>
  <c r="AD26" i="214"/>
  <c r="AK26" i="214"/>
  <c r="AC26" i="214"/>
  <c r="AE35" i="214"/>
  <c r="AJ35" i="214"/>
  <c r="AF35" i="214"/>
  <c r="AD35" i="214"/>
  <c r="AK35" i="214"/>
  <c r="AC35" i="214"/>
  <c r="AT37" i="214"/>
  <c r="AQ33" i="214"/>
  <c r="AE36" i="214"/>
  <c r="AJ36" i="214"/>
  <c r="AF36" i="214"/>
  <c r="AD36" i="214"/>
  <c r="AK36" i="214"/>
  <c r="AC36" i="214"/>
  <c r="AE45" i="214"/>
  <c r="AJ45" i="214"/>
  <c r="AF45" i="214"/>
  <c r="AD45" i="214"/>
  <c r="AK45" i="214"/>
  <c r="AC45" i="214"/>
  <c r="AT47" i="214"/>
  <c r="AP44" i="214"/>
  <c r="AJ48" i="214"/>
  <c r="AF48" i="214"/>
  <c r="AD48" i="214"/>
  <c r="AE48" i="214"/>
  <c r="AK48" i="214"/>
  <c r="AC48" i="214"/>
  <c r="AE57" i="214"/>
  <c r="AJ57" i="214"/>
  <c r="AF57" i="214"/>
  <c r="AD57" i="214"/>
  <c r="AK57" i="214"/>
  <c r="AC57" i="214"/>
  <c r="AJ58" i="214"/>
  <c r="AF58" i="214"/>
  <c r="AD58" i="214"/>
  <c r="AE58" i="214"/>
  <c r="AK58" i="214"/>
  <c r="AC58" i="214"/>
  <c r="AJ68" i="214"/>
  <c r="AF68" i="214"/>
  <c r="AD68" i="214"/>
  <c r="AE68" i="214"/>
  <c r="AK68" i="214"/>
  <c r="AC68" i="214"/>
  <c r="AT70" i="214"/>
  <c r="AQ66" i="214"/>
  <c r="AJ69" i="214"/>
  <c r="AF69" i="214"/>
  <c r="AD69" i="214"/>
  <c r="AE69" i="214"/>
  <c r="AK69" i="214"/>
  <c r="AC69" i="214"/>
  <c r="AE79" i="214"/>
  <c r="AJ79" i="214"/>
  <c r="AF79" i="214"/>
  <c r="AD79" i="214"/>
  <c r="AK79" i="214"/>
  <c r="AC79" i="214"/>
  <c r="AE80" i="214"/>
  <c r="AJ80" i="214"/>
  <c r="AF80" i="214"/>
  <c r="AD80" i="214"/>
  <c r="AK80" i="214"/>
  <c r="AC80" i="214"/>
  <c r="AJ89" i="214"/>
  <c r="AF89" i="214"/>
  <c r="AD89" i="214"/>
  <c r="AE89" i="214"/>
  <c r="AK89" i="214"/>
  <c r="AC89" i="214"/>
  <c r="AJ92" i="214"/>
  <c r="AF92" i="214"/>
  <c r="AD92" i="214"/>
  <c r="AE92" i="214"/>
  <c r="AK92" i="214"/>
  <c r="AC92" i="214"/>
  <c r="AJ13" i="215"/>
  <c r="AF13" i="215"/>
  <c r="AD13" i="215"/>
  <c r="AE13" i="215"/>
  <c r="AK13" i="215"/>
  <c r="AC13" i="215"/>
  <c r="AJ15" i="215"/>
  <c r="AF15" i="215"/>
  <c r="AD15" i="215"/>
  <c r="AE15" i="215"/>
  <c r="AK15" i="215"/>
  <c r="AC15" i="215"/>
  <c r="CK29" i="215"/>
  <c r="AT23" i="215"/>
  <c r="AN22" i="215"/>
  <c r="AE24" i="215"/>
  <c r="AJ24" i="215"/>
  <c r="AF24" i="215"/>
  <c r="AD24" i="215"/>
  <c r="AK24" i="215"/>
  <c r="AC24" i="215"/>
  <c r="AJ25" i="215"/>
  <c r="AF25" i="215"/>
  <c r="AD25" i="215"/>
  <c r="AE25" i="215"/>
  <c r="AK25" i="215"/>
  <c r="AC25" i="215"/>
  <c r="AJ34" i="215"/>
  <c r="AF34" i="215"/>
  <c r="AD34" i="215"/>
  <c r="AE34" i="215"/>
  <c r="AK34" i="215"/>
  <c r="AC34" i="215"/>
  <c r="AJ37" i="215"/>
  <c r="AF37" i="215"/>
  <c r="AD37" i="215"/>
  <c r="AE37" i="215"/>
  <c r="AK37" i="215"/>
  <c r="AC37" i="215"/>
  <c r="AE46" i="215"/>
  <c r="AJ46" i="215"/>
  <c r="AF46" i="215"/>
  <c r="AD46" i="215"/>
  <c r="AK46" i="215"/>
  <c r="AC46" i="215"/>
  <c r="AJ47" i="215"/>
  <c r="AF47" i="215"/>
  <c r="AD47" i="215"/>
  <c r="AE47" i="215"/>
  <c r="AK47" i="215"/>
  <c r="AC47" i="215"/>
  <c r="AE56" i="215"/>
  <c r="AJ56" i="215"/>
  <c r="AF56" i="215"/>
  <c r="AD56" i="215"/>
  <c r="AK56" i="215"/>
  <c r="AC56" i="215"/>
  <c r="AJ59" i="215"/>
  <c r="AF59" i="215"/>
  <c r="AD59" i="215"/>
  <c r="AE59" i="215"/>
  <c r="AK59" i="215"/>
  <c r="AC59" i="215"/>
  <c r="AI45" i="211"/>
  <c r="C47" i="211"/>
  <c r="AI57" i="211"/>
  <c r="C59" i="211"/>
  <c r="AI59" i="211"/>
  <c r="AI67" i="211"/>
  <c r="H69" i="211"/>
  <c r="AI79" i="211"/>
  <c r="C80" i="211"/>
  <c r="AI91" i="211"/>
  <c r="H92" i="211"/>
  <c r="H15" i="212"/>
  <c r="H25" i="212"/>
  <c r="H26" i="212"/>
  <c r="H37" i="212"/>
  <c r="AI46" i="212"/>
  <c r="H47" i="212"/>
  <c r="AI48" i="212"/>
  <c r="AI56" i="212"/>
  <c r="C58" i="212"/>
  <c r="AI58" i="212"/>
  <c r="AI68" i="212"/>
  <c r="H70" i="212"/>
  <c r="H80" i="212"/>
  <c r="AI81" i="212"/>
  <c r="AI89" i="212"/>
  <c r="AI90" i="212"/>
  <c r="C92" i="212"/>
  <c r="AI12" i="213"/>
  <c r="AI13" i="213"/>
  <c r="C14" i="213"/>
  <c r="AI14" i="213"/>
  <c r="CA22" i="213"/>
  <c r="C25" i="213"/>
  <c r="C26" i="213"/>
  <c r="CA30" i="213"/>
  <c r="CA31" i="213"/>
  <c r="CF34" i="213" s="1"/>
  <c r="CK30" i="213" s="1"/>
  <c r="CQ29" i="213" s="1"/>
  <c r="CQ32" i="213" s="1"/>
  <c r="AI34" i="213"/>
  <c r="AI35" i="213"/>
  <c r="C36" i="213"/>
  <c r="AI36" i="213"/>
  <c r="CA38" i="213"/>
  <c r="AI45" i="213"/>
  <c r="H49" i="213"/>
  <c r="AI48" i="213"/>
  <c r="H48" i="213"/>
  <c r="C47" i="213"/>
  <c r="AE47" i="213"/>
  <c r="AI47" i="213"/>
  <c r="AE56" i="213"/>
  <c r="AJ56" i="213"/>
  <c r="AF56" i="213"/>
  <c r="AD56" i="213"/>
  <c r="AK56" i="213"/>
  <c r="AC56" i="213"/>
  <c r="BP62" i="213"/>
  <c r="AJ59" i="213"/>
  <c r="AF59" i="213"/>
  <c r="AD59" i="213"/>
  <c r="AE59" i="213"/>
  <c r="AK59" i="213"/>
  <c r="AC59" i="213"/>
  <c r="AJ67" i="213"/>
  <c r="AF67" i="213"/>
  <c r="AD67" i="213"/>
  <c r="AE67" i="213"/>
  <c r="AK67" i="213"/>
  <c r="AC67" i="213"/>
  <c r="BP73" i="213"/>
  <c r="AT69" i="213"/>
  <c r="AP66" i="213"/>
  <c r="AJ70" i="213"/>
  <c r="AF70" i="213"/>
  <c r="AD70" i="213"/>
  <c r="AE70" i="213"/>
  <c r="AK70" i="213"/>
  <c r="AC70" i="213"/>
  <c r="AE78" i="213"/>
  <c r="AJ78" i="213"/>
  <c r="AF78" i="213"/>
  <c r="AD78" i="213"/>
  <c r="AK78" i="213"/>
  <c r="AC78" i="213"/>
  <c r="BP84" i="213"/>
  <c r="AE81" i="213"/>
  <c r="AJ81" i="213"/>
  <c r="AF81" i="213"/>
  <c r="AD81" i="213"/>
  <c r="AK81" i="213"/>
  <c r="AC81" i="213"/>
  <c r="AE90" i="213"/>
  <c r="AJ90" i="213"/>
  <c r="AF90" i="213"/>
  <c r="AD90" i="213"/>
  <c r="AK90" i="213"/>
  <c r="AC90" i="213"/>
  <c r="AT92" i="213"/>
  <c r="AQ88" i="213"/>
  <c r="AJ91" i="213"/>
  <c r="AF91" i="213"/>
  <c r="AD91" i="213"/>
  <c r="AE91" i="213"/>
  <c r="AK91" i="213"/>
  <c r="AC91" i="213"/>
  <c r="AE12" i="214"/>
  <c r="AJ12" i="214"/>
  <c r="AF12" i="214"/>
  <c r="AD12" i="214"/>
  <c r="AK12" i="214"/>
  <c r="AC12" i="214"/>
  <c r="BP18" i="214"/>
  <c r="AT15" i="214"/>
  <c r="AQ11" i="214"/>
  <c r="AE14" i="214"/>
  <c r="AJ14" i="214"/>
  <c r="AF14" i="214"/>
  <c r="AD14" i="214"/>
  <c r="AK14" i="214"/>
  <c r="AC14" i="214"/>
  <c r="AJ24" i="214"/>
  <c r="AF24" i="214"/>
  <c r="AD24" i="214"/>
  <c r="AE24" i="214"/>
  <c r="AK24" i="214"/>
  <c r="AC24" i="214"/>
  <c r="AT26" i="214"/>
  <c r="AQ22" i="214"/>
  <c r="AE25" i="214"/>
  <c r="AJ25" i="214"/>
  <c r="AF25" i="214"/>
  <c r="AD25" i="214"/>
  <c r="AK25" i="214"/>
  <c r="AC25" i="214"/>
  <c r="AE34" i="214"/>
  <c r="AJ34" i="214"/>
  <c r="AF34" i="214"/>
  <c r="AD34" i="214"/>
  <c r="AK34" i="214"/>
  <c r="AC34" i="214"/>
  <c r="BP40" i="214"/>
  <c r="AE37" i="214"/>
  <c r="AJ37" i="214"/>
  <c r="AF37" i="214"/>
  <c r="AD37" i="214"/>
  <c r="AK37" i="214"/>
  <c r="AC37" i="214"/>
  <c r="AJ46" i="214"/>
  <c r="AF46" i="214"/>
  <c r="AD46" i="214"/>
  <c r="AE46" i="214"/>
  <c r="AK46" i="214"/>
  <c r="AC46" i="214"/>
  <c r="AE47" i="214"/>
  <c r="AJ47" i="214"/>
  <c r="AF47" i="214"/>
  <c r="AD47" i="214"/>
  <c r="AK47" i="214"/>
  <c r="AC47" i="214"/>
  <c r="AJ56" i="214"/>
  <c r="AF56" i="214"/>
  <c r="AD56" i="214"/>
  <c r="AE56" i="214"/>
  <c r="AK56" i="214"/>
  <c r="AC56" i="214"/>
  <c r="AE59" i="214"/>
  <c r="AJ59" i="214"/>
  <c r="AF59" i="214"/>
  <c r="AD59" i="214"/>
  <c r="AK59" i="214"/>
  <c r="AC59" i="214"/>
  <c r="AE67" i="214"/>
  <c r="AJ67" i="214"/>
  <c r="AF67" i="214"/>
  <c r="AD67" i="214"/>
  <c r="AK67" i="214"/>
  <c r="AC67" i="214"/>
  <c r="AE70" i="214"/>
  <c r="AJ70" i="214"/>
  <c r="AF70" i="214"/>
  <c r="AD70" i="214"/>
  <c r="AK70" i="214"/>
  <c r="AC70" i="214"/>
  <c r="AJ78" i="214"/>
  <c r="AF78" i="214"/>
  <c r="AD78" i="214"/>
  <c r="AE78" i="214"/>
  <c r="AK78" i="214"/>
  <c r="AC78" i="214"/>
  <c r="AT80" i="214"/>
  <c r="AP77" i="214"/>
  <c r="AJ81" i="214"/>
  <c r="AF81" i="214"/>
  <c r="AD81" i="214"/>
  <c r="AE81" i="214"/>
  <c r="AK81" i="214"/>
  <c r="AC81" i="214"/>
  <c r="AJ90" i="214"/>
  <c r="AF90" i="214"/>
  <c r="AD90" i="214"/>
  <c r="AE90" i="214"/>
  <c r="AK90" i="214"/>
  <c r="AC90" i="214"/>
  <c r="AE91" i="214"/>
  <c r="AJ91" i="214"/>
  <c r="AF91" i="214"/>
  <c r="AD91" i="214"/>
  <c r="AK91" i="214"/>
  <c r="AC91" i="214"/>
  <c r="AJ12" i="215"/>
  <c r="AF12" i="215"/>
  <c r="AD12" i="215"/>
  <c r="AE12" i="215"/>
  <c r="AK12" i="215"/>
  <c r="AC12" i="215"/>
  <c r="BP18" i="215"/>
  <c r="AJ14" i="215"/>
  <c r="AF14" i="215"/>
  <c r="AD14" i="215"/>
  <c r="AE14" i="215"/>
  <c r="AK14" i="215"/>
  <c r="AC14" i="215"/>
  <c r="AT24" i="215"/>
  <c r="AO22" i="215"/>
  <c r="AE23" i="215"/>
  <c r="AJ23" i="215"/>
  <c r="AF23" i="215"/>
  <c r="AD23" i="215"/>
  <c r="AK23" i="215"/>
  <c r="AC23" i="215"/>
  <c r="AJ26" i="215"/>
  <c r="AF26" i="215"/>
  <c r="AD26" i="215"/>
  <c r="AE26" i="215"/>
  <c r="AK26" i="215"/>
  <c r="AC26" i="215"/>
  <c r="CQ32" i="215"/>
  <c r="AJ35" i="215"/>
  <c r="AF35" i="215"/>
  <c r="AD35" i="215"/>
  <c r="AE35" i="215"/>
  <c r="AK35" i="215"/>
  <c r="AC35" i="215"/>
  <c r="AJ36" i="215"/>
  <c r="AF36" i="215"/>
  <c r="AD36" i="215"/>
  <c r="AE36" i="215"/>
  <c r="AK36" i="215"/>
  <c r="AC36" i="215"/>
  <c r="AJ45" i="215"/>
  <c r="AF45" i="215"/>
  <c r="AD45" i="215"/>
  <c r="AE45" i="215"/>
  <c r="AK45" i="215"/>
  <c r="AC45" i="215"/>
  <c r="AE48" i="215"/>
  <c r="AJ48" i="215"/>
  <c r="AF48" i="215"/>
  <c r="AD48" i="215"/>
  <c r="AK48" i="215"/>
  <c r="AC48" i="215"/>
  <c r="AJ57" i="215"/>
  <c r="AF57" i="215"/>
  <c r="AD57" i="215"/>
  <c r="AE57" i="215"/>
  <c r="AK57" i="215"/>
  <c r="AC57" i="215"/>
  <c r="AE58" i="215"/>
  <c r="AJ58" i="215"/>
  <c r="AF58" i="215"/>
  <c r="AD58" i="215"/>
  <c r="AK58" i="215"/>
  <c r="AC58" i="215"/>
  <c r="AI57" i="213"/>
  <c r="H58" i="213"/>
  <c r="C59" i="213"/>
  <c r="AI59" i="213"/>
  <c r="H60" i="213"/>
  <c r="AI67" i="213"/>
  <c r="H69" i="213"/>
  <c r="C70" i="213"/>
  <c r="AI70" i="213"/>
  <c r="C71" i="213"/>
  <c r="H72" i="213"/>
  <c r="AI79" i="213"/>
  <c r="C80" i="213"/>
  <c r="AI80" i="213"/>
  <c r="H81" i="213"/>
  <c r="C82" i="213"/>
  <c r="C83" i="213"/>
  <c r="C91" i="213"/>
  <c r="AI91" i="213"/>
  <c r="H92" i="213"/>
  <c r="H93" i="213"/>
  <c r="H94" i="213"/>
  <c r="H14" i="214"/>
  <c r="CA14" i="214"/>
  <c r="H15" i="214"/>
  <c r="H16" i="214"/>
  <c r="C17" i="214"/>
  <c r="AI23" i="214"/>
  <c r="AI24" i="214"/>
  <c r="H25" i="214"/>
  <c r="H26" i="214"/>
  <c r="CQ26" i="214"/>
  <c r="H27" i="214"/>
  <c r="H28" i="214"/>
  <c r="H36" i="214"/>
  <c r="H37" i="214"/>
  <c r="H38" i="214"/>
  <c r="C39" i="214"/>
  <c r="AI46" i="214"/>
  <c r="H47" i="214"/>
  <c r="C48" i="214"/>
  <c r="AI48" i="214"/>
  <c r="H49" i="214"/>
  <c r="H50" i="214"/>
  <c r="AI56" i="214"/>
  <c r="C58" i="214"/>
  <c r="AI58" i="214"/>
  <c r="H59" i="214"/>
  <c r="H61" i="214"/>
  <c r="AI68" i="214"/>
  <c r="C69" i="214"/>
  <c r="AI69" i="214"/>
  <c r="H70" i="214"/>
  <c r="H71" i="214"/>
  <c r="C72" i="214"/>
  <c r="AI78" i="214"/>
  <c r="H80" i="214"/>
  <c r="C81" i="214"/>
  <c r="AI81" i="214"/>
  <c r="H82" i="214"/>
  <c r="H83" i="214"/>
  <c r="AI89" i="214"/>
  <c r="AI90" i="214"/>
  <c r="H91" i="214"/>
  <c r="C92" i="214"/>
  <c r="AI92" i="214"/>
  <c r="C93" i="214"/>
  <c r="AI12" i="215"/>
  <c r="AI13" i="215"/>
  <c r="C14" i="215"/>
  <c r="AI14" i="215"/>
  <c r="C15" i="215"/>
  <c r="AI15" i="215"/>
  <c r="H17" i="215"/>
  <c r="C25" i="215"/>
  <c r="AI25" i="215"/>
  <c r="C26" i="215"/>
  <c r="AI26" i="215"/>
  <c r="C27" i="215"/>
  <c r="C28" i="215"/>
  <c r="CA30" i="215"/>
  <c r="AI34" i="215"/>
  <c r="AI35" i="215"/>
  <c r="C36" i="215"/>
  <c r="AI36" i="215"/>
  <c r="C37" i="215"/>
  <c r="AI37" i="215"/>
  <c r="CA38" i="215"/>
  <c r="H39" i="215"/>
  <c r="AI45" i="215"/>
  <c r="C47" i="215"/>
  <c r="AI47" i="215"/>
  <c r="H48" i="215"/>
  <c r="C50" i="215"/>
  <c r="AI57" i="215"/>
  <c r="H58" i="215"/>
  <c r="C59" i="215"/>
  <c r="AI59" i="215"/>
  <c r="AE68" i="215"/>
  <c r="AJ68" i="215"/>
  <c r="AF68" i="215"/>
  <c r="AD68" i="215"/>
  <c r="AK68" i="215"/>
  <c r="AC68" i="215"/>
  <c r="AE69" i="215"/>
  <c r="AJ69" i="215"/>
  <c r="AF69" i="215"/>
  <c r="AD69" i="215"/>
  <c r="AK69" i="215"/>
  <c r="AC69" i="215"/>
  <c r="AT78" i="215"/>
  <c r="AN77" i="215"/>
  <c r="AJ79" i="215"/>
  <c r="AF79" i="215"/>
  <c r="AD79" i="215"/>
  <c r="AE79" i="215"/>
  <c r="AK79" i="215"/>
  <c r="AC79" i="215"/>
  <c r="AJ80" i="215"/>
  <c r="AF80" i="215"/>
  <c r="AD80" i="215"/>
  <c r="AE80" i="215"/>
  <c r="AK80" i="215"/>
  <c r="AC80" i="215"/>
  <c r="AE89" i="215"/>
  <c r="AJ89" i="215"/>
  <c r="AF89" i="215"/>
  <c r="AD89" i="215"/>
  <c r="AK89" i="215"/>
  <c r="AC89" i="215"/>
  <c r="AE92" i="215"/>
  <c r="AJ92" i="215"/>
  <c r="AF92" i="215"/>
  <c r="AD92" i="215"/>
  <c r="AK92" i="215"/>
  <c r="AC92" i="215"/>
  <c r="AE13" i="216"/>
  <c r="AJ13" i="216"/>
  <c r="AF13" i="216"/>
  <c r="AD13" i="216"/>
  <c r="AK13" i="216"/>
  <c r="AC13" i="216"/>
  <c r="AE15" i="216"/>
  <c r="AJ15" i="216"/>
  <c r="AF15" i="216"/>
  <c r="AD15" i="216"/>
  <c r="AK15" i="216"/>
  <c r="AC15" i="216"/>
  <c r="CK29" i="216"/>
  <c r="AJ23" i="216"/>
  <c r="AF23" i="216"/>
  <c r="AD23" i="216"/>
  <c r="AE23" i="216"/>
  <c r="AK23" i="216"/>
  <c r="AC23" i="216"/>
  <c r="AT25" i="216"/>
  <c r="AP22" i="216"/>
  <c r="AE26" i="216"/>
  <c r="AJ26" i="216"/>
  <c r="AF26" i="216"/>
  <c r="AD26" i="216"/>
  <c r="AK26" i="216"/>
  <c r="AC26" i="216"/>
  <c r="CQ32" i="216"/>
  <c r="AE35" i="216"/>
  <c r="AJ35" i="216"/>
  <c r="AF35" i="216"/>
  <c r="AD35" i="216"/>
  <c r="AK35" i="216"/>
  <c r="AC35" i="216"/>
  <c r="AT37" i="216"/>
  <c r="AQ33" i="216"/>
  <c r="AE36" i="216"/>
  <c r="AJ36" i="216"/>
  <c r="AF36" i="216"/>
  <c r="AD36" i="216"/>
  <c r="AK36" i="216"/>
  <c r="AC36" i="216"/>
  <c r="AE45" i="216"/>
  <c r="AJ45" i="216"/>
  <c r="AF45" i="216"/>
  <c r="AD45" i="216"/>
  <c r="AK45" i="216"/>
  <c r="AC45" i="216"/>
  <c r="AT47" i="216"/>
  <c r="AP44" i="216"/>
  <c r="AJ48" i="216"/>
  <c r="AF48" i="216"/>
  <c r="AD48" i="216"/>
  <c r="AE48" i="216"/>
  <c r="AK48" i="216"/>
  <c r="AC48" i="216"/>
  <c r="AE57" i="216"/>
  <c r="AJ57" i="216"/>
  <c r="AF57" i="216"/>
  <c r="AD57" i="216"/>
  <c r="AK57" i="216"/>
  <c r="AC57" i="216"/>
  <c r="AJ58" i="216"/>
  <c r="AF58" i="216"/>
  <c r="AD58" i="216"/>
  <c r="AE58" i="216"/>
  <c r="AK58" i="216"/>
  <c r="AC58" i="216"/>
  <c r="AE67" i="216"/>
  <c r="AD67" i="216"/>
  <c r="AJ67" i="216"/>
  <c r="AF67" i="216"/>
  <c r="AE70" i="216"/>
  <c r="AJ70" i="216"/>
  <c r="AF70" i="216"/>
  <c r="AD70" i="216"/>
  <c r="AI56" i="213"/>
  <c r="C58" i="213"/>
  <c r="AI58" i="213"/>
  <c r="AI68" i="213"/>
  <c r="H70" i="213"/>
  <c r="H80" i="213"/>
  <c r="AI81" i="213"/>
  <c r="AI89" i="213"/>
  <c r="AI90" i="213"/>
  <c r="C92" i="213"/>
  <c r="AI12" i="214"/>
  <c r="AI13" i="214"/>
  <c r="C14" i="214"/>
  <c r="AI14" i="214"/>
  <c r="C25" i="214"/>
  <c r="C26" i="214"/>
  <c r="AI34" i="214"/>
  <c r="AI35" i="214"/>
  <c r="C36" i="214"/>
  <c r="AI36" i="214"/>
  <c r="AI45" i="214"/>
  <c r="C47" i="214"/>
  <c r="AI57" i="214"/>
  <c r="C59" i="214"/>
  <c r="AI59" i="214"/>
  <c r="AI67" i="214"/>
  <c r="H69" i="214"/>
  <c r="AI79" i="214"/>
  <c r="C80" i="214"/>
  <c r="AI91" i="214"/>
  <c r="H92" i="214"/>
  <c r="H15" i="215"/>
  <c r="H25" i="215"/>
  <c r="H26" i="215"/>
  <c r="CQ26" i="215"/>
  <c r="H37" i="215"/>
  <c r="AI46" i="215"/>
  <c r="H47" i="215"/>
  <c r="AI48" i="215"/>
  <c r="AI56" i="215"/>
  <c r="C58" i="215"/>
  <c r="AI58" i="215"/>
  <c r="H59" i="215"/>
  <c r="AJ67" i="215"/>
  <c r="AF67" i="215"/>
  <c r="AD67" i="215"/>
  <c r="AE67" i="215"/>
  <c r="AK67" i="215"/>
  <c r="AC67" i="215"/>
  <c r="BP73" i="215"/>
  <c r="AT69" i="215"/>
  <c r="AP66" i="215"/>
  <c r="AJ70" i="215"/>
  <c r="AF70" i="215"/>
  <c r="AD70" i="215"/>
  <c r="AE70" i="215"/>
  <c r="AK70" i="215"/>
  <c r="AC70" i="215"/>
  <c r="AE78" i="215"/>
  <c r="AJ78" i="215"/>
  <c r="AF78" i="215"/>
  <c r="AD78" i="215"/>
  <c r="AK78" i="215"/>
  <c r="AC78" i="215"/>
  <c r="BP84" i="215"/>
  <c r="AE81" i="215"/>
  <c r="AJ81" i="215"/>
  <c r="AF81" i="215"/>
  <c r="AD81" i="215"/>
  <c r="AK81" i="215"/>
  <c r="AC81" i="215"/>
  <c r="AE90" i="215"/>
  <c r="AJ90" i="215"/>
  <c r="AF90" i="215"/>
  <c r="AD90" i="215"/>
  <c r="AK90" i="215"/>
  <c r="AC90" i="215"/>
  <c r="AT92" i="215"/>
  <c r="AQ88" i="215"/>
  <c r="AJ91" i="215"/>
  <c r="AF91" i="215"/>
  <c r="AD91" i="215"/>
  <c r="AE91" i="215"/>
  <c r="AK91" i="215"/>
  <c r="AC91" i="215"/>
  <c r="AE12" i="216"/>
  <c r="AJ12" i="216"/>
  <c r="AF12" i="216"/>
  <c r="AD12" i="216"/>
  <c r="AK12" i="216"/>
  <c r="AC12" i="216"/>
  <c r="AT15" i="216"/>
  <c r="AQ11" i="216"/>
  <c r="AE14" i="216"/>
  <c r="AJ14" i="216"/>
  <c r="AF14" i="216"/>
  <c r="AD14" i="216"/>
  <c r="AK14" i="216"/>
  <c r="AC14" i="216"/>
  <c r="AJ24" i="216"/>
  <c r="AF24" i="216"/>
  <c r="AD24" i="216"/>
  <c r="AE24" i="216"/>
  <c r="AK24" i="216"/>
  <c r="AC24" i="216"/>
  <c r="AT26" i="216"/>
  <c r="AQ22" i="216"/>
  <c r="AE25" i="216"/>
  <c r="AJ25" i="216"/>
  <c r="AF25" i="216"/>
  <c r="AD25" i="216"/>
  <c r="AK25" i="216"/>
  <c r="AC25" i="216"/>
  <c r="AE34" i="216"/>
  <c r="AJ34" i="216"/>
  <c r="AF34" i="216"/>
  <c r="AD34" i="216"/>
  <c r="AK34" i="216"/>
  <c r="AC34" i="216"/>
  <c r="BP40" i="216"/>
  <c r="AE37" i="216"/>
  <c r="AJ37" i="216"/>
  <c r="AF37" i="216"/>
  <c r="AD37" i="216"/>
  <c r="AK37" i="216"/>
  <c r="AC37" i="216"/>
  <c r="AJ46" i="216"/>
  <c r="AF46" i="216"/>
  <c r="AD46" i="216"/>
  <c r="AE46" i="216"/>
  <c r="AK46" i="216"/>
  <c r="AC46" i="216"/>
  <c r="AE47" i="216"/>
  <c r="AJ47" i="216"/>
  <c r="AF47" i="216"/>
  <c r="AD47" i="216"/>
  <c r="AK47" i="216"/>
  <c r="AC47" i="216"/>
  <c r="AJ56" i="216"/>
  <c r="AF56" i="216"/>
  <c r="AD56" i="216"/>
  <c r="AE56" i="216"/>
  <c r="AK56" i="216"/>
  <c r="AC56" i="216"/>
  <c r="AE59" i="216"/>
  <c r="AJ59" i="216"/>
  <c r="AF59" i="216"/>
  <c r="AD59" i="216"/>
  <c r="AK59" i="216"/>
  <c r="AC59" i="216"/>
  <c r="AK68" i="216"/>
  <c r="AC68" i="216"/>
  <c r="AK69" i="216"/>
  <c r="AC69" i="216"/>
  <c r="AI67" i="215"/>
  <c r="H69" i="215"/>
  <c r="C70" i="215"/>
  <c r="AI70" i="215"/>
  <c r="C71" i="215"/>
  <c r="H72" i="215"/>
  <c r="AI79" i="215"/>
  <c r="C80" i="215"/>
  <c r="AI80" i="215"/>
  <c r="H81" i="215"/>
  <c r="C82" i="215"/>
  <c r="C83" i="215"/>
  <c r="C91" i="215"/>
  <c r="AI91" i="215"/>
  <c r="H92" i="215"/>
  <c r="H93" i="215"/>
  <c r="H94" i="215"/>
  <c r="H14" i="216"/>
  <c r="CA14" i="216"/>
  <c r="H15" i="216"/>
  <c r="H16" i="216"/>
  <c r="C17" i="216"/>
  <c r="AI23" i="216"/>
  <c r="AI24" i="216"/>
  <c r="H25" i="216"/>
  <c r="H26" i="216"/>
  <c r="CQ26" i="216"/>
  <c r="H27" i="216"/>
  <c r="H28" i="216"/>
  <c r="H36" i="216"/>
  <c r="H37" i="216"/>
  <c r="H38" i="216"/>
  <c r="C39" i="216"/>
  <c r="AI46" i="216"/>
  <c r="H47" i="216"/>
  <c r="C48" i="216"/>
  <c r="AI48" i="216"/>
  <c r="H49" i="216"/>
  <c r="H50" i="216"/>
  <c r="AI56" i="216"/>
  <c r="C58" i="216"/>
  <c r="AI58" i="216"/>
  <c r="H59" i="216"/>
  <c r="H61" i="216"/>
  <c r="AJ68" i="216"/>
  <c r="AF68" i="216"/>
  <c r="AD68" i="216"/>
  <c r="H72" i="216"/>
  <c r="H69" i="216"/>
  <c r="AK70" i="216"/>
  <c r="AC70" i="216"/>
  <c r="AJ79" i="216"/>
  <c r="AF79" i="216"/>
  <c r="AD79" i="216"/>
  <c r="AK79" i="216"/>
  <c r="AC79" i="216"/>
  <c r="AE92" i="216"/>
  <c r="AD92" i="216"/>
  <c r="AJ92" i="216"/>
  <c r="AF92" i="216"/>
  <c r="AE89" i="216"/>
  <c r="AD89" i="216"/>
  <c r="AJ89" i="216"/>
  <c r="AF89" i="216"/>
  <c r="AK89" i="216"/>
  <c r="AC89" i="216"/>
  <c r="AE13" i="217"/>
  <c r="AD13" i="217"/>
  <c r="AJ13" i="217"/>
  <c r="AF13" i="217"/>
  <c r="AE15" i="217"/>
  <c r="AD15" i="217"/>
  <c r="AJ15" i="217"/>
  <c r="AF15" i="217"/>
  <c r="AK23" i="217"/>
  <c r="AC23" i="217"/>
  <c r="AE25" i="217"/>
  <c r="AJ25" i="217"/>
  <c r="AF25" i="217"/>
  <c r="AD25" i="217"/>
  <c r="AE34" i="217"/>
  <c r="AD34" i="217"/>
  <c r="AJ34" i="217"/>
  <c r="AF34" i="217"/>
  <c r="AK34" i="217"/>
  <c r="AC34" i="217"/>
  <c r="AE37" i="217"/>
  <c r="AD37" i="217"/>
  <c r="AJ37" i="217"/>
  <c r="AF37" i="217"/>
  <c r="AK46" i="217"/>
  <c r="AC46" i="217"/>
  <c r="AV56" i="217"/>
  <c r="AM56" i="217"/>
  <c r="AE59" i="217"/>
  <c r="AJ59" i="217"/>
  <c r="AF59" i="217"/>
  <c r="AD59" i="217"/>
  <c r="AV68" i="217"/>
  <c r="AM68" i="217"/>
  <c r="AE81" i="217"/>
  <c r="AD81" i="217"/>
  <c r="AJ81" i="217"/>
  <c r="AK81" i="217"/>
  <c r="AC81" i="217"/>
  <c r="AI68" i="215"/>
  <c r="H70" i="215"/>
  <c r="H80" i="215"/>
  <c r="AI81" i="215"/>
  <c r="AI89" i="215"/>
  <c r="AI90" i="215"/>
  <c r="C92" i="215"/>
  <c r="AI12" i="216"/>
  <c r="AI13" i="216"/>
  <c r="C14" i="216"/>
  <c r="AI14" i="216"/>
  <c r="C25" i="216"/>
  <c r="C26" i="216"/>
  <c r="CA30" i="216"/>
  <c r="AI34" i="216"/>
  <c r="AI35" i="216"/>
  <c r="C36" i="216"/>
  <c r="AI36" i="216"/>
  <c r="CA38" i="216"/>
  <c r="AI45" i="216"/>
  <c r="C47" i="216"/>
  <c r="AI57" i="216"/>
  <c r="C59" i="216"/>
  <c r="AI59" i="216"/>
  <c r="C70" i="216"/>
  <c r="C72" i="216"/>
  <c r="AK67" i="216"/>
  <c r="AC67" i="216"/>
  <c r="BP73" i="216"/>
  <c r="AJ69" i="216"/>
  <c r="AF69" i="216"/>
  <c r="AD69" i="216"/>
  <c r="AE68" i="216"/>
  <c r="AI68" i="216"/>
  <c r="AE69" i="216"/>
  <c r="AI69" i="216"/>
  <c r="AJ78" i="216"/>
  <c r="AF78" i="216"/>
  <c r="AD78" i="216"/>
  <c r="AE81" i="216"/>
  <c r="AD81" i="216"/>
  <c r="AJ81" i="216"/>
  <c r="AK81" i="216"/>
  <c r="AC81" i="216"/>
  <c r="AE90" i="216"/>
  <c r="AD90" i="216"/>
  <c r="AJ90" i="216"/>
  <c r="AF90" i="216"/>
  <c r="AJ91" i="216"/>
  <c r="AF91" i="216"/>
  <c r="AD91" i="216"/>
  <c r="AE91" i="216"/>
  <c r="AK91" i="216"/>
  <c r="AC91" i="216"/>
  <c r="AE12" i="217"/>
  <c r="AD12" i="217"/>
  <c r="AJ12" i="217"/>
  <c r="AF12" i="217"/>
  <c r="AK12" i="217"/>
  <c r="AC12" i="217"/>
  <c r="AJ24" i="217"/>
  <c r="AF24" i="217"/>
  <c r="AD24" i="217"/>
  <c r="AE24" i="217"/>
  <c r="AK24" i="217"/>
  <c r="AC24" i="217"/>
  <c r="AE26" i="217"/>
  <c r="AD26" i="217"/>
  <c r="AJ26" i="217"/>
  <c r="AF26" i="217"/>
  <c r="AE35" i="217"/>
  <c r="AD35" i="217"/>
  <c r="AJ35" i="217"/>
  <c r="AF35" i="217"/>
  <c r="AE36" i="217"/>
  <c r="AJ36" i="217"/>
  <c r="AF36" i="217"/>
  <c r="AD36" i="217"/>
  <c r="AK36" i="217"/>
  <c r="AC36" i="217"/>
  <c r="CQ23" i="217"/>
  <c r="AE45" i="217"/>
  <c r="AJ45" i="217"/>
  <c r="AF45" i="217"/>
  <c r="AD45" i="217"/>
  <c r="AK45" i="217"/>
  <c r="AC45" i="217"/>
  <c r="AK48" i="217"/>
  <c r="AC48" i="217"/>
  <c r="AJ58" i="217"/>
  <c r="AF58" i="217"/>
  <c r="AD58" i="217"/>
  <c r="AE58" i="217"/>
  <c r="AE56" i="217"/>
  <c r="AK58" i="217"/>
  <c r="AC58" i="217"/>
  <c r="AE67" i="217"/>
  <c r="AJ67" i="217"/>
  <c r="AF67" i="217"/>
  <c r="AD67" i="217"/>
  <c r="AK70" i="217"/>
  <c r="AC70" i="217"/>
  <c r="AJ78" i="217"/>
  <c r="AF78" i="217"/>
  <c r="AD78" i="217"/>
  <c r="AV79" i="217"/>
  <c r="AM79" i="217"/>
  <c r="AE89" i="217"/>
  <c r="AD89" i="217"/>
  <c r="AF89" i="217"/>
  <c r="AJ89" i="217"/>
  <c r="AK78" i="216"/>
  <c r="AC78" i="216"/>
  <c r="H83" i="216"/>
  <c r="H80" i="216"/>
  <c r="AK90" i="216"/>
  <c r="AC90" i="216"/>
  <c r="AK92" i="216"/>
  <c r="AC92" i="216"/>
  <c r="AK13" i="217"/>
  <c r="AC13" i="217"/>
  <c r="AK15" i="217"/>
  <c r="AC15" i="217"/>
  <c r="AE14" i="217"/>
  <c r="AD14" i="217"/>
  <c r="AK14" i="217"/>
  <c r="AC14" i="217"/>
  <c r="CA22" i="217"/>
  <c r="AJ23" i="217"/>
  <c r="AF23" i="217"/>
  <c r="AD23" i="217"/>
  <c r="AE23" i="217"/>
  <c r="AK25" i="217"/>
  <c r="AC25" i="217"/>
  <c r="CA23" i="217"/>
  <c r="CF19" i="217" s="1"/>
  <c r="CK23" i="217" s="1"/>
  <c r="CK29" i="217" s="1"/>
  <c r="AK26" i="217"/>
  <c r="AC26" i="217"/>
  <c r="AK35" i="217"/>
  <c r="AC35" i="217"/>
  <c r="AK37" i="217"/>
  <c r="AC37" i="217"/>
  <c r="AT47" i="217"/>
  <c r="AP44" i="217"/>
  <c r="AJ48" i="217"/>
  <c r="AF48" i="217"/>
  <c r="AD48" i="217"/>
  <c r="AF47" i="217"/>
  <c r="H50" i="217"/>
  <c r="H60" i="217"/>
  <c r="AI59" i="217"/>
  <c r="AE57" i="217"/>
  <c r="AD57" i="217"/>
  <c r="H59" i="217"/>
  <c r="AK67" i="217"/>
  <c r="AC67" i="217"/>
  <c r="AI68" i="217"/>
  <c r="AU69" i="217"/>
  <c r="AK69" i="217"/>
  <c r="AC69" i="217"/>
  <c r="H83" i="217"/>
  <c r="H80" i="217"/>
  <c r="AI80" i="217"/>
  <c r="AJ79" i="217"/>
  <c r="AF79" i="217"/>
  <c r="AD79" i="217"/>
  <c r="AJ91" i="217"/>
  <c r="AF91" i="217"/>
  <c r="AD91" i="217"/>
  <c r="AE91" i="217"/>
  <c r="AU90" i="217"/>
  <c r="AU92" i="217"/>
  <c r="AK89" i="217"/>
  <c r="AE12" i="218"/>
  <c r="AJ12" i="218"/>
  <c r="AF12" i="218"/>
  <c r="AD12" i="218"/>
  <c r="AK12" i="218"/>
  <c r="AC12" i="218"/>
  <c r="BP18" i="218"/>
  <c r="AT15" i="218"/>
  <c r="AQ11" i="218"/>
  <c r="AE14" i="218"/>
  <c r="AJ14" i="218"/>
  <c r="AF14" i="218"/>
  <c r="AD14" i="218"/>
  <c r="AK14" i="218"/>
  <c r="AC14" i="218"/>
  <c r="CK29" i="218"/>
  <c r="AJ23" i="218"/>
  <c r="AF23" i="218"/>
  <c r="AD23" i="218"/>
  <c r="AE23" i="218"/>
  <c r="AK23" i="218"/>
  <c r="AC23" i="218"/>
  <c r="AE26" i="218"/>
  <c r="AJ26" i="218"/>
  <c r="AF26" i="218"/>
  <c r="AD26" i="218"/>
  <c r="AK26" i="218"/>
  <c r="AC26" i="218"/>
  <c r="AI67" i="216"/>
  <c r="AT78" i="216"/>
  <c r="AN77" i="216"/>
  <c r="O84" i="216"/>
  <c r="Z80" i="216" s="1"/>
  <c r="AE79" i="216" s="1"/>
  <c r="S84" i="216"/>
  <c r="AA80" i="216" s="1"/>
  <c r="W84" i="216"/>
  <c r="AB80" i="216" s="1"/>
  <c r="AL80" i="216" s="1"/>
  <c r="AW80" i="216" s="1"/>
  <c r="AI79" i="216"/>
  <c r="AI80" i="216"/>
  <c r="BP81" i="216"/>
  <c r="BP82" i="216"/>
  <c r="C83" i="216"/>
  <c r="C94" i="216"/>
  <c r="C92" i="216"/>
  <c r="AI90" i="216"/>
  <c r="BP89" i="216"/>
  <c r="BP90" i="216"/>
  <c r="H92" i="216"/>
  <c r="BP92" i="216"/>
  <c r="C15" i="217"/>
  <c r="AI13" i="217"/>
  <c r="BP12" i="217"/>
  <c r="BP13" i="217"/>
  <c r="AF14" i="217"/>
  <c r="AJ14" i="217"/>
  <c r="H15" i="217"/>
  <c r="BP15" i="217"/>
  <c r="BP17" i="217"/>
  <c r="AO22" i="217"/>
  <c r="C27" i="217"/>
  <c r="C25" i="217"/>
  <c r="AT23" i="217"/>
  <c r="AT25" i="217"/>
  <c r="AP22" i="217"/>
  <c r="BP26" i="217"/>
  <c r="BP29" i="217" s="1"/>
  <c r="H28" i="217"/>
  <c r="CA31" i="217"/>
  <c r="CF34" i="217" s="1"/>
  <c r="CK30" i="217" s="1"/>
  <c r="CQ29" i="217" s="1"/>
  <c r="CQ32" i="217" s="1"/>
  <c r="C37" i="217"/>
  <c r="AI35" i="217"/>
  <c r="BP34" i="217"/>
  <c r="AT37" i="217"/>
  <c r="AQ33" i="217"/>
  <c r="BP35" i="217"/>
  <c r="H37" i="217"/>
  <c r="BP37" i="217"/>
  <c r="CA38" i="217"/>
  <c r="C39" i="217"/>
  <c r="AJ46" i="217"/>
  <c r="AF46" i="217"/>
  <c r="AD46" i="217"/>
  <c r="AE46" i="217"/>
  <c r="AI46" i="217"/>
  <c r="H47" i="217"/>
  <c r="AE47" i="217"/>
  <c r="AD47" i="217"/>
  <c r="AU47" i="217"/>
  <c r="BP47" i="217"/>
  <c r="BP51" i="217" s="1"/>
  <c r="C48" i="217"/>
  <c r="AE48" i="217"/>
  <c r="AK47" i="217"/>
  <c r="AC47" i="217"/>
  <c r="AK57" i="217"/>
  <c r="AC57" i="217"/>
  <c r="AC56" i="217"/>
  <c r="AT56" i="217"/>
  <c r="AK59" i="217"/>
  <c r="AC59" i="217"/>
  <c r="AF57" i="217"/>
  <c r="AJ57" i="217"/>
  <c r="C58" i="217"/>
  <c r="BP60" i="217"/>
  <c r="BP62" i="217" s="1"/>
  <c r="AJ56" i="217"/>
  <c r="AF56" i="217"/>
  <c r="AD56" i="217"/>
  <c r="AJ68" i="217"/>
  <c r="AF68" i="217"/>
  <c r="AD68" i="217"/>
  <c r="AI69" i="217"/>
  <c r="H72" i="217"/>
  <c r="H69" i="217"/>
  <c r="AJ70" i="217"/>
  <c r="AF70" i="217"/>
  <c r="AD70" i="217"/>
  <c r="AC68" i="217"/>
  <c r="AF69" i="217"/>
  <c r="C70" i="217"/>
  <c r="AE69" i="217"/>
  <c r="AD69" i="217"/>
  <c r="C81" i="217"/>
  <c r="C83" i="217"/>
  <c r="AI79" i="217"/>
  <c r="AK78" i="217"/>
  <c r="AC78" i="217"/>
  <c r="AC79" i="217"/>
  <c r="AE90" i="217"/>
  <c r="AD90" i="217"/>
  <c r="AK90" i="217"/>
  <c r="AC90" i="217"/>
  <c r="AE92" i="217"/>
  <c r="AD92" i="217"/>
  <c r="AK92" i="217"/>
  <c r="AC92" i="217"/>
  <c r="AF90" i="217"/>
  <c r="AF92" i="217"/>
  <c r="AI81" i="216"/>
  <c r="AI89" i="216"/>
  <c r="AI12" i="217"/>
  <c r="C14" i="217"/>
  <c r="AI14" i="217"/>
  <c r="C26" i="217"/>
  <c r="AI34" i="217"/>
  <c r="C36" i="217"/>
  <c r="AI36" i="217"/>
  <c r="AI45" i="217"/>
  <c r="C47" i="217"/>
  <c r="AI57" i="217"/>
  <c r="C59" i="217"/>
  <c r="AI67" i="217"/>
  <c r="H71" i="217"/>
  <c r="H70" i="217"/>
  <c r="BP68" i="217"/>
  <c r="BP69" i="217"/>
  <c r="AT78" i="217"/>
  <c r="AN77" i="217"/>
  <c r="O84" i="217"/>
  <c r="Z80" i="217" s="1"/>
  <c r="S84" i="217"/>
  <c r="AA80" i="217" s="1"/>
  <c r="W84" i="217"/>
  <c r="AB80" i="217" s="1"/>
  <c r="AL80" i="217" s="1"/>
  <c r="AW80" i="217" s="1"/>
  <c r="BP81" i="217"/>
  <c r="BP82" i="217"/>
  <c r="C94" i="217"/>
  <c r="C92" i="217"/>
  <c r="AI90" i="217"/>
  <c r="U95" i="217"/>
  <c r="AB89" i="217" s="1"/>
  <c r="AL89" i="217" s="1"/>
  <c r="AW89" i="217" s="1"/>
  <c r="BP89" i="217"/>
  <c r="S95" i="217"/>
  <c r="AA91" i="217" s="1"/>
  <c r="W95" i="217"/>
  <c r="AB91" i="217" s="1"/>
  <c r="AL91" i="217" s="1"/>
  <c r="AW91" i="217" s="1"/>
  <c r="BP90" i="217"/>
  <c r="H92" i="217"/>
  <c r="BP92" i="217"/>
  <c r="AE13" i="218"/>
  <c r="AJ13" i="218"/>
  <c r="AF13" i="218"/>
  <c r="AD13" i="218"/>
  <c r="AK13" i="218"/>
  <c r="AC13" i="218"/>
  <c r="AE15" i="218"/>
  <c r="AJ15" i="218"/>
  <c r="AF15" i="218"/>
  <c r="AD15" i="218"/>
  <c r="AK15" i="218"/>
  <c r="AC15" i="218"/>
  <c r="AJ24" i="218"/>
  <c r="AF24" i="218"/>
  <c r="AD24" i="218"/>
  <c r="AE24" i="218"/>
  <c r="AK24" i="218"/>
  <c r="AC24" i="218"/>
  <c r="AE25" i="218"/>
  <c r="AJ25" i="218"/>
  <c r="AF25" i="218"/>
  <c r="AD25" i="218"/>
  <c r="AK25" i="218"/>
  <c r="AC25" i="218"/>
  <c r="AO11" i="218"/>
  <c r="H14" i="218"/>
  <c r="CA14" i="218"/>
  <c r="H15" i="218"/>
  <c r="H16" i="218"/>
  <c r="C17" i="218"/>
  <c r="AI23" i="218"/>
  <c r="AI24" i="218"/>
  <c r="CQ32" i="218"/>
  <c r="H25" i="218"/>
  <c r="H26" i="218"/>
  <c r="CQ26" i="218"/>
  <c r="AE35" i="218"/>
  <c r="AJ35" i="218"/>
  <c r="AF35" i="218"/>
  <c r="AD35" i="218"/>
  <c r="AK35" i="218"/>
  <c r="AC35" i="218"/>
  <c r="AT37" i="218"/>
  <c r="AQ33" i="218"/>
  <c r="AE36" i="218"/>
  <c r="AJ36" i="218"/>
  <c r="AF36" i="218"/>
  <c r="AD36" i="218"/>
  <c r="AK36" i="218"/>
  <c r="AC36" i="218"/>
  <c r="AE45" i="218"/>
  <c r="AJ45" i="218"/>
  <c r="AF45" i="218"/>
  <c r="AD45" i="218"/>
  <c r="AK45" i="218"/>
  <c r="AC45" i="218"/>
  <c r="BP51" i="218"/>
  <c r="AJ48" i="218"/>
  <c r="AF48" i="218"/>
  <c r="AD48" i="218"/>
  <c r="AE48" i="218"/>
  <c r="AK48" i="218"/>
  <c r="AC48" i="218"/>
  <c r="AI81" i="217"/>
  <c r="AI89" i="217"/>
  <c r="AI12" i="218"/>
  <c r="C14" i="218"/>
  <c r="AI14" i="218"/>
  <c r="CA22" i="218"/>
  <c r="C25" i="218"/>
  <c r="AI25" i="218"/>
  <c r="C26" i="218"/>
  <c r="AI26" i="218"/>
  <c r="AE34" i="218"/>
  <c r="AJ34" i="218"/>
  <c r="AF34" i="218"/>
  <c r="AD34" i="218"/>
  <c r="AK34" i="218"/>
  <c r="AC34" i="218"/>
  <c r="AE37" i="218"/>
  <c r="AJ37" i="218"/>
  <c r="AF37" i="218"/>
  <c r="AD37" i="218"/>
  <c r="AK37" i="218"/>
  <c r="AC37" i="218"/>
  <c r="AJ46" i="218"/>
  <c r="AF46" i="218"/>
  <c r="AD46" i="218"/>
  <c r="AE46" i="218"/>
  <c r="AK46" i="218"/>
  <c r="AC46" i="218"/>
  <c r="AE47" i="218"/>
  <c r="AJ47" i="218"/>
  <c r="AF47" i="218"/>
  <c r="AD47" i="218"/>
  <c r="AK47" i="218"/>
  <c r="AC47" i="218"/>
  <c r="H36" i="218"/>
  <c r="H37" i="218"/>
  <c r="H38" i="218"/>
  <c r="C39" i="218"/>
  <c r="AI46" i="218"/>
  <c r="H47" i="218"/>
  <c r="C48" i="218"/>
  <c r="AI48" i="218"/>
  <c r="H49" i="218"/>
  <c r="AJ57" i="218"/>
  <c r="AF57" i="218"/>
  <c r="AD57" i="218"/>
  <c r="AE57" i="218"/>
  <c r="AK57" i="218"/>
  <c r="AC57" i="218"/>
  <c r="AE58" i="218"/>
  <c r="AJ58" i="218"/>
  <c r="AF58" i="218"/>
  <c r="AD58" i="218"/>
  <c r="AK58" i="218"/>
  <c r="AC58" i="218"/>
  <c r="AE68" i="218"/>
  <c r="AJ68" i="218"/>
  <c r="AF68" i="218"/>
  <c r="AD68" i="218"/>
  <c r="AK68" i="218"/>
  <c r="AC68" i="218"/>
  <c r="AE69" i="218"/>
  <c r="AJ69" i="218"/>
  <c r="AF69" i="218"/>
  <c r="AD69" i="218"/>
  <c r="AK69" i="218"/>
  <c r="AC69" i="218"/>
  <c r="CA30" i="218"/>
  <c r="AI34" i="218"/>
  <c r="AI35" i="218"/>
  <c r="C36" i="218"/>
  <c r="AI36" i="218"/>
  <c r="CA38" i="218"/>
  <c r="AI45" i="218"/>
  <c r="C47" i="218"/>
  <c r="AI47" i="218"/>
  <c r="AE56" i="218"/>
  <c r="AJ56" i="218"/>
  <c r="AF56" i="218"/>
  <c r="AD56" i="218"/>
  <c r="AK56" i="218"/>
  <c r="AC56" i="218"/>
  <c r="AJ59" i="218"/>
  <c r="AF59" i="218"/>
  <c r="AD59" i="218"/>
  <c r="AE59" i="218"/>
  <c r="AK59" i="218"/>
  <c r="AC59" i="218"/>
  <c r="AJ67" i="218"/>
  <c r="AF67" i="218"/>
  <c r="AD67" i="218"/>
  <c r="AE67" i="218"/>
  <c r="AK67" i="218"/>
  <c r="AC67" i="218"/>
  <c r="AJ70" i="218"/>
  <c r="AF70" i="218"/>
  <c r="AD70" i="218"/>
  <c r="AE70" i="218"/>
  <c r="AK70" i="218"/>
  <c r="AC70" i="218"/>
  <c r="AI57" i="218"/>
  <c r="H58" i="218"/>
  <c r="C59" i="218"/>
  <c r="AI59" i="218"/>
  <c r="H60" i="218"/>
  <c r="AI67" i="218"/>
  <c r="H69" i="218"/>
  <c r="C70" i="218"/>
  <c r="AI70" i="218"/>
  <c r="C71" i="218"/>
  <c r="AT78" i="218"/>
  <c r="AN77" i="218"/>
  <c r="AJ79" i="218"/>
  <c r="AF79" i="218"/>
  <c r="AD79" i="218"/>
  <c r="AE79" i="218"/>
  <c r="AK79" i="218"/>
  <c r="AC79" i="218"/>
  <c r="AJ80" i="218"/>
  <c r="AF80" i="218"/>
  <c r="AD80" i="218"/>
  <c r="AE80" i="218"/>
  <c r="AK80" i="218"/>
  <c r="AC80" i="218"/>
  <c r="AI56" i="218"/>
  <c r="C58" i="218"/>
  <c r="AI58" i="218"/>
  <c r="AI68" i="218"/>
  <c r="AI69" i="218"/>
  <c r="H70" i="218"/>
  <c r="AE78" i="218"/>
  <c r="AJ78" i="218"/>
  <c r="AF78" i="218"/>
  <c r="AD78" i="218"/>
  <c r="AK78" i="218"/>
  <c r="AC78" i="218"/>
  <c r="AE81" i="218"/>
  <c r="AJ81" i="218"/>
  <c r="AF81" i="218"/>
  <c r="AD81" i="218"/>
  <c r="AK81" i="218"/>
  <c r="AC81" i="218"/>
  <c r="AI79" i="218"/>
  <c r="C80" i="218"/>
  <c r="AI80" i="218"/>
  <c r="H81" i="218"/>
  <c r="C82" i="218"/>
  <c r="AE89" i="218"/>
  <c r="AJ89" i="218"/>
  <c r="AF89" i="218"/>
  <c r="AD89" i="218"/>
  <c r="AK89" i="218"/>
  <c r="AC89" i="218"/>
  <c r="AE92" i="218"/>
  <c r="AJ92" i="218"/>
  <c r="AF92" i="218"/>
  <c r="AD92" i="218"/>
  <c r="AK92" i="218"/>
  <c r="AC92" i="218"/>
  <c r="H80" i="218"/>
  <c r="C81" i="218"/>
  <c r="AI81" i="218"/>
  <c r="BP82" i="218"/>
  <c r="BP84" i="218" s="1"/>
  <c r="AE90" i="218"/>
  <c r="AJ90" i="218"/>
  <c r="AF90" i="218"/>
  <c r="AD90" i="218"/>
  <c r="AK90" i="218"/>
  <c r="AC90" i="218"/>
  <c r="AT92" i="218"/>
  <c r="AQ88" i="218"/>
  <c r="AJ91" i="218"/>
  <c r="AF91" i="218"/>
  <c r="AD91" i="218"/>
  <c r="AE91" i="218"/>
  <c r="AK91" i="218"/>
  <c r="AC91" i="218"/>
  <c r="C91" i="218"/>
  <c r="AI91" i="218"/>
  <c r="H92" i="218"/>
  <c r="H93" i="218"/>
  <c r="H94" i="218"/>
  <c r="AI89" i="218"/>
  <c r="AI90" i="218"/>
  <c r="C92" i="218"/>
  <c r="AJ13" i="208"/>
  <c r="AF13" i="208"/>
  <c r="AD13" i="208"/>
  <c r="AE13" i="208"/>
  <c r="AK13" i="208"/>
  <c r="AC13" i="208"/>
  <c r="AJ15" i="208"/>
  <c r="AF15" i="208"/>
  <c r="AD15" i="208"/>
  <c r="AE15" i="208"/>
  <c r="AK15" i="208"/>
  <c r="AC15" i="208"/>
  <c r="CK29" i="208"/>
  <c r="AE23" i="208"/>
  <c r="AJ23" i="208"/>
  <c r="AF23" i="208"/>
  <c r="AD23" i="208"/>
  <c r="AK23" i="208"/>
  <c r="AC23" i="208"/>
  <c r="AJ26" i="208"/>
  <c r="AF26" i="208"/>
  <c r="AD26" i="208"/>
  <c r="AE26" i="208"/>
  <c r="AK26" i="208"/>
  <c r="AC26" i="208"/>
  <c r="AJ12" i="208"/>
  <c r="AF12" i="208"/>
  <c r="AD12" i="208"/>
  <c r="AE12" i="208"/>
  <c r="AK12" i="208"/>
  <c r="AC12" i="208"/>
  <c r="AJ14" i="208"/>
  <c r="AF14" i="208"/>
  <c r="AD14" i="208"/>
  <c r="AE14" i="208"/>
  <c r="AK14" i="208"/>
  <c r="AC14" i="208"/>
  <c r="AE24" i="208"/>
  <c r="AJ24" i="208"/>
  <c r="AF24" i="208"/>
  <c r="AD24" i="208"/>
  <c r="AK24" i="208"/>
  <c r="AC24" i="208"/>
  <c r="AJ25" i="208"/>
  <c r="AF25" i="208"/>
  <c r="AD25" i="208"/>
  <c r="AE25" i="208"/>
  <c r="AK25" i="208"/>
  <c r="AC25" i="208"/>
  <c r="AI12" i="208"/>
  <c r="AI13" i="208"/>
  <c r="C14" i="208"/>
  <c r="AI14" i="208"/>
  <c r="C15" i="208"/>
  <c r="AI15" i="208"/>
  <c r="H17" i="208"/>
  <c r="CA22" i="208"/>
  <c r="CQ26" i="208"/>
  <c r="C25" i="208"/>
  <c r="AI25" i="208"/>
  <c r="C26" i="208"/>
  <c r="AI26" i="208"/>
  <c r="BP26" i="208"/>
  <c r="AJ35" i="208"/>
  <c r="AF35" i="208"/>
  <c r="AD35" i="208"/>
  <c r="AE35" i="208"/>
  <c r="AK35" i="208"/>
  <c r="AC35" i="208"/>
  <c r="AJ36" i="208"/>
  <c r="AF36" i="208"/>
  <c r="AD36" i="208"/>
  <c r="AE36" i="208"/>
  <c r="AK36" i="208"/>
  <c r="AC36" i="208"/>
  <c r="AJ45" i="208"/>
  <c r="AF45" i="208"/>
  <c r="AD45" i="208"/>
  <c r="AE45" i="208"/>
  <c r="AK45" i="208"/>
  <c r="AC45" i="208"/>
  <c r="BP51" i="208"/>
  <c r="AE48" i="208"/>
  <c r="AJ48" i="208"/>
  <c r="AF48" i="208"/>
  <c r="AD48" i="208"/>
  <c r="AK48" i="208"/>
  <c r="AC48" i="208"/>
  <c r="CA14" i="208"/>
  <c r="H15" i="208"/>
  <c r="AI23" i="208"/>
  <c r="AI24" i="208"/>
  <c r="CQ32" i="208"/>
  <c r="H25" i="208"/>
  <c r="H26" i="208"/>
  <c r="AJ34" i="208"/>
  <c r="AF34" i="208"/>
  <c r="AD34" i="208"/>
  <c r="AE34" i="208"/>
  <c r="AK34" i="208"/>
  <c r="AC34" i="208"/>
  <c r="AJ37" i="208"/>
  <c r="AF37" i="208"/>
  <c r="AD37" i="208"/>
  <c r="AE37" i="208"/>
  <c r="AK37" i="208"/>
  <c r="AC37" i="208"/>
  <c r="AE46" i="208"/>
  <c r="AJ46" i="208"/>
  <c r="AF46" i="208"/>
  <c r="AD46" i="208"/>
  <c r="AK46" i="208"/>
  <c r="AC46" i="208"/>
  <c r="AJ47" i="208"/>
  <c r="AF47" i="208"/>
  <c r="AD47" i="208"/>
  <c r="AE47" i="208"/>
  <c r="AK47" i="208"/>
  <c r="AC47" i="208"/>
  <c r="CA30" i="208"/>
  <c r="AI34" i="208"/>
  <c r="AI35" i="208"/>
  <c r="C36" i="208"/>
  <c r="AI36" i="208"/>
  <c r="C37" i="208"/>
  <c r="AI37" i="208"/>
  <c r="CA38" i="208"/>
  <c r="H39" i="208"/>
  <c r="AI45" i="208"/>
  <c r="C47" i="208"/>
  <c r="AI47" i="208"/>
  <c r="H48" i="208"/>
  <c r="C50" i="208"/>
  <c r="AJ57" i="208"/>
  <c r="AF57" i="208"/>
  <c r="AD57" i="208"/>
  <c r="AE57" i="208"/>
  <c r="AK57" i="208"/>
  <c r="AC57" i="208"/>
  <c r="AE58" i="208"/>
  <c r="AJ58" i="208"/>
  <c r="AF58" i="208"/>
  <c r="AD58" i="208"/>
  <c r="AK58" i="208"/>
  <c r="AC58" i="208"/>
  <c r="AE68" i="208"/>
  <c r="AJ68" i="208"/>
  <c r="AF68" i="208"/>
  <c r="AD68" i="208"/>
  <c r="AK68" i="208"/>
  <c r="AC68" i="208"/>
  <c r="AE69" i="208"/>
  <c r="AJ69" i="208"/>
  <c r="AF69" i="208"/>
  <c r="AD69" i="208"/>
  <c r="AK69" i="208"/>
  <c r="AC69" i="208"/>
  <c r="H37" i="208"/>
  <c r="AI46" i="208"/>
  <c r="H47" i="208"/>
  <c r="AI48" i="208"/>
  <c r="AE56" i="208"/>
  <c r="AJ56" i="208"/>
  <c r="AF56" i="208"/>
  <c r="AD56" i="208"/>
  <c r="AK56" i="208"/>
  <c r="AC56" i="208"/>
  <c r="AJ59" i="208"/>
  <c r="AF59" i="208"/>
  <c r="AD59" i="208"/>
  <c r="AE59" i="208"/>
  <c r="AK59" i="208"/>
  <c r="AC59" i="208"/>
  <c r="AJ67" i="208"/>
  <c r="AF67" i="208"/>
  <c r="AD67" i="208"/>
  <c r="AE67" i="208"/>
  <c r="AK67" i="208"/>
  <c r="AC67" i="208"/>
  <c r="AJ70" i="208"/>
  <c r="AF70" i="208"/>
  <c r="AD70" i="208"/>
  <c r="AE70" i="208"/>
  <c r="AK70" i="208"/>
  <c r="AC70" i="208"/>
  <c r="AI57" i="208"/>
  <c r="H58" i="208"/>
  <c r="C59" i="208"/>
  <c r="AI59" i="208"/>
  <c r="H60" i="208"/>
  <c r="AI67" i="208"/>
  <c r="H69" i="208"/>
  <c r="C70" i="208"/>
  <c r="AI70" i="208"/>
  <c r="C71" i="208"/>
  <c r="AT78" i="208"/>
  <c r="AN77" i="208"/>
  <c r="AJ79" i="208"/>
  <c r="AF79" i="208"/>
  <c r="AD79" i="208"/>
  <c r="AE79" i="208"/>
  <c r="AK79" i="208"/>
  <c r="AC79" i="208"/>
  <c r="AJ80" i="208"/>
  <c r="AF80" i="208"/>
  <c r="AD80" i="208"/>
  <c r="AE80" i="208"/>
  <c r="AK80" i="208"/>
  <c r="AC80" i="208"/>
  <c r="AI56" i="208"/>
  <c r="C58" i="208"/>
  <c r="AI58" i="208"/>
  <c r="AI68" i="208"/>
  <c r="AI69" i="208"/>
  <c r="H70" i="208"/>
  <c r="AE78" i="208"/>
  <c r="AJ78" i="208"/>
  <c r="AF78" i="208"/>
  <c r="AD78" i="208"/>
  <c r="AK78" i="208"/>
  <c r="AC78" i="208"/>
  <c r="AE81" i="208"/>
  <c r="AJ81" i="208"/>
  <c r="AF81" i="208"/>
  <c r="AD81" i="208"/>
  <c r="AK81" i="208"/>
  <c r="AC81" i="208"/>
  <c r="AI79" i="208"/>
  <c r="C80" i="208"/>
  <c r="AI80" i="208"/>
  <c r="H81" i="208"/>
  <c r="C82" i="208"/>
  <c r="AE89" i="208"/>
  <c r="AJ89" i="208"/>
  <c r="AF89" i="208"/>
  <c r="AD89" i="208"/>
  <c r="AK89" i="208"/>
  <c r="AC89" i="208"/>
  <c r="AE92" i="208"/>
  <c r="AJ92" i="208"/>
  <c r="AF92" i="208"/>
  <c r="AD92" i="208"/>
  <c r="AK92" i="208"/>
  <c r="AC92" i="208"/>
  <c r="H80" i="208"/>
  <c r="C81" i="208"/>
  <c r="AI81" i="208"/>
  <c r="BP82" i="208"/>
  <c r="BP84" i="208" s="1"/>
  <c r="AE90" i="208"/>
  <c r="AJ90" i="208"/>
  <c r="AF90" i="208"/>
  <c r="AD90" i="208"/>
  <c r="AK90" i="208"/>
  <c r="AC90" i="208"/>
  <c r="AT92" i="208"/>
  <c r="AQ88" i="208"/>
  <c r="AJ91" i="208"/>
  <c r="AF91" i="208"/>
  <c r="AD91" i="208"/>
  <c r="AE91" i="208"/>
  <c r="AK91" i="208"/>
  <c r="AC91" i="208"/>
  <c r="C91" i="208"/>
  <c r="AI91" i="208"/>
  <c r="H92" i="208"/>
  <c r="H93" i="208"/>
  <c r="H94" i="208"/>
  <c r="AI89" i="208"/>
  <c r="AI90" i="208"/>
  <c r="C92" i="208"/>
  <c r="AJ12" i="206"/>
  <c r="AF12" i="206"/>
  <c r="AD12" i="206"/>
  <c r="AE12" i="206"/>
  <c r="AK12" i="206"/>
  <c r="AC12" i="206"/>
  <c r="AJ14" i="206"/>
  <c r="AF14" i="206"/>
  <c r="AD14" i="206"/>
  <c r="AE14" i="206"/>
  <c r="AK14" i="206"/>
  <c r="AC14" i="206"/>
  <c r="AE23" i="206"/>
  <c r="AJ23" i="206"/>
  <c r="AF23" i="206"/>
  <c r="AD23" i="206"/>
  <c r="AK23" i="206"/>
  <c r="AC23" i="206"/>
  <c r="AJ26" i="206"/>
  <c r="AF26" i="206"/>
  <c r="AD26" i="206"/>
  <c r="AE26" i="206"/>
  <c r="AK26" i="206"/>
  <c r="AC26" i="206"/>
  <c r="AJ13" i="206"/>
  <c r="AF13" i="206"/>
  <c r="AD13" i="206"/>
  <c r="AE13" i="206"/>
  <c r="AK13" i="206"/>
  <c r="AC13" i="206"/>
  <c r="AJ15" i="206"/>
  <c r="AF15" i="206"/>
  <c r="AD15" i="206"/>
  <c r="AE15" i="206"/>
  <c r="AK15" i="206"/>
  <c r="AC15" i="206"/>
  <c r="CK29" i="206"/>
  <c r="AE24" i="206"/>
  <c r="AJ24" i="206"/>
  <c r="AF24" i="206"/>
  <c r="AD24" i="206"/>
  <c r="AK24" i="206"/>
  <c r="AC24" i="206"/>
  <c r="AJ25" i="206"/>
  <c r="AF25" i="206"/>
  <c r="AD25" i="206"/>
  <c r="AE25" i="206"/>
  <c r="AK25" i="206"/>
  <c r="AC25" i="206"/>
  <c r="AI12" i="206"/>
  <c r="AI13" i="206"/>
  <c r="C14" i="206"/>
  <c r="AI14" i="206"/>
  <c r="C15" i="206"/>
  <c r="AI15" i="206"/>
  <c r="H17" i="206"/>
  <c r="C25" i="206"/>
  <c r="AI25" i="206"/>
  <c r="C26" i="206"/>
  <c r="AI26" i="206"/>
  <c r="AE35" i="206"/>
  <c r="AJ35" i="206"/>
  <c r="AF35" i="206"/>
  <c r="AD35" i="206"/>
  <c r="AK35" i="206"/>
  <c r="AC35" i="206"/>
  <c r="AT37" i="206"/>
  <c r="AQ33" i="206"/>
  <c r="AE36" i="206"/>
  <c r="AJ36" i="206"/>
  <c r="AF36" i="206"/>
  <c r="AD36" i="206"/>
  <c r="AK36" i="206"/>
  <c r="AC36" i="206"/>
  <c r="AE45" i="206"/>
  <c r="AJ45" i="206"/>
  <c r="AF45" i="206"/>
  <c r="AD45" i="206"/>
  <c r="AK45" i="206"/>
  <c r="AC45" i="206"/>
  <c r="BP51" i="206"/>
  <c r="AJ48" i="206"/>
  <c r="AF48" i="206"/>
  <c r="AD48" i="206"/>
  <c r="AE48" i="206"/>
  <c r="AK48" i="206"/>
  <c r="AC48" i="206"/>
  <c r="CA14" i="206"/>
  <c r="H15" i="206"/>
  <c r="AI23" i="206"/>
  <c r="AI24" i="206"/>
  <c r="CQ32" i="206"/>
  <c r="H25" i="206"/>
  <c r="H26" i="206"/>
  <c r="CQ26" i="206"/>
  <c r="AE34" i="206"/>
  <c r="AJ34" i="206"/>
  <c r="AF34" i="206"/>
  <c r="AD34" i="206"/>
  <c r="AK34" i="206"/>
  <c r="AC34" i="206"/>
  <c r="AE37" i="206"/>
  <c r="AJ37" i="206"/>
  <c r="AF37" i="206"/>
  <c r="AD37" i="206"/>
  <c r="AK37" i="206"/>
  <c r="AC37" i="206"/>
  <c r="AJ46" i="206"/>
  <c r="AF46" i="206"/>
  <c r="AD46" i="206"/>
  <c r="AE46" i="206"/>
  <c r="AK46" i="206"/>
  <c r="AC46" i="206"/>
  <c r="AE47" i="206"/>
  <c r="AJ47" i="206"/>
  <c r="AF47" i="206"/>
  <c r="AD47" i="206"/>
  <c r="AK47" i="206"/>
  <c r="AC47" i="206"/>
  <c r="H36" i="206"/>
  <c r="H37" i="206"/>
  <c r="H38" i="206"/>
  <c r="C39" i="206"/>
  <c r="AI46" i="206"/>
  <c r="H47" i="206"/>
  <c r="C48" i="206"/>
  <c r="AI48" i="206"/>
  <c r="H49" i="206"/>
  <c r="AJ57" i="206"/>
  <c r="AF57" i="206"/>
  <c r="AD57" i="206"/>
  <c r="AE57" i="206"/>
  <c r="AK57" i="206"/>
  <c r="AC57" i="206"/>
  <c r="AE58" i="206"/>
  <c r="AJ58" i="206"/>
  <c r="AF58" i="206"/>
  <c r="AD58" i="206"/>
  <c r="AK58" i="206"/>
  <c r="AC58" i="206"/>
  <c r="AE68" i="206"/>
  <c r="AJ68" i="206"/>
  <c r="AF68" i="206"/>
  <c r="AD68" i="206"/>
  <c r="AK68" i="206"/>
  <c r="AC68" i="206"/>
  <c r="AE69" i="206"/>
  <c r="AJ69" i="206"/>
  <c r="AF69" i="206"/>
  <c r="AD69" i="206"/>
  <c r="AK69" i="206"/>
  <c r="AC69" i="206"/>
  <c r="CA30" i="206"/>
  <c r="AI34" i="206"/>
  <c r="AI35" i="206"/>
  <c r="C36" i="206"/>
  <c r="AI36" i="206"/>
  <c r="CA38" i="206"/>
  <c r="AI45" i="206"/>
  <c r="C47" i="206"/>
  <c r="AI47" i="206"/>
  <c r="AE56" i="206"/>
  <c r="AJ56" i="206"/>
  <c r="AF56" i="206"/>
  <c r="AD56" i="206"/>
  <c r="AK56" i="206"/>
  <c r="AC56" i="206"/>
  <c r="AJ59" i="206"/>
  <c r="AF59" i="206"/>
  <c r="AD59" i="206"/>
  <c r="AE59" i="206"/>
  <c r="AK59" i="206"/>
  <c r="AC59" i="206"/>
  <c r="AJ67" i="206"/>
  <c r="AF67" i="206"/>
  <c r="AD67" i="206"/>
  <c r="AE67" i="206"/>
  <c r="AK67" i="206"/>
  <c r="AC67" i="206"/>
  <c r="AJ70" i="206"/>
  <c r="AF70" i="206"/>
  <c r="AD70" i="206"/>
  <c r="AE70" i="206"/>
  <c r="AK70" i="206"/>
  <c r="AC70" i="206"/>
  <c r="AI57" i="206"/>
  <c r="H58" i="206"/>
  <c r="C59" i="206"/>
  <c r="AI59" i="206"/>
  <c r="H60" i="206"/>
  <c r="AI67" i="206"/>
  <c r="H69" i="206"/>
  <c r="C70" i="206"/>
  <c r="AI70" i="206"/>
  <c r="C71" i="206"/>
  <c r="AT78" i="206"/>
  <c r="AN77" i="206"/>
  <c r="AJ79" i="206"/>
  <c r="AF79" i="206"/>
  <c r="AD79" i="206"/>
  <c r="AE79" i="206"/>
  <c r="AK79" i="206"/>
  <c r="AC79" i="206"/>
  <c r="AJ80" i="206"/>
  <c r="AF80" i="206"/>
  <c r="AD80" i="206"/>
  <c r="AE80" i="206"/>
  <c r="AK80" i="206"/>
  <c r="AC80" i="206"/>
  <c r="AI56" i="206"/>
  <c r="C58" i="206"/>
  <c r="AI58" i="206"/>
  <c r="AI68" i="206"/>
  <c r="AI69" i="206"/>
  <c r="H70" i="206"/>
  <c r="AE78" i="206"/>
  <c r="AJ78" i="206"/>
  <c r="AF78" i="206"/>
  <c r="AD78" i="206"/>
  <c r="AK78" i="206"/>
  <c r="AC78" i="206"/>
  <c r="AE81" i="206"/>
  <c r="AJ81" i="206"/>
  <c r="AF81" i="206"/>
  <c r="AD81" i="206"/>
  <c r="AK81" i="206"/>
  <c r="AC81" i="206"/>
  <c r="AI79" i="206"/>
  <c r="C80" i="206"/>
  <c r="AI80" i="206"/>
  <c r="H81" i="206"/>
  <c r="C82" i="206"/>
  <c r="AE89" i="206"/>
  <c r="AJ89" i="206"/>
  <c r="AF89" i="206"/>
  <c r="AD89" i="206"/>
  <c r="AK89" i="206"/>
  <c r="AC89" i="206"/>
  <c r="AE92" i="206"/>
  <c r="AJ92" i="206"/>
  <c r="AF92" i="206"/>
  <c r="AD92" i="206"/>
  <c r="AK92" i="206"/>
  <c r="AC92" i="206"/>
  <c r="H80" i="206"/>
  <c r="C81" i="206"/>
  <c r="AI81" i="206"/>
  <c r="BP82" i="206"/>
  <c r="BP84" i="206" s="1"/>
  <c r="AE90" i="206"/>
  <c r="AJ90" i="206"/>
  <c r="AF90" i="206"/>
  <c r="AD90" i="206"/>
  <c r="AK90" i="206"/>
  <c r="AC90" i="206"/>
  <c r="AT92" i="206"/>
  <c r="AQ88" i="206"/>
  <c r="AJ91" i="206"/>
  <c r="AF91" i="206"/>
  <c r="AD91" i="206"/>
  <c r="AE91" i="206"/>
  <c r="AK91" i="206"/>
  <c r="AC91" i="206"/>
  <c r="C91" i="206"/>
  <c r="AI91" i="206"/>
  <c r="H92" i="206"/>
  <c r="H93" i="206"/>
  <c r="H94" i="206"/>
  <c r="AI89" i="206"/>
  <c r="AI90" i="206"/>
  <c r="C92" i="206"/>
  <c r="AE13" i="205"/>
  <c r="AJ13" i="205"/>
  <c r="AF13" i="205"/>
  <c r="AD13" i="205"/>
  <c r="AK13" i="205"/>
  <c r="AC13" i="205"/>
  <c r="AE15" i="205"/>
  <c r="AJ15" i="205"/>
  <c r="AF15" i="205"/>
  <c r="AD15" i="205"/>
  <c r="AK15" i="205"/>
  <c r="AC15" i="205"/>
  <c r="CK29" i="205"/>
  <c r="AJ23" i="205"/>
  <c r="AF23" i="205"/>
  <c r="AD23" i="205"/>
  <c r="AE23" i="205"/>
  <c r="AK23" i="205"/>
  <c r="AC23" i="205"/>
  <c r="AE26" i="205"/>
  <c r="AJ26" i="205"/>
  <c r="AF26" i="205"/>
  <c r="AD26" i="205"/>
  <c r="AK26" i="205"/>
  <c r="AC26" i="205"/>
  <c r="AE12" i="205"/>
  <c r="AJ12" i="205"/>
  <c r="AF12" i="205"/>
  <c r="AD12" i="205"/>
  <c r="AK12" i="205"/>
  <c r="AC12" i="205"/>
  <c r="BP18" i="205"/>
  <c r="AT15" i="205"/>
  <c r="AQ11" i="205"/>
  <c r="AE14" i="205"/>
  <c r="AJ14" i="205"/>
  <c r="AF14" i="205"/>
  <c r="AD14" i="205"/>
  <c r="AK14" i="205"/>
  <c r="AC14" i="205"/>
  <c r="AJ24" i="205"/>
  <c r="AF24" i="205"/>
  <c r="AD24" i="205"/>
  <c r="AE24" i="205"/>
  <c r="AK24" i="205"/>
  <c r="AC24" i="205"/>
  <c r="AE25" i="205"/>
  <c r="AJ25" i="205"/>
  <c r="AF25" i="205"/>
  <c r="AD25" i="205"/>
  <c r="AK25" i="205"/>
  <c r="AC25" i="205"/>
  <c r="H14" i="205"/>
  <c r="CA14" i="205"/>
  <c r="H15" i="205"/>
  <c r="H16" i="205"/>
  <c r="C17" i="205"/>
  <c r="AI23" i="205"/>
  <c r="AI24" i="205"/>
  <c r="CQ32" i="205"/>
  <c r="H25" i="205"/>
  <c r="H26" i="205"/>
  <c r="AE35" i="205"/>
  <c r="AJ35" i="205"/>
  <c r="AF35" i="205"/>
  <c r="AD35" i="205"/>
  <c r="AK35" i="205"/>
  <c r="AC35" i="205"/>
  <c r="AT37" i="205"/>
  <c r="AQ33" i="205"/>
  <c r="AE36" i="205"/>
  <c r="AJ36" i="205"/>
  <c r="AF36" i="205"/>
  <c r="AD36" i="205"/>
  <c r="AK36" i="205"/>
  <c r="AC36" i="205"/>
  <c r="AE45" i="205"/>
  <c r="AJ45" i="205"/>
  <c r="AF45" i="205"/>
  <c r="AD45" i="205"/>
  <c r="AK45" i="205"/>
  <c r="AC45" i="205"/>
  <c r="AJ48" i="205"/>
  <c r="AF48" i="205"/>
  <c r="AD48" i="205"/>
  <c r="AE48" i="205"/>
  <c r="AK48" i="205"/>
  <c r="AC48" i="205"/>
  <c r="AI12" i="205"/>
  <c r="AI13" i="205"/>
  <c r="C14" i="205"/>
  <c r="AI14" i="205"/>
  <c r="CA22" i="205"/>
  <c r="C25" i="205"/>
  <c r="AI25" i="205"/>
  <c r="C26" i="205"/>
  <c r="AI26" i="205"/>
  <c r="CQ26" i="205"/>
  <c r="AE34" i="205"/>
  <c r="AJ34" i="205"/>
  <c r="AF34" i="205"/>
  <c r="AD34" i="205"/>
  <c r="AK34" i="205"/>
  <c r="AC34" i="205"/>
  <c r="AE37" i="205"/>
  <c r="AJ37" i="205"/>
  <c r="AF37" i="205"/>
  <c r="AD37" i="205"/>
  <c r="AK37" i="205"/>
  <c r="AC37" i="205"/>
  <c r="AJ46" i="205"/>
  <c r="AF46" i="205"/>
  <c r="AD46" i="205"/>
  <c r="AE46" i="205"/>
  <c r="AK46" i="205"/>
  <c r="AC46" i="205"/>
  <c r="AE47" i="205"/>
  <c r="AJ47" i="205"/>
  <c r="AF47" i="205"/>
  <c r="AD47" i="205"/>
  <c r="AK47" i="205"/>
  <c r="AC47" i="205"/>
  <c r="H36" i="205"/>
  <c r="H37" i="205"/>
  <c r="H38" i="205"/>
  <c r="C39" i="205"/>
  <c r="AI46" i="205"/>
  <c r="H47" i="205"/>
  <c r="C48" i="205"/>
  <c r="AI48" i="205"/>
  <c r="H49" i="205"/>
  <c r="AJ57" i="205"/>
  <c r="AF57" i="205"/>
  <c r="AD57" i="205"/>
  <c r="AE57" i="205"/>
  <c r="AK57" i="205"/>
  <c r="AC57" i="205"/>
  <c r="AE58" i="205"/>
  <c r="AJ58" i="205"/>
  <c r="AF58" i="205"/>
  <c r="AD58" i="205"/>
  <c r="AK58" i="205"/>
  <c r="AC58" i="205"/>
  <c r="AE68" i="205"/>
  <c r="AJ68" i="205"/>
  <c r="AF68" i="205"/>
  <c r="AD68" i="205"/>
  <c r="AK68" i="205"/>
  <c r="AC68" i="205"/>
  <c r="AE69" i="205"/>
  <c r="AJ69" i="205"/>
  <c r="AF69" i="205"/>
  <c r="AD69" i="205"/>
  <c r="AK69" i="205"/>
  <c r="AC69" i="205"/>
  <c r="CA30" i="205"/>
  <c r="AI34" i="205"/>
  <c r="AI35" i="205"/>
  <c r="C36" i="205"/>
  <c r="AI36" i="205"/>
  <c r="CA38" i="205"/>
  <c r="AI45" i="205"/>
  <c r="C47" i="205"/>
  <c r="AI47" i="205"/>
  <c r="AE56" i="205"/>
  <c r="AJ56" i="205"/>
  <c r="AF56" i="205"/>
  <c r="AD56" i="205"/>
  <c r="AK56" i="205"/>
  <c r="AC56" i="205"/>
  <c r="AJ59" i="205"/>
  <c r="AF59" i="205"/>
  <c r="AD59" i="205"/>
  <c r="AE59" i="205"/>
  <c r="AK59" i="205"/>
  <c r="AC59" i="205"/>
  <c r="AJ67" i="205"/>
  <c r="AF67" i="205"/>
  <c r="AD67" i="205"/>
  <c r="AE67" i="205"/>
  <c r="AK67" i="205"/>
  <c r="AC67" i="205"/>
  <c r="AJ70" i="205"/>
  <c r="AF70" i="205"/>
  <c r="AD70" i="205"/>
  <c r="AE70" i="205"/>
  <c r="AK70" i="205"/>
  <c r="AC70" i="205"/>
  <c r="AI57" i="205"/>
  <c r="H58" i="205"/>
  <c r="C59" i="205"/>
  <c r="AI59" i="205"/>
  <c r="H60" i="205"/>
  <c r="AI67" i="205"/>
  <c r="H69" i="205"/>
  <c r="C70" i="205"/>
  <c r="AI70" i="205"/>
  <c r="C71" i="205"/>
  <c r="AT78" i="205"/>
  <c r="AN77" i="205"/>
  <c r="AJ79" i="205"/>
  <c r="AF79" i="205"/>
  <c r="AD79" i="205"/>
  <c r="AE79" i="205"/>
  <c r="AK79" i="205"/>
  <c r="AC79" i="205"/>
  <c r="AJ80" i="205"/>
  <c r="AF80" i="205"/>
  <c r="AD80" i="205"/>
  <c r="AE80" i="205"/>
  <c r="AK80" i="205"/>
  <c r="AC80" i="205"/>
  <c r="AI56" i="205"/>
  <c r="C58" i="205"/>
  <c r="AI58" i="205"/>
  <c r="AI68" i="205"/>
  <c r="AI69" i="205"/>
  <c r="H70" i="205"/>
  <c r="AE78" i="205"/>
  <c r="AJ78" i="205"/>
  <c r="AF78" i="205"/>
  <c r="AD78" i="205"/>
  <c r="AK78" i="205"/>
  <c r="AC78" i="205"/>
  <c r="AE81" i="205"/>
  <c r="AJ81" i="205"/>
  <c r="AF81" i="205"/>
  <c r="AD81" i="205"/>
  <c r="AK81" i="205"/>
  <c r="AC81" i="205"/>
  <c r="AI79" i="205"/>
  <c r="C80" i="205"/>
  <c r="AI80" i="205"/>
  <c r="H81" i="205"/>
  <c r="C82" i="205"/>
  <c r="AE89" i="205"/>
  <c r="AJ89" i="205"/>
  <c r="AF89" i="205"/>
  <c r="AD89" i="205"/>
  <c r="AK89" i="205"/>
  <c r="AC89" i="205"/>
  <c r="AE92" i="205"/>
  <c r="AJ92" i="205"/>
  <c r="AF92" i="205"/>
  <c r="AD92" i="205"/>
  <c r="AK92" i="205"/>
  <c r="AC92" i="205"/>
  <c r="H80" i="205"/>
  <c r="C81" i="205"/>
  <c r="AI81" i="205"/>
  <c r="BP82" i="205"/>
  <c r="BP84" i="205" s="1"/>
  <c r="AE90" i="205"/>
  <c r="AJ90" i="205"/>
  <c r="AF90" i="205"/>
  <c r="AD90" i="205"/>
  <c r="AK90" i="205"/>
  <c r="AC90" i="205"/>
  <c r="AT92" i="205"/>
  <c r="AQ88" i="205"/>
  <c r="AJ91" i="205"/>
  <c r="AF91" i="205"/>
  <c r="AD91" i="205"/>
  <c r="AE91" i="205"/>
  <c r="AK91" i="205"/>
  <c r="AC91" i="205"/>
  <c r="C91" i="205"/>
  <c r="AI91" i="205"/>
  <c r="H92" i="205"/>
  <c r="H93" i="205"/>
  <c r="H94" i="205"/>
  <c r="AI89" i="205"/>
  <c r="AI90" i="205"/>
  <c r="C92" i="205"/>
  <c r="AJ12" i="204"/>
  <c r="AF12" i="204"/>
  <c r="AD12" i="204"/>
  <c r="AE12" i="204"/>
  <c r="AK12" i="204"/>
  <c r="AC12" i="204"/>
  <c r="BP18" i="204"/>
  <c r="AJ14" i="204"/>
  <c r="AF14" i="204"/>
  <c r="AD14" i="204"/>
  <c r="AE14" i="204"/>
  <c r="AK14" i="204"/>
  <c r="AC14" i="204"/>
  <c r="AE24" i="204"/>
  <c r="AJ24" i="204"/>
  <c r="AF24" i="204"/>
  <c r="AD24" i="204"/>
  <c r="AK24" i="204"/>
  <c r="AC24" i="204"/>
  <c r="AJ26" i="204"/>
  <c r="AF26" i="204"/>
  <c r="AD26" i="204"/>
  <c r="AE26" i="204"/>
  <c r="AK26" i="204"/>
  <c r="AC26" i="204"/>
  <c r="AJ13" i="204"/>
  <c r="AF13" i="204"/>
  <c r="AD13" i="204"/>
  <c r="AE13" i="204"/>
  <c r="AK13" i="204"/>
  <c r="AC13" i="204"/>
  <c r="AJ15" i="204"/>
  <c r="AF15" i="204"/>
  <c r="AD15" i="204"/>
  <c r="AE15" i="204"/>
  <c r="AK15" i="204"/>
  <c r="AC15" i="204"/>
  <c r="CK29" i="204"/>
  <c r="AE23" i="204"/>
  <c r="AJ23" i="204"/>
  <c r="AF23" i="204"/>
  <c r="AD23" i="204"/>
  <c r="AV23" i="204"/>
  <c r="AM23" i="204"/>
  <c r="AJ25" i="204"/>
  <c r="AF25" i="204"/>
  <c r="AD25" i="204"/>
  <c r="AE25" i="204"/>
  <c r="AK25" i="204"/>
  <c r="AC25" i="204"/>
  <c r="AI12" i="204"/>
  <c r="AI13" i="204"/>
  <c r="C14" i="204"/>
  <c r="AI14" i="204"/>
  <c r="C15" i="204"/>
  <c r="AI15" i="204"/>
  <c r="H17" i="204"/>
  <c r="CA22" i="204"/>
  <c r="CQ26" i="204"/>
  <c r="C25" i="204"/>
  <c r="AI25" i="204"/>
  <c r="C26" i="204"/>
  <c r="AI26" i="204"/>
  <c r="AJ35" i="204"/>
  <c r="AF35" i="204"/>
  <c r="AD35" i="204"/>
  <c r="AE35" i="204"/>
  <c r="AK35" i="204"/>
  <c r="AC35" i="204"/>
  <c r="AJ36" i="204"/>
  <c r="AF36" i="204"/>
  <c r="AD36" i="204"/>
  <c r="AE36" i="204"/>
  <c r="AK36" i="204"/>
  <c r="AC36" i="204"/>
  <c r="AJ45" i="204"/>
  <c r="AF45" i="204"/>
  <c r="AD45" i="204"/>
  <c r="AE45" i="204"/>
  <c r="AK45" i="204"/>
  <c r="AC45" i="204"/>
  <c r="AE48" i="204"/>
  <c r="AJ48" i="204"/>
  <c r="AF48" i="204"/>
  <c r="AD48" i="204"/>
  <c r="AK48" i="204"/>
  <c r="AC48" i="204"/>
  <c r="CA14" i="204"/>
  <c r="H15" i="204"/>
  <c r="AC23" i="204"/>
  <c r="AI23" i="204"/>
  <c r="AI24" i="204"/>
  <c r="CQ32" i="204"/>
  <c r="H25" i="204"/>
  <c r="H26" i="204"/>
  <c r="AJ34" i="204"/>
  <c r="AF34" i="204"/>
  <c r="AD34" i="204"/>
  <c r="AE34" i="204"/>
  <c r="AK34" i="204"/>
  <c r="AC34" i="204"/>
  <c r="AJ37" i="204"/>
  <c r="AF37" i="204"/>
  <c r="AD37" i="204"/>
  <c r="AE37" i="204"/>
  <c r="AK37" i="204"/>
  <c r="AC37" i="204"/>
  <c r="AE46" i="204"/>
  <c r="AJ46" i="204"/>
  <c r="AF46" i="204"/>
  <c r="AD46" i="204"/>
  <c r="AK46" i="204"/>
  <c r="AC46" i="204"/>
  <c r="AJ47" i="204"/>
  <c r="AF47" i="204"/>
  <c r="AD47" i="204"/>
  <c r="AE47" i="204"/>
  <c r="AK47" i="204"/>
  <c r="AC47" i="204"/>
  <c r="CA30" i="204"/>
  <c r="AI34" i="204"/>
  <c r="AI35" i="204"/>
  <c r="C36" i="204"/>
  <c r="AI36" i="204"/>
  <c r="C37" i="204"/>
  <c r="AI37" i="204"/>
  <c r="CA38" i="204"/>
  <c r="H39" i="204"/>
  <c r="AI45" i="204"/>
  <c r="C47" i="204"/>
  <c r="AI47" i="204"/>
  <c r="H48" i="204"/>
  <c r="C50" i="204"/>
  <c r="AE57" i="204"/>
  <c r="AJ57" i="204"/>
  <c r="AF57" i="204"/>
  <c r="AD57" i="204"/>
  <c r="AK57" i="204"/>
  <c r="AC57" i="204"/>
  <c r="AJ58" i="204"/>
  <c r="AF58" i="204"/>
  <c r="AD58" i="204"/>
  <c r="AE58" i="204"/>
  <c r="AK58" i="204"/>
  <c r="AC58" i="204"/>
  <c r="AJ68" i="204"/>
  <c r="AF68" i="204"/>
  <c r="AD68" i="204"/>
  <c r="AE68" i="204"/>
  <c r="AK68" i="204"/>
  <c r="AC68" i="204"/>
  <c r="AJ69" i="204"/>
  <c r="AF69" i="204"/>
  <c r="AD69" i="204"/>
  <c r="AE69" i="204"/>
  <c r="AK69" i="204"/>
  <c r="AC69" i="204"/>
  <c r="H37" i="204"/>
  <c r="AI46" i="204"/>
  <c r="H47" i="204"/>
  <c r="AI48" i="204"/>
  <c r="AJ56" i="204"/>
  <c r="AF56" i="204"/>
  <c r="AD56" i="204"/>
  <c r="AE56" i="204"/>
  <c r="AK56" i="204"/>
  <c r="AC56" i="204"/>
  <c r="AE59" i="204"/>
  <c r="AJ59" i="204"/>
  <c r="AF59" i="204"/>
  <c r="AD59" i="204"/>
  <c r="AK59" i="204"/>
  <c r="AC59" i="204"/>
  <c r="AE67" i="204"/>
  <c r="AJ67" i="204"/>
  <c r="AF67" i="204"/>
  <c r="AD67" i="204"/>
  <c r="AK67" i="204"/>
  <c r="AC67" i="204"/>
  <c r="AE70" i="204"/>
  <c r="AJ70" i="204"/>
  <c r="AF70" i="204"/>
  <c r="AD70" i="204"/>
  <c r="AK70" i="204"/>
  <c r="AC70" i="204"/>
  <c r="AI56" i="204"/>
  <c r="C58" i="204"/>
  <c r="AI58" i="204"/>
  <c r="H59" i="204"/>
  <c r="H61" i="204"/>
  <c r="AI68" i="204"/>
  <c r="C69" i="204"/>
  <c r="AI69" i="204"/>
  <c r="H70" i="204"/>
  <c r="AT78" i="204"/>
  <c r="AN77" i="204"/>
  <c r="AJ79" i="204"/>
  <c r="AF79" i="204"/>
  <c r="AD79" i="204"/>
  <c r="AE79" i="204"/>
  <c r="AK79" i="204"/>
  <c r="AC79" i="204"/>
  <c r="AJ80" i="204"/>
  <c r="AF80" i="204"/>
  <c r="AD80" i="204"/>
  <c r="AE80" i="204"/>
  <c r="AK80" i="204"/>
  <c r="AC80" i="204"/>
  <c r="AI57" i="204"/>
  <c r="C59" i="204"/>
  <c r="AI59" i="204"/>
  <c r="AI67" i="204"/>
  <c r="H69" i="204"/>
  <c r="C70" i="204"/>
  <c r="AI70" i="204"/>
  <c r="AE78" i="204"/>
  <c r="AJ78" i="204"/>
  <c r="AF78" i="204"/>
  <c r="AD78" i="204"/>
  <c r="AK78" i="204"/>
  <c r="AC78" i="204"/>
  <c r="AE81" i="204"/>
  <c r="AJ81" i="204"/>
  <c r="AF81" i="204"/>
  <c r="AD81" i="204"/>
  <c r="AK81" i="204"/>
  <c r="AC81" i="204"/>
  <c r="AI79" i="204"/>
  <c r="C80" i="204"/>
  <c r="AI80" i="204"/>
  <c r="H81" i="204"/>
  <c r="C82" i="204"/>
  <c r="AE89" i="204"/>
  <c r="AJ89" i="204"/>
  <c r="AF89" i="204"/>
  <c r="AD89" i="204"/>
  <c r="AK89" i="204"/>
  <c r="AC89" i="204"/>
  <c r="AE92" i="204"/>
  <c r="AJ92" i="204"/>
  <c r="AF92" i="204"/>
  <c r="AD92" i="204"/>
  <c r="AK92" i="204"/>
  <c r="AC92" i="204"/>
  <c r="H80" i="204"/>
  <c r="C81" i="204"/>
  <c r="AI81" i="204"/>
  <c r="BP82" i="204"/>
  <c r="BP84" i="204" s="1"/>
  <c r="AE90" i="204"/>
  <c r="AJ90" i="204"/>
  <c r="AF90" i="204"/>
  <c r="AD90" i="204"/>
  <c r="AK90" i="204"/>
  <c r="AC90" i="204"/>
  <c r="AT92" i="204"/>
  <c r="AQ88" i="204"/>
  <c r="AJ91" i="204"/>
  <c r="AF91" i="204"/>
  <c r="AD91" i="204"/>
  <c r="AE91" i="204"/>
  <c r="AK91" i="204"/>
  <c r="AC91" i="204"/>
  <c r="C91" i="204"/>
  <c r="AI91" i="204"/>
  <c r="H92" i="204"/>
  <c r="H93" i="204"/>
  <c r="H94" i="204"/>
  <c r="AI89" i="204"/>
  <c r="AI90" i="204"/>
  <c r="C92" i="204"/>
  <c r="AJ13" i="203"/>
  <c r="AF13" i="203"/>
  <c r="AD13" i="203"/>
  <c r="AE13" i="203"/>
  <c r="AK13" i="203"/>
  <c r="AC13" i="203"/>
  <c r="AJ15" i="203"/>
  <c r="AF15" i="203"/>
  <c r="AD15" i="203"/>
  <c r="AE15" i="203"/>
  <c r="AK15" i="203"/>
  <c r="AC15" i="203"/>
  <c r="CK29" i="203"/>
  <c r="AT23" i="203"/>
  <c r="AN22" i="203"/>
  <c r="AE24" i="203"/>
  <c r="AJ24" i="203"/>
  <c r="AF24" i="203"/>
  <c r="AD24" i="203"/>
  <c r="AK24" i="203"/>
  <c r="AC24" i="203"/>
  <c r="AJ25" i="203"/>
  <c r="AF25" i="203"/>
  <c r="AD25" i="203"/>
  <c r="AE25" i="203"/>
  <c r="AK25" i="203"/>
  <c r="AC25" i="203"/>
  <c r="AJ12" i="203"/>
  <c r="AF12" i="203"/>
  <c r="AD12" i="203"/>
  <c r="AE12" i="203"/>
  <c r="AK12" i="203"/>
  <c r="AC12" i="203"/>
  <c r="AJ14" i="203"/>
  <c r="AF14" i="203"/>
  <c r="AD14" i="203"/>
  <c r="AE14" i="203"/>
  <c r="AK14" i="203"/>
  <c r="AC14" i="203"/>
  <c r="AE23" i="203"/>
  <c r="AJ23" i="203"/>
  <c r="AF23" i="203"/>
  <c r="AD23" i="203"/>
  <c r="AK23" i="203"/>
  <c r="AC23" i="203"/>
  <c r="AJ26" i="203"/>
  <c r="AF26" i="203"/>
  <c r="AD26" i="203"/>
  <c r="AE26" i="203"/>
  <c r="AK26" i="203"/>
  <c r="AC26" i="203"/>
  <c r="AI12" i="203"/>
  <c r="AI13" i="203"/>
  <c r="C14" i="203"/>
  <c r="AI14" i="203"/>
  <c r="C15" i="203"/>
  <c r="AI15" i="203"/>
  <c r="H17" i="203"/>
  <c r="C25" i="203"/>
  <c r="AI25" i="203"/>
  <c r="C26" i="203"/>
  <c r="AI26" i="203"/>
  <c r="C27" i="203"/>
  <c r="AE35" i="203"/>
  <c r="AJ35" i="203"/>
  <c r="AF35" i="203"/>
  <c r="AD35" i="203"/>
  <c r="AK35" i="203"/>
  <c r="AC35" i="203"/>
  <c r="AT37" i="203"/>
  <c r="AQ33" i="203"/>
  <c r="AE36" i="203"/>
  <c r="AJ36" i="203"/>
  <c r="AF36" i="203"/>
  <c r="AD36" i="203"/>
  <c r="AK36" i="203"/>
  <c r="AC36" i="203"/>
  <c r="AE45" i="203"/>
  <c r="AJ45" i="203"/>
  <c r="AF45" i="203"/>
  <c r="AD45" i="203"/>
  <c r="AK45" i="203"/>
  <c r="AC45" i="203"/>
  <c r="AT47" i="203"/>
  <c r="AP44" i="203"/>
  <c r="AJ48" i="203"/>
  <c r="AF48" i="203"/>
  <c r="AD48" i="203"/>
  <c r="AE48" i="203"/>
  <c r="AK48" i="203"/>
  <c r="AC48" i="203"/>
  <c r="CA14" i="203"/>
  <c r="H15" i="203"/>
  <c r="AI24" i="203"/>
  <c r="H25" i="203"/>
  <c r="H26" i="203"/>
  <c r="CQ26" i="203"/>
  <c r="AE34" i="203"/>
  <c r="AJ34" i="203"/>
  <c r="AF34" i="203"/>
  <c r="AD34" i="203"/>
  <c r="AK34" i="203"/>
  <c r="AC34" i="203"/>
  <c r="AE37" i="203"/>
  <c r="AJ37" i="203"/>
  <c r="AF37" i="203"/>
  <c r="AD37" i="203"/>
  <c r="AK37" i="203"/>
  <c r="AC37" i="203"/>
  <c r="AJ46" i="203"/>
  <c r="AF46" i="203"/>
  <c r="AD46" i="203"/>
  <c r="AE46" i="203"/>
  <c r="AK46" i="203"/>
  <c r="AC46" i="203"/>
  <c r="AE47" i="203"/>
  <c r="AJ47" i="203"/>
  <c r="AF47" i="203"/>
  <c r="AD47" i="203"/>
  <c r="AK47" i="203"/>
  <c r="AC47" i="203"/>
  <c r="H36" i="203"/>
  <c r="H37" i="203"/>
  <c r="H38" i="203"/>
  <c r="C39" i="203"/>
  <c r="AI46" i="203"/>
  <c r="H47" i="203"/>
  <c r="C48" i="203"/>
  <c r="AI48" i="203"/>
  <c r="H49" i="203"/>
  <c r="H50" i="203"/>
  <c r="AJ57" i="203"/>
  <c r="AF57" i="203"/>
  <c r="AD57" i="203"/>
  <c r="AE57" i="203"/>
  <c r="AK57" i="203"/>
  <c r="AC57" i="203"/>
  <c r="AE58" i="203"/>
  <c r="AJ58" i="203"/>
  <c r="AF58" i="203"/>
  <c r="AD58" i="203"/>
  <c r="AK58" i="203"/>
  <c r="AC58" i="203"/>
  <c r="AE68" i="203"/>
  <c r="AJ68" i="203"/>
  <c r="AF68" i="203"/>
  <c r="AD68" i="203"/>
  <c r="AK68" i="203"/>
  <c r="AC68" i="203"/>
  <c r="AE69" i="203"/>
  <c r="AJ69" i="203"/>
  <c r="AF69" i="203"/>
  <c r="AD69" i="203"/>
  <c r="AK69" i="203"/>
  <c r="AC69" i="203"/>
  <c r="CA30" i="203"/>
  <c r="CA31" i="203"/>
  <c r="CF34" i="203" s="1"/>
  <c r="CK30" i="203" s="1"/>
  <c r="CQ29" i="203" s="1"/>
  <c r="CQ32" i="203" s="1"/>
  <c r="AI34" i="203"/>
  <c r="AI35" i="203"/>
  <c r="C36" i="203"/>
  <c r="AI36" i="203"/>
  <c r="CA38" i="203"/>
  <c r="AI45" i="203"/>
  <c r="C47" i="203"/>
  <c r="BP50" i="203"/>
  <c r="BP51" i="203" s="1"/>
  <c r="AE56" i="203"/>
  <c r="AJ56" i="203"/>
  <c r="AF56" i="203"/>
  <c r="AD56" i="203"/>
  <c r="AK56" i="203"/>
  <c r="AC56" i="203"/>
  <c r="AJ59" i="203"/>
  <c r="AF59" i="203"/>
  <c r="AD59" i="203"/>
  <c r="AE59" i="203"/>
  <c r="AK59" i="203"/>
  <c r="AC59" i="203"/>
  <c r="AJ67" i="203"/>
  <c r="AF67" i="203"/>
  <c r="AD67" i="203"/>
  <c r="AE67" i="203"/>
  <c r="AK67" i="203"/>
  <c r="AC67" i="203"/>
  <c r="AJ70" i="203"/>
  <c r="AF70" i="203"/>
  <c r="AD70" i="203"/>
  <c r="AE70" i="203"/>
  <c r="AK70" i="203"/>
  <c r="AC70" i="203"/>
  <c r="AI57" i="203"/>
  <c r="H58" i="203"/>
  <c r="C59" i="203"/>
  <c r="AI59" i="203"/>
  <c r="H60" i="203"/>
  <c r="AI67" i="203"/>
  <c r="H69" i="203"/>
  <c r="C70" i="203"/>
  <c r="AI70" i="203"/>
  <c r="C71" i="203"/>
  <c r="AE79" i="203"/>
  <c r="AJ79" i="203"/>
  <c r="AF79" i="203"/>
  <c r="AD79" i="203"/>
  <c r="AK79" i="203"/>
  <c r="AC79" i="203"/>
  <c r="AE80" i="203"/>
  <c r="AJ80" i="203"/>
  <c r="AF80" i="203"/>
  <c r="AD80" i="203"/>
  <c r="AK80" i="203"/>
  <c r="AC80" i="203"/>
  <c r="AI56" i="203"/>
  <c r="C58" i="203"/>
  <c r="AI58" i="203"/>
  <c r="AI68" i="203"/>
  <c r="AI69" i="203"/>
  <c r="H70" i="203"/>
  <c r="AJ78" i="203"/>
  <c r="AF78" i="203"/>
  <c r="AD78" i="203"/>
  <c r="AE78" i="203"/>
  <c r="AK78" i="203"/>
  <c r="AC78" i="203"/>
  <c r="AJ81" i="203"/>
  <c r="AF81" i="203"/>
  <c r="AD81" i="203"/>
  <c r="AE81" i="203"/>
  <c r="AK81" i="203"/>
  <c r="AC81" i="203"/>
  <c r="AI78" i="203"/>
  <c r="H80" i="203"/>
  <c r="C81" i="203"/>
  <c r="AI81" i="203"/>
  <c r="H82" i="203"/>
  <c r="AE89" i="203"/>
  <c r="AJ89" i="203"/>
  <c r="AF89" i="203"/>
  <c r="AD89" i="203"/>
  <c r="AK89" i="203"/>
  <c r="AC89" i="203"/>
  <c r="AE92" i="203"/>
  <c r="AJ92" i="203"/>
  <c r="AF92" i="203"/>
  <c r="AD92" i="203"/>
  <c r="AK92" i="203"/>
  <c r="AC92" i="203"/>
  <c r="AI79" i="203"/>
  <c r="C80" i="203"/>
  <c r="AI80" i="203"/>
  <c r="BP82" i="203"/>
  <c r="BP84" i="203" s="1"/>
  <c r="AE90" i="203"/>
  <c r="AJ90" i="203"/>
  <c r="AF90" i="203"/>
  <c r="AD90" i="203"/>
  <c r="AK90" i="203"/>
  <c r="AC90" i="203"/>
  <c r="AT92" i="203"/>
  <c r="AQ88" i="203"/>
  <c r="AJ91" i="203"/>
  <c r="AF91" i="203"/>
  <c r="AD91" i="203"/>
  <c r="AE91" i="203"/>
  <c r="AK91" i="203"/>
  <c r="AC91" i="203"/>
  <c r="C91" i="203"/>
  <c r="AI91" i="203"/>
  <c r="H92" i="203"/>
  <c r="H93" i="203"/>
  <c r="H94" i="203"/>
  <c r="AI89" i="203"/>
  <c r="AI90" i="203"/>
  <c r="C92" i="203"/>
  <c r="AJ13" i="202"/>
  <c r="AF13" i="202"/>
  <c r="AD13" i="202"/>
  <c r="AE13" i="202"/>
  <c r="AK13" i="202"/>
  <c r="AC13" i="202"/>
  <c r="AJ15" i="202"/>
  <c r="AF15" i="202"/>
  <c r="AD15" i="202"/>
  <c r="AE15" i="202"/>
  <c r="AK15" i="202"/>
  <c r="AC15" i="202"/>
  <c r="CK29" i="202"/>
  <c r="AE23" i="202"/>
  <c r="AJ23" i="202"/>
  <c r="AF23" i="202"/>
  <c r="AD23" i="202"/>
  <c r="AK23" i="202"/>
  <c r="AC23" i="202"/>
  <c r="AJ26" i="202"/>
  <c r="AF26" i="202"/>
  <c r="AD26" i="202"/>
  <c r="AE26" i="202"/>
  <c r="AK26" i="202"/>
  <c r="AC26" i="202"/>
  <c r="AJ12" i="202"/>
  <c r="AF12" i="202"/>
  <c r="AD12" i="202"/>
  <c r="AE12" i="202"/>
  <c r="AK12" i="202"/>
  <c r="AC12" i="202"/>
  <c r="BP18" i="202"/>
  <c r="AJ14" i="202"/>
  <c r="AF14" i="202"/>
  <c r="AD14" i="202"/>
  <c r="AE14" i="202"/>
  <c r="AK14" i="202"/>
  <c r="AC14" i="202"/>
  <c r="AE24" i="202"/>
  <c r="AJ24" i="202"/>
  <c r="AF24" i="202"/>
  <c r="AD24" i="202"/>
  <c r="AK24" i="202"/>
  <c r="AC24" i="202"/>
  <c r="AJ25" i="202"/>
  <c r="AF25" i="202"/>
  <c r="AD25" i="202"/>
  <c r="AE25" i="202"/>
  <c r="AK25" i="202"/>
  <c r="AC25" i="202"/>
  <c r="AI12" i="202"/>
  <c r="AI13" i="202"/>
  <c r="C14" i="202"/>
  <c r="AI14" i="202"/>
  <c r="C15" i="202"/>
  <c r="AI15" i="202"/>
  <c r="H17" i="202"/>
  <c r="CA22" i="202"/>
  <c r="CQ26" i="202"/>
  <c r="C25" i="202"/>
  <c r="AI25" i="202"/>
  <c r="C26" i="202"/>
  <c r="AI26" i="202"/>
  <c r="AJ35" i="202"/>
  <c r="AF35" i="202"/>
  <c r="AD35" i="202"/>
  <c r="AE35" i="202"/>
  <c r="AK35" i="202"/>
  <c r="AC35" i="202"/>
  <c r="AJ36" i="202"/>
  <c r="AF36" i="202"/>
  <c r="AD36" i="202"/>
  <c r="AE36" i="202"/>
  <c r="AK36" i="202"/>
  <c r="AC36" i="202"/>
  <c r="AJ45" i="202"/>
  <c r="AF45" i="202"/>
  <c r="AD45" i="202"/>
  <c r="AE45" i="202"/>
  <c r="AK45" i="202"/>
  <c r="AC45" i="202"/>
  <c r="AE48" i="202"/>
  <c r="AJ48" i="202"/>
  <c r="AF48" i="202"/>
  <c r="AD48" i="202"/>
  <c r="AK48" i="202"/>
  <c r="AC48" i="202"/>
  <c r="CA14" i="202"/>
  <c r="H15" i="202"/>
  <c r="AI23" i="202"/>
  <c r="AI24" i="202"/>
  <c r="CQ32" i="202"/>
  <c r="H25" i="202"/>
  <c r="H26" i="202"/>
  <c r="AJ34" i="202"/>
  <c r="AF34" i="202"/>
  <c r="AD34" i="202"/>
  <c r="AE34" i="202"/>
  <c r="AK34" i="202"/>
  <c r="AC34" i="202"/>
  <c r="AJ37" i="202"/>
  <c r="AF37" i="202"/>
  <c r="AD37" i="202"/>
  <c r="AE37" i="202"/>
  <c r="AK37" i="202"/>
  <c r="AC37" i="202"/>
  <c r="AE46" i="202"/>
  <c r="AJ46" i="202"/>
  <c r="AF46" i="202"/>
  <c r="AD46" i="202"/>
  <c r="AK46" i="202"/>
  <c r="AC46" i="202"/>
  <c r="AJ47" i="202"/>
  <c r="AF47" i="202"/>
  <c r="AD47" i="202"/>
  <c r="AE47" i="202"/>
  <c r="AK47" i="202"/>
  <c r="AC47" i="202"/>
  <c r="CA30" i="202"/>
  <c r="AI34" i="202"/>
  <c r="AI35" i="202"/>
  <c r="C36" i="202"/>
  <c r="AI36" i="202"/>
  <c r="C37" i="202"/>
  <c r="AI37" i="202"/>
  <c r="CA38" i="202"/>
  <c r="H39" i="202"/>
  <c r="AI45" i="202"/>
  <c r="C47" i="202"/>
  <c r="AI47" i="202"/>
  <c r="H48" i="202"/>
  <c r="C50" i="202"/>
  <c r="AE57" i="202"/>
  <c r="AJ57" i="202"/>
  <c r="AF57" i="202"/>
  <c r="AD57" i="202"/>
  <c r="AK57" i="202"/>
  <c r="AC57" i="202"/>
  <c r="AJ58" i="202"/>
  <c r="AF58" i="202"/>
  <c r="AD58" i="202"/>
  <c r="AE58" i="202"/>
  <c r="AK58" i="202"/>
  <c r="AC58" i="202"/>
  <c r="AJ68" i="202"/>
  <c r="AF68" i="202"/>
  <c r="AD68" i="202"/>
  <c r="AE68" i="202"/>
  <c r="AK68" i="202"/>
  <c r="AC68" i="202"/>
  <c r="AJ69" i="202"/>
  <c r="AF69" i="202"/>
  <c r="AD69" i="202"/>
  <c r="AE69" i="202"/>
  <c r="AK69" i="202"/>
  <c r="AC69" i="202"/>
  <c r="H37" i="202"/>
  <c r="AI46" i="202"/>
  <c r="H47" i="202"/>
  <c r="AI48" i="202"/>
  <c r="BP50" i="202"/>
  <c r="BP51" i="202" s="1"/>
  <c r="AJ56" i="202"/>
  <c r="AF56" i="202"/>
  <c r="AD56" i="202"/>
  <c r="AE56" i="202"/>
  <c r="AK56" i="202"/>
  <c r="AC56" i="202"/>
  <c r="AE59" i="202"/>
  <c r="AJ59" i="202"/>
  <c r="AF59" i="202"/>
  <c r="AD59" i="202"/>
  <c r="AK59" i="202"/>
  <c r="AC59" i="202"/>
  <c r="AE67" i="202"/>
  <c r="AJ67" i="202"/>
  <c r="AF67" i="202"/>
  <c r="AD67" i="202"/>
  <c r="AK67" i="202"/>
  <c r="AC67" i="202"/>
  <c r="AE70" i="202"/>
  <c r="AJ70" i="202"/>
  <c r="AF70" i="202"/>
  <c r="AD70" i="202"/>
  <c r="AK70" i="202"/>
  <c r="AC70" i="202"/>
  <c r="AI56" i="202"/>
  <c r="C58" i="202"/>
  <c r="AI58" i="202"/>
  <c r="H59" i="202"/>
  <c r="H61" i="202"/>
  <c r="AI68" i="202"/>
  <c r="C69" i="202"/>
  <c r="AI69" i="202"/>
  <c r="H70" i="202"/>
  <c r="AT78" i="202"/>
  <c r="AN77" i="202"/>
  <c r="AJ79" i="202"/>
  <c r="AF79" i="202"/>
  <c r="AD79" i="202"/>
  <c r="AE79" i="202"/>
  <c r="AK79" i="202"/>
  <c r="AC79" i="202"/>
  <c r="AJ80" i="202"/>
  <c r="AF80" i="202"/>
  <c r="AD80" i="202"/>
  <c r="AE80" i="202"/>
  <c r="AK80" i="202"/>
  <c r="AC80" i="202"/>
  <c r="AI57" i="202"/>
  <c r="C59" i="202"/>
  <c r="AI59" i="202"/>
  <c r="AI67" i="202"/>
  <c r="H69" i="202"/>
  <c r="C70" i="202"/>
  <c r="AI70" i="202"/>
  <c r="AE78" i="202"/>
  <c r="AJ78" i="202"/>
  <c r="AF78" i="202"/>
  <c r="AD78" i="202"/>
  <c r="AK78" i="202"/>
  <c r="AC78" i="202"/>
  <c r="AE81" i="202"/>
  <c r="AJ81" i="202"/>
  <c r="AF81" i="202"/>
  <c r="AD81" i="202"/>
  <c r="AK81" i="202"/>
  <c r="AC81" i="202"/>
  <c r="AI79" i="202"/>
  <c r="C80" i="202"/>
  <c r="AI80" i="202"/>
  <c r="H81" i="202"/>
  <c r="C82" i="202"/>
  <c r="AE89" i="202"/>
  <c r="AJ89" i="202"/>
  <c r="AF89" i="202"/>
  <c r="AD89" i="202"/>
  <c r="AK89" i="202"/>
  <c r="AC89" i="202"/>
  <c r="AE92" i="202"/>
  <c r="AJ92" i="202"/>
  <c r="AF92" i="202"/>
  <c r="AD92" i="202"/>
  <c r="AK92" i="202"/>
  <c r="AC92" i="202"/>
  <c r="H80" i="202"/>
  <c r="C81" i="202"/>
  <c r="AI81" i="202"/>
  <c r="BP82" i="202"/>
  <c r="BP84" i="202" s="1"/>
  <c r="AE90" i="202"/>
  <c r="AJ90" i="202"/>
  <c r="AF90" i="202"/>
  <c r="AD90" i="202"/>
  <c r="AK90" i="202"/>
  <c r="AC90" i="202"/>
  <c r="AT92" i="202"/>
  <c r="AQ88" i="202"/>
  <c r="AJ91" i="202"/>
  <c r="AF91" i="202"/>
  <c r="AD91" i="202"/>
  <c r="AE91" i="202"/>
  <c r="AK91" i="202"/>
  <c r="AC91" i="202"/>
  <c r="C91" i="202"/>
  <c r="AI91" i="202"/>
  <c r="H92" i="202"/>
  <c r="H93" i="202"/>
  <c r="H94" i="202"/>
  <c r="AI89" i="202"/>
  <c r="AI90" i="202"/>
  <c r="C92" i="202"/>
  <c r="BP14" i="201"/>
  <c r="BP23" i="201"/>
  <c r="BP89" i="201"/>
  <c r="BP93" i="201"/>
  <c r="BP26" i="201"/>
  <c r="BP28" i="201"/>
  <c r="BP35" i="201"/>
  <c r="BP37" i="201"/>
  <c r="BP39" i="201"/>
  <c r="BP48" i="201"/>
  <c r="BP51" i="201" s="1"/>
  <c r="BP50" i="201"/>
  <c r="BP67" i="201"/>
  <c r="BP73" i="201" s="1"/>
  <c r="BP72" i="201"/>
  <c r="AJ12" i="201"/>
  <c r="AF12" i="201"/>
  <c r="AD12" i="201"/>
  <c r="AE12" i="201"/>
  <c r="AK12" i="201"/>
  <c r="AC12" i="201"/>
  <c r="AJ15" i="201"/>
  <c r="AF15" i="201"/>
  <c r="AD15" i="201"/>
  <c r="AE15" i="201"/>
  <c r="AK15" i="201"/>
  <c r="AC15" i="201"/>
  <c r="AT24" i="201"/>
  <c r="AO22" i="201"/>
  <c r="AE23" i="201"/>
  <c r="AJ23" i="201"/>
  <c r="AF23" i="201"/>
  <c r="AD23" i="201"/>
  <c r="AK23" i="201"/>
  <c r="AC23" i="201"/>
  <c r="AJ26" i="201"/>
  <c r="AF26" i="201"/>
  <c r="AD26" i="201"/>
  <c r="AE26" i="201"/>
  <c r="AK26" i="201"/>
  <c r="AC26" i="201"/>
  <c r="AT35" i="201"/>
  <c r="AO33" i="201"/>
  <c r="AJ34" i="201"/>
  <c r="AF34" i="201"/>
  <c r="AD34" i="201"/>
  <c r="AE34" i="201"/>
  <c r="AK34" i="201"/>
  <c r="AC34" i="201"/>
  <c r="AJ13" i="201"/>
  <c r="AF13" i="201"/>
  <c r="AD13" i="201"/>
  <c r="AE13" i="201"/>
  <c r="AK13" i="201"/>
  <c r="AC13" i="201"/>
  <c r="AJ14" i="201"/>
  <c r="AF14" i="201"/>
  <c r="AD14" i="201"/>
  <c r="AE14" i="201"/>
  <c r="AK14" i="201"/>
  <c r="AC14" i="201"/>
  <c r="AT23" i="201"/>
  <c r="AN22" i="201"/>
  <c r="AE24" i="201"/>
  <c r="AJ24" i="201"/>
  <c r="AF24" i="201"/>
  <c r="AD24" i="201"/>
  <c r="AK24" i="201"/>
  <c r="AC24" i="201"/>
  <c r="AJ25" i="201"/>
  <c r="AF25" i="201"/>
  <c r="AD25" i="201"/>
  <c r="AE25" i="201"/>
  <c r="AK25" i="201"/>
  <c r="AC25" i="201"/>
  <c r="AJ35" i="201"/>
  <c r="AF35" i="201"/>
  <c r="AD35" i="201"/>
  <c r="AE35" i="201"/>
  <c r="AK35" i="201"/>
  <c r="AC35" i="201"/>
  <c r="AI12" i="201"/>
  <c r="AI13" i="201"/>
  <c r="C14" i="201"/>
  <c r="AI14" i="201"/>
  <c r="C15" i="201"/>
  <c r="AI15" i="201"/>
  <c r="H17" i="201"/>
  <c r="C25" i="201"/>
  <c r="AI25" i="201"/>
  <c r="C26" i="201"/>
  <c r="AI26" i="201"/>
  <c r="C27" i="201"/>
  <c r="C28" i="201"/>
  <c r="C38" i="201"/>
  <c r="C36" i="201"/>
  <c r="AI34" i="201"/>
  <c r="H36" i="201"/>
  <c r="H39" i="201"/>
  <c r="AI36" i="201"/>
  <c r="AJ37" i="201"/>
  <c r="AF37" i="201"/>
  <c r="AD37" i="201"/>
  <c r="AE37" i="201"/>
  <c r="AK37" i="201"/>
  <c r="AC37" i="201"/>
  <c r="AJ45" i="201"/>
  <c r="AF45" i="201"/>
  <c r="AD45" i="201"/>
  <c r="AE45" i="201"/>
  <c r="AK45" i="201"/>
  <c r="AC45" i="201"/>
  <c r="AE48" i="201"/>
  <c r="AJ48" i="201"/>
  <c r="AF48" i="201"/>
  <c r="AD48" i="201"/>
  <c r="AK48" i="201"/>
  <c r="AC48" i="201"/>
  <c r="AE56" i="201"/>
  <c r="AJ56" i="201"/>
  <c r="AF56" i="201"/>
  <c r="AD56" i="201"/>
  <c r="AK56" i="201"/>
  <c r="AC56" i="201"/>
  <c r="H15" i="201"/>
  <c r="H25" i="201"/>
  <c r="H26" i="201"/>
  <c r="C39" i="201"/>
  <c r="C37" i="201"/>
  <c r="H38" i="201"/>
  <c r="H37" i="201"/>
  <c r="AI37" i="201"/>
  <c r="AJ36" i="201"/>
  <c r="AF36" i="201"/>
  <c r="AD36" i="201"/>
  <c r="AE36" i="201"/>
  <c r="AK36" i="201"/>
  <c r="AC36" i="201"/>
  <c r="AE46" i="201"/>
  <c r="AJ46" i="201"/>
  <c r="AF46" i="201"/>
  <c r="AD46" i="201"/>
  <c r="AK46" i="201"/>
  <c r="AC46" i="201"/>
  <c r="AJ47" i="201"/>
  <c r="AF47" i="201"/>
  <c r="AD47" i="201"/>
  <c r="AE47" i="201"/>
  <c r="AK47" i="201"/>
  <c r="AC47" i="201"/>
  <c r="AE57" i="201"/>
  <c r="AJ57" i="201"/>
  <c r="AD57" i="201"/>
  <c r="AF57" i="201"/>
  <c r="AK57" i="201"/>
  <c r="AC57" i="201"/>
  <c r="AI45" i="201"/>
  <c r="C47" i="201"/>
  <c r="AI47" i="201"/>
  <c r="H48" i="201"/>
  <c r="C50" i="201"/>
  <c r="C61" i="201"/>
  <c r="C59" i="201"/>
  <c r="AI57" i="201"/>
  <c r="H58" i="201"/>
  <c r="H61" i="201"/>
  <c r="AI58" i="201"/>
  <c r="AE59" i="201"/>
  <c r="AJ59" i="201"/>
  <c r="AF59" i="201"/>
  <c r="AD59" i="201"/>
  <c r="AK59" i="201"/>
  <c r="AC59" i="201"/>
  <c r="AJ68" i="201"/>
  <c r="AF68" i="201"/>
  <c r="AD68" i="201"/>
  <c r="AE68" i="201"/>
  <c r="AK68" i="201"/>
  <c r="AC68" i="201"/>
  <c r="AT70" i="201"/>
  <c r="AQ66" i="201"/>
  <c r="AJ69" i="201"/>
  <c r="AF69" i="201"/>
  <c r="AD69" i="201"/>
  <c r="AE69" i="201"/>
  <c r="AK69" i="201"/>
  <c r="AC69" i="201"/>
  <c r="AT79" i="201"/>
  <c r="AO77" i="201"/>
  <c r="AJ78" i="201"/>
  <c r="AF78" i="201"/>
  <c r="AD78" i="201"/>
  <c r="AE78" i="201"/>
  <c r="AK78" i="201"/>
  <c r="AC78" i="201"/>
  <c r="AI46" i="201"/>
  <c r="H47" i="201"/>
  <c r="AI48" i="201"/>
  <c r="C60" i="201"/>
  <c r="C58" i="201"/>
  <c r="AI56" i="201"/>
  <c r="H60" i="201"/>
  <c r="AI59" i="201"/>
  <c r="H59" i="201"/>
  <c r="AJ58" i="201"/>
  <c r="AF58" i="201"/>
  <c r="AD58" i="201"/>
  <c r="AE58" i="201"/>
  <c r="AK58" i="201"/>
  <c r="AC58" i="201"/>
  <c r="AE67" i="201"/>
  <c r="AJ67" i="201"/>
  <c r="AF67" i="201"/>
  <c r="AD67" i="201"/>
  <c r="AK67" i="201"/>
  <c r="AC67" i="201"/>
  <c r="AE70" i="201"/>
  <c r="AJ70" i="201"/>
  <c r="AF70" i="201"/>
  <c r="AD70" i="201"/>
  <c r="AK70" i="201"/>
  <c r="AC70" i="201"/>
  <c r="AJ79" i="201"/>
  <c r="AE79" i="201"/>
  <c r="AF79" i="201"/>
  <c r="AD79" i="201"/>
  <c r="AK79" i="201"/>
  <c r="AC79" i="201"/>
  <c r="AI68" i="201"/>
  <c r="C69" i="201"/>
  <c r="AI69" i="201"/>
  <c r="H70" i="201"/>
  <c r="H71" i="201"/>
  <c r="C72" i="201"/>
  <c r="C82" i="201"/>
  <c r="C80" i="201"/>
  <c r="AI78" i="201"/>
  <c r="H81" i="201"/>
  <c r="H82" i="201"/>
  <c r="AI81" i="201"/>
  <c r="AE80" i="201"/>
  <c r="AJ80" i="201"/>
  <c r="AF80" i="201"/>
  <c r="AD80" i="201"/>
  <c r="AK80" i="201"/>
  <c r="AC80" i="201"/>
  <c r="AK89" i="201"/>
  <c r="AC89" i="201"/>
  <c r="AJ92" i="201"/>
  <c r="AF92" i="201"/>
  <c r="AD92" i="201"/>
  <c r="AE92" i="201"/>
  <c r="AK92" i="201"/>
  <c r="AC92" i="201"/>
  <c r="AI67" i="201"/>
  <c r="H69" i="201"/>
  <c r="C83" i="201"/>
  <c r="C81" i="201"/>
  <c r="AI80" i="201"/>
  <c r="H83" i="201"/>
  <c r="H80" i="201"/>
  <c r="AJ81" i="201"/>
  <c r="AF81" i="201"/>
  <c r="AD81" i="201"/>
  <c r="AE81" i="201"/>
  <c r="AK81" i="201"/>
  <c r="AC81" i="201"/>
  <c r="AJ90" i="201"/>
  <c r="AF90" i="201"/>
  <c r="AD90" i="201"/>
  <c r="AE90" i="201"/>
  <c r="AK90" i="201"/>
  <c r="AC90" i="201"/>
  <c r="AE91" i="201"/>
  <c r="AD91" i="201"/>
  <c r="AJ91" i="201"/>
  <c r="AF91" i="201"/>
  <c r="AJ89" i="201"/>
  <c r="AF89" i="201"/>
  <c r="AD89" i="201"/>
  <c r="AE89" i="201"/>
  <c r="AI89" i="201"/>
  <c r="H94" i="201"/>
  <c r="AI91" i="201"/>
  <c r="AT92" i="201"/>
  <c r="BP94" i="201"/>
  <c r="AK91" i="201"/>
  <c r="AC91" i="201"/>
  <c r="H91" i="201"/>
  <c r="BP91" i="201"/>
  <c r="C93" i="201"/>
  <c r="H92" i="201"/>
  <c r="AE12" i="200"/>
  <c r="AJ12" i="200"/>
  <c r="AF12" i="200"/>
  <c r="AD12" i="200"/>
  <c r="AK12" i="200"/>
  <c r="AC12" i="200"/>
  <c r="AE15" i="200"/>
  <c r="AJ15" i="200"/>
  <c r="AF15" i="200"/>
  <c r="AD15" i="200"/>
  <c r="AK15" i="200"/>
  <c r="AC15" i="200"/>
  <c r="AJ23" i="200"/>
  <c r="AF23" i="200"/>
  <c r="AD23" i="200"/>
  <c r="AE23" i="200"/>
  <c r="AV23" i="200"/>
  <c r="AM23" i="200"/>
  <c r="AT26" i="200"/>
  <c r="AQ22" i="200"/>
  <c r="AE25" i="200"/>
  <c r="AJ25" i="200"/>
  <c r="AF25" i="200"/>
  <c r="AD25" i="200"/>
  <c r="AK25" i="200"/>
  <c r="AC25" i="200"/>
  <c r="AE13" i="200"/>
  <c r="AJ13" i="200"/>
  <c r="AF13" i="200"/>
  <c r="AD13" i="200"/>
  <c r="AK13" i="200"/>
  <c r="AC13" i="200"/>
  <c r="AT15" i="200"/>
  <c r="AQ11" i="200"/>
  <c r="AE14" i="200"/>
  <c r="AJ14" i="200"/>
  <c r="AF14" i="200"/>
  <c r="AD14" i="200"/>
  <c r="AK14" i="200"/>
  <c r="AC14" i="200"/>
  <c r="AJ24" i="200"/>
  <c r="AF24" i="200"/>
  <c r="AD24" i="200"/>
  <c r="AE24" i="200"/>
  <c r="AK24" i="200"/>
  <c r="AC24" i="200"/>
  <c r="AT25" i="200"/>
  <c r="AP22" i="200"/>
  <c r="AE26" i="200"/>
  <c r="AJ26" i="200"/>
  <c r="AF26" i="200"/>
  <c r="AD26" i="200"/>
  <c r="AK26" i="200"/>
  <c r="AC26" i="200"/>
  <c r="H14" i="200"/>
  <c r="H15" i="200"/>
  <c r="H16" i="200"/>
  <c r="C17" i="200"/>
  <c r="AC23" i="200"/>
  <c r="AI23" i="200"/>
  <c r="AI24" i="200"/>
  <c r="H25" i="200"/>
  <c r="H26" i="200"/>
  <c r="H27" i="200"/>
  <c r="H28" i="200"/>
  <c r="AJ35" i="200"/>
  <c r="AF35" i="200"/>
  <c r="AD35" i="200"/>
  <c r="AE35" i="200"/>
  <c r="AK35" i="200"/>
  <c r="AC35" i="200"/>
  <c r="AJ36" i="200"/>
  <c r="AF36" i="200"/>
  <c r="AD36" i="200"/>
  <c r="AE36" i="200"/>
  <c r="AK36" i="200"/>
  <c r="AC36" i="200"/>
  <c r="AE46" i="200"/>
  <c r="AJ46" i="200"/>
  <c r="AF46" i="200"/>
  <c r="AD46" i="200"/>
  <c r="AK46" i="200"/>
  <c r="AC46" i="200"/>
  <c r="AJ47" i="200"/>
  <c r="AF47" i="200"/>
  <c r="AD47" i="200"/>
  <c r="AE47" i="200"/>
  <c r="AK47" i="200"/>
  <c r="AC47" i="200"/>
  <c r="AI12" i="200"/>
  <c r="AI13" i="200"/>
  <c r="C14" i="200"/>
  <c r="AI14" i="200"/>
  <c r="C25" i="200"/>
  <c r="C26" i="200"/>
  <c r="AJ34" i="200"/>
  <c r="AF34" i="200"/>
  <c r="AD34" i="200"/>
  <c r="AE34" i="200"/>
  <c r="AK34" i="200"/>
  <c r="AC34" i="200"/>
  <c r="AJ37" i="200"/>
  <c r="AF37" i="200"/>
  <c r="AD37" i="200"/>
  <c r="AE37" i="200"/>
  <c r="AK37" i="200"/>
  <c r="AC37" i="200"/>
  <c r="AJ45" i="200"/>
  <c r="AF45" i="200"/>
  <c r="AD45" i="200"/>
  <c r="AE45" i="200"/>
  <c r="AK45" i="200"/>
  <c r="AC45" i="200"/>
  <c r="AE48" i="200"/>
  <c r="AJ48" i="200"/>
  <c r="AF48" i="200"/>
  <c r="AD48" i="200"/>
  <c r="AK48" i="200"/>
  <c r="AC48" i="200"/>
  <c r="AI34" i="200"/>
  <c r="AI35" i="200"/>
  <c r="C36" i="200"/>
  <c r="AI36" i="200"/>
  <c r="C37" i="200"/>
  <c r="AI37" i="200"/>
  <c r="H39" i="200"/>
  <c r="AI45" i="200"/>
  <c r="C47" i="200"/>
  <c r="AI47" i="200"/>
  <c r="H48" i="200"/>
  <c r="C50" i="200"/>
  <c r="AJ57" i="200"/>
  <c r="AF57" i="200"/>
  <c r="AD57" i="200"/>
  <c r="AE57" i="200"/>
  <c r="AK57" i="200"/>
  <c r="AC57" i="200"/>
  <c r="AE58" i="200"/>
  <c r="AJ58" i="200"/>
  <c r="AF58" i="200"/>
  <c r="AD58" i="200"/>
  <c r="AK58" i="200"/>
  <c r="AC58" i="200"/>
  <c r="AJ67" i="200"/>
  <c r="AF67" i="200"/>
  <c r="AD67" i="200"/>
  <c r="AE67" i="200"/>
  <c r="AK67" i="200"/>
  <c r="AC67" i="200"/>
  <c r="AJ70" i="200"/>
  <c r="AF70" i="200"/>
  <c r="AD70" i="200"/>
  <c r="AE70" i="200"/>
  <c r="AK70" i="200"/>
  <c r="AC70" i="200"/>
  <c r="H37" i="200"/>
  <c r="AI46" i="200"/>
  <c r="H47" i="200"/>
  <c r="AI48" i="200"/>
  <c r="AE56" i="200"/>
  <c r="AJ56" i="200"/>
  <c r="AF56" i="200"/>
  <c r="AD56" i="200"/>
  <c r="AK56" i="200"/>
  <c r="AC56" i="200"/>
  <c r="AJ59" i="200"/>
  <c r="AF59" i="200"/>
  <c r="AD59" i="200"/>
  <c r="AE59" i="200"/>
  <c r="AK59" i="200"/>
  <c r="AC59" i="200"/>
  <c r="AE68" i="200"/>
  <c r="AJ68" i="200"/>
  <c r="AF68" i="200"/>
  <c r="AD68" i="200"/>
  <c r="AK68" i="200"/>
  <c r="AC68" i="200"/>
  <c r="AE69" i="200"/>
  <c r="AJ69" i="200"/>
  <c r="AF69" i="200"/>
  <c r="AD69" i="200"/>
  <c r="AK69" i="200"/>
  <c r="AC69" i="200"/>
  <c r="AI57" i="200"/>
  <c r="H58" i="200"/>
  <c r="C59" i="200"/>
  <c r="AI59" i="200"/>
  <c r="H60" i="200"/>
  <c r="AI67" i="200"/>
  <c r="H69" i="200"/>
  <c r="C70" i="200"/>
  <c r="AI70" i="200"/>
  <c r="C71" i="200"/>
  <c r="AE79" i="200"/>
  <c r="AJ79" i="200"/>
  <c r="AF79" i="200"/>
  <c r="AD79" i="200"/>
  <c r="AK79" i="200"/>
  <c r="AC79" i="200"/>
  <c r="AE80" i="200"/>
  <c r="AJ80" i="200"/>
  <c r="AF80" i="200"/>
  <c r="AD80" i="200"/>
  <c r="AK80" i="200"/>
  <c r="AI56" i="200"/>
  <c r="C58" i="200"/>
  <c r="AI58" i="200"/>
  <c r="AI68" i="200"/>
  <c r="AI69" i="200"/>
  <c r="H70" i="200"/>
  <c r="AJ78" i="200"/>
  <c r="AF78" i="200"/>
  <c r="AD78" i="200"/>
  <c r="AE78" i="200"/>
  <c r="AK78" i="200"/>
  <c r="AC78" i="200"/>
  <c r="AT80" i="200"/>
  <c r="AP77" i="200"/>
  <c r="AJ81" i="200"/>
  <c r="AF81" i="200"/>
  <c r="AD81" i="200"/>
  <c r="AE81" i="200"/>
  <c r="AK81" i="200"/>
  <c r="AC81" i="200"/>
  <c r="AI78" i="200"/>
  <c r="H80" i="200"/>
  <c r="C81" i="200"/>
  <c r="AI81" i="200"/>
  <c r="H82" i="200"/>
  <c r="H83" i="200"/>
  <c r="AE90" i="200"/>
  <c r="AJ90" i="200"/>
  <c r="AF90" i="200"/>
  <c r="AD90" i="200"/>
  <c r="AK90" i="200"/>
  <c r="AC90" i="200"/>
  <c r="AT92" i="200"/>
  <c r="AQ88" i="200"/>
  <c r="AJ91" i="200"/>
  <c r="AF91" i="200"/>
  <c r="AD91" i="200"/>
  <c r="AE91" i="200"/>
  <c r="AK91" i="200"/>
  <c r="AC91" i="200"/>
  <c r="AI79" i="200"/>
  <c r="C80" i="200"/>
  <c r="AE89" i="200"/>
  <c r="AJ89" i="200"/>
  <c r="AF89" i="200"/>
  <c r="AD89" i="200"/>
  <c r="AK89" i="200"/>
  <c r="AC89" i="200"/>
  <c r="AE92" i="200"/>
  <c r="AJ92" i="200"/>
  <c r="AF92" i="200"/>
  <c r="AD92" i="200"/>
  <c r="AK92" i="200"/>
  <c r="AC92" i="200"/>
  <c r="C91" i="200"/>
  <c r="AI91" i="200"/>
  <c r="H92" i="200"/>
  <c r="H93" i="200"/>
  <c r="H94" i="200"/>
  <c r="AI89" i="200"/>
  <c r="AI90" i="200"/>
  <c r="C92" i="200"/>
  <c r="AJ12" i="199"/>
  <c r="AF12" i="199"/>
  <c r="AD12" i="199"/>
  <c r="AE12" i="199"/>
  <c r="AK12" i="199"/>
  <c r="AC12" i="199"/>
  <c r="BP18" i="199"/>
  <c r="AJ15" i="199"/>
  <c r="AF15" i="199"/>
  <c r="AD15" i="199"/>
  <c r="AE15" i="199"/>
  <c r="AK15" i="199"/>
  <c r="AC15" i="199"/>
  <c r="AE23" i="199"/>
  <c r="AJ23" i="199"/>
  <c r="AF23" i="199"/>
  <c r="AD23" i="199"/>
  <c r="AV23" i="199"/>
  <c r="AM23" i="199"/>
  <c r="AJ25" i="199"/>
  <c r="AF25" i="199"/>
  <c r="AD25" i="199"/>
  <c r="AE25" i="199"/>
  <c r="AK25" i="199"/>
  <c r="AC25" i="199"/>
  <c r="AJ13" i="199"/>
  <c r="AF13" i="199"/>
  <c r="AD13" i="199"/>
  <c r="AE13" i="199"/>
  <c r="AK13" i="199"/>
  <c r="AC13" i="199"/>
  <c r="AJ14" i="199"/>
  <c r="AF14" i="199"/>
  <c r="AD14" i="199"/>
  <c r="AE14" i="199"/>
  <c r="AK14" i="199"/>
  <c r="AC14" i="199"/>
  <c r="AT23" i="199"/>
  <c r="AN22" i="199"/>
  <c r="AE24" i="199"/>
  <c r="AJ24" i="199"/>
  <c r="AF24" i="199"/>
  <c r="AD24" i="199"/>
  <c r="AK24" i="199"/>
  <c r="AC24" i="199"/>
  <c r="AJ26" i="199"/>
  <c r="AF26" i="199"/>
  <c r="AD26" i="199"/>
  <c r="AE26" i="199"/>
  <c r="AK26" i="199"/>
  <c r="AC26" i="199"/>
  <c r="AI12" i="199"/>
  <c r="AI13" i="199"/>
  <c r="C14" i="199"/>
  <c r="AI14" i="199"/>
  <c r="C15" i="199"/>
  <c r="AI15" i="199"/>
  <c r="H17" i="199"/>
  <c r="C25" i="199"/>
  <c r="AI25" i="199"/>
  <c r="C26" i="199"/>
  <c r="AI26" i="199"/>
  <c r="C27" i="199"/>
  <c r="AE35" i="199"/>
  <c r="AJ35" i="199"/>
  <c r="AF35" i="199"/>
  <c r="AD35" i="199"/>
  <c r="AK35" i="199"/>
  <c r="AC35" i="199"/>
  <c r="AT37" i="199"/>
  <c r="AQ33" i="199"/>
  <c r="AE36" i="199"/>
  <c r="AJ36" i="199"/>
  <c r="AF36" i="199"/>
  <c r="AD36" i="199"/>
  <c r="AK36" i="199"/>
  <c r="AC36" i="199"/>
  <c r="AJ46" i="199"/>
  <c r="AF46" i="199"/>
  <c r="AD46" i="199"/>
  <c r="AE46" i="199"/>
  <c r="AK46" i="199"/>
  <c r="AC46" i="199"/>
  <c r="AE47" i="199"/>
  <c r="AJ47" i="199"/>
  <c r="AF47" i="199"/>
  <c r="AD47" i="199"/>
  <c r="AK47" i="199"/>
  <c r="AC47" i="199"/>
  <c r="H15" i="199"/>
  <c r="AC23" i="199"/>
  <c r="AI24" i="199"/>
  <c r="H25" i="199"/>
  <c r="H26" i="199"/>
  <c r="AE34" i="199"/>
  <c r="AJ34" i="199"/>
  <c r="AF34" i="199"/>
  <c r="AD34" i="199"/>
  <c r="AK34" i="199"/>
  <c r="AC34" i="199"/>
  <c r="AE37" i="199"/>
  <c r="AJ37" i="199"/>
  <c r="AF37" i="199"/>
  <c r="AD37" i="199"/>
  <c r="AK37" i="199"/>
  <c r="AC37" i="199"/>
  <c r="AE45" i="199"/>
  <c r="AJ45" i="199"/>
  <c r="AF45" i="199"/>
  <c r="AD45" i="199"/>
  <c r="AK45" i="199"/>
  <c r="AC45" i="199"/>
  <c r="AT47" i="199"/>
  <c r="AP44" i="199"/>
  <c r="AJ48" i="199"/>
  <c r="AF48" i="199"/>
  <c r="AD48" i="199"/>
  <c r="AE48" i="199"/>
  <c r="AK48" i="199"/>
  <c r="AC48" i="199"/>
  <c r="H36" i="199"/>
  <c r="H37" i="199"/>
  <c r="H38" i="199"/>
  <c r="C39" i="199"/>
  <c r="AI46" i="199"/>
  <c r="H47" i="199"/>
  <c r="C48" i="199"/>
  <c r="AI48" i="199"/>
  <c r="H49" i="199"/>
  <c r="H50" i="199"/>
  <c r="AE57" i="199"/>
  <c r="AJ57" i="199"/>
  <c r="AF57" i="199"/>
  <c r="AD57" i="199"/>
  <c r="AK57" i="199"/>
  <c r="AC57" i="199"/>
  <c r="AJ58" i="199"/>
  <c r="AF58" i="199"/>
  <c r="AD58" i="199"/>
  <c r="AE58" i="199"/>
  <c r="AK58" i="199"/>
  <c r="AC58" i="199"/>
  <c r="AE67" i="199"/>
  <c r="AJ67" i="199"/>
  <c r="AF67" i="199"/>
  <c r="AD67" i="199"/>
  <c r="AK67" i="199"/>
  <c r="AC67" i="199"/>
  <c r="AE70" i="199"/>
  <c r="AJ70" i="199"/>
  <c r="AF70" i="199"/>
  <c r="AD70" i="199"/>
  <c r="AK70" i="199"/>
  <c r="AC70" i="199"/>
  <c r="AI34" i="199"/>
  <c r="AI35" i="199"/>
  <c r="C36" i="199"/>
  <c r="AI36" i="199"/>
  <c r="AI45" i="199"/>
  <c r="C47" i="199"/>
  <c r="AJ56" i="199"/>
  <c r="AF56" i="199"/>
  <c r="AD56" i="199"/>
  <c r="AE56" i="199"/>
  <c r="AK56" i="199"/>
  <c r="AC56" i="199"/>
  <c r="BP62" i="199"/>
  <c r="BP97" i="199" s="1"/>
  <c r="BX86" i="199" s="1"/>
  <c r="AE59" i="199"/>
  <c r="AJ59" i="199"/>
  <c r="AF59" i="199"/>
  <c r="AD59" i="199"/>
  <c r="AK59" i="199"/>
  <c r="AC59" i="199"/>
  <c r="AJ68" i="199"/>
  <c r="AF68" i="199"/>
  <c r="AD68" i="199"/>
  <c r="AE68" i="199"/>
  <c r="AK68" i="199"/>
  <c r="AC68" i="199"/>
  <c r="AT70" i="199"/>
  <c r="AQ66" i="199"/>
  <c r="AJ69" i="199"/>
  <c r="AF69" i="199"/>
  <c r="AD69" i="199"/>
  <c r="AE69" i="199"/>
  <c r="AK69" i="199"/>
  <c r="AC69" i="199"/>
  <c r="AI56" i="199"/>
  <c r="C58" i="199"/>
  <c r="AI58" i="199"/>
  <c r="H59" i="199"/>
  <c r="H61" i="199"/>
  <c r="AI68" i="199"/>
  <c r="C69" i="199"/>
  <c r="AI69" i="199"/>
  <c r="H70" i="199"/>
  <c r="H71" i="199"/>
  <c r="AE79" i="199"/>
  <c r="AJ79" i="199"/>
  <c r="AF79" i="199"/>
  <c r="AD79" i="199"/>
  <c r="AK79" i="199"/>
  <c r="AC79" i="199"/>
  <c r="AE80" i="199"/>
  <c r="AJ80" i="199"/>
  <c r="AF80" i="199"/>
  <c r="AD80" i="199"/>
  <c r="AK80" i="199"/>
  <c r="AC80" i="199"/>
  <c r="AI57" i="199"/>
  <c r="C59" i="199"/>
  <c r="AI59" i="199"/>
  <c r="AI67" i="199"/>
  <c r="H69" i="199"/>
  <c r="C70" i="199"/>
  <c r="AJ78" i="199"/>
  <c r="AF78" i="199"/>
  <c r="AD78" i="199"/>
  <c r="AE78" i="199"/>
  <c r="AK78" i="199"/>
  <c r="AC78" i="199"/>
  <c r="AT80" i="199"/>
  <c r="AP77" i="199"/>
  <c r="AJ81" i="199"/>
  <c r="AF81" i="199"/>
  <c r="AD81" i="199"/>
  <c r="AE81" i="199"/>
  <c r="AK81" i="199"/>
  <c r="AC81" i="199"/>
  <c r="AI78" i="199"/>
  <c r="H80" i="199"/>
  <c r="C81" i="199"/>
  <c r="AI81" i="199"/>
  <c r="H82" i="199"/>
  <c r="H83" i="199"/>
  <c r="AE90" i="199"/>
  <c r="AJ90" i="199"/>
  <c r="AF90" i="199"/>
  <c r="AD90" i="199"/>
  <c r="AK90" i="199"/>
  <c r="AC90" i="199"/>
  <c r="AT92" i="199"/>
  <c r="AQ88" i="199"/>
  <c r="AJ91" i="199"/>
  <c r="AF91" i="199"/>
  <c r="AD91" i="199"/>
  <c r="AE91" i="199"/>
  <c r="AK91" i="199"/>
  <c r="AC91" i="199"/>
  <c r="AI79" i="199"/>
  <c r="C80" i="199"/>
  <c r="AE89" i="199"/>
  <c r="AJ89" i="199"/>
  <c r="AF89" i="199"/>
  <c r="AD89" i="199"/>
  <c r="AK89" i="199"/>
  <c r="AC89" i="199"/>
  <c r="AE92" i="199"/>
  <c r="AJ92" i="199"/>
  <c r="AF92" i="199"/>
  <c r="AD92" i="199"/>
  <c r="AK92" i="199"/>
  <c r="AC92" i="199"/>
  <c r="C91" i="199"/>
  <c r="AI91" i="199"/>
  <c r="H92" i="199"/>
  <c r="H93" i="199"/>
  <c r="H94" i="199"/>
  <c r="AI89" i="199"/>
  <c r="AI90" i="199"/>
  <c r="C92" i="199"/>
  <c r="W94" i="66"/>
  <c r="V94" i="66"/>
  <c r="S94" i="66"/>
  <c r="R94" i="66"/>
  <c r="O94" i="66"/>
  <c r="N94" i="66"/>
  <c r="L94" i="66"/>
  <c r="X93" i="66"/>
  <c r="U93" i="66"/>
  <c r="T93" i="66"/>
  <c r="Q93" i="66"/>
  <c r="P93" i="66"/>
  <c r="M93" i="66"/>
  <c r="L93" i="66"/>
  <c r="AI92" i="66"/>
  <c r="AT92" i="66" s="1"/>
  <c r="X92" i="66"/>
  <c r="V92" i="66"/>
  <c r="T92" i="66"/>
  <c r="R92" i="66"/>
  <c r="P92" i="66"/>
  <c r="N92" i="66"/>
  <c r="L92" i="66"/>
  <c r="AI91" i="66"/>
  <c r="AT91" i="66" s="1"/>
  <c r="W91" i="66"/>
  <c r="U91" i="66"/>
  <c r="S91" i="66"/>
  <c r="Q91" i="66"/>
  <c r="O91" i="66"/>
  <c r="M91" i="66"/>
  <c r="L91" i="66"/>
  <c r="AI90" i="66"/>
  <c r="AT90" i="66" s="1"/>
  <c r="X90" i="66"/>
  <c r="X95" i="66" s="1"/>
  <c r="AB92" i="66" s="1"/>
  <c r="AL92" i="66" s="1"/>
  <c r="AW92" i="66" s="1"/>
  <c r="W90" i="66"/>
  <c r="W95" i="66" s="1"/>
  <c r="AB91" i="66" s="1"/>
  <c r="AL91" i="66" s="1"/>
  <c r="AW91" i="66" s="1"/>
  <c r="T90" i="66"/>
  <c r="T95" i="66" s="1"/>
  <c r="AA92" i="66" s="1"/>
  <c r="S90" i="66"/>
  <c r="S95" i="66" s="1"/>
  <c r="AA91" i="66" s="1"/>
  <c r="P90" i="66"/>
  <c r="P95" i="66" s="1"/>
  <c r="Z92" i="66" s="1"/>
  <c r="O90" i="66"/>
  <c r="O95" i="66" s="1"/>
  <c r="Z91" i="66" s="1"/>
  <c r="L90" i="66"/>
  <c r="AI89" i="66"/>
  <c r="AT89" i="66" s="1"/>
  <c r="V89" i="66"/>
  <c r="U89" i="66"/>
  <c r="U95" i="66" s="1"/>
  <c r="AB89" i="66" s="1"/>
  <c r="AL89" i="66" s="1"/>
  <c r="AW89" i="66" s="1"/>
  <c r="R89" i="66"/>
  <c r="Q89" i="66"/>
  <c r="Q95" i="66" s="1"/>
  <c r="AA89" i="66" s="1"/>
  <c r="N89" i="66"/>
  <c r="M89" i="66"/>
  <c r="M95" i="66" s="1"/>
  <c r="Z89" i="66" s="1"/>
  <c r="L89" i="66"/>
  <c r="AQ88" i="66"/>
  <c r="AO88" i="66"/>
  <c r="W83" i="66"/>
  <c r="V83" i="66"/>
  <c r="S83" i="66"/>
  <c r="R83" i="66"/>
  <c r="O83" i="66"/>
  <c r="N83" i="66"/>
  <c r="L83" i="66"/>
  <c r="X82" i="66"/>
  <c r="U82" i="66"/>
  <c r="T82" i="66"/>
  <c r="Q82" i="66"/>
  <c r="P82" i="66"/>
  <c r="M82" i="66"/>
  <c r="L82" i="66"/>
  <c r="AI81" i="66"/>
  <c r="AT81" i="66" s="1"/>
  <c r="X81" i="66"/>
  <c r="V81" i="66"/>
  <c r="T81" i="66"/>
  <c r="R81" i="66"/>
  <c r="P81" i="66"/>
  <c r="N81" i="66"/>
  <c r="L81" i="66"/>
  <c r="AI80" i="66"/>
  <c r="AT80" i="66" s="1"/>
  <c r="W80" i="66"/>
  <c r="U80" i="66"/>
  <c r="S80" i="66"/>
  <c r="Q80" i="66"/>
  <c r="O80" i="66"/>
  <c r="M80" i="66"/>
  <c r="L80" i="66"/>
  <c r="AI79" i="66"/>
  <c r="AT79" i="66" s="1"/>
  <c r="X79" i="66"/>
  <c r="X84" i="66" s="1"/>
  <c r="AB81" i="66" s="1"/>
  <c r="AL81" i="66" s="1"/>
  <c r="AW81" i="66" s="1"/>
  <c r="W79" i="66"/>
  <c r="T79" i="66"/>
  <c r="T84" i="66" s="1"/>
  <c r="AA81" i="66" s="1"/>
  <c r="S79" i="66"/>
  <c r="S84" i="66" s="1"/>
  <c r="AA80" i="66" s="1"/>
  <c r="P79" i="66"/>
  <c r="P84" i="66" s="1"/>
  <c r="Z81" i="66" s="1"/>
  <c r="O79" i="66"/>
  <c r="L79" i="66"/>
  <c r="AI78" i="66"/>
  <c r="AT78" i="66" s="1"/>
  <c r="V78" i="66"/>
  <c r="U78" i="66"/>
  <c r="U84" i="66" s="1"/>
  <c r="AB78" i="66" s="1"/>
  <c r="AL78" i="66" s="1"/>
  <c r="AW78" i="66" s="1"/>
  <c r="R78" i="66"/>
  <c r="Q78" i="66"/>
  <c r="Q84" i="66" s="1"/>
  <c r="AA78" i="66" s="1"/>
  <c r="N78" i="66"/>
  <c r="M78" i="66"/>
  <c r="M84" i="66" s="1"/>
  <c r="Z78" i="66" s="1"/>
  <c r="L78" i="66"/>
  <c r="AQ77" i="66"/>
  <c r="AP77" i="66"/>
  <c r="AO77" i="66"/>
  <c r="AN77" i="66"/>
  <c r="W72" i="66"/>
  <c r="V72" i="66"/>
  <c r="S72" i="66"/>
  <c r="R72" i="66"/>
  <c r="O72" i="66"/>
  <c r="N72" i="66"/>
  <c r="L72" i="66"/>
  <c r="X71" i="66"/>
  <c r="U71" i="66"/>
  <c r="T71" i="66"/>
  <c r="Q71" i="66"/>
  <c r="P71" i="66"/>
  <c r="M71" i="66"/>
  <c r="L71" i="66"/>
  <c r="X70" i="66"/>
  <c r="V70" i="66"/>
  <c r="T70" i="66"/>
  <c r="R70" i="66"/>
  <c r="P70" i="66"/>
  <c r="N70" i="66"/>
  <c r="L70" i="66"/>
  <c r="AI69" i="66"/>
  <c r="AT69" i="66" s="1"/>
  <c r="W69" i="66"/>
  <c r="U69" i="66"/>
  <c r="S69" i="66"/>
  <c r="Q69" i="66"/>
  <c r="O69" i="66"/>
  <c r="M69" i="66"/>
  <c r="L69" i="66"/>
  <c r="X68" i="66"/>
  <c r="W68" i="66"/>
  <c r="W73" i="66" s="1"/>
  <c r="AB69" i="66" s="1"/>
  <c r="AL69" i="66" s="1"/>
  <c r="AW69" i="66" s="1"/>
  <c r="T68" i="66"/>
  <c r="S68" i="66"/>
  <c r="S73" i="66" s="1"/>
  <c r="AA69" i="66" s="1"/>
  <c r="P68" i="66"/>
  <c r="O68" i="66"/>
  <c r="O73" i="66" s="1"/>
  <c r="Z69" i="66" s="1"/>
  <c r="L68" i="66"/>
  <c r="AI67" i="66"/>
  <c r="AT67" i="66" s="1"/>
  <c r="V67" i="66"/>
  <c r="V73" i="66" s="1"/>
  <c r="AB68" i="66" s="1"/>
  <c r="AL68" i="66" s="1"/>
  <c r="AW68" i="66" s="1"/>
  <c r="U67" i="66"/>
  <c r="U73" i="66" s="1"/>
  <c r="AB67" i="66" s="1"/>
  <c r="AL67" i="66" s="1"/>
  <c r="AW67" i="66" s="1"/>
  <c r="R67" i="66"/>
  <c r="R73" i="66" s="1"/>
  <c r="AA68" i="66" s="1"/>
  <c r="Q67" i="66"/>
  <c r="Q73" i="66" s="1"/>
  <c r="AA67" i="66" s="1"/>
  <c r="N67" i="66"/>
  <c r="N73" i="66" s="1"/>
  <c r="Z68" i="66" s="1"/>
  <c r="M67" i="66"/>
  <c r="M73" i="66" s="1"/>
  <c r="Z67" i="66" s="1"/>
  <c r="L67" i="66"/>
  <c r="AP66" i="66"/>
  <c r="AN66" i="66"/>
  <c r="W61" i="66"/>
  <c r="V61" i="66"/>
  <c r="S61" i="66"/>
  <c r="R61" i="66"/>
  <c r="O61" i="66"/>
  <c r="N61" i="66"/>
  <c r="L61" i="66"/>
  <c r="X60" i="66"/>
  <c r="U60" i="66"/>
  <c r="T60" i="66"/>
  <c r="Q60" i="66"/>
  <c r="P60" i="66"/>
  <c r="M60" i="66"/>
  <c r="L60" i="66"/>
  <c r="X59" i="66"/>
  <c r="V59" i="66"/>
  <c r="T59" i="66"/>
  <c r="R59" i="66"/>
  <c r="P59" i="66"/>
  <c r="N59" i="66"/>
  <c r="L59" i="66"/>
  <c r="AI58" i="66"/>
  <c r="AT58" i="66" s="1"/>
  <c r="W58" i="66"/>
  <c r="U58" i="66"/>
  <c r="S58" i="66"/>
  <c r="Q58" i="66"/>
  <c r="O58" i="66"/>
  <c r="M58" i="66"/>
  <c r="L58" i="66"/>
  <c r="X57" i="66"/>
  <c r="W57" i="66"/>
  <c r="W62" i="66" s="1"/>
  <c r="AB58" i="66" s="1"/>
  <c r="AL58" i="66" s="1"/>
  <c r="AW58" i="66" s="1"/>
  <c r="T57" i="66"/>
  <c r="S57" i="66"/>
  <c r="S62" i="66" s="1"/>
  <c r="AA58" i="66" s="1"/>
  <c r="P57" i="66"/>
  <c r="O57" i="66"/>
  <c r="O62" i="66" s="1"/>
  <c r="Z58" i="66" s="1"/>
  <c r="L57" i="66"/>
  <c r="AI56" i="66"/>
  <c r="AT56" i="66" s="1"/>
  <c r="V56" i="66"/>
  <c r="V62" i="66" s="1"/>
  <c r="AB57" i="66" s="1"/>
  <c r="AL57" i="66" s="1"/>
  <c r="AW57" i="66" s="1"/>
  <c r="U56" i="66"/>
  <c r="R56" i="66"/>
  <c r="R62" i="66" s="1"/>
  <c r="AA57" i="66" s="1"/>
  <c r="Q56" i="66"/>
  <c r="Q62" i="66" s="1"/>
  <c r="AA56" i="66" s="1"/>
  <c r="N56" i="66"/>
  <c r="N62" i="66" s="1"/>
  <c r="Z57" i="66" s="1"/>
  <c r="M56" i="66"/>
  <c r="M62" i="66" s="1"/>
  <c r="Z56" i="66" s="1"/>
  <c r="L56" i="66"/>
  <c r="AP55" i="66"/>
  <c r="AN55" i="66"/>
  <c r="W50" i="66"/>
  <c r="V50" i="66"/>
  <c r="S50" i="66"/>
  <c r="R50" i="66"/>
  <c r="O50" i="66"/>
  <c r="N50" i="66"/>
  <c r="L50" i="66"/>
  <c r="X49" i="66"/>
  <c r="U49" i="66"/>
  <c r="T49" i="66"/>
  <c r="Q49" i="66"/>
  <c r="P49" i="66"/>
  <c r="M49" i="66"/>
  <c r="L49" i="66"/>
  <c r="AI48" i="66"/>
  <c r="AT48" i="66" s="1"/>
  <c r="X48" i="66"/>
  <c r="V48" i="66"/>
  <c r="T48" i="66"/>
  <c r="R48" i="66"/>
  <c r="P48" i="66"/>
  <c r="N48" i="66"/>
  <c r="L48" i="66"/>
  <c r="AI47" i="66"/>
  <c r="AT47" i="66" s="1"/>
  <c r="W47" i="66"/>
  <c r="U47" i="66"/>
  <c r="S47" i="66"/>
  <c r="Q47" i="66"/>
  <c r="O47" i="66"/>
  <c r="M47" i="66"/>
  <c r="L47" i="66"/>
  <c r="AI46" i="66"/>
  <c r="AT46" i="66" s="1"/>
  <c r="X46" i="66"/>
  <c r="X51" i="66" s="1"/>
  <c r="AB48" i="66" s="1"/>
  <c r="AL48" i="66" s="1"/>
  <c r="AW48" i="66" s="1"/>
  <c r="W46" i="66"/>
  <c r="W51" i="66" s="1"/>
  <c r="AB47" i="66" s="1"/>
  <c r="AL47" i="66" s="1"/>
  <c r="AW47" i="66" s="1"/>
  <c r="T46" i="66"/>
  <c r="T51" i="66" s="1"/>
  <c r="AA48" i="66" s="1"/>
  <c r="S46" i="66"/>
  <c r="S51" i="66" s="1"/>
  <c r="AA47" i="66" s="1"/>
  <c r="P46" i="66"/>
  <c r="P51" i="66" s="1"/>
  <c r="Z48" i="66" s="1"/>
  <c r="O46" i="66"/>
  <c r="O51" i="66" s="1"/>
  <c r="Z47" i="66" s="1"/>
  <c r="L46" i="66"/>
  <c r="AI45" i="66"/>
  <c r="AT45" i="66" s="1"/>
  <c r="V45" i="66"/>
  <c r="U45" i="66"/>
  <c r="U51" i="66" s="1"/>
  <c r="AB45" i="66" s="1"/>
  <c r="AL45" i="66" s="1"/>
  <c r="AW45" i="66" s="1"/>
  <c r="R45" i="66"/>
  <c r="Q45" i="66"/>
  <c r="Q51" i="66" s="1"/>
  <c r="AA45" i="66" s="1"/>
  <c r="N45" i="66"/>
  <c r="M45" i="66"/>
  <c r="M51" i="66" s="1"/>
  <c r="Z45" i="66" s="1"/>
  <c r="L45" i="66"/>
  <c r="AQ44" i="66"/>
  <c r="AP44" i="66"/>
  <c r="AO44" i="66"/>
  <c r="AN44" i="66"/>
  <c r="W39" i="66"/>
  <c r="V39" i="66"/>
  <c r="S39" i="66"/>
  <c r="R39" i="66"/>
  <c r="O39" i="66"/>
  <c r="N39" i="66"/>
  <c r="L39" i="66"/>
  <c r="X38" i="66"/>
  <c r="U38" i="66"/>
  <c r="T38" i="66"/>
  <c r="Q38" i="66"/>
  <c r="P38" i="66"/>
  <c r="M38" i="66"/>
  <c r="L38" i="66"/>
  <c r="AI37" i="66"/>
  <c r="AT37" i="66" s="1"/>
  <c r="X37" i="66"/>
  <c r="V37" i="66"/>
  <c r="T37" i="66"/>
  <c r="R37" i="66"/>
  <c r="P37" i="66"/>
  <c r="N37" i="66"/>
  <c r="L37" i="66"/>
  <c r="AI36" i="66"/>
  <c r="AT36" i="66" s="1"/>
  <c r="W36" i="66"/>
  <c r="U36" i="66"/>
  <c r="S36" i="66"/>
  <c r="Q36" i="66"/>
  <c r="O36" i="66"/>
  <c r="M36" i="66"/>
  <c r="L36" i="66"/>
  <c r="AI35" i="66"/>
  <c r="AT35" i="66" s="1"/>
  <c r="X35" i="66"/>
  <c r="X40" i="66" s="1"/>
  <c r="AB37" i="66" s="1"/>
  <c r="AL37" i="66" s="1"/>
  <c r="AW37" i="66" s="1"/>
  <c r="W35" i="66"/>
  <c r="W40" i="66" s="1"/>
  <c r="AB36" i="66" s="1"/>
  <c r="AL36" i="66" s="1"/>
  <c r="AW36" i="66" s="1"/>
  <c r="T35" i="66"/>
  <c r="T40" i="66" s="1"/>
  <c r="AA37" i="66" s="1"/>
  <c r="S35" i="66"/>
  <c r="S40" i="66" s="1"/>
  <c r="AA36" i="66" s="1"/>
  <c r="P35" i="66"/>
  <c r="P40" i="66" s="1"/>
  <c r="Z37" i="66" s="1"/>
  <c r="O35" i="66"/>
  <c r="O40" i="66" s="1"/>
  <c r="Z36" i="66" s="1"/>
  <c r="L35" i="66"/>
  <c r="AI34" i="66"/>
  <c r="AT34" i="66" s="1"/>
  <c r="V34" i="66"/>
  <c r="U34" i="66"/>
  <c r="U40" i="66" s="1"/>
  <c r="AB34" i="66" s="1"/>
  <c r="AL34" i="66" s="1"/>
  <c r="AW34" i="66" s="1"/>
  <c r="R34" i="66"/>
  <c r="Q34" i="66"/>
  <c r="Q40" i="66" s="1"/>
  <c r="AA34" i="66" s="1"/>
  <c r="N34" i="66"/>
  <c r="M34" i="66"/>
  <c r="M40" i="66" s="1"/>
  <c r="Z34" i="66" s="1"/>
  <c r="L34" i="66"/>
  <c r="AQ33" i="66"/>
  <c r="AP33" i="66"/>
  <c r="AO33" i="66"/>
  <c r="AN33" i="66"/>
  <c r="W28" i="66"/>
  <c r="V28" i="66"/>
  <c r="S28" i="66"/>
  <c r="R28" i="66"/>
  <c r="O28" i="66"/>
  <c r="N28" i="66"/>
  <c r="L28" i="66"/>
  <c r="X27" i="66"/>
  <c r="U27" i="66"/>
  <c r="T27" i="66"/>
  <c r="Q27" i="66"/>
  <c r="P27" i="66"/>
  <c r="M27" i="66"/>
  <c r="L27" i="66"/>
  <c r="AI26" i="66"/>
  <c r="AQ22" i="66" s="1"/>
  <c r="X26" i="66"/>
  <c r="V26" i="66"/>
  <c r="T26" i="66"/>
  <c r="R26" i="66"/>
  <c r="P26" i="66"/>
  <c r="N26" i="66"/>
  <c r="L26" i="66"/>
  <c r="AI25" i="66"/>
  <c r="AT25" i="66" s="1"/>
  <c r="W25" i="66"/>
  <c r="U25" i="66"/>
  <c r="S25" i="66"/>
  <c r="Q25" i="66"/>
  <c r="O25" i="66"/>
  <c r="M25" i="66"/>
  <c r="L25" i="66"/>
  <c r="AI24" i="66"/>
  <c r="X24" i="66"/>
  <c r="X29" i="66" s="1"/>
  <c r="AB26" i="66" s="1"/>
  <c r="AL26" i="66" s="1"/>
  <c r="AW26" i="66" s="1"/>
  <c r="W24" i="66"/>
  <c r="T24" i="66"/>
  <c r="T29" i="66" s="1"/>
  <c r="AA26" i="66" s="1"/>
  <c r="S24" i="66"/>
  <c r="P24" i="66"/>
  <c r="P29" i="66" s="1"/>
  <c r="Z26" i="66" s="1"/>
  <c r="O24" i="66"/>
  <c r="L24" i="66"/>
  <c r="AT23" i="66"/>
  <c r="AI23" i="66"/>
  <c r="V23" i="66"/>
  <c r="V29" i="66" s="1"/>
  <c r="AB24" i="66" s="1"/>
  <c r="AL24" i="66" s="1"/>
  <c r="AW24" i="66" s="1"/>
  <c r="U23" i="66"/>
  <c r="R23" i="66"/>
  <c r="R29" i="66" s="1"/>
  <c r="AA24" i="66" s="1"/>
  <c r="Q23" i="66"/>
  <c r="N23" i="66"/>
  <c r="N29" i="66" s="1"/>
  <c r="Z24" i="66" s="1"/>
  <c r="M23" i="66"/>
  <c r="L23" i="66"/>
  <c r="AP22" i="66"/>
  <c r="AN22" i="66"/>
  <c r="W17" i="66"/>
  <c r="V17" i="66"/>
  <c r="S17" i="66"/>
  <c r="R17" i="66"/>
  <c r="O17" i="66"/>
  <c r="N17" i="66"/>
  <c r="X16" i="66"/>
  <c r="U16" i="66"/>
  <c r="T16" i="66"/>
  <c r="Q16" i="66"/>
  <c r="P16" i="66"/>
  <c r="M16" i="66"/>
  <c r="AI15" i="66"/>
  <c r="AT15" i="66" s="1"/>
  <c r="X15" i="66"/>
  <c r="V15" i="66"/>
  <c r="T15" i="66"/>
  <c r="R15" i="66"/>
  <c r="P15" i="66"/>
  <c r="N15" i="66"/>
  <c r="AI14" i="66"/>
  <c r="AT14" i="66" s="1"/>
  <c r="W14" i="66"/>
  <c r="U14" i="66"/>
  <c r="S14" i="66"/>
  <c r="Q14" i="66"/>
  <c r="O14" i="66"/>
  <c r="M14" i="66"/>
  <c r="AI13" i="66"/>
  <c r="AT13" i="66" s="1"/>
  <c r="X13" i="66"/>
  <c r="W13" i="66"/>
  <c r="W18" i="66" s="1"/>
  <c r="AB14" i="66" s="1"/>
  <c r="AL14" i="66" s="1"/>
  <c r="AW14" i="66" s="1"/>
  <c r="T13" i="66"/>
  <c r="T18" i="66" s="1"/>
  <c r="AA15" i="66" s="1"/>
  <c r="S13" i="66"/>
  <c r="S18" i="66" s="1"/>
  <c r="AA14" i="66" s="1"/>
  <c r="P13" i="66"/>
  <c r="O13" i="66"/>
  <c r="O18" i="66" s="1"/>
  <c r="Z14" i="66" s="1"/>
  <c r="AI12" i="66"/>
  <c r="AT12" i="66" s="1"/>
  <c r="V12" i="66"/>
  <c r="U12" i="66"/>
  <c r="U18" i="66" s="1"/>
  <c r="AB12" i="66" s="1"/>
  <c r="AL12" i="66" s="1"/>
  <c r="AW12" i="66" s="1"/>
  <c r="R12" i="66"/>
  <c r="Q12" i="66"/>
  <c r="Q18" i="66" s="1"/>
  <c r="AA12" i="66" s="1"/>
  <c r="N12" i="66"/>
  <c r="M12" i="66"/>
  <c r="M18" i="66" s="1"/>
  <c r="Z12" i="66" s="1"/>
  <c r="AQ11" i="66"/>
  <c r="AO11" i="66"/>
  <c r="W94" i="1"/>
  <c r="V94" i="1"/>
  <c r="S94" i="1"/>
  <c r="R94" i="1"/>
  <c r="O94" i="1"/>
  <c r="N94" i="1"/>
  <c r="X93" i="1"/>
  <c r="U93" i="1"/>
  <c r="T93" i="1"/>
  <c r="Q93" i="1"/>
  <c r="P93" i="1"/>
  <c r="M93" i="1"/>
  <c r="AI92" i="1"/>
  <c r="AT92" i="1" s="1"/>
  <c r="X92" i="1"/>
  <c r="V92" i="1"/>
  <c r="T92" i="1"/>
  <c r="R92" i="1"/>
  <c r="P92" i="1"/>
  <c r="N92" i="1"/>
  <c r="AI91" i="1"/>
  <c r="AT91" i="1" s="1"/>
  <c r="W91" i="1"/>
  <c r="U91" i="1"/>
  <c r="S91" i="1"/>
  <c r="Q91" i="1"/>
  <c r="O91" i="1"/>
  <c r="M91" i="1"/>
  <c r="AI90" i="1"/>
  <c r="AT90" i="1" s="1"/>
  <c r="X90" i="1"/>
  <c r="X95" i="1" s="1"/>
  <c r="AB92" i="1" s="1"/>
  <c r="AL92" i="1" s="1"/>
  <c r="AW92" i="1" s="1"/>
  <c r="W90" i="1"/>
  <c r="W95" i="1" s="1"/>
  <c r="AB91" i="1" s="1"/>
  <c r="AL91" i="1" s="1"/>
  <c r="AW91" i="1" s="1"/>
  <c r="T90" i="1"/>
  <c r="T95" i="1" s="1"/>
  <c r="AA92" i="1" s="1"/>
  <c r="S90" i="1"/>
  <c r="S95" i="1" s="1"/>
  <c r="AA91" i="1" s="1"/>
  <c r="P90" i="1"/>
  <c r="P95" i="1" s="1"/>
  <c r="Z92" i="1" s="1"/>
  <c r="O90" i="1"/>
  <c r="O95" i="1" s="1"/>
  <c r="Z91" i="1" s="1"/>
  <c r="AI89" i="1"/>
  <c r="AT89" i="1" s="1"/>
  <c r="V89" i="1"/>
  <c r="V95" i="1" s="1"/>
  <c r="AB90" i="1" s="1"/>
  <c r="AL90" i="1" s="1"/>
  <c r="AW90" i="1" s="1"/>
  <c r="U89" i="1"/>
  <c r="U95" i="1" s="1"/>
  <c r="AB89" i="1" s="1"/>
  <c r="AL89" i="1" s="1"/>
  <c r="AW89" i="1" s="1"/>
  <c r="R89" i="1"/>
  <c r="R95" i="1" s="1"/>
  <c r="AA90" i="1" s="1"/>
  <c r="Q89" i="1"/>
  <c r="Q95" i="1" s="1"/>
  <c r="AA89" i="1" s="1"/>
  <c r="N89" i="1"/>
  <c r="N95" i="1" s="1"/>
  <c r="Z90" i="1" s="1"/>
  <c r="M89" i="1"/>
  <c r="M95" i="1" s="1"/>
  <c r="Z89" i="1" s="1"/>
  <c r="AQ88" i="1"/>
  <c r="AP88" i="1"/>
  <c r="AO88" i="1"/>
  <c r="AN88" i="1"/>
  <c r="W83" i="1"/>
  <c r="V83" i="1"/>
  <c r="S83" i="1"/>
  <c r="R83" i="1"/>
  <c r="O83" i="1"/>
  <c r="N83" i="1"/>
  <c r="X82" i="1"/>
  <c r="U82" i="1"/>
  <c r="T82" i="1"/>
  <c r="Q82" i="1"/>
  <c r="P82" i="1"/>
  <c r="M82" i="1"/>
  <c r="AI81" i="1"/>
  <c r="AT81" i="1" s="1"/>
  <c r="X81" i="1"/>
  <c r="V81" i="1"/>
  <c r="T81" i="1"/>
  <c r="R81" i="1"/>
  <c r="P81" i="1"/>
  <c r="N81" i="1"/>
  <c r="AI80" i="1"/>
  <c r="AT80" i="1" s="1"/>
  <c r="W80" i="1"/>
  <c r="U80" i="1"/>
  <c r="S80" i="1"/>
  <c r="Q80" i="1"/>
  <c r="O80" i="1"/>
  <c r="M80" i="1"/>
  <c r="AI79" i="1"/>
  <c r="AT79" i="1" s="1"/>
  <c r="X79" i="1"/>
  <c r="X84" i="1" s="1"/>
  <c r="AB81" i="1" s="1"/>
  <c r="AL81" i="1" s="1"/>
  <c r="AW81" i="1" s="1"/>
  <c r="W79" i="1"/>
  <c r="W84" i="1" s="1"/>
  <c r="AB80" i="1" s="1"/>
  <c r="AL80" i="1" s="1"/>
  <c r="AW80" i="1" s="1"/>
  <c r="T79" i="1"/>
  <c r="T84" i="1" s="1"/>
  <c r="AA81" i="1" s="1"/>
  <c r="S79" i="1"/>
  <c r="S84" i="1" s="1"/>
  <c r="AA80" i="1" s="1"/>
  <c r="P79" i="1"/>
  <c r="P84" i="1" s="1"/>
  <c r="Z81" i="1" s="1"/>
  <c r="O79" i="1"/>
  <c r="O84" i="1" s="1"/>
  <c r="Z80" i="1" s="1"/>
  <c r="AI78" i="1"/>
  <c r="AT78" i="1" s="1"/>
  <c r="V78" i="1"/>
  <c r="V84" i="1" s="1"/>
  <c r="AB79" i="1" s="1"/>
  <c r="AL79" i="1" s="1"/>
  <c r="AW79" i="1" s="1"/>
  <c r="U78" i="1"/>
  <c r="U84" i="1" s="1"/>
  <c r="AB78" i="1" s="1"/>
  <c r="AL78" i="1" s="1"/>
  <c r="AW78" i="1" s="1"/>
  <c r="R78" i="1"/>
  <c r="R84" i="1" s="1"/>
  <c r="AA79" i="1" s="1"/>
  <c r="Q78" i="1"/>
  <c r="Q84" i="1" s="1"/>
  <c r="AA78" i="1" s="1"/>
  <c r="N78" i="1"/>
  <c r="N84" i="1" s="1"/>
  <c r="Z79" i="1" s="1"/>
  <c r="M78" i="1"/>
  <c r="M84" i="1" s="1"/>
  <c r="Z78" i="1" s="1"/>
  <c r="AQ77" i="1"/>
  <c r="AP77" i="1"/>
  <c r="AO77" i="1"/>
  <c r="AN77" i="1"/>
  <c r="W72" i="1"/>
  <c r="V72" i="1"/>
  <c r="S72" i="1"/>
  <c r="R72" i="1"/>
  <c r="O72" i="1"/>
  <c r="N72" i="1"/>
  <c r="X71" i="1"/>
  <c r="U71" i="1"/>
  <c r="T71" i="1"/>
  <c r="Q71" i="1"/>
  <c r="P71" i="1"/>
  <c r="M71" i="1"/>
  <c r="AI70" i="1"/>
  <c r="AT70" i="1" s="1"/>
  <c r="X70" i="1"/>
  <c r="V70" i="1"/>
  <c r="T70" i="1"/>
  <c r="R70" i="1"/>
  <c r="P70" i="1"/>
  <c r="N70" i="1"/>
  <c r="AI69" i="1"/>
  <c r="AT69" i="1" s="1"/>
  <c r="W69" i="1"/>
  <c r="U69" i="1"/>
  <c r="S69" i="1"/>
  <c r="Q69" i="1"/>
  <c r="O69" i="1"/>
  <c r="M69" i="1"/>
  <c r="AI68" i="1"/>
  <c r="AT68" i="1" s="1"/>
  <c r="X68" i="1"/>
  <c r="X73" i="1" s="1"/>
  <c r="AB70" i="1" s="1"/>
  <c r="AL70" i="1" s="1"/>
  <c r="AW70" i="1" s="1"/>
  <c r="W68" i="1"/>
  <c r="W73" i="1" s="1"/>
  <c r="AB69" i="1" s="1"/>
  <c r="AL69" i="1" s="1"/>
  <c r="AW69" i="1" s="1"/>
  <c r="T68" i="1"/>
  <c r="T73" i="1" s="1"/>
  <c r="AA70" i="1" s="1"/>
  <c r="S68" i="1"/>
  <c r="S73" i="1" s="1"/>
  <c r="AA69" i="1" s="1"/>
  <c r="P68" i="1"/>
  <c r="P73" i="1" s="1"/>
  <c r="Z70" i="1" s="1"/>
  <c r="O68" i="1"/>
  <c r="O73" i="1" s="1"/>
  <c r="Z69" i="1" s="1"/>
  <c r="AI67" i="1"/>
  <c r="AT67" i="1" s="1"/>
  <c r="V67" i="1"/>
  <c r="V73" i="1" s="1"/>
  <c r="AB68" i="1" s="1"/>
  <c r="AL68" i="1" s="1"/>
  <c r="AW68" i="1" s="1"/>
  <c r="U67" i="1"/>
  <c r="U73" i="1" s="1"/>
  <c r="AB67" i="1" s="1"/>
  <c r="AL67" i="1" s="1"/>
  <c r="AW67" i="1" s="1"/>
  <c r="R67" i="1"/>
  <c r="R73" i="1" s="1"/>
  <c r="AA68" i="1" s="1"/>
  <c r="Q67" i="1"/>
  <c r="Q73" i="1" s="1"/>
  <c r="AA67" i="1" s="1"/>
  <c r="N67" i="1"/>
  <c r="N73" i="1" s="1"/>
  <c r="Z68" i="1" s="1"/>
  <c r="M67" i="1"/>
  <c r="M73" i="1" s="1"/>
  <c r="Z67" i="1" s="1"/>
  <c r="AQ66" i="1"/>
  <c r="AP66" i="1"/>
  <c r="AO66" i="1"/>
  <c r="AN66" i="1"/>
  <c r="W61" i="1"/>
  <c r="V61" i="1"/>
  <c r="S61" i="1"/>
  <c r="R61" i="1"/>
  <c r="O61" i="1"/>
  <c r="N61" i="1"/>
  <c r="X60" i="1"/>
  <c r="U60" i="1"/>
  <c r="T60" i="1"/>
  <c r="Q60" i="1"/>
  <c r="P60" i="1"/>
  <c r="M60" i="1"/>
  <c r="AI59" i="1"/>
  <c r="AT59" i="1" s="1"/>
  <c r="X59" i="1"/>
  <c r="V59" i="1"/>
  <c r="T59" i="1"/>
  <c r="R59" i="1"/>
  <c r="P59" i="1"/>
  <c r="N59" i="1"/>
  <c r="AI58" i="1"/>
  <c r="AT58" i="1" s="1"/>
  <c r="W58" i="1"/>
  <c r="U58" i="1"/>
  <c r="S58" i="1"/>
  <c r="Q58" i="1"/>
  <c r="O58" i="1"/>
  <c r="M58" i="1"/>
  <c r="AI57" i="1"/>
  <c r="AT57" i="1" s="1"/>
  <c r="X57" i="1"/>
  <c r="X62" i="1" s="1"/>
  <c r="AB59" i="1" s="1"/>
  <c r="AL59" i="1" s="1"/>
  <c r="AW59" i="1" s="1"/>
  <c r="W57" i="1"/>
  <c r="W62" i="1" s="1"/>
  <c r="AB58" i="1" s="1"/>
  <c r="AL58" i="1" s="1"/>
  <c r="AW58" i="1" s="1"/>
  <c r="T57" i="1"/>
  <c r="T62" i="1" s="1"/>
  <c r="AA59" i="1" s="1"/>
  <c r="S57" i="1"/>
  <c r="S62" i="1" s="1"/>
  <c r="AA58" i="1" s="1"/>
  <c r="P57" i="1"/>
  <c r="P62" i="1" s="1"/>
  <c r="Z59" i="1" s="1"/>
  <c r="O57" i="1"/>
  <c r="O62" i="1" s="1"/>
  <c r="Z58" i="1" s="1"/>
  <c r="AI56" i="1"/>
  <c r="AT56" i="1" s="1"/>
  <c r="V56" i="1"/>
  <c r="V62" i="1" s="1"/>
  <c r="AB57" i="1" s="1"/>
  <c r="AL57" i="1" s="1"/>
  <c r="AW57" i="1" s="1"/>
  <c r="U56" i="1"/>
  <c r="U62" i="1" s="1"/>
  <c r="AB56" i="1" s="1"/>
  <c r="AL56" i="1" s="1"/>
  <c r="AW56" i="1" s="1"/>
  <c r="R56" i="1"/>
  <c r="R62" i="1" s="1"/>
  <c r="AA57" i="1" s="1"/>
  <c r="Q56" i="1"/>
  <c r="Q62" i="1" s="1"/>
  <c r="AA56" i="1" s="1"/>
  <c r="N56" i="1"/>
  <c r="N62" i="1" s="1"/>
  <c r="Z57" i="1" s="1"/>
  <c r="M56" i="1"/>
  <c r="M62" i="1" s="1"/>
  <c r="Z56" i="1" s="1"/>
  <c r="AQ55" i="1"/>
  <c r="AP55" i="1"/>
  <c r="AO55" i="1"/>
  <c r="AN55" i="1"/>
  <c r="W50" i="1"/>
  <c r="V50" i="1"/>
  <c r="S50" i="1"/>
  <c r="R50" i="1"/>
  <c r="O50" i="1"/>
  <c r="N50" i="1"/>
  <c r="X49" i="1"/>
  <c r="U49" i="1"/>
  <c r="T49" i="1"/>
  <c r="Q49" i="1"/>
  <c r="P49" i="1"/>
  <c r="M49" i="1"/>
  <c r="AI48" i="1"/>
  <c r="AT48" i="1" s="1"/>
  <c r="X48" i="1"/>
  <c r="V48" i="1"/>
  <c r="T48" i="1"/>
  <c r="R48" i="1"/>
  <c r="P48" i="1"/>
  <c r="N48" i="1"/>
  <c r="AI47" i="1"/>
  <c r="AT47" i="1" s="1"/>
  <c r="W47" i="1"/>
  <c r="U47" i="1"/>
  <c r="S47" i="1"/>
  <c r="Q47" i="1"/>
  <c r="O47" i="1"/>
  <c r="M47" i="1"/>
  <c r="AI46" i="1"/>
  <c r="AT46" i="1" s="1"/>
  <c r="X46" i="1"/>
  <c r="X51" i="1" s="1"/>
  <c r="AB48" i="1" s="1"/>
  <c r="AL48" i="1" s="1"/>
  <c r="AW48" i="1" s="1"/>
  <c r="W46" i="1"/>
  <c r="W51" i="1" s="1"/>
  <c r="AB47" i="1" s="1"/>
  <c r="AL47" i="1" s="1"/>
  <c r="AW47" i="1" s="1"/>
  <c r="T46" i="1"/>
  <c r="T51" i="1" s="1"/>
  <c r="AA48" i="1" s="1"/>
  <c r="S46" i="1"/>
  <c r="S51" i="1" s="1"/>
  <c r="AA47" i="1" s="1"/>
  <c r="P46" i="1"/>
  <c r="P51" i="1" s="1"/>
  <c r="Z48" i="1" s="1"/>
  <c r="O46" i="1"/>
  <c r="O51" i="1" s="1"/>
  <c r="Z47" i="1" s="1"/>
  <c r="AI45" i="1"/>
  <c r="AT45" i="1" s="1"/>
  <c r="V45" i="1"/>
  <c r="V51" i="1" s="1"/>
  <c r="AB46" i="1" s="1"/>
  <c r="AL46" i="1" s="1"/>
  <c r="AW46" i="1" s="1"/>
  <c r="U45" i="1"/>
  <c r="U51" i="1" s="1"/>
  <c r="AB45" i="1" s="1"/>
  <c r="AL45" i="1" s="1"/>
  <c r="AW45" i="1" s="1"/>
  <c r="R45" i="1"/>
  <c r="R51" i="1" s="1"/>
  <c r="AA46" i="1" s="1"/>
  <c r="Q45" i="1"/>
  <c r="Q51" i="1" s="1"/>
  <c r="AA45" i="1" s="1"/>
  <c r="N45" i="1"/>
  <c r="N51" i="1" s="1"/>
  <c r="Z46" i="1" s="1"/>
  <c r="M45" i="1"/>
  <c r="M51" i="1" s="1"/>
  <c r="Z45" i="1" s="1"/>
  <c r="AQ44" i="1"/>
  <c r="AP44" i="1"/>
  <c r="AO44" i="1"/>
  <c r="AN44" i="1"/>
  <c r="W39" i="1"/>
  <c r="V39" i="1"/>
  <c r="S39" i="1"/>
  <c r="R39" i="1"/>
  <c r="O39" i="1"/>
  <c r="N39" i="1"/>
  <c r="X38" i="1"/>
  <c r="U38" i="1"/>
  <c r="T38" i="1"/>
  <c r="Q38" i="1"/>
  <c r="P38" i="1"/>
  <c r="M38" i="1"/>
  <c r="AI37" i="1"/>
  <c r="AT37" i="1" s="1"/>
  <c r="X37" i="1"/>
  <c r="V37" i="1"/>
  <c r="T37" i="1"/>
  <c r="R37" i="1"/>
  <c r="P37" i="1"/>
  <c r="N37" i="1"/>
  <c r="AI36" i="1"/>
  <c r="AT36" i="1" s="1"/>
  <c r="W36" i="1"/>
  <c r="U36" i="1"/>
  <c r="S36" i="1"/>
  <c r="Q36" i="1"/>
  <c r="O36" i="1"/>
  <c r="M36" i="1"/>
  <c r="AI35" i="1"/>
  <c r="AT35" i="1" s="1"/>
  <c r="X35" i="1"/>
  <c r="X40" i="1" s="1"/>
  <c r="AB37" i="1" s="1"/>
  <c r="AL37" i="1" s="1"/>
  <c r="AW37" i="1" s="1"/>
  <c r="W35" i="1"/>
  <c r="W40" i="1" s="1"/>
  <c r="AB36" i="1" s="1"/>
  <c r="AL36" i="1" s="1"/>
  <c r="AW36" i="1" s="1"/>
  <c r="T35" i="1"/>
  <c r="T40" i="1" s="1"/>
  <c r="AA37" i="1" s="1"/>
  <c r="S35" i="1"/>
  <c r="S40" i="1" s="1"/>
  <c r="AA36" i="1" s="1"/>
  <c r="P35" i="1"/>
  <c r="P40" i="1" s="1"/>
  <c r="Z37" i="1" s="1"/>
  <c r="O35" i="1"/>
  <c r="O40" i="1" s="1"/>
  <c r="Z36" i="1" s="1"/>
  <c r="AI34" i="1"/>
  <c r="AT34" i="1" s="1"/>
  <c r="V34" i="1"/>
  <c r="V40" i="1" s="1"/>
  <c r="AB35" i="1" s="1"/>
  <c r="AL35" i="1" s="1"/>
  <c r="AW35" i="1" s="1"/>
  <c r="U34" i="1"/>
  <c r="U40" i="1" s="1"/>
  <c r="AB34" i="1" s="1"/>
  <c r="AL34" i="1" s="1"/>
  <c r="AW34" i="1" s="1"/>
  <c r="R34" i="1"/>
  <c r="R40" i="1" s="1"/>
  <c r="AA35" i="1" s="1"/>
  <c r="Q34" i="1"/>
  <c r="Q40" i="1" s="1"/>
  <c r="AA34" i="1" s="1"/>
  <c r="N34" i="1"/>
  <c r="N40" i="1" s="1"/>
  <c r="Z35" i="1" s="1"/>
  <c r="M34" i="1"/>
  <c r="M40" i="1" s="1"/>
  <c r="Z34" i="1" s="1"/>
  <c r="AQ33" i="1"/>
  <c r="AP33" i="1"/>
  <c r="AO33" i="1"/>
  <c r="AN33" i="1"/>
  <c r="W28" i="1"/>
  <c r="V28" i="1"/>
  <c r="S28" i="1"/>
  <c r="R28" i="1"/>
  <c r="O28" i="1"/>
  <c r="N28" i="1"/>
  <c r="X27" i="1"/>
  <c r="U27" i="1"/>
  <c r="T27" i="1"/>
  <c r="Q27" i="1"/>
  <c r="P27" i="1"/>
  <c r="M27" i="1"/>
  <c r="AI26" i="1"/>
  <c r="AT26" i="1" s="1"/>
  <c r="X26" i="1"/>
  <c r="V26" i="1"/>
  <c r="T26" i="1"/>
  <c r="R26" i="1"/>
  <c r="P26" i="1"/>
  <c r="N26" i="1"/>
  <c r="AI25" i="1"/>
  <c r="AT25" i="1" s="1"/>
  <c r="W25" i="1"/>
  <c r="U25" i="1"/>
  <c r="S25" i="1"/>
  <c r="Q25" i="1"/>
  <c r="O25" i="1"/>
  <c r="M25" i="1"/>
  <c r="AI24" i="1"/>
  <c r="AT24" i="1" s="1"/>
  <c r="X24" i="1"/>
  <c r="W24" i="1"/>
  <c r="W29" i="1" s="1"/>
  <c r="AB25" i="1" s="1"/>
  <c r="AL25" i="1" s="1"/>
  <c r="AW25" i="1" s="1"/>
  <c r="T24" i="1"/>
  <c r="S24" i="1"/>
  <c r="S29" i="1" s="1"/>
  <c r="AA25" i="1" s="1"/>
  <c r="P24" i="1"/>
  <c r="O24" i="1"/>
  <c r="O29" i="1" s="1"/>
  <c r="Z25" i="1" s="1"/>
  <c r="AI23" i="1"/>
  <c r="AT23" i="1" s="1"/>
  <c r="V23" i="1"/>
  <c r="V29" i="1" s="1"/>
  <c r="AB24" i="1" s="1"/>
  <c r="AL24" i="1" s="1"/>
  <c r="AW24" i="1" s="1"/>
  <c r="U23" i="1"/>
  <c r="U29" i="1" s="1"/>
  <c r="AB23" i="1" s="1"/>
  <c r="AL23" i="1" s="1"/>
  <c r="AW23" i="1" s="1"/>
  <c r="R23" i="1"/>
  <c r="R29" i="1" s="1"/>
  <c r="AA24" i="1" s="1"/>
  <c r="Q23" i="1"/>
  <c r="Q29" i="1" s="1"/>
  <c r="AA23" i="1" s="1"/>
  <c r="N23" i="1"/>
  <c r="N29" i="1" s="1"/>
  <c r="Z24" i="1" s="1"/>
  <c r="M23" i="1"/>
  <c r="M29" i="1" s="1"/>
  <c r="Z23" i="1" s="1"/>
  <c r="AQ22" i="1"/>
  <c r="AP22" i="1"/>
  <c r="AO22" i="1"/>
  <c r="AN22" i="1"/>
  <c r="BP18" i="239" l="1"/>
  <c r="BP18" i="229"/>
  <c r="BP18" i="219"/>
  <c r="BP18" i="211"/>
  <c r="BP29" i="238"/>
  <c r="P29" i="1"/>
  <c r="Z26" i="1" s="1"/>
  <c r="T29" i="1"/>
  <c r="AA26" i="1" s="1"/>
  <c r="X29" i="1"/>
  <c r="AB26" i="1" s="1"/>
  <c r="AL26" i="1" s="1"/>
  <c r="AW26" i="1" s="1"/>
  <c r="BP18" i="201"/>
  <c r="BP29" i="235"/>
  <c r="BP18" i="241"/>
  <c r="BP29" i="245"/>
  <c r="BP29" i="225"/>
  <c r="BP29" i="222"/>
  <c r="BP29" i="219"/>
  <c r="BP29" i="232"/>
  <c r="N18" i="66"/>
  <c r="Z13" i="66" s="1"/>
  <c r="R18" i="66"/>
  <c r="AA13" i="66" s="1"/>
  <c r="V18" i="66"/>
  <c r="AB13" i="66" s="1"/>
  <c r="AL13" i="66" s="1"/>
  <c r="AW13" i="66" s="1"/>
  <c r="M29" i="66"/>
  <c r="Z23" i="66" s="1"/>
  <c r="U29" i="66"/>
  <c r="AB23" i="66" s="1"/>
  <c r="AL23" i="66" s="1"/>
  <c r="AW23" i="66" s="1"/>
  <c r="N40" i="66"/>
  <c r="Z35" i="66" s="1"/>
  <c r="R40" i="66"/>
  <c r="AA35" i="66" s="1"/>
  <c r="V40" i="66"/>
  <c r="AB35" i="66" s="1"/>
  <c r="AL35" i="66" s="1"/>
  <c r="AW35" i="66" s="1"/>
  <c r="N51" i="66"/>
  <c r="Z46" i="66" s="1"/>
  <c r="R51" i="66"/>
  <c r="AA46" i="66" s="1"/>
  <c r="V51" i="66"/>
  <c r="AB46" i="66" s="1"/>
  <c r="AL46" i="66" s="1"/>
  <c r="AW46" i="66" s="1"/>
  <c r="P62" i="66"/>
  <c r="Z59" i="66" s="1"/>
  <c r="T62" i="66"/>
  <c r="AA59" i="66" s="1"/>
  <c r="X62" i="66"/>
  <c r="AB59" i="66" s="1"/>
  <c r="AL59" i="66" s="1"/>
  <c r="AW59" i="66" s="1"/>
  <c r="P73" i="66"/>
  <c r="Z70" i="66" s="1"/>
  <c r="T73" i="66"/>
  <c r="AA70" i="66" s="1"/>
  <c r="X73" i="66"/>
  <c r="AB70" i="66" s="1"/>
  <c r="AL70" i="66" s="1"/>
  <c r="AW70" i="66" s="1"/>
  <c r="N84" i="66"/>
  <c r="Z79" i="66" s="1"/>
  <c r="R84" i="66"/>
  <c r="AA79" i="66" s="1"/>
  <c r="V84" i="66"/>
  <c r="AB79" i="66" s="1"/>
  <c r="AL79" i="66" s="1"/>
  <c r="AW79" i="66" s="1"/>
  <c r="P18" i="66"/>
  <c r="Z15" i="66" s="1"/>
  <c r="X18" i="66"/>
  <c r="AB15" i="66" s="1"/>
  <c r="AL15" i="66" s="1"/>
  <c r="AW15" i="66" s="1"/>
  <c r="BP97" i="200"/>
  <c r="BX86" i="200" s="1"/>
  <c r="BP29" i="247"/>
  <c r="BP29" i="220"/>
  <c r="BP97" i="225"/>
  <c r="BX86" i="225" s="1"/>
  <c r="BP97" i="232"/>
  <c r="BX86" i="232" s="1"/>
  <c r="BP18" i="227"/>
  <c r="BP97" i="214"/>
  <c r="BX86" i="214" s="1"/>
  <c r="BP97" i="231"/>
  <c r="BX86" i="231" s="1"/>
  <c r="BP84" i="211"/>
  <c r="BP95" i="212"/>
  <c r="BP97" i="242"/>
  <c r="BX86" i="242" s="1"/>
  <c r="BP95" i="201"/>
  <c r="BP95" i="217"/>
  <c r="BP84" i="217"/>
  <c r="BP84" i="216"/>
  <c r="BP95" i="210"/>
  <c r="BP84" i="210"/>
  <c r="BP51" i="210"/>
  <c r="BP18" i="210"/>
  <c r="BP73" i="212"/>
  <c r="BP97" i="226"/>
  <c r="BX86" i="226" s="1"/>
  <c r="BP97" i="238"/>
  <c r="BX86" i="238" s="1"/>
  <c r="BP97" i="244"/>
  <c r="BX86" i="244" s="1"/>
  <c r="Q29" i="66"/>
  <c r="AA23" i="66" s="1"/>
  <c r="BP40" i="201"/>
  <c r="BP97" i="215"/>
  <c r="BX86" i="215" s="1"/>
  <c r="BP29" i="210"/>
  <c r="BP97" i="210" s="1"/>
  <c r="BX86" i="210" s="1"/>
  <c r="BP97" i="204"/>
  <c r="BX86" i="204" s="1"/>
  <c r="BP97" i="206"/>
  <c r="BX86" i="206" s="1"/>
  <c r="BP73" i="217"/>
  <c r="BP97" i="213"/>
  <c r="BX86" i="213" s="1"/>
  <c r="BP97" i="229"/>
  <c r="BX86" i="229" s="1"/>
  <c r="BP97" i="228"/>
  <c r="BX86" i="228" s="1"/>
  <c r="BP97" i="223"/>
  <c r="BX86" i="223" s="1"/>
  <c r="BP62" i="235"/>
  <c r="BP51" i="235"/>
  <c r="BP97" i="247"/>
  <c r="BX86" i="247" s="1"/>
  <c r="BP97" i="246"/>
  <c r="BX86" i="246" s="1"/>
  <c r="BP97" i="243"/>
  <c r="BX86" i="243" s="1"/>
  <c r="BP97" i="241"/>
  <c r="BX86" i="241" s="1"/>
  <c r="BP97" i="224"/>
  <c r="BX86" i="224" s="1"/>
  <c r="BP97" i="222"/>
  <c r="BX86" i="222" s="1"/>
  <c r="BP97" i="221"/>
  <c r="BX86" i="221" s="1"/>
  <c r="BP97" i="220"/>
  <c r="BX86" i="220" s="1"/>
  <c r="BP62" i="236"/>
  <c r="BP40" i="236"/>
  <c r="BP97" i="233"/>
  <c r="BX86" i="233" s="1"/>
  <c r="BP97" i="230"/>
  <c r="BX86" i="230" s="1"/>
  <c r="BP97" i="248"/>
  <c r="BX86" i="248" s="1"/>
  <c r="BP97" i="245"/>
  <c r="BX86" i="245" s="1"/>
  <c r="BP97" i="240"/>
  <c r="BX86" i="240" s="1"/>
  <c r="BP97" i="249"/>
  <c r="BX86" i="249" s="1"/>
  <c r="AT90" i="249"/>
  <c r="AO88" i="249"/>
  <c r="AV91" i="249"/>
  <c r="AM91" i="249"/>
  <c r="AU91" i="249"/>
  <c r="AG91" i="249"/>
  <c r="AV90" i="249"/>
  <c r="AM90" i="249"/>
  <c r="AT81" i="249"/>
  <c r="AQ77" i="249"/>
  <c r="AV92" i="249"/>
  <c r="AM92" i="249"/>
  <c r="AV89" i="249"/>
  <c r="AM89" i="249"/>
  <c r="AU81" i="249"/>
  <c r="AV78" i="249"/>
  <c r="AM78" i="249"/>
  <c r="AT68" i="249"/>
  <c r="AO66" i="249"/>
  <c r="AV70" i="249"/>
  <c r="AM70" i="249"/>
  <c r="AU70" i="249"/>
  <c r="AG70" i="249"/>
  <c r="AV56" i="249"/>
  <c r="AM56" i="249"/>
  <c r="AT47" i="249"/>
  <c r="AP44" i="249"/>
  <c r="AT45" i="249"/>
  <c r="AN44" i="249"/>
  <c r="AT36" i="249"/>
  <c r="AP33" i="249"/>
  <c r="AT35" i="249"/>
  <c r="AO33" i="249"/>
  <c r="AV69" i="249"/>
  <c r="AM69" i="249"/>
  <c r="AV68" i="249"/>
  <c r="AM68" i="249"/>
  <c r="AV58" i="249"/>
  <c r="AM58" i="249"/>
  <c r="AV57" i="249"/>
  <c r="AM57" i="249"/>
  <c r="AU57" i="249"/>
  <c r="AG57" i="249"/>
  <c r="AT48" i="249"/>
  <c r="AQ44" i="249"/>
  <c r="AU47" i="249"/>
  <c r="AU37" i="249"/>
  <c r="AU34" i="249"/>
  <c r="AT26" i="249"/>
  <c r="AQ22" i="249"/>
  <c r="AT25" i="249"/>
  <c r="AP22" i="249"/>
  <c r="AT12" i="249"/>
  <c r="AN11" i="249"/>
  <c r="AT90" i="248"/>
  <c r="AO88" i="248"/>
  <c r="AT81" i="248"/>
  <c r="AQ77" i="248"/>
  <c r="AU45" i="249"/>
  <c r="AU36" i="249"/>
  <c r="AU35" i="249"/>
  <c r="AT24" i="249"/>
  <c r="AO22" i="249"/>
  <c r="AP77" i="248"/>
  <c r="AT80" i="248"/>
  <c r="AT79" i="248"/>
  <c r="AO77" i="248"/>
  <c r="AV25" i="249"/>
  <c r="AM25" i="249"/>
  <c r="AV24" i="249"/>
  <c r="AM24" i="249"/>
  <c r="AU24" i="249"/>
  <c r="AG24" i="249"/>
  <c r="AV14" i="249"/>
  <c r="AM14" i="249"/>
  <c r="AV12" i="249"/>
  <c r="AM12" i="249"/>
  <c r="AV91" i="248"/>
  <c r="AM91" i="248"/>
  <c r="AU91" i="248"/>
  <c r="AG91" i="248"/>
  <c r="AV90" i="248"/>
  <c r="AM90" i="248"/>
  <c r="AV81" i="248"/>
  <c r="AM81" i="248"/>
  <c r="AU78" i="248"/>
  <c r="AV69" i="248"/>
  <c r="AM69" i="248"/>
  <c r="AT67" i="248"/>
  <c r="AN66" i="248"/>
  <c r="AT34" i="248"/>
  <c r="AN33" i="248"/>
  <c r="AV26" i="249"/>
  <c r="AM26" i="249"/>
  <c r="AV23" i="249"/>
  <c r="AM23" i="249"/>
  <c r="AU23" i="249"/>
  <c r="AG23" i="249"/>
  <c r="AU15" i="249"/>
  <c r="AU13" i="249"/>
  <c r="AU92" i="248"/>
  <c r="AU89" i="248"/>
  <c r="AT68" i="248"/>
  <c r="AO66" i="248"/>
  <c r="AV70" i="248"/>
  <c r="AM70" i="248"/>
  <c r="AU70" i="248"/>
  <c r="AG70" i="248"/>
  <c r="AT69" i="248"/>
  <c r="AP66" i="248"/>
  <c r="AP55" i="248"/>
  <c r="AT58" i="248"/>
  <c r="AN55" i="248"/>
  <c r="AT56" i="248"/>
  <c r="AT46" i="248"/>
  <c r="AO44" i="248"/>
  <c r="AV67" i="248"/>
  <c r="AM67" i="248"/>
  <c r="AU59" i="248"/>
  <c r="AV47" i="248"/>
  <c r="AM47" i="248"/>
  <c r="AV46" i="248"/>
  <c r="AM46" i="248"/>
  <c r="AU46" i="248"/>
  <c r="AG46" i="248"/>
  <c r="AV37" i="248"/>
  <c r="AM37" i="248"/>
  <c r="AV34" i="248"/>
  <c r="AM34" i="248"/>
  <c r="AV25" i="248"/>
  <c r="AM25" i="248"/>
  <c r="AT59" i="247"/>
  <c r="AQ55" i="247"/>
  <c r="AT57" i="247"/>
  <c r="AO55" i="247"/>
  <c r="AT45" i="247"/>
  <c r="AN44" i="247"/>
  <c r="AT34" i="247"/>
  <c r="AN33" i="247"/>
  <c r="AV68" i="248"/>
  <c r="AM68" i="248"/>
  <c r="AU68" i="248"/>
  <c r="AG68" i="248"/>
  <c r="AV58" i="248"/>
  <c r="AM58" i="248"/>
  <c r="AU58" i="248"/>
  <c r="AG58" i="248"/>
  <c r="AV57" i="248"/>
  <c r="AM57" i="248"/>
  <c r="AU45" i="248"/>
  <c r="AU36" i="248"/>
  <c r="AU35" i="248"/>
  <c r="AV26" i="248"/>
  <c r="AM26" i="248"/>
  <c r="AT12" i="248"/>
  <c r="AN11" i="248"/>
  <c r="AQ88" i="247"/>
  <c r="AT92" i="247"/>
  <c r="AT89" i="247"/>
  <c r="AN88" i="247"/>
  <c r="AT78" i="247"/>
  <c r="AN77" i="247"/>
  <c r="AN55" i="247"/>
  <c r="AT56" i="247"/>
  <c r="AT46" i="247"/>
  <c r="AO44" i="247"/>
  <c r="AT24" i="247"/>
  <c r="AO22" i="247"/>
  <c r="AU80" i="247"/>
  <c r="AU79" i="247"/>
  <c r="AV69" i="247"/>
  <c r="AM69" i="247"/>
  <c r="AU69" i="247"/>
  <c r="AG69" i="247"/>
  <c r="AV68" i="247"/>
  <c r="AM68" i="247"/>
  <c r="AU68" i="247"/>
  <c r="AG68" i="247"/>
  <c r="AV58" i="247"/>
  <c r="AM58" i="247"/>
  <c r="AU58" i="247"/>
  <c r="AG58" i="247"/>
  <c r="AV57" i="247"/>
  <c r="AM57" i="247"/>
  <c r="AV48" i="247"/>
  <c r="AM48" i="247"/>
  <c r="AU48" i="247"/>
  <c r="AG48" i="247"/>
  <c r="AV45" i="247"/>
  <c r="AM45" i="247"/>
  <c r="AV36" i="247"/>
  <c r="AM36" i="247"/>
  <c r="AV35" i="247"/>
  <c r="AM35" i="247"/>
  <c r="AU26" i="247"/>
  <c r="AT13" i="247"/>
  <c r="AO11" i="247"/>
  <c r="AV15" i="247"/>
  <c r="AM15" i="247"/>
  <c r="AT90" i="246"/>
  <c r="AO88" i="246"/>
  <c r="AT81" i="246"/>
  <c r="AQ77" i="246"/>
  <c r="AT58" i="246"/>
  <c r="AP55" i="246"/>
  <c r="AT56" i="246"/>
  <c r="AN55" i="246"/>
  <c r="AV23" i="248"/>
  <c r="AM23" i="248"/>
  <c r="AV14" i="248"/>
  <c r="AM14" i="248"/>
  <c r="AU14" i="248"/>
  <c r="AG14" i="248"/>
  <c r="AV12" i="248"/>
  <c r="AM12" i="248"/>
  <c r="AU12" i="248"/>
  <c r="AG12" i="248"/>
  <c r="AV91" i="247"/>
  <c r="AM91" i="247"/>
  <c r="AV90" i="247"/>
  <c r="AM90" i="247"/>
  <c r="AU90" i="247"/>
  <c r="AG90" i="247"/>
  <c r="AV81" i="247"/>
  <c r="AM81" i="247"/>
  <c r="AU81" i="247"/>
  <c r="AG81" i="247"/>
  <c r="AV78" i="247"/>
  <c r="AM78" i="247"/>
  <c r="AU78" i="247"/>
  <c r="AG78" i="247"/>
  <c r="AU70" i="247"/>
  <c r="AU67" i="247"/>
  <c r="AV59" i="247"/>
  <c r="AM59" i="247"/>
  <c r="AV47" i="247"/>
  <c r="AM47" i="247"/>
  <c r="AV46" i="247"/>
  <c r="AM46" i="247"/>
  <c r="AU46" i="247"/>
  <c r="AG46" i="247"/>
  <c r="AV37" i="247"/>
  <c r="AM37" i="247"/>
  <c r="AU34" i="247"/>
  <c r="AU25" i="247"/>
  <c r="AK14" i="247"/>
  <c r="AC14" i="247"/>
  <c r="AT15" i="247"/>
  <c r="AQ11" i="247"/>
  <c r="AP77" i="246"/>
  <c r="AT80" i="246"/>
  <c r="AT79" i="246"/>
  <c r="AO77" i="246"/>
  <c r="AQ55" i="246"/>
  <c r="AT59" i="246"/>
  <c r="AO55" i="246"/>
  <c r="AT57" i="246"/>
  <c r="AT47" i="246"/>
  <c r="AP44" i="246"/>
  <c r="AT45" i="246"/>
  <c r="AN44" i="246"/>
  <c r="AN33" i="246"/>
  <c r="AT34" i="246"/>
  <c r="AQ22" i="246"/>
  <c r="AT26" i="246"/>
  <c r="AT25" i="246"/>
  <c r="AP22" i="246"/>
  <c r="AQ11" i="246"/>
  <c r="AT15" i="246"/>
  <c r="AT14" i="246"/>
  <c r="AP11" i="246"/>
  <c r="AO11" i="246"/>
  <c r="AT13" i="246"/>
  <c r="AU13" i="247"/>
  <c r="AU92" i="246"/>
  <c r="AU89" i="246"/>
  <c r="AU69" i="246"/>
  <c r="AU68" i="246"/>
  <c r="AV58" i="246"/>
  <c r="AM58" i="246"/>
  <c r="AV57" i="246"/>
  <c r="AM57" i="246"/>
  <c r="AU57" i="246"/>
  <c r="AG57" i="246"/>
  <c r="AU48" i="246"/>
  <c r="AV26" i="246"/>
  <c r="AM26" i="246"/>
  <c r="AU26" i="246"/>
  <c r="AG26" i="246"/>
  <c r="AV23" i="246"/>
  <c r="AM23" i="246"/>
  <c r="AT59" i="245"/>
  <c r="AQ55" i="245"/>
  <c r="AT57" i="245"/>
  <c r="AO55" i="245"/>
  <c r="AT45" i="245"/>
  <c r="AN44" i="245"/>
  <c r="AT34" i="245"/>
  <c r="AN33" i="245"/>
  <c r="AT12" i="245"/>
  <c r="AN11" i="245"/>
  <c r="AT90" i="244"/>
  <c r="AO88" i="244"/>
  <c r="AT81" i="244"/>
  <c r="AQ77" i="244"/>
  <c r="AT58" i="244"/>
  <c r="AP55" i="244"/>
  <c r="AT56" i="244"/>
  <c r="AN55" i="244"/>
  <c r="AT91" i="243"/>
  <c r="AP88" i="243"/>
  <c r="AV91" i="246"/>
  <c r="AM91" i="246"/>
  <c r="AU91" i="246"/>
  <c r="AG91" i="246"/>
  <c r="AV90" i="246"/>
  <c r="AM90" i="246"/>
  <c r="AV81" i="246"/>
  <c r="AM81" i="246"/>
  <c r="AV78" i="246"/>
  <c r="AM78" i="246"/>
  <c r="AV67" i="246"/>
  <c r="AM67" i="246"/>
  <c r="AU67" i="246"/>
  <c r="AG67" i="246"/>
  <c r="AU56" i="246"/>
  <c r="AV47" i="246"/>
  <c r="AM47" i="246"/>
  <c r="AU47" i="246"/>
  <c r="AG47" i="246"/>
  <c r="AV46" i="246"/>
  <c r="AM46" i="246"/>
  <c r="AV37" i="246"/>
  <c r="AM37" i="246"/>
  <c r="AU37" i="246"/>
  <c r="AG37" i="246"/>
  <c r="AU24" i="246"/>
  <c r="AV12" i="246"/>
  <c r="AM12" i="246"/>
  <c r="AU12" i="246"/>
  <c r="AG12" i="246"/>
  <c r="AQ88" i="245"/>
  <c r="AT92" i="245"/>
  <c r="AT89" i="245"/>
  <c r="AN88" i="245"/>
  <c r="AT78" i="245"/>
  <c r="AN77" i="245"/>
  <c r="AN55" i="245"/>
  <c r="AT56" i="245"/>
  <c r="AT46" i="245"/>
  <c r="AO44" i="245"/>
  <c r="AT24" i="245"/>
  <c r="AO22" i="245"/>
  <c r="AP88" i="244"/>
  <c r="AT91" i="244"/>
  <c r="AQ66" i="244"/>
  <c r="AT70" i="244"/>
  <c r="AT67" i="244"/>
  <c r="AN66" i="244"/>
  <c r="AQ55" i="244"/>
  <c r="AT59" i="244"/>
  <c r="AO55" i="244"/>
  <c r="AT57" i="244"/>
  <c r="AT47" i="244"/>
  <c r="AP44" i="244"/>
  <c r="AT45" i="244"/>
  <c r="AN44" i="244"/>
  <c r="AN33" i="244"/>
  <c r="AT34" i="244"/>
  <c r="AQ22" i="244"/>
  <c r="AT26" i="244"/>
  <c r="AT25" i="244"/>
  <c r="AP22" i="244"/>
  <c r="AQ11" i="244"/>
  <c r="AT15" i="244"/>
  <c r="AT14" i="244"/>
  <c r="AP11" i="244"/>
  <c r="AO11" i="244"/>
  <c r="AT13" i="244"/>
  <c r="AO88" i="243"/>
  <c r="AT90" i="243"/>
  <c r="AU80" i="245"/>
  <c r="AU79" i="245"/>
  <c r="AV69" i="245"/>
  <c r="AM69" i="245"/>
  <c r="AU69" i="245"/>
  <c r="AG69" i="245"/>
  <c r="AV68" i="245"/>
  <c r="AM68" i="245"/>
  <c r="AU68" i="245"/>
  <c r="AG68" i="245"/>
  <c r="AV58" i="245"/>
  <c r="AM58" i="245"/>
  <c r="AU58" i="245"/>
  <c r="AG58" i="245"/>
  <c r="AV57" i="245"/>
  <c r="AM57" i="245"/>
  <c r="AV48" i="245"/>
  <c r="AM48" i="245"/>
  <c r="AU48" i="245"/>
  <c r="AG48" i="245"/>
  <c r="AV45" i="245"/>
  <c r="AM45" i="245"/>
  <c r="AV36" i="245"/>
  <c r="AM36" i="245"/>
  <c r="AV35" i="245"/>
  <c r="AM35" i="245"/>
  <c r="AU26" i="245"/>
  <c r="AV15" i="245"/>
  <c r="AM15" i="245"/>
  <c r="AV13" i="245"/>
  <c r="AM13" i="245"/>
  <c r="AV92" i="244"/>
  <c r="AM92" i="244"/>
  <c r="AV89" i="244"/>
  <c r="AM89" i="244"/>
  <c r="AV80" i="244"/>
  <c r="AM80" i="244"/>
  <c r="AU80" i="244"/>
  <c r="AG80" i="244"/>
  <c r="AV79" i="244"/>
  <c r="AM79" i="244"/>
  <c r="AU79" i="244"/>
  <c r="AG79" i="244"/>
  <c r="AV69" i="244"/>
  <c r="AM69" i="244"/>
  <c r="AV68" i="244"/>
  <c r="AM68" i="244"/>
  <c r="AU58" i="244"/>
  <c r="AV48" i="244"/>
  <c r="AM48" i="244"/>
  <c r="AV45" i="244"/>
  <c r="AM45" i="244"/>
  <c r="AU45" i="244"/>
  <c r="AG45" i="244"/>
  <c r="AV36" i="244"/>
  <c r="AM36" i="244"/>
  <c r="AU36" i="244"/>
  <c r="AG36" i="244"/>
  <c r="AV35" i="244"/>
  <c r="AM35" i="244"/>
  <c r="AU35" i="244"/>
  <c r="AG35" i="244"/>
  <c r="AU23" i="244"/>
  <c r="AV15" i="244"/>
  <c r="AM15" i="244"/>
  <c r="AU15" i="244"/>
  <c r="AG15" i="244"/>
  <c r="AV13" i="244"/>
  <c r="AM13" i="244"/>
  <c r="AU13" i="244"/>
  <c r="AG13" i="244"/>
  <c r="AV92" i="243"/>
  <c r="AM92" i="243"/>
  <c r="AU92" i="243"/>
  <c r="AG92" i="243"/>
  <c r="AV89" i="243"/>
  <c r="AM89" i="243"/>
  <c r="AU89" i="243"/>
  <c r="AG89" i="243"/>
  <c r="AT78" i="243"/>
  <c r="AN77" i="243"/>
  <c r="AT48" i="243"/>
  <c r="AQ44" i="243"/>
  <c r="AT46" i="243"/>
  <c r="AO44" i="243"/>
  <c r="AT59" i="242"/>
  <c r="AQ55" i="242"/>
  <c r="AT57" i="242"/>
  <c r="AO55" i="242"/>
  <c r="AT45" i="242"/>
  <c r="AN44" i="242"/>
  <c r="AT34" i="242"/>
  <c r="AN33" i="242"/>
  <c r="AT12" i="242"/>
  <c r="AN11" i="242"/>
  <c r="AT90" i="241"/>
  <c r="AO88" i="241"/>
  <c r="AT81" i="241"/>
  <c r="AQ77" i="241"/>
  <c r="AU91" i="245"/>
  <c r="AV70" i="245"/>
  <c r="AM70" i="245"/>
  <c r="AV67" i="245"/>
  <c r="AM67" i="245"/>
  <c r="AU59" i="245"/>
  <c r="AV56" i="245"/>
  <c r="AM56" i="245"/>
  <c r="AU56" i="245"/>
  <c r="AG56" i="245"/>
  <c r="AU47" i="245"/>
  <c r="AU37" i="245"/>
  <c r="AV34" i="245"/>
  <c r="AM34" i="245"/>
  <c r="AV25" i="245"/>
  <c r="AM25" i="245"/>
  <c r="AV24" i="245"/>
  <c r="AM24" i="245"/>
  <c r="AU24" i="245"/>
  <c r="AG24" i="245"/>
  <c r="AV14" i="245"/>
  <c r="AM14" i="245"/>
  <c r="AU12" i="245"/>
  <c r="AU90" i="244"/>
  <c r="AU81" i="244"/>
  <c r="AV78" i="244"/>
  <c r="AM78" i="244"/>
  <c r="AV67" i="244"/>
  <c r="AM67" i="244"/>
  <c r="AU67" i="244"/>
  <c r="AG67" i="244"/>
  <c r="AV56" i="244"/>
  <c r="AM56" i="244"/>
  <c r="AU46" i="244"/>
  <c r="AV34" i="244"/>
  <c r="AM34" i="244"/>
  <c r="AU34" i="244"/>
  <c r="AG34" i="244"/>
  <c r="AV25" i="244"/>
  <c r="AM25" i="244"/>
  <c r="AU25" i="244"/>
  <c r="AG25" i="244"/>
  <c r="AV24" i="244"/>
  <c r="AM24" i="244"/>
  <c r="AV14" i="244"/>
  <c r="AM14" i="244"/>
  <c r="AU14" i="244"/>
  <c r="AG14" i="244"/>
  <c r="AU91" i="243"/>
  <c r="AT80" i="243"/>
  <c r="AP77" i="243"/>
  <c r="AT79" i="243"/>
  <c r="AO77" i="243"/>
  <c r="AV81" i="243"/>
  <c r="AM81" i="243"/>
  <c r="AU81" i="243"/>
  <c r="AG81" i="243"/>
  <c r="AQ55" i="243"/>
  <c r="AT59" i="243"/>
  <c r="AT37" i="243"/>
  <c r="AQ33" i="243"/>
  <c r="AP33" i="243"/>
  <c r="AT36" i="243"/>
  <c r="AT35" i="243"/>
  <c r="AO33" i="243"/>
  <c r="AT12" i="243"/>
  <c r="AN11" i="243"/>
  <c r="AQ88" i="242"/>
  <c r="AT92" i="242"/>
  <c r="AT89" i="242"/>
  <c r="AN88" i="242"/>
  <c r="AT78" i="242"/>
  <c r="AN77" i="242"/>
  <c r="AN55" i="242"/>
  <c r="AT56" i="242"/>
  <c r="AT46" i="242"/>
  <c r="AO44" i="242"/>
  <c r="AT24" i="242"/>
  <c r="AO22" i="242"/>
  <c r="AP88" i="241"/>
  <c r="AT91" i="241"/>
  <c r="AU69" i="243"/>
  <c r="AU68" i="243"/>
  <c r="AV58" i="243"/>
  <c r="AM58" i="243"/>
  <c r="AV57" i="243"/>
  <c r="AM57" i="243"/>
  <c r="AU57" i="243"/>
  <c r="AG57" i="243"/>
  <c r="AU48" i="243"/>
  <c r="AV26" i="243"/>
  <c r="AM26" i="243"/>
  <c r="AU26" i="243"/>
  <c r="AG26" i="243"/>
  <c r="AV23" i="243"/>
  <c r="AM23" i="243"/>
  <c r="AU80" i="242"/>
  <c r="AU79" i="242"/>
  <c r="AV69" i="242"/>
  <c r="AM69" i="242"/>
  <c r="AU69" i="242"/>
  <c r="AG69" i="242"/>
  <c r="AV68" i="242"/>
  <c r="AM68" i="242"/>
  <c r="AU68" i="242"/>
  <c r="AG68" i="242"/>
  <c r="AV58" i="242"/>
  <c r="AM58" i="242"/>
  <c r="AU58" i="242"/>
  <c r="AG58" i="242"/>
  <c r="AV57" i="242"/>
  <c r="AM57" i="242"/>
  <c r="AV48" i="242"/>
  <c r="AM48" i="242"/>
  <c r="AU48" i="242"/>
  <c r="AG48" i="242"/>
  <c r="AV45" i="242"/>
  <c r="AM45" i="242"/>
  <c r="AV36" i="242"/>
  <c r="AM36" i="242"/>
  <c r="AV35" i="242"/>
  <c r="AM35" i="242"/>
  <c r="AU26" i="242"/>
  <c r="AV15" i="242"/>
  <c r="AM15" i="242"/>
  <c r="AV13" i="242"/>
  <c r="AM13" i="242"/>
  <c r="AV92" i="241"/>
  <c r="AM92" i="241"/>
  <c r="AV89" i="241"/>
  <c r="AM89" i="241"/>
  <c r="AV80" i="241"/>
  <c r="AM80" i="241"/>
  <c r="AU80" i="241"/>
  <c r="AG80" i="241"/>
  <c r="AV79" i="241"/>
  <c r="AM79" i="241"/>
  <c r="AU79" i="241"/>
  <c r="AG79" i="241"/>
  <c r="AV70" i="241"/>
  <c r="AM70" i="241"/>
  <c r="AU70" i="241"/>
  <c r="AG70" i="241"/>
  <c r="AT69" i="241"/>
  <c r="AP66" i="241"/>
  <c r="AT58" i="241"/>
  <c r="AP55" i="241"/>
  <c r="AT56" i="241"/>
  <c r="AN55" i="241"/>
  <c r="AT45" i="240"/>
  <c r="AN44" i="240"/>
  <c r="AT34" i="240"/>
  <c r="AN33" i="240"/>
  <c r="AT12" i="240"/>
  <c r="AN11" i="240"/>
  <c r="AV80" i="243"/>
  <c r="AM80" i="243"/>
  <c r="AU80" i="243"/>
  <c r="AG80" i="243"/>
  <c r="AV59" i="243"/>
  <c r="AM59" i="243"/>
  <c r="AU59" i="243"/>
  <c r="AG59" i="243"/>
  <c r="AV56" i="243"/>
  <c r="AM56" i="243"/>
  <c r="AU46" i="243"/>
  <c r="AV34" i="243"/>
  <c r="AM34" i="243"/>
  <c r="AU34" i="243"/>
  <c r="AG34" i="243"/>
  <c r="AV25" i="243"/>
  <c r="AM25" i="243"/>
  <c r="AU25" i="243"/>
  <c r="AG25" i="243"/>
  <c r="AV24" i="243"/>
  <c r="AM24" i="243"/>
  <c r="AV14" i="243"/>
  <c r="AM14" i="243"/>
  <c r="AU14" i="243"/>
  <c r="AG14" i="243"/>
  <c r="AU91" i="242"/>
  <c r="AV78" i="242"/>
  <c r="AM78" i="242"/>
  <c r="AU78" i="242"/>
  <c r="AG78" i="242"/>
  <c r="AU70" i="242"/>
  <c r="AU67" i="242"/>
  <c r="AV59" i="242"/>
  <c r="AM59" i="242"/>
  <c r="AV47" i="242"/>
  <c r="AM47" i="242"/>
  <c r="AV46" i="242"/>
  <c r="AM46" i="242"/>
  <c r="AU46" i="242"/>
  <c r="AG46" i="242"/>
  <c r="AV37" i="242"/>
  <c r="AM37" i="242"/>
  <c r="AU34" i="242"/>
  <c r="AU25" i="242"/>
  <c r="AU14" i="242"/>
  <c r="AV12" i="242"/>
  <c r="AM12" i="242"/>
  <c r="AV91" i="241"/>
  <c r="AM91" i="241"/>
  <c r="AU91" i="241"/>
  <c r="AG91" i="241"/>
  <c r="AV90" i="241"/>
  <c r="AM90" i="241"/>
  <c r="AV81" i="241"/>
  <c r="AM81" i="241"/>
  <c r="AU78" i="241"/>
  <c r="AE69" i="241"/>
  <c r="AJ69" i="241"/>
  <c r="AF69" i="241"/>
  <c r="AD69" i="241"/>
  <c r="AQ55" i="241"/>
  <c r="AT59" i="241"/>
  <c r="AT47" i="241"/>
  <c r="AP44" i="241"/>
  <c r="AT45" i="241"/>
  <c r="AN44" i="241"/>
  <c r="AN33" i="241"/>
  <c r="AT34" i="241"/>
  <c r="AQ22" i="241"/>
  <c r="AT26" i="241"/>
  <c r="AT25" i="241"/>
  <c r="AP22" i="241"/>
  <c r="AT12" i="241"/>
  <c r="AN11" i="241"/>
  <c r="AO88" i="240"/>
  <c r="AT90" i="240"/>
  <c r="AT78" i="240"/>
  <c r="AN77" i="240"/>
  <c r="AP55" i="240"/>
  <c r="AT58" i="240"/>
  <c r="AT48" i="240"/>
  <c r="AQ44" i="240"/>
  <c r="AN22" i="240"/>
  <c r="AT23" i="240"/>
  <c r="AE67" i="241"/>
  <c r="AV59" i="241"/>
  <c r="AM59" i="241"/>
  <c r="AU59" i="241"/>
  <c r="AG59" i="241"/>
  <c r="AV56" i="241"/>
  <c r="AM56" i="241"/>
  <c r="AU46" i="241"/>
  <c r="AU24" i="241"/>
  <c r="AV89" i="240"/>
  <c r="AM89" i="240"/>
  <c r="AU89" i="240"/>
  <c r="AG89" i="240"/>
  <c r="AV80" i="240"/>
  <c r="AM80" i="240"/>
  <c r="AV79" i="240"/>
  <c r="AM79" i="240"/>
  <c r="AV69" i="240"/>
  <c r="AM69" i="240"/>
  <c r="AU69" i="240"/>
  <c r="AG69" i="240"/>
  <c r="AV68" i="240"/>
  <c r="AM68" i="240"/>
  <c r="AU68" i="240"/>
  <c r="AG68" i="240"/>
  <c r="AV58" i="240"/>
  <c r="AM58" i="240"/>
  <c r="AU58" i="240"/>
  <c r="AG58" i="240"/>
  <c r="AV57" i="240"/>
  <c r="AM57" i="240"/>
  <c r="AV48" i="240"/>
  <c r="AM48" i="240"/>
  <c r="AU48" i="240"/>
  <c r="AG48" i="240"/>
  <c r="AU45" i="240"/>
  <c r="AU36" i="240"/>
  <c r="AU35" i="240"/>
  <c r="AV26" i="240"/>
  <c r="AM26" i="240"/>
  <c r="AV23" i="240"/>
  <c r="AM23" i="240"/>
  <c r="AU23" i="240"/>
  <c r="AG23" i="240"/>
  <c r="AU15" i="240"/>
  <c r="AU13" i="240"/>
  <c r="AG68" i="241"/>
  <c r="AU68" i="241"/>
  <c r="AV58" i="241"/>
  <c r="AM58" i="241"/>
  <c r="AV57" i="241"/>
  <c r="AM57" i="241"/>
  <c r="AU57" i="241"/>
  <c r="AG57" i="241"/>
  <c r="AU48" i="241"/>
  <c r="AV26" i="241"/>
  <c r="AM26" i="241"/>
  <c r="AU26" i="241"/>
  <c r="AG26" i="241"/>
  <c r="AV23" i="241"/>
  <c r="AM23" i="241"/>
  <c r="AV12" i="241"/>
  <c r="AM12" i="241"/>
  <c r="AU12" i="241"/>
  <c r="AG12" i="241"/>
  <c r="AV91" i="240"/>
  <c r="AM91" i="240"/>
  <c r="AV90" i="240"/>
  <c r="AM90" i="240"/>
  <c r="AU90" i="240"/>
  <c r="AG90" i="240"/>
  <c r="AV81" i="240"/>
  <c r="AM81" i="240"/>
  <c r="AU81" i="240"/>
  <c r="AG81" i="240"/>
  <c r="AV78" i="240"/>
  <c r="AM78" i="240"/>
  <c r="AU78" i="240"/>
  <c r="AG78" i="240"/>
  <c r="AU70" i="240"/>
  <c r="AV67" i="240"/>
  <c r="AM67" i="240"/>
  <c r="AU59" i="240"/>
  <c r="AV47" i="240"/>
  <c r="AM47" i="240"/>
  <c r="AV46" i="240"/>
  <c r="AM46" i="240"/>
  <c r="AU46" i="240"/>
  <c r="AG46" i="240"/>
  <c r="AV37" i="240"/>
  <c r="AM37" i="240"/>
  <c r="AV34" i="240"/>
  <c r="AM34" i="240"/>
  <c r="AV25" i="240"/>
  <c r="AM25" i="240"/>
  <c r="AV24" i="240"/>
  <c r="AM24" i="240"/>
  <c r="AU24" i="240"/>
  <c r="AG24" i="240"/>
  <c r="AV14" i="240"/>
  <c r="AM14" i="240"/>
  <c r="AU12" i="240"/>
  <c r="AT89" i="249"/>
  <c r="AN88" i="249"/>
  <c r="AP88" i="249"/>
  <c r="AT91" i="249"/>
  <c r="AG90" i="249"/>
  <c r="AU90" i="249"/>
  <c r="AG92" i="249"/>
  <c r="AU92" i="249"/>
  <c r="AG89" i="249"/>
  <c r="AU89" i="249"/>
  <c r="AP77" i="249"/>
  <c r="AT80" i="249"/>
  <c r="AT79" i="249"/>
  <c r="AO77" i="249"/>
  <c r="AV81" i="249"/>
  <c r="AM81" i="249"/>
  <c r="AG81" i="249" s="1"/>
  <c r="AG78" i="249"/>
  <c r="AU78" i="249"/>
  <c r="AT69" i="249"/>
  <c r="AP66" i="249"/>
  <c r="AT58" i="249"/>
  <c r="AP55" i="249"/>
  <c r="AT56" i="249"/>
  <c r="AN55" i="249"/>
  <c r="AV80" i="249"/>
  <c r="AM80" i="249"/>
  <c r="AU80" i="249"/>
  <c r="AG80" i="249"/>
  <c r="AV79" i="249"/>
  <c r="AM79" i="249"/>
  <c r="AU79" i="249"/>
  <c r="AG79" i="249"/>
  <c r="AQ66" i="249"/>
  <c r="AT70" i="249"/>
  <c r="AT67" i="249"/>
  <c r="AN66" i="249"/>
  <c r="AQ55" i="249"/>
  <c r="AT59" i="249"/>
  <c r="AO55" i="249"/>
  <c r="AT57" i="249"/>
  <c r="AV67" i="249"/>
  <c r="AM67" i="249"/>
  <c r="AU67" i="249"/>
  <c r="AG67" i="249"/>
  <c r="AV59" i="249"/>
  <c r="AM59" i="249"/>
  <c r="AU59" i="249"/>
  <c r="AG59" i="249"/>
  <c r="AG56" i="249"/>
  <c r="AU56" i="249"/>
  <c r="AT34" i="249"/>
  <c r="AN33" i="249"/>
  <c r="AG69" i="249"/>
  <c r="AU69" i="249"/>
  <c r="AG68" i="249"/>
  <c r="AU68" i="249"/>
  <c r="AG58" i="249"/>
  <c r="AU58" i="249"/>
  <c r="AT46" i="249"/>
  <c r="AO44" i="249"/>
  <c r="AV47" i="249"/>
  <c r="AM47" i="249"/>
  <c r="AG47" i="249" s="1"/>
  <c r="AV46" i="249"/>
  <c r="AM46" i="249"/>
  <c r="AU46" i="249"/>
  <c r="AG46" i="249"/>
  <c r="AV37" i="249"/>
  <c r="AM37" i="249"/>
  <c r="AG37" i="249" s="1"/>
  <c r="AV34" i="249"/>
  <c r="AM34" i="249"/>
  <c r="AG34" i="249" s="1"/>
  <c r="AT14" i="249"/>
  <c r="AP11" i="249"/>
  <c r="AT13" i="249"/>
  <c r="AO11" i="249"/>
  <c r="AT89" i="248"/>
  <c r="AN88" i="248"/>
  <c r="AV48" i="249"/>
  <c r="AM48" i="249"/>
  <c r="AU48" i="249"/>
  <c r="AG48" i="249"/>
  <c r="AV45" i="249"/>
  <c r="AM45" i="249"/>
  <c r="AG45" i="249" s="1"/>
  <c r="AV36" i="249"/>
  <c r="AM36" i="249"/>
  <c r="AG36" i="249" s="1"/>
  <c r="AV35" i="249"/>
  <c r="AM35" i="249"/>
  <c r="AG35" i="249" s="1"/>
  <c r="AN22" i="249"/>
  <c r="AT23" i="249"/>
  <c r="AP88" i="248"/>
  <c r="AT91" i="248"/>
  <c r="AG25" i="249"/>
  <c r="AU25" i="249"/>
  <c r="AG14" i="249"/>
  <c r="AU14" i="249"/>
  <c r="AG12" i="249"/>
  <c r="AU12" i="249"/>
  <c r="AG90" i="248"/>
  <c r="AU90" i="248"/>
  <c r="AG81" i="248"/>
  <c r="AU81" i="248"/>
  <c r="AV78" i="248"/>
  <c r="AM78" i="248"/>
  <c r="AG78" i="248" s="1"/>
  <c r="AT70" i="248"/>
  <c r="AQ66" i="248"/>
  <c r="AT59" i="248"/>
  <c r="AQ55" i="248"/>
  <c r="AT57" i="248"/>
  <c r="AO55" i="248"/>
  <c r="AT45" i="248"/>
  <c r="AN44" i="248"/>
  <c r="AT36" i="248"/>
  <c r="AP33" i="248"/>
  <c r="AT35" i="248"/>
  <c r="AO33" i="248"/>
  <c r="AG26" i="249"/>
  <c r="AU26" i="249"/>
  <c r="AV15" i="249"/>
  <c r="AM15" i="249"/>
  <c r="AG15" i="249" s="1"/>
  <c r="AV13" i="249"/>
  <c r="AM13" i="249"/>
  <c r="AG13" i="249" s="1"/>
  <c r="AV92" i="248"/>
  <c r="AM92" i="248"/>
  <c r="AG92" i="248" s="1"/>
  <c r="AV89" i="248"/>
  <c r="AM89" i="248"/>
  <c r="AG89" i="248" s="1"/>
  <c r="AV80" i="248"/>
  <c r="AM80" i="248"/>
  <c r="AU80" i="248"/>
  <c r="AG80" i="248"/>
  <c r="AV79" i="248"/>
  <c r="AM79" i="248"/>
  <c r="AU79" i="248"/>
  <c r="AG79" i="248"/>
  <c r="AT48" i="248"/>
  <c r="AQ44" i="248"/>
  <c r="AG67" i="248"/>
  <c r="AU67" i="248"/>
  <c r="AV59" i="248"/>
  <c r="AM59" i="248"/>
  <c r="AG59" i="248" s="1"/>
  <c r="AV56" i="248"/>
  <c r="AM56" i="248"/>
  <c r="AU56" i="248"/>
  <c r="AG56" i="248"/>
  <c r="AG47" i="248"/>
  <c r="AU47" i="248"/>
  <c r="AG37" i="248"/>
  <c r="AU37" i="248"/>
  <c r="AG34" i="248"/>
  <c r="AU34" i="248"/>
  <c r="AG25" i="248"/>
  <c r="AU25" i="248"/>
  <c r="AT23" i="248"/>
  <c r="AN22" i="248"/>
  <c r="AV24" i="248"/>
  <c r="AM24" i="248"/>
  <c r="AU24" i="248"/>
  <c r="AG24" i="248"/>
  <c r="AT91" i="247"/>
  <c r="AP88" i="247"/>
  <c r="AT79" i="247"/>
  <c r="AO77" i="247"/>
  <c r="AT67" i="247"/>
  <c r="AN66" i="247"/>
  <c r="AT36" i="247"/>
  <c r="AP33" i="247"/>
  <c r="AT35" i="247"/>
  <c r="AO33" i="247"/>
  <c r="AG69" i="248"/>
  <c r="AU69" i="248"/>
  <c r="AG57" i="248"/>
  <c r="AU57" i="248"/>
  <c r="AV48" i="248"/>
  <c r="AM48" i="248"/>
  <c r="AU48" i="248"/>
  <c r="AG48" i="248"/>
  <c r="AV45" i="248"/>
  <c r="AM45" i="248"/>
  <c r="AG45" i="248" s="1"/>
  <c r="AV36" i="248"/>
  <c r="AM36" i="248"/>
  <c r="AG36" i="248" s="1"/>
  <c r="AV35" i="248"/>
  <c r="AM35" i="248"/>
  <c r="AG35" i="248" s="1"/>
  <c r="AG26" i="248"/>
  <c r="AU26" i="248"/>
  <c r="AT24" i="248"/>
  <c r="AO22" i="248"/>
  <c r="AQ11" i="248"/>
  <c r="AT15" i="248"/>
  <c r="AT14" i="248"/>
  <c r="AP11" i="248"/>
  <c r="AO11" i="248"/>
  <c r="AT13" i="248"/>
  <c r="AO88" i="247"/>
  <c r="AT90" i="247"/>
  <c r="AQ77" i="247"/>
  <c r="AT81" i="247"/>
  <c r="AP66" i="247"/>
  <c r="AT69" i="247"/>
  <c r="AT68" i="247"/>
  <c r="AO66" i="247"/>
  <c r="AP55" i="247"/>
  <c r="AT58" i="247"/>
  <c r="AT48" i="247"/>
  <c r="AQ44" i="247"/>
  <c r="AN22" i="247"/>
  <c r="AT23" i="247"/>
  <c r="AV15" i="248"/>
  <c r="AM15" i="248"/>
  <c r="AU15" i="248"/>
  <c r="AG15" i="248"/>
  <c r="AV13" i="248"/>
  <c r="AM13" i="248"/>
  <c r="AU13" i="248"/>
  <c r="AG13" i="248"/>
  <c r="AV92" i="247"/>
  <c r="AM92" i="247"/>
  <c r="AU92" i="247"/>
  <c r="AG92" i="247"/>
  <c r="AV89" i="247"/>
  <c r="AM89" i="247"/>
  <c r="AU89" i="247"/>
  <c r="AG89" i="247"/>
  <c r="AV80" i="247"/>
  <c r="AM80" i="247"/>
  <c r="AG80" i="247" s="1"/>
  <c r="AV79" i="247"/>
  <c r="AM79" i="247"/>
  <c r="AG79" i="247" s="1"/>
  <c r="AG57" i="247"/>
  <c r="AU57" i="247"/>
  <c r="AG45" i="247"/>
  <c r="AU45" i="247"/>
  <c r="AG36" i="247"/>
  <c r="AU36" i="247"/>
  <c r="AG35" i="247"/>
  <c r="AU35" i="247"/>
  <c r="AV26" i="247"/>
  <c r="AM26" i="247"/>
  <c r="AG26" i="247" s="1"/>
  <c r="AV23" i="247"/>
  <c r="AM23" i="247"/>
  <c r="AU23" i="247"/>
  <c r="AG23" i="247"/>
  <c r="AG15" i="247"/>
  <c r="AU15" i="247"/>
  <c r="AT14" i="247"/>
  <c r="AP11" i="247"/>
  <c r="AT12" i="247"/>
  <c r="AN11" i="247"/>
  <c r="AT89" i="246"/>
  <c r="AN88" i="246"/>
  <c r="AT68" i="246"/>
  <c r="AO66" i="246"/>
  <c r="AT48" i="246"/>
  <c r="AQ44" i="246"/>
  <c r="AT46" i="246"/>
  <c r="AO44" i="246"/>
  <c r="AU23" i="248"/>
  <c r="AG23" i="248"/>
  <c r="AG91" i="247"/>
  <c r="AU91" i="247"/>
  <c r="AV70" i="247"/>
  <c r="AM70" i="247"/>
  <c r="AG70" i="247" s="1"/>
  <c r="AV67" i="247"/>
  <c r="AM67" i="247"/>
  <c r="AG67" i="247" s="1"/>
  <c r="AG59" i="247"/>
  <c r="AU59" i="247"/>
  <c r="AV56" i="247"/>
  <c r="AM56" i="247"/>
  <c r="AU56" i="247"/>
  <c r="AG56" i="247"/>
  <c r="AG47" i="247"/>
  <c r="AU47" i="247"/>
  <c r="AG37" i="247"/>
  <c r="AU37" i="247"/>
  <c r="AV34" i="247"/>
  <c r="AM34" i="247"/>
  <c r="AG34" i="247" s="1"/>
  <c r="AV25" i="247"/>
  <c r="AM25" i="247"/>
  <c r="AG25" i="247" s="1"/>
  <c r="AV24" i="247"/>
  <c r="AM24" i="247"/>
  <c r="AU24" i="247"/>
  <c r="AG24" i="247"/>
  <c r="AE14" i="247"/>
  <c r="AJ14" i="247"/>
  <c r="AF14" i="247"/>
  <c r="AD14" i="247"/>
  <c r="AP88" i="246"/>
  <c r="AT91" i="246"/>
  <c r="AQ66" i="246"/>
  <c r="AT70" i="246"/>
  <c r="AT67" i="246"/>
  <c r="AN66" i="246"/>
  <c r="AT37" i="246"/>
  <c r="AQ33" i="246"/>
  <c r="AP33" i="246"/>
  <c r="AT36" i="246"/>
  <c r="AT35" i="246"/>
  <c r="AO33" i="246"/>
  <c r="AT12" i="246"/>
  <c r="AN11" i="246"/>
  <c r="AV13" i="247"/>
  <c r="AM13" i="247"/>
  <c r="AG13" i="247" s="1"/>
  <c r="AE13" i="247"/>
  <c r="AV92" i="246"/>
  <c r="AM92" i="246"/>
  <c r="AG92" i="246" s="1"/>
  <c r="AV89" i="246"/>
  <c r="AM89" i="246"/>
  <c r="AG89" i="246" s="1"/>
  <c r="AV80" i="246"/>
  <c r="AM80" i="246"/>
  <c r="AU80" i="246"/>
  <c r="AG80" i="246"/>
  <c r="AV79" i="246"/>
  <c r="AM79" i="246"/>
  <c r="AU79" i="246"/>
  <c r="AG79" i="246"/>
  <c r="AV69" i="246"/>
  <c r="AM69" i="246"/>
  <c r="AG69" i="246" s="1"/>
  <c r="AV68" i="246"/>
  <c r="AM68" i="246"/>
  <c r="AG68" i="246" s="1"/>
  <c r="AG58" i="246"/>
  <c r="AU58" i="246"/>
  <c r="AV48" i="246"/>
  <c r="AM48" i="246"/>
  <c r="AG48" i="246" s="1"/>
  <c r="AV45" i="246"/>
  <c r="AM45" i="246"/>
  <c r="AU45" i="246"/>
  <c r="AG45" i="246"/>
  <c r="AV36" i="246"/>
  <c r="AM36" i="246"/>
  <c r="AU36" i="246"/>
  <c r="AG36" i="246"/>
  <c r="AV35" i="246"/>
  <c r="AM35" i="246"/>
  <c r="AU35" i="246"/>
  <c r="AG35" i="246"/>
  <c r="AG23" i="246"/>
  <c r="AU23" i="246"/>
  <c r="AV15" i="246"/>
  <c r="AM15" i="246"/>
  <c r="AU15" i="246"/>
  <c r="AG15" i="246"/>
  <c r="AV13" i="246"/>
  <c r="AM13" i="246"/>
  <c r="AU13" i="246"/>
  <c r="AG13" i="246"/>
  <c r="AT91" i="245"/>
  <c r="AP88" i="245"/>
  <c r="AT79" i="245"/>
  <c r="AO77" i="245"/>
  <c r="AT67" i="245"/>
  <c r="AN66" i="245"/>
  <c r="AT36" i="245"/>
  <c r="AP33" i="245"/>
  <c r="AT35" i="245"/>
  <c r="AO33" i="245"/>
  <c r="AT14" i="245"/>
  <c r="AP11" i="245"/>
  <c r="AT13" i="245"/>
  <c r="AO11" i="245"/>
  <c r="AT89" i="244"/>
  <c r="AN88" i="244"/>
  <c r="AT68" i="244"/>
  <c r="AO66" i="244"/>
  <c r="AT48" i="244"/>
  <c r="AQ44" i="244"/>
  <c r="AT46" i="244"/>
  <c r="AO44" i="244"/>
  <c r="AG12" i="247"/>
  <c r="AU12" i="247"/>
  <c r="AG90" i="246"/>
  <c r="AU90" i="246"/>
  <c r="AG81" i="246"/>
  <c r="AU81" i="246"/>
  <c r="AG78" i="246"/>
  <c r="AU78" i="246"/>
  <c r="AV70" i="246"/>
  <c r="AM70" i="246"/>
  <c r="AU70" i="246"/>
  <c r="AG70" i="246"/>
  <c r="AV59" i="246"/>
  <c r="AM59" i="246"/>
  <c r="AU59" i="246"/>
  <c r="AG59" i="246"/>
  <c r="AV56" i="246"/>
  <c r="AM56" i="246"/>
  <c r="AG56" i="246" s="1"/>
  <c r="AG46" i="246"/>
  <c r="AU46" i="246"/>
  <c r="AV34" i="246"/>
  <c r="AM34" i="246"/>
  <c r="AU34" i="246"/>
  <c r="AG34" i="246"/>
  <c r="AV25" i="246"/>
  <c r="AM25" i="246"/>
  <c r="AU25" i="246"/>
  <c r="AG25" i="246"/>
  <c r="AV24" i="246"/>
  <c r="AM24" i="246"/>
  <c r="AG24" i="246" s="1"/>
  <c r="AV14" i="246"/>
  <c r="AM14" i="246"/>
  <c r="AU14" i="246"/>
  <c r="AG14" i="246"/>
  <c r="AO88" i="245"/>
  <c r="AT90" i="245"/>
  <c r="AQ77" i="245"/>
  <c r="AT81" i="245"/>
  <c r="AP66" i="245"/>
  <c r="AT69" i="245"/>
  <c r="AT68" i="245"/>
  <c r="AO66" i="245"/>
  <c r="AP55" i="245"/>
  <c r="AT58" i="245"/>
  <c r="AT48" i="245"/>
  <c r="AQ44" i="245"/>
  <c r="AN22" i="245"/>
  <c r="AT23" i="245"/>
  <c r="AP77" i="244"/>
  <c r="AT80" i="244"/>
  <c r="AT79" i="244"/>
  <c r="AO77" i="244"/>
  <c r="AT37" i="244"/>
  <c r="AQ33" i="244"/>
  <c r="AP33" i="244"/>
  <c r="AT36" i="244"/>
  <c r="AT35" i="244"/>
  <c r="AO33" i="244"/>
  <c r="AT12" i="244"/>
  <c r="AN11" i="244"/>
  <c r="AQ88" i="243"/>
  <c r="AT92" i="243"/>
  <c r="AT89" i="243"/>
  <c r="AN88" i="243"/>
  <c r="AV92" i="245"/>
  <c r="AM92" i="245"/>
  <c r="AU92" i="245"/>
  <c r="AG92" i="245"/>
  <c r="AV89" i="245"/>
  <c r="AM89" i="245"/>
  <c r="AU89" i="245"/>
  <c r="AG89" i="245"/>
  <c r="AV80" i="245"/>
  <c r="AM80" i="245"/>
  <c r="AG80" i="245" s="1"/>
  <c r="AV79" i="245"/>
  <c r="AM79" i="245"/>
  <c r="AG79" i="245" s="1"/>
  <c r="AG57" i="245"/>
  <c r="AU57" i="245"/>
  <c r="AG45" i="245"/>
  <c r="AU45" i="245"/>
  <c r="AG36" i="245"/>
  <c r="AU36" i="245"/>
  <c r="AG35" i="245"/>
  <c r="AU35" i="245"/>
  <c r="AV26" i="245"/>
  <c r="AM26" i="245"/>
  <c r="AG26" i="245" s="1"/>
  <c r="AV23" i="245"/>
  <c r="AM23" i="245"/>
  <c r="AU23" i="245"/>
  <c r="AG23" i="245"/>
  <c r="AG15" i="245"/>
  <c r="AU15" i="245"/>
  <c r="AG13" i="245"/>
  <c r="AU13" i="245"/>
  <c r="AG92" i="244"/>
  <c r="AU92" i="244"/>
  <c r="AG89" i="244"/>
  <c r="AU89" i="244"/>
  <c r="AG69" i="244"/>
  <c r="AU69" i="244"/>
  <c r="AG68" i="244"/>
  <c r="AU68" i="244"/>
  <c r="AV58" i="244"/>
  <c r="AM58" i="244"/>
  <c r="AG58" i="244" s="1"/>
  <c r="AV57" i="244"/>
  <c r="AM57" i="244"/>
  <c r="AU57" i="244"/>
  <c r="AG57" i="244"/>
  <c r="AG48" i="244"/>
  <c r="AU48" i="244"/>
  <c r="AV26" i="244"/>
  <c r="AM26" i="244"/>
  <c r="AU26" i="244"/>
  <c r="AG26" i="244"/>
  <c r="AV23" i="244"/>
  <c r="AM23" i="244"/>
  <c r="AG23" i="244" s="1"/>
  <c r="AT81" i="243"/>
  <c r="AQ77" i="243"/>
  <c r="AT68" i="243"/>
  <c r="AO66" i="243"/>
  <c r="AT58" i="243"/>
  <c r="AP55" i="243"/>
  <c r="AT56" i="243"/>
  <c r="AN55" i="243"/>
  <c r="AT91" i="242"/>
  <c r="AP88" i="242"/>
  <c r="AT79" i="242"/>
  <c r="AO77" i="242"/>
  <c r="AT67" i="242"/>
  <c r="AN66" i="242"/>
  <c r="AT36" i="242"/>
  <c r="AP33" i="242"/>
  <c r="AT35" i="242"/>
  <c r="AO33" i="242"/>
  <c r="AT14" i="242"/>
  <c r="AP11" i="242"/>
  <c r="AT13" i="242"/>
  <c r="AO11" i="242"/>
  <c r="AT89" i="241"/>
  <c r="AN88" i="241"/>
  <c r="AV91" i="245"/>
  <c r="AM91" i="245"/>
  <c r="AG91" i="245" s="1"/>
  <c r="AV90" i="245"/>
  <c r="AM90" i="245"/>
  <c r="AU90" i="245"/>
  <c r="AG90" i="245"/>
  <c r="AV81" i="245"/>
  <c r="AM81" i="245"/>
  <c r="AU81" i="245"/>
  <c r="AG81" i="245"/>
  <c r="AV78" i="245"/>
  <c r="AM78" i="245"/>
  <c r="AU78" i="245"/>
  <c r="AG78" i="245"/>
  <c r="AG70" i="245"/>
  <c r="AU70" i="245"/>
  <c r="AG67" i="245"/>
  <c r="AU67" i="245"/>
  <c r="AV59" i="245"/>
  <c r="AM59" i="245"/>
  <c r="AG59" i="245" s="1"/>
  <c r="AV47" i="245"/>
  <c r="AM47" i="245"/>
  <c r="AG47" i="245" s="1"/>
  <c r="AV46" i="245"/>
  <c r="AM46" i="245"/>
  <c r="AU46" i="245"/>
  <c r="AG46" i="245"/>
  <c r="AV37" i="245"/>
  <c r="AM37" i="245"/>
  <c r="AG37" i="245" s="1"/>
  <c r="AG34" i="245"/>
  <c r="AU34" i="245"/>
  <c r="AG25" i="245"/>
  <c r="AU25" i="245"/>
  <c r="AG14" i="245"/>
  <c r="AU14" i="245"/>
  <c r="AV12" i="245"/>
  <c r="AM12" i="245"/>
  <c r="AG12" i="245" s="1"/>
  <c r="AV91" i="244"/>
  <c r="AM91" i="244"/>
  <c r="AU91" i="244"/>
  <c r="AG91" i="244"/>
  <c r="AV90" i="244"/>
  <c r="AM90" i="244"/>
  <c r="AG90" i="244" s="1"/>
  <c r="AV81" i="244"/>
  <c r="AM81" i="244"/>
  <c r="AG81" i="244" s="1"/>
  <c r="AG78" i="244"/>
  <c r="AU78" i="244"/>
  <c r="AV70" i="244"/>
  <c r="AM70" i="244"/>
  <c r="AU70" i="244"/>
  <c r="AG70" i="244"/>
  <c r="AV59" i="244"/>
  <c r="AM59" i="244"/>
  <c r="AU59" i="244"/>
  <c r="AG59" i="244"/>
  <c r="AG56" i="244"/>
  <c r="AU56" i="244"/>
  <c r="AV47" i="244"/>
  <c r="AM47" i="244"/>
  <c r="AU47" i="244"/>
  <c r="AG47" i="244"/>
  <c r="AV46" i="244"/>
  <c r="AM46" i="244"/>
  <c r="AG46" i="244" s="1"/>
  <c r="AV37" i="244"/>
  <c r="AM37" i="244"/>
  <c r="AU37" i="244"/>
  <c r="AG37" i="244"/>
  <c r="AG24" i="244"/>
  <c r="AU24" i="244"/>
  <c r="AV12" i="244"/>
  <c r="AM12" i="244"/>
  <c r="AU12" i="244"/>
  <c r="AG12" i="244"/>
  <c r="AV91" i="243"/>
  <c r="AM91" i="243"/>
  <c r="AG91" i="243" s="1"/>
  <c r="AV90" i="243"/>
  <c r="AM90" i="243"/>
  <c r="AU90" i="243"/>
  <c r="AG90" i="243"/>
  <c r="AQ66" i="243"/>
  <c r="AT70" i="243"/>
  <c r="AT67" i="243"/>
  <c r="AN66" i="243"/>
  <c r="AO55" i="243"/>
  <c r="AT57" i="243"/>
  <c r="AT47" i="243"/>
  <c r="AP44" i="243"/>
  <c r="AT45" i="243"/>
  <c r="AN44" i="243"/>
  <c r="AN33" i="243"/>
  <c r="AT34" i="243"/>
  <c r="AQ22" i="243"/>
  <c r="AT26" i="243"/>
  <c r="AT25" i="243"/>
  <c r="AP22" i="243"/>
  <c r="AQ11" i="243"/>
  <c r="AT15" i="243"/>
  <c r="AT14" i="243"/>
  <c r="AP11" i="243"/>
  <c r="AO11" i="243"/>
  <c r="AT13" i="243"/>
  <c r="AO88" i="242"/>
  <c r="AT90" i="242"/>
  <c r="AQ77" i="242"/>
  <c r="AT81" i="242"/>
  <c r="AP66" i="242"/>
  <c r="AT69" i="242"/>
  <c r="AT68" i="242"/>
  <c r="AO66" i="242"/>
  <c r="AP55" i="242"/>
  <c r="AT58" i="242"/>
  <c r="AT48" i="242"/>
  <c r="AQ44" i="242"/>
  <c r="AN22" i="242"/>
  <c r="AT23" i="242"/>
  <c r="AP77" i="241"/>
  <c r="AT80" i="241"/>
  <c r="AT79" i="241"/>
  <c r="AO77" i="241"/>
  <c r="AV79" i="243"/>
  <c r="AM79" i="243"/>
  <c r="AU79" i="243"/>
  <c r="AG79" i="243"/>
  <c r="AV69" i="243"/>
  <c r="AM69" i="243"/>
  <c r="AG69" i="243" s="1"/>
  <c r="AV68" i="243"/>
  <c r="AM68" i="243"/>
  <c r="AG68" i="243" s="1"/>
  <c r="AG58" i="243"/>
  <c r="AU58" i="243"/>
  <c r="AV48" i="243"/>
  <c r="AM48" i="243"/>
  <c r="AG48" i="243" s="1"/>
  <c r="AV45" i="243"/>
  <c r="AM45" i="243"/>
  <c r="AU45" i="243"/>
  <c r="AG45" i="243"/>
  <c r="AV36" i="243"/>
  <c r="AM36" i="243"/>
  <c r="AU36" i="243"/>
  <c r="AG36" i="243"/>
  <c r="AV35" i="243"/>
  <c r="AM35" i="243"/>
  <c r="AU35" i="243"/>
  <c r="AG35" i="243"/>
  <c r="AG23" i="243"/>
  <c r="AU23" i="243"/>
  <c r="AV15" i="243"/>
  <c r="AM15" i="243"/>
  <c r="AU15" i="243"/>
  <c r="AG15" i="243"/>
  <c r="AV13" i="243"/>
  <c r="AM13" i="243"/>
  <c r="AU13" i="243"/>
  <c r="AG13" i="243"/>
  <c r="AV92" i="242"/>
  <c r="AM92" i="242"/>
  <c r="AU92" i="242"/>
  <c r="AG92" i="242"/>
  <c r="AV89" i="242"/>
  <c r="AM89" i="242"/>
  <c r="AU89" i="242"/>
  <c r="AG89" i="242"/>
  <c r="AV80" i="242"/>
  <c r="AM80" i="242"/>
  <c r="AG80" i="242" s="1"/>
  <c r="AV79" i="242"/>
  <c r="AM79" i="242"/>
  <c r="AG79" i="242" s="1"/>
  <c r="AG57" i="242"/>
  <c r="AU57" i="242"/>
  <c r="AG45" i="242"/>
  <c r="AU45" i="242"/>
  <c r="AG36" i="242"/>
  <c r="AU36" i="242"/>
  <c r="AG35" i="242"/>
  <c r="AU35" i="242"/>
  <c r="AV26" i="242"/>
  <c r="AM26" i="242"/>
  <c r="AG26" i="242" s="1"/>
  <c r="AV23" i="242"/>
  <c r="AM23" i="242"/>
  <c r="AU23" i="242"/>
  <c r="AG23" i="242"/>
  <c r="AG15" i="242"/>
  <c r="AU15" i="242"/>
  <c r="AG13" i="242"/>
  <c r="AU13" i="242"/>
  <c r="AG92" i="241"/>
  <c r="AU92" i="241"/>
  <c r="AG89" i="241"/>
  <c r="AU89" i="241"/>
  <c r="AT68" i="241"/>
  <c r="AO66" i="241"/>
  <c r="AT48" i="241"/>
  <c r="AQ44" i="241"/>
  <c r="AT46" i="241"/>
  <c r="AO44" i="241"/>
  <c r="AT79" i="240"/>
  <c r="AO77" i="240"/>
  <c r="AT67" i="240"/>
  <c r="AN66" i="240"/>
  <c r="AT59" i="240"/>
  <c r="AQ55" i="240"/>
  <c r="AT57" i="240"/>
  <c r="AO55" i="240"/>
  <c r="AT36" i="240"/>
  <c r="AP33" i="240"/>
  <c r="AT35" i="240"/>
  <c r="AO33" i="240"/>
  <c r="AT14" i="240"/>
  <c r="AP11" i="240"/>
  <c r="AT13" i="240"/>
  <c r="AO11" i="240"/>
  <c r="AG78" i="243"/>
  <c r="AU78" i="243"/>
  <c r="AV70" i="243"/>
  <c r="AM70" i="243"/>
  <c r="AU70" i="243"/>
  <c r="AG70" i="243"/>
  <c r="AV67" i="243"/>
  <c r="AM67" i="243"/>
  <c r="AU67" i="243"/>
  <c r="AG67" i="243"/>
  <c r="AG56" i="243"/>
  <c r="AU56" i="243"/>
  <c r="AV47" i="243"/>
  <c r="AM47" i="243"/>
  <c r="AU47" i="243"/>
  <c r="AG47" i="243"/>
  <c r="AV46" i="243"/>
  <c r="AM46" i="243"/>
  <c r="AG46" i="243" s="1"/>
  <c r="AV37" i="243"/>
  <c r="AM37" i="243"/>
  <c r="AU37" i="243"/>
  <c r="AG37" i="243"/>
  <c r="AG24" i="243"/>
  <c r="AU24" i="243"/>
  <c r="AV12" i="243"/>
  <c r="AM12" i="243"/>
  <c r="AU12" i="243"/>
  <c r="AG12" i="243"/>
  <c r="AV91" i="242"/>
  <c r="AM91" i="242"/>
  <c r="AG91" i="242" s="1"/>
  <c r="AV90" i="242"/>
  <c r="AM90" i="242"/>
  <c r="AU90" i="242"/>
  <c r="AG90" i="242"/>
  <c r="AV81" i="242"/>
  <c r="AM81" i="242"/>
  <c r="AU81" i="242"/>
  <c r="AG81" i="242"/>
  <c r="AV70" i="242"/>
  <c r="AM70" i="242"/>
  <c r="AG70" i="242" s="1"/>
  <c r="AV67" i="242"/>
  <c r="AM67" i="242"/>
  <c r="AG67" i="242" s="1"/>
  <c r="AG59" i="242"/>
  <c r="AU59" i="242"/>
  <c r="AV56" i="242"/>
  <c r="AM56" i="242"/>
  <c r="AU56" i="242"/>
  <c r="AG56" i="242"/>
  <c r="AG47" i="242"/>
  <c r="AU47" i="242"/>
  <c r="AG37" i="242"/>
  <c r="AU37" i="242"/>
  <c r="AV34" i="242"/>
  <c r="AM34" i="242"/>
  <c r="AG34" i="242" s="1"/>
  <c r="AV25" i="242"/>
  <c r="AM25" i="242"/>
  <c r="AG25" i="242" s="1"/>
  <c r="AV24" i="242"/>
  <c r="AM24" i="242"/>
  <c r="AU24" i="242"/>
  <c r="AG24" i="242"/>
  <c r="AV14" i="242"/>
  <c r="AM14" i="242"/>
  <c r="AG14" i="242" s="1"/>
  <c r="AG12" i="242"/>
  <c r="AU12" i="242"/>
  <c r="AG90" i="241"/>
  <c r="AU90" i="241"/>
  <c r="AG81" i="241"/>
  <c r="AU81" i="241"/>
  <c r="AV78" i="241"/>
  <c r="AM78" i="241"/>
  <c r="AG78" i="241" s="1"/>
  <c r="AK69" i="241"/>
  <c r="AC69" i="241"/>
  <c r="AT70" i="241"/>
  <c r="AQ66" i="241"/>
  <c r="AT67" i="241"/>
  <c r="AN66" i="241"/>
  <c r="AO55" i="241"/>
  <c r="AT57" i="241"/>
  <c r="AT37" i="241"/>
  <c r="AQ33" i="241"/>
  <c r="AP33" i="241"/>
  <c r="AT36" i="241"/>
  <c r="AT35" i="241"/>
  <c r="AO33" i="241"/>
  <c r="AQ11" i="241"/>
  <c r="AT15" i="241"/>
  <c r="AT14" i="241"/>
  <c r="AP11" i="241"/>
  <c r="AO11" i="241"/>
  <c r="AT13" i="241"/>
  <c r="AQ88" i="240"/>
  <c r="AT92" i="240"/>
  <c r="AT89" i="240"/>
  <c r="AN88" i="240"/>
  <c r="AQ77" i="240"/>
  <c r="AT81" i="240"/>
  <c r="AP66" i="240"/>
  <c r="AT69" i="240"/>
  <c r="AT68" i="240"/>
  <c r="AO66" i="240"/>
  <c r="AN55" i="240"/>
  <c r="AT56" i="240"/>
  <c r="AT46" i="240"/>
  <c r="AO44" i="240"/>
  <c r="AT24" i="240"/>
  <c r="AO22" i="240"/>
  <c r="AV67" i="241"/>
  <c r="AM67" i="241"/>
  <c r="AU67" i="241"/>
  <c r="AG67" i="241"/>
  <c r="AG56" i="241"/>
  <c r="AU56" i="241"/>
  <c r="AV47" i="241"/>
  <c r="AM47" i="241"/>
  <c r="AU47" i="241"/>
  <c r="AG47" i="241"/>
  <c r="AV46" i="241"/>
  <c r="AM46" i="241"/>
  <c r="AG46" i="241" s="1"/>
  <c r="AV37" i="241"/>
  <c r="AM37" i="241"/>
  <c r="AU37" i="241"/>
  <c r="AG37" i="241"/>
  <c r="AV34" i="241"/>
  <c r="AM34" i="241"/>
  <c r="AU34" i="241"/>
  <c r="AG34" i="241"/>
  <c r="AV25" i="241"/>
  <c r="AM25" i="241"/>
  <c r="AU25" i="241"/>
  <c r="AG25" i="241"/>
  <c r="AV24" i="241"/>
  <c r="AM24" i="241"/>
  <c r="AG24" i="241" s="1"/>
  <c r="AV15" i="241"/>
  <c r="AM15" i="241"/>
  <c r="AU15" i="241"/>
  <c r="AG15" i="241"/>
  <c r="AV13" i="241"/>
  <c r="AM13" i="241"/>
  <c r="AU13" i="241"/>
  <c r="AG13" i="241"/>
  <c r="AV92" i="240"/>
  <c r="AM92" i="240"/>
  <c r="AU92" i="240"/>
  <c r="AG92" i="240"/>
  <c r="AG80" i="240"/>
  <c r="AU80" i="240"/>
  <c r="AG79" i="240"/>
  <c r="AU79" i="240"/>
  <c r="AG57" i="240"/>
  <c r="AU57" i="240"/>
  <c r="AV45" i="240"/>
  <c r="AM45" i="240"/>
  <c r="AG45" i="240" s="1"/>
  <c r="AV36" i="240"/>
  <c r="AM36" i="240"/>
  <c r="AG36" i="240" s="1"/>
  <c r="AV35" i="240"/>
  <c r="AM35" i="240"/>
  <c r="AG35" i="240" s="1"/>
  <c r="AG26" i="240"/>
  <c r="AU26" i="240"/>
  <c r="AV15" i="240"/>
  <c r="AM15" i="240"/>
  <c r="AG15" i="240" s="1"/>
  <c r="AV13" i="240"/>
  <c r="AM13" i="240"/>
  <c r="AG13" i="240" s="1"/>
  <c r="AE68" i="241"/>
  <c r="AG58" i="241"/>
  <c r="AU58" i="241"/>
  <c r="AV48" i="241"/>
  <c r="AM48" i="241"/>
  <c r="AG48" i="241" s="1"/>
  <c r="AV45" i="241"/>
  <c r="AM45" i="241"/>
  <c r="AU45" i="241"/>
  <c r="AG45" i="241"/>
  <c r="AV36" i="241"/>
  <c r="AM36" i="241"/>
  <c r="AU36" i="241"/>
  <c r="AG36" i="241"/>
  <c r="AV35" i="241"/>
  <c r="AM35" i="241"/>
  <c r="AU35" i="241"/>
  <c r="AG35" i="241"/>
  <c r="AG23" i="241"/>
  <c r="AU23" i="241"/>
  <c r="AV14" i="241"/>
  <c r="AM14" i="241"/>
  <c r="AU14" i="241"/>
  <c r="AG14" i="241"/>
  <c r="AG91" i="240"/>
  <c r="AU91" i="240"/>
  <c r="AV70" i="240"/>
  <c r="AM70" i="240"/>
  <c r="AG70" i="240" s="1"/>
  <c r="AG67" i="240"/>
  <c r="AU67" i="240"/>
  <c r="AV59" i="240"/>
  <c r="AM59" i="240"/>
  <c r="AG59" i="240" s="1"/>
  <c r="AV56" i="240"/>
  <c r="AM56" i="240"/>
  <c r="AU56" i="240"/>
  <c r="AG56" i="240"/>
  <c r="AG47" i="240"/>
  <c r="AU47" i="240"/>
  <c r="AG37" i="240"/>
  <c r="AU37" i="240"/>
  <c r="AG34" i="240"/>
  <c r="AU34" i="240"/>
  <c r="AG25" i="240"/>
  <c r="AU25" i="240"/>
  <c r="AG14" i="240"/>
  <c r="AU14" i="240"/>
  <c r="AV12" i="240"/>
  <c r="AM12" i="240"/>
  <c r="AG12" i="240" s="1"/>
  <c r="BP97" i="239"/>
  <c r="BX86" i="239" s="1"/>
  <c r="BP97" i="235"/>
  <c r="BX86" i="235" s="1"/>
  <c r="AT89" i="239"/>
  <c r="AN88" i="239"/>
  <c r="AP88" i="239"/>
  <c r="AT91" i="239"/>
  <c r="AU90" i="239"/>
  <c r="AU92" i="239"/>
  <c r="AU89" i="239"/>
  <c r="AP77" i="239"/>
  <c r="AT80" i="239"/>
  <c r="AT79" i="239"/>
  <c r="AO77" i="239"/>
  <c r="AV81" i="239"/>
  <c r="AM81" i="239"/>
  <c r="AU78" i="239"/>
  <c r="AT69" i="239"/>
  <c r="AP66" i="239"/>
  <c r="AT58" i="239"/>
  <c r="AP55" i="239"/>
  <c r="AT56" i="239"/>
  <c r="AN55" i="239"/>
  <c r="AV80" i="239"/>
  <c r="AM80" i="239"/>
  <c r="AU80" i="239"/>
  <c r="AG80" i="239"/>
  <c r="AV79" i="239"/>
  <c r="AM79" i="239"/>
  <c r="AU79" i="239"/>
  <c r="AG79" i="239"/>
  <c r="AQ66" i="239"/>
  <c r="AT70" i="239"/>
  <c r="AT67" i="239"/>
  <c r="AN66" i="239"/>
  <c r="AQ55" i="239"/>
  <c r="AT59" i="239"/>
  <c r="AO55" i="239"/>
  <c r="AT57" i="239"/>
  <c r="AV67" i="239"/>
  <c r="AM67" i="239"/>
  <c r="AU67" i="239"/>
  <c r="AG67" i="239"/>
  <c r="AV59" i="239"/>
  <c r="AM59" i="239"/>
  <c r="AU59" i="239"/>
  <c r="AG59" i="239"/>
  <c r="AU56" i="239"/>
  <c r="AT34" i="239"/>
  <c r="AN33" i="239"/>
  <c r="AU69" i="239"/>
  <c r="AU68" i="239"/>
  <c r="AU58" i="239"/>
  <c r="AT46" i="239"/>
  <c r="AO44" i="239"/>
  <c r="AV47" i="239"/>
  <c r="AM47" i="239"/>
  <c r="AV46" i="239"/>
  <c r="AM46" i="239"/>
  <c r="AU46" i="239"/>
  <c r="AG46" i="239"/>
  <c r="AV37" i="239"/>
  <c r="AM37" i="239"/>
  <c r="AV34" i="239"/>
  <c r="AM34" i="239"/>
  <c r="AT23" i="239"/>
  <c r="AN22" i="239"/>
  <c r="AU45" i="239"/>
  <c r="AU36" i="239"/>
  <c r="AU35" i="239"/>
  <c r="AQ22" i="239"/>
  <c r="AT26" i="239"/>
  <c r="AT25" i="239"/>
  <c r="AP22" i="239"/>
  <c r="AQ11" i="239"/>
  <c r="AT15" i="239"/>
  <c r="AT14" i="239"/>
  <c r="AP11" i="239"/>
  <c r="AO11" i="239"/>
  <c r="AT13" i="239"/>
  <c r="AO88" i="238"/>
  <c r="AT90" i="238"/>
  <c r="AQ77" i="238"/>
  <c r="AT81" i="238"/>
  <c r="AU24" i="239"/>
  <c r="AU91" i="238"/>
  <c r="AV78" i="238"/>
  <c r="AM78" i="238"/>
  <c r="AU78" i="238"/>
  <c r="AG78" i="238"/>
  <c r="AT70" i="238"/>
  <c r="AQ66" i="238"/>
  <c r="AT59" i="238"/>
  <c r="AQ55" i="238"/>
  <c r="AT57" i="238"/>
  <c r="AO55" i="238"/>
  <c r="AT45" i="238"/>
  <c r="AN44" i="238"/>
  <c r="AT36" i="238"/>
  <c r="AP33" i="238"/>
  <c r="AT35" i="238"/>
  <c r="AO33" i="238"/>
  <c r="AU23" i="239"/>
  <c r="AV15" i="239"/>
  <c r="AM15" i="239"/>
  <c r="AU15" i="239"/>
  <c r="AG15" i="239"/>
  <c r="AV13" i="239"/>
  <c r="AM13" i="239"/>
  <c r="AU13" i="239"/>
  <c r="AG13" i="239"/>
  <c r="AV92" i="238"/>
  <c r="AM92" i="238"/>
  <c r="AU92" i="238"/>
  <c r="AG92" i="238"/>
  <c r="AV89" i="238"/>
  <c r="AM89" i="238"/>
  <c r="AU89" i="238"/>
  <c r="AG89" i="238"/>
  <c r="AV80" i="238"/>
  <c r="AM80" i="238"/>
  <c r="AV79" i="238"/>
  <c r="AM79" i="238"/>
  <c r="AU70" i="238"/>
  <c r="AT69" i="238"/>
  <c r="AP66" i="238"/>
  <c r="AP55" i="238"/>
  <c r="AT58" i="238"/>
  <c r="AN55" i="238"/>
  <c r="AT56" i="238"/>
  <c r="AT46" i="238"/>
  <c r="AO44" i="238"/>
  <c r="AU67" i="238"/>
  <c r="AV59" i="238"/>
  <c r="AM59" i="238"/>
  <c r="AV56" i="238"/>
  <c r="AM56" i="238"/>
  <c r="AU56" i="238"/>
  <c r="AG56" i="238"/>
  <c r="AU47" i="238"/>
  <c r="AU37" i="238"/>
  <c r="AU34" i="238"/>
  <c r="AT24" i="238"/>
  <c r="AO22" i="238"/>
  <c r="AV25" i="238"/>
  <c r="AM25" i="238"/>
  <c r="AT12" i="238"/>
  <c r="AN11" i="238"/>
  <c r="AT90" i="237"/>
  <c r="AO88" i="237"/>
  <c r="AT81" i="237"/>
  <c r="AQ77" i="237"/>
  <c r="AT58" i="237"/>
  <c r="AP55" i="237"/>
  <c r="AT56" i="237"/>
  <c r="AN55" i="237"/>
  <c r="AT46" i="237"/>
  <c r="AO44" i="237"/>
  <c r="AU69" i="238"/>
  <c r="AV68" i="238"/>
  <c r="AM68" i="238"/>
  <c r="AU68" i="238"/>
  <c r="AG68" i="238"/>
  <c r="AV58" i="238"/>
  <c r="AM58" i="238"/>
  <c r="AU58" i="238"/>
  <c r="AG58" i="238"/>
  <c r="AV57" i="238"/>
  <c r="AM57" i="238"/>
  <c r="AU45" i="238"/>
  <c r="AU36" i="238"/>
  <c r="AU35" i="238"/>
  <c r="AV26" i="238"/>
  <c r="AM26" i="238"/>
  <c r="AN22" i="238"/>
  <c r="AT23" i="238"/>
  <c r="AP77" i="237"/>
  <c r="AT80" i="237"/>
  <c r="AT79" i="237"/>
  <c r="AO77" i="237"/>
  <c r="AU23" i="238"/>
  <c r="AG23" i="238"/>
  <c r="AU15" i="238"/>
  <c r="AU13" i="238"/>
  <c r="AU92" i="237"/>
  <c r="AV89" i="237"/>
  <c r="AM89" i="237"/>
  <c r="AV80" i="237"/>
  <c r="AM80" i="237"/>
  <c r="AU80" i="237"/>
  <c r="AG80" i="237"/>
  <c r="AV79" i="237"/>
  <c r="AM79" i="237"/>
  <c r="AU79" i="237"/>
  <c r="AG79" i="237"/>
  <c r="AU69" i="237"/>
  <c r="AU68" i="237"/>
  <c r="AU58" i="237"/>
  <c r="AU48" i="237"/>
  <c r="AT45" i="237"/>
  <c r="AN44" i="237"/>
  <c r="AU45" i="237"/>
  <c r="AN33" i="237"/>
  <c r="AT34" i="237"/>
  <c r="AU34" i="237"/>
  <c r="AQ22" i="237"/>
  <c r="AT26" i="237"/>
  <c r="AK26" i="237"/>
  <c r="AC26" i="237"/>
  <c r="BP29" i="237"/>
  <c r="AJ14" i="237"/>
  <c r="AF14" i="237"/>
  <c r="AD14" i="237"/>
  <c r="AE14" i="237"/>
  <c r="AT91" i="236"/>
  <c r="AP88" i="236"/>
  <c r="AT79" i="236"/>
  <c r="AO77" i="236"/>
  <c r="AT36" i="236"/>
  <c r="AP33" i="236"/>
  <c r="AT34" i="236"/>
  <c r="AN33" i="236"/>
  <c r="AT14" i="236"/>
  <c r="AP11" i="236"/>
  <c r="AT12" i="236"/>
  <c r="AN11" i="236"/>
  <c r="AT81" i="235"/>
  <c r="AQ77" i="235"/>
  <c r="AU14" i="238"/>
  <c r="AU12" i="238"/>
  <c r="AU90" i="237"/>
  <c r="AU81" i="237"/>
  <c r="AU78" i="237"/>
  <c r="AV70" i="237"/>
  <c r="AM70" i="237"/>
  <c r="AU70" i="237"/>
  <c r="AG70" i="237"/>
  <c r="AU56" i="237"/>
  <c r="AU47" i="237"/>
  <c r="AV46" i="237"/>
  <c r="AM46" i="237"/>
  <c r="AT12" i="237"/>
  <c r="AN11" i="237"/>
  <c r="AT89" i="236"/>
  <c r="AN88" i="236"/>
  <c r="AQ77" i="236"/>
  <c r="AT81" i="236"/>
  <c r="AV47" i="237"/>
  <c r="AM47" i="237"/>
  <c r="AG47" i="237" s="1"/>
  <c r="AV36" i="237"/>
  <c r="AM36" i="237"/>
  <c r="AV35" i="237"/>
  <c r="AM35" i="237"/>
  <c r="AU35" i="237"/>
  <c r="AG35" i="237"/>
  <c r="AF24" i="237"/>
  <c r="AV15" i="237"/>
  <c r="AM15" i="237"/>
  <c r="AU15" i="237"/>
  <c r="AG15" i="237"/>
  <c r="AU12" i="237"/>
  <c r="AG12" i="237"/>
  <c r="AV91" i="236"/>
  <c r="AM91" i="236"/>
  <c r="AV90" i="236"/>
  <c r="AM90" i="236"/>
  <c r="AU90" i="236"/>
  <c r="AG90" i="236"/>
  <c r="AV78" i="236"/>
  <c r="AM78" i="236"/>
  <c r="AU78" i="236"/>
  <c r="AG78" i="236"/>
  <c r="AV80" i="236"/>
  <c r="AM80" i="236"/>
  <c r="AV79" i="236"/>
  <c r="AM79" i="236"/>
  <c r="AU68" i="236"/>
  <c r="AV70" i="236"/>
  <c r="AM70" i="236"/>
  <c r="AV47" i="236"/>
  <c r="AM47" i="236"/>
  <c r="AG47" i="236" s="1"/>
  <c r="AT35" i="236"/>
  <c r="AO33" i="236"/>
  <c r="CK30" i="236"/>
  <c r="CQ29" i="236" s="1"/>
  <c r="CQ32" i="236" s="1"/>
  <c r="AT13" i="236"/>
  <c r="AO11" i="236"/>
  <c r="AP77" i="235"/>
  <c r="AT80" i="235"/>
  <c r="AT79" i="235"/>
  <c r="AO77" i="235"/>
  <c r="AU57" i="235"/>
  <c r="AG57" i="235"/>
  <c r="AT58" i="235"/>
  <c r="AP55" i="235"/>
  <c r="AJ47" i="235"/>
  <c r="AF47" i="235"/>
  <c r="AD47" i="235"/>
  <c r="AE47" i="235"/>
  <c r="AT14" i="235"/>
  <c r="AP11" i="235"/>
  <c r="AT13" i="235"/>
  <c r="AO11" i="235"/>
  <c r="AT89" i="234"/>
  <c r="AN88" i="234"/>
  <c r="AV45" i="237"/>
  <c r="AM45" i="237"/>
  <c r="AG45" i="237" s="1"/>
  <c r="AV37" i="237"/>
  <c r="AM37" i="237"/>
  <c r="AU37" i="237"/>
  <c r="AG37" i="237"/>
  <c r="AF23" i="237"/>
  <c r="BP18" i="237"/>
  <c r="BP97" i="237" s="1"/>
  <c r="BX86" i="237" s="1"/>
  <c r="AE13" i="237"/>
  <c r="AT68" i="236"/>
  <c r="AO66" i="236"/>
  <c r="AK69" i="236"/>
  <c r="AC69" i="236"/>
  <c r="AV67" i="236"/>
  <c r="AM67" i="236"/>
  <c r="AT59" i="236"/>
  <c r="AQ55" i="236"/>
  <c r="AV15" i="236"/>
  <c r="AM15" i="236"/>
  <c r="AV13" i="236"/>
  <c r="AM13" i="236"/>
  <c r="AV92" i="235"/>
  <c r="AM92" i="235"/>
  <c r="AV90" i="235"/>
  <c r="AM90" i="235"/>
  <c r="AV78" i="235"/>
  <c r="AM78" i="235"/>
  <c r="AE45" i="235"/>
  <c r="AP33" i="235"/>
  <c r="AT36" i="235"/>
  <c r="AP88" i="234"/>
  <c r="AT91" i="234"/>
  <c r="AE68" i="236"/>
  <c r="AV58" i="236"/>
  <c r="AM58" i="236"/>
  <c r="AU36" i="236"/>
  <c r="AU25" i="236"/>
  <c r="AU14" i="236"/>
  <c r="AG78" i="235"/>
  <c r="AU78" i="235"/>
  <c r="AV69" i="235"/>
  <c r="AM69" i="235"/>
  <c r="AG69" i="235" s="1"/>
  <c r="AU69" i="235"/>
  <c r="AU68" i="235"/>
  <c r="AV59" i="235"/>
  <c r="AM59" i="235"/>
  <c r="AU59" i="235"/>
  <c r="AG59" i="235"/>
  <c r="AV34" i="235"/>
  <c r="AM34" i="235"/>
  <c r="AV25" i="235"/>
  <c r="AM25" i="235"/>
  <c r="AU25" i="235"/>
  <c r="AG25" i="235"/>
  <c r="AU24" i="235"/>
  <c r="AV14" i="235"/>
  <c r="AM14" i="235"/>
  <c r="AV12" i="235"/>
  <c r="AM12" i="235"/>
  <c r="AV91" i="234"/>
  <c r="AM91" i="234"/>
  <c r="AU91" i="234"/>
  <c r="AG91" i="234"/>
  <c r="AV90" i="234"/>
  <c r="AM90" i="234"/>
  <c r="AU81" i="234"/>
  <c r="AT59" i="234"/>
  <c r="AQ55" i="234"/>
  <c r="AT57" i="234"/>
  <c r="AO55" i="234"/>
  <c r="AT45" i="234"/>
  <c r="AN44" i="234"/>
  <c r="AT34" i="234"/>
  <c r="AN33" i="234"/>
  <c r="AT12" i="234"/>
  <c r="AN11" i="234"/>
  <c r="AT90" i="233"/>
  <c r="AO88" i="233"/>
  <c r="AT81" i="233"/>
  <c r="AQ77" i="233"/>
  <c r="AT58" i="233"/>
  <c r="AP55" i="233"/>
  <c r="AT56" i="233"/>
  <c r="AN55" i="233"/>
  <c r="AT91" i="232"/>
  <c r="AP88" i="232"/>
  <c r="AT79" i="232"/>
  <c r="AO77" i="232"/>
  <c r="AU57" i="236"/>
  <c r="AU45" i="236"/>
  <c r="AV34" i="236"/>
  <c r="AM34" i="236"/>
  <c r="AG34" i="236"/>
  <c r="AU34" i="236"/>
  <c r="AV23" i="236"/>
  <c r="AM23" i="236"/>
  <c r="AG15" i="236"/>
  <c r="AU15" i="236"/>
  <c r="AG13" i="236"/>
  <c r="AU13" i="236"/>
  <c r="AG92" i="235"/>
  <c r="AU92" i="235"/>
  <c r="AV89" i="235"/>
  <c r="AM89" i="235"/>
  <c r="AG89" i="235"/>
  <c r="AU89" i="235"/>
  <c r="AV79" i="235"/>
  <c r="AM79" i="235"/>
  <c r="AU79" i="235"/>
  <c r="AG79" i="235"/>
  <c r="AV80" i="235"/>
  <c r="AM80" i="235"/>
  <c r="AV67" i="235"/>
  <c r="AM67" i="235"/>
  <c r="AU67" i="235"/>
  <c r="AG67" i="235"/>
  <c r="AV70" i="235"/>
  <c r="AM70" i="235"/>
  <c r="AF48" i="235"/>
  <c r="AV26" i="235"/>
  <c r="AM26" i="235"/>
  <c r="AV23" i="235"/>
  <c r="AM23" i="235"/>
  <c r="AV15" i="235"/>
  <c r="AM15" i="235"/>
  <c r="AV13" i="235"/>
  <c r="AM13" i="235"/>
  <c r="AV92" i="234"/>
  <c r="AM92" i="234"/>
  <c r="AV89" i="234"/>
  <c r="AM89" i="234"/>
  <c r="AN55" i="234"/>
  <c r="AT56" i="234"/>
  <c r="AT46" i="234"/>
  <c r="AO44" i="234"/>
  <c r="AT24" i="234"/>
  <c r="AO22" i="234"/>
  <c r="AP88" i="233"/>
  <c r="AT91" i="233"/>
  <c r="AQ66" i="233"/>
  <c r="AT70" i="233"/>
  <c r="AT67" i="233"/>
  <c r="AN66" i="233"/>
  <c r="AQ55" i="233"/>
  <c r="AT59" i="233"/>
  <c r="AO55" i="233"/>
  <c r="AT57" i="233"/>
  <c r="AT47" i="233"/>
  <c r="AP44" i="233"/>
  <c r="AT45" i="233"/>
  <c r="AN44" i="233"/>
  <c r="AN33" i="233"/>
  <c r="AT34" i="233"/>
  <c r="AQ22" i="233"/>
  <c r="AT26" i="233"/>
  <c r="AT25" i="233"/>
  <c r="AP22" i="233"/>
  <c r="AQ11" i="233"/>
  <c r="AT15" i="233"/>
  <c r="AT14" i="233"/>
  <c r="AP11" i="233"/>
  <c r="AO11" i="233"/>
  <c r="AT13" i="233"/>
  <c r="AO88" i="232"/>
  <c r="AT90" i="232"/>
  <c r="AQ77" i="232"/>
  <c r="AT81" i="232"/>
  <c r="AU79" i="234"/>
  <c r="AV69" i="234"/>
  <c r="AM69" i="234"/>
  <c r="AU69" i="234"/>
  <c r="AG69" i="234"/>
  <c r="AV68" i="234"/>
  <c r="AM68" i="234"/>
  <c r="AU68" i="234"/>
  <c r="AG68" i="234"/>
  <c r="AV58" i="234"/>
  <c r="AM58" i="234"/>
  <c r="AU58" i="234"/>
  <c r="AG58" i="234"/>
  <c r="AV57" i="234"/>
  <c r="AM57" i="234"/>
  <c r="AV48" i="234"/>
  <c r="AM48" i="234"/>
  <c r="AU48" i="234"/>
  <c r="AG48" i="234"/>
  <c r="AV45" i="234"/>
  <c r="AM45" i="234"/>
  <c r="AV36" i="234"/>
  <c r="AM36" i="234"/>
  <c r="AV35" i="234"/>
  <c r="AM35" i="234"/>
  <c r="AU26" i="234"/>
  <c r="AV15" i="234"/>
  <c r="AM15" i="234"/>
  <c r="AV13" i="234"/>
  <c r="AM13" i="234"/>
  <c r="AV92" i="233"/>
  <c r="AM92" i="233"/>
  <c r="AV89" i="233"/>
  <c r="AM89" i="233"/>
  <c r="AV80" i="233"/>
  <c r="AM80" i="233"/>
  <c r="AU80" i="233"/>
  <c r="AG80" i="233"/>
  <c r="AV79" i="233"/>
  <c r="AM79" i="233"/>
  <c r="AU79" i="233"/>
  <c r="AG79" i="233"/>
  <c r="AV69" i="233"/>
  <c r="AM69" i="233"/>
  <c r="AV68" i="233"/>
  <c r="AM68" i="233"/>
  <c r="AU58" i="233"/>
  <c r="AV48" i="233"/>
  <c r="AM48" i="233"/>
  <c r="AV45" i="233"/>
  <c r="AM45" i="233"/>
  <c r="AU45" i="233"/>
  <c r="AG45" i="233"/>
  <c r="AV36" i="233"/>
  <c r="AM36" i="233"/>
  <c r="AU36" i="233"/>
  <c r="AG36" i="233"/>
  <c r="AV35" i="233"/>
  <c r="AM35" i="233"/>
  <c r="AU35" i="233"/>
  <c r="AG35" i="233"/>
  <c r="AU23" i="233"/>
  <c r="AV15" i="233"/>
  <c r="AM15" i="233"/>
  <c r="AU15" i="233"/>
  <c r="AG15" i="233"/>
  <c r="AV13" i="233"/>
  <c r="AM13" i="233"/>
  <c r="AU13" i="233"/>
  <c r="AG13" i="233"/>
  <c r="AV92" i="232"/>
  <c r="AM92" i="232"/>
  <c r="AU92" i="232"/>
  <c r="AG92" i="232"/>
  <c r="AV89" i="232"/>
  <c r="AM89" i="232"/>
  <c r="AU89" i="232"/>
  <c r="AG89" i="232"/>
  <c r="AV80" i="232"/>
  <c r="AM80" i="232"/>
  <c r="AV79" i="232"/>
  <c r="AM79" i="232"/>
  <c r="AU70" i="232"/>
  <c r="AT69" i="232"/>
  <c r="AP66" i="232"/>
  <c r="AT58" i="232"/>
  <c r="AP55" i="232"/>
  <c r="AT48" i="232"/>
  <c r="AQ44" i="232"/>
  <c r="AT46" i="232"/>
  <c r="AO44" i="232"/>
  <c r="AT59" i="231"/>
  <c r="AQ55" i="231"/>
  <c r="AT57" i="231"/>
  <c r="AO55" i="231"/>
  <c r="AT45" i="231"/>
  <c r="AN44" i="231"/>
  <c r="AT34" i="231"/>
  <c r="AN33" i="231"/>
  <c r="AT12" i="231"/>
  <c r="AN11" i="231"/>
  <c r="AT90" i="230"/>
  <c r="AO88" i="230"/>
  <c r="AT81" i="230"/>
  <c r="AQ77" i="230"/>
  <c r="AT58" i="230"/>
  <c r="AP55" i="230"/>
  <c r="AT56" i="230"/>
  <c r="AN55" i="230"/>
  <c r="AV80" i="234"/>
  <c r="AM80" i="234"/>
  <c r="AU78" i="234"/>
  <c r="AG78" i="234"/>
  <c r="AU70" i="234"/>
  <c r="AV67" i="234"/>
  <c r="AM67" i="234"/>
  <c r="AU59" i="234"/>
  <c r="AV47" i="234"/>
  <c r="AM47" i="234"/>
  <c r="AV46" i="234"/>
  <c r="AM46" i="234"/>
  <c r="AU46" i="234"/>
  <c r="AG46" i="234"/>
  <c r="AV37" i="234"/>
  <c r="AM37" i="234"/>
  <c r="AV34" i="234"/>
  <c r="AM34" i="234"/>
  <c r="AV25" i="234"/>
  <c r="AM25" i="234"/>
  <c r="AV24" i="234"/>
  <c r="AM24" i="234"/>
  <c r="AU24" i="234"/>
  <c r="AG24" i="234"/>
  <c r="AV14" i="234"/>
  <c r="AM14" i="234"/>
  <c r="AU12" i="234"/>
  <c r="AU90" i="233"/>
  <c r="AU81" i="233"/>
  <c r="AV78" i="233"/>
  <c r="AM78" i="233"/>
  <c r="AV67" i="233"/>
  <c r="AM67" i="233"/>
  <c r="AU67" i="233"/>
  <c r="AG67" i="233"/>
  <c r="AV56" i="233"/>
  <c r="AM56" i="233"/>
  <c r="AU46" i="233"/>
  <c r="AV34" i="233"/>
  <c r="AM34" i="233"/>
  <c r="AU34" i="233"/>
  <c r="AG34" i="233"/>
  <c r="AV25" i="233"/>
  <c r="AM25" i="233"/>
  <c r="AU25" i="233"/>
  <c r="AG25" i="233"/>
  <c r="AV24" i="233"/>
  <c r="AM24" i="233"/>
  <c r="AV14" i="233"/>
  <c r="AM14" i="233"/>
  <c r="AU14" i="233"/>
  <c r="AG14" i="233"/>
  <c r="AU91" i="232"/>
  <c r="AV78" i="232"/>
  <c r="AM78" i="232"/>
  <c r="AU78" i="232"/>
  <c r="AG78" i="232"/>
  <c r="AV69" i="232"/>
  <c r="AM69" i="232"/>
  <c r="AU69" i="232"/>
  <c r="AG69" i="232"/>
  <c r="AQ55" i="232"/>
  <c r="AT59" i="232"/>
  <c r="AN33" i="232"/>
  <c r="AT34" i="232"/>
  <c r="AQ11" i="232"/>
  <c r="AT15" i="232"/>
  <c r="AT14" i="232"/>
  <c r="AP11" i="232"/>
  <c r="AO11" i="232"/>
  <c r="AT13" i="232"/>
  <c r="AO88" i="231"/>
  <c r="AT90" i="231"/>
  <c r="AQ77" i="231"/>
  <c r="AT81" i="231"/>
  <c r="AP66" i="231"/>
  <c r="AT69" i="231"/>
  <c r="AT68" i="231"/>
  <c r="AO66" i="231"/>
  <c r="AP55" i="231"/>
  <c r="AT58" i="231"/>
  <c r="AT48" i="231"/>
  <c r="AQ44" i="231"/>
  <c r="AN22" i="231"/>
  <c r="AT23" i="231"/>
  <c r="AP77" i="230"/>
  <c r="AT80" i="230"/>
  <c r="AT79" i="230"/>
  <c r="AO77" i="230"/>
  <c r="AT37" i="230"/>
  <c r="AQ33" i="230"/>
  <c r="AP33" i="230"/>
  <c r="AT36" i="230"/>
  <c r="AT35" i="230"/>
  <c r="AO33" i="230"/>
  <c r="AT12" i="230"/>
  <c r="AN11" i="230"/>
  <c r="AV68" i="232"/>
  <c r="AM68" i="232"/>
  <c r="AV58" i="232"/>
  <c r="AM58" i="232"/>
  <c r="AV57" i="232"/>
  <c r="AM57" i="232"/>
  <c r="AU57" i="232"/>
  <c r="AG57" i="232"/>
  <c r="AU48" i="232"/>
  <c r="AV25" i="232"/>
  <c r="AM25" i="232"/>
  <c r="AU25" i="232"/>
  <c r="AG25" i="232"/>
  <c r="AV24" i="232"/>
  <c r="AM24" i="232"/>
  <c r="AV15" i="232"/>
  <c r="AM15" i="232"/>
  <c r="AU15" i="232"/>
  <c r="AG15" i="232"/>
  <c r="AV13" i="232"/>
  <c r="AM13" i="232"/>
  <c r="AU13" i="232"/>
  <c r="AG13" i="232"/>
  <c r="AV92" i="231"/>
  <c r="AM92" i="231"/>
  <c r="AU92" i="231"/>
  <c r="AG92" i="231"/>
  <c r="AV89" i="231"/>
  <c r="AM89" i="231"/>
  <c r="AU89" i="231"/>
  <c r="AG89" i="231"/>
  <c r="AV80" i="231"/>
  <c r="AM80" i="231"/>
  <c r="AV79" i="231"/>
  <c r="AM79" i="231"/>
  <c r="AU57" i="231"/>
  <c r="AU45" i="231"/>
  <c r="AU36" i="231"/>
  <c r="AU35" i="231"/>
  <c r="AV26" i="231"/>
  <c r="AM26" i="231"/>
  <c r="AV23" i="231"/>
  <c r="AM23" i="231"/>
  <c r="AU23" i="231"/>
  <c r="AG23" i="231"/>
  <c r="AU15" i="231"/>
  <c r="AU13" i="231"/>
  <c r="AU92" i="230"/>
  <c r="AU89" i="230"/>
  <c r="AU69" i="230"/>
  <c r="AU68" i="230"/>
  <c r="AV58" i="230"/>
  <c r="AM58" i="230"/>
  <c r="AV57" i="230"/>
  <c r="AM57" i="230"/>
  <c r="AU57" i="230"/>
  <c r="AG57" i="230"/>
  <c r="AU48" i="230"/>
  <c r="AV26" i="230"/>
  <c r="AM26" i="230"/>
  <c r="AU26" i="230"/>
  <c r="AG26" i="230"/>
  <c r="AV23" i="230"/>
  <c r="AM23" i="230"/>
  <c r="AV67" i="232"/>
  <c r="AM67" i="232"/>
  <c r="AU67" i="232"/>
  <c r="AG67" i="232"/>
  <c r="AU56" i="232"/>
  <c r="AV47" i="232"/>
  <c r="AM47" i="232"/>
  <c r="AU47" i="232"/>
  <c r="AG47" i="232"/>
  <c r="AV46" i="232"/>
  <c r="AM46" i="232"/>
  <c r="AV36" i="232"/>
  <c r="AM36" i="232"/>
  <c r="AU36" i="232"/>
  <c r="AG36" i="232"/>
  <c r="AV35" i="232"/>
  <c r="AM35" i="232"/>
  <c r="AU35" i="232"/>
  <c r="AG35" i="232"/>
  <c r="AV26" i="232"/>
  <c r="AM26" i="232"/>
  <c r="AU26" i="232"/>
  <c r="AG26" i="232"/>
  <c r="AV23" i="232"/>
  <c r="AM23" i="232"/>
  <c r="AV14" i="232"/>
  <c r="AM14" i="232"/>
  <c r="AU14" i="232"/>
  <c r="AG14" i="232"/>
  <c r="AU91" i="231"/>
  <c r="AV70" i="231"/>
  <c r="AM70" i="231"/>
  <c r="AU67" i="231"/>
  <c r="AV59" i="231"/>
  <c r="AM59" i="231"/>
  <c r="AV56" i="231"/>
  <c r="AM56" i="231"/>
  <c r="AU56" i="231"/>
  <c r="AG56" i="231"/>
  <c r="AU47" i="231"/>
  <c r="AU37" i="231"/>
  <c r="AV34" i="231"/>
  <c r="AM34" i="231"/>
  <c r="AV25" i="231"/>
  <c r="AM25" i="231"/>
  <c r="AV24" i="231"/>
  <c r="AM24" i="231"/>
  <c r="AU24" i="231"/>
  <c r="AG24" i="231"/>
  <c r="AV14" i="231"/>
  <c r="AM14" i="231"/>
  <c r="AU12" i="231"/>
  <c r="AU90" i="230"/>
  <c r="AU81" i="230"/>
  <c r="AV78" i="230"/>
  <c r="AM78" i="230"/>
  <c r="AV67" i="230"/>
  <c r="AM67" i="230"/>
  <c r="AU67" i="230"/>
  <c r="AG67" i="230"/>
  <c r="AV56" i="230"/>
  <c r="AM56" i="230"/>
  <c r="AU46" i="230"/>
  <c r="AV34" i="230"/>
  <c r="AM34" i="230"/>
  <c r="AU34" i="230"/>
  <c r="AG34" i="230"/>
  <c r="AV25" i="230"/>
  <c r="AM25" i="230"/>
  <c r="AU25" i="230"/>
  <c r="AG25" i="230"/>
  <c r="AV24" i="230"/>
  <c r="AM24" i="230"/>
  <c r="AV14" i="230"/>
  <c r="AM14" i="230"/>
  <c r="AU14" i="230"/>
  <c r="AG14" i="230"/>
  <c r="AT90" i="239"/>
  <c r="AO88" i="239"/>
  <c r="AV91" i="239"/>
  <c r="AM91" i="239"/>
  <c r="AU91" i="239"/>
  <c r="AG91" i="239"/>
  <c r="AV90" i="239"/>
  <c r="AM90" i="239"/>
  <c r="AG90" i="239" s="1"/>
  <c r="AT81" i="239"/>
  <c r="AQ77" i="239"/>
  <c r="AV92" i="239"/>
  <c r="AM92" i="239"/>
  <c r="AG92" i="239" s="1"/>
  <c r="AV89" i="239"/>
  <c r="AM89" i="239"/>
  <c r="AG89" i="239" s="1"/>
  <c r="AG81" i="239"/>
  <c r="AU81" i="239"/>
  <c r="AV78" i="239"/>
  <c r="AM78" i="239"/>
  <c r="AG78" i="239" s="1"/>
  <c r="AT68" i="239"/>
  <c r="AO66" i="239"/>
  <c r="AV70" i="239"/>
  <c r="AM70" i="239"/>
  <c r="AU70" i="239"/>
  <c r="AG70" i="239"/>
  <c r="AV56" i="239"/>
  <c r="AM56" i="239"/>
  <c r="AG56" i="239" s="1"/>
  <c r="AT47" i="239"/>
  <c r="AP44" i="239"/>
  <c r="AT45" i="239"/>
  <c r="AN44" i="239"/>
  <c r="AT36" i="239"/>
  <c r="AP33" i="239"/>
  <c r="AT35" i="239"/>
  <c r="AO33" i="239"/>
  <c r="AV69" i="239"/>
  <c r="AM69" i="239"/>
  <c r="AG69" i="239" s="1"/>
  <c r="AV68" i="239"/>
  <c r="AM68" i="239"/>
  <c r="AG68" i="239" s="1"/>
  <c r="AV58" i="239"/>
  <c r="AM58" i="239"/>
  <c r="AG58" i="239" s="1"/>
  <c r="AV57" i="239"/>
  <c r="AM57" i="239"/>
  <c r="AU57" i="239"/>
  <c r="AG57" i="239"/>
  <c r="AT48" i="239"/>
  <c r="AQ44" i="239"/>
  <c r="AG47" i="239"/>
  <c r="AU47" i="239"/>
  <c r="AG37" i="239"/>
  <c r="AU37" i="239"/>
  <c r="AG34" i="239"/>
  <c r="AU34" i="239"/>
  <c r="AT24" i="239"/>
  <c r="AO22" i="239"/>
  <c r="AT91" i="238"/>
  <c r="AP88" i="238"/>
  <c r="AT79" i="238"/>
  <c r="AO77" i="238"/>
  <c r="AV48" i="239"/>
  <c r="AM48" i="239"/>
  <c r="AU48" i="239"/>
  <c r="AG48" i="239"/>
  <c r="AV45" i="239"/>
  <c r="AM45" i="239"/>
  <c r="AG45" i="239" s="1"/>
  <c r="AV36" i="239"/>
  <c r="AM36" i="239"/>
  <c r="AG36" i="239" s="1"/>
  <c r="AV35" i="239"/>
  <c r="AM35" i="239"/>
  <c r="AG35" i="239" s="1"/>
  <c r="AT12" i="239"/>
  <c r="AN11" i="239"/>
  <c r="AQ88" i="238"/>
  <c r="AT92" i="238"/>
  <c r="AT89" i="238"/>
  <c r="AN88" i="238"/>
  <c r="AT78" i="238"/>
  <c r="AN77" i="238"/>
  <c r="AV25" i="239"/>
  <c r="AM25" i="239"/>
  <c r="AU25" i="239"/>
  <c r="AG25" i="239"/>
  <c r="AV24" i="239"/>
  <c r="AM24" i="239"/>
  <c r="AG24" i="239" s="1"/>
  <c r="AV14" i="239"/>
  <c r="AM14" i="239"/>
  <c r="AU14" i="239"/>
  <c r="AG14" i="239"/>
  <c r="AV12" i="239"/>
  <c r="AM12" i="239"/>
  <c r="AU12" i="239"/>
  <c r="AG12" i="239"/>
  <c r="AV91" i="238"/>
  <c r="AM91" i="238"/>
  <c r="AG91" i="238" s="1"/>
  <c r="AV90" i="238"/>
  <c r="AM90" i="238"/>
  <c r="AU90" i="238"/>
  <c r="AG90" i="238"/>
  <c r="AV81" i="238"/>
  <c r="AM81" i="238"/>
  <c r="AU81" i="238"/>
  <c r="AG81" i="238"/>
  <c r="AV69" i="238"/>
  <c r="AM69" i="238"/>
  <c r="AG69" i="238" s="1"/>
  <c r="AT67" i="238"/>
  <c r="AN66" i="238"/>
  <c r="AT34" i="238"/>
  <c r="AN33" i="238"/>
  <c r="AV26" i="239"/>
  <c r="AM26" i="239"/>
  <c r="AU26" i="239"/>
  <c r="AG26" i="239"/>
  <c r="AV23" i="239"/>
  <c r="AM23" i="239"/>
  <c r="AG23" i="239" s="1"/>
  <c r="AG80" i="238"/>
  <c r="AU80" i="238"/>
  <c r="AG79" i="238"/>
  <c r="AU79" i="238"/>
  <c r="AT68" i="238"/>
  <c r="AO66" i="238"/>
  <c r="AV70" i="238"/>
  <c r="AM70" i="238"/>
  <c r="AG70" i="238" s="1"/>
  <c r="AT48" i="238"/>
  <c r="AQ44" i="238"/>
  <c r="AV67" i="238"/>
  <c r="AM67" i="238"/>
  <c r="AG67" i="238" s="1"/>
  <c r="AG59" i="238"/>
  <c r="AU59" i="238"/>
  <c r="AV47" i="238"/>
  <c r="AM47" i="238"/>
  <c r="AG47" i="238" s="1"/>
  <c r="AV46" i="238"/>
  <c r="AM46" i="238"/>
  <c r="AU46" i="238"/>
  <c r="AG46" i="238"/>
  <c r="AV37" i="238"/>
  <c r="AM37" i="238"/>
  <c r="AG37" i="238" s="1"/>
  <c r="AV34" i="238"/>
  <c r="AM34" i="238"/>
  <c r="AG34" i="238" s="1"/>
  <c r="AG25" i="238"/>
  <c r="AU25" i="238"/>
  <c r="AT26" i="238"/>
  <c r="AQ22" i="238"/>
  <c r="AT14" i="238"/>
  <c r="AP11" i="238"/>
  <c r="AT13" i="238"/>
  <c r="AO11" i="238"/>
  <c r="AT89" i="237"/>
  <c r="AN88" i="237"/>
  <c r="AT68" i="237"/>
  <c r="AO66" i="237"/>
  <c r="AG57" i="238"/>
  <c r="AU57" i="238"/>
  <c r="AV48" i="238"/>
  <c r="AM48" i="238"/>
  <c r="AU48" i="238"/>
  <c r="AG48" i="238"/>
  <c r="AV45" i="238"/>
  <c r="AM45" i="238"/>
  <c r="AG45" i="238" s="1"/>
  <c r="AV36" i="238"/>
  <c r="AM36" i="238"/>
  <c r="AG36" i="238" s="1"/>
  <c r="AV35" i="238"/>
  <c r="AM35" i="238"/>
  <c r="AG35" i="238" s="1"/>
  <c r="AG26" i="238"/>
  <c r="AU26" i="238"/>
  <c r="AT25" i="238"/>
  <c r="AP22" i="238"/>
  <c r="AP88" i="237"/>
  <c r="AT91" i="237"/>
  <c r="AQ66" i="237"/>
  <c r="AT70" i="237"/>
  <c r="AT67" i="237"/>
  <c r="AN66" i="237"/>
  <c r="AQ55" i="237"/>
  <c r="AT59" i="237"/>
  <c r="AO55" i="237"/>
  <c r="AT57" i="237"/>
  <c r="AV15" i="238"/>
  <c r="AM15" i="238"/>
  <c r="AG15" i="238" s="1"/>
  <c r="AV13" i="238"/>
  <c r="AM13" i="238"/>
  <c r="AG13" i="238" s="1"/>
  <c r="AV92" i="237"/>
  <c r="AM92" i="237"/>
  <c r="AG92" i="237" s="1"/>
  <c r="AG89" i="237"/>
  <c r="AU89" i="237"/>
  <c r="AV69" i="237"/>
  <c r="AM69" i="237"/>
  <c r="AG69" i="237" s="1"/>
  <c r="AV68" i="237"/>
  <c r="AM68" i="237"/>
  <c r="AG68" i="237" s="1"/>
  <c r="AV58" i="237"/>
  <c r="AM58" i="237"/>
  <c r="AG58" i="237" s="1"/>
  <c r="AV57" i="237"/>
  <c r="AM57" i="237"/>
  <c r="AU57" i="237"/>
  <c r="AG57" i="237"/>
  <c r="AV48" i="237"/>
  <c r="AM48" i="237"/>
  <c r="AG48" i="237" s="1"/>
  <c r="AP33" i="237"/>
  <c r="AT36" i="237"/>
  <c r="AJ26" i="237"/>
  <c r="AF26" i="237"/>
  <c r="AD26" i="237"/>
  <c r="AE26" i="237"/>
  <c r="AK14" i="237"/>
  <c r="AC14" i="237"/>
  <c r="AT67" i="236"/>
  <c r="AN66" i="236"/>
  <c r="AT57" i="236"/>
  <c r="AO55" i="236"/>
  <c r="AT45" i="236"/>
  <c r="AN44" i="236"/>
  <c r="AT89" i="235"/>
  <c r="AN88" i="235"/>
  <c r="AT68" i="235"/>
  <c r="AO66" i="235"/>
  <c r="AT56" i="235"/>
  <c r="AN55" i="235"/>
  <c r="AT46" i="235"/>
  <c r="AO44" i="235"/>
  <c r="AV24" i="238"/>
  <c r="AM24" i="238"/>
  <c r="AU24" i="238"/>
  <c r="AG24" i="238"/>
  <c r="AV14" i="238"/>
  <c r="AM14" i="238"/>
  <c r="AG14" i="238" s="1"/>
  <c r="AV12" i="238"/>
  <c r="AM12" i="238"/>
  <c r="AG12" i="238" s="1"/>
  <c r="AV91" i="237"/>
  <c r="AM91" i="237"/>
  <c r="AU91" i="237"/>
  <c r="AG91" i="237"/>
  <c r="AV90" i="237"/>
  <c r="AM90" i="237"/>
  <c r="AG90" i="237" s="1"/>
  <c r="AV81" i="237"/>
  <c r="AM81" i="237"/>
  <c r="AG81" i="237" s="1"/>
  <c r="AV78" i="237"/>
  <c r="AM78" i="237"/>
  <c r="AG78" i="237" s="1"/>
  <c r="AV67" i="237"/>
  <c r="AM67" i="237"/>
  <c r="AU67" i="237"/>
  <c r="AG67" i="237"/>
  <c r="AV59" i="237"/>
  <c r="AM59" i="237"/>
  <c r="AU59" i="237"/>
  <c r="AG59" i="237"/>
  <c r="AV56" i="237"/>
  <c r="AM56" i="237"/>
  <c r="AG56" i="237" s="1"/>
  <c r="AT48" i="237"/>
  <c r="AQ44" i="237"/>
  <c r="AU36" i="237"/>
  <c r="AG36" i="237"/>
  <c r="AV23" i="237"/>
  <c r="AM23" i="237"/>
  <c r="AV24" i="237"/>
  <c r="AM24" i="237"/>
  <c r="AG24" i="237" s="1"/>
  <c r="AT14" i="237"/>
  <c r="AP11" i="237"/>
  <c r="AT78" i="236"/>
  <c r="AN77" i="236"/>
  <c r="AG46" i="237"/>
  <c r="AU46" i="237"/>
  <c r="AU24" i="237"/>
  <c r="AF15" i="237"/>
  <c r="AE12" i="237"/>
  <c r="AG91" i="236"/>
  <c r="AU91" i="236"/>
  <c r="AG80" i="236"/>
  <c r="AU80" i="236"/>
  <c r="AG79" i="236"/>
  <c r="AU79" i="236"/>
  <c r="AG70" i="236"/>
  <c r="AU70" i="236"/>
  <c r="AU56" i="236"/>
  <c r="AG56" i="236"/>
  <c r="AV59" i="236"/>
  <c r="AM59" i="236"/>
  <c r="AV57" i="236"/>
  <c r="AM57" i="236"/>
  <c r="AG57" i="236" s="1"/>
  <c r="AU46" i="236"/>
  <c r="AT90" i="235"/>
  <c r="AO88" i="235"/>
  <c r="AU80" i="235"/>
  <c r="AG80" i="235"/>
  <c r="AN66" i="235"/>
  <c r="AT67" i="235"/>
  <c r="AK47" i="235"/>
  <c r="AC47" i="235"/>
  <c r="AT48" i="235"/>
  <c r="AQ44" i="235"/>
  <c r="AU36" i="235"/>
  <c r="AV24" i="235"/>
  <c r="AM24" i="235"/>
  <c r="AG24" i="235" s="1"/>
  <c r="AT12" i="235"/>
  <c r="AN11" i="235"/>
  <c r="AT90" i="234"/>
  <c r="AO88" i="234"/>
  <c r="AV34" i="237"/>
  <c r="AM34" i="237"/>
  <c r="AG34" i="237" s="1"/>
  <c r="AG23" i="237"/>
  <c r="AU23" i="237"/>
  <c r="AV25" i="237"/>
  <c r="AM25" i="237"/>
  <c r="AU25" i="237"/>
  <c r="AG25" i="237"/>
  <c r="AV13" i="237"/>
  <c r="AM13" i="237"/>
  <c r="AU13" i="237"/>
  <c r="AG13" i="237"/>
  <c r="AV92" i="236"/>
  <c r="AM92" i="236"/>
  <c r="AU92" i="236"/>
  <c r="AG92" i="236"/>
  <c r="AV89" i="236"/>
  <c r="AM89" i="236"/>
  <c r="AU89" i="236"/>
  <c r="AG89" i="236"/>
  <c r="AV81" i="236"/>
  <c r="AM81" i="236"/>
  <c r="AU81" i="236"/>
  <c r="AG81" i="236"/>
  <c r="AJ69" i="236"/>
  <c r="AF69" i="236"/>
  <c r="AD69" i="236"/>
  <c r="AE69" i="236"/>
  <c r="AN55" i="236"/>
  <c r="AT56" i="236"/>
  <c r="AU48" i="236"/>
  <c r="AG48" i="236"/>
  <c r="AV37" i="236"/>
  <c r="AM37" i="236"/>
  <c r="AV35" i="236"/>
  <c r="AM35" i="236"/>
  <c r="AV25" i="236"/>
  <c r="AM25" i="236"/>
  <c r="AG25" i="236" s="1"/>
  <c r="AU23" i="236"/>
  <c r="AG23" i="236"/>
  <c r="AU70" i="235"/>
  <c r="AG70" i="235"/>
  <c r="AV68" i="235"/>
  <c r="AM68" i="235"/>
  <c r="AG68" i="235" s="1"/>
  <c r="AO55" i="235"/>
  <c r="AT57" i="235"/>
  <c r="AV58" i="235"/>
  <c r="AM58" i="235"/>
  <c r="AV56" i="235"/>
  <c r="AM56" i="235"/>
  <c r="AU45" i="235"/>
  <c r="AU34" i="235"/>
  <c r="AG34" i="235"/>
  <c r="AU26" i="235"/>
  <c r="AG26" i="235"/>
  <c r="AV68" i="236"/>
  <c r="AM68" i="236"/>
  <c r="AG68" i="236" s="1"/>
  <c r="AG67" i="236"/>
  <c r="AU67" i="236"/>
  <c r="AU58" i="236"/>
  <c r="AG58" i="236"/>
  <c r="AV46" i="236"/>
  <c r="AM46" i="236"/>
  <c r="AG46" i="236" s="1"/>
  <c r="AV36" i="236"/>
  <c r="AM36" i="236"/>
  <c r="AG36" i="236" s="1"/>
  <c r="AG35" i="236"/>
  <c r="AU35" i="236"/>
  <c r="AV24" i="236"/>
  <c r="AM24" i="236"/>
  <c r="AU24" i="236"/>
  <c r="AG24" i="236"/>
  <c r="AV14" i="236"/>
  <c r="AM14" i="236"/>
  <c r="AG14" i="236" s="1"/>
  <c r="AV12" i="236"/>
  <c r="AM12" i="236"/>
  <c r="AG12" i="236" s="1"/>
  <c r="AU12" i="236"/>
  <c r="AV91" i="235"/>
  <c r="AM91" i="235"/>
  <c r="AU91" i="235"/>
  <c r="AG91" i="235"/>
  <c r="AG90" i="235"/>
  <c r="AU90" i="235"/>
  <c r="AV81" i="235"/>
  <c r="AM81" i="235"/>
  <c r="AG81" i="235" s="1"/>
  <c r="AU81" i="235"/>
  <c r="AG56" i="235"/>
  <c r="AU56" i="235"/>
  <c r="AV46" i="235"/>
  <c r="AM46" i="235"/>
  <c r="AG46" i="235" s="1"/>
  <c r="AU46" i="235"/>
  <c r="AE46" i="235"/>
  <c r="AV36" i="235"/>
  <c r="AM36" i="235"/>
  <c r="AG36" i="235" s="1"/>
  <c r="AG14" i="235"/>
  <c r="AU14" i="235"/>
  <c r="AG12" i="235"/>
  <c r="AU12" i="235"/>
  <c r="AG90" i="234"/>
  <c r="AU90" i="234"/>
  <c r="AT80" i="234"/>
  <c r="AP77" i="234"/>
  <c r="AT79" i="234"/>
  <c r="AO77" i="234"/>
  <c r="AV81" i="234"/>
  <c r="AM81" i="234"/>
  <c r="AG81" i="234" s="1"/>
  <c r="AT67" i="234"/>
  <c r="AN66" i="234"/>
  <c r="AT36" i="234"/>
  <c r="AP33" i="234"/>
  <c r="AT35" i="234"/>
  <c r="AO33" i="234"/>
  <c r="AT14" i="234"/>
  <c r="AP11" i="234"/>
  <c r="AT13" i="234"/>
  <c r="AO11" i="234"/>
  <c r="AT89" i="233"/>
  <c r="AN88" i="233"/>
  <c r="AT68" i="233"/>
  <c r="AO66" i="233"/>
  <c r="AT48" i="233"/>
  <c r="AQ44" i="233"/>
  <c r="AT46" i="233"/>
  <c r="AO44" i="233"/>
  <c r="AG59" i="236"/>
  <c r="AU59" i="236"/>
  <c r="AV45" i="236"/>
  <c r="AM45" i="236"/>
  <c r="AG45" i="236" s="1"/>
  <c r="AG37" i="236"/>
  <c r="AU37" i="236"/>
  <c r="CQ26" i="236"/>
  <c r="AV26" i="236"/>
  <c r="AM26" i="236"/>
  <c r="AG26" i="236"/>
  <c r="AU26" i="236"/>
  <c r="AG58" i="235"/>
  <c r="AU58" i="235"/>
  <c r="AV48" i="235"/>
  <c r="AM48" i="235"/>
  <c r="AG48" i="235" s="1"/>
  <c r="AU48" i="235"/>
  <c r="AV45" i="235"/>
  <c r="AM45" i="235"/>
  <c r="AG45" i="235" s="1"/>
  <c r="AV37" i="235"/>
  <c r="AM37" i="235"/>
  <c r="AU37" i="235"/>
  <c r="AG37" i="235"/>
  <c r="AV35" i="235"/>
  <c r="AM35" i="235"/>
  <c r="AU35" i="235"/>
  <c r="AG35" i="235"/>
  <c r="AG23" i="235"/>
  <c r="AU23" i="235"/>
  <c r="AG15" i="235"/>
  <c r="AU15" i="235"/>
  <c r="AG13" i="235"/>
  <c r="AU13" i="235"/>
  <c r="AG92" i="234"/>
  <c r="AU92" i="234"/>
  <c r="AG89" i="234"/>
  <c r="AU89" i="234"/>
  <c r="AT81" i="234"/>
  <c r="AQ77" i="234"/>
  <c r="AT78" i="234"/>
  <c r="AN77" i="234"/>
  <c r="AP66" i="234"/>
  <c r="AT69" i="234"/>
  <c r="AT68" i="234"/>
  <c r="AO66" i="234"/>
  <c r="AP55" i="234"/>
  <c r="AT58" i="234"/>
  <c r="AT48" i="234"/>
  <c r="AQ44" i="234"/>
  <c r="AN22" i="234"/>
  <c r="AT23" i="234"/>
  <c r="AP77" i="233"/>
  <c r="AT80" i="233"/>
  <c r="AT79" i="233"/>
  <c r="AO77" i="233"/>
  <c r="AT37" i="233"/>
  <c r="AQ33" i="233"/>
  <c r="AP33" i="233"/>
  <c r="AT36" i="233"/>
  <c r="AT35" i="233"/>
  <c r="AO33" i="233"/>
  <c r="AT12" i="233"/>
  <c r="AN11" i="233"/>
  <c r="AQ88" i="232"/>
  <c r="AT92" i="232"/>
  <c r="AT89" i="232"/>
  <c r="AN88" i="232"/>
  <c r="AT78" i="232"/>
  <c r="AN77" i="232"/>
  <c r="AV79" i="234"/>
  <c r="AM79" i="234"/>
  <c r="AG79" i="234" s="1"/>
  <c r="AG57" i="234"/>
  <c r="AU57" i="234"/>
  <c r="AG45" i="234"/>
  <c r="AU45" i="234"/>
  <c r="AG36" i="234"/>
  <c r="AU36" i="234"/>
  <c r="AG35" i="234"/>
  <c r="AU35" i="234"/>
  <c r="AV26" i="234"/>
  <c r="AM26" i="234"/>
  <c r="AG26" i="234" s="1"/>
  <c r="AV23" i="234"/>
  <c r="AM23" i="234"/>
  <c r="AU23" i="234"/>
  <c r="AG23" i="234"/>
  <c r="AG15" i="234"/>
  <c r="AU15" i="234"/>
  <c r="AG13" i="234"/>
  <c r="AU13" i="234"/>
  <c r="AG92" i="233"/>
  <c r="AU92" i="233"/>
  <c r="AG89" i="233"/>
  <c r="AU89" i="233"/>
  <c r="AG69" i="233"/>
  <c r="AU69" i="233"/>
  <c r="AG68" i="233"/>
  <c r="AU68" i="233"/>
  <c r="AV58" i="233"/>
  <c r="AM58" i="233"/>
  <c r="AG58" i="233" s="1"/>
  <c r="AV57" i="233"/>
  <c r="AM57" i="233"/>
  <c r="AU57" i="233"/>
  <c r="AG57" i="233"/>
  <c r="AG48" i="233"/>
  <c r="AU48" i="233"/>
  <c r="AV26" i="233"/>
  <c r="AM26" i="233"/>
  <c r="AU26" i="233"/>
  <c r="AG26" i="233"/>
  <c r="AV23" i="233"/>
  <c r="AM23" i="233"/>
  <c r="AG23" i="233" s="1"/>
  <c r="AG80" i="232"/>
  <c r="AU80" i="232"/>
  <c r="AG79" i="232"/>
  <c r="AU79" i="232"/>
  <c r="AT68" i="232"/>
  <c r="AO66" i="232"/>
  <c r="AV70" i="232"/>
  <c r="AM70" i="232"/>
  <c r="AG70" i="232" s="1"/>
  <c r="AT56" i="232"/>
  <c r="AN55" i="232"/>
  <c r="AT91" i="231"/>
  <c r="AP88" i="231"/>
  <c r="AT79" i="231"/>
  <c r="AO77" i="231"/>
  <c r="AT67" i="231"/>
  <c r="AN66" i="231"/>
  <c r="AT36" i="231"/>
  <c r="AP33" i="231"/>
  <c r="AT35" i="231"/>
  <c r="AO33" i="231"/>
  <c r="AT14" i="231"/>
  <c r="AP11" i="231"/>
  <c r="AT13" i="231"/>
  <c r="AO11" i="231"/>
  <c r="AT89" i="230"/>
  <c r="AN88" i="230"/>
  <c r="AT68" i="230"/>
  <c r="AO66" i="230"/>
  <c r="AT48" i="230"/>
  <c r="AQ44" i="230"/>
  <c r="AT46" i="230"/>
  <c r="AO44" i="230"/>
  <c r="AG80" i="234"/>
  <c r="AU80" i="234"/>
  <c r="AV70" i="234"/>
  <c r="AM70" i="234"/>
  <c r="AG70" i="234" s="1"/>
  <c r="AG67" i="234"/>
  <c r="AU67" i="234"/>
  <c r="AV59" i="234"/>
  <c r="AM59" i="234"/>
  <c r="AG59" i="234" s="1"/>
  <c r="AV56" i="234"/>
  <c r="AM56" i="234"/>
  <c r="AU56" i="234"/>
  <c r="AG56" i="234"/>
  <c r="AG47" i="234"/>
  <c r="AU47" i="234"/>
  <c r="AG37" i="234"/>
  <c r="AU37" i="234"/>
  <c r="AG34" i="234"/>
  <c r="AU34" i="234"/>
  <c r="AG25" i="234"/>
  <c r="AU25" i="234"/>
  <c r="AG14" i="234"/>
  <c r="AU14" i="234"/>
  <c r="AV12" i="234"/>
  <c r="AM12" i="234"/>
  <c r="AG12" i="234" s="1"/>
  <c r="AV91" i="233"/>
  <c r="AM91" i="233"/>
  <c r="AU91" i="233"/>
  <c r="AG91" i="233"/>
  <c r="AV90" i="233"/>
  <c r="AM90" i="233"/>
  <c r="AG90" i="233" s="1"/>
  <c r="AV81" i="233"/>
  <c r="AM81" i="233"/>
  <c r="AG81" i="233" s="1"/>
  <c r="AG78" i="233"/>
  <c r="AU78" i="233"/>
  <c r="AV70" i="233"/>
  <c r="AM70" i="233"/>
  <c r="AU70" i="233"/>
  <c r="AG70" i="233"/>
  <c r="AV59" i="233"/>
  <c r="AM59" i="233"/>
  <c r="AU59" i="233"/>
  <c r="AG59" i="233"/>
  <c r="AG56" i="233"/>
  <c r="AU56" i="233"/>
  <c r="AV47" i="233"/>
  <c r="AM47" i="233"/>
  <c r="AU47" i="233"/>
  <c r="AG47" i="233"/>
  <c r="AV46" i="233"/>
  <c r="AM46" i="233"/>
  <c r="AG46" i="233" s="1"/>
  <c r="AV37" i="233"/>
  <c r="AM37" i="233"/>
  <c r="AU37" i="233"/>
  <c r="AG37" i="233"/>
  <c r="AG24" i="233"/>
  <c r="AU24" i="233"/>
  <c r="AV12" i="233"/>
  <c r="AM12" i="233"/>
  <c r="AU12" i="233"/>
  <c r="AG12" i="233"/>
  <c r="AV91" i="232"/>
  <c r="AM91" i="232"/>
  <c r="AG91" i="232" s="1"/>
  <c r="AV90" i="232"/>
  <c r="AM90" i="232"/>
  <c r="AU90" i="232"/>
  <c r="AG90" i="232"/>
  <c r="AV81" i="232"/>
  <c r="AM81" i="232"/>
  <c r="AU81" i="232"/>
  <c r="AG81" i="232"/>
  <c r="AT70" i="232"/>
  <c r="AQ66" i="232"/>
  <c r="AT67" i="232"/>
  <c r="AN66" i="232"/>
  <c r="AO55" i="232"/>
  <c r="AT57" i="232"/>
  <c r="AT47" i="232"/>
  <c r="AP44" i="232"/>
  <c r="AT45" i="232"/>
  <c r="AN44" i="232"/>
  <c r="AT37" i="232"/>
  <c r="AQ33" i="232"/>
  <c r="AP33" i="232"/>
  <c r="AT36" i="232"/>
  <c r="AT35" i="232"/>
  <c r="AO33" i="232"/>
  <c r="AT25" i="232"/>
  <c r="AP22" i="232"/>
  <c r="CQ26" i="232"/>
  <c r="AT12" i="232"/>
  <c r="AN11" i="232"/>
  <c r="AQ88" i="231"/>
  <c r="AT92" i="231"/>
  <c r="AT89" i="231"/>
  <c r="AN88" i="231"/>
  <c r="AT78" i="231"/>
  <c r="AN77" i="231"/>
  <c r="AN55" i="231"/>
  <c r="AT56" i="231"/>
  <c r="AT46" i="231"/>
  <c r="AO44" i="231"/>
  <c r="AT24" i="231"/>
  <c r="AO22" i="231"/>
  <c r="AP88" i="230"/>
  <c r="AT91" i="230"/>
  <c r="AQ66" i="230"/>
  <c r="AT70" i="230"/>
  <c r="AT67" i="230"/>
  <c r="AN66" i="230"/>
  <c r="AQ55" i="230"/>
  <c r="AT59" i="230"/>
  <c r="AO55" i="230"/>
  <c r="AT57" i="230"/>
  <c r="AT47" i="230"/>
  <c r="AP44" i="230"/>
  <c r="AT45" i="230"/>
  <c r="AN44" i="230"/>
  <c r="AN33" i="230"/>
  <c r="AT34" i="230"/>
  <c r="AQ22" i="230"/>
  <c r="AT26" i="230"/>
  <c r="AT25" i="230"/>
  <c r="AP22" i="230"/>
  <c r="AQ11" i="230"/>
  <c r="AT15" i="230"/>
  <c r="AT14" i="230"/>
  <c r="AP11" i="230"/>
  <c r="AO11" i="230"/>
  <c r="AT13" i="230"/>
  <c r="AU68" i="232"/>
  <c r="AG68" i="232"/>
  <c r="AG58" i="232"/>
  <c r="AU58" i="232"/>
  <c r="AV48" i="232"/>
  <c r="AM48" i="232"/>
  <c r="AG48" i="232" s="1"/>
  <c r="AV45" i="232"/>
  <c r="AM45" i="232"/>
  <c r="AU45" i="232"/>
  <c r="AG45" i="232"/>
  <c r="AV37" i="232"/>
  <c r="AM37" i="232"/>
  <c r="AU37" i="232"/>
  <c r="AG37" i="232"/>
  <c r="AV34" i="232"/>
  <c r="AM34" i="232"/>
  <c r="AU34" i="232"/>
  <c r="AG34" i="232"/>
  <c r="AG24" i="232"/>
  <c r="AU24" i="232"/>
  <c r="AG80" i="231"/>
  <c r="AU80" i="231"/>
  <c r="AG79" i="231"/>
  <c r="AU79" i="231"/>
  <c r="AV69" i="231"/>
  <c r="AM69" i="231"/>
  <c r="AU69" i="231"/>
  <c r="AG69" i="231"/>
  <c r="AV68" i="231"/>
  <c r="AM68" i="231"/>
  <c r="AU68" i="231"/>
  <c r="AG68" i="231"/>
  <c r="AV58" i="231"/>
  <c r="AM58" i="231"/>
  <c r="AU58" i="231"/>
  <c r="AG58" i="231"/>
  <c r="AV57" i="231"/>
  <c r="AM57" i="231"/>
  <c r="AG57" i="231" s="1"/>
  <c r="AV48" i="231"/>
  <c r="AM48" i="231"/>
  <c r="AU48" i="231"/>
  <c r="AG48" i="231"/>
  <c r="AV45" i="231"/>
  <c r="AM45" i="231"/>
  <c r="AG45" i="231" s="1"/>
  <c r="AV36" i="231"/>
  <c r="AM36" i="231"/>
  <c r="AG36" i="231" s="1"/>
  <c r="AV35" i="231"/>
  <c r="AM35" i="231"/>
  <c r="AG35" i="231" s="1"/>
  <c r="AG26" i="231"/>
  <c r="AU26" i="231"/>
  <c r="AV15" i="231"/>
  <c r="AM15" i="231"/>
  <c r="AG15" i="231" s="1"/>
  <c r="AV13" i="231"/>
  <c r="AM13" i="231"/>
  <c r="AG13" i="231" s="1"/>
  <c r="AV92" i="230"/>
  <c r="AM92" i="230"/>
  <c r="AG92" i="230" s="1"/>
  <c r="AV89" i="230"/>
  <c r="AM89" i="230"/>
  <c r="AG89" i="230" s="1"/>
  <c r="AV80" i="230"/>
  <c r="AM80" i="230"/>
  <c r="AU80" i="230"/>
  <c r="AG80" i="230"/>
  <c r="AV79" i="230"/>
  <c r="AM79" i="230"/>
  <c r="AU79" i="230"/>
  <c r="AG79" i="230"/>
  <c r="AV69" i="230"/>
  <c r="AM69" i="230"/>
  <c r="AG69" i="230" s="1"/>
  <c r="AV68" i="230"/>
  <c r="AM68" i="230"/>
  <c r="AG68" i="230" s="1"/>
  <c r="AG58" i="230"/>
  <c r="AU58" i="230"/>
  <c r="AV48" i="230"/>
  <c r="AM48" i="230"/>
  <c r="AG48" i="230" s="1"/>
  <c r="AV45" i="230"/>
  <c r="AM45" i="230"/>
  <c r="AU45" i="230"/>
  <c r="AG45" i="230"/>
  <c r="AV36" i="230"/>
  <c r="AM36" i="230"/>
  <c r="AU36" i="230"/>
  <c r="AG36" i="230"/>
  <c r="AV35" i="230"/>
  <c r="AM35" i="230"/>
  <c r="AU35" i="230"/>
  <c r="AG35" i="230"/>
  <c r="AG23" i="230"/>
  <c r="AU23" i="230"/>
  <c r="AV15" i="230"/>
  <c r="AM15" i="230"/>
  <c r="AU15" i="230"/>
  <c r="AG15" i="230"/>
  <c r="AV13" i="230"/>
  <c r="AM13" i="230"/>
  <c r="AU13" i="230"/>
  <c r="AG13" i="230"/>
  <c r="AV59" i="232"/>
  <c r="AM59" i="232"/>
  <c r="AU59" i="232"/>
  <c r="AG59" i="232"/>
  <c r="AV56" i="232"/>
  <c r="AM56" i="232"/>
  <c r="AG56" i="232" s="1"/>
  <c r="AG46" i="232"/>
  <c r="AU46" i="232"/>
  <c r="AG23" i="232"/>
  <c r="AU23" i="232"/>
  <c r="AV12" i="232"/>
  <c r="AM12" i="232"/>
  <c r="AU12" i="232"/>
  <c r="AG12" i="232"/>
  <c r="AV91" i="231"/>
  <c r="AM91" i="231"/>
  <c r="AG91" i="231" s="1"/>
  <c r="AV90" i="231"/>
  <c r="AM90" i="231"/>
  <c r="AU90" i="231"/>
  <c r="AG90" i="231"/>
  <c r="AV81" i="231"/>
  <c r="AM81" i="231"/>
  <c r="AU81" i="231"/>
  <c r="AG81" i="231"/>
  <c r="AV78" i="231"/>
  <c r="AM78" i="231"/>
  <c r="AU78" i="231"/>
  <c r="AG78" i="231"/>
  <c r="AG70" i="231"/>
  <c r="AU70" i="231"/>
  <c r="AV67" i="231"/>
  <c r="AM67" i="231"/>
  <c r="AG67" i="231" s="1"/>
  <c r="AG59" i="231"/>
  <c r="AU59" i="231"/>
  <c r="AV47" i="231"/>
  <c r="AM47" i="231"/>
  <c r="AG47" i="231" s="1"/>
  <c r="AV46" i="231"/>
  <c r="AM46" i="231"/>
  <c r="AU46" i="231"/>
  <c r="AG46" i="231"/>
  <c r="AV37" i="231"/>
  <c r="AM37" i="231"/>
  <c r="AG37" i="231" s="1"/>
  <c r="AG34" i="231"/>
  <c r="AU34" i="231"/>
  <c r="AG25" i="231"/>
  <c r="AU25" i="231"/>
  <c r="AG14" i="231"/>
  <c r="AU14" i="231"/>
  <c r="AV12" i="231"/>
  <c r="AM12" i="231"/>
  <c r="AG12" i="231" s="1"/>
  <c r="AV91" i="230"/>
  <c r="AM91" i="230"/>
  <c r="AU91" i="230"/>
  <c r="AG91" i="230"/>
  <c r="AV90" i="230"/>
  <c r="AM90" i="230"/>
  <c r="AG90" i="230" s="1"/>
  <c r="AV81" i="230"/>
  <c r="AM81" i="230"/>
  <c r="AG81" i="230" s="1"/>
  <c r="AG78" i="230"/>
  <c r="AU78" i="230"/>
  <c r="AV70" i="230"/>
  <c r="AM70" i="230"/>
  <c r="AU70" i="230"/>
  <c r="AG70" i="230"/>
  <c r="AV59" i="230"/>
  <c r="AM59" i="230"/>
  <c r="AU59" i="230"/>
  <c r="AG59" i="230"/>
  <c r="AG56" i="230"/>
  <c r="AU56" i="230"/>
  <c r="AV47" i="230"/>
  <c r="AM47" i="230"/>
  <c r="AU47" i="230"/>
  <c r="AG47" i="230"/>
  <c r="AV46" i="230"/>
  <c r="AM46" i="230"/>
  <c r="AG46" i="230" s="1"/>
  <c r="AV37" i="230"/>
  <c r="AM37" i="230"/>
  <c r="AU37" i="230"/>
  <c r="AG37" i="230"/>
  <c r="AG24" i="230"/>
  <c r="AU24" i="230"/>
  <c r="AV12" i="230"/>
  <c r="AM12" i="230"/>
  <c r="AU12" i="230"/>
  <c r="AG12" i="230"/>
  <c r="AT89" i="229"/>
  <c r="AN88" i="229"/>
  <c r="AP88" i="229"/>
  <c r="AT91" i="229"/>
  <c r="AU90" i="229"/>
  <c r="AU92" i="229"/>
  <c r="AU89" i="229"/>
  <c r="AP77" i="229"/>
  <c r="AT80" i="229"/>
  <c r="AT79" i="229"/>
  <c r="AO77" i="229"/>
  <c r="AV81" i="229"/>
  <c r="AM81" i="229"/>
  <c r="AU78" i="229"/>
  <c r="AT69" i="229"/>
  <c r="AP66" i="229"/>
  <c r="AT58" i="229"/>
  <c r="AP55" i="229"/>
  <c r="AT56" i="229"/>
  <c r="AN55" i="229"/>
  <c r="AV80" i="229"/>
  <c r="AM80" i="229"/>
  <c r="AU80" i="229"/>
  <c r="AG80" i="229"/>
  <c r="AV79" i="229"/>
  <c r="AM79" i="229"/>
  <c r="AU79" i="229"/>
  <c r="AG79" i="229"/>
  <c r="AQ66" i="229"/>
  <c r="AT70" i="229"/>
  <c r="AT67" i="229"/>
  <c r="AN66" i="229"/>
  <c r="AQ55" i="229"/>
  <c r="AT59" i="229"/>
  <c r="AO55" i="229"/>
  <c r="AT57" i="229"/>
  <c r="AV67" i="229"/>
  <c r="AM67" i="229"/>
  <c r="AU67" i="229"/>
  <c r="AG67" i="229"/>
  <c r="AV59" i="229"/>
  <c r="AM59" i="229"/>
  <c r="AU59" i="229"/>
  <c r="AG59" i="229"/>
  <c r="AU56" i="229"/>
  <c r="AT34" i="229"/>
  <c r="AN33" i="229"/>
  <c r="AU69" i="229"/>
  <c r="AU68" i="229"/>
  <c r="AU58" i="229"/>
  <c r="AT46" i="229"/>
  <c r="AO44" i="229"/>
  <c r="AV47" i="229"/>
  <c r="AM47" i="229"/>
  <c r="AV46" i="229"/>
  <c r="AM46" i="229"/>
  <c r="AU46" i="229"/>
  <c r="AG46" i="229"/>
  <c r="AV37" i="229"/>
  <c r="AM37" i="229"/>
  <c r="AV34" i="229"/>
  <c r="AM34" i="229"/>
  <c r="AT26" i="229"/>
  <c r="AQ22" i="229"/>
  <c r="AT25" i="229"/>
  <c r="AP22" i="229"/>
  <c r="AT12" i="229"/>
  <c r="AN11" i="229"/>
  <c r="AT90" i="228"/>
  <c r="AO88" i="228"/>
  <c r="AT81" i="228"/>
  <c r="AQ77" i="228"/>
  <c r="AU45" i="229"/>
  <c r="AU36" i="229"/>
  <c r="AU35" i="229"/>
  <c r="AN22" i="229"/>
  <c r="AT23" i="229"/>
  <c r="AP88" i="228"/>
  <c r="AT91" i="228"/>
  <c r="AU25" i="229"/>
  <c r="AU14" i="229"/>
  <c r="AU12" i="229"/>
  <c r="AU90" i="228"/>
  <c r="AU81" i="228"/>
  <c r="AV78" i="228"/>
  <c r="AM78" i="228"/>
  <c r="AT68" i="228"/>
  <c r="AO66" i="228"/>
  <c r="AV70" i="228"/>
  <c r="AM70" i="228"/>
  <c r="AU70" i="228"/>
  <c r="AG70" i="228"/>
  <c r="AT69" i="228"/>
  <c r="AP66" i="228"/>
  <c r="AT48" i="228"/>
  <c r="AQ44" i="228"/>
  <c r="AT46" i="228"/>
  <c r="AO44" i="228"/>
  <c r="AU26" i="229"/>
  <c r="AV15" i="229"/>
  <c r="AM15" i="229"/>
  <c r="AV13" i="229"/>
  <c r="AM13" i="229"/>
  <c r="AV92" i="228"/>
  <c r="AM92" i="228"/>
  <c r="AV89" i="228"/>
  <c r="AM89" i="228"/>
  <c r="AV80" i="228"/>
  <c r="AM80" i="228"/>
  <c r="AU80" i="228"/>
  <c r="AG80" i="228"/>
  <c r="AV79" i="228"/>
  <c r="AM79" i="228"/>
  <c r="AU79" i="228"/>
  <c r="AG79" i="228"/>
  <c r="AU69" i="228"/>
  <c r="AT70" i="228"/>
  <c r="AQ66" i="228"/>
  <c r="AQ55" i="228"/>
  <c r="AT59" i="228"/>
  <c r="AT47" i="228"/>
  <c r="AP44" i="228"/>
  <c r="AT45" i="228"/>
  <c r="AN44" i="228"/>
  <c r="AN33" i="228"/>
  <c r="AT34" i="228"/>
  <c r="AU68" i="228"/>
  <c r="AU58" i="228"/>
  <c r="AV48" i="228"/>
  <c r="AM48" i="228"/>
  <c r="AV45" i="228"/>
  <c r="AM45" i="228"/>
  <c r="AU45" i="228"/>
  <c r="AG45" i="228"/>
  <c r="AV36" i="228"/>
  <c r="AM36" i="228"/>
  <c r="AU36" i="228"/>
  <c r="AG36" i="228"/>
  <c r="AV35" i="228"/>
  <c r="AM35" i="228"/>
  <c r="AU35" i="228"/>
  <c r="AG35" i="228"/>
  <c r="AT26" i="228"/>
  <c r="AQ22" i="228"/>
  <c r="AT14" i="228"/>
  <c r="AP11" i="228"/>
  <c r="AT13" i="228"/>
  <c r="AO11" i="228"/>
  <c r="AT89" i="227"/>
  <c r="AN88" i="227"/>
  <c r="AT68" i="227"/>
  <c r="AO66" i="227"/>
  <c r="AT48" i="227"/>
  <c r="AQ44" i="227"/>
  <c r="AT46" i="227"/>
  <c r="AO44" i="227"/>
  <c r="AV59" i="228"/>
  <c r="AM59" i="228"/>
  <c r="AU59" i="228"/>
  <c r="AG59" i="228"/>
  <c r="AV56" i="228"/>
  <c r="AM56" i="228"/>
  <c r="AU46" i="228"/>
  <c r="AV34" i="228"/>
  <c r="AM34" i="228"/>
  <c r="AU34" i="228"/>
  <c r="AG34" i="228"/>
  <c r="AV26" i="228"/>
  <c r="AM26" i="228"/>
  <c r="AU26" i="228"/>
  <c r="AG26" i="228"/>
  <c r="AN22" i="228"/>
  <c r="AT23" i="228"/>
  <c r="AP77" i="227"/>
  <c r="AT80" i="227"/>
  <c r="AT79" i="227"/>
  <c r="AO77" i="227"/>
  <c r="AT47" i="227"/>
  <c r="AP44" i="227"/>
  <c r="AT45" i="227"/>
  <c r="AN44" i="227"/>
  <c r="AN33" i="227"/>
  <c r="AT34" i="227"/>
  <c r="AQ22" i="227"/>
  <c r="AT26" i="227"/>
  <c r="AT25" i="227"/>
  <c r="AP22" i="227"/>
  <c r="AV23" i="228"/>
  <c r="AM23" i="228"/>
  <c r="AU23" i="228"/>
  <c r="AG23" i="228"/>
  <c r="AV14" i="228"/>
  <c r="AM14" i="228"/>
  <c r="AV12" i="228"/>
  <c r="AM12" i="228"/>
  <c r="AV91" i="227"/>
  <c r="AM91" i="227"/>
  <c r="AU91" i="227"/>
  <c r="AG91" i="227"/>
  <c r="AV90" i="227"/>
  <c r="AM90" i="227"/>
  <c r="AV81" i="227"/>
  <c r="AM81" i="227"/>
  <c r="AV78" i="227"/>
  <c r="AM78" i="227"/>
  <c r="AV59" i="227"/>
  <c r="AM59" i="227"/>
  <c r="AU59" i="227"/>
  <c r="AG59" i="227"/>
  <c r="AV56" i="227"/>
  <c r="AM56" i="227"/>
  <c r="AU46" i="227"/>
  <c r="AV34" i="227"/>
  <c r="AM34" i="227"/>
  <c r="AU34" i="227"/>
  <c r="AG34" i="227"/>
  <c r="AV25" i="227"/>
  <c r="AM25" i="227"/>
  <c r="AU25" i="227"/>
  <c r="AG25" i="227"/>
  <c r="AV24" i="227"/>
  <c r="AM24" i="227"/>
  <c r="AT14" i="227"/>
  <c r="AP11" i="227"/>
  <c r="AT13" i="227"/>
  <c r="AO11" i="227"/>
  <c r="AV15" i="227"/>
  <c r="AM15" i="227"/>
  <c r="AU15" i="227"/>
  <c r="AG15" i="227"/>
  <c r="AT89" i="226"/>
  <c r="AN88" i="226"/>
  <c r="AT68" i="226"/>
  <c r="AO66" i="226"/>
  <c r="AT48" i="226"/>
  <c r="AQ44" i="226"/>
  <c r="AT46" i="226"/>
  <c r="AO44" i="226"/>
  <c r="AU24" i="228"/>
  <c r="AV15" i="228"/>
  <c r="AM15" i="228"/>
  <c r="AV13" i="228"/>
  <c r="AM13" i="228"/>
  <c r="AV92" i="227"/>
  <c r="AM92" i="227"/>
  <c r="AV89" i="227"/>
  <c r="AM89" i="227"/>
  <c r="AV80" i="227"/>
  <c r="AM80" i="227"/>
  <c r="AU80" i="227"/>
  <c r="AG80" i="227"/>
  <c r="AV79" i="227"/>
  <c r="AM79" i="227"/>
  <c r="AU79" i="227"/>
  <c r="AG79" i="227"/>
  <c r="AV69" i="227"/>
  <c r="AM69" i="227"/>
  <c r="AV68" i="227"/>
  <c r="AM68" i="227"/>
  <c r="AU58" i="227"/>
  <c r="AV48" i="227"/>
  <c r="AM48" i="227"/>
  <c r="AV45" i="227"/>
  <c r="AM45" i="227"/>
  <c r="AU45" i="227"/>
  <c r="AG45" i="227"/>
  <c r="AV36" i="227"/>
  <c r="AM36" i="227"/>
  <c r="AU36" i="227"/>
  <c r="AG36" i="227"/>
  <c r="AV35" i="227"/>
  <c r="AM35" i="227"/>
  <c r="AU35" i="227"/>
  <c r="AG35" i="227"/>
  <c r="AU23" i="227"/>
  <c r="AT15" i="227"/>
  <c r="AQ11" i="227"/>
  <c r="AP77" i="226"/>
  <c r="AT80" i="226"/>
  <c r="AT79" i="226"/>
  <c r="AO77" i="226"/>
  <c r="AT37" i="226"/>
  <c r="AQ33" i="226"/>
  <c r="AP33" i="226"/>
  <c r="AT36" i="226"/>
  <c r="AT35" i="226"/>
  <c r="AO33" i="226"/>
  <c r="AT14" i="226"/>
  <c r="AP11" i="226"/>
  <c r="AV14" i="227"/>
  <c r="AM14" i="227"/>
  <c r="BP97" i="227"/>
  <c r="BX86" i="227" s="1"/>
  <c r="AV12" i="227"/>
  <c r="AM12" i="227"/>
  <c r="AV91" i="226"/>
  <c r="AM91" i="226"/>
  <c r="AU91" i="226"/>
  <c r="AG91" i="226"/>
  <c r="AV90" i="226"/>
  <c r="AM90" i="226"/>
  <c r="AV81" i="226"/>
  <c r="AM81" i="226"/>
  <c r="AV78" i="226"/>
  <c r="AM78" i="226"/>
  <c r="AV59" i="226"/>
  <c r="AM59" i="226"/>
  <c r="AU59" i="226"/>
  <c r="AG59" i="226"/>
  <c r="AV56" i="226"/>
  <c r="AM56" i="226"/>
  <c r="AU46" i="226"/>
  <c r="AV34" i="226"/>
  <c r="AM34" i="226"/>
  <c r="AU34" i="226"/>
  <c r="AG34" i="226"/>
  <c r="AV25" i="226"/>
  <c r="AM25" i="226"/>
  <c r="AU25" i="226"/>
  <c r="AG25" i="226"/>
  <c r="AV24" i="226"/>
  <c r="AM24" i="226"/>
  <c r="AV14" i="226"/>
  <c r="AM14" i="226"/>
  <c r="AU14" i="226"/>
  <c r="AG14" i="226"/>
  <c r="AT13" i="226"/>
  <c r="AO11" i="226"/>
  <c r="AT91" i="225"/>
  <c r="AP88" i="225"/>
  <c r="AT79" i="225"/>
  <c r="AO77" i="225"/>
  <c r="AT67" i="225"/>
  <c r="AN66" i="225"/>
  <c r="AT36" i="225"/>
  <c r="AP33" i="225"/>
  <c r="AT35" i="225"/>
  <c r="AO33" i="225"/>
  <c r="AT14" i="225"/>
  <c r="AP11" i="225"/>
  <c r="AT13" i="225"/>
  <c r="AO11" i="225"/>
  <c r="AT89" i="224"/>
  <c r="AN88" i="224"/>
  <c r="AT68" i="224"/>
  <c r="AO66" i="224"/>
  <c r="AT48" i="224"/>
  <c r="AQ44" i="224"/>
  <c r="AT46" i="224"/>
  <c r="AO44" i="224"/>
  <c r="AU13" i="227"/>
  <c r="AU92" i="226"/>
  <c r="AU89" i="226"/>
  <c r="AU69" i="226"/>
  <c r="AU68" i="226"/>
  <c r="AV58" i="226"/>
  <c r="AM58" i="226"/>
  <c r="AV57" i="226"/>
  <c r="AM57" i="226"/>
  <c r="AU57" i="226"/>
  <c r="AG57" i="226"/>
  <c r="AU48" i="226"/>
  <c r="AV26" i="226"/>
  <c r="AM26" i="226"/>
  <c r="AU26" i="226"/>
  <c r="AG26" i="226"/>
  <c r="AV23" i="226"/>
  <c r="AM23" i="226"/>
  <c r="AV13" i="226"/>
  <c r="AM13" i="226"/>
  <c r="AU13" i="226"/>
  <c r="AG13" i="226"/>
  <c r="AO88" i="225"/>
  <c r="AT90" i="225"/>
  <c r="AQ77" i="225"/>
  <c r="AT81" i="225"/>
  <c r="AP66" i="225"/>
  <c r="AT69" i="225"/>
  <c r="AT68" i="225"/>
  <c r="AO66" i="225"/>
  <c r="AP55" i="225"/>
  <c r="AT58" i="225"/>
  <c r="AT48" i="225"/>
  <c r="AQ44" i="225"/>
  <c r="AN22" i="225"/>
  <c r="AT23" i="225"/>
  <c r="AP77" i="224"/>
  <c r="AT80" i="224"/>
  <c r="AT79" i="224"/>
  <c r="AO77" i="224"/>
  <c r="AT37" i="224"/>
  <c r="AQ33" i="224"/>
  <c r="AP33" i="224"/>
  <c r="AT36" i="224"/>
  <c r="AT35" i="224"/>
  <c r="AO33" i="224"/>
  <c r="AT12" i="224"/>
  <c r="AN11" i="224"/>
  <c r="AQ88" i="223"/>
  <c r="AT92" i="223"/>
  <c r="AT89" i="223"/>
  <c r="AN88" i="223"/>
  <c r="AV92" i="225"/>
  <c r="AM92" i="225"/>
  <c r="AU92" i="225"/>
  <c r="AG92" i="225"/>
  <c r="AV89" i="225"/>
  <c r="AM89" i="225"/>
  <c r="AU89" i="225"/>
  <c r="AG89" i="225"/>
  <c r="AV80" i="225"/>
  <c r="AM80" i="225"/>
  <c r="AV79" i="225"/>
  <c r="AM79" i="225"/>
  <c r="AU57" i="225"/>
  <c r="AU45" i="225"/>
  <c r="AU36" i="225"/>
  <c r="AU35" i="225"/>
  <c r="AV26" i="225"/>
  <c r="AM26" i="225"/>
  <c r="AV23" i="225"/>
  <c r="AM23" i="225"/>
  <c r="AU23" i="225"/>
  <c r="AG23" i="225"/>
  <c r="AU15" i="225"/>
  <c r="AU13" i="225"/>
  <c r="AU92" i="224"/>
  <c r="AU89" i="224"/>
  <c r="AU69" i="224"/>
  <c r="AU68" i="224"/>
  <c r="AV58" i="224"/>
  <c r="AM58" i="224"/>
  <c r="AV57" i="224"/>
  <c r="AM57" i="224"/>
  <c r="AU57" i="224"/>
  <c r="AG57" i="224"/>
  <c r="AU48" i="224"/>
  <c r="AV26" i="224"/>
  <c r="AM26" i="224"/>
  <c r="AU26" i="224"/>
  <c r="AG26" i="224"/>
  <c r="AV23" i="224"/>
  <c r="AM23" i="224"/>
  <c r="AT81" i="223"/>
  <c r="AQ77" i="223"/>
  <c r="AT68" i="223"/>
  <c r="AO66" i="223"/>
  <c r="AT58" i="223"/>
  <c r="AP55" i="223"/>
  <c r="AT56" i="223"/>
  <c r="AN55" i="223"/>
  <c r="AT91" i="222"/>
  <c r="AP88" i="222"/>
  <c r="AT79" i="222"/>
  <c r="AO77" i="222"/>
  <c r="AT67" i="222"/>
  <c r="AN66" i="222"/>
  <c r="AT36" i="222"/>
  <c r="AP33" i="222"/>
  <c r="AT35" i="222"/>
  <c r="AO33" i="222"/>
  <c r="AT14" i="222"/>
  <c r="AP11" i="222"/>
  <c r="AT13" i="222"/>
  <c r="AO11" i="222"/>
  <c r="AT89" i="221"/>
  <c r="AN88" i="221"/>
  <c r="AU12" i="226"/>
  <c r="AG12" i="226"/>
  <c r="AV91" i="225"/>
  <c r="AM91" i="225"/>
  <c r="AV90" i="225"/>
  <c r="AM90" i="225"/>
  <c r="AU90" i="225"/>
  <c r="AG90" i="225"/>
  <c r="AV81" i="225"/>
  <c r="AM81" i="225"/>
  <c r="AU81" i="225"/>
  <c r="AG81" i="225"/>
  <c r="AV78" i="225"/>
  <c r="AM78" i="225"/>
  <c r="AU78" i="225"/>
  <c r="AG78" i="225"/>
  <c r="AU70" i="225"/>
  <c r="AV67" i="225"/>
  <c r="AM67" i="225"/>
  <c r="AU59" i="225"/>
  <c r="AV47" i="225"/>
  <c r="AM47" i="225"/>
  <c r="AV46" i="225"/>
  <c r="AM46" i="225"/>
  <c r="AU46" i="225"/>
  <c r="AG46" i="225"/>
  <c r="AV37" i="225"/>
  <c r="AM37" i="225"/>
  <c r="AU34" i="225"/>
  <c r="AU25" i="225"/>
  <c r="AU14" i="225"/>
  <c r="AV12" i="225"/>
  <c r="AM12" i="225"/>
  <c r="AV91" i="224"/>
  <c r="AM91" i="224"/>
  <c r="AU91" i="224"/>
  <c r="AG91" i="224"/>
  <c r="AV90" i="224"/>
  <c r="AM90" i="224"/>
  <c r="AV81" i="224"/>
  <c r="AM81" i="224"/>
  <c r="AU78" i="224"/>
  <c r="AV70" i="224"/>
  <c r="AM70" i="224"/>
  <c r="AU70" i="224"/>
  <c r="AG70" i="224"/>
  <c r="AV59" i="224"/>
  <c r="AM59" i="224"/>
  <c r="AU59" i="224"/>
  <c r="AG59" i="224"/>
  <c r="AU56" i="224"/>
  <c r="AV47" i="224"/>
  <c r="AM47" i="224"/>
  <c r="AU47" i="224"/>
  <c r="AG47" i="224"/>
  <c r="AV46" i="224"/>
  <c r="AM46" i="224"/>
  <c r="AV37" i="224"/>
  <c r="AM37" i="224"/>
  <c r="AU37" i="224"/>
  <c r="AG37" i="224"/>
  <c r="AU24" i="224"/>
  <c r="AV12" i="224"/>
  <c r="AM12" i="224"/>
  <c r="AU12" i="224"/>
  <c r="AG12" i="224"/>
  <c r="AV91" i="223"/>
  <c r="AM91" i="223"/>
  <c r="AV90" i="223"/>
  <c r="AM90" i="223"/>
  <c r="AU90" i="223"/>
  <c r="AG90" i="223"/>
  <c r="AQ66" i="223"/>
  <c r="AT70" i="223"/>
  <c r="AT67" i="223"/>
  <c r="AN66" i="223"/>
  <c r="AT37" i="223"/>
  <c r="AQ33" i="223"/>
  <c r="AP33" i="223"/>
  <c r="AT36" i="223"/>
  <c r="AT35" i="223"/>
  <c r="AO33" i="223"/>
  <c r="AT12" i="223"/>
  <c r="AN11" i="223"/>
  <c r="AQ88" i="222"/>
  <c r="AT92" i="222"/>
  <c r="AT89" i="222"/>
  <c r="AN88" i="222"/>
  <c r="AT78" i="222"/>
  <c r="AN77" i="222"/>
  <c r="AN55" i="222"/>
  <c r="AT56" i="222"/>
  <c r="AT46" i="222"/>
  <c r="AO44" i="222"/>
  <c r="AT24" i="222"/>
  <c r="AO22" i="222"/>
  <c r="AP88" i="221"/>
  <c r="AT91" i="221"/>
  <c r="AU69" i="223"/>
  <c r="AU68" i="223"/>
  <c r="AV58" i="223"/>
  <c r="AM58" i="223"/>
  <c r="AV57" i="223"/>
  <c r="AM57" i="223"/>
  <c r="AU57" i="223"/>
  <c r="AG57" i="223"/>
  <c r="AU48" i="223"/>
  <c r="AV26" i="223"/>
  <c r="AM26" i="223"/>
  <c r="AU26" i="223"/>
  <c r="AG26" i="223"/>
  <c r="AV23" i="223"/>
  <c r="AM23" i="223"/>
  <c r="AU80" i="222"/>
  <c r="AU79" i="222"/>
  <c r="AV69" i="222"/>
  <c r="AM69" i="222"/>
  <c r="AU69" i="222"/>
  <c r="AG69" i="222"/>
  <c r="AV68" i="222"/>
  <c r="AM68" i="222"/>
  <c r="AU68" i="222"/>
  <c r="AG68" i="222"/>
  <c r="AV58" i="222"/>
  <c r="AM58" i="222"/>
  <c r="AU58" i="222"/>
  <c r="AG58" i="222"/>
  <c r="AV57" i="222"/>
  <c r="AM57" i="222"/>
  <c r="AV48" i="222"/>
  <c r="AM48" i="222"/>
  <c r="AU48" i="222"/>
  <c r="AG48" i="222"/>
  <c r="AV45" i="222"/>
  <c r="AM45" i="222"/>
  <c r="AV36" i="222"/>
  <c r="AM36" i="222"/>
  <c r="AV35" i="222"/>
  <c r="AM35" i="222"/>
  <c r="AU26" i="222"/>
  <c r="AV15" i="222"/>
  <c r="AM15" i="222"/>
  <c r="AV13" i="222"/>
  <c r="AM13" i="222"/>
  <c r="AV92" i="221"/>
  <c r="AM92" i="221"/>
  <c r="AV89" i="221"/>
  <c r="AM89" i="221"/>
  <c r="AV80" i="221"/>
  <c r="AM80" i="221"/>
  <c r="AU80" i="221"/>
  <c r="AG80" i="221"/>
  <c r="AV79" i="221"/>
  <c r="AM79" i="221"/>
  <c r="AU79" i="221"/>
  <c r="AG79" i="221"/>
  <c r="AT70" i="221"/>
  <c r="AQ66" i="221"/>
  <c r="AT59" i="221"/>
  <c r="AQ55" i="221"/>
  <c r="AT34" i="221"/>
  <c r="AN33" i="221"/>
  <c r="AT12" i="221"/>
  <c r="AN11" i="221"/>
  <c r="AT90" i="220"/>
  <c r="AO88" i="220"/>
  <c r="AT81" i="220"/>
  <c r="AQ77" i="220"/>
  <c r="AT58" i="220"/>
  <c r="AP55" i="220"/>
  <c r="AT56" i="220"/>
  <c r="AN55" i="220"/>
  <c r="AV80" i="223"/>
  <c r="AM80" i="223"/>
  <c r="AU80" i="223"/>
  <c r="AG80" i="223"/>
  <c r="AV59" i="223"/>
  <c r="AM59" i="223"/>
  <c r="AU59" i="223"/>
  <c r="AG59" i="223"/>
  <c r="AV56" i="223"/>
  <c r="AM56" i="223"/>
  <c r="AU46" i="223"/>
  <c r="AV34" i="223"/>
  <c r="AM34" i="223"/>
  <c r="AU34" i="223"/>
  <c r="AG34" i="223"/>
  <c r="AV25" i="223"/>
  <c r="AM25" i="223"/>
  <c r="AU25" i="223"/>
  <c r="AG25" i="223"/>
  <c r="AV24" i="223"/>
  <c r="AM24" i="223"/>
  <c r="AV12" i="223"/>
  <c r="AM12" i="223"/>
  <c r="AU12" i="223"/>
  <c r="AG12" i="223"/>
  <c r="AV91" i="222"/>
  <c r="AM91" i="222"/>
  <c r="AV90" i="222"/>
  <c r="AM90" i="222"/>
  <c r="AU90" i="222"/>
  <c r="AG90" i="222"/>
  <c r="AV81" i="222"/>
  <c r="AM81" i="222"/>
  <c r="AU81" i="222"/>
  <c r="AG81" i="222"/>
  <c r="AV70" i="222"/>
  <c r="AM70" i="222"/>
  <c r="AV67" i="222"/>
  <c r="AM67" i="222"/>
  <c r="AU59" i="222"/>
  <c r="AV56" i="222"/>
  <c r="AM56" i="222"/>
  <c r="AU56" i="222"/>
  <c r="AG56" i="222"/>
  <c r="AU47" i="222"/>
  <c r="AU37" i="222"/>
  <c r="AV34" i="222"/>
  <c r="AM34" i="222"/>
  <c r="AV25" i="222"/>
  <c r="AM25" i="222"/>
  <c r="AV24" i="222"/>
  <c r="AM24" i="222"/>
  <c r="AU24" i="222"/>
  <c r="AG24" i="222"/>
  <c r="AV14" i="222"/>
  <c r="AM14" i="222"/>
  <c r="AU12" i="222"/>
  <c r="AU90" i="221"/>
  <c r="AU81" i="221"/>
  <c r="AV78" i="221"/>
  <c r="AM78" i="221"/>
  <c r="AN55" i="221"/>
  <c r="AT56" i="221"/>
  <c r="AT46" i="221"/>
  <c r="AO44" i="221"/>
  <c r="AT24" i="221"/>
  <c r="AO22" i="221"/>
  <c r="AP88" i="220"/>
  <c r="AT91" i="220"/>
  <c r="AQ66" i="220"/>
  <c r="AT70" i="220"/>
  <c r="AT67" i="220"/>
  <c r="AN66" i="220"/>
  <c r="AQ55" i="220"/>
  <c r="AT59" i="220"/>
  <c r="AO55" i="220"/>
  <c r="AT57" i="220"/>
  <c r="AT47" i="220"/>
  <c r="AP44" i="220"/>
  <c r="AT45" i="220"/>
  <c r="AN44" i="220"/>
  <c r="AN33" i="220"/>
  <c r="AT34" i="220"/>
  <c r="AQ22" i="220"/>
  <c r="AT26" i="220"/>
  <c r="AT25" i="220"/>
  <c r="AP22" i="220"/>
  <c r="AQ11" i="220"/>
  <c r="AT15" i="220"/>
  <c r="AT14" i="220"/>
  <c r="AP11" i="220"/>
  <c r="AO11" i="220"/>
  <c r="AT13" i="220"/>
  <c r="AV68" i="221"/>
  <c r="AM68" i="221"/>
  <c r="AU68" i="221"/>
  <c r="AG68" i="221"/>
  <c r="AU57" i="221"/>
  <c r="AU45" i="221"/>
  <c r="AU36" i="221"/>
  <c r="AU35" i="221"/>
  <c r="AV26" i="221"/>
  <c r="AM26" i="221"/>
  <c r="AV23" i="221"/>
  <c r="AM23" i="221"/>
  <c r="AU23" i="221"/>
  <c r="AG23" i="221"/>
  <c r="AU15" i="221"/>
  <c r="AU13" i="221"/>
  <c r="AU92" i="220"/>
  <c r="AU89" i="220"/>
  <c r="AU69" i="220"/>
  <c r="AU68" i="220"/>
  <c r="AV58" i="220"/>
  <c r="AM58" i="220"/>
  <c r="AV57" i="220"/>
  <c r="AM57" i="220"/>
  <c r="AU57" i="220"/>
  <c r="AG57" i="220"/>
  <c r="AU48" i="220"/>
  <c r="AV26" i="220"/>
  <c r="AM26" i="220"/>
  <c r="AU26" i="220"/>
  <c r="AG26" i="220"/>
  <c r="AV23" i="220"/>
  <c r="AM23" i="220"/>
  <c r="AG67" i="221"/>
  <c r="AU67" i="221"/>
  <c r="AV59" i="221"/>
  <c r="AM59" i="221"/>
  <c r="AV56" i="221"/>
  <c r="AM56" i="221"/>
  <c r="AU56" i="221"/>
  <c r="AG56" i="221"/>
  <c r="AU47" i="221"/>
  <c r="AU37" i="221"/>
  <c r="AU34" i="221"/>
  <c r="AU25" i="221"/>
  <c r="AU14" i="221"/>
  <c r="AU12" i="221"/>
  <c r="AU90" i="220"/>
  <c r="AU81" i="220"/>
  <c r="AV78" i="220"/>
  <c r="AM78" i="220"/>
  <c r="AV67" i="220"/>
  <c r="AM67" i="220"/>
  <c r="AU67" i="220"/>
  <c r="AG67" i="220"/>
  <c r="AV56" i="220"/>
  <c r="AM56" i="220"/>
  <c r="AU46" i="220"/>
  <c r="AV34" i="220"/>
  <c r="AM34" i="220"/>
  <c r="AU34" i="220"/>
  <c r="AG34" i="220"/>
  <c r="AV25" i="220"/>
  <c r="AM25" i="220"/>
  <c r="AU25" i="220"/>
  <c r="AG25" i="220"/>
  <c r="AV24" i="220"/>
  <c r="AM24" i="220"/>
  <c r="AV14" i="220"/>
  <c r="AM14" i="220"/>
  <c r="AU14" i="220"/>
  <c r="AG14" i="220"/>
  <c r="AT90" i="229"/>
  <c r="AO88" i="229"/>
  <c r="AV91" i="229"/>
  <c r="AM91" i="229"/>
  <c r="AU91" i="229"/>
  <c r="AG91" i="229"/>
  <c r="AV90" i="229"/>
  <c r="AM90" i="229"/>
  <c r="AG90" i="229" s="1"/>
  <c r="AT81" i="229"/>
  <c r="AQ77" i="229"/>
  <c r="AV92" i="229"/>
  <c r="AM92" i="229"/>
  <c r="AG92" i="229" s="1"/>
  <c r="AV89" i="229"/>
  <c r="AM89" i="229"/>
  <c r="AG89" i="229" s="1"/>
  <c r="AG81" i="229"/>
  <c r="AU81" i="229"/>
  <c r="AV78" i="229"/>
  <c r="AM78" i="229"/>
  <c r="AG78" i="229" s="1"/>
  <c r="AT68" i="229"/>
  <c r="AO66" i="229"/>
  <c r="AV70" i="229"/>
  <c r="AM70" i="229"/>
  <c r="AU70" i="229"/>
  <c r="AG70" i="229"/>
  <c r="AV56" i="229"/>
  <c r="AM56" i="229"/>
  <c r="AG56" i="229" s="1"/>
  <c r="AT47" i="229"/>
  <c r="AP44" i="229"/>
  <c r="AT45" i="229"/>
  <c r="AN44" i="229"/>
  <c r="AT36" i="229"/>
  <c r="AP33" i="229"/>
  <c r="AT35" i="229"/>
  <c r="AO33" i="229"/>
  <c r="AV69" i="229"/>
  <c r="AM69" i="229"/>
  <c r="AG69" i="229" s="1"/>
  <c r="AV68" i="229"/>
  <c r="AM68" i="229"/>
  <c r="AG68" i="229" s="1"/>
  <c r="AV58" i="229"/>
  <c r="AM58" i="229"/>
  <c r="AG58" i="229" s="1"/>
  <c r="AV57" i="229"/>
  <c r="AM57" i="229"/>
  <c r="AU57" i="229"/>
  <c r="AG57" i="229"/>
  <c r="AT48" i="229"/>
  <c r="AQ44" i="229"/>
  <c r="AG47" i="229"/>
  <c r="AU47" i="229"/>
  <c r="AG37" i="229"/>
  <c r="AU37" i="229"/>
  <c r="AG34" i="229"/>
  <c r="AU34" i="229"/>
  <c r="AT14" i="229"/>
  <c r="AP11" i="229"/>
  <c r="AT13" i="229"/>
  <c r="AO11" i="229"/>
  <c r="AT89" i="228"/>
  <c r="AN88" i="228"/>
  <c r="AV48" i="229"/>
  <c r="AM48" i="229"/>
  <c r="AU48" i="229"/>
  <c r="AG48" i="229"/>
  <c r="AV45" i="229"/>
  <c r="AM45" i="229"/>
  <c r="AG45" i="229" s="1"/>
  <c r="AV36" i="229"/>
  <c r="AM36" i="229"/>
  <c r="AG36" i="229" s="1"/>
  <c r="AV35" i="229"/>
  <c r="AM35" i="229"/>
  <c r="AG35" i="229" s="1"/>
  <c r="AT24" i="229"/>
  <c r="AO22" i="229"/>
  <c r="AP77" i="228"/>
  <c r="AT80" i="228"/>
  <c r="AT79" i="228"/>
  <c r="AO77" i="228"/>
  <c r="AV25" i="229"/>
  <c r="AM25" i="229"/>
  <c r="AG25" i="229" s="1"/>
  <c r="AV24" i="229"/>
  <c r="AM24" i="229"/>
  <c r="AU24" i="229"/>
  <c r="AG24" i="229"/>
  <c r="AV14" i="229"/>
  <c r="AM14" i="229"/>
  <c r="AG14" i="229" s="1"/>
  <c r="AV12" i="229"/>
  <c r="AM12" i="229"/>
  <c r="AG12" i="229" s="1"/>
  <c r="AV91" i="228"/>
  <c r="AM91" i="228"/>
  <c r="AU91" i="228"/>
  <c r="AG91" i="228"/>
  <c r="AV90" i="228"/>
  <c r="AM90" i="228"/>
  <c r="AG90" i="228" s="1"/>
  <c r="AV81" i="228"/>
  <c r="AM81" i="228"/>
  <c r="AG81" i="228" s="1"/>
  <c r="AG78" i="228"/>
  <c r="AU78" i="228"/>
  <c r="AT58" i="228"/>
  <c r="AP55" i="228"/>
  <c r="AT56" i="228"/>
  <c r="AN55" i="228"/>
  <c r="AV26" i="229"/>
  <c r="AM26" i="229"/>
  <c r="AG26" i="229" s="1"/>
  <c r="AV23" i="229"/>
  <c r="AM23" i="229"/>
  <c r="AU23" i="229"/>
  <c r="AG23" i="229"/>
  <c r="AG15" i="229"/>
  <c r="AU15" i="229"/>
  <c r="AG13" i="229"/>
  <c r="AU13" i="229"/>
  <c r="AG92" i="228"/>
  <c r="AU92" i="228"/>
  <c r="AG89" i="228"/>
  <c r="AU89" i="228"/>
  <c r="AV69" i="228"/>
  <c r="AM69" i="228"/>
  <c r="AG69" i="228" s="1"/>
  <c r="AT67" i="228"/>
  <c r="AN66" i="228"/>
  <c r="AO55" i="228"/>
  <c r="AT57" i="228"/>
  <c r="AT37" i="228"/>
  <c r="AQ33" i="228"/>
  <c r="AP33" i="228"/>
  <c r="AT36" i="228"/>
  <c r="AT35" i="228"/>
  <c r="AO33" i="228"/>
  <c r="AV68" i="228"/>
  <c r="AM68" i="228"/>
  <c r="AG68" i="228" s="1"/>
  <c r="AV58" i="228"/>
  <c r="AM58" i="228"/>
  <c r="AG58" i="228" s="1"/>
  <c r="AV57" i="228"/>
  <c r="AM57" i="228"/>
  <c r="AU57" i="228"/>
  <c r="AG57" i="228"/>
  <c r="AG48" i="228"/>
  <c r="AU48" i="228"/>
  <c r="AV25" i="228"/>
  <c r="AM25" i="228"/>
  <c r="AU25" i="228"/>
  <c r="AG25" i="228"/>
  <c r="AT24" i="228"/>
  <c r="AO22" i="228"/>
  <c r="AT12" i="228"/>
  <c r="AN11" i="228"/>
  <c r="AT90" i="227"/>
  <c r="AO88" i="227"/>
  <c r="AT81" i="227"/>
  <c r="AQ77" i="227"/>
  <c r="AT58" i="227"/>
  <c r="AP55" i="227"/>
  <c r="AT56" i="227"/>
  <c r="AN55" i="227"/>
  <c r="AU67" i="228"/>
  <c r="AG67" i="228"/>
  <c r="AG56" i="228"/>
  <c r="AU56" i="228"/>
  <c r="AV47" i="228"/>
  <c r="AM47" i="228"/>
  <c r="AU47" i="228"/>
  <c r="AG47" i="228"/>
  <c r="AV46" i="228"/>
  <c r="AM46" i="228"/>
  <c r="AG46" i="228" s="1"/>
  <c r="AV37" i="228"/>
  <c r="AM37" i="228"/>
  <c r="AU37" i="228"/>
  <c r="AG37" i="228"/>
  <c r="AT25" i="228"/>
  <c r="AP22" i="228"/>
  <c r="AP88" i="227"/>
  <c r="AT91" i="227"/>
  <c r="AQ66" i="227"/>
  <c r="AT70" i="227"/>
  <c r="AT67" i="227"/>
  <c r="AN66" i="227"/>
  <c r="AQ55" i="227"/>
  <c r="AT59" i="227"/>
  <c r="AO55" i="227"/>
  <c r="AT57" i="227"/>
  <c r="AT37" i="227"/>
  <c r="AQ33" i="227"/>
  <c r="AP33" i="227"/>
  <c r="AT36" i="227"/>
  <c r="AT35" i="227"/>
  <c r="AO33" i="227"/>
  <c r="AG14" i="228"/>
  <c r="AU14" i="228"/>
  <c r="AG12" i="228"/>
  <c r="AU12" i="228"/>
  <c r="AG90" i="227"/>
  <c r="AU90" i="227"/>
  <c r="AG81" i="227"/>
  <c r="AU81" i="227"/>
  <c r="AG78" i="227"/>
  <c r="AU78" i="227"/>
  <c r="AV70" i="227"/>
  <c r="AM70" i="227"/>
  <c r="AU70" i="227"/>
  <c r="AG70" i="227"/>
  <c r="AV67" i="227"/>
  <c r="AM67" i="227"/>
  <c r="AU67" i="227"/>
  <c r="AG67" i="227"/>
  <c r="AG56" i="227"/>
  <c r="AU56" i="227"/>
  <c r="AV47" i="227"/>
  <c r="AM47" i="227"/>
  <c r="AU47" i="227"/>
  <c r="AG47" i="227"/>
  <c r="AV46" i="227"/>
  <c r="AM46" i="227"/>
  <c r="AG46" i="227" s="1"/>
  <c r="AV37" i="227"/>
  <c r="AM37" i="227"/>
  <c r="AU37" i="227"/>
  <c r="AG37" i="227"/>
  <c r="AG24" i="227"/>
  <c r="AU24" i="227"/>
  <c r="AT12" i="227"/>
  <c r="AN11" i="227"/>
  <c r="AT90" i="226"/>
  <c r="AO88" i="226"/>
  <c r="AT81" i="226"/>
  <c r="AQ77" i="226"/>
  <c r="AT58" i="226"/>
  <c r="AP55" i="226"/>
  <c r="AT56" i="226"/>
  <c r="AN55" i="226"/>
  <c r="AV24" i="228"/>
  <c r="AM24" i="228"/>
  <c r="AG24" i="228" s="1"/>
  <c r="AG15" i="228"/>
  <c r="AU15" i="228"/>
  <c r="AG13" i="228"/>
  <c r="AU13" i="228"/>
  <c r="AG92" i="227"/>
  <c r="AU92" i="227"/>
  <c r="AG89" i="227"/>
  <c r="AU89" i="227"/>
  <c r="AG69" i="227"/>
  <c r="AU69" i="227"/>
  <c r="AG68" i="227"/>
  <c r="AU68" i="227"/>
  <c r="AV58" i="227"/>
  <c r="AM58" i="227"/>
  <c r="AG58" i="227" s="1"/>
  <c r="AV57" i="227"/>
  <c r="AM57" i="227"/>
  <c r="AU57" i="227"/>
  <c r="AG57" i="227"/>
  <c r="AG48" i="227"/>
  <c r="AU48" i="227"/>
  <c r="AV26" i="227"/>
  <c r="AM26" i="227"/>
  <c r="AU26" i="227"/>
  <c r="AG26" i="227"/>
  <c r="AV23" i="227"/>
  <c r="AM23" i="227"/>
  <c r="AG23" i="227" s="1"/>
  <c r="AP88" i="226"/>
  <c r="AT91" i="226"/>
  <c r="AQ66" i="226"/>
  <c r="AT70" i="226"/>
  <c r="AT67" i="226"/>
  <c r="AN66" i="226"/>
  <c r="AQ55" i="226"/>
  <c r="AT59" i="226"/>
  <c r="AO55" i="226"/>
  <c r="AT57" i="226"/>
  <c r="AT47" i="226"/>
  <c r="AP44" i="226"/>
  <c r="AT45" i="226"/>
  <c r="AN44" i="226"/>
  <c r="AN33" i="226"/>
  <c r="AT34" i="226"/>
  <c r="AQ22" i="226"/>
  <c r="AT26" i="226"/>
  <c r="AT25" i="226"/>
  <c r="AP22" i="226"/>
  <c r="AT15" i="226"/>
  <c r="AQ11" i="226"/>
  <c r="AG14" i="227"/>
  <c r="AU14" i="227"/>
  <c r="AG12" i="227"/>
  <c r="AU12" i="227"/>
  <c r="AG90" i="226"/>
  <c r="AU90" i="226"/>
  <c r="AG81" i="226"/>
  <c r="AU81" i="226"/>
  <c r="AG78" i="226"/>
  <c r="AU78" i="226"/>
  <c r="AV70" i="226"/>
  <c r="AM70" i="226"/>
  <c r="AU70" i="226"/>
  <c r="AG70" i="226"/>
  <c r="AV67" i="226"/>
  <c r="AM67" i="226"/>
  <c r="AU67" i="226"/>
  <c r="AG67" i="226"/>
  <c r="AG56" i="226"/>
  <c r="AU56" i="226"/>
  <c r="AV47" i="226"/>
  <c r="AM47" i="226"/>
  <c r="AU47" i="226"/>
  <c r="AG47" i="226"/>
  <c r="AV46" i="226"/>
  <c r="AM46" i="226"/>
  <c r="AG46" i="226" s="1"/>
  <c r="AV37" i="226"/>
  <c r="AM37" i="226"/>
  <c r="AU37" i="226"/>
  <c r="AG37" i="226"/>
  <c r="AG24" i="226"/>
  <c r="AU24" i="226"/>
  <c r="AT59" i="225"/>
  <c r="AQ55" i="225"/>
  <c r="AT57" i="225"/>
  <c r="AO55" i="225"/>
  <c r="AT45" i="225"/>
  <c r="AN44" i="225"/>
  <c r="AT34" i="225"/>
  <c r="AN33" i="225"/>
  <c r="AT12" i="225"/>
  <c r="AN11" i="225"/>
  <c r="AT90" i="224"/>
  <c r="AO88" i="224"/>
  <c r="AT81" i="224"/>
  <c r="AQ77" i="224"/>
  <c r="AT58" i="224"/>
  <c r="AP55" i="224"/>
  <c r="AT56" i="224"/>
  <c r="AN55" i="224"/>
  <c r="AT91" i="223"/>
  <c r="AP88" i="223"/>
  <c r="AV13" i="227"/>
  <c r="AM13" i="227"/>
  <c r="AG13" i="227" s="1"/>
  <c r="AV92" i="226"/>
  <c r="AM92" i="226"/>
  <c r="AG92" i="226" s="1"/>
  <c r="AV89" i="226"/>
  <c r="AM89" i="226"/>
  <c r="AG89" i="226" s="1"/>
  <c r="AV80" i="226"/>
  <c r="AM80" i="226"/>
  <c r="AU80" i="226"/>
  <c r="AG80" i="226"/>
  <c r="AV79" i="226"/>
  <c r="AM79" i="226"/>
  <c r="AU79" i="226"/>
  <c r="AG79" i="226"/>
  <c r="AV69" i="226"/>
  <c r="AM69" i="226"/>
  <c r="AG69" i="226" s="1"/>
  <c r="AV68" i="226"/>
  <c r="AM68" i="226"/>
  <c r="AG68" i="226" s="1"/>
  <c r="AG58" i="226"/>
  <c r="AU58" i="226"/>
  <c r="AV48" i="226"/>
  <c r="AM48" i="226"/>
  <c r="AG48" i="226" s="1"/>
  <c r="AV45" i="226"/>
  <c r="AM45" i="226"/>
  <c r="AU45" i="226"/>
  <c r="AG45" i="226"/>
  <c r="AV36" i="226"/>
  <c r="AM36" i="226"/>
  <c r="AU36" i="226"/>
  <c r="AG36" i="226"/>
  <c r="AV35" i="226"/>
  <c r="AM35" i="226"/>
  <c r="AU35" i="226"/>
  <c r="AG35" i="226"/>
  <c r="AG23" i="226"/>
  <c r="AU23" i="226"/>
  <c r="AV15" i="226"/>
  <c r="AM15" i="226"/>
  <c r="AU15" i="226"/>
  <c r="AG15" i="226"/>
  <c r="AT12" i="226"/>
  <c r="AN11" i="226"/>
  <c r="AQ88" i="225"/>
  <c r="AT92" i="225"/>
  <c r="AT89" i="225"/>
  <c r="AN88" i="225"/>
  <c r="AT78" i="225"/>
  <c r="AN77" i="225"/>
  <c r="AN55" i="225"/>
  <c r="AT56" i="225"/>
  <c r="AT46" i="225"/>
  <c r="AO44" i="225"/>
  <c r="AT24" i="225"/>
  <c r="AO22" i="225"/>
  <c r="AP88" i="224"/>
  <c r="AT91" i="224"/>
  <c r="AQ66" i="224"/>
  <c r="AT70" i="224"/>
  <c r="AT67" i="224"/>
  <c r="AN66" i="224"/>
  <c r="AQ55" i="224"/>
  <c r="AT59" i="224"/>
  <c r="AO55" i="224"/>
  <c r="AT57" i="224"/>
  <c r="AT47" i="224"/>
  <c r="AP44" i="224"/>
  <c r="AT45" i="224"/>
  <c r="AN44" i="224"/>
  <c r="AN33" i="224"/>
  <c r="AT34" i="224"/>
  <c r="AQ22" i="224"/>
  <c r="AT26" i="224"/>
  <c r="AT25" i="224"/>
  <c r="AP22" i="224"/>
  <c r="AQ11" i="224"/>
  <c r="AT15" i="224"/>
  <c r="AT14" i="224"/>
  <c r="AP11" i="224"/>
  <c r="AO11" i="224"/>
  <c r="AT13" i="224"/>
  <c r="AO88" i="223"/>
  <c r="AT90" i="223"/>
  <c r="AG80" i="225"/>
  <c r="AU80" i="225"/>
  <c r="AG79" i="225"/>
  <c r="AU79" i="225"/>
  <c r="AV69" i="225"/>
  <c r="AM69" i="225"/>
  <c r="AU69" i="225"/>
  <c r="AG69" i="225"/>
  <c r="AV68" i="225"/>
  <c r="AM68" i="225"/>
  <c r="AU68" i="225"/>
  <c r="AG68" i="225"/>
  <c r="AV58" i="225"/>
  <c r="AM58" i="225"/>
  <c r="AU58" i="225"/>
  <c r="AG58" i="225"/>
  <c r="AV57" i="225"/>
  <c r="AM57" i="225"/>
  <c r="AG57" i="225" s="1"/>
  <c r="AV48" i="225"/>
  <c r="AM48" i="225"/>
  <c r="AU48" i="225"/>
  <c r="AG48" i="225"/>
  <c r="AV45" i="225"/>
  <c r="AM45" i="225"/>
  <c r="AG45" i="225" s="1"/>
  <c r="AV36" i="225"/>
  <c r="AM36" i="225"/>
  <c r="AG36" i="225" s="1"/>
  <c r="AV35" i="225"/>
  <c r="AM35" i="225"/>
  <c r="AG35" i="225" s="1"/>
  <c r="AG26" i="225"/>
  <c r="AU26" i="225"/>
  <c r="AV15" i="225"/>
  <c r="AM15" i="225"/>
  <c r="AG15" i="225" s="1"/>
  <c r="AV13" i="225"/>
  <c r="AM13" i="225"/>
  <c r="AG13" i="225" s="1"/>
  <c r="AV92" i="224"/>
  <c r="AM92" i="224"/>
  <c r="AG92" i="224" s="1"/>
  <c r="AV89" i="224"/>
  <c r="AM89" i="224"/>
  <c r="AG89" i="224" s="1"/>
  <c r="AV80" i="224"/>
  <c r="AM80" i="224"/>
  <c r="AU80" i="224"/>
  <c r="AG80" i="224"/>
  <c r="AV79" i="224"/>
  <c r="AM79" i="224"/>
  <c r="AU79" i="224"/>
  <c r="AG79" i="224"/>
  <c r="AV69" i="224"/>
  <c r="AM69" i="224"/>
  <c r="AG69" i="224" s="1"/>
  <c r="AV68" i="224"/>
  <c r="AM68" i="224"/>
  <c r="AG68" i="224" s="1"/>
  <c r="AG58" i="224"/>
  <c r="AU58" i="224"/>
  <c r="AV48" i="224"/>
  <c r="AM48" i="224"/>
  <c r="AG48" i="224" s="1"/>
  <c r="AV45" i="224"/>
  <c r="AM45" i="224"/>
  <c r="AU45" i="224"/>
  <c r="AG45" i="224"/>
  <c r="AV36" i="224"/>
  <c r="AM36" i="224"/>
  <c r="AU36" i="224"/>
  <c r="AG36" i="224"/>
  <c r="AV35" i="224"/>
  <c r="AM35" i="224"/>
  <c r="AU35" i="224"/>
  <c r="AG35" i="224"/>
  <c r="AG23" i="224"/>
  <c r="AU23" i="224"/>
  <c r="AV15" i="224"/>
  <c r="AM15" i="224"/>
  <c r="AU15" i="224"/>
  <c r="AG15" i="224"/>
  <c r="AV13" i="224"/>
  <c r="AM13" i="224"/>
  <c r="AU13" i="224"/>
  <c r="AG13" i="224"/>
  <c r="AV92" i="223"/>
  <c r="AM92" i="223"/>
  <c r="AU92" i="223"/>
  <c r="AG92" i="223"/>
  <c r="AV89" i="223"/>
  <c r="AM89" i="223"/>
  <c r="AU89" i="223"/>
  <c r="AG89" i="223"/>
  <c r="AT78" i="223"/>
  <c r="AN77" i="223"/>
  <c r="AT48" i="223"/>
  <c r="AQ44" i="223"/>
  <c r="AT46" i="223"/>
  <c r="AO44" i="223"/>
  <c r="AT59" i="222"/>
  <c r="AQ55" i="222"/>
  <c r="AT57" i="222"/>
  <c r="AO55" i="222"/>
  <c r="AT45" i="222"/>
  <c r="AN44" i="222"/>
  <c r="AT34" i="222"/>
  <c r="AN33" i="222"/>
  <c r="AT12" i="222"/>
  <c r="AN11" i="222"/>
  <c r="AT90" i="221"/>
  <c r="AO88" i="221"/>
  <c r="AT81" i="221"/>
  <c r="AQ77" i="221"/>
  <c r="AG91" i="225"/>
  <c r="AU91" i="225"/>
  <c r="AV70" i="225"/>
  <c r="AM70" i="225"/>
  <c r="AG70" i="225" s="1"/>
  <c r="AG67" i="225"/>
  <c r="AU67" i="225"/>
  <c r="AV59" i="225"/>
  <c r="AM59" i="225"/>
  <c r="AG59" i="225" s="1"/>
  <c r="AV56" i="225"/>
  <c r="AM56" i="225"/>
  <c r="AU56" i="225"/>
  <c r="AG56" i="225"/>
  <c r="AG47" i="225"/>
  <c r="AU47" i="225"/>
  <c r="AG37" i="225"/>
  <c r="AU37" i="225"/>
  <c r="AV34" i="225"/>
  <c r="AM34" i="225"/>
  <c r="AG34" i="225" s="1"/>
  <c r="AV25" i="225"/>
  <c r="AM25" i="225"/>
  <c r="AG25" i="225" s="1"/>
  <c r="AV24" i="225"/>
  <c r="AM24" i="225"/>
  <c r="AU24" i="225"/>
  <c r="AG24" i="225"/>
  <c r="AV14" i="225"/>
  <c r="AM14" i="225"/>
  <c r="AG14" i="225" s="1"/>
  <c r="AG12" i="225"/>
  <c r="AU12" i="225"/>
  <c r="AG90" i="224"/>
  <c r="AU90" i="224"/>
  <c r="AG81" i="224"/>
  <c r="AU81" i="224"/>
  <c r="AV78" i="224"/>
  <c r="AM78" i="224"/>
  <c r="AG78" i="224" s="1"/>
  <c r="AV67" i="224"/>
  <c r="AM67" i="224"/>
  <c r="AU67" i="224"/>
  <c r="AG67" i="224"/>
  <c r="AV56" i="224"/>
  <c r="AM56" i="224"/>
  <c r="AG56" i="224" s="1"/>
  <c r="AG46" i="224"/>
  <c r="AU46" i="224"/>
  <c r="AV34" i="224"/>
  <c r="AM34" i="224"/>
  <c r="AU34" i="224"/>
  <c r="AG34" i="224"/>
  <c r="AV25" i="224"/>
  <c r="AM25" i="224"/>
  <c r="AU25" i="224"/>
  <c r="AG25" i="224"/>
  <c r="AV24" i="224"/>
  <c r="AM24" i="224"/>
  <c r="AG24" i="224" s="1"/>
  <c r="AV14" i="224"/>
  <c r="AM14" i="224"/>
  <c r="AU14" i="224"/>
  <c r="AG14" i="224"/>
  <c r="AG91" i="223"/>
  <c r="AU91" i="223"/>
  <c r="AP77" i="223"/>
  <c r="AT80" i="223"/>
  <c r="AT79" i="223"/>
  <c r="AO77" i="223"/>
  <c r="AV81" i="223"/>
  <c r="AM81" i="223"/>
  <c r="AU81" i="223"/>
  <c r="AG81" i="223"/>
  <c r="AQ55" i="223"/>
  <c r="AT59" i="223"/>
  <c r="AO55" i="223"/>
  <c r="AT57" i="223"/>
  <c r="AT47" i="223"/>
  <c r="AP44" i="223"/>
  <c r="AT45" i="223"/>
  <c r="AN44" i="223"/>
  <c r="AN33" i="223"/>
  <c r="AT34" i="223"/>
  <c r="AQ22" i="223"/>
  <c r="AT26" i="223"/>
  <c r="AT25" i="223"/>
  <c r="AP22" i="223"/>
  <c r="AQ11" i="223"/>
  <c r="AT15" i="223"/>
  <c r="AT14" i="223"/>
  <c r="AP11" i="223"/>
  <c r="AO11" i="223"/>
  <c r="AT13" i="223"/>
  <c r="AO88" i="222"/>
  <c r="AT90" i="222"/>
  <c r="AQ77" i="222"/>
  <c r="AT81" i="222"/>
  <c r="AP66" i="222"/>
  <c r="AT69" i="222"/>
  <c r="AT68" i="222"/>
  <c r="AO66" i="222"/>
  <c r="AP55" i="222"/>
  <c r="AT58" i="222"/>
  <c r="AT48" i="222"/>
  <c r="AQ44" i="222"/>
  <c r="AN22" i="222"/>
  <c r="AT23" i="222"/>
  <c r="AP77" i="221"/>
  <c r="AT80" i="221"/>
  <c r="AT79" i="221"/>
  <c r="AO77" i="221"/>
  <c r="AV79" i="223"/>
  <c r="AM79" i="223"/>
  <c r="AU79" i="223"/>
  <c r="AG79" i="223"/>
  <c r="AV69" i="223"/>
  <c r="AM69" i="223"/>
  <c r="AG69" i="223" s="1"/>
  <c r="AV68" i="223"/>
  <c r="AM68" i="223"/>
  <c r="AG68" i="223" s="1"/>
  <c r="AG58" i="223"/>
  <c r="AU58" i="223"/>
  <c r="AV48" i="223"/>
  <c r="AM48" i="223"/>
  <c r="AG48" i="223" s="1"/>
  <c r="AV45" i="223"/>
  <c r="AM45" i="223"/>
  <c r="AU45" i="223"/>
  <c r="AG45" i="223"/>
  <c r="AV36" i="223"/>
  <c r="AM36" i="223"/>
  <c r="AU36" i="223"/>
  <c r="AG36" i="223"/>
  <c r="AV35" i="223"/>
  <c r="AM35" i="223"/>
  <c r="AU35" i="223"/>
  <c r="AG35" i="223"/>
  <c r="AG23" i="223"/>
  <c r="AU23" i="223"/>
  <c r="AV15" i="223"/>
  <c r="AM15" i="223"/>
  <c r="AU15" i="223"/>
  <c r="AG15" i="223"/>
  <c r="AV13" i="223"/>
  <c r="AM13" i="223"/>
  <c r="AU13" i="223"/>
  <c r="AG13" i="223"/>
  <c r="AV92" i="222"/>
  <c r="AM92" i="222"/>
  <c r="AU92" i="222"/>
  <c r="AG92" i="222"/>
  <c r="AV89" i="222"/>
  <c r="AM89" i="222"/>
  <c r="AU89" i="222"/>
  <c r="AG89" i="222"/>
  <c r="AV80" i="222"/>
  <c r="AM80" i="222"/>
  <c r="AG80" i="222" s="1"/>
  <c r="AV79" i="222"/>
  <c r="AM79" i="222"/>
  <c r="AG79" i="222" s="1"/>
  <c r="AG57" i="222"/>
  <c r="AU57" i="222"/>
  <c r="AG45" i="222"/>
  <c r="AU45" i="222"/>
  <c r="AG36" i="222"/>
  <c r="AU36" i="222"/>
  <c r="AG35" i="222"/>
  <c r="AU35" i="222"/>
  <c r="AV26" i="222"/>
  <c r="AM26" i="222"/>
  <c r="AG26" i="222" s="1"/>
  <c r="AV23" i="222"/>
  <c r="AM23" i="222"/>
  <c r="AU23" i="222"/>
  <c r="AG23" i="222"/>
  <c r="AG15" i="222"/>
  <c r="AU15" i="222"/>
  <c r="AG13" i="222"/>
  <c r="AU13" i="222"/>
  <c r="AG92" i="221"/>
  <c r="AU92" i="221"/>
  <c r="AG89" i="221"/>
  <c r="AU89" i="221"/>
  <c r="AT67" i="221"/>
  <c r="AN66" i="221"/>
  <c r="AT57" i="221"/>
  <c r="AO55" i="221"/>
  <c r="AT45" i="221"/>
  <c r="AN44" i="221"/>
  <c r="AT36" i="221"/>
  <c r="AP33" i="221"/>
  <c r="AT35" i="221"/>
  <c r="AO33" i="221"/>
  <c r="AT14" i="221"/>
  <c r="AP11" i="221"/>
  <c r="AT13" i="221"/>
  <c r="AO11" i="221"/>
  <c r="AT89" i="220"/>
  <c r="AN88" i="220"/>
  <c r="AT68" i="220"/>
  <c r="AO66" i="220"/>
  <c r="AT48" i="220"/>
  <c r="AQ44" i="220"/>
  <c r="AT46" i="220"/>
  <c r="AO44" i="220"/>
  <c r="AG78" i="223"/>
  <c r="AU78" i="223"/>
  <c r="AV70" i="223"/>
  <c r="AM70" i="223"/>
  <c r="AU70" i="223"/>
  <c r="AG70" i="223"/>
  <c r="AV67" i="223"/>
  <c r="AM67" i="223"/>
  <c r="AU67" i="223"/>
  <c r="AG67" i="223"/>
  <c r="AG56" i="223"/>
  <c r="AU56" i="223"/>
  <c r="AV47" i="223"/>
  <c r="AM47" i="223"/>
  <c r="AU47" i="223"/>
  <c r="AG47" i="223"/>
  <c r="AV46" i="223"/>
  <c r="AM46" i="223"/>
  <c r="AG46" i="223" s="1"/>
  <c r="AV37" i="223"/>
  <c r="AM37" i="223"/>
  <c r="AU37" i="223"/>
  <c r="AG37" i="223"/>
  <c r="AG24" i="223"/>
  <c r="AU24" i="223"/>
  <c r="AV14" i="223"/>
  <c r="AM14" i="223"/>
  <c r="AU14" i="223"/>
  <c r="AG14" i="223"/>
  <c r="AG91" i="222"/>
  <c r="AU91" i="222"/>
  <c r="AV78" i="222"/>
  <c r="AM78" i="222"/>
  <c r="AU78" i="222"/>
  <c r="AG78" i="222"/>
  <c r="AG70" i="222"/>
  <c r="AU70" i="222"/>
  <c r="AG67" i="222"/>
  <c r="AU67" i="222"/>
  <c r="AV59" i="222"/>
  <c r="AM59" i="222"/>
  <c r="AG59" i="222" s="1"/>
  <c r="AV47" i="222"/>
  <c r="AM47" i="222"/>
  <c r="AG47" i="222" s="1"/>
  <c r="AV46" i="222"/>
  <c r="AM46" i="222"/>
  <c r="AU46" i="222"/>
  <c r="AG46" i="222"/>
  <c r="AV37" i="222"/>
  <c r="AM37" i="222"/>
  <c r="AG37" i="222" s="1"/>
  <c r="AG34" i="222"/>
  <c r="AU34" i="222"/>
  <c r="AG25" i="222"/>
  <c r="AU25" i="222"/>
  <c r="AG14" i="222"/>
  <c r="AU14" i="222"/>
  <c r="AV12" i="222"/>
  <c r="AM12" i="222"/>
  <c r="AG12" i="222" s="1"/>
  <c r="AV91" i="221"/>
  <c r="AM91" i="221"/>
  <c r="AU91" i="221"/>
  <c r="AG91" i="221"/>
  <c r="AV90" i="221"/>
  <c r="AM90" i="221"/>
  <c r="AG90" i="221" s="1"/>
  <c r="AV81" i="221"/>
  <c r="AM81" i="221"/>
  <c r="AG81" i="221" s="1"/>
  <c r="AG78" i="221"/>
  <c r="AU78" i="221"/>
  <c r="AT69" i="221"/>
  <c r="AP66" i="221"/>
  <c r="AT68" i="221"/>
  <c r="AO66" i="221"/>
  <c r="AV70" i="221"/>
  <c r="AM70" i="221"/>
  <c r="AU70" i="221"/>
  <c r="AG70" i="221"/>
  <c r="AP55" i="221"/>
  <c r="AT58" i="221"/>
  <c r="AT48" i="221"/>
  <c r="AQ44" i="221"/>
  <c r="AN22" i="221"/>
  <c r="AT23" i="221"/>
  <c r="AP77" i="220"/>
  <c r="AT80" i="220"/>
  <c r="AT79" i="220"/>
  <c r="AO77" i="220"/>
  <c r="AT37" i="220"/>
  <c r="AQ33" i="220"/>
  <c r="AP33" i="220"/>
  <c r="AT36" i="220"/>
  <c r="AT35" i="220"/>
  <c r="AO33" i="220"/>
  <c r="AT12" i="220"/>
  <c r="AN11" i="220"/>
  <c r="AV58" i="221"/>
  <c r="AM58" i="221"/>
  <c r="AU58" i="221"/>
  <c r="AG58" i="221"/>
  <c r="AV57" i="221"/>
  <c r="AM57" i="221"/>
  <c r="AG57" i="221" s="1"/>
  <c r="AV48" i="221"/>
  <c r="AM48" i="221"/>
  <c r="AU48" i="221"/>
  <c r="AG48" i="221"/>
  <c r="AV45" i="221"/>
  <c r="AM45" i="221"/>
  <c r="AG45" i="221" s="1"/>
  <c r="AV36" i="221"/>
  <c r="AM36" i="221"/>
  <c r="AG36" i="221" s="1"/>
  <c r="AV35" i="221"/>
  <c r="AM35" i="221"/>
  <c r="AG35" i="221" s="1"/>
  <c r="AG26" i="221"/>
  <c r="AU26" i="221"/>
  <c r="AV15" i="221"/>
  <c r="AM15" i="221"/>
  <c r="AG15" i="221" s="1"/>
  <c r="AV13" i="221"/>
  <c r="AM13" i="221"/>
  <c r="AG13" i="221" s="1"/>
  <c r="AV92" i="220"/>
  <c r="AM92" i="220"/>
  <c r="AG92" i="220" s="1"/>
  <c r="AV89" i="220"/>
  <c r="AM89" i="220"/>
  <c r="AG89" i="220" s="1"/>
  <c r="AV80" i="220"/>
  <c r="AM80" i="220"/>
  <c r="AU80" i="220"/>
  <c r="AG80" i="220"/>
  <c r="AV79" i="220"/>
  <c r="AM79" i="220"/>
  <c r="AU79" i="220"/>
  <c r="AG79" i="220"/>
  <c r="AV69" i="220"/>
  <c r="AM69" i="220"/>
  <c r="AG69" i="220" s="1"/>
  <c r="AV68" i="220"/>
  <c r="AM68" i="220"/>
  <c r="AG68" i="220" s="1"/>
  <c r="AG58" i="220"/>
  <c r="AU58" i="220"/>
  <c r="AV48" i="220"/>
  <c r="AM48" i="220"/>
  <c r="AG48" i="220" s="1"/>
  <c r="AV45" i="220"/>
  <c r="AM45" i="220"/>
  <c r="AU45" i="220"/>
  <c r="AG45" i="220"/>
  <c r="AV36" i="220"/>
  <c r="AM36" i="220"/>
  <c r="AU36" i="220"/>
  <c r="AG36" i="220"/>
  <c r="AV35" i="220"/>
  <c r="AM35" i="220"/>
  <c r="AU35" i="220"/>
  <c r="AG35" i="220"/>
  <c r="AG23" i="220"/>
  <c r="AU23" i="220"/>
  <c r="AV15" i="220"/>
  <c r="AM15" i="220"/>
  <c r="AU15" i="220"/>
  <c r="AG15" i="220"/>
  <c r="AV13" i="220"/>
  <c r="AM13" i="220"/>
  <c r="AU13" i="220"/>
  <c r="AG13" i="220"/>
  <c r="AV69" i="221"/>
  <c r="AM69" i="221"/>
  <c r="AU69" i="221"/>
  <c r="AG69" i="221"/>
  <c r="AG59" i="221"/>
  <c r="AU59" i="221"/>
  <c r="AV47" i="221"/>
  <c r="AM47" i="221"/>
  <c r="AG47" i="221" s="1"/>
  <c r="AV46" i="221"/>
  <c r="AM46" i="221"/>
  <c r="AU46" i="221"/>
  <c r="AG46" i="221"/>
  <c r="AV37" i="221"/>
  <c r="AM37" i="221"/>
  <c r="AG37" i="221" s="1"/>
  <c r="AV34" i="221"/>
  <c r="AM34" i="221"/>
  <c r="AG34" i="221" s="1"/>
  <c r="AV25" i="221"/>
  <c r="AM25" i="221"/>
  <c r="AG25" i="221" s="1"/>
  <c r="AV24" i="221"/>
  <c r="AM24" i="221"/>
  <c r="AU24" i="221"/>
  <c r="AG24" i="221"/>
  <c r="AV14" i="221"/>
  <c r="AM14" i="221"/>
  <c r="AG14" i="221" s="1"/>
  <c r="AV12" i="221"/>
  <c r="AM12" i="221"/>
  <c r="AG12" i="221" s="1"/>
  <c r="AV91" i="220"/>
  <c r="AM91" i="220"/>
  <c r="AU91" i="220"/>
  <c r="AG91" i="220"/>
  <c r="AV90" i="220"/>
  <c r="AM90" i="220"/>
  <c r="AG90" i="220" s="1"/>
  <c r="AV81" i="220"/>
  <c r="AM81" i="220"/>
  <c r="AG81" i="220" s="1"/>
  <c r="AG78" i="220"/>
  <c r="AU78" i="220"/>
  <c r="AV70" i="220"/>
  <c r="AM70" i="220"/>
  <c r="AU70" i="220"/>
  <c r="AG70" i="220"/>
  <c r="AV59" i="220"/>
  <c r="AM59" i="220"/>
  <c r="AU59" i="220"/>
  <c r="AG59" i="220"/>
  <c r="AG56" i="220"/>
  <c r="AU56" i="220"/>
  <c r="AV47" i="220"/>
  <c r="AM47" i="220"/>
  <c r="AU47" i="220"/>
  <c r="AG47" i="220"/>
  <c r="AV46" i="220"/>
  <c r="AM46" i="220"/>
  <c r="AG46" i="220" s="1"/>
  <c r="AV37" i="220"/>
  <c r="AM37" i="220"/>
  <c r="AU37" i="220"/>
  <c r="AG37" i="220"/>
  <c r="AG24" i="220"/>
  <c r="AU24" i="220"/>
  <c r="AV12" i="220"/>
  <c r="AM12" i="220"/>
  <c r="AU12" i="220"/>
  <c r="AG12" i="220"/>
  <c r="AT90" i="219"/>
  <c r="AO88" i="219"/>
  <c r="AV91" i="219"/>
  <c r="AM91" i="219"/>
  <c r="AU91" i="219"/>
  <c r="AG91" i="219"/>
  <c r="AV90" i="219"/>
  <c r="AM90" i="219"/>
  <c r="AU92" i="219"/>
  <c r="AU89" i="219"/>
  <c r="AT78" i="219"/>
  <c r="AN77" i="219"/>
  <c r="AV81" i="219"/>
  <c r="AM81" i="219"/>
  <c r="AU81" i="219"/>
  <c r="AG81" i="219"/>
  <c r="AV78" i="219"/>
  <c r="AM78" i="219"/>
  <c r="AU78" i="219"/>
  <c r="AG78" i="219"/>
  <c r="AT68" i="219"/>
  <c r="AO66" i="219"/>
  <c r="AU80" i="219"/>
  <c r="AU79" i="219"/>
  <c r="AV70" i="219"/>
  <c r="AM70" i="219"/>
  <c r="AU70" i="219"/>
  <c r="AG70" i="219"/>
  <c r="AV56" i="219"/>
  <c r="AM56" i="219"/>
  <c r="AT48" i="219"/>
  <c r="AQ44" i="219"/>
  <c r="AT46" i="219"/>
  <c r="AO44" i="219"/>
  <c r="AU69" i="219"/>
  <c r="AU68" i="219"/>
  <c r="AU58" i="219"/>
  <c r="AT37" i="219"/>
  <c r="AQ33" i="219"/>
  <c r="AP33" i="219"/>
  <c r="AT36" i="219"/>
  <c r="AT35" i="219"/>
  <c r="AO33" i="219"/>
  <c r="AV47" i="219"/>
  <c r="AM47" i="219"/>
  <c r="AU47" i="219"/>
  <c r="AG47" i="219"/>
  <c r="AV46" i="219"/>
  <c r="AM46" i="219"/>
  <c r="AV37" i="219"/>
  <c r="AM37" i="219"/>
  <c r="AU37" i="219"/>
  <c r="AG37" i="219"/>
  <c r="AV34" i="219"/>
  <c r="AM34" i="219"/>
  <c r="AU34" i="219"/>
  <c r="AG34" i="219"/>
  <c r="AT24" i="219"/>
  <c r="AO22" i="219"/>
  <c r="AV48" i="219"/>
  <c r="AM48" i="219"/>
  <c r="AQ22" i="219"/>
  <c r="AT26" i="219"/>
  <c r="AT25" i="219"/>
  <c r="AP22" i="219"/>
  <c r="AT12" i="219"/>
  <c r="AN11" i="219"/>
  <c r="AV25" i="219"/>
  <c r="AM25" i="219"/>
  <c r="AU25" i="219"/>
  <c r="AG25" i="219"/>
  <c r="AV24" i="219"/>
  <c r="AM24" i="219"/>
  <c r="AU23" i="219"/>
  <c r="AT89" i="219"/>
  <c r="AN88" i="219"/>
  <c r="AP88" i="219"/>
  <c r="AT91" i="219"/>
  <c r="AG90" i="219"/>
  <c r="AU90" i="219"/>
  <c r="AT80" i="219"/>
  <c r="AP77" i="219"/>
  <c r="AT79" i="219"/>
  <c r="AO77" i="219"/>
  <c r="AV92" i="219"/>
  <c r="AM92" i="219"/>
  <c r="AG92" i="219" s="1"/>
  <c r="AV89" i="219"/>
  <c r="AM89" i="219"/>
  <c r="AG89" i="219" s="1"/>
  <c r="AQ77" i="219"/>
  <c r="AT81" i="219"/>
  <c r="AT69" i="219"/>
  <c r="AP66" i="219"/>
  <c r="AT58" i="219"/>
  <c r="AP55" i="219"/>
  <c r="AT56" i="219"/>
  <c r="AN55" i="219"/>
  <c r="AV80" i="219"/>
  <c r="AM80" i="219"/>
  <c r="AG80" i="219" s="1"/>
  <c r="AV79" i="219"/>
  <c r="AM79" i="219"/>
  <c r="AG79" i="219" s="1"/>
  <c r="AQ66" i="219"/>
  <c r="AT70" i="219"/>
  <c r="AT67" i="219"/>
  <c r="AN66" i="219"/>
  <c r="AQ55" i="219"/>
  <c r="AT59" i="219"/>
  <c r="AO55" i="219"/>
  <c r="AT57" i="219"/>
  <c r="AV67" i="219"/>
  <c r="AM67" i="219"/>
  <c r="AU67" i="219"/>
  <c r="AG67" i="219"/>
  <c r="AV59" i="219"/>
  <c r="AM59" i="219"/>
  <c r="AU59" i="219"/>
  <c r="AG59" i="219"/>
  <c r="AG56" i="219"/>
  <c r="AU56" i="219"/>
  <c r="AV69" i="219"/>
  <c r="AM69" i="219"/>
  <c r="AG69" i="219" s="1"/>
  <c r="AV68" i="219"/>
  <c r="AM68" i="219"/>
  <c r="AG68" i="219" s="1"/>
  <c r="AV58" i="219"/>
  <c r="AM58" i="219"/>
  <c r="AG58" i="219" s="1"/>
  <c r="AV57" i="219"/>
  <c r="AM57" i="219"/>
  <c r="AU57" i="219"/>
  <c r="AG57" i="219"/>
  <c r="AT47" i="219"/>
  <c r="AP44" i="219"/>
  <c r="AT45" i="219"/>
  <c r="AN44" i="219"/>
  <c r="AN33" i="219"/>
  <c r="AT34" i="219"/>
  <c r="AG46" i="219"/>
  <c r="AU46" i="219"/>
  <c r="AT23" i="219"/>
  <c r="AN22" i="219"/>
  <c r="AG48" i="219"/>
  <c r="AU48" i="219"/>
  <c r="BP51" i="219"/>
  <c r="BP97" i="219" s="1"/>
  <c r="BX86" i="219" s="1"/>
  <c r="AV45" i="219"/>
  <c r="AM45" i="219"/>
  <c r="AU45" i="219"/>
  <c r="AG45" i="219"/>
  <c r="AV36" i="219"/>
  <c r="AM36" i="219"/>
  <c r="AU36" i="219"/>
  <c r="AG36" i="219"/>
  <c r="AV35" i="219"/>
  <c r="AM35" i="219"/>
  <c r="AU35" i="219"/>
  <c r="AG35" i="219"/>
  <c r="AQ11" i="219"/>
  <c r="AT15" i="219"/>
  <c r="AT14" i="219"/>
  <c r="AP11" i="219"/>
  <c r="AO11" i="219"/>
  <c r="AT13" i="219"/>
  <c r="AG24" i="219"/>
  <c r="AU24" i="219"/>
  <c r="AV15" i="219"/>
  <c r="AM15" i="219"/>
  <c r="AU15" i="219"/>
  <c r="AG15" i="219"/>
  <c r="AV13" i="219"/>
  <c r="AM13" i="219"/>
  <c r="AU13" i="219"/>
  <c r="AG13" i="219"/>
  <c r="AV26" i="219"/>
  <c r="AM26" i="219"/>
  <c r="AU26" i="219"/>
  <c r="AG26" i="219"/>
  <c r="AV23" i="219"/>
  <c r="AM23" i="219"/>
  <c r="AG23" i="219" s="1"/>
  <c r="AV14" i="219"/>
  <c r="AM14" i="219"/>
  <c r="AU14" i="219"/>
  <c r="AG14" i="219"/>
  <c r="AV12" i="219"/>
  <c r="AM12" i="219"/>
  <c r="AU12" i="219"/>
  <c r="AG12" i="219"/>
  <c r="BP97" i="212"/>
  <c r="BX86" i="212" s="1"/>
  <c r="BP40" i="211"/>
  <c r="BP97" i="211" s="1"/>
  <c r="BX86" i="211" s="1"/>
  <c r="BP97" i="218"/>
  <c r="BX86" i="218" s="1"/>
  <c r="AT90" i="218"/>
  <c r="AO88" i="218"/>
  <c r="AV91" i="218"/>
  <c r="AM91" i="218"/>
  <c r="AU91" i="218"/>
  <c r="AG91" i="218"/>
  <c r="AV90" i="218"/>
  <c r="AM90" i="218"/>
  <c r="AT81" i="218"/>
  <c r="AQ77" i="218"/>
  <c r="AV92" i="218"/>
  <c r="AM92" i="218"/>
  <c r="AV89" i="218"/>
  <c r="AM89" i="218"/>
  <c r="AU81" i="218"/>
  <c r="AV78" i="218"/>
  <c r="AM78" i="218"/>
  <c r="AT68" i="218"/>
  <c r="AO66" i="218"/>
  <c r="AV70" i="218"/>
  <c r="AM70" i="218"/>
  <c r="AU70" i="218"/>
  <c r="AG70" i="218"/>
  <c r="AV56" i="218"/>
  <c r="AM56" i="218"/>
  <c r="AT47" i="218"/>
  <c r="AP44" i="218"/>
  <c r="AT45" i="218"/>
  <c r="AN44" i="218"/>
  <c r="AT36" i="218"/>
  <c r="AP33" i="218"/>
  <c r="AT35" i="218"/>
  <c r="AO33" i="218"/>
  <c r="AV69" i="218"/>
  <c r="AM69" i="218"/>
  <c r="AV68" i="218"/>
  <c r="AM68" i="218"/>
  <c r="AV58" i="218"/>
  <c r="AM58" i="218"/>
  <c r="AV57" i="218"/>
  <c r="AM57" i="218"/>
  <c r="AU57" i="218"/>
  <c r="AG57" i="218"/>
  <c r="AT48" i="218"/>
  <c r="AQ44" i="218"/>
  <c r="AU47" i="218"/>
  <c r="AU37" i="218"/>
  <c r="AU34" i="218"/>
  <c r="AT26" i="218"/>
  <c r="AQ22" i="218"/>
  <c r="AT25" i="218"/>
  <c r="AP22" i="218"/>
  <c r="AT89" i="217"/>
  <c r="AN88" i="217"/>
  <c r="AV45" i="218"/>
  <c r="AM45" i="218"/>
  <c r="AV36" i="218"/>
  <c r="AM36" i="218"/>
  <c r="AV35" i="218"/>
  <c r="AM35" i="218"/>
  <c r="AN22" i="218"/>
  <c r="AT23" i="218"/>
  <c r="AU25" i="218"/>
  <c r="AU15" i="218"/>
  <c r="AU13" i="218"/>
  <c r="AC91" i="217"/>
  <c r="AK91" i="217"/>
  <c r="AJ80" i="217"/>
  <c r="AF80" i="217"/>
  <c r="AD80" i="217"/>
  <c r="AE80" i="217"/>
  <c r="AT67" i="217"/>
  <c r="AN66" i="217"/>
  <c r="AT57" i="217"/>
  <c r="AO55" i="217"/>
  <c r="AT45" i="217"/>
  <c r="AN44" i="217"/>
  <c r="AT89" i="216"/>
  <c r="AN88" i="216"/>
  <c r="AV78" i="217"/>
  <c r="AM78" i="217"/>
  <c r="AT69" i="217"/>
  <c r="AP66" i="217"/>
  <c r="AU56" i="217"/>
  <c r="AG56" i="217"/>
  <c r="AV59" i="217"/>
  <c r="AM59" i="217"/>
  <c r="AV57" i="217"/>
  <c r="AM57" i="217"/>
  <c r="AV47" i="217"/>
  <c r="AM47" i="217"/>
  <c r="AG47" i="217" s="1"/>
  <c r="BP40" i="217"/>
  <c r="AU14" i="217"/>
  <c r="BP18" i="217"/>
  <c r="BP97" i="217" s="1"/>
  <c r="BX86" i="217" s="1"/>
  <c r="BP95" i="216"/>
  <c r="BP97" i="216" s="1"/>
  <c r="BX86" i="216" s="1"/>
  <c r="AT79" i="216"/>
  <c r="AO77" i="216"/>
  <c r="AK80" i="216"/>
  <c r="AC80" i="216"/>
  <c r="AT67" i="216"/>
  <c r="AN66" i="216"/>
  <c r="AV26" i="218"/>
  <c r="AM26" i="218"/>
  <c r="AV23" i="218"/>
  <c r="AM23" i="218"/>
  <c r="AU23" i="218"/>
  <c r="AG23" i="218"/>
  <c r="AU14" i="218"/>
  <c r="AU12" i="218"/>
  <c r="AC89" i="217"/>
  <c r="AE79" i="217"/>
  <c r="AP77" i="217"/>
  <c r="AT80" i="217"/>
  <c r="AV67" i="217"/>
  <c r="AM67" i="217"/>
  <c r="AG67" i="217" s="1"/>
  <c r="AT59" i="217"/>
  <c r="AQ55" i="217"/>
  <c r="AU48" i="217"/>
  <c r="AV37" i="217"/>
  <c r="AM37" i="217"/>
  <c r="AV35" i="217"/>
  <c r="AM35" i="217"/>
  <c r="AV26" i="217"/>
  <c r="AM26" i="217"/>
  <c r="AV15" i="217"/>
  <c r="AM15" i="217"/>
  <c r="AV13" i="217"/>
  <c r="AM13" i="217"/>
  <c r="AV92" i="216"/>
  <c r="AM92" i="216"/>
  <c r="AV90" i="216"/>
  <c r="AM90" i="216"/>
  <c r="AE78" i="217"/>
  <c r="AU67" i="217"/>
  <c r="AU58" i="217"/>
  <c r="AV48" i="217"/>
  <c r="AM48" i="217"/>
  <c r="AG48" i="217" s="1"/>
  <c r="AU45" i="217"/>
  <c r="AU36" i="217"/>
  <c r="AV24" i="217"/>
  <c r="AM24" i="217"/>
  <c r="AU24" i="217"/>
  <c r="AG24" i="217"/>
  <c r="AV12" i="217"/>
  <c r="AM12" i="217"/>
  <c r="AG12" i="217" s="1"/>
  <c r="AU12" i="217"/>
  <c r="AV91" i="216"/>
  <c r="AM91" i="216"/>
  <c r="AU91" i="216"/>
  <c r="AG91" i="216"/>
  <c r="AG90" i="216"/>
  <c r="AU90" i="216"/>
  <c r="AV81" i="216"/>
  <c r="AM81" i="216"/>
  <c r="AG81" i="216" s="1"/>
  <c r="AU81" i="216"/>
  <c r="AE78" i="216"/>
  <c r="AP66" i="216"/>
  <c r="AT69" i="216"/>
  <c r="AO66" i="216"/>
  <c r="AT68" i="216"/>
  <c r="AU69" i="216"/>
  <c r="AT34" i="216"/>
  <c r="AN33" i="216"/>
  <c r="AT14" i="216"/>
  <c r="AP11" i="216"/>
  <c r="AT13" i="216"/>
  <c r="AO11" i="216"/>
  <c r="AT89" i="215"/>
  <c r="AN88" i="215"/>
  <c r="AT68" i="215"/>
  <c r="AO66" i="215"/>
  <c r="AV81" i="217"/>
  <c r="AM81" i="217"/>
  <c r="AF81" i="217"/>
  <c r="AU25" i="217"/>
  <c r="AU68" i="216"/>
  <c r="AN55" i="216"/>
  <c r="AT56" i="216"/>
  <c r="AT46" i="216"/>
  <c r="AO44" i="216"/>
  <c r="AT24" i="216"/>
  <c r="AO22" i="216"/>
  <c r="AP88" i="215"/>
  <c r="AT91" i="215"/>
  <c r="AQ66" i="215"/>
  <c r="AT70" i="215"/>
  <c r="AT67" i="215"/>
  <c r="AN66" i="215"/>
  <c r="AV69" i="216"/>
  <c r="AM69" i="216"/>
  <c r="AG69" i="216" s="1"/>
  <c r="AV68" i="216"/>
  <c r="AM68" i="216"/>
  <c r="AG68" i="216" s="1"/>
  <c r="AU59" i="216"/>
  <c r="AV47" i="216"/>
  <c r="AM47" i="216"/>
  <c r="AV46" i="216"/>
  <c r="AM46" i="216"/>
  <c r="AU46" i="216"/>
  <c r="AG46" i="216"/>
  <c r="AV37" i="216"/>
  <c r="AM37" i="216"/>
  <c r="AU34" i="216"/>
  <c r="AU25" i="216"/>
  <c r="AU14" i="216"/>
  <c r="AV12" i="216"/>
  <c r="AM12" i="216"/>
  <c r="AV91" i="215"/>
  <c r="AM91" i="215"/>
  <c r="AU91" i="215"/>
  <c r="AG91" i="215"/>
  <c r="AV90" i="215"/>
  <c r="AM90" i="215"/>
  <c r="AV81" i="215"/>
  <c r="AM81" i="215"/>
  <c r="AU78" i="215"/>
  <c r="AT58" i="215"/>
  <c r="AP55" i="215"/>
  <c r="AT56" i="215"/>
  <c r="AN55" i="215"/>
  <c r="AT91" i="214"/>
  <c r="AP88" i="214"/>
  <c r="AT79" i="214"/>
  <c r="AO77" i="214"/>
  <c r="AT67" i="214"/>
  <c r="AN66" i="214"/>
  <c r="AT36" i="214"/>
  <c r="AP33" i="214"/>
  <c r="AT35" i="214"/>
  <c r="AO33" i="214"/>
  <c r="AT14" i="214"/>
  <c r="AP11" i="214"/>
  <c r="AT13" i="214"/>
  <c r="AO11" i="214"/>
  <c r="AT89" i="213"/>
  <c r="AN88" i="213"/>
  <c r="AT68" i="213"/>
  <c r="AO66" i="213"/>
  <c r="AU70" i="216"/>
  <c r="AV58" i="216"/>
  <c r="AM58" i="216"/>
  <c r="AU58" i="216"/>
  <c r="AG58" i="216"/>
  <c r="AV57" i="216"/>
  <c r="AM57" i="216"/>
  <c r="AV48" i="216"/>
  <c r="AM48" i="216"/>
  <c r="AU48" i="216"/>
  <c r="AG48" i="216"/>
  <c r="AV45" i="216"/>
  <c r="AM45" i="216"/>
  <c r="AV36" i="216"/>
  <c r="AM36" i="216"/>
  <c r="AV35" i="216"/>
  <c r="AM35" i="216"/>
  <c r="AU26" i="216"/>
  <c r="AV15" i="216"/>
  <c r="AM15" i="216"/>
  <c r="AV13" i="216"/>
  <c r="AM13" i="216"/>
  <c r="AV92" i="215"/>
  <c r="AM92" i="215"/>
  <c r="AV89" i="215"/>
  <c r="AM89" i="215"/>
  <c r="AV80" i="215"/>
  <c r="AM80" i="215"/>
  <c r="AU80" i="215"/>
  <c r="AG80" i="215"/>
  <c r="AV79" i="215"/>
  <c r="AM79" i="215"/>
  <c r="AU79" i="215"/>
  <c r="AG79" i="215"/>
  <c r="AV69" i="215"/>
  <c r="AM69" i="215"/>
  <c r="AV68" i="215"/>
  <c r="AM68" i="215"/>
  <c r="AT59" i="215"/>
  <c r="AQ55" i="215"/>
  <c r="AT37" i="215"/>
  <c r="AQ33" i="215"/>
  <c r="AP33" i="215"/>
  <c r="AT36" i="215"/>
  <c r="AT35" i="215"/>
  <c r="AO33" i="215"/>
  <c r="AQ11" i="215"/>
  <c r="AT15" i="215"/>
  <c r="AT14" i="215"/>
  <c r="AP11" i="215"/>
  <c r="AO11" i="215"/>
  <c r="AT13" i="215"/>
  <c r="AO88" i="214"/>
  <c r="AT90" i="214"/>
  <c r="AQ77" i="214"/>
  <c r="AT81" i="214"/>
  <c r="AP66" i="214"/>
  <c r="AT69" i="214"/>
  <c r="AT68" i="214"/>
  <c r="AO66" i="214"/>
  <c r="AP55" i="214"/>
  <c r="AT58" i="214"/>
  <c r="AT48" i="214"/>
  <c r="AQ44" i="214"/>
  <c r="AN22" i="214"/>
  <c r="AT23" i="214"/>
  <c r="AP77" i="213"/>
  <c r="AT80" i="213"/>
  <c r="AT79" i="213"/>
  <c r="AO77" i="213"/>
  <c r="AV58" i="215"/>
  <c r="AM58" i="215"/>
  <c r="AV57" i="215"/>
  <c r="AM57" i="215"/>
  <c r="AU57" i="215"/>
  <c r="AG57" i="215"/>
  <c r="AU48" i="215"/>
  <c r="AV26" i="215"/>
  <c r="AM26" i="215"/>
  <c r="AU26" i="215"/>
  <c r="AG26" i="215"/>
  <c r="AV23" i="215"/>
  <c r="AM23" i="215"/>
  <c r="AV14" i="215"/>
  <c r="AM14" i="215"/>
  <c r="AU14" i="215"/>
  <c r="AG14" i="215"/>
  <c r="AU91" i="214"/>
  <c r="AV70" i="214"/>
  <c r="AM70" i="214"/>
  <c r="AU67" i="214"/>
  <c r="AV59" i="214"/>
  <c r="AM59" i="214"/>
  <c r="AV56" i="214"/>
  <c r="AM56" i="214"/>
  <c r="AU56" i="214"/>
  <c r="AG56" i="214"/>
  <c r="AU47" i="214"/>
  <c r="AU37" i="214"/>
  <c r="AV34" i="214"/>
  <c r="AM34" i="214"/>
  <c r="AV25" i="214"/>
  <c r="AM25" i="214"/>
  <c r="AV24" i="214"/>
  <c r="AM24" i="214"/>
  <c r="AU24" i="214"/>
  <c r="AG24" i="214"/>
  <c r="AV14" i="214"/>
  <c r="AM14" i="214"/>
  <c r="AU12" i="214"/>
  <c r="AU90" i="213"/>
  <c r="AU81" i="213"/>
  <c r="AV78" i="213"/>
  <c r="AM78" i="213"/>
  <c r="AV70" i="213"/>
  <c r="AM70" i="213"/>
  <c r="AU70" i="213"/>
  <c r="AG70" i="213"/>
  <c r="AV67" i="213"/>
  <c r="AM67" i="213"/>
  <c r="AU67" i="213"/>
  <c r="AG67" i="213"/>
  <c r="AV59" i="213"/>
  <c r="AM59" i="213"/>
  <c r="AU59" i="213"/>
  <c r="AG59" i="213"/>
  <c r="AV56" i="213"/>
  <c r="AM56" i="213"/>
  <c r="AT48" i="213"/>
  <c r="AQ44" i="213"/>
  <c r="AT45" i="213"/>
  <c r="AN44" i="213"/>
  <c r="AT36" i="213"/>
  <c r="AP33" i="213"/>
  <c r="AT35" i="213"/>
  <c r="AO33" i="213"/>
  <c r="AT12" i="213"/>
  <c r="AN11" i="213"/>
  <c r="AT90" i="212"/>
  <c r="AO88" i="212"/>
  <c r="AT81" i="212"/>
  <c r="AQ77" i="212"/>
  <c r="AT58" i="212"/>
  <c r="AP55" i="212"/>
  <c r="AT56" i="212"/>
  <c r="AN55" i="212"/>
  <c r="AT59" i="211"/>
  <c r="AQ55" i="211"/>
  <c r="AT57" i="211"/>
  <c r="AO55" i="211"/>
  <c r="AT45" i="211"/>
  <c r="AN44" i="211"/>
  <c r="AV59" i="215"/>
  <c r="AM59" i="215"/>
  <c r="AU59" i="215"/>
  <c r="AG59" i="215"/>
  <c r="AV56" i="215"/>
  <c r="AM56" i="215"/>
  <c r="AU46" i="215"/>
  <c r="AU24" i="215"/>
  <c r="AV15" i="215"/>
  <c r="AM15" i="215"/>
  <c r="AU15" i="215"/>
  <c r="AG15" i="215"/>
  <c r="AV13" i="215"/>
  <c r="AM13" i="215"/>
  <c r="AU13" i="215"/>
  <c r="AG13" i="215"/>
  <c r="AV92" i="214"/>
  <c r="AM92" i="214"/>
  <c r="AU92" i="214"/>
  <c r="AG92" i="214"/>
  <c r="AV89" i="214"/>
  <c r="AM89" i="214"/>
  <c r="AU89" i="214"/>
  <c r="AG89" i="214"/>
  <c r="AV80" i="214"/>
  <c r="AM80" i="214"/>
  <c r="AV79" i="214"/>
  <c r="AM79" i="214"/>
  <c r="AU57" i="214"/>
  <c r="AU45" i="214"/>
  <c r="AU36" i="214"/>
  <c r="AU35" i="214"/>
  <c r="AV26" i="214"/>
  <c r="AM26" i="214"/>
  <c r="AV23" i="214"/>
  <c r="AM23" i="214"/>
  <c r="AU23" i="214"/>
  <c r="AG23" i="214"/>
  <c r="AU15" i="214"/>
  <c r="AU13" i="214"/>
  <c r="AU92" i="213"/>
  <c r="AU89" i="213"/>
  <c r="AU69" i="213"/>
  <c r="AU68" i="213"/>
  <c r="AU58" i="213"/>
  <c r="AV48" i="213"/>
  <c r="AM48" i="213"/>
  <c r="AT24" i="213"/>
  <c r="AO22" i="213"/>
  <c r="AT79" i="212"/>
  <c r="AO77" i="212"/>
  <c r="AT67" i="212"/>
  <c r="AN66" i="212"/>
  <c r="AT47" i="212"/>
  <c r="AP44" i="212"/>
  <c r="AT45" i="212"/>
  <c r="AN44" i="212"/>
  <c r="AT37" i="212"/>
  <c r="AQ33" i="212"/>
  <c r="AP33" i="212"/>
  <c r="AT36" i="212"/>
  <c r="AT35" i="212"/>
  <c r="AO33" i="212"/>
  <c r="AQ22" i="212"/>
  <c r="AT26" i="212"/>
  <c r="AT25" i="212"/>
  <c r="AP22" i="212"/>
  <c r="AT12" i="212"/>
  <c r="AN11" i="212"/>
  <c r="AQ88" i="211"/>
  <c r="AT92" i="211"/>
  <c r="AT89" i="211"/>
  <c r="AN88" i="211"/>
  <c r="AT78" i="211"/>
  <c r="AN77" i="211"/>
  <c r="AP66" i="211"/>
  <c r="AT69" i="211"/>
  <c r="AT68" i="211"/>
  <c r="AO66" i="211"/>
  <c r="AT48" i="211"/>
  <c r="AQ44" i="211"/>
  <c r="AU45" i="213"/>
  <c r="AU36" i="213"/>
  <c r="AU35" i="213"/>
  <c r="AU25" i="213"/>
  <c r="AU14" i="213"/>
  <c r="AU12" i="213"/>
  <c r="AU90" i="212"/>
  <c r="AV70" i="212"/>
  <c r="AM70" i="212"/>
  <c r="AU70" i="212"/>
  <c r="AG70" i="212"/>
  <c r="AV58" i="212"/>
  <c r="AM58" i="212"/>
  <c r="AV57" i="212"/>
  <c r="AM57" i="212"/>
  <c r="AU57" i="212"/>
  <c r="AG57" i="212"/>
  <c r="AU46" i="212"/>
  <c r="AU24" i="212"/>
  <c r="AU91" i="211"/>
  <c r="AU80" i="211"/>
  <c r="AU79" i="211"/>
  <c r="AV70" i="211"/>
  <c r="AM70" i="211"/>
  <c r="AU67" i="211"/>
  <c r="AV58" i="211"/>
  <c r="AM58" i="211"/>
  <c r="AU58" i="211"/>
  <c r="AG58" i="211"/>
  <c r="AV57" i="211"/>
  <c r="AM57" i="211"/>
  <c r="AU47" i="211"/>
  <c r="AT91" i="210"/>
  <c r="AP88" i="210"/>
  <c r="AT79" i="210"/>
  <c r="AO77" i="210"/>
  <c r="AT67" i="210"/>
  <c r="AN66" i="210"/>
  <c r="AT36" i="210"/>
  <c r="AP33" i="210"/>
  <c r="AT35" i="210"/>
  <c r="AO33" i="210"/>
  <c r="AT14" i="210"/>
  <c r="AP11" i="210"/>
  <c r="AT13" i="210"/>
  <c r="AO11" i="210"/>
  <c r="AV47" i="213"/>
  <c r="AM47" i="213"/>
  <c r="AG47" i="213" s="1"/>
  <c r="AU37" i="213"/>
  <c r="AV34" i="213"/>
  <c r="AM34" i="213"/>
  <c r="AU26" i="213"/>
  <c r="AV23" i="213"/>
  <c r="AM23" i="213"/>
  <c r="AU23" i="213"/>
  <c r="AG23" i="213"/>
  <c r="AU15" i="213"/>
  <c r="AU13" i="213"/>
  <c r="AU92" i="212"/>
  <c r="AV89" i="212"/>
  <c r="AM89" i="212"/>
  <c r="AV81" i="212"/>
  <c r="AM81" i="212"/>
  <c r="AU78" i="212"/>
  <c r="AV69" i="212"/>
  <c r="AM69" i="212"/>
  <c r="AV68" i="212"/>
  <c r="AM68" i="212"/>
  <c r="AU56" i="212"/>
  <c r="AV48" i="212"/>
  <c r="AM48" i="212"/>
  <c r="AV34" i="212"/>
  <c r="AM34" i="212"/>
  <c r="AU34" i="212"/>
  <c r="AG34" i="212"/>
  <c r="AV26" i="212"/>
  <c r="AM26" i="212"/>
  <c r="AU26" i="212"/>
  <c r="AG26" i="212"/>
  <c r="AU23" i="212"/>
  <c r="AV89" i="211"/>
  <c r="AM89" i="211"/>
  <c r="AU89" i="211"/>
  <c r="AG89" i="211"/>
  <c r="AV81" i="211"/>
  <c r="AM81" i="211"/>
  <c r="AU81" i="211"/>
  <c r="AG81" i="211"/>
  <c r="AV69" i="211"/>
  <c r="AM69" i="211"/>
  <c r="AU69" i="211"/>
  <c r="AG69" i="211"/>
  <c r="AV68" i="211"/>
  <c r="AM68" i="211"/>
  <c r="AU68" i="211"/>
  <c r="AG68" i="211"/>
  <c r="AU59" i="211"/>
  <c r="AV48" i="211"/>
  <c r="AM48" i="211"/>
  <c r="AU48" i="211"/>
  <c r="AG48" i="211"/>
  <c r="AU45" i="211"/>
  <c r="AT37" i="211"/>
  <c r="AQ33" i="211"/>
  <c r="AP33" i="211"/>
  <c r="AT36" i="211"/>
  <c r="AT35" i="211"/>
  <c r="AO33" i="211"/>
  <c r="AQ22" i="211"/>
  <c r="AT26" i="211"/>
  <c r="AT25" i="211"/>
  <c r="AP22" i="211"/>
  <c r="AT12" i="211"/>
  <c r="AN11" i="211"/>
  <c r="AQ88" i="210"/>
  <c r="AT92" i="210"/>
  <c r="AT89" i="210"/>
  <c r="AN88" i="210"/>
  <c r="AT78" i="210"/>
  <c r="AN77" i="210"/>
  <c r="AP66" i="210"/>
  <c r="AT69" i="210"/>
  <c r="AT68" i="210"/>
  <c r="AO66" i="210"/>
  <c r="AT48" i="210"/>
  <c r="AQ44" i="210"/>
  <c r="AT24" i="210"/>
  <c r="AO22" i="210"/>
  <c r="AU24" i="211"/>
  <c r="AU91" i="210"/>
  <c r="AU80" i="210"/>
  <c r="AU79" i="210"/>
  <c r="AV70" i="210"/>
  <c r="AM70" i="210"/>
  <c r="AU67" i="210"/>
  <c r="AV58" i="210"/>
  <c r="AM58" i="210"/>
  <c r="AU58" i="210"/>
  <c r="AG58" i="210"/>
  <c r="AV57" i="210"/>
  <c r="AM57" i="210"/>
  <c r="AU47" i="210"/>
  <c r="AU36" i="210"/>
  <c r="AU35" i="210"/>
  <c r="AU25" i="210"/>
  <c r="AU14" i="210"/>
  <c r="AU13" i="210"/>
  <c r="AU23" i="211"/>
  <c r="AV69" i="210"/>
  <c r="AM69" i="210"/>
  <c r="AU69" i="210"/>
  <c r="AG69" i="210"/>
  <c r="AV68" i="210"/>
  <c r="AM68" i="210"/>
  <c r="AU68" i="210"/>
  <c r="AG68" i="210"/>
  <c r="AU59" i="210"/>
  <c r="AV56" i="210"/>
  <c r="AM56" i="210"/>
  <c r="AU56" i="210"/>
  <c r="AG56" i="210"/>
  <c r="AU45" i="210"/>
  <c r="AU37" i="210"/>
  <c r="AU34" i="210"/>
  <c r="AU26" i="210"/>
  <c r="AU15" i="210"/>
  <c r="AU12" i="210"/>
  <c r="AT89" i="218"/>
  <c r="AN88" i="218"/>
  <c r="AP88" i="218"/>
  <c r="AT91" i="218"/>
  <c r="AG90" i="218"/>
  <c r="AU90" i="218"/>
  <c r="AG92" i="218"/>
  <c r="AU92" i="218"/>
  <c r="AG89" i="218"/>
  <c r="AU89" i="218"/>
  <c r="AP77" i="218"/>
  <c r="AT80" i="218"/>
  <c r="AT79" i="218"/>
  <c r="AO77" i="218"/>
  <c r="AV81" i="218"/>
  <c r="AM81" i="218"/>
  <c r="AG81" i="218" s="1"/>
  <c r="AG78" i="218"/>
  <c r="AU78" i="218"/>
  <c r="AT69" i="218"/>
  <c r="AP66" i="218"/>
  <c r="AT58" i="218"/>
  <c r="AP55" i="218"/>
  <c r="AT56" i="218"/>
  <c r="AN55" i="218"/>
  <c r="AV80" i="218"/>
  <c r="AM80" i="218"/>
  <c r="AU80" i="218"/>
  <c r="AG80" i="218"/>
  <c r="AV79" i="218"/>
  <c r="AM79" i="218"/>
  <c r="AU79" i="218"/>
  <c r="AG79" i="218"/>
  <c r="AQ66" i="218"/>
  <c r="AT70" i="218"/>
  <c r="AT67" i="218"/>
  <c r="AN66" i="218"/>
  <c r="AQ55" i="218"/>
  <c r="AT59" i="218"/>
  <c r="AO55" i="218"/>
  <c r="AT57" i="218"/>
  <c r="AV67" i="218"/>
  <c r="AM67" i="218"/>
  <c r="AU67" i="218"/>
  <c r="AG67" i="218"/>
  <c r="AV59" i="218"/>
  <c r="AM59" i="218"/>
  <c r="AU59" i="218"/>
  <c r="AG59" i="218"/>
  <c r="AG56" i="218"/>
  <c r="AU56" i="218"/>
  <c r="AT34" i="218"/>
  <c r="AN33" i="218"/>
  <c r="AG69" i="218"/>
  <c r="AU69" i="218"/>
  <c r="AG68" i="218"/>
  <c r="AU68" i="218"/>
  <c r="AG58" i="218"/>
  <c r="AU58" i="218"/>
  <c r="AT46" i="218"/>
  <c r="AO44" i="218"/>
  <c r="AV47" i="218"/>
  <c r="AM47" i="218"/>
  <c r="AG47" i="218" s="1"/>
  <c r="AV46" i="218"/>
  <c r="AM46" i="218"/>
  <c r="AU46" i="218"/>
  <c r="AG46" i="218"/>
  <c r="AV37" i="218"/>
  <c r="AM37" i="218"/>
  <c r="AG37" i="218" s="1"/>
  <c r="AV34" i="218"/>
  <c r="AM34" i="218"/>
  <c r="AG34" i="218" s="1"/>
  <c r="AT14" i="218"/>
  <c r="AP11" i="218"/>
  <c r="AT12" i="218"/>
  <c r="AN11" i="218"/>
  <c r="AT81" i="217"/>
  <c r="AQ77" i="217"/>
  <c r="AV48" i="218"/>
  <c r="AM48" i="218"/>
  <c r="AU48" i="218"/>
  <c r="AG48" i="218"/>
  <c r="AG45" i="218"/>
  <c r="AU45" i="218"/>
  <c r="AG36" i="218"/>
  <c r="AU36" i="218"/>
  <c r="AG35" i="218"/>
  <c r="AU35" i="218"/>
  <c r="AT24" i="218"/>
  <c r="AO22" i="218"/>
  <c r="AV25" i="218"/>
  <c r="AM25" i="218"/>
  <c r="AG25" i="218" s="1"/>
  <c r="AV24" i="218"/>
  <c r="AM24" i="218"/>
  <c r="AU24" i="218"/>
  <c r="AG24" i="218"/>
  <c r="AV15" i="218"/>
  <c r="AM15" i="218"/>
  <c r="AG15" i="218" s="1"/>
  <c r="AV13" i="218"/>
  <c r="AM13" i="218"/>
  <c r="AG13" i="218" s="1"/>
  <c r="AT90" i="217"/>
  <c r="AO88" i="217"/>
  <c r="AK80" i="217"/>
  <c r="AC80" i="217"/>
  <c r="AT36" i="217"/>
  <c r="AP33" i="217"/>
  <c r="AT34" i="217"/>
  <c r="AN33" i="217"/>
  <c r="AT14" i="217"/>
  <c r="AP11" i="217"/>
  <c r="AT12" i="217"/>
  <c r="AN11" i="217"/>
  <c r="AT81" i="216"/>
  <c r="AQ77" i="216"/>
  <c r="AV92" i="217"/>
  <c r="AM92" i="217"/>
  <c r="AG92" i="217" s="1"/>
  <c r="AV90" i="217"/>
  <c r="AM90" i="217"/>
  <c r="AG90" i="217" s="1"/>
  <c r="AT79" i="217"/>
  <c r="AO77" i="217"/>
  <c r="AU70" i="217"/>
  <c r="AU68" i="217"/>
  <c r="AG68" i="217"/>
  <c r="AG57" i="217"/>
  <c r="AU57" i="217"/>
  <c r="AO44" i="217"/>
  <c r="AT46" i="217"/>
  <c r="AU46" i="217"/>
  <c r="AT35" i="217"/>
  <c r="AO33" i="217"/>
  <c r="AT13" i="217"/>
  <c r="AO11" i="217"/>
  <c r="AT90" i="216"/>
  <c r="AO88" i="216"/>
  <c r="AP77" i="216"/>
  <c r="AT80" i="216"/>
  <c r="AJ80" i="216"/>
  <c r="AF80" i="216"/>
  <c r="AD80" i="216"/>
  <c r="AE80" i="216"/>
  <c r="AG26" i="218"/>
  <c r="AU26" i="218"/>
  <c r="AV14" i="218"/>
  <c r="AM14" i="218"/>
  <c r="AG14" i="218" s="1"/>
  <c r="AV12" i="218"/>
  <c r="AM12" i="218"/>
  <c r="AG12" i="218" s="1"/>
  <c r="AV89" i="217"/>
  <c r="AM89" i="217"/>
  <c r="AU91" i="217"/>
  <c r="AU79" i="217"/>
  <c r="AG79" i="217"/>
  <c r="AV69" i="217"/>
  <c r="AM69" i="217"/>
  <c r="AG69" i="217" s="1"/>
  <c r="AT68" i="217"/>
  <c r="AO66" i="217"/>
  <c r="AV25" i="217"/>
  <c r="AM25" i="217"/>
  <c r="AG25" i="217" s="1"/>
  <c r="AU23" i="217"/>
  <c r="AV14" i="217"/>
  <c r="AM14" i="217"/>
  <c r="AG14" i="217" s="1"/>
  <c r="AV78" i="216"/>
  <c r="AM78" i="216"/>
  <c r="AG89" i="217"/>
  <c r="AU89" i="217"/>
  <c r="AG78" i="217"/>
  <c r="AU78" i="217"/>
  <c r="AV70" i="217"/>
  <c r="AM70" i="217"/>
  <c r="AG70" i="217" s="1"/>
  <c r="AV58" i="217"/>
  <c r="AM58" i="217"/>
  <c r="AG58" i="217" s="1"/>
  <c r="AV45" i="217"/>
  <c r="AM45" i="217"/>
  <c r="AG45" i="217" s="1"/>
  <c r="CQ26" i="217"/>
  <c r="AV36" i="217"/>
  <c r="AM36" i="217"/>
  <c r="AG36" i="217" s="1"/>
  <c r="AG35" i="217"/>
  <c r="AU35" i="217"/>
  <c r="AG26" i="217"/>
  <c r="AU26" i="217"/>
  <c r="AF81" i="216"/>
  <c r="AG78" i="216"/>
  <c r="AU78" i="216"/>
  <c r="AV67" i="216"/>
  <c r="AM67" i="216"/>
  <c r="AT59" i="216"/>
  <c r="AQ55" i="216"/>
  <c r="AT57" i="216"/>
  <c r="AO55" i="216"/>
  <c r="AT45" i="216"/>
  <c r="AN44" i="216"/>
  <c r="AT36" i="216"/>
  <c r="AP33" i="216"/>
  <c r="AT35" i="216"/>
  <c r="AO33" i="216"/>
  <c r="AT12" i="216"/>
  <c r="AN11" i="216"/>
  <c r="AT90" i="215"/>
  <c r="AO88" i="215"/>
  <c r="AT81" i="215"/>
  <c r="AQ77" i="215"/>
  <c r="AG81" i="217"/>
  <c r="AU81" i="217"/>
  <c r="AG59" i="217"/>
  <c r="AU59" i="217"/>
  <c r="AV46" i="217"/>
  <c r="AM46" i="217"/>
  <c r="AG46" i="217" s="1"/>
  <c r="AG37" i="217"/>
  <c r="AU37" i="217"/>
  <c r="AV34" i="217"/>
  <c r="AM34" i="217"/>
  <c r="AG34" i="217" s="1"/>
  <c r="AU34" i="217"/>
  <c r="AV23" i="217"/>
  <c r="AM23" i="217"/>
  <c r="AG23" i="217" s="1"/>
  <c r="AG15" i="217"/>
  <c r="AU15" i="217"/>
  <c r="AG13" i="217"/>
  <c r="AU13" i="217"/>
  <c r="AV89" i="216"/>
  <c r="AM89" i="216"/>
  <c r="AG89" i="216" s="1"/>
  <c r="AU89" i="216"/>
  <c r="AG92" i="216"/>
  <c r="AU92" i="216"/>
  <c r="AV79" i="216"/>
  <c r="AM79" i="216"/>
  <c r="AU79" i="216"/>
  <c r="AG79" i="216"/>
  <c r="AV70" i="216"/>
  <c r="AM70" i="216"/>
  <c r="AG70" i="216" s="1"/>
  <c r="AP55" i="216"/>
  <c r="AT58" i="216"/>
  <c r="AT48" i="216"/>
  <c r="AQ44" i="216"/>
  <c r="AN22" i="216"/>
  <c r="AT23" i="216"/>
  <c r="AP77" i="215"/>
  <c r="AT80" i="215"/>
  <c r="AT79" i="215"/>
  <c r="AO77" i="215"/>
  <c r="AV59" i="216"/>
  <c r="AM59" i="216"/>
  <c r="AG59" i="216" s="1"/>
  <c r="AV56" i="216"/>
  <c r="AM56" i="216"/>
  <c r="AU56" i="216"/>
  <c r="AG56" i="216"/>
  <c r="AG47" i="216"/>
  <c r="AU47" i="216"/>
  <c r="AG37" i="216"/>
  <c r="AU37" i="216"/>
  <c r="AV34" i="216"/>
  <c r="AM34" i="216"/>
  <c r="AG34" i="216" s="1"/>
  <c r="AV25" i="216"/>
  <c r="AM25" i="216"/>
  <c r="AG25" i="216" s="1"/>
  <c r="AV24" i="216"/>
  <c r="AM24" i="216"/>
  <c r="AU24" i="216"/>
  <c r="AG24" i="216"/>
  <c r="AV14" i="216"/>
  <c r="AM14" i="216"/>
  <c r="AG14" i="216" s="1"/>
  <c r="AG12" i="216"/>
  <c r="AU12" i="216"/>
  <c r="AG90" i="215"/>
  <c r="AU90" i="215"/>
  <c r="AG81" i="215"/>
  <c r="AU81" i="215"/>
  <c r="AV78" i="215"/>
  <c r="AM78" i="215"/>
  <c r="AG78" i="215" s="1"/>
  <c r="AV70" i="215"/>
  <c r="AM70" i="215"/>
  <c r="AU70" i="215"/>
  <c r="AG70" i="215"/>
  <c r="AV67" i="215"/>
  <c r="AM67" i="215"/>
  <c r="AU67" i="215"/>
  <c r="AG67" i="215"/>
  <c r="AT48" i="215"/>
  <c r="AQ44" i="215"/>
  <c r="AT46" i="215"/>
  <c r="AO44" i="215"/>
  <c r="AT59" i="214"/>
  <c r="AQ55" i="214"/>
  <c r="AT57" i="214"/>
  <c r="AO55" i="214"/>
  <c r="AT45" i="214"/>
  <c r="AN44" i="214"/>
  <c r="AT34" i="214"/>
  <c r="AN33" i="214"/>
  <c r="AT12" i="214"/>
  <c r="AN11" i="214"/>
  <c r="AT90" i="213"/>
  <c r="AO88" i="213"/>
  <c r="AT81" i="213"/>
  <c r="AQ77" i="213"/>
  <c r="AT58" i="213"/>
  <c r="AP55" i="213"/>
  <c r="AT56" i="213"/>
  <c r="AN55" i="213"/>
  <c r="AG67" i="216"/>
  <c r="AU67" i="216"/>
  <c r="AG57" i="216"/>
  <c r="AU57" i="216"/>
  <c r="AG45" i="216"/>
  <c r="AU45" i="216"/>
  <c r="AG36" i="216"/>
  <c r="AU36" i="216"/>
  <c r="AG35" i="216"/>
  <c r="AU35" i="216"/>
  <c r="AV26" i="216"/>
  <c r="AM26" i="216"/>
  <c r="AG26" i="216" s="1"/>
  <c r="AV23" i="216"/>
  <c r="AM23" i="216"/>
  <c r="AU23" i="216"/>
  <c r="AG23" i="216"/>
  <c r="AG15" i="216"/>
  <c r="AU15" i="216"/>
  <c r="AG13" i="216"/>
  <c r="AU13" i="216"/>
  <c r="AG92" i="215"/>
  <c r="AU92" i="215"/>
  <c r="AG89" i="215"/>
  <c r="AU89" i="215"/>
  <c r="AG69" i="215"/>
  <c r="AU69" i="215"/>
  <c r="AG68" i="215"/>
  <c r="AU68" i="215"/>
  <c r="AO55" i="215"/>
  <c r="AT57" i="215"/>
  <c r="AT47" i="215"/>
  <c r="AP44" i="215"/>
  <c r="AT45" i="215"/>
  <c r="AN44" i="215"/>
  <c r="AN33" i="215"/>
  <c r="AT34" i="215"/>
  <c r="AQ22" i="215"/>
  <c r="AT26" i="215"/>
  <c r="AT25" i="215"/>
  <c r="AP22" i="215"/>
  <c r="AT12" i="215"/>
  <c r="AN11" i="215"/>
  <c r="AQ88" i="214"/>
  <c r="AT92" i="214"/>
  <c r="AT89" i="214"/>
  <c r="AN88" i="214"/>
  <c r="AT78" i="214"/>
  <c r="AN77" i="214"/>
  <c r="AN55" i="214"/>
  <c r="AT56" i="214"/>
  <c r="AT46" i="214"/>
  <c r="AO44" i="214"/>
  <c r="AT24" i="214"/>
  <c r="AO22" i="214"/>
  <c r="AP88" i="213"/>
  <c r="AT91" i="213"/>
  <c r="AQ66" i="213"/>
  <c r="AT70" i="213"/>
  <c r="AT67" i="213"/>
  <c r="AN66" i="213"/>
  <c r="AQ55" i="213"/>
  <c r="AT59" i="213"/>
  <c r="AO55" i="213"/>
  <c r="AT57" i="213"/>
  <c r="AG58" i="215"/>
  <c r="AU58" i="215"/>
  <c r="AV48" i="215"/>
  <c r="AM48" i="215"/>
  <c r="AG48" i="215" s="1"/>
  <c r="AV45" i="215"/>
  <c r="AM45" i="215"/>
  <c r="AU45" i="215"/>
  <c r="AG45" i="215"/>
  <c r="AV36" i="215"/>
  <c r="AM36" i="215"/>
  <c r="AU36" i="215"/>
  <c r="AG36" i="215"/>
  <c r="AV35" i="215"/>
  <c r="AM35" i="215"/>
  <c r="AU35" i="215"/>
  <c r="AG35" i="215"/>
  <c r="AG23" i="215"/>
  <c r="AU23" i="215"/>
  <c r="AV12" i="215"/>
  <c r="AM12" i="215"/>
  <c r="AU12" i="215"/>
  <c r="AG12" i="215"/>
  <c r="AV91" i="214"/>
  <c r="AM91" i="214"/>
  <c r="AG91" i="214" s="1"/>
  <c r="AV90" i="214"/>
  <c r="AM90" i="214"/>
  <c r="AU90" i="214"/>
  <c r="AG90" i="214"/>
  <c r="AV81" i="214"/>
  <c r="AM81" i="214"/>
  <c r="AU81" i="214"/>
  <c r="AG81" i="214"/>
  <c r="AV78" i="214"/>
  <c r="AM78" i="214"/>
  <c r="AU78" i="214"/>
  <c r="AG78" i="214"/>
  <c r="AG70" i="214"/>
  <c r="AU70" i="214"/>
  <c r="AV67" i="214"/>
  <c r="AM67" i="214"/>
  <c r="AG67" i="214" s="1"/>
  <c r="AG59" i="214"/>
  <c r="AU59" i="214"/>
  <c r="AV47" i="214"/>
  <c r="AM47" i="214"/>
  <c r="AG47" i="214" s="1"/>
  <c r="AV46" i="214"/>
  <c r="AM46" i="214"/>
  <c r="AU46" i="214"/>
  <c r="AG46" i="214"/>
  <c r="AV37" i="214"/>
  <c r="AM37" i="214"/>
  <c r="AG37" i="214" s="1"/>
  <c r="AG34" i="214"/>
  <c r="AU34" i="214"/>
  <c r="AG25" i="214"/>
  <c r="AU25" i="214"/>
  <c r="AG14" i="214"/>
  <c r="AU14" i="214"/>
  <c r="AV12" i="214"/>
  <c r="AM12" i="214"/>
  <c r="AG12" i="214" s="1"/>
  <c r="AV91" i="213"/>
  <c r="AM91" i="213"/>
  <c r="AU91" i="213"/>
  <c r="AG91" i="213"/>
  <c r="AV90" i="213"/>
  <c r="AM90" i="213"/>
  <c r="AG90" i="213" s="1"/>
  <c r="AV81" i="213"/>
  <c r="AM81" i="213"/>
  <c r="AG81" i="213" s="1"/>
  <c r="AG78" i="213"/>
  <c r="AU78" i="213"/>
  <c r="AG56" i="213"/>
  <c r="AU56" i="213"/>
  <c r="AT47" i="213"/>
  <c r="AP44" i="213"/>
  <c r="AT34" i="213"/>
  <c r="AN33" i="213"/>
  <c r="AT14" i="213"/>
  <c r="AP11" i="213"/>
  <c r="AT13" i="213"/>
  <c r="AO11" i="213"/>
  <c r="AT89" i="212"/>
  <c r="AN88" i="212"/>
  <c r="AT68" i="212"/>
  <c r="AO66" i="212"/>
  <c r="AT48" i="212"/>
  <c r="AQ44" i="212"/>
  <c r="AT46" i="212"/>
  <c r="AO44" i="212"/>
  <c r="AT91" i="211"/>
  <c r="AP88" i="211"/>
  <c r="AT79" i="211"/>
  <c r="AO77" i="211"/>
  <c r="AT67" i="211"/>
  <c r="AN66" i="211"/>
  <c r="AG56" i="215"/>
  <c r="AU56" i="215"/>
  <c r="AV47" i="215"/>
  <c r="AM47" i="215"/>
  <c r="AU47" i="215"/>
  <c r="AG47" i="215"/>
  <c r="AV46" i="215"/>
  <c r="AM46" i="215"/>
  <c r="AG46" i="215" s="1"/>
  <c r="AV37" i="215"/>
  <c r="AM37" i="215"/>
  <c r="AU37" i="215"/>
  <c r="AG37" i="215"/>
  <c r="AV34" i="215"/>
  <c r="AM34" i="215"/>
  <c r="AU34" i="215"/>
  <c r="AG34" i="215"/>
  <c r="AV25" i="215"/>
  <c r="AM25" i="215"/>
  <c r="AU25" i="215"/>
  <c r="AG25" i="215"/>
  <c r="AV24" i="215"/>
  <c r="AM24" i="215"/>
  <c r="AG24" i="215" s="1"/>
  <c r="AG80" i="214"/>
  <c r="AU80" i="214"/>
  <c r="AG79" i="214"/>
  <c r="AU79" i="214"/>
  <c r="AV69" i="214"/>
  <c r="AM69" i="214"/>
  <c r="AU69" i="214"/>
  <c r="AG69" i="214"/>
  <c r="AV68" i="214"/>
  <c r="AM68" i="214"/>
  <c r="AU68" i="214"/>
  <c r="AG68" i="214"/>
  <c r="AV58" i="214"/>
  <c r="AM58" i="214"/>
  <c r="AU58" i="214"/>
  <c r="AG58" i="214"/>
  <c r="AV57" i="214"/>
  <c r="AM57" i="214"/>
  <c r="AG57" i="214" s="1"/>
  <c r="AV48" i="214"/>
  <c r="AM48" i="214"/>
  <c r="AU48" i="214"/>
  <c r="AG48" i="214"/>
  <c r="AV45" i="214"/>
  <c r="AM45" i="214"/>
  <c r="AG45" i="214" s="1"/>
  <c r="AV36" i="214"/>
  <c r="AM36" i="214"/>
  <c r="AG36" i="214" s="1"/>
  <c r="AV35" i="214"/>
  <c r="AM35" i="214"/>
  <c r="AG35" i="214" s="1"/>
  <c r="AG26" i="214"/>
  <c r="AU26" i="214"/>
  <c r="AV15" i="214"/>
  <c r="AM15" i="214"/>
  <c r="AG15" i="214" s="1"/>
  <c r="AV13" i="214"/>
  <c r="AM13" i="214"/>
  <c r="AG13" i="214" s="1"/>
  <c r="AV92" i="213"/>
  <c r="AM92" i="213"/>
  <c r="AG92" i="213" s="1"/>
  <c r="AV89" i="213"/>
  <c r="AM89" i="213"/>
  <c r="AG89" i="213" s="1"/>
  <c r="AV80" i="213"/>
  <c r="AM80" i="213"/>
  <c r="AU80" i="213"/>
  <c r="AG80" i="213"/>
  <c r="AV79" i="213"/>
  <c r="AM79" i="213"/>
  <c r="AU79" i="213"/>
  <c r="AG79" i="213"/>
  <c r="AV69" i="213"/>
  <c r="AM69" i="213"/>
  <c r="AG69" i="213" s="1"/>
  <c r="AV68" i="213"/>
  <c r="AM68" i="213"/>
  <c r="AG68" i="213" s="1"/>
  <c r="AV58" i="213"/>
  <c r="AM58" i="213"/>
  <c r="AG58" i="213" s="1"/>
  <c r="AV57" i="213"/>
  <c r="AM57" i="213"/>
  <c r="AU57" i="213"/>
  <c r="AG57" i="213"/>
  <c r="AT46" i="213"/>
  <c r="AO44" i="213"/>
  <c r="AG48" i="213"/>
  <c r="AU48" i="213"/>
  <c r="AN22" i="213"/>
  <c r="AT23" i="213"/>
  <c r="AP77" i="212"/>
  <c r="AT80" i="212"/>
  <c r="AQ66" i="212"/>
  <c r="AT70" i="212"/>
  <c r="AQ55" i="212"/>
  <c r="AT59" i="212"/>
  <c r="AO55" i="212"/>
  <c r="AT57" i="212"/>
  <c r="AN33" i="212"/>
  <c r="AT34" i="212"/>
  <c r="AQ11" i="212"/>
  <c r="AT15" i="212"/>
  <c r="AT14" i="212"/>
  <c r="AP11" i="212"/>
  <c r="AO11" i="212"/>
  <c r="AT13" i="212"/>
  <c r="AO88" i="211"/>
  <c r="AT90" i="211"/>
  <c r="AQ77" i="211"/>
  <c r="AT81" i="211"/>
  <c r="AP55" i="211"/>
  <c r="AT58" i="211"/>
  <c r="AN55" i="211"/>
  <c r="AT56" i="211"/>
  <c r="AT46" i="211"/>
  <c r="AO44" i="211"/>
  <c r="AV45" i="213"/>
  <c r="AM45" i="213"/>
  <c r="AG45" i="213" s="1"/>
  <c r="AV36" i="213"/>
  <c r="AM36" i="213"/>
  <c r="AG36" i="213" s="1"/>
  <c r="AV35" i="213"/>
  <c r="AM35" i="213"/>
  <c r="AG35" i="213" s="1"/>
  <c r="AV25" i="213"/>
  <c r="AM25" i="213"/>
  <c r="AG25" i="213" s="1"/>
  <c r="AV24" i="213"/>
  <c r="AM24" i="213"/>
  <c r="AU24" i="213"/>
  <c r="AG24" i="213"/>
  <c r="AV14" i="213"/>
  <c r="AM14" i="213"/>
  <c r="AG14" i="213" s="1"/>
  <c r="AV12" i="213"/>
  <c r="AM12" i="213"/>
  <c r="AG12" i="213" s="1"/>
  <c r="AV91" i="212"/>
  <c r="AM91" i="212"/>
  <c r="AU91" i="212"/>
  <c r="AG91" i="212"/>
  <c r="AV90" i="212"/>
  <c r="AM90" i="212"/>
  <c r="AG90" i="212" s="1"/>
  <c r="AV80" i="212"/>
  <c r="AM80" i="212"/>
  <c r="AU80" i="212"/>
  <c r="AG80" i="212"/>
  <c r="AV79" i="212"/>
  <c r="AM79" i="212"/>
  <c r="AU79" i="212"/>
  <c r="AG79" i="212"/>
  <c r="AV67" i="212"/>
  <c r="AM67" i="212"/>
  <c r="AU67" i="212"/>
  <c r="AG67" i="212"/>
  <c r="AG58" i="212"/>
  <c r="AU58" i="212"/>
  <c r="AV47" i="212"/>
  <c r="AM47" i="212"/>
  <c r="AU47" i="212"/>
  <c r="AG47" i="212"/>
  <c r="AV46" i="212"/>
  <c r="AM46" i="212"/>
  <c r="AG46" i="212" s="1"/>
  <c r="AV36" i="212"/>
  <c r="AM36" i="212"/>
  <c r="AU36" i="212"/>
  <c r="AG36" i="212"/>
  <c r="AV35" i="212"/>
  <c r="AM35" i="212"/>
  <c r="AU35" i="212"/>
  <c r="AG35" i="212"/>
  <c r="AV25" i="212"/>
  <c r="AM25" i="212"/>
  <c r="AU25" i="212"/>
  <c r="AG25" i="212"/>
  <c r="AV24" i="212"/>
  <c r="AM24" i="212"/>
  <c r="AG24" i="212" s="1"/>
  <c r="AV14" i="212"/>
  <c r="AM14" i="212"/>
  <c r="AU14" i="212"/>
  <c r="AG14" i="212"/>
  <c r="AV13" i="212"/>
  <c r="AM13" i="212"/>
  <c r="AU13" i="212"/>
  <c r="AG13" i="212"/>
  <c r="AV91" i="211"/>
  <c r="AM91" i="211"/>
  <c r="AG91" i="211" s="1"/>
  <c r="AV90" i="211"/>
  <c r="AM90" i="211"/>
  <c r="AU90" i="211"/>
  <c r="AG90" i="211"/>
  <c r="AV80" i="211"/>
  <c r="AM80" i="211"/>
  <c r="AG80" i="211" s="1"/>
  <c r="AV79" i="211"/>
  <c r="AM79" i="211"/>
  <c r="AG79" i="211" s="1"/>
  <c r="AG70" i="211"/>
  <c r="AU70" i="211"/>
  <c r="AV67" i="211"/>
  <c r="AM67" i="211"/>
  <c r="AG67" i="211" s="1"/>
  <c r="AG57" i="211"/>
  <c r="AU57" i="211"/>
  <c r="AV47" i="211"/>
  <c r="AM47" i="211"/>
  <c r="AG47" i="211" s="1"/>
  <c r="AV46" i="211"/>
  <c r="AM46" i="211"/>
  <c r="AU46" i="211"/>
  <c r="AG46" i="211"/>
  <c r="AT59" i="210"/>
  <c r="AQ55" i="210"/>
  <c r="AT57" i="210"/>
  <c r="AO55" i="210"/>
  <c r="AT45" i="210"/>
  <c r="AN44" i="210"/>
  <c r="AT34" i="210"/>
  <c r="AN33" i="210"/>
  <c r="AT12" i="210"/>
  <c r="AN11" i="210"/>
  <c r="AU46" i="213"/>
  <c r="AG46" i="213"/>
  <c r="AV37" i="213"/>
  <c r="AM37" i="213"/>
  <c r="AG37" i="213" s="1"/>
  <c r="AG34" i="213"/>
  <c r="AU34" i="213"/>
  <c r="AV26" i="213"/>
  <c r="AM26" i="213"/>
  <c r="AG26" i="213" s="1"/>
  <c r="AV15" i="213"/>
  <c r="AM15" i="213"/>
  <c r="AG15" i="213" s="1"/>
  <c r="AV13" i="213"/>
  <c r="AM13" i="213"/>
  <c r="AG13" i="213" s="1"/>
  <c r="AV92" i="212"/>
  <c r="AM92" i="212"/>
  <c r="AG92" i="212" s="1"/>
  <c r="AG89" i="212"/>
  <c r="AU89" i="212"/>
  <c r="AG81" i="212"/>
  <c r="AU81" i="212"/>
  <c r="AV78" i="212"/>
  <c r="AM78" i="212"/>
  <c r="AG78" i="212" s="1"/>
  <c r="AG69" i="212"/>
  <c r="AU69" i="212"/>
  <c r="AG68" i="212"/>
  <c r="AU68" i="212"/>
  <c r="AV59" i="212"/>
  <c r="AM59" i="212"/>
  <c r="AU59" i="212"/>
  <c r="AG59" i="212"/>
  <c r="AV56" i="212"/>
  <c r="AM56" i="212"/>
  <c r="AG56" i="212" s="1"/>
  <c r="AG48" i="212"/>
  <c r="AU48" i="212"/>
  <c r="AV45" i="212"/>
  <c r="AM45" i="212"/>
  <c r="AU45" i="212"/>
  <c r="AG45" i="212"/>
  <c r="AV37" i="212"/>
  <c r="AM37" i="212"/>
  <c r="AU37" i="212"/>
  <c r="AG37" i="212"/>
  <c r="AV23" i="212"/>
  <c r="AM23" i="212"/>
  <c r="AG23" i="212" s="1"/>
  <c r="AV15" i="212"/>
  <c r="AM15" i="212"/>
  <c r="AU15" i="212"/>
  <c r="AG15" i="212"/>
  <c r="AV12" i="212"/>
  <c r="AM12" i="212"/>
  <c r="AU12" i="212"/>
  <c r="AG12" i="212"/>
  <c r="AV92" i="211"/>
  <c r="AM92" i="211"/>
  <c r="AU92" i="211"/>
  <c r="AG92" i="211"/>
  <c r="AV78" i="211"/>
  <c r="AM78" i="211"/>
  <c r="AU78" i="211"/>
  <c r="AG78" i="211"/>
  <c r="AV59" i="211"/>
  <c r="AM59" i="211"/>
  <c r="AG59" i="211" s="1"/>
  <c r="AV56" i="211"/>
  <c r="AM56" i="211"/>
  <c r="AU56" i="211"/>
  <c r="AG56" i="211"/>
  <c r="AV45" i="211"/>
  <c r="AM45" i="211"/>
  <c r="AG45" i="211" s="1"/>
  <c r="AN33" i="211"/>
  <c r="AT34" i="211"/>
  <c r="AQ11" i="211"/>
  <c r="AT15" i="211"/>
  <c r="AT14" i="211"/>
  <c r="AP11" i="211"/>
  <c r="AO11" i="211"/>
  <c r="AT13" i="211"/>
  <c r="AO88" i="210"/>
  <c r="AT90" i="210"/>
  <c r="AQ77" i="210"/>
  <c r="AT81" i="210"/>
  <c r="AP55" i="210"/>
  <c r="AT58" i="210"/>
  <c r="AN55" i="210"/>
  <c r="AT56" i="210"/>
  <c r="AT46" i="210"/>
  <c r="AO44" i="210"/>
  <c r="AN22" i="210"/>
  <c r="AT23" i="210"/>
  <c r="AV36" i="211"/>
  <c r="AM36" i="211"/>
  <c r="AU36" i="211"/>
  <c r="AG36" i="211"/>
  <c r="AV35" i="211"/>
  <c r="AM35" i="211"/>
  <c r="AU35" i="211"/>
  <c r="AG35" i="211"/>
  <c r="AV25" i="211"/>
  <c r="AM25" i="211"/>
  <c r="AU25" i="211"/>
  <c r="AG25" i="211"/>
  <c r="AV24" i="211"/>
  <c r="AM24" i="211"/>
  <c r="AG24" i="211" s="1"/>
  <c r="AV14" i="211"/>
  <c r="AM14" i="211"/>
  <c r="AU14" i="211"/>
  <c r="AG14" i="211"/>
  <c r="AV13" i="211"/>
  <c r="AM13" i="211"/>
  <c r="AU13" i="211"/>
  <c r="AG13" i="211"/>
  <c r="AV91" i="210"/>
  <c r="AM91" i="210"/>
  <c r="AG91" i="210" s="1"/>
  <c r="AV90" i="210"/>
  <c r="AM90" i="210"/>
  <c r="AU90" i="210"/>
  <c r="AG90" i="210"/>
  <c r="AV80" i="210"/>
  <c r="AM80" i="210"/>
  <c r="AG80" i="210" s="1"/>
  <c r="AV79" i="210"/>
  <c r="AM79" i="210"/>
  <c r="AG79" i="210" s="1"/>
  <c r="AG70" i="210"/>
  <c r="AU70" i="210"/>
  <c r="AV67" i="210"/>
  <c r="AM67" i="210"/>
  <c r="AG67" i="210" s="1"/>
  <c r="AG57" i="210"/>
  <c r="AU57" i="210"/>
  <c r="AV47" i="210"/>
  <c r="AM47" i="210"/>
  <c r="AG47" i="210" s="1"/>
  <c r="AV46" i="210"/>
  <c r="AM46" i="210"/>
  <c r="AU46" i="210"/>
  <c r="AG46" i="210"/>
  <c r="AV36" i="210"/>
  <c r="AM36" i="210"/>
  <c r="AG36" i="210" s="1"/>
  <c r="AV35" i="210"/>
  <c r="AM35" i="210"/>
  <c r="AG35" i="210" s="1"/>
  <c r="AV25" i="210"/>
  <c r="AM25" i="210"/>
  <c r="AG25" i="210" s="1"/>
  <c r="AV24" i="210"/>
  <c r="AM24" i="210"/>
  <c r="AU24" i="210"/>
  <c r="AG24" i="210"/>
  <c r="AV14" i="210"/>
  <c r="AM14" i="210"/>
  <c r="AG14" i="210" s="1"/>
  <c r="AV13" i="210"/>
  <c r="AM13" i="210"/>
  <c r="AG13" i="210" s="1"/>
  <c r="AV37" i="211"/>
  <c r="AM37" i="211"/>
  <c r="AU37" i="211"/>
  <c r="AG37" i="211"/>
  <c r="AV34" i="211"/>
  <c r="AM34" i="211"/>
  <c r="AU34" i="211"/>
  <c r="AG34" i="211"/>
  <c r="AV26" i="211"/>
  <c r="AM26" i="211"/>
  <c r="AU26" i="211"/>
  <c r="AG26" i="211"/>
  <c r="AV23" i="211"/>
  <c r="AM23" i="211"/>
  <c r="AG23" i="211" s="1"/>
  <c r="AV15" i="211"/>
  <c r="AM15" i="211"/>
  <c r="AU15" i="211"/>
  <c r="AG15" i="211"/>
  <c r="AV12" i="211"/>
  <c r="AM12" i="211"/>
  <c r="AU12" i="211"/>
  <c r="AG12" i="211"/>
  <c r="AV92" i="210"/>
  <c r="AM92" i="210"/>
  <c r="AU92" i="210"/>
  <c r="AG92" i="210"/>
  <c r="AV89" i="210"/>
  <c r="AM89" i="210"/>
  <c r="AU89" i="210"/>
  <c r="AG89" i="210"/>
  <c r="AV81" i="210"/>
  <c r="AM81" i="210"/>
  <c r="AU81" i="210"/>
  <c r="AG81" i="210"/>
  <c r="AV78" i="210"/>
  <c r="AM78" i="210"/>
  <c r="AU78" i="210"/>
  <c r="AG78" i="210"/>
  <c r="AV59" i="210"/>
  <c r="AM59" i="210"/>
  <c r="AG59" i="210" s="1"/>
  <c r="AV48" i="210"/>
  <c r="AM48" i="210"/>
  <c r="AU48" i="210"/>
  <c r="AG48" i="210"/>
  <c r="AV45" i="210"/>
  <c r="AM45" i="210"/>
  <c r="AG45" i="210" s="1"/>
  <c r="AV37" i="210"/>
  <c r="AM37" i="210"/>
  <c r="AG37" i="210" s="1"/>
  <c r="AV34" i="210"/>
  <c r="AM34" i="210"/>
  <c r="AG34" i="210" s="1"/>
  <c r="AV26" i="210"/>
  <c r="AM26" i="210"/>
  <c r="AG26" i="210" s="1"/>
  <c r="AV23" i="210"/>
  <c r="AM23" i="210"/>
  <c r="AU23" i="210"/>
  <c r="AG23" i="210"/>
  <c r="AV15" i="210"/>
  <c r="AM15" i="210"/>
  <c r="AG15" i="210" s="1"/>
  <c r="AV12" i="210"/>
  <c r="AM12" i="210"/>
  <c r="AG12" i="210" s="1"/>
  <c r="AT89" i="208"/>
  <c r="AN88" i="208"/>
  <c r="AP88" i="208"/>
  <c r="AT91" i="208"/>
  <c r="AU90" i="208"/>
  <c r="AU92" i="208"/>
  <c r="AU89" i="208"/>
  <c r="AP77" i="208"/>
  <c r="AT80" i="208"/>
  <c r="AT79" i="208"/>
  <c r="AO77" i="208"/>
  <c r="AV81" i="208"/>
  <c r="AM81" i="208"/>
  <c r="AU78" i="208"/>
  <c r="AT69" i="208"/>
  <c r="AP66" i="208"/>
  <c r="AT58" i="208"/>
  <c r="AP55" i="208"/>
  <c r="AT56" i="208"/>
  <c r="AN55" i="208"/>
  <c r="AV80" i="208"/>
  <c r="AM80" i="208"/>
  <c r="AU80" i="208"/>
  <c r="AG80" i="208"/>
  <c r="AV79" i="208"/>
  <c r="AM79" i="208"/>
  <c r="AU79" i="208"/>
  <c r="AG79" i="208"/>
  <c r="AQ66" i="208"/>
  <c r="AT70" i="208"/>
  <c r="AT67" i="208"/>
  <c r="AN66" i="208"/>
  <c r="AQ55" i="208"/>
  <c r="AT59" i="208"/>
  <c r="AO55" i="208"/>
  <c r="AT57" i="208"/>
  <c r="AV67" i="208"/>
  <c r="AM67" i="208"/>
  <c r="AU67" i="208"/>
  <c r="AG67" i="208"/>
  <c r="AV59" i="208"/>
  <c r="AM59" i="208"/>
  <c r="AU59" i="208"/>
  <c r="AG59" i="208"/>
  <c r="AU56" i="208"/>
  <c r="AV69" i="208"/>
  <c r="AM69" i="208"/>
  <c r="AV68" i="208"/>
  <c r="AM68" i="208"/>
  <c r="AV58" i="208"/>
  <c r="AM58" i="208"/>
  <c r="AV57" i="208"/>
  <c r="AM57" i="208"/>
  <c r="AU57" i="208"/>
  <c r="AG57" i="208"/>
  <c r="AT47" i="208"/>
  <c r="AP44" i="208"/>
  <c r="AT45" i="208"/>
  <c r="AN44" i="208"/>
  <c r="AN33" i="208"/>
  <c r="AT34" i="208"/>
  <c r="AU46" i="208"/>
  <c r="AT23" i="208"/>
  <c r="AN22" i="208"/>
  <c r="AU48" i="208"/>
  <c r="AV45" i="208"/>
  <c r="AM45" i="208"/>
  <c r="AU45" i="208"/>
  <c r="AG45" i="208"/>
  <c r="AV36" i="208"/>
  <c r="AM36" i="208"/>
  <c r="AU36" i="208"/>
  <c r="AG36" i="208"/>
  <c r="AV35" i="208"/>
  <c r="AM35" i="208"/>
  <c r="AU35" i="208"/>
  <c r="AG35" i="208"/>
  <c r="AQ22" i="208"/>
  <c r="AT26" i="208"/>
  <c r="AT25" i="208"/>
  <c r="AP22" i="208"/>
  <c r="AQ11" i="208"/>
  <c r="AT15" i="208"/>
  <c r="AT14" i="208"/>
  <c r="AP11" i="208"/>
  <c r="AO11" i="208"/>
  <c r="AT13" i="208"/>
  <c r="AU24" i="208"/>
  <c r="BP29" i="208"/>
  <c r="BP97" i="208" s="1"/>
  <c r="BX86" i="208" s="1"/>
  <c r="AV23" i="208"/>
  <c r="AM23" i="208"/>
  <c r="AT90" i="208"/>
  <c r="AO88" i="208"/>
  <c r="AV91" i="208"/>
  <c r="AM91" i="208"/>
  <c r="AU91" i="208"/>
  <c r="AG91" i="208"/>
  <c r="AV90" i="208"/>
  <c r="AM90" i="208"/>
  <c r="AG90" i="208" s="1"/>
  <c r="AT81" i="208"/>
  <c r="AQ77" i="208"/>
  <c r="AV92" i="208"/>
  <c r="AM92" i="208"/>
  <c r="AG92" i="208" s="1"/>
  <c r="AV89" i="208"/>
  <c r="AM89" i="208"/>
  <c r="AG89" i="208" s="1"/>
  <c r="AG81" i="208"/>
  <c r="AU81" i="208"/>
  <c r="AV78" i="208"/>
  <c r="AM78" i="208"/>
  <c r="AG78" i="208" s="1"/>
  <c r="AT68" i="208"/>
  <c r="AO66" i="208"/>
  <c r="AV70" i="208"/>
  <c r="AM70" i="208"/>
  <c r="AU70" i="208"/>
  <c r="AG70" i="208"/>
  <c r="AV56" i="208"/>
  <c r="AM56" i="208"/>
  <c r="AG56" i="208" s="1"/>
  <c r="AT48" i="208"/>
  <c r="AQ44" i="208"/>
  <c r="AT46" i="208"/>
  <c r="AO44" i="208"/>
  <c r="AG69" i="208"/>
  <c r="AU69" i="208"/>
  <c r="AG68" i="208"/>
  <c r="AU68" i="208"/>
  <c r="AG58" i="208"/>
  <c r="AU58" i="208"/>
  <c r="AT37" i="208"/>
  <c r="AQ33" i="208"/>
  <c r="AP33" i="208"/>
  <c r="AT36" i="208"/>
  <c r="AT35" i="208"/>
  <c r="AO33" i="208"/>
  <c r="AV47" i="208"/>
  <c r="AM47" i="208"/>
  <c r="AU47" i="208"/>
  <c r="AG47" i="208"/>
  <c r="AV46" i="208"/>
  <c r="AM46" i="208"/>
  <c r="AG46" i="208" s="1"/>
  <c r="AV37" i="208"/>
  <c r="AM37" i="208"/>
  <c r="AU37" i="208"/>
  <c r="AG37" i="208"/>
  <c r="AV34" i="208"/>
  <c r="AM34" i="208"/>
  <c r="AU34" i="208"/>
  <c r="AG34" i="208"/>
  <c r="AT24" i="208"/>
  <c r="AO22" i="208"/>
  <c r="AV48" i="208"/>
  <c r="AM48" i="208"/>
  <c r="AG48" i="208" s="1"/>
  <c r="AT12" i="208"/>
  <c r="AN11" i="208"/>
  <c r="AV25" i="208"/>
  <c r="AM25" i="208"/>
  <c r="AU25" i="208"/>
  <c r="AG25" i="208"/>
  <c r="AV24" i="208"/>
  <c r="AM24" i="208"/>
  <c r="AG24" i="208" s="1"/>
  <c r="AV14" i="208"/>
  <c r="AM14" i="208"/>
  <c r="AU14" i="208"/>
  <c r="AG14" i="208"/>
  <c r="AV12" i="208"/>
  <c r="AM12" i="208"/>
  <c r="AU12" i="208"/>
  <c r="AG12" i="208"/>
  <c r="AV26" i="208"/>
  <c r="AM26" i="208"/>
  <c r="AU26" i="208"/>
  <c r="AG26" i="208"/>
  <c r="AG23" i="208"/>
  <c r="AU23" i="208"/>
  <c r="AV15" i="208"/>
  <c r="AM15" i="208"/>
  <c r="AU15" i="208"/>
  <c r="AG15" i="208"/>
  <c r="AV13" i="208"/>
  <c r="AM13" i="208"/>
  <c r="AU13" i="208"/>
  <c r="AG13" i="208"/>
  <c r="AT89" i="206"/>
  <c r="AN88" i="206"/>
  <c r="AP88" i="206"/>
  <c r="AT91" i="206"/>
  <c r="AU90" i="206"/>
  <c r="AU92" i="206"/>
  <c r="AU89" i="206"/>
  <c r="AP77" i="206"/>
  <c r="AT80" i="206"/>
  <c r="AT79" i="206"/>
  <c r="AO77" i="206"/>
  <c r="AV81" i="206"/>
  <c r="AM81" i="206"/>
  <c r="AU78" i="206"/>
  <c r="AT69" i="206"/>
  <c r="AP66" i="206"/>
  <c r="AT58" i="206"/>
  <c r="AP55" i="206"/>
  <c r="AT56" i="206"/>
  <c r="AN55" i="206"/>
  <c r="AV80" i="206"/>
  <c r="AM80" i="206"/>
  <c r="AU80" i="206"/>
  <c r="AG80" i="206"/>
  <c r="AV79" i="206"/>
  <c r="AM79" i="206"/>
  <c r="AU79" i="206"/>
  <c r="AG79" i="206"/>
  <c r="AQ66" i="206"/>
  <c r="AT70" i="206"/>
  <c r="AT67" i="206"/>
  <c r="AN66" i="206"/>
  <c r="AQ55" i="206"/>
  <c r="AT59" i="206"/>
  <c r="AO55" i="206"/>
  <c r="AT57" i="206"/>
  <c r="AV67" i="206"/>
  <c r="AM67" i="206"/>
  <c r="AU67" i="206"/>
  <c r="AG67" i="206"/>
  <c r="AV56" i="206"/>
  <c r="AM56" i="206"/>
  <c r="AT47" i="206"/>
  <c r="AP44" i="206"/>
  <c r="AT45" i="206"/>
  <c r="AN44" i="206"/>
  <c r="AT36" i="206"/>
  <c r="AP33" i="206"/>
  <c r="AT35" i="206"/>
  <c r="AO33" i="206"/>
  <c r="AV69" i="206"/>
  <c r="AM69" i="206"/>
  <c r="AV68" i="206"/>
  <c r="AM68" i="206"/>
  <c r="AV58" i="206"/>
  <c r="AM58" i="206"/>
  <c r="AV57" i="206"/>
  <c r="AM57" i="206"/>
  <c r="AU57" i="206"/>
  <c r="AG57" i="206"/>
  <c r="AT48" i="206"/>
  <c r="AQ44" i="206"/>
  <c r="AU47" i="206"/>
  <c r="AU37" i="206"/>
  <c r="AU34" i="206"/>
  <c r="AT24" i="206"/>
  <c r="AO22" i="206"/>
  <c r="AV48" i="206"/>
  <c r="AM48" i="206"/>
  <c r="AU48" i="206"/>
  <c r="AG48" i="206"/>
  <c r="AU45" i="206"/>
  <c r="AU36" i="206"/>
  <c r="AU35" i="206"/>
  <c r="AQ22" i="206"/>
  <c r="AT26" i="206"/>
  <c r="AT25" i="206"/>
  <c r="AP22" i="206"/>
  <c r="AT12" i="206"/>
  <c r="AN11" i="206"/>
  <c r="AV25" i="206"/>
  <c r="AM25" i="206"/>
  <c r="AU25" i="206"/>
  <c r="AG25" i="206"/>
  <c r="AV24" i="206"/>
  <c r="AM24" i="206"/>
  <c r="AU23" i="206"/>
  <c r="AT90" i="206"/>
  <c r="AO88" i="206"/>
  <c r="AV91" i="206"/>
  <c r="AM91" i="206"/>
  <c r="AU91" i="206"/>
  <c r="AG91" i="206"/>
  <c r="AV90" i="206"/>
  <c r="AM90" i="206"/>
  <c r="AG90" i="206" s="1"/>
  <c r="AT81" i="206"/>
  <c r="AQ77" i="206"/>
  <c r="AV92" i="206"/>
  <c r="AM92" i="206"/>
  <c r="AG92" i="206" s="1"/>
  <c r="AV89" i="206"/>
  <c r="AM89" i="206"/>
  <c r="AG89" i="206" s="1"/>
  <c r="AG81" i="206"/>
  <c r="AU81" i="206"/>
  <c r="AV78" i="206"/>
  <c r="AM78" i="206"/>
  <c r="AG78" i="206" s="1"/>
  <c r="AT68" i="206"/>
  <c r="AO66" i="206"/>
  <c r="AV70" i="206"/>
  <c r="AM70" i="206"/>
  <c r="AU70" i="206"/>
  <c r="AG70" i="206"/>
  <c r="AV59" i="206"/>
  <c r="AM59" i="206"/>
  <c r="AU59" i="206"/>
  <c r="AG59" i="206"/>
  <c r="AG56" i="206"/>
  <c r="AU56" i="206"/>
  <c r="AT34" i="206"/>
  <c r="AN33" i="206"/>
  <c r="AG69" i="206"/>
  <c r="AU69" i="206"/>
  <c r="AG68" i="206"/>
  <c r="AU68" i="206"/>
  <c r="AG58" i="206"/>
  <c r="AU58" i="206"/>
  <c r="AT46" i="206"/>
  <c r="AO44" i="206"/>
  <c r="AV47" i="206"/>
  <c r="AM47" i="206"/>
  <c r="AG47" i="206" s="1"/>
  <c r="AV46" i="206"/>
  <c r="AM46" i="206"/>
  <c r="AU46" i="206"/>
  <c r="AG46" i="206"/>
  <c r="AV37" i="206"/>
  <c r="AM37" i="206"/>
  <c r="AG37" i="206" s="1"/>
  <c r="AV34" i="206"/>
  <c r="AM34" i="206"/>
  <c r="AG34" i="206" s="1"/>
  <c r="AT23" i="206"/>
  <c r="AN22" i="206"/>
  <c r="AV45" i="206"/>
  <c r="AM45" i="206"/>
  <c r="AG45" i="206" s="1"/>
  <c r="AV36" i="206"/>
  <c r="AM36" i="206"/>
  <c r="AG36" i="206" s="1"/>
  <c r="AV35" i="206"/>
  <c r="AM35" i="206"/>
  <c r="AG35" i="206" s="1"/>
  <c r="AQ11" i="206"/>
  <c r="AT15" i="206"/>
  <c r="AT14" i="206"/>
  <c r="AP11" i="206"/>
  <c r="AO11" i="206"/>
  <c r="AT13" i="206"/>
  <c r="AG24" i="206"/>
  <c r="AU24" i="206"/>
  <c r="AV15" i="206"/>
  <c r="AM15" i="206"/>
  <c r="AU15" i="206"/>
  <c r="AG15" i="206"/>
  <c r="AV13" i="206"/>
  <c r="AM13" i="206"/>
  <c r="AU13" i="206"/>
  <c r="AG13" i="206"/>
  <c r="AV26" i="206"/>
  <c r="AM26" i="206"/>
  <c r="AU26" i="206"/>
  <c r="AG26" i="206"/>
  <c r="AV23" i="206"/>
  <c r="AM23" i="206"/>
  <c r="AG23" i="206" s="1"/>
  <c r="AV14" i="206"/>
  <c r="AM14" i="206"/>
  <c r="AU14" i="206"/>
  <c r="AG14" i="206"/>
  <c r="AV12" i="206"/>
  <c r="AM12" i="206"/>
  <c r="AU12" i="206"/>
  <c r="AG12" i="206"/>
  <c r="BP97" i="205"/>
  <c r="BX86" i="205" s="1"/>
  <c r="AT89" i="205"/>
  <c r="AN88" i="205"/>
  <c r="AP88" i="205"/>
  <c r="AT91" i="205"/>
  <c r="AU90" i="205"/>
  <c r="AU92" i="205"/>
  <c r="AU89" i="205"/>
  <c r="AP77" i="205"/>
  <c r="AT80" i="205"/>
  <c r="AT79" i="205"/>
  <c r="AO77" i="205"/>
  <c r="AV81" i="205"/>
  <c r="AM81" i="205"/>
  <c r="AU78" i="205"/>
  <c r="AT69" i="205"/>
  <c r="AP66" i="205"/>
  <c r="AT58" i="205"/>
  <c r="AP55" i="205"/>
  <c r="AT56" i="205"/>
  <c r="AN55" i="205"/>
  <c r="AV80" i="205"/>
  <c r="AM80" i="205"/>
  <c r="AU80" i="205"/>
  <c r="AG80" i="205"/>
  <c r="AV79" i="205"/>
  <c r="AM79" i="205"/>
  <c r="AU79" i="205"/>
  <c r="AG79" i="205"/>
  <c r="AQ66" i="205"/>
  <c r="AT70" i="205"/>
  <c r="AT67" i="205"/>
  <c r="AN66" i="205"/>
  <c r="AQ55" i="205"/>
  <c r="AT59" i="205"/>
  <c r="AO55" i="205"/>
  <c r="AT57" i="205"/>
  <c r="AV67" i="205"/>
  <c r="AM67" i="205"/>
  <c r="AU67" i="205"/>
  <c r="AG67" i="205"/>
  <c r="AV59" i="205"/>
  <c r="AM59" i="205"/>
  <c r="AU59" i="205"/>
  <c r="AG59" i="205"/>
  <c r="AU56" i="205"/>
  <c r="AT34" i="205"/>
  <c r="AN33" i="205"/>
  <c r="AU69" i="205"/>
  <c r="AU68" i="205"/>
  <c r="AU58" i="205"/>
  <c r="AT48" i="205"/>
  <c r="AQ44" i="205"/>
  <c r="AU47" i="205"/>
  <c r="AU37" i="205"/>
  <c r="AU34" i="205"/>
  <c r="AT14" i="205"/>
  <c r="AP11" i="205"/>
  <c r="AT13" i="205"/>
  <c r="AO11" i="205"/>
  <c r="AU45" i="205"/>
  <c r="AU36" i="205"/>
  <c r="AU35" i="205"/>
  <c r="AN22" i="205"/>
  <c r="AT23" i="205"/>
  <c r="AV25" i="205"/>
  <c r="AM25" i="205"/>
  <c r="AV24" i="205"/>
  <c r="AM24" i="205"/>
  <c r="AU24" i="205"/>
  <c r="AG24" i="205"/>
  <c r="AV14" i="205"/>
  <c r="AM14" i="205"/>
  <c r="AV12" i="205"/>
  <c r="AM12" i="205"/>
  <c r="AV26" i="205"/>
  <c r="AM26" i="205"/>
  <c r="AV23" i="205"/>
  <c r="AM23" i="205"/>
  <c r="AU23" i="205"/>
  <c r="AG23" i="205"/>
  <c r="AU15" i="205"/>
  <c r="AU13" i="205"/>
  <c r="AT90" i="205"/>
  <c r="AO88" i="205"/>
  <c r="AV91" i="205"/>
  <c r="AM91" i="205"/>
  <c r="AU91" i="205"/>
  <c r="AG91" i="205"/>
  <c r="AV90" i="205"/>
  <c r="AM90" i="205"/>
  <c r="AG90" i="205" s="1"/>
  <c r="AT81" i="205"/>
  <c r="AQ77" i="205"/>
  <c r="AV92" i="205"/>
  <c r="AM92" i="205"/>
  <c r="AG92" i="205" s="1"/>
  <c r="AV89" i="205"/>
  <c r="AM89" i="205"/>
  <c r="AG89" i="205" s="1"/>
  <c r="AG81" i="205"/>
  <c r="AU81" i="205"/>
  <c r="AV78" i="205"/>
  <c r="AM78" i="205"/>
  <c r="AG78" i="205" s="1"/>
  <c r="AT68" i="205"/>
  <c r="AO66" i="205"/>
  <c r="AV70" i="205"/>
  <c r="AM70" i="205"/>
  <c r="AU70" i="205"/>
  <c r="AG70" i="205"/>
  <c r="AV56" i="205"/>
  <c r="AM56" i="205"/>
  <c r="AG56" i="205" s="1"/>
  <c r="AT47" i="205"/>
  <c r="AP44" i="205"/>
  <c r="AT45" i="205"/>
  <c r="AN44" i="205"/>
  <c r="AT36" i="205"/>
  <c r="AP33" i="205"/>
  <c r="AT35" i="205"/>
  <c r="AO33" i="205"/>
  <c r="AV69" i="205"/>
  <c r="AM69" i="205"/>
  <c r="AG69" i="205" s="1"/>
  <c r="AV68" i="205"/>
  <c r="AM68" i="205"/>
  <c r="AG68" i="205" s="1"/>
  <c r="AV58" i="205"/>
  <c r="AM58" i="205"/>
  <c r="AG58" i="205" s="1"/>
  <c r="AV57" i="205"/>
  <c r="AM57" i="205"/>
  <c r="AU57" i="205"/>
  <c r="AG57" i="205"/>
  <c r="AT46" i="205"/>
  <c r="AO44" i="205"/>
  <c r="AV47" i="205"/>
  <c r="AM47" i="205"/>
  <c r="AG47" i="205" s="1"/>
  <c r="AV46" i="205"/>
  <c r="AM46" i="205"/>
  <c r="AU46" i="205"/>
  <c r="AG46" i="205"/>
  <c r="AV37" i="205"/>
  <c r="AM37" i="205"/>
  <c r="AG37" i="205" s="1"/>
  <c r="AV34" i="205"/>
  <c r="AM34" i="205"/>
  <c r="AG34" i="205" s="1"/>
  <c r="AT26" i="205"/>
  <c r="AQ22" i="205"/>
  <c r="AT25" i="205"/>
  <c r="AP22" i="205"/>
  <c r="AT12" i="205"/>
  <c r="AN11" i="205"/>
  <c r="AV48" i="205"/>
  <c r="AM48" i="205"/>
  <c r="AU48" i="205"/>
  <c r="AG48" i="205"/>
  <c r="AV45" i="205"/>
  <c r="AM45" i="205"/>
  <c r="AG45" i="205" s="1"/>
  <c r="AV36" i="205"/>
  <c r="AM36" i="205"/>
  <c r="AG36" i="205" s="1"/>
  <c r="AV35" i="205"/>
  <c r="AM35" i="205"/>
  <c r="AG35" i="205" s="1"/>
  <c r="AT24" i="205"/>
  <c r="AO22" i="205"/>
  <c r="AG25" i="205"/>
  <c r="AU25" i="205"/>
  <c r="AG14" i="205"/>
  <c r="AU14" i="205"/>
  <c r="AG12" i="205"/>
  <c r="AU12" i="205"/>
  <c r="AG26" i="205"/>
  <c r="AU26" i="205"/>
  <c r="AV15" i="205"/>
  <c r="AM15" i="205"/>
  <c r="AG15" i="205" s="1"/>
  <c r="AV13" i="205"/>
  <c r="AM13" i="205"/>
  <c r="AG13" i="205" s="1"/>
  <c r="AT89" i="204"/>
  <c r="AN88" i="204"/>
  <c r="AP88" i="204"/>
  <c r="AT91" i="204"/>
  <c r="AU90" i="204"/>
  <c r="AU92" i="204"/>
  <c r="AU89" i="204"/>
  <c r="AP77" i="204"/>
  <c r="AT80" i="204"/>
  <c r="AT79" i="204"/>
  <c r="AO77" i="204"/>
  <c r="AV81" i="204"/>
  <c r="AM81" i="204"/>
  <c r="AU78" i="204"/>
  <c r="AT67" i="204"/>
  <c r="AN66" i="204"/>
  <c r="AP55" i="204"/>
  <c r="AT58" i="204"/>
  <c r="AN55" i="204"/>
  <c r="AT56" i="204"/>
  <c r="AU70" i="204"/>
  <c r="AV67" i="204"/>
  <c r="AM67" i="204"/>
  <c r="AV59" i="204"/>
  <c r="AM59" i="204"/>
  <c r="AV69" i="204"/>
  <c r="AM69" i="204"/>
  <c r="AU69" i="204"/>
  <c r="AG69" i="204"/>
  <c r="AV68" i="204"/>
  <c r="AM68" i="204"/>
  <c r="AU68" i="204"/>
  <c r="AG68" i="204"/>
  <c r="AV58" i="204"/>
  <c r="AM58" i="204"/>
  <c r="AU58" i="204"/>
  <c r="AG58" i="204"/>
  <c r="AV57" i="204"/>
  <c r="AM57" i="204"/>
  <c r="AT47" i="204"/>
  <c r="AP44" i="204"/>
  <c r="AT45" i="204"/>
  <c r="AN44" i="204"/>
  <c r="AN33" i="204"/>
  <c r="AT34" i="204"/>
  <c r="AU46" i="204"/>
  <c r="AT23" i="204"/>
  <c r="AN22" i="204"/>
  <c r="AV48" i="204"/>
  <c r="AM48" i="204"/>
  <c r="AV45" i="204"/>
  <c r="AM45" i="204"/>
  <c r="AU45" i="204"/>
  <c r="AG45" i="204"/>
  <c r="AV36" i="204"/>
  <c r="AM36" i="204"/>
  <c r="AU36" i="204"/>
  <c r="AG36" i="204"/>
  <c r="AV35" i="204"/>
  <c r="AM35" i="204"/>
  <c r="AU35" i="204"/>
  <c r="AG35" i="204"/>
  <c r="AT12" i="204"/>
  <c r="AN11" i="204"/>
  <c r="AV25" i="204"/>
  <c r="AM25" i="204"/>
  <c r="AU25" i="204"/>
  <c r="AG25" i="204"/>
  <c r="AU24" i="204"/>
  <c r="AT90" i="204"/>
  <c r="AO88" i="204"/>
  <c r="AV91" i="204"/>
  <c r="AM91" i="204"/>
  <c r="AU91" i="204"/>
  <c r="AG91" i="204"/>
  <c r="AV90" i="204"/>
  <c r="AM90" i="204"/>
  <c r="AG90" i="204" s="1"/>
  <c r="AT81" i="204"/>
  <c r="AQ77" i="204"/>
  <c r="AV92" i="204"/>
  <c r="AM92" i="204"/>
  <c r="AG92" i="204" s="1"/>
  <c r="AV89" i="204"/>
  <c r="AM89" i="204"/>
  <c r="AG89" i="204" s="1"/>
  <c r="AG81" i="204"/>
  <c r="AU81" i="204"/>
  <c r="AV78" i="204"/>
  <c r="AM78" i="204"/>
  <c r="AG78" i="204" s="1"/>
  <c r="AT70" i="204"/>
  <c r="AQ66" i="204"/>
  <c r="AT59" i="204"/>
  <c r="AQ55" i="204"/>
  <c r="AT57" i="204"/>
  <c r="AO55" i="204"/>
  <c r="AV80" i="204"/>
  <c r="AM80" i="204"/>
  <c r="AU80" i="204"/>
  <c r="AG80" i="204"/>
  <c r="AV79" i="204"/>
  <c r="AM79" i="204"/>
  <c r="AU79" i="204"/>
  <c r="AG79" i="204"/>
  <c r="AP66" i="204"/>
  <c r="AT69" i="204"/>
  <c r="AT68" i="204"/>
  <c r="AO66" i="204"/>
  <c r="AV70" i="204"/>
  <c r="AM70" i="204"/>
  <c r="AG70" i="204" s="1"/>
  <c r="AG67" i="204"/>
  <c r="AU67" i="204"/>
  <c r="AG59" i="204"/>
  <c r="AU59" i="204"/>
  <c r="AV56" i="204"/>
  <c r="AM56" i="204"/>
  <c r="AU56" i="204"/>
  <c r="AG56" i="204"/>
  <c r="AT48" i="204"/>
  <c r="AQ44" i="204"/>
  <c r="AT46" i="204"/>
  <c r="AO44" i="204"/>
  <c r="AG57" i="204"/>
  <c r="AU57" i="204"/>
  <c r="AT37" i="204"/>
  <c r="AQ33" i="204"/>
  <c r="AP33" i="204"/>
  <c r="AT36" i="204"/>
  <c r="AT35" i="204"/>
  <c r="AO33" i="204"/>
  <c r="AV47" i="204"/>
  <c r="AM47" i="204"/>
  <c r="AU47" i="204"/>
  <c r="AG47" i="204"/>
  <c r="AV46" i="204"/>
  <c r="AM46" i="204"/>
  <c r="AG46" i="204" s="1"/>
  <c r="AV37" i="204"/>
  <c r="AM37" i="204"/>
  <c r="AU37" i="204"/>
  <c r="AG37" i="204"/>
  <c r="AV34" i="204"/>
  <c r="AM34" i="204"/>
  <c r="AU34" i="204"/>
  <c r="AG34" i="204"/>
  <c r="AT24" i="204"/>
  <c r="AO22" i="204"/>
  <c r="AG48" i="204"/>
  <c r="AU48" i="204"/>
  <c r="AQ22" i="204"/>
  <c r="AT26" i="204"/>
  <c r="AT25" i="204"/>
  <c r="AP22" i="204"/>
  <c r="AQ11" i="204"/>
  <c r="AT15" i="204"/>
  <c r="AT14" i="204"/>
  <c r="AP11" i="204"/>
  <c r="AO11" i="204"/>
  <c r="AT13" i="204"/>
  <c r="AG23" i="204"/>
  <c r="AU23" i="204"/>
  <c r="AV15" i="204"/>
  <c r="AM15" i="204"/>
  <c r="AU15" i="204"/>
  <c r="AG15" i="204"/>
  <c r="AV13" i="204"/>
  <c r="AM13" i="204"/>
  <c r="AU13" i="204"/>
  <c r="AG13" i="204"/>
  <c r="AV26" i="204"/>
  <c r="AM26" i="204"/>
  <c r="AU26" i="204"/>
  <c r="AG26" i="204"/>
  <c r="AV24" i="204"/>
  <c r="AM24" i="204"/>
  <c r="AG24" i="204" s="1"/>
  <c r="AV14" i="204"/>
  <c r="AM14" i="204"/>
  <c r="AU14" i="204"/>
  <c r="AG14" i="204"/>
  <c r="AV12" i="204"/>
  <c r="AM12" i="204"/>
  <c r="AU12" i="204"/>
  <c r="AG12" i="204"/>
  <c r="BP97" i="203"/>
  <c r="BX86" i="203" s="1"/>
  <c r="AT89" i="203"/>
  <c r="AN88" i="203"/>
  <c r="AP88" i="203"/>
  <c r="AT91" i="203"/>
  <c r="AU90" i="203"/>
  <c r="AU92" i="203"/>
  <c r="AU89" i="203"/>
  <c r="AT78" i="203"/>
  <c r="AN77" i="203"/>
  <c r="AV81" i="203"/>
  <c r="AM81" i="203"/>
  <c r="AU81" i="203"/>
  <c r="AG81" i="203"/>
  <c r="AT68" i="203"/>
  <c r="AO66" i="203"/>
  <c r="AU80" i="203"/>
  <c r="AU79" i="203"/>
  <c r="AQ66" i="203"/>
  <c r="AT70" i="203"/>
  <c r="AT67" i="203"/>
  <c r="AN66" i="203"/>
  <c r="AQ55" i="203"/>
  <c r="AT59" i="203"/>
  <c r="AO55" i="203"/>
  <c r="AT57" i="203"/>
  <c r="AV70" i="203"/>
  <c r="AM70" i="203"/>
  <c r="AU70" i="203"/>
  <c r="AG70" i="203"/>
  <c r="AV56" i="203"/>
  <c r="AM56" i="203"/>
  <c r="AT34" i="203"/>
  <c r="AN33" i="203"/>
  <c r="AV69" i="203"/>
  <c r="AM69" i="203"/>
  <c r="AV68" i="203"/>
  <c r="AM68" i="203"/>
  <c r="AV58" i="203"/>
  <c r="AM58" i="203"/>
  <c r="AV57" i="203"/>
  <c r="AM57" i="203"/>
  <c r="AU57" i="203"/>
  <c r="AG57" i="203"/>
  <c r="AT48" i="203"/>
  <c r="AQ44" i="203"/>
  <c r="AU47" i="203"/>
  <c r="AU37" i="203"/>
  <c r="AU34" i="203"/>
  <c r="AT24" i="203"/>
  <c r="AO22" i="203"/>
  <c r="AV45" i="203"/>
  <c r="AM45" i="203"/>
  <c r="AV36" i="203"/>
  <c r="AM36" i="203"/>
  <c r="AV35" i="203"/>
  <c r="AM35" i="203"/>
  <c r="AQ22" i="203"/>
  <c r="AT26" i="203"/>
  <c r="AT25" i="203"/>
  <c r="AP22" i="203"/>
  <c r="AT12" i="203"/>
  <c r="AN11" i="203"/>
  <c r="AV26" i="203"/>
  <c r="AM26" i="203"/>
  <c r="AU26" i="203"/>
  <c r="AG26" i="203"/>
  <c r="AV23" i="203"/>
  <c r="AM23" i="203"/>
  <c r="AV14" i="203"/>
  <c r="AM14" i="203"/>
  <c r="AU14" i="203"/>
  <c r="AG14" i="203"/>
  <c r="AV12" i="203"/>
  <c r="AM12" i="203"/>
  <c r="AU12" i="203"/>
  <c r="AG12" i="203"/>
  <c r="AV25" i="203"/>
  <c r="AM25" i="203"/>
  <c r="AU25" i="203"/>
  <c r="AG25" i="203"/>
  <c r="AV24" i="203"/>
  <c r="AM24" i="203"/>
  <c r="AT90" i="203"/>
  <c r="AO88" i="203"/>
  <c r="AV91" i="203"/>
  <c r="AM91" i="203"/>
  <c r="AU91" i="203"/>
  <c r="AG91" i="203"/>
  <c r="AV90" i="203"/>
  <c r="AM90" i="203"/>
  <c r="AG90" i="203" s="1"/>
  <c r="AT80" i="203"/>
  <c r="AP77" i="203"/>
  <c r="AT79" i="203"/>
  <c r="AO77" i="203"/>
  <c r="AV92" i="203"/>
  <c r="AM92" i="203"/>
  <c r="AG92" i="203" s="1"/>
  <c r="AV89" i="203"/>
  <c r="AM89" i="203"/>
  <c r="AG89" i="203" s="1"/>
  <c r="AQ77" i="203"/>
  <c r="AT81" i="203"/>
  <c r="AV78" i="203"/>
  <c r="AM78" i="203"/>
  <c r="AU78" i="203"/>
  <c r="AG78" i="203"/>
  <c r="AT69" i="203"/>
  <c r="AP66" i="203"/>
  <c r="AT58" i="203"/>
  <c r="AP55" i="203"/>
  <c r="AT56" i="203"/>
  <c r="AN55" i="203"/>
  <c r="AV80" i="203"/>
  <c r="AM80" i="203"/>
  <c r="AG80" i="203" s="1"/>
  <c r="AV79" i="203"/>
  <c r="AM79" i="203"/>
  <c r="AG79" i="203" s="1"/>
  <c r="AV67" i="203"/>
  <c r="AM67" i="203"/>
  <c r="AU67" i="203"/>
  <c r="AG67" i="203"/>
  <c r="AV59" i="203"/>
  <c r="AM59" i="203"/>
  <c r="AU59" i="203"/>
  <c r="AG59" i="203"/>
  <c r="AG56" i="203"/>
  <c r="AU56" i="203"/>
  <c r="AT45" i="203"/>
  <c r="AN44" i="203"/>
  <c r="AT36" i="203"/>
  <c r="AP33" i="203"/>
  <c r="AT35" i="203"/>
  <c r="AO33" i="203"/>
  <c r="AG69" i="203"/>
  <c r="AU69" i="203"/>
  <c r="AG68" i="203"/>
  <c r="AU68" i="203"/>
  <c r="AG58" i="203"/>
  <c r="AU58" i="203"/>
  <c r="AT46" i="203"/>
  <c r="AO44" i="203"/>
  <c r="AV47" i="203"/>
  <c r="AM47" i="203"/>
  <c r="AG47" i="203" s="1"/>
  <c r="AV46" i="203"/>
  <c r="AM46" i="203"/>
  <c r="AU46" i="203"/>
  <c r="AG46" i="203"/>
  <c r="AV37" i="203"/>
  <c r="AM37" i="203"/>
  <c r="AG37" i="203" s="1"/>
  <c r="AV34" i="203"/>
  <c r="AM34" i="203"/>
  <c r="AG34" i="203" s="1"/>
  <c r="AV48" i="203"/>
  <c r="AM48" i="203"/>
  <c r="AU48" i="203"/>
  <c r="AG48" i="203"/>
  <c r="AG45" i="203"/>
  <c r="AU45" i="203"/>
  <c r="AG36" i="203"/>
  <c r="AU36" i="203"/>
  <c r="AG35" i="203"/>
  <c r="AU35" i="203"/>
  <c r="AQ11" i="203"/>
  <c r="AT15" i="203"/>
  <c r="AT14" i="203"/>
  <c r="AP11" i="203"/>
  <c r="AO11" i="203"/>
  <c r="AT13" i="203"/>
  <c r="AG23" i="203"/>
  <c r="AU23" i="203"/>
  <c r="AG24" i="203"/>
  <c r="AU24" i="203"/>
  <c r="AV15" i="203"/>
  <c r="AM15" i="203"/>
  <c r="AU15" i="203"/>
  <c r="AG15" i="203"/>
  <c r="AV13" i="203"/>
  <c r="AM13" i="203"/>
  <c r="AU13" i="203"/>
  <c r="AG13" i="203"/>
  <c r="BP97" i="202"/>
  <c r="BX86" i="202" s="1"/>
  <c r="AT90" i="202"/>
  <c r="AO88" i="202"/>
  <c r="AV91" i="202"/>
  <c r="AM91" i="202"/>
  <c r="AU91" i="202"/>
  <c r="AG91" i="202"/>
  <c r="AV90" i="202"/>
  <c r="AM90" i="202"/>
  <c r="AT81" i="202"/>
  <c r="AQ77" i="202"/>
  <c r="AV92" i="202"/>
  <c r="AM92" i="202"/>
  <c r="AV89" i="202"/>
  <c r="AM89" i="202"/>
  <c r="AU81" i="202"/>
  <c r="AV78" i="202"/>
  <c r="AM78" i="202"/>
  <c r="AT70" i="202"/>
  <c r="AQ66" i="202"/>
  <c r="AT59" i="202"/>
  <c r="AQ55" i="202"/>
  <c r="AT57" i="202"/>
  <c r="AO55" i="202"/>
  <c r="AV80" i="202"/>
  <c r="AM80" i="202"/>
  <c r="AU80" i="202"/>
  <c r="AG80" i="202"/>
  <c r="AV79" i="202"/>
  <c r="AM79" i="202"/>
  <c r="AU79" i="202"/>
  <c r="AG79" i="202"/>
  <c r="AP66" i="202"/>
  <c r="AT69" i="202"/>
  <c r="AT68" i="202"/>
  <c r="AO66" i="202"/>
  <c r="AV70" i="202"/>
  <c r="AM70" i="202"/>
  <c r="AU67" i="202"/>
  <c r="AU59" i="202"/>
  <c r="AV56" i="202"/>
  <c r="AM56" i="202"/>
  <c r="AU56" i="202"/>
  <c r="AG56" i="202"/>
  <c r="AV69" i="202"/>
  <c r="AM69" i="202"/>
  <c r="AU69" i="202"/>
  <c r="AG69" i="202"/>
  <c r="AV68" i="202"/>
  <c r="AM68" i="202"/>
  <c r="AU68" i="202"/>
  <c r="AG68" i="202"/>
  <c r="AV58" i="202"/>
  <c r="AM58" i="202"/>
  <c r="AU58" i="202"/>
  <c r="AG58" i="202"/>
  <c r="AV57" i="202"/>
  <c r="AM57" i="202"/>
  <c r="AT47" i="202"/>
  <c r="AP44" i="202"/>
  <c r="AT45" i="202"/>
  <c r="AN44" i="202"/>
  <c r="AN33" i="202"/>
  <c r="AT34" i="202"/>
  <c r="AU46" i="202"/>
  <c r="AT23" i="202"/>
  <c r="AN22" i="202"/>
  <c r="AU48" i="202"/>
  <c r="AV45" i="202"/>
  <c r="AM45" i="202"/>
  <c r="AU45" i="202"/>
  <c r="AG45" i="202"/>
  <c r="AV36" i="202"/>
  <c r="AM36" i="202"/>
  <c r="AU36" i="202"/>
  <c r="AG36" i="202"/>
  <c r="AV35" i="202"/>
  <c r="AM35" i="202"/>
  <c r="AU35" i="202"/>
  <c r="AG35" i="202"/>
  <c r="AT12" i="202"/>
  <c r="AN11" i="202"/>
  <c r="AV25" i="202"/>
  <c r="AM25" i="202"/>
  <c r="AU25" i="202"/>
  <c r="AG25" i="202"/>
  <c r="AV24" i="202"/>
  <c r="AM24" i="202"/>
  <c r="AV14" i="202"/>
  <c r="AM14" i="202"/>
  <c r="AU14" i="202"/>
  <c r="AG14" i="202"/>
  <c r="AV12" i="202"/>
  <c r="AM12" i="202"/>
  <c r="AU12" i="202"/>
  <c r="AG12" i="202"/>
  <c r="AV26" i="202"/>
  <c r="AM26" i="202"/>
  <c r="AU26" i="202"/>
  <c r="AG26" i="202"/>
  <c r="AV23" i="202"/>
  <c r="AM23" i="202"/>
  <c r="AT89" i="202"/>
  <c r="AN88" i="202"/>
  <c r="AP88" i="202"/>
  <c r="AT91" i="202"/>
  <c r="AG90" i="202"/>
  <c r="AU90" i="202"/>
  <c r="AG92" i="202"/>
  <c r="AU92" i="202"/>
  <c r="AG89" i="202"/>
  <c r="AU89" i="202"/>
  <c r="AP77" i="202"/>
  <c r="AT80" i="202"/>
  <c r="AT79" i="202"/>
  <c r="AO77" i="202"/>
  <c r="AV81" i="202"/>
  <c r="AM81" i="202"/>
  <c r="AG81" i="202" s="1"/>
  <c r="AG78" i="202"/>
  <c r="AU78" i="202"/>
  <c r="AT67" i="202"/>
  <c r="AN66" i="202"/>
  <c r="AP55" i="202"/>
  <c r="AT58" i="202"/>
  <c r="AN55" i="202"/>
  <c r="AT56" i="202"/>
  <c r="AG70" i="202"/>
  <c r="AU70" i="202"/>
  <c r="AV67" i="202"/>
  <c r="AM67" i="202"/>
  <c r="AG67" i="202" s="1"/>
  <c r="AV59" i="202"/>
  <c r="AM59" i="202"/>
  <c r="AG59" i="202" s="1"/>
  <c r="AT48" i="202"/>
  <c r="AQ44" i="202"/>
  <c r="AT46" i="202"/>
  <c r="AO44" i="202"/>
  <c r="AG57" i="202"/>
  <c r="AU57" i="202"/>
  <c r="AT37" i="202"/>
  <c r="AQ33" i="202"/>
  <c r="AP33" i="202"/>
  <c r="AT36" i="202"/>
  <c r="AT35" i="202"/>
  <c r="AO33" i="202"/>
  <c r="AV47" i="202"/>
  <c r="AM47" i="202"/>
  <c r="AU47" i="202"/>
  <c r="AG47" i="202"/>
  <c r="AV46" i="202"/>
  <c r="AM46" i="202"/>
  <c r="AG46" i="202" s="1"/>
  <c r="AV37" i="202"/>
  <c r="AM37" i="202"/>
  <c r="AU37" i="202"/>
  <c r="AG37" i="202"/>
  <c r="AV34" i="202"/>
  <c r="AM34" i="202"/>
  <c r="AU34" i="202"/>
  <c r="AG34" i="202"/>
  <c r="AT24" i="202"/>
  <c r="AO22" i="202"/>
  <c r="AV48" i="202"/>
  <c r="AM48" i="202"/>
  <c r="AG48" i="202" s="1"/>
  <c r="AQ22" i="202"/>
  <c r="AT26" i="202"/>
  <c r="AT25" i="202"/>
  <c r="AP22" i="202"/>
  <c r="AQ11" i="202"/>
  <c r="AT15" i="202"/>
  <c r="AT14" i="202"/>
  <c r="AP11" i="202"/>
  <c r="AO11" i="202"/>
  <c r="AT13" i="202"/>
  <c r="AG24" i="202"/>
  <c r="AU24" i="202"/>
  <c r="AG23" i="202"/>
  <c r="AU23" i="202"/>
  <c r="AV15" i="202"/>
  <c r="AM15" i="202"/>
  <c r="AU15" i="202"/>
  <c r="AG15" i="202"/>
  <c r="AV13" i="202"/>
  <c r="AM13" i="202"/>
  <c r="AU13" i="202"/>
  <c r="AG13" i="202"/>
  <c r="BP29" i="201"/>
  <c r="BP97" i="201"/>
  <c r="BX86" i="201" s="1"/>
  <c r="AT91" i="201"/>
  <c r="AP88" i="201"/>
  <c r="AT89" i="201"/>
  <c r="AN88" i="201"/>
  <c r="AU89" i="201"/>
  <c r="AU91" i="201"/>
  <c r="AV90" i="201"/>
  <c r="AM90" i="201"/>
  <c r="AU90" i="201"/>
  <c r="AG90" i="201"/>
  <c r="AV81" i="201"/>
  <c r="AM81" i="201"/>
  <c r="AU81" i="201"/>
  <c r="AG81" i="201"/>
  <c r="AV89" i="201"/>
  <c r="AM89" i="201"/>
  <c r="AG89" i="201" s="1"/>
  <c r="AV80" i="201"/>
  <c r="AM80" i="201"/>
  <c r="AT78" i="201"/>
  <c r="AN77" i="201"/>
  <c r="AP66" i="201"/>
  <c r="AT69" i="201"/>
  <c r="AT68" i="201"/>
  <c r="AO66" i="201"/>
  <c r="AV79" i="201"/>
  <c r="AM79" i="201"/>
  <c r="AU79" i="201"/>
  <c r="AG79" i="201"/>
  <c r="AU70" i="201"/>
  <c r="AV67" i="201"/>
  <c r="AM67" i="201"/>
  <c r="AT48" i="201"/>
  <c r="AQ44" i="201"/>
  <c r="AT46" i="201"/>
  <c r="AO44" i="201"/>
  <c r="AV78" i="201"/>
  <c r="AM78" i="201"/>
  <c r="AU78" i="201"/>
  <c r="AG78" i="201"/>
  <c r="AV59" i="201"/>
  <c r="AM59" i="201"/>
  <c r="AT57" i="201"/>
  <c r="AO55" i="201"/>
  <c r="AU57" i="201"/>
  <c r="AV47" i="201"/>
  <c r="AM47" i="201"/>
  <c r="AU47" i="201"/>
  <c r="AG47" i="201"/>
  <c r="AV46" i="201"/>
  <c r="AM46" i="201"/>
  <c r="AV36" i="201"/>
  <c r="AM36" i="201"/>
  <c r="AU36" i="201"/>
  <c r="AG36" i="201"/>
  <c r="AU56" i="201"/>
  <c r="AV48" i="201"/>
  <c r="AM48" i="201"/>
  <c r="AV45" i="201"/>
  <c r="AM45" i="201"/>
  <c r="AU45" i="201"/>
  <c r="AG45" i="201"/>
  <c r="AV37" i="201"/>
  <c r="AM37" i="201"/>
  <c r="AU37" i="201"/>
  <c r="AG37" i="201"/>
  <c r="AN33" i="201"/>
  <c r="AT34" i="201"/>
  <c r="AQ11" i="201"/>
  <c r="AT15" i="201"/>
  <c r="AT14" i="201"/>
  <c r="AP11" i="201"/>
  <c r="AO11" i="201"/>
  <c r="AT13" i="201"/>
  <c r="AU24" i="201"/>
  <c r="AU23" i="201"/>
  <c r="AV91" i="201"/>
  <c r="AM91" i="201"/>
  <c r="AG91" i="201" s="1"/>
  <c r="AT80" i="201"/>
  <c r="AP77" i="201"/>
  <c r="AT67" i="201"/>
  <c r="AN66" i="201"/>
  <c r="AV92" i="201"/>
  <c r="AM92" i="201"/>
  <c r="AU92" i="201"/>
  <c r="AG92" i="201"/>
  <c r="AG80" i="201"/>
  <c r="AU80" i="201"/>
  <c r="AT81" i="201"/>
  <c r="AQ77" i="201"/>
  <c r="AV70" i="201"/>
  <c r="AM70" i="201"/>
  <c r="AG70" i="201" s="1"/>
  <c r="AG67" i="201"/>
  <c r="AU67" i="201"/>
  <c r="AV58" i="201"/>
  <c r="AM58" i="201"/>
  <c r="AU58" i="201"/>
  <c r="AG58" i="201"/>
  <c r="AT59" i="201"/>
  <c r="AQ55" i="201"/>
  <c r="AT56" i="201"/>
  <c r="AN55" i="201"/>
  <c r="AV69" i="201"/>
  <c r="AM69" i="201"/>
  <c r="AU69" i="201"/>
  <c r="AG69" i="201"/>
  <c r="AV68" i="201"/>
  <c r="AM68" i="201"/>
  <c r="AU68" i="201"/>
  <c r="AG68" i="201"/>
  <c r="AG59" i="201"/>
  <c r="AU59" i="201"/>
  <c r="AT58" i="201"/>
  <c r="AP55" i="201"/>
  <c r="AT47" i="201"/>
  <c r="AP44" i="201"/>
  <c r="AT45" i="201"/>
  <c r="AN44" i="201"/>
  <c r="AV57" i="201"/>
  <c r="AM57" i="201"/>
  <c r="AG57" i="201" s="1"/>
  <c r="AG46" i="201"/>
  <c r="AU46" i="201"/>
  <c r="AT37" i="201"/>
  <c r="AQ33" i="201"/>
  <c r="AV56" i="201"/>
  <c r="AM56" i="201"/>
  <c r="AG56" i="201" s="1"/>
  <c r="AG48" i="201"/>
  <c r="AU48" i="201"/>
  <c r="AT36" i="201"/>
  <c r="AP33" i="201"/>
  <c r="AQ22" i="201"/>
  <c r="AT26" i="201"/>
  <c r="AT25" i="201"/>
  <c r="AP22" i="201"/>
  <c r="AT12" i="201"/>
  <c r="AN11" i="201"/>
  <c r="AV35" i="201"/>
  <c r="AM35" i="201"/>
  <c r="AU35" i="201"/>
  <c r="AG35" i="201"/>
  <c r="AV25" i="201"/>
  <c r="AM25" i="201"/>
  <c r="AU25" i="201"/>
  <c r="AG25" i="201"/>
  <c r="AV24" i="201"/>
  <c r="AM24" i="201"/>
  <c r="AG24" i="201" s="1"/>
  <c r="AV14" i="201"/>
  <c r="AM14" i="201"/>
  <c r="AU14" i="201"/>
  <c r="AG14" i="201"/>
  <c r="AV13" i="201"/>
  <c r="AM13" i="201"/>
  <c r="AU13" i="201"/>
  <c r="AG13" i="201"/>
  <c r="AV34" i="201"/>
  <c r="AM34" i="201"/>
  <c r="AU34" i="201"/>
  <c r="AG34" i="201"/>
  <c r="AV26" i="201"/>
  <c r="AM26" i="201"/>
  <c r="AU26" i="201"/>
  <c r="AG26" i="201"/>
  <c r="AV23" i="201"/>
  <c r="AM23" i="201"/>
  <c r="AG23" i="201" s="1"/>
  <c r="AV15" i="201"/>
  <c r="AM15" i="201"/>
  <c r="AU15" i="201"/>
  <c r="AG15" i="201"/>
  <c r="AV12" i="201"/>
  <c r="AM12" i="201"/>
  <c r="AU12" i="201"/>
  <c r="AG12" i="201"/>
  <c r="AT90" i="200"/>
  <c r="AO88" i="200"/>
  <c r="AV92" i="200"/>
  <c r="AM92" i="200"/>
  <c r="AV89" i="200"/>
  <c r="AM89" i="200"/>
  <c r="AT79" i="200"/>
  <c r="AO77" i="200"/>
  <c r="AV91" i="200"/>
  <c r="AM91" i="200"/>
  <c r="AU91" i="200"/>
  <c r="AG91" i="200"/>
  <c r="AV90" i="200"/>
  <c r="AM90" i="200"/>
  <c r="AT78" i="200"/>
  <c r="AN77" i="200"/>
  <c r="AV81" i="200"/>
  <c r="AM81" i="200"/>
  <c r="AU81" i="200"/>
  <c r="AG81" i="200"/>
  <c r="AV78" i="200"/>
  <c r="AM78" i="200"/>
  <c r="AU78" i="200"/>
  <c r="AG78" i="200"/>
  <c r="AT68" i="200"/>
  <c r="AO66" i="200"/>
  <c r="AU80" i="200"/>
  <c r="AU79" i="200"/>
  <c r="AU69" i="200"/>
  <c r="AU68" i="200"/>
  <c r="AV59" i="200"/>
  <c r="AM59" i="200"/>
  <c r="AU59" i="200"/>
  <c r="AG59" i="200"/>
  <c r="AU56" i="200"/>
  <c r="AV67" i="200"/>
  <c r="AM67" i="200"/>
  <c r="AU67" i="200"/>
  <c r="AG67" i="200"/>
  <c r="AU58" i="200"/>
  <c r="AT47" i="200"/>
  <c r="AP44" i="200"/>
  <c r="AT45" i="200"/>
  <c r="AN44" i="200"/>
  <c r="AT37" i="200"/>
  <c r="AQ33" i="200"/>
  <c r="AP33" i="200"/>
  <c r="AT36" i="200"/>
  <c r="AT35" i="200"/>
  <c r="AO33" i="200"/>
  <c r="AU48" i="200"/>
  <c r="AT14" i="200"/>
  <c r="AP11" i="200"/>
  <c r="AT13" i="200"/>
  <c r="AO11" i="200"/>
  <c r="AV47" i="200"/>
  <c r="AM47" i="200"/>
  <c r="AU47" i="200"/>
  <c r="AG47" i="200"/>
  <c r="AV46" i="200"/>
  <c r="AM46" i="200"/>
  <c r="AV36" i="200"/>
  <c r="AM36" i="200"/>
  <c r="AU36" i="200"/>
  <c r="AG36" i="200"/>
  <c r="AV35" i="200"/>
  <c r="AM35" i="200"/>
  <c r="AU35" i="200"/>
  <c r="AG35" i="200"/>
  <c r="AN22" i="200"/>
  <c r="AT23" i="200"/>
  <c r="AU26" i="200"/>
  <c r="AU14" i="200"/>
  <c r="AU13" i="200"/>
  <c r="AU25" i="200"/>
  <c r="AU15" i="200"/>
  <c r="AU12" i="200"/>
  <c r="AT89" i="200"/>
  <c r="AN88" i="200"/>
  <c r="AP88" i="200"/>
  <c r="AT91" i="200"/>
  <c r="AG92" i="200"/>
  <c r="AU92" i="200"/>
  <c r="AG89" i="200"/>
  <c r="AU89" i="200"/>
  <c r="AG90" i="200"/>
  <c r="AU90" i="200"/>
  <c r="AQ77" i="200"/>
  <c r="AT81" i="200"/>
  <c r="AT69" i="200"/>
  <c r="AP66" i="200"/>
  <c r="AT58" i="200"/>
  <c r="AP55" i="200"/>
  <c r="AT56" i="200"/>
  <c r="AN55" i="200"/>
  <c r="AV80" i="200"/>
  <c r="AM80" i="200"/>
  <c r="AG80" i="200" s="1"/>
  <c r="AV79" i="200"/>
  <c r="AM79" i="200"/>
  <c r="AG79" i="200" s="1"/>
  <c r="AQ66" i="200"/>
  <c r="AT70" i="200"/>
  <c r="AT67" i="200"/>
  <c r="AN66" i="200"/>
  <c r="AQ55" i="200"/>
  <c r="AT59" i="200"/>
  <c r="AO55" i="200"/>
  <c r="AT57" i="200"/>
  <c r="AV69" i="200"/>
  <c r="AM69" i="200"/>
  <c r="AG69" i="200" s="1"/>
  <c r="AV68" i="200"/>
  <c r="AM68" i="200"/>
  <c r="AG68" i="200" s="1"/>
  <c r="AV56" i="200"/>
  <c r="AM56" i="200"/>
  <c r="AG56" i="200" s="1"/>
  <c r="AT48" i="200"/>
  <c r="AQ44" i="200"/>
  <c r="AT46" i="200"/>
  <c r="AO44" i="200"/>
  <c r="AV70" i="200"/>
  <c r="AM70" i="200"/>
  <c r="AU70" i="200"/>
  <c r="AG70" i="200"/>
  <c r="AV58" i="200"/>
  <c r="AM58" i="200"/>
  <c r="AG58" i="200" s="1"/>
  <c r="AV57" i="200"/>
  <c r="AM57" i="200"/>
  <c r="AU57" i="200"/>
  <c r="AG57" i="200"/>
  <c r="AN33" i="200"/>
  <c r="AT34" i="200"/>
  <c r="AV48" i="200"/>
  <c r="AM48" i="200"/>
  <c r="AG48" i="200" s="1"/>
  <c r="AV45" i="200"/>
  <c r="AM45" i="200"/>
  <c r="AU45" i="200"/>
  <c r="AG45" i="200"/>
  <c r="AV37" i="200"/>
  <c r="AM37" i="200"/>
  <c r="AU37" i="200"/>
  <c r="AG37" i="200"/>
  <c r="AV34" i="200"/>
  <c r="AM34" i="200"/>
  <c r="AU34" i="200"/>
  <c r="AG34" i="200"/>
  <c r="AT12" i="200"/>
  <c r="AN11" i="200"/>
  <c r="AG46" i="200"/>
  <c r="AU46" i="200"/>
  <c r="AT24" i="200"/>
  <c r="AO22" i="200"/>
  <c r="AV26" i="200"/>
  <c r="AM26" i="200"/>
  <c r="AG26" i="200" s="1"/>
  <c r="AV24" i="200"/>
  <c r="AM24" i="200"/>
  <c r="AU24" i="200"/>
  <c r="AG24" i="200"/>
  <c r="AV14" i="200"/>
  <c r="AM14" i="200"/>
  <c r="AG14" i="200" s="1"/>
  <c r="AV13" i="200"/>
  <c r="AM13" i="200"/>
  <c r="AG13" i="200" s="1"/>
  <c r="AV25" i="200"/>
  <c r="AM25" i="200"/>
  <c r="AG25" i="200" s="1"/>
  <c r="AU23" i="200"/>
  <c r="AG23" i="200"/>
  <c r="AV15" i="200"/>
  <c r="AM15" i="200"/>
  <c r="AG15" i="200" s="1"/>
  <c r="AV12" i="200"/>
  <c r="AM12" i="200"/>
  <c r="AG12" i="200" s="1"/>
  <c r="AT90" i="199"/>
  <c r="AO88" i="199"/>
  <c r="AV92" i="199"/>
  <c r="AM92" i="199"/>
  <c r="AV89" i="199"/>
  <c r="AM89" i="199"/>
  <c r="AT79" i="199"/>
  <c r="AO77" i="199"/>
  <c r="AV91" i="199"/>
  <c r="AM91" i="199"/>
  <c r="AU91" i="199"/>
  <c r="AG91" i="199"/>
  <c r="AV90" i="199"/>
  <c r="AM90" i="199"/>
  <c r="AT78" i="199"/>
  <c r="AN77" i="199"/>
  <c r="AV81" i="199"/>
  <c r="AM81" i="199"/>
  <c r="AU81" i="199"/>
  <c r="AG81" i="199"/>
  <c r="AV78" i="199"/>
  <c r="AM78" i="199"/>
  <c r="AU78" i="199"/>
  <c r="AG78" i="199"/>
  <c r="AT67" i="199"/>
  <c r="AN66" i="199"/>
  <c r="AU80" i="199"/>
  <c r="AU79" i="199"/>
  <c r="AP66" i="199"/>
  <c r="AT69" i="199"/>
  <c r="AT68" i="199"/>
  <c r="AO66" i="199"/>
  <c r="AV69" i="199"/>
  <c r="AM69" i="199"/>
  <c r="AU69" i="199"/>
  <c r="AG69" i="199"/>
  <c r="AV68" i="199"/>
  <c r="AM68" i="199"/>
  <c r="AU68" i="199"/>
  <c r="AG68" i="199"/>
  <c r="AV59" i="199"/>
  <c r="AM59" i="199"/>
  <c r="AV56" i="199"/>
  <c r="AM56" i="199"/>
  <c r="AU56" i="199"/>
  <c r="AG56" i="199"/>
  <c r="AT45" i="199"/>
  <c r="AN44" i="199"/>
  <c r="AT34" i="199"/>
  <c r="AN33" i="199"/>
  <c r="AU70" i="199"/>
  <c r="AV67" i="199"/>
  <c r="AM67" i="199"/>
  <c r="AU57" i="199"/>
  <c r="AT46" i="199"/>
  <c r="AO44" i="199"/>
  <c r="AV48" i="199"/>
  <c r="AM48" i="199"/>
  <c r="AU48" i="199"/>
  <c r="AG48" i="199"/>
  <c r="AV45" i="199"/>
  <c r="AM45" i="199"/>
  <c r="AV37" i="199"/>
  <c r="AM37" i="199"/>
  <c r="AV34" i="199"/>
  <c r="AM34" i="199"/>
  <c r="AU47" i="199"/>
  <c r="AU36" i="199"/>
  <c r="AU35" i="199"/>
  <c r="AQ11" i="199"/>
  <c r="AT15" i="199"/>
  <c r="AP11" i="199"/>
  <c r="AT14" i="199"/>
  <c r="AO11" i="199"/>
  <c r="AT13" i="199"/>
  <c r="AU24" i="199"/>
  <c r="AG23" i="199"/>
  <c r="AU23" i="199"/>
  <c r="AT89" i="199"/>
  <c r="AN88" i="199"/>
  <c r="AP88" i="199"/>
  <c r="AT91" i="199"/>
  <c r="AG92" i="199"/>
  <c r="AU92" i="199"/>
  <c r="AG89" i="199"/>
  <c r="AU89" i="199"/>
  <c r="AG90" i="199"/>
  <c r="AU90" i="199"/>
  <c r="AQ77" i="199"/>
  <c r="AT81" i="199"/>
  <c r="AT59" i="199"/>
  <c r="AQ55" i="199"/>
  <c r="AT57" i="199"/>
  <c r="AO55" i="199"/>
  <c r="AV80" i="199"/>
  <c r="AM80" i="199"/>
  <c r="AG80" i="199" s="1"/>
  <c r="AV79" i="199"/>
  <c r="AM79" i="199"/>
  <c r="AG79" i="199" s="1"/>
  <c r="AP55" i="199"/>
  <c r="AT58" i="199"/>
  <c r="AN55" i="199"/>
  <c r="AT56" i="199"/>
  <c r="AG59" i="199"/>
  <c r="AU59" i="199"/>
  <c r="AT36" i="199"/>
  <c r="AP33" i="199"/>
  <c r="AT35" i="199"/>
  <c r="AO33" i="199"/>
  <c r="AV70" i="199"/>
  <c r="AM70" i="199"/>
  <c r="AG70" i="199" s="1"/>
  <c r="AG67" i="199"/>
  <c r="AU67" i="199"/>
  <c r="AV58" i="199"/>
  <c r="AM58" i="199"/>
  <c r="AU58" i="199"/>
  <c r="AG58" i="199"/>
  <c r="AV57" i="199"/>
  <c r="AM57" i="199"/>
  <c r="AG57" i="199" s="1"/>
  <c r="AT48" i="199"/>
  <c r="AQ44" i="199"/>
  <c r="AG45" i="199"/>
  <c r="AU45" i="199"/>
  <c r="AG37" i="199"/>
  <c r="AU37" i="199"/>
  <c r="AG34" i="199"/>
  <c r="AU34" i="199"/>
  <c r="AT24" i="199"/>
  <c r="AO22" i="199"/>
  <c r="AV47" i="199"/>
  <c r="AM47" i="199"/>
  <c r="AG47" i="199" s="1"/>
  <c r="AV46" i="199"/>
  <c r="AM46" i="199"/>
  <c r="AU46" i="199"/>
  <c r="AG46" i="199"/>
  <c r="AV36" i="199"/>
  <c r="AM36" i="199"/>
  <c r="AG36" i="199" s="1"/>
  <c r="AV35" i="199"/>
  <c r="AM35" i="199"/>
  <c r="AG35" i="199" s="1"/>
  <c r="AQ22" i="199"/>
  <c r="AT26" i="199"/>
  <c r="AT25" i="199"/>
  <c r="AP22" i="199"/>
  <c r="AN11" i="199"/>
  <c r="AT12" i="199"/>
  <c r="AV26" i="199"/>
  <c r="AM26" i="199"/>
  <c r="AU26" i="199"/>
  <c r="AG26" i="199"/>
  <c r="AV24" i="199"/>
  <c r="AM24" i="199"/>
  <c r="AG24" i="199" s="1"/>
  <c r="AV14" i="199"/>
  <c r="AM14" i="199"/>
  <c r="AU14" i="199"/>
  <c r="AG14" i="199"/>
  <c r="AV13" i="199"/>
  <c r="AM13" i="199"/>
  <c r="AU13" i="199"/>
  <c r="AG13" i="199"/>
  <c r="AV25" i="199"/>
  <c r="AM25" i="199"/>
  <c r="AU25" i="199"/>
  <c r="AG25" i="199"/>
  <c r="AV15" i="199"/>
  <c r="AM15" i="199"/>
  <c r="AU15" i="199"/>
  <c r="AG15" i="199"/>
  <c r="AV12" i="199"/>
  <c r="AM12" i="199"/>
  <c r="AU12" i="199"/>
  <c r="AG12" i="199"/>
  <c r="O84" i="66"/>
  <c r="Z80" i="66" s="1"/>
  <c r="W84" i="66"/>
  <c r="AB80" i="66" s="1"/>
  <c r="AL80" i="66" s="1"/>
  <c r="AW80" i="66" s="1"/>
  <c r="AK23" i="66"/>
  <c r="AV23" i="66" s="1"/>
  <c r="AC23" i="66"/>
  <c r="O29" i="66"/>
  <c r="Z25" i="66" s="1"/>
  <c r="AE23" i="66" s="1"/>
  <c r="S29" i="66"/>
  <c r="AA25" i="66" s="1"/>
  <c r="W29" i="66"/>
  <c r="AB25" i="66" s="1"/>
  <c r="AL25" i="66" s="1"/>
  <c r="AW25" i="66" s="1"/>
  <c r="AN88" i="66"/>
  <c r="AP88" i="66"/>
  <c r="N95" i="66"/>
  <c r="Z90" i="66" s="1"/>
  <c r="AF90" i="66" s="1"/>
  <c r="R95" i="66"/>
  <c r="AA90" i="66" s="1"/>
  <c r="V95" i="66"/>
  <c r="AB90" i="66" s="1"/>
  <c r="AL90" i="66" s="1"/>
  <c r="AW90" i="66" s="1"/>
  <c r="U62" i="66"/>
  <c r="AB56" i="66" s="1"/>
  <c r="AL56" i="66" s="1"/>
  <c r="AW56" i="66" s="1"/>
  <c r="AJ90" i="66"/>
  <c r="AK90" i="66"/>
  <c r="AC90" i="66"/>
  <c r="AJ92" i="66"/>
  <c r="AF92" i="66"/>
  <c r="AD92" i="66"/>
  <c r="AE92" i="66"/>
  <c r="AK92" i="66"/>
  <c r="AC92" i="66"/>
  <c r="AJ89" i="66"/>
  <c r="AF89" i="66"/>
  <c r="AD89" i="66"/>
  <c r="AE89" i="66"/>
  <c r="AK89" i="66"/>
  <c r="AC89" i="66"/>
  <c r="AJ91" i="66"/>
  <c r="AF91" i="66"/>
  <c r="AD91" i="66"/>
  <c r="AE91" i="66"/>
  <c r="AK91" i="66"/>
  <c r="AC91" i="66"/>
  <c r="AJ79" i="66"/>
  <c r="AF79" i="66"/>
  <c r="AD79" i="66"/>
  <c r="AE79" i="66"/>
  <c r="AK79" i="66"/>
  <c r="AC79" i="66"/>
  <c r="AJ81" i="66"/>
  <c r="AF81" i="66"/>
  <c r="AD81" i="66"/>
  <c r="AE81" i="66"/>
  <c r="AK81" i="66"/>
  <c r="AC81" i="66"/>
  <c r="AJ78" i="66"/>
  <c r="AF78" i="66"/>
  <c r="AD78" i="66"/>
  <c r="AE78" i="66"/>
  <c r="AK78" i="66"/>
  <c r="AC78" i="66"/>
  <c r="AJ80" i="66"/>
  <c r="AF80" i="66"/>
  <c r="AD80" i="66"/>
  <c r="AE80" i="66"/>
  <c r="AK80" i="66"/>
  <c r="AJ68" i="66"/>
  <c r="AF68" i="66"/>
  <c r="AD68" i="66"/>
  <c r="AE68" i="66"/>
  <c r="AK68" i="66"/>
  <c r="AC68" i="66"/>
  <c r="AJ70" i="66"/>
  <c r="AF70" i="66"/>
  <c r="AD70" i="66"/>
  <c r="AE70" i="66"/>
  <c r="AK70" i="66"/>
  <c r="AC70" i="66"/>
  <c r="AJ67" i="66"/>
  <c r="AF67" i="66"/>
  <c r="AD67" i="66"/>
  <c r="AE67" i="66"/>
  <c r="AK67" i="66"/>
  <c r="AC67" i="66"/>
  <c r="AJ69" i="66"/>
  <c r="AF69" i="66"/>
  <c r="AD69" i="66"/>
  <c r="AE69" i="66"/>
  <c r="AK69" i="66"/>
  <c r="AC69" i="66"/>
  <c r="AJ57" i="66"/>
  <c r="AF57" i="66"/>
  <c r="AD57" i="66"/>
  <c r="AE57" i="66"/>
  <c r="AK57" i="66"/>
  <c r="AC57" i="66"/>
  <c r="AJ59" i="66"/>
  <c r="AF59" i="66"/>
  <c r="AD59" i="66"/>
  <c r="AE59" i="66"/>
  <c r="AK59" i="66"/>
  <c r="AC59" i="66"/>
  <c r="AJ56" i="66"/>
  <c r="AF56" i="66"/>
  <c r="AD56" i="66"/>
  <c r="AE56" i="66"/>
  <c r="AK56" i="66"/>
  <c r="AC56" i="66"/>
  <c r="AJ58" i="66"/>
  <c r="AF58" i="66"/>
  <c r="AD58" i="66"/>
  <c r="AE58" i="66"/>
  <c r="AK58" i="66"/>
  <c r="AC58" i="66"/>
  <c r="AJ46" i="66"/>
  <c r="AF46" i="66"/>
  <c r="AD46" i="66"/>
  <c r="AE46" i="66"/>
  <c r="AK46" i="66"/>
  <c r="AC46" i="66"/>
  <c r="AJ48" i="66"/>
  <c r="AF48" i="66"/>
  <c r="AD48" i="66"/>
  <c r="AE48" i="66"/>
  <c r="AK48" i="66"/>
  <c r="AC48" i="66"/>
  <c r="AJ45" i="66"/>
  <c r="AF45" i="66"/>
  <c r="AD45" i="66"/>
  <c r="AE45" i="66"/>
  <c r="AK45" i="66"/>
  <c r="AC45" i="66"/>
  <c r="AJ47" i="66"/>
  <c r="AF47" i="66"/>
  <c r="AD47" i="66"/>
  <c r="AE47" i="66"/>
  <c r="AK47" i="66"/>
  <c r="AC47" i="66"/>
  <c r="AJ35" i="66"/>
  <c r="AF35" i="66"/>
  <c r="AD35" i="66"/>
  <c r="AE35" i="66"/>
  <c r="AK35" i="66"/>
  <c r="AC35" i="66"/>
  <c r="AJ37" i="66"/>
  <c r="AF37" i="66"/>
  <c r="AD37" i="66"/>
  <c r="AE37" i="66"/>
  <c r="AK37" i="66"/>
  <c r="AC37" i="66"/>
  <c r="AJ34" i="66"/>
  <c r="AF34" i="66"/>
  <c r="AD34" i="66"/>
  <c r="AE34" i="66"/>
  <c r="AK34" i="66"/>
  <c r="AC34" i="66"/>
  <c r="AJ36" i="66"/>
  <c r="AF36" i="66"/>
  <c r="AD36" i="66"/>
  <c r="AE36" i="66"/>
  <c r="AK36" i="66"/>
  <c r="AC36" i="66"/>
  <c r="AK24" i="66"/>
  <c r="AC24" i="66"/>
  <c r="AM23" i="66"/>
  <c r="AO22" i="66"/>
  <c r="AT24" i="66"/>
  <c r="AJ24" i="66"/>
  <c r="AF24" i="66"/>
  <c r="AD24" i="66"/>
  <c r="AJ26" i="66"/>
  <c r="AF26" i="66"/>
  <c r="AD26" i="66"/>
  <c r="AE26" i="66"/>
  <c r="AK26" i="66"/>
  <c r="AC26" i="66"/>
  <c r="AJ25" i="66"/>
  <c r="AF25" i="66"/>
  <c r="AD25" i="66"/>
  <c r="AE25" i="66"/>
  <c r="AK25" i="66"/>
  <c r="AC25" i="66"/>
  <c r="AJ23" i="66"/>
  <c r="AF23" i="66"/>
  <c r="AD23" i="66"/>
  <c r="AT26" i="66"/>
  <c r="AE12" i="66"/>
  <c r="AJ12" i="66"/>
  <c r="AF12" i="66"/>
  <c r="AD12" i="66"/>
  <c r="AK12" i="66"/>
  <c r="AC12" i="66"/>
  <c r="AJ15" i="66"/>
  <c r="AF15" i="66"/>
  <c r="AD15" i="66"/>
  <c r="AE15" i="66"/>
  <c r="AK15" i="66"/>
  <c r="AC15" i="66"/>
  <c r="AJ13" i="66"/>
  <c r="AF13" i="66"/>
  <c r="AD13" i="66"/>
  <c r="AE13" i="66"/>
  <c r="AK13" i="66"/>
  <c r="AC13" i="66"/>
  <c r="AE14" i="66"/>
  <c r="AJ14" i="66"/>
  <c r="AF14" i="66"/>
  <c r="AD14" i="66"/>
  <c r="AK14" i="66"/>
  <c r="AC14" i="66"/>
  <c r="AN11" i="66"/>
  <c r="AP11" i="66"/>
  <c r="AE89" i="1"/>
  <c r="AJ89" i="1"/>
  <c r="AF89" i="1"/>
  <c r="AD89" i="1"/>
  <c r="AK89" i="1"/>
  <c r="AC89" i="1"/>
  <c r="AJ92" i="1"/>
  <c r="AF92" i="1"/>
  <c r="AD92" i="1"/>
  <c r="AE92" i="1"/>
  <c r="AK92" i="1"/>
  <c r="AC92" i="1"/>
  <c r="AJ90" i="1"/>
  <c r="AF90" i="1"/>
  <c r="AD90" i="1"/>
  <c r="AE90" i="1"/>
  <c r="AK90" i="1"/>
  <c r="AC90" i="1"/>
  <c r="AE91" i="1"/>
  <c r="AJ91" i="1"/>
  <c r="AF91" i="1"/>
  <c r="AD91" i="1"/>
  <c r="AK91" i="1"/>
  <c r="AC91" i="1"/>
  <c r="AE78" i="1"/>
  <c r="AJ78" i="1"/>
  <c r="AF78" i="1"/>
  <c r="AD78" i="1"/>
  <c r="AK78" i="1"/>
  <c r="AC78" i="1"/>
  <c r="AJ81" i="1"/>
  <c r="AF81" i="1"/>
  <c r="AD81" i="1"/>
  <c r="AE81" i="1"/>
  <c r="AK81" i="1"/>
  <c r="AC81" i="1"/>
  <c r="AJ79" i="1"/>
  <c r="AF79" i="1"/>
  <c r="AD79" i="1"/>
  <c r="AE79" i="1"/>
  <c r="AK79" i="1"/>
  <c r="AC79" i="1"/>
  <c r="AE80" i="1"/>
  <c r="AJ80" i="1"/>
  <c r="AF80" i="1"/>
  <c r="AD80" i="1"/>
  <c r="AK80" i="1"/>
  <c r="AC80" i="1"/>
  <c r="AE67" i="1"/>
  <c r="AJ67" i="1"/>
  <c r="AF67" i="1"/>
  <c r="AD67" i="1"/>
  <c r="AK67" i="1"/>
  <c r="AC67" i="1"/>
  <c r="AJ70" i="1"/>
  <c r="AF70" i="1"/>
  <c r="AD70" i="1"/>
  <c r="AE70" i="1"/>
  <c r="AK70" i="1"/>
  <c r="AC70" i="1"/>
  <c r="AJ68" i="1"/>
  <c r="AF68" i="1"/>
  <c r="AD68" i="1"/>
  <c r="AE68" i="1"/>
  <c r="AK68" i="1"/>
  <c r="AC68" i="1"/>
  <c r="AE69" i="1"/>
  <c r="AJ69" i="1"/>
  <c r="AF69" i="1"/>
  <c r="AD69" i="1"/>
  <c r="AK69" i="1"/>
  <c r="AC69" i="1"/>
  <c r="AE56" i="1"/>
  <c r="AJ56" i="1"/>
  <c r="AF56" i="1"/>
  <c r="AD56" i="1"/>
  <c r="AK56" i="1"/>
  <c r="AC56" i="1"/>
  <c r="AJ59" i="1"/>
  <c r="AF59" i="1"/>
  <c r="AD59" i="1"/>
  <c r="AE59" i="1"/>
  <c r="AK59" i="1"/>
  <c r="AC59" i="1"/>
  <c r="AJ57" i="1"/>
  <c r="AF57" i="1"/>
  <c r="AD57" i="1"/>
  <c r="AE57" i="1"/>
  <c r="AK57" i="1"/>
  <c r="AC57" i="1"/>
  <c r="AE58" i="1"/>
  <c r="AJ58" i="1"/>
  <c r="AF58" i="1"/>
  <c r="AD58" i="1"/>
  <c r="AK58" i="1"/>
  <c r="AC58" i="1"/>
  <c r="AE45" i="1"/>
  <c r="AJ45" i="1"/>
  <c r="AF45" i="1"/>
  <c r="AD45" i="1"/>
  <c r="AK45" i="1"/>
  <c r="AC45" i="1"/>
  <c r="AJ48" i="1"/>
  <c r="AF48" i="1"/>
  <c r="AD48" i="1"/>
  <c r="AE48" i="1"/>
  <c r="AK48" i="1"/>
  <c r="AC48" i="1"/>
  <c r="AJ46" i="1"/>
  <c r="AF46" i="1"/>
  <c r="AD46" i="1"/>
  <c r="AE46" i="1"/>
  <c r="AK46" i="1"/>
  <c r="AC46" i="1"/>
  <c r="AE47" i="1"/>
  <c r="AJ47" i="1"/>
  <c r="AF47" i="1"/>
  <c r="AD47" i="1"/>
  <c r="AK47" i="1"/>
  <c r="AC47" i="1"/>
  <c r="AE34" i="1"/>
  <c r="AJ34" i="1"/>
  <c r="AF34" i="1"/>
  <c r="AD34" i="1"/>
  <c r="AK34" i="1"/>
  <c r="AC34" i="1"/>
  <c r="AJ37" i="1"/>
  <c r="AF37" i="1"/>
  <c r="AD37" i="1"/>
  <c r="AE37" i="1"/>
  <c r="AK37" i="1"/>
  <c r="AC37" i="1"/>
  <c r="AJ35" i="1"/>
  <c r="AF35" i="1"/>
  <c r="AD35" i="1"/>
  <c r="AE35" i="1"/>
  <c r="AK35" i="1"/>
  <c r="AC35" i="1"/>
  <c r="AE36" i="1"/>
  <c r="AJ36" i="1"/>
  <c r="AF36" i="1"/>
  <c r="AD36" i="1"/>
  <c r="AK36" i="1"/>
  <c r="AC36" i="1"/>
  <c r="AE23" i="1"/>
  <c r="AJ23" i="1"/>
  <c r="AF23" i="1"/>
  <c r="AD23" i="1"/>
  <c r="AK23" i="1"/>
  <c r="AC23" i="1"/>
  <c r="AJ26" i="1"/>
  <c r="AF26" i="1"/>
  <c r="AD26" i="1"/>
  <c r="AE26" i="1"/>
  <c r="AK26" i="1"/>
  <c r="AC26" i="1"/>
  <c r="AJ24" i="1"/>
  <c r="AF24" i="1"/>
  <c r="AD24" i="1"/>
  <c r="AE24" i="1"/>
  <c r="AK24" i="1"/>
  <c r="AC24" i="1"/>
  <c r="AE25" i="1"/>
  <c r="AJ25" i="1"/>
  <c r="AF25" i="1"/>
  <c r="AD25" i="1"/>
  <c r="AK25" i="1"/>
  <c r="AC25" i="1"/>
  <c r="L17" i="66"/>
  <c r="L16" i="66"/>
  <c r="L15" i="66"/>
  <c r="L14" i="66"/>
  <c r="L13" i="66"/>
  <c r="L12" i="66"/>
  <c r="H90" i="66"/>
  <c r="H89" i="66"/>
  <c r="C90" i="66"/>
  <c r="C89" i="66"/>
  <c r="H79" i="66"/>
  <c r="H78" i="66"/>
  <c r="C79" i="66"/>
  <c r="C78" i="66"/>
  <c r="H68" i="66"/>
  <c r="AI70" i="66" s="1"/>
  <c r="H67" i="66"/>
  <c r="AI68" i="66" s="1"/>
  <c r="C68" i="66"/>
  <c r="C67" i="66"/>
  <c r="H57" i="66"/>
  <c r="AI59" i="66" s="1"/>
  <c r="H56" i="66"/>
  <c r="AI57" i="66" s="1"/>
  <c r="C57" i="66"/>
  <c r="C56" i="66"/>
  <c r="H46" i="66"/>
  <c r="H45" i="66"/>
  <c r="C46" i="66"/>
  <c r="C45" i="66"/>
  <c r="H35" i="66"/>
  <c r="H34" i="66"/>
  <c r="C35" i="66"/>
  <c r="C34" i="66"/>
  <c r="H24" i="66"/>
  <c r="H23" i="66"/>
  <c r="C24" i="66"/>
  <c r="C23" i="66"/>
  <c r="H13" i="66"/>
  <c r="H12" i="66"/>
  <c r="C13" i="66"/>
  <c r="C12" i="66"/>
  <c r="BP97" i="236" l="1"/>
  <c r="BX86" i="236" s="1"/>
  <c r="AE90" i="66"/>
  <c r="AG17" i="240"/>
  <c r="AN15" i="240"/>
  <c r="AN14" i="240"/>
  <c r="AN13" i="240"/>
  <c r="AH12" i="240"/>
  <c r="AQ58" i="240"/>
  <c r="AQ56" i="240"/>
  <c r="AH59" i="240"/>
  <c r="AQ57" i="240"/>
  <c r="AQ69" i="240"/>
  <c r="AQ68" i="240"/>
  <c r="AH70" i="240"/>
  <c r="AQ67" i="240"/>
  <c r="AQ71" i="240" s="1"/>
  <c r="AR70" i="240" s="1"/>
  <c r="AQ47" i="241"/>
  <c r="AQ45" i="241"/>
  <c r="AH48" i="241"/>
  <c r="AQ46" i="241"/>
  <c r="AO15" i="240"/>
  <c r="AO14" i="240"/>
  <c r="AH13" i="240"/>
  <c r="AO12" i="240"/>
  <c r="AO16" i="240" s="1"/>
  <c r="AR13" i="240" s="1"/>
  <c r="AH15" i="240"/>
  <c r="AQ14" i="240"/>
  <c r="AQ13" i="240"/>
  <c r="AQ12" i="240"/>
  <c r="AQ16" i="240" s="1"/>
  <c r="AR15" i="240" s="1"/>
  <c r="AO37" i="240"/>
  <c r="AO36" i="240"/>
  <c r="AH35" i="240"/>
  <c r="AO34" i="240"/>
  <c r="AO38" i="240" s="1"/>
  <c r="AR35" i="240" s="1"/>
  <c r="AP35" i="240"/>
  <c r="AP34" i="240"/>
  <c r="AP38" i="240" s="1"/>
  <c r="AR36" i="240" s="1"/>
  <c r="AP37" i="240"/>
  <c r="AH36" i="240"/>
  <c r="AN48" i="240"/>
  <c r="AN46" i="240"/>
  <c r="AG50" i="240"/>
  <c r="AN47" i="240"/>
  <c r="AH45" i="240"/>
  <c r="AO26" i="241"/>
  <c r="AO25" i="241"/>
  <c r="AH24" i="241"/>
  <c r="AO23" i="241"/>
  <c r="AO48" i="241"/>
  <c r="AO45" i="241"/>
  <c r="AO47" i="241"/>
  <c r="AH46" i="241"/>
  <c r="AO69" i="243"/>
  <c r="AO67" i="243"/>
  <c r="AO70" i="243"/>
  <c r="AH68" i="243"/>
  <c r="AP70" i="243"/>
  <c r="AP68" i="243"/>
  <c r="AH69" i="243"/>
  <c r="AP67" i="243"/>
  <c r="AP92" i="243"/>
  <c r="AH91" i="243"/>
  <c r="AP90" i="243"/>
  <c r="AP89" i="243"/>
  <c r="AO48" i="244"/>
  <c r="AO45" i="244"/>
  <c r="AO47" i="244"/>
  <c r="AH46" i="244"/>
  <c r="AQ80" i="244"/>
  <c r="AQ79" i="244"/>
  <c r="AH81" i="244"/>
  <c r="AQ78" i="244"/>
  <c r="AO92" i="244"/>
  <c r="AO91" i="244"/>
  <c r="AH90" i="244"/>
  <c r="AO89" i="244"/>
  <c r="AG17" i="245"/>
  <c r="AN15" i="245"/>
  <c r="AN14" i="245"/>
  <c r="AN13" i="245"/>
  <c r="AH12" i="245"/>
  <c r="AH37" i="245"/>
  <c r="AQ36" i="245"/>
  <c r="AQ35" i="245"/>
  <c r="AQ34" i="245"/>
  <c r="AQ38" i="245" s="1"/>
  <c r="AR37" i="245" s="1"/>
  <c r="AP48" i="245"/>
  <c r="AP45" i="245"/>
  <c r="AH47" i="245"/>
  <c r="AP46" i="245"/>
  <c r="AQ58" i="245"/>
  <c r="AQ56" i="245"/>
  <c r="AH59" i="245"/>
  <c r="AQ57" i="245"/>
  <c r="AP59" i="244"/>
  <c r="AP56" i="244"/>
  <c r="AH58" i="244"/>
  <c r="AP57" i="244"/>
  <c r="AO80" i="245"/>
  <c r="AO78" i="245"/>
  <c r="AO82" i="245" s="1"/>
  <c r="AR79" i="245" s="1"/>
  <c r="AO81" i="245"/>
  <c r="AH79" i="245"/>
  <c r="AP81" i="245"/>
  <c r="AP79" i="245"/>
  <c r="AH80" i="245"/>
  <c r="AP78" i="245"/>
  <c r="AP82" i="245" s="1"/>
  <c r="AR80" i="245" s="1"/>
  <c r="AO26" i="246"/>
  <c r="AO25" i="246"/>
  <c r="AH24" i="246"/>
  <c r="AO23" i="246"/>
  <c r="AO27" i="246" s="1"/>
  <c r="AR24" i="246" s="1"/>
  <c r="AG61" i="246"/>
  <c r="AN59" i="246"/>
  <c r="AN57" i="246"/>
  <c r="AN58" i="246"/>
  <c r="AH56" i="246"/>
  <c r="AQ47" i="246"/>
  <c r="AQ45" i="246"/>
  <c r="AH48" i="246"/>
  <c r="AQ46" i="246"/>
  <c r="AO69" i="246"/>
  <c r="AO67" i="246"/>
  <c r="AO70" i="246"/>
  <c r="AH68" i="246"/>
  <c r="AP70" i="246"/>
  <c r="AP68" i="246"/>
  <c r="AH69" i="246"/>
  <c r="AP67" i="246"/>
  <c r="AN91" i="246"/>
  <c r="AG94" i="246"/>
  <c r="AN92" i="246"/>
  <c r="AN90" i="246"/>
  <c r="AH89" i="246"/>
  <c r="AQ91" i="246"/>
  <c r="AH92" i="246"/>
  <c r="AQ90" i="246"/>
  <c r="AQ89" i="246"/>
  <c r="AQ93" i="246" s="1"/>
  <c r="AR92" i="246" s="1"/>
  <c r="AO80" i="247"/>
  <c r="AO78" i="247"/>
  <c r="AO82" i="247" s="1"/>
  <c r="AR79" i="247" s="1"/>
  <c r="AO81" i="247"/>
  <c r="AH79" i="247"/>
  <c r="AP81" i="247"/>
  <c r="AP79" i="247"/>
  <c r="AH80" i="247"/>
  <c r="AP78" i="247"/>
  <c r="AP82" i="247" s="1"/>
  <c r="AR80" i="247" s="1"/>
  <c r="AO37" i="248"/>
  <c r="AO36" i="248"/>
  <c r="AH35" i="248"/>
  <c r="AO34" i="248"/>
  <c r="AO38" i="248" s="1"/>
  <c r="AR35" i="248" s="1"/>
  <c r="AP35" i="248"/>
  <c r="AP34" i="248"/>
  <c r="AP38" i="248" s="1"/>
  <c r="AR36" i="248" s="1"/>
  <c r="AP37" i="248"/>
  <c r="AH36" i="248"/>
  <c r="AN48" i="248"/>
  <c r="AN46" i="248"/>
  <c r="AG50" i="248"/>
  <c r="AN47" i="248"/>
  <c r="AH45" i="248"/>
  <c r="AQ58" i="248"/>
  <c r="AQ56" i="248"/>
  <c r="AH59" i="248"/>
  <c r="AQ57" i="248"/>
  <c r="AN91" i="248"/>
  <c r="AG94" i="248"/>
  <c r="AN92" i="248"/>
  <c r="AN90" i="248"/>
  <c r="AH89" i="248"/>
  <c r="AQ91" i="248"/>
  <c r="AH92" i="248"/>
  <c r="AQ90" i="248"/>
  <c r="AQ89" i="248"/>
  <c r="AQ93" i="248" s="1"/>
  <c r="AR92" i="248" s="1"/>
  <c r="AO15" i="249"/>
  <c r="AO14" i="249"/>
  <c r="AH13" i="249"/>
  <c r="AO12" i="249"/>
  <c r="AO16" i="249" s="1"/>
  <c r="AR13" i="249" s="1"/>
  <c r="AH15" i="249"/>
  <c r="AQ14" i="249"/>
  <c r="AQ13" i="249"/>
  <c r="AQ12" i="249"/>
  <c r="AQ16" i="249" s="1"/>
  <c r="AR15" i="249" s="1"/>
  <c r="AG83" i="248"/>
  <c r="AN80" i="248"/>
  <c r="AN79" i="248"/>
  <c r="AN81" i="248"/>
  <c r="AH78" i="248"/>
  <c r="AO37" i="249"/>
  <c r="AO36" i="249"/>
  <c r="AH35" i="249"/>
  <c r="AO34" i="249"/>
  <c r="AP35" i="249"/>
  <c r="AP34" i="249"/>
  <c r="AP37" i="249"/>
  <c r="AH36" i="249"/>
  <c r="AG50" i="249"/>
  <c r="AN48" i="249"/>
  <c r="AN46" i="249"/>
  <c r="AN49" i="249" s="1"/>
  <c r="AR45" i="249" s="1"/>
  <c r="AN47" i="249"/>
  <c r="AH45" i="249"/>
  <c r="AG39" i="249"/>
  <c r="AN37" i="249"/>
  <c r="AN36" i="249"/>
  <c r="AN35" i="249"/>
  <c r="AN38" i="249" s="1"/>
  <c r="AR34" i="249" s="1"/>
  <c r="AH34" i="249"/>
  <c r="AH37" i="249"/>
  <c r="AQ36" i="249"/>
  <c r="AQ35" i="249"/>
  <c r="AQ34" i="249"/>
  <c r="AP48" i="249"/>
  <c r="AP45" i="249"/>
  <c r="AH47" i="249"/>
  <c r="AP46" i="249"/>
  <c r="AG83" i="241"/>
  <c r="AN80" i="241"/>
  <c r="AN79" i="241"/>
  <c r="AN82" i="241" s="1"/>
  <c r="AR78" i="241" s="1"/>
  <c r="AN81" i="241"/>
  <c r="AH78" i="241"/>
  <c r="AP13" i="242"/>
  <c r="AP12" i="242"/>
  <c r="AP16" i="242" s="1"/>
  <c r="AR14" i="242" s="1"/>
  <c r="AP15" i="242"/>
  <c r="AH14" i="242"/>
  <c r="AP26" i="242"/>
  <c r="AH25" i="242"/>
  <c r="AP24" i="242"/>
  <c r="AP23" i="242"/>
  <c r="AP27" i="242" s="1"/>
  <c r="AR25" i="242" s="1"/>
  <c r="AG39" i="242"/>
  <c r="AN37" i="242"/>
  <c r="AN36" i="242"/>
  <c r="AN35" i="242"/>
  <c r="AN38" i="242" s="1"/>
  <c r="AR34" i="242" s="1"/>
  <c r="AH34" i="242"/>
  <c r="AG72" i="242"/>
  <c r="AN69" i="242"/>
  <c r="AN68" i="242"/>
  <c r="AN71" i="242" s="1"/>
  <c r="AR67" i="242" s="1"/>
  <c r="AN70" i="242"/>
  <c r="AH67" i="242"/>
  <c r="AQ69" i="242"/>
  <c r="AQ68" i="242"/>
  <c r="AH70" i="242"/>
  <c r="AQ67" i="242"/>
  <c r="AQ71" i="242" s="1"/>
  <c r="AR70" i="242" s="1"/>
  <c r="AP92" i="242"/>
  <c r="AH91" i="242"/>
  <c r="AP90" i="242"/>
  <c r="AP89" i="242"/>
  <c r="AP93" i="242" s="1"/>
  <c r="AR91" i="242" s="1"/>
  <c r="AO48" i="243"/>
  <c r="AO45" i="243"/>
  <c r="AO49" i="243" s="1"/>
  <c r="AR46" i="243" s="1"/>
  <c r="AO47" i="243"/>
  <c r="AH46" i="243"/>
  <c r="AQ24" i="242"/>
  <c r="AQ23" i="242"/>
  <c r="AH26" i="242"/>
  <c r="AQ25" i="242"/>
  <c r="AO80" i="242"/>
  <c r="AO78" i="242"/>
  <c r="AO82" i="242" s="1"/>
  <c r="AR79" i="242" s="1"/>
  <c r="AO81" i="242"/>
  <c r="AH79" i="242"/>
  <c r="AP81" i="242"/>
  <c r="AP79" i="242"/>
  <c r="AH80" i="242"/>
  <c r="AP78" i="242"/>
  <c r="AP82" i="242" s="1"/>
  <c r="AR80" i="242" s="1"/>
  <c r="AQ47" i="243"/>
  <c r="AQ45" i="243"/>
  <c r="AH48" i="243"/>
  <c r="AQ46" i="243"/>
  <c r="AP92" i="245"/>
  <c r="AH91" i="245"/>
  <c r="AP90" i="245"/>
  <c r="AP89" i="245"/>
  <c r="AP93" i="245" s="1"/>
  <c r="AR91" i="245" s="1"/>
  <c r="AG28" i="244"/>
  <c r="AN26" i="244"/>
  <c r="AN25" i="244"/>
  <c r="AN24" i="244"/>
  <c r="AN27" i="244" s="1"/>
  <c r="AR23" i="244" s="1"/>
  <c r="AH23" i="244"/>
  <c r="AQ24" i="245"/>
  <c r="AQ23" i="245"/>
  <c r="AH26" i="245"/>
  <c r="AQ25" i="245"/>
  <c r="AO15" i="247"/>
  <c r="AO12" i="247"/>
  <c r="AP26" i="247"/>
  <c r="AH25" i="247"/>
  <c r="AP24" i="247"/>
  <c r="AP23" i="247"/>
  <c r="AG39" i="247"/>
  <c r="AN37" i="247"/>
  <c r="AN36" i="247"/>
  <c r="AN35" i="247"/>
  <c r="AH34" i="247"/>
  <c r="AG72" i="247"/>
  <c r="AN69" i="247"/>
  <c r="AN68" i="247"/>
  <c r="AN70" i="247"/>
  <c r="AH67" i="247"/>
  <c r="AQ69" i="247"/>
  <c r="AQ68" i="247"/>
  <c r="AH70" i="247"/>
  <c r="AQ67" i="247"/>
  <c r="AQ24" i="247"/>
  <c r="AQ23" i="247"/>
  <c r="AH26" i="247"/>
  <c r="AQ25" i="247"/>
  <c r="AQ80" i="249"/>
  <c r="AQ79" i="249"/>
  <c r="AH81" i="249"/>
  <c r="AQ78" i="249"/>
  <c r="AP13" i="240"/>
  <c r="AP12" i="240"/>
  <c r="AP15" i="240"/>
  <c r="AH14" i="240"/>
  <c r="AP26" i="240"/>
  <c r="AH25" i="240"/>
  <c r="AP24" i="240"/>
  <c r="AP23" i="240"/>
  <c r="AG39" i="240"/>
  <c r="AN37" i="240"/>
  <c r="AN36" i="240"/>
  <c r="AN35" i="240"/>
  <c r="AH34" i="240"/>
  <c r="AH37" i="240"/>
  <c r="AQ36" i="240"/>
  <c r="AQ35" i="240"/>
  <c r="AQ34" i="240"/>
  <c r="AQ38" i="240" s="1"/>
  <c r="AR37" i="240" s="1"/>
  <c r="AP48" i="240"/>
  <c r="AP45" i="240"/>
  <c r="AH47" i="240"/>
  <c r="AP46" i="240"/>
  <c r="AG72" i="240"/>
  <c r="AN69" i="240"/>
  <c r="AN68" i="240"/>
  <c r="AN70" i="240"/>
  <c r="AH67" i="240"/>
  <c r="AP92" i="240"/>
  <c r="AH91" i="240"/>
  <c r="AP90" i="240"/>
  <c r="AP89" i="240"/>
  <c r="AG28" i="241"/>
  <c r="AN26" i="241"/>
  <c r="AN25" i="241"/>
  <c r="AN24" i="241"/>
  <c r="AH23" i="241"/>
  <c r="AQ24" i="240"/>
  <c r="AQ23" i="240"/>
  <c r="AH26" i="240"/>
  <c r="AQ25" i="240"/>
  <c r="AO59" i="240"/>
  <c r="AO56" i="240"/>
  <c r="AO60" i="240" s="1"/>
  <c r="AR57" i="240" s="1"/>
  <c r="AO58" i="240"/>
  <c r="AH57" i="240"/>
  <c r="AO80" i="240"/>
  <c r="AO78" i="240"/>
  <c r="AO82" i="240" s="1"/>
  <c r="AR79" i="240" s="1"/>
  <c r="AO81" i="240"/>
  <c r="AH79" i="240"/>
  <c r="AP81" i="240"/>
  <c r="AP79" i="240"/>
  <c r="AH80" i="240"/>
  <c r="AP78" i="240"/>
  <c r="AP82" i="240" s="1"/>
  <c r="AR80" i="240" s="1"/>
  <c r="AN70" i="241"/>
  <c r="AN68" i="241"/>
  <c r="AO26" i="242"/>
  <c r="AO25" i="242"/>
  <c r="AH24" i="242"/>
  <c r="AO23" i="242"/>
  <c r="AN58" i="242"/>
  <c r="AH56" i="242"/>
  <c r="AG61" i="242"/>
  <c r="AN59" i="242"/>
  <c r="AN57" i="242"/>
  <c r="AN60" i="242" s="1"/>
  <c r="AR56" i="242" s="1"/>
  <c r="AH81" i="242"/>
  <c r="AQ78" i="242"/>
  <c r="AQ80" i="242"/>
  <c r="AQ79" i="242"/>
  <c r="AO91" i="242"/>
  <c r="AH90" i="242"/>
  <c r="AO89" i="242"/>
  <c r="AO92" i="242"/>
  <c r="AN15" i="243"/>
  <c r="AN14" i="243"/>
  <c r="AN13" i="243"/>
  <c r="AH12" i="243"/>
  <c r="AG17" i="243"/>
  <c r="AH37" i="243"/>
  <c r="AQ36" i="243"/>
  <c r="AQ35" i="243"/>
  <c r="AQ34" i="243"/>
  <c r="AH47" i="243"/>
  <c r="AP46" i="243"/>
  <c r="AP48" i="243"/>
  <c r="AP45" i="243"/>
  <c r="AN70" i="243"/>
  <c r="AH67" i="243"/>
  <c r="AG72" i="243"/>
  <c r="AN69" i="243"/>
  <c r="AN68" i="243"/>
  <c r="AN71" i="243" s="1"/>
  <c r="AR67" i="243" s="1"/>
  <c r="AH70" i="243"/>
  <c r="AQ67" i="243"/>
  <c r="AQ69" i="243"/>
  <c r="AQ68" i="243"/>
  <c r="AN24" i="242"/>
  <c r="AH23" i="242"/>
  <c r="AG28" i="242"/>
  <c r="AN26" i="242"/>
  <c r="AN25" i="242"/>
  <c r="AG94" i="242"/>
  <c r="AN92" i="242"/>
  <c r="AN90" i="242"/>
  <c r="AH89" i="242"/>
  <c r="AN91" i="242"/>
  <c r="AH92" i="242"/>
  <c r="AQ90" i="242"/>
  <c r="AQ89" i="242"/>
  <c r="AQ91" i="242"/>
  <c r="AH13" i="243"/>
  <c r="AO12" i="243"/>
  <c r="AO15" i="243"/>
  <c r="AO14" i="243"/>
  <c r="AH15" i="243"/>
  <c r="AQ14" i="243"/>
  <c r="AQ13" i="243"/>
  <c r="AQ12" i="243"/>
  <c r="AQ16" i="243" s="1"/>
  <c r="AR15" i="243" s="1"/>
  <c r="AH35" i="243"/>
  <c r="AO34" i="243"/>
  <c r="AO37" i="243"/>
  <c r="AO36" i="243"/>
  <c r="AP37" i="243"/>
  <c r="AH36" i="243"/>
  <c r="AP35" i="243"/>
  <c r="AP34" i="243"/>
  <c r="AP38" i="243" s="1"/>
  <c r="AR36" i="243" s="1"/>
  <c r="AG50" i="243"/>
  <c r="AN47" i="243"/>
  <c r="AH45" i="243"/>
  <c r="AN48" i="243"/>
  <c r="AN46" i="243"/>
  <c r="AP59" i="243"/>
  <c r="AP56" i="243"/>
  <c r="AH58" i="243"/>
  <c r="AP57" i="243"/>
  <c r="AO91" i="243"/>
  <c r="AH90" i="243"/>
  <c r="AO89" i="243"/>
  <c r="AO93" i="243" s="1"/>
  <c r="AR90" i="243" s="1"/>
  <c r="AO92" i="243"/>
  <c r="AN15" i="244"/>
  <c r="AN14" i="244"/>
  <c r="AN13" i="244"/>
  <c r="AN16" i="244" s="1"/>
  <c r="AR12" i="244" s="1"/>
  <c r="AH12" i="244"/>
  <c r="AG17" i="244"/>
  <c r="AH37" i="244"/>
  <c r="AQ36" i="244"/>
  <c r="AQ35" i="244"/>
  <c r="AQ34" i="244"/>
  <c r="AQ38" i="244" s="1"/>
  <c r="AR37" i="244" s="1"/>
  <c r="AH47" i="244"/>
  <c r="AP46" i="244"/>
  <c r="AP48" i="244"/>
  <c r="AP45" i="244"/>
  <c r="AP49" i="244" s="1"/>
  <c r="AR47" i="244" s="1"/>
  <c r="AH59" i="244"/>
  <c r="AQ57" i="244"/>
  <c r="AQ58" i="244"/>
  <c r="AQ56" i="244"/>
  <c r="AQ60" i="244" s="1"/>
  <c r="AR59" i="244" s="1"/>
  <c r="AH70" i="244"/>
  <c r="AQ67" i="244"/>
  <c r="AQ69" i="244"/>
  <c r="AQ68" i="244"/>
  <c r="AH91" i="244"/>
  <c r="AP90" i="244"/>
  <c r="AP89" i="244"/>
  <c r="AP92" i="244"/>
  <c r="AO47" i="245"/>
  <c r="AH46" i="245"/>
  <c r="AO48" i="245"/>
  <c r="AO45" i="245"/>
  <c r="AO49" i="245" s="1"/>
  <c r="AR46" i="245" s="1"/>
  <c r="AQ69" i="245"/>
  <c r="AQ68" i="245"/>
  <c r="AH70" i="245"/>
  <c r="AQ67" i="245"/>
  <c r="AQ71" i="245" s="1"/>
  <c r="AR70" i="245" s="1"/>
  <c r="AQ47" i="244"/>
  <c r="AQ45" i="244"/>
  <c r="AH48" i="244"/>
  <c r="AQ46" i="244"/>
  <c r="AO58" i="244"/>
  <c r="AH57" i="244"/>
  <c r="AO59" i="244"/>
  <c r="AO56" i="244"/>
  <c r="AO60" i="244" s="1"/>
  <c r="AR57" i="244" s="1"/>
  <c r="AO69" i="244"/>
  <c r="AO67" i="244"/>
  <c r="AO71" i="244" s="1"/>
  <c r="AR68" i="244" s="1"/>
  <c r="AO70" i="244"/>
  <c r="AH68" i="244"/>
  <c r="AP70" i="244"/>
  <c r="AP68" i="244"/>
  <c r="AH69" i="244"/>
  <c r="AP67" i="244"/>
  <c r="AP71" i="244" s="1"/>
  <c r="AR69" i="244" s="1"/>
  <c r="AN91" i="244"/>
  <c r="AG94" i="244"/>
  <c r="AN92" i="244"/>
  <c r="AN90" i="244"/>
  <c r="AN93" i="244" s="1"/>
  <c r="AR89" i="244" s="1"/>
  <c r="AH89" i="244"/>
  <c r="AQ91" i="244"/>
  <c r="AH92" i="244"/>
  <c r="AQ90" i="244"/>
  <c r="AQ89" i="244"/>
  <c r="AO15" i="245"/>
  <c r="AO14" i="245"/>
  <c r="AH13" i="245"/>
  <c r="AO12" i="245"/>
  <c r="AH15" i="245"/>
  <c r="AQ14" i="245"/>
  <c r="AQ13" i="245"/>
  <c r="AQ12" i="245"/>
  <c r="AO37" i="245"/>
  <c r="AO36" i="245"/>
  <c r="AH35" i="245"/>
  <c r="AO34" i="245"/>
  <c r="AP35" i="245"/>
  <c r="AP34" i="245"/>
  <c r="AP37" i="245"/>
  <c r="AH36" i="245"/>
  <c r="AN48" i="245"/>
  <c r="AN46" i="245"/>
  <c r="AG50" i="245"/>
  <c r="AN47" i="245"/>
  <c r="AH45" i="245"/>
  <c r="AO59" i="245"/>
  <c r="AO56" i="245"/>
  <c r="AO60" i="245" s="1"/>
  <c r="AR57" i="245" s="1"/>
  <c r="AO58" i="245"/>
  <c r="AH57" i="245"/>
  <c r="AG94" i="245"/>
  <c r="AN92" i="245"/>
  <c r="AN90" i="245"/>
  <c r="AH89" i="245"/>
  <c r="AN91" i="245"/>
  <c r="AH92" i="245"/>
  <c r="AQ90" i="245"/>
  <c r="AQ89" i="245"/>
  <c r="AQ93" i="245" s="1"/>
  <c r="AR92" i="245" s="1"/>
  <c r="AQ91" i="245"/>
  <c r="AP15" i="246"/>
  <c r="AH14" i="246"/>
  <c r="AP13" i="246"/>
  <c r="AP12" i="246"/>
  <c r="AP26" i="246"/>
  <c r="AH25" i="246"/>
  <c r="AP24" i="246"/>
  <c r="AP23" i="246"/>
  <c r="AN37" i="246"/>
  <c r="AN36" i="246"/>
  <c r="AN35" i="246"/>
  <c r="AN38" i="246" s="1"/>
  <c r="AR34" i="246" s="1"/>
  <c r="AH34" i="246"/>
  <c r="AG39" i="246"/>
  <c r="AH59" i="246"/>
  <c r="AQ57" i="246"/>
  <c r="AQ58" i="246"/>
  <c r="AQ56" i="246"/>
  <c r="AQ60" i="246" s="1"/>
  <c r="AR59" i="246" s="1"/>
  <c r="AH70" i="246"/>
  <c r="AQ67" i="246"/>
  <c r="AQ69" i="246"/>
  <c r="AQ68" i="246"/>
  <c r="AH13" i="246"/>
  <c r="AO12" i="246"/>
  <c r="AO15" i="246"/>
  <c r="AO14" i="246"/>
  <c r="AH15" i="246"/>
  <c r="AQ14" i="246"/>
  <c r="AQ13" i="246"/>
  <c r="AQ12" i="246"/>
  <c r="AQ16" i="246" s="1"/>
  <c r="AR15" i="246" s="1"/>
  <c r="AH35" i="246"/>
  <c r="AO34" i="246"/>
  <c r="AO37" i="246"/>
  <c r="AO36" i="246"/>
  <c r="AP37" i="246"/>
  <c r="AH36" i="246"/>
  <c r="AP35" i="246"/>
  <c r="AP34" i="246"/>
  <c r="AP38" i="246" s="1"/>
  <c r="AR36" i="246" s="1"/>
  <c r="AG50" i="246"/>
  <c r="AN47" i="246"/>
  <c r="AH45" i="246"/>
  <c r="AN48" i="246"/>
  <c r="AN46" i="246"/>
  <c r="AO81" i="246"/>
  <c r="AH79" i="246"/>
  <c r="AO80" i="246"/>
  <c r="AO78" i="246"/>
  <c r="AH80" i="246"/>
  <c r="AP78" i="246"/>
  <c r="AP81" i="246"/>
  <c r="AP79" i="246"/>
  <c r="AH37" i="247"/>
  <c r="AQ36" i="247"/>
  <c r="AQ35" i="247"/>
  <c r="AQ34" i="247"/>
  <c r="AP48" i="247"/>
  <c r="AP45" i="247"/>
  <c r="AH47" i="247"/>
  <c r="AP46" i="247"/>
  <c r="AQ58" i="247"/>
  <c r="AQ56" i="247"/>
  <c r="AH59" i="247"/>
  <c r="AQ57" i="247"/>
  <c r="AP92" i="247"/>
  <c r="AH91" i="247"/>
  <c r="AP90" i="247"/>
  <c r="AP89" i="247"/>
  <c r="AQ13" i="247"/>
  <c r="AQ12" i="247"/>
  <c r="AO37" i="247"/>
  <c r="AO36" i="247"/>
  <c r="AH35" i="247"/>
  <c r="AO34" i="247"/>
  <c r="AP35" i="247"/>
  <c r="AP34" i="247"/>
  <c r="AP37" i="247"/>
  <c r="AH36" i="247"/>
  <c r="AN48" i="247"/>
  <c r="AN46" i="247"/>
  <c r="AG50" i="247"/>
  <c r="AN47" i="247"/>
  <c r="AH45" i="247"/>
  <c r="AO59" i="247"/>
  <c r="AO56" i="247"/>
  <c r="AO60" i="247" s="1"/>
  <c r="AR57" i="247" s="1"/>
  <c r="AO58" i="247"/>
  <c r="AH57" i="247"/>
  <c r="AG94" i="247"/>
  <c r="AN92" i="247"/>
  <c r="AN90" i="247"/>
  <c r="AH89" i="247"/>
  <c r="AN91" i="247"/>
  <c r="AH92" i="247"/>
  <c r="AQ90" i="247"/>
  <c r="AQ89" i="247"/>
  <c r="AQ93" i="247" s="1"/>
  <c r="AR92" i="247" s="1"/>
  <c r="AQ91" i="247"/>
  <c r="AH13" i="248"/>
  <c r="AO12" i="248"/>
  <c r="AO15" i="248"/>
  <c r="AO14" i="248"/>
  <c r="AH15" i="248"/>
  <c r="AQ14" i="248"/>
  <c r="AQ13" i="248"/>
  <c r="AQ12" i="248"/>
  <c r="AH48" i="248"/>
  <c r="AQ46" i="248"/>
  <c r="AQ47" i="248"/>
  <c r="AQ45" i="248"/>
  <c r="AO26" i="248"/>
  <c r="AO25" i="248"/>
  <c r="AH24" i="248"/>
  <c r="AO23" i="248"/>
  <c r="AN58" i="248"/>
  <c r="AH56" i="248"/>
  <c r="AG61" i="248"/>
  <c r="AN59" i="248"/>
  <c r="AN57" i="248"/>
  <c r="AN60" i="248" s="1"/>
  <c r="AR56" i="248" s="1"/>
  <c r="AO81" i="248"/>
  <c r="AH79" i="248"/>
  <c r="AO80" i="248"/>
  <c r="AO78" i="248"/>
  <c r="AO82" i="248" s="1"/>
  <c r="AR79" i="248" s="1"/>
  <c r="AH80" i="248"/>
  <c r="AP78" i="248"/>
  <c r="AP81" i="248"/>
  <c r="AP79" i="248"/>
  <c r="AH48" i="249"/>
  <c r="AQ46" i="249"/>
  <c r="AQ47" i="249"/>
  <c r="AQ45" i="249"/>
  <c r="AQ49" i="249" s="1"/>
  <c r="AR48" i="249" s="1"/>
  <c r="AO47" i="249"/>
  <c r="AH46" i="249"/>
  <c r="AO48" i="249"/>
  <c r="AO45" i="249"/>
  <c r="AO49" i="249" s="1"/>
  <c r="AR46" i="249" s="1"/>
  <c r="AH59" i="249"/>
  <c r="AQ57" i="249"/>
  <c r="AQ58" i="249"/>
  <c r="AQ56" i="249"/>
  <c r="AQ60" i="249" s="1"/>
  <c r="AR59" i="249" s="1"/>
  <c r="AG72" i="249"/>
  <c r="AN70" i="249"/>
  <c r="AH67" i="249"/>
  <c r="AN69" i="249"/>
  <c r="AN68" i="249"/>
  <c r="AG83" i="249"/>
  <c r="AN80" i="249"/>
  <c r="AN79" i="249"/>
  <c r="AN82" i="249" s="1"/>
  <c r="AR78" i="249" s="1"/>
  <c r="AN81" i="249"/>
  <c r="AH78" i="249"/>
  <c r="AN91" i="249"/>
  <c r="AG94" i="249"/>
  <c r="AN92" i="249"/>
  <c r="AN90" i="249"/>
  <c r="AN93" i="249" s="1"/>
  <c r="AR89" i="249" s="1"/>
  <c r="AH89" i="249"/>
  <c r="AQ91" i="249"/>
  <c r="AH92" i="249"/>
  <c r="AQ90" i="249"/>
  <c r="AQ89" i="249"/>
  <c r="AO92" i="249"/>
  <c r="AO91" i="249"/>
  <c r="AH90" i="249"/>
  <c r="AO89" i="249"/>
  <c r="AO58" i="241"/>
  <c r="AH57" i="241"/>
  <c r="AO59" i="241"/>
  <c r="AO56" i="241"/>
  <c r="AN24" i="240"/>
  <c r="AH23" i="240"/>
  <c r="AG28" i="240"/>
  <c r="AN26" i="240"/>
  <c r="AN25" i="240"/>
  <c r="AH48" i="240"/>
  <c r="AQ46" i="240"/>
  <c r="AQ47" i="240"/>
  <c r="AQ45" i="240"/>
  <c r="AQ49" i="240" s="1"/>
  <c r="AR48" i="240" s="1"/>
  <c r="AO70" i="240"/>
  <c r="AH68" i="240"/>
  <c r="AO69" i="240"/>
  <c r="AO67" i="240"/>
  <c r="AO71" i="240" s="1"/>
  <c r="AR68" i="240" s="1"/>
  <c r="AH69" i="240"/>
  <c r="AP67" i="240"/>
  <c r="AP70" i="240"/>
  <c r="AP68" i="240"/>
  <c r="AG94" i="240"/>
  <c r="AN92" i="240"/>
  <c r="AN90" i="240"/>
  <c r="AH89" i="240"/>
  <c r="AN91" i="240"/>
  <c r="AH59" i="241"/>
  <c r="AQ57" i="241"/>
  <c r="AQ58" i="241"/>
  <c r="AQ56" i="241"/>
  <c r="AP26" i="243"/>
  <c r="AH25" i="243"/>
  <c r="AP24" i="243"/>
  <c r="AP23" i="243"/>
  <c r="AN37" i="243"/>
  <c r="AN36" i="243"/>
  <c r="AN35" i="243"/>
  <c r="AN38" i="243" s="1"/>
  <c r="AR34" i="243" s="1"/>
  <c r="AH34" i="243"/>
  <c r="AG39" i="243"/>
  <c r="AH59" i="243"/>
  <c r="AQ57" i="243"/>
  <c r="AQ58" i="243"/>
  <c r="AQ56" i="243"/>
  <c r="AQ60" i="243" s="1"/>
  <c r="AR59" i="243" s="1"/>
  <c r="AH58" i="242"/>
  <c r="AP57" i="242"/>
  <c r="AP59" i="242"/>
  <c r="AP56" i="242"/>
  <c r="AP60" i="242" s="1"/>
  <c r="AR58" i="242" s="1"/>
  <c r="AH26" i="243"/>
  <c r="AQ25" i="243"/>
  <c r="AQ24" i="243"/>
  <c r="AQ23" i="243"/>
  <c r="AQ27" i="243" s="1"/>
  <c r="AR26" i="243" s="1"/>
  <c r="AH81" i="243"/>
  <c r="AQ80" i="243"/>
  <c r="AQ79" i="243"/>
  <c r="AQ78" i="243"/>
  <c r="AQ82" i="243" s="1"/>
  <c r="AR81" i="243" s="1"/>
  <c r="AP15" i="244"/>
  <c r="AH14" i="244"/>
  <c r="AP13" i="244"/>
  <c r="AP12" i="244"/>
  <c r="AP16" i="244" s="1"/>
  <c r="AR14" i="244" s="1"/>
  <c r="AP26" i="244"/>
  <c r="AH25" i="244"/>
  <c r="AP24" i="244"/>
  <c r="AP23" i="244"/>
  <c r="AP27" i="244" s="1"/>
  <c r="AR25" i="244" s="1"/>
  <c r="AN37" i="244"/>
  <c r="AN36" i="244"/>
  <c r="AN35" i="244"/>
  <c r="AH34" i="244"/>
  <c r="AG39" i="244"/>
  <c r="AN70" i="244"/>
  <c r="AH67" i="244"/>
  <c r="AG72" i="244"/>
  <c r="AN69" i="244"/>
  <c r="AN68" i="244"/>
  <c r="AN71" i="244" s="1"/>
  <c r="AR67" i="244" s="1"/>
  <c r="AO26" i="245"/>
  <c r="AO25" i="245"/>
  <c r="AH24" i="245"/>
  <c r="AO23" i="245"/>
  <c r="AO27" i="245" s="1"/>
  <c r="AR24" i="245" s="1"/>
  <c r="AN58" i="245"/>
  <c r="AH56" i="245"/>
  <c r="AG61" i="245"/>
  <c r="AN59" i="245"/>
  <c r="AN57" i="245"/>
  <c r="AG94" i="243"/>
  <c r="AN92" i="243"/>
  <c r="AN90" i="243"/>
  <c r="AH89" i="243"/>
  <c r="AN91" i="243"/>
  <c r="AH92" i="243"/>
  <c r="AQ90" i="243"/>
  <c r="AQ89" i="243"/>
  <c r="AQ91" i="243"/>
  <c r="AH13" i="244"/>
  <c r="AO12" i="244"/>
  <c r="AO15" i="244"/>
  <c r="AO14" i="244"/>
  <c r="AH15" i="244"/>
  <c r="AQ14" i="244"/>
  <c r="AQ13" i="244"/>
  <c r="AQ12" i="244"/>
  <c r="AQ16" i="244" s="1"/>
  <c r="AR15" i="244" s="1"/>
  <c r="AH35" i="244"/>
  <c r="AO34" i="244"/>
  <c r="AO37" i="244"/>
  <c r="AO36" i="244"/>
  <c r="AP37" i="244"/>
  <c r="AH36" i="244"/>
  <c r="AP35" i="244"/>
  <c r="AP34" i="244"/>
  <c r="AP38" i="244" s="1"/>
  <c r="AR36" i="244" s="1"/>
  <c r="AG50" i="244"/>
  <c r="AN47" i="244"/>
  <c r="AH45" i="244"/>
  <c r="AN48" i="244"/>
  <c r="AN46" i="244"/>
  <c r="AH58" i="245"/>
  <c r="AP57" i="245"/>
  <c r="AP59" i="245"/>
  <c r="AP56" i="245"/>
  <c r="AN70" i="246"/>
  <c r="AH67" i="246"/>
  <c r="AG72" i="246"/>
  <c r="AN69" i="246"/>
  <c r="AN68" i="246"/>
  <c r="AN71" i="246" s="1"/>
  <c r="AR67" i="246" s="1"/>
  <c r="AH91" i="246"/>
  <c r="AP90" i="246"/>
  <c r="AP89" i="246"/>
  <c r="AP92" i="246"/>
  <c r="AH26" i="246"/>
  <c r="AQ25" i="246"/>
  <c r="AQ24" i="246"/>
  <c r="AQ23" i="246"/>
  <c r="AQ27" i="246" s="1"/>
  <c r="AR26" i="246" s="1"/>
  <c r="AV14" i="247"/>
  <c r="AM14" i="247"/>
  <c r="AN81" i="247"/>
  <c r="AH78" i="247"/>
  <c r="AG83" i="247"/>
  <c r="AN80" i="247"/>
  <c r="AN79" i="247"/>
  <c r="AH81" i="247"/>
  <c r="AQ78" i="247"/>
  <c r="AQ80" i="247"/>
  <c r="AQ79" i="247"/>
  <c r="AO91" i="247"/>
  <c r="AH90" i="247"/>
  <c r="AO89" i="247"/>
  <c r="AO93" i="247" s="1"/>
  <c r="AR90" i="247" s="1"/>
  <c r="AO92" i="247"/>
  <c r="AN15" i="248"/>
  <c r="AN14" i="248"/>
  <c r="AN13" i="248"/>
  <c r="AN16" i="248" s="1"/>
  <c r="AR12" i="248" s="1"/>
  <c r="AH12" i="248"/>
  <c r="AG17" i="248"/>
  <c r="AP15" i="248"/>
  <c r="AH14" i="248"/>
  <c r="AP13" i="248"/>
  <c r="AP12" i="248"/>
  <c r="AP16" i="248" s="1"/>
  <c r="AR14" i="248" s="1"/>
  <c r="AH48" i="247"/>
  <c r="AQ46" i="247"/>
  <c r="AQ47" i="247"/>
  <c r="AQ45" i="247"/>
  <c r="AQ49" i="247" s="1"/>
  <c r="AR48" i="247" s="1"/>
  <c r="AH58" i="248"/>
  <c r="AP57" i="248"/>
  <c r="AP59" i="248"/>
  <c r="AP56" i="248"/>
  <c r="AP60" i="248" s="1"/>
  <c r="AR58" i="248" s="1"/>
  <c r="AO47" i="248"/>
  <c r="AH46" i="248"/>
  <c r="AO48" i="248"/>
  <c r="AO45" i="248"/>
  <c r="AO49" i="248" s="1"/>
  <c r="AR46" i="248" s="1"/>
  <c r="AO58" i="249"/>
  <c r="AH57" i="249"/>
  <c r="AO59" i="249"/>
  <c r="AO56" i="249"/>
  <c r="AO60" i="249" s="1"/>
  <c r="AR57" i="249" s="1"/>
  <c r="AN58" i="240"/>
  <c r="AH56" i="240"/>
  <c r="AG61" i="240"/>
  <c r="AN59" i="240"/>
  <c r="AN57" i="240"/>
  <c r="AN60" i="240" s="1"/>
  <c r="AR56" i="240" s="1"/>
  <c r="AP15" i="241"/>
  <c r="AH14" i="241"/>
  <c r="AP13" i="241"/>
  <c r="AP12" i="241"/>
  <c r="AP16" i="241" s="1"/>
  <c r="AR14" i="241" s="1"/>
  <c r="AH35" i="241"/>
  <c r="AO34" i="241"/>
  <c r="AO37" i="241"/>
  <c r="AO36" i="241"/>
  <c r="AP37" i="241"/>
  <c r="AH36" i="241"/>
  <c r="AP35" i="241"/>
  <c r="AP34" i="241"/>
  <c r="AP38" i="241" s="1"/>
  <c r="AR36" i="241" s="1"/>
  <c r="AG50" i="241"/>
  <c r="AN47" i="241"/>
  <c r="AH45" i="241"/>
  <c r="AN48" i="241"/>
  <c r="AN46" i="241"/>
  <c r="AP59" i="241"/>
  <c r="AP56" i="241"/>
  <c r="AH58" i="241"/>
  <c r="AP57" i="241"/>
  <c r="AH92" i="240"/>
  <c r="AQ90" i="240"/>
  <c r="AQ89" i="240"/>
  <c r="AQ93" i="240" s="1"/>
  <c r="AR92" i="240" s="1"/>
  <c r="AQ91" i="240"/>
  <c r="AH13" i="241"/>
  <c r="AO12" i="241"/>
  <c r="AO15" i="241"/>
  <c r="AO14" i="241"/>
  <c r="AH15" i="241"/>
  <c r="AQ14" i="241"/>
  <c r="AQ13" i="241"/>
  <c r="AQ12" i="241"/>
  <c r="AP26" i="241"/>
  <c r="AH25" i="241"/>
  <c r="AP24" i="241"/>
  <c r="AP23" i="241"/>
  <c r="AN37" i="241"/>
  <c r="AN36" i="241"/>
  <c r="AN35" i="241"/>
  <c r="AN38" i="241" s="1"/>
  <c r="AR34" i="241" s="1"/>
  <c r="AH34" i="241"/>
  <c r="AG39" i="241"/>
  <c r="AH37" i="241"/>
  <c r="AQ36" i="241"/>
  <c r="AQ35" i="241"/>
  <c r="AQ34" i="241"/>
  <c r="AQ38" i="241" s="1"/>
  <c r="AR37" i="241" s="1"/>
  <c r="AH47" i="241"/>
  <c r="AP46" i="241"/>
  <c r="AP48" i="241"/>
  <c r="AP45" i="241"/>
  <c r="AP49" i="241" s="1"/>
  <c r="AR47" i="241" s="1"/>
  <c r="AG61" i="241"/>
  <c r="AN59" i="241"/>
  <c r="AN57" i="241"/>
  <c r="AN58" i="241"/>
  <c r="AH56" i="241"/>
  <c r="AV69" i="241"/>
  <c r="AM69" i="241"/>
  <c r="AQ80" i="241"/>
  <c r="AQ79" i="241"/>
  <c r="AH81" i="241"/>
  <c r="AQ78" i="241"/>
  <c r="AO92" i="241"/>
  <c r="AO91" i="241"/>
  <c r="AH90" i="241"/>
  <c r="AO89" i="241"/>
  <c r="AG17" i="242"/>
  <c r="AN15" i="242"/>
  <c r="AN14" i="242"/>
  <c r="AN13" i="242"/>
  <c r="AH12" i="242"/>
  <c r="AH37" i="242"/>
  <c r="AQ36" i="242"/>
  <c r="AQ35" i="242"/>
  <c r="AQ34" i="242"/>
  <c r="AQ38" i="242" s="1"/>
  <c r="AR37" i="242" s="1"/>
  <c r="AP48" i="242"/>
  <c r="AP45" i="242"/>
  <c r="AH47" i="242"/>
  <c r="AP46" i="242"/>
  <c r="AQ58" i="242"/>
  <c r="AQ56" i="242"/>
  <c r="AH59" i="242"/>
  <c r="AQ57" i="242"/>
  <c r="AO26" i="243"/>
  <c r="AO25" i="243"/>
  <c r="AH24" i="243"/>
  <c r="AO23" i="243"/>
  <c r="AO27" i="243" s="1"/>
  <c r="AR24" i="243" s="1"/>
  <c r="AG61" i="243"/>
  <c r="AN59" i="243"/>
  <c r="AN57" i="243"/>
  <c r="AN58" i="243"/>
  <c r="AH56" i="243"/>
  <c r="AN81" i="243"/>
  <c r="AG83" i="243"/>
  <c r="AN80" i="243"/>
  <c r="AN79" i="243"/>
  <c r="AH78" i="243"/>
  <c r="AN91" i="241"/>
  <c r="AG94" i="241"/>
  <c r="AN92" i="241"/>
  <c r="AN90" i="241"/>
  <c r="AN93" i="241" s="1"/>
  <c r="AR89" i="241" s="1"/>
  <c r="AH89" i="241"/>
  <c r="AQ91" i="241"/>
  <c r="AH92" i="241"/>
  <c r="AQ90" i="241"/>
  <c r="AQ89" i="241"/>
  <c r="AO15" i="242"/>
  <c r="AO14" i="242"/>
  <c r="AH13" i="242"/>
  <c r="AO12" i="242"/>
  <c r="AH15" i="242"/>
  <c r="AQ14" i="242"/>
  <c r="AQ13" i="242"/>
  <c r="AQ12" i="242"/>
  <c r="AO37" i="242"/>
  <c r="AO36" i="242"/>
  <c r="AH35" i="242"/>
  <c r="AO34" i="242"/>
  <c r="AP35" i="242"/>
  <c r="AP34" i="242"/>
  <c r="AP37" i="242"/>
  <c r="AH36" i="242"/>
  <c r="AN48" i="242"/>
  <c r="AN46" i="242"/>
  <c r="AG50" i="242"/>
  <c r="AN47" i="242"/>
  <c r="AH45" i="242"/>
  <c r="AO59" i="242"/>
  <c r="AO56" i="242"/>
  <c r="AO60" i="242" s="1"/>
  <c r="AR57" i="242" s="1"/>
  <c r="AO58" i="242"/>
  <c r="AH57" i="242"/>
  <c r="AG28" i="243"/>
  <c r="AN26" i="243"/>
  <c r="AN25" i="243"/>
  <c r="AN24" i="243"/>
  <c r="AN27" i="243" s="1"/>
  <c r="AR23" i="243" s="1"/>
  <c r="AH23" i="243"/>
  <c r="AO80" i="243"/>
  <c r="AO81" i="243"/>
  <c r="AH79" i="243"/>
  <c r="AO78" i="243"/>
  <c r="AO26" i="244"/>
  <c r="AO25" i="244"/>
  <c r="AH24" i="244"/>
  <c r="AO23" i="244"/>
  <c r="AG61" i="244"/>
  <c r="AN59" i="244"/>
  <c r="AN57" i="244"/>
  <c r="AN60" i="244" s="1"/>
  <c r="AR56" i="244" s="1"/>
  <c r="AN58" i="244"/>
  <c r="AH56" i="244"/>
  <c r="AG83" i="244"/>
  <c r="AN80" i="244"/>
  <c r="AN79" i="244"/>
  <c r="AN81" i="244"/>
  <c r="AH78" i="244"/>
  <c r="AP13" i="245"/>
  <c r="AP12" i="245"/>
  <c r="AP15" i="245"/>
  <c r="AH14" i="245"/>
  <c r="AP26" i="245"/>
  <c r="AH25" i="245"/>
  <c r="AP24" i="245"/>
  <c r="AP23" i="245"/>
  <c r="AG39" i="245"/>
  <c r="AN37" i="245"/>
  <c r="AN36" i="245"/>
  <c r="AN35" i="245"/>
  <c r="AH34" i="245"/>
  <c r="AG72" i="245"/>
  <c r="AN69" i="245"/>
  <c r="AN68" i="245"/>
  <c r="AN70" i="245"/>
  <c r="AH67" i="245"/>
  <c r="AN81" i="245"/>
  <c r="AH78" i="245"/>
  <c r="AG83" i="245"/>
  <c r="AN80" i="245"/>
  <c r="AN79" i="245"/>
  <c r="AN82" i="245" s="1"/>
  <c r="AR78" i="245" s="1"/>
  <c r="AH81" i="245"/>
  <c r="AQ78" i="245"/>
  <c r="AQ80" i="245"/>
  <c r="AQ79" i="245"/>
  <c r="AO91" i="245"/>
  <c r="AH90" i="245"/>
  <c r="AO89" i="245"/>
  <c r="AO92" i="245"/>
  <c r="AH26" i="244"/>
  <c r="AQ25" i="244"/>
  <c r="AQ24" i="244"/>
  <c r="AQ23" i="244"/>
  <c r="AQ27" i="244" s="1"/>
  <c r="AR26" i="244" s="1"/>
  <c r="AN24" i="245"/>
  <c r="AH23" i="245"/>
  <c r="AG28" i="245"/>
  <c r="AN26" i="245"/>
  <c r="AN25" i="245"/>
  <c r="AO48" i="246"/>
  <c r="AO45" i="246"/>
  <c r="AO47" i="246"/>
  <c r="AH46" i="246"/>
  <c r="AG83" i="246"/>
  <c r="AN80" i="246"/>
  <c r="AN79" i="246"/>
  <c r="AN82" i="246" s="1"/>
  <c r="AR78" i="246" s="1"/>
  <c r="AN81" i="246"/>
  <c r="AH78" i="246"/>
  <c r="AQ80" i="246"/>
  <c r="AQ79" i="246"/>
  <c r="AH81" i="246"/>
  <c r="AQ78" i="246"/>
  <c r="AQ82" i="246" s="1"/>
  <c r="AR81" i="246" s="1"/>
  <c r="AO92" i="246"/>
  <c r="AO91" i="246"/>
  <c r="AH90" i="246"/>
  <c r="AO89" i="246"/>
  <c r="AO93" i="246" s="1"/>
  <c r="AR90" i="246" s="1"/>
  <c r="AN15" i="247"/>
  <c r="AN13" i="247"/>
  <c r="AG28" i="246"/>
  <c r="AN26" i="246"/>
  <c r="AN25" i="246"/>
  <c r="AN24" i="246"/>
  <c r="AH23" i="246"/>
  <c r="AP59" i="246"/>
  <c r="AP56" i="246"/>
  <c r="AH58" i="246"/>
  <c r="AP57" i="246"/>
  <c r="AG14" i="247"/>
  <c r="AU14" i="247"/>
  <c r="AO26" i="247"/>
  <c r="AO25" i="247"/>
  <c r="AH24" i="247"/>
  <c r="AO23" i="247"/>
  <c r="AO27" i="247" s="1"/>
  <c r="AR24" i="247" s="1"/>
  <c r="AN58" i="247"/>
  <c r="AH56" i="247"/>
  <c r="AG61" i="247"/>
  <c r="AN59" i="247"/>
  <c r="AN57" i="247"/>
  <c r="AN24" i="248"/>
  <c r="AG28" i="248"/>
  <c r="AN26" i="248"/>
  <c r="AN25" i="248"/>
  <c r="AH23" i="248"/>
  <c r="AN24" i="247"/>
  <c r="AH23" i="247"/>
  <c r="AG28" i="247"/>
  <c r="AN26" i="247"/>
  <c r="AN25" i="247"/>
  <c r="AQ24" i="248"/>
  <c r="AH26" i="248"/>
  <c r="AQ25" i="248"/>
  <c r="AQ23" i="248"/>
  <c r="AO59" i="248"/>
  <c r="AO56" i="248"/>
  <c r="AO58" i="248"/>
  <c r="AH57" i="248"/>
  <c r="AP70" i="248"/>
  <c r="AH69" i="248"/>
  <c r="AP67" i="248"/>
  <c r="AP71" i="248" s="1"/>
  <c r="AR69" i="248" s="1"/>
  <c r="AP68" i="248"/>
  <c r="AP26" i="248"/>
  <c r="AH25" i="248"/>
  <c r="AP24" i="248"/>
  <c r="AP23" i="248"/>
  <c r="AG39" i="248"/>
  <c r="AN37" i="248"/>
  <c r="AN36" i="248"/>
  <c r="AN35" i="248"/>
  <c r="AH34" i="248"/>
  <c r="AH37" i="248"/>
  <c r="AQ36" i="248"/>
  <c r="AQ35" i="248"/>
  <c r="AQ34" i="248"/>
  <c r="AQ38" i="248" s="1"/>
  <c r="AR37" i="248" s="1"/>
  <c r="AP48" i="248"/>
  <c r="AP45" i="248"/>
  <c r="AH47" i="248"/>
  <c r="AP46" i="248"/>
  <c r="AN70" i="248"/>
  <c r="AG72" i="248"/>
  <c r="AN69" i="248"/>
  <c r="AN68" i="248"/>
  <c r="AN71" i="248" s="1"/>
  <c r="AR67" i="248" s="1"/>
  <c r="AH67" i="248"/>
  <c r="AQ24" i="249"/>
  <c r="AQ23" i="249"/>
  <c r="AH26" i="249"/>
  <c r="AQ25" i="249"/>
  <c r="AQ80" i="248"/>
  <c r="AQ79" i="248"/>
  <c r="AH81" i="248"/>
  <c r="AQ78" i="248"/>
  <c r="AO92" i="248"/>
  <c r="AO91" i="248"/>
  <c r="AH90" i="248"/>
  <c r="AO89" i="248"/>
  <c r="AG17" i="249"/>
  <c r="AN15" i="249"/>
  <c r="AN14" i="249"/>
  <c r="AN13" i="249"/>
  <c r="AH12" i="249"/>
  <c r="AP13" i="249"/>
  <c r="AP12" i="249"/>
  <c r="AP16" i="249" s="1"/>
  <c r="AR14" i="249" s="1"/>
  <c r="AP15" i="249"/>
  <c r="AH14" i="249"/>
  <c r="AP26" i="249"/>
  <c r="AH25" i="249"/>
  <c r="AP24" i="249"/>
  <c r="AP23" i="249"/>
  <c r="AP27" i="249" s="1"/>
  <c r="AR25" i="249" s="1"/>
  <c r="AP59" i="249"/>
  <c r="AP56" i="249"/>
  <c r="AH58" i="249"/>
  <c r="AP57" i="249"/>
  <c r="AO69" i="249"/>
  <c r="AO67" i="249"/>
  <c r="AO71" i="249" s="1"/>
  <c r="AR68" i="249" s="1"/>
  <c r="AO70" i="249"/>
  <c r="AH68" i="249"/>
  <c r="AP70" i="249"/>
  <c r="AP68" i="249"/>
  <c r="AH69" i="249"/>
  <c r="AP67" i="249"/>
  <c r="AP71" i="249" s="1"/>
  <c r="AR69" i="249" s="1"/>
  <c r="AG61" i="249"/>
  <c r="AN59" i="249"/>
  <c r="AN57" i="249"/>
  <c r="AN58" i="249"/>
  <c r="AH56" i="249"/>
  <c r="AO81" i="249"/>
  <c r="AH79" i="249"/>
  <c r="AO80" i="249"/>
  <c r="AO78" i="249"/>
  <c r="AH80" i="249"/>
  <c r="AP78" i="249"/>
  <c r="AP81" i="249"/>
  <c r="AP79" i="249"/>
  <c r="AO26" i="240"/>
  <c r="AO25" i="240"/>
  <c r="AH24" i="240"/>
  <c r="AO23" i="240"/>
  <c r="AO47" i="240"/>
  <c r="AH46" i="240"/>
  <c r="AO48" i="240"/>
  <c r="AO45" i="240"/>
  <c r="AN81" i="240"/>
  <c r="AH78" i="240"/>
  <c r="AG83" i="240"/>
  <c r="AN80" i="240"/>
  <c r="AN79" i="240"/>
  <c r="AN82" i="240" s="1"/>
  <c r="AR78" i="240" s="1"/>
  <c r="AH81" i="240"/>
  <c r="AQ78" i="240"/>
  <c r="AQ80" i="240"/>
  <c r="AQ79" i="240"/>
  <c r="AO91" i="240"/>
  <c r="AH90" i="240"/>
  <c r="AO89" i="240"/>
  <c r="AO92" i="240"/>
  <c r="AN15" i="241"/>
  <c r="AN14" i="241"/>
  <c r="AN13" i="241"/>
  <c r="AH12" i="241"/>
  <c r="AG17" i="241"/>
  <c r="AH26" i="241"/>
  <c r="AQ25" i="241"/>
  <c r="AQ24" i="241"/>
  <c r="AQ23" i="241"/>
  <c r="AO70" i="241"/>
  <c r="AO67" i="241"/>
  <c r="AH58" i="240"/>
  <c r="AP57" i="240"/>
  <c r="AP59" i="240"/>
  <c r="AP56" i="240"/>
  <c r="AG69" i="241"/>
  <c r="AN69" i="241" s="1"/>
  <c r="AU69" i="241"/>
  <c r="AH91" i="241"/>
  <c r="AP90" i="241"/>
  <c r="AP89" i="241"/>
  <c r="AP93" i="241" s="1"/>
  <c r="AR91" i="241" s="1"/>
  <c r="AP92" i="241"/>
  <c r="AO47" i="242"/>
  <c r="AH46" i="242"/>
  <c r="AO48" i="242"/>
  <c r="AO45" i="242"/>
  <c r="AN81" i="242"/>
  <c r="AH78" i="242"/>
  <c r="AG83" i="242"/>
  <c r="AN80" i="242"/>
  <c r="AN79" i="242"/>
  <c r="AN82" i="242" s="1"/>
  <c r="AR78" i="242" s="1"/>
  <c r="AP15" i="243"/>
  <c r="AH14" i="243"/>
  <c r="AP13" i="243"/>
  <c r="AP12" i="243"/>
  <c r="AP16" i="243" s="1"/>
  <c r="AR14" i="243" s="1"/>
  <c r="AP81" i="243"/>
  <c r="AH80" i="243"/>
  <c r="AP78" i="243"/>
  <c r="AP79" i="243"/>
  <c r="AQ69" i="241"/>
  <c r="AQ67" i="241"/>
  <c r="AQ68" i="241"/>
  <c r="AO81" i="241"/>
  <c r="AH79" i="241"/>
  <c r="AO80" i="241"/>
  <c r="AO78" i="241"/>
  <c r="AO82" i="241" s="1"/>
  <c r="AR79" i="241" s="1"/>
  <c r="AH80" i="241"/>
  <c r="AP78" i="241"/>
  <c r="AP81" i="241"/>
  <c r="AP79" i="241"/>
  <c r="AH48" i="242"/>
  <c r="AQ46" i="242"/>
  <c r="AQ47" i="242"/>
  <c r="AQ45" i="242"/>
  <c r="AQ49" i="242" s="1"/>
  <c r="AR48" i="242" s="1"/>
  <c r="AO70" i="242"/>
  <c r="AH68" i="242"/>
  <c r="AO69" i="242"/>
  <c r="AO67" i="242"/>
  <c r="AO71" i="242" s="1"/>
  <c r="AR68" i="242" s="1"/>
  <c r="AH69" i="242"/>
  <c r="AP67" i="242"/>
  <c r="AP70" i="242"/>
  <c r="AP68" i="242"/>
  <c r="AO58" i="243"/>
  <c r="AH57" i="243"/>
  <c r="AO59" i="243"/>
  <c r="AO56" i="243"/>
  <c r="AO60" i="243" s="1"/>
  <c r="AR57" i="243" s="1"/>
  <c r="AO81" i="244"/>
  <c r="AH79" i="244"/>
  <c r="AO80" i="244"/>
  <c r="AO78" i="244"/>
  <c r="AO82" i="244" s="1"/>
  <c r="AR79" i="244" s="1"/>
  <c r="AH80" i="244"/>
  <c r="AP78" i="244"/>
  <c r="AP81" i="244"/>
  <c r="AP79" i="244"/>
  <c r="AH48" i="245"/>
  <c r="AQ46" i="245"/>
  <c r="AQ47" i="245"/>
  <c r="AQ45" i="245"/>
  <c r="AQ49" i="245" s="1"/>
  <c r="AR48" i="245" s="1"/>
  <c r="AO70" i="245"/>
  <c r="AH68" i="245"/>
  <c r="AO69" i="245"/>
  <c r="AO67" i="245"/>
  <c r="AO71" i="245" s="1"/>
  <c r="AR68" i="245" s="1"/>
  <c r="AH69" i="245"/>
  <c r="AP67" i="245"/>
  <c r="AP70" i="245"/>
  <c r="AP68" i="245"/>
  <c r="AN15" i="246"/>
  <c r="AN14" i="246"/>
  <c r="AN13" i="246"/>
  <c r="AH12" i="246"/>
  <c r="AG17" i="246"/>
  <c r="AH37" i="246"/>
  <c r="AQ36" i="246"/>
  <c r="AQ35" i="246"/>
  <c r="AQ34" i="246"/>
  <c r="AH47" i="246"/>
  <c r="AP46" i="246"/>
  <c r="AP48" i="246"/>
  <c r="AP45" i="246"/>
  <c r="AO58" i="246"/>
  <c r="AH57" i="246"/>
  <c r="AO59" i="246"/>
  <c r="AO56" i="246"/>
  <c r="AO47" i="247"/>
  <c r="AH46" i="247"/>
  <c r="AO48" i="247"/>
  <c r="AO45" i="247"/>
  <c r="AH58" i="247"/>
  <c r="AP57" i="247"/>
  <c r="AP59" i="247"/>
  <c r="AP56" i="247"/>
  <c r="AO70" i="247"/>
  <c r="AH68" i="247"/>
  <c r="AO69" i="247"/>
  <c r="AO67" i="247"/>
  <c r="AH69" i="247"/>
  <c r="AP67" i="247"/>
  <c r="AP70" i="247"/>
  <c r="AP68" i="247"/>
  <c r="AO69" i="248"/>
  <c r="AO70" i="248"/>
  <c r="AH68" i="248"/>
  <c r="AO67" i="248"/>
  <c r="AH70" i="248"/>
  <c r="AQ69" i="248"/>
  <c r="AQ68" i="248"/>
  <c r="AQ67" i="248"/>
  <c r="AG28" i="249"/>
  <c r="AN24" i="249"/>
  <c r="AH23" i="249"/>
  <c r="AN26" i="249"/>
  <c r="AN25" i="249"/>
  <c r="AH91" i="248"/>
  <c r="AP90" i="248"/>
  <c r="AP89" i="248"/>
  <c r="AP92" i="248"/>
  <c r="AO26" i="249"/>
  <c r="AO25" i="249"/>
  <c r="AH24" i="249"/>
  <c r="AO23" i="249"/>
  <c r="AO27" i="249" s="1"/>
  <c r="AR24" i="249" s="1"/>
  <c r="AH70" i="249"/>
  <c r="AQ67" i="249"/>
  <c r="AQ69" i="249"/>
  <c r="AQ68" i="249"/>
  <c r="AH91" i="249"/>
  <c r="AP90" i="249"/>
  <c r="AP89" i="249"/>
  <c r="AP92" i="249"/>
  <c r="AO48" i="230"/>
  <c r="AO45" i="230"/>
  <c r="AO47" i="230"/>
  <c r="AH46" i="230"/>
  <c r="AQ80" i="230"/>
  <c r="AQ79" i="230"/>
  <c r="AH81" i="230"/>
  <c r="AQ78" i="230"/>
  <c r="AQ82" i="230" s="1"/>
  <c r="AR81" i="230" s="1"/>
  <c r="AO92" i="230"/>
  <c r="AO91" i="230"/>
  <c r="AH90" i="230"/>
  <c r="AO89" i="230"/>
  <c r="AO93" i="230" s="1"/>
  <c r="AR90" i="230" s="1"/>
  <c r="AG17" i="231"/>
  <c r="AN15" i="231"/>
  <c r="AN14" i="231"/>
  <c r="AN13" i="231"/>
  <c r="AN16" i="231" s="1"/>
  <c r="AR12" i="231" s="1"/>
  <c r="AH12" i="231"/>
  <c r="AH37" i="231"/>
  <c r="AQ36" i="231"/>
  <c r="AQ35" i="231"/>
  <c r="AQ34" i="231"/>
  <c r="AP48" i="231"/>
  <c r="AP45" i="231"/>
  <c r="AH47" i="231"/>
  <c r="AP46" i="231"/>
  <c r="AG72" i="231"/>
  <c r="AN69" i="231"/>
  <c r="AN68" i="231"/>
  <c r="AN71" i="231" s="1"/>
  <c r="AR67" i="231" s="1"/>
  <c r="AN70" i="231"/>
  <c r="AH67" i="231"/>
  <c r="AG61" i="232"/>
  <c r="AN59" i="232"/>
  <c r="AN57" i="232"/>
  <c r="AN58" i="232"/>
  <c r="AH56" i="232"/>
  <c r="AQ47" i="230"/>
  <c r="AQ45" i="230"/>
  <c r="AH48" i="230"/>
  <c r="AQ46" i="230"/>
  <c r="AO59" i="231"/>
  <c r="AO56" i="231"/>
  <c r="AO58" i="231"/>
  <c r="AH57" i="231"/>
  <c r="AQ47" i="232"/>
  <c r="AQ45" i="232"/>
  <c r="AH48" i="232"/>
  <c r="AQ46" i="232"/>
  <c r="AQ24" i="234"/>
  <c r="AQ23" i="234"/>
  <c r="AH26" i="234"/>
  <c r="AQ25" i="234"/>
  <c r="AO81" i="234"/>
  <c r="AO80" i="234"/>
  <c r="AO78" i="234"/>
  <c r="AH79" i="234"/>
  <c r="AN48" i="235"/>
  <c r="AN46" i="235"/>
  <c r="AH81" i="234"/>
  <c r="AQ78" i="234"/>
  <c r="AQ80" i="234"/>
  <c r="AQ79" i="234"/>
  <c r="AP37" i="235"/>
  <c r="AH36" i="235"/>
  <c r="AP34" i="235"/>
  <c r="AP38" i="235" s="1"/>
  <c r="AR36" i="235" s="1"/>
  <c r="AP35" i="235"/>
  <c r="AO48" i="235"/>
  <c r="AO45" i="235"/>
  <c r="AG17" i="236"/>
  <c r="AN14" i="236"/>
  <c r="AH12" i="236"/>
  <c r="AN15" i="236"/>
  <c r="AN13" i="236"/>
  <c r="AN16" i="236" s="1"/>
  <c r="AR12" i="236" s="1"/>
  <c r="AP13" i="236"/>
  <c r="AP12" i="236"/>
  <c r="AP16" i="236" s="1"/>
  <c r="AR14" i="236" s="1"/>
  <c r="AP15" i="236"/>
  <c r="AH14" i="236"/>
  <c r="AP35" i="236"/>
  <c r="AP34" i="236"/>
  <c r="AP38" i="236" s="1"/>
  <c r="AR36" i="236" s="1"/>
  <c r="AP37" i="236"/>
  <c r="AH36" i="236"/>
  <c r="AO47" i="236"/>
  <c r="AH46" i="236"/>
  <c r="AO45" i="236"/>
  <c r="AO48" i="236"/>
  <c r="AO70" i="236"/>
  <c r="AO67" i="236"/>
  <c r="AP26" i="236"/>
  <c r="AP24" i="236"/>
  <c r="AP23" i="236"/>
  <c r="AP27" i="236" s="1"/>
  <c r="AR25" i="236" s="1"/>
  <c r="AH25" i="236"/>
  <c r="AO25" i="237"/>
  <c r="AO23" i="237"/>
  <c r="AG61" i="237"/>
  <c r="AN59" i="237"/>
  <c r="AN57" i="237"/>
  <c r="AN60" i="237" s="1"/>
  <c r="AR56" i="237" s="1"/>
  <c r="AN58" i="237"/>
  <c r="AH56" i="237"/>
  <c r="AG83" i="237"/>
  <c r="AN80" i="237"/>
  <c r="AN79" i="237"/>
  <c r="AN81" i="237"/>
  <c r="AH78" i="237"/>
  <c r="AQ80" i="237"/>
  <c r="AQ79" i="237"/>
  <c r="AH81" i="237"/>
  <c r="AQ78" i="237"/>
  <c r="AO92" i="237"/>
  <c r="AO91" i="237"/>
  <c r="AH90" i="237"/>
  <c r="AO89" i="237"/>
  <c r="AG17" i="238"/>
  <c r="AN15" i="238"/>
  <c r="AN14" i="238"/>
  <c r="AN13" i="238"/>
  <c r="AH12" i="238"/>
  <c r="AP13" i="238"/>
  <c r="AP12" i="238"/>
  <c r="AP16" i="238" s="1"/>
  <c r="AR14" i="238" s="1"/>
  <c r="AP15" i="238"/>
  <c r="AH14" i="238"/>
  <c r="AQ47" i="237"/>
  <c r="AQ45" i="237"/>
  <c r="AH48" i="237"/>
  <c r="AQ46" i="237"/>
  <c r="AG39" i="238"/>
  <c r="AN37" i="238"/>
  <c r="AN36" i="238"/>
  <c r="AN35" i="238"/>
  <c r="AN38" i="238" s="1"/>
  <c r="AR34" i="238" s="1"/>
  <c r="AH34" i="238"/>
  <c r="AH37" i="238"/>
  <c r="AQ36" i="238"/>
  <c r="AQ35" i="238"/>
  <c r="AQ34" i="238"/>
  <c r="AP48" i="238"/>
  <c r="AP45" i="238"/>
  <c r="AH47" i="238"/>
  <c r="AP46" i="238"/>
  <c r="AG72" i="238"/>
  <c r="AN69" i="238"/>
  <c r="AN70" i="238"/>
  <c r="AN68" i="238"/>
  <c r="AH67" i="238"/>
  <c r="AQ69" i="238"/>
  <c r="AH70" i="238"/>
  <c r="AQ68" i="238"/>
  <c r="AQ67" i="238"/>
  <c r="AQ71" i="238" s="1"/>
  <c r="AR70" i="238" s="1"/>
  <c r="AP59" i="239"/>
  <c r="AP56" i="239"/>
  <c r="AH58" i="239"/>
  <c r="AP57" i="239"/>
  <c r="AP70" i="235"/>
  <c r="AP68" i="235"/>
  <c r="AH69" i="235"/>
  <c r="AP67" i="235"/>
  <c r="AP71" i="235" s="1"/>
  <c r="AR69" i="235" s="1"/>
  <c r="AG50" i="237"/>
  <c r="AN47" i="237"/>
  <c r="AH45" i="237"/>
  <c r="AN48" i="237"/>
  <c r="AN46" i="237"/>
  <c r="AN49" i="237" s="1"/>
  <c r="AR45" i="237" s="1"/>
  <c r="AH47" i="237"/>
  <c r="AP46" i="237"/>
  <c r="AP48" i="237"/>
  <c r="AP45" i="237"/>
  <c r="AP49" i="237" s="1"/>
  <c r="AR47" i="237" s="1"/>
  <c r="AP92" i="231"/>
  <c r="AH91" i="231"/>
  <c r="AP90" i="231"/>
  <c r="AP89" i="231"/>
  <c r="AP93" i="231" s="1"/>
  <c r="AR91" i="231" s="1"/>
  <c r="AO69" i="230"/>
  <c r="AO67" i="230"/>
  <c r="AO71" i="230" s="1"/>
  <c r="AR68" i="230" s="1"/>
  <c r="AO70" i="230"/>
  <c r="AH68" i="230"/>
  <c r="AP70" i="230"/>
  <c r="AP68" i="230"/>
  <c r="AH69" i="230"/>
  <c r="AP67" i="230"/>
  <c r="AP71" i="230" s="1"/>
  <c r="AR69" i="230" s="1"/>
  <c r="AN91" i="230"/>
  <c r="AG94" i="230"/>
  <c r="AN92" i="230"/>
  <c r="AN90" i="230"/>
  <c r="AN93" i="230" s="1"/>
  <c r="AR89" i="230" s="1"/>
  <c r="AH89" i="230"/>
  <c r="AQ91" i="230"/>
  <c r="AH92" i="230"/>
  <c r="AQ90" i="230"/>
  <c r="AQ89" i="230"/>
  <c r="AO15" i="231"/>
  <c r="AO14" i="231"/>
  <c r="AH13" i="231"/>
  <c r="AO12" i="231"/>
  <c r="AH15" i="231"/>
  <c r="AQ14" i="231"/>
  <c r="AQ13" i="231"/>
  <c r="AQ12" i="231"/>
  <c r="AO37" i="231"/>
  <c r="AO36" i="231"/>
  <c r="AH35" i="231"/>
  <c r="AO34" i="231"/>
  <c r="AP35" i="231"/>
  <c r="AP34" i="231"/>
  <c r="AP37" i="231"/>
  <c r="AH36" i="231"/>
  <c r="AN48" i="231"/>
  <c r="AN46" i="231"/>
  <c r="AG50" i="231"/>
  <c r="AN47" i="231"/>
  <c r="AH45" i="231"/>
  <c r="AP92" i="232"/>
  <c r="AH91" i="232"/>
  <c r="AP90" i="232"/>
  <c r="AP89" i="232"/>
  <c r="AP93" i="232" s="1"/>
  <c r="AR91" i="232" s="1"/>
  <c r="AO48" i="233"/>
  <c r="AO45" i="233"/>
  <c r="AO49" i="233" s="1"/>
  <c r="AR46" i="233" s="1"/>
  <c r="AO47" i="233"/>
  <c r="AH46" i="233"/>
  <c r="AQ80" i="233"/>
  <c r="AQ79" i="233"/>
  <c r="AH81" i="233"/>
  <c r="AQ78" i="233"/>
  <c r="AQ82" i="233" s="1"/>
  <c r="AR81" i="233" s="1"/>
  <c r="AO92" i="233"/>
  <c r="AO91" i="233"/>
  <c r="AH90" i="233"/>
  <c r="AO89" i="233"/>
  <c r="AO93" i="233" s="1"/>
  <c r="AR90" i="233" s="1"/>
  <c r="AG17" i="234"/>
  <c r="AN15" i="234"/>
  <c r="AN14" i="234"/>
  <c r="AN13" i="234"/>
  <c r="AN16" i="234" s="1"/>
  <c r="AR12" i="234" s="1"/>
  <c r="AH12" i="234"/>
  <c r="AQ58" i="234"/>
  <c r="AQ56" i="234"/>
  <c r="AH59" i="234"/>
  <c r="AQ57" i="234"/>
  <c r="AQ69" i="234"/>
  <c r="AQ68" i="234"/>
  <c r="AH70" i="234"/>
  <c r="AQ67" i="234"/>
  <c r="AQ69" i="232"/>
  <c r="AH70" i="232"/>
  <c r="AQ68" i="232"/>
  <c r="AQ67" i="232"/>
  <c r="AG28" i="233"/>
  <c r="AN26" i="233"/>
  <c r="AN25" i="233"/>
  <c r="AN24" i="233"/>
  <c r="AH23" i="233"/>
  <c r="AP59" i="233"/>
  <c r="AP56" i="233"/>
  <c r="AH58" i="233"/>
  <c r="AP57" i="233"/>
  <c r="AQ45" i="235"/>
  <c r="AQ46" i="235"/>
  <c r="AN48" i="236"/>
  <c r="AN46" i="236"/>
  <c r="AG50" i="236"/>
  <c r="AN47" i="236"/>
  <c r="AH45" i="236"/>
  <c r="AQ80" i="235"/>
  <c r="AQ79" i="235"/>
  <c r="AH81" i="235"/>
  <c r="AQ78" i="235"/>
  <c r="AO69" i="235"/>
  <c r="AO67" i="235"/>
  <c r="AO70" i="235"/>
  <c r="AH68" i="235"/>
  <c r="AN37" i="237"/>
  <c r="AN36" i="237"/>
  <c r="AN35" i="237"/>
  <c r="AN38" i="237" s="1"/>
  <c r="AR34" i="237" s="1"/>
  <c r="AH34" i="237"/>
  <c r="AG39" i="237"/>
  <c r="AO26" i="235"/>
  <c r="AH24" i="235"/>
  <c r="AO23" i="235"/>
  <c r="AO25" i="235"/>
  <c r="AO59" i="236"/>
  <c r="AO56" i="236"/>
  <c r="AO60" i="236" s="1"/>
  <c r="AR57" i="236" s="1"/>
  <c r="AO58" i="236"/>
  <c r="AH57" i="236"/>
  <c r="AP59" i="237"/>
  <c r="AP56" i="237"/>
  <c r="AH58" i="237"/>
  <c r="AP57" i="237"/>
  <c r="AO69" i="237"/>
  <c r="AO67" i="237"/>
  <c r="AO71" i="237" s="1"/>
  <c r="AR68" i="237" s="1"/>
  <c r="AO70" i="237"/>
  <c r="AH68" i="237"/>
  <c r="AP70" i="237"/>
  <c r="AP68" i="237"/>
  <c r="AH69" i="237"/>
  <c r="AP67" i="237"/>
  <c r="AP71" i="237" s="1"/>
  <c r="AR69" i="237" s="1"/>
  <c r="AQ91" i="237"/>
  <c r="AH92" i="237"/>
  <c r="AQ90" i="237"/>
  <c r="AQ89" i="237"/>
  <c r="AQ93" i="237" s="1"/>
  <c r="AR92" i="237" s="1"/>
  <c r="AO15" i="238"/>
  <c r="AO14" i="238"/>
  <c r="AH13" i="238"/>
  <c r="AO12" i="238"/>
  <c r="AO16" i="238" s="1"/>
  <c r="AR13" i="238" s="1"/>
  <c r="AH15" i="238"/>
  <c r="AQ14" i="238"/>
  <c r="AQ13" i="238"/>
  <c r="AQ12" i="238"/>
  <c r="AQ16" i="238" s="1"/>
  <c r="AR15" i="238" s="1"/>
  <c r="AO37" i="238"/>
  <c r="AO36" i="238"/>
  <c r="AH35" i="238"/>
  <c r="AO34" i="238"/>
  <c r="AO38" i="238" s="1"/>
  <c r="AR35" i="238" s="1"/>
  <c r="AP35" i="238"/>
  <c r="AP34" i="238"/>
  <c r="AP38" i="238" s="1"/>
  <c r="AR36" i="238" s="1"/>
  <c r="AP37" i="238"/>
  <c r="AH36" i="238"/>
  <c r="AN48" i="238"/>
  <c r="AN46" i="238"/>
  <c r="AG50" i="238"/>
  <c r="AN47" i="238"/>
  <c r="AH45" i="238"/>
  <c r="AG28" i="239"/>
  <c r="AN26" i="239"/>
  <c r="AN25" i="239"/>
  <c r="AN24" i="239"/>
  <c r="AH23" i="239"/>
  <c r="AH69" i="238"/>
  <c r="AP70" i="238"/>
  <c r="AP67" i="238"/>
  <c r="AP68" i="238"/>
  <c r="AP92" i="238"/>
  <c r="AH91" i="238"/>
  <c r="AP90" i="238"/>
  <c r="AP89" i="238"/>
  <c r="AP93" i="238" s="1"/>
  <c r="AR91" i="238" s="1"/>
  <c r="AO26" i="239"/>
  <c r="AO25" i="239"/>
  <c r="AH24" i="239"/>
  <c r="AO23" i="239"/>
  <c r="AO27" i="239" s="1"/>
  <c r="AR24" i="239" s="1"/>
  <c r="AO37" i="239"/>
  <c r="AO36" i="239"/>
  <c r="AH35" i="239"/>
  <c r="AO34" i="239"/>
  <c r="AO38" i="239" s="1"/>
  <c r="AR35" i="239" s="1"/>
  <c r="AP35" i="239"/>
  <c r="AP34" i="239"/>
  <c r="AP38" i="239" s="1"/>
  <c r="AR36" i="239" s="1"/>
  <c r="AP37" i="239"/>
  <c r="AH36" i="239"/>
  <c r="AG50" i="239"/>
  <c r="AN48" i="239"/>
  <c r="AN46" i="239"/>
  <c r="AN47" i="239"/>
  <c r="AH45" i="239"/>
  <c r="AO69" i="239"/>
  <c r="AO67" i="239"/>
  <c r="AO70" i="239"/>
  <c r="AH68" i="239"/>
  <c r="AP70" i="239"/>
  <c r="AP68" i="239"/>
  <c r="AH69" i="239"/>
  <c r="AP67" i="239"/>
  <c r="AG61" i="239"/>
  <c r="AN59" i="239"/>
  <c r="AN57" i="239"/>
  <c r="AN60" i="239" s="1"/>
  <c r="AR56" i="239" s="1"/>
  <c r="AN58" i="239"/>
  <c r="AH56" i="239"/>
  <c r="AG83" i="239"/>
  <c r="AN80" i="239"/>
  <c r="AN79" i="239"/>
  <c r="AN81" i="239"/>
  <c r="AH78" i="239"/>
  <c r="AN91" i="239"/>
  <c r="AG94" i="239"/>
  <c r="AN92" i="239"/>
  <c r="AN90" i="239"/>
  <c r="AH89" i="239"/>
  <c r="AQ91" i="239"/>
  <c r="AH92" i="239"/>
  <c r="AQ90" i="239"/>
  <c r="AQ89" i="239"/>
  <c r="AQ93" i="239" s="1"/>
  <c r="AR92" i="239" s="1"/>
  <c r="AO92" i="239"/>
  <c r="AO91" i="239"/>
  <c r="AH90" i="239"/>
  <c r="AO89" i="239"/>
  <c r="AO93" i="239" s="1"/>
  <c r="AR90" i="239" s="1"/>
  <c r="AN15" i="230"/>
  <c r="AN14" i="230"/>
  <c r="AN13" i="230"/>
  <c r="AH12" i="230"/>
  <c r="AG17" i="230"/>
  <c r="AH37" i="230"/>
  <c r="AQ36" i="230"/>
  <c r="AQ35" i="230"/>
  <c r="AQ34" i="230"/>
  <c r="AH47" i="230"/>
  <c r="AP46" i="230"/>
  <c r="AP48" i="230"/>
  <c r="AP45" i="230"/>
  <c r="AH59" i="230"/>
  <c r="AQ57" i="230"/>
  <c r="AQ58" i="230"/>
  <c r="AQ56" i="230"/>
  <c r="AH70" i="230"/>
  <c r="AQ67" i="230"/>
  <c r="AQ69" i="230"/>
  <c r="AQ68" i="230"/>
  <c r="AH91" i="230"/>
  <c r="AP90" i="230"/>
  <c r="AP89" i="230"/>
  <c r="AP93" i="230" s="1"/>
  <c r="AR91" i="230" s="1"/>
  <c r="AP92" i="230"/>
  <c r="AP13" i="231"/>
  <c r="AP12" i="231"/>
  <c r="AP15" i="231"/>
  <c r="AH14" i="231"/>
  <c r="AP26" i="231"/>
  <c r="AH25" i="231"/>
  <c r="AP24" i="231"/>
  <c r="AP23" i="231"/>
  <c r="AG39" i="231"/>
  <c r="AN37" i="231"/>
  <c r="AN36" i="231"/>
  <c r="AN35" i="231"/>
  <c r="AH34" i="231"/>
  <c r="AQ58" i="231"/>
  <c r="AQ56" i="231"/>
  <c r="AH59" i="231"/>
  <c r="AQ57" i="231"/>
  <c r="AN81" i="231"/>
  <c r="AH78" i="231"/>
  <c r="AG83" i="231"/>
  <c r="AN80" i="231"/>
  <c r="AN79" i="231"/>
  <c r="AH81" i="231"/>
  <c r="AQ78" i="231"/>
  <c r="AQ80" i="231"/>
  <c r="AQ79" i="231"/>
  <c r="AO91" i="231"/>
  <c r="AH90" i="231"/>
  <c r="AO89" i="231"/>
  <c r="AO93" i="231" s="1"/>
  <c r="AR90" i="231" s="1"/>
  <c r="AO92" i="231"/>
  <c r="AN15" i="232"/>
  <c r="AN14" i="232"/>
  <c r="AN13" i="232"/>
  <c r="AN16" i="232" s="1"/>
  <c r="AR12" i="232" s="1"/>
  <c r="AH12" i="232"/>
  <c r="AG17" i="232"/>
  <c r="AG28" i="232"/>
  <c r="AN26" i="232"/>
  <c r="AN25" i="232"/>
  <c r="AN24" i="232"/>
  <c r="AN27" i="232" s="1"/>
  <c r="AR23" i="232" s="1"/>
  <c r="AH23" i="232"/>
  <c r="AO48" i="232"/>
  <c r="AO45" i="232"/>
  <c r="AO47" i="232"/>
  <c r="AH46" i="232"/>
  <c r="AG28" i="230"/>
  <c r="AN26" i="230"/>
  <c r="AN25" i="230"/>
  <c r="AN24" i="230"/>
  <c r="AH23" i="230"/>
  <c r="AO81" i="230"/>
  <c r="AH79" i="230"/>
  <c r="AO80" i="230"/>
  <c r="AO78" i="230"/>
  <c r="AO82" i="230" s="1"/>
  <c r="AR79" i="230" s="1"/>
  <c r="AH80" i="230"/>
  <c r="AP78" i="230"/>
  <c r="AP81" i="230"/>
  <c r="AP79" i="230"/>
  <c r="AH48" i="231"/>
  <c r="AQ46" i="231"/>
  <c r="AQ47" i="231"/>
  <c r="AQ45" i="231"/>
  <c r="AQ49" i="231" s="1"/>
  <c r="AR48" i="231" s="1"/>
  <c r="AO70" i="231"/>
  <c r="AH68" i="231"/>
  <c r="AO69" i="231"/>
  <c r="AO67" i="231"/>
  <c r="AO71" i="231" s="1"/>
  <c r="AR68" i="231" s="1"/>
  <c r="AH69" i="231"/>
  <c r="AP67" i="231"/>
  <c r="AP70" i="231"/>
  <c r="AP68" i="231"/>
  <c r="AO80" i="231"/>
  <c r="AO78" i="231"/>
  <c r="AO82" i="231" s="1"/>
  <c r="AR79" i="231" s="1"/>
  <c r="AO81" i="231"/>
  <c r="AH79" i="231"/>
  <c r="AP81" i="231"/>
  <c r="AP79" i="231"/>
  <c r="AH80" i="231"/>
  <c r="AP78" i="231"/>
  <c r="AP82" i="231" s="1"/>
  <c r="AR80" i="231" s="1"/>
  <c r="AO26" i="232"/>
  <c r="AO25" i="232"/>
  <c r="AH24" i="232"/>
  <c r="AO23" i="232"/>
  <c r="AO27" i="232" s="1"/>
  <c r="AR24" i="232" s="1"/>
  <c r="AP59" i="232"/>
  <c r="AP56" i="232"/>
  <c r="AH58" i="232"/>
  <c r="AP57" i="232"/>
  <c r="AO70" i="232"/>
  <c r="AO69" i="232"/>
  <c r="AO67" i="232"/>
  <c r="AH68" i="232"/>
  <c r="AH81" i="232"/>
  <c r="AQ78" i="232"/>
  <c r="AQ80" i="232"/>
  <c r="AQ79" i="232"/>
  <c r="AO91" i="232"/>
  <c r="AH90" i="232"/>
  <c r="AO89" i="232"/>
  <c r="AO92" i="232"/>
  <c r="AN15" i="233"/>
  <c r="AN14" i="233"/>
  <c r="AN13" i="233"/>
  <c r="AH12" i="233"/>
  <c r="AG17" i="233"/>
  <c r="AH37" i="233"/>
  <c r="AQ36" i="233"/>
  <c r="AQ35" i="233"/>
  <c r="AQ34" i="233"/>
  <c r="AH47" i="233"/>
  <c r="AP46" i="233"/>
  <c r="AP48" i="233"/>
  <c r="AP45" i="233"/>
  <c r="AH59" i="233"/>
  <c r="AQ57" i="233"/>
  <c r="AQ58" i="233"/>
  <c r="AQ56" i="233"/>
  <c r="AH70" i="233"/>
  <c r="AQ67" i="233"/>
  <c r="AQ69" i="233"/>
  <c r="AQ68" i="233"/>
  <c r="AH91" i="233"/>
  <c r="AP90" i="233"/>
  <c r="AP89" i="233"/>
  <c r="AP93" i="233" s="1"/>
  <c r="AR91" i="233" s="1"/>
  <c r="AP92" i="233"/>
  <c r="AP13" i="234"/>
  <c r="AP12" i="234"/>
  <c r="AP15" i="234"/>
  <c r="AH14" i="234"/>
  <c r="AP26" i="234"/>
  <c r="AH25" i="234"/>
  <c r="AP24" i="234"/>
  <c r="AP23" i="234"/>
  <c r="AG39" i="234"/>
  <c r="AN37" i="234"/>
  <c r="AN36" i="234"/>
  <c r="AN35" i="234"/>
  <c r="AH34" i="234"/>
  <c r="AH37" i="234"/>
  <c r="AQ36" i="234"/>
  <c r="AQ35" i="234"/>
  <c r="AQ34" i="234"/>
  <c r="AQ38" i="234" s="1"/>
  <c r="AR37" i="234" s="1"/>
  <c r="AP48" i="234"/>
  <c r="AP45" i="234"/>
  <c r="AH47" i="234"/>
  <c r="AP46" i="234"/>
  <c r="AG72" i="234"/>
  <c r="AN69" i="234"/>
  <c r="AN68" i="234"/>
  <c r="AN70" i="234"/>
  <c r="AH67" i="234"/>
  <c r="AP81" i="234"/>
  <c r="AP79" i="234"/>
  <c r="AH80" i="234"/>
  <c r="AP78" i="234"/>
  <c r="AO80" i="232"/>
  <c r="AO78" i="232"/>
  <c r="AO81" i="232"/>
  <c r="AH79" i="232"/>
  <c r="AP81" i="232"/>
  <c r="AP79" i="232"/>
  <c r="AH80" i="232"/>
  <c r="AP78" i="232"/>
  <c r="AQ47" i="233"/>
  <c r="AQ45" i="233"/>
  <c r="AH48" i="233"/>
  <c r="AQ46" i="233"/>
  <c r="AN24" i="234"/>
  <c r="AH23" i="234"/>
  <c r="AG28" i="234"/>
  <c r="AN26" i="234"/>
  <c r="AN25" i="234"/>
  <c r="AH35" i="235"/>
  <c r="AO34" i="235"/>
  <c r="AO36" i="235"/>
  <c r="AO37" i="235"/>
  <c r="AH37" i="235"/>
  <c r="AQ36" i="235"/>
  <c r="AQ35" i="235"/>
  <c r="AQ34" i="235"/>
  <c r="AQ38" i="235" s="1"/>
  <c r="AR37" i="235" s="1"/>
  <c r="AP59" i="235"/>
  <c r="AP56" i="235"/>
  <c r="AH58" i="235"/>
  <c r="AP57" i="235"/>
  <c r="AQ24" i="236"/>
  <c r="AQ23" i="236"/>
  <c r="AH26" i="236"/>
  <c r="AQ25" i="236"/>
  <c r="AO92" i="234"/>
  <c r="AO91" i="234"/>
  <c r="AH90" i="234"/>
  <c r="AO89" i="234"/>
  <c r="AO93" i="234" s="1"/>
  <c r="AR90" i="234" s="1"/>
  <c r="AG17" i="235"/>
  <c r="AN15" i="235"/>
  <c r="AN14" i="235"/>
  <c r="AN13" i="235"/>
  <c r="AN16" i="235" s="1"/>
  <c r="AR12" i="235" s="1"/>
  <c r="AH12" i="235"/>
  <c r="AP13" i="235"/>
  <c r="AP12" i="235"/>
  <c r="AP15" i="235"/>
  <c r="AH14" i="235"/>
  <c r="AH91" i="235"/>
  <c r="AP90" i="235"/>
  <c r="AP89" i="235"/>
  <c r="AP93" i="235" s="1"/>
  <c r="AR91" i="235" s="1"/>
  <c r="AP92" i="235"/>
  <c r="AO26" i="236"/>
  <c r="AO25" i="236"/>
  <c r="AH24" i="236"/>
  <c r="AO23" i="236"/>
  <c r="AH58" i="236"/>
  <c r="AP57" i="236"/>
  <c r="AP56" i="236"/>
  <c r="AP60" i="236" s="1"/>
  <c r="AR58" i="236" s="1"/>
  <c r="AP59" i="236"/>
  <c r="AH26" i="235"/>
  <c r="AQ25" i="235"/>
  <c r="AQ24" i="235"/>
  <c r="AQ23" i="235"/>
  <c r="AN37" i="235"/>
  <c r="AN36" i="235"/>
  <c r="AN35" i="235"/>
  <c r="AN38" i="235" s="1"/>
  <c r="AR34" i="235" s="1"/>
  <c r="AH34" i="235"/>
  <c r="AG39" i="235"/>
  <c r="AN24" i="236"/>
  <c r="AH23" i="236"/>
  <c r="AG28" i="236"/>
  <c r="AN25" i="236"/>
  <c r="AN26" i="236"/>
  <c r="AH48" i="236"/>
  <c r="AQ46" i="236"/>
  <c r="AQ47" i="236"/>
  <c r="AQ45" i="236"/>
  <c r="AH81" i="236"/>
  <c r="AQ78" i="236"/>
  <c r="AQ80" i="236"/>
  <c r="AQ79" i="236"/>
  <c r="AG94" i="236"/>
  <c r="AN92" i="236"/>
  <c r="AN90" i="236"/>
  <c r="AH89" i="236"/>
  <c r="AN91" i="236"/>
  <c r="AH92" i="236"/>
  <c r="AQ90" i="236"/>
  <c r="AQ89" i="236"/>
  <c r="AQ91" i="236"/>
  <c r="AO15" i="237"/>
  <c r="AO12" i="237"/>
  <c r="AP24" i="237"/>
  <c r="AP23" i="237"/>
  <c r="AH80" i="235"/>
  <c r="AP78" i="235"/>
  <c r="AP81" i="235"/>
  <c r="AP79" i="235"/>
  <c r="AN58" i="236"/>
  <c r="AH56" i="236"/>
  <c r="AG61" i="236"/>
  <c r="AN59" i="236"/>
  <c r="AN57" i="236"/>
  <c r="AP37" i="237"/>
  <c r="AH36" i="237"/>
  <c r="AP35" i="237"/>
  <c r="AP34" i="237"/>
  <c r="AH59" i="237"/>
  <c r="AQ57" i="237"/>
  <c r="AQ58" i="237"/>
  <c r="AQ56" i="237"/>
  <c r="AN70" i="237"/>
  <c r="AH67" i="237"/>
  <c r="AG72" i="237"/>
  <c r="AN69" i="237"/>
  <c r="AN68" i="237"/>
  <c r="AN71" i="237" s="1"/>
  <c r="AR67" i="237" s="1"/>
  <c r="AH91" i="237"/>
  <c r="AP90" i="237"/>
  <c r="AP89" i="237"/>
  <c r="AP92" i="237"/>
  <c r="AO26" i="238"/>
  <c r="AO25" i="238"/>
  <c r="AH24" i="238"/>
  <c r="AO23" i="238"/>
  <c r="AO27" i="238" s="1"/>
  <c r="AR24" i="238" s="1"/>
  <c r="AN91" i="237"/>
  <c r="AG94" i="237"/>
  <c r="AN92" i="237"/>
  <c r="AN90" i="237"/>
  <c r="AN93" i="237" s="1"/>
  <c r="AR89" i="237" s="1"/>
  <c r="AH89" i="237"/>
  <c r="AQ24" i="238"/>
  <c r="AH26" i="238"/>
  <c r="AQ25" i="238"/>
  <c r="AQ23" i="238"/>
  <c r="AO59" i="238"/>
  <c r="AO56" i="238"/>
  <c r="AO58" i="238"/>
  <c r="AH57" i="238"/>
  <c r="AO47" i="238"/>
  <c r="AH46" i="238"/>
  <c r="AO48" i="238"/>
  <c r="AO45" i="238"/>
  <c r="AQ58" i="238"/>
  <c r="AQ56" i="238"/>
  <c r="AH59" i="238"/>
  <c r="AQ57" i="238"/>
  <c r="AH26" i="239"/>
  <c r="AQ25" i="239"/>
  <c r="AQ24" i="239"/>
  <c r="AQ23" i="239"/>
  <c r="AH81" i="238"/>
  <c r="AQ78" i="238"/>
  <c r="AQ80" i="238"/>
  <c r="AQ79" i="238"/>
  <c r="AO91" i="238"/>
  <c r="AH90" i="238"/>
  <c r="AO89" i="238"/>
  <c r="AO93" i="238" s="1"/>
  <c r="AR90" i="238" s="1"/>
  <c r="AO92" i="238"/>
  <c r="AN15" i="239"/>
  <c r="AN14" i="239"/>
  <c r="AN13" i="239"/>
  <c r="AN16" i="239" s="1"/>
  <c r="AR12" i="239" s="1"/>
  <c r="AH12" i="239"/>
  <c r="AG17" i="239"/>
  <c r="AP15" i="239"/>
  <c r="AH14" i="239"/>
  <c r="AP13" i="239"/>
  <c r="AP12" i="239"/>
  <c r="AP16" i="239" s="1"/>
  <c r="AR14" i="239" s="1"/>
  <c r="AP26" i="239"/>
  <c r="AH25" i="239"/>
  <c r="AP24" i="239"/>
  <c r="AP23" i="239"/>
  <c r="AP27" i="239" s="1"/>
  <c r="AR25" i="239" s="1"/>
  <c r="AH48" i="239"/>
  <c r="AQ46" i="239"/>
  <c r="AQ47" i="239"/>
  <c r="AQ45" i="239"/>
  <c r="AQ49" i="239" s="1"/>
  <c r="AR48" i="239" s="1"/>
  <c r="AH70" i="239"/>
  <c r="AQ67" i="239"/>
  <c r="AQ69" i="239"/>
  <c r="AQ68" i="239"/>
  <c r="AH91" i="239"/>
  <c r="AP90" i="239"/>
  <c r="AP89" i="239"/>
  <c r="AP92" i="239"/>
  <c r="AP15" i="230"/>
  <c r="AH14" i="230"/>
  <c r="AP13" i="230"/>
  <c r="AP12" i="230"/>
  <c r="AP16" i="230" s="1"/>
  <c r="AR14" i="230" s="1"/>
  <c r="AP26" i="230"/>
  <c r="AH25" i="230"/>
  <c r="AP24" i="230"/>
  <c r="AP23" i="230"/>
  <c r="AP27" i="230" s="1"/>
  <c r="AR25" i="230" s="1"/>
  <c r="AN37" i="230"/>
  <c r="AN36" i="230"/>
  <c r="AN35" i="230"/>
  <c r="AH34" i="230"/>
  <c r="AG39" i="230"/>
  <c r="AN70" i="230"/>
  <c r="AH67" i="230"/>
  <c r="AG72" i="230"/>
  <c r="AN69" i="230"/>
  <c r="AN68" i="230"/>
  <c r="AN71" i="230" s="1"/>
  <c r="AR67" i="230" s="1"/>
  <c r="AO26" i="231"/>
  <c r="AO25" i="231"/>
  <c r="AH24" i="231"/>
  <c r="AO23" i="231"/>
  <c r="AO27" i="231" s="1"/>
  <c r="AR24" i="231" s="1"/>
  <c r="AN58" i="231"/>
  <c r="AH56" i="231"/>
  <c r="AG61" i="231"/>
  <c r="AN59" i="231"/>
  <c r="AN57" i="231"/>
  <c r="AP15" i="232"/>
  <c r="AH14" i="232"/>
  <c r="AP13" i="232"/>
  <c r="AP12" i="232"/>
  <c r="AG72" i="232"/>
  <c r="AN69" i="232"/>
  <c r="AN70" i="232"/>
  <c r="AH67" i="232"/>
  <c r="AN68" i="232"/>
  <c r="AN71" i="232" s="1"/>
  <c r="AR67" i="232" s="1"/>
  <c r="AO58" i="230"/>
  <c r="AH57" i="230"/>
  <c r="AO59" i="230"/>
  <c r="AO56" i="230"/>
  <c r="AO60" i="230" s="1"/>
  <c r="AR57" i="230" s="1"/>
  <c r="AN24" i="231"/>
  <c r="AH23" i="231"/>
  <c r="AG28" i="231"/>
  <c r="AN26" i="231"/>
  <c r="AN25" i="231"/>
  <c r="AG94" i="231"/>
  <c r="AN92" i="231"/>
  <c r="AN90" i="231"/>
  <c r="AH89" i="231"/>
  <c r="AN91" i="231"/>
  <c r="AH92" i="231"/>
  <c r="AQ90" i="231"/>
  <c r="AQ89" i="231"/>
  <c r="AQ91" i="231"/>
  <c r="AH13" i="232"/>
  <c r="AO12" i="232"/>
  <c r="AO15" i="232"/>
  <c r="AO14" i="232"/>
  <c r="AH15" i="232"/>
  <c r="AQ14" i="232"/>
  <c r="AQ13" i="232"/>
  <c r="AQ12" i="232"/>
  <c r="AQ16" i="232" s="1"/>
  <c r="AR15" i="232" s="1"/>
  <c r="AP26" i="232"/>
  <c r="AH25" i="232"/>
  <c r="AP24" i="232"/>
  <c r="AP23" i="232"/>
  <c r="AP27" i="232" s="1"/>
  <c r="AR25" i="232" s="1"/>
  <c r="AN81" i="232"/>
  <c r="AH78" i="232"/>
  <c r="AG83" i="232"/>
  <c r="AN80" i="232"/>
  <c r="AN79" i="232"/>
  <c r="AN82" i="232" s="1"/>
  <c r="AR78" i="232" s="1"/>
  <c r="AP15" i="233"/>
  <c r="AH14" i="233"/>
  <c r="AP13" i="233"/>
  <c r="AP12" i="233"/>
  <c r="AP16" i="233" s="1"/>
  <c r="AR14" i="233" s="1"/>
  <c r="AP26" i="233"/>
  <c r="AH25" i="233"/>
  <c r="AP24" i="233"/>
  <c r="AP23" i="233"/>
  <c r="AP27" i="233" s="1"/>
  <c r="AR25" i="233" s="1"/>
  <c r="AN37" i="233"/>
  <c r="AN36" i="233"/>
  <c r="AN35" i="233"/>
  <c r="AH34" i="233"/>
  <c r="AG39" i="233"/>
  <c r="AN70" i="233"/>
  <c r="AH67" i="233"/>
  <c r="AG72" i="233"/>
  <c r="AN69" i="233"/>
  <c r="AN68" i="233"/>
  <c r="AN71" i="233" s="1"/>
  <c r="AR67" i="233" s="1"/>
  <c r="AO26" i="234"/>
  <c r="AO25" i="234"/>
  <c r="AH24" i="234"/>
  <c r="AO23" i="234"/>
  <c r="AO27" i="234" s="1"/>
  <c r="AR24" i="234" s="1"/>
  <c r="AO47" i="234"/>
  <c r="AH46" i="234"/>
  <c r="AO48" i="234"/>
  <c r="AO45" i="234"/>
  <c r="AO49" i="234" s="1"/>
  <c r="AR46" i="234" s="1"/>
  <c r="AG83" i="234"/>
  <c r="AN81" i="234"/>
  <c r="AH78" i="234"/>
  <c r="AN80" i="234"/>
  <c r="AN79" i="234"/>
  <c r="AN82" i="234" s="1"/>
  <c r="AR78" i="234" s="1"/>
  <c r="AG94" i="232"/>
  <c r="AN92" i="232"/>
  <c r="AN90" i="232"/>
  <c r="AH89" i="232"/>
  <c r="AN91" i="232"/>
  <c r="AH92" i="232"/>
  <c r="AQ90" i="232"/>
  <c r="AQ89" i="232"/>
  <c r="AQ93" i="232" s="1"/>
  <c r="AR92" i="232" s="1"/>
  <c r="AQ91" i="232"/>
  <c r="AH13" i="233"/>
  <c r="AO12" i="233"/>
  <c r="AO15" i="233"/>
  <c r="AO14" i="233"/>
  <c r="AH15" i="233"/>
  <c r="AQ14" i="233"/>
  <c r="AQ13" i="233"/>
  <c r="AQ12" i="233"/>
  <c r="AH35" i="233"/>
  <c r="AO34" i="233"/>
  <c r="AO37" i="233"/>
  <c r="AO36" i="233"/>
  <c r="AP37" i="233"/>
  <c r="AH36" i="233"/>
  <c r="AP35" i="233"/>
  <c r="AP34" i="233"/>
  <c r="AG50" i="233"/>
  <c r="AN47" i="233"/>
  <c r="AH45" i="233"/>
  <c r="AN48" i="233"/>
  <c r="AN46" i="233"/>
  <c r="AN49" i="233" s="1"/>
  <c r="AR45" i="233" s="1"/>
  <c r="AH58" i="234"/>
  <c r="AP57" i="234"/>
  <c r="AP59" i="234"/>
  <c r="AP56" i="234"/>
  <c r="AP60" i="234" s="1"/>
  <c r="AR58" i="234" s="1"/>
  <c r="AN70" i="235"/>
  <c r="AH67" i="235"/>
  <c r="AG72" i="235"/>
  <c r="AN69" i="235"/>
  <c r="AN68" i="235"/>
  <c r="AO81" i="235"/>
  <c r="AH79" i="235"/>
  <c r="AO78" i="235"/>
  <c r="AO82" i="235" s="1"/>
  <c r="AR79" i="235" s="1"/>
  <c r="AO80" i="235"/>
  <c r="AG83" i="235"/>
  <c r="AN80" i="235"/>
  <c r="AN79" i="235"/>
  <c r="AN81" i="235"/>
  <c r="AH78" i="235"/>
  <c r="AV69" i="236"/>
  <c r="AM69" i="236"/>
  <c r="AH37" i="237"/>
  <c r="AQ36" i="237"/>
  <c r="AQ35" i="237"/>
  <c r="AQ34" i="237"/>
  <c r="AP48" i="236"/>
  <c r="AP45" i="236"/>
  <c r="AH47" i="236"/>
  <c r="AP46" i="236"/>
  <c r="AN81" i="236"/>
  <c r="AH78" i="236"/>
  <c r="AG83" i="236"/>
  <c r="AN80" i="236"/>
  <c r="AN79" i="236"/>
  <c r="AO91" i="236"/>
  <c r="AH90" i="236"/>
  <c r="AO89" i="236"/>
  <c r="AO93" i="236" s="1"/>
  <c r="AR90" i="236" s="1"/>
  <c r="AO92" i="236"/>
  <c r="AN15" i="237"/>
  <c r="AN13" i="237"/>
  <c r="AQ13" i="237"/>
  <c r="AQ12" i="237"/>
  <c r="AU14" i="237"/>
  <c r="AH58" i="238"/>
  <c r="AP57" i="238"/>
  <c r="AP59" i="238"/>
  <c r="AP56" i="238"/>
  <c r="AP60" i="238" s="1"/>
  <c r="AR58" i="238" s="1"/>
  <c r="AO70" i="238"/>
  <c r="AO69" i="238"/>
  <c r="AH68" i="238"/>
  <c r="AO67" i="238"/>
  <c r="AO71" i="238" s="1"/>
  <c r="AR68" i="238" s="1"/>
  <c r="AN58" i="238"/>
  <c r="AH56" i="238"/>
  <c r="AG61" i="238"/>
  <c r="AN59" i="238"/>
  <c r="AN57" i="238"/>
  <c r="AO81" i="239"/>
  <c r="AH79" i="239"/>
  <c r="AO80" i="239"/>
  <c r="AO78" i="239"/>
  <c r="AH80" i="239"/>
  <c r="AP78" i="239"/>
  <c r="AP81" i="239"/>
  <c r="AP79" i="239"/>
  <c r="AO26" i="230"/>
  <c r="AO25" i="230"/>
  <c r="AH24" i="230"/>
  <c r="AO23" i="230"/>
  <c r="AO27" i="230" s="1"/>
  <c r="AR24" i="230" s="1"/>
  <c r="AG61" i="230"/>
  <c r="AN59" i="230"/>
  <c r="AN57" i="230"/>
  <c r="AN58" i="230"/>
  <c r="AH56" i="230"/>
  <c r="AG83" i="230"/>
  <c r="AN80" i="230"/>
  <c r="AN79" i="230"/>
  <c r="AN82" i="230" s="1"/>
  <c r="AR78" i="230" s="1"/>
  <c r="AN81" i="230"/>
  <c r="AH78" i="230"/>
  <c r="AO47" i="231"/>
  <c r="AH46" i="231"/>
  <c r="AO48" i="231"/>
  <c r="AO45" i="231"/>
  <c r="AO49" i="231" s="1"/>
  <c r="AR46" i="231" s="1"/>
  <c r="AQ69" i="231"/>
  <c r="AQ68" i="231"/>
  <c r="AH70" i="231"/>
  <c r="AQ67" i="231"/>
  <c r="AQ71" i="231" s="1"/>
  <c r="AR70" i="231" s="1"/>
  <c r="AH59" i="232"/>
  <c r="AQ57" i="232"/>
  <c r="AQ58" i="232"/>
  <c r="AQ56" i="232"/>
  <c r="AQ60" i="232" s="1"/>
  <c r="AR59" i="232" s="1"/>
  <c r="AH13" i="230"/>
  <c r="AO12" i="230"/>
  <c r="AO15" i="230"/>
  <c r="AO14" i="230"/>
  <c r="AH15" i="230"/>
  <c r="AQ14" i="230"/>
  <c r="AQ13" i="230"/>
  <c r="AQ12" i="230"/>
  <c r="AQ16" i="230" s="1"/>
  <c r="AR15" i="230" s="1"/>
  <c r="AH35" i="230"/>
  <c r="AO34" i="230"/>
  <c r="AO37" i="230"/>
  <c r="AO36" i="230"/>
  <c r="AP37" i="230"/>
  <c r="AH36" i="230"/>
  <c r="AP35" i="230"/>
  <c r="AP34" i="230"/>
  <c r="AP38" i="230" s="1"/>
  <c r="AR36" i="230" s="1"/>
  <c r="AG50" i="230"/>
  <c r="AN47" i="230"/>
  <c r="AH45" i="230"/>
  <c r="AN48" i="230"/>
  <c r="AN46" i="230"/>
  <c r="AP59" i="230"/>
  <c r="AP56" i="230"/>
  <c r="AH58" i="230"/>
  <c r="AP57" i="230"/>
  <c r="AQ24" i="231"/>
  <c r="AQ23" i="231"/>
  <c r="AH26" i="231"/>
  <c r="AQ25" i="231"/>
  <c r="AH58" i="231"/>
  <c r="AP57" i="231"/>
  <c r="AP59" i="231"/>
  <c r="AP56" i="231"/>
  <c r="AN37" i="232"/>
  <c r="AN36" i="232"/>
  <c r="AN35" i="232"/>
  <c r="AN38" i="232" s="1"/>
  <c r="AR34" i="232" s="1"/>
  <c r="AH34" i="232"/>
  <c r="AG39" i="232"/>
  <c r="AH37" i="232"/>
  <c r="AQ36" i="232"/>
  <c r="AQ35" i="232"/>
  <c r="AQ34" i="232"/>
  <c r="AQ38" i="232" s="1"/>
  <c r="AR37" i="232" s="1"/>
  <c r="AG50" i="232"/>
  <c r="AN47" i="232"/>
  <c r="AH45" i="232"/>
  <c r="AN48" i="232"/>
  <c r="AN46" i="232"/>
  <c r="AO26" i="233"/>
  <c r="AO25" i="233"/>
  <c r="AH24" i="233"/>
  <c r="AO23" i="233"/>
  <c r="AG61" i="233"/>
  <c r="AN59" i="233"/>
  <c r="AN57" i="233"/>
  <c r="AN60" i="233" s="1"/>
  <c r="AR56" i="233" s="1"/>
  <c r="AN58" i="233"/>
  <c r="AH56" i="233"/>
  <c r="AG83" i="233"/>
  <c r="AN80" i="233"/>
  <c r="AN79" i="233"/>
  <c r="AN81" i="233"/>
  <c r="AH78" i="233"/>
  <c r="AN58" i="234"/>
  <c r="AH56" i="234"/>
  <c r="AG61" i="234"/>
  <c r="AN59" i="234"/>
  <c r="AN57" i="234"/>
  <c r="AN60" i="234" s="1"/>
  <c r="AR56" i="234" s="1"/>
  <c r="AH26" i="233"/>
  <c r="AQ25" i="233"/>
  <c r="AQ24" i="233"/>
  <c r="AQ23" i="233"/>
  <c r="AQ27" i="233" s="1"/>
  <c r="AR26" i="233" s="1"/>
  <c r="AO58" i="233"/>
  <c r="AH57" i="233"/>
  <c r="AO59" i="233"/>
  <c r="AO56" i="233"/>
  <c r="AO60" i="233" s="1"/>
  <c r="AR57" i="233" s="1"/>
  <c r="AO69" i="233"/>
  <c r="AO67" i="233"/>
  <c r="AO71" i="233" s="1"/>
  <c r="AR68" i="233" s="1"/>
  <c r="AO70" i="233"/>
  <c r="AH68" i="233"/>
  <c r="AP70" i="233"/>
  <c r="AP68" i="233"/>
  <c r="AH69" i="233"/>
  <c r="AP67" i="233"/>
  <c r="AP71" i="233" s="1"/>
  <c r="AR69" i="233" s="1"/>
  <c r="AN91" i="233"/>
  <c r="AG94" i="233"/>
  <c r="AN92" i="233"/>
  <c r="AN90" i="233"/>
  <c r="AN93" i="233" s="1"/>
  <c r="AR89" i="233" s="1"/>
  <c r="AH89" i="233"/>
  <c r="AQ91" i="233"/>
  <c r="AH92" i="233"/>
  <c r="AQ90" i="233"/>
  <c r="AQ89" i="233"/>
  <c r="AO15" i="234"/>
  <c r="AO14" i="234"/>
  <c r="AH13" i="234"/>
  <c r="AO12" i="234"/>
  <c r="AH15" i="234"/>
  <c r="AQ14" i="234"/>
  <c r="AQ13" i="234"/>
  <c r="AQ12" i="234"/>
  <c r="AO37" i="234"/>
  <c r="AO36" i="234"/>
  <c r="AH35" i="234"/>
  <c r="AO34" i="234"/>
  <c r="AP35" i="234"/>
  <c r="AP34" i="234"/>
  <c r="AP37" i="234"/>
  <c r="AH36" i="234"/>
  <c r="AN48" i="234"/>
  <c r="AN46" i="234"/>
  <c r="AG50" i="234"/>
  <c r="AN47" i="234"/>
  <c r="AH45" i="234"/>
  <c r="AO59" i="234"/>
  <c r="AO56" i="234"/>
  <c r="AO60" i="234" s="1"/>
  <c r="AR57" i="234" s="1"/>
  <c r="AO58" i="234"/>
  <c r="AH57" i="234"/>
  <c r="AN91" i="234"/>
  <c r="AG94" i="234"/>
  <c r="AN92" i="234"/>
  <c r="AN90" i="234"/>
  <c r="AN93" i="234" s="1"/>
  <c r="AR89" i="234" s="1"/>
  <c r="AH89" i="234"/>
  <c r="AQ91" i="234"/>
  <c r="AH92" i="234"/>
  <c r="AQ90" i="234"/>
  <c r="AQ89" i="234"/>
  <c r="AO15" i="235"/>
  <c r="AO14" i="235"/>
  <c r="AH13" i="235"/>
  <c r="AO12" i="235"/>
  <c r="AH15" i="235"/>
  <c r="AQ14" i="235"/>
  <c r="AQ13" i="235"/>
  <c r="AQ12" i="235"/>
  <c r="AG28" i="235"/>
  <c r="AN26" i="235"/>
  <c r="AN25" i="235"/>
  <c r="AN24" i="235"/>
  <c r="AH23" i="235"/>
  <c r="AH37" i="236"/>
  <c r="AQ35" i="236"/>
  <c r="AQ34" i="236"/>
  <c r="AQ36" i="236"/>
  <c r="AQ58" i="236"/>
  <c r="AQ56" i="236"/>
  <c r="AH59" i="236"/>
  <c r="AQ57" i="236"/>
  <c r="AG61" i="235"/>
  <c r="AN59" i="235"/>
  <c r="AN57" i="235"/>
  <c r="AN58" i="235"/>
  <c r="AH56" i="235"/>
  <c r="AO92" i="235"/>
  <c r="AH90" i="235"/>
  <c r="AO91" i="235"/>
  <c r="AO89" i="235"/>
  <c r="AO37" i="236"/>
  <c r="AO36" i="236"/>
  <c r="AH35" i="236"/>
  <c r="AO34" i="236"/>
  <c r="AN68" i="236"/>
  <c r="AN70" i="236"/>
  <c r="AH70" i="235"/>
  <c r="AQ67" i="235"/>
  <c r="AQ69" i="235"/>
  <c r="AQ68" i="235"/>
  <c r="AU69" i="236"/>
  <c r="AG69" i="236"/>
  <c r="AN25" i="237"/>
  <c r="AN24" i="237"/>
  <c r="AV47" i="235"/>
  <c r="AM47" i="235"/>
  <c r="AQ69" i="236"/>
  <c r="AQ68" i="236"/>
  <c r="AH70" i="236"/>
  <c r="AQ67" i="236"/>
  <c r="AO80" i="236"/>
  <c r="AO78" i="236"/>
  <c r="AO81" i="236"/>
  <c r="AH79" i="236"/>
  <c r="AP81" i="236"/>
  <c r="AP79" i="236"/>
  <c r="AH80" i="236"/>
  <c r="AP78" i="236"/>
  <c r="AP92" i="236"/>
  <c r="AH91" i="236"/>
  <c r="AP90" i="236"/>
  <c r="AP89" i="236"/>
  <c r="AO48" i="237"/>
  <c r="AO45" i="237"/>
  <c r="AO47" i="237"/>
  <c r="AH46" i="237"/>
  <c r="AV14" i="237"/>
  <c r="AM14" i="237"/>
  <c r="AG14" i="237" s="1"/>
  <c r="AU26" i="237"/>
  <c r="AO58" i="237"/>
  <c r="AH57" i="237"/>
  <c r="AO59" i="237"/>
  <c r="AO56" i="237"/>
  <c r="AH48" i="238"/>
  <c r="AQ46" i="238"/>
  <c r="AQ47" i="238"/>
  <c r="AQ45" i="238"/>
  <c r="AP26" i="238"/>
  <c r="AH25" i="238"/>
  <c r="AP24" i="238"/>
  <c r="AP23" i="238"/>
  <c r="AO80" i="238"/>
  <c r="AO78" i="238"/>
  <c r="AO81" i="238"/>
  <c r="AH79" i="238"/>
  <c r="AP81" i="238"/>
  <c r="AP79" i="238"/>
  <c r="AH80" i="238"/>
  <c r="AP78" i="238"/>
  <c r="AG39" i="239"/>
  <c r="AN37" i="239"/>
  <c r="AN36" i="239"/>
  <c r="AN35" i="239"/>
  <c r="AH34" i="239"/>
  <c r="AH37" i="239"/>
  <c r="AQ36" i="239"/>
  <c r="AQ35" i="239"/>
  <c r="AQ34" i="239"/>
  <c r="AQ38" i="239" s="1"/>
  <c r="AR37" i="239" s="1"/>
  <c r="AP48" i="239"/>
  <c r="AP45" i="239"/>
  <c r="AH47" i="239"/>
  <c r="AP46" i="239"/>
  <c r="AO58" i="239"/>
  <c r="AH57" i="239"/>
  <c r="AO59" i="239"/>
  <c r="AO56" i="239"/>
  <c r="AO60" i="239" s="1"/>
  <c r="AR57" i="239" s="1"/>
  <c r="AQ80" i="239"/>
  <c r="AQ79" i="239"/>
  <c r="AH81" i="239"/>
  <c r="AQ78" i="239"/>
  <c r="AQ82" i="239" s="1"/>
  <c r="AR81" i="239" s="1"/>
  <c r="AH26" i="232"/>
  <c r="AQ25" i="232"/>
  <c r="AQ24" i="232"/>
  <c r="AQ23" i="232"/>
  <c r="AQ27" i="232" s="1"/>
  <c r="AR26" i="232" s="1"/>
  <c r="AS26" i="232" s="1"/>
  <c r="AH35" i="232"/>
  <c r="AO34" i="232"/>
  <c r="AO37" i="232"/>
  <c r="AO36" i="232"/>
  <c r="AP37" i="232"/>
  <c r="AH36" i="232"/>
  <c r="AP35" i="232"/>
  <c r="AP34" i="232"/>
  <c r="AP38" i="232" s="1"/>
  <c r="AR36" i="232" s="1"/>
  <c r="AH47" i="232"/>
  <c r="AP46" i="232"/>
  <c r="AP48" i="232"/>
  <c r="AP45" i="232"/>
  <c r="AP49" i="232" s="1"/>
  <c r="AR47" i="232" s="1"/>
  <c r="AH26" i="230"/>
  <c r="AQ25" i="230"/>
  <c r="AQ24" i="230"/>
  <c r="AQ23" i="230"/>
  <c r="AQ27" i="230" s="1"/>
  <c r="AR26" i="230" s="1"/>
  <c r="AO58" i="232"/>
  <c r="AH57" i="232"/>
  <c r="AO59" i="232"/>
  <c r="AO56" i="232"/>
  <c r="AO60" i="232" s="1"/>
  <c r="AR57" i="232" s="1"/>
  <c r="AH69" i="232"/>
  <c r="AP70" i="232"/>
  <c r="AP68" i="232"/>
  <c r="AP67" i="232"/>
  <c r="AP71" i="232" s="1"/>
  <c r="AR69" i="232" s="1"/>
  <c r="AO81" i="233"/>
  <c r="AH79" i="233"/>
  <c r="AO80" i="233"/>
  <c r="AO78" i="233"/>
  <c r="AO82" i="233" s="1"/>
  <c r="AR79" i="233" s="1"/>
  <c r="AH80" i="233"/>
  <c r="AP78" i="233"/>
  <c r="AP81" i="233"/>
  <c r="AP79" i="233"/>
  <c r="AH48" i="234"/>
  <c r="AQ46" i="234"/>
  <c r="AQ47" i="234"/>
  <c r="AQ45" i="234"/>
  <c r="AQ49" i="234" s="1"/>
  <c r="AR48" i="234" s="1"/>
  <c r="AO70" i="234"/>
  <c r="AH68" i="234"/>
  <c r="AO69" i="234"/>
  <c r="AO67" i="234"/>
  <c r="AO71" i="234" s="1"/>
  <c r="AR68" i="234" s="1"/>
  <c r="AH69" i="234"/>
  <c r="AP67" i="234"/>
  <c r="AP70" i="234"/>
  <c r="AP68" i="234"/>
  <c r="AN91" i="235"/>
  <c r="AG94" i="235"/>
  <c r="AH89" i="235"/>
  <c r="AN92" i="235"/>
  <c r="AN90" i="235"/>
  <c r="AQ91" i="235"/>
  <c r="AH92" i="235"/>
  <c r="AQ90" i="235"/>
  <c r="AQ89" i="235"/>
  <c r="AO15" i="236"/>
  <c r="AO14" i="236"/>
  <c r="AH13" i="236"/>
  <c r="AO12" i="236"/>
  <c r="AH15" i="236"/>
  <c r="AQ13" i="236"/>
  <c r="AQ12" i="236"/>
  <c r="AQ16" i="236" s="1"/>
  <c r="AR15" i="236" s="1"/>
  <c r="AQ14" i="236"/>
  <c r="AG39" i="236"/>
  <c r="AN36" i="236"/>
  <c r="AH34" i="236"/>
  <c r="AN37" i="236"/>
  <c r="AN35" i="236"/>
  <c r="AN38" i="236" s="1"/>
  <c r="AR34" i="236" s="1"/>
  <c r="AH91" i="234"/>
  <c r="AP90" i="234"/>
  <c r="AP89" i="234"/>
  <c r="AP92" i="234"/>
  <c r="AP26" i="235"/>
  <c r="AH25" i="235"/>
  <c r="AP24" i="235"/>
  <c r="AP23" i="235"/>
  <c r="AP27" i="235" s="1"/>
  <c r="AR25" i="235" s="1"/>
  <c r="AH59" i="235"/>
  <c r="AQ57" i="235"/>
  <c r="AQ58" i="235"/>
  <c r="AQ56" i="235"/>
  <c r="AQ60" i="235" s="1"/>
  <c r="AR59" i="235" s="1"/>
  <c r="AU47" i="235"/>
  <c r="AG47" i="235"/>
  <c r="AO58" i="235"/>
  <c r="AH57" i="235"/>
  <c r="AO59" i="235"/>
  <c r="AO56" i="235"/>
  <c r="AO60" i="235" s="1"/>
  <c r="AR57" i="235" s="1"/>
  <c r="AH35" i="237"/>
  <c r="AO34" i="237"/>
  <c r="AO37" i="237"/>
  <c r="AO36" i="237"/>
  <c r="AH70" i="237"/>
  <c r="AQ67" i="237"/>
  <c r="AQ69" i="237"/>
  <c r="AQ68" i="237"/>
  <c r="AV26" i="237"/>
  <c r="AM26" i="237"/>
  <c r="AG26" i="237" s="1"/>
  <c r="AO81" i="237"/>
  <c r="AH79" i="237"/>
  <c r="AO80" i="237"/>
  <c r="AO78" i="237"/>
  <c r="AO82" i="237" s="1"/>
  <c r="AR79" i="237" s="1"/>
  <c r="AH80" i="237"/>
  <c r="AP78" i="237"/>
  <c r="AP81" i="237"/>
  <c r="AP79" i="237"/>
  <c r="AN24" i="238"/>
  <c r="AG28" i="238"/>
  <c r="AN26" i="238"/>
  <c r="AN25" i="238"/>
  <c r="AH23" i="238"/>
  <c r="AG94" i="238"/>
  <c r="AN92" i="238"/>
  <c r="AN90" i="238"/>
  <c r="AH89" i="238"/>
  <c r="AN91" i="238"/>
  <c r="AH92" i="238"/>
  <c r="AQ90" i="238"/>
  <c r="AQ89" i="238"/>
  <c r="AQ91" i="238"/>
  <c r="AH13" i="239"/>
  <c r="AO12" i="239"/>
  <c r="AO15" i="239"/>
  <c r="AO14" i="239"/>
  <c r="AH15" i="239"/>
  <c r="AQ14" i="239"/>
  <c r="AQ13" i="239"/>
  <c r="AQ12" i="239"/>
  <c r="AQ16" i="239" s="1"/>
  <c r="AR15" i="239" s="1"/>
  <c r="AN81" i="238"/>
  <c r="AH78" i="238"/>
  <c r="AG83" i="238"/>
  <c r="AN80" i="238"/>
  <c r="AN79" i="238"/>
  <c r="AO47" i="239"/>
  <c r="AH46" i="239"/>
  <c r="AO48" i="239"/>
  <c r="AO45" i="239"/>
  <c r="AH59" i="239"/>
  <c r="AQ57" i="239"/>
  <c r="AQ58" i="239"/>
  <c r="AQ56" i="239"/>
  <c r="AG72" i="239"/>
  <c r="AN70" i="239"/>
  <c r="AH67" i="239"/>
  <c r="AN69" i="239"/>
  <c r="AN68" i="239"/>
  <c r="AN71" i="239" s="1"/>
  <c r="AR67" i="239" s="1"/>
  <c r="AQ47" i="220"/>
  <c r="AQ45" i="220"/>
  <c r="AH48" i="220"/>
  <c r="AQ46" i="220"/>
  <c r="AO59" i="221"/>
  <c r="AO56" i="221"/>
  <c r="AO58" i="221"/>
  <c r="AH57" i="221"/>
  <c r="AQ80" i="221"/>
  <c r="AQ79" i="221"/>
  <c r="AH81" i="221"/>
  <c r="AQ78" i="221"/>
  <c r="AO92" i="221"/>
  <c r="AO91" i="221"/>
  <c r="AH90" i="221"/>
  <c r="AO89" i="221"/>
  <c r="AG17" i="222"/>
  <c r="AN15" i="222"/>
  <c r="AN14" i="222"/>
  <c r="AN13" i="222"/>
  <c r="AH12" i="222"/>
  <c r="AH37" i="222"/>
  <c r="AQ36" i="222"/>
  <c r="AQ35" i="222"/>
  <c r="AQ34" i="222"/>
  <c r="AQ38" i="222" s="1"/>
  <c r="AR37" i="222" s="1"/>
  <c r="AP48" i="222"/>
  <c r="AP45" i="222"/>
  <c r="AH47" i="222"/>
  <c r="AP46" i="222"/>
  <c r="AQ58" i="222"/>
  <c r="AQ56" i="222"/>
  <c r="AH59" i="222"/>
  <c r="AQ57" i="222"/>
  <c r="AO80" i="222"/>
  <c r="AO78" i="222"/>
  <c r="AO82" i="222" s="1"/>
  <c r="AR79" i="222" s="1"/>
  <c r="AO81" i="222"/>
  <c r="AH79" i="222"/>
  <c r="AP81" i="222"/>
  <c r="AP79" i="222"/>
  <c r="AH80" i="222"/>
  <c r="AP78" i="222"/>
  <c r="AP82" i="222" s="1"/>
  <c r="AR80" i="222" s="1"/>
  <c r="AQ47" i="223"/>
  <c r="AQ45" i="223"/>
  <c r="AH48" i="223"/>
  <c r="AQ46" i="223"/>
  <c r="AO59" i="225"/>
  <c r="AO56" i="225"/>
  <c r="AO60" i="225" s="1"/>
  <c r="AR57" i="225" s="1"/>
  <c r="AO58" i="225"/>
  <c r="AH57" i="225"/>
  <c r="AQ47" i="226"/>
  <c r="AQ45" i="226"/>
  <c r="AH48" i="226"/>
  <c r="AQ46" i="226"/>
  <c r="AO69" i="226"/>
  <c r="AO67" i="226"/>
  <c r="AO71" i="226" s="1"/>
  <c r="AR68" i="226" s="1"/>
  <c r="AO70" i="226"/>
  <c r="AH68" i="226"/>
  <c r="AP70" i="226"/>
  <c r="AP68" i="226"/>
  <c r="AH69" i="226"/>
  <c r="AP67" i="226"/>
  <c r="AP71" i="226" s="1"/>
  <c r="AR69" i="226" s="1"/>
  <c r="AN91" i="226"/>
  <c r="AG94" i="226"/>
  <c r="AN92" i="226"/>
  <c r="AN90" i="226"/>
  <c r="AN93" i="226" s="1"/>
  <c r="AR89" i="226" s="1"/>
  <c r="AH89" i="226"/>
  <c r="AQ91" i="226"/>
  <c r="AH92" i="226"/>
  <c r="AQ90" i="226"/>
  <c r="AQ89" i="226"/>
  <c r="AO15" i="227"/>
  <c r="AO14" i="227"/>
  <c r="AH13" i="227"/>
  <c r="AO12" i="227"/>
  <c r="AO48" i="226"/>
  <c r="AO45" i="226"/>
  <c r="AO47" i="226"/>
  <c r="AH46" i="226"/>
  <c r="AP59" i="227"/>
  <c r="AP56" i="227"/>
  <c r="AH58" i="227"/>
  <c r="AP57" i="227"/>
  <c r="AO26" i="228"/>
  <c r="AO25" i="228"/>
  <c r="AH24" i="228"/>
  <c r="AO23" i="228"/>
  <c r="AO48" i="227"/>
  <c r="AO45" i="227"/>
  <c r="AO47" i="227"/>
  <c r="AH46" i="227"/>
  <c r="AP59" i="228"/>
  <c r="AP56" i="228"/>
  <c r="AH58" i="228"/>
  <c r="AP57" i="228"/>
  <c r="AO69" i="228"/>
  <c r="AO70" i="228"/>
  <c r="AO67" i="228"/>
  <c r="AO71" i="228" s="1"/>
  <c r="AR68" i="228" s="1"/>
  <c r="AH68" i="228"/>
  <c r="AP59" i="229"/>
  <c r="AP56" i="229"/>
  <c r="AH58" i="229"/>
  <c r="AP57" i="229"/>
  <c r="AO48" i="220"/>
  <c r="AO45" i="220"/>
  <c r="AO47" i="220"/>
  <c r="AH46" i="220"/>
  <c r="AQ80" i="220"/>
  <c r="AQ79" i="220"/>
  <c r="AH81" i="220"/>
  <c r="AQ78" i="220"/>
  <c r="AO92" i="220"/>
  <c r="AO91" i="220"/>
  <c r="AH90" i="220"/>
  <c r="AO89" i="220"/>
  <c r="AG17" i="221"/>
  <c r="AN15" i="221"/>
  <c r="AN14" i="221"/>
  <c r="AN13" i="221"/>
  <c r="AH12" i="221"/>
  <c r="AP13" i="221"/>
  <c r="AP12" i="221"/>
  <c r="AP16" i="221" s="1"/>
  <c r="AR14" i="221" s="1"/>
  <c r="AP15" i="221"/>
  <c r="AH14" i="221"/>
  <c r="AP26" i="221"/>
  <c r="AH25" i="221"/>
  <c r="AP24" i="221"/>
  <c r="AP23" i="221"/>
  <c r="AP27" i="221" s="1"/>
  <c r="AR25" i="221" s="1"/>
  <c r="AG39" i="221"/>
  <c r="AN37" i="221"/>
  <c r="AN36" i="221"/>
  <c r="AN35" i="221"/>
  <c r="AN38" i="221" s="1"/>
  <c r="AR34" i="221" s="1"/>
  <c r="AH34" i="221"/>
  <c r="AH37" i="221"/>
  <c r="AQ36" i="221"/>
  <c r="AQ35" i="221"/>
  <c r="AQ34" i="221"/>
  <c r="AP48" i="221"/>
  <c r="AP45" i="221"/>
  <c r="AH47" i="221"/>
  <c r="AP46" i="221"/>
  <c r="AO69" i="220"/>
  <c r="AO67" i="220"/>
  <c r="AO70" i="220"/>
  <c r="AH68" i="220"/>
  <c r="AP70" i="220"/>
  <c r="AP68" i="220"/>
  <c r="AH69" i="220"/>
  <c r="AP67" i="220"/>
  <c r="AN91" i="220"/>
  <c r="AG94" i="220"/>
  <c r="AN92" i="220"/>
  <c r="AN90" i="220"/>
  <c r="AH89" i="220"/>
  <c r="AQ91" i="220"/>
  <c r="AH92" i="220"/>
  <c r="AQ90" i="220"/>
  <c r="AQ89" i="220"/>
  <c r="AQ93" i="220" s="1"/>
  <c r="AR92" i="220" s="1"/>
  <c r="AO15" i="221"/>
  <c r="AO14" i="221"/>
  <c r="AH13" i="221"/>
  <c r="AO12" i="221"/>
  <c r="AO16" i="221" s="1"/>
  <c r="AR13" i="221" s="1"/>
  <c r="AH15" i="221"/>
  <c r="AQ14" i="221"/>
  <c r="AQ13" i="221"/>
  <c r="AQ12" i="221"/>
  <c r="AQ16" i="221" s="1"/>
  <c r="AR15" i="221" s="1"/>
  <c r="AO37" i="221"/>
  <c r="AO36" i="221"/>
  <c r="AH35" i="221"/>
  <c r="AO34" i="221"/>
  <c r="AO38" i="221" s="1"/>
  <c r="AR35" i="221" s="1"/>
  <c r="AP35" i="221"/>
  <c r="AP34" i="221"/>
  <c r="AP38" i="221" s="1"/>
  <c r="AR36" i="221" s="1"/>
  <c r="AP37" i="221"/>
  <c r="AH36" i="221"/>
  <c r="AN48" i="221"/>
  <c r="AN46" i="221"/>
  <c r="AG50" i="221"/>
  <c r="AN47" i="221"/>
  <c r="AH45" i="221"/>
  <c r="AO48" i="223"/>
  <c r="AO45" i="223"/>
  <c r="AO47" i="223"/>
  <c r="AH46" i="223"/>
  <c r="AQ24" i="222"/>
  <c r="AQ23" i="222"/>
  <c r="AH26" i="222"/>
  <c r="AQ25" i="222"/>
  <c r="AO69" i="223"/>
  <c r="AO67" i="223"/>
  <c r="AO70" i="223"/>
  <c r="AH68" i="223"/>
  <c r="AP70" i="223"/>
  <c r="AP68" i="223"/>
  <c r="AH69" i="223"/>
  <c r="AP67" i="223"/>
  <c r="AO26" i="224"/>
  <c r="AO25" i="224"/>
  <c r="AH24" i="224"/>
  <c r="AO23" i="224"/>
  <c r="AG61" i="224"/>
  <c r="AN59" i="224"/>
  <c r="AN57" i="224"/>
  <c r="AN60" i="224" s="1"/>
  <c r="AR56" i="224" s="1"/>
  <c r="AN58" i="224"/>
  <c r="AH56" i="224"/>
  <c r="AG83" i="224"/>
  <c r="AN80" i="224"/>
  <c r="AN79" i="224"/>
  <c r="AN81" i="224"/>
  <c r="AH78" i="224"/>
  <c r="AP13" i="225"/>
  <c r="AP12" i="225"/>
  <c r="AP15" i="225"/>
  <c r="AH14" i="225"/>
  <c r="AP26" i="225"/>
  <c r="AH25" i="225"/>
  <c r="AP24" i="225"/>
  <c r="AP23" i="225"/>
  <c r="AG39" i="225"/>
  <c r="AN37" i="225"/>
  <c r="AN36" i="225"/>
  <c r="AN35" i="225"/>
  <c r="AH34" i="225"/>
  <c r="AQ58" i="225"/>
  <c r="AQ56" i="225"/>
  <c r="AH59" i="225"/>
  <c r="AQ57" i="225"/>
  <c r="AQ69" i="225"/>
  <c r="AQ68" i="225"/>
  <c r="AH70" i="225"/>
  <c r="AQ67" i="225"/>
  <c r="AQ71" i="225" s="1"/>
  <c r="AR70" i="225" s="1"/>
  <c r="AQ47" i="224"/>
  <c r="AQ45" i="224"/>
  <c r="AH48" i="224"/>
  <c r="AQ46" i="224"/>
  <c r="AO69" i="224"/>
  <c r="AO67" i="224"/>
  <c r="AO71" i="224" s="1"/>
  <c r="AR68" i="224" s="1"/>
  <c r="AO70" i="224"/>
  <c r="AH68" i="224"/>
  <c r="AP70" i="224"/>
  <c r="AP68" i="224"/>
  <c r="AH69" i="224"/>
  <c r="AP67" i="224"/>
  <c r="AP71" i="224" s="1"/>
  <c r="AR69" i="224" s="1"/>
  <c r="AN91" i="224"/>
  <c r="AG94" i="224"/>
  <c r="AN92" i="224"/>
  <c r="AN90" i="224"/>
  <c r="AN93" i="224" s="1"/>
  <c r="AR89" i="224" s="1"/>
  <c r="AH89" i="224"/>
  <c r="AQ91" i="224"/>
  <c r="AH92" i="224"/>
  <c r="AQ90" i="224"/>
  <c r="AQ89" i="224"/>
  <c r="AO15" i="225"/>
  <c r="AO14" i="225"/>
  <c r="AH13" i="225"/>
  <c r="AO12" i="225"/>
  <c r="AH15" i="225"/>
  <c r="AQ14" i="225"/>
  <c r="AQ13" i="225"/>
  <c r="AQ12" i="225"/>
  <c r="AO37" i="225"/>
  <c r="AO36" i="225"/>
  <c r="AH35" i="225"/>
  <c r="AO34" i="225"/>
  <c r="AP35" i="225"/>
  <c r="AP34" i="225"/>
  <c r="AP37" i="225"/>
  <c r="AH36" i="225"/>
  <c r="AN48" i="225"/>
  <c r="AN46" i="225"/>
  <c r="AG50" i="225"/>
  <c r="AN47" i="225"/>
  <c r="AH45" i="225"/>
  <c r="AG28" i="227"/>
  <c r="AN26" i="227"/>
  <c r="AN25" i="227"/>
  <c r="AN24" i="227"/>
  <c r="AN27" i="227" s="1"/>
  <c r="AR23" i="227" s="1"/>
  <c r="AH23" i="227"/>
  <c r="AO48" i="228"/>
  <c r="AO45" i="228"/>
  <c r="AO47" i="228"/>
  <c r="AH46" i="228"/>
  <c r="AP70" i="228"/>
  <c r="AH69" i="228"/>
  <c r="AP68" i="228"/>
  <c r="AP67" i="228"/>
  <c r="AQ24" i="229"/>
  <c r="AQ23" i="229"/>
  <c r="AH26" i="229"/>
  <c r="AQ25" i="229"/>
  <c r="AQ80" i="228"/>
  <c r="AQ79" i="228"/>
  <c r="AH81" i="228"/>
  <c r="AQ78" i="228"/>
  <c r="AO92" i="228"/>
  <c r="AO91" i="228"/>
  <c r="AH90" i="228"/>
  <c r="AO89" i="228"/>
  <c r="AG17" i="229"/>
  <c r="AN15" i="229"/>
  <c r="AN14" i="229"/>
  <c r="AN13" i="229"/>
  <c r="AH12" i="229"/>
  <c r="AP13" i="229"/>
  <c r="AP12" i="229"/>
  <c r="AP16" i="229" s="1"/>
  <c r="AR14" i="229" s="1"/>
  <c r="AP15" i="229"/>
  <c r="AH14" i="229"/>
  <c r="AP26" i="229"/>
  <c r="AH25" i="229"/>
  <c r="AP24" i="229"/>
  <c r="AP23" i="229"/>
  <c r="AP27" i="229" s="1"/>
  <c r="AR25" i="229" s="1"/>
  <c r="AO37" i="229"/>
  <c r="AO36" i="229"/>
  <c r="AH35" i="229"/>
  <c r="AO34" i="229"/>
  <c r="AO38" i="229" s="1"/>
  <c r="AR35" i="229" s="1"/>
  <c r="AP35" i="229"/>
  <c r="AP34" i="229"/>
  <c r="AP38" i="229" s="1"/>
  <c r="AR36" i="229" s="1"/>
  <c r="AP37" i="229"/>
  <c r="AH36" i="229"/>
  <c r="AG50" i="229"/>
  <c r="AN48" i="229"/>
  <c r="AN46" i="229"/>
  <c r="AN47" i="229"/>
  <c r="AH45" i="229"/>
  <c r="AO69" i="229"/>
  <c r="AO67" i="229"/>
  <c r="AO70" i="229"/>
  <c r="AH68" i="229"/>
  <c r="AP70" i="229"/>
  <c r="AP68" i="229"/>
  <c r="AH69" i="229"/>
  <c r="AP67" i="229"/>
  <c r="AG61" i="229"/>
  <c r="AN59" i="229"/>
  <c r="AN57" i="229"/>
  <c r="AN60" i="229" s="1"/>
  <c r="AR56" i="229" s="1"/>
  <c r="AN58" i="229"/>
  <c r="AH56" i="229"/>
  <c r="AG83" i="229"/>
  <c r="AN80" i="229"/>
  <c r="AN79" i="229"/>
  <c r="AN81" i="229"/>
  <c r="AH78" i="229"/>
  <c r="AN91" i="229"/>
  <c r="AG94" i="229"/>
  <c r="AN92" i="229"/>
  <c r="AN90" i="229"/>
  <c r="AH89" i="229"/>
  <c r="AQ91" i="229"/>
  <c r="AH92" i="229"/>
  <c r="AQ90" i="229"/>
  <c r="AQ89" i="229"/>
  <c r="AQ93" i="229" s="1"/>
  <c r="AR92" i="229" s="1"/>
  <c r="AO92" i="229"/>
  <c r="AO91" i="229"/>
  <c r="AH90" i="229"/>
  <c r="AO89" i="229"/>
  <c r="AO93" i="229" s="1"/>
  <c r="AR90" i="229" s="1"/>
  <c r="AN15" i="220"/>
  <c r="AN14" i="220"/>
  <c r="AN13" i="220"/>
  <c r="AH12" i="220"/>
  <c r="AG17" i="220"/>
  <c r="AH37" i="220"/>
  <c r="AQ36" i="220"/>
  <c r="AQ35" i="220"/>
  <c r="AQ34" i="220"/>
  <c r="AH47" i="220"/>
  <c r="AP46" i="220"/>
  <c r="AP48" i="220"/>
  <c r="AP45" i="220"/>
  <c r="AH59" i="220"/>
  <c r="AQ57" i="220"/>
  <c r="AQ58" i="220"/>
  <c r="AQ56" i="220"/>
  <c r="AH70" i="220"/>
  <c r="AQ67" i="220"/>
  <c r="AQ69" i="220"/>
  <c r="AQ68" i="220"/>
  <c r="AH91" i="220"/>
  <c r="AP90" i="220"/>
  <c r="AP89" i="220"/>
  <c r="AP93" i="220" s="1"/>
  <c r="AR91" i="220" s="1"/>
  <c r="AP92" i="220"/>
  <c r="AO26" i="221"/>
  <c r="AO25" i="221"/>
  <c r="AH24" i="221"/>
  <c r="AO23" i="221"/>
  <c r="AO47" i="221"/>
  <c r="AH46" i="221"/>
  <c r="AO48" i="221"/>
  <c r="AO45" i="221"/>
  <c r="AQ58" i="221"/>
  <c r="AQ56" i="221"/>
  <c r="AH59" i="221"/>
  <c r="AQ57" i="221"/>
  <c r="AG28" i="220"/>
  <c r="AN26" i="220"/>
  <c r="AN25" i="220"/>
  <c r="AN24" i="220"/>
  <c r="AH23" i="220"/>
  <c r="AO81" i="220"/>
  <c r="AH79" i="220"/>
  <c r="AO80" i="220"/>
  <c r="AO78" i="220"/>
  <c r="AO82" i="220" s="1"/>
  <c r="AR79" i="220" s="1"/>
  <c r="AH80" i="220"/>
  <c r="AP78" i="220"/>
  <c r="AP81" i="220"/>
  <c r="AP79" i="220"/>
  <c r="AH48" i="221"/>
  <c r="AQ46" i="221"/>
  <c r="AQ47" i="221"/>
  <c r="AQ45" i="221"/>
  <c r="AQ49" i="221" s="1"/>
  <c r="AR48" i="221" s="1"/>
  <c r="AG83" i="221"/>
  <c r="AN80" i="221"/>
  <c r="AN79" i="221"/>
  <c r="AN81" i="221"/>
  <c r="AH78" i="221"/>
  <c r="AP13" i="222"/>
  <c r="AP12" i="222"/>
  <c r="AP15" i="222"/>
  <c r="AH14" i="222"/>
  <c r="AP26" i="222"/>
  <c r="AH25" i="222"/>
  <c r="AP24" i="222"/>
  <c r="AP23" i="222"/>
  <c r="AG39" i="222"/>
  <c r="AN37" i="222"/>
  <c r="AN36" i="222"/>
  <c r="AN35" i="222"/>
  <c r="AH34" i="222"/>
  <c r="AG72" i="222"/>
  <c r="AN69" i="222"/>
  <c r="AN68" i="222"/>
  <c r="AN70" i="222"/>
  <c r="AH67" i="222"/>
  <c r="AN81" i="222"/>
  <c r="AH78" i="222"/>
  <c r="AG83" i="222"/>
  <c r="AN80" i="222"/>
  <c r="AN79" i="222"/>
  <c r="AN82" i="222" s="1"/>
  <c r="AR78" i="222" s="1"/>
  <c r="AP15" i="223"/>
  <c r="AH14" i="223"/>
  <c r="AP13" i="223"/>
  <c r="AP12" i="223"/>
  <c r="AP16" i="223" s="1"/>
  <c r="AR14" i="223" s="1"/>
  <c r="AH37" i="223"/>
  <c r="AQ36" i="223"/>
  <c r="AQ35" i="223"/>
  <c r="AQ34" i="223"/>
  <c r="AQ38" i="223" s="1"/>
  <c r="AR37" i="223" s="1"/>
  <c r="AH47" i="223"/>
  <c r="AP46" i="223"/>
  <c r="AP48" i="223"/>
  <c r="AP45" i="223"/>
  <c r="AP49" i="223" s="1"/>
  <c r="AR47" i="223" s="1"/>
  <c r="AG61" i="223"/>
  <c r="AN59" i="223"/>
  <c r="AN57" i="223"/>
  <c r="AN58" i="223"/>
  <c r="AH56" i="223"/>
  <c r="AN81" i="223"/>
  <c r="AG83" i="223"/>
  <c r="AN80" i="223"/>
  <c r="AN79" i="223"/>
  <c r="AH78" i="223"/>
  <c r="AN24" i="222"/>
  <c r="AH23" i="222"/>
  <c r="AG28" i="222"/>
  <c r="AN26" i="222"/>
  <c r="AN25" i="222"/>
  <c r="AG28" i="223"/>
  <c r="AN26" i="223"/>
  <c r="AN25" i="223"/>
  <c r="AN24" i="223"/>
  <c r="AH23" i="223"/>
  <c r="AO81" i="223"/>
  <c r="AH79" i="223"/>
  <c r="AO80" i="223"/>
  <c r="AO78" i="223"/>
  <c r="AO82" i="223" s="1"/>
  <c r="AR79" i="223" s="1"/>
  <c r="AP92" i="223"/>
  <c r="AH91" i="223"/>
  <c r="AP90" i="223"/>
  <c r="AP89" i="223"/>
  <c r="AP93" i="223" s="1"/>
  <c r="AR91" i="223" s="1"/>
  <c r="AO48" i="224"/>
  <c r="AO45" i="224"/>
  <c r="AO49" i="224" s="1"/>
  <c r="AR46" i="224" s="1"/>
  <c r="AO47" i="224"/>
  <c r="AH46" i="224"/>
  <c r="AQ80" i="224"/>
  <c r="AQ79" i="224"/>
  <c r="AH81" i="224"/>
  <c r="AQ78" i="224"/>
  <c r="AQ82" i="224" s="1"/>
  <c r="AR81" i="224" s="1"/>
  <c r="AO92" i="224"/>
  <c r="AO91" i="224"/>
  <c r="AH90" i="224"/>
  <c r="AO89" i="224"/>
  <c r="AO93" i="224" s="1"/>
  <c r="AR90" i="224" s="1"/>
  <c r="AG17" i="225"/>
  <c r="AN15" i="225"/>
  <c r="AN14" i="225"/>
  <c r="AN13" i="225"/>
  <c r="AN16" i="225" s="1"/>
  <c r="AR12" i="225" s="1"/>
  <c r="AH12" i="225"/>
  <c r="AH37" i="225"/>
  <c r="AQ36" i="225"/>
  <c r="AQ35" i="225"/>
  <c r="AQ34" i="225"/>
  <c r="AP48" i="225"/>
  <c r="AP45" i="225"/>
  <c r="AH47" i="225"/>
  <c r="AP46" i="225"/>
  <c r="AG72" i="225"/>
  <c r="AN69" i="225"/>
  <c r="AN68" i="225"/>
  <c r="AN71" i="225" s="1"/>
  <c r="AR67" i="225" s="1"/>
  <c r="AN70" i="225"/>
  <c r="AH67" i="225"/>
  <c r="AP92" i="225"/>
  <c r="AH91" i="225"/>
  <c r="AP90" i="225"/>
  <c r="AP89" i="225"/>
  <c r="AP93" i="225" s="1"/>
  <c r="AR91" i="225" s="1"/>
  <c r="AG28" i="224"/>
  <c r="AN26" i="224"/>
  <c r="AN25" i="224"/>
  <c r="AN24" i="224"/>
  <c r="AN27" i="224" s="1"/>
  <c r="AR23" i="224" s="1"/>
  <c r="AH23" i="224"/>
  <c r="AP59" i="224"/>
  <c r="AP56" i="224"/>
  <c r="AH58" i="224"/>
  <c r="AP57" i="224"/>
  <c r="AQ24" i="225"/>
  <c r="AQ23" i="225"/>
  <c r="AH26" i="225"/>
  <c r="AQ25" i="225"/>
  <c r="AH58" i="225"/>
  <c r="AP57" i="225"/>
  <c r="AP59" i="225"/>
  <c r="AP56" i="225"/>
  <c r="AO70" i="225"/>
  <c r="AH68" i="225"/>
  <c r="AO69" i="225"/>
  <c r="AO67" i="225"/>
  <c r="AH69" i="225"/>
  <c r="AP67" i="225"/>
  <c r="AP70" i="225"/>
  <c r="AP68" i="225"/>
  <c r="AO80" i="225"/>
  <c r="AO78" i="225"/>
  <c r="AO81" i="225"/>
  <c r="AH79" i="225"/>
  <c r="AP81" i="225"/>
  <c r="AP79" i="225"/>
  <c r="AH80" i="225"/>
  <c r="AP78" i="225"/>
  <c r="AH15" i="226"/>
  <c r="AQ14" i="226"/>
  <c r="AQ13" i="226"/>
  <c r="AQ12" i="226"/>
  <c r="AH35" i="226"/>
  <c r="AO34" i="226"/>
  <c r="AO37" i="226"/>
  <c r="AO36" i="226"/>
  <c r="AP37" i="226"/>
  <c r="AH36" i="226"/>
  <c r="AP35" i="226"/>
  <c r="AP34" i="226"/>
  <c r="AG50" i="226"/>
  <c r="AN47" i="226"/>
  <c r="AH45" i="226"/>
  <c r="AN48" i="226"/>
  <c r="AN46" i="226"/>
  <c r="AN49" i="226" s="1"/>
  <c r="AR45" i="226" s="1"/>
  <c r="AO81" i="226"/>
  <c r="AH79" i="226"/>
  <c r="AO80" i="226"/>
  <c r="AO78" i="226"/>
  <c r="AO82" i="226" s="1"/>
  <c r="AR79" i="226" s="1"/>
  <c r="AH80" i="226"/>
  <c r="AP78" i="226"/>
  <c r="AP81" i="226"/>
  <c r="AP79" i="226"/>
  <c r="AO26" i="226"/>
  <c r="AO25" i="226"/>
  <c r="AH24" i="226"/>
  <c r="AO23" i="226"/>
  <c r="AO27" i="226" s="1"/>
  <c r="AR24" i="226" s="1"/>
  <c r="AN70" i="226"/>
  <c r="AH67" i="226"/>
  <c r="AG72" i="226"/>
  <c r="AN69" i="226"/>
  <c r="AN68" i="226"/>
  <c r="AH70" i="226"/>
  <c r="AQ67" i="226"/>
  <c r="AQ69" i="226"/>
  <c r="AQ68" i="226"/>
  <c r="AQ47" i="227"/>
  <c r="AQ45" i="227"/>
  <c r="AH48" i="227"/>
  <c r="AQ46" i="227"/>
  <c r="AO58" i="227"/>
  <c r="AH57" i="227"/>
  <c r="AO59" i="227"/>
  <c r="AO56" i="227"/>
  <c r="AH37" i="227"/>
  <c r="AQ36" i="227"/>
  <c r="AQ35" i="227"/>
  <c r="AQ34" i="227"/>
  <c r="AH47" i="227"/>
  <c r="AP46" i="227"/>
  <c r="AP48" i="227"/>
  <c r="AP45" i="227"/>
  <c r="AG61" i="227"/>
  <c r="AN59" i="227"/>
  <c r="AN57" i="227"/>
  <c r="AN60" i="227" s="1"/>
  <c r="AR56" i="227" s="1"/>
  <c r="AN58" i="227"/>
  <c r="AH56" i="227"/>
  <c r="AG83" i="227"/>
  <c r="AN80" i="227"/>
  <c r="AN79" i="227"/>
  <c r="AN81" i="227"/>
  <c r="AH78" i="227"/>
  <c r="AQ80" i="227"/>
  <c r="AQ79" i="227"/>
  <c r="AH81" i="227"/>
  <c r="AQ78" i="227"/>
  <c r="AO92" i="227"/>
  <c r="AO91" i="227"/>
  <c r="AH90" i="227"/>
  <c r="AO89" i="227"/>
  <c r="AG17" i="228"/>
  <c r="AN15" i="228"/>
  <c r="AN14" i="228"/>
  <c r="AN13" i="228"/>
  <c r="AH12" i="228"/>
  <c r="AP13" i="228"/>
  <c r="AP12" i="228"/>
  <c r="AP16" i="228" s="1"/>
  <c r="AR14" i="228" s="1"/>
  <c r="AP15" i="228"/>
  <c r="AH14" i="228"/>
  <c r="AH37" i="228"/>
  <c r="AQ36" i="228"/>
  <c r="AQ35" i="228"/>
  <c r="AQ34" i="228"/>
  <c r="AQ38" i="228" s="1"/>
  <c r="AR37" i="228" s="1"/>
  <c r="AH47" i="228"/>
  <c r="AP46" i="228"/>
  <c r="AP48" i="228"/>
  <c r="AP45" i="228"/>
  <c r="AP49" i="228" s="1"/>
  <c r="AR47" i="228" s="1"/>
  <c r="AN70" i="228"/>
  <c r="AG72" i="228"/>
  <c r="AN69" i="228"/>
  <c r="AH67" i="228"/>
  <c r="AN68" i="228"/>
  <c r="AN71" i="228" s="1"/>
  <c r="AR67" i="228" s="1"/>
  <c r="AP26" i="228"/>
  <c r="AH25" i="228"/>
  <c r="AP24" i="228"/>
  <c r="AP23" i="228"/>
  <c r="AG28" i="229"/>
  <c r="AN24" i="229"/>
  <c r="AH23" i="229"/>
  <c r="AN26" i="229"/>
  <c r="AN25" i="229"/>
  <c r="AH91" i="228"/>
  <c r="AP90" i="228"/>
  <c r="AP89" i="228"/>
  <c r="AP92" i="228"/>
  <c r="AO26" i="229"/>
  <c r="AO25" i="229"/>
  <c r="AH24" i="229"/>
  <c r="AO23" i="229"/>
  <c r="AO27" i="229" s="1"/>
  <c r="AR24" i="229" s="1"/>
  <c r="AH48" i="229"/>
  <c r="AQ46" i="229"/>
  <c r="AQ47" i="229"/>
  <c r="AQ45" i="229"/>
  <c r="AQ49" i="229" s="1"/>
  <c r="AR48" i="229" s="1"/>
  <c r="AH70" i="229"/>
  <c r="AQ67" i="229"/>
  <c r="AQ69" i="229"/>
  <c r="AQ68" i="229"/>
  <c r="AH91" i="229"/>
  <c r="AP90" i="229"/>
  <c r="AP89" i="229"/>
  <c r="AP92" i="229"/>
  <c r="AP15" i="220"/>
  <c r="AH14" i="220"/>
  <c r="AP13" i="220"/>
  <c r="AP12" i="220"/>
  <c r="AP16" i="220" s="1"/>
  <c r="AR14" i="220" s="1"/>
  <c r="AP26" i="220"/>
  <c r="AH25" i="220"/>
  <c r="AP24" i="220"/>
  <c r="AP23" i="220"/>
  <c r="AP27" i="220" s="1"/>
  <c r="AR25" i="220" s="1"/>
  <c r="AN37" i="220"/>
  <c r="AN36" i="220"/>
  <c r="AN35" i="220"/>
  <c r="AH34" i="220"/>
  <c r="AG39" i="220"/>
  <c r="AN70" i="220"/>
  <c r="AH67" i="220"/>
  <c r="AG72" i="220"/>
  <c r="AN69" i="220"/>
  <c r="AN68" i="220"/>
  <c r="AN71" i="220" s="1"/>
  <c r="AR67" i="220" s="1"/>
  <c r="AN58" i="221"/>
  <c r="AH56" i="221"/>
  <c r="AG61" i="221"/>
  <c r="AN59" i="221"/>
  <c r="AN57" i="221"/>
  <c r="AH26" i="220"/>
  <c r="AQ25" i="220"/>
  <c r="AQ24" i="220"/>
  <c r="AQ23" i="220"/>
  <c r="AH58" i="222"/>
  <c r="AP57" i="222"/>
  <c r="AP59" i="222"/>
  <c r="AP56" i="222"/>
  <c r="AH26" i="223"/>
  <c r="AQ25" i="223"/>
  <c r="AQ24" i="223"/>
  <c r="AQ23" i="223"/>
  <c r="AO91" i="223"/>
  <c r="AH90" i="223"/>
  <c r="AO89" i="223"/>
  <c r="AO93" i="223" s="1"/>
  <c r="AR90" i="223" s="1"/>
  <c r="AO92" i="223"/>
  <c r="AN15" i="224"/>
  <c r="AN14" i="224"/>
  <c r="AN13" i="224"/>
  <c r="AN16" i="224" s="1"/>
  <c r="AR12" i="224" s="1"/>
  <c r="AH12" i="224"/>
  <c r="AG17" i="224"/>
  <c r="AH37" i="224"/>
  <c r="AQ36" i="224"/>
  <c r="AQ35" i="224"/>
  <c r="AQ34" i="224"/>
  <c r="AQ38" i="224" s="1"/>
  <c r="AR37" i="224" s="1"/>
  <c r="AH47" i="224"/>
  <c r="AP46" i="224"/>
  <c r="AP48" i="224"/>
  <c r="AP45" i="224"/>
  <c r="AP49" i="224" s="1"/>
  <c r="AR47" i="224" s="1"/>
  <c r="AO58" i="224"/>
  <c r="AH57" i="224"/>
  <c r="AO59" i="224"/>
  <c r="AO56" i="224"/>
  <c r="AO60" i="224" s="1"/>
  <c r="AR57" i="224" s="1"/>
  <c r="AN24" i="225"/>
  <c r="AH23" i="225"/>
  <c r="AG28" i="225"/>
  <c r="AN26" i="225"/>
  <c r="AN25" i="225"/>
  <c r="AG94" i="225"/>
  <c r="AN92" i="225"/>
  <c r="AN90" i="225"/>
  <c r="AH89" i="225"/>
  <c r="AN91" i="225"/>
  <c r="AH92" i="225"/>
  <c r="AQ90" i="225"/>
  <c r="AQ89" i="225"/>
  <c r="AQ91" i="225"/>
  <c r="AO58" i="226"/>
  <c r="AH57" i="226"/>
  <c r="AO59" i="226"/>
  <c r="AO56" i="226"/>
  <c r="AO60" i="226" s="1"/>
  <c r="AR57" i="226" s="1"/>
  <c r="AP15" i="226"/>
  <c r="AH14" i="226"/>
  <c r="AP13" i="226"/>
  <c r="AP12" i="226"/>
  <c r="AP16" i="226" s="1"/>
  <c r="AR14" i="226" s="1"/>
  <c r="AP26" i="226"/>
  <c r="AH25" i="226"/>
  <c r="AP24" i="226"/>
  <c r="AP23" i="226"/>
  <c r="AP27" i="226" s="1"/>
  <c r="AR25" i="226" s="1"/>
  <c r="AN37" i="226"/>
  <c r="AN36" i="226"/>
  <c r="AN35" i="226"/>
  <c r="AH34" i="226"/>
  <c r="AG39" i="226"/>
  <c r="AH59" i="226"/>
  <c r="AQ57" i="226"/>
  <c r="AQ58" i="226"/>
  <c r="AQ56" i="226"/>
  <c r="AH91" i="226"/>
  <c r="AP90" i="226"/>
  <c r="AP89" i="226"/>
  <c r="AP93" i="226" s="1"/>
  <c r="AR91" i="226" s="1"/>
  <c r="AP92" i="226"/>
  <c r="AH35" i="227"/>
  <c r="AO34" i="227"/>
  <c r="AO37" i="227"/>
  <c r="AO36" i="227"/>
  <c r="AP37" i="227"/>
  <c r="AH36" i="227"/>
  <c r="AP35" i="227"/>
  <c r="AP34" i="227"/>
  <c r="AP38" i="227" s="1"/>
  <c r="AR36" i="227" s="1"/>
  <c r="AG50" i="227"/>
  <c r="AN47" i="227"/>
  <c r="AH45" i="227"/>
  <c r="AN48" i="227"/>
  <c r="AN46" i="227"/>
  <c r="AO81" i="227"/>
  <c r="AH79" i="227"/>
  <c r="AO80" i="227"/>
  <c r="AO78" i="227"/>
  <c r="AH80" i="227"/>
  <c r="AP78" i="227"/>
  <c r="AP81" i="227"/>
  <c r="AP79" i="227"/>
  <c r="AH15" i="227"/>
  <c r="AQ14" i="227"/>
  <c r="AQ13" i="227"/>
  <c r="AQ12" i="227"/>
  <c r="AP26" i="227"/>
  <c r="AH25" i="227"/>
  <c r="AP24" i="227"/>
  <c r="AP23" i="227"/>
  <c r="AN37" i="227"/>
  <c r="AN36" i="227"/>
  <c r="AN35" i="227"/>
  <c r="AN38" i="227" s="1"/>
  <c r="AR34" i="227" s="1"/>
  <c r="AH34" i="227"/>
  <c r="AG39" i="227"/>
  <c r="AH59" i="227"/>
  <c r="AQ57" i="227"/>
  <c r="AQ58" i="227"/>
  <c r="AQ56" i="227"/>
  <c r="AQ60" i="227" s="1"/>
  <c r="AR59" i="227" s="1"/>
  <c r="AH91" i="227"/>
  <c r="AP90" i="227"/>
  <c r="AP89" i="227"/>
  <c r="AP92" i="227"/>
  <c r="AG28" i="228"/>
  <c r="AN26" i="228"/>
  <c r="AN25" i="228"/>
  <c r="AN24" i="228"/>
  <c r="AN27" i="228" s="1"/>
  <c r="AR23" i="228" s="1"/>
  <c r="AH23" i="228"/>
  <c r="AH35" i="228"/>
  <c r="AO34" i="228"/>
  <c r="AO37" i="228"/>
  <c r="AO36" i="228"/>
  <c r="AP37" i="228"/>
  <c r="AH36" i="228"/>
  <c r="AP35" i="228"/>
  <c r="AP34" i="228"/>
  <c r="AP38" i="228" s="1"/>
  <c r="AR36" i="228" s="1"/>
  <c r="AG50" i="228"/>
  <c r="AN47" i="228"/>
  <c r="AH45" i="228"/>
  <c r="AN48" i="228"/>
  <c r="AN46" i="228"/>
  <c r="AO81" i="228"/>
  <c r="AH79" i="228"/>
  <c r="AO80" i="228"/>
  <c r="AO78" i="228"/>
  <c r="AH80" i="228"/>
  <c r="AP78" i="228"/>
  <c r="AP81" i="228"/>
  <c r="AP79" i="228"/>
  <c r="AH70" i="228"/>
  <c r="AQ69" i="228"/>
  <c r="AQ67" i="228"/>
  <c r="AQ71" i="228" s="1"/>
  <c r="AR70" i="228" s="1"/>
  <c r="AQ68" i="228"/>
  <c r="AO47" i="229"/>
  <c r="AH46" i="229"/>
  <c r="AO48" i="229"/>
  <c r="AO45" i="229"/>
  <c r="AG72" i="229"/>
  <c r="AN70" i="229"/>
  <c r="AH67" i="229"/>
  <c r="AN69" i="229"/>
  <c r="AN68" i="229"/>
  <c r="AN71" i="229" s="1"/>
  <c r="AR67" i="229" s="1"/>
  <c r="AO26" i="220"/>
  <c r="AO25" i="220"/>
  <c r="AH24" i="220"/>
  <c r="AO23" i="220"/>
  <c r="AO27" i="220" s="1"/>
  <c r="AR24" i="220" s="1"/>
  <c r="AG61" i="220"/>
  <c r="AN59" i="220"/>
  <c r="AN57" i="220"/>
  <c r="AN58" i="220"/>
  <c r="AH56" i="220"/>
  <c r="AG83" i="220"/>
  <c r="AN80" i="220"/>
  <c r="AN79" i="220"/>
  <c r="AN82" i="220" s="1"/>
  <c r="AR78" i="220" s="1"/>
  <c r="AN81" i="220"/>
  <c r="AH78" i="220"/>
  <c r="AP70" i="221"/>
  <c r="AH69" i="221"/>
  <c r="AP67" i="221"/>
  <c r="AP68" i="221"/>
  <c r="AH13" i="220"/>
  <c r="AO12" i="220"/>
  <c r="AO15" i="220"/>
  <c r="AO14" i="220"/>
  <c r="AH15" i="220"/>
  <c r="AQ14" i="220"/>
  <c r="AQ13" i="220"/>
  <c r="AQ12" i="220"/>
  <c r="AQ16" i="220" s="1"/>
  <c r="AR15" i="220" s="1"/>
  <c r="AH35" i="220"/>
  <c r="AO34" i="220"/>
  <c r="AO37" i="220"/>
  <c r="AO36" i="220"/>
  <c r="AP37" i="220"/>
  <c r="AH36" i="220"/>
  <c r="AP35" i="220"/>
  <c r="AP34" i="220"/>
  <c r="AP38" i="220" s="1"/>
  <c r="AR36" i="220" s="1"/>
  <c r="AG50" i="220"/>
  <c r="AN47" i="220"/>
  <c r="AH45" i="220"/>
  <c r="AN48" i="220"/>
  <c r="AN46" i="220"/>
  <c r="AP59" i="220"/>
  <c r="AP56" i="220"/>
  <c r="AH58" i="220"/>
  <c r="AP57" i="220"/>
  <c r="AQ24" i="221"/>
  <c r="AQ23" i="221"/>
  <c r="AH26" i="221"/>
  <c r="AQ25" i="221"/>
  <c r="AH58" i="221"/>
  <c r="AP57" i="221"/>
  <c r="AP59" i="221"/>
  <c r="AP56" i="221"/>
  <c r="AH70" i="221"/>
  <c r="AQ69" i="221"/>
  <c r="AQ68" i="221"/>
  <c r="AQ67" i="221"/>
  <c r="AH91" i="221"/>
  <c r="AP90" i="221"/>
  <c r="AP89" i="221"/>
  <c r="AP93" i="221" s="1"/>
  <c r="AR91" i="221" s="1"/>
  <c r="AP92" i="221"/>
  <c r="AO47" i="222"/>
  <c r="AH46" i="222"/>
  <c r="AO48" i="222"/>
  <c r="AO45" i="222"/>
  <c r="AQ69" i="222"/>
  <c r="AQ68" i="222"/>
  <c r="AH70" i="222"/>
  <c r="AQ67" i="222"/>
  <c r="AP92" i="222"/>
  <c r="AH91" i="222"/>
  <c r="AP90" i="222"/>
  <c r="AP89" i="222"/>
  <c r="AO26" i="223"/>
  <c r="AO25" i="223"/>
  <c r="AH24" i="223"/>
  <c r="AO23" i="223"/>
  <c r="AN70" i="223"/>
  <c r="AH67" i="223"/>
  <c r="AG72" i="223"/>
  <c r="AN69" i="223"/>
  <c r="AN68" i="223"/>
  <c r="AN71" i="223" s="1"/>
  <c r="AR67" i="223" s="1"/>
  <c r="AH70" i="223"/>
  <c r="AQ67" i="223"/>
  <c r="AQ69" i="223"/>
  <c r="AQ68" i="223"/>
  <c r="AN91" i="221"/>
  <c r="AG94" i="221"/>
  <c r="AN92" i="221"/>
  <c r="AN90" i="221"/>
  <c r="AH89" i="221"/>
  <c r="AQ91" i="221"/>
  <c r="AH92" i="221"/>
  <c r="AQ90" i="221"/>
  <c r="AQ89" i="221"/>
  <c r="AQ93" i="221" s="1"/>
  <c r="AR92" i="221" s="1"/>
  <c r="AO15" i="222"/>
  <c r="AO14" i="222"/>
  <c r="AH13" i="222"/>
  <c r="AO12" i="222"/>
  <c r="AO16" i="222" s="1"/>
  <c r="AR13" i="222" s="1"/>
  <c r="AH15" i="222"/>
  <c r="AQ14" i="222"/>
  <c r="AQ13" i="222"/>
  <c r="AQ12" i="222"/>
  <c r="AQ16" i="222" s="1"/>
  <c r="AR15" i="222" s="1"/>
  <c r="AO37" i="222"/>
  <c r="AO36" i="222"/>
  <c r="AH35" i="222"/>
  <c r="AO34" i="222"/>
  <c r="AO38" i="222" s="1"/>
  <c r="AR35" i="222" s="1"/>
  <c r="AP35" i="222"/>
  <c r="AP34" i="222"/>
  <c r="AP38" i="222" s="1"/>
  <c r="AR36" i="222" s="1"/>
  <c r="AP37" i="222"/>
  <c r="AH36" i="222"/>
  <c r="AN48" i="222"/>
  <c r="AN46" i="222"/>
  <c r="AG50" i="222"/>
  <c r="AN47" i="222"/>
  <c r="AH45" i="222"/>
  <c r="AO59" i="222"/>
  <c r="AO56" i="222"/>
  <c r="AO58" i="222"/>
  <c r="AH57" i="222"/>
  <c r="AG94" i="222"/>
  <c r="AN92" i="222"/>
  <c r="AN90" i="222"/>
  <c r="AH89" i="222"/>
  <c r="AN91" i="222"/>
  <c r="AH92" i="222"/>
  <c r="AQ90" i="222"/>
  <c r="AQ89" i="222"/>
  <c r="AQ91" i="222"/>
  <c r="AH13" i="223"/>
  <c r="AO12" i="223"/>
  <c r="AO15" i="223"/>
  <c r="AO14" i="223"/>
  <c r="AH15" i="223"/>
  <c r="AQ14" i="223"/>
  <c r="AQ13" i="223"/>
  <c r="AQ12" i="223"/>
  <c r="AQ16" i="223" s="1"/>
  <c r="AR15" i="223" s="1"/>
  <c r="AH35" i="223"/>
  <c r="AO34" i="223"/>
  <c r="AO37" i="223"/>
  <c r="AO36" i="223"/>
  <c r="AP37" i="223"/>
  <c r="AH36" i="223"/>
  <c r="AP35" i="223"/>
  <c r="AP34" i="223"/>
  <c r="AP38" i="223" s="1"/>
  <c r="AR36" i="223" s="1"/>
  <c r="AG50" i="223"/>
  <c r="AN47" i="223"/>
  <c r="AH45" i="223"/>
  <c r="AN48" i="223"/>
  <c r="AN46" i="223"/>
  <c r="AP59" i="223"/>
  <c r="AP56" i="223"/>
  <c r="AH58" i="223"/>
  <c r="AP57" i="223"/>
  <c r="AH81" i="223"/>
  <c r="AQ80" i="223"/>
  <c r="AQ79" i="223"/>
  <c r="AQ78" i="223"/>
  <c r="AP15" i="224"/>
  <c r="AH14" i="224"/>
  <c r="AP13" i="224"/>
  <c r="AP12" i="224"/>
  <c r="AP26" i="224"/>
  <c r="AH25" i="224"/>
  <c r="AP24" i="224"/>
  <c r="AP23" i="224"/>
  <c r="AN37" i="224"/>
  <c r="AN36" i="224"/>
  <c r="AN35" i="224"/>
  <c r="AN38" i="224" s="1"/>
  <c r="AR34" i="224" s="1"/>
  <c r="AH34" i="224"/>
  <c r="AG39" i="224"/>
  <c r="AN70" i="224"/>
  <c r="AH67" i="224"/>
  <c r="AG72" i="224"/>
  <c r="AN69" i="224"/>
  <c r="AN68" i="224"/>
  <c r="AO26" i="225"/>
  <c r="AO25" i="225"/>
  <c r="AH24" i="225"/>
  <c r="AO23" i="225"/>
  <c r="AN58" i="225"/>
  <c r="AH56" i="225"/>
  <c r="AG61" i="225"/>
  <c r="AN59" i="225"/>
  <c r="AN57" i="225"/>
  <c r="AN60" i="225" s="1"/>
  <c r="AR56" i="225" s="1"/>
  <c r="AG94" i="223"/>
  <c r="AN92" i="223"/>
  <c r="AN90" i="223"/>
  <c r="AH89" i="223"/>
  <c r="AN91" i="223"/>
  <c r="AH92" i="223"/>
  <c r="AQ90" i="223"/>
  <c r="AQ89" i="223"/>
  <c r="AQ93" i="223" s="1"/>
  <c r="AR92" i="223" s="1"/>
  <c r="AQ91" i="223"/>
  <c r="AH13" i="224"/>
  <c r="AO12" i="224"/>
  <c r="AO15" i="224"/>
  <c r="AO14" i="224"/>
  <c r="AH15" i="224"/>
  <c r="AQ14" i="224"/>
  <c r="AQ13" i="224"/>
  <c r="AQ12" i="224"/>
  <c r="AH35" i="224"/>
  <c r="AO34" i="224"/>
  <c r="AO37" i="224"/>
  <c r="AO36" i="224"/>
  <c r="AP37" i="224"/>
  <c r="AH36" i="224"/>
  <c r="AP35" i="224"/>
  <c r="AP34" i="224"/>
  <c r="AG50" i="224"/>
  <c r="AN47" i="224"/>
  <c r="AH45" i="224"/>
  <c r="AN48" i="224"/>
  <c r="AN46" i="224"/>
  <c r="AN49" i="224" s="1"/>
  <c r="AR45" i="224" s="1"/>
  <c r="AO81" i="224"/>
  <c r="AH79" i="224"/>
  <c r="AO80" i="224"/>
  <c r="AO78" i="224"/>
  <c r="AO82" i="224" s="1"/>
  <c r="AR79" i="224" s="1"/>
  <c r="AH80" i="224"/>
  <c r="AP78" i="224"/>
  <c r="AP81" i="224"/>
  <c r="AP79" i="224"/>
  <c r="AH48" i="225"/>
  <c r="AQ46" i="225"/>
  <c r="AQ47" i="225"/>
  <c r="AQ45" i="225"/>
  <c r="AQ49" i="225" s="1"/>
  <c r="AR48" i="225" s="1"/>
  <c r="AG28" i="226"/>
  <c r="AN26" i="226"/>
  <c r="AN25" i="226"/>
  <c r="AN24" i="226"/>
  <c r="AN27" i="226" s="1"/>
  <c r="AR23" i="226" s="1"/>
  <c r="AH23" i="226"/>
  <c r="AP59" i="226"/>
  <c r="AP56" i="226"/>
  <c r="AH58" i="226"/>
  <c r="AP57" i="226"/>
  <c r="AH37" i="226"/>
  <c r="AQ36" i="226"/>
  <c r="AQ35" i="226"/>
  <c r="AQ34" i="226"/>
  <c r="AH47" i="226"/>
  <c r="AP46" i="226"/>
  <c r="AP48" i="226"/>
  <c r="AP45" i="226"/>
  <c r="AG61" i="226"/>
  <c r="AN59" i="226"/>
  <c r="AN57" i="226"/>
  <c r="AN60" i="226" s="1"/>
  <c r="AR56" i="226" s="1"/>
  <c r="AN58" i="226"/>
  <c r="AH56" i="226"/>
  <c r="AG83" i="226"/>
  <c r="AN80" i="226"/>
  <c r="AN79" i="226"/>
  <c r="AN81" i="226"/>
  <c r="AH78" i="226"/>
  <c r="AQ80" i="226"/>
  <c r="AQ79" i="226"/>
  <c r="AH81" i="226"/>
  <c r="AQ78" i="226"/>
  <c r="AO92" i="226"/>
  <c r="AO91" i="226"/>
  <c r="AH90" i="226"/>
  <c r="AO89" i="226"/>
  <c r="AN15" i="227"/>
  <c r="AG17" i="227"/>
  <c r="AN14" i="227"/>
  <c r="AN13" i="227"/>
  <c r="AH12" i="227"/>
  <c r="AP15" i="227"/>
  <c r="AP13" i="227"/>
  <c r="AP12" i="227"/>
  <c r="AH14" i="227"/>
  <c r="AH26" i="227"/>
  <c r="AQ25" i="227"/>
  <c r="AQ24" i="227"/>
  <c r="AQ23" i="227"/>
  <c r="AQ27" i="227" s="1"/>
  <c r="AR26" i="227" s="1"/>
  <c r="AO69" i="227"/>
  <c r="AO67" i="227"/>
  <c r="AO71" i="227" s="1"/>
  <c r="AR68" i="227" s="1"/>
  <c r="AO70" i="227"/>
  <c r="AH68" i="227"/>
  <c r="AP70" i="227"/>
  <c r="AP68" i="227"/>
  <c r="AH69" i="227"/>
  <c r="AP67" i="227"/>
  <c r="AP71" i="227" s="1"/>
  <c r="AR69" i="227" s="1"/>
  <c r="AN91" i="227"/>
  <c r="AG94" i="227"/>
  <c r="AN92" i="227"/>
  <c r="AN90" i="227"/>
  <c r="AN93" i="227" s="1"/>
  <c r="AR89" i="227" s="1"/>
  <c r="AH89" i="227"/>
  <c r="AQ91" i="227"/>
  <c r="AH92" i="227"/>
  <c r="AQ90" i="227"/>
  <c r="AQ89" i="227"/>
  <c r="AO15" i="228"/>
  <c r="AO14" i="228"/>
  <c r="AH13" i="228"/>
  <c r="AO12" i="228"/>
  <c r="AH15" i="228"/>
  <c r="AQ14" i="228"/>
  <c r="AQ13" i="228"/>
  <c r="AQ12" i="228"/>
  <c r="AO26" i="227"/>
  <c r="AO25" i="227"/>
  <c r="AH24" i="227"/>
  <c r="AO23" i="227"/>
  <c r="AN70" i="227"/>
  <c r="AH67" i="227"/>
  <c r="AG72" i="227"/>
  <c r="AN69" i="227"/>
  <c r="AN68" i="227"/>
  <c r="AN71" i="227" s="1"/>
  <c r="AR67" i="227" s="1"/>
  <c r="AH70" i="227"/>
  <c r="AQ67" i="227"/>
  <c r="AQ69" i="227"/>
  <c r="AQ68" i="227"/>
  <c r="AG61" i="228"/>
  <c r="AN59" i="228"/>
  <c r="AN57" i="228"/>
  <c r="AN58" i="228"/>
  <c r="AH56" i="228"/>
  <c r="AQ47" i="228"/>
  <c r="AQ45" i="228"/>
  <c r="AH48" i="228"/>
  <c r="AQ46" i="228"/>
  <c r="AO58" i="228"/>
  <c r="AH57" i="228"/>
  <c r="AO59" i="228"/>
  <c r="AO56" i="228"/>
  <c r="AN91" i="228"/>
  <c r="AG94" i="228"/>
  <c r="AN92" i="228"/>
  <c r="AN90" i="228"/>
  <c r="AH89" i="228"/>
  <c r="AQ91" i="228"/>
  <c r="AH92" i="228"/>
  <c r="AQ90" i="228"/>
  <c r="AQ89" i="228"/>
  <c r="AQ93" i="228" s="1"/>
  <c r="AR92" i="228" s="1"/>
  <c r="AO15" i="229"/>
  <c r="AO14" i="229"/>
  <c r="AH13" i="229"/>
  <c r="AO12" i="229"/>
  <c r="AO16" i="229" s="1"/>
  <c r="AR13" i="229" s="1"/>
  <c r="AH15" i="229"/>
  <c r="AQ14" i="229"/>
  <c r="AQ13" i="229"/>
  <c r="AQ12" i="229"/>
  <c r="AQ16" i="229" s="1"/>
  <c r="AR15" i="229" s="1"/>
  <c r="AG83" i="228"/>
  <c r="AN80" i="228"/>
  <c r="AN79" i="228"/>
  <c r="AN81" i="228"/>
  <c r="AH78" i="228"/>
  <c r="AG39" i="229"/>
  <c r="AN37" i="229"/>
  <c r="AN36" i="229"/>
  <c r="AN35" i="229"/>
  <c r="AH34" i="229"/>
  <c r="AH37" i="229"/>
  <c r="AQ36" i="229"/>
  <c r="AQ35" i="229"/>
  <c r="AQ34" i="229"/>
  <c r="AQ38" i="229" s="1"/>
  <c r="AR37" i="229" s="1"/>
  <c r="AP48" i="229"/>
  <c r="AP45" i="229"/>
  <c r="AH47" i="229"/>
  <c r="AP46" i="229"/>
  <c r="AO58" i="229"/>
  <c r="AH57" i="229"/>
  <c r="AO59" i="229"/>
  <c r="AO56" i="229"/>
  <c r="AO60" i="229" s="1"/>
  <c r="AR57" i="229" s="1"/>
  <c r="AQ80" i="229"/>
  <c r="AQ79" i="229"/>
  <c r="AH81" i="229"/>
  <c r="AQ78" i="229"/>
  <c r="AQ82" i="229" s="1"/>
  <c r="AR81" i="229" s="1"/>
  <c r="AN70" i="221"/>
  <c r="AG72" i="221"/>
  <c r="AN68" i="221"/>
  <c r="AN69" i="221"/>
  <c r="AH67" i="221"/>
  <c r="AO58" i="220"/>
  <c r="AH57" i="220"/>
  <c r="AO59" i="220"/>
  <c r="AO56" i="220"/>
  <c r="AN24" i="221"/>
  <c r="AH23" i="221"/>
  <c r="AG28" i="221"/>
  <c r="AN26" i="221"/>
  <c r="AN25" i="221"/>
  <c r="AO69" i="221"/>
  <c r="AO70" i="221"/>
  <c r="AH68" i="221"/>
  <c r="AO67" i="221"/>
  <c r="AO71" i="221" s="1"/>
  <c r="AR68" i="221" s="1"/>
  <c r="AO26" i="222"/>
  <c r="AO25" i="222"/>
  <c r="AH24" i="222"/>
  <c r="AO23" i="222"/>
  <c r="AO27" i="222" s="1"/>
  <c r="AR24" i="222" s="1"/>
  <c r="AN58" i="222"/>
  <c r="AH56" i="222"/>
  <c r="AG61" i="222"/>
  <c r="AN59" i="222"/>
  <c r="AN57" i="222"/>
  <c r="AH81" i="222"/>
  <c r="AQ78" i="222"/>
  <c r="AQ80" i="222"/>
  <c r="AQ79" i="222"/>
  <c r="AO91" i="222"/>
  <c r="AH90" i="222"/>
  <c r="AO89" i="222"/>
  <c r="AO93" i="222" s="1"/>
  <c r="AR90" i="222" s="1"/>
  <c r="AO92" i="222"/>
  <c r="AN15" i="223"/>
  <c r="AN14" i="223"/>
  <c r="AN13" i="223"/>
  <c r="AN16" i="223" s="1"/>
  <c r="AR12" i="223" s="1"/>
  <c r="AH12" i="223"/>
  <c r="AG17" i="223"/>
  <c r="AP26" i="223"/>
  <c r="AH25" i="223"/>
  <c r="AP24" i="223"/>
  <c r="AP23" i="223"/>
  <c r="AP27" i="223" s="1"/>
  <c r="AR25" i="223" s="1"/>
  <c r="AN37" i="223"/>
  <c r="AN36" i="223"/>
  <c r="AN35" i="223"/>
  <c r="AH34" i="223"/>
  <c r="AG39" i="223"/>
  <c r="AH59" i="223"/>
  <c r="AQ57" i="223"/>
  <c r="AQ58" i="223"/>
  <c r="AQ56" i="223"/>
  <c r="AP81" i="223"/>
  <c r="AH80" i="223"/>
  <c r="AP78" i="223"/>
  <c r="AP82" i="223" s="1"/>
  <c r="AR80" i="223" s="1"/>
  <c r="AP79" i="223"/>
  <c r="AO81" i="221"/>
  <c r="AH79" i="221"/>
  <c r="AO80" i="221"/>
  <c r="AO78" i="221"/>
  <c r="AH80" i="221"/>
  <c r="AP78" i="221"/>
  <c r="AP81" i="221"/>
  <c r="AP79" i="221"/>
  <c r="AH48" i="222"/>
  <c r="AQ46" i="222"/>
  <c r="AQ47" i="222"/>
  <c r="AQ45" i="222"/>
  <c r="AO70" i="222"/>
  <c r="AH68" i="222"/>
  <c r="AO69" i="222"/>
  <c r="AO67" i="222"/>
  <c r="AH69" i="222"/>
  <c r="AP67" i="222"/>
  <c r="AP70" i="222"/>
  <c r="AP68" i="222"/>
  <c r="AO58" i="223"/>
  <c r="AH57" i="223"/>
  <c r="AO59" i="223"/>
  <c r="AO56" i="223"/>
  <c r="AH59" i="224"/>
  <c r="AQ57" i="224"/>
  <c r="AQ58" i="224"/>
  <c r="AQ56" i="224"/>
  <c r="AH70" i="224"/>
  <c r="AQ67" i="224"/>
  <c r="AQ69" i="224"/>
  <c r="AQ68" i="224"/>
  <c r="AH91" i="224"/>
  <c r="AP90" i="224"/>
  <c r="AP89" i="224"/>
  <c r="AP93" i="224" s="1"/>
  <c r="AR91" i="224" s="1"/>
  <c r="AP92" i="224"/>
  <c r="AO47" i="225"/>
  <c r="AH46" i="225"/>
  <c r="AO48" i="225"/>
  <c r="AO45" i="225"/>
  <c r="AN81" i="225"/>
  <c r="AH78" i="225"/>
  <c r="AG83" i="225"/>
  <c r="AN80" i="225"/>
  <c r="AN79" i="225"/>
  <c r="AH81" i="225"/>
  <c r="AQ78" i="225"/>
  <c r="AQ80" i="225"/>
  <c r="AQ79" i="225"/>
  <c r="AO91" i="225"/>
  <c r="AH90" i="225"/>
  <c r="AO89" i="225"/>
  <c r="AO93" i="225" s="1"/>
  <c r="AR90" i="225" s="1"/>
  <c r="AO92" i="225"/>
  <c r="AN15" i="226"/>
  <c r="AN14" i="226"/>
  <c r="AN13" i="226"/>
  <c r="AN16" i="226" s="1"/>
  <c r="AR12" i="226" s="1"/>
  <c r="AH12" i="226"/>
  <c r="AG17" i="226"/>
  <c r="AH26" i="224"/>
  <c r="AQ25" i="224"/>
  <c r="AQ24" i="224"/>
  <c r="AQ23" i="224"/>
  <c r="AQ27" i="224" s="1"/>
  <c r="AR26" i="224" s="1"/>
  <c r="AH13" i="226"/>
  <c r="AO12" i="226"/>
  <c r="AO15" i="226"/>
  <c r="AO14" i="226"/>
  <c r="AH26" i="226"/>
  <c r="AQ25" i="226"/>
  <c r="AQ24" i="226"/>
  <c r="AQ23" i="226"/>
  <c r="AQ27" i="226" s="1"/>
  <c r="AR26" i="226" s="1"/>
  <c r="AS26" i="226" s="1"/>
  <c r="AH26" i="228"/>
  <c r="AQ25" i="228"/>
  <c r="AQ24" i="228"/>
  <c r="AQ23" i="228"/>
  <c r="AQ27" i="228" s="1"/>
  <c r="AR26" i="228" s="1"/>
  <c r="AN37" i="228"/>
  <c r="AN36" i="228"/>
  <c r="AN35" i="228"/>
  <c r="AH34" i="228"/>
  <c r="AG39" i="228"/>
  <c r="AH59" i="228"/>
  <c r="AQ57" i="228"/>
  <c r="AQ58" i="228"/>
  <c r="AQ56" i="228"/>
  <c r="AH59" i="229"/>
  <c r="AQ57" i="229"/>
  <c r="AQ58" i="229"/>
  <c r="AQ56" i="229"/>
  <c r="AO81" i="229"/>
  <c r="AH79" i="229"/>
  <c r="AO80" i="229"/>
  <c r="AO78" i="229"/>
  <c r="AH80" i="229"/>
  <c r="AP78" i="229"/>
  <c r="AP81" i="229"/>
  <c r="AP79" i="229"/>
  <c r="AG28" i="219"/>
  <c r="AN26" i="219"/>
  <c r="AN25" i="219"/>
  <c r="AN24" i="219"/>
  <c r="AH23" i="219"/>
  <c r="AP59" i="219"/>
  <c r="AP56" i="219"/>
  <c r="AH58" i="219"/>
  <c r="AP57" i="219"/>
  <c r="AO80" i="219"/>
  <c r="AO78" i="219"/>
  <c r="AO82" i="219" s="1"/>
  <c r="AR79" i="219" s="1"/>
  <c r="AO81" i="219"/>
  <c r="AH79" i="219"/>
  <c r="AP81" i="219"/>
  <c r="AP79" i="219"/>
  <c r="AH80" i="219"/>
  <c r="AP78" i="219"/>
  <c r="AP82" i="219" s="1"/>
  <c r="AR80" i="219" s="1"/>
  <c r="AN91" i="219"/>
  <c r="AG94" i="219"/>
  <c r="AN92" i="219"/>
  <c r="AN90" i="219"/>
  <c r="AN93" i="219" s="1"/>
  <c r="AR89" i="219" s="1"/>
  <c r="AH89" i="219"/>
  <c r="AQ91" i="219"/>
  <c r="AH92" i="219"/>
  <c r="AQ90" i="219"/>
  <c r="AQ89" i="219"/>
  <c r="AO69" i="219"/>
  <c r="AO67" i="219"/>
  <c r="AO70" i="219"/>
  <c r="AH68" i="219"/>
  <c r="AP70" i="219"/>
  <c r="AP68" i="219"/>
  <c r="AH69" i="219"/>
  <c r="AP67" i="219"/>
  <c r="AN15" i="219"/>
  <c r="AN14" i="219"/>
  <c r="AN13" i="219"/>
  <c r="AN16" i="219" s="1"/>
  <c r="AR12" i="219" s="1"/>
  <c r="AH12" i="219"/>
  <c r="AG17" i="219"/>
  <c r="AP15" i="219"/>
  <c r="AH14" i="219"/>
  <c r="AP13" i="219"/>
  <c r="AP12" i="219"/>
  <c r="AP16" i="219" s="1"/>
  <c r="AR14" i="219" s="1"/>
  <c r="AH26" i="219"/>
  <c r="AQ25" i="219"/>
  <c r="AQ24" i="219"/>
  <c r="AQ23" i="219"/>
  <c r="AQ27" i="219" s="1"/>
  <c r="AR26" i="219" s="1"/>
  <c r="AH13" i="219"/>
  <c r="AO12" i="219"/>
  <c r="AO15" i="219"/>
  <c r="AO14" i="219"/>
  <c r="AH15" i="219"/>
  <c r="AQ14" i="219"/>
  <c r="AQ13" i="219"/>
  <c r="AQ12" i="219"/>
  <c r="AQ16" i="219" s="1"/>
  <c r="AR15" i="219" s="1"/>
  <c r="AH35" i="219"/>
  <c r="AO34" i="219"/>
  <c r="AO37" i="219"/>
  <c r="AO36" i="219"/>
  <c r="AP37" i="219"/>
  <c r="AH36" i="219"/>
  <c r="AP35" i="219"/>
  <c r="AP34" i="219"/>
  <c r="AP38" i="219" s="1"/>
  <c r="AR36" i="219" s="1"/>
  <c r="AG50" i="219"/>
  <c r="AN47" i="219"/>
  <c r="AH45" i="219"/>
  <c r="AN48" i="219"/>
  <c r="AN46" i="219"/>
  <c r="AQ47" i="219"/>
  <c r="AQ45" i="219"/>
  <c r="AH48" i="219"/>
  <c r="AQ46" i="219"/>
  <c r="AO48" i="219"/>
  <c r="AO45" i="219"/>
  <c r="AO47" i="219"/>
  <c r="AH46" i="219"/>
  <c r="AO58" i="219"/>
  <c r="AH57" i="219"/>
  <c r="AO59" i="219"/>
  <c r="AO56" i="219"/>
  <c r="AG61" i="219"/>
  <c r="AN59" i="219"/>
  <c r="AN57" i="219"/>
  <c r="AN60" i="219" s="1"/>
  <c r="AR56" i="219" s="1"/>
  <c r="AN58" i="219"/>
  <c r="AH56" i="219"/>
  <c r="AP26" i="219"/>
  <c r="AH25" i="219"/>
  <c r="AP24" i="219"/>
  <c r="AP23" i="219"/>
  <c r="AP27" i="219" s="1"/>
  <c r="AR25" i="219" s="1"/>
  <c r="AN37" i="219"/>
  <c r="AN36" i="219"/>
  <c r="AN35" i="219"/>
  <c r="AH34" i="219"/>
  <c r="AG39" i="219"/>
  <c r="AH37" i="219"/>
  <c r="AQ36" i="219"/>
  <c r="AQ35" i="219"/>
  <c r="AQ34" i="219"/>
  <c r="AH47" i="219"/>
  <c r="AP46" i="219"/>
  <c r="AP48" i="219"/>
  <c r="AP45" i="219"/>
  <c r="AH70" i="219"/>
  <c r="AQ67" i="219"/>
  <c r="AQ69" i="219"/>
  <c r="AQ68" i="219"/>
  <c r="AG83" i="219"/>
  <c r="AN81" i="219"/>
  <c r="AH78" i="219"/>
  <c r="AN80" i="219"/>
  <c r="AN79" i="219"/>
  <c r="AN82" i="219" s="1"/>
  <c r="AR78" i="219" s="1"/>
  <c r="AH81" i="219"/>
  <c r="AQ78" i="219"/>
  <c r="AQ80" i="219"/>
  <c r="AQ79" i="219"/>
  <c r="AH91" i="219"/>
  <c r="AP90" i="219"/>
  <c r="AP89" i="219"/>
  <c r="AP92" i="219"/>
  <c r="AO26" i="219"/>
  <c r="AO25" i="219"/>
  <c r="AH24" i="219"/>
  <c r="AO23" i="219"/>
  <c r="AO27" i="219" s="1"/>
  <c r="AR24" i="219" s="1"/>
  <c r="AH59" i="219"/>
  <c r="AQ57" i="219"/>
  <c r="AQ58" i="219"/>
  <c r="AQ56" i="219"/>
  <c r="AQ60" i="219" s="1"/>
  <c r="AR59" i="219" s="1"/>
  <c r="AG72" i="219"/>
  <c r="AN70" i="219"/>
  <c r="AH67" i="219"/>
  <c r="AN69" i="219"/>
  <c r="AN68" i="219"/>
  <c r="AO92" i="219"/>
  <c r="AO91" i="219"/>
  <c r="AH90" i="219"/>
  <c r="AO89" i="219"/>
  <c r="AG17" i="210"/>
  <c r="AN15" i="210"/>
  <c r="AN14" i="210"/>
  <c r="AN13" i="210"/>
  <c r="AH12" i="210"/>
  <c r="AH15" i="210"/>
  <c r="AQ14" i="210"/>
  <c r="AQ13" i="210"/>
  <c r="AQ12" i="210"/>
  <c r="AQ16" i="210" s="1"/>
  <c r="AR15" i="210" s="1"/>
  <c r="AQ24" i="210"/>
  <c r="AQ23" i="210"/>
  <c r="AH26" i="210"/>
  <c r="AQ25" i="210"/>
  <c r="AG39" i="210"/>
  <c r="AN37" i="210"/>
  <c r="AN36" i="210"/>
  <c r="AN35" i="210"/>
  <c r="AN38" i="210" s="1"/>
  <c r="AR34" i="210" s="1"/>
  <c r="AH34" i="210"/>
  <c r="AH37" i="210"/>
  <c r="AQ36" i="210"/>
  <c r="AQ35" i="210"/>
  <c r="AQ34" i="210"/>
  <c r="AN48" i="210"/>
  <c r="AN46" i="210"/>
  <c r="AG50" i="210"/>
  <c r="AN47" i="210"/>
  <c r="AH45" i="210"/>
  <c r="AQ58" i="210"/>
  <c r="AQ56" i="210"/>
  <c r="AH59" i="210"/>
  <c r="AQ57" i="210"/>
  <c r="AG28" i="211"/>
  <c r="AN26" i="211"/>
  <c r="AN25" i="211"/>
  <c r="AN24" i="211"/>
  <c r="AH23" i="211"/>
  <c r="AO15" i="210"/>
  <c r="AO14" i="210"/>
  <c r="AH13" i="210"/>
  <c r="AO12" i="210"/>
  <c r="AP13" i="210"/>
  <c r="AP12" i="210"/>
  <c r="AP15" i="210"/>
  <c r="AH14" i="210"/>
  <c r="AP26" i="210"/>
  <c r="AH25" i="210"/>
  <c r="AP24" i="210"/>
  <c r="AP23" i="210"/>
  <c r="AO37" i="210"/>
  <c r="AO36" i="210"/>
  <c r="AH35" i="210"/>
  <c r="AO34" i="210"/>
  <c r="AP35" i="210"/>
  <c r="AP34" i="210"/>
  <c r="AP37" i="210"/>
  <c r="AH36" i="210"/>
  <c r="AP48" i="210"/>
  <c r="AP45" i="210"/>
  <c r="AH47" i="210"/>
  <c r="AP46" i="210"/>
  <c r="AG72" i="210"/>
  <c r="AN69" i="210"/>
  <c r="AN68" i="210"/>
  <c r="AN70" i="210"/>
  <c r="AH67" i="210"/>
  <c r="AO80" i="210"/>
  <c r="AO78" i="210"/>
  <c r="AO81" i="210"/>
  <c r="AH79" i="210"/>
  <c r="AP81" i="210"/>
  <c r="AP79" i="210"/>
  <c r="AH80" i="210"/>
  <c r="AP78" i="210"/>
  <c r="AP82" i="210" s="1"/>
  <c r="AR80" i="210" s="1"/>
  <c r="AP92" i="210"/>
  <c r="AH91" i="210"/>
  <c r="AP90" i="210"/>
  <c r="AP89" i="210"/>
  <c r="AP93" i="210" s="1"/>
  <c r="AR91" i="210" s="1"/>
  <c r="AO26" i="211"/>
  <c r="AO25" i="211"/>
  <c r="AH24" i="211"/>
  <c r="AO23" i="211"/>
  <c r="AN48" i="211"/>
  <c r="AN46" i="211"/>
  <c r="AG50" i="211"/>
  <c r="AN47" i="211"/>
  <c r="AH45" i="211"/>
  <c r="AQ58" i="211"/>
  <c r="AQ56" i="211"/>
  <c r="AH59" i="211"/>
  <c r="AQ57" i="211"/>
  <c r="AG28" i="212"/>
  <c r="AN26" i="212"/>
  <c r="AN25" i="212"/>
  <c r="AN24" i="212"/>
  <c r="AH23" i="212"/>
  <c r="AG61" i="212"/>
  <c r="AN59" i="212"/>
  <c r="AN57" i="212"/>
  <c r="AN58" i="212"/>
  <c r="AH56" i="212"/>
  <c r="AG83" i="212"/>
  <c r="AN80" i="212"/>
  <c r="AN79" i="212"/>
  <c r="AN82" i="212" s="1"/>
  <c r="AR78" i="212" s="1"/>
  <c r="AN81" i="212"/>
  <c r="AH78" i="212"/>
  <c r="AQ91" i="212"/>
  <c r="AH92" i="212"/>
  <c r="AQ90" i="212"/>
  <c r="AQ89" i="212"/>
  <c r="AQ93" i="212" s="1"/>
  <c r="AR92" i="212" s="1"/>
  <c r="AO15" i="213"/>
  <c r="AO14" i="213"/>
  <c r="AH13" i="213"/>
  <c r="AO12" i="213"/>
  <c r="AO16" i="213" s="1"/>
  <c r="AR13" i="213" s="1"/>
  <c r="AH15" i="213"/>
  <c r="AQ14" i="213"/>
  <c r="AQ13" i="213"/>
  <c r="AQ12" i="213"/>
  <c r="AQ16" i="213" s="1"/>
  <c r="AR15" i="213" s="1"/>
  <c r="AQ24" i="213"/>
  <c r="AQ23" i="213"/>
  <c r="AH26" i="213"/>
  <c r="AQ25" i="213"/>
  <c r="AH37" i="213"/>
  <c r="AQ36" i="213"/>
  <c r="AQ35" i="213"/>
  <c r="AQ34" i="213"/>
  <c r="AQ38" i="213" s="1"/>
  <c r="AR37" i="213" s="1"/>
  <c r="AP48" i="211"/>
  <c r="AP45" i="211"/>
  <c r="AH47" i="211"/>
  <c r="AP46" i="211"/>
  <c r="AG72" i="211"/>
  <c r="AN69" i="211"/>
  <c r="AN68" i="211"/>
  <c r="AN70" i="211"/>
  <c r="AH67" i="211"/>
  <c r="AO80" i="211"/>
  <c r="AO78" i="211"/>
  <c r="AO81" i="211"/>
  <c r="AH79" i="211"/>
  <c r="AP81" i="211"/>
  <c r="AP79" i="211"/>
  <c r="AH80" i="211"/>
  <c r="AP78" i="211"/>
  <c r="AP92" i="211"/>
  <c r="AH91" i="211"/>
  <c r="AP90" i="211"/>
  <c r="AP89" i="211"/>
  <c r="AO26" i="212"/>
  <c r="AO25" i="212"/>
  <c r="AH24" i="212"/>
  <c r="AO23" i="212"/>
  <c r="AO48" i="212"/>
  <c r="AO45" i="212"/>
  <c r="AO47" i="212"/>
  <c r="AH46" i="212"/>
  <c r="AO92" i="212"/>
  <c r="AO91" i="212"/>
  <c r="AH90" i="212"/>
  <c r="AO89" i="212"/>
  <c r="AG17" i="213"/>
  <c r="AN15" i="213"/>
  <c r="AN14" i="213"/>
  <c r="AN13" i="213"/>
  <c r="AH12" i="213"/>
  <c r="AP13" i="213"/>
  <c r="AP12" i="213"/>
  <c r="AP16" i="213" s="1"/>
  <c r="AR14" i="213" s="1"/>
  <c r="AP15" i="213"/>
  <c r="AH14" i="213"/>
  <c r="AP26" i="213"/>
  <c r="AH25" i="213"/>
  <c r="AP24" i="213"/>
  <c r="AP23" i="213"/>
  <c r="AP27" i="213" s="1"/>
  <c r="AR25" i="213" s="1"/>
  <c r="AO37" i="213"/>
  <c r="AO36" i="213"/>
  <c r="AH35" i="213"/>
  <c r="AO34" i="213"/>
  <c r="AO38" i="213" s="1"/>
  <c r="AR35" i="213" s="1"/>
  <c r="AP35" i="213"/>
  <c r="AP34" i="213"/>
  <c r="AP38" i="213" s="1"/>
  <c r="AR36" i="213" s="1"/>
  <c r="AP37" i="213"/>
  <c r="AH36" i="213"/>
  <c r="AG50" i="213"/>
  <c r="AN47" i="213"/>
  <c r="AN48" i="213"/>
  <c r="AN46" i="213"/>
  <c r="AN49" i="213" s="1"/>
  <c r="AR45" i="213" s="1"/>
  <c r="AH45" i="213"/>
  <c r="AO69" i="213"/>
  <c r="AO67" i="213"/>
  <c r="AO70" i="213"/>
  <c r="AH68" i="213"/>
  <c r="AP70" i="213"/>
  <c r="AP68" i="213"/>
  <c r="AH69" i="213"/>
  <c r="AP67" i="213"/>
  <c r="AO59" i="214"/>
  <c r="AO56" i="214"/>
  <c r="AO58" i="214"/>
  <c r="AH57" i="214"/>
  <c r="AG72" i="214"/>
  <c r="AN69" i="214"/>
  <c r="AN68" i="214"/>
  <c r="AN71" i="214" s="1"/>
  <c r="AR67" i="214" s="1"/>
  <c r="AN70" i="214"/>
  <c r="AH67" i="214"/>
  <c r="AQ69" i="216"/>
  <c r="AQ68" i="216"/>
  <c r="AH70" i="216"/>
  <c r="AQ67" i="216"/>
  <c r="AQ71" i="216" s="1"/>
  <c r="AR70" i="216" s="1"/>
  <c r="AG39" i="217"/>
  <c r="AN36" i="217"/>
  <c r="AH34" i="217"/>
  <c r="AN37" i="217"/>
  <c r="AN35" i="217"/>
  <c r="AO47" i="217"/>
  <c r="AH46" i="217"/>
  <c r="AO45" i="217"/>
  <c r="AO49" i="217" s="1"/>
  <c r="AR46" i="217" s="1"/>
  <c r="AO48" i="217"/>
  <c r="AP35" i="217"/>
  <c r="AP34" i="217"/>
  <c r="AP37" i="217"/>
  <c r="AH36" i="217"/>
  <c r="AN48" i="217"/>
  <c r="AN46" i="217"/>
  <c r="AG50" i="217"/>
  <c r="AN47" i="217"/>
  <c r="AH45" i="217"/>
  <c r="AH58" i="217"/>
  <c r="AP57" i="217"/>
  <c r="AP56" i="217"/>
  <c r="AP59" i="217"/>
  <c r="AH70" i="217"/>
  <c r="AQ69" i="217"/>
  <c r="AQ68" i="217"/>
  <c r="AQ67" i="217"/>
  <c r="AQ71" i="217" s="1"/>
  <c r="AR70" i="217" s="1"/>
  <c r="AP26" i="217"/>
  <c r="AP24" i="217"/>
  <c r="AP23" i="217"/>
  <c r="AH25" i="217"/>
  <c r="AQ80" i="218"/>
  <c r="AQ79" i="218"/>
  <c r="AH81" i="218"/>
  <c r="AQ78" i="218"/>
  <c r="AG17" i="217"/>
  <c r="AN14" i="217"/>
  <c r="AH12" i="217"/>
  <c r="AN15" i="217"/>
  <c r="AN13" i="217"/>
  <c r="AN16" i="217" s="1"/>
  <c r="AR12" i="217" s="1"/>
  <c r="AH48" i="217"/>
  <c r="AQ46" i="217"/>
  <c r="AQ47" i="217"/>
  <c r="AQ45" i="217"/>
  <c r="AQ49" i="217" s="1"/>
  <c r="AR48" i="217" s="1"/>
  <c r="AN70" i="217"/>
  <c r="AG72" i="217"/>
  <c r="AN68" i="217"/>
  <c r="AN69" i="217"/>
  <c r="AH67" i="217"/>
  <c r="AP59" i="213"/>
  <c r="AP56" i="213"/>
  <c r="AH58" i="213"/>
  <c r="AP57" i="213"/>
  <c r="AN91" i="213"/>
  <c r="AG94" i="213"/>
  <c r="AN92" i="213"/>
  <c r="AN90" i="213"/>
  <c r="AN93" i="213" s="1"/>
  <c r="AR89" i="213" s="1"/>
  <c r="AH89" i="213"/>
  <c r="AQ91" i="213"/>
  <c r="AH92" i="213"/>
  <c r="AQ90" i="213"/>
  <c r="AQ89" i="213"/>
  <c r="AO15" i="214"/>
  <c r="AO14" i="214"/>
  <c r="AH13" i="214"/>
  <c r="AO12" i="214"/>
  <c r="AH15" i="214"/>
  <c r="AQ14" i="214"/>
  <c r="AQ13" i="214"/>
  <c r="AQ12" i="214"/>
  <c r="AO37" i="214"/>
  <c r="AO36" i="214"/>
  <c r="AH35" i="214"/>
  <c r="AO34" i="214"/>
  <c r="AP35" i="214"/>
  <c r="AP34" i="214"/>
  <c r="AP37" i="214"/>
  <c r="AH36" i="214"/>
  <c r="AN48" i="214"/>
  <c r="AN46" i="214"/>
  <c r="AG50" i="214"/>
  <c r="AN47" i="214"/>
  <c r="AH45" i="214"/>
  <c r="AO26" i="215"/>
  <c r="AO25" i="215"/>
  <c r="AH24" i="215"/>
  <c r="AO23" i="215"/>
  <c r="AO27" i="215" s="1"/>
  <c r="AR24" i="215" s="1"/>
  <c r="AO48" i="215"/>
  <c r="AO45" i="215"/>
  <c r="AO49" i="215" s="1"/>
  <c r="AR46" i="215" s="1"/>
  <c r="AO47" i="215"/>
  <c r="AH46" i="215"/>
  <c r="AQ80" i="213"/>
  <c r="AQ79" i="213"/>
  <c r="AH81" i="213"/>
  <c r="AQ78" i="213"/>
  <c r="AQ82" i="213" s="1"/>
  <c r="AR81" i="213" s="1"/>
  <c r="AO92" i="213"/>
  <c r="AO91" i="213"/>
  <c r="AH90" i="213"/>
  <c r="AO89" i="213"/>
  <c r="AO93" i="213" s="1"/>
  <c r="AR90" i="213" s="1"/>
  <c r="AG17" i="214"/>
  <c r="AN15" i="214"/>
  <c r="AN14" i="214"/>
  <c r="AN13" i="214"/>
  <c r="AN16" i="214" s="1"/>
  <c r="AR12" i="214" s="1"/>
  <c r="AH12" i="214"/>
  <c r="AH37" i="214"/>
  <c r="AQ36" i="214"/>
  <c r="AQ35" i="214"/>
  <c r="AQ34" i="214"/>
  <c r="AP48" i="214"/>
  <c r="AP45" i="214"/>
  <c r="AH47" i="214"/>
  <c r="AP46" i="214"/>
  <c r="AP92" i="214"/>
  <c r="AH91" i="214"/>
  <c r="AP90" i="214"/>
  <c r="AP89" i="214"/>
  <c r="AQ47" i="215"/>
  <c r="AQ45" i="215"/>
  <c r="AH48" i="215"/>
  <c r="AQ46" i="215"/>
  <c r="AQ24" i="216"/>
  <c r="AQ23" i="216"/>
  <c r="AH26" i="216"/>
  <c r="AQ25" i="216"/>
  <c r="AG83" i="215"/>
  <c r="AN80" i="215"/>
  <c r="AN79" i="215"/>
  <c r="AN82" i="215" s="1"/>
  <c r="AR78" i="215" s="1"/>
  <c r="AN81" i="215"/>
  <c r="AH78" i="215"/>
  <c r="AP13" i="216"/>
  <c r="AP12" i="216"/>
  <c r="AP16" i="216" s="1"/>
  <c r="AR14" i="216" s="1"/>
  <c r="AP15" i="216"/>
  <c r="AH14" i="216"/>
  <c r="AP26" i="216"/>
  <c r="AH25" i="216"/>
  <c r="AP24" i="216"/>
  <c r="AP23" i="216"/>
  <c r="AP27" i="216" s="1"/>
  <c r="AR25" i="216" s="1"/>
  <c r="AG39" i="216"/>
  <c r="AN37" i="216"/>
  <c r="AN36" i="216"/>
  <c r="AN35" i="216"/>
  <c r="AN38" i="216" s="1"/>
  <c r="AR34" i="216" s="1"/>
  <c r="AH34" i="216"/>
  <c r="AQ58" i="216"/>
  <c r="AQ56" i="216"/>
  <c r="AH59" i="216"/>
  <c r="AQ57" i="216"/>
  <c r="AN91" i="216"/>
  <c r="AG94" i="216"/>
  <c r="AH89" i="216"/>
  <c r="AN92" i="216"/>
  <c r="AN90" i="216"/>
  <c r="AN93" i="216" s="1"/>
  <c r="AR89" i="216" s="1"/>
  <c r="AN24" i="217"/>
  <c r="AH23" i="217"/>
  <c r="AG28" i="217"/>
  <c r="AN25" i="217"/>
  <c r="AN26" i="217"/>
  <c r="AP13" i="217"/>
  <c r="AP12" i="217"/>
  <c r="AP15" i="217"/>
  <c r="AH14" i="217"/>
  <c r="AG17" i="218"/>
  <c r="AN15" i="218"/>
  <c r="AN14" i="218"/>
  <c r="AN13" i="218"/>
  <c r="AH12" i="218"/>
  <c r="AP13" i="218"/>
  <c r="AP12" i="218"/>
  <c r="AP16" i="218" s="1"/>
  <c r="AR14" i="218" s="1"/>
  <c r="AP15" i="218"/>
  <c r="AH14" i="218"/>
  <c r="AO15" i="218"/>
  <c r="AO14" i="218"/>
  <c r="AH13" i="218"/>
  <c r="AO12" i="218"/>
  <c r="AO16" i="218" s="1"/>
  <c r="AR13" i="218" s="1"/>
  <c r="AH15" i="218"/>
  <c r="AQ14" i="218"/>
  <c r="AQ13" i="218"/>
  <c r="AQ12" i="218"/>
  <c r="AQ16" i="218" s="1"/>
  <c r="AR15" i="218" s="1"/>
  <c r="AP26" i="218"/>
  <c r="AH25" i="218"/>
  <c r="AP24" i="218"/>
  <c r="AP23" i="218"/>
  <c r="AP27" i="218" s="1"/>
  <c r="AR25" i="218" s="1"/>
  <c r="AG39" i="218"/>
  <c r="AN37" i="218"/>
  <c r="AN36" i="218"/>
  <c r="AN35" i="218"/>
  <c r="AN38" i="218" s="1"/>
  <c r="AR34" i="218" s="1"/>
  <c r="AH34" i="218"/>
  <c r="AH37" i="218"/>
  <c r="AQ36" i="218"/>
  <c r="AQ35" i="218"/>
  <c r="AQ34" i="218"/>
  <c r="AP48" i="218"/>
  <c r="AP45" i="218"/>
  <c r="AH47" i="218"/>
  <c r="AP46" i="218"/>
  <c r="AO70" i="216"/>
  <c r="AH68" i="216"/>
  <c r="AO69" i="216"/>
  <c r="AO67" i="216"/>
  <c r="AH69" i="216"/>
  <c r="AP67" i="216"/>
  <c r="AP70" i="216"/>
  <c r="AP68" i="216"/>
  <c r="AQ79" i="216"/>
  <c r="AQ78" i="216"/>
  <c r="AO59" i="210"/>
  <c r="AO56" i="210"/>
  <c r="AO58" i="210"/>
  <c r="AH57" i="210"/>
  <c r="AQ69" i="210"/>
  <c r="AQ68" i="210"/>
  <c r="AH70" i="210"/>
  <c r="AQ67" i="210"/>
  <c r="AQ47" i="212"/>
  <c r="AQ45" i="212"/>
  <c r="AH48" i="212"/>
  <c r="AQ46" i="212"/>
  <c r="AO69" i="212"/>
  <c r="AO67" i="212"/>
  <c r="AO70" i="212"/>
  <c r="AH68" i="212"/>
  <c r="AP70" i="212"/>
  <c r="AP68" i="212"/>
  <c r="AH69" i="212"/>
  <c r="AP67" i="212"/>
  <c r="AQ80" i="212"/>
  <c r="AQ79" i="212"/>
  <c r="AH81" i="212"/>
  <c r="AQ78" i="212"/>
  <c r="AN91" i="212"/>
  <c r="AG94" i="212"/>
  <c r="AN92" i="212"/>
  <c r="AN90" i="212"/>
  <c r="AH89" i="212"/>
  <c r="AG39" i="213"/>
  <c r="AN37" i="213"/>
  <c r="AN36" i="213"/>
  <c r="AN35" i="213"/>
  <c r="AN38" i="213" s="1"/>
  <c r="AR34" i="213" s="1"/>
  <c r="AH34" i="213"/>
  <c r="AO59" i="211"/>
  <c r="AO56" i="211"/>
  <c r="AO58" i="211"/>
  <c r="AH57" i="211"/>
  <c r="AQ69" i="211"/>
  <c r="AQ68" i="211"/>
  <c r="AH70" i="211"/>
  <c r="AQ67" i="211"/>
  <c r="AP59" i="212"/>
  <c r="AP56" i="212"/>
  <c r="AH58" i="212"/>
  <c r="AP57" i="212"/>
  <c r="AQ47" i="213"/>
  <c r="AH48" i="213"/>
  <c r="AQ46" i="213"/>
  <c r="AQ45" i="213"/>
  <c r="AO58" i="213"/>
  <c r="AH57" i="213"/>
  <c r="AO59" i="213"/>
  <c r="AO56" i="213"/>
  <c r="AO81" i="213"/>
  <c r="AH79" i="213"/>
  <c r="AO80" i="213"/>
  <c r="AO78" i="213"/>
  <c r="AH80" i="213"/>
  <c r="AP78" i="213"/>
  <c r="AP81" i="213"/>
  <c r="AP79" i="213"/>
  <c r="AH48" i="214"/>
  <c r="AQ46" i="214"/>
  <c r="AQ47" i="214"/>
  <c r="AQ45" i="214"/>
  <c r="AP26" i="215"/>
  <c r="AH25" i="215"/>
  <c r="AP24" i="215"/>
  <c r="AP23" i="215"/>
  <c r="AN37" i="215"/>
  <c r="AN36" i="215"/>
  <c r="AN35" i="215"/>
  <c r="AN38" i="215" s="1"/>
  <c r="AR34" i="215" s="1"/>
  <c r="AH34" i="215"/>
  <c r="AG39" i="215"/>
  <c r="AH37" i="215"/>
  <c r="AQ36" i="215"/>
  <c r="AQ35" i="215"/>
  <c r="AQ34" i="215"/>
  <c r="AQ38" i="215" s="1"/>
  <c r="AR37" i="215" s="1"/>
  <c r="AH47" i="215"/>
  <c r="AP46" i="215"/>
  <c r="AP48" i="215"/>
  <c r="AP45" i="215"/>
  <c r="AP49" i="215" s="1"/>
  <c r="AR47" i="215" s="1"/>
  <c r="AH91" i="213"/>
  <c r="AP90" i="213"/>
  <c r="AP89" i="213"/>
  <c r="AP92" i="213"/>
  <c r="AP13" i="214"/>
  <c r="AP12" i="214"/>
  <c r="AP16" i="214" s="1"/>
  <c r="AR14" i="214" s="1"/>
  <c r="AP15" i="214"/>
  <c r="AH14" i="214"/>
  <c r="AP26" i="214"/>
  <c r="AH25" i="214"/>
  <c r="AP24" i="214"/>
  <c r="AP23" i="214"/>
  <c r="AP27" i="214" s="1"/>
  <c r="AR25" i="214" s="1"/>
  <c r="AG39" i="214"/>
  <c r="AN37" i="214"/>
  <c r="AN36" i="214"/>
  <c r="AN35" i="214"/>
  <c r="AN38" i="214" s="1"/>
  <c r="AR34" i="214" s="1"/>
  <c r="AH34" i="214"/>
  <c r="AQ69" i="214"/>
  <c r="AQ68" i="214"/>
  <c r="AH70" i="214"/>
  <c r="AQ67" i="214"/>
  <c r="AG28" i="215"/>
  <c r="AN26" i="215"/>
  <c r="AN25" i="215"/>
  <c r="AN24" i="215"/>
  <c r="AH23" i="215"/>
  <c r="AN24" i="216"/>
  <c r="AH23" i="216"/>
  <c r="AG28" i="216"/>
  <c r="AN26" i="216"/>
  <c r="AN25" i="216"/>
  <c r="AN70" i="215"/>
  <c r="AH67" i="215"/>
  <c r="AG72" i="215"/>
  <c r="AN69" i="215"/>
  <c r="AN68" i="215"/>
  <c r="AN71" i="215" s="1"/>
  <c r="AR67" i="215" s="1"/>
  <c r="AH70" i="215"/>
  <c r="AQ67" i="215"/>
  <c r="AQ69" i="215"/>
  <c r="AQ68" i="215"/>
  <c r="AO26" i="216"/>
  <c r="AO25" i="216"/>
  <c r="AH24" i="216"/>
  <c r="AO23" i="216"/>
  <c r="AO27" i="216" s="1"/>
  <c r="AR24" i="216" s="1"/>
  <c r="AN58" i="216"/>
  <c r="AH56" i="216"/>
  <c r="AG61" i="216"/>
  <c r="AN59" i="216"/>
  <c r="AN57" i="216"/>
  <c r="AQ91" i="216"/>
  <c r="AH92" i="216"/>
  <c r="AQ90" i="216"/>
  <c r="AQ89" i="216"/>
  <c r="AO15" i="217"/>
  <c r="AO14" i="217"/>
  <c r="AH13" i="217"/>
  <c r="AO12" i="217"/>
  <c r="AH15" i="217"/>
  <c r="AQ13" i="217"/>
  <c r="AQ12" i="217"/>
  <c r="AQ16" i="217" s="1"/>
  <c r="AR15" i="217" s="1"/>
  <c r="AQ14" i="217"/>
  <c r="AH37" i="217"/>
  <c r="AQ35" i="217"/>
  <c r="AQ34" i="217"/>
  <c r="AQ38" i="217" s="1"/>
  <c r="AR37" i="217" s="1"/>
  <c r="AQ36" i="217"/>
  <c r="AQ58" i="217"/>
  <c r="AQ56" i="217"/>
  <c r="AH59" i="217"/>
  <c r="AQ57" i="217"/>
  <c r="AQ24" i="217"/>
  <c r="AQ23" i="217"/>
  <c r="AH26" i="217"/>
  <c r="AQ25" i="217"/>
  <c r="AO37" i="217"/>
  <c r="AO36" i="217"/>
  <c r="AH35" i="217"/>
  <c r="AO34" i="217"/>
  <c r="AP70" i="217"/>
  <c r="AH69" i="217"/>
  <c r="AP67" i="217"/>
  <c r="AP71" i="217" s="1"/>
  <c r="AR69" i="217" s="1"/>
  <c r="AP68" i="217"/>
  <c r="AO81" i="217"/>
  <c r="AO78" i="217"/>
  <c r="AO69" i="217"/>
  <c r="AO70" i="217"/>
  <c r="AH68" i="217"/>
  <c r="AO67" i="217"/>
  <c r="AO92" i="217"/>
  <c r="AO89" i="217"/>
  <c r="AQ90" i="217"/>
  <c r="AQ89" i="217"/>
  <c r="AO26" i="218"/>
  <c r="AO25" i="218"/>
  <c r="AH24" i="218"/>
  <c r="AO23" i="218"/>
  <c r="AH48" i="218"/>
  <c r="AQ46" i="218"/>
  <c r="AQ47" i="218"/>
  <c r="AQ45" i="218"/>
  <c r="AO47" i="218"/>
  <c r="AH46" i="218"/>
  <c r="AO48" i="218"/>
  <c r="AO45" i="218"/>
  <c r="AH59" i="218"/>
  <c r="AQ57" i="218"/>
  <c r="AQ58" i="218"/>
  <c r="AQ56" i="218"/>
  <c r="AG72" i="218"/>
  <c r="AN70" i="218"/>
  <c r="AH67" i="218"/>
  <c r="AN69" i="218"/>
  <c r="AN68" i="218"/>
  <c r="AN71" i="218" s="1"/>
  <c r="AR67" i="218" s="1"/>
  <c r="AG83" i="218"/>
  <c r="AN80" i="218"/>
  <c r="AN79" i="218"/>
  <c r="AN81" i="218"/>
  <c r="AH78" i="218"/>
  <c r="AN91" i="218"/>
  <c r="AG94" i="218"/>
  <c r="AN92" i="218"/>
  <c r="AN90" i="218"/>
  <c r="AH89" i="218"/>
  <c r="AQ91" i="218"/>
  <c r="AH92" i="218"/>
  <c r="AQ90" i="218"/>
  <c r="AQ89" i="218"/>
  <c r="AQ93" i="218" s="1"/>
  <c r="AR92" i="218" s="1"/>
  <c r="AO92" i="218"/>
  <c r="AO91" i="218"/>
  <c r="AH90" i="218"/>
  <c r="AO89" i="218"/>
  <c r="AO93" i="218" s="1"/>
  <c r="AR90" i="218" s="1"/>
  <c r="AN24" i="214"/>
  <c r="AH23" i="214"/>
  <c r="AG28" i="214"/>
  <c r="AN26" i="214"/>
  <c r="AN25" i="214"/>
  <c r="AG94" i="214"/>
  <c r="AN92" i="214"/>
  <c r="AN90" i="214"/>
  <c r="AH89" i="214"/>
  <c r="AN91" i="214"/>
  <c r="AH92" i="214"/>
  <c r="AQ90" i="214"/>
  <c r="AQ89" i="214"/>
  <c r="AQ91" i="214"/>
  <c r="AH13" i="215"/>
  <c r="AO12" i="215"/>
  <c r="AO15" i="215"/>
  <c r="AO14" i="215"/>
  <c r="AH15" i="215"/>
  <c r="AQ14" i="215"/>
  <c r="AQ13" i="215"/>
  <c r="AQ12" i="215"/>
  <c r="AQ16" i="215" s="1"/>
  <c r="AR15" i="215" s="1"/>
  <c r="AH59" i="215"/>
  <c r="AQ57" i="215"/>
  <c r="AQ58" i="215"/>
  <c r="AQ56" i="215"/>
  <c r="AQ60" i="215" s="1"/>
  <c r="AR59" i="215" s="1"/>
  <c r="AH59" i="213"/>
  <c r="AQ57" i="213"/>
  <c r="AQ58" i="213"/>
  <c r="AQ56" i="213"/>
  <c r="AQ60" i="213" s="1"/>
  <c r="AR59" i="213" s="1"/>
  <c r="AN70" i="213"/>
  <c r="AH67" i="213"/>
  <c r="AG72" i="213"/>
  <c r="AN69" i="213"/>
  <c r="AN68" i="213"/>
  <c r="AH70" i="213"/>
  <c r="AQ67" i="213"/>
  <c r="AQ69" i="213"/>
  <c r="AQ68" i="213"/>
  <c r="AO26" i="214"/>
  <c r="AO25" i="214"/>
  <c r="AH24" i="214"/>
  <c r="AO23" i="214"/>
  <c r="AN58" i="214"/>
  <c r="AH56" i="214"/>
  <c r="AG61" i="214"/>
  <c r="AN59" i="214"/>
  <c r="AN57" i="214"/>
  <c r="AN60" i="214" s="1"/>
  <c r="AR56" i="214" s="1"/>
  <c r="AP15" i="215"/>
  <c r="AH14" i="215"/>
  <c r="AP13" i="215"/>
  <c r="AP12" i="215"/>
  <c r="AP16" i="215" s="1"/>
  <c r="AR14" i="215" s="1"/>
  <c r="AH26" i="215"/>
  <c r="AQ25" i="215"/>
  <c r="AQ24" i="215"/>
  <c r="AQ23" i="215"/>
  <c r="AQ27" i="215" s="1"/>
  <c r="AR26" i="215" s="1"/>
  <c r="AH58" i="216"/>
  <c r="AP57" i="216"/>
  <c r="AP59" i="216"/>
  <c r="AP56" i="216"/>
  <c r="AP60" i="216" s="1"/>
  <c r="AR58" i="216" s="1"/>
  <c r="AH91" i="215"/>
  <c r="AP90" i="215"/>
  <c r="AP89" i="215"/>
  <c r="AP92" i="215"/>
  <c r="AO47" i="216"/>
  <c r="AH46" i="216"/>
  <c r="AO48" i="216"/>
  <c r="AO45" i="216"/>
  <c r="AO49" i="216" s="1"/>
  <c r="AR46" i="216" s="1"/>
  <c r="AO92" i="216"/>
  <c r="AH90" i="216"/>
  <c r="AO91" i="216"/>
  <c r="AO89" i="216"/>
  <c r="AO93" i="216" s="1"/>
  <c r="AR90" i="216" s="1"/>
  <c r="AV80" i="216"/>
  <c r="AM80" i="216"/>
  <c r="AN58" i="217"/>
  <c r="AH56" i="217"/>
  <c r="AG61" i="217"/>
  <c r="AN59" i="217"/>
  <c r="AN57" i="217"/>
  <c r="AV91" i="217"/>
  <c r="AM91" i="217"/>
  <c r="AG91" i="217" s="1"/>
  <c r="AH70" i="218"/>
  <c r="AQ67" i="218"/>
  <c r="AQ69" i="218"/>
  <c r="AQ68" i="218"/>
  <c r="AH91" i="218"/>
  <c r="AP90" i="218"/>
  <c r="AP89" i="218"/>
  <c r="AP93" i="218" s="1"/>
  <c r="AR91" i="218" s="1"/>
  <c r="AP92" i="218"/>
  <c r="AN24" i="210"/>
  <c r="AH23" i="210"/>
  <c r="AG28" i="210"/>
  <c r="AN26" i="210"/>
  <c r="AN25" i="210"/>
  <c r="AH48" i="210"/>
  <c r="AQ46" i="210"/>
  <c r="AQ47" i="210"/>
  <c r="AQ45" i="210"/>
  <c r="AQ49" i="210" s="1"/>
  <c r="AR48" i="210" s="1"/>
  <c r="AN81" i="210"/>
  <c r="AH78" i="210"/>
  <c r="AG83" i="210"/>
  <c r="AN80" i="210"/>
  <c r="AN79" i="210"/>
  <c r="AH81" i="210"/>
  <c r="AQ78" i="210"/>
  <c r="AQ80" i="210"/>
  <c r="AQ79" i="210"/>
  <c r="AG94" i="210"/>
  <c r="AN92" i="210"/>
  <c r="AN90" i="210"/>
  <c r="AH89" i="210"/>
  <c r="AN91" i="210"/>
  <c r="AH92" i="210"/>
  <c r="AQ90" i="210"/>
  <c r="AQ89" i="210"/>
  <c r="AQ91" i="210"/>
  <c r="AN15" i="211"/>
  <c r="AN14" i="211"/>
  <c r="AN13" i="211"/>
  <c r="AH12" i="211"/>
  <c r="AG17" i="211"/>
  <c r="AH15" i="211"/>
  <c r="AQ14" i="211"/>
  <c r="AQ13" i="211"/>
  <c r="AQ12" i="211"/>
  <c r="AH26" i="211"/>
  <c r="AQ25" i="211"/>
  <c r="AQ24" i="211"/>
  <c r="AQ23" i="211"/>
  <c r="AG39" i="211"/>
  <c r="AN37" i="211"/>
  <c r="AN36" i="211"/>
  <c r="AN35" i="211"/>
  <c r="AH34" i="211"/>
  <c r="AH37" i="211"/>
  <c r="AQ36" i="211"/>
  <c r="AQ35" i="211"/>
  <c r="AQ34" i="211"/>
  <c r="AO26" i="210"/>
  <c r="AO25" i="210"/>
  <c r="AH24" i="210"/>
  <c r="AO23" i="210"/>
  <c r="AO27" i="210" s="1"/>
  <c r="AR24" i="210" s="1"/>
  <c r="AO47" i="210"/>
  <c r="AH46" i="210"/>
  <c r="AO48" i="210"/>
  <c r="AO45" i="210"/>
  <c r="AO49" i="210" s="1"/>
  <c r="AR46" i="210" s="1"/>
  <c r="AO91" i="210"/>
  <c r="AH90" i="210"/>
  <c r="AO89" i="210"/>
  <c r="AO92" i="210"/>
  <c r="AH13" i="211"/>
  <c r="AO12" i="211"/>
  <c r="AO15" i="211"/>
  <c r="AO14" i="211"/>
  <c r="AP15" i="211"/>
  <c r="AH14" i="211"/>
  <c r="AP13" i="211"/>
  <c r="AP12" i="211"/>
  <c r="AP26" i="211"/>
  <c r="AH25" i="211"/>
  <c r="AP24" i="211"/>
  <c r="AP23" i="211"/>
  <c r="AH35" i="211"/>
  <c r="AO34" i="211"/>
  <c r="AO37" i="211"/>
  <c r="AO36" i="211"/>
  <c r="AP37" i="211"/>
  <c r="AH36" i="211"/>
  <c r="AP35" i="211"/>
  <c r="AP34" i="211"/>
  <c r="AN58" i="211"/>
  <c r="AH56" i="211"/>
  <c r="AG61" i="211"/>
  <c r="AN59" i="211"/>
  <c r="AN57" i="211"/>
  <c r="AN81" i="211"/>
  <c r="AH78" i="211"/>
  <c r="AG83" i="211"/>
  <c r="AN80" i="211"/>
  <c r="AN79" i="211"/>
  <c r="AH92" i="211"/>
  <c r="AQ90" i="211"/>
  <c r="AQ89" i="211"/>
  <c r="AQ91" i="211"/>
  <c r="AN15" i="212"/>
  <c r="AN14" i="212"/>
  <c r="AN13" i="212"/>
  <c r="AH12" i="212"/>
  <c r="AG17" i="212"/>
  <c r="AH15" i="212"/>
  <c r="AQ14" i="212"/>
  <c r="AQ13" i="212"/>
  <c r="AQ12" i="212"/>
  <c r="AH37" i="212"/>
  <c r="AQ36" i="212"/>
  <c r="AQ35" i="212"/>
  <c r="AQ34" i="212"/>
  <c r="AG50" i="212"/>
  <c r="AN47" i="212"/>
  <c r="AH45" i="212"/>
  <c r="AN48" i="212"/>
  <c r="AN46" i="212"/>
  <c r="AN49" i="212" s="1"/>
  <c r="AR45" i="212" s="1"/>
  <c r="AH59" i="212"/>
  <c r="AQ57" i="212"/>
  <c r="AQ58" i="212"/>
  <c r="AQ56" i="212"/>
  <c r="AQ60" i="212" s="1"/>
  <c r="AR59" i="212" s="1"/>
  <c r="AO48" i="213"/>
  <c r="AO47" i="213"/>
  <c r="AH46" i="213"/>
  <c r="AO45" i="213"/>
  <c r="AO49" i="213" s="1"/>
  <c r="AR46" i="213" s="1"/>
  <c r="AO47" i="211"/>
  <c r="AH46" i="211"/>
  <c r="AO48" i="211"/>
  <c r="AO45" i="211"/>
  <c r="AO91" i="211"/>
  <c r="AH90" i="211"/>
  <c r="AO89" i="211"/>
  <c r="AO92" i="211"/>
  <c r="AH13" i="212"/>
  <c r="AO12" i="212"/>
  <c r="AO15" i="212"/>
  <c r="AO14" i="212"/>
  <c r="AP15" i="212"/>
  <c r="AH14" i="212"/>
  <c r="AP13" i="212"/>
  <c r="AP12" i="212"/>
  <c r="AP16" i="212" s="1"/>
  <c r="AR14" i="212" s="1"/>
  <c r="AP26" i="212"/>
  <c r="AH25" i="212"/>
  <c r="AP24" i="212"/>
  <c r="AP23" i="212"/>
  <c r="AP27" i="212" s="1"/>
  <c r="AR25" i="212" s="1"/>
  <c r="AH35" i="212"/>
  <c r="AO34" i="212"/>
  <c r="AO37" i="212"/>
  <c r="AO36" i="212"/>
  <c r="AP37" i="212"/>
  <c r="AH36" i="212"/>
  <c r="AP35" i="212"/>
  <c r="AP34" i="212"/>
  <c r="AP38" i="212" s="1"/>
  <c r="AR36" i="212" s="1"/>
  <c r="AH47" i="212"/>
  <c r="AP46" i="212"/>
  <c r="AP48" i="212"/>
  <c r="AP45" i="212"/>
  <c r="AP49" i="212" s="1"/>
  <c r="AR47" i="212" s="1"/>
  <c r="AN70" i="212"/>
  <c r="AH67" i="212"/>
  <c r="AG72" i="212"/>
  <c r="AN69" i="212"/>
  <c r="AN68" i="212"/>
  <c r="AO81" i="212"/>
  <c r="AH79" i="212"/>
  <c r="AO80" i="212"/>
  <c r="AO78" i="212"/>
  <c r="AH80" i="212"/>
  <c r="AP78" i="212"/>
  <c r="AP81" i="212"/>
  <c r="AP79" i="212"/>
  <c r="AH91" i="212"/>
  <c r="AP90" i="212"/>
  <c r="AP89" i="212"/>
  <c r="AP93" i="212" s="1"/>
  <c r="AR91" i="212" s="1"/>
  <c r="AP92" i="212"/>
  <c r="AO26" i="213"/>
  <c r="AO25" i="213"/>
  <c r="AH24" i="213"/>
  <c r="AO23" i="213"/>
  <c r="AQ24" i="214"/>
  <c r="AQ23" i="214"/>
  <c r="AH26" i="214"/>
  <c r="AQ25" i="214"/>
  <c r="AH58" i="214"/>
  <c r="AP57" i="214"/>
  <c r="AP59" i="214"/>
  <c r="AP56" i="214"/>
  <c r="AO70" i="214"/>
  <c r="AH68" i="214"/>
  <c r="AO69" i="214"/>
  <c r="AO67" i="214"/>
  <c r="AH69" i="214"/>
  <c r="AP67" i="214"/>
  <c r="AP70" i="214"/>
  <c r="AP68" i="214"/>
  <c r="AO80" i="214"/>
  <c r="AO78" i="214"/>
  <c r="AO81" i="214"/>
  <c r="AH79" i="214"/>
  <c r="AP81" i="214"/>
  <c r="AP79" i="214"/>
  <c r="AH80" i="214"/>
  <c r="AP78" i="214"/>
  <c r="AG61" i="215"/>
  <c r="AN59" i="215"/>
  <c r="AN57" i="215"/>
  <c r="AN60" i="215" s="1"/>
  <c r="AR56" i="215" s="1"/>
  <c r="AN58" i="215"/>
  <c r="AH56" i="215"/>
  <c r="AG61" i="213"/>
  <c r="AN59" i="213"/>
  <c r="AN57" i="213"/>
  <c r="AN58" i="213"/>
  <c r="AH56" i="213"/>
  <c r="AG83" i="213"/>
  <c r="AN80" i="213"/>
  <c r="AN79" i="213"/>
  <c r="AN82" i="213" s="1"/>
  <c r="AR78" i="213" s="1"/>
  <c r="AN81" i="213"/>
  <c r="AH78" i="213"/>
  <c r="AO47" i="214"/>
  <c r="AH46" i="214"/>
  <c r="AO48" i="214"/>
  <c r="AO45" i="214"/>
  <c r="AO49" i="214" s="1"/>
  <c r="AR46" i="214" s="1"/>
  <c r="AQ58" i="214"/>
  <c r="AQ56" i="214"/>
  <c r="AH59" i="214"/>
  <c r="AQ57" i="214"/>
  <c r="AN81" i="214"/>
  <c r="AH78" i="214"/>
  <c r="AG83" i="214"/>
  <c r="AN80" i="214"/>
  <c r="AN79" i="214"/>
  <c r="AN82" i="214" s="1"/>
  <c r="AR78" i="214" s="1"/>
  <c r="AH81" i="214"/>
  <c r="AQ78" i="214"/>
  <c r="AQ80" i="214"/>
  <c r="AQ79" i="214"/>
  <c r="AO91" i="214"/>
  <c r="AH90" i="214"/>
  <c r="AO89" i="214"/>
  <c r="AO92" i="214"/>
  <c r="AN15" i="215"/>
  <c r="AN14" i="215"/>
  <c r="AN13" i="215"/>
  <c r="AH12" i="215"/>
  <c r="AG17" i="215"/>
  <c r="AH35" i="215"/>
  <c r="AO34" i="215"/>
  <c r="AO37" i="215"/>
  <c r="AO36" i="215"/>
  <c r="AP37" i="215"/>
  <c r="AH36" i="215"/>
  <c r="AP35" i="215"/>
  <c r="AP34" i="215"/>
  <c r="AG50" i="215"/>
  <c r="AN47" i="215"/>
  <c r="AH45" i="215"/>
  <c r="AN48" i="215"/>
  <c r="AN46" i="215"/>
  <c r="AN49" i="215" s="1"/>
  <c r="AR45" i="215" s="1"/>
  <c r="AP59" i="215"/>
  <c r="AP56" i="215"/>
  <c r="AH58" i="215"/>
  <c r="AP57" i="215"/>
  <c r="AO69" i="215"/>
  <c r="AO67" i="215"/>
  <c r="AO71" i="215" s="1"/>
  <c r="AR68" i="215" s="1"/>
  <c r="AO70" i="215"/>
  <c r="AH68" i="215"/>
  <c r="AP70" i="215"/>
  <c r="AP68" i="215"/>
  <c r="AH69" i="215"/>
  <c r="AP67" i="215"/>
  <c r="AP71" i="215" s="1"/>
  <c r="AR69" i="215" s="1"/>
  <c r="AN91" i="215"/>
  <c r="AG94" i="215"/>
  <c r="AN92" i="215"/>
  <c r="AN90" i="215"/>
  <c r="AN93" i="215" s="1"/>
  <c r="AR89" i="215" s="1"/>
  <c r="AH89" i="215"/>
  <c r="AQ91" i="215"/>
  <c r="AH92" i="215"/>
  <c r="AQ90" i="215"/>
  <c r="AQ89" i="215"/>
  <c r="AO15" i="216"/>
  <c r="AO14" i="216"/>
  <c r="AH13" i="216"/>
  <c r="AO12" i="216"/>
  <c r="AH15" i="216"/>
  <c r="AQ14" i="216"/>
  <c r="AQ13" i="216"/>
  <c r="AQ12" i="216"/>
  <c r="AO37" i="216"/>
  <c r="AO36" i="216"/>
  <c r="AH35" i="216"/>
  <c r="AO34" i="216"/>
  <c r="AP35" i="216"/>
  <c r="AP34" i="216"/>
  <c r="AP37" i="216"/>
  <c r="AH36" i="216"/>
  <c r="AN48" i="216"/>
  <c r="AN46" i="216"/>
  <c r="AG50" i="216"/>
  <c r="AN47" i="216"/>
  <c r="AH45" i="216"/>
  <c r="AO59" i="216"/>
  <c r="AO56" i="216"/>
  <c r="AO60" i="216" s="1"/>
  <c r="AR57" i="216" s="1"/>
  <c r="AO58" i="216"/>
  <c r="AH57" i="216"/>
  <c r="AG72" i="216"/>
  <c r="AN69" i="216"/>
  <c r="AN68" i="216"/>
  <c r="AN70" i="216"/>
  <c r="AH67" i="216"/>
  <c r="AQ80" i="215"/>
  <c r="AQ79" i="215"/>
  <c r="AH81" i="215"/>
  <c r="AQ78" i="215"/>
  <c r="AO92" i="215"/>
  <c r="AO91" i="215"/>
  <c r="AH90" i="215"/>
  <c r="AO89" i="215"/>
  <c r="AG17" i="216"/>
  <c r="AN15" i="216"/>
  <c r="AN14" i="216"/>
  <c r="AN13" i="216"/>
  <c r="AH12" i="216"/>
  <c r="AH37" i="216"/>
  <c r="AQ36" i="216"/>
  <c r="AQ35" i="216"/>
  <c r="AQ34" i="216"/>
  <c r="AQ38" i="216" s="1"/>
  <c r="AR37" i="216" s="1"/>
  <c r="AP48" i="216"/>
  <c r="AP45" i="216"/>
  <c r="AH47" i="216"/>
  <c r="AP46" i="216"/>
  <c r="AO81" i="216"/>
  <c r="AH79" i="216"/>
  <c r="AO78" i="216"/>
  <c r="AO80" i="216"/>
  <c r="AQ79" i="217"/>
  <c r="AQ78" i="217"/>
  <c r="AN80" i="216"/>
  <c r="AN79" i="216"/>
  <c r="AN81" i="216"/>
  <c r="AN79" i="217"/>
  <c r="AN81" i="217"/>
  <c r="AN91" i="217"/>
  <c r="AG94" i="217"/>
  <c r="AH89" i="217"/>
  <c r="AN92" i="217"/>
  <c r="AN90" i="217"/>
  <c r="AQ24" i="218"/>
  <c r="AQ23" i="218"/>
  <c r="AH26" i="218"/>
  <c r="AQ25" i="218"/>
  <c r="AU80" i="216"/>
  <c r="AG80" i="216"/>
  <c r="AO59" i="217"/>
  <c r="AO56" i="217"/>
  <c r="AO58" i="217"/>
  <c r="AH57" i="217"/>
  <c r="AV80" i="217"/>
  <c r="AM80" i="217"/>
  <c r="AO37" i="218"/>
  <c r="AO36" i="218"/>
  <c r="AH35" i="218"/>
  <c r="AO34" i="218"/>
  <c r="AP35" i="218"/>
  <c r="AP34" i="218"/>
  <c r="AP37" i="218"/>
  <c r="AH36" i="218"/>
  <c r="AG50" i="218"/>
  <c r="AN48" i="218"/>
  <c r="AN46" i="218"/>
  <c r="AN49" i="218" s="1"/>
  <c r="AR45" i="218" s="1"/>
  <c r="AN47" i="218"/>
  <c r="AH45" i="218"/>
  <c r="AP59" i="218"/>
  <c r="AP56" i="218"/>
  <c r="AH58" i="218"/>
  <c r="AP57" i="218"/>
  <c r="AO69" i="218"/>
  <c r="AO67" i="218"/>
  <c r="AO71" i="218" s="1"/>
  <c r="AR68" i="218" s="1"/>
  <c r="AO70" i="218"/>
  <c r="AH68" i="218"/>
  <c r="AP70" i="218"/>
  <c r="AP68" i="218"/>
  <c r="AH69" i="218"/>
  <c r="AP67" i="218"/>
  <c r="AP71" i="218" s="1"/>
  <c r="AR69" i="218" s="1"/>
  <c r="AG61" i="218"/>
  <c r="AN59" i="218"/>
  <c r="AN57" i="218"/>
  <c r="AN58" i="218"/>
  <c r="AH56" i="218"/>
  <c r="AO81" i="218"/>
  <c r="AH79" i="218"/>
  <c r="AO80" i="218"/>
  <c r="AO78" i="218"/>
  <c r="AH80" i="218"/>
  <c r="AP78" i="218"/>
  <c r="AP81" i="218"/>
  <c r="AP79" i="218"/>
  <c r="AN58" i="210"/>
  <c r="AH56" i="210"/>
  <c r="AG61" i="210"/>
  <c r="AN59" i="210"/>
  <c r="AN57" i="210"/>
  <c r="AO70" i="210"/>
  <c r="AH68" i="210"/>
  <c r="AO69" i="210"/>
  <c r="AO67" i="210"/>
  <c r="AH69" i="210"/>
  <c r="AP67" i="210"/>
  <c r="AP70" i="210"/>
  <c r="AP68" i="210"/>
  <c r="AH58" i="210"/>
  <c r="AP57" i="210"/>
  <c r="AP59" i="210"/>
  <c r="AP56" i="210"/>
  <c r="AH48" i="211"/>
  <c r="AQ46" i="211"/>
  <c r="AQ47" i="211"/>
  <c r="AQ45" i="211"/>
  <c r="AQ49" i="211" s="1"/>
  <c r="AR48" i="211" s="1"/>
  <c r="AO70" i="211"/>
  <c r="AH68" i="211"/>
  <c r="AO69" i="211"/>
  <c r="AO67" i="211"/>
  <c r="AO71" i="211" s="1"/>
  <c r="AR68" i="211" s="1"/>
  <c r="AH69" i="211"/>
  <c r="AP67" i="211"/>
  <c r="AP70" i="211"/>
  <c r="AP68" i="211"/>
  <c r="AH81" i="211"/>
  <c r="AQ78" i="211"/>
  <c r="AQ80" i="211"/>
  <c r="AQ79" i="211"/>
  <c r="AG94" i="211"/>
  <c r="AN92" i="211"/>
  <c r="AN90" i="211"/>
  <c r="AH89" i="211"/>
  <c r="AN91" i="211"/>
  <c r="AH26" i="212"/>
  <c r="AQ25" i="212"/>
  <c r="AQ24" i="212"/>
  <c r="AQ23" i="212"/>
  <c r="AN37" i="212"/>
  <c r="AN36" i="212"/>
  <c r="AN35" i="212"/>
  <c r="AH34" i="212"/>
  <c r="AG39" i="212"/>
  <c r="AN24" i="213"/>
  <c r="AH23" i="213"/>
  <c r="AG28" i="213"/>
  <c r="AN26" i="213"/>
  <c r="AN25" i="213"/>
  <c r="AP48" i="213"/>
  <c r="AP45" i="213"/>
  <c r="AH47" i="213"/>
  <c r="AP46" i="213"/>
  <c r="AH58" i="211"/>
  <c r="AP57" i="211"/>
  <c r="AP59" i="211"/>
  <c r="AP56" i="211"/>
  <c r="AO58" i="212"/>
  <c r="AH57" i="212"/>
  <c r="AO59" i="212"/>
  <c r="AO56" i="212"/>
  <c r="AH70" i="212"/>
  <c r="AQ67" i="212"/>
  <c r="AQ69" i="212"/>
  <c r="AQ68" i="212"/>
  <c r="AO59" i="215"/>
  <c r="AO58" i="215"/>
  <c r="AH57" i="215"/>
  <c r="AO56" i="215"/>
  <c r="AO81" i="215"/>
  <c r="AH79" i="215"/>
  <c r="AO80" i="215"/>
  <c r="AO78" i="215"/>
  <c r="AH80" i="215"/>
  <c r="AP78" i="215"/>
  <c r="AP81" i="215"/>
  <c r="AP79" i="215"/>
  <c r="AH48" i="216"/>
  <c r="AQ46" i="216"/>
  <c r="AQ47" i="216"/>
  <c r="AQ45" i="216"/>
  <c r="AH91" i="216"/>
  <c r="AP90" i="216"/>
  <c r="AP89" i="216"/>
  <c r="AP93" i="216" s="1"/>
  <c r="AR91" i="216" s="1"/>
  <c r="AP92" i="216"/>
  <c r="AO26" i="217"/>
  <c r="AO25" i="217"/>
  <c r="AH24" i="217"/>
  <c r="AO23" i="217"/>
  <c r="AG28" i="218"/>
  <c r="AN24" i="218"/>
  <c r="AH23" i="218"/>
  <c r="AN26" i="218"/>
  <c r="AN25" i="218"/>
  <c r="AP48" i="217"/>
  <c r="AP45" i="217"/>
  <c r="AP49" i="217" s="1"/>
  <c r="AR47" i="217" s="1"/>
  <c r="AH47" i="217"/>
  <c r="AP46" i="217"/>
  <c r="AU80" i="217"/>
  <c r="AG80" i="217"/>
  <c r="AH79" i="217" s="1"/>
  <c r="AO58" i="218"/>
  <c r="AH57" i="218"/>
  <c r="AO59" i="218"/>
  <c r="AO56" i="218"/>
  <c r="AO60" i="218" s="1"/>
  <c r="AR57" i="218" s="1"/>
  <c r="AO26" i="208"/>
  <c r="AO25" i="208"/>
  <c r="AH24" i="208"/>
  <c r="AO23" i="208"/>
  <c r="AO27" i="208" s="1"/>
  <c r="AR24" i="208" s="1"/>
  <c r="AQ47" i="208"/>
  <c r="AQ45" i="208"/>
  <c r="AH48" i="208"/>
  <c r="AQ46" i="208"/>
  <c r="AO48" i="208"/>
  <c r="AO45" i="208"/>
  <c r="AO47" i="208"/>
  <c r="AH46" i="208"/>
  <c r="AG61" i="208"/>
  <c r="AN59" i="208"/>
  <c r="AN57" i="208"/>
  <c r="AN60" i="208" s="1"/>
  <c r="AR56" i="208" s="1"/>
  <c r="AN58" i="208"/>
  <c r="AH56" i="208"/>
  <c r="AG83" i="208"/>
  <c r="AN80" i="208"/>
  <c r="AN79" i="208"/>
  <c r="AN81" i="208"/>
  <c r="AH78" i="208"/>
  <c r="AN91" i="208"/>
  <c r="AG94" i="208"/>
  <c r="AN92" i="208"/>
  <c r="AN90" i="208"/>
  <c r="AN93" i="208" s="1"/>
  <c r="AR89" i="208" s="1"/>
  <c r="AH89" i="208"/>
  <c r="AQ91" i="208"/>
  <c r="AH92" i="208"/>
  <c r="AQ90" i="208"/>
  <c r="AQ89" i="208"/>
  <c r="AQ93" i="208" s="1"/>
  <c r="AR92" i="208" s="1"/>
  <c r="AO92" i="208"/>
  <c r="AO91" i="208"/>
  <c r="AH90" i="208"/>
  <c r="AO89" i="208"/>
  <c r="AO93" i="208" s="1"/>
  <c r="AR90" i="208" s="1"/>
  <c r="AH13" i="208"/>
  <c r="AO12" i="208"/>
  <c r="AO15" i="208"/>
  <c r="AO14" i="208"/>
  <c r="AH15" i="208"/>
  <c r="AQ14" i="208"/>
  <c r="AQ13" i="208"/>
  <c r="AQ12" i="208"/>
  <c r="AQ16" i="208" s="1"/>
  <c r="AR15" i="208" s="1"/>
  <c r="AH26" i="208"/>
  <c r="AQ25" i="208"/>
  <c r="AQ24" i="208"/>
  <c r="AQ23" i="208"/>
  <c r="AQ27" i="208" s="1"/>
  <c r="AR26" i="208" s="1"/>
  <c r="AN15" i="208"/>
  <c r="AN14" i="208"/>
  <c r="AN13" i="208"/>
  <c r="AH12" i="208"/>
  <c r="AG17" i="208"/>
  <c r="AP15" i="208"/>
  <c r="AH14" i="208"/>
  <c r="AP13" i="208"/>
  <c r="AP12" i="208"/>
  <c r="AP26" i="208"/>
  <c r="AH25" i="208"/>
  <c r="AP24" i="208"/>
  <c r="AP23" i="208"/>
  <c r="AN37" i="208"/>
  <c r="AN36" i="208"/>
  <c r="AN35" i="208"/>
  <c r="AN38" i="208" s="1"/>
  <c r="AR34" i="208" s="1"/>
  <c r="AH34" i="208"/>
  <c r="AG39" i="208"/>
  <c r="AH37" i="208"/>
  <c r="AQ36" i="208"/>
  <c r="AQ35" i="208"/>
  <c r="AQ34" i="208"/>
  <c r="AQ38" i="208" s="1"/>
  <c r="AR37" i="208" s="1"/>
  <c r="AH47" i="208"/>
  <c r="AP46" i="208"/>
  <c r="AP48" i="208"/>
  <c r="AP45" i="208"/>
  <c r="AP49" i="208" s="1"/>
  <c r="AR47" i="208" s="1"/>
  <c r="AH70" i="208"/>
  <c r="AQ67" i="208"/>
  <c r="AQ69" i="208"/>
  <c r="AQ68" i="208"/>
  <c r="AH91" i="208"/>
  <c r="AP90" i="208"/>
  <c r="AP89" i="208"/>
  <c r="AP92" i="208"/>
  <c r="AO58" i="208"/>
  <c r="AH57" i="208"/>
  <c r="AO59" i="208"/>
  <c r="AO56" i="208"/>
  <c r="AO60" i="208" s="1"/>
  <c r="AR57" i="208" s="1"/>
  <c r="AO81" i="208"/>
  <c r="AH79" i="208"/>
  <c r="AO80" i="208"/>
  <c r="AO78" i="208"/>
  <c r="AO82" i="208" s="1"/>
  <c r="AR79" i="208" s="1"/>
  <c r="AH80" i="208"/>
  <c r="AP78" i="208"/>
  <c r="AP81" i="208"/>
  <c r="AP79" i="208"/>
  <c r="AG28" i="208"/>
  <c r="AN26" i="208"/>
  <c r="AN25" i="208"/>
  <c r="AN24" i="208"/>
  <c r="AN27" i="208" s="1"/>
  <c r="AR23" i="208" s="1"/>
  <c r="AH23" i="208"/>
  <c r="AP59" i="208"/>
  <c r="AP56" i="208"/>
  <c r="AH58" i="208"/>
  <c r="AP57" i="208"/>
  <c r="AO69" i="208"/>
  <c r="AO67" i="208"/>
  <c r="AO70" i="208"/>
  <c r="AH68" i="208"/>
  <c r="AP70" i="208"/>
  <c r="AP68" i="208"/>
  <c r="AH69" i="208"/>
  <c r="AP67" i="208"/>
  <c r="AQ80" i="208"/>
  <c r="AQ79" i="208"/>
  <c r="AH81" i="208"/>
  <c r="AQ78" i="208"/>
  <c r="AH35" i="208"/>
  <c r="AO34" i="208"/>
  <c r="AO37" i="208"/>
  <c r="AO36" i="208"/>
  <c r="AP37" i="208"/>
  <c r="AH36" i="208"/>
  <c r="AP35" i="208"/>
  <c r="AP34" i="208"/>
  <c r="AG50" i="208"/>
  <c r="AN47" i="208"/>
  <c r="AH45" i="208"/>
  <c r="AN48" i="208"/>
  <c r="AN46" i="208"/>
  <c r="AN49" i="208" s="1"/>
  <c r="AR45" i="208" s="1"/>
  <c r="AH59" i="208"/>
  <c r="AQ57" i="208"/>
  <c r="AQ58" i="208"/>
  <c r="AQ56" i="208"/>
  <c r="AQ60" i="208" s="1"/>
  <c r="AR59" i="208" s="1"/>
  <c r="AG72" i="208"/>
  <c r="AN70" i="208"/>
  <c r="AH67" i="208"/>
  <c r="AN69" i="208"/>
  <c r="AN68" i="208"/>
  <c r="AG28" i="206"/>
  <c r="AN26" i="206"/>
  <c r="AN25" i="206"/>
  <c r="AN24" i="206"/>
  <c r="AH23" i="206"/>
  <c r="AO37" i="206"/>
  <c r="AO36" i="206"/>
  <c r="AH35" i="206"/>
  <c r="AO34" i="206"/>
  <c r="AO38" i="206" s="1"/>
  <c r="AR35" i="206" s="1"/>
  <c r="AP35" i="206"/>
  <c r="AP34" i="206"/>
  <c r="AP38" i="206" s="1"/>
  <c r="AR36" i="206" s="1"/>
  <c r="AP37" i="206"/>
  <c r="AH36" i="206"/>
  <c r="AG50" i="206"/>
  <c r="AN48" i="206"/>
  <c r="AN46" i="206"/>
  <c r="AN47" i="206"/>
  <c r="AH45" i="206"/>
  <c r="AG39" i="206"/>
  <c r="AN37" i="206"/>
  <c r="AN36" i="206"/>
  <c r="AN35" i="206"/>
  <c r="AH34" i="206"/>
  <c r="AH37" i="206"/>
  <c r="AQ36" i="206"/>
  <c r="AQ35" i="206"/>
  <c r="AQ34" i="206"/>
  <c r="AQ38" i="206" s="1"/>
  <c r="AR37" i="206" s="1"/>
  <c r="AP48" i="206"/>
  <c r="AP45" i="206"/>
  <c r="AH47" i="206"/>
  <c r="AP46" i="206"/>
  <c r="AG83" i="206"/>
  <c r="AN80" i="206"/>
  <c r="AN79" i="206"/>
  <c r="AN81" i="206"/>
  <c r="AH78" i="206"/>
  <c r="AN91" i="206"/>
  <c r="AG94" i="206"/>
  <c r="AN92" i="206"/>
  <c r="AN90" i="206"/>
  <c r="AH89" i="206"/>
  <c r="AQ91" i="206"/>
  <c r="AH92" i="206"/>
  <c r="AQ90" i="206"/>
  <c r="AQ89" i="206"/>
  <c r="AQ93" i="206" s="1"/>
  <c r="AR92" i="206" s="1"/>
  <c r="AO92" i="206"/>
  <c r="AO91" i="206"/>
  <c r="AH90" i="206"/>
  <c r="AO89" i="206"/>
  <c r="AO93" i="206" s="1"/>
  <c r="AR90" i="206" s="1"/>
  <c r="AO26" i="206"/>
  <c r="AO25" i="206"/>
  <c r="AH24" i="206"/>
  <c r="AO23" i="206"/>
  <c r="AO27" i="206" s="1"/>
  <c r="AR24" i="206" s="1"/>
  <c r="AP59" i="206"/>
  <c r="AP56" i="206"/>
  <c r="AH58" i="206"/>
  <c r="AP57" i="206"/>
  <c r="AO69" i="206"/>
  <c r="AO67" i="206"/>
  <c r="AO71" i="206" s="1"/>
  <c r="AR68" i="206" s="1"/>
  <c r="AO70" i="206"/>
  <c r="AH68" i="206"/>
  <c r="AP70" i="206"/>
  <c r="AP68" i="206"/>
  <c r="AH69" i="206"/>
  <c r="AP67" i="206"/>
  <c r="AP71" i="206" s="1"/>
  <c r="AR69" i="206" s="1"/>
  <c r="AG61" i="206"/>
  <c r="AN59" i="206"/>
  <c r="AN57" i="206"/>
  <c r="AN58" i="206"/>
  <c r="AH56" i="206"/>
  <c r="AQ80" i="206"/>
  <c r="AQ79" i="206"/>
  <c r="AH81" i="206"/>
  <c r="AQ78" i="206"/>
  <c r="AO58" i="206"/>
  <c r="AH57" i="206"/>
  <c r="AO59" i="206"/>
  <c r="AO56" i="206"/>
  <c r="AO81" i="206"/>
  <c r="AH79" i="206"/>
  <c r="AO80" i="206"/>
  <c r="AO78" i="206"/>
  <c r="AH80" i="206"/>
  <c r="AP78" i="206"/>
  <c r="AP81" i="206"/>
  <c r="AP79" i="206"/>
  <c r="AN15" i="206"/>
  <c r="AN14" i="206"/>
  <c r="AN13" i="206"/>
  <c r="AN16" i="206" s="1"/>
  <c r="AR12" i="206" s="1"/>
  <c r="AH12" i="206"/>
  <c r="AG17" i="206"/>
  <c r="AP15" i="206"/>
  <c r="AH14" i="206"/>
  <c r="AP13" i="206"/>
  <c r="AP12" i="206"/>
  <c r="AP16" i="206" s="1"/>
  <c r="AR14" i="206" s="1"/>
  <c r="AH26" i="206"/>
  <c r="AQ25" i="206"/>
  <c r="AQ24" i="206"/>
  <c r="AQ23" i="206"/>
  <c r="AQ27" i="206" s="1"/>
  <c r="AR26" i="206" s="1"/>
  <c r="AH13" i="206"/>
  <c r="AO12" i="206"/>
  <c r="AO15" i="206"/>
  <c r="AO14" i="206"/>
  <c r="AH15" i="206"/>
  <c r="AQ14" i="206"/>
  <c r="AQ13" i="206"/>
  <c r="AQ12" i="206"/>
  <c r="AQ16" i="206" s="1"/>
  <c r="AR15" i="206" s="1"/>
  <c r="AO47" i="206"/>
  <c r="AH46" i="206"/>
  <c r="AO48" i="206"/>
  <c r="AO45" i="206"/>
  <c r="AO49" i="206" s="1"/>
  <c r="AR46" i="206" s="1"/>
  <c r="AH59" i="206"/>
  <c r="AQ57" i="206"/>
  <c r="AQ58" i="206"/>
  <c r="AQ56" i="206"/>
  <c r="AQ60" i="206" s="1"/>
  <c r="AR59" i="206" s="1"/>
  <c r="AH70" i="206"/>
  <c r="AQ67" i="206"/>
  <c r="AQ69" i="206"/>
  <c r="AQ68" i="206"/>
  <c r="AH91" i="206"/>
  <c r="AP90" i="206"/>
  <c r="AP89" i="206"/>
  <c r="AP92" i="206"/>
  <c r="AP26" i="206"/>
  <c r="AH25" i="206"/>
  <c r="AP24" i="206"/>
  <c r="AP23" i="206"/>
  <c r="AP27" i="206" s="1"/>
  <c r="AR25" i="206" s="1"/>
  <c r="AH48" i="206"/>
  <c r="AQ46" i="206"/>
  <c r="AQ47" i="206"/>
  <c r="AQ45" i="206"/>
  <c r="AQ49" i="206" s="1"/>
  <c r="AR48" i="206" s="1"/>
  <c r="AG72" i="206"/>
  <c r="AN70" i="206"/>
  <c r="AH67" i="206"/>
  <c r="AN69" i="206"/>
  <c r="AN68" i="206"/>
  <c r="AO15" i="205"/>
  <c r="AO14" i="205"/>
  <c r="AH13" i="205"/>
  <c r="AO12" i="205"/>
  <c r="AO16" i="205" s="1"/>
  <c r="AR13" i="205" s="1"/>
  <c r="AH15" i="205"/>
  <c r="AQ14" i="205"/>
  <c r="AQ13" i="205"/>
  <c r="AQ12" i="205"/>
  <c r="AO37" i="205"/>
  <c r="AO36" i="205"/>
  <c r="AH35" i="205"/>
  <c r="AO34" i="205"/>
  <c r="AP35" i="205"/>
  <c r="AP34" i="205"/>
  <c r="AP37" i="205"/>
  <c r="AH36" i="205"/>
  <c r="AG50" i="205"/>
  <c r="AN48" i="205"/>
  <c r="AN46" i="205"/>
  <c r="AN49" i="205" s="1"/>
  <c r="AR45" i="205" s="1"/>
  <c r="AN47" i="205"/>
  <c r="AH45" i="205"/>
  <c r="AG39" i="205"/>
  <c r="AN37" i="205"/>
  <c r="AN36" i="205"/>
  <c r="AN35" i="205"/>
  <c r="AN38" i="205" s="1"/>
  <c r="AR34" i="205" s="1"/>
  <c r="AH34" i="205"/>
  <c r="AH37" i="205"/>
  <c r="AQ36" i="205"/>
  <c r="AQ35" i="205"/>
  <c r="AQ34" i="205"/>
  <c r="AP48" i="205"/>
  <c r="AP45" i="205"/>
  <c r="AH47" i="205"/>
  <c r="AP46" i="205"/>
  <c r="AO69" i="205"/>
  <c r="AO67" i="205"/>
  <c r="AO70" i="205"/>
  <c r="AH68" i="205"/>
  <c r="AP70" i="205"/>
  <c r="AP68" i="205"/>
  <c r="AH69" i="205"/>
  <c r="AP67" i="205"/>
  <c r="AG61" i="205"/>
  <c r="AN59" i="205"/>
  <c r="AN57" i="205"/>
  <c r="AN60" i="205" s="1"/>
  <c r="AR56" i="205" s="1"/>
  <c r="AN58" i="205"/>
  <c r="AH56" i="205"/>
  <c r="AG83" i="205"/>
  <c r="AN80" i="205"/>
  <c r="AN79" i="205"/>
  <c r="AN81" i="205"/>
  <c r="AH78" i="205"/>
  <c r="AN91" i="205"/>
  <c r="AG94" i="205"/>
  <c r="AN92" i="205"/>
  <c r="AN90" i="205"/>
  <c r="AN93" i="205" s="1"/>
  <c r="AR89" i="205" s="1"/>
  <c r="AH89" i="205"/>
  <c r="AQ91" i="205"/>
  <c r="AH92" i="205"/>
  <c r="AQ90" i="205"/>
  <c r="AQ89" i="205"/>
  <c r="AQ93" i="205" s="1"/>
  <c r="AR92" i="205" s="1"/>
  <c r="AO92" i="205"/>
  <c r="AO91" i="205"/>
  <c r="AH90" i="205"/>
  <c r="AO89" i="205"/>
  <c r="AO93" i="205" s="1"/>
  <c r="AR90" i="205" s="1"/>
  <c r="AP59" i="205"/>
  <c r="AP56" i="205"/>
  <c r="AH58" i="205"/>
  <c r="AP57" i="205"/>
  <c r="AH48" i="205"/>
  <c r="AQ46" i="205"/>
  <c r="AQ47" i="205"/>
  <c r="AQ45" i="205"/>
  <c r="AQ49" i="205" s="1"/>
  <c r="AR48" i="205" s="1"/>
  <c r="AO47" i="205"/>
  <c r="AH46" i="205"/>
  <c r="AO48" i="205"/>
  <c r="AO45" i="205"/>
  <c r="AO49" i="205" s="1"/>
  <c r="AR46" i="205" s="1"/>
  <c r="AH70" i="205"/>
  <c r="AQ67" i="205"/>
  <c r="AQ69" i="205"/>
  <c r="AQ68" i="205"/>
  <c r="AH91" i="205"/>
  <c r="AP90" i="205"/>
  <c r="AP89" i="205"/>
  <c r="AP92" i="205"/>
  <c r="AG28" i="205"/>
  <c r="AN24" i="205"/>
  <c r="AH23" i="205"/>
  <c r="AN26" i="205"/>
  <c r="AN25" i="205"/>
  <c r="AO26" i="205"/>
  <c r="AO25" i="205"/>
  <c r="AH24" i="205"/>
  <c r="AO23" i="205"/>
  <c r="AO81" i="205"/>
  <c r="AH79" i="205"/>
  <c r="AO80" i="205"/>
  <c r="AO78" i="205"/>
  <c r="AH80" i="205"/>
  <c r="AP78" i="205"/>
  <c r="AP81" i="205"/>
  <c r="AP79" i="205"/>
  <c r="AQ24" i="205"/>
  <c r="AQ23" i="205"/>
  <c r="AH26" i="205"/>
  <c r="AQ25" i="205"/>
  <c r="AG17" i="205"/>
  <c r="AN15" i="205"/>
  <c r="AN14" i="205"/>
  <c r="AN13" i="205"/>
  <c r="AH12" i="205"/>
  <c r="AP13" i="205"/>
  <c r="AP12" i="205"/>
  <c r="AP16" i="205" s="1"/>
  <c r="AR14" i="205" s="1"/>
  <c r="AP15" i="205"/>
  <c r="AH14" i="205"/>
  <c r="AP26" i="205"/>
  <c r="AH25" i="205"/>
  <c r="AP24" i="205"/>
  <c r="AP23" i="205"/>
  <c r="AP27" i="205" s="1"/>
  <c r="AR25" i="205" s="1"/>
  <c r="AO58" i="205"/>
  <c r="AH57" i="205"/>
  <c r="AO59" i="205"/>
  <c r="AO56" i="205"/>
  <c r="AO60" i="205" s="1"/>
  <c r="AR57" i="205" s="1"/>
  <c r="AQ80" i="205"/>
  <c r="AQ79" i="205"/>
  <c r="AH81" i="205"/>
  <c r="AQ78" i="205"/>
  <c r="AQ82" i="205" s="1"/>
  <c r="AR81" i="205" s="1"/>
  <c r="AH59" i="205"/>
  <c r="AQ57" i="205"/>
  <c r="AQ58" i="205"/>
  <c r="AQ56" i="205"/>
  <c r="AQ60" i="205" s="1"/>
  <c r="AR59" i="205" s="1"/>
  <c r="AG72" i="205"/>
  <c r="AN70" i="205"/>
  <c r="AH67" i="205"/>
  <c r="AN69" i="205"/>
  <c r="AN68" i="205"/>
  <c r="AO26" i="204"/>
  <c r="AO25" i="204"/>
  <c r="AH24" i="204"/>
  <c r="AO23" i="204"/>
  <c r="AO27" i="204" s="1"/>
  <c r="AR24" i="204" s="1"/>
  <c r="AO48" i="204"/>
  <c r="AO45" i="204"/>
  <c r="AO47" i="204"/>
  <c r="AH46" i="204"/>
  <c r="AQ69" i="204"/>
  <c r="AQ68" i="204"/>
  <c r="AH70" i="204"/>
  <c r="AQ67" i="204"/>
  <c r="AQ71" i="204" s="1"/>
  <c r="AR70" i="204" s="1"/>
  <c r="AG83" i="204"/>
  <c r="AN80" i="204"/>
  <c r="AN79" i="204"/>
  <c r="AN82" i="204" s="1"/>
  <c r="AR78" i="204" s="1"/>
  <c r="AN81" i="204"/>
  <c r="AH78" i="204"/>
  <c r="AN91" i="204"/>
  <c r="AG94" i="204"/>
  <c r="AN92" i="204"/>
  <c r="AN90" i="204"/>
  <c r="AN93" i="204" s="1"/>
  <c r="AR89" i="204" s="1"/>
  <c r="AH89" i="204"/>
  <c r="AQ91" i="204"/>
  <c r="AH92" i="204"/>
  <c r="AQ90" i="204"/>
  <c r="AQ89" i="204"/>
  <c r="AO92" i="204"/>
  <c r="AO91" i="204"/>
  <c r="AH90" i="204"/>
  <c r="AO89" i="204"/>
  <c r="AG28" i="204"/>
  <c r="AN26" i="204"/>
  <c r="AN25" i="204"/>
  <c r="AN24" i="204"/>
  <c r="AH23" i="204"/>
  <c r="AQ47" i="204"/>
  <c r="AQ45" i="204"/>
  <c r="AH48" i="204"/>
  <c r="AQ46" i="204"/>
  <c r="AO59" i="204"/>
  <c r="AO56" i="204"/>
  <c r="AO60" i="204" s="1"/>
  <c r="AR57" i="204" s="1"/>
  <c r="AO58" i="204"/>
  <c r="AH57" i="204"/>
  <c r="AQ58" i="204"/>
  <c r="AQ56" i="204"/>
  <c r="AH59" i="204"/>
  <c r="AQ57" i="204"/>
  <c r="AG72" i="204"/>
  <c r="AN69" i="204"/>
  <c r="AN68" i="204"/>
  <c r="AN70" i="204"/>
  <c r="AH67" i="204"/>
  <c r="AQ80" i="204"/>
  <c r="AQ79" i="204"/>
  <c r="AH81" i="204"/>
  <c r="AQ78" i="204"/>
  <c r="AH58" i="204"/>
  <c r="AP57" i="204"/>
  <c r="AP59" i="204"/>
  <c r="AP56" i="204"/>
  <c r="AN15" i="204"/>
  <c r="AN14" i="204"/>
  <c r="AN13" i="204"/>
  <c r="AN16" i="204" s="1"/>
  <c r="AR12" i="204" s="1"/>
  <c r="AH12" i="204"/>
  <c r="AG17" i="204"/>
  <c r="AP15" i="204"/>
  <c r="AH14" i="204"/>
  <c r="AP13" i="204"/>
  <c r="AP12" i="204"/>
  <c r="AP16" i="204" s="1"/>
  <c r="AR14" i="204" s="1"/>
  <c r="AH26" i="204"/>
  <c r="AQ25" i="204"/>
  <c r="AQ24" i="204"/>
  <c r="AQ23" i="204"/>
  <c r="AQ27" i="204" s="1"/>
  <c r="AR26" i="204" s="1"/>
  <c r="AH13" i="204"/>
  <c r="AO12" i="204"/>
  <c r="AO15" i="204"/>
  <c r="AO14" i="204"/>
  <c r="AH15" i="204"/>
  <c r="AQ14" i="204"/>
  <c r="AQ13" i="204"/>
  <c r="AQ12" i="204"/>
  <c r="AQ16" i="204" s="1"/>
  <c r="AR15" i="204" s="1"/>
  <c r="AN37" i="204"/>
  <c r="AN36" i="204"/>
  <c r="AN35" i="204"/>
  <c r="AH34" i="204"/>
  <c r="AG39" i="204"/>
  <c r="AH37" i="204"/>
  <c r="AQ36" i="204"/>
  <c r="AQ35" i="204"/>
  <c r="AQ34" i="204"/>
  <c r="AH47" i="204"/>
  <c r="AP46" i="204"/>
  <c r="AP48" i="204"/>
  <c r="AP45" i="204"/>
  <c r="AN58" i="204"/>
  <c r="AH56" i="204"/>
  <c r="AG61" i="204"/>
  <c r="AN59" i="204"/>
  <c r="AN57" i="204"/>
  <c r="AN60" i="204" s="1"/>
  <c r="AR56" i="204" s="1"/>
  <c r="AO81" i="204"/>
  <c r="AH79" i="204"/>
  <c r="AO80" i="204"/>
  <c r="AO78" i="204"/>
  <c r="AO82" i="204" s="1"/>
  <c r="AR79" i="204" s="1"/>
  <c r="AH80" i="204"/>
  <c r="AP78" i="204"/>
  <c r="AP81" i="204"/>
  <c r="AP79" i="204"/>
  <c r="AH91" i="204"/>
  <c r="AP90" i="204"/>
  <c r="AP89" i="204"/>
  <c r="AP92" i="204"/>
  <c r="AP26" i="204"/>
  <c r="AH25" i="204"/>
  <c r="AP24" i="204"/>
  <c r="AP23" i="204"/>
  <c r="AP27" i="204" s="1"/>
  <c r="AR25" i="204" s="1"/>
  <c r="AH35" i="204"/>
  <c r="AO34" i="204"/>
  <c r="AO37" i="204"/>
  <c r="AO36" i="204"/>
  <c r="AP37" i="204"/>
  <c r="AH36" i="204"/>
  <c r="AP35" i="204"/>
  <c r="AP34" i="204"/>
  <c r="AP38" i="204" s="1"/>
  <c r="AR36" i="204" s="1"/>
  <c r="AG50" i="204"/>
  <c r="AN47" i="204"/>
  <c r="AH45" i="204"/>
  <c r="AN48" i="204"/>
  <c r="AN46" i="204"/>
  <c r="AO70" i="204"/>
  <c r="AH68" i="204"/>
  <c r="AO69" i="204"/>
  <c r="AO67" i="204"/>
  <c r="AH69" i="204"/>
  <c r="AP67" i="204"/>
  <c r="AP70" i="204"/>
  <c r="AP68" i="204"/>
  <c r="AG39" i="203"/>
  <c r="AN37" i="203"/>
  <c r="AN36" i="203"/>
  <c r="AN35" i="203"/>
  <c r="AN38" i="203" s="1"/>
  <c r="AR34" i="203" s="1"/>
  <c r="AH34" i="203"/>
  <c r="AH37" i="203"/>
  <c r="AQ36" i="203"/>
  <c r="AQ35" i="203"/>
  <c r="AQ34" i="203"/>
  <c r="AQ38" i="203" s="1"/>
  <c r="AR37" i="203" s="1"/>
  <c r="AP48" i="203"/>
  <c r="AP45" i="203"/>
  <c r="AH47" i="203"/>
  <c r="AP46" i="203"/>
  <c r="AO80" i="203"/>
  <c r="AO78" i="203"/>
  <c r="AO82" i="203" s="1"/>
  <c r="AR79" i="203" s="1"/>
  <c r="AO81" i="203"/>
  <c r="AH79" i="203"/>
  <c r="AP81" i="203"/>
  <c r="AP79" i="203"/>
  <c r="AH80" i="203"/>
  <c r="AP78" i="203"/>
  <c r="AP82" i="203" s="1"/>
  <c r="AR80" i="203" s="1"/>
  <c r="AN91" i="203"/>
  <c r="AG94" i="203"/>
  <c r="AN92" i="203"/>
  <c r="AN90" i="203"/>
  <c r="AN93" i="203" s="1"/>
  <c r="AR89" i="203" s="1"/>
  <c r="AH89" i="203"/>
  <c r="AQ91" i="203"/>
  <c r="AH92" i="203"/>
  <c r="AQ90" i="203"/>
  <c r="AQ89" i="203"/>
  <c r="AO92" i="203"/>
  <c r="AO91" i="203"/>
  <c r="AH90" i="203"/>
  <c r="AO89" i="203"/>
  <c r="AO26" i="203"/>
  <c r="AO25" i="203"/>
  <c r="AH24" i="203"/>
  <c r="AO23" i="203"/>
  <c r="AG28" i="203"/>
  <c r="AN26" i="203"/>
  <c r="AN25" i="203"/>
  <c r="AN24" i="203"/>
  <c r="AH23" i="203"/>
  <c r="AO37" i="203"/>
  <c r="AO36" i="203"/>
  <c r="AH35" i="203"/>
  <c r="AO34" i="203"/>
  <c r="AO38" i="203" s="1"/>
  <c r="AR35" i="203" s="1"/>
  <c r="AP35" i="203"/>
  <c r="AP34" i="203"/>
  <c r="AP38" i="203" s="1"/>
  <c r="AR36" i="203" s="1"/>
  <c r="AS36" i="203" s="1"/>
  <c r="AP37" i="203"/>
  <c r="AH36" i="203"/>
  <c r="AG50" i="203"/>
  <c r="AN48" i="203"/>
  <c r="AN46" i="203"/>
  <c r="AN47" i="203"/>
  <c r="AH45" i="203"/>
  <c r="AO69" i="203"/>
  <c r="AO67" i="203"/>
  <c r="AO70" i="203"/>
  <c r="AH68" i="203"/>
  <c r="AP70" i="203"/>
  <c r="AP68" i="203"/>
  <c r="AH69" i="203"/>
  <c r="AP67" i="203"/>
  <c r="AH59" i="203"/>
  <c r="AQ57" i="203"/>
  <c r="AQ58" i="203"/>
  <c r="AQ56" i="203"/>
  <c r="AG72" i="203"/>
  <c r="AN70" i="203"/>
  <c r="AH67" i="203"/>
  <c r="AN69" i="203"/>
  <c r="AN68" i="203"/>
  <c r="AN71" i="203" s="1"/>
  <c r="AR67" i="203" s="1"/>
  <c r="AG83" i="203"/>
  <c r="AN81" i="203"/>
  <c r="AH78" i="203"/>
  <c r="AN80" i="203"/>
  <c r="AN79" i="203"/>
  <c r="AH91" i="203"/>
  <c r="AP90" i="203"/>
  <c r="AP89" i="203"/>
  <c r="AP93" i="203" s="1"/>
  <c r="AR91" i="203" s="1"/>
  <c r="AP92" i="203"/>
  <c r="AP26" i="203"/>
  <c r="AH25" i="203"/>
  <c r="AP24" i="203"/>
  <c r="AP23" i="203"/>
  <c r="AN15" i="203"/>
  <c r="AN14" i="203"/>
  <c r="AN13" i="203"/>
  <c r="AN16" i="203" s="1"/>
  <c r="AR12" i="203" s="1"/>
  <c r="AH12" i="203"/>
  <c r="AG17" i="203"/>
  <c r="AP15" i="203"/>
  <c r="AH14" i="203"/>
  <c r="AP13" i="203"/>
  <c r="AP12" i="203"/>
  <c r="AP16" i="203" s="1"/>
  <c r="AR14" i="203" s="1"/>
  <c r="AH26" i="203"/>
  <c r="AQ25" i="203"/>
  <c r="AQ24" i="203"/>
  <c r="AQ23" i="203"/>
  <c r="AQ27" i="203" s="1"/>
  <c r="AR26" i="203" s="1"/>
  <c r="AH70" i="203"/>
  <c r="AQ67" i="203"/>
  <c r="AQ69" i="203"/>
  <c r="AQ68" i="203"/>
  <c r="AH81" i="203"/>
  <c r="AQ78" i="203"/>
  <c r="AQ80" i="203"/>
  <c r="AQ79" i="203"/>
  <c r="AH13" i="203"/>
  <c r="AO12" i="203"/>
  <c r="AO15" i="203"/>
  <c r="AO14" i="203"/>
  <c r="AH15" i="203"/>
  <c r="AQ14" i="203"/>
  <c r="AQ13" i="203"/>
  <c r="AQ12" i="203"/>
  <c r="AH48" i="203"/>
  <c r="AQ46" i="203"/>
  <c r="AQ47" i="203"/>
  <c r="AQ45" i="203"/>
  <c r="AO47" i="203"/>
  <c r="AH46" i="203"/>
  <c r="AO48" i="203"/>
  <c r="AO45" i="203"/>
  <c r="AP59" i="203"/>
  <c r="AP56" i="203"/>
  <c r="AH58" i="203"/>
  <c r="AP57" i="203"/>
  <c r="AG61" i="203"/>
  <c r="AN59" i="203"/>
  <c r="AN57" i="203"/>
  <c r="AN60" i="203" s="1"/>
  <c r="AR56" i="203" s="1"/>
  <c r="AN58" i="203"/>
  <c r="AH56" i="203"/>
  <c r="AO58" i="203"/>
  <c r="AH57" i="203"/>
  <c r="AO59" i="203"/>
  <c r="AO56" i="203"/>
  <c r="AO60" i="203" s="1"/>
  <c r="AR57" i="203" s="1"/>
  <c r="AQ58" i="202"/>
  <c r="AQ56" i="202"/>
  <c r="AH59" i="202"/>
  <c r="AQ57" i="202"/>
  <c r="AG72" i="202"/>
  <c r="AN69" i="202"/>
  <c r="AN68" i="202"/>
  <c r="AN71" i="202" s="1"/>
  <c r="AR67" i="202" s="1"/>
  <c r="AN70" i="202"/>
  <c r="AH67" i="202"/>
  <c r="AQ80" i="202"/>
  <c r="AQ79" i="202"/>
  <c r="AH81" i="202"/>
  <c r="AQ78" i="202"/>
  <c r="AQ82" i="202" s="1"/>
  <c r="AR81" i="202" s="1"/>
  <c r="AQ47" i="202"/>
  <c r="AQ45" i="202"/>
  <c r="AH48" i="202"/>
  <c r="AQ46" i="202"/>
  <c r="AO48" i="202"/>
  <c r="AO45" i="202"/>
  <c r="AO49" i="202" s="1"/>
  <c r="AR46" i="202" s="1"/>
  <c r="AO47" i="202"/>
  <c r="AH46" i="202"/>
  <c r="AG28" i="202"/>
  <c r="AN26" i="202"/>
  <c r="AN25" i="202"/>
  <c r="AN24" i="202"/>
  <c r="AN27" i="202" s="1"/>
  <c r="AR23" i="202" s="1"/>
  <c r="AH23" i="202"/>
  <c r="AO26" i="202"/>
  <c r="AO25" i="202"/>
  <c r="AH24" i="202"/>
  <c r="AO23" i="202"/>
  <c r="AO59" i="202"/>
  <c r="AO56" i="202"/>
  <c r="AO58" i="202"/>
  <c r="AH57" i="202"/>
  <c r="AH26" i="202"/>
  <c r="AQ25" i="202"/>
  <c r="AQ24" i="202"/>
  <c r="AQ23" i="202"/>
  <c r="AN15" i="202"/>
  <c r="AN14" i="202"/>
  <c r="AN13" i="202"/>
  <c r="AN16" i="202" s="1"/>
  <c r="AR12" i="202" s="1"/>
  <c r="AH12" i="202"/>
  <c r="AG17" i="202"/>
  <c r="AP15" i="202"/>
  <c r="AH14" i="202"/>
  <c r="AP13" i="202"/>
  <c r="AP12" i="202"/>
  <c r="AP16" i="202" s="1"/>
  <c r="AR14" i="202" s="1"/>
  <c r="AP26" i="202"/>
  <c r="AH25" i="202"/>
  <c r="AP24" i="202"/>
  <c r="AP23" i="202"/>
  <c r="AP27" i="202" s="1"/>
  <c r="AR25" i="202" s="1"/>
  <c r="AH35" i="202"/>
  <c r="AO34" i="202"/>
  <c r="AO37" i="202"/>
  <c r="AO36" i="202"/>
  <c r="AP37" i="202"/>
  <c r="AH36" i="202"/>
  <c r="AP35" i="202"/>
  <c r="AP34" i="202"/>
  <c r="AP38" i="202" s="1"/>
  <c r="AR36" i="202" s="1"/>
  <c r="AG50" i="202"/>
  <c r="AN47" i="202"/>
  <c r="AH45" i="202"/>
  <c r="AN48" i="202"/>
  <c r="AN46" i="202"/>
  <c r="AO70" i="202"/>
  <c r="AH68" i="202"/>
  <c r="AO69" i="202"/>
  <c r="AO67" i="202"/>
  <c r="AH69" i="202"/>
  <c r="AP67" i="202"/>
  <c r="AP70" i="202"/>
  <c r="AP68" i="202"/>
  <c r="AN58" i="202"/>
  <c r="AH56" i="202"/>
  <c r="AG61" i="202"/>
  <c r="AN59" i="202"/>
  <c r="AN57" i="202"/>
  <c r="AN60" i="202" s="1"/>
  <c r="AR56" i="202" s="1"/>
  <c r="AO81" i="202"/>
  <c r="AH79" i="202"/>
  <c r="AO80" i="202"/>
  <c r="AO78" i="202"/>
  <c r="AO82" i="202" s="1"/>
  <c r="AR79" i="202" s="1"/>
  <c r="AH80" i="202"/>
  <c r="AP78" i="202"/>
  <c r="AP81" i="202"/>
  <c r="AP79" i="202"/>
  <c r="AH91" i="202"/>
  <c r="AP90" i="202"/>
  <c r="AP89" i="202"/>
  <c r="AP92" i="202"/>
  <c r="AH13" i="202"/>
  <c r="AO12" i="202"/>
  <c r="AO15" i="202"/>
  <c r="AO14" i="202"/>
  <c r="AH15" i="202"/>
  <c r="AQ14" i="202"/>
  <c r="AQ13" i="202"/>
  <c r="AQ12" i="202"/>
  <c r="AQ16" i="202" s="1"/>
  <c r="AR15" i="202" s="1"/>
  <c r="AN37" i="202"/>
  <c r="AN36" i="202"/>
  <c r="AN35" i="202"/>
  <c r="AH34" i="202"/>
  <c r="AG39" i="202"/>
  <c r="AH37" i="202"/>
  <c r="AQ36" i="202"/>
  <c r="AQ35" i="202"/>
  <c r="AQ34" i="202"/>
  <c r="AH47" i="202"/>
  <c r="AP46" i="202"/>
  <c r="AP48" i="202"/>
  <c r="AP45" i="202"/>
  <c r="AQ69" i="202"/>
  <c r="AQ68" i="202"/>
  <c r="AH70" i="202"/>
  <c r="AQ67" i="202"/>
  <c r="AG83" i="202"/>
  <c r="AN80" i="202"/>
  <c r="AN79" i="202"/>
  <c r="AN82" i="202" s="1"/>
  <c r="AR78" i="202" s="1"/>
  <c r="AN81" i="202"/>
  <c r="AH78" i="202"/>
  <c r="AN91" i="202"/>
  <c r="AG94" i="202"/>
  <c r="AN92" i="202"/>
  <c r="AN90" i="202"/>
  <c r="AN93" i="202" s="1"/>
  <c r="AR89" i="202" s="1"/>
  <c r="AH89" i="202"/>
  <c r="AQ91" i="202"/>
  <c r="AH92" i="202"/>
  <c r="AQ90" i="202"/>
  <c r="AQ89" i="202"/>
  <c r="AO92" i="202"/>
  <c r="AO91" i="202"/>
  <c r="AH90" i="202"/>
  <c r="AO89" i="202"/>
  <c r="AH58" i="202"/>
  <c r="AP57" i="202"/>
  <c r="AP59" i="202"/>
  <c r="AP56" i="202"/>
  <c r="AG28" i="201"/>
  <c r="AN26" i="201"/>
  <c r="AN25" i="201"/>
  <c r="AN24" i="201"/>
  <c r="AH23" i="201"/>
  <c r="AO26" i="201"/>
  <c r="AO25" i="201"/>
  <c r="AH24" i="201"/>
  <c r="AO23" i="201"/>
  <c r="AO27" i="201" s="1"/>
  <c r="AR24" i="201" s="1"/>
  <c r="AN58" i="201"/>
  <c r="AG61" i="201"/>
  <c r="AN59" i="201"/>
  <c r="AN57" i="201"/>
  <c r="AN60" i="201" s="1"/>
  <c r="AR56" i="201" s="1"/>
  <c r="AH56" i="201"/>
  <c r="AO59" i="201"/>
  <c r="AO58" i="201"/>
  <c r="AH57" i="201"/>
  <c r="AO56" i="201"/>
  <c r="AQ69" i="201"/>
  <c r="AQ68" i="201"/>
  <c r="AH70" i="201"/>
  <c r="AQ67" i="201"/>
  <c r="AP92" i="201"/>
  <c r="AH91" i="201"/>
  <c r="AP89" i="201"/>
  <c r="AP93" i="201" s="1"/>
  <c r="AR91" i="201" s="1"/>
  <c r="AP90" i="201"/>
  <c r="AG94" i="201"/>
  <c r="AN92" i="201"/>
  <c r="AN90" i="201"/>
  <c r="AH89" i="201"/>
  <c r="AN91" i="201"/>
  <c r="AQ47" i="201"/>
  <c r="AQ45" i="201"/>
  <c r="AH48" i="201"/>
  <c r="AQ46" i="201"/>
  <c r="AO48" i="201"/>
  <c r="AO45" i="201"/>
  <c r="AO49" i="201" s="1"/>
  <c r="AR46" i="201" s="1"/>
  <c r="AO47" i="201"/>
  <c r="AH46" i="201"/>
  <c r="AQ58" i="201"/>
  <c r="AH59" i="201"/>
  <c r="AQ57" i="201"/>
  <c r="AQ56" i="201"/>
  <c r="AQ60" i="201" s="1"/>
  <c r="AR59" i="201" s="1"/>
  <c r="AG72" i="201"/>
  <c r="AN69" i="201"/>
  <c r="AN68" i="201"/>
  <c r="AN70" i="201"/>
  <c r="AH67" i="201"/>
  <c r="AP81" i="201"/>
  <c r="AP79" i="201"/>
  <c r="AH80" i="201"/>
  <c r="AP78" i="201"/>
  <c r="AN15" i="201"/>
  <c r="AN14" i="201"/>
  <c r="AN13" i="201"/>
  <c r="AN16" i="201" s="1"/>
  <c r="AR12" i="201" s="1"/>
  <c r="AH12" i="201"/>
  <c r="AG17" i="201"/>
  <c r="AH15" i="201"/>
  <c r="AQ14" i="201"/>
  <c r="AQ13" i="201"/>
  <c r="AQ12" i="201"/>
  <c r="AQ16" i="201" s="1"/>
  <c r="AR15" i="201" s="1"/>
  <c r="AH26" i="201"/>
  <c r="AQ25" i="201"/>
  <c r="AQ24" i="201"/>
  <c r="AQ23" i="201"/>
  <c r="AQ27" i="201" s="1"/>
  <c r="AR26" i="201" s="1"/>
  <c r="AN37" i="201"/>
  <c r="AN36" i="201"/>
  <c r="AG39" i="201"/>
  <c r="AN35" i="201"/>
  <c r="AN38" i="201" s="1"/>
  <c r="AR34" i="201" s="1"/>
  <c r="AH34" i="201"/>
  <c r="AH13" i="201"/>
  <c r="AO12" i="201"/>
  <c r="AO15" i="201"/>
  <c r="AO14" i="201"/>
  <c r="AP15" i="201"/>
  <c r="AH14" i="201"/>
  <c r="AP13" i="201"/>
  <c r="AP12" i="201"/>
  <c r="AP26" i="201"/>
  <c r="AH25" i="201"/>
  <c r="AP24" i="201"/>
  <c r="AP23" i="201"/>
  <c r="AO37" i="201"/>
  <c r="AO36" i="201"/>
  <c r="AH35" i="201"/>
  <c r="AO34" i="201"/>
  <c r="AO70" i="201"/>
  <c r="AH68" i="201"/>
  <c r="AO69" i="201"/>
  <c r="AO67" i="201"/>
  <c r="AH69" i="201"/>
  <c r="AP67" i="201"/>
  <c r="AP70" i="201"/>
  <c r="AP68" i="201"/>
  <c r="AH58" i="201"/>
  <c r="AP57" i="201"/>
  <c r="AP59" i="201"/>
  <c r="AP56" i="201"/>
  <c r="AH92" i="201"/>
  <c r="AQ90" i="201"/>
  <c r="AQ89" i="201"/>
  <c r="AQ93" i="201" s="1"/>
  <c r="AR92" i="201" s="1"/>
  <c r="AQ91" i="201"/>
  <c r="AH37" i="201"/>
  <c r="AQ36" i="201"/>
  <c r="AQ35" i="201"/>
  <c r="AQ34" i="201"/>
  <c r="AG50" i="201"/>
  <c r="AN47" i="201"/>
  <c r="AH45" i="201"/>
  <c r="AN48" i="201"/>
  <c r="AN46" i="201"/>
  <c r="AN49" i="201" s="1"/>
  <c r="AR45" i="201" s="1"/>
  <c r="AP37" i="201"/>
  <c r="AH36" i="201"/>
  <c r="AP35" i="201"/>
  <c r="AP34" i="201"/>
  <c r="AP38" i="201" s="1"/>
  <c r="AR36" i="201" s="1"/>
  <c r="AH47" i="201"/>
  <c r="AP46" i="201"/>
  <c r="AP48" i="201"/>
  <c r="AP45" i="201"/>
  <c r="AP49" i="201" s="1"/>
  <c r="AR47" i="201" s="1"/>
  <c r="AN81" i="201"/>
  <c r="AG83" i="201"/>
  <c r="AN80" i="201"/>
  <c r="AN79" i="201"/>
  <c r="AN82" i="201" s="1"/>
  <c r="AR78" i="201" s="1"/>
  <c r="AH78" i="201"/>
  <c r="AO80" i="201"/>
  <c r="AO81" i="201"/>
  <c r="AH79" i="201"/>
  <c r="AO78" i="201"/>
  <c r="AH81" i="201"/>
  <c r="AQ80" i="201"/>
  <c r="AQ79" i="201"/>
  <c r="AQ78" i="201"/>
  <c r="AO91" i="201"/>
  <c r="AH90" i="201"/>
  <c r="AO89" i="201"/>
  <c r="AO93" i="201" s="1"/>
  <c r="AR90" i="201" s="1"/>
  <c r="AO92" i="201"/>
  <c r="AG17" i="200"/>
  <c r="AN15" i="200"/>
  <c r="AN14" i="200"/>
  <c r="AN13" i="200"/>
  <c r="AH12" i="200"/>
  <c r="AH15" i="200"/>
  <c r="AQ14" i="200"/>
  <c r="AQ13" i="200"/>
  <c r="AQ12" i="200"/>
  <c r="AQ16" i="200" s="1"/>
  <c r="AR15" i="200" s="1"/>
  <c r="AP26" i="200"/>
  <c r="AH25" i="200"/>
  <c r="AP24" i="200"/>
  <c r="AP23" i="200"/>
  <c r="AP27" i="200" s="1"/>
  <c r="AR25" i="200" s="1"/>
  <c r="AO15" i="200"/>
  <c r="AO14" i="200"/>
  <c r="AH13" i="200"/>
  <c r="AO12" i="200"/>
  <c r="AO16" i="200" s="1"/>
  <c r="AR13" i="200" s="1"/>
  <c r="AP13" i="200"/>
  <c r="AP12" i="200"/>
  <c r="AP16" i="200" s="1"/>
  <c r="AR14" i="200" s="1"/>
  <c r="AP15" i="200"/>
  <c r="AH14" i="200"/>
  <c r="AQ24" i="200"/>
  <c r="AQ23" i="200"/>
  <c r="AH26" i="200"/>
  <c r="AQ25" i="200"/>
  <c r="AQ47" i="200"/>
  <c r="AQ45" i="200"/>
  <c r="AH48" i="200"/>
  <c r="AQ46" i="200"/>
  <c r="AP59" i="200"/>
  <c r="AP56" i="200"/>
  <c r="AH58" i="200"/>
  <c r="AP57" i="200"/>
  <c r="AG61" i="200"/>
  <c r="AN59" i="200"/>
  <c r="AN57" i="200"/>
  <c r="AN58" i="200"/>
  <c r="AH56" i="200"/>
  <c r="AO69" i="200"/>
  <c r="AO67" i="200"/>
  <c r="AO70" i="200"/>
  <c r="AH68" i="200"/>
  <c r="AP70" i="200"/>
  <c r="AP68" i="200"/>
  <c r="AH69" i="200"/>
  <c r="AP67" i="200"/>
  <c r="AO80" i="200"/>
  <c r="AO78" i="200"/>
  <c r="AO81" i="200"/>
  <c r="AH79" i="200"/>
  <c r="AP81" i="200"/>
  <c r="AP79" i="200"/>
  <c r="AH80" i="200"/>
  <c r="AP78" i="200"/>
  <c r="AG28" i="200"/>
  <c r="AN24" i="200"/>
  <c r="AH23" i="200"/>
  <c r="AN26" i="200"/>
  <c r="AN25" i="200"/>
  <c r="AO26" i="200"/>
  <c r="AO25" i="200"/>
  <c r="AH24" i="200"/>
  <c r="AO23" i="200"/>
  <c r="AO27" i="200" s="1"/>
  <c r="AR24" i="200" s="1"/>
  <c r="AN37" i="200"/>
  <c r="AN36" i="200"/>
  <c r="AN35" i="200"/>
  <c r="AH34" i="200"/>
  <c r="AG39" i="200"/>
  <c r="AH37" i="200"/>
  <c r="AQ36" i="200"/>
  <c r="AQ35" i="200"/>
  <c r="AQ34" i="200"/>
  <c r="AG50" i="200"/>
  <c r="AN47" i="200"/>
  <c r="AH45" i="200"/>
  <c r="AN48" i="200"/>
  <c r="AN46" i="200"/>
  <c r="AO58" i="200"/>
  <c r="AH57" i="200"/>
  <c r="AO59" i="200"/>
  <c r="AO56" i="200"/>
  <c r="AH70" i="200"/>
  <c r="AQ67" i="200"/>
  <c r="AQ69" i="200"/>
  <c r="AQ68" i="200"/>
  <c r="AH35" i="200"/>
  <c r="AO34" i="200"/>
  <c r="AO37" i="200"/>
  <c r="AO36" i="200"/>
  <c r="AP37" i="200"/>
  <c r="AH36" i="200"/>
  <c r="AP35" i="200"/>
  <c r="AP34" i="200"/>
  <c r="AP38" i="200" s="1"/>
  <c r="AR36" i="200" s="1"/>
  <c r="AH47" i="200"/>
  <c r="AP46" i="200"/>
  <c r="AP48" i="200"/>
  <c r="AP45" i="200"/>
  <c r="AG72" i="200"/>
  <c r="AN70" i="200"/>
  <c r="AH67" i="200"/>
  <c r="AN69" i="200"/>
  <c r="AN68" i="200"/>
  <c r="AH59" i="200"/>
  <c r="AQ57" i="200"/>
  <c r="AQ58" i="200"/>
  <c r="AQ56" i="200"/>
  <c r="AG83" i="200"/>
  <c r="AN81" i="200"/>
  <c r="AH78" i="200"/>
  <c r="AN80" i="200"/>
  <c r="AN79" i="200"/>
  <c r="AN82" i="200" s="1"/>
  <c r="AR78" i="200" s="1"/>
  <c r="AH81" i="200"/>
  <c r="AQ78" i="200"/>
  <c r="AQ80" i="200"/>
  <c r="AQ79" i="200"/>
  <c r="AH91" i="200"/>
  <c r="AP90" i="200"/>
  <c r="AP89" i="200"/>
  <c r="AP92" i="200"/>
  <c r="AO48" i="200"/>
  <c r="AO45" i="200"/>
  <c r="AO47" i="200"/>
  <c r="AH46" i="200"/>
  <c r="AO92" i="200"/>
  <c r="AO91" i="200"/>
  <c r="AH90" i="200"/>
  <c r="AO89" i="200"/>
  <c r="AN91" i="200"/>
  <c r="AG94" i="200"/>
  <c r="AN92" i="200"/>
  <c r="AN90" i="200"/>
  <c r="AH89" i="200"/>
  <c r="AQ91" i="200"/>
  <c r="AH92" i="200"/>
  <c r="AQ90" i="200"/>
  <c r="AQ89" i="200"/>
  <c r="AO26" i="199"/>
  <c r="AO25" i="199"/>
  <c r="AH24" i="199"/>
  <c r="AO23" i="199"/>
  <c r="AO27" i="199" s="1"/>
  <c r="AR24" i="199" s="1"/>
  <c r="AO37" i="199"/>
  <c r="AO36" i="199"/>
  <c r="AH35" i="199"/>
  <c r="AO34" i="199"/>
  <c r="AP35" i="199"/>
  <c r="AP34" i="199"/>
  <c r="AP37" i="199"/>
  <c r="AH36" i="199"/>
  <c r="AP48" i="199"/>
  <c r="AP45" i="199"/>
  <c r="AH47" i="199"/>
  <c r="AP46" i="199"/>
  <c r="AO59" i="199"/>
  <c r="AO56" i="199"/>
  <c r="AO58" i="199"/>
  <c r="AH57" i="199"/>
  <c r="AQ69" i="199"/>
  <c r="AQ68" i="199"/>
  <c r="AH70" i="199"/>
  <c r="AQ67" i="199"/>
  <c r="AO80" i="199"/>
  <c r="AO78" i="199"/>
  <c r="AO81" i="199"/>
  <c r="AH79" i="199"/>
  <c r="AP81" i="199"/>
  <c r="AP79" i="199"/>
  <c r="AH80" i="199"/>
  <c r="AP78" i="199"/>
  <c r="AP82" i="199" s="1"/>
  <c r="AR80" i="199" s="1"/>
  <c r="AG39" i="199"/>
  <c r="AN37" i="199"/>
  <c r="AN36" i="199"/>
  <c r="AN35" i="199"/>
  <c r="AH34" i="199"/>
  <c r="AH37" i="199"/>
  <c r="AQ36" i="199"/>
  <c r="AQ35" i="199"/>
  <c r="AQ34" i="199"/>
  <c r="AN48" i="199"/>
  <c r="AN46" i="199"/>
  <c r="AG50" i="199"/>
  <c r="AN47" i="199"/>
  <c r="AH45" i="199"/>
  <c r="AG72" i="199"/>
  <c r="AN69" i="199"/>
  <c r="AN68" i="199"/>
  <c r="AN70" i="199"/>
  <c r="AH67" i="199"/>
  <c r="AQ58" i="199"/>
  <c r="AQ56" i="199"/>
  <c r="AH59" i="199"/>
  <c r="AQ57" i="199"/>
  <c r="AO92" i="199"/>
  <c r="AO91" i="199"/>
  <c r="AH90" i="199"/>
  <c r="AO89" i="199"/>
  <c r="AO93" i="199" s="1"/>
  <c r="AR90" i="199" s="1"/>
  <c r="AN91" i="199"/>
  <c r="AG94" i="199"/>
  <c r="AN92" i="199"/>
  <c r="AN90" i="199"/>
  <c r="AN93" i="199" s="1"/>
  <c r="AR89" i="199" s="1"/>
  <c r="AH89" i="199"/>
  <c r="AQ91" i="199"/>
  <c r="AH92" i="199"/>
  <c r="AQ90" i="199"/>
  <c r="AQ89" i="199"/>
  <c r="AG28" i="199"/>
  <c r="AN26" i="199"/>
  <c r="AN25" i="199"/>
  <c r="AN24" i="199"/>
  <c r="AH23" i="199"/>
  <c r="AN15" i="199"/>
  <c r="AN14" i="199"/>
  <c r="AN13" i="199"/>
  <c r="AH12" i="199"/>
  <c r="AG17" i="199"/>
  <c r="AH15" i="199"/>
  <c r="AQ14" i="199"/>
  <c r="AQ13" i="199"/>
  <c r="AQ12" i="199"/>
  <c r="AP26" i="199"/>
  <c r="AH25" i="199"/>
  <c r="AP24" i="199"/>
  <c r="AP23" i="199"/>
  <c r="AH13" i="199"/>
  <c r="AO12" i="199"/>
  <c r="AO15" i="199"/>
  <c r="AO14" i="199"/>
  <c r="AP15" i="199"/>
  <c r="AH14" i="199"/>
  <c r="AP13" i="199"/>
  <c r="AP12" i="199"/>
  <c r="AH26" i="199"/>
  <c r="AQ25" i="199"/>
  <c r="AQ24" i="199"/>
  <c r="AQ23" i="199"/>
  <c r="AO47" i="199"/>
  <c r="AH46" i="199"/>
  <c r="AO48" i="199"/>
  <c r="AO45" i="199"/>
  <c r="AH58" i="199"/>
  <c r="AP57" i="199"/>
  <c r="AP59" i="199"/>
  <c r="AP56" i="199"/>
  <c r="AH48" i="199"/>
  <c r="AQ46" i="199"/>
  <c r="AQ47" i="199"/>
  <c r="AQ45" i="199"/>
  <c r="AN58" i="199"/>
  <c r="AH56" i="199"/>
  <c r="AG61" i="199"/>
  <c r="AN59" i="199"/>
  <c r="AN57" i="199"/>
  <c r="AO70" i="199"/>
  <c r="AH68" i="199"/>
  <c r="AO69" i="199"/>
  <c r="AO67" i="199"/>
  <c r="AH69" i="199"/>
  <c r="AP67" i="199"/>
  <c r="AP70" i="199"/>
  <c r="AP68" i="199"/>
  <c r="AG83" i="199"/>
  <c r="AN81" i="199"/>
  <c r="AH78" i="199"/>
  <c r="AN80" i="199"/>
  <c r="AN79" i="199"/>
  <c r="AH81" i="199"/>
  <c r="AQ78" i="199"/>
  <c r="AQ80" i="199"/>
  <c r="AQ79" i="199"/>
  <c r="AH91" i="199"/>
  <c r="AP90" i="199"/>
  <c r="AP89" i="199"/>
  <c r="AP92" i="199"/>
  <c r="AD90" i="66"/>
  <c r="AC80" i="66"/>
  <c r="AE24" i="66"/>
  <c r="AT68" i="66"/>
  <c r="AO66" i="66"/>
  <c r="AT70" i="66"/>
  <c r="AQ66" i="66"/>
  <c r="AT57" i="66"/>
  <c r="AO55" i="66"/>
  <c r="AT59" i="66"/>
  <c r="AQ55" i="66"/>
  <c r="AV91" i="66"/>
  <c r="AM91" i="66"/>
  <c r="AU91" i="66"/>
  <c r="AG91" i="66"/>
  <c r="AV89" i="66"/>
  <c r="AM89" i="66"/>
  <c r="AU89" i="66"/>
  <c r="AG89" i="66"/>
  <c r="AV92" i="66"/>
  <c r="AM92" i="66"/>
  <c r="AU92" i="66"/>
  <c r="AG92" i="66"/>
  <c r="AV90" i="66"/>
  <c r="AM90" i="66"/>
  <c r="AU90" i="66"/>
  <c r="AG90" i="66"/>
  <c r="AV80" i="66"/>
  <c r="AM80" i="66"/>
  <c r="AU80" i="66"/>
  <c r="AG80" i="66"/>
  <c r="AV78" i="66"/>
  <c r="AM78" i="66"/>
  <c r="AU78" i="66"/>
  <c r="AG78" i="66"/>
  <c r="AV81" i="66"/>
  <c r="AM81" i="66"/>
  <c r="AU81" i="66"/>
  <c r="AG81" i="66"/>
  <c r="AV79" i="66"/>
  <c r="AM79" i="66"/>
  <c r="AU79" i="66"/>
  <c r="AG79" i="66"/>
  <c r="AV69" i="66"/>
  <c r="AM69" i="66"/>
  <c r="AU69" i="66"/>
  <c r="AG69" i="66"/>
  <c r="AV67" i="66"/>
  <c r="AM67" i="66"/>
  <c r="AU67" i="66"/>
  <c r="AG67" i="66"/>
  <c r="AV70" i="66"/>
  <c r="AM70" i="66"/>
  <c r="AU70" i="66"/>
  <c r="AG70" i="66"/>
  <c r="AV68" i="66"/>
  <c r="AM68" i="66"/>
  <c r="AU68" i="66"/>
  <c r="AG68" i="66"/>
  <c r="AV58" i="66"/>
  <c r="AM58" i="66"/>
  <c r="AU58" i="66"/>
  <c r="AG58" i="66"/>
  <c r="AV56" i="66"/>
  <c r="AM56" i="66"/>
  <c r="AU56" i="66"/>
  <c r="AG56" i="66"/>
  <c r="AV59" i="66"/>
  <c r="AM59" i="66"/>
  <c r="AU59" i="66"/>
  <c r="AG59" i="66"/>
  <c r="AV57" i="66"/>
  <c r="AM57" i="66"/>
  <c r="AU57" i="66"/>
  <c r="AG57" i="66"/>
  <c r="AV47" i="66"/>
  <c r="AM47" i="66"/>
  <c r="AU47" i="66"/>
  <c r="AG47" i="66"/>
  <c r="AV45" i="66"/>
  <c r="AM45" i="66"/>
  <c r="AU45" i="66"/>
  <c r="AG45" i="66"/>
  <c r="AV48" i="66"/>
  <c r="AM48" i="66"/>
  <c r="AG48" i="66" s="1"/>
  <c r="AU48" i="66"/>
  <c r="AV46" i="66"/>
  <c r="AM46" i="66"/>
  <c r="AU46" i="66"/>
  <c r="AG46" i="66"/>
  <c r="AV36" i="66"/>
  <c r="AM36" i="66"/>
  <c r="AU36" i="66"/>
  <c r="AG36" i="66"/>
  <c r="AV34" i="66"/>
  <c r="AM34" i="66"/>
  <c r="AU34" i="66"/>
  <c r="AG34" i="66"/>
  <c r="AV37" i="66"/>
  <c r="AM37" i="66"/>
  <c r="AU37" i="66"/>
  <c r="AG37" i="66"/>
  <c r="AV35" i="66"/>
  <c r="AM35" i="66"/>
  <c r="AU35" i="66"/>
  <c r="AG35" i="66"/>
  <c r="AU24" i="66"/>
  <c r="AU23" i="66"/>
  <c r="AG23" i="66"/>
  <c r="AV25" i="66"/>
  <c r="AM25" i="66"/>
  <c r="AG25" i="66" s="1"/>
  <c r="AU25" i="66"/>
  <c r="AV26" i="66"/>
  <c r="AM26" i="66"/>
  <c r="AG26" i="66" s="1"/>
  <c r="AU26" i="66"/>
  <c r="AV24" i="66"/>
  <c r="AM24" i="66"/>
  <c r="AG24" i="66" s="1"/>
  <c r="AU14" i="66"/>
  <c r="AU12" i="66"/>
  <c r="AV14" i="66"/>
  <c r="AM14" i="66"/>
  <c r="AG14" i="66" s="1"/>
  <c r="AV13" i="66"/>
  <c r="AM13" i="66"/>
  <c r="AU13" i="66"/>
  <c r="AG13" i="66"/>
  <c r="AV15" i="66"/>
  <c r="AM15" i="66"/>
  <c r="AU15" i="66"/>
  <c r="AG15" i="66"/>
  <c r="AV12" i="66"/>
  <c r="AM12" i="66"/>
  <c r="AG12" i="66" s="1"/>
  <c r="AU91" i="1"/>
  <c r="AU89" i="1"/>
  <c r="AV91" i="1"/>
  <c r="AM91" i="1"/>
  <c r="AG91" i="1" s="1"/>
  <c r="AV90" i="1"/>
  <c r="AM90" i="1"/>
  <c r="AU90" i="1"/>
  <c r="AG90" i="1"/>
  <c r="AV92" i="1"/>
  <c r="AM92" i="1"/>
  <c r="AU92" i="1"/>
  <c r="AG92" i="1"/>
  <c r="AV89" i="1"/>
  <c r="AM89" i="1"/>
  <c r="AG89" i="1" s="1"/>
  <c r="AU80" i="1"/>
  <c r="AU78" i="1"/>
  <c r="AV80" i="1"/>
  <c r="AM80" i="1"/>
  <c r="AG80" i="1" s="1"/>
  <c r="AV79" i="1"/>
  <c r="AM79" i="1"/>
  <c r="AU79" i="1"/>
  <c r="AG79" i="1"/>
  <c r="AV81" i="1"/>
  <c r="AM81" i="1"/>
  <c r="AU81" i="1"/>
  <c r="AG81" i="1"/>
  <c r="AV78" i="1"/>
  <c r="AM78" i="1"/>
  <c r="AG78" i="1" s="1"/>
  <c r="AU69" i="1"/>
  <c r="AU67" i="1"/>
  <c r="AV69" i="1"/>
  <c r="AM69" i="1"/>
  <c r="AG69" i="1" s="1"/>
  <c r="AV68" i="1"/>
  <c r="AM68" i="1"/>
  <c r="AU68" i="1"/>
  <c r="AG68" i="1"/>
  <c r="AV70" i="1"/>
  <c r="AM70" i="1"/>
  <c r="AU70" i="1"/>
  <c r="AG70" i="1"/>
  <c r="AV67" i="1"/>
  <c r="AM67" i="1"/>
  <c r="AG67" i="1" s="1"/>
  <c r="AU58" i="1"/>
  <c r="AU56" i="1"/>
  <c r="AV58" i="1"/>
  <c r="AM58" i="1"/>
  <c r="AG58" i="1" s="1"/>
  <c r="AV57" i="1"/>
  <c r="AM57" i="1"/>
  <c r="AU57" i="1"/>
  <c r="AG57" i="1"/>
  <c r="AV59" i="1"/>
  <c r="AM59" i="1"/>
  <c r="AG59" i="1" s="1"/>
  <c r="AU59" i="1"/>
  <c r="AV56" i="1"/>
  <c r="AM56" i="1"/>
  <c r="AG56" i="1" s="1"/>
  <c r="AU47" i="1"/>
  <c r="AU45" i="1"/>
  <c r="AV47" i="1"/>
  <c r="AM47" i="1"/>
  <c r="AG47" i="1" s="1"/>
  <c r="AV46" i="1"/>
  <c r="AM46" i="1"/>
  <c r="AU46" i="1"/>
  <c r="AG46" i="1"/>
  <c r="AV48" i="1"/>
  <c r="AM48" i="1"/>
  <c r="AU48" i="1"/>
  <c r="AG48" i="1"/>
  <c r="AV45" i="1"/>
  <c r="AM45" i="1"/>
  <c r="AG45" i="1" s="1"/>
  <c r="AU36" i="1"/>
  <c r="AU34" i="1"/>
  <c r="AV36" i="1"/>
  <c r="AM36" i="1"/>
  <c r="AG36" i="1" s="1"/>
  <c r="AV35" i="1"/>
  <c r="AM35" i="1"/>
  <c r="AU35" i="1"/>
  <c r="AG35" i="1"/>
  <c r="AV37" i="1"/>
  <c r="AM37" i="1"/>
  <c r="AG37" i="1" s="1"/>
  <c r="AU37" i="1"/>
  <c r="AV34" i="1"/>
  <c r="AM34" i="1"/>
  <c r="AG34" i="1" s="1"/>
  <c r="AU25" i="1"/>
  <c r="AU23" i="1"/>
  <c r="AV25" i="1"/>
  <c r="AM25" i="1"/>
  <c r="AG25" i="1" s="1"/>
  <c r="AV24" i="1"/>
  <c r="AM24" i="1"/>
  <c r="AG24" i="1" s="1"/>
  <c r="AU24" i="1"/>
  <c r="AV26" i="1"/>
  <c r="AM26" i="1"/>
  <c r="AG26" i="1" s="1"/>
  <c r="AU26" i="1"/>
  <c r="AV23" i="1"/>
  <c r="AM23" i="1"/>
  <c r="AG23" i="1" s="1"/>
  <c r="K94" i="1"/>
  <c r="K83" i="1"/>
  <c r="K72" i="1"/>
  <c r="K61" i="1"/>
  <c r="K50" i="1"/>
  <c r="K39" i="1"/>
  <c r="K28" i="1"/>
  <c r="K17" i="1"/>
  <c r="AO49" i="200" l="1"/>
  <c r="AR46" i="200" s="1"/>
  <c r="AP49" i="200"/>
  <c r="AR47" i="200" s="1"/>
  <c r="AN49" i="200"/>
  <c r="AR45" i="200" s="1"/>
  <c r="AN93" i="200"/>
  <c r="AR89" i="200" s="1"/>
  <c r="AO93" i="200"/>
  <c r="AR90" i="200" s="1"/>
  <c r="AO60" i="200"/>
  <c r="AR57" i="200" s="1"/>
  <c r="AN82" i="199"/>
  <c r="AR78" i="199" s="1"/>
  <c r="AQ49" i="199"/>
  <c r="AR48" i="199" s="1"/>
  <c r="AP60" i="199"/>
  <c r="AR58" i="199" s="1"/>
  <c r="AO49" i="199"/>
  <c r="AR46" i="199" s="1"/>
  <c r="AN38" i="199"/>
  <c r="AR34" i="199" s="1"/>
  <c r="AO82" i="199"/>
  <c r="AR79" i="199" s="1"/>
  <c r="AQ71" i="199"/>
  <c r="AR70" i="199" s="1"/>
  <c r="AP93" i="249"/>
  <c r="AR91" i="249" s="1"/>
  <c r="AP93" i="248"/>
  <c r="AR91" i="248" s="1"/>
  <c r="AN27" i="249"/>
  <c r="AR23" i="249" s="1"/>
  <c r="AQ71" i="248"/>
  <c r="AR70" i="248" s="1"/>
  <c r="AO71" i="248"/>
  <c r="AR68" i="248" s="1"/>
  <c r="AS68" i="248" s="1"/>
  <c r="AP71" i="247"/>
  <c r="AR69" i="247" s="1"/>
  <c r="AO71" i="247"/>
  <c r="AR68" i="247" s="1"/>
  <c r="AP60" i="247"/>
  <c r="AR58" i="247" s="1"/>
  <c r="AO49" i="247"/>
  <c r="AR46" i="247" s="1"/>
  <c r="AO60" i="246"/>
  <c r="AR57" i="246" s="1"/>
  <c r="AP49" i="246"/>
  <c r="AR47" i="246" s="1"/>
  <c r="AQ38" i="246"/>
  <c r="AR37" i="246" s="1"/>
  <c r="AN16" i="246"/>
  <c r="AR12" i="246" s="1"/>
  <c r="AQ71" i="241"/>
  <c r="AR70" i="241" s="1"/>
  <c r="AH70" i="241"/>
  <c r="AP82" i="243"/>
  <c r="AR80" i="243" s="1"/>
  <c r="AO49" i="242"/>
  <c r="AR46" i="242" s="1"/>
  <c r="AP60" i="240"/>
  <c r="AR58" i="240" s="1"/>
  <c r="AH68" i="241"/>
  <c r="AQ27" i="241"/>
  <c r="AR26" i="241" s="1"/>
  <c r="AN16" i="241"/>
  <c r="AR12" i="241" s="1"/>
  <c r="AO93" i="240"/>
  <c r="AR90" i="240" s="1"/>
  <c r="AO49" i="240"/>
  <c r="AR46" i="240" s="1"/>
  <c r="AO27" i="240"/>
  <c r="AR24" i="240" s="1"/>
  <c r="AP82" i="249"/>
  <c r="AR80" i="249" s="1"/>
  <c r="AO82" i="249"/>
  <c r="AR79" i="249" s="1"/>
  <c r="AN60" i="249"/>
  <c r="AR56" i="249" s="1"/>
  <c r="AN16" i="249"/>
  <c r="AR12" i="249" s="1"/>
  <c r="AO93" i="248"/>
  <c r="AR90" i="248" s="1"/>
  <c r="AQ82" i="248"/>
  <c r="AR81" i="248" s="1"/>
  <c r="AQ27" i="249"/>
  <c r="AR26" i="249" s="1"/>
  <c r="AS26" i="249" s="1"/>
  <c r="AN38" i="248"/>
  <c r="AR34" i="248" s="1"/>
  <c r="AP27" i="248"/>
  <c r="AR25" i="248" s="1"/>
  <c r="AO60" i="248"/>
  <c r="AR57" i="248" s="1"/>
  <c r="AQ27" i="248"/>
  <c r="AR26" i="248" s="1"/>
  <c r="AN27" i="247"/>
  <c r="AR23" i="247" s="1"/>
  <c r="AN60" i="247"/>
  <c r="AR56" i="247" s="1"/>
  <c r="AP15" i="247"/>
  <c r="AH14" i="247"/>
  <c r="AP13" i="247"/>
  <c r="AP12" i="247"/>
  <c r="AP16" i="247" s="1"/>
  <c r="AR14" i="247" s="1"/>
  <c r="AN27" i="246"/>
  <c r="AR23" i="246" s="1"/>
  <c r="AH12" i="247"/>
  <c r="AN14" i="247"/>
  <c r="AG17" i="247"/>
  <c r="AO49" i="246"/>
  <c r="AR46" i="246" s="1"/>
  <c r="AN27" i="245"/>
  <c r="AR23" i="245" s="1"/>
  <c r="AO93" i="245"/>
  <c r="AR90" i="245" s="1"/>
  <c r="AN71" i="245"/>
  <c r="AR67" i="245" s="1"/>
  <c r="AN38" i="245"/>
  <c r="AR34" i="245" s="1"/>
  <c r="AP27" i="245"/>
  <c r="AR25" i="245" s="1"/>
  <c r="AP16" i="245"/>
  <c r="AR14" i="245" s="1"/>
  <c r="AN82" i="244"/>
  <c r="AR78" i="244" s="1"/>
  <c r="AO27" i="244"/>
  <c r="AR24" i="244" s="1"/>
  <c r="AS24" i="244" s="1"/>
  <c r="AO82" i="243"/>
  <c r="AR79" i="243" s="1"/>
  <c r="AN49" i="242"/>
  <c r="AR45" i="242" s="1"/>
  <c r="AP38" i="242"/>
  <c r="AR36" i="242" s="1"/>
  <c r="AS36" i="242" s="1"/>
  <c r="AO38" i="242"/>
  <c r="AR35" i="242" s="1"/>
  <c r="AQ16" i="242"/>
  <c r="AR15" i="242" s="1"/>
  <c r="AS15" i="242" s="1"/>
  <c r="AO16" i="242"/>
  <c r="AR13" i="242" s="1"/>
  <c r="AQ93" i="241"/>
  <c r="AR92" i="241" s="1"/>
  <c r="AN82" i="243"/>
  <c r="AR78" i="243" s="1"/>
  <c r="AN60" i="243"/>
  <c r="AR56" i="243" s="1"/>
  <c r="AN16" i="242"/>
  <c r="AR12" i="242" s="1"/>
  <c r="AO93" i="241"/>
  <c r="AR90" i="241" s="1"/>
  <c r="AS90" i="241" s="1"/>
  <c r="AQ82" i="241"/>
  <c r="AR81" i="241" s="1"/>
  <c r="AN60" i="241"/>
  <c r="AR56" i="241" s="1"/>
  <c r="AP27" i="241"/>
  <c r="AR25" i="241" s="1"/>
  <c r="AQ16" i="241"/>
  <c r="AR15" i="241" s="1"/>
  <c r="AS15" i="241" s="1"/>
  <c r="AO16" i="241"/>
  <c r="AR13" i="241" s="1"/>
  <c r="AP60" i="241"/>
  <c r="AR58" i="241" s="1"/>
  <c r="AN49" i="241"/>
  <c r="AR45" i="241" s="1"/>
  <c r="AQ82" i="247"/>
  <c r="AR81" i="247" s="1"/>
  <c r="AS81" i="247" s="1"/>
  <c r="AN82" i="247"/>
  <c r="AR78" i="247" s="1"/>
  <c r="AP93" i="246"/>
  <c r="AR91" i="246" s="1"/>
  <c r="AP60" i="245"/>
  <c r="AR58" i="245" s="1"/>
  <c r="AN49" i="244"/>
  <c r="AR45" i="244" s="1"/>
  <c r="AQ93" i="243"/>
  <c r="AR92" i="243" s="1"/>
  <c r="AN60" i="245"/>
  <c r="AR56" i="245" s="1"/>
  <c r="AN38" i="244"/>
  <c r="AR34" i="244" s="1"/>
  <c r="AP27" i="243"/>
  <c r="AR25" i="243" s="1"/>
  <c r="AS25" i="243" s="1"/>
  <c r="AQ60" i="241"/>
  <c r="AR59" i="241" s="1"/>
  <c r="AN93" i="240"/>
  <c r="AR89" i="240" s="1"/>
  <c r="AO60" i="241"/>
  <c r="AR57" i="241" s="1"/>
  <c r="AS57" i="241" s="1"/>
  <c r="AO93" i="249"/>
  <c r="AR90" i="249" s="1"/>
  <c r="AS90" i="249" s="1"/>
  <c r="AQ93" i="249"/>
  <c r="AR92" i="249" s="1"/>
  <c r="AN71" i="249"/>
  <c r="AR67" i="249" s="1"/>
  <c r="AO27" i="248"/>
  <c r="AR24" i="248" s="1"/>
  <c r="AQ49" i="248"/>
  <c r="AR48" i="248" s="1"/>
  <c r="AQ16" i="248"/>
  <c r="AR15" i="248" s="1"/>
  <c r="AO16" i="248"/>
  <c r="AR13" i="248" s="1"/>
  <c r="AS13" i="248" s="1"/>
  <c r="AN93" i="247"/>
  <c r="AR89" i="247" s="1"/>
  <c r="AN49" i="247"/>
  <c r="AR45" i="247" s="1"/>
  <c r="AP38" i="247"/>
  <c r="AR36" i="247" s="1"/>
  <c r="AO38" i="247"/>
  <c r="AR35" i="247" s="1"/>
  <c r="AQ14" i="247"/>
  <c r="AQ16" i="247" s="1"/>
  <c r="AR15" i="247" s="1"/>
  <c r="AS15" i="247" s="1"/>
  <c r="AP93" i="247"/>
  <c r="AR91" i="247" s="1"/>
  <c r="AS91" i="247" s="1"/>
  <c r="AQ60" i="247"/>
  <c r="AR59" i="247" s="1"/>
  <c r="AS59" i="247" s="1"/>
  <c r="AP49" i="247"/>
  <c r="AR47" i="247" s="1"/>
  <c r="AQ38" i="247"/>
  <c r="AR37" i="247" s="1"/>
  <c r="AP82" i="246"/>
  <c r="AR80" i="246" s="1"/>
  <c r="AO82" i="246"/>
  <c r="AR79" i="246" s="1"/>
  <c r="AS79" i="246" s="1"/>
  <c r="AN49" i="246"/>
  <c r="AR45" i="246" s="1"/>
  <c r="AP27" i="246"/>
  <c r="AR25" i="246" s="1"/>
  <c r="AS25" i="246" s="1"/>
  <c r="AP16" i="246"/>
  <c r="AR14" i="246" s="1"/>
  <c r="AN93" i="245"/>
  <c r="AR89" i="245" s="1"/>
  <c r="AN49" i="245"/>
  <c r="AR45" i="245" s="1"/>
  <c r="AP38" i="245"/>
  <c r="AR36" i="245" s="1"/>
  <c r="AS36" i="245" s="1"/>
  <c r="AO38" i="245"/>
  <c r="AR35" i="245" s="1"/>
  <c r="AQ16" i="245"/>
  <c r="AR15" i="245" s="1"/>
  <c r="AO16" i="245"/>
  <c r="AR13" i="245" s="1"/>
  <c r="AQ93" i="244"/>
  <c r="AR92" i="244" s="1"/>
  <c r="AP93" i="244"/>
  <c r="AR91" i="244" s="1"/>
  <c r="AP60" i="243"/>
  <c r="AR58" i="243" s="1"/>
  <c r="AS58" i="243" s="1"/>
  <c r="AN49" i="243"/>
  <c r="AR45" i="243" s="1"/>
  <c r="AQ93" i="242"/>
  <c r="AR92" i="242" s="1"/>
  <c r="AN27" i="242"/>
  <c r="AR23" i="242" s="1"/>
  <c r="AP49" i="243"/>
  <c r="AR47" i="243" s="1"/>
  <c r="AQ38" i="243"/>
  <c r="AR37" i="243" s="1"/>
  <c r="AN16" i="243"/>
  <c r="AR12" i="243" s="1"/>
  <c r="AO93" i="242"/>
  <c r="AR90" i="242" s="1"/>
  <c r="AO27" i="242"/>
  <c r="AR24" i="242" s="1"/>
  <c r="AN71" i="241"/>
  <c r="AR67" i="241" s="1"/>
  <c r="AN27" i="241"/>
  <c r="AR23" i="241" s="1"/>
  <c r="AP93" i="240"/>
  <c r="AR91" i="240" s="1"/>
  <c r="AS91" i="240" s="1"/>
  <c r="AN71" i="240"/>
  <c r="AR67" i="240" s="1"/>
  <c r="AN38" i="240"/>
  <c r="AR34" i="240" s="1"/>
  <c r="AP27" i="240"/>
  <c r="AR25" i="240" s="1"/>
  <c r="AP16" i="240"/>
  <c r="AR14" i="240" s="1"/>
  <c r="AQ82" i="249"/>
  <c r="AR81" i="249" s="1"/>
  <c r="AS81" i="249" s="1"/>
  <c r="AQ27" i="247"/>
  <c r="AR26" i="247" s="1"/>
  <c r="AQ71" i="247"/>
  <c r="AR70" i="247" s="1"/>
  <c r="AS70" i="247" s="1"/>
  <c r="AN71" i="247"/>
  <c r="AR67" i="247" s="1"/>
  <c r="AN38" i="247"/>
  <c r="AR34" i="247" s="1"/>
  <c r="AP27" i="247"/>
  <c r="AR25" i="247" s="1"/>
  <c r="AS25" i="247" s="1"/>
  <c r="AO16" i="247"/>
  <c r="AR13" i="247" s="1"/>
  <c r="AO14" i="247"/>
  <c r="AQ27" i="245"/>
  <c r="AR26" i="245" s="1"/>
  <c r="AS26" i="245" s="1"/>
  <c r="AP49" i="249"/>
  <c r="AR47" i="249" s="1"/>
  <c r="AS47" i="249" s="1"/>
  <c r="AQ38" i="249"/>
  <c r="AR37" i="249" s="1"/>
  <c r="AP38" i="249"/>
  <c r="AR36" i="249" s="1"/>
  <c r="AO38" i="249"/>
  <c r="AR35" i="249" s="1"/>
  <c r="AS35" i="249" s="1"/>
  <c r="AN82" i="248"/>
  <c r="AR78" i="248" s="1"/>
  <c r="AN93" i="248"/>
  <c r="AR89" i="248" s="1"/>
  <c r="AQ60" i="248"/>
  <c r="AR59" i="248" s="1"/>
  <c r="AS59" i="248" s="1"/>
  <c r="AN93" i="246"/>
  <c r="AR89" i="246" s="1"/>
  <c r="AP71" i="246"/>
  <c r="AR69" i="246" s="1"/>
  <c r="AO71" i="246"/>
  <c r="AR68" i="246" s="1"/>
  <c r="AQ49" i="246"/>
  <c r="AR48" i="246" s="1"/>
  <c r="AS48" i="246" s="1"/>
  <c r="AN60" i="246"/>
  <c r="AR56" i="246" s="1"/>
  <c r="AN16" i="245"/>
  <c r="AR12" i="245" s="1"/>
  <c r="AO93" i="244"/>
  <c r="AR90" i="244" s="1"/>
  <c r="AS90" i="244" s="1"/>
  <c r="AQ82" i="244"/>
  <c r="AR81" i="244" s="1"/>
  <c r="AO49" i="244"/>
  <c r="AR46" i="244" s="1"/>
  <c r="AP93" i="243"/>
  <c r="AR91" i="243" s="1"/>
  <c r="AP71" i="243"/>
  <c r="AR69" i="243" s="1"/>
  <c r="AO71" i="243"/>
  <c r="AR68" i="243" s="1"/>
  <c r="AO49" i="241"/>
  <c r="AR46" i="241" s="1"/>
  <c r="AO27" i="241"/>
  <c r="AR24" i="241" s="1"/>
  <c r="AS24" i="241" s="1"/>
  <c r="AN16" i="240"/>
  <c r="AR12" i="240" s="1"/>
  <c r="AQ71" i="249"/>
  <c r="AR70" i="249" s="1"/>
  <c r="AS70" i="249" s="1"/>
  <c r="AS24" i="249"/>
  <c r="AP71" i="245"/>
  <c r="AR69" i="245" s="1"/>
  <c r="AS69" i="245" s="1"/>
  <c r="AS68" i="245"/>
  <c r="AP82" i="244"/>
  <c r="AR80" i="244" s="1"/>
  <c r="AS80" i="244" s="1"/>
  <c r="AS57" i="243"/>
  <c r="AP71" i="242"/>
  <c r="AR69" i="242" s="1"/>
  <c r="AS69" i="242" s="1"/>
  <c r="AS68" i="242"/>
  <c r="AP82" i="241"/>
  <c r="AR80" i="241" s="1"/>
  <c r="AS80" i="241" s="1"/>
  <c r="AS91" i="241"/>
  <c r="AP70" i="241"/>
  <c r="AH69" i="241"/>
  <c r="AP68" i="241"/>
  <c r="AP67" i="241"/>
  <c r="AO71" i="241"/>
  <c r="AR68" i="241" s="1"/>
  <c r="AO69" i="241"/>
  <c r="AQ82" i="240"/>
  <c r="AR81" i="240" s="1"/>
  <c r="AS81" i="240" s="1"/>
  <c r="AS78" i="240"/>
  <c r="AS69" i="249"/>
  <c r="AS68" i="249"/>
  <c r="AP60" i="249"/>
  <c r="AR58" i="249" s="1"/>
  <c r="AS58" i="249" s="1"/>
  <c r="AS25" i="249"/>
  <c r="AS14" i="249"/>
  <c r="AR72" i="248"/>
  <c r="AS67" i="248"/>
  <c r="AP49" i="248"/>
  <c r="AR47" i="248" s="1"/>
  <c r="AS37" i="248"/>
  <c r="AS69" i="248"/>
  <c r="AN27" i="248"/>
  <c r="AR23" i="248" s="1"/>
  <c r="AS24" i="247"/>
  <c r="AP60" i="246"/>
  <c r="AR58" i="246" s="1"/>
  <c r="AS58" i="246" s="1"/>
  <c r="AN16" i="247"/>
  <c r="AR12" i="247" s="1"/>
  <c r="AS90" i="246"/>
  <c r="AS81" i="246"/>
  <c r="AR83" i="246"/>
  <c r="AS78" i="246"/>
  <c r="AS26" i="244"/>
  <c r="AQ82" i="245"/>
  <c r="AR81" i="245" s="1"/>
  <c r="AS81" i="245" s="1"/>
  <c r="AS78" i="245"/>
  <c r="AR28" i="243"/>
  <c r="AS23" i="243"/>
  <c r="AR94" i="241"/>
  <c r="AS89" i="241"/>
  <c r="AS24" i="243"/>
  <c r="AQ60" i="242"/>
  <c r="AR59" i="242" s="1"/>
  <c r="AS59" i="242" s="1"/>
  <c r="AP49" i="242"/>
  <c r="AR47" i="242" s="1"/>
  <c r="AS47" i="242" s="1"/>
  <c r="AS37" i="242"/>
  <c r="AS92" i="240"/>
  <c r="AO38" i="241"/>
  <c r="AR35" i="241" s="1"/>
  <c r="AS35" i="241" s="1"/>
  <c r="AS14" i="241"/>
  <c r="AS57" i="249"/>
  <c r="AS58" i="248"/>
  <c r="AS48" i="247"/>
  <c r="AS14" i="248"/>
  <c r="AR17" i="248"/>
  <c r="AS12" i="248"/>
  <c r="AS90" i="247"/>
  <c r="AS26" i="246"/>
  <c r="AO38" i="244"/>
  <c r="AR35" i="244" s="1"/>
  <c r="AS35" i="244" s="1"/>
  <c r="AO16" i="244"/>
  <c r="AR13" i="244" s="1"/>
  <c r="AS13" i="244" s="1"/>
  <c r="AN93" i="243"/>
  <c r="AR89" i="243" s="1"/>
  <c r="AS24" i="245"/>
  <c r="AS25" i="244"/>
  <c r="AS14" i="244"/>
  <c r="AS81" i="243"/>
  <c r="AS26" i="243"/>
  <c r="AS58" i="242"/>
  <c r="AS59" i="243"/>
  <c r="AP71" i="240"/>
  <c r="AR69" i="240" s="1"/>
  <c r="AS69" i="240" s="1"/>
  <c r="AS68" i="240"/>
  <c r="AN27" i="240"/>
  <c r="AR23" i="240" s="1"/>
  <c r="AR94" i="249"/>
  <c r="AS89" i="249"/>
  <c r="AR83" i="249"/>
  <c r="AS78" i="249"/>
  <c r="AS59" i="249"/>
  <c r="AS46" i="249"/>
  <c r="AS48" i="249"/>
  <c r="AP82" i="248"/>
  <c r="AR80" i="248" s="1"/>
  <c r="AS80" i="248" s="1"/>
  <c r="AR61" i="248"/>
  <c r="AS56" i="248"/>
  <c r="AS92" i="247"/>
  <c r="AS57" i="247"/>
  <c r="AH15" i="247"/>
  <c r="AO38" i="246"/>
  <c r="AR35" i="246" s="1"/>
  <c r="AS35" i="246" s="1"/>
  <c r="AO16" i="246"/>
  <c r="AR13" i="246" s="1"/>
  <c r="AS13" i="246" s="1"/>
  <c r="AQ71" i="246"/>
  <c r="AR70" i="246" s="1"/>
  <c r="AS70" i="246" s="1"/>
  <c r="AS59" i="246"/>
  <c r="AS34" i="246"/>
  <c r="AS92" i="245"/>
  <c r="AR94" i="244"/>
  <c r="AS89" i="244"/>
  <c r="AS68" i="244"/>
  <c r="AQ49" i="244"/>
  <c r="AR48" i="244" s="1"/>
  <c r="AS48" i="244" s="1"/>
  <c r="AS70" i="245"/>
  <c r="AQ71" i="244"/>
  <c r="AR70" i="244" s="1"/>
  <c r="AS70" i="244" s="1"/>
  <c r="AS37" i="244"/>
  <c r="AR17" i="244"/>
  <c r="AS12" i="244"/>
  <c r="AS90" i="243"/>
  <c r="AS36" i="243"/>
  <c r="AO38" i="243"/>
  <c r="AR35" i="243" s="1"/>
  <c r="AS35" i="243" s="1"/>
  <c r="AS15" i="243"/>
  <c r="AO16" i="243"/>
  <c r="AR13" i="243" s="1"/>
  <c r="AS13" i="243" s="1"/>
  <c r="AN93" i="242"/>
  <c r="AR89" i="242" s="1"/>
  <c r="AQ71" i="243"/>
  <c r="AR70" i="243" s="1"/>
  <c r="AS70" i="243" s="1"/>
  <c r="AR72" i="243"/>
  <c r="AS67" i="243"/>
  <c r="AQ82" i="242"/>
  <c r="AR81" i="242" s="1"/>
  <c r="AS81" i="242" s="1"/>
  <c r="AR61" i="242"/>
  <c r="AS56" i="242"/>
  <c r="AH67" i="241"/>
  <c r="AG72" i="241"/>
  <c r="AS80" i="240"/>
  <c r="AS79" i="240"/>
  <c r="AQ27" i="240"/>
  <c r="AR26" i="240" s="1"/>
  <c r="AS26" i="240" s="1"/>
  <c r="AP49" i="240"/>
  <c r="AR47" i="240" s="1"/>
  <c r="AS37" i="240"/>
  <c r="AH13" i="247"/>
  <c r="AR28" i="244"/>
  <c r="AS23" i="244"/>
  <c r="AS91" i="245"/>
  <c r="AQ49" i="243"/>
  <c r="AR48" i="243" s="1"/>
  <c r="AS48" i="243" s="1"/>
  <c r="AS80" i="242"/>
  <c r="AS79" i="242"/>
  <c r="AQ27" i="242"/>
  <c r="AR26" i="242" s="1"/>
  <c r="AS26" i="242" s="1"/>
  <c r="AS46" i="243"/>
  <c r="AS91" i="242"/>
  <c r="AS70" i="242"/>
  <c r="AR72" i="242"/>
  <c r="AS67" i="242"/>
  <c r="AR39" i="242"/>
  <c r="AS34" i="242"/>
  <c r="AS25" i="242"/>
  <c r="AS14" i="242"/>
  <c r="AR83" i="241"/>
  <c r="AS78" i="241"/>
  <c r="AR39" i="249"/>
  <c r="AS34" i="249"/>
  <c r="AR50" i="249"/>
  <c r="AS45" i="249"/>
  <c r="AS15" i="249"/>
  <c r="AS13" i="249"/>
  <c r="AS92" i="248"/>
  <c r="AN49" i="248"/>
  <c r="AR45" i="248" s="1"/>
  <c r="AS36" i="248"/>
  <c r="AS35" i="248"/>
  <c r="AS80" i="247"/>
  <c r="AS79" i="247"/>
  <c r="AS92" i="246"/>
  <c r="AS24" i="246"/>
  <c r="AS80" i="245"/>
  <c r="AS79" i="245"/>
  <c r="AP60" i="244"/>
  <c r="AR58" i="244" s="1"/>
  <c r="AS58" i="244" s="1"/>
  <c r="AQ60" i="245"/>
  <c r="AR59" i="245" s="1"/>
  <c r="AS59" i="245" s="1"/>
  <c r="AP49" i="245"/>
  <c r="AR47" i="245" s="1"/>
  <c r="AS47" i="245" s="1"/>
  <c r="AS37" i="245"/>
  <c r="AN49" i="240"/>
  <c r="AR45" i="240" s="1"/>
  <c r="AS48" i="240" s="1"/>
  <c r="AS36" i="240"/>
  <c r="AS35" i="240"/>
  <c r="AS15" i="240"/>
  <c r="AS13" i="240"/>
  <c r="AQ49" i="241"/>
  <c r="AR48" i="241" s="1"/>
  <c r="AS48" i="241" s="1"/>
  <c r="AS70" i="240"/>
  <c r="AQ60" i="240"/>
  <c r="AR59" i="240" s="1"/>
  <c r="AS59" i="240" s="1"/>
  <c r="AH26" i="237"/>
  <c r="AQ25" i="237"/>
  <c r="AQ23" i="237"/>
  <c r="AQ27" i="237" s="1"/>
  <c r="AR26" i="237" s="1"/>
  <c r="AQ24" i="237"/>
  <c r="AO26" i="237"/>
  <c r="AP26" i="237"/>
  <c r="AG28" i="237"/>
  <c r="AH23" i="237"/>
  <c r="AH24" i="237"/>
  <c r="AH25" i="237"/>
  <c r="AN26" i="237"/>
  <c r="AP15" i="237"/>
  <c r="AH14" i="237"/>
  <c r="AP13" i="237"/>
  <c r="AP12" i="237"/>
  <c r="AP16" i="237" s="1"/>
  <c r="AR14" i="237" s="1"/>
  <c r="AN14" i="237"/>
  <c r="AH12" i="237"/>
  <c r="AH15" i="237"/>
  <c r="AH13" i="237"/>
  <c r="AO14" i="237"/>
  <c r="AG17" i="237"/>
  <c r="AQ14" i="237"/>
  <c r="AS15" i="239"/>
  <c r="AO16" i="239"/>
  <c r="AR13" i="239" s="1"/>
  <c r="AS13" i="239" s="1"/>
  <c r="AN93" i="238"/>
  <c r="AR89" i="238" s="1"/>
  <c r="AP82" i="237"/>
  <c r="AR80" i="237" s="1"/>
  <c r="AQ71" i="237"/>
  <c r="AR70" i="237" s="1"/>
  <c r="AS70" i="237" s="1"/>
  <c r="AO38" i="237"/>
  <c r="AR35" i="237" s="1"/>
  <c r="AH47" i="235"/>
  <c r="AP46" i="235"/>
  <c r="AP48" i="235"/>
  <c r="AP45" i="235"/>
  <c r="AP71" i="234"/>
  <c r="AR69" i="234" s="1"/>
  <c r="AP82" i="233"/>
  <c r="AR80" i="233" s="1"/>
  <c r="AS36" i="232"/>
  <c r="AO38" i="232"/>
  <c r="AR35" i="232" s="1"/>
  <c r="AS35" i="232" s="1"/>
  <c r="AP49" i="239"/>
  <c r="AR47" i="239" s="1"/>
  <c r="AN27" i="237"/>
  <c r="AR23" i="237" s="1"/>
  <c r="AH69" i="236"/>
  <c r="AP67" i="236"/>
  <c r="AP70" i="236"/>
  <c r="AP68" i="236"/>
  <c r="AQ71" i="235"/>
  <c r="AR70" i="235" s="1"/>
  <c r="AH67" i="236"/>
  <c r="AG72" i="236"/>
  <c r="AQ60" i="236"/>
  <c r="AR59" i="236" s="1"/>
  <c r="AS37" i="232"/>
  <c r="AR39" i="232"/>
  <c r="AS34" i="232"/>
  <c r="AO38" i="230"/>
  <c r="AR35" i="230" s="1"/>
  <c r="AO16" i="230"/>
  <c r="AR13" i="230" s="1"/>
  <c r="AQ16" i="237"/>
  <c r="AR15" i="237" s="1"/>
  <c r="AN16" i="237"/>
  <c r="AR12" i="237" s="1"/>
  <c r="AP49" i="236"/>
  <c r="AR47" i="236" s="1"/>
  <c r="AS25" i="232"/>
  <c r="AO16" i="232"/>
  <c r="AR13" i="232" s="1"/>
  <c r="AN93" i="231"/>
  <c r="AR89" i="231" s="1"/>
  <c r="AQ71" i="239"/>
  <c r="AR70" i="239" s="1"/>
  <c r="AS14" i="239"/>
  <c r="AR17" i="239"/>
  <c r="AS12" i="239"/>
  <c r="AR72" i="237"/>
  <c r="AS67" i="237"/>
  <c r="AP82" i="235"/>
  <c r="AR80" i="235" s="1"/>
  <c r="AP27" i="237"/>
  <c r="AR25" i="237" s="1"/>
  <c r="AN93" i="236"/>
  <c r="AR89" i="236" s="1"/>
  <c r="AQ27" i="236"/>
  <c r="AR26" i="236" s="1"/>
  <c r="AP60" i="235"/>
  <c r="AR58" i="235" s="1"/>
  <c r="AO38" i="235"/>
  <c r="AR35" i="235" s="1"/>
  <c r="AS35" i="235" s="1"/>
  <c r="AN27" i="234"/>
  <c r="AR23" i="234" s="1"/>
  <c r="AP49" i="234"/>
  <c r="AR47" i="234" s="1"/>
  <c r="AQ82" i="232"/>
  <c r="AR81" i="232" s="1"/>
  <c r="AP60" i="232"/>
  <c r="AR58" i="232" s="1"/>
  <c r="AS24" i="232"/>
  <c r="AP71" i="231"/>
  <c r="AR69" i="231" s="1"/>
  <c r="AS69" i="231" s="1"/>
  <c r="AP82" i="230"/>
  <c r="AR80" i="230" s="1"/>
  <c r="AS80" i="230" s="1"/>
  <c r="AS79" i="230"/>
  <c r="AR28" i="232"/>
  <c r="AS23" i="232"/>
  <c r="AQ60" i="231"/>
  <c r="AR59" i="231" s="1"/>
  <c r="AN49" i="238"/>
  <c r="AR45" i="238" s="1"/>
  <c r="AS69" i="237"/>
  <c r="AS68" i="237"/>
  <c r="AP60" i="237"/>
  <c r="AR58" i="237" s="1"/>
  <c r="AN49" i="236"/>
  <c r="AR45" i="236" s="1"/>
  <c r="AP60" i="233"/>
  <c r="AR58" i="233" s="1"/>
  <c r="AS57" i="233" s="1"/>
  <c r="AP60" i="239"/>
  <c r="AR58" i="239" s="1"/>
  <c r="AS57" i="239" s="1"/>
  <c r="AQ49" i="237"/>
  <c r="AR48" i="237" s="1"/>
  <c r="AH68" i="236"/>
  <c r="AH46" i="235"/>
  <c r="AS36" i="235"/>
  <c r="AN47" i="235"/>
  <c r="AQ27" i="234"/>
  <c r="AR26" i="234" s="1"/>
  <c r="AR72" i="231"/>
  <c r="AS67" i="231"/>
  <c r="AS81" i="230"/>
  <c r="AO49" i="230"/>
  <c r="AR46" i="230" s="1"/>
  <c r="AQ60" i="239"/>
  <c r="AR59" i="239" s="1"/>
  <c r="AS59" i="239" s="1"/>
  <c r="AO49" i="239"/>
  <c r="AR46" i="239" s="1"/>
  <c r="AN82" i="238"/>
  <c r="AR78" i="238" s="1"/>
  <c r="AQ93" i="238"/>
  <c r="AR92" i="238" s="1"/>
  <c r="AS92" i="238" s="1"/>
  <c r="AN27" i="238"/>
  <c r="AR23" i="238" s="1"/>
  <c r="AP93" i="234"/>
  <c r="AR91" i="234" s="1"/>
  <c r="AO16" i="236"/>
  <c r="AR13" i="236" s="1"/>
  <c r="AS13" i="236" s="1"/>
  <c r="AQ93" i="235"/>
  <c r="AR92" i="235" s="1"/>
  <c r="AN93" i="235"/>
  <c r="AR89" i="235" s="1"/>
  <c r="AS91" i="235" s="1"/>
  <c r="AN38" i="239"/>
  <c r="AR34" i="239" s="1"/>
  <c r="AP82" i="238"/>
  <c r="AR80" i="238" s="1"/>
  <c r="AO82" i="238"/>
  <c r="AR79" i="238" s="1"/>
  <c r="AP27" i="238"/>
  <c r="AR25" i="238" s="1"/>
  <c r="AQ49" i="238"/>
  <c r="AR48" i="238" s="1"/>
  <c r="AO60" i="237"/>
  <c r="AR57" i="237" s="1"/>
  <c r="AS56" i="237" s="1"/>
  <c r="AO49" i="237"/>
  <c r="AR46" i="237" s="1"/>
  <c r="AS46" i="237" s="1"/>
  <c r="AP93" i="236"/>
  <c r="AR91" i="236" s="1"/>
  <c r="AP82" i="236"/>
  <c r="AR80" i="236" s="1"/>
  <c r="AO82" i="236"/>
  <c r="AR79" i="236" s="1"/>
  <c r="AQ71" i="236"/>
  <c r="AR70" i="236" s="1"/>
  <c r="AN69" i="236"/>
  <c r="AN71" i="236" s="1"/>
  <c r="AR67" i="236" s="1"/>
  <c r="AO38" i="236"/>
  <c r="AR35" i="236" s="1"/>
  <c r="AO93" i="235"/>
  <c r="AR90" i="235" s="1"/>
  <c r="AS90" i="235" s="1"/>
  <c r="AN60" i="235"/>
  <c r="AR56" i="235" s="1"/>
  <c r="AQ38" i="236"/>
  <c r="AR37" i="236" s="1"/>
  <c r="AS37" i="236" s="1"/>
  <c r="AN27" i="235"/>
  <c r="AR23" i="235" s="1"/>
  <c r="AQ16" i="235"/>
  <c r="AR15" i="235" s="1"/>
  <c r="AO16" i="235"/>
  <c r="AR13" i="235" s="1"/>
  <c r="AQ93" i="234"/>
  <c r="AR92" i="234" s="1"/>
  <c r="AS92" i="234" s="1"/>
  <c r="AN49" i="234"/>
  <c r="AR45" i="234" s="1"/>
  <c r="AP38" i="234"/>
  <c r="AR36" i="234" s="1"/>
  <c r="AO38" i="234"/>
  <c r="AR35" i="234" s="1"/>
  <c r="AQ16" i="234"/>
  <c r="AR15" i="234" s="1"/>
  <c r="AO16" i="234"/>
  <c r="AR13" i="234" s="1"/>
  <c r="AQ93" i="233"/>
  <c r="AR92" i="233" s="1"/>
  <c r="AS92" i="233" s="1"/>
  <c r="AN82" i="233"/>
  <c r="AR78" i="233" s="1"/>
  <c r="AO27" i="233"/>
  <c r="AR24" i="233" s="1"/>
  <c r="AN49" i="232"/>
  <c r="AR45" i="232" s="1"/>
  <c r="AP60" i="231"/>
  <c r="AR58" i="231" s="1"/>
  <c r="AQ27" i="231"/>
  <c r="AR26" i="231" s="1"/>
  <c r="AP60" i="230"/>
  <c r="AR58" i="230" s="1"/>
  <c r="AN49" i="230"/>
  <c r="AR45" i="230" s="1"/>
  <c r="AN60" i="230"/>
  <c r="AR56" i="230" s="1"/>
  <c r="AS57" i="230" s="1"/>
  <c r="AP82" i="239"/>
  <c r="AR80" i="239" s="1"/>
  <c r="AO82" i="239"/>
  <c r="AR79" i="239" s="1"/>
  <c r="AN60" i="238"/>
  <c r="AR56" i="238" s="1"/>
  <c r="AN82" i="236"/>
  <c r="AR78" i="236" s="1"/>
  <c r="AQ38" i="237"/>
  <c r="AR37" i="237" s="1"/>
  <c r="AN82" i="235"/>
  <c r="AR78" i="235" s="1"/>
  <c r="AN71" i="235"/>
  <c r="AR67" i="235" s="1"/>
  <c r="AP38" i="233"/>
  <c r="AR36" i="233" s="1"/>
  <c r="AO38" i="233"/>
  <c r="AR35" i="233" s="1"/>
  <c r="AQ16" i="233"/>
  <c r="AR15" i="233" s="1"/>
  <c r="AO16" i="233"/>
  <c r="AR13" i="233" s="1"/>
  <c r="AN93" i="232"/>
  <c r="AR89" i="232" s="1"/>
  <c r="AN38" i="233"/>
  <c r="AR34" i="233" s="1"/>
  <c r="AQ93" i="231"/>
  <c r="AR92" i="231" s="1"/>
  <c r="AS92" i="231" s="1"/>
  <c r="AN27" i="231"/>
  <c r="AR23" i="231" s="1"/>
  <c r="AP16" i="232"/>
  <c r="AR14" i="232" s="1"/>
  <c r="AS14" i="232" s="1"/>
  <c r="AN60" i="231"/>
  <c r="AR56" i="231" s="1"/>
  <c r="AN38" i="230"/>
  <c r="AR34" i="230" s="1"/>
  <c r="AP93" i="239"/>
  <c r="AR91" i="239" s="1"/>
  <c r="AQ82" i="238"/>
  <c r="AR81" i="238" s="1"/>
  <c r="AS81" i="238" s="1"/>
  <c r="AQ27" i="239"/>
  <c r="AR26" i="239" s="1"/>
  <c r="AQ60" i="238"/>
  <c r="AR59" i="238" s="1"/>
  <c r="AO49" i="238"/>
  <c r="AR46" i="238" s="1"/>
  <c r="AO60" i="238"/>
  <c r="AR57" i="238" s="1"/>
  <c r="AS57" i="238" s="1"/>
  <c r="AQ27" i="238"/>
  <c r="AR26" i="238" s="1"/>
  <c r="AS26" i="238" s="1"/>
  <c r="AP93" i="237"/>
  <c r="AR91" i="237" s="1"/>
  <c r="AQ60" i="237"/>
  <c r="AR59" i="237" s="1"/>
  <c r="AS59" i="237" s="1"/>
  <c r="AP38" i="237"/>
  <c r="AR36" i="237" s="1"/>
  <c r="AS36" i="237" s="1"/>
  <c r="AN60" i="236"/>
  <c r="AR56" i="236" s="1"/>
  <c r="AO16" i="237"/>
  <c r="AR13" i="237" s="1"/>
  <c r="AS13" i="237" s="1"/>
  <c r="AQ93" i="236"/>
  <c r="AR92" i="236" s="1"/>
  <c r="AS92" i="236" s="1"/>
  <c r="AQ82" i="236"/>
  <c r="AR81" i="236" s="1"/>
  <c r="AS81" i="236" s="1"/>
  <c r="AQ49" i="236"/>
  <c r="AR48" i="236" s="1"/>
  <c r="AN27" i="236"/>
  <c r="AR23" i="236" s="1"/>
  <c r="AQ27" i="235"/>
  <c r="AR26" i="235" s="1"/>
  <c r="AO27" i="236"/>
  <c r="AR24" i="236" s="1"/>
  <c r="AS24" i="236" s="1"/>
  <c r="AP16" i="235"/>
  <c r="AR14" i="235" s="1"/>
  <c r="AS14" i="235" s="1"/>
  <c r="AQ49" i="233"/>
  <c r="AR48" i="233" s="1"/>
  <c r="AP82" i="232"/>
  <c r="AR80" i="232" s="1"/>
  <c r="AO82" i="232"/>
  <c r="AR79" i="232" s="1"/>
  <c r="AS79" i="232" s="1"/>
  <c r="AP82" i="234"/>
  <c r="AR80" i="234" s="1"/>
  <c r="AN71" i="234"/>
  <c r="AR67" i="234" s="1"/>
  <c r="AN38" i="234"/>
  <c r="AR34" i="234" s="1"/>
  <c r="AP27" i="234"/>
  <c r="AR25" i="234" s="1"/>
  <c r="AS25" i="234" s="1"/>
  <c r="AP16" i="234"/>
  <c r="AR14" i="234" s="1"/>
  <c r="AS14" i="234" s="1"/>
  <c r="AQ71" i="233"/>
  <c r="AR70" i="233" s="1"/>
  <c r="AS70" i="233" s="1"/>
  <c r="AQ60" i="233"/>
  <c r="AR59" i="233" s="1"/>
  <c r="AS59" i="233" s="1"/>
  <c r="AP49" i="233"/>
  <c r="AR47" i="233" s="1"/>
  <c r="AS47" i="233" s="1"/>
  <c r="AQ38" i="233"/>
  <c r="AR37" i="233" s="1"/>
  <c r="AS37" i="233" s="1"/>
  <c r="AN16" i="233"/>
  <c r="AR12" i="233" s="1"/>
  <c r="AO93" i="232"/>
  <c r="AR90" i="232" s="1"/>
  <c r="AS90" i="232" s="1"/>
  <c r="AO71" i="232"/>
  <c r="AR68" i="232" s="1"/>
  <c r="AS67" i="232" s="1"/>
  <c r="AN27" i="230"/>
  <c r="AR23" i="230" s="1"/>
  <c r="AO49" i="232"/>
  <c r="AR46" i="232" s="1"/>
  <c r="AQ82" i="231"/>
  <c r="AR81" i="231" s="1"/>
  <c r="AN82" i="231"/>
  <c r="AR78" i="231" s="1"/>
  <c r="AS79" i="231" s="1"/>
  <c r="AN38" i="231"/>
  <c r="AR34" i="231" s="1"/>
  <c r="AP27" i="231"/>
  <c r="AR25" i="231" s="1"/>
  <c r="AS25" i="231" s="1"/>
  <c r="AP16" i="231"/>
  <c r="AR14" i="231" s="1"/>
  <c r="AQ71" i="230"/>
  <c r="AR70" i="230" s="1"/>
  <c r="AS70" i="230" s="1"/>
  <c r="AQ60" i="230"/>
  <c r="AR59" i="230" s="1"/>
  <c r="AS59" i="230" s="1"/>
  <c r="AP49" i="230"/>
  <c r="AR47" i="230" s="1"/>
  <c r="AQ38" i="230"/>
  <c r="AR37" i="230" s="1"/>
  <c r="AS37" i="230" s="1"/>
  <c r="AN16" i="230"/>
  <c r="AR12" i="230" s="1"/>
  <c r="AN93" i="239"/>
  <c r="AR89" i="239" s="1"/>
  <c r="AN82" i="239"/>
  <c r="AR78" i="239" s="1"/>
  <c r="AP71" i="239"/>
  <c r="AR69" i="239" s="1"/>
  <c r="AO71" i="239"/>
  <c r="AR68" i="239" s="1"/>
  <c r="AS68" i="239" s="1"/>
  <c r="AN49" i="239"/>
  <c r="AR45" i="239" s="1"/>
  <c r="AP71" i="238"/>
  <c r="AR69" i="238" s="1"/>
  <c r="AN27" i="239"/>
  <c r="AR23" i="239" s="1"/>
  <c r="AO27" i="235"/>
  <c r="AR24" i="235" s="1"/>
  <c r="AS24" i="235" s="1"/>
  <c r="AO71" i="235"/>
  <c r="AR68" i="235" s="1"/>
  <c r="AS68" i="235" s="1"/>
  <c r="AQ82" i="235"/>
  <c r="AR81" i="235" s="1"/>
  <c r="AS81" i="235" s="1"/>
  <c r="AH48" i="235"/>
  <c r="AQ47" i="235"/>
  <c r="AQ49" i="235" s="1"/>
  <c r="AR48" i="235" s="1"/>
  <c r="AN27" i="233"/>
  <c r="AR23" i="233" s="1"/>
  <c r="AQ71" i="232"/>
  <c r="AR70" i="232" s="1"/>
  <c r="AS70" i="232" s="1"/>
  <c r="AQ71" i="234"/>
  <c r="AR70" i="234" s="1"/>
  <c r="AS70" i="234" s="1"/>
  <c r="AQ60" i="234"/>
  <c r="AR59" i="234" s="1"/>
  <c r="AS59" i="234" s="1"/>
  <c r="AN49" i="231"/>
  <c r="AR45" i="231" s="1"/>
  <c r="AP38" i="231"/>
  <c r="AR36" i="231" s="1"/>
  <c r="AO38" i="231"/>
  <c r="AR35" i="231" s="1"/>
  <c r="AQ16" i="231"/>
  <c r="AR15" i="231" s="1"/>
  <c r="AS15" i="231" s="1"/>
  <c r="AO16" i="231"/>
  <c r="AR13" i="231" s="1"/>
  <c r="AQ93" i="230"/>
  <c r="AR92" i="230" s="1"/>
  <c r="AS92" i="230" s="1"/>
  <c r="AN71" i="238"/>
  <c r="AR67" i="238" s="1"/>
  <c r="AP49" i="238"/>
  <c r="AR47" i="238" s="1"/>
  <c r="AS47" i="238" s="1"/>
  <c r="AQ38" i="238"/>
  <c r="AR37" i="238" s="1"/>
  <c r="AS37" i="238" s="1"/>
  <c r="AN16" i="238"/>
  <c r="AR12" i="238" s="1"/>
  <c r="AS15" i="238" s="1"/>
  <c r="AO93" i="237"/>
  <c r="AR90" i="237" s="1"/>
  <c r="AS90" i="237" s="1"/>
  <c r="AQ82" i="237"/>
  <c r="AR81" i="237" s="1"/>
  <c r="AS81" i="237" s="1"/>
  <c r="AN82" i="237"/>
  <c r="AR78" i="237" s="1"/>
  <c r="AO27" i="237"/>
  <c r="AR24" i="237" s="1"/>
  <c r="AS24" i="237" s="1"/>
  <c r="AO69" i="236"/>
  <c r="AO71" i="236" s="1"/>
  <c r="AR68" i="236" s="1"/>
  <c r="AO49" i="236"/>
  <c r="AR46" i="236" s="1"/>
  <c r="AS46" i="236" s="1"/>
  <c r="AO47" i="235"/>
  <c r="AO49" i="235"/>
  <c r="AR46" i="235" s="1"/>
  <c r="AQ82" i="234"/>
  <c r="AR81" i="234" s="1"/>
  <c r="AN49" i="235"/>
  <c r="AR45" i="235" s="1"/>
  <c r="AH45" i="235"/>
  <c r="AG50" i="235"/>
  <c r="AO82" i="234"/>
  <c r="AR79" i="234" s="1"/>
  <c r="AS79" i="234" s="1"/>
  <c r="AQ49" i="232"/>
  <c r="AR48" i="232" s="1"/>
  <c r="AS48" i="232" s="1"/>
  <c r="AO60" i="231"/>
  <c r="AR57" i="231" s="1"/>
  <c r="AS57" i="231" s="1"/>
  <c r="AQ49" i="230"/>
  <c r="AR48" i="230" s="1"/>
  <c r="AS48" i="230" s="1"/>
  <c r="AN60" i="232"/>
  <c r="AR56" i="232" s="1"/>
  <c r="AP49" i="231"/>
  <c r="AR47" i="231" s="1"/>
  <c r="AS47" i="231" s="1"/>
  <c r="AQ38" i="231"/>
  <c r="AR37" i="231" s="1"/>
  <c r="AS37" i="231" s="1"/>
  <c r="AP82" i="229"/>
  <c r="AR80" i="229" s="1"/>
  <c r="AO82" i="229"/>
  <c r="AR79" i="229" s="1"/>
  <c r="AQ60" i="229"/>
  <c r="AR59" i="229" s="1"/>
  <c r="AQ60" i="228"/>
  <c r="AR59" i="228" s="1"/>
  <c r="AN38" i="228"/>
  <c r="AR34" i="228" s="1"/>
  <c r="AQ82" i="225"/>
  <c r="AR81" i="225" s="1"/>
  <c r="AN82" i="225"/>
  <c r="AR78" i="225" s="1"/>
  <c r="AO49" i="225"/>
  <c r="AR46" i="225" s="1"/>
  <c r="AQ71" i="224"/>
  <c r="AR70" i="224" s="1"/>
  <c r="AQ60" i="224"/>
  <c r="AR59" i="224" s="1"/>
  <c r="AO60" i="223"/>
  <c r="AR57" i="223" s="1"/>
  <c r="AP71" i="222"/>
  <c r="AR69" i="222" s="1"/>
  <c r="AO71" i="222"/>
  <c r="AR68" i="222" s="1"/>
  <c r="AQ49" i="222"/>
  <c r="AR48" i="222" s="1"/>
  <c r="AP82" i="221"/>
  <c r="AR80" i="221" s="1"/>
  <c r="AO82" i="221"/>
  <c r="AR79" i="221" s="1"/>
  <c r="AQ60" i="223"/>
  <c r="AR59" i="223" s="1"/>
  <c r="AN38" i="223"/>
  <c r="AR34" i="223" s="1"/>
  <c r="AQ82" i="222"/>
  <c r="AR81" i="222" s="1"/>
  <c r="AS81" i="222" s="1"/>
  <c r="AN60" i="222"/>
  <c r="AR56" i="222" s="1"/>
  <c r="AO60" i="220"/>
  <c r="AR57" i="220" s="1"/>
  <c r="AN71" i="221"/>
  <c r="AR67" i="221" s="1"/>
  <c r="AN38" i="229"/>
  <c r="AR34" i="229" s="1"/>
  <c r="AN82" i="228"/>
  <c r="AR78" i="228" s="1"/>
  <c r="AN93" i="228"/>
  <c r="AR89" i="228" s="1"/>
  <c r="AO60" i="228"/>
  <c r="AR57" i="228" s="1"/>
  <c r="AQ49" i="228"/>
  <c r="AR48" i="228" s="1"/>
  <c r="AN60" i="228"/>
  <c r="AR56" i="228" s="1"/>
  <c r="AO27" i="227"/>
  <c r="AR24" i="227" s="1"/>
  <c r="AQ16" i="228"/>
  <c r="AR15" i="228" s="1"/>
  <c r="AO16" i="228"/>
  <c r="AR13" i="228" s="1"/>
  <c r="AQ93" i="227"/>
  <c r="AR92" i="227" s="1"/>
  <c r="AP16" i="227"/>
  <c r="AR14" i="227" s="1"/>
  <c r="AN16" i="227"/>
  <c r="AR12" i="227" s="1"/>
  <c r="AO93" i="226"/>
  <c r="AR90" i="226" s="1"/>
  <c r="AQ82" i="226"/>
  <c r="AR81" i="226" s="1"/>
  <c r="AN82" i="226"/>
  <c r="AR78" i="226" s="1"/>
  <c r="AP49" i="226"/>
  <c r="AR47" i="226" s="1"/>
  <c r="AQ38" i="226"/>
  <c r="AR37" i="226" s="1"/>
  <c r="AP60" i="226"/>
  <c r="AR58" i="226" s="1"/>
  <c r="AP38" i="224"/>
  <c r="AR36" i="224" s="1"/>
  <c r="AS36" i="224" s="1"/>
  <c r="AO38" i="224"/>
  <c r="AR35" i="224" s="1"/>
  <c r="AQ16" i="224"/>
  <c r="AR15" i="224" s="1"/>
  <c r="AO16" i="224"/>
  <c r="AR13" i="224" s="1"/>
  <c r="AN93" i="223"/>
  <c r="AR89" i="223" s="1"/>
  <c r="AO27" i="225"/>
  <c r="AR24" i="225" s="1"/>
  <c r="AN71" i="224"/>
  <c r="AR67" i="224" s="1"/>
  <c r="AP27" i="224"/>
  <c r="AR25" i="224" s="1"/>
  <c r="AP16" i="224"/>
  <c r="AR14" i="224" s="1"/>
  <c r="AS14" i="224" s="1"/>
  <c r="AQ82" i="223"/>
  <c r="AR81" i="223" s="1"/>
  <c r="AP60" i="223"/>
  <c r="AR58" i="223" s="1"/>
  <c r="AN49" i="223"/>
  <c r="AR45" i="223" s="1"/>
  <c r="AQ93" i="222"/>
  <c r="AR92" i="222" s="1"/>
  <c r="AO60" i="222"/>
  <c r="AR57" i="222" s="1"/>
  <c r="AN93" i="221"/>
  <c r="AR89" i="221" s="1"/>
  <c r="AO27" i="223"/>
  <c r="AR24" i="223" s="1"/>
  <c r="AP93" i="222"/>
  <c r="AR91" i="222" s="1"/>
  <c r="AQ71" i="222"/>
  <c r="AR70" i="222" s="1"/>
  <c r="AO49" i="222"/>
  <c r="AR46" i="222" s="1"/>
  <c r="AQ71" i="221"/>
  <c r="AR70" i="221" s="1"/>
  <c r="AP60" i="221"/>
  <c r="AR58" i="221" s="1"/>
  <c r="AQ27" i="221"/>
  <c r="AR26" i="221" s="1"/>
  <c r="AP60" i="220"/>
  <c r="AR58" i="220" s="1"/>
  <c r="AN49" i="220"/>
  <c r="AR45" i="220" s="1"/>
  <c r="AP71" i="221"/>
  <c r="AR69" i="221" s="1"/>
  <c r="AS69" i="221" s="1"/>
  <c r="AN60" i="220"/>
  <c r="AR56" i="220" s="1"/>
  <c r="AO49" i="229"/>
  <c r="AR46" i="229" s="1"/>
  <c r="AP82" i="228"/>
  <c r="AR80" i="228" s="1"/>
  <c r="AO82" i="228"/>
  <c r="AR79" i="228" s="1"/>
  <c r="AN49" i="228"/>
  <c r="AR45" i="228" s="1"/>
  <c r="AP93" i="227"/>
  <c r="AR91" i="227" s="1"/>
  <c r="AP27" i="227"/>
  <c r="AR25" i="227" s="1"/>
  <c r="AS25" i="227" s="1"/>
  <c r="AQ16" i="227"/>
  <c r="AR15" i="227" s="1"/>
  <c r="AP82" i="227"/>
  <c r="AR80" i="227" s="1"/>
  <c r="AO82" i="227"/>
  <c r="AR79" i="227" s="1"/>
  <c r="AN49" i="227"/>
  <c r="AR45" i="227" s="1"/>
  <c r="AQ60" i="226"/>
  <c r="AR59" i="226" s="1"/>
  <c r="AS59" i="226" s="1"/>
  <c r="AN38" i="226"/>
  <c r="AR34" i="226" s="1"/>
  <c r="AQ93" i="225"/>
  <c r="AR92" i="225" s="1"/>
  <c r="AN27" i="225"/>
  <c r="AR23" i="225" s="1"/>
  <c r="AQ27" i="223"/>
  <c r="AR26" i="223" s="1"/>
  <c r="AP60" i="222"/>
  <c r="AR58" i="222" s="1"/>
  <c r="AQ27" i="220"/>
  <c r="AR26" i="220" s="1"/>
  <c r="AN60" i="221"/>
  <c r="AR56" i="221" s="1"/>
  <c r="AN38" i="220"/>
  <c r="AR34" i="220" s="1"/>
  <c r="AP93" i="229"/>
  <c r="AR91" i="229" s="1"/>
  <c r="AP93" i="228"/>
  <c r="AR91" i="228" s="1"/>
  <c r="AN27" i="229"/>
  <c r="AR23" i="229" s="1"/>
  <c r="AP27" i="228"/>
  <c r="AR25" i="228" s="1"/>
  <c r="AN16" i="228"/>
  <c r="AR12" i="228" s="1"/>
  <c r="AO93" i="227"/>
  <c r="AR90" i="227" s="1"/>
  <c r="AS90" i="227" s="1"/>
  <c r="AQ82" i="227"/>
  <c r="AR81" i="227" s="1"/>
  <c r="AN82" i="227"/>
  <c r="AR78" i="227" s="1"/>
  <c r="AP49" i="227"/>
  <c r="AR47" i="227" s="1"/>
  <c r="AQ38" i="227"/>
  <c r="AR37" i="227" s="1"/>
  <c r="AO60" i="227"/>
  <c r="AR57" i="227" s="1"/>
  <c r="AQ49" i="227"/>
  <c r="AR48" i="227" s="1"/>
  <c r="AQ71" i="226"/>
  <c r="AR70" i="226" s="1"/>
  <c r="AN71" i="226"/>
  <c r="AR67" i="226" s="1"/>
  <c r="AP38" i="226"/>
  <c r="AR36" i="226" s="1"/>
  <c r="AO38" i="226"/>
  <c r="AR35" i="226" s="1"/>
  <c r="AS35" i="226" s="1"/>
  <c r="AQ16" i="226"/>
  <c r="AR15" i="226" s="1"/>
  <c r="AP82" i="225"/>
  <c r="AR80" i="225" s="1"/>
  <c r="AS80" i="225" s="1"/>
  <c r="AO82" i="225"/>
  <c r="AR79" i="225" s="1"/>
  <c r="AP71" i="225"/>
  <c r="AR69" i="225" s="1"/>
  <c r="AS69" i="225" s="1"/>
  <c r="AO71" i="225"/>
  <c r="AR68" i="225" s="1"/>
  <c r="AP60" i="225"/>
  <c r="AR58" i="225" s="1"/>
  <c r="AQ27" i="225"/>
  <c r="AR26" i="225" s="1"/>
  <c r="AP60" i="224"/>
  <c r="AR58" i="224" s="1"/>
  <c r="AS58" i="224" s="1"/>
  <c r="AP49" i="225"/>
  <c r="AR47" i="225" s="1"/>
  <c r="AQ38" i="225"/>
  <c r="AR37" i="225" s="1"/>
  <c r="AN27" i="223"/>
  <c r="AR23" i="223" s="1"/>
  <c r="AN27" i="222"/>
  <c r="AR23" i="222" s="1"/>
  <c r="AN82" i="223"/>
  <c r="AR78" i="223" s="1"/>
  <c r="AN60" i="223"/>
  <c r="AR56" i="223" s="1"/>
  <c r="AN71" i="222"/>
  <c r="AR67" i="222" s="1"/>
  <c r="AN38" i="222"/>
  <c r="AR34" i="222" s="1"/>
  <c r="AP27" i="222"/>
  <c r="AR25" i="222" s="1"/>
  <c r="AP16" i="222"/>
  <c r="AR14" i="222" s="1"/>
  <c r="AN82" i="221"/>
  <c r="AR78" i="221" s="1"/>
  <c r="AN27" i="220"/>
  <c r="AR23" i="220" s="1"/>
  <c r="AQ60" i="221"/>
  <c r="AR59" i="221" s="1"/>
  <c r="AO49" i="221"/>
  <c r="AR46" i="221" s="1"/>
  <c r="AO27" i="221"/>
  <c r="AR24" i="221" s="1"/>
  <c r="AQ71" i="220"/>
  <c r="AR70" i="220" s="1"/>
  <c r="AQ60" i="220"/>
  <c r="AR59" i="220" s="1"/>
  <c r="AS59" i="220" s="1"/>
  <c r="AP49" i="220"/>
  <c r="AR47" i="220" s="1"/>
  <c r="AQ38" i="220"/>
  <c r="AR37" i="220" s="1"/>
  <c r="AN16" i="220"/>
  <c r="AR12" i="220" s="1"/>
  <c r="AN93" i="229"/>
  <c r="AR89" i="229" s="1"/>
  <c r="AN82" i="229"/>
  <c r="AR78" i="229" s="1"/>
  <c r="AP71" i="229"/>
  <c r="AR69" i="229" s="1"/>
  <c r="AO71" i="229"/>
  <c r="AR68" i="229" s="1"/>
  <c r="AN49" i="229"/>
  <c r="AR45" i="229" s="1"/>
  <c r="AN16" i="229"/>
  <c r="AR12" i="229" s="1"/>
  <c r="AO93" i="228"/>
  <c r="AR90" i="228" s="1"/>
  <c r="AS90" i="228" s="1"/>
  <c r="AQ82" i="228"/>
  <c r="AR81" i="228" s="1"/>
  <c r="AS81" i="228" s="1"/>
  <c r="AQ27" i="229"/>
  <c r="AR26" i="229" s="1"/>
  <c r="AS26" i="229" s="1"/>
  <c r="AP71" i="228"/>
  <c r="AR69" i="228" s="1"/>
  <c r="AS69" i="228" s="1"/>
  <c r="AO49" i="228"/>
  <c r="AR46" i="228" s="1"/>
  <c r="AS46" i="228" s="1"/>
  <c r="AN49" i="225"/>
  <c r="AR45" i="225" s="1"/>
  <c r="AP38" i="225"/>
  <c r="AR36" i="225" s="1"/>
  <c r="AO38" i="225"/>
  <c r="AR35" i="225" s="1"/>
  <c r="AQ16" i="225"/>
  <c r="AR15" i="225" s="1"/>
  <c r="AO16" i="225"/>
  <c r="AR13" i="225" s="1"/>
  <c r="AQ93" i="224"/>
  <c r="AR92" i="224" s="1"/>
  <c r="AS92" i="224" s="1"/>
  <c r="AN38" i="225"/>
  <c r="AR34" i="225" s="1"/>
  <c r="AP27" i="225"/>
  <c r="AR25" i="225" s="1"/>
  <c r="AS25" i="225" s="1"/>
  <c r="AP16" i="225"/>
  <c r="AR14" i="225" s="1"/>
  <c r="AS14" i="225" s="1"/>
  <c r="AN82" i="224"/>
  <c r="AR78" i="224" s="1"/>
  <c r="AO27" i="224"/>
  <c r="AR24" i="224" s="1"/>
  <c r="AS24" i="224" s="1"/>
  <c r="AP71" i="223"/>
  <c r="AR69" i="223" s="1"/>
  <c r="AO71" i="223"/>
  <c r="AR68" i="223" s="1"/>
  <c r="AQ27" i="222"/>
  <c r="AR26" i="222" s="1"/>
  <c r="AS26" i="222" s="1"/>
  <c r="AO49" i="223"/>
  <c r="AR46" i="223" s="1"/>
  <c r="AN93" i="220"/>
  <c r="AR89" i="220" s="1"/>
  <c r="AP71" i="220"/>
  <c r="AR69" i="220" s="1"/>
  <c r="AS69" i="220" s="1"/>
  <c r="AO71" i="220"/>
  <c r="AR68" i="220" s="1"/>
  <c r="AP49" i="221"/>
  <c r="AR47" i="221" s="1"/>
  <c r="AQ38" i="221"/>
  <c r="AR37" i="221" s="1"/>
  <c r="AS37" i="221" s="1"/>
  <c r="AN16" i="221"/>
  <c r="AR12" i="221" s="1"/>
  <c r="AO93" i="220"/>
  <c r="AR90" i="220" s="1"/>
  <c r="AS90" i="220" s="1"/>
  <c r="AQ82" i="220"/>
  <c r="AR81" i="220" s="1"/>
  <c r="AO49" i="220"/>
  <c r="AR46" i="220" s="1"/>
  <c r="AP60" i="229"/>
  <c r="AR58" i="229" s="1"/>
  <c r="AS58" i="229" s="1"/>
  <c r="AP60" i="228"/>
  <c r="AR58" i="228" s="1"/>
  <c r="AS58" i="228" s="1"/>
  <c r="AO49" i="227"/>
  <c r="AR46" i="227" s="1"/>
  <c r="AS46" i="227" s="1"/>
  <c r="AO27" i="228"/>
  <c r="AR24" i="228" s="1"/>
  <c r="AS24" i="228" s="1"/>
  <c r="AP60" i="227"/>
  <c r="AR58" i="227" s="1"/>
  <c r="AS58" i="227" s="1"/>
  <c r="AO49" i="226"/>
  <c r="AR46" i="226" s="1"/>
  <c r="AO16" i="227"/>
  <c r="AR13" i="227" s="1"/>
  <c r="AS13" i="227" s="1"/>
  <c r="AQ93" i="226"/>
  <c r="AR92" i="226" s="1"/>
  <c r="AS92" i="226" s="1"/>
  <c r="AN16" i="222"/>
  <c r="AR12" i="222" s="1"/>
  <c r="AO93" i="221"/>
  <c r="AR90" i="221" s="1"/>
  <c r="AS90" i="221" s="1"/>
  <c r="AQ82" i="221"/>
  <c r="AR81" i="221" s="1"/>
  <c r="AS81" i="221" s="1"/>
  <c r="AO60" i="221"/>
  <c r="AR57" i="221" s="1"/>
  <c r="AS57" i="221" s="1"/>
  <c r="AQ49" i="220"/>
  <c r="AR48" i="220" s="1"/>
  <c r="AS48" i="220" s="1"/>
  <c r="AS26" i="228"/>
  <c r="AO16" i="226"/>
  <c r="AR13" i="226" s="1"/>
  <c r="AS13" i="226" s="1"/>
  <c r="AS26" i="224"/>
  <c r="AR17" i="226"/>
  <c r="AS91" i="224"/>
  <c r="AS80" i="223"/>
  <c r="AS25" i="223"/>
  <c r="AS24" i="222"/>
  <c r="AS68" i="221"/>
  <c r="AN27" i="221"/>
  <c r="AR23" i="221" s="1"/>
  <c r="AS81" i="229"/>
  <c r="AS57" i="229"/>
  <c r="AP49" i="229"/>
  <c r="AR47" i="229" s="1"/>
  <c r="AS47" i="229" s="1"/>
  <c r="AS37" i="229"/>
  <c r="AS15" i="229"/>
  <c r="AS13" i="229"/>
  <c r="AS92" i="228"/>
  <c r="AQ71" i="227"/>
  <c r="AR70" i="227" s="1"/>
  <c r="AS70" i="227" s="1"/>
  <c r="AR72" i="227"/>
  <c r="AS67" i="227"/>
  <c r="AR94" i="227"/>
  <c r="AS89" i="227"/>
  <c r="AS69" i="227"/>
  <c r="AS68" i="227"/>
  <c r="AS26" i="227"/>
  <c r="AR61" i="226"/>
  <c r="AS56" i="226"/>
  <c r="AR28" i="226"/>
  <c r="AS23" i="226"/>
  <c r="AS48" i="225"/>
  <c r="AP82" i="224"/>
  <c r="AR80" i="224" s="1"/>
  <c r="AS80" i="224" s="1"/>
  <c r="AS92" i="223"/>
  <c r="AR39" i="224"/>
  <c r="AS34" i="224"/>
  <c r="AO38" i="223"/>
  <c r="AR35" i="223" s="1"/>
  <c r="AS35" i="223" s="1"/>
  <c r="AO16" i="223"/>
  <c r="AR13" i="223" s="1"/>
  <c r="AS13" i="223" s="1"/>
  <c r="AN93" i="222"/>
  <c r="AR89" i="222" s="1"/>
  <c r="AN49" i="222"/>
  <c r="AR45" i="222" s="1"/>
  <c r="AS36" i="222"/>
  <c r="AS35" i="222"/>
  <c r="AS15" i="222"/>
  <c r="AS13" i="222"/>
  <c r="AS92" i="221"/>
  <c r="AQ71" i="223"/>
  <c r="AR70" i="223" s="1"/>
  <c r="AS70" i="223" s="1"/>
  <c r="AS67" i="223"/>
  <c r="AS91" i="221"/>
  <c r="AS36" i="220"/>
  <c r="AO38" i="220"/>
  <c r="AR35" i="220" s="1"/>
  <c r="AS35" i="220" s="1"/>
  <c r="AS15" i="220"/>
  <c r="AO16" i="220"/>
  <c r="AR13" i="220" s="1"/>
  <c r="AS13" i="220" s="1"/>
  <c r="AS24" i="220"/>
  <c r="AS70" i="228"/>
  <c r="AS36" i="228"/>
  <c r="AO38" i="228"/>
  <c r="AR35" i="228" s="1"/>
  <c r="AS35" i="228" s="1"/>
  <c r="AR28" i="228"/>
  <c r="AS23" i="228"/>
  <c r="AS59" i="227"/>
  <c r="AO38" i="227"/>
  <c r="AR35" i="227" s="1"/>
  <c r="AS35" i="227" s="1"/>
  <c r="AS91" i="226"/>
  <c r="AS25" i="226"/>
  <c r="AS14" i="226"/>
  <c r="AS57" i="226"/>
  <c r="AN93" i="225"/>
  <c r="AR89" i="225" s="1"/>
  <c r="AS57" i="224"/>
  <c r="AS37" i="224"/>
  <c r="AR17" i="224"/>
  <c r="AS12" i="224"/>
  <c r="AS90" i="223"/>
  <c r="AR72" i="220"/>
  <c r="AS67" i="220"/>
  <c r="AS25" i="220"/>
  <c r="AS14" i="220"/>
  <c r="AQ71" i="229"/>
  <c r="AR70" i="229" s="1"/>
  <c r="AS70" i="229" s="1"/>
  <c r="AS48" i="229"/>
  <c r="AS24" i="229"/>
  <c r="AS47" i="228"/>
  <c r="AS37" i="228"/>
  <c r="AS14" i="228"/>
  <c r="AR61" i="227"/>
  <c r="AS56" i="227"/>
  <c r="AS24" i="226"/>
  <c r="AP82" i="226"/>
  <c r="AR80" i="226" s="1"/>
  <c r="AS80" i="226" s="1"/>
  <c r="AS79" i="226"/>
  <c r="AR28" i="224"/>
  <c r="AS23" i="224"/>
  <c r="AS91" i="225"/>
  <c r="AR72" i="225"/>
  <c r="AS67" i="225"/>
  <c r="AR17" i="225"/>
  <c r="AS12" i="225"/>
  <c r="AS90" i="224"/>
  <c r="AS81" i="224"/>
  <c r="AS91" i="223"/>
  <c r="AS79" i="223"/>
  <c r="AS37" i="223"/>
  <c r="AS14" i="223"/>
  <c r="AR83" i="222"/>
  <c r="AS78" i="222"/>
  <c r="AS48" i="221"/>
  <c r="AP82" i="220"/>
  <c r="AR80" i="220" s="1"/>
  <c r="AS80" i="220" s="1"/>
  <c r="AS79" i="220"/>
  <c r="AS91" i="220"/>
  <c r="AS90" i="229"/>
  <c r="AS92" i="229"/>
  <c r="AR61" i="229"/>
  <c r="AS56" i="229"/>
  <c r="AS36" i="229"/>
  <c r="AS35" i="229"/>
  <c r="AS25" i="229"/>
  <c r="AS14" i="229"/>
  <c r="AR28" i="227"/>
  <c r="AS23" i="227"/>
  <c r="AR94" i="224"/>
  <c r="AS89" i="224"/>
  <c r="AS69" i="224"/>
  <c r="AS68" i="224"/>
  <c r="AQ49" i="224"/>
  <c r="AR48" i="224" s="1"/>
  <c r="AS48" i="224" s="1"/>
  <c r="AS70" i="225"/>
  <c r="AQ60" i="225"/>
  <c r="AR59" i="225" s="1"/>
  <c r="AS59" i="225" s="1"/>
  <c r="AR61" i="224"/>
  <c r="AS56" i="224"/>
  <c r="AN49" i="221"/>
  <c r="AR45" i="221" s="1"/>
  <c r="AS36" i="221"/>
  <c r="AS35" i="221"/>
  <c r="AS15" i="221"/>
  <c r="AS13" i="221"/>
  <c r="AS92" i="220"/>
  <c r="AR39" i="221"/>
  <c r="AS34" i="221"/>
  <c r="AS25" i="221"/>
  <c r="AS14" i="221"/>
  <c r="AS68" i="228"/>
  <c r="AR94" i="226"/>
  <c r="AS89" i="226"/>
  <c r="AS69" i="226"/>
  <c r="AS68" i="226"/>
  <c r="AQ49" i="226"/>
  <c r="AR48" i="226" s="1"/>
  <c r="AS48" i="226" s="1"/>
  <c r="AQ49" i="223"/>
  <c r="AR48" i="223" s="1"/>
  <c r="AS48" i="223" s="1"/>
  <c r="AS80" i="222"/>
  <c r="AS79" i="222"/>
  <c r="AQ60" i="222"/>
  <c r="AR59" i="222" s="1"/>
  <c r="AS59" i="222" s="1"/>
  <c r="AP49" i="222"/>
  <c r="AR47" i="222" s="1"/>
  <c r="AS47" i="222" s="1"/>
  <c r="AS37" i="222"/>
  <c r="AO93" i="219"/>
  <c r="AR90" i="219" s="1"/>
  <c r="AN71" i="219"/>
  <c r="AR67" i="219" s="1"/>
  <c r="AP93" i="219"/>
  <c r="AR91" i="219" s="1"/>
  <c r="AQ71" i="219"/>
  <c r="AR70" i="219" s="1"/>
  <c r="AP49" i="219"/>
  <c r="AR47" i="219" s="1"/>
  <c r="AQ38" i="219"/>
  <c r="AR37" i="219" s="1"/>
  <c r="AN38" i="219"/>
  <c r="AR34" i="219" s="1"/>
  <c r="AO60" i="219"/>
  <c r="AR57" i="219" s="1"/>
  <c r="AO49" i="219"/>
  <c r="AR46" i="219" s="1"/>
  <c r="AQ49" i="219"/>
  <c r="AR48" i="219" s="1"/>
  <c r="AN49" i="219"/>
  <c r="AR45" i="219" s="1"/>
  <c r="AP71" i="219"/>
  <c r="AR69" i="219" s="1"/>
  <c r="AO71" i="219"/>
  <c r="AR68" i="219" s="1"/>
  <c r="AS68" i="219" s="1"/>
  <c r="AQ93" i="219"/>
  <c r="AR92" i="219" s="1"/>
  <c r="AS92" i="219" s="1"/>
  <c r="AN27" i="219"/>
  <c r="AR23" i="219" s="1"/>
  <c r="AS24" i="219"/>
  <c r="AQ82" i="219"/>
  <c r="AR81" i="219" s="1"/>
  <c r="AS81" i="219" s="1"/>
  <c r="AR83" i="219"/>
  <c r="AS78" i="219"/>
  <c r="AS25" i="219"/>
  <c r="AO38" i="219"/>
  <c r="AR35" i="219" s="1"/>
  <c r="AS35" i="219" s="1"/>
  <c r="AO16" i="219"/>
  <c r="AR13" i="219" s="1"/>
  <c r="AS13" i="219" s="1"/>
  <c r="AS26" i="219"/>
  <c r="AS14" i="219"/>
  <c r="AS12" i="219"/>
  <c r="AR94" i="219"/>
  <c r="AS89" i="219"/>
  <c r="AS80" i="219"/>
  <c r="AS79" i="219"/>
  <c r="AP60" i="219"/>
  <c r="AR58" i="219" s="1"/>
  <c r="AS58" i="219" s="1"/>
  <c r="AN38" i="212"/>
  <c r="AR34" i="212" s="1"/>
  <c r="AO49" i="211"/>
  <c r="AR46" i="211" s="1"/>
  <c r="AN82" i="211"/>
  <c r="AR78" i="211" s="1"/>
  <c r="AP38" i="211"/>
  <c r="AR36" i="211" s="1"/>
  <c r="AP27" i="211"/>
  <c r="AR25" i="211" s="1"/>
  <c r="AP16" i="211"/>
  <c r="AR14" i="211" s="1"/>
  <c r="AQ38" i="211"/>
  <c r="AR37" i="211" s="1"/>
  <c r="AO27" i="211"/>
  <c r="AR24" i="211" s="1"/>
  <c r="AN27" i="211"/>
  <c r="AR23" i="211" s="1"/>
  <c r="AP60" i="210"/>
  <c r="AR58" i="210" s="1"/>
  <c r="AO71" i="210"/>
  <c r="AR68" i="210" s="1"/>
  <c r="AN60" i="210"/>
  <c r="AR56" i="210" s="1"/>
  <c r="AP38" i="210"/>
  <c r="AR36" i="210" s="1"/>
  <c r="AO38" i="210"/>
  <c r="AR35" i="210" s="1"/>
  <c r="AO27" i="217"/>
  <c r="AR24" i="217" s="1"/>
  <c r="AQ49" i="216"/>
  <c r="AR48" i="216" s="1"/>
  <c r="AP82" i="215"/>
  <c r="AR80" i="215" s="1"/>
  <c r="AO82" i="215"/>
  <c r="AR79" i="215" s="1"/>
  <c r="AO60" i="215"/>
  <c r="AR57" i="215" s="1"/>
  <c r="AQ71" i="212"/>
  <c r="AR70" i="212" s="1"/>
  <c r="AO60" i="212"/>
  <c r="AR57" i="212" s="1"/>
  <c r="AP60" i="211"/>
  <c r="AR58" i="211" s="1"/>
  <c r="AP49" i="213"/>
  <c r="AR47" i="213" s="1"/>
  <c r="AN27" i="213"/>
  <c r="AR23" i="213" s="1"/>
  <c r="AQ27" i="212"/>
  <c r="AR26" i="212" s="1"/>
  <c r="AN93" i="211"/>
  <c r="AR89" i="211" s="1"/>
  <c r="AP82" i="218"/>
  <c r="AR80" i="218" s="1"/>
  <c r="AO82" i="218"/>
  <c r="AR79" i="218" s="1"/>
  <c r="AN60" i="218"/>
  <c r="AR56" i="218" s="1"/>
  <c r="AP38" i="218"/>
  <c r="AR36" i="218" s="1"/>
  <c r="AO38" i="218"/>
  <c r="AR35" i="218" s="1"/>
  <c r="AO60" i="217"/>
  <c r="AR57" i="217" s="1"/>
  <c r="AH80" i="216"/>
  <c r="AP78" i="216"/>
  <c r="AP81" i="216"/>
  <c r="AP79" i="216"/>
  <c r="AQ27" i="218"/>
  <c r="AR26" i="218" s="1"/>
  <c r="AN93" i="217"/>
  <c r="AR89" i="217" s="1"/>
  <c r="AN80" i="217"/>
  <c r="AH78" i="216"/>
  <c r="AN82" i="216"/>
  <c r="AR78" i="216" s="1"/>
  <c r="AG83" i="216"/>
  <c r="AH81" i="217"/>
  <c r="AQ80" i="217"/>
  <c r="AO82" i="216"/>
  <c r="AR79" i="216" s="1"/>
  <c r="AN16" i="216"/>
  <c r="AR12" i="216" s="1"/>
  <c r="AO93" i="215"/>
  <c r="AR90" i="215" s="1"/>
  <c r="AQ82" i="215"/>
  <c r="AR81" i="215" s="1"/>
  <c r="AS81" i="215" s="1"/>
  <c r="AN71" i="216"/>
  <c r="AR67" i="216" s="1"/>
  <c r="AN49" i="216"/>
  <c r="AR45" i="216" s="1"/>
  <c r="AP38" i="216"/>
  <c r="AR36" i="216" s="1"/>
  <c r="AO38" i="216"/>
  <c r="AR35" i="216" s="1"/>
  <c r="AS35" i="216" s="1"/>
  <c r="AQ16" i="216"/>
  <c r="AR15" i="216" s="1"/>
  <c r="AO16" i="216"/>
  <c r="AR13" i="216" s="1"/>
  <c r="AS13" i="216" s="1"/>
  <c r="AQ93" i="215"/>
  <c r="AR92" i="215" s="1"/>
  <c r="AP38" i="215"/>
  <c r="AR36" i="215" s="1"/>
  <c r="AS36" i="215" s="1"/>
  <c r="AO38" i="215"/>
  <c r="AR35" i="215" s="1"/>
  <c r="AN16" i="215"/>
  <c r="AR12" i="215" s="1"/>
  <c r="AO93" i="214"/>
  <c r="AR90" i="214" s="1"/>
  <c r="AQ60" i="214"/>
  <c r="AR59" i="214" s="1"/>
  <c r="AN60" i="213"/>
  <c r="AR56" i="213" s="1"/>
  <c r="AP82" i="214"/>
  <c r="AR80" i="214" s="1"/>
  <c r="AO82" i="214"/>
  <c r="AR79" i="214" s="1"/>
  <c r="AP71" i="214"/>
  <c r="AR69" i="214" s="1"/>
  <c r="AO71" i="214"/>
  <c r="AR68" i="214" s="1"/>
  <c r="AP60" i="214"/>
  <c r="AR58" i="214" s="1"/>
  <c r="AQ27" i="214"/>
  <c r="AR26" i="214" s="1"/>
  <c r="AO27" i="213"/>
  <c r="AR24" i="213" s="1"/>
  <c r="AP82" i="212"/>
  <c r="AR80" i="212" s="1"/>
  <c r="AO82" i="212"/>
  <c r="AR79" i="212" s="1"/>
  <c r="AN71" i="212"/>
  <c r="AR67" i="212" s="1"/>
  <c r="AO93" i="211"/>
  <c r="AR90" i="211" s="1"/>
  <c r="AQ38" i="212"/>
  <c r="AR37" i="212" s="1"/>
  <c r="AQ16" i="212"/>
  <c r="AR15" i="212" s="1"/>
  <c r="AN16" i="212"/>
  <c r="AR12" i="212" s="1"/>
  <c r="AQ93" i="211"/>
  <c r="AR92" i="211" s="1"/>
  <c r="AN60" i="211"/>
  <c r="AR56" i="211" s="1"/>
  <c r="AO93" i="210"/>
  <c r="AR90" i="210" s="1"/>
  <c r="AN38" i="211"/>
  <c r="AR34" i="211" s="1"/>
  <c r="AQ27" i="211"/>
  <c r="AR26" i="211" s="1"/>
  <c r="AS26" i="211" s="1"/>
  <c r="AQ16" i="211"/>
  <c r="AR15" i="211" s="1"/>
  <c r="AN16" i="211"/>
  <c r="AR12" i="211" s="1"/>
  <c r="AQ93" i="210"/>
  <c r="AR92" i="210" s="1"/>
  <c r="AQ82" i="210"/>
  <c r="AR81" i="210" s="1"/>
  <c r="AN82" i="210"/>
  <c r="AR78" i="210" s="1"/>
  <c r="AQ71" i="218"/>
  <c r="AR70" i="218" s="1"/>
  <c r="AS70" i="218" s="1"/>
  <c r="AH91" i="217"/>
  <c r="AP90" i="217"/>
  <c r="AP89" i="217"/>
  <c r="AP92" i="217"/>
  <c r="AN60" i="217"/>
  <c r="AR56" i="217" s="1"/>
  <c r="AP93" i="215"/>
  <c r="AR91" i="215" s="1"/>
  <c r="AS91" i="215" s="1"/>
  <c r="AO27" i="214"/>
  <c r="AR24" i="214" s="1"/>
  <c r="AQ71" i="213"/>
  <c r="AR70" i="213" s="1"/>
  <c r="AN71" i="213"/>
  <c r="AR67" i="213" s="1"/>
  <c r="AQ93" i="214"/>
  <c r="AR92" i="214" s="1"/>
  <c r="AN27" i="214"/>
  <c r="AR23" i="214" s="1"/>
  <c r="AN93" i="218"/>
  <c r="AR89" i="218" s="1"/>
  <c r="AN82" i="218"/>
  <c r="AR78" i="218" s="1"/>
  <c r="AQ60" i="218"/>
  <c r="AR59" i="218" s="1"/>
  <c r="AO49" i="218"/>
  <c r="AR46" i="218" s="1"/>
  <c r="AQ49" i="218"/>
  <c r="AR48" i="218" s="1"/>
  <c r="AO27" i="218"/>
  <c r="AR24" i="218" s="1"/>
  <c r="AH92" i="217"/>
  <c r="AH90" i="217"/>
  <c r="AO71" i="217"/>
  <c r="AR68" i="217" s="1"/>
  <c r="AO80" i="217"/>
  <c r="AO38" i="217"/>
  <c r="AR35" i="217" s="1"/>
  <c r="AQ27" i="217"/>
  <c r="AR26" i="217" s="1"/>
  <c r="AQ60" i="217"/>
  <c r="AR59" i="217" s="1"/>
  <c r="AO16" i="217"/>
  <c r="AR13" i="217" s="1"/>
  <c r="AQ93" i="216"/>
  <c r="AR92" i="216" s="1"/>
  <c r="AS92" i="216" s="1"/>
  <c r="AN60" i="216"/>
  <c r="AR56" i="216" s="1"/>
  <c r="AN27" i="216"/>
  <c r="AR23" i="216" s="1"/>
  <c r="AN27" i="215"/>
  <c r="AR23" i="215" s="1"/>
  <c r="AQ71" i="214"/>
  <c r="AR70" i="214" s="1"/>
  <c r="AS70" i="214" s="1"/>
  <c r="AP93" i="213"/>
  <c r="AR91" i="213" s="1"/>
  <c r="AP27" i="215"/>
  <c r="AR25" i="215" s="1"/>
  <c r="AS25" i="215" s="1"/>
  <c r="AQ49" i="214"/>
  <c r="AR48" i="214" s="1"/>
  <c r="AP82" i="213"/>
  <c r="AR80" i="213" s="1"/>
  <c r="AS80" i="213" s="1"/>
  <c r="AO82" i="213"/>
  <c r="AR79" i="213" s="1"/>
  <c r="AO60" i="213"/>
  <c r="AR57" i="213" s="1"/>
  <c r="AQ49" i="213"/>
  <c r="AR48" i="213" s="1"/>
  <c r="AS48" i="213" s="1"/>
  <c r="AP60" i="212"/>
  <c r="AR58" i="212" s="1"/>
  <c r="AQ71" i="211"/>
  <c r="AR70" i="211" s="1"/>
  <c r="AO60" i="211"/>
  <c r="AR57" i="211" s="1"/>
  <c r="AN93" i="212"/>
  <c r="AR89" i="212" s="1"/>
  <c r="AQ82" i="212"/>
  <c r="AR81" i="212" s="1"/>
  <c r="AS81" i="212" s="1"/>
  <c r="AP71" i="212"/>
  <c r="AR69" i="212" s="1"/>
  <c r="AO71" i="212"/>
  <c r="AR68" i="212" s="1"/>
  <c r="AS68" i="212" s="1"/>
  <c r="AQ49" i="212"/>
  <c r="AR48" i="212" s="1"/>
  <c r="AQ71" i="210"/>
  <c r="AR70" i="210" s="1"/>
  <c r="AO60" i="210"/>
  <c r="AR57" i="210" s="1"/>
  <c r="AP71" i="216"/>
  <c r="AR69" i="216" s="1"/>
  <c r="AO71" i="216"/>
  <c r="AR68" i="216" s="1"/>
  <c r="AS68" i="216" s="1"/>
  <c r="AP49" i="218"/>
  <c r="AR47" i="218" s="1"/>
  <c r="AS47" i="218" s="1"/>
  <c r="AQ38" i="218"/>
  <c r="AR37" i="218" s="1"/>
  <c r="AS37" i="218" s="1"/>
  <c r="AN16" i="218"/>
  <c r="AR12" i="218" s="1"/>
  <c r="AP16" i="217"/>
  <c r="AR14" i="217" s="1"/>
  <c r="AS14" i="217" s="1"/>
  <c r="AN27" i="217"/>
  <c r="AR23" i="217" s="1"/>
  <c r="AQ60" i="216"/>
  <c r="AR59" i="216" s="1"/>
  <c r="AS59" i="216" s="1"/>
  <c r="AQ27" i="216"/>
  <c r="AR26" i="216" s="1"/>
  <c r="AS26" i="216" s="1"/>
  <c r="AQ49" i="215"/>
  <c r="AR48" i="215" s="1"/>
  <c r="AS48" i="215" s="1"/>
  <c r="AP93" i="214"/>
  <c r="AR91" i="214" s="1"/>
  <c r="AP49" i="214"/>
  <c r="AR47" i="214" s="1"/>
  <c r="AQ38" i="214"/>
  <c r="AR37" i="214" s="1"/>
  <c r="AN49" i="214"/>
  <c r="AR45" i="214" s="1"/>
  <c r="AP38" i="214"/>
  <c r="AR36" i="214" s="1"/>
  <c r="AO38" i="214"/>
  <c r="AR35" i="214" s="1"/>
  <c r="AS35" i="214" s="1"/>
  <c r="AQ16" i="214"/>
  <c r="AR15" i="214" s="1"/>
  <c r="AO16" i="214"/>
  <c r="AR13" i="214" s="1"/>
  <c r="AS13" i="214" s="1"/>
  <c r="AQ93" i="213"/>
  <c r="AR92" i="213" s="1"/>
  <c r="AS92" i="213" s="1"/>
  <c r="AN71" i="217"/>
  <c r="AR67" i="217" s="1"/>
  <c r="AQ82" i="218"/>
  <c r="AR81" i="218" s="1"/>
  <c r="AS81" i="218" s="1"/>
  <c r="AP27" i="217"/>
  <c r="AR25" i="217" s="1"/>
  <c r="AS25" i="217" s="1"/>
  <c r="AP60" i="217"/>
  <c r="AR58" i="217" s="1"/>
  <c r="AS58" i="217" s="1"/>
  <c r="AN49" i="217"/>
  <c r="AR45" i="217" s="1"/>
  <c r="AP38" i="217"/>
  <c r="AR36" i="217" s="1"/>
  <c r="AN38" i="217"/>
  <c r="AR34" i="217" s="1"/>
  <c r="AO60" i="214"/>
  <c r="AR57" i="214" s="1"/>
  <c r="AS57" i="214" s="1"/>
  <c r="AP71" i="213"/>
  <c r="AR69" i="213" s="1"/>
  <c r="AS69" i="213" s="1"/>
  <c r="AO71" i="213"/>
  <c r="AR68" i="213" s="1"/>
  <c r="AN16" i="213"/>
  <c r="AR12" i="213" s="1"/>
  <c r="AO93" i="212"/>
  <c r="AR90" i="212" s="1"/>
  <c r="AS90" i="212" s="1"/>
  <c r="AO49" i="212"/>
  <c r="AR46" i="212" s="1"/>
  <c r="AS46" i="212" s="1"/>
  <c r="AO27" i="212"/>
  <c r="AR24" i="212" s="1"/>
  <c r="AP93" i="211"/>
  <c r="AR91" i="211" s="1"/>
  <c r="AS91" i="211" s="1"/>
  <c r="AP82" i="211"/>
  <c r="AR80" i="211" s="1"/>
  <c r="AO82" i="211"/>
  <c r="AR79" i="211" s="1"/>
  <c r="AN71" i="211"/>
  <c r="AR67" i="211" s="1"/>
  <c r="AN60" i="212"/>
  <c r="AR56" i="212" s="1"/>
  <c r="AN27" i="212"/>
  <c r="AR23" i="212" s="1"/>
  <c r="AQ60" i="211"/>
  <c r="AR59" i="211" s="1"/>
  <c r="AS59" i="211" s="1"/>
  <c r="AP49" i="210"/>
  <c r="AR47" i="210" s="1"/>
  <c r="AP27" i="210"/>
  <c r="AR25" i="210" s="1"/>
  <c r="AP16" i="210"/>
  <c r="AR14" i="210" s="1"/>
  <c r="AO16" i="210"/>
  <c r="AR13" i="210" s="1"/>
  <c r="AN49" i="210"/>
  <c r="AR45" i="210" s="1"/>
  <c r="AQ38" i="210"/>
  <c r="AR37" i="210" s="1"/>
  <c r="AS37" i="210" s="1"/>
  <c r="AN16" i="210"/>
  <c r="AR12" i="210" s="1"/>
  <c r="AH80" i="217"/>
  <c r="AP78" i="217"/>
  <c r="AP81" i="217"/>
  <c r="AP79" i="217"/>
  <c r="AN27" i="218"/>
  <c r="AR23" i="218" s="1"/>
  <c r="AS91" i="216"/>
  <c r="AQ82" i="211"/>
  <c r="AR81" i="211" s="1"/>
  <c r="AS81" i="211" s="1"/>
  <c r="AP71" i="211"/>
  <c r="AR69" i="211" s="1"/>
  <c r="AS69" i="211" s="1"/>
  <c r="AP71" i="210"/>
  <c r="AR69" i="210" s="1"/>
  <c r="AS69" i="218"/>
  <c r="AS68" i="218"/>
  <c r="AP60" i="218"/>
  <c r="AR58" i="218" s="1"/>
  <c r="AS58" i="218" s="1"/>
  <c r="AR50" i="218"/>
  <c r="AS45" i="218"/>
  <c r="AH78" i="217"/>
  <c r="AN82" i="217"/>
  <c r="AR78" i="217" s="1"/>
  <c r="AG83" i="217"/>
  <c r="AQ82" i="217"/>
  <c r="AR81" i="217" s="1"/>
  <c r="AP49" i="216"/>
  <c r="AR47" i="216" s="1"/>
  <c r="AS47" i="216" s="1"/>
  <c r="AS37" i="216"/>
  <c r="AS57" i="216"/>
  <c r="AR94" i="215"/>
  <c r="AS89" i="215"/>
  <c r="AP60" i="215"/>
  <c r="AR58" i="215" s="1"/>
  <c r="AS58" i="215" s="1"/>
  <c r="AS45" i="215"/>
  <c r="AR50" i="215"/>
  <c r="AQ82" i="214"/>
  <c r="AR81" i="214" s="1"/>
  <c r="AS81" i="214" s="1"/>
  <c r="AR83" i="214"/>
  <c r="AS78" i="214"/>
  <c r="AS46" i="214"/>
  <c r="AR83" i="213"/>
  <c r="AS78" i="213"/>
  <c r="AS56" i="215"/>
  <c r="AS91" i="212"/>
  <c r="AS47" i="212"/>
  <c r="AO38" i="212"/>
  <c r="AR35" i="212" s="1"/>
  <c r="AS35" i="212" s="1"/>
  <c r="AS25" i="212"/>
  <c r="AS14" i="212"/>
  <c r="AO16" i="212"/>
  <c r="AR13" i="212" s="1"/>
  <c r="AS13" i="212" s="1"/>
  <c r="AS46" i="213"/>
  <c r="AS59" i="212"/>
  <c r="AS45" i="212"/>
  <c r="AR50" i="212"/>
  <c r="C51" i="212" s="1"/>
  <c r="AR83" i="211"/>
  <c r="C84" i="211" s="1"/>
  <c r="AS78" i="211"/>
  <c r="AO38" i="211"/>
  <c r="AR35" i="211" s="1"/>
  <c r="AS35" i="211" s="1"/>
  <c r="AS25" i="211"/>
  <c r="AS14" i="211"/>
  <c r="AO16" i="211"/>
  <c r="AR13" i="211" s="1"/>
  <c r="AS13" i="211" s="1"/>
  <c r="AS46" i="210"/>
  <c r="AN93" i="210"/>
  <c r="AR89" i="210" s="1"/>
  <c r="AS48" i="210"/>
  <c r="AN27" i="210"/>
  <c r="AR23" i="210" s="1"/>
  <c r="AS91" i="218"/>
  <c r="AS90" i="216"/>
  <c r="AS46" i="216"/>
  <c r="AS58" i="216"/>
  <c r="AS26" i="215"/>
  <c r="AR61" i="214"/>
  <c r="AS56" i="214"/>
  <c r="AS59" i="215"/>
  <c r="AS15" i="215"/>
  <c r="AO16" i="215"/>
  <c r="AR13" i="215" s="1"/>
  <c r="AS13" i="215" s="1"/>
  <c r="AN93" i="214"/>
  <c r="AR89" i="214" s="1"/>
  <c r="AS90" i="218"/>
  <c r="AS92" i="218"/>
  <c r="AR72" i="218"/>
  <c r="AS67" i="218"/>
  <c r="AQ91" i="217"/>
  <c r="AQ93" i="217" s="1"/>
  <c r="AR92" i="217" s="1"/>
  <c r="AO91" i="217"/>
  <c r="AO93" i="217" s="1"/>
  <c r="AR90" i="217" s="1"/>
  <c r="AO82" i="217"/>
  <c r="AR79" i="217" s="1"/>
  <c r="AS69" i="217"/>
  <c r="AS37" i="217"/>
  <c r="AS15" i="217"/>
  <c r="AS24" i="216"/>
  <c r="AQ71" i="215"/>
  <c r="AR70" i="215" s="1"/>
  <c r="AS70" i="215" s="1"/>
  <c r="AS67" i="215"/>
  <c r="AR39" i="214"/>
  <c r="AS34" i="214"/>
  <c r="AS25" i="214"/>
  <c r="AS14" i="214"/>
  <c r="AS47" i="215"/>
  <c r="AS37" i="215"/>
  <c r="AR39" i="215"/>
  <c r="AS34" i="215"/>
  <c r="AR39" i="213"/>
  <c r="AS34" i="213"/>
  <c r="AH81" i="216"/>
  <c r="AQ80" i="216"/>
  <c r="AQ82" i="216" s="1"/>
  <c r="AR81" i="216" s="1"/>
  <c r="AR39" i="218"/>
  <c r="AS34" i="218"/>
  <c r="AS25" i="218"/>
  <c r="AS15" i="218"/>
  <c r="AS13" i="218"/>
  <c r="AS14" i="218"/>
  <c r="AR94" i="216"/>
  <c r="AS89" i="216"/>
  <c r="AR39" i="216"/>
  <c r="AS34" i="216"/>
  <c r="AS25" i="216"/>
  <c r="AS14" i="216"/>
  <c r="AR83" i="215"/>
  <c r="AS78" i="215"/>
  <c r="AR17" i="214"/>
  <c r="AS12" i="214"/>
  <c r="AS90" i="213"/>
  <c r="AS81" i="213"/>
  <c r="AS46" i="215"/>
  <c r="AS24" i="215"/>
  <c r="AR94" i="213"/>
  <c r="AS89" i="213"/>
  <c r="AP60" i="213"/>
  <c r="AR58" i="213" s="1"/>
  <c r="AS58" i="213" s="1"/>
  <c r="AS48" i="217"/>
  <c r="AR17" i="217"/>
  <c r="AS12" i="217"/>
  <c r="AS70" i="217"/>
  <c r="AS46" i="217"/>
  <c r="AS70" i="216"/>
  <c r="AR72" i="214"/>
  <c r="AS67" i="214"/>
  <c r="AR50" i="213"/>
  <c r="AS45" i="213"/>
  <c r="AS36" i="213"/>
  <c r="AS35" i="213"/>
  <c r="AS14" i="213"/>
  <c r="AP49" i="211"/>
  <c r="AR47" i="211" s="1"/>
  <c r="AS37" i="213"/>
  <c r="AQ27" i="213"/>
  <c r="AR26" i="213" s="1"/>
  <c r="AS26" i="213" s="1"/>
  <c r="AS15" i="213"/>
  <c r="AS13" i="213"/>
  <c r="AS92" i="212"/>
  <c r="AR83" i="212"/>
  <c r="C84" i="212" s="1"/>
  <c r="AS78" i="212"/>
  <c r="AN49" i="211"/>
  <c r="AR45" i="211" s="1"/>
  <c r="AS24" i="211"/>
  <c r="AS91" i="210"/>
  <c r="AO82" i="210"/>
  <c r="AR79" i="210" s="1"/>
  <c r="AS79" i="210" s="1"/>
  <c r="AN71" i="210"/>
  <c r="AR67" i="210" s="1"/>
  <c r="AR28" i="211"/>
  <c r="C29" i="211" s="1"/>
  <c r="AS23" i="211"/>
  <c r="AQ60" i="210"/>
  <c r="AR59" i="210" s="1"/>
  <c r="AS59" i="210" s="1"/>
  <c r="AR39" i="210"/>
  <c r="C40" i="210" s="1"/>
  <c r="AS34" i="210"/>
  <c r="AQ27" i="210"/>
  <c r="AR26" i="210" s="1"/>
  <c r="AS26" i="210" s="1"/>
  <c r="AS15" i="210"/>
  <c r="AN71" i="208"/>
  <c r="AR67" i="208" s="1"/>
  <c r="AP38" i="208"/>
  <c r="AR36" i="208" s="1"/>
  <c r="AS36" i="208" s="1"/>
  <c r="AO38" i="208"/>
  <c r="AR35" i="208" s="1"/>
  <c r="AS35" i="208" s="1"/>
  <c r="AQ82" i="208"/>
  <c r="AR81" i="208" s="1"/>
  <c r="AP71" i="208"/>
  <c r="AR69" i="208" s="1"/>
  <c r="AO71" i="208"/>
  <c r="AR68" i="208" s="1"/>
  <c r="AP60" i="208"/>
  <c r="AR58" i="208" s="1"/>
  <c r="AS58" i="208" s="1"/>
  <c r="AP93" i="208"/>
  <c r="AR91" i="208" s="1"/>
  <c r="AS91" i="208" s="1"/>
  <c r="AP27" i="208"/>
  <c r="AR25" i="208" s="1"/>
  <c r="AS25" i="208" s="1"/>
  <c r="AP16" i="208"/>
  <c r="AR14" i="208" s="1"/>
  <c r="AN16" i="208"/>
  <c r="AR12" i="208" s="1"/>
  <c r="AR94" i="208"/>
  <c r="AS89" i="208"/>
  <c r="AN82" i="208"/>
  <c r="AR78" i="208" s="1"/>
  <c r="AO49" i="208"/>
  <c r="AR46" i="208" s="1"/>
  <c r="AQ49" i="208"/>
  <c r="AR48" i="208" s="1"/>
  <c r="AS48" i="208" s="1"/>
  <c r="AS24" i="208"/>
  <c r="AS59" i="208"/>
  <c r="AS45" i="208"/>
  <c r="AR50" i="208"/>
  <c r="AR28" i="208"/>
  <c r="AS23" i="208"/>
  <c r="AP82" i="208"/>
  <c r="AR80" i="208" s="1"/>
  <c r="AS80" i="208" s="1"/>
  <c r="AS79" i="208"/>
  <c r="AS57" i="208"/>
  <c r="AQ71" i="208"/>
  <c r="AR70" i="208" s="1"/>
  <c r="AS70" i="208" s="1"/>
  <c r="AS47" i="208"/>
  <c r="AS37" i="208"/>
  <c r="AR39" i="208"/>
  <c r="AS34" i="208"/>
  <c r="AS26" i="208"/>
  <c r="AS15" i="208"/>
  <c r="AO16" i="208"/>
  <c r="AR13" i="208" s="1"/>
  <c r="AS13" i="208" s="1"/>
  <c r="AS90" i="208"/>
  <c r="AS92" i="208"/>
  <c r="AR61" i="208"/>
  <c r="AS56" i="208"/>
  <c r="AN71" i="206"/>
  <c r="AR67" i="206" s="1"/>
  <c r="AP93" i="206"/>
  <c r="AR91" i="206" s="1"/>
  <c r="AP82" i="206"/>
  <c r="AR80" i="206" s="1"/>
  <c r="AO82" i="206"/>
  <c r="AR79" i="206" s="1"/>
  <c r="AO60" i="206"/>
  <c r="AR57" i="206" s="1"/>
  <c r="AQ82" i="206"/>
  <c r="AR81" i="206" s="1"/>
  <c r="AN60" i="206"/>
  <c r="AR56" i="206" s="1"/>
  <c r="AN93" i="206"/>
  <c r="AR89" i="206" s="1"/>
  <c r="AN82" i="206"/>
  <c r="AR78" i="206" s="1"/>
  <c r="AN38" i="206"/>
  <c r="AR34" i="206" s="1"/>
  <c r="AN49" i="206"/>
  <c r="AR45" i="206" s="1"/>
  <c r="AN27" i="206"/>
  <c r="AR23" i="206" s="1"/>
  <c r="AS25" i="206"/>
  <c r="AQ71" i="206"/>
  <c r="AR70" i="206" s="1"/>
  <c r="AS70" i="206" s="1"/>
  <c r="AO16" i="206"/>
  <c r="AR13" i="206" s="1"/>
  <c r="AS13" i="206" s="1"/>
  <c r="AS26" i="206"/>
  <c r="AS14" i="206"/>
  <c r="AS12" i="206"/>
  <c r="AS69" i="206"/>
  <c r="AS68" i="206"/>
  <c r="AP60" i="206"/>
  <c r="AR58" i="206" s="1"/>
  <c r="AS58" i="206" s="1"/>
  <c r="AS24" i="206"/>
  <c r="AS90" i="206"/>
  <c r="AS92" i="206"/>
  <c r="AP49" i="206"/>
  <c r="AR47" i="206" s="1"/>
  <c r="AS47" i="206" s="1"/>
  <c r="AS37" i="206"/>
  <c r="AS36" i="206"/>
  <c r="AS35" i="206"/>
  <c r="AN71" i="205"/>
  <c r="AR67" i="205" s="1"/>
  <c r="AN16" i="205"/>
  <c r="AR12" i="205" s="1"/>
  <c r="AQ27" i="205"/>
  <c r="AR26" i="205" s="1"/>
  <c r="AP82" i="205"/>
  <c r="AR80" i="205" s="1"/>
  <c r="AO82" i="205"/>
  <c r="AR79" i="205" s="1"/>
  <c r="AO27" i="205"/>
  <c r="AR24" i="205" s="1"/>
  <c r="AP93" i="205"/>
  <c r="AR91" i="205" s="1"/>
  <c r="AS91" i="205" s="1"/>
  <c r="AS89" i="205"/>
  <c r="AN82" i="205"/>
  <c r="AR78" i="205" s="1"/>
  <c r="AP71" i="205"/>
  <c r="AR69" i="205" s="1"/>
  <c r="AO71" i="205"/>
  <c r="AR68" i="205" s="1"/>
  <c r="AP49" i="205"/>
  <c r="AR47" i="205" s="1"/>
  <c r="AS47" i="205" s="1"/>
  <c r="AQ38" i="205"/>
  <c r="AR37" i="205" s="1"/>
  <c r="AP38" i="205"/>
  <c r="AR36" i="205" s="1"/>
  <c r="AS36" i="205" s="1"/>
  <c r="AO38" i="205"/>
  <c r="AR35" i="205" s="1"/>
  <c r="AQ16" i="205"/>
  <c r="AR15" i="205" s="1"/>
  <c r="AS15" i="205" s="1"/>
  <c r="AS81" i="205"/>
  <c r="AS14" i="205"/>
  <c r="AN27" i="205"/>
  <c r="AR23" i="205" s="1"/>
  <c r="AQ71" i="205"/>
  <c r="AR70" i="205" s="1"/>
  <c r="AS70" i="205" s="1"/>
  <c r="AS46" i="205"/>
  <c r="AS48" i="205"/>
  <c r="AP60" i="205"/>
  <c r="AR58" i="205" s="1"/>
  <c r="AS58" i="205" s="1"/>
  <c r="AS90" i="205"/>
  <c r="AS92" i="205"/>
  <c r="AR61" i="205"/>
  <c r="AS56" i="205"/>
  <c r="AR39" i="205"/>
  <c r="AS34" i="205"/>
  <c r="AR50" i="205"/>
  <c r="AS45" i="205"/>
  <c r="AP71" i="204"/>
  <c r="AR69" i="204" s="1"/>
  <c r="AO71" i="204"/>
  <c r="AR68" i="204" s="1"/>
  <c r="AN49" i="204"/>
  <c r="AR45" i="204" s="1"/>
  <c r="AP93" i="204"/>
  <c r="AR91" i="204" s="1"/>
  <c r="AP49" i="204"/>
  <c r="AR47" i="204" s="1"/>
  <c r="AQ38" i="204"/>
  <c r="AR37" i="204" s="1"/>
  <c r="AN38" i="204"/>
  <c r="AR34" i="204" s="1"/>
  <c r="AP60" i="204"/>
  <c r="AR58" i="204" s="1"/>
  <c r="AQ82" i="204"/>
  <c r="AR81" i="204" s="1"/>
  <c r="AN71" i="204"/>
  <c r="AR67" i="204" s="1"/>
  <c r="AN27" i="204"/>
  <c r="AR23" i="204" s="1"/>
  <c r="AO93" i="204"/>
  <c r="AR90" i="204" s="1"/>
  <c r="AS90" i="204" s="1"/>
  <c r="AQ93" i="204"/>
  <c r="AR92" i="204" s="1"/>
  <c r="AS92" i="204" s="1"/>
  <c r="AS70" i="204"/>
  <c r="AO49" i="204"/>
  <c r="AR46" i="204" s="1"/>
  <c r="AS24" i="204"/>
  <c r="AO38" i="204"/>
  <c r="AR35" i="204" s="1"/>
  <c r="AS35" i="204" s="1"/>
  <c r="AS25" i="204"/>
  <c r="AP82" i="204"/>
  <c r="AR80" i="204" s="1"/>
  <c r="AS80" i="204" s="1"/>
  <c r="AS15" i="204"/>
  <c r="AO16" i="204"/>
  <c r="AR13" i="204" s="1"/>
  <c r="AS13" i="204" s="1"/>
  <c r="AS26" i="204"/>
  <c r="AS14" i="204"/>
  <c r="AR17" i="204"/>
  <c r="AS12" i="204"/>
  <c r="AQ60" i="204"/>
  <c r="AR59" i="204" s="1"/>
  <c r="AS59" i="204" s="1"/>
  <c r="AQ49" i="204"/>
  <c r="AR48" i="204" s="1"/>
  <c r="AS48" i="204" s="1"/>
  <c r="AR94" i="204"/>
  <c r="AS89" i="204"/>
  <c r="AR83" i="204"/>
  <c r="AS78" i="204"/>
  <c r="AS35" i="203"/>
  <c r="AP49" i="203"/>
  <c r="AR47" i="203" s="1"/>
  <c r="AS37" i="203"/>
  <c r="AP60" i="203"/>
  <c r="AR58" i="203" s="1"/>
  <c r="AO49" i="203"/>
  <c r="AR46" i="203" s="1"/>
  <c r="AQ49" i="203"/>
  <c r="AR48" i="203" s="1"/>
  <c r="AQ16" i="203"/>
  <c r="AR15" i="203" s="1"/>
  <c r="AS15" i="203" s="1"/>
  <c r="AO16" i="203"/>
  <c r="AR13" i="203" s="1"/>
  <c r="AS13" i="203" s="1"/>
  <c r="AQ82" i="203"/>
  <c r="AR81" i="203" s="1"/>
  <c r="AQ71" i="203"/>
  <c r="AR70" i="203" s="1"/>
  <c r="AP27" i="203"/>
  <c r="AR25" i="203" s="1"/>
  <c r="AN82" i="203"/>
  <c r="AR78" i="203" s="1"/>
  <c r="AQ60" i="203"/>
  <c r="AR59" i="203" s="1"/>
  <c r="AS59" i="203" s="1"/>
  <c r="AP71" i="203"/>
  <c r="AR69" i="203" s="1"/>
  <c r="AO71" i="203"/>
  <c r="AR68" i="203" s="1"/>
  <c r="AS68" i="203" s="1"/>
  <c r="AN49" i="203"/>
  <c r="AR45" i="203" s="1"/>
  <c r="AN27" i="203"/>
  <c r="AR23" i="203" s="1"/>
  <c r="AS26" i="203" s="1"/>
  <c r="AO27" i="203"/>
  <c r="AR24" i="203" s="1"/>
  <c r="AO93" i="203"/>
  <c r="AR90" i="203" s="1"/>
  <c r="AS90" i="203" s="1"/>
  <c r="AQ93" i="203"/>
  <c r="AR92" i="203" s="1"/>
  <c r="AR39" i="203"/>
  <c r="AS34" i="203"/>
  <c r="AP60" i="202"/>
  <c r="AR58" i="202" s="1"/>
  <c r="AO93" i="202"/>
  <c r="AR90" i="202" s="1"/>
  <c r="AQ93" i="202"/>
  <c r="AR92" i="202" s="1"/>
  <c r="AQ71" i="202"/>
  <c r="AR70" i="202" s="1"/>
  <c r="AP49" i="202"/>
  <c r="AR47" i="202" s="1"/>
  <c r="AQ38" i="202"/>
  <c r="AR37" i="202" s="1"/>
  <c r="AN38" i="202"/>
  <c r="AR34" i="202" s="1"/>
  <c r="AP93" i="202"/>
  <c r="AR91" i="202" s="1"/>
  <c r="AS91" i="202" s="1"/>
  <c r="AP71" i="202"/>
  <c r="AR69" i="202" s="1"/>
  <c r="AS69" i="202" s="1"/>
  <c r="AO71" i="202"/>
  <c r="AR68" i="202" s="1"/>
  <c r="AS68" i="202" s="1"/>
  <c r="AN49" i="202"/>
  <c r="AR45" i="202" s="1"/>
  <c r="AQ27" i="202"/>
  <c r="AR26" i="202" s="1"/>
  <c r="AO60" i="202"/>
  <c r="AR57" i="202" s="1"/>
  <c r="AO27" i="202"/>
  <c r="AR24" i="202" s="1"/>
  <c r="AS24" i="202" s="1"/>
  <c r="AQ60" i="202"/>
  <c r="AR59" i="202" s="1"/>
  <c r="AS59" i="202" s="1"/>
  <c r="AR94" i="202"/>
  <c r="AS89" i="202"/>
  <c r="AS15" i="202"/>
  <c r="AO16" i="202"/>
  <c r="AR13" i="202" s="1"/>
  <c r="AS13" i="202" s="1"/>
  <c r="AP82" i="202"/>
  <c r="AR80" i="202" s="1"/>
  <c r="AS80" i="202" s="1"/>
  <c r="AR61" i="202"/>
  <c r="AS56" i="202"/>
  <c r="AS36" i="202"/>
  <c r="AO38" i="202"/>
  <c r="AR35" i="202" s="1"/>
  <c r="AS35" i="202" s="1"/>
  <c r="AS25" i="202"/>
  <c r="AS14" i="202"/>
  <c r="AR17" i="202"/>
  <c r="AS12" i="202"/>
  <c r="AR28" i="202"/>
  <c r="AS23" i="202"/>
  <c r="AS46" i="202"/>
  <c r="AQ49" i="202"/>
  <c r="AR48" i="202" s="1"/>
  <c r="AS48" i="202" s="1"/>
  <c r="AS81" i="202"/>
  <c r="AR72" i="202"/>
  <c r="AS67" i="202"/>
  <c r="AQ82" i="201"/>
  <c r="AR81" i="201" s="1"/>
  <c r="AO82" i="201"/>
  <c r="AR79" i="201" s="1"/>
  <c r="AQ38" i="201"/>
  <c r="AR37" i="201" s="1"/>
  <c r="AP60" i="201"/>
  <c r="AR58" i="201" s="1"/>
  <c r="AP71" i="201"/>
  <c r="AR69" i="201" s="1"/>
  <c r="AO71" i="201"/>
  <c r="AR68" i="201" s="1"/>
  <c r="AO38" i="201"/>
  <c r="AR35" i="201" s="1"/>
  <c r="AS35" i="201" s="1"/>
  <c r="AP27" i="201"/>
  <c r="AR25" i="201" s="1"/>
  <c r="AP16" i="201"/>
  <c r="AR14" i="201" s="1"/>
  <c r="AS14" i="201" s="1"/>
  <c r="AO16" i="201"/>
  <c r="AR13" i="201" s="1"/>
  <c r="AS13" i="201" s="1"/>
  <c r="AP82" i="201"/>
  <c r="AR80" i="201" s="1"/>
  <c r="AS80" i="201" s="1"/>
  <c r="AN71" i="201"/>
  <c r="AR67" i="201" s="1"/>
  <c r="AQ71" i="201"/>
  <c r="AR70" i="201" s="1"/>
  <c r="AS70" i="201" s="1"/>
  <c r="AO60" i="201"/>
  <c r="AR57" i="201" s="1"/>
  <c r="AS57" i="201" s="1"/>
  <c r="AN27" i="201"/>
  <c r="AR23" i="201" s="1"/>
  <c r="AR83" i="201"/>
  <c r="C84" i="201" s="1"/>
  <c r="AS78" i="201"/>
  <c r="AS36" i="201"/>
  <c r="AR39" i="201"/>
  <c r="C40" i="201" s="1"/>
  <c r="AS34" i="201"/>
  <c r="AS26" i="201"/>
  <c r="AS15" i="201"/>
  <c r="AR17" i="201"/>
  <c r="C18" i="201" s="1"/>
  <c r="AS12" i="201"/>
  <c r="AS59" i="201"/>
  <c r="AQ49" i="201"/>
  <c r="AR48" i="201" s="1"/>
  <c r="AS48" i="201" s="1"/>
  <c r="AN93" i="201"/>
  <c r="AR89" i="201" s="1"/>
  <c r="AS90" i="201" s="1"/>
  <c r="AR61" i="201"/>
  <c r="C62" i="201" s="1"/>
  <c r="AS56" i="201"/>
  <c r="AS24" i="201"/>
  <c r="AQ93" i="200"/>
  <c r="AR92" i="200" s="1"/>
  <c r="AS92" i="200" s="1"/>
  <c r="AP93" i="200"/>
  <c r="AR91" i="200" s="1"/>
  <c r="AQ60" i="200"/>
  <c r="AR59" i="200" s="1"/>
  <c r="AN71" i="200"/>
  <c r="AR67" i="200" s="1"/>
  <c r="AQ38" i="200"/>
  <c r="AR37" i="200" s="1"/>
  <c r="AN38" i="200"/>
  <c r="AR34" i="200" s="1"/>
  <c r="AN27" i="200"/>
  <c r="AR23" i="200" s="1"/>
  <c r="AP82" i="200"/>
  <c r="AR80" i="200" s="1"/>
  <c r="AO82" i="200"/>
  <c r="AR79" i="200" s="1"/>
  <c r="AP71" i="200"/>
  <c r="AR69" i="200" s="1"/>
  <c r="AO71" i="200"/>
  <c r="AR68" i="200" s="1"/>
  <c r="AN60" i="200"/>
  <c r="AR56" i="200" s="1"/>
  <c r="AN16" i="200"/>
  <c r="AR12" i="200" s="1"/>
  <c r="AS14" i="200" s="1"/>
  <c r="AS89" i="200"/>
  <c r="AQ82" i="200"/>
  <c r="AR81" i="200" s="1"/>
  <c r="AS81" i="200" s="1"/>
  <c r="AS78" i="200"/>
  <c r="AO38" i="200"/>
  <c r="AR35" i="200" s="1"/>
  <c r="AS35" i="200" s="1"/>
  <c r="AQ71" i="200"/>
  <c r="AR70" i="200" s="1"/>
  <c r="AS70" i="200" s="1"/>
  <c r="AP60" i="200"/>
  <c r="AR58" i="200" s="1"/>
  <c r="AS58" i="200" s="1"/>
  <c r="AQ49" i="200"/>
  <c r="AR48" i="200" s="1"/>
  <c r="AS48" i="200" s="1"/>
  <c r="AQ27" i="200"/>
  <c r="AR26" i="200" s="1"/>
  <c r="AS26" i="200" s="1"/>
  <c r="AS13" i="200"/>
  <c r="AS15" i="200"/>
  <c r="AQ82" i="199"/>
  <c r="AR81" i="199" s="1"/>
  <c r="AS81" i="199" s="1"/>
  <c r="AS78" i="199"/>
  <c r="AQ27" i="199"/>
  <c r="AR26" i="199" s="1"/>
  <c r="AP16" i="199"/>
  <c r="AR14" i="199" s="1"/>
  <c r="AO16" i="199"/>
  <c r="AR13" i="199" s="1"/>
  <c r="AP27" i="199"/>
  <c r="AR25" i="199" s="1"/>
  <c r="AQ16" i="199"/>
  <c r="AR15" i="199" s="1"/>
  <c r="AS15" i="199" s="1"/>
  <c r="AN16" i="199"/>
  <c r="AR12" i="199" s="1"/>
  <c r="AN27" i="199"/>
  <c r="AR23" i="199" s="1"/>
  <c r="AQ93" i="199"/>
  <c r="AR92" i="199" s="1"/>
  <c r="AS80" i="199"/>
  <c r="AS79" i="199"/>
  <c r="AO60" i="199"/>
  <c r="AR57" i="199" s="1"/>
  <c r="AP49" i="199"/>
  <c r="AR47" i="199" s="1"/>
  <c r="AP38" i="199"/>
  <c r="AR36" i="199" s="1"/>
  <c r="AO38" i="199"/>
  <c r="AR35" i="199" s="1"/>
  <c r="AS24" i="199"/>
  <c r="AP93" i="199"/>
  <c r="AR91" i="199" s="1"/>
  <c r="AS91" i="199" s="1"/>
  <c r="AP71" i="199"/>
  <c r="AR69" i="199" s="1"/>
  <c r="AO71" i="199"/>
  <c r="AR68" i="199" s="1"/>
  <c r="AN60" i="199"/>
  <c r="AR56" i="199" s="1"/>
  <c r="AR94" i="199"/>
  <c r="C95" i="199" s="1"/>
  <c r="AS90" i="199"/>
  <c r="AQ60" i="199"/>
  <c r="AR59" i="199" s="1"/>
  <c r="AS59" i="199" s="1"/>
  <c r="AN71" i="199"/>
  <c r="AR67" i="199" s="1"/>
  <c r="AN49" i="199"/>
  <c r="AR45" i="199" s="1"/>
  <c r="AQ38" i="199"/>
  <c r="AR37" i="199" s="1"/>
  <c r="AS37" i="199" s="1"/>
  <c r="AH90" i="66"/>
  <c r="AO89" i="66"/>
  <c r="AO92" i="66"/>
  <c r="AO91" i="66"/>
  <c r="AH92" i="66"/>
  <c r="AQ91" i="66"/>
  <c r="AQ90" i="66"/>
  <c r="AQ89" i="66"/>
  <c r="AN92" i="66"/>
  <c r="AN91" i="66"/>
  <c r="AN90" i="66"/>
  <c r="AN93" i="66" s="1"/>
  <c r="AR89" i="66" s="1"/>
  <c r="AH89" i="66"/>
  <c r="AG94" i="66"/>
  <c r="AP92" i="66"/>
  <c r="AH91" i="66"/>
  <c r="AP90" i="66"/>
  <c r="AP89" i="66"/>
  <c r="AP93" i="66" s="1"/>
  <c r="AR91" i="66" s="1"/>
  <c r="AH79" i="66"/>
  <c r="AO78" i="66"/>
  <c r="AO81" i="66"/>
  <c r="AO80" i="66"/>
  <c r="AH81" i="66"/>
  <c r="AQ80" i="66"/>
  <c r="AQ79" i="66"/>
  <c r="AQ78" i="66"/>
  <c r="AN81" i="66"/>
  <c r="AN80" i="66"/>
  <c r="AN79" i="66"/>
  <c r="AH78" i="66"/>
  <c r="AG83" i="66"/>
  <c r="AP81" i="66"/>
  <c r="AH80" i="66"/>
  <c r="AP79" i="66"/>
  <c r="AP78" i="66"/>
  <c r="AH68" i="66"/>
  <c r="AO67" i="66"/>
  <c r="AO70" i="66"/>
  <c r="AO69" i="66"/>
  <c r="AH70" i="66"/>
  <c r="AQ69" i="66"/>
  <c r="AQ68" i="66"/>
  <c r="AQ67" i="66"/>
  <c r="AN70" i="66"/>
  <c r="AN69" i="66"/>
  <c r="AN68" i="66"/>
  <c r="AN71" i="66" s="1"/>
  <c r="AR67" i="66" s="1"/>
  <c r="AH67" i="66"/>
  <c r="AG72" i="66"/>
  <c r="AP70" i="66"/>
  <c r="AH69" i="66"/>
  <c r="AP68" i="66"/>
  <c r="AP67" i="66"/>
  <c r="AP71" i="66" s="1"/>
  <c r="AR69" i="66" s="1"/>
  <c r="AH57" i="66"/>
  <c r="AO56" i="66"/>
  <c r="AO59" i="66"/>
  <c r="AO58" i="66"/>
  <c r="AH59" i="66"/>
  <c r="AQ58" i="66"/>
  <c r="AQ57" i="66"/>
  <c r="AQ56" i="66"/>
  <c r="AN59" i="66"/>
  <c r="AN58" i="66"/>
  <c r="AN57" i="66"/>
  <c r="AH56" i="66"/>
  <c r="AG61" i="66"/>
  <c r="AP59" i="66"/>
  <c r="AH58" i="66"/>
  <c r="AP57" i="66"/>
  <c r="AP56" i="66"/>
  <c r="AH46" i="66"/>
  <c r="AO45" i="66"/>
  <c r="AO48" i="66"/>
  <c r="AO47" i="66"/>
  <c r="AH48" i="66"/>
  <c r="AQ47" i="66"/>
  <c r="AQ46" i="66"/>
  <c r="AQ45" i="66"/>
  <c r="AN48" i="66"/>
  <c r="AN47" i="66"/>
  <c r="AN46" i="66"/>
  <c r="AN49" i="66" s="1"/>
  <c r="AR45" i="66" s="1"/>
  <c r="AH45" i="66"/>
  <c r="AG50" i="66"/>
  <c r="AP48" i="66"/>
  <c r="AH47" i="66"/>
  <c r="AP46" i="66"/>
  <c r="AP45" i="66"/>
  <c r="AP49" i="66" s="1"/>
  <c r="AR47" i="66" s="1"/>
  <c r="AH35" i="66"/>
  <c r="AO34" i="66"/>
  <c r="AO37" i="66"/>
  <c r="AO36" i="66"/>
  <c r="AH37" i="66"/>
  <c r="AQ36" i="66"/>
  <c r="AQ35" i="66"/>
  <c r="AQ34" i="66"/>
  <c r="AN37" i="66"/>
  <c r="AN36" i="66"/>
  <c r="AN35" i="66"/>
  <c r="AH34" i="66"/>
  <c r="AG39" i="66"/>
  <c r="AP37" i="66"/>
  <c r="AH36" i="66"/>
  <c r="AP35" i="66"/>
  <c r="AP34" i="66"/>
  <c r="AH24" i="66"/>
  <c r="AO23" i="66"/>
  <c r="AO26" i="66"/>
  <c r="AO25" i="66"/>
  <c r="AH26" i="66"/>
  <c r="AQ25" i="66"/>
  <c r="AQ24" i="66"/>
  <c r="AQ23" i="66"/>
  <c r="AP26" i="66"/>
  <c r="AH25" i="66"/>
  <c r="AP24" i="66"/>
  <c r="AP23" i="66"/>
  <c r="AN26" i="66"/>
  <c r="AN25" i="66"/>
  <c r="AN24" i="66"/>
  <c r="AN27" i="66" s="1"/>
  <c r="AR23" i="66" s="1"/>
  <c r="AH23" i="66"/>
  <c r="AG28" i="66"/>
  <c r="AN15" i="66"/>
  <c r="AN13" i="66"/>
  <c r="AG17" i="66"/>
  <c r="AN14" i="66"/>
  <c r="AH12" i="66"/>
  <c r="AP15" i="66"/>
  <c r="AP12" i="66"/>
  <c r="AH14" i="66"/>
  <c r="AP13" i="66"/>
  <c r="AH15" i="66"/>
  <c r="AQ13" i="66"/>
  <c r="AQ14" i="66"/>
  <c r="AQ12" i="66"/>
  <c r="AO14" i="66"/>
  <c r="AH13" i="66"/>
  <c r="AO15" i="66"/>
  <c r="AO12" i="66"/>
  <c r="AN92" i="1"/>
  <c r="AN90" i="1"/>
  <c r="AG94" i="1"/>
  <c r="AN91" i="1"/>
  <c r="AH89" i="1"/>
  <c r="AP92" i="1"/>
  <c r="AP89" i="1"/>
  <c r="AH91" i="1"/>
  <c r="AP90" i="1"/>
  <c r="AH92" i="1"/>
  <c r="AQ90" i="1"/>
  <c r="AQ91" i="1"/>
  <c r="AQ89" i="1"/>
  <c r="AQ93" i="1" s="1"/>
  <c r="AR92" i="1" s="1"/>
  <c r="AO91" i="1"/>
  <c r="AH90" i="1"/>
  <c r="AO92" i="1"/>
  <c r="AO89" i="1"/>
  <c r="AO93" i="1" s="1"/>
  <c r="AR90" i="1" s="1"/>
  <c r="AN81" i="1"/>
  <c r="AN79" i="1"/>
  <c r="AG83" i="1"/>
  <c r="AN80" i="1"/>
  <c r="AH78" i="1"/>
  <c r="AP81" i="1"/>
  <c r="AP78" i="1"/>
  <c r="AH80" i="1"/>
  <c r="AP79" i="1"/>
  <c r="AH81" i="1"/>
  <c r="AQ79" i="1"/>
  <c r="AQ80" i="1"/>
  <c r="AQ78" i="1"/>
  <c r="AO80" i="1"/>
  <c r="AH79" i="1"/>
  <c r="AO81" i="1"/>
  <c r="AO78" i="1"/>
  <c r="AH70" i="1"/>
  <c r="AQ68" i="1"/>
  <c r="AQ69" i="1"/>
  <c r="AQ67" i="1"/>
  <c r="AO69" i="1"/>
  <c r="AH68" i="1"/>
  <c r="AO70" i="1"/>
  <c r="AO67" i="1"/>
  <c r="AN70" i="1"/>
  <c r="AN68" i="1"/>
  <c r="AG72" i="1"/>
  <c r="AN69" i="1"/>
  <c r="AH67" i="1"/>
  <c r="AP70" i="1"/>
  <c r="AP67" i="1"/>
  <c r="AH69" i="1"/>
  <c r="AP68" i="1"/>
  <c r="AN59" i="1"/>
  <c r="AN57" i="1"/>
  <c r="AG61" i="1"/>
  <c r="AN58" i="1"/>
  <c r="AH56" i="1"/>
  <c r="AP59" i="1"/>
  <c r="AP56" i="1"/>
  <c r="AH58" i="1"/>
  <c r="AP57" i="1"/>
  <c r="AH59" i="1"/>
  <c r="AQ57" i="1"/>
  <c r="AQ58" i="1"/>
  <c r="AQ56" i="1"/>
  <c r="AO58" i="1"/>
  <c r="AH57" i="1"/>
  <c r="AO59" i="1"/>
  <c r="AO56" i="1"/>
  <c r="AN48" i="1"/>
  <c r="AN46" i="1"/>
  <c r="AG50" i="1"/>
  <c r="AN47" i="1"/>
  <c r="AH45" i="1"/>
  <c r="AP48" i="1"/>
  <c r="AP45" i="1"/>
  <c r="AH47" i="1"/>
  <c r="AP46" i="1"/>
  <c r="AH48" i="1"/>
  <c r="AQ46" i="1"/>
  <c r="AQ47" i="1"/>
  <c r="AQ45" i="1"/>
  <c r="AO47" i="1"/>
  <c r="AH46" i="1"/>
  <c r="AO48" i="1"/>
  <c r="AO45" i="1"/>
  <c r="AN37" i="1"/>
  <c r="AN35" i="1"/>
  <c r="AG39" i="1"/>
  <c r="AN36" i="1"/>
  <c r="AH34" i="1"/>
  <c r="AP37" i="1"/>
  <c r="AP34" i="1"/>
  <c r="AH36" i="1"/>
  <c r="AP35" i="1"/>
  <c r="AH37" i="1"/>
  <c r="AQ35" i="1"/>
  <c r="AQ36" i="1"/>
  <c r="AQ34" i="1"/>
  <c r="AO36" i="1"/>
  <c r="AH35" i="1"/>
  <c r="AO37" i="1"/>
  <c r="AO34" i="1"/>
  <c r="AN26" i="1"/>
  <c r="AN24" i="1"/>
  <c r="AG28" i="1"/>
  <c r="AN25" i="1"/>
  <c r="AH23" i="1"/>
  <c r="AP26" i="1"/>
  <c r="AP23" i="1"/>
  <c r="AH25" i="1"/>
  <c r="AP24" i="1"/>
  <c r="AH26" i="1"/>
  <c r="AQ24" i="1"/>
  <c r="AQ25" i="1"/>
  <c r="AQ23" i="1"/>
  <c r="AO25" i="1"/>
  <c r="AH24" i="1"/>
  <c r="AO26" i="1"/>
  <c r="AO23" i="1"/>
  <c r="BJ12" i="66"/>
  <c r="BK12" i="66"/>
  <c r="BL12" i="66"/>
  <c r="BM12" i="66"/>
  <c r="BN12" i="66"/>
  <c r="BO12" i="66"/>
  <c r="BJ13" i="66"/>
  <c r="BK13" i="66"/>
  <c r="BL13" i="66"/>
  <c r="BM13" i="66"/>
  <c r="BN13" i="66"/>
  <c r="BO13" i="66"/>
  <c r="BJ14" i="66"/>
  <c r="BK14" i="66"/>
  <c r="BL14" i="66"/>
  <c r="BM14" i="66"/>
  <c r="BN14" i="66"/>
  <c r="BO14" i="66"/>
  <c r="BJ15" i="66"/>
  <c r="BK15" i="66"/>
  <c r="BL15" i="66"/>
  <c r="BM15" i="66"/>
  <c r="BN15" i="66"/>
  <c r="BO15" i="66"/>
  <c r="BJ16" i="66"/>
  <c r="BK16" i="66"/>
  <c r="BL16" i="66"/>
  <c r="BM16" i="66"/>
  <c r="BN16" i="66"/>
  <c r="BO16" i="66"/>
  <c r="BJ17" i="66"/>
  <c r="BK17" i="66"/>
  <c r="BL17" i="66"/>
  <c r="BM17" i="66"/>
  <c r="BN17" i="66"/>
  <c r="BO17" i="66"/>
  <c r="BJ23" i="66"/>
  <c r="BK23" i="66"/>
  <c r="BL23" i="66"/>
  <c r="BM23" i="66"/>
  <c r="BN23" i="66"/>
  <c r="BO23" i="66"/>
  <c r="BJ24" i="66"/>
  <c r="BK24" i="66"/>
  <c r="BL24" i="66"/>
  <c r="BM24" i="66"/>
  <c r="BN24" i="66"/>
  <c r="BO24" i="66"/>
  <c r="BJ25" i="66"/>
  <c r="BK25" i="66"/>
  <c r="BL25" i="66"/>
  <c r="BM25" i="66"/>
  <c r="BN25" i="66"/>
  <c r="BO25" i="66"/>
  <c r="BJ26" i="66"/>
  <c r="BK26" i="66"/>
  <c r="BL26" i="66"/>
  <c r="BM26" i="66"/>
  <c r="BN26" i="66"/>
  <c r="BO26" i="66"/>
  <c r="BJ27" i="66"/>
  <c r="BK27" i="66"/>
  <c r="BL27" i="66"/>
  <c r="BM27" i="66"/>
  <c r="BN27" i="66"/>
  <c r="BO27" i="66"/>
  <c r="BJ28" i="66"/>
  <c r="BK28" i="66"/>
  <c r="BL28" i="66"/>
  <c r="BM28" i="66"/>
  <c r="BN28" i="66"/>
  <c r="BO28" i="66"/>
  <c r="BJ34" i="66"/>
  <c r="BK34" i="66"/>
  <c r="BL34" i="66"/>
  <c r="BM34" i="66"/>
  <c r="BN34" i="66"/>
  <c r="BO34" i="66"/>
  <c r="BJ35" i="66"/>
  <c r="BK35" i="66"/>
  <c r="BL35" i="66"/>
  <c r="BM35" i="66"/>
  <c r="BN35" i="66"/>
  <c r="BO35" i="66"/>
  <c r="BJ36" i="66"/>
  <c r="BK36" i="66"/>
  <c r="BL36" i="66"/>
  <c r="BM36" i="66"/>
  <c r="BN36" i="66"/>
  <c r="BO36" i="66"/>
  <c r="BJ37" i="66"/>
  <c r="BK37" i="66"/>
  <c r="BL37" i="66"/>
  <c r="BM37" i="66"/>
  <c r="BN37" i="66"/>
  <c r="BO37" i="66"/>
  <c r="BJ38" i="66"/>
  <c r="BK38" i="66"/>
  <c r="BL38" i="66"/>
  <c r="BM38" i="66"/>
  <c r="BN38" i="66"/>
  <c r="BO38" i="66"/>
  <c r="BJ39" i="66"/>
  <c r="BK39" i="66"/>
  <c r="BL39" i="66"/>
  <c r="BM39" i="66"/>
  <c r="BN39" i="66"/>
  <c r="BO39" i="66"/>
  <c r="BJ45" i="66"/>
  <c r="BK45" i="66"/>
  <c r="BL45" i="66"/>
  <c r="BM45" i="66"/>
  <c r="BN45" i="66"/>
  <c r="BO45" i="66"/>
  <c r="BJ46" i="66"/>
  <c r="BK46" i="66"/>
  <c r="BL46" i="66"/>
  <c r="BM46" i="66"/>
  <c r="BN46" i="66"/>
  <c r="BO46" i="66"/>
  <c r="BJ47" i="66"/>
  <c r="BK47" i="66"/>
  <c r="BL47" i="66"/>
  <c r="BM47" i="66"/>
  <c r="BN47" i="66"/>
  <c r="BO47" i="66"/>
  <c r="BJ48" i="66"/>
  <c r="BK48" i="66"/>
  <c r="BL48" i="66"/>
  <c r="BM48" i="66"/>
  <c r="BN48" i="66"/>
  <c r="BO48" i="66"/>
  <c r="BJ49" i="66"/>
  <c r="BK49" i="66"/>
  <c r="BL49" i="66"/>
  <c r="BM49" i="66"/>
  <c r="BN49" i="66"/>
  <c r="BO49" i="66"/>
  <c r="BJ50" i="66"/>
  <c r="BK50" i="66"/>
  <c r="BL50" i="66"/>
  <c r="BM50" i="66"/>
  <c r="BN50" i="66"/>
  <c r="BO50" i="66"/>
  <c r="BJ56" i="66"/>
  <c r="BK56" i="66"/>
  <c r="BL56" i="66"/>
  <c r="BM56" i="66"/>
  <c r="BN56" i="66"/>
  <c r="BO56" i="66"/>
  <c r="BJ57" i="66"/>
  <c r="BK57" i="66"/>
  <c r="BL57" i="66"/>
  <c r="BM57" i="66"/>
  <c r="BN57" i="66"/>
  <c r="BO57" i="66"/>
  <c r="BJ58" i="66"/>
  <c r="BK58" i="66"/>
  <c r="BL58" i="66"/>
  <c r="BM58" i="66"/>
  <c r="BN58" i="66"/>
  <c r="BO58" i="66"/>
  <c r="BJ59" i="66"/>
  <c r="BK59" i="66"/>
  <c r="BL59" i="66"/>
  <c r="BM59" i="66"/>
  <c r="BN59" i="66"/>
  <c r="BO59" i="66"/>
  <c r="BJ60" i="66"/>
  <c r="BK60" i="66"/>
  <c r="BL60" i="66"/>
  <c r="BM60" i="66"/>
  <c r="BN60" i="66"/>
  <c r="BO60" i="66"/>
  <c r="BJ61" i="66"/>
  <c r="BK61" i="66"/>
  <c r="BL61" i="66"/>
  <c r="BM61" i="66"/>
  <c r="BN61" i="66"/>
  <c r="BO61" i="66"/>
  <c r="BJ67" i="66"/>
  <c r="BK67" i="66"/>
  <c r="BL67" i="66"/>
  <c r="BM67" i="66"/>
  <c r="BN67" i="66"/>
  <c r="BO67" i="66"/>
  <c r="BJ68" i="66"/>
  <c r="BK68" i="66"/>
  <c r="BL68" i="66"/>
  <c r="BM68" i="66"/>
  <c r="BN68" i="66"/>
  <c r="BO68" i="66"/>
  <c r="BJ69" i="66"/>
  <c r="BK69" i="66"/>
  <c r="BL69" i="66"/>
  <c r="BM69" i="66"/>
  <c r="BN69" i="66"/>
  <c r="BO69" i="66"/>
  <c r="BJ70" i="66"/>
  <c r="BK70" i="66"/>
  <c r="BL70" i="66"/>
  <c r="BM70" i="66"/>
  <c r="BN70" i="66"/>
  <c r="BO70" i="66"/>
  <c r="BJ71" i="66"/>
  <c r="BK71" i="66"/>
  <c r="BL71" i="66"/>
  <c r="BM71" i="66"/>
  <c r="BN71" i="66"/>
  <c r="BO71" i="66"/>
  <c r="BJ72" i="66"/>
  <c r="BK72" i="66"/>
  <c r="BL72" i="66"/>
  <c r="BM72" i="66"/>
  <c r="BN72" i="66"/>
  <c r="BO72" i="66"/>
  <c r="BJ78" i="66"/>
  <c r="BK78" i="66"/>
  <c r="BL78" i="66"/>
  <c r="BM78" i="66"/>
  <c r="BN78" i="66"/>
  <c r="BO78" i="66"/>
  <c r="BJ79" i="66"/>
  <c r="BK79" i="66"/>
  <c r="BL79" i="66"/>
  <c r="BM79" i="66"/>
  <c r="BN79" i="66"/>
  <c r="BO79" i="66"/>
  <c r="BJ80" i="66"/>
  <c r="BK80" i="66"/>
  <c r="BL80" i="66"/>
  <c r="BM80" i="66"/>
  <c r="BN80" i="66"/>
  <c r="BO80" i="66"/>
  <c r="BJ81" i="66"/>
  <c r="BK81" i="66"/>
  <c r="BL81" i="66"/>
  <c r="BM81" i="66"/>
  <c r="BN81" i="66"/>
  <c r="BO81" i="66"/>
  <c r="BJ82" i="66"/>
  <c r="BK82" i="66"/>
  <c r="BL82" i="66"/>
  <c r="BM82" i="66"/>
  <c r="BN82" i="66"/>
  <c r="BO82" i="66"/>
  <c r="BJ83" i="66"/>
  <c r="BK83" i="66"/>
  <c r="BL83" i="66"/>
  <c r="BM83" i="66"/>
  <c r="BN83" i="66"/>
  <c r="BO83" i="66"/>
  <c r="BJ89" i="66"/>
  <c r="BK89" i="66"/>
  <c r="BL89" i="66"/>
  <c r="BM89" i="66"/>
  <c r="BN89" i="66"/>
  <c r="BO89" i="66"/>
  <c r="BP89" i="66" s="1"/>
  <c r="BJ90" i="66"/>
  <c r="BK90" i="66"/>
  <c r="BL90" i="66"/>
  <c r="BM90" i="66"/>
  <c r="BN90" i="66"/>
  <c r="BO90" i="66"/>
  <c r="BJ91" i="66"/>
  <c r="BK91" i="66"/>
  <c r="BL91" i="66"/>
  <c r="BM91" i="66"/>
  <c r="BN91" i="66"/>
  <c r="BO91" i="66"/>
  <c r="BJ92" i="66"/>
  <c r="BK92" i="66"/>
  <c r="BL92" i="66"/>
  <c r="BM92" i="66"/>
  <c r="BN92" i="66"/>
  <c r="BO92" i="66"/>
  <c r="BJ93" i="66"/>
  <c r="BK93" i="66"/>
  <c r="BL93" i="66"/>
  <c r="BM93" i="66"/>
  <c r="BN93" i="66"/>
  <c r="BO93" i="66"/>
  <c r="BJ94" i="66"/>
  <c r="BK94" i="66"/>
  <c r="BL94" i="66"/>
  <c r="BM94" i="66"/>
  <c r="BN94" i="66"/>
  <c r="BO94" i="66"/>
  <c r="M12" i="1"/>
  <c r="M14" i="1"/>
  <c r="M16" i="1"/>
  <c r="N12" i="1"/>
  <c r="N15" i="1"/>
  <c r="N17" i="1"/>
  <c r="O13" i="1"/>
  <c r="O14" i="1"/>
  <c r="O17" i="1"/>
  <c r="P13" i="1"/>
  <c r="P15" i="1"/>
  <c r="P16" i="1"/>
  <c r="Q12" i="1"/>
  <c r="Q14" i="1"/>
  <c r="Q16" i="1"/>
  <c r="U12" i="1"/>
  <c r="U14" i="1"/>
  <c r="U16" i="1"/>
  <c r="R12" i="1"/>
  <c r="R15" i="1"/>
  <c r="R17" i="1"/>
  <c r="V12" i="1"/>
  <c r="V15" i="1"/>
  <c r="V17" i="1"/>
  <c r="S13" i="1"/>
  <c r="S14" i="1"/>
  <c r="S17" i="1"/>
  <c r="W13" i="1"/>
  <c r="W14" i="1"/>
  <c r="W17" i="1"/>
  <c r="T13" i="1"/>
  <c r="T15" i="1"/>
  <c r="T16" i="1"/>
  <c r="X13" i="1"/>
  <c r="X15" i="1"/>
  <c r="X16" i="1"/>
  <c r="AI14" i="1"/>
  <c r="AT14" i="1" s="1"/>
  <c r="AI13" i="1"/>
  <c r="AT13" i="1" s="1"/>
  <c r="E34" i="30"/>
  <c r="E56" i="30"/>
  <c r="E50" i="30"/>
  <c r="E43" i="30"/>
  <c r="E31" i="30"/>
  <c r="E39" i="30"/>
  <c r="E20" i="30"/>
  <c r="E30" i="30"/>
  <c r="E55" i="30"/>
  <c r="E54" i="30"/>
  <c r="E53" i="30"/>
  <c r="E10" i="30"/>
  <c r="E48" i="30"/>
  <c r="E40" i="30"/>
  <c r="E52" i="30"/>
  <c r="E12" i="30"/>
  <c r="E23" i="30"/>
  <c r="E51" i="30"/>
  <c r="E49" i="30"/>
  <c r="E14" i="30"/>
  <c r="E47" i="30"/>
  <c r="E46" i="30"/>
  <c r="E37" i="30"/>
  <c r="E45" i="30"/>
  <c r="E32" i="30"/>
  <c r="E25" i="30"/>
  <c r="E44" i="30"/>
  <c r="E24" i="30"/>
  <c r="E35" i="30"/>
  <c r="E42" i="30"/>
  <c r="E11" i="30"/>
  <c r="E41" i="30"/>
  <c r="E17" i="30"/>
  <c r="E38" i="30"/>
  <c r="E22" i="30"/>
  <c r="E9" i="30"/>
  <c r="E36" i="30"/>
  <c r="E21" i="30"/>
  <c r="E33" i="30"/>
  <c r="E15" i="30"/>
  <c r="E13" i="30"/>
  <c r="E16" i="30"/>
  <c r="E26" i="30"/>
  <c r="E29" i="30"/>
  <c r="E28" i="30"/>
  <c r="E27" i="30"/>
  <c r="E7" i="30"/>
  <c r="E19" i="30"/>
  <c r="E8" i="30"/>
  <c r="E18" i="30"/>
  <c r="AI15" i="1"/>
  <c r="AT15" i="1" s="1"/>
  <c r="AI12" i="1"/>
  <c r="AT12" i="1"/>
  <c r="H25" i="66"/>
  <c r="CM66" i="66"/>
  <c r="CM65" i="66"/>
  <c r="CM60" i="66"/>
  <c r="CM59" i="66"/>
  <c r="CH71" i="66"/>
  <c r="CH70" i="66"/>
  <c r="CH55" i="66"/>
  <c r="CH54" i="66"/>
  <c r="CC75" i="66"/>
  <c r="CC74" i="66"/>
  <c r="CC67" i="66"/>
  <c r="CC66" i="66"/>
  <c r="CC59" i="66"/>
  <c r="CC58" i="66"/>
  <c r="CC51" i="66"/>
  <c r="CC50" i="66"/>
  <c r="BV77" i="66"/>
  <c r="BV76" i="66"/>
  <c r="BV73" i="66"/>
  <c r="BV72" i="66"/>
  <c r="BV69" i="66"/>
  <c r="BV68" i="66"/>
  <c r="BV65" i="66"/>
  <c r="BV64" i="66"/>
  <c r="BV61" i="66"/>
  <c r="BV60" i="66"/>
  <c r="BV57" i="66"/>
  <c r="BV56" i="66"/>
  <c r="BV53" i="66"/>
  <c r="BV52" i="66"/>
  <c r="BV49" i="66"/>
  <c r="BV48" i="66"/>
  <c r="C14" i="66"/>
  <c r="H14" i="66"/>
  <c r="C15" i="66"/>
  <c r="H15" i="66"/>
  <c r="C16" i="66"/>
  <c r="H16" i="66"/>
  <c r="C17" i="66"/>
  <c r="H17" i="66"/>
  <c r="C25" i="66"/>
  <c r="C26" i="66"/>
  <c r="H26" i="66"/>
  <c r="C27" i="66"/>
  <c r="H27" i="66"/>
  <c r="C28" i="66"/>
  <c r="H28" i="66"/>
  <c r="C36" i="66"/>
  <c r="H36" i="66"/>
  <c r="C37" i="66"/>
  <c r="H37" i="66"/>
  <c r="C38" i="66"/>
  <c r="H38" i="66"/>
  <c r="C39" i="66"/>
  <c r="H39" i="66"/>
  <c r="C47" i="66"/>
  <c r="H47" i="66"/>
  <c r="C48" i="66"/>
  <c r="H48" i="66"/>
  <c r="C49" i="66"/>
  <c r="H49" i="66"/>
  <c r="C50" i="66"/>
  <c r="H50" i="66"/>
  <c r="C58" i="66"/>
  <c r="H58" i="66"/>
  <c r="C59" i="66"/>
  <c r="H59" i="66"/>
  <c r="C60" i="66"/>
  <c r="H60" i="66"/>
  <c r="C61" i="66"/>
  <c r="H61" i="66"/>
  <c r="C69" i="66"/>
  <c r="H69" i="66"/>
  <c r="C70" i="66"/>
  <c r="H70" i="66"/>
  <c r="C71" i="66"/>
  <c r="H71" i="66"/>
  <c r="C72" i="66"/>
  <c r="H72" i="66"/>
  <c r="C80" i="66"/>
  <c r="H80" i="66"/>
  <c r="C81" i="66"/>
  <c r="H81" i="66"/>
  <c r="C82" i="66"/>
  <c r="H82" i="66"/>
  <c r="C83" i="66"/>
  <c r="H83" i="66"/>
  <c r="C91" i="66"/>
  <c r="H91" i="66"/>
  <c r="C92" i="66"/>
  <c r="H92" i="66"/>
  <c r="C93" i="66"/>
  <c r="H93" i="66"/>
  <c r="C94" i="66"/>
  <c r="H94" i="66"/>
  <c r="L94" i="1"/>
  <c r="L93" i="1"/>
  <c r="L92" i="1"/>
  <c r="L91" i="1"/>
  <c r="L90" i="1"/>
  <c r="L89" i="1"/>
  <c r="H94" i="1"/>
  <c r="C94" i="1"/>
  <c r="H93" i="1"/>
  <c r="C93" i="1"/>
  <c r="H92" i="1"/>
  <c r="C92" i="1"/>
  <c r="H91" i="1"/>
  <c r="C91" i="1"/>
  <c r="L83" i="1"/>
  <c r="H83" i="1"/>
  <c r="C83" i="1"/>
  <c r="L82" i="1"/>
  <c r="H82" i="1"/>
  <c r="C82" i="1"/>
  <c r="L81" i="1"/>
  <c r="H81" i="1"/>
  <c r="C81" i="1"/>
  <c r="L80" i="1"/>
  <c r="H80" i="1"/>
  <c r="C80" i="1"/>
  <c r="L79" i="1"/>
  <c r="L78" i="1"/>
  <c r="L72" i="1"/>
  <c r="H72" i="1"/>
  <c r="C72" i="1"/>
  <c r="L71" i="1"/>
  <c r="H71" i="1"/>
  <c r="C71" i="1"/>
  <c r="L70" i="1"/>
  <c r="H70" i="1"/>
  <c r="C70" i="1"/>
  <c r="L69" i="1"/>
  <c r="H69" i="1"/>
  <c r="C69" i="1"/>
  <c r="L68" i="1"/>
  <c r="L67" i="1"/>
  <c r="L61" i="1"/>
  <c r="H61" i="1"/>
  <c r="C61" i="1"/>
  <c r="L60" i="1"/>
  <c r="H60" i="1"/>
  <c r="C60" i="1"/>
  <c r="L59" i="1"/>
  <c r="H59" i="1"/>
  <c r="C59" i="1"/>
  <c r="L58" i="1"/>
  <c r="H58" i="1"/>
  <c r="C58" i="1"/>
  <c r="L57" i="1"/>
  <c r="L56" i="1"/>
  <c r="C14" i="1"/>
  <c r="H14" i="1"/>
  <c r="C15" i="1"/>
  <c r="H15" i="1"/>
  <c r="C16" i="1"/>
  <c r="H16" i="1"/>
  <c r="C17" i="1"/>
  <c r="H17" i="1"/>
  <c r="C25" i="1"/>
  <c r="H25" i="1"/>
  <c r="C26" i="1"/>
  <c r="H26" i="1"/>
  <c r="C27" i="1"/>
  <c r="H27" i="1"/>
  <c r="C28" i="1"/>
  <c r="H28" i="1"/>
  <c r="C36" i="1"/>
  <c r="H36" i="1"/>
  <c r="C37" i="1"/>
  <c r="H37" i="1"/>
  <c r="C38" i="1"/>
  <c r="H38" i="1"/>
  <c r="C39" i="1"/>
  <c r="H39" i="1"/>
  <c r="C47" i="1"/>
  <c r="H47" i="1"/>
  <c r="C48" i="1"/>
  <c r="H48" i="1"/>
  <c r="C49" i="1"/>
  <c r="H49" i="1"/>
  <c r="C50" i="1"/>
  <c r="H50" i="1"/>
  <c r="L12" i="1"/>
  <c r="L13" i="1"/>
  <c r="L14" i="1"/>
  <c r="L15" i="1"/>
  <c r="L16" i="1"/>
  <c r="L17" i="1"/>
  <c r="L23" i="1"/>
  <c r="L24" i="1"/>
  <c r="L25" i="1"/>
  <c r="L26" i="1"/>
  <c r="L27" i="1"/>
  <c r="L28" i="1"/>
  <c r="L34" i="1"/>
  <c r="L35" i="1"/>
  <c r="L36" i="1"/>
  <c r="L37" i="1"/>
  <c r="L38" i="1"/>
  <c r="L39" i="1"/>
  <c r="L45" i="1"/>
  <c r="L46" i="1"/>
  <c r="L47" i="1"/>
  <c r="L48" i="1"/>
  <c r="L49" i="1"/>
  <c r="L50" i="1"/>
  <c r="AQ11" i="1"/>
  <c r="AP11" i="1"/>
  <c r="AO11" i="1"/>
  <c r="AN11" i="1"/>
  <c r="AO16" i="66" l="1"/>
  <c r="AR13" i="66" s="1"/>
  <c r="AQ16" i="66"/>
  <c r="AR15" i="66" s="1"/>
  <c r="AP38" i="66"/>
  <c r="AR36" i="66" s="1"/>
  <c r="AN38" i="66"/>
  <c r="AR34" i="66" s="1"/>
  <c r="AP60" i="66"/>
  <c r="AR58" i="66" s="1"/>
  <c r="AN60" i="66"/>
  <c r="AR56" i="66" s="1"/>
  <c r="AP82" i="66"/>
  <c r="AR80" i="66" s="1"/>
  <c r="AN82" i="66"/>
  <c r="AR78" i="66" s="1"/>
  <c r="AS90" i="200"/>
  <c r="AR94" i="200"/>
  <c r="C95" i="200" s="1"/>
  <c r="AS91" i="200"/>
  <c r="AS25" i="200"/>
  <c r="AS34" i="199"/>
  <c r="AS36" i="200"/>
  <c r="AS24" i="200"/>
  <c r="AR50" i="248"/>
  <c r="AS45" i="248"/>
  <c r="BG48" i="249"/>
  <c r="BD48" i="249"/>
  <c r="BE47" i="249"/>
  <c r="BB47" i="249"/>
  <c r="BG46" i="249"/>
  <c r="BD46" i="249"/>
  <c r="BE45" i="249"/>
  <c r="BB45" i="249"/>
  <c r="BE48" i="249"/>
  <c r="BB48" i="249"/>
  <c r="BG47" i="249"/>
  <c r="BD47" i="249"/>
  <c r="BE46" i="249"/>
  <c r="BB46" i="249"/>
  <c r="BG45" i="249"/>
  <c r="BD45" i="249"/>
  <c r="BE34" i="249"/>
  <c r="BB34" i="249"/>
  <c r="BG34" i="249"/>
  <c r="BD34" i="249"/>
  <c r="BE78" i="241"/>
  <c r="BB78" i="241"/>
  <c r="BG78" i="241"/>
  <c r="BD78" i="241"/>
  <c r="BE34" i="242"/>
  <c r="BB34" i="242"/>
  <c r="BG34" i="242"/>
  <c r="BD34" i="242"/>
  <c r="BE70" i="242"/>
  <c r="BB70" i="242"/>
  <c r="BG69" i="242"/>
  <c r="BD69" i="242"/>
  <c r="BG68" i="242"/>
  <c r="BD68" i="242"/>
  <c r="BE67" i="242"/>
  <c r="BB67" i="242"/>
  <c r="BG70" i="242"/>
  <c r="BD70" i="242"/>
  <c r="BE69" i="242"/>
  <c r="BB69" i="242"/>
  <c r="BE68" i="242"/>
  <c r="BB68" i="242"/>
  <c r="BG67" i="242"/>
  <c r="BD67" i="242"/>
  <c r="BG26" i="244"/>
  <c r="BD26" i="244"/>
  <c r="BG25" i="244"/>
  <c r="BD25" i="244"/>
  <c r="BE24" i="244"/>
  <c r="BB24" i="244"/>
  <c r="BE23" i="244"/>
  <c r="BB23" i="244"/>
  <c r="BE26" i="244"/>
  <c r="BB26" i="244"/>
  <c r="BE25" i="244"/>
  <c r="BB25" i="244"/>
  <c r="BG24" i="244"/>
  <c r="BD24" i="244"/>
  <c r="BG23" i="244"/>
  <c r="BD23" i="244"/>
  <c r="AS47" i="240"/>
  <c r="AS57" i="240"/>
  <c r="BG67" i="243"/>
  <c r="BD67" i="243"/>
  <c r="BE67" i="243"/>
  <c r="BB67" i="243"/>
  <c r="AS47" i="244"/>
  <c r="AS57" i="244"/>
  <c r="AS69" i="244"/>
  <c r="AR39" i="246"/>
  <c r="AS15" i="246"/>
  <c r="AS36" i="246"/>
  <c r="BG56" i="248"/>
  <c r="BD56" i="248"/>
  <c r="BE56" i="248"/>
  <c r="BB56" i="248"/>
  <c r="AS79" i="248"/>
  <c r="AR39" i="243"/>
  <c r="AR72" i="244"/>
  <c r="AS89" i="243"/>
  <c r="AR94" i="243"/>
  <c r="AS15" i="244"/>
  <c r="AS36" i="244"/>
  <c r="AR72" i="246"/>
  <c r="AS46" i="248"/>
  <c r="AS56" i="240"/>
  <c r="AS36" i="241"/>
  <c r="AS34" i="241"/>
  <c r="AS37" i="241"/>
  <c r="BE89" i="241"/>
  <c r="BB89" i="241"/>
  <c r="BG89" i="241"/>
  <c r="BD89" i="241"/>
  <c r="AS57" i="242"/>
  <c r="AR61" i="244"/>
  <c r="AR83" i="245"/>
  <c r="AR28" i="248"/>
  <c r="AS23" i="248"/>
  <c r="BE67" i="248"/>
  <c r="BB67" i="248"/>
  <c r="BG67" i="248"/>
  <c r="BD67" i="248"/>
  <c r="AR83" i="240"/>
  <c r="AP71" i="241"/>
  <c r="AR69" i="241" s="1"/>
  <c r="AS69" i="241" s="1"/>
  <c r="AR83" i="242"/>
  <c r="AS79" i="241"/>
  <c r="BE81" i="241" s="1"/>
  <c r="AS48" i="242"/>
  <c r="AS79" i="244"/>
  <c r="AS48" i="245"/>
  <c r="AS68" i="243"/>
  <c r="BG70" i="243" s="1"/>
  <c r="AS91" i="243"/>
  <c r="AS81" i="244"/>
  <c r="AR17" i="245"/>
  <c r="AS12" i="245"/>
  <c r="AS69" i="246"/>
  <c r="AR83" i="248"/>
  <c r="AS78" i="248"/>
  <c r="AS36" i="249"/>
  <c r="BE37" i="249" s="1"/>
  <c r="AR72" i="247"/>
  <c r="AS67" i="247"/>
  <c r="AS26" i="247"/>
  <c r="AS14" i="240"/>
  <c r="AR39" i="240"/>
  <c r="AS34" i="240"/>
  <c r="AR72" i="241"/>
  <c r="AS67" i="241"/>
  <c r="AS90" i="242"/>
  <c r="AS37" i="243"/>
  <c r="AR28" i="242"/>
  <c r="AS23" i="242"/>
  <c r="AS45" i="243"/>
  <c r="AR50" i="243"/>
  <c r="AS91" i="244"/>
  <c r="AS13" i="245"/>
  <c r="AS35" i="245"/>
  <c r="AR50" i="245"/>
  <c r="AS45" i="245"/>
  <c r="AS14" i="246"/>
  <c r="AS45" i="246"/>
  <c r="AR50" i="246"/>
  <c r="AS80" i="246"/>
  <c r="AS47" i="247"/>
  <c r="AS36" i="247"/>
  <c r="AS89" i="247"/>
  <c r="AR94" i="247"/>
  <c r="AS15" i="248"/>
  <c r="AS24" i="248"/>
  <c r="AS92" i="249"/>
  <c r="AS59" i="241"/>
  <c r="AR39" i="244"/>
  <c r="AS34" i="244"/>
  <c r="AS92" i="243"/>
  <c r="AS58" i="245"/>
  <c r="AR83" i="247"/>
  <c r="AS78" i="247"/>
  <c r="AS45" i="241"/>
  <c r="AR50" i="241"/>
  <c r="AS13" i="241"/>
  <c r="AS25" i="241"/>
  <c r="AS81" i="241"/>
  <c r="AR17" i="242"/>
  <c r="AS12" i="242"/>
  <c r="AR83" i="243"/>
  <c r="AS78" i="243"/>
  <c r="AS13" i="242"/>
  <c r="AS35" i="242"/>
  <c r="BE37" i="242" s="1"/>
  <c r="AR50" i="242"/>
  <c r="AS45" i="242"/>
  <c r="AS14" i="245"/>
  <c r="AR39" i="245"/>
  <c r="AS34" i="245"/>
  <c r="AS90" i="245"/>
  <c r="AS46" i="246"/>
  <c r="AR28" i="246"/>
  <c r="AS23" i="246"/>
  <c r="AR28" i="247"/>
  <c r="AS23" i="247"/>
  <c r="AS57" i="248"/>
  <c r="BE59" i="248" s="1"/>
  <c r="AR39" i="248"/>
  <c r="AS34" i="248"/>
  <c r="AS81" i="248"/>
  <c r="AR17" i="249"/>
  <c r="AS12" i="249"/>
  <c r="AS79" i="249"/>
  <c r="AS24" i="240"/>
  <c r="AS90" i="240"/>
  <c r="AS26" i="241"/>
  <c r="AS58" i="240"/>
  <c r="AS80" i="243"/>
  <c r="AS70" i="241"/>
  <c r="AS37" i="246"/>
  <c r="AS57" i="246"/>
  <c r="AS58" i="247"/>
  <c r="AS69" i="247"/>
  <c r="AS70" i="248"/>
  <c r="BG70" i="248" s="1"/>
  <c r="AS91" i="248"/>
  <c r="AR50" i="240"/>
  <c r="AS45" i="240"/>
  <c r="BE59" i="242"/>
  <c r="BB59" i="242"/>
  <c r="BG58" i="242"/>
  <c r="BD58" i="242"/>
  <c r="BE57" i="242"/>
  <c r="BB57" i="242"/>
  <c r="BG56" i="242"/>
  <c r="BD56" i="242"/>
  <c r="BG59" i="242"/>
  <c r="BD59" i="242"/>
  <c r="BE58" i="242"/>
  <c r="BB58" i="242"/>
  <c r="BG57" i="242"/>
  <c r="BD57" i="242"/>
  <c r="BE56" i="242"/>
  <c r="BB56" i="242"/>
  <c r="AS89" i="242"/>
  <c r="AR94" i="242"/>
  <c r="BG15" i="244"/>
  <c r="BD15" i="244"/>
  <c r="BG14" i="244"/>
  <c r="BD14" i="244"/>
  <c r="BG13" i="244"/>
  <c r="BD13" i="244"/>
  <c r="BG12" i="244"/>
  <c r="BD12" i="244"/>
  <c r="BE15" i="244"/>
  <c r="BB15" i="244"/>
  <c r="BE14" i="244"/>
  <c r="BB14" i="244"/>
  <c r="BE13" i="244"/>
  <c r="BB13" i="244"/>
  <c r="BE12" i="244"/>
  <c r="BB12" i="244"/>
  <c r="AS59" i="244"/>
  <c r="AS46" i="245"/>
  <c r="BE89" i="244"/>
  <c r="BB89" i="244"/>
  <c r="BG89" i="244"/>
  <c r="BD89" i="244"/>
  <c r="AS57" i="245"/>
  <c r="BG37" i="246"/>
  <c r="BD37" i="246"/>
  <c r="BG36" i="246"/>
  <c r="BD36" i="246"/>
  <c r="BG35" i="246"/>
  <c r="BD35" i="246"/>
  <c r="BG34" i="246"/>
  <c r="BD34" i="246"/>
  <c r="BE37" i="246"/>
  <c r="BB37" i="246"/>
  <c r="BE36" i="246"/>
  <c r="BB36" i="246"/>
  <c r="BE35" i="246"/>
  <c r="BB35" i="246"/>
  <c r="BE34" i="246"/>
  <c r="BB34" i="246"/>
  <c r="BE78" i="249"/>
  <c r="BB78" i="249"/>
  <c r="BG78" i="249"/>
  <c r="BD78" i="249"/>
  <c r="BE89" i="249"/>
  <c r="BB89" i="249"/>
  <c r="BG89" i="249"/>
  <c r="BD89" i="249"/>
  <c r="AR28" i="240"/>
  <c r="AS23" i="240"/>
  <c r="AS34" i="243"/>
  <c r="AS67" i="244"/>
  <c r="AS67" i="246"/>
  <c r="BG15" i="248"/>
  <c r="BD15" i="248"/>
  <c r="BG14" i="248"/>
  <c r="BD14" i="248"/>
  <c r="BG13" i="248"/>
  <c r="BD13" i="248"/>
  <c r="BG12" i="248"/>
  <c r="BD12" i="248"/>
  <c r="BE15" i="248"/>
  <c r="BB15" i="248"/>
  <c r="BE14" i="248"/>
  <c r="BB14" i="248"/>
  <c r="BE13" i="248"/>
  <c r="BB13" i="248"/>
  <c r="BE12" i="248"/>
  <c r="BB12" i="248"/>
  <c r="AR61" i="240"/>
  <c r="AR39" i="241"/>
  <c r="AS47" i="241"/>
  <c r="BG26" i="243"/>
  <c r="BD26" i="243"/>
  <c r="BG25" i="243"/>
  <c r="BD25" i="243"/>
  <c r="BE24" i="243"/>
  <c r="BB24" i="243"/>
  <c r="BE23" i="243"/>
  <c r="BB23" i="243"/>
  <c r="BE26" i="243"/>
  <c r="BB26" i="243"/>
  <c r="BE25" i="243"/>
  <c r="BB25" i="243"/>
  <c r="BG24" i="243"/>
  <c r="BD24" i="243"/>
  <c r="BG23" i="243"/>
  <c r="BD23" i="243"/>
  <c r="AS56" i="244"/>
  <c r="BG81" i="245"/>
  <c r="BD81" i="245"/>
  <c r="BE80" i="245"/>
  <c r="BB80" i="245"/>
  <c r="BE79" i="245"/>
  <c r="BB79" i="245"/>
  <c r="BG78" i="245"/>
  <c r="BD78" i="245"/>
  <c r="BE81" i="245"/>
  <c r="BB81" i="245"/>
  <c r="BG80" i="245"/>
  <c r="BD80" i="245"/>
  <c r="BG79" i="245"/>
  <c r="BD79" i="245"/>
  <c r="BE78" i="245"/>
  <c r="BB78" i="245"/>
  <c r="BE81" i="246"/>
  <c r="BB81" i="246"/>
  <c r="BG80" i="246"/>
  <c r="BD80" i="246"/>
  <c r="BG79" i="246"/>
  <c r="BD79" i="246"/>
  <c r="BE78" i="246"/>
  <c r="BB78" i="246"/>
  <c r="BG81" i="246"/>
  <c r="BD81" i="246"/>
  <c r="BE80" i="246"/>
  <c r="BB80" i="246"/>
  <c r="BE79" i="246"/>
  <c r="BB79" i="246"/>
  <c r="BG78" i="246"/>
  <c r="BD78" i="246"/>
  <c r="AR17" i="247"/>
  <c r="AS12" i="247"/>
  <c r="AS47" i="248"/>
  <c r="BG81" i="240"/>
  <c r="BD81" i="240"/>
  <c r="BE80" i="240"/>
  <c r="BB80" i="240"/>
  <c r="BE79" i="240"/>
  <c r="BB79" i="240"/>
  <c r="BG78" i="240"/>
  <c r="BD78" i="240"/>
  <c r="BE81" i="240"/>
  <c r="BB81" i="240"/>
  <c r="BG80" i="240"/>
  <c r="BD80" i="240"/>
  <c r="BG79" i="240"/>
  <c r="BD79" i="240"/>
  <c r="BE78" i="240"/>
  <c r="BB78" i="240"/>
  <c r="AS68" i="241"/>
  <c r="AS78" i="242"/>
  <c r="AS14" i="243"/>
  <c r="AR17" i="240"/>
  <c r="AS12" i="240"/>
  <c r="AS46" i="241"/>
  <c r="AS69" i="243"/>
  <c r="AS46" i="244"/>
  <c r="AR61" i="246"/>
  <c r="AS56" i="246"/>
  <c r="AS68" i="246"/>
  <c r="AR94" i="246"/>
  <c r="AS89" i="246"/>
  <c r="AR94" i="248"/>
  <c r="AS89" i="248"/>
  <c r="AS37" i="249"/>
  <c r="AS13" i="247"/>
  <c r="AR39" i="247"/>
  <c r="AS34" i="247"/>
  <c r="AS25" i="240"/>
  <c r="AR72" i="240"/>
  <c r="AS67" i="240"/>
  <c r="AR28" i="241"/>
  <c r="AS23" i="241"/>
  <c r="AS24" i="242"/>
  <c r="AR17" i="243"/>
  <c r="AS12" i="243"/>
  <c r="AS47" i="243"/>
  <c r="AS92" i="242"/>
  <c r="AS92" i="244"/>
  <c r="BE92" i="244" s="1"/>
  <c r="AS15" i="245"/>
  <c r="AS89" i="245"/>
  <c r="AR94" i="245"/>
  <c r="AS37" i="247"/>
  <c r="AS35" i="247"/>
  <c r="AR50" i="247"/>
  <c r="AS45" i="247"/>
  <c r="AS48" i="248"/>
  <c r="AR72" i="249"/>
  <c r="AS67" i="249"/>
  <c r="AS89" i="240"/>
  <c r="AR94" i="240"/>
  <c r="AR61" i="245"/>
  <c r="AS56" i="245"/>
  <c r="AS45" i="244"/>
  <c r="AR50" i="244"/>
  <c r="AS91" i="246"/>
  <c r="AS58" i="241"/>
  <c r="AR61" i="241"/>
  <c r="AS56" i="241"/>
  <c r="AR61" i="243"/>
  <c r="AS56" i="243"/>
  <c r="AS92" i="241"/>
  <c r="BB92" i="241" s="1"/>
  <c r="AS79" i="243"/>
  <c r="AR83" i="244"/>
  <c r="AS78" i="244"/>
  <c r="AS25" i="245"/>
  <c r="AR72" i="245"/>
  <c r="AS67" i="245"/>
  <c r="AR28" i="245"/>
  <c r="AS23" i="245"/>
  <c r="AS14" i="247"/>
  <c r="AR61" i="247"/>
  <c r="AS56" i="247"/>
  <c r="AS26" i="248"/>
  <c r="AS25" i="248"/>
  <c r="AS90" i="248"/>
  <c r="AR61" i="249"/>
  <c r="AS56" i="249"/>
  <c r="AS80" i="249"/>
  <c r="BB81" i="249" s="1"/>
  <c r="AS46" i="240"/>
  <c r="AR17" i="241"/>
  <c r="AS12" i="241"/>
  <c r="AS46" i="242"/>
  <c r="AR17" i="246"/>
  <c r="AS12" i="246"/>
  <c r="AS47" i="246"/>
  <c r="AS46" i="247"/>
  <c r="AS68" i="247"/>
  <c r="AR28" i="249"/>
  <c r="AS23" i="249"/>
  <c r="AS91" i="249"/>
  <c r="BB92" i="249" s="1"/>
  <c r="BG67" i="232"/>
  <c r="BD67" i="232"/>
  <c r="BE67" i="232"/>
  <c r="BB67" i="232"/>
  <c r="BE56" i="237"/>
  <c r="BB56" i="237"/>
  <c r="BG56" i="237"/>
  <c r="BD56" i="237"/>
  <c r="AR61" i="232"/>
  <c r="AS56" i="232"/>
  <c r="AS81" i="234"/>
  <c r="AR83" i="237"/>
  <c r="AS78" i="237"/>
  <c r="AR72" i="238"/>
  <c r="AS67" i="238"/>
  <c r="AS13" i="231"/>
  <c r="AS35" i="231"/>
  <c r="AR50" i="231"/>
  <c r="AS45" i="231"/>
  <c r="AR28" i="233"/>
  <c r="AS23" i="233"/>
  <c r="AR28" i="239"/>
  <c r="AS23" i="239"/>
  <c r="AR50" i="239"/>
  <c r="AS45" i="239"/>
  <c r="AS69" i="239"/>
  <c r="AR94" i="239"/>
  <c r="AS89" i="239"/>
  <c r="AS14" i="231"/>
  <c r="AR39" i="231"/>
  <c r="AS34" i="231"/>
  <c r="AS81" i="231"/>
  <c r="AR28" i="230"/>
  <c r="AS23" i="230"/>
  <c r="AR39" i="234"/>
  <c r="AS34" i="234"/>
  <c r="AS80" i="234"/>
  <c r="AS80" i="232"/>
  <c r="AS26" i="235"/>
  <c r="AS48" i="236"/>
  <c r="AR61" i="236"/>
  <c r="AS56" i="236"/>
  <c r="AS46" i="238"/>
  <c r="AS26" i="239"/>
  <c r="AS91" i="239"/>
  <c r="AR61" i="231"/>
  <c r="AS56" i="231"/>
  <c r="AR28" i="231"/>
  <c r="AS23" i="231"/>
  <c r="AR39" i="233"/>
  <c r="AS34" i="233"/>
  <c r="AS13" i="233"/>
  <c r="AS35" i="233"/>
  <c r="AR72" i="235"/>
  <c r="AS67" i="235"/>
  <c r="AS37" i="237"/>
  <c r="AR61" i="238"/>
  <c r="AS56" i="238"/>
  <c r="AS80" i="239"/>
  <c r="AS45" i="230"/>
  <c r="AR50" i="230"/>
  <c r="AS26" i="231"/>
  <c r="AS45" i="232"/>
  <c r="AR50" i="232"/>
  <c r="AR83" i="233"/>
  <c r="AS78" i="233"/>
  <c r="AS13" i="234"/>
  <c r="AS35" i="234"/>
  <c r="AR50" i="234"/>
  <c r="AS45" i="234"/>
  <c r="AS13" i="235"/>
  <c r="AS23" i="235"/>
  <c r="AR28" i="235"/>
  <c r="AS56" i="235"/>
  <c r="AR61" i="235"/>
  <c r="AS35" i="236"/>
  <c r="AS80" i="236"/>
  <c r="AS48" i="238"/>
  <c r="AS79" i="238"/>
  <c r="AR39" i="239"/>
  <c r="AS34" i="239"/>
  <c r="AS92" i="235"/>
  <c r="AS91" i="234"/>
  <c r="AS46" i="239"/>
  <c r="AS46" i="230"/>
  <c r="AS90" i="230"/>
  <c r="AR17" i="231"/>
  <c r="AR17" i="236"/>
  <c r="AS36" i="236"/>
  <c r="AS14" i="238"/>
  <c r="AS34" i="238"/>
  <c r="AS70" i="238"/>
  <c r="AS69" i="235"/>
  <c r="AS45" i="237"/>
  <c r="AS91" i="231"/>
  <c r="AS69" i="230"/>
  <c r="AR94" i="230"/>
  <c r="AS46" i="233"/>
  <c r="AS90" i="233"/>
  <c r="AR17" i="234"/>
  <c r="AS34" i="237"/>
  <c r="AS57" i="236"/>
  <c r="AS92" i="237"/>
  <c r="AS36" i="238"/>
  <c r="AS91" i="238"/>
  <c r="AS35" i="239"/>
  <c r="AS56" i="239"/>
  <c r="AS92" i="239"/>
  <c r="AS91" i="230"/>
  <c r="AS90" i="231"/>
  <c r="AR17" i="232"/>
  <c r="AS68" i="231"/>
  <c r="AS81" i="232"/>
  <c r="AS37" i="234"/>
  <c r="AR28" i="234"/>
  <c r="AS23" i="234"/>
  <c r="AS37" i="235"/>
  <c r="AS26" i="236"/>
  <c r="AS12" i="235"/>
  <c r="AS34" i="235"/>
  <c r="AS89" i="236"/>
  <c r="AR94" i="236"/>
  <c r="AS80" i="235"/>
  <c r="AS89" i="237"/>
  <c r="AS90" i="238"/>
  <c r="AS25" i="239"/>
  <c r="AS70" i="239"/>
  <c r="AS25" i="230"/>
  <c r="AR72" i="230"/>
  <c r="AS13" i="232"/>
  <c r="AR83" i="232"/>
  <c r="AS25" i="233"/>
  <c r="AR72" i="233"/>
  <c r="AS46" i="234"/>
  <c r="AR83" i="234"/>
  <c r="AR50" i="233"/>
  <c r="AS58" i="234"/>
  <c r="AS47" i="236"/>
  <c r="AR17" i="237"/>
  <c r="AS12" i="237"/>
  <c r="AS58" i="238"/>
  <c r="AS24" i="230"/>
  <c r="AR83" i="230"/>
  <c r="AS70" i="231"/>
  <c r="AS13" i="230"/>
  <c r="AS35" i="230"/>
  <c r="BG37" i="232"/>
  <c r="BD37" i="232"/>
  <c r="BG36" i="232"/>
  <c r="BD36" i="232"/>
  <c r="BG35" i="232"/>
  <c r="BD35" i="232"/>
  <c r="BG34" i="232"/>
  <c r="BD34" i="232"/>
  <c r="BE37" i="232"/>
  <c r="BB37" i="232"/>
  <c r="BE36" i="232"/>
  <c r="BB36" i="232"/>
  <c r="BE35" i="232"/>
  <c r="BB35" i="232"/>
  <c r="BE34" i="232"/>
  <c r="BB34" i="232"/>
  <c r="AR61" i="233"/>
  <c r="AR61" i="234"/>
  <c r="AS69" i="233"/>
  <c r="AR94" i="233"/>
  <c r="AS89" i="234"/>
  <c r="AS59" i="236"/>
  <c r="AS70" i="235"/>
  <c r="AS37" i="239"/>
  <c r="AS47" i="232"/>
  <c r="AS57" i="232"/>
  <c r="AS79" i="233"/>
  <c r="AS48" i="234"/>
  <c r="AS69" i="234"/>
  <c r="AS34" i="236"/>
  <c r="AS25" i="235"/>
  <c r="AP49" i="235"/>
  <c r="AR47" i="235" s="1"/>
  <c r="AS47" i="235" s="1"/>
  <c r="AS57" i="235"/>
  <c r="AS80" i="237"/>
  <c r="AS67" i="239"/>
  <c r="AS45" i="235"/>
  <c r="AR50" i="235"/>
  <c r="AS46" i="235"/>
  <c r="AR17" i="238"/>
  <c r="AS12" i="238"/>
  <c r="AS36" i="231"/>
  <c r="AS69" i="238"/>
  <c r="AR83" i="239"/>
  <c r="AS78" i="239"/>
  <c r="AR17" i="230"/>
  <c r="AS12" i="230"/>
  <c r="AS47" i="230"/>
  <c r="AR83" i="231"/>
  <c r="AS78" i="231"/>
  <c r="AS46" i="232"/>
  <c r="AS68" i="232"/>
  <c r="BB70" i="232" s="1"/>
  <c r="AR17" i="233"/>
  <c r="AS12" i="233"/>
  <c r="AR72" i="234"/>
  <c r="AS67" i="234"/>
  <c r="AS48" i="233"/>
  <c r="AR28" i="236"/>
  <c r="AS23" i="236"/>
  <c r="AS91" i="237"/>
  <c r="AS59" i="238"/>
  <c r="AR39" i="230"/>
  <c r="AS34" i="230"/>
  <c r="AS89" i="232"/>
  <c r="AR94" i="232"/>
  <c r="AS15" i="233"/>
  <c r="AS36" i="233"/>
  <c r="AR83" i="235"/>
  <c r="AS78" i="235"/>
  <c r="AR83" i="236"/>
  <c r="AS78" i="236"/>
  <c r="AS79" i="239"/>
  <c r="AR61" i="230"/>
  <c r="AS56" i="230"/>
  <c r="AS58" i="230"/>
  <c r="AS58" i="231"/>
  <c r="AS24" i="233"/>
  <c r="AS15" i="234"/>
  <c r="AS36" i="234"/>
  <c r="AS15" i="235"/>
  <c r="AS79" i="236"/>
  <c r="AS91" i="236"/>
  <c r="AS57" i="237"/>
  <c r="BD59" i="237" s="1"/>
  <c r="AS25" i="238"/>
  <c r="AS80" i="238"/>
  <c r="AR94" i="235"/>
  <c r="AS89" i="235"/>
  <c r="AR28" i="238"/>
  <c r="AS23" i="238"/>
  <c r="AR83" i="238"/>
  <c r="AS78" i="238"/>
  <c r="AS12" i="231"/>
  <c r="BE70" i="231"/>
  <c r="BB70" i="231"/>
  <c r="BG69" i="231"/>
  <c r="BD69" i="231"/>
  <c r="BG68" i="231"/>
  <c r="BD68" i="231"/>
  <c r="BE67" i="231"/>
  <c r="BB67" i="231"/>
  <c r="BG70" i="231"/>
  <c r="BD70" i="231"/>
  <c r="BE69" i="231"/>
  <c r="BB69" i="231"/>
  <c r="BE68" i="231"/>
  <c r="BB68" i="231"/>
  <c r="BG67" i="231"/>
  <c r="BD67" i="231"/>
  <c r="AS26" i="234"/>
  <c r="AS12" i="236"/>
  <c r="AS14" i="236"/>
  <c r="AS25" i="236"/>
  <c r="AR61" i="237"/>
  <c r="AS48" i="237"/>
  <c r="AR39" i="238"/>
  <c r="AS58" i="239"/>
  <c r="AR50" i="237"/>
  <c r="AS47" i="237"/>
  <c r="AS68" i="230"/>
  <c r="AS89" i="230"/>
  <c r="AS91" i="232"/>
  <c r="AS81" i="233"/>
  <c r="AS12" i="234"/>
  <c r="AS58" i="233"/>
  <c r="AR50" i="236"/>
  <c r="AS45" i="236"/>
  <c r="AR39" i="237"/>
  <c r="AS58" i="237"/>
  <c r="AS13" i="238"/>
  <c r="AS35" i="238"/>
  <c r="AR50" i="238"/>
  <c r="AS45" i="238"/>
  <c r="AS24" i="239"/>
  <c r="AS36" i="239"/>
  <c r="AR61" i="239"/>
  <c r="AS90" i="239"/>
  <c r="AS59" i="231"/>
  <c r="AS12" i="232"/>
  <c r="BG26" i="232"/>
  <c r="BD26" i="232"/>
  <c r="BG25" i="232"/>
  <c r="BD25" i="232"/>
  <c r="BE24" i="232"/>
  <c r="BB24" i="232"/>
  <c r="BE23" i="232"/>
  <c r="BB23" i="232"/>
  <c r="BE26" i="232"/>
  <c r="BB26" i="232"/>
  <c r="BE25" i="232"/>
  <c r="BB25" i="232"/>
  <c r="BG24" i="232"/>
  <c r="BD24" i="232"/>
  <c r="BG23" i="232"/>
  <c r="BD23" i="232"/>
  <c r="AS48" i="231"/>
  <c r="AS80" i="231"/>
  <c r="AS58" i="232"/>
  <c r="AS91" i="233"/>
  <c r="AS47" i="234"/>
  <c r="AS58" i="235"/>
  <c r="AS90" i="234"/>
  <c r="AR17" i="235"/>
  <c r="AS58" i="236"/>
  <c r="AR39" i="235"/>
  <c r="AS25" i="237"/>
  <c r="BG70" i="237"/>
  <c r="BD70" i="237"/>
  <c r="BE69" i="237"/>
  <c r="BB69" i="237"/>
  <c r="BE68" i="237"/>
  <c r="BB68" i="237"/>
  <c r="BG67" i="237"/>
  <c r="BD67" i="237"/>
  <c r="BE70" i="237"/>
  <c r="BB70" i="237"/>
  <c r="BG69" i="237"/>
  <c r="BD69" i="237"/>
  <c r="BG68" i="237"/>
  <c r="BD68" i="237"/>
  <c r="BE67" i="237"/>
  <c r="BB67" i="237"/>
  <c r="AS24" i="238"/>
  <c r="AR94" i="237"/>
  <c r="BG15" i="239"/>
  <c r="BD15" i="239"/>
  <c r="BG14" i="239"/>
  <c r="BD14" i="239"/>
  <c r="BG13" i="239"/>
  <c r="BD13" i="239"/>
  <c r="BG12" i="239"/>
  <c r="BD12" i="239"/>
  <c r="BE15" i="239"/>
  <c r="BB15" i="239"/>
  <c r="BE14" i="239"/>
  <c r="BB14" i="239"/>
  <c r="BE13" i="239"/>
  <c r="BB13" i="239"/>
  <c r="BE12" i="239"/>
  <c r="BB12" i="239"/>
  <c r="AS48" i="239"/>
  <c r="AS14" i="230"/>
  <c r="AS67" i="230"/>
  <c r="AS24" i="231"/>
  <c r="AR72" i="232"/>
  <c r="AS89" i="231"/>
  <c r="AR94" i="231"/>
  <c r="AS15" i="232"/>
  <c r="AS78" i="232"/>
  <c r="AS14" i="233"/>
  <c r="AS67" i="233"/>
  <c r="AS24" i="234"/>
  <c r="AS78" i="234"/>
  <c r="AS92" i="232"/>
  <c r="AS45" i="233"/>
  <c r="AS79" i="235"/>
  <c r="AS90" i="236"/>
  <c r="AS15" i="237"/>
  <c r="AS68" i="238"/>
  <c r="AS78" i="230"/>
  <c r="AS46" i="231"/>
  <c r="AS59" i="232"/>
  <c r="AS15" i="230"/>
  <c r="AS36" i="230"/>
  <c r="AS56" i="233"/>
  <c r="AS56" i="234"/>
  <c r="AS26" i="233"/>
  <c r="AS68" i="233"/>
  <c r="AS89" i="233"/>
  <c r="AS57" i="234"/>
  <c r="AR94" i="234"/>
  <c r="AP71" i="236"/>
  <c r="AR69" i="236" s="1"/>
  <c r="AS69" i="236" s="1"/>
  <c r="AR28" i="237"/>
  <c r="AS23" i="237"/>
  <c r="AS47" i="239"/>
  <c r="AS81" i="239"/>
  <c r="AS26" i="230"/>
  <c r="AS69" i="232"/>
  <c r="AS80" i="233"/>
  <c r="AS68" i="234"/>
  <c r="AS15" i="236"/>
  <c r="AR39" i="236"/>
  <c r="AS59" i="235"/>
  <c r="AS35" i="237"/>
  <c r="AS79" i="237"/>
  <c r="AS89" i="238"/>
  <c r="AR94" i="238"/>
  <c r="AR72" i="239"/>
  <c r="AS14" i="237"/>
  <c r="AS26" i="237"/>
  <c r="AS57" i="225"/>
  <c r="BE89" i="226"/>
  <c r="BB89" i="226"/>
  <c r="BG89" i="226"/>
  <c r="BD89" i="226"/>
  <c r="AR50" i="221"/>
  <c r="AS45" i="221"/>
  <c r="BE92" i="224"/>
  <c r="BB92" i="224"/>
  <c r="BG91" i="224"/>
  <c r="BD91" i="224"/>
  <c r="BE90" i="224"/>
  <c r="BB90" i="224"/>
  <c r="BE89" i="224"/>
  <c r="BB89" i="224"/>
  <c r="BG92" i="224"/>
  <c r="BD92" i="224"/>
  <c r="BE91" i="224"/>
  <c r="BB91" i="224"/>
  <c r="BG90" i="224"/>
  <c r="BD90" i="224"/>
  <c r="BG89" i="224"/>
  <c r="BD89" i="224"/>
  <c r="BE23" i="227"/>
  <c r="BB23" i="227"/>
  <c r="BG23" i="227"/>
  <c r="BD23" i="227"/>
  <c r="BE56" i="229"/>
  <c r="BB56" i="229"/>
  <c r="BG56" i="229"/>
  <c r="BD56" i="229"/>
  <c r="BG81" i="222"/>
  <c r="BD81" i="222"/>
  <c r="BE80" i="222"/>
  <c r="BB80" i="222"/>
  <c r="BE79" i="222"/>
  <c r="BB79" i="222"/>
  <c r="BG78" i="222"/>
  <c r="BD78" i="222"/>
  <c r="BE81" i="222"/>
  <c r="BB81" i="222"/>
  <c r="BG80" i="222"/>
  <c r="BD80" i="222"/>
  <c r="BG79" i="222"/>
  <c r="BD79" i="222"/>
  <c r="BE78" i="222"/>
  <c r="BB78" i="222"/>
  <c r="AS47" i="223"/>
  <c r="BE12" i="225"/>
  <c r="BB12" i="225"/>
  <c r="BG12" i="225"/>
  <c r="BD12" i="225"/>
  <c r="BE67" i="225"/>
  <c r="BB67" i="225"/>
  <c r="BG67" i="225"/>
  <c r="BD67" i="225"/>
  <c r="AS45" i="226"/>
  <c r="BE56" i="227"/>
  <c r="BB56" i="227"/>
  <c r="BG56" i="227"/>
  <c r="BD56" i="227"/>
  <c r="BG67" i="220"/>
  <c r="BD67" i="220"/>
  <c r="BE67" i="220"/>
  <c r="BB67" i="220"/>
  <c r="AS47" i="224"/>
  <c r="AS89" i="225"/>
  <c r="AR94" i="225"/>
  <c r="AS36" i="227"/>
  <c r="AR39" i="227"/>
  <c r="BG23" i="228"/>
  <c r="BD23" i="228"/>
  <c r="BE23" i="228"/>
  <c r="BB23" i="228"/>
  <c r="AR72" i="229"/>
  <c r="AS78" i="220"/>
  <c r="AR72" i="223"/>
  <c r="AS89" i="222"/>
  <c r="AR94" i="222"/>
  <c r="AS15" i="223"/>
  <c r="AS36" i="223"/>
  <c r="AR61" i="225"/>
  <c r="AR50" i="224"/>
  <c r="AS79" i="224"/>
  <c r="BE89" i="227"/>
  <c r="BB89" i="227"/>
  <c r="BG89" i="227"/>
  <c r="BD89" i="227"/>
  <c r="BG70" i="227"/>
  <c r="BD70" i="227"/>
  <c r="BE69" i="227"/>
  <c r="BB69" i="227"/>
  <c r="BE68" i="227"/>
  <c r="BB68" i="227"/>
  <c r="BG67" i="227"/>
  <c r="BD67" i="227"/>
  <c r="BE70" i="227"/>
  <c r="BB70" i="227"/>
  <c r="BG69" i="227"/>
  <c r="BD69" i="227"/>
  <c r="BG68" i="227"/>
  <c r="BD68" i="227"/>
  <c r="BE67" i="227"/>
  <c r="BB67" i="227"/>
  <c r="AR28" i="221"/>
  <c r="AS23" i="221"/>
  <c r="AS12" i="223"/>
  <c r="AS12" i="226"/>
  <c r="AS46" i="226"/>
  <c r="AS46" i="220"/>
  <c r="AS68" i="220"/>
  <c r="BD70" i="220" s="1"/>
  <c r="AR94" i="220"/>
  <c r="AS89" i="220"/>
  <c r="AS69" i="223"/>
  <c r="AR83" i="224"/>
  <c r="AS78" i="224"/>
  <c r="AS15" i="225"/>
  <c r="AS36" i="225"/>
  <c r="AR50" i="229"/>
  <c r="AS45" i="229"/>
  <c r="AS69" i="229"/>
  <c r="AR94" i="229"/>
  <c r="AS89" i="229"/>
  <c r="AS37" i="220"/>
  <c r="AS24" i="221"/>
  <c r="AS59" i="221"/>
  <c r="AR83" i="221"/>
  <c r="AS78" i="221"/>
  <c r="AS25" i="222"/>
  <c r="AR72" i="222"/>
  <c r="AS67" i="222"/>
  <c r="AR83" i="223"/>
  <c r="AS78" i="223"/>
  <c r="AR28" i="223"/>
  <c r="AS23" i="223"/>
  <c r="AS47" i="225"/>
  <c r="AS26" i="225"/>
  <c r="AS68" i="225"/>
  <c r="BE70" i="225" s="1"/>
  <c r="AS79" i="225"/>
  <c r="AS15" i="226"/>
  <c r="AS36" i="226"/>
  <c r="AS70" i="226"/>
  <c r="AS57" i="227"/>
  <c r="BD59" i="227" s="1"/>
  <c r="AS47" i="227"/>
  <c r="AS81" i="227"/>
  <c r="AR17" i="228"/>
  <c r="AS12" i="228"/>
  <c r="AR72" i="228"/>
  <c r="AR28" i="229"/>
  <c r="AS23" i="229"/>
  <c r="AS91" i="229"/>
  <c r="AR61" i="221"/>
  <c r="AS56" i="221"/>
  <c r="AS58" i="222"/>
  <c r="AR28" i="225"/>
  <c r="AS23" i="225"/>
  <c r="AR39" i="226"/>
  <c r="AS34" i="226"/>
  <c r="AS45" i="227"/>
  <c r="AR50" i="227"/>
  <c r="AS80" i="227"/>
  <c r="AS45" i="228"/>
  <c r="AR50" i="228"/>
  <c r="AS80" i="228"/>
  <c r="AR61" i="220"/>
  <c r="AS56" i="220"/>
  <c r="AS45" i="220"/>
  <c r="AR50" i="220"/>
  <c r="AS26" i="221"/>
  <c r="AS70" i="221"/>
  <c r="AS70" i="222"/>
  <c r="AS24" i="223"/>
  <c r="AS57" i="222"/>
  <c r="AS45" i="223"/>
  <c r="AR50" i="223"/>
  <c r="AS81" i="223"/>
  <c r="AS25" i="224"/>
  <c r="AS24" i="225"/>
  <c r="AS13" i="224"/>
  <c r="AS35" i="224"/>
  <c r="AS58" i="226"/>
  <c r="AS47" i="226"/>
  <c r="AS81" i="226"/>
  <c r="AR17" i="227"/>
  <c r="AS12" i="227"/>
  <c r="AS92" i="227"/>
  <c r="AS15" i="228"/>
  <c r="AR61" i="228"/>
  <c r="AS56" i="228"/>
  <c r="AS57" i="228"/>
  <c r="AR83" i="228"/>
  <c r="AS78" i="228"/>
  <c r="AR72" i="221"/>
  <c r="AS67" i="221"/>
  <c r="AR61" i="222"/>
  <c r="AS56" i="222"/>
  <c r="AR39" i="223"/>
  <c r="AS34" i="223"/>
  <c r="AS79" i="221"/>
  <c r="AS48" i="222"/>
  <c r="AS69" i="222"/>
  <c r="AS59" i="224"/>
  <c r="AS46" i="225"/>
  <c r="AS81" i="225"/>
  <c r="AS59" i="228"/>
  <c r="AS79" i="229"/>
  <c r="BE37" i="221"/>
  <c r="BB37" i="221"/>
  <c r="BE36" i="221"/>
  <c r="BB36" i="221"/>
  <c r="BE35" i="221"/>
  <c r="BB35" i="221"/>
  <c r="BE34" i="221"/>
  <c r="BB34" i="221"/>
  <c r="BG37" i="221"/>
  <c r="BD37" i="221"/>
  <c r="BG36" i="221"/>
  <c r="BD36" i="221"/>
  <c r="BG35" i="221"/>
  <c r="BD35" i="221"/>
  <c r="BG34" i="221"/>
  <c r="BD34" i="221"/>
  <c r="BG59" i="224"/>
  <c r="BD59" i="224"/>
  <c r="BE58" i="224"/>
  <c r="BB58" i="224"/>
  <c r="BG57" i="224"/>
  <c r="BD57" i="224"/>
  <c r="BE56" i="224"/>
  <c r="BB56" i="224"/>
  <c r="BE59" i="224"/>
  <c r="BB59" i="224"/>
  <c r="BG58" i="224"/>
  <c r="BD58" i="224"/>
  <c r="BE57" i="224"/>
  <c r="BB57" i="224"/>
  <c r="BG56" i="224"/>
  <c r="BD56" i="224"/>
  <c r="AS46" i="224"/>
  <c r="BG26" i="224"/>
  <c r="BD26" i="224"/>
  <c r="BG25" i="224"/>
  <c r="BD25" i="224"/>
  <c r="BE24" i="224"/>
  <c r="BB24" i="224"/>
  <c r="BE23" i="224"/>
  <c r="BB23" i="224"/>
  <c r="BE26" i="224"/>
  <c r="BB26" i="224"/>
  <c r="BE25" i="224"/>
  <c r="BB25" i="224"/>
  <c r="BG24" i="224"/>
  <c r="BD24" i="224"/>
  <c r="BG23" i="224"/>
  <c r="BD23" i="224"/>
  <c r="AR50" i="226"/>
  <c r="BG12" i="224"/>
  <c r="BD12" i="224"/>
  <c r="BE12" i="224"/>
  <c r="BB12" i="224"/>
  <c r="AS34" i="227"/>
  <c r="AS67" i="229"/>
  <c r="AR83" i="220"/>
  <c r="BG67" i="223"/>
  <c r="BD67" i="223"/>
  <c r="BE67" i="223"/>
  <c r="BB67" i="223"/>
  <c r="AR50" i="222"/>
  <c r="AS45" i="222"/>
  <c r="BG37" i="224"/>
  <c r="BD37" i="224"/>
  <c r="BG36" i="224"/>
  <c r="BD36" i="224"/>
  <c r="BG35" i="224"/>
  <c r="BD35" i="224"/>
  <c r="BG34" i="224"/>
  <c r="BD34" i="224"/>
  <c r="BE37" i="224"/>
  <c r="BB37" i="224"/>
  <c r="BE36" i="224"/>
  <c r="BB36" i="224"/>
  <c r="BE35" i="224"/>
  <c r="BB35" i="224"/>
  <c r="BE34" i="224"/>
  <c r="BB34" i="224"/>
  <c r="AS56" i="225"/>
  <c r="AS45" i="224"/>
  <c r="BG26" i="226"/>
  <c r="BD26" i="226"/>
  <c r="BG25" i="226"/>
  <c r="BD25" i="226"/>
  <c r="BE24" i="226"/>
  <c r="BB24" i="226"/>
  <c r="BE23" i="226"/>
  <c r="BB23" i="226"/>
  <c r="BE26" i="226"/>
  <c r="BB26" i="226"/>
  <c r="BE25" i="226"/>
  <c r="BB25" i="226"/>
  <c r="BG24" i="226"/>
  <c r="BD24" i="226"/>
  <c r="BG23" i="226"/>
  <c r="BD23" i="226"/>
  <c r="BG59" i="226"/>
  <c r="BD59" i="226"/>
  <c r="BE58" i="226"/>
  <c r="BB58" i="226"/>
  <c r="BG57" i="226"/>
  <c r="BD57" i="226"/>
  <c r="BE56" i="226"/>
  <c r="BB56" i="226"/>
  <c r="BE59" i="226"/>
  <c r="BB59" i="226"/>
  <c r="BG58" i="226"/>
  <c r="BD58" i="226"/>
  <c r="BE57" i="226"/>
  <c r="BB57" i="226"/>
  <c r="BG56" i="226"/>
  <c r="BD56" i="226"/>
  <c r="AS90" i="222"/>
  <c r="AR17" i="223"/>
  <c r="AS90" i="225"/>
  <c r="AR17" i="222"/>
  <c r="AS12" i="222"/>
  <c r="AS81" i="220"/>
  <c r="AR17" i="221"/>
  <c r="AS12" i="221"/>
  <c r="AS47" i="221"/>
  <c r="AS46" i="223"/>
  <c r="AS68" i="223"/>
  <c r="BD70" i="223" s="1"/>
  <c r="AR39" i="225"/>
  <c r="AS34" i="225"/>
  <c r="AS13" i="225"/>
  <c r="BE15" i="225" s="1"/>
  <c r="AS35" i="225"/>
  <c r="AR50" i="225"/>
  <c r="AS45" i="225"/>
  <c r="AR17" i="229"/>
  <c r="AS12" i="229"/>
  <c r="AS68" i="229"/>
  <c r="AR83" i="229"/>
  <c r="AS78" i="229"/>
  <c r="AR17" i="220"/>
  <c r="AS12" i="220"/>
  <c r="AS47" i="220"/>
  <c r="AS70" i="220"/>
  <c r="AS46" i="221"/>
  <c r="AR28" i="220"/>
  <c r="AS23" i="220"/>
  <c r="AS14" i="222"/>
  <c r="AR39" i="222"/>
  <c r="AS34" i="222"/>
  <c r="AR61" i="223"/>
  <c r="AS56" i="223"/>
  <c r="AR28" i="222"/>
  <c r="AS23" i="222"/>
  <c r="AS37" i="225"/>
  <c r="AS58" i="225"/>
  <c r="AR72" i="226"/>
  <c r="AS67" i="226"/>
  <c r="AS48" i="227"/>
  <c r="AS37" i="227"/>
  <c r="AR83" i="227"/>
  <c r="AS78" i="227"/>
  <c r="AS67" i="228"/>
  <c r="AS25" i="228"/>
  <c r="BG26" i="228" s="1"/>
  <c r="AS91" i="228"/>
  <c r="AR39" i="220"/>
  <c r="AS34" i="220"/>
  <c r="AS26" i="220"/>
  <c r="AS26" i="223"/>
  <c r="AS92" i="225"/>
  <c r="AS79" i="227"/>
  <c r="AS15" i="227"/>
  <c r="AS91" i="227"/>
  <c r="BE92" i="227" s="1"/>
  <c r="AS79" i="228"/>
  <c r="AS46" i="229"/>
  <c r="AS58" i="220"/>
  <c r="AS58" i="221"/>
  <c r="AS46" i="222"/>
  <c r="AS91" i="222"/>
  <c r="AR94" i="221"/>
  <c r="AS89" i="221"/>
  <c r="AS92" i="222"/>
  <c r="AS58" i="223"/>
  <c r="AR72" i="224"/>
  <c r="AS67" i="224"/>
  <c r="AS89" i="223"/>
  <c r="AR94" i="223"/>
  <c r="AS15" i="224"/>
  <c r="BG15" i="224" s="1"/>
  <c r="AS37" i="226"/>
  <c r="AR83" i="226"/>
  <c r="AS78" i="226"/>
  <c r="AS90" i="226"/>
  <c r="BB92" i="226" s="1"/>
  <c r="AS14" i="227"/>
  <c r="AS13" i="228"/>
  <c r="AS24" i="227"/>
  <c r="BD26" i="227" s="1"/>
  <c r="AS48" i="228"/>
  <c r="AR94" i="228"/>
  <c r="AS89" i="228"/>
  <c r="AR39" i="229"/>
  <c r="AS34" i="229"/>
  <c r="AS57" i="220"/>
  <c r="AS59" i="223"/>
  <c r="AS80" i="221"/>
  <c r="AS68" i="222"/>
  <c r="AS57" i="223"/>
  <c r="AS70" i="224"/>
  <c r="AR83" i="225"/>
  <c r="AS78" i="225"/>
  <c r="AR39" i="228"/>
  <c r="AS34" i="228"/>
  <c r="AS59" i="229"/>
  <c r="BD59" i="229" s="1"/>
  <c r="AS80" i="229"/>
  <c r="AR17" i="219"/>
  <c r="AS15" i="219"/>
  <c r="AS36" i="219"/>
  <c r="AR61" i="219"/>
  <c r="BG81" i="219"/>
  <c r="BD81" i="219"/>
  <c r="BE80" i="219"/>
  <c r="BB80" i="219"/>
  <c r="BE79" i="219"/>
  <c r="BB79" i="219"/>
  <c r="BG78" i="219"/>
  <c r="BD78" i="219"/>
  <c r="BE81" i="219"/>
  <c r="BB81" i="219"/>
  <c r="BG80" i="219"/>
  <c r="BD80" i="219"/>
  <c r="BG79" i="219"/>
  <c r="BD79" i="219"/>
  <c r="BE78" i="219"/>
  <c r="BB78" i="219"/>
  <c r="AS59" i="219"/>
  <c r="AS69" i="219"/>
  <c r="AS48" i="219"/>
  <c r="AS57" i="219"/>
  <c r="AS37" i="219"/>
  <c r="AS70" i="219"/>
  <c r="AR72" i="219"/>
  <c r="AS67" i="219"/>
  <c r="BE89" i="219"/>
  <c r="BB89" i="219"/>
  <c r="BG89" i="219"/>
  <c r="BD89" i="219"/>
  <c r="BG15" i="219"/>
  <c r="BD15" i="219"/>
  <c r="BG14" i="219"/>
  <c r="BD14" i="219"/>
  <c r="BG13" i="219"/>
  <c r="BD13" i="219"/>
  <c r="BG12" i="219"/>
  <c r="BD12" i="219"/>
  <c r="BE15" i="219"/>
  <c r="BB15" i="219"/>
  <c r="BE14" i="219"/>
  <c r="BB14" i="219"/>
  <c r="BE13" i="219"/>
  <c r="BB13" i="219"/>
  <c r="BE12" i="219"/>
  <c r="BB12" i="219"/>
  <c r="AS56" i="219"/>
  <c r="AR28" i="219"/>
  <c r="AS23" i="219"/>
  <c r="AS45" i="219"/>
  <c r="AR50" i="219"/>
  <c r="AS46" i="219"/>
  <c r="AR39" i="219"/>
  <c r="AS34" i="219"/>
  <c r="AS47" i="219"/>
  <c r="AS91" i="219"/>
  <c r="AS90" i="219"/>
  <c r="BE92" i="219" s="1"/>
  <c r="AS37" i="211"/>
  <c r="AS13" i="210"/>
  <c r="BG26" i="211"/>
  <c r="BD26" i="211"/>
  <c r="BG25" i="211"/>
  <c r="BD25" i="211"/>
  <c r="BE24" i="211"/>
  <c r="BB24" i="211"/>
  <c r="BT13" i="211" s="1"/>
  <c r="BE23" i="211"/>
  <c r="BB23" i="211"/>
  <c r="BT28" i="211" s="1"/>
  <c r="BE26" i="211"/>
  <c r="BB26" i="211"/>
  <c r="BE25" i="211"/>
  <c r="BB25" i="211"/>
  <c r="BG24" i="211"/>
  <c r="BD24" i="211"/>
  <c r="BG23" i="211"/>
  <c r="BD23" i="211"/>
  <c r="AR72" i="210"/>
  <c r="C73" i="210" s="1"/>
  <c r="AS67" i="210"/>
  <c r="AS80" i="210"/>
  <c r="BE45" i="213"/>
  <c r="BB45" i="213"/>
  <c r="BG45" i="213"/>
  <c r="BD45" i="213"/>
  <c r="BE67" i="214"/>
  <c r="BB67" i="214"/>
  <c r="BG67" i="214"/>
  <c r="BD67" i="214"/>
  <c r="AR72" i="215"/>
  <c r="BG56" i="214"/>
  <c r="BD56" i="214"/>
  <c r="BE56" i="214"/>
  <c r="BB56" i="214"/>
  <c r="AS14" i="215"/>
  <c r="AR28" i="210"/>
  <c r="C29" i="210" s="1"/>
  <c r="AS23" i="210"/>
  <c r="AS89" i="210"/>
  <c r="AR94" i="210"/>
  <c r="C95" i="210" s="1"/>
  <c r="AS24" i="210"/>
  <c r="AS36" i="211"/>
  <c r="AS36" i="212"/>
  <c r="AR61" i="215"/>
  <c r="BG78" i="214"/>
  <c r="BD78" i="214"/>
  <c r="BE78" i="214"/>
  <c r="BB78" i="214"/>
  <c r="BE48" i="215"/>
  <c r="BB48" i="215"/>
  <c r="BG47" i="215"/>
  <c r="BD47" i="215"/>
  <c r="BE46" i="215"/>
  <c r="BB46" i="215"/>
  <c r="BG45" i="215"/>
  <c r="BD45" i="215"/>
  <c r="BG48" i="215"/>
  <c r="BD48" i="215"/>
  <c r="BE47" i="215"/>
  <c r="BB47" i="215"/>
  <c r="BG46" i="215"/>
  <c r="BD46" i="215"/>
  <c r="BE45" i="215"/>
  <c r="BB45" i="215"/>
  <c r="AS68" i="215"/>
  <c r="BE89" i="215"/>
  <c r="BB89" i="215"/>
  <c r="BG89" i="215"/>
  <c r="BD89" i="215"/>
  <c r="AS56" i="210"/>
  <c r="AS68" i="210"/>
  <c r="AS58" i="210"/>
  <c r="AS68" i="211"/>
  <c r="AR39" i="212"/>
  <c r="C40" i="212" s="1"/>
  <c r="AR28" i="218"/>
  <c r="AS23" i="218"/>
  <c r="AR17" i="210"/>
  <c r="C18" i="210" s="1"/>
  <c r="AS12" i="210"/>
  <c r="AR50" i="210"/>
  <c r="C51" i="210" s="1"/>
  <c r="AS45" i="210"/>
  <c r="AS14" i="210"/>
  <c r="AS35" i="210"/>
  <c r="AS47" i="210"/>
  <c r="AR28" i="212"/>
  <c r="C29" i="212" s="1"/>
  <c r="AS23" i="212"/>
  <c r="AR72" i="211"/>
  <c r="C73" i="211" s="1"/>
  <c r="AS67" i="211"/>
  <c r="AS80" i="211"/>
  <c r="AS24" i="212"/>
  <c r="AS68" i="213"/>
  <c r="AS36" i="217"/>
  <c r="AS15" i="214"/>
  <c r="AS36" i="214"/>
  <c r="AS37" i="214"/>
  <c r="AS91" i="214"/>
  <c r="AR28" i="217"/>
  <c r="AS23" i="217"/>
  <c r="AR17" i="218"/>
  <c r="AS12" i="218"/>
  <c r="AS69" i="216"/>
  <c r="AS57" i="210"/>
  <c r="AS48" i="212"/>
  <c r="BD45" i="212" s="1"/>
  <c r="AS69" i="212"/>
  <c r="AR94" i="212"/>
  <c r="C95" i="212" s="1"/>
  <c r="AS89" i="212"/>
  <c r="AS70" i="211"/>
  <c r="AS79" i="213"/>
  <c r="AS48" i="214"/>
  <c r="AS91" i="213"/>
  <c r="AR28" i="215"/>
  <c r="AS23" i="215"/>
  <c r="AR61" i="216"/>
  <c r="AS56" i="216"/>
  <c r="AS13" i="217"/>
  <c r="AS26" i="217"/>
  <c r="AS24" i="218"/>
  <c r="AS46" i="218"/>
  <c r="AR83" i="218"/>
  <c r="AS78" i="218"/>
  <c r="AR28" i="214"/>
  <c r="AS23" i="214"/>
  <c r="AR72" i="213"/>
  <c r="AS67" i="213"/>
  <c r="AS24" i="214"/>
  <c r="AR61" i="217"/>
  <c r="AS56" i="217"/>
  <c r="AP93" i="217"/>
  <c r="AR91" i="217" s="1"/>
  <c r="AS91" i="217" s="1"/>
  <c r="AR83" i="210"/>
  <c r="C84" i="210" s="1"/>
  <c r="AS78" i="210"/>
  <c r="AS92" i="210"/>
  <c r="AS15" i="211"/>
  <c r="AR39" i="211"/>
  <c r="C40" i="211" s="1"/>
  <c r="AS34" i="211"/>
  <c r="AR61" i="211"/>
  <c r="C62" i="211" s="1"/>
  <c r="AS56" i="211"/>
  <c r="AR17" i="212"/>
  <c r="C18" i="212" s="1"/>
  <c r="AS12" i="212"/>
  <c r="AS37" i="212"/>
  <c r="AR72" i="212"/>
  <c r="C73" i="212" s="1"/>
  <c r="AS67" i="212"/>
  <c r="AS80" i="212"/>
  <c r="AS26" i="214"/>
  <c r="AS68" i="214"/>
  <c r="BE70" i="214" s="1"/>
  <c r="AS79" i="214"/>
  <c r="BD81" i="214" s="1"/>
  <c r="AR61" i="213"/>
  <c r="AS56" i="213"/>
  <c r="AS90" i="214"/>
  <c r="AS35" i="215"/>
  <c r="AS92" i="215"/>
  <c r="AS15" i="216"/>
  <c r="AS36" i="216"/>
  <c r="AR72" i="216"/>
  <c r="AS67" i="216"/>
  <c r="AS90" i="215"/>
  <c r="BE92" i="215" s="1"/>
  <c r="AS26" i="218"/>
  <c r="AS35" i="218"/>
  <c r="AR61" i="218"/>
  <c r="AS56" i="218"/>
  <c r="AS80" i="218"/>
  <c r="AS26" i="212"/>
  <c r="AS47" i="213"/>
  <c r="BE48" i="213" s="1"/>
  <c r="AS57" i="212"/>
  <c r="AS57" i="215"/>
  <c r="AS80" i="215"/>
  <c r="AS24" i="217"/>
  <c r="AR50" i="211"/>
  <c r="C51" i="211" s="1"/>
  <c r="AS45" i="211"/>
  <c r="AS47" i="211"/>
  <c r="AS25" i="213"/>
  <c r="BE15" i="217"/>
  <c r="BB15" i="217"/>
  <c r="BE14" i="217"/>
  <c r="BB14" i="217"/>
  <c r="BE13" i="217"/>
  <c r="BB13" i="217"/>
  <c r="BE12" i="217"/>
  <c r="BB12" i="217"/>
  <c r="BD15" i="217"/>
  <c r="BG14" i="217"/>
  <c r="BD13" i="217"/>
  <c r="BD12" i="217"/>
  <c r="BG15" i="217"/>
  <c r="BD14" i="217"/>
  <c r="BG13" i="217"/>
  <c r="BG12" i="217"/>
  <c r="BE92" i="213"/>
  <c r="BB92" i="213"/>
  <c r="BG91" i="213"/>
  <c r="BD91" i="213"/>
  <c r="BE90" i="213"/>
  <c r="BB90" i="213"/>
  <c r="BE89" i="213"/>
  <c r="BB89" i="213"/>
  <c r="BG92" i="213"/>
  <c r="BD92" i="213"/>
  <c r="BE91" i="213"/>
  <c r="BB91" i="213"/>
  <c r="BG90" i="213"/>
  <c r="BD90" i="213"/>
  <c r="BG89" i="213"/>
  <c r="BD89" i="213"/>
  <c r="BE15" i="214"/>
  <c r="BB15" i="214"/>
  <c r="BE14" i="214"/>
  <c r="BB14" i="214"/>
  <c r="BE13" i="214"/>
  <c r="BB13" i="214"/>
  <c r="BE12" i="214"/>
  <c r="BB12" i="214"/>
  <c r="BG15" i="214"/>
  <c r="BD15" i="214"/>
  <c r="BG14" i="214"/>
  <c r="BD14" i="214"/>
  <c r="BG13" i="214"/>
  <c r="BD13" i="214"/>
  <c r="BG12" i="214"/>
  <c r="BD12" i="214"/>
  <c r="BE78" i="215"/>
  <c r="BB78" i="215"/>
  <c r="BG78" i="215"/>
  <c r="BD78" i="215"/>
  <c r="BE37" i="216"/>
  <c r="BB37" i="216"/>
  <c r="BE36" i="216"/>
  <c r="BB36" i="216"/>
  <c r="BE35" i="216"/>
  <c r="BB35" i="216"/>
  <c r="BE34" i="216"/>
  <c r="BB34" i="216"/>
  <c r="BG37" i="216"/>
  <c r="BD37" i="216"/>
  <c r="BG36" i="216"/>
  <c r="BD36" i="216"/>
  <c r="BG35" i="216"/>
  <c r="BD35" i="216"/>
  <c r="BG34" i="216"/>
  <c r="BD34" i="216"/>
  <c r="BE92" i="216"/>
  <c r="BB92" i="216"/>
  <c r="BG91" i="216"/>
  <c r="BD91" i="216"/>
  <c r="BE90" i="216"/>
  <c r="BB90" i="216"/>
  <c r="BE89" i="216"/>
  <c r="BB89" i="216"/>
  <c r="BD92" i="216"/>
  <c r="BE91" i="216"/>
  <c r="BD90" i="216"/>
  <c r="BD89" i="216"/>
  <c r="BG92" i="216"/>
  <c r="BB91" i="216"/>
  <c r="BG90" i="216"/>
  <c r="BG89" i="216"/>
  <c r="BE34" i="218"/>
  <c r="BB34" i="218"/>
  <c r="BG34" i="218"/>
  <c r="BD34" i="218"/>
  <c r="BE37" i="213"/>
  <c r="BB37" i="213"/>
  <c r="BE36" i="213"/>
  <c r="BB36" i="213"/>
  <c r="BE35" i="213"/>
  <c r="BB35" i="213"/>
  <c r="BE34" i="213"/>
  <c r="BB34" i="213"/>
  <c r="BG37" i="213"/>
  <c r="BD37" i="213"/>
  <c r="BG36" i="213"/>
  <c r="BD36" i="213"/>
  <c r="BG35" i="213"/>
  <c r="BD35" i="213"/>
  <c r="BG34" i="213"/>
  <c r="BD34" i="213"/>
  <c r="BG37" i="215"/>
  <c r="BD37" i="215"/>
  <c r="BG36" i="215"/>
  <c r="BD36" i="215"/>
  <c r="BG35" i="215"/>
  <c r="BD35" i="215"/>
  <c r="BG34" i="215"/>
  <c r="BD34" i="215"/>
  <c r="BE37" i="215"/>
  <c r="BB37" i="215"/>
  <c r="BE36" i="215"/>
  <c r="BB36" i="215"/>
  <c r="BE35" i="215"/>
  <c r="BB35" i="215"/>
  <c r="BE34" i="215"/>
  <c r="BB34" i="215"/>
  <c r="BE37" i="214"/>
  <c r="BB37" i="214"/>
  <c r="BE36" i="214"/>
  <c r="BB36" i="214"/>
  <c r="BE35" i="214"/>
  <c r="BB35" i="214"/>
  <c r="BE34" i="214"/>
  <c r="BB34" i="214"/>
  <c r="BG37" i="214"/>
  <c r="BD37" i="214"/>
  <c r="BG36" i="214"/>
  <c r="BD36" i="214"/>
  <c r="BG35" i="214"/>
  <c r="BD35" i="214"/>
  <c r="BG34" i="214"/>
  <c r="BD34" i="214"/>
  <c r="BG67" i="215"/>
  <c r="BD67" i="215"/>
  <c r="BE67" i="215"/>
  <c r="BB67" i="215"/>
  <c r="BG70" i="218"/>
  <c r="BD70" i="218"/>
  <c r="BE69" i="218"/>
  <c r="BB69" i="218"/>
  <c r="BE68" i="218"/>
  <c r="BB68" i="218"/>
  <c r="BG67" i="218"/>
  <c r="BD67" i="218"/>
  <c r="BE70" i="218"/>
  <c r="BB70" i="218"/>
  <c r="BG69" i="218"/>
  <c r="BD69" i="218"/>
  <c r="BG68" i="218"/>
  <c r="BD68" i="218"/>
  <c r="BE67" i="218"/>
  <c r="BB67" i="218"/>
  <c r="AS89" i="214"/>
  <c r="AR94" i="214"/>
  <c r="AS59" i="213"/>
  <c r="AS46" i="211"/>
  <c r="BG59" i="215"/>
  <c r="BD59" i="215"/>
  <c r="BE59" i="215"/>
  <c r="BB59" i="215"/>
  <c r="BE58" i="215"/>
  <c r="BB58" i="215"/>
  <c r="BG57" i="215"/>
  <c r="BD57" i="215"/>
  <c r="BE56" i="215"/>
  <c r="BB56" i="215"/>
  <c r="BG58" i="215"/>
  <c r="BD58" i="215"/>
  <c r="BE57" i="215"/>
  <c r="BB57" i="215"/>
  <c r="BG56" i="215"/>
  <c r="BD56" i="215"/>
  <c r="BE81" i="213"/>
  <c r="BB81" i="213"/>
  <c r="BG80" i="213"/>
  <c r="BD80" i="213"/>
  <c r="BG79" i="213"/>
  <c r="BD79" i="213"/>
  <c r="BE78" i="213"/>
  <c r="BB78" i="213"/>
  <c r="BG81" i="213"/>
  <c r="BD81" i="213"/>
  <c r="BE80" i="213"/>
  <c r="BB80" i="213"/>
  <c r="BE79" i="213"/>
  <c r="BB79" i="213"/>
  <c r="BG78" i="213"/>
  <c r="BD78" i="213"/>
  <c r="AS69" i="215"/>
  <c r="BD70" i="215" s="1"/>
  <c r="AS81" i="217"/>
  <c r="AS78" i="217"/>
  <c r="BE45" i="218"/>
  <c r="BB45" i="218"/>
  <c r="BG45" i="218"/>
  <c r="BD45" i="218"/>
  <c r="AR61" i="210"/>
  <c r="C62" i="210" s="1"/>
  <c r="AS69" i="210"/>
  <c r="AS48" i="211"/>
  <c r="AS34" i="212"/>
  <c r="AP82" i="217"/>
  <c r="AR80" i="217" s="1"/>
  <c r="AS80" i="217" s="1"/>
  <c r="AS57" i="218"/>
  <c r="AS25" i="210"/>
  <c r="AS36" i="210"/>
  <c r="BB36" i="210" s="1"/>
  <c r="AR61" i="212"/>
  <c r="C62" i="212" s="1"/>
  <c r="AS56" i="212"/>
  <c r="AS79" i="211"/>
  <c r="BG81" i="211" s="1"/>
  <c r="AR17" i="213"/>
  <c r="AS12" i="213"/>
  <c r="AR39" i="217"/>
  <c r="AS34" i="217"/>
  <c r="AR50" i="217"/>
  <c r="AS45" i="217"/>
  <c r="AR72" i="217"/>
  <c r="AS67" i="217"/>
  <c r="AR50" i="214"/>
  <c r="AS45" i="214"/>
  <c r="AS47" i="214"/>
  <c r="AS70" i="210"/>
  <c r="AS57" i="211"/>
  <c r="AS58" i="212"/>
  <c r="AS57" i="213"/>
  <c r="AR28" i="216"/>
  <c r="AS23" i="216"/>
  <c r="AS59" i="217"/>
  <c r="AS35" i="217"/>
  <c r="AS68" i="217"/>
  <c r="AS48" i="218"/>
  <c r="BD48" i="218" s="1"/>
  <c r="AS59" i="218"/>
  <c r="AR94" i="218"/>
  <c r="AS89" i="218"/>
  <c r="AS92" i="214"/>
  <c r="AS70" i="213"/>
  <c r="AS81" i="210"/>
  <c r="AR17" i="211"/>
  <c r="C18" i="211" s="1"/>
  <c r="AS12" i="211"/>
  <c r="AS90" i="210"/>
  <c r="AS92" i="211"/>
  <c r="AS15" i="212"/>
  <c r="AS90" i="211"/>
  <c r="AS79" i="212"/>
  <c r="BE81" i="212" s="1"/>
  <c r="AS24" i="213"/>
  <c r="AS58" i="214"/>
  <c r="BE59" i="214" s="1"/>
  <c r="AS69" i="214"/>
  <c r="AS80" i="214"/>
  <c r="AS59" i="214"/>
  <c r="AR17" i="215"/>
  <c r="AS12" i="215"/>
  <c r="AR50" i="216"/>
  <c r="AS45" i="216"/>
  <c r="AR17" i="216"/>
  <c r="AS12" i="216"/>
  <c r="AR94" i="217"/>
  <c r="AS89" i="217"/>
  <c r="AP82" i="216"/>
  <c r="AR80" i="216" s="1"/>
  <c r="AS80" i="216" s="1"/>
  <c r="AS57" i="217"/>
  <c r="AS36" i="218"/>
  <c r="BB37" i="218" s="1"/>
  <c r="AS79" i="218"/>
  <c r="AS89" i="211"/>
  <c r="AR94" i="211"/>
  <c r="C95" i="211" s="1"/>
  <c r="AR28" i="213"/>
  <c r="AS23" i="213"/>
  <c r="AS58" i="211"/>
  <c r="AS70" i="212"/>
  <c r="AS79" i="215"/>
  <c r="BB81" i="215" s="1"/>
  <c r="AS48" i="216"/>
  <c r="AS47" i="217"/>
  <c r="BG37" i="208"/>
  <c r="BD37" i="208"/>
  <c r="BG36" i="208"/>
  <c r="BD36" i="208"/>
  <c r="BG35" i="208"/>
  <c r="BD35" i="208"/>
  <c r="BG34" i="208"/>
  <c r="BD34" i="208"/>
  <c r="BE37" i="208"/>
  <c r="BB37" i="208"/>
  <c r="BE36" i="208"/>
  <c r="BB36" i="208"/>
  <c r="BE35" i="208"/>
  <c r="BB35" i="208"/>
  <c r="BE34" i="208"/>
  <c r="BB34" i="208"/>
  <c r="BG26" i="208"/>
  <c r="BD26" i="208"/>
  <c r="BG25" i="208"/>
  <c r="BD25" i="208"/>
  <c r="BE24" i="208"/>
  <c r="BB24" i="208"/>
  <c r="BE23" i="208"/>
  <c r="BB23" i="208"/>
  <c r="BE26" i="208"/>
  <c r="BB26" i="208"/>
  <c r="BE25" i="208"/>
  <c r="BB25" i="208"/>
  <c r="BG24" i="208"/>
  <c r="BD24" i="208"/>
  <c r="BG23" i="208"/>
  <c r="BD23" i="208"/>
  <c r="AR83" i="208"/>
  <c r="AS78" i="208"/>
  <c r="AS14" i="208"/>
  <c r="AS68" i="208"/>
  <c r="AS81" i="208"/>
  <c r="BG59" i="208"/>
  <c r="BD59" i="208"/>
  <c r="BE58" i="208"/>
  <c r="BB58" i="208"/>
  <c r="BG57" i="208"/>
  <c r="BD57" i="208"/>
  <c r="BE56" i="208"/>
  <c r="BB56" i="208"/>
  <c r="BE59" i="208"/>
  <c r="BB59" i="208"/>
  <c r="BG58" i="208"/>
  <c r="BD58" i="208"/>
  <c r="BE57" i="208"/>
  <c r="BB57" i="208"/>
  <c r="BG56" i="208"/>
  <c r="BD56" i="208"/>
  <c r="BG45" i="208"/>
  <c r="BD45" i="208"/>
  <c r="BE45" i="208"/>
  <c r="BB45" i="208"/>
  <c r="AS46" i="208"/>
  <c r="BB48" i="208" s="1"/>
  <c r="BE92" i="208"/>
  <c r="BB92" i="208"/>
  <c r="BG91" i="208"/>
  <c r="BD91" i="208"/>
  <c r="BE90" i="208"/>
  <c r="BB90" i="208"/>
  <c r="BE89" i="208"/>
  <c r="BB89" i="208"/>
  <c r="BG92" i="208"/>
  <c r="BD92" i="208"/>
  <c r="BE91" i="208"/>
  <c r="BB91" i="208"/>
  <c r="BG90" i="208"/>
  <c r="BD90" i="208"/>
  <c r="BG89" i="208"/>
  <c r="BD89" i="208"/>
  <c r="AR17" i="208"/>
  <c r="AS12" i="208"/>
  <c r="AS69" i="208"/>
  <c r="AR72" i="208"/>
  <c r="AS67" i="208"/>
  <c r="AR17" i="206"/>
  <c r="AS15" i="206"/>
  <c r="AS59" i="206"/>
  <c r="AR28" i="206"/>
  <c r="AS23" i="206"/>
  <c r="AR39" i="206"/>
  <c r="AS34" i="206"/>
  <c r="AR94" i="206"/>
  <c r="AS89" i="206"/>
  <c r="AS81" i="206"/>
  <c r="AS79" i="206"/>
  <c r="AS91" i="206"/>
  <c r="BG15" i="206"/>
  <c r="BD15" i="206"/>
  <c r="BG14" i="206"/>
  <c r="BD14" i="206"/>
  <c r="BG13" i="206"/>
  <c r="BD13" i="206"/>
  <c r="BG12" i="206"/>
  <c r="BD12" i="206"/>
  <c r="BE15" i="206"/>
  <c r="BB15" i="206"/>
  <c r="BE14" i="206"/>
  <c r="BB14" i="206"/>
  <c r="BE13" i="206"/>
  <c r="BB13" i="206"/>
  <c r="BE12" i="206"/>
  <c r="BB12" i="206"/>
  <c r="AS46" i="206"/>
  <c r="AS48" i="206"/>
  <c r="AR50" i="206"/>
  <c r="AS45" i="206"/>
  <c r="AR83" i="206"/>
  <c r="AS78" i="206"/>
  <c r="AR61" i="206"/>
  <c r="AS56" i="206"/>
  <c r="AS57" i="206"/>
  <c r="AS80" i="206"/>
  <c r="AR72" i="206"/>
  <c r="AS67" i="206"/>
  <c r="BG48" i="205"/>
  <c r="BD48" i="205"/>
  <c r="BE47" i="205"/>
  <c r="BB47" i="205"/>
  <c r="BG46" i="205"/>
  <c r="BD46" i="205"/>
  <c r="BE45" i="205"/>
  <c r="BB45" i="205"/>
  <c r="BE48" i="205"/>
  <c r="BB48" i="205"/>
  <c r="BG47" i="205"/>
  <c r="BD47" i="205"/>
  <c r="BE46" i="205"/>
  <c r="BB46" i="205"/>
  <c r="BG45" i="205"/>
  <c r="BD45" i="205"/>
  <c r="BE34" i="205"/>
  <c r="BB34" i="205"/>
  <c r="BG34" i="205"/>
  <c r="BD34" i="205"/>
  <c r="BE56" i="205"/>
  <c r="BB56" i="205"/>
  <c r="BG56" i="205"/>
  <c r="BD56" i="205"/>
  <c r="AR28" i="205"/>
  <c r="AS23" i="205"/>
  <c r="AS25" i="205"/>
  <c r="AS13" i="205"/>
  <c r="AS35" i="205"/>
  <c r="BE37" i="205" s="1"/>
  <c r="AS37" i="205"/>
  <c r="AS68" i="205"/>
  <c r="AR83" i="205"/>
  <c r="AS78" i="205"/>
  <c r="AR94" i="205"/>
  <c r="AS24" i="205"/>
  <c r="AS80" i="205"/>
  <c r="AR17" i="205"/>
  <c r="AS12" i="205"/>
  <c r="AS57" i="205"/>
  <c r="BG59" i="205" s="1"/>
  <c r="AS59" i="205"/>
  <c r="AS69" i="205"/>
  <c r="BE92" i="205"/>
  <c r="BB92" i="205"/>
  <c r="BG91" i="205"/>
  <c r="BD91" i="205"/>
  <c r="BE90" i="205"/>
  <c r="BB90" i="205"/>
  <c r="BE89" i="205"/>
  <c r="BB89" i="205"/>
  <c r="BG92" i="205"/>
  <c r="BD92" i="205"/>
  <c r="BE91" i="205"/>
  <c r="BB91" i="205"/>
  <c r="BG90" i="205"/>
  <c r="BD90" i="205"/>
  <c r="BG89" i="205"/>
  <c r="BD89" i="205"/>
  <c r="AS79" i="205"/>
  <c r="AS26" i="205"/>
  <c r="AR72" i="205"/>
  <c r="AS67" i="205"/>
  <c r="BE78" i="204"/>
  <c r="BB78" i="204"/>
  <c r="BG78" i="204"/>
  <c r="BD78" i="204"/>
  <c r="BE89" i="204"/>
  <c r="BB89" i="204"/>
  <c r="BG89" i="204"/>
  <c r="BD89" i="204"/>
  <c r="AR61" i="204"/>
  <c r="AR72" i="204"/>
  <c r="AS67" i="204"/>
  <c r="AS58" i="204"/>
  <c r="AS37" i="204"/>
  <c r="AS91" i="204"/>
  <c r="BE92" i="204" s="1"/>
  <c r="AS68" i="204"/>
  <c r="AS57" i="204"/>
  <c r="BG15" i="204"/>
  <c r="BD15" i="204"/>
  <c r="BG14" i="204"/>
  <c r="BD14" i="204"/>
  <c r="BG13" i="204"/>
  <c r="BD13" i="204"/>
  <c r="BG12" i="204"/>
  <c r="BD12" i="204"/>
  <c r="BE15" i="204"/>
  <c r="BB15" i="204"/>
  <c r="BE14" i="204"/>
  <c r="BB14" i="204"/>
  <c r="BE13" i="204"/>
  <c r="BB13" i="204"/>
  <c r="BE12" i="204"/>
  <c r="BB12" i="204"/>
  <c r="AS56" i="204"/>
  <c r="AS79" i="204"/>
  <c r="BE81" i="204" s="1"/>
  <c r="AS36" i="204"/>
  <c r="AS46" i="204"/>
  <c r="AR28" i="204"/>
  <c r="AS23" i="204"/>
  <c r="AS81" i="204"/>
  <c r="AR39" i="204"/>
  <c r="AS34" i="204"/>
  <c r="AS47" i="204"/>
  <c r="AS45" i="204"/>
  <c r="AR50" i="204"/>
  <c r="AS69" i="204"/>
  <c r="BE37" i="203"/>
  <c r="BB37" i="203"/>
  <c r="BE36" i="203"/>
  <c r="BB36" i="203"/>
  <c r="BE35" i="203"/>
  <c r="BB35" i="203"/>
  <c r="BE34" i="203"/>
  <c r="BB34" i="203"/>
  <c r="BG37" i="203"/>
  <c r="BD37" i="203"/>
  <c r="BG36" i="203"/>
  <c r="BD36" i="203"/>
  <c r="BG35" i="203"/>
  <c r="BD35" i="203"/>
  <c r="BG34" i="203"/>
  <c r="BD34" i="203"/>
  <c r="AS92" i="203"/>
  <c r="AS24" i="203"/>
  <c r="AR50" i="203"/>
  <c r="AS45" i="203"/>
  <c r="AS69" i="203"/>
  <c r="AR83" i="203"/>
  <c r="AS78" i="203"/>
  <c r="AS70" i="203"/>
  <c r="AS48" i="203"/>
  <c r="AS58" i="203"/>
  <c r="AS47" i="203"/>
  <c r="AS80" i="203"/>
  <c r="AR94" i="203"/>
  <c r="AS67" i="203"/>
  <c r="AS91" i="203"/>
  <c r="AR17" i="203"/>
  <c r="AR61" i="203"/>
  <c r="AR28" i="203"/>
  <c r="AS23" i="203"/>
  <c r="AS25" i="203"/>
  <c r="AS81" i="203"/>
  <c r="AS46" i="203"/>
  <c r="AS79" i="203"/>
  <c r="AS89" i="203"/>
  <c r="AR72" i="203"/>
  <c r="AS12" i="203"/>
  <c r="AS14" i="203"/>
  <c r="AS56" i="203"/>
  <c r="AS57" i="203"/>
  <c r="BE67" i="202"/>
  <c r="BB67" i="202"/>
  <c r="BG67" i="202"/>
  <c r="BD67" i="202"/>
  <c r="AR83" i="202"/>
  <c r="AS26" i="202"/>
  <c r="AS37" i="202"/>
  <c r="AS70" i="202"/>
  <c r="BE70" i="202" s="1"/>
  <c r="AS90" i="202"/>
  <c r="BG26" i="202"/>
  <c r="BD26" i="202"/>
  <c r="BE26" i="202"/>
  <c r="BB26" i="202"/>
  <c r="BG25" i="202"/>
  <c r="BD25" i="202"/>
  <c r="BE24" i="202"/>
  <c r="BB24" i="202"/>
  <c r="BE23" i="202"/>
  <c r="BB23" i="202"/>
  <c r="BE25" i="202"/>
  <c r="BB25" i="202"/>
  <c r="BG24" i="202"/>
  <c r="BD24" i="202"/>
  <c r="BG23" i="202"/>
  <c r="BD23" i="202"/>
  <c r="BG15" i="202"/>
  <c r="BD15" i="202"/>
  <c r="BG14" i="202"/>
  <c r="BD14" i="202"/>
  <c r="BG13" i="202"/>
  <c r="BD13" i="202"/>
  <c r="BG12" i="202"/>
  <c r="BD12" i="202"/>
  <c r="BE15" i="202"/>
  <c r="BB15" i="202"/>
  <c r="BE14" i="202"/>
  <c r="BB14" i="202"/>
  <c r="BE13" i="202"/>
  <c r="BB13" i="202"/>
  <c r="BE12" i="202"/>
  <c r="BB12" i="202"/>
  <c r="BG56" i="202"/>
  <c r="BD56" i="202"/>
  <c r="BE56" i="202"/>
  <c r="BB56" i="202"/>
  <c r="AS79" i="202"/>
  <c r="AS78" i="202"/>
  <c r="BE89" i="202"/>
  <c r="BB89" i="202"/>
  <c r="BG89" i="202"/>
  <c r="BD89" i="202"/>
  <c r="AS57" i="202"/>
  <c r="BB59" i="202" s="1"/>
  <c r="AS45" i="202"/>
  <c r="AR50" i="202"/>
  <c r="AR39" i="202"/>
  <c r="AS34" i="202"/>
  <c r="AS47" i="202"/>
  <c r="AS92" i="202"/>
  <c r="BB92" i="202" s="1"/>
  <c r="AS58" i="202"/>
  <c r="AS91" i="201"/>
  <c r="AR50" i="201"/>
  <c r="C51" i="201" s="1"/>
  <c r="AR72" i="201"/>
  <c r="C73" i="201" s="1"/>
  <c r="AS67" i="201"/>
  <c r="AS25" i="201"/>
  <c r="AS68" i="201"/>
  <c r="AS58" i="201"/>
  <c r="BG58" i="201" s="1"/>
  <c r="AS79" i="201"/>
  <c r="AS89" i="201"/>
  <c r="AR94" i="201"/>
  <c r="C95" i="201" s="1"/>
  <c r="AS46" i="201"/>
  <c r="BG15" i="201"/>
  <c r="BD15" i="201"/>
  <c r="BG14" i="201"/>
  <c r="BD14" i="201"/>
  <c r="BG13" i="201"/>
  <c r="BD13" i="201"/>
  <c r="BG12" i="201"/>
  <c r="BD12" i="201"/>
  <c r="BE15" i="201"/>
  <c r="BB15" i="201"/>
  <c r="BE14" i="201"/>
  <c r="BB14" i="201"/>
  <c r="BE13" i="201"/>
  <c r="BB13" i="201"/>
  <c r="BT29" i="201" s="1"/>
  <c r="BE12" i="201"/>
  <c r="BB12" i="201"/>
  <c r="BT12" i="201" s="1"/>
  <c r="BD34" i="201"/>
  <c r="BB34" i="201"/>
  <c r="BT16" i="201" s="1"/>
  <c r="AS92" i="201"/>
  <c r="AS45" i="201"/>
  <c r="AS47" i="201"/>
  <c r="AR28" i="201"/>
  <c r="C29" i="201" s="1"/>
  <c r="AS23" i="201"/>
  <c r="AS69" i="201"/>
  <c r="AS37" i="201"/>
  <c r="BG34" i="201" s="1"/>
  <c r="AS81" i="201"/>
  <c r="AR50" i="200"/>
  <c r="C51" i="200" s="1"/>
  <c r="AR61" i="200"/>
  <c r="C62" i="200" s="1"/>
  <c r="AS56" i="200"/>
  <c r="AS69" i="200"/>
  <c r="AS80" i="200"/>
  <c r="AR39" i="200"/>
  <c r="C40" i="200" s="1"/>
  <c r="AS34" i="200"/>
  <c r="AR72" i="200"/>
  <c r="C73" i="200" s="1"/>
  <c r="AS67" i="200"/>
  <c r="AS45" i="200"/>
  <c r="AS57" i="200"/>
  <c r="AS47" i="200"/>
  <c r="AR83" i="200"/>
  <c r="C84" i="200" s="1"/>
  <c r="AS46" i="200"/>
  <c r="BE92" i="200"/>
  <c r="BB92" i="200"/>
  <c r="BG91" i="200"/>
  <c r="BD91" i="200"/>
  <c r="BE90" i="200"/>
  <c r="BB90" i="200"/>
  <c r="BT25" i="200" s="1"/>
  <c r="BE89" i="200"/>
  <c r="BB89" i="200"/>
  <c r="BT40" i="200" s="1"/>
  <c r="BG92" i="200"/>
  <c r="BD92" i="200"/>
  <c r="BE91" i="200"/>
  <c r="BB91" i="200"/>
  <c r="BG90" i="200"/>
  <c r="BD90" i="200"/>
  <c r="BG89" i="200"/>
  <c r="BD89" i="200"/>
  <c r="AR17" i="200"/>
  <c r="C18" i="200" s="1"/>
  <c r="AS12" i="200"/>
  <c r="AS68" i="200"/>
  <c r="AS79" i="200"/>
  <c r="BD81" i="200" s="1"/>
  <c r="AR28" i="200"/>
  <c r="C29" i="200" s="1"/>
  <c r="AS23" i="200"/>
  <c r="AS37" i="200"/>
  <c r="AS59" i="200"/>
  <c r="AR50" i="199"/>
  <c r="C51" i="199" s="1"/>
  <c r="AS45" i="199"/>
  <c r="AS89" i="199"/>
  <c r="AR61" i="199"/>
  <c r="C62" i="199" s="1"/>
  <c r="AS56" i="199"/>
  <c r="AS69" i="199"/>
  <c r="AS36" i="199"/>
  <c r="AS57" i="199"/>
  <c r="AS92" i="199"/>
  <c r="AR17" i="199"/>
  <c r="C18" i="199" s="1"/>
  <c r="AS12" i="199"/>
  <c r="AS25" i="199"/>
  <c r="AS14" i="199"/>
  <c r="AS46" i="199"/>
  <c r="AS48" i="199"/>
  <c r="AR83" i="199"/>
  <c r="C84" i="199" s="1"/>
  <c r="AR72" i="199"/>
  <c r="C73" i="199" s="1"/>
  <c r="AS67" i="199"/>
  <c r="AS68" i="199"/>
  <c r="AS35" i="199"/>
  <c r="BE37" i="199" s="1"/>
  <c r="AS47" i="199"/>
  <c r="AS70" i="199"/>
  <c r="AR39" i="199"/>
  <c r="C40" i="199" s="1"/>
  <c r="AR28" i="199"/>
  <c r="C29" i="199" s="1"/>
  <c r="AS23" i="199"/>
  <c r="AS13" i="199"/>
  <c r="AS26" i="199"/>
  <c r="AS58" i="199"/>
  <c r="BG81" i="199"/>
  <c r="BD81" i="199"/>
  <c r="BE80" i="199"/>
  <c r="BB80" i="199"/>
  <c r="BE79" i="199"/>
  <c r="BB79" i="199"/>
  <c r="BT41" i="199" s="1"/>
  <c r="BG78" i="199"/>
  <c r="BD78" i="199"/>
  <c r="BE81" i="199"/>
  <c r="BB81" i="199"/>
  <c r="BG80" i="199"/>
  <c r="BD80" i="199"/>
  <c r="BG79" i="199"/>
  <c r="BD79" i="199"/>
  <c r="BE78" i="199"/>
  <c r="BB78" i="199"/>
  <c r="BT24" i="199" s="1"/>
  <c r="BP37" i="66"/>
  <c r="BP83" i="66"/>
  <c r="BP82" i="66"/>
  <c r="AQ93" i="66"/>
  <c r="AR92" i="66" s="1"/>
  <c r="AS92" i="66" s="1"/>
  <c r="AO93" i="66"/>
  <c r="AR90" i="66" s="1"/>
  <c r="AS91" i="66"/>
  <c r="AS89" i="66"/>
  <c r="AQ82" i="66"/>
  <c r="AR81" i="66" s="1"/>
  <c r="AO82" i="66"/>
  <c r="AR79" i="66" s="1"/>
  <c r="AS78" i="66"/>
  <c r="AQ71" i="66"/>
  <c r="AR70" i="66" s="1"/>
  <c r="AO71" i="66"/>
  <c r="AR68" i="66" s="1"/>
  <c r="AS69" i="66"/>
  <c r="AS67" i="66"/>
  <c r="AQ60" i="66"/>
  <c r="AR59" i="66" s="1"/>
  <c r="AS59" i="66" s="1"/>
  <c r="AO60" i="66"/>
  <c r="AR57" i="66" s="1"/>
  <c r="AS58" i="66"/>
  <c r="AS56" i="66"/>
  <c r="AQ49" i="66"/>
  <c r="AR48" i="66" s="1"/>
  <c r="AO49" i="66"/>
  <c r="AR46" i="66" s="1"/>
  <c r="AR50" i="66"/>
  <c r="AQ38" i="66"/>
  <c r="AR37" i="66" s="1"/>
  <c r="AO38" i="66"/>
  <c r="AR35" i="66" s="1"/>
  <c r="AS36" i="66" s="1"/>
  <c r="AR39" i="66"/>
  <c r="AP27" i="66"/>
  <c r="AR25" i="66" s="1"/>
  <c r="AQ27" i="66"/>
  <c r="AR26" i="66" s="1"/>
  <c r="AO27" i="66"/>
  <c r="AR24" i="66" s="1"/>
  <c r="AS24" i="66" s="1"/>
  <c r="AN16" i="66"/>
  <c r="AR12" i="66" s="1"/>
  <c r="AP16" i="66"/>
  <c r="AR14" i="66" s="1"/>
  <c r="AS14" i="66" s="1"/>
  <c r="BP93" i="66"/>
  <c r="BP81" i="66"/>
  <c r="BP60" i="66"/>
  <c r="BP35" i="66"/>
  <c r="BP48" i="66"/>
  <c r="BP78" i="66"/>
  <c r="BP14" i="66"/>
  <c r="BP91" i="66"/>
  <c r="BP56" i="66"/>
  <c r="BP49" i="66"/>
  <c r="BP16" i="66"/>
  <c r="AO38" i="1"/>
  <c r="AR35" i="1" s="1"/>
  <c r="AQ38" i="1"/>
  <c r="AR37" i="1" s="1"/>
  <c r="AO60" i="1"/>
  <c r="AR57" i="1" s="1"/>
  <c r="AQ60" i="1"/>
  <c r="AR59" i="1" s="1"/>
  <c r="AO82" i="1"/>
  <c r="AR79" i="1" s="1"/>
  <c r="AQ82" i="1"/>
  <c r="AR81" i="1" s="1"/>
  <c r="BP69" i="66"/>
  <c r="BP45" i="66"/>
  <c r="BP80" i="66"/>
  <c r="BP67" i="66"/>
  <c r="BP50" i="66"/>
  <c r="BP39" i="66"/>
  <c r="BP15" i="66"/>
  <c r="BP71" i="66"/>
  <c r="BP70" i="66"/>
  <c r="BP58" i="66"/>
  <c r="BP47" i="66"/>
  <c r="BP27" i="66"/>
  <c r="BP17" i="66"/>
  <c r="BP12" i="66"/>
  <c r="AO27" i="1"/>
  <c r="AR24" i="1" s="1"/>
  <c r="AQ27" i="1"/>
  <c r="AR26" i="1" s="1"/>
  <c r="AO49" i="1"/>
  <c r="AR46" i="1" s="1"/>
  <c r="AQ49" i="1"/>
  <c r="AR48" i="1" s="1"/>
  <c r="BP72" i="66"/>
  <c r="BP59" i="66"/>
  <c r="BP13" i="66"/>
  <c r="AN93" i="1"/>
  <c r="AR89" i="1" s="1"/>
  <c r="AP93" i="1"/>
  <c r="AR91" i="1" s="1"/>
  <c r="AN82" i="1"/>
  <c r="AR78" i="1" s="1"/>
  <c r="AP82" i="1"/>
  <c r="AR80" i="1" s="1"/>
  <c r="AN71" i="1"/>
  <c r="AR67" i="1" s="1"/>
  <c r="AO71" i="1"/>
  <c r="AR68" i="1" s="1"/>
  <c r="AQ71" i="1"/>
  <c r="AR70" i="1" s="1"/>
  <c r="AP71" i="1"/>
  <c r="AR69" i="1" s="1"/>
  <c r="AN60" i="1"/>
  <c r="AR56" i="1" s="1"/>
  <c r="AP60" i="1"/>
  <c r="AR58" i="1" s="1"/>
  <c r="AN49" i="1"/>
  <c r="AR45" i="1" s="1"/>
  <c r="AP49" i="1"/>
  <c r="AR47" i="1" s="1"/>
  <c r="AN38" i="1"/>
  <c r="AR34" i="1" s="1"/>
  <c r="AP38" i="1"/>
  <c r="AR36" i="1" s="1"/>
  <c r="AS36" i="1" s="1"/>
  <c r="AN27" i="1"/>
  <c r="AR23" i="1" s="1"/>
  <c r="AP27" i="1"/>
  <c r="AR25" i="1" s="1"/>
  <c r="V18" i="1"/>
  <c r="AB13" i="1" s="1"/>
  <c r="AL13" i="1" s="1"/>
  <c r="AW13" i="1" s="1"/>
  <c r="BP23" i="66"/>
  <c r="BP94" i="66"/>
  <c r="BP92" i="66"/>
  <c r="BP90" i="66"/>
  <c r="BP79" i="66"/>
  <c r="BP84" i="66" s="1"/>
  <c r="BP68" i="66"/>
  <c r="BP61" i="66"/>
  <c r="BP57" i="66"/>
  <c r="BP46" i="66"/>
  <c r="BP38" i="66"/>
  <c r="BP36" i="66"/>
  <c r="BP34" i="66"/>
  <c r="BP25" i="66"/>
  <c r="BP28" i="66"/>
  <c r="BP24" i="66"/>
  <c r="BP26" i="66"/>
  <c r="P18" i="1"/>
  <c r="Z15" i="1" s="1"/>
  <c r="AJ15" i="1" s="1"/>
  <c r="N18" i="1"/>
  <c r="Z13" i="1" s="1"/>
  <c r="AJ13" i="1" s="1"/>
  <c r="X18" i="1"/>
  <c r="AB15" i="1" s="1"/>
  <c r="AL15" i="1" s="1"/>
  <c r="Q18" i="1"/>
  <c r="AA12" i="1" s="1"/>
  <c r="AK12" i="1" s="1"/>
  <c r="BP62" i="66"/>
  <c r="BP51" i="66"/>
  <c r="BP40" i="66"/>
  <c r="S18" i="1"/>
  <c r="AA14" i="1" s="1"/>
  <c r="AK14" i="1" s="1"/>
  <c r="W18" i="1"/>
  <c r="AB14" i="1" s="1"/>
  <c r="AL14" i="1" s="1"/>
  <c r="AW14" i="1" s="1"/>
  <c r="U18" i="1"/>
  <c r="AB12" i="1" s="1"/>
  <c r="AL12" i="1" s="1"/>
  <c r="AW12" i="1" s="1"/>
  <c r="T18" i="1"/>
  <c r="AA15" i="1" s="1"/>
  <c r="AK15" i="1" s="1"/>
  <c r="AV15" i="1" s="1"/>
  <c r="R18" i="1"/>
  <c r="AA13" i="1" s="1"/>
  <c r="AK13" i="1" s="1"/>
  <c r="M18" i="1"/>
  <c r="Z12" i="1" s="1"/>
  <c r="AJ12" i="1" s="1"/>
  <c r="O18" i="1"/>
  <c r="Z14" i="1" s="1"/>
  <c r="AJ14" i="1" s="1"/>
  <c r="AD12" i="1"/>
  <c r="AS34" i="66" l="1"/>
  <c r="AS46" i="66"/>
  <c r="AR72" i="66"/>
  <c r="AS79" i="66"/>
  <c r="AC13" i="1"/>
  <c r="AS25" i="1"/>
  <c r="AE12" i="1"/>
  <c r="AD13" i="1"/>
  <c r="AE14" i="1"/>
  <c r="AC14" i="1"/>
  <c r="AD14" i="1"/>
  <c r="AF15" i="1"/>
  <c r="AF12" i="1"/>
  <c r="AF14" i="1"/>
  <c r="AD15" i="1"/>
  <c r="AC15" i="1"/>
  <c r="BP18" i="66"/>
  <c r="AF13" i="1"/>
  <c r="AE13" i="1"/>
  <c r="AE15" i="1"/>
  <c r="AC12" i="1"/>
  <c r="BP95" i="66"/>
  <c r="AR94" i="66"/>
  <c r="AS90" i="66"/>
  <c r="AR83" i="66"/>
  <c r="AS80" i="66"/>
  <c r="AS81" i="66"/>
  <c r="BP73" i="66"/>
  <c r="AS68" i="66"/>
  <c r="AR61" i="66"/>
  <c r="AS57" i="66"/>
  <c r="AS45" i="66"/>
  <c r="AS47" i="66"/>
  <c r="AS48" i="66"/>
  <c r="AS37" i="66"/>
  <c r="AS23" i="66"/>
  <c r="BD35" i="199"/>
  <c r="BB35" i="199"/>
  <c r="BT33" i="199" s="1"/>
  <c r="BG35" i="199"/>
  <c r="BE35" i="199"/>
  <c r="BD79" i="200"/>
  <c r="BB79" i="200"/>
  <c r="BT41" i="200" s="1"/>
  <c r="BG79" i="200"/>
  <c r="BE79" i="200"/>
  <c r="BE26" i="249"/>
  <c r="BB26" i="249"/>
  <c r="BE25" i="249"/>
  <c r="BB25" i="249"/>
  <c r="BG24" i="249"/>
  <c r="BD24" i="249"/>
  <c r="BG23" i="249"/>
  <c r="BD23" i="249"/>
  <c r="BG26" i="249"/>
  <c r="BD26" i="249"/>
  <c r="BG25" i="249"/>
  <c r="BD25" i="249"/>
  <c r="BE24" i="249"/>
  <c r="BB24" i="249"/>
  <c r="BE23" i="249"/>
  <c r="BB23" i="249"/>
  <c r="BG15" i="241"/>
  <c r="BD15" i="241"/>
  <c r="BG14" i="241"/>
  <c r="BD14" i="241"/>
  <c r="BG13" i="241"/>
  <c r="BD13" i="241"/>
  <c r="BG12" i="241"/>
  <c r="BD12" i="241"/>
  <c r="BE15" i="241"/>
  <c r="BB15" i="241"/>
  <c r="BE14" i="241"/>
  <c r="BB14" i="241"/>
  <c r="BE13" i="241"/>
  <c r="BB13" i="241"/>
  <c r="BE12" i="241"/>
  <c r="BB12" i="241"/>
  <c r="BG59" i="249"/>
  <c r="BD59" i="249"/>
  <c r="BE58" i="249"/>
  <c r="BB58" i="249"/>
  <c r="BG57" i="249"/>
  <c r="BD57" i="249"/>
  <c r="BE56" i="249"/>
  <c r="BB56" i="249"/>
  <c r="BE59" i="249"/>
  <c r="BB59" i="249"/>
  <c r="BG58" i="249"/>
  <c r="BD58" i="249"/>
  <c r="BE57" i="249"/>
  <c r="BB57" i="249"/>
  <c r="BG56" i="249"/>
  <c r="BD56" i="249"/>
  <c r="BE26" i="245"/>
  <c r="BB26" i="245"/>
  <c r="BE25" i="245"/>
  <c r="BB25" i="245"/>
  <c r="BG24" i="245"/>
  <c r="BD24" i="245"/>
  <c r="BG23" i="245"/>
  <c r="BD23" i="245"/>
  <c r="BG26" i="245"/>
  <c r="BD26" i="245"/>
  <c r="BG25" i="245"/>
  <c r="BD25" i="245"/>
  <c r="BE24" i="245"/>
  <c r="BB24" i="245"/>
  <c r="BE23" i="245"/>
  <c r="BB23" i="245"/>
  <c r="BE70" i="245"/>
  <c r="BB70" i="245"/>
  <c r="BG69" i="245"/>
  <c r="BD69" i="245"/>
  <c r="BG68" i="245"/>
  <c r="BD68" i="245"/>
  <c r="BE67" i="245"/>
  <c r="BB67" i="245"/>
  <c r="BG70" i="245"/>
  <c r="BD70" i="245"/>
  <c r="BE69" i="245"/>
  <c r="BB69" i="245"/>
  <c r="BE68" i="245"/>
  <c r="BB68" i="245"/>
  <c r="BG67" i="245"/>
  <c r="BD67" i="245"/>
  <c r="BE48" i="244"/>
  <c r="BB48" i="244"/>
  <c r="BG47" i="244"/>
  <c r="BD47" i="244"/>
  <c r="BE46" i="244"/>
  <c r="BB46" i="244"/>
  <c r="BG45" i="244"/>
  <c r="BD45" i="244"/>
  <c r="BG48" i="244"/>
  <c r="BD48" i="244"/>
  <c r="BE47" i="244"/>
  <c r="BB47" i="244"/>
  <c r="BG46" i="244"/>
  <c r="BD46" i="244"/>
  <c r="BE45" i="244"/>
  <c r="BB45" i="244"/>
  <c r="BG92" i="240"/>
  <c r="BD92" i="240"/>
  <c r="BE91" i="240"/>
  <c r="BB91" i="240"/>
  <c r="BG90" i="240"/>
  <c r="BD90" i="240"/>
  <c r="BG89" i="240"/>
  <c r="BD89" i="240"/>
  <c r="BE92" i="240"/>
  <c r="BB92" i="240"/>
  <c r="BG91" i="240"/>
  <c r="BD91" i="240"/>
  <c r="BE90" i="240"/>
  <c r="BB90" i="240"/>
  <c r="BE89" i="240"/>
  <c r="BB89" i="240"/>
  <c r="BG48" i="247"/>
  <c r="BD48" i="247"/>
  <c r="BE47" i="247"/>
  <c r="BB47" i="247"/>
  <c r="BG46" i="247"/>
  <c r="BD46" i="247"/>
  <c r="BE45" i="247"/>
  <c r="BB45" i="247"/>
  <c r="BE48" i="247"/>
  <c r="BB48" i="247"/>
  <c r="BG47" i="247"/>
  <c r="BD47" i="247"/>
  <c r="BE46" i="247"/>
  <c r="BB46" i="247"/>
  <c r="BG45" i="247"/>
  <c r="BD45" i="247"/>
  <c r="BG15" i="243"/>
  <c r="BD15" i="243"/>
  <c r="BG14" i="243"/>
  <c r="BD14" i="243"/>
  <c r="BG13" i="243"/>
  <c r="BD13" i="243"/>
  <c r="BG12" i="243"/>
  <c r="BD12" i="243"/>
  <c r="BE15" i="243"/>
  <c r="BB15" i="243"/>
  <c r="BE14" i="243"/>
  <c r="BB14" i="243"/>
  <c r="BE13" i="243"/>
  <c r="BB13" i="243"/>
  <c r="BE12" i="243"/>
  <c r="BB12" i="243"/>
  <c r="BE37" i="247"/>
  <c r="BB37" i="247"/>
  <c r="BE36" i="247"/>
  <c r="BB36" i="247"/>
  <c r="BE35" i="247"/>
  <c r="BB35" i="247"/>
  <c r="BE34" i="247"/>
  <c r="BB34" i="247"/>
  <c r="BG37" i="247"/>
  <c r="BD37" i="247"/>
  <c r="BG36" i="247"/>
  <c r="BD36" i="247"/>
  <c r="BG35" i="247"/>
  <c r="BD35" i="247"/>
  <c r="BG34" i="247"/>
  <c r="BD34" i="247"/>
  <c r="BE92" i="248"/>
  <c r="BB92" i="248"/>
  <c r="BG91" i="248"/>
  <c r="BD91" i="248"/>
  <c r="BE90" i="248"/>
  <c r="BB90" i="248"/>
  <c r="BE89" i="248"/>
  <c r="BB89" i="248"/>
  <c r="BG92" i="248"/>
  <c r="BD92" i="248"/>
  <c r="BE91" i="248"/>
  <c r="BB91" i="248"/>
  <c r="BG90" i="248"/>
  <c r="BD90" i="248"/>
  <c r="BG89" i="248"/>
  <c r="BD89" i="248"/>
  <c r="BE92" i="246"/>
  <c r="BB92" i="246"/>
  <c r="BG91" i="246"/>
  <c r="BD91" i="246"/>
  <c r="BE90" i="246"/>
  <c r="BB90" i="246"/>
  <c r="BE89" i="246"/>
  <c r="BB89" i="246"/>
  <c r="BG92" i="246"/>
  <c r="BD92" i="246"/>
  <c r="BE91" i="246"/>
  <c r="BB91" i="246"/>
  <c r="BG90" i="246"/>
  <c r="BD90" i="246"/>
  <c r="BG89" i="246"/>
  <c r="BD89" i="246"/>
  <c r="BE15" i="240"/>
  <c r="BB15" i="240"/>
  <c r="BE14" i="240"/>
  <c r="BB14" i="240"/>
  <c r="BE13" i="240"/>
  <c r="BB13" i="240"/>
  <c r="BE12" i="240"/>
  <c r="BB12" i="240"/>
  <c r="BG15" i="240"/>
  <c r="BD15" i="240"/>
  <c r="BG14" i="240"/>
  <c r="BD14" i="240"/>
  <c r="BG13" i="240"/>
  <c r="BD13" i="240"/>
  <c r="BG12" i="240"/>
  <c r="BD12" i="240"/>
  <c r="BE15" i="247"/>
  <c r="BB15" i="247"/>
  <c r="BE14" i="247"/>
  <c r="BB14" i="247"/>
  <c r="BG15" i="247"/>
  <c r="BD15" i="247"/>
  <c r="BG14" i="247"/>
  <c r="BD14" i="247"/>
  <c r="BE13" i="247"/>
  <c r="BB13" i="247"/>
  <c r="BE12" i="247"/>
  <c r="BB12" i="247"/>
  <c r="BG13" i="247"/>
  <c r="BD13" i="247"/>
  <c r="BG12" i="247"/>
  <c r="BD12" i="247"/>
  <c r="BG59" i="244"/>
  <c r="BD59" i="244"/>
  <c r="BE58" i="244"/>
  <c r="BB58" i="244"/>
  <c r="BG57" i="244"/>
  <c r="BD57" i="244"/>
  <c r="BE56" i="244"/>
  <c r="BB56" i="244"/>
  <c r="BE59" i="244"/>
  <c r="BB59" i="244"/>
  <c r="BG58" i="244"/>
  <c r="BD58" i="244"/>
  <c r="BE57" i="244"/>
  <c r="BB57" i="244"/>
  <c r="BG56" i="244"/>
  <c r="BD56" i="244"/>
  <c r="BG70" i="246"/>
  <c r="BD70" i="246"/>
  <c r="BE69" i="246"/>
  <c r="BB69" i="246"/>
  <c r="BE68" i="246"/>
  <c r="BB68" i="246"/>
  <c r="BG67" i="246"/>
  <c r="BD67" i="246"/>
  <c r="BE70" i="246"/>
  <c r="BB70" i="246"/>
  <c r="BG69" i="246"/>
  <c r="BD69" i="246"/>
  <c r="BG68" i="246"/>
  <c r="BD68" i="246"/>
  <c r="BE67" i="246"/>
  <c r="BB67" i="246"/>
  <c r="BG37" i="243"/>
  <c r="BD37" i="243"/>
  <c r="BG36" i="243"/>
  <c r="BD36" i="243"/>
  <c r="BG35" i="243"/>
  <c r="BD35" i="243"/>
  <c r="BG34" i="243"/>
  <c r="BD34" i="243"/>
  <c r="BE37" i="243"/>
  <c r="BB37" i="243"/>
  <c r="BE36" i="243"/>
  <c r="BB36" i="243"/>
  <c r="BE35" i="243"/>
  <c r="BB35" i="243"/>
  <c r="BE34" i="243"/>
  <c r="BB34" i="243"/>
  <c r="BG90" i="249"/>
  <c r="BE91" i="249"/>
  <c r="BG92" i="249"/>
  <c r="BE90" i="249"/>
  <c r="BG91" i="249"/>
  <c r="BE92" i="249"/>
  <c r="BE79" i="249"/>
  <c r="BE80" i="249"/>
  <c r="BG81" i="249"/>
  <c r="BG79" i="249"/>
  <c r="BG80" i="249"/>
  <c r="BE81" i="249"/>
  <c r="BD90" i="244"/>
  <c r="BB91" i="244"/>
  <c r="BD92" i="244"/>
  <c r="BB90" i="244"/>
  <c r="BD91" i="244"/>
  <c r="BB92" i="244"/>
  <c r="BG48" i="240"/>
  <c r="BD48" i="240"/>
  <c r="BE47" i="240"/>
  <c r="BB47" i="240"/>
  <c r="BG46" i="240"/>
  <c r="BD46" i="240"/>
  <c r="BE45" i="240"/>
  <c r="BB45" i="240"/>
  <c r="BE48" i="240"/>
  <c r="BB48" i="240"/>
  <c r="BG47" i="240"/>
  <c r="BD47" i="240"/>
  <c r="BE46" i="240"/>
  <c r="BB46" i="240"/>
  <c r="BG45" i="240"/>
  <c r="BD45" i="240"/>
  <c r="BE37" i="248"/>
  <c r="BB37" i="248"/>
  <c r="BE36" i="248"/>
  <c r="BB36" i="248"/>
  <c r="BE35" i="248"/>
  <c r="BB35" i="248"/>
  <c r="BE34" i="248"/>
  <c r="BB34" i="248"/>
  <c r="BG37" i="248"/>
  <c r="BD37" i="248"/>
  <c r="BG36" i="248"/>
  <c r="BD36" i="248"/>
  <c r="BG35" i="248"/>
  <c r="BD35" i="248"/>
  <c r="BG34" i="248"/>
  <c r="BD34" i="248"/>
  <c r="BG48" i="242"/>
  <c r="BD48" i="242"/>
  <c r="BE47" i="242"/>
  <c r="BB47" i="242"/>
  <c r="BG46" i="242"/>
  <c r="BD46" i="242"/>
  <c r="BE45" i="242"/>
  <c r="BB45" i="242"/>
  <c r="BE48" i="242"/>
  <c r="BB48" i="242"/>
  <c r="BG47" i="242"/>
  <c r="BD47" i="242"/>
  <c r="BE46" i="242"/>
  <c r="BB46" i="242"/>
  <c r="BG45" i="242"/>
  <c r="BD45" i="242"/>
  <c r="BG81" i="243"/>
  <c r="BD81" i="243"/>
  <c r="BE80" i="243"/>
  <c r="BB80" i="243"/>
  <c r="BE81" i="243"/>
  <c r="BB81" i="243"/>
  <c r="BG80" i="243"/>
  <c r="BD80" i="243"/>
  <c r="BG79" i="243"/>
  <c r="BD79" i="243"/>
  <c r="BE78" i="243"/>
  <c r="BB78" i="243"/>
  <c r="BE79" i="243"/>
  <c r="BB79" i="243"/>
  <c r="BG78" i="243"/>
  <c r="BD78" i="243"/>
  <c r="BE15" i="242"/>
  <c r="BB15" i="242"/>
  <c r="BE14" i="242"/>
  <c r="BB14" i="242"/>
  <c r="BE13" i="242"/>
  <c r="BB13" i="242"/>
  <c r="BE12" i="242"/>
  <c r="BB12" i="242"/>
  <c r="BG15" i="242"/>
  <c r="BD15" i="242"/>
  <c r="BG14" i="242"/>
  <c r="BD14" i="242"/>
  <c r="BG13" i="242"/>
  <c r="BD13" i="242"/>
  <c r="BG12" i="242"/>
  <c r="BD12" i="242"/>
  <c r="BE48" i="241"/>
  <c r="BB48" i="241"/>
  <c r="BG47" i="241"/>
  <c r="BD47" i="241"/>
  <c r="BE46" i="241"/>
  <c r="BB46" i="241"/>
  <c r="BG45" i="241"/>
  <c r="BD45" i="241"/>
  <c r="BG48" i="241"/>
  <c r="BD48" i="241"/>
  <c r="BE47" i="241"/>
  <c r="BB47" i="241"/>
  <c r="BG46" i="241"/>
  <c r="BD46" i="241"/>
  <c r="BE45" i="241"/>
  <c r="BB45" i="241"/>
  <c r="BG92" i="247"/>
  <c r="BD92" i="247"/>
  <c r="BE91" i="247"/>
  <c r="BB91" i="247"/>
  <c r="BG90" i="247"/>
  <c r="BD90" i="247"/>
  <c r="BG89" i="247"/>
  <c r="BD89" i="247"/>
  <c r="BE92" i="247"/>
  <c r="BB92" i="247"/>
  <c r="BG91" i="247"/>
  <c r="BD91" i="247"/>
  <c r="BE90" i="247"/>
  <c r="BB90" i="247"/>
  <c r="BE89" i="247"/>
  <c r="BB89" i="247"/>
  <c r="BE26" i="242"/>
  <c r="BB26" i="242"/>
  <c r="BE25" i="242"/>
  <c r="BB25" i="242"/>
  <c r="BG24" i="242"/>
  <c r="BD24" i="242"/>
  <c r="BG23" i="242"/>
  <c r="BD23" i="242"/>
  <c r="BG26" i="242"/>
  <c r="BD26" i="242"/>
  <c r="BG25" i="242"/>
  <c r="BD25" i="242"/>
  <c r="BE24" i="242"/>
  <c r="BB24" i="242"/>
  <c r="BE23" i="242"/>
  <c r="BB23" i="242"/>
  <c r="BG70" i="241"/>
  <c r="BD70" i="241"/>
  <c r="BE69" i="241"/>
  <c r="BB69" i="241"/>
  <c r="BE70" i="241"/>
  <c r="BB70" i="241"/>
  <c r="BG69" i="241"/>
  <c r="BD69" i="241"/>
  <c r="BE68" i="241"/>
  <c r="BB68" i="241"/>
  <c r="BG67" i="241"/>
  <c r="BD67" i="241"/>
  <c r="BG68" i="241"/>
  <c r="BD68" i="241"/>
  <c r="BE67" i="241"/>
  <c r="BB67" i="241"/>
  <c r="BE37" i="240"/>
  <c r="BB37" i="240"/>
  <c r="BE36" i="240"/>
  <c r="BB36" i="240"/>
  <c r="BE35" i="240"/>
  <c r="BB35" i="240"/>
  <c r="BE34" i="240"/>
  <c r="BB34" i="240"/>
  <c r="BG37" i="240"/>
  <c r="BD37" i="240"/>
  <c r="BG36" i="240"/>
  <c r="BD36" i="240"/>
  <c r="BG35" i="240"/>
  <c r="BD35" i="240"/>
  <c r="BG34" i="240"/>
  <c r="BD34" i="240"/>
  <c r="BE70" i="247"/>
  <c r="BB70" i="247"/>
  <c r="BG69" i="247"/>
  <c r="BD69" i="247"/>
  <c r="BG68" i="247"/>
  <c r="BD68" i="247"/>
  <c r="BE67" i="247"/>
  <c r="BB67" i="247"/>
  <c r="BG70" i="247"/>
  <c r="BD70" i="247"/>
  <c r="BE69" i="247"/>
  <c r="BB69" i="247"/>
  <c r="BE68" i="247"/>
  <c r="BB68" i="247"/>
  <c r="BG67" i="247"/>
  <c r="BD67" i="247"/>
  <c r="BE15" i="245"/>
  <c r="BB15" i="245"/>
  <c r="BE14" i="245"/>
  <c r="BB14" i="245"/>
  <c r="BE13" i="245"/>
  <c r="BB13" i="245"/>
  <c r="BE12" i="245"/>
  <c r="BB12" i="245"/>
  <c r="BG15" i="245"/>
  <c r="BD15" i="245"/>
  <c r="BG14" i="245"/>
  <c r="BD14" i="245"/>
  <c r="BG13" i="245"/>
  <c r="BD13" i="245"/>
  <c r="BG12" i="245"/>
  <c r="BD12" i="245"/>
  <c r="BB68" i="248"/>
  <c r="BD68" i="248"/>
  <c r="BD69" i="248"/>
  <c r="BB70" i="248"/>
  <c r="BB69" i="248"/>
  <c r="BD70" i="248"/>
  <c r="BE26" i="248"/>
  <c r="BB26" i="248"/>
  <c r="BE25" i="248"/>
  <c r="BB25" i="248"/>
  <c r="BG24" i="248"/>
  <c r="BD24" i="248"/>
  <c r="BG23" i="248"/>
  <c r="BD23" i="248"/>
  <c r="BG26" i="248"/>
  <c r="BD26" i="248"/>
  <c r="BG25" i="248"/>
  <c r="BD25" i="248"/>
  <c r="BE24" i="248"/>
  <c r="BB24" i="248"/>
  <c r="BE23" i="248"/>
  <c r="BB23" i="248"/>
  <c r="BG90" i="241"/>
  <c r="BE91" i="241"/>
  <c r="BG92" i="241"/>
  <c r="BE90" i="241"/>
  <c r="BG91" i="241"/>
  <c r="BE92" i="241"/>
  <c r="BG37" i="241"/>
  <c r="BD37" i="241"/>
  <c r="BG36" i="241"/>
  <c r="BD36" i="241"/>
  <c r="BG35" i="241"/>
  <c r="BD35" i="241"/>
  <c r="BG34" i="241"/>
  <c r="BD34" i="241"/>
  <c r="BE37" i="241"/>
  <c r="BB37" i="241"/>
  <c r="BE36" i="241"/>
  <c r="BB36" i="241"/>
  <c r="BE35" i="241"/>
  <c r="BB35" i="241"/>
  <c r="BE34" i="241"/>
  <c r="BB34" i="241"/>
  <c r="BE59" i="240"/>
  <c r="BB59" i="240"/>
  <c r="BG58" i="240"/>
  <c r="BD58" i="240"/>
  <c r="BE57" i="240"/>
  <c r="BB57" i="240"/>
  <c r="BG56" i="240"/>
  <c r="BD56" i="240"/>
  <c r="BG59" i="240"/>
  <c r="BD59" i="240"/>
  <c r="BE58" i="240"/>
  <c r="BB58" i="240"/>
  <c r="BG57" i="240"/>
  <c r="BD57" i="240"/>
  <c r="BE56" i="240"/>
  <c r="BB56" i="240"/>
  <c r="BG92" i="243"/>
  <c r="BD92" i="243"/>
  <c r="BE91" i="243"/>
  <c r="BB91" i="243"/>
  <c r="BG90" i="243"/>
  <c r="BD90" i="243"/>
  <c r="BG89" i="243"/>
  <c r="BD89" i="243"/>
  <c r="BE92" i="243"/>
  <c r="BB92" i="243"/>
  <c r="BG91" i="243"/>
  <c r="BD91" i="243"/>
  <c r="BE90" i="243"/>
  <c r="BB90" i="243"/>
  <c r="BE89" i="243"/>
  <c r="BB89" i="243"/>
  <c r="BD57" i="248"/>
  <c r="BB58" i="248"/>
  <c r="BD59" i="248"/>
  <c r="BB57" i="248"/>
  <c r="BD58" i="248"/>
  <c r="BB59" i="248"/>
  <c r="BD68" i="243"/>
  <c r="BD69" i="243"/>
  <c r="BB70" i="243"/>
  <c r="BB68" i="243"/>
  <c r="BB69" i="243"/>
  <c r="BD70" i="243"/>
  <c r="BD35" i="242"/>
  <c r="BD36" i="242"/>
  <c r="BD37" i="242"/>
  <c r="BB35" i="242"/>
  <c r="BB36" i="242"/>
  <c r="BB37" i="242"/>
  <c r="BB79" i="241"/>
  <c r="BB80" i="241"/>
  <c r="BD81" i="241"/>
  <c r="BD79" i="241"/>
  <c r="BD80" i="241"/>
  <c r="BB81" i="241"/>
  <c r="BD35" i="249"/>
  <c r="BD36" i="249"/>
  <c r="BD37" i="249"/>
  <c r="BB35" i="249"/>
  <c r="BB36" i="249"/>
  <c r="BB37" i="249"/>
  <c r="BG48" i="248"/>
  <c r="BD48" i="248"/>
  <c r="BE47" i="248"/>
  <c r="BB47" i="248"/>
  <c r="BG46" i="248"/>
  <c r="BD46" i="248"/>
  <c r="BE45" i="248"/>
  <c r="BB45" i="248"/>
  <c r="BE48" i="248"/>
  <c r="BB48" i="248"/>
  <c r="BG47" i="248"/>
  <c r="BD47" i="248"/>
  <c r="BE46" i="248"/>
  <c r="BB46" i="248"/>
  <c r="BG45" i="248"/>
  <c r="BD45" i="248"/>
  <c r="BG15" i="246"/>
  <c r="BD15" i="246"/>
  <c r="BG14" i="246"/>
  <c r="BD14" i="246"/>
  <c r="BG13" i="246"/>
  <c r="BD13" i="246"/>
  <c r="BG12" i="246"/>
  <c r="BD12" i="246"/>
  <c r="BE15" i="246"/>
  <c r="BB15" i="246"/>
  <c r="BE14" i="246"/>
  <c r="BB14" i="246"/>
  <c r="BE13" i="246"/>
  <c r="BB13" i="246"/>
  <c r="BE12" i="246"/>
  <c r="BB12" i="246"/>
  <c r="BE59" i="247"/>
  <c r="BB59" i="247"/>
  <c r="BG58" i="247"/>
  <c r="BD58" i="247"/>
  <c r="BE57" i="247"/>
  <c r="BB57" i="247"/>
  <c r="BG56" i="247"/>
  <c r="BD56" i="247"/>
  <c r="BG59" i="247"/>
  <c r="BD59" i="247"/>
  <c r="BE58" i="247"/>
  <c r="BB58" i="247"/>
  <c r="BG57" i="247"/>
  <c r="BD57" i="247"/>
  <c r="BE56" i="247"/>
  <c r="BB56" i="247"/>
  <c r="BE81" i="244"/>
  <c r="BB81" i="244"/>
  <c r="BG80" i="244"/>
  <c r="BD80" i="244"/>
  <c r="BG79" i="244"/>
  <c r="BD79" i="244"/>
  <c r="BE78" i="244"/>
  <c r="BB78" i="244"/>
  <c r="BG81" i="244"/>
  <c r="BD81" i="244"/>
  <c r="BE80" i="244"/>
  <c r="BB80" i="244"/>
  <c r="BE79" i="244"/>
  <c r="BB79" i="244"/>
  <c r="BG78" i="244"/>
  <c r="BD78" i="244"/>
  <c r="BG59" i="243"/>
  <c r="BD59" i="243"/>
  <c r="BE58" i="243"/>
  <c r="BB58" i="243"/>
  <c r="BG57" i="243"/>
  <c r="BD57" i="243"/>
  <c r="BE56" i="243"/>
  <c r="BB56" i="243"/>
  <c r="BE59" i="243"/>
  <c r="BB59" i="243"/>
  <c r="BG58" i="243"/>
  <c r="BD58" i="243"/>
  <c r="BE57" i="243"/>
  <c r="BB57" i="243"/>
  <c r="BG56" i="243"/>
  <c r="BD56" i="243"/>
  <c r="BG59" i="241"/>
  <c r="BD59" i="241"/>
  <c r="BE58" i="241"/>
  <c r="BB58" i="241"/>
  <c r="BG57" i="241"/>
  <c r="BD57" i="241"/>
  <c r="BE56" i="241"/>
  <c r="BB56" i="241"/>
  <c r="BE59" i="241"/>
  <c r="BB59" i="241"/>
  <c r="BG58" i="241"/>
  <c r="BD58" i="241"/>
  <c r="BE57" i="241"/>
  <c r="BB57" i="241"/>
  <c r="BG56" i="241"/>
  <c r="BD56" i="241"/>
  <c r="BE59" i="245"/>
  <c r="BB59" i="245"/>
  <c r="BG58" i="245"/>
  <c r="BD58" i="245"/>
  <c r="BE57" i="245"/>
  <c r="BB57" i="245"/>
  <c r="BG56" i="245"/>
  <c r="BD56" i="245"/>
  <c r="BG59" i="245"/>
  <c r="BD59" i="245"/>
  <c r="BE58" i="245"/>
  <c r="BB58" i="245"/>
  <c r="BG57" i="245"/>
  <c r="BD57" i="245"/>
  <c r="BE56" i="245"/>
  <c r="BB56" i="245"/>
  <c r="BG70" i="249"/>
  <c r="BD70" i="249"/>
  <c r="BE69" i="249"/>
  <c r="BB69" i="249"/>
  <c r="BE68" i="249"/>
  <c r="BB68" i="249"/>
  <c r="BG67" i="249"/>
  <c r="BD67" i="249"/>
  <c r="BE70" i="249"/>
  <c r="BB70" i="249"/>
  <c r="BG69" i="249"/>
  <c r="BD69" i="249"/>
  <c r="BG68" i="249"/>
  <c r="BD68" i="249"/>
  <c r="BE67" i="249"/>
  <c r="BB67" i="249"/>
  <c r="BG92" i="245"/>
  <c r="BD92" i="245"/>
  <c r="BE91" i="245"/>
  <c r="BB91" i="245"/>
  <c r="BG90" i="245"/>
  <c r="BD90" i="245"/>
  <c r="BG89" i="245"/>
  <c r="BD89" i="245"/>
  <c r="BE92" i="245"/>
  <c r="BB92" i="245"/>
  <c r="BG91" i="245"/>
  <c r="BD91" i="245"/>
  <c r="BE90" i="245"/>
  <c r="BB90" i="245"/>
  <c r="BE89" i="245"/>
  <c r="BB89" i="245"/>
  <c r="BG26" i="241"/>
  <c r="BD26" i="241"/>
  <c r="BG25" i="241"/>
  <c r="BD25" i="241"/>
  <c r="BE24" i="241"/>
  <c r="BB24" i="241"/>
  <c r="BE23" i="241"/>
  <c r="BB23" i="241"/>
  <c r="BE26" i="241"/>
  <c r="BB26" i="241"/>
  <c r="BE25" i="241"/>
  <c r="BB25" i="241"/>
  <c r="BG24" i="241"/>
  <c r="BD24" i="241"/>
  <c r="BG23" i="241"/>
  <c r="BD23" i="241"/>
  <c r="BE70" i="240"/>
  <c r="BB70" i="240"/>
  <c r="BG69" i="240"/>
  <c r="BD69" i="240"/>
  <c r="BG68" i="240"/>
  <c r="BD68" i="240"/>
  <c r="BE67" i="240"/>
  <c r="BB67" i="240"/>
  <c r="BG70" i="240"/>
  <c r="BD70" i="240"/>
  <c r="BE69" i="240"/>
  <c r="BB69" i="240"/>
  <c r="BE68" i="240"/>
  <c r="BB68" i="240"/>
  <c r="BG67" i="240"/>
  <c r="BD67" i="240"/>
  <c r="BG59" i="246"/>
  <c r="BD59" i="246"/>
  <c r="BE58" i="246"/>
  <c r="BB58" i="246"/>
  <c r="BG57" i="246"/>
  <c r="BD57" i="246"/>
  <c r="BE56" i="246"/>
  <c r="BB56" i="246"/>
  <c r="BE59" i="246"/>
  <c r="BB59" i="246"/>
  <c r="BG58" i="246"/>
  <c r="BD58" i="246"/>
  <c r="BE57" i="246"/>
  <c r="BB57" i="246"/>
  <c r="BG56" i="246"/>
  <c r="BD56" i="246"/>
  <c r="BG81" i="242"/>
  <c r="BD81" i="242"/>
  <c r="BE80" i="242"/>
  <c r="BB80" i="242"/>
  <c r="BE79" i="242"/>
  <c r="BB79" i="242"/>
  <c r="BG78" i="242"/>
  <c r="BD78" i="242"/>
  <c r="BE81" i="242"/>
  <c r="BB81" i="242"/>
  <c r="BG80" i="242"/>
  <c r="BD80" i="242"/>
  <c r="BG79" i="242"/>
  <c r="BD79" i="242"/>
  <c r="BE78" i="242"/>
  <c r="BB78" i="242"/>
  <c r="BG70" i="244"/>
  <c r="BD70" i="244"/>
  <c r="BE69" i="244"/>
  <c r="BB69" i="244"/>
  <c r="BE68" i="244"/>
  <c r="BB68" i="244"/>
  <c r="BG67" i="244"/>
  <c r="BD67" i="244"/>
  <c r="BE70" i="244"/>
  <c r="BB70" i="244"/>
  <c r="BG69" i="244"/>
  <c r="BD69" i="244"/>
  <c r="BG68" i="244"/>
  <c r="BD68" i="244"/>
  <c r="BE67" i="244"/>
  <c r="BB67" i="244"/>
  <c r="BE26" i="240"/>
  <c r="BB26" i="240"/>
  <c r="BE25" i="240"/>
  <c r="BB25" i="240"/>
  <c r="BG24" i="240"/>
  <c r="BD24" i="240"/>
  <c r="BG23" i="240"/>
  <c r="BD23" i="240"/>
  <c r="BG26" i="240"/>
  <c r="BD26" i="240"/>
  <c r="BG25" i="240"/>
  <c r="BD25" i="240"/>
  <c r="BE24" i="240"/>
  <c r="BB24" i="240"/>
  <c r="BE23" i="240"/>
  <c r="BB23" i="240"/>
  <c r="BD90" i="249"/>
  <c r="BB91" i="249"/>
  <c r="BD92" i="249"/>
  <c r="BB90" i="249"/>
  <c r="BD91" i="249"/>
  <c r="BB79" i="249"/>
  <c r="BB80" i="249"/>
  <c r="BD81" i="249"/>
  <c r="BD79" i="249"/>
  <c r="BD80" i="249"/>
  <c r="BG90" i="244"/>
  <c r="BE91" i="244"/>
  <c r="BG92" i="244"/>
  <c r="BE90" i="244"/>
  <c r="BG91" i="244"/>
  <c r="BG92" i="242"/>
  <c r="BD92" i="242"/>
  <c r="BE91" i="242"/>
  <c r="BB91" i="242"/>
  <c r="BG90" i="242"/>
  <c r="BD90" i="242"/>
  <c r="BG89" i="242"/>
  <c r="BD89" i="242"/>
  <c r="BE92" i="242"/>
  <c r="BB92" i="242"/>
  <c r="BG91" i="242"/>
  <c r="BD91" i="242"/>
  <c r="BE90" i="242"/>
  <c r="BB90" i="242"/>
  <c r="BE89" i="242"/>
  <c r="BB89" i="242"/>
  <c r="BE15" i="249"/>
  <c r="BB15" i="249"/>
  <c r="BE14" i="249"/>
  <c r="BB14" i="249"/>
  <c r="BE13" i="249"/>
  <c r="BB13" i="249"/>
  <c r="BE12" i="249"/>
  <c r="BB12" i="249"/>
  <c r="BG15" i="249"/>
  <c r="BD15" i="249"/>
  <c r="BG14" i="249"/>
  <c r="BD14" i="249"/>
  <c r="BG13" i="249"/>
  <c r="BD13" i="249"/>
  <c r="BG12" i="249"/>
  <c r="BD12" i="249"/>
  <c r="BE26" i="247"/>
  <c r="BB26" i="247"/>
  <c r="BE25" i="247"/>
  <c r="BB25" i="247"/>
  <c r="BG24" i="247"/>
  <c r="BD24" i="247"/>
  <c r="BG23" i="247"/>
  <c r="BD23" i="247"/>
  <c r="BG26" i="247"/>
  <c r="BD26" i="247"/>
  <c r="BG25" i="247"/>
  <c r="BD25" i="247"/>
  <c r="BE24" i="247"/>
  <c r="BB24" i="247"/>
  <c r="BE23" i="247"/>
  <c r="BB23" i="247"/>
  <c r="BG26" i="246"/>
  <c r="BD26" i="246"/>
  <c r="BG25" i="246"/>
  <c r="BD25" i="246"/>
  <c r="BE24" i="246"/>
  <c r="BB24" i="246"/>
  <c r="BE23" i="246"/>
  <c r="BB23" i="246"/>
  <c r="BE26" i="246"/>
  <c r="BB26" i="246"/>
  <c r="BE25" i="246"/>
  <c r="BB25" i="246"/>
  <c r="BG24" i="246"/>
  <c r="BD24" i="246"/>
  <c r="BG23" i="246"/>
  <c r="BD23" i="246"/>
  <c r="BE37" i="245"/>
  <c r="BB37" i="245"/>
  <c r="BE36" i="245"/>
  <c r="BB36" i="245"/>
  <c r="BE35" i="245"/>
  <c r="BB35" i="245"/>
  <c r="BE34" i="245"/>
  <c r="BB34" i="245"/>
  <c r="BG37" i="245"/>
  <c r="BD37" i="245"/>
  <c r="BG36" i="245"/>
  <c r="BD36" i="245"/>
  <c r="BG35" i="245"/>
  <c r="BD35" i="245"/>
  <c r="BG34" i="245"/>
  <c r="BD34" i="245"/>
  <c r="BG81" i="247"/>
  <c r="BD81" i="247"/>
  <c r="BE80" i="247"/>
  <c r="BB80" i="247"/>
  <c r="BE79" i="247"/>
  <c r="BB79" i="247"/>
  <c r="BG78" i="247"/>
  <c r="BD78" i="247"/>
  <c r="BE81" i="247"/>
  <c r="BB81" i="247"/>
  <c r="BG80" i="247"/>
  <c r="BD80" i="247"/>
  <c r="BG79" i="247"/>
  <c r="BD79" i="247"/>
  <c r="BE78" i="247"/>
  <c r="BB78" i="247"/>
  <c r="BG37" i="244"/>
  <c r="BD37" i="244"/>
  <c r="BG36" i="244"/>
  <c r="BD36" i="244"/>
  <c r="BG35" i="244"/>
  <c r="BD35" i="244"/>
  <c r="BG34" i="244"/>
  <c r="BD34" i="244"/>
  <c r="BE37" i="244"/>
  <c r="BB37" i="244"/>
  <c r="BE36" i="244"/>
  <c r="BB36" i="244"/>
  <c r="BE35" i="244"/>
  <c r="BB35" i="244"/>
  <c r="BE34" i="244"/>
  <c r="BB34" i="244"/>
  <c r="BE48" i="246"/>
  <c r="BB48" i="246"/>
  <c r="BG47" i="246"/>
  <c r="BD47" i="246"/>
  <c r="BE46" i="246"/>
  <c r="BB46" i="246"/>
  <c r="BG45" i="246"/>
  <c r="BD45" i="246"/>
  <c r="BG48" i="246"/>
  <c r="BD48" i="246"/>
  <c r="BE47" i="246"/>
  <c r="BB47" i="246"/>
  <c r="BG46" i="246"/>
  <c r="BD46" i="246"/>
  <c r="BE45" i="246"/>
  <c r="BB45" i="246"/>
  <c r="BG48" i="245"/>
  <c r="BD48" i="245"/>
  <c r="BE47" i="245"/>
  <c r="BB47" i="245"/>
  <c r="BG46" i="245"/>
  <c r="BD46" i="245"/>
  <c r="BE45" i="245"/>
  <c r="BB45" i="245"/>
  <c r="BE48" i="245"/>
  <c r="BB48" i="245"/>
  <c r="BG47" i="245"/>
  <c r="BD47" i="245"/>
  <c r="BE46" i="245"/>
  <c r="BB46" i="245"/>
  <c r="BG45" i="245"/>
  <c r="BD45" i="245"/>
  <c r="BE48" i="243"/>
  <c r="BB48" i="243"/>
  <c r="BG47" i="243"/>
  <c r="BD47" i="243"/>
  <c r="BE46" i="243"/>
  <c r="BB46" i="243"/>
  <c r="BG45" i="243"/>
  <c r="BD45" i="243"/>
  <c r="BG48" i="243"/>
  <c r="BD48" i="243"/>
  <c r="BE47" i="243"/>
  <c r="BB47" i="243"/>
  <c r="BG46" i="243"/>
  <c r="BD46" i="243"/>
  <c r="BE45" i="243"/>
  <c r="BB45" i="243"/>
  <c r="BE81" i="248"/>
  <c r="BB81" i="248"/>
  <c r="BG80" i="248"/>
  <c r="BD80" i="248"/>
  <c r="BG79" i="248"/>
  <c r="BD79" i="248"/>
  <c r="BE78" i="248"/>
  <c r="BB78" i="248"/>
  <c r="BG81" i="248"/>
  <c r="BD81" i="248"/>
  <c r="BE80" i="248"/>
  <c r="BB80" i="248"/>
  <c r="BE79" i="248"/>
  <c r="BB79" i="248"/>
  <c r="BG78" i="248"/>
  <c r="BD78" i="248"/>
  <c r="BE68" i="248"/>
  <c r="BG68" i="248"/>
  <c r="BG69" i="248"/>
  <c r="BE70" i="248"/>
  <c r="BE69" i="248"/>
  <c r="BD90" i="241"/>
  <c r="BB91" i="241"/>
  <c r="BD92" i="241"/>
  <c r="BB90" i="241"/>
  <c r="BD91" i="241"/>
  <c r="BG57" i="248"/>
  <c r="BE58" i="248"/>
  <c r="BG59" i="248"/>
  <c r="BE57" i="248"/>
  <c r="BG58" i="248"/>
  <c r="BG68" i="243"/>
  <c r="BG69" i="243"/>
  <c r="BE70" i="243"/>
  <c r="BE68" i="243"/>
  <c r="BE69" i="243"/>
  <c r="BG35" i="242"/>
  <c r="BG36" i="242"/>
  <c r="BG37" i="242"/>
  <c r="BE35" i="242"/>
  <c r="BE36" i="242"/>
  <c r="BE79" i="241"/>
  <c r="BE80" i="241"/>
  <c r="BG81" i="241"/>
  <c r="BG79" i="241"/>
  <c r="BG80" i="241"/>
  <c r="BG35" i="249"/>
  <c r="BG36" i="249"/>
  <c r="BG37" i="249"/>
  <c r="BE35" i="249"/>
  <c r="BE36" i="249"/>
  <c r="BE92" i="233"/>
  <c r="BB92" i="233"/>
  <c r="BG91" i="233"/>
  <c r="BD91" i="233"/>
  <c r="BE90" i="233"/>
  <c r="BB90" i="233"/>
  <c r="BE89" i="233"/>
  <c r="BB89" i="233"/>
  <c r="BG92" i="233"/>
  <c r="BD92" i="233"/>
  <c r="BE91" i="233"/>
  <c r="BB91" i="233"/>
  <c r="BG90" i="233"/>
  <c r="BD90" i="233"/>
  <c r="BG89" i="233"/>
  <c r="BD89" i="233"/>
  <c r="BG59" i="233"/>
  <c r="BD59" i="233"/>
  <c r="BE58" i="233"/>
  <c r="BB58" i="233"/>
  <c r="BG57" i="233"/>
  <c r="BD57" i="233"/>
  <c r="BE56" i="233"/>
  <c r="BB56" i="233"/>
  <c r="BE59" i="233"/>
  <c r="BB59" i="233"/>
  <c r="BG58" i="233"/>
  <c r="BD58" i="233"/>
  <c r="BE57" i="233"/>
  <c r="BB57" i="233"/>
  <c r="BG56" i="233"/>
  <c r="BD56" i="233"/>
  <c r="BE48" i="233"/>
  <c r="BB48" i="233"/>
  <c r="BG47" i="233"/>
  <c r="BD47" i="233"/>
  <c r="BE46" i="233"/>
  <c r="BB46" i="233"/>
  <c r="BG45" i="233"/>
  <c r="BD45" i="233"/>
  <c r="BG48" i="233"/>
  <c r="BD48" i="233"/>
  <c r="BE47" i="233"/>
  <c r="BB47" i="233"/>
  <c r="BG46" i="233"/>
  <c r="BD46" i="233"/>
  <c r="BE45" i="233"/>
  <c r="BB45" i="233"/>
  <c r="BE81" i="234"/>
  <c r="BB81" i="234"/>
  <c r="BG80" i="234"/>
  <c r="BD80" i="234"/>
  <c r="BG81" i="234"/>
  <c r="BD81" i="234"/>
  <c r="BE80" i="234"/>
  <c r="BB80" i="234"/>
  <c r="BE79" i="234"/>
  <c r="BB79" i="234"/>
  <c r="BG78" i="234"/>
  <c r="BD78" i="234"/>
  <c r="BG79" i="234"/>
  <c r="BD79" i="234"/>
  <c r="BE78" i="234"/>
  <c r="BB78" i="234"/>
  <c r="BG70" i="233"/>
  <c r="BD70" i="233"/>
  <c r="BE69" i="233"/>
  <c r="BB69" i="233"/>
  <c r="BE68" i="233"/>
  <c r="BB68" i="233"/>
  <c r="BG67" i="233"/>
  <c r="BD67" i="233"/>
  <c r="BE70" i="233"/>
  <c r="BB70" i="233"/>
  <c r="BG69" i="233"/>
  <c r="BD69" i="233"/>
  <c r="BG68" i="233"/>
  <c r="BD68" i="233"/>
  <c r="BE67" i="233"/>
  <c r="BB67" i="233"/>
  <c r="BG81" i="232"/>
  <c r="BD81" i="232"/>
  <c r="BE80" i="232"/>
  <c r="BB80" i="232"/>
  <c r="BE79" i="232"/>
  <c r="BB79" i="232"/>
  <c r="BG78" i="232"/>
  <c r="BD78" i="232"/>
  <c r="BE81" i="232"/>
  <c r="BB81" i="232"/>
  <c r="BG80" i="232"/>
  <c r="BD80" i="232"/>
  <c r="BG79" i="232"/>
  <c r="BD79" i="232"/>
  <c r="BE78" i="232"/>
  <c r="BB78" i="232"/>
  <c r="BG70" i="230"/>
  <c r="BD70" i="230"/>
  <c r="BE69" i="230"/>
  <c r="BB69" i="230"/>
  <c r="BE68" i="230"/>
  <c r="BB68" i="230"/>
  <c r="BG67" i="230"/>
  <c r="BD67" i="230"/>
  <c r="BE70" i="230"/>
  <c r="BB70" i="230"/>
  <c r="BG69" i="230"/>
  <c r="BD69" i="230"/>
  <c r="BG68" i="230"/>
  <c r="BD68" i="230"/>
  <c r="BE67" i="230"/>
  <c r="BB67" i="230"/>
  <c r="BG15" i="232"/>
  <c r="BD15" i="232"/>
  <c r="BG14" i="232"/>
  <c r="BD14" i="232"/>
  <c r="BG13" i="232"/>
  <c r="BD13" i="232"/>
  <c r="BG12" i="232"/>
  <c r="BD12" i="232"/>
  <c r="BE15" i="232"/>
  <c r="BB15" i="232"/>
  <c r="BE14" i="232"/>
  <c r="BB14" i="232"/>
  <c r="BE13" i="232"/>
  <c r="BB13" i="232"/>
  <c r="BE12" i="232"/>
  <c r="BB12" i="232"/>
  <c r="BG48" i="238"/>
  <c r="BD48" i="238"/>
  <c r="BE47" i="238"/>
  <c r="BB47" i="238"/>
  <c r="BG46" i="238"/>
  <c r="BD46" i="238"/>
  <c r="BE45" i="238"/>
  <c r="BB45" i="238"/>
  <c r="BE48" i="238"/>
  <c r="BB48" i="238"/>
  <c r="BG47" i="238"/>
  <c r="BD47" i="238"/>
  <c r="BE46" i="238"/>
  <c r="BB46" i="238"/>
  <c r="BG45" i="238"/>
  <c r="BD45" i="238"/>
  <c r="BG48" i="236"/>
  <c r="BD48" i="236"/>
  <c r="BE47" i="236"/>
  <c r="BB47" i="236"/>
  <c r="BG46" i="236"/>
  <c r="BD46" i="236"/>
  <c r="BE45" i="236"/>
  <c r="BB45" i="236"/>
  <c r="BE48" i="236"/>
  <c r="BD47" i="236"/>
  <c r="BE46" i="236"/>
  <c r="BG45" i="236"/>
  <c r="BB48" i="236"/>
  <c r="BG47" i="236"/>
  <c r="BB46" i="236"/>
  <c r="BD45" i="236"/>
  <c r="BE92" i="230"/>
  <c r="BB92" i="230"/>
  <c r="BG91" i="230"/>
  <c r="BD91" i="230"/>
  <c r="BE90" i="230"/>
  <c r="BB90" i="230"/>
  <c r="BE89" i="230"/>
  <c r="BB89" i="230"/>
  <c r="BG92" i="230"/>
  <c r="BD92" i="230"/>
  <c r="BE91" i="230"/>
  <c r="BB91" i="230"/>
  <c r="BG90" i="230"/>
  <c r="BD90" i="230"/>
  <c r="BG89" i="230"/>
  <c r="BD89" i="230"/>
  <c r="BE15" i="236"/>
  <c r="BB15" i="236"/>
  <c r="BE14" i="236"/>
  <c r="BB14" i="236"/>
  <c r="BE13" i="236"/>
  <c r="BB13" i="236"/>
  <c r="BE12" i="236"/>
  <c r="BB12" i="236"/>
  <c r="BD15" i="236"/>
  <c r="BG14" i="236"/>
  <c r="BD13" i="236"/>
  <c r="BD12" i="236"/>
  <c r="BG15" i="236"/>
  <c r="BD14" i="236"/>
  <c r="BG13" i="236"/>
  <c r="BG12" i="236"/>
  <c r="BE15" i="231"/>
  <c r="BB15" i="231"/>
  <c r="BE14" i="231"/>
  <c r="BB14" i="231"/>
  <c r="BE13" i="231"/>
  <c r="BB13" i="231"/>
  <c r="BE12" i="231"/>
  <c r="BB12" i="231"/>
  <c r="BG15" i="231"/>
  <c r="BD15" i="231"/>
  <c r="BG14" i="231"/>
  <c r="BD14" i="231"/>
  <c r="BG13" i="231"/>
  <c r="BD13" i="231"/>
  <c r="BG12" i="231"/>
  <c r="BD12" i="231"/>
  <c r="BG59" i="230"/>
  <c r="BD59" i="230"/>
  <c r="BE58" i="230"/>
  <c r="BB58" i="230"/>
  <c r="BG57" i="230"/>
  <c r="BD57" i="230"/>
  <c r="BE56" i="230"/>
  <c r="BB56" i="230"/>
  <c r="BE59" i="230"/>
  <c r="BB59" i="230"/>
  <c r="BG58" i="230"/>
  <c r="BD58" i="230"/>
  <c r="BE57" i="230"/>
  <c r="BB57" i="230"/>
  <c r="BG56" i="230"/>
  <c r="BD56" i="230"/>
  <c r="BG92" i="232"/>
  <c r="BD92" i="232"/>
  <c r="BE91" i="232"/>
  <c r="BB91" i="232"/>
  <c r="BG90" i="232"/>
  <c r="BD90" i="232"/>
  <c r="BG89" i="232"/>
  <c r="BD89" i="232"/>
  <c r="BE92" i="232"/>
  <c r="BB92" i="232"/>
  <c r="BG91" i="232"/>
  <c r="BD91" i="232"/>
  <c r="BE90" i="232"/>
  <c r="BB90" i="232"/>
  <c r="BE89" i="232"/>
  <c r="BB89" i="232"/>
  <c r="BE70" i="234"/>
  <c r="BB70" i="234"/>
  <c r="BG69" i="234"/>
  <c r="BD69" i="234"/>
  <c r="BG68" i="234"/>
  <c r="BD68" i="234"/>
  <c r="BE67" i="234"/>
  <c r="BB67" i="234"/>
  <c r="BG70" i="234"/>
  <c r="BD70" i="234"/>
  <c r="BE69" i="234"/>
  <c r="BB69" i="234"/>
  <c r="BE68" i="234"/>
  <c r="BB68" i="234"/>
  <c r="BG67" i="234"/>
  <c r="BD67" i="234"/>
  <c r="BG15" i="233"/>
  <c r="BD15" i="233"/>
  <c r="BG14" i="233"/>
  <c r="BD14" i="233"/>
  <c r="BG13" i="233"/>
  <c r="BD13" i="233"/>
  <c r="BG12" i="233"/>
  <c r="BD12" i="233"/>
  <c r="BE15" i="233"/>
  <c r="BB15" i="233"/>
  <c r="BE14" i="233"/>
  <c r="BB14" i="233"/>
  <c r="BE13" i="233"/>
  <c r="BB13" i="233"/>
  <c r="BE12" i="233"/>
  <c r="BB12" i="233"/>
  <c r="BG81" i="231"/>
  <c r="BD81" i="231"/>
  <c r="BE80" i="231"/>
  <c r="BB80" i="231"/>
  <c r="BE79" i="231"/>
  <c r="BB79" i="231"/>
  <c r="BG78" i="231"/>
  <c r="BD78" i="231"/>
  <c r="BE81" i="231"/>
  <c r="BB81" i="231"/>
  <c r="BG80" i="231"/>
  <c r="BD80" i="231"/>
  <c r="BG79" i="231"/>
  <c r="BD79" i="231"/>
  <c r="BE78" i="231"/>
  <c r="BB78" i="231"/>
  <c r="BG70" i="239"/>
  <c r="BD70" i="239"/>
  <c r="BE69" i="239"/>
  <c r="BB69" i="239"/>
  <c r="BE68" i="239"/>
  <c r="BB68" i="239"/>
  <c r="BG67" i="239"/>
  <c r="BD67" i="239"/>
  <c r="BE70" i="239"/>
  <c r="BB70" i="239"/>
  <c r="BG69" i="239"/>
  <c r="BD69" i="239"/>
  <c r="BG68" i="239"/>
  <c r="BD68" i="239"/>
  <c r="BE67" i="239"/>
  <c r="BB67" i="239"/>
  <c r="BE92" i="234"/>
  <c r="BB92" i="234"/>
  <c r="BG91" i="234"/>
  <c r="BD91" i="234"/>
  <c r="BE90" i="234"/>
  <c r="BB90" i="234"/>
  <c r="BE89" i="234"/>
  <c r="BB89" i="234"/>
  <c r="BG92" i="234"/>
  <c r="BD92" i="234"/>
  <c r="BE91" i="234"/>
  <c r="BB91" i="234"/>
  <c r="BG90" i="234"/>
  <c r="BD90" i="234"/>
  <c r="BG89" i="234"/>
  <c r="BD89" i="234"/>
  <c r="BG92" i="236"/>
  <c r="BD92" i="236"/>
  <c r="BE91" i="236"/>
  <c r="BB91" i="236"/>
  <c r="BG90" i="236"/>
  <c r="BD90" i="236"/>
  <c r="BG89" i="236"/>
  <c r="BD89" i="236"/>
  <c r="BE92" i="236"/>
  <c r="BB92" i="236"/>
  <c r="BG91" i="236"/>
  <c r="BD91" i="236"/>
  <c r="BE90" i="236"/>
  <c r="BB90" i="236"/>
  <c r="BE89" i="236"/>
  <c r="BB89" i="236"/>
  <c r="BE15" i="235"/>
  <c r="BB15" i="235"/>
  <c r="BE14" i="235"/>
  <c r="BB14" i="235"/>
  <c r="BE13" i="235"/>
  <c r="BB13" i="235"/>
  <c r="BE12" i="235"/>
  <c r="BB12" i="235"/>
  <c r="BG15" i="235"/>
  <c r="BD15" i="235"/>
  <c r="BG14" i="235"/>
  <c r="BD14" i="235"/>
  <c r="BG13" i="235"/>
  <c r="BD13" i="235"/>
  <c r="BG12" i="235"/>
  <c r="BD12" i="235"/>
  <c r="BG59" i="239"/>
  <c r="BD59" i="239"/>
  <c r="BE58" i="239"/>
  <c r="BB58" i="239"/>
  <c r="BG57" i="239"/>
  <c r="BD57" i="239"/>
  <c r="BE56" i="239"/>
  <c r="BB56" i="239"/>
  <c r="BE59" i="239"/>
  <c r="BB59" i="239"/>
  <c r="BG58" i="239"/>
  <c r="BD58" i="239"/>
  <c r="BE57" i="239"/>
  <c r="BB57" i="239"/>
  <c r="BG56" i="239"/>
  <c r="BD56" i="239"/>
  <c r="BG37" i="237"/>
  <c r="BD37" i="237"/>
  <c r="BG36" i="237"/>
  <c r="BD36" i="237"/>
  <c r="BG35" i="237"/>
  <c r="BD35" i="237"/>
  <c r="BG34" i="237"/>
  <c r="BD34" i="237"/>
  <c r="BB37" i="237"/>
  <c r="BE36" i="237"/>
  <c r="BB35" i="237"/>
  <c r="BE34" i="237"/>
  <c r="BE37" i="237"/>
  <c r="BB36" i="237"/>
  <c r="BE35" i="237"/>
  <c r="BB34" i="237"/>
  <c r="BE37" i="238"/>
  <c r="BB37" i="238"/>
  <c r="BE36" i="238"/>
  <c r="BB36" i="238"/>
  <c r="BE35" i="238"/>
  <c r="BB35" i="238"/>
  <c r="BE34" i="238"/>
  <c r="BB34" i="238"/>
  <c r="BG37" i="238"/>
  <c r="BD37" i="238"/>
  <c r="BG36" i="238"/>
  <c r="BD36" i="238"/>
  <c r="BG35" i="238"/>
  <c r="BD35" i="238"/>
  <c r="BG34" i="238"/>
  <c r="BD34" i="238"/>
  <c r="BE37" i="239"/>
  <c r="BB37" i="239"/>
  <c r="BE36" i="239"/>
  <c r="BB36" i="239"/>
  <c r="BE35" i="239"/>
  <c r="BB35" i="239"/>
  <c r="BE34" i="239"/>
  <c r="BB34" i="239"/>
  <c r="BG37" i="239"/>
  <c r="BD37" i="239"/>
  <c r="BG36" i="239"/>
  <c r="BD36" i="239"/>
  <c r="BG35" i="239"/>
  <c r="BD35" i="239"/>
  <c r="BG34" i="239"/>
  <c r="BD34" i="239"/>
  <c r="BG59" i="235"/>
  <c r="BD59" i="235"/>
  <c r="BE58" i="235"/>
  <c r="BB58" i="235"/>
  <c r="BG57" i="235"/>
  <c r="BD57" i="235"/>
  <c r="BE56" i="235"/>
  <c r="BB56" i="235"/>
  <c r="BB59" i="235"/>
  <c r="BD58" i="235"/>
  <c r="BB57" i="235"/>
  <c r="BG56" i="235"/>
  <c r="BE59" i="235"/>
  <c r="BG58" i="235"/>
  <c r="BE57" i="235"/>
  <c r="BD56" i="235"/>
  <c r="BG26" i="235"/>
  <c r="BD26" i="235"/>
  <c r="BG25" i="235"/>
  <c r="BD25" i="235"/>
  <c r="BE24" i="235"/>
  <c r="BB24" i="235"/>
  <c r="BE23" i="235"/>
  <c r="BB23" i="235"/>
  <c r="BB26" i="235"/>
  <c r="BE25" i="235"/>
  <c r="BD24" i="235"/>
  <c r="BG23" i="235"/>
  <c r="BE26" i="235"/>
  <c r="BB25" i="235"/>
  <c r="BG24" i="235"/>
  <c r="BD23" i="235"/>
  <c r="BG48" i="234"/>
  <c r="BD48" i="234"/>
  <c r="BE47" i="234"/>
  <c r="BB47" i="234"/>
  <c r="BG46" i="234"/>
  <c r="BD46" i="234"/>
  <c r="BE45" i="234"/>
  <c r="BB45" i="234"/>
  <c r="BE48" i="234"/>
  <c r="BB48" i="234"/>
  <c r="BG47" i="234"/>
  <c r="BD47" i="234"/>
  <c r="BE46" i="234"/>
  <c r="BB46" i="234"/>
  <c r="BG45" i="234"/>
  <c r="BD45" i="234"/>
  <c r="BE81" i="233"/>
  <c r="BB81" i="233"/>
  <c r="BG80" i="233"/>
  <c r="BD80" i="233"/>
  <c r="BG79" i="233"/>
  <c r="BD79" i="233"/>
  <c r="BE78" i="233"/>
  <c r="BB78" i="233"/>
  <c r="BG81" i="233"/>
  <c r="BD81" i="233"/>
  <c r="BE80" i="233"/>
  <c r="BB80" i="233"/>
  <c r="BE79" i="233"/>
  <c r="BB79" i="233"/>
  <c r="BG78" i="233"/>
  <c r="BD78" i="233"/>
  <c r="BE48" i="230"/>
  <c r="BB48" i="230"/>
  <c r="BG47" i="230"/>
  <c r="BD47" i="230"/>
  <c r="BE46" i="230"/>
  <c r="BB46" i="230"/>
  <c r="BG45" i="230"/>
  <c r="BD45" i="230"/>
  <c r="BG48" i="230"/>
  <c r="BD48" i="230"/>
  <c r="BE47" i="230"/>
  <c r="BB47" i="230"/>
  <c r="BG46" i="230"/>
  <c r="BD46" i="230"/>
  <c r="BE45" i="230"/>
  <c r="BB45" i="230"/>
  <c r="BE59" i="238"/>
  <c r="BB59" i="238"/>
  <c r="BG58" i="238"/>
  <c r="BD58" i="238"/>
  <c r="BE57" i="238"/>
  <c r="BB57" i="238"/>
  <c r="BG56" i="238"/>
  <c r="BD56" i="238"/>
  <c r="BG59" i="238"/>
  <c r="BD59" i="238"/>
  <c r="BE58" i="238"/>
  <c r="BB58" i="238"/>
  <c r="BG57" i="238"/>
  <c r="BD57" i="238"/>
  <c r="BE56" i="238"/>
  <c r="BB56" i="238"/>
  <c r="BE59" i="236"/>
  <c r="BB59" i="236"/>
  <c r="BG58" i="236"/>
  <c r="BD58" i="236"/>
  <c r="BE57" i="236"/>
  <c r="BB57" i="236"/>
  <c r="BG56" i="236"/>
  <c r="BD56" i="236"/>
  <c r="BG59" i="236"/>
  <c r="BE58" i="236"/>
  <c r="BG57" i="236"/>
  <c r="BB56" i="236"/>
  <c r="BD59" i="236"/>
  <c r="BB58" i="236"/>
  <c r="BD57" i="236"/>
  <c r="BE56" i="236"/>
  <c r="BE37" i="234"/>
  <c r="BB37" i="234"/>
  <c r="BE36" i="234"/>
  <c r="BB36" i="234"/>
  <c r="BE35" i="234"/>
  <c r="BB35" i="234"/>
  <c r="BE34" i="234"/>
  <c r="BB34" i="234"/>
  <c r="BG37" i="234"/>
  <c r="BD37" i="234"/>
  <c r="BG36" i="234"/>
  <c r="BD36" i="234"/>
  <c r="BG35" i="234"/>
  <c r="BD35" i="234"/>
  <c r="BG34" i="234"/>
  <c r="BD34" i="234"/>
  <c r="BG26" i="230"/>
  <c r="BD26" i="230"/>
  <c r="BG25" i="230"/>
  <c r="BD25" i="230"/>
  <c r="BE24" i="230"/>
  <c r="BB24" i="230"/>
  <c r="BE23" i="230"/>
  <c r="BB23" i="230"/>
  <c r="BE26" i="230"/>
  <c r="BB26" i="230"/>
  <c r="BE25" i="230"/>
  <c r="BB25" i="230"/>
  <c r="BG24" i="230"/>
  <c r="BD24" i="230"/>
  <c r="BG23" i="230"/>
  <c r="BD23" i="230"/>
  <c r="BE92" i="239"/>
  <c r="BB92" i="239"/>
  <c r="BG91" i="239"/>
  <c r="BD91" i="239"/>
  <c r="BE90" i="239"/>
  <c r="BB90" i="239"/>
  <c r="BE89" i="239"/>
  <c r="BB89" i="239"/>
  <c r="BG92" i="239"/>
  <c r="BD92" i="239"/>
  <c r="BE91" i="239"/>
  <c r="BB91" i="239"/>
  <c r="BG90" i="239"/>
  <c r="BD90" i="239"/>
  <c r="BG89" i="239"/>
  <c r="BD89" i="239"/>
  <c r="BG59" i="232"/>
  <c r="BD59" i="232"/>
  <c r="BE58" i="232"/>
  <c r="BB58" i="232"/>
  <c r="BG57" i="232"/>
  <c r="BD57" i="232"/>
  <c r="BE56" i="232"/>
  <c r="BB56" i="232"/>
  <c r="BE59" i="232"/>
  <c r="BB59" i="232"/>
  <c r="BG58" i="232"/>
  <c r="BD58" i="232"/>
  <c r="BE57" i="232"/>
  <c r="BB57" i="232"/>
  <c r="BG56" i="232"/>
  <c r="BD56" i="232"/>
  <c r="AS68" i="236"/>
  <c r="BE57" i="237"/>
  <c r="BG58" i="237"/>
  <c r="BE59" i="237"/>
  <c r="BG57" i="237"/>
  <c r="BE58" i="237"/>
  <c r="BG59" i="237"/>
  <c r="AR72" i="236"/>
  <c r="BE68" i="232"/>
  <c r="BE69" i="232"/>
  <c r="BG70" i="232"/>
  <c r="BG68" i="232"/>
  <c r="BG69" i="232"/>
  <c r="BE70" i="232"/>
  <c r="BG92" i="238"/>
  <c r="BD92" i="238"/>
  <c r="BE91" i="238"/>
  <c r="BB91" i="238"/>
  <c r="BG90" i="238"/>
  <c r="BD90" i="238"/>
  <c r="BG89" i="238"/>
  <c r="BD89" i="238"/>
  <c r="BE92" i="238"/>
  <c r="BB92" i="238"/>
  <c r="BG91" i="238"/>
  <c r="BD91" i="238"/>
  <c r="BE90" i="238"/>
  <c r="BB90" i="238"/>
  <c r="BE89" i="238"/>
  <c r="BB89" i="238"/>
  <c r="BG26" i="237"/>
  <c r="BD26" i="237"/>
  <c r="BG25" i="237"/>
  <c r="BD25" i="237"/>
  <c r="BE24" i="237"/>
  <c r="BB24" i="237"/>
  <c r="BE23" i="237"/>
  <c r="BB23" i="237"/>
  <c r="BE26" i="237"/>
  <c r="BB25" i="237"/>
  <c r="BG24" i="237"/>
  <c r="BD23" i="237"/>
  <c r="BB26" i="237"/>
  <c r="BE25" i="237"/>
  <c r="BD24" i="237"/>
  <c r="BG23" i="237"/>
  <c r="BE59" i="234"/>
  <c r="BB59" i="234"/>
  <c r="BG58" i="234"/>
  <c r="BD58" i="234"/>
  <c r="BE57" i="234"/>
  <c r="BB57" i="234"/>
  <c r="BG56" i="234"/>
  <c r="BD56" i="234"/>
  <c r="BG59" i="234"/>
  <c r="BD59" i="234"/>
  <c r="BE58" i="234"/>
  <c r="BB58" i="234"/>
  <c r="BG57" i="234"/>
  <c r="BD57" i="234"/>
  <c r="BE56" i="234"/>
  <c r="BB56" i="234"/>
  <c r="BE81" i="230"/>
  <c r="BB81" i="230"/>
  <c r="BG80" i="230"/>
  <c r="BD80" i="230"/>
  <c r="BG79" i="230"/>
  <c r="BD79" i="230"/>
  <c r="BE78" i="230"/>
  <c r="BB78" i="230"/>
  <c r="BG81" i="230"/>
  <c r="BD81" i="230"/>
  <c r="BE80" i="230"/>
  <c r="BB80" i="230"/>
  <c r="BE79" i="230"/>
  <c r="BB79" i="230"/>
  <c r="BG78" i="230"/>
  <c r="BD78" i="230"/>
  <c r="BG92" i="231"/>
  <c r="BD92" i="231"/>
  <c r="BE91" i="231"/>
  <c r="BB91" i="231"/>
  <c r="BG90" i="231"/>
  <c r="BD90" i="231"/>
  <c r="BG89" i="231"/>
  <c r="BD89" i="231"/>
  <c r="BE92" i="231"/>
  <c r="BB92" i="231"/>
  <c r="BG91" i="231"/>
  <c r="BD91" i="231"/>
  <c r="BE90" i="231"/>
  <c r="BB90" i="231"/>
  <c r="BE89" i="231"/>
  <c r="BB89" i="231"/>
  <c r="BE15" i="234"/>
  <c r="BB15" i="234"/>
  <c r="BE14" i="234"/>
  <c r="BB14" i="234"/>
  <c r="BE13" i="234"/>
  <c r="BB13" i="234"/>
  <c r="BE12" i="234"/>
  <c r="BB12" i="234"/>
  <c r="BG15" i="234"/>
  <c r="BD15" i="234"/>
  <c r="BG14" i="234"/>
  <c r="BD14" i="234"/>
  <c r="BG13" i="234"/>
  <c r="BD13" i="234"/>
  <c r="BG12" i="234"/>
  <c r="BD12" i="234"/>
  <c r="BG81" i="238"/>
  <c r="BD81" i="238"/>
  <c r="BE80" i="238"/>
  <c r="BB80" i="238"/>
  <c r="BE79" i="238"/>
  <c r="BB79" i="238"/>
  <c r="BG78" i="238"/>
  <c r="BD78" i="238"/>
  <c r="BE81" i="238"/>
  <c r="BB81" i="238"/>
  <c r="BG80" i="238"/>
  <c r="BD80" i="238"/>
  <c r="BG79" i="238"/>
  <c r="BD79" i="238"/>
  <c r="BE78" i="238"/>
  <c r="BB78" i="238"/>
  <c r="BE26" i="238"/>
  <c r="BB26" i="238"/>
  <c r="BE25" i="238"/>
  <c r="BB25" i="238"/>
  <c r="BG24" i="238"/>
  <c r="BD24" i="238"/>
  <c r="BG26" i="238"/>
  <c r="BD26" i="238"/>
  <c r="BG25" i="238"/>
  <c r="BD25" i="238"/>
  <c r="BE24" i="238"/>
  <c r="BB24" i="238"/>
  <c r="BG23" i="238"/>
  <c r="BD23" i="238"/>
  <c r="BE23" i="238"/>
  <c r="BB23" i="238"/>
  <c r="BE92" i="235"/>
  <c r="BB92" i="235"/>
  <c r="BG91" i="235"/>
  <c r="BD91" i="235"/>
  <c r="BE90" i="235"/>
  <c r="BB90" i="235"/>
  <c r="BE89" i="235"/>
  <c r="BB89" i="235"/>
  <c r="BD92" i="235"/>
  <c r="BE91" i="235"/>
  <c r="BD90" i="235"/>
  <c r="BD89" i="235"/>
  <c r="BG92" i="235"/>
  <c r="BB91" i="235"/>
  <c r="BG90" i="235"/>
  <c r="BG89" i="235"/>
  <c r="BG81" i="236"/>
  <c r="BD81" i="236"/>
  <c r="BE80" i="236"/>
  <c r="BB80" i="236"/>
  <c r="BE79" i="236"/>
  <c r="BB79" i="236"/>
  <c r="BG78" i="236"/>
  <c r="BD78" i="236"/>
  <c r="BE81" i="236"/>
  <c r="BB81" i="236"/>
  <c r="BG80" i="236"/>
  <c r="BD80" i="236"/>
  <c r="BG79" i="236"/>
  <c r="BD79" i="236"/>
  <c r="BE78" i="236"/>
  <c r="BB78" i="236"/>
  <c r="BE81" i="235"/>
  <c r="BB81" i="235"/>
  <c r="BG80" i="235"/>
  <c r="BD80" i="235"/>
  <c r="BG79" i="235"/>
  <c r="BD79" i="235"/>
  <c r="BE78" i="235"/>
  <c r="BB78" i="235"/>
  <c r="BD81" i="235"/>
  <c r="BE80" i="235"/>
  <c r="BE79" i="235"/>
  <c r="BG78" i="235"/>
  <c r="BG81" i="235"/>
  <c r="BB80" i="235"/>
  <c r="BB79" i="235"/>
  <c r="BD78" i="235"/>
  <c r="BG37" i="230"/>
  <c r="BD37" i="230"/>
  <c r="BG36" i="230"/>
  <c r="BD36" i="230"/>
  <c r="BG35" i="230"/>
  <c r="BD35" i="230"/>
  <c r="BG34" i="230"/>
  <c r="BD34" i="230"/>
  <c r="BE37" i="230"/>
  <c r="BB37" i="230"/>
  <c r="BE36" i="230"/>
  <c r="BB36" i="230"/>
  <c r="BE35" i="230"/>
  <c r="BB35" i="230"/>
  <c r="BE34" i="230"/>
  <c r="BB34" i="230"/>
  <c r="BE26" i="236"/>
  <c r="BB26" i="236"/>
  <c r="BE25" i="236"/>
  <c r="BB25" i="236"/>
  <c r="BG24" i="236"/>
  <c r="BD24" i="236"/>
  <c r="BG23" i="236"/>
  <c r="BD23" i="236"/>
  <c r="BD26" i="236"/>
  <c r="BG25" i="236"/>
  <c r="BB24" i="236"/>
  <c r="BB23" i="236"/>
  <c r="BG26" i="236"/>
  <c r="BD25" i="236"/>
  <c r="BE24" i="236"/>
  <c r="BE23" i="236"/>
  <c r="BG15" i="230"/>
  <c r="BD15" i="230"/>
  <c r="BG14" i="230"/>
  <c r="BD14" i="230"/>
  <c r="BG13" i="230"/>
  <c r="BD13" i="230"/>
  <c r="BG12" i="230"/>
  <c r="BD12" i="230"/>
  <c r="BE15" i="230"/>
  <c r="BB15" i="230"/>
  <c r="BE14" i="230"/>
  <c r="BB14" i="230"/>
  <c r="BE13" i="230"/>
  <c r="BB13" i="230"/>
  <c r="BE12" i="230"/>
  <c r="BB12" i="230"/>
  <c r="BE81" i="239"/>
  <c r="BB81" i="239"/>
  <c r="BG80" i="239"/>
  <c r="BD80" i="239"/>
  <c r="BG79" i="239"/>
  <c r="BD79" i="239"/>
  <c r="BE78" i="239"/>
  <c r="BB78" i="239"/>
  <c r="BG81" i="239"/>
  <c r="BD81" i="239"/>
  <c r="BE80" i="239"/>
  <c r="BB80" i="239"/>
  <c r="BE79" i="239"/>
  <c r="BB79" i="239"/>
  <c r="BG78" i="239"/>
  <c r="BD78" i="239"/>
  <c r="BE15" i="238"/>
  <c r="BB15" i="238"/>
  <c r="BE14" i="238"/>
  <c r="BB14" i="238"/>
  <c r="BE13" i="238"/>
  <c r="BB13" i="238"/>
  <c r="BE12" i="238"/>
  <c r="BB12" i="238"/>
  <c r="BG15" i="238"/>
  <c r="BD15" i="238"/>
  <c r="BG14" i="238"/>
  <c r="BD14" i="238"/>
  <c r="BG13" i="238"/>
  <c r="BD13" i="238"/>
  <c r="BG12" i="238"/>
  <c r="BD12" i="238"/>
  <c r="BG45" i="235"/>
  <c r="BD45" i="235"/>
  <c r="BB45" i="235"/>
  <c r="BE45" i="235"/>
  <c r="BE37" i="236"/>
  <c r="BB37" i="236"/>
  <c r="BE36" i="236"/>
  <c r="BB36" i="236"/>
  <c r="BE35" i="236"/>
  <c r="BB35" i="236"/>
  <c r="BE34" i="236"/>
  <c r="BB34" i="236"/>
  <c r="BD37" i="236"/>
  <c r="BG36" i="236"/>
  <c r="BD35" i="236"/>
  <c r="BD34" i="236"/>
  <c r="BG37" i="236"/>
  <c r="BD36" i="236"/>
  <c r="BG35" i="236"/>
  <c r="BG34" i="236"/>
  <c r="BG15" i="237"/>
  <c r="BD15" i="237"/>
  <c r="BB15" i="237"/>
  <c r="BG14" i="237"/>
  <c r="BD14" i="237"/>
  <c r="BG13" i="237"/>
  <c r="BD13" i="237"/>
  <c r="BG12" i="237"/>
  <c r="BD12" i="237"/>
  <c r="BE15" i="237"/>
  <c r="BE14" i="237"/>
  <c r="BB14" i="237"/>
  <c r="BE13" i="237"/>
  <c r="BB13" i="237"/>
  <c r="BE12" i="237"/>
  <c r="BB12" i="237"/>
  <c r="BE92" i="237"/>
  <c r="BB92" i="237"/>
  <c r="BG91" i="237"/>
  <c r="BD91" i="237"/>
  <c r="BE90" i="237"/>
  <c r="BB90" i="237"/>
  <c r="BE89" i="237"/>
  <c r="BB89" i="237"/>
  <c r="BG92" i="237"/>
  <c r="BD92" i="237"/>
  <c r="BE91" i="237"/>
  <c r="BB91" i="237"/>
  <c r="BG90" i="237"/>
  <c r="BD90" i="237"/>
  <c r="BG89" i="237"/>
  <c r="BD89" i="237"/>
  <c r="BG37" i="235"/>
  <c r="BD37" i="235"/>
  <c r="BG36" i="235"/>
  <c r="BD36" i="235"/>
  <c r="BG35" i="235"/>
  <c r="BD35" i="235"/>
  <c r="BG34" i="235"/>
  <c r="BD34" i="235"/>
  <c r="BE37" i="235"/>
  <c r="BB36" i="235"/>
  <c r="BE35" i="235"/>
  <c r="BB34" i="235"/>
  <c r="BB37" i="235"/>
  <c r="BE36" i="235"/>
  <c r="BB35" i="235"/>
  <c r="BE34" i="235"/>
  <c r="BE26" i="234"/>
  <c r="BB26" i="234"/>
  <c r="BE25" i="234"/>
  <c r="BB25" i="234"/>
  <c r="BG24" i="234"/>
  <c r="BD24" i="234"/>
  <c r="BG23" i="234"/>
  <c r="BD23" i="234"/>
  <c r="BG26" i="234"/>
  <c r="BD26" i="234"/>
  <c r="BG25" i="234"/>
  <c r="BD25" i="234"/>
  <c r="BE24" i="234"/>
  <c r="BB24" i="234"/>
  <c r="BE23" i="234"/>
  <c r="BB23" i="234"/>
  <c r="BE48" i="237"/>
  <c r="BB48" i="237"/>
  <c r="BG47" i="237"/>
  <c r="BD47" i="237"/>
  <c r="BE46" i="237"/>
  <c r="BB46" i="237"/>
  <c r="BG45" i="237"/>
  <c r="BD45" i="237"/>
  <c r="BG48" i="237"/>
  <c r="BD48" i="237"/>
  <c r="BB47" i="237"/>
  <c r="BG46" i="237"/>
  <c r="BE45" i="237"/>
  <c r="BE47" i="237"/>
  <c r="BD46" i="237"/>
  <c r="BB45" i="237"/>
  <c r="AS70" i="236"/>
  <c r="BE48" i="232"/>
  <c r="BB48" i="232"/>
  <c r="BG47" i="232"/>
  <c r="BD47" i="232"/>
  <c r="BE46" i="232"/>
  <c r="BB46" i="232"/>
  <c r="BG45" i="232"/>
  <c r="BD45" i="232"/>
  <c r="BG48" i="232"/>
  <c r="BD48" i="232"/>
  <c r="BE47" i="232"/>
  <c r="BB47" i="232"/>
  <c r="BG46" i="232"/>
  <c r="BD46" i="232"/>
  <c r="BE45" i="232"/>
  <c r="BB45" i="232"/>
  <c r="BG70" i="235"/>
  <c r="BD70" i="235"/>
  <c r="BE69" i="235"/>
  <c r="BB69" i="235"/>
  <c r="BE68" i="235"/>
  <c r="BB68" i="235"/>
  <c r="BG67" i="235"/>
  <c r="BD67" i="235"/>
  <c r="BB70" i="235"/>
  <c r="BD69" i="235"/>
  <c r="BD68" i="235"/>
  <c r="BE67" i="235"/>
  <c r="BE70" i="235"/>
  <c r="BG69" i="235"/>
  <c r="BG68" i="235"/>
  <c r="BB67" i="235"/>
  <c r="BG37" i="233"/>
  <c r="BD37" i="233"/>
  <c r="BG36" i="233"/>
  <c r="BD36" i="233"/>
  <c r="BG35" i="233"/>
  <c r="BD35" i="233"/>
  <c r="BG34" i="233"/>
  <c r="BD34" i="233"/>
  <c r="BE37" i="233"/>
  <c r="BB37" i="233"/>
  <c r="BE36" i="233"/>
  <c r="BB36" i="233"/>
  <c r="BE35" i="233"/>
  <c r="BB35" i="233"/>
  <c r="BE34" i="233"/>
  <c r="BB34" i="233"/>
  <c r="BE26" i="231"/>
  <c r="BB26" i="231"/>
  <c r="BE25" i="231"/>
  <c r="BB25" i="231"/>
  <c r="BG24" i="231"/>
  <c r="BD24" i="231"/>
  <c r="BG23" i="231"/>
  <c r="BD23" i="231"/>
  <c r="BG26" i="231"/>
  <c r="BD26" i="231"/>
  <c r="BG25" i="231"/>
  <c r="BD25" i="231"/>
  <c r="BE24" i="231"/>
  <c r="BB24" i="231"/>
  <c r="BE23" i="231"/>
  <c r="BB23" i="231"/>
  <c r="BE59" i="231"/>
  <c r="BB59" i="231"/>
  <c r="BG58" i="231"/>
  <c r="BD58" i="231"/>
  <c r="BE57" i="231"/>
  <c r="BB57" i="231"/>
  <c r="BG56" i="231"/>
  <c r="BD56" i="231"/>
  <c r="BG59" i="231"/>
  <c r="BD59" i="231"/>
  <c r="BE58" i="231"/>
  <c r="BB58" i="231"/>
  <c r="BG57" i="231"/>
  <c r="BD57" i="231"/>
  <c r="BE56" i="231"/>
  <c r="BB56" i="231"/>
  <c r="BE37" i="231"/>
  <c r="BB37" i="231"/>
  <c r="BE36" i="231"/>
  <c r="BB36" i="231"/>
  <c r="BE35" i="231"/>
  <c r="BB35" i="231"/>
  <c r="BE34" i="231"/>
  <c r="BB34" i="231"/>
  <c r="BG37" i="231"/>
  <c r="BD37" i="231"/>
  <c r="BG36" i="231"/>
  <c r="BD36" i="231"/>
  <c r="BG35" i="231"/>
  <c r="BD35" i="231"/>
  <c r="BG34" i="231"/>
  <c r="BD34" i="231"/>
  <c r="BG48" i="239"/>
  <c r="BD48" i="239"/>
  <c r="BE47" i="239"/>
  <c r="BB47" i="239"/>
  <c r="BG46" i="239"/>
  <c r="BD46" i="239"/>
  <c r="BE45" i="239"/>
  <c r="BB45" i="239"/>
  <c r="BE48" i="239"/>
  <c r="BB48" i="239"/>
  <c r="BG47" i="239"/>
  <c r="BD47" i="239"/>
  <c r="BE46" i="239"/>
  <c r="BB46" i="239"/>
  <c r="BG45" i="239"/>
  <c r="BD45" i="239"/>
  <c r="BG26" i="239"/>
  <c r="BD26" i="239"/>
  <c r="BG25" i="239"/>
  <c r="BD25" i="239"/>
  <c r="BE24" i="239"/>
  <c r="BB24" i="239"/>
  <c r="BE23" i="239"/>
  <c r="BB23" i="239"/>
  <c r="BE26" i="239"/>
  <c r="BB26" i="239"/>
  <c r="BE25" i="239"/>
  <c r="BB25" i="239"/>
  <c r="BG24" i="239"/>
  <c r="BD24" i="239"/>
  <c r="BG23" i="239"/>
  <c r="BD23" i="239"/>
  <c r="BG26" i="233"/>
  <c r="BD26" i="233"/>
  <c r="BG25" i="233"/>
  <c r="BD25" i="233"/>
  <c r="BE24" i="233"/>
  <c r="BB24" i="233"/>
  <c r="BE23" i="233"/>
  <c r="BB23" i="233"/>
  <c r="BE26" i="233"/>
  <c r="BB26" i="233"/>
  <c r="BE25" i="233"/>
  <c r="BB25" i="233"/>
  <c r="BG24" i="233"/>
  <c r="BD24" i="233"/>
  <c r="BG23" i="233"/>
  <c r="BD23" i="233"/>
  <c r="BG48" i="231"/>
  <c r="BD48" i="231"/>
  <c r="BE47" i="231"/>
  <c r="BB47" i="231"/>
  <c r="BG46" i="231"/>
  <c r="BD46" i="231"/>
  <c r="BE45" i="231"/>
  <c r="BB45" i="231"/>
  <c r="BE48" i="231"/>
  <c r="BB48" i="231"/>
  <c r="BG47" i="231"/>
  <c r="BD47" i="231"/>
  <c r="BE46" i="231"/>
  <c r="BB46" i="231"/>
  <c r="BG45" i="231"/>
  <c r="BD45" i="231"/>
  <c r="BE70" i="238"/>
  <c r="BB70" i="238"/>
  <c r="BG69" i="238"/>
  <c r="BD69" i="238"/>
  <c r="BG70" i="238"/>
  <c r="BD70" i="238"/>
  <c r="BE69" i="238"/>
  <c r="BB69" i="238"/>
  <c r="BG68" i="238"/>
  <c r="BD68" i="238"/>
  <c r="BE67" i="238"/>
  <c r="BB67" i="238"/>
  <c r="BE68" i="238"/>
  <c r="BB68" i="238"/>
  <c r="BG67" i="238"/>
  <c r="BD67" i="238"/>
  <c r="BE81" i="237"/>
  <c r="BB81" i="237"/>
  <c r="BG80" i="237"/>
  <c r="BD80" i="237"/>
  <c r="BG79" i="237"/>
  <c r="BD79" i="237"/>
  <c r="BE78" i="237"/>
  <c r="BB78" i="237"/>
  <c r="BG81" i="237"/>
  <c r="BD81" i="237"/>
  <c r="BE80" i="237"/>
  <c r="BB80" i="237"/>
  <c r="BE79" i="237"/>
  <c r="BB79" i="237"/>
  <c r="BG78" i="237"/>
  <c r="BD78" i="237"/>
  <c r="BB57" i="237"/>
  <c r="BD58" i="237"/>
  <c r="BB59" i="237"/>
  <c r="BD57" i="237"/>
  <c r="BB58" i="237"/>
  <c r="AS67" i="236"/>
  <c r="BB68" i="232"/>
  <c r="BB69" i="232"/>
  <c r="BD70" i="232"/>
  <c r="BD68" i="232"/>
  <c r="BD69" i="232"/>
  <c r="AS48" i="235"/>
  <c r="BE48" i="235" s="1"/>
  <c r="BE81" i="226"/>
  <c r="BB81" i="226"/>
  <c r="BG80" i="226"/>
  <c r="BD80" i="226"/>
  <c r="BG79" i="226"/>
  <c r="BD79" i="226"/>
  <c r="BE78" i="226"/>
  <c r="BB78" i="226"/>
  <c r="BG81" i="226"/>
  <c r="BD81" i="226"/>
  <c r="BE80" i="226"/>
  <c r="BB80" i="226"/>
  <c r="BE79" i="226"/>
  <c r="BB79" i="226"/>
  <c r="BG78" i="226"/>
  <c r="BD78" i="226"/>
  <c r="BG70" i="224"/>
  <c r="BD70" i="224"/>
  <c r="BE69" i="224"/>
  <c r="BB69" i="224"/>
  <c r="BE68" i="224"/>
  <c r="BB68" i="224"/>
  <c r="BG67" i="224"/>
  <c r="BD67" i="224"/>
  <c r="BE70" i="224"/>
  <c r="BB70" i="224"/>
  <c r="BG69" i="224"/>
  <c r="BD69" i="224"/>
  <c r="BG68" i="224"/>
  <c r="BD68" i="224"/>
  <c r="BE67" i="224"/>
  <c r="BB67" i="224"/>
  <c r="BE92" i="221"/>
  <c r="BB92" i="221"/>
  <c r="BG91" i="221"/>
  <c r="BD91" i="221"/>
  <c r="BE90" i="221"/>
  <c r="BB90" i="221"/>
  <c r="BE89" i="221"/>
  <c r="BB89" i="221"/>
  <c r="BG92" i="221"/>
  <c r="BD92" i="221"/>
  <c r="BE91" i="221"/>
  <c r="BB91" i="221"/>
  <c r="BG90" i="221"/>
  <c r="BD90" i="221"/>
  <c r="BG89" i="221"/>
  <c r="BD89" i="221"/>
  <c r="BG37" i="220"/>
  <c r="BD37" i="220"/>
  <c r="BG36" i="220"/>
  <c r="BD36" i="220"/>
  <c r="BG35" i="220"/>
  <c r="BD35" i="220"/>
  <c r="BG34" i="220"/>
  <c r="BD34" i="220"/>
  <c r="BE37" i="220"/>
  <c r="BB37" i="220"/>
  <c r="BE36" i="220"/>
  <c r="BB36" i="220"/>
  <c r="BE35" i="220"/>
  <c r="BB35" i="220"/>
  <c r="BE34" i="220"/>
  <c r="BB34" i="220"/>
  <c r="BG70" i="228"/>
  <c r="BD70" i="228"/>
  <c r="BE69" i="228"/>
  <c r="BB69" i="228"/>
  <c r="BE70" i="228"/>
  <c r="BB70" i="228"/>
  <c r="BG69" i="228"/>
  <c r="BD69" i="228"/>
  <c r="BE68" i="228"/>
  <c r="BB68" i="228"/>
  <c r="BG67" i="228"/>
  <c r="BD67" i="228"/>
  <c r="BG68" i="228"/>
  <c r="BD68" i="228"/>
  <c r="BE67" i="228"/>
  <c r="BB67" i="228"/>
  <c r="BG26" i="220"/>
  <c r="BD26" i="220"/>
  <c r="BG25" i="220"/>
  <c r="BD25" i="220"/>
  <c r="BE24" i="220"/>
  <c r="BB24" i="220"/>
  <c r="BE23" i="220"/>
  <c r="BB23" i="220"/>
  <c r="BE26" i="220"/>
  <c r="BB26" i="220"/>
  <c r="BE25" i="220"/>
  <c r="BB25" i="220"/>
  <c r="BG24" i="220"/>
  <c r="BD24" i="220"/>
  <c r="BG23" i="220"/>
  <c r="BD23" i="220"/>
  <c r="BE15" i="229"/>
  <c r="BB15" i="229"/>
  <c r="BE14" i="229"/>
  <c r="BB14" i="229"/>
  <c r="BE13" i="229"/>
  <c r="BB13" i="229"/>
  <c r="BE12" i="229"/>
  <c r="BB12" i="229"/>
  <c r="BG15" i="229"/>
  <c r="BD15" i="229"/>
  <c r="BG14" i="229"/>
  <c r="BD14" i="229"/>
  <c r="BG13" i="229"/>
  <c r="BD13" i="229"/>
  <c r="BG12" i="229"/>
  <c r="BD12" i="229"/>
  <c r="BG48" i="225"/>
  <c r="BD48" i="225"/>
  <c r="BE47" i="225"/>
  <c r="BB47" i="225"/>
  <c r="BG46" i="225"/>
  <c r="BD46" i="225"/>
  <c r="BE45" i="225"/>
  <c r="BB45" i="225"/>
  <c r="BE48" i="225"/>
  <c r="BB48" i="225"/>
  <c r="BG47" i="225"/>
  <c r="BD47" i="225"/>
  <c r="BE46" i="225"/>
  <c r="BB46" i="225"/>
  <c r="BG45" i="225"/>
  <c r="BD45" i="225"/>
  <c r="BE37" i="225"/>
  <c r="BB37" i="225"/>
  <c r="BE36" i="225"/>
  <c r="BB36" i="225"/>
  <c r="BE35" i="225"/>
  <c r="BB35" i="225"/>
  <c r="BE34" i="225"/>
  <c r="BB34" i="225"/>
  <c r="BG37" i="225"/>
  <c r="BD37" i="225"/>
  <c r="BG36" i="225"/>
  <c r="BD36" i="225"/>
  <c r="BG35" i="225"/>
  <c r="BD35" i="225"/>
  <c r="BG34" i="225"/>
  <c r="BD34" i="225"/>
  <c r="BE15" i="222"/>
  <c r="BB15" i="222"/>
  <c r="BE14" i="222"/>
  <c r="BB14" i="222"/>
  <c r="BE13" i="222"/>
  <c r="BB13" i="222"/>
  <c r="BE12" i="222"/>
  <c r="BB12" i="222"/>
  <c r="BG15" i="222"/>
  <c r="BD15" i="222"/>
  <c r="BG14" i="222"/>
  <c r="BD14" i="222"/>
  <c r="BG13" i="222"/>
  <c r="BD13" i="222"/>
  <c r="BG12" i="222"/>
  <c r="BD12" i="222"/>
  <c r="BE59" i="225"/>
  <c r="BB59" i="225"/>
  <c r="BG58" i="225"/>
  <c r="BD58" i="225"/>
  <c r="BE57" i="225"/>
  <c r="BB57" i="225"/>
  <c r="BG56" i="225"/>
  <c r="BD56" i="225"/>
  <c r="BG59" i="225"/>
  <c r="BD59" i="225"/>
  <c r="BE58" i="225"/>
  <c r="BB58" i="225"/>
  <c r="BG57" i="225"/>
  <c r="BD57" i="225"/>
  <c r="BE56" i="225"/>
  <c r="BB56" i="225"/>
  <c r="BG68" i="223"/>
  <c r="BG69" i="223"/>
  <c r="BE70" i="223"/>
  <c r="BE68" i="223"/>
  <c r="BE69" i="223"/>
  <c r="BG70" i="223"/>
  <c r="BG70" i="229"/>
  <c r="BD70" i="229"/>
  <c r="BE69" i="229"/>
  <c r="BB69" i="229"/>
  <c r="BE68" i="229"/>
  <c r="BB68" i="229"/>
  <c r="BG67" i="229"/>
  <c r="BD67" i="229"/>
  <c r="BE70" i="229"/>
  <c r="BB70" i="229"/>
  <c r="BG69" i="229"/>
  <c r="BD69" i="229"/>
  <c r="BG68" i="229"/>
  <c r="BD68" i="229"/>
  <c r="BE67" i="229"/>
  <c r="BB67" i="229"/>
  <c r="BB13" i="224"/>
  <c r="BB14" i="224"/>
  <c r="BB15" i="224"/>
  <c r="BD13" i="224"/>
  <c r="BD14" i="224"/>
  <c r="BD15" i="224"/>
  <c r="BG37" i="223"/>
  <c r="BD37" i="223"/>
  <c r="BG36" i="223"/>
  <c r="BD36" i="223"/>
  <c r="BG35" i="223"/>
  <c r="BD35" i="223"/>
  <c r="BG34" i="223"/>
  <c r="BD34" i="223"/>
  <c r="BE37" i="223"/>
  <c r="BB37" i="223"/>
  <c r="BE36" i="223"/>
  <c r="BB36" i="223"/>
  <c r="BE35" i="223"/>
  <c r="BB35" i="223"/>
  <c r="BE34" i="223"/>
  <c r="BB34" i="223"/>
  <c r="BE59" i="222"/>
  <c r="BB59" i="222"/>
  <c r="BG58" i="222"/>
  <c r="BD58" i="222"/>
  <c r="BE57" i="222"/>
  <c r="BB57" i="222"/>
  <c r="BG56" i="222"/>
  <c r="BD56" i="222"/>
  <c r="BG59" i="222"/>
  <c r="BD59" i="222"/>
  <c r="BE58" i="222"/>
  <c r="BB58" i="222"/>
  <c r="BG57" i="222"/>
  <c r="BD57" i="222"/>
  <c r="BE56" i="222"/>
  <c r="BB56" i="222"/>
  <c r="BG70" i="221"/>
  <c r="BD70" i="221"/>
  <c r="BE69" i="221"/>
  <c r="BB69" i="221"/>
  <c r="BE70" i="221"/>
  <c r="BB70" i="221"/>
  <c r="BG69" i="221"/>
  <c r="BD69" i="221"/>
  <c r="BG68" i="221"/>
  <c r="BD68" i="221"/>
  <c r="BE67" i="221"/>
  <c r="BB67" i="221"/>
  <c r="BE68" i="221"/>
  <c r="BB68" i="221"/>
  <c r="BG67" i="221"/>
  <c r="BD67" i="221"/>
  <c r="BE81" i="228"/>
  <c r="BB81" i="228"/>
  <c r="BG80" i="228"/>
  <c r="BD80" i="228"/>
  <c r="BG79" i="228"/>
  <c r="BD79" i="228"/>
  <c r="BE78" i="228"/>
  <c r="BB78" i="228"/>
  <c r="BG81" i="228"/>
  <c r="BD81" i="228"/>
  <c r="BE80" i="228"/>
  <c r="BB80" i="228"/>
  <c r="BE79" i="228"/>
  <c r="BB79" i="228"/>
  <c r="BG78" i="228"/>
  <c r="BD78" i="228"/>
  <c r="BE48" i="223"/>
  <c r="BB48" i="223"/>
  <c r="BG47" i="223"/>
  <c r="BD47" i="223"/>
  <c r="BE46" i="223"/>
  <c r="BB46" i="223"/>
  <c r="BG45" i="223"/>
  <c r="BD45" i="223"/>
  <c r="BG48" i="223"/>
  <c r="BD48" i="223"/>
  <c r="BE47" i="223"/>
  <c r="BB47" i="223"/>
  <c r="BG46" i="223"/>
  <c r="BD46" i="223"/>
  <c r="BE45" i="223"/>
  <c r="BB45" i="223"/>
  <c r="BG59" i="220"/>
  <c r="BD59" i="220"/>
  <c r="BE58" i="220"/>
  <c r="BB58" i="220"/>
  <c r="BG57" i="220"/>
  <c r="BD57" i="220"/>
  <c r="BE56" i="220"/>
  <c r="BB56" i="220"/>
  <c r="BE59" i="220"/>
  <c r="BB59" i="220"/>
  <c r="BG58" i="220"/>
  <c r="BD58" i="220"/>
  <c r="BE57" i="220"/>
  <c r="BB57" i="220"/>
  <c r="BG56" i="220"/>
  <c r="BD56" i="220"/>
  <c r="BE48" i="228"/>
  <c r="BB48" i="228"/>
  <c r="BG47" i="228"/>
  <c r="BD47" i="228"/>
  <c r="BE46" i="228"/>
  <c r="BB46" i="228"/>
  <c r="BG45" i="228"/>
  <c r="BD45" i="228"/>
  <c r="BG48" i="228"/>
  <c r="BD48" i="228"/>
  <c r="BE47" i="228"/>
  <c r="BB47" i="228"/>
  <c r="BG46" i="228"/>
  <c r="BD46" i="228"/>
  <c r="BE45" i="228"/>
  <c r="BB45" i="228"/>
  <c r="BG37" i="226"/>
  <c r="BD37" i="226"/>
  <c r="BG36" i="226"/>
  <c r="BD36" i="226"/>
  <c r="BG35" i="226"/>
  <c r="BD35" i="226"/>
  <c r="BG34" i="226"/>
  <c r="BD34" i="226"/>
  <c r="BE37" i="226"/>
  <c r="BB37" i="226"/>
  <c r="BE36" i="226"/>
  <c r="BB36" i="226"/>
  <c r="BE35" i="226"/>
  <c r="BB35" i="226"/>
  <c r="BE34" i="226"/>
  <c r="BB34" i="226"/>
  <c r="BE26" i="225"/>
  <c r="BB26" i="225"/>
  <c r="BE25" i="225"/>
  <c r="BB25" i="225"/>
  <c r="BG24" i="225"/>
  <c r="BD24" i="225"/>
  <c r="BG23" i="225"/>
  <c r="BD23" i="225"/>
  <c r="BG26" i="225"/>
  <c r="BD26" i="225"/>
  <c r="BG25" i="225"/>
  <c r="BD25" i="225"/>
  <c r="BE24" i="225"/>
  <c r="BB24" i="225"/>
  <c r="BE23" i="225"/>
  <c r="BB23" i="225"/>
  <c r="BE26" i="229"/>
  <c r="BB26" i="229"/>
  <c r="BE25" i="229"/>
  <c r="BB25" i="229"/>
  <c r="BG24" i="229"/>
  <c r="BD24" i="229"/>
  <c r="BG23" i="229"/>
  <c r="BD23" i="229"/>
  <c r="BG26" i="229"/>
  <c r="BD26" i="229"/>
  <c r="BG25" i="229"/>
  <c r="BD25" i="229"/>
  <c r="BE24" i="229"/>
  <c r="BB24" i="229"/>
  <c r="BE23" i="229"/>
  <c r="BB23" i="229"/>
  <c r="BE81" i="221"/>
  <c r="BB81" i="221"/>
  <c r="BG80" i="221"/>
  <c r="BD80" i="221"/>
  <c r="BG79" i="221"/>
  <c r="BD79" i="221"/>
  <c r="BE78" i="221"/>
  <c r="BB78" i="221"/>
  <c r="BG81" i="221"/>
  <c r="BD81" i="221"/>
  <c r="BE80" i="221"/>
  <c r="BB80" i="221"/>
  <c r="BE79" i="221"/>
  <c r="BB79" i="221"/>
  <c r="BG78" i="221"/>
  <c r="BD78" i="221"/>
  <c r="BG48" i="229"/>
  <c r="BD48" i="229"/>
  <c r="BE47" i="229"/>
  <c r="BB47" i="229"/>
  <c r="BG46" i="229"/>
  <c r="BD46" i="229"/>
  <c r="BE45" i="229"/>
  <c r="BB45" i="229"/>
  <c r="BE48" i="229"/>
  <c r="BB48" i="229"/>
  <c r="BG47" i="229"/>
  <c r="BD47" i="229"/>
  <c r="BE46" i="229"/>
  <c r="BB46" i="229"/>
  <c r="BG45" i="229"/>
  <c r="BD45" i="229"/>
  <c r="BE81" i="224"/>
  <c r="BB81" i="224"/>
  <c r="BG80" i="224"/>
  <c r="BD80" i="224"/>
  <c r="BG79" i="224"/>
  <c r="BD79" i="224"/>
  <c r="BE78" i="224"/>
  <c r="BB78" i="224"/>
  <c r="BG81" i="224"/>
  <c r="BD81" i="224"/>
  <c r="BE80" i="224"/>
  <c r="BB80" i="224"/>
  <c r="BE79" i="224"/>
  <c r="BB79" i="224"/>
  <c r="BG78" i="224"/>
  <c r="BD78" i="224"/>
  <c r="BG15" i="226"/>
  <c r="BD15" i="226"/>
  <c r="BG14" i="226"/>
  <c r="BD14" i="226"/>
  <c r="BG13" i="226"/>
  <c r="BD13" i="226"/>
  <c r="BG12" i="226"/>
  <c r="BD12" i="226"/>
  <c r="BE15" i="226"/>
  <c r="BB15" i="226"/>
  <c r="BE14" i="226"/>
  <c r="BB14" i="226"/>
  <c r="BE13" i="226"/>
  <c r="BB13" i="226"/>
  <c r="BE12" i="226"/>
  <c r="BB12" i="226"/>
  <c r="BE26" i="221"/>
  <c r="BB26" i="221"/>
  <c r="BE25" i="221"/>
  <c r="BB25" i="221"/>
  <c r="BG24" i="221"/>
  <c r="BD24" i="221"/>
  <c r="BG23" i="221"/>
  <c r="BD23" i="221"/>
  <c r="BG26" i="221"/>
  <c r="BD26" i="221"/>
  <c r="BG25" i="221"/>
  <c r="BD25" i="221"/>
  <c r="BE24" i="221"/>
  <c r="BB24" i="221"/>
  <c r="BE23" i="221"/>
  <c r="BB23" i="221"/>
  <c r="BD90" i="227"/>
  <c r="BB91" i="227"/>
  <c r="BD92" i="227"/>
  <c r="BB90" i="227"/>
  <c r="BD91" i="227"/>
  <c r="BB92" i="227"/>
  <c r="BG92" i="222"/>
  <c r="BD92" i="222"/>
  <c r="BE91" i="222"/>
  <c r="BB91" i="222"/>
  <c r="BG90" i="222"/>
  <c r="BD90" i="222"/>
  <c r="BG89" i="222"/>
  <c r="BD89" i="222"/>
  <c r="BE92" i="222"/>
  <c r="BB92" i="222"/>
  <c r="BG91" i="222"/>
  <c r="BD91" i="222"/>
  <c r="BE90" i="222"/>
  <c r="BB90" i="222"/>
  <c r="BE89" i="222"/>
  <c r="BB89" i="222"/>
  <c r="BE81" i="220"/>
  <c r="BB81" i="220"/>
  <c r="BG80" i="220"/>
  <c r="BD80" i="220"/>
  <c r="BG79" i="220"/>
  <c r="BD79" i="220"/>
  <c r="BE78" i="220"/>
  <c r="BB78" i="220"/>
  <c r="BG81" i="220"/>
  <c r="BD81" i="220"/>
  <c r="BE80" i="220"/>
  <c r="BB80" i="220"/>
  <c r="BE79" i="220"/>
  <c r="BB79" i="220"/>
  <c r="BG78" i="220"/>
  <c r="BD78" i="220"/>
  <c r="BD24" i="228"/>
  <c r="BB25" i="228"/>
  <c r="BB26" i="228"/>
  <c r="BB24" i="228"/>
  <c r="BD25" i="228"/>
  <c r="BD26" i="228"/>
  <c r="BG68" i="220"/>
  <c r="BG69" i="220"/>
  <c r="BE70" i="220"/>
  <c r="BE68" i="220"/>
  <c r="BE69" i="220"/>
  <c r="BG70" i="220"/>
  <c r="BE57" i="227"/>
  <c r="BG58" i="227"/>
  <c r="BE59" i="227"/>
  <c r="BG57" i="227"/>
  <c r="BE58" i="227"/>
  <c r="BG59" i="227"/>
  <c r="BB68" i="225"/>
  <c r="BB69" i="225"/>
  <c r="BD70" i="225"/>
  <c r="BD68" i="225"/>
  <c r="BD69" i="225"/>
  <c r="BB70" i="225"/>
  <c r="BD13" i="225"/>
  <c r="BD14" i="225"/>
  <c r="BD15" i="225"/>
  <c r="BB13" i="225"/>
  <c r="BB14" i="225"/>
  <c r="BB15" i="225"/>
  <c r="BE57" i="229"/>
  <c r="BG58" i="229"/>
  <c r="BE59" i="229"/>
  <c r="BG57" i="229"/>
  <c r="BE58" i="229"/>
  <c r="BG59" i="229"/>
  <c r="BG24" i="227"/>
  <c r="BE25" i="227"/>
  <c r="BE26" i="227"/>
  <c r="BE24" i="227"/>
  <c r="BG25" i="227"/>
  <c r="BG26" i="227"/>
  <c r="BG90" i="226"/>
  <c r="BE91" i="226"/>
  <c r="BG92" i="226"/>
  <c r="BE90" i="226"/>
  <c r="BG91" i="226"/>
  <c r="BE92" i="226"/>
  <c r="BG37" i="228"/>
  <c r="BD37" i="228"/>
  <c r="BG36" i="228"/>
  <c r="BD36" i="228"/>
  <c r="BG35" i="228"/>
  <c r="BD35" i="228"/>
  <c r="BG34" i="228"/>
  <c r="BD34" i="228"/>
  <c r="BE37" i="228"/>
  <c r="BB37" i="228"/>
  <c r="BE36" i="228"/>
  <c r="BB36" i="228"/>
  <c r="BE35" i="228"/>
  <c r="BB35" i="228"/>
  <c r="BE34" i="228"/>
  <c r="BB34" i="228"/>
  <c r="BG81" i="225"/>
  <c r="BD81" i="225"/>
  <c r="BE80" i="225"/>
  <c r="BB80" i="225"/>
  <c r="BE79" i="225"/>
  <c r="BB79" i="225"/>
  <c r="BG78" i="225"/>
  <c r="BD78" i="225"/>
  <c r="BE81" i="225"/>
  <c r="BB81" i="225"/>
  <c r="BG80" i="225"/>
  <c r="BD80" i="225"/>
  <c r="BG79" i="225"/>
  <c r="BD79" i="225"/>
  <c r="BE78" i="225"/>
  <c r="BB78" i="225"/>
  <c r="BE37" i="229"/>
  <c r="BB37" i="229"/>
  <c r="BE36" i="229"/>
  <c r="BB36" i="229"/>
  <c r="BE35" i="229"/>
  <c r="BB35" i="229"/>
  <c r="BE34" i="229"/>
  <c r="BB34" i="229"/>
  <c r="BG37" i="229"/>
  <c r="BD37" i="229"/>
  <c r="BG36" i="229"/>
  <c r="BD36" i="229"/>
  <c r="BG35" i="229"/>
  <c r="BD35" i="229"/>
  <c r="BG34" i="229"/>
  <c r="BD34" i="229"/>
  <c r="BE92" i="228"/>
  <c r="BB92" i="228"/>
  <c r="BG91" i="228"/>
  <c r="BD91" i="228"/>
  <c r="BE90" i="228"/>
  <c r="BB90" i="228"/>
  <c r="BE89" i="228"/>
  <c r="BB89" i="228"/>
  <c r="BG92" i="228"/>
  <c r="BD92" i="228"/>
  <c r="BE91" i="228"/>
  <c r="BB91" i="228"/>
  <c r="BG90" i="228"/>
  <c r="BD90" i="228"/>
  <c r="BG89" i="228"/>
  <c r="BD89" i="228"/>
  <c r="BG92" i="223"/>
  <c r="BD92" i="223"/>
  <c r="BE91" i="223"/>
  <c r="BB91" i="223"/>
  <c r="BG90" i="223"/>
  <c r="BD90" i="223"/>
  <c r="BG89" i="223"/>
  <c r="BD89" i="223"/>
  <c r="BE92" i="223"/>
  <c r="BB92" i="223"/>
  <c r="BG91" i="223"/>
  <c r="BD91" i="223"/>
  <c r="BE90" i="223"/>
  <c r="BB90" i="223"/>
  <c r="BE89" i="223"/>
  <c r="BB89" i="223"/>
  <c r="BE81" i="227"/>
  <c r="BB81" i="227"/>
  <c r="BG80" i="227"/>
  <c r="BD80" i="227"/>
  <c r="BG79" i="227"/>
  <c r="BD79" i="227"/>
  <c r="BE78" i="227"/>
  <c r="BB78" i="227"/>
  <c r="BG81" i="227"/>
  <c r="BD81" i="227"/>
  <c r="BE80" i="227"/>
  <c r="BB80" i="227"/>
  <c r="BE79" i="227"/>
  <c r="BB79" i="227"/>
  <c r="BG78" i="227"/>
  <c r="BD78" i="227"/>
  <c r="BG70" i="226"/>
  <c r="BD70" i="226"/>
  <c r="BE69" i="226"/>
  <c r="BB69" i="226"/>
  <c r="BE68" i="226"/>
  <c r="BB68" i="226"/>
  <c r="BG67" i="226"/>
  <c r="BD67" i="226"/>
  <c r="BE70" i="226"/>
  <c r="BB70" i="226"/>
  <c r="BG69" i="226"/>
  <c r="BD69" i="226"/>
  <c r="BG68" i="226"/>
  <c r="BD68" i="226"/>
  <c r="BE67" i="226"/>
  <c r="BB67" i="226"/>
  <c r="BE26" i="222"/>
  <c r="BB26" i="222"/>
  <c r="BE25" i="222"/>
  <c r="BB25" i="222"/>
  <c r="BG24" i="222"/>
  <c r="BD24" i="222"/>
  <c r="BG23" i="222"/>
  <c r="BD23" i="222"/>
  <c r="BG26" i="222"/>
  <c r="BD26" i="222"/>
  <c r="BG25" i="222"/>
  <c r="BD25" i="222"/>
  <c r="BE24" i="222"/>
  <c r="BB24" i="222"/>
  <c r="BE23" i="222"/>
  <c r="BB23" i="222"/>
  <c r="BG59" i="223"/>
  <c r="BD59" i="223"/>
  <c r="BE58" i="223"/>
  <c r="BB58" i="223"/>
  <c r="BG57" i="223"/>
  <c r="BD57" i="223"/>
  <c r="BE56" i="223"/>
  <c r="BB56" i="223"/>
  <c r="BE59" i="223"/>
  <c r="BB59" i="223"/>
  <c r="BG58" i="223"/>
  <c r="BD58" i="223"/>
  <c r="BE57" i="223"/>
  <c r="BB57" i="223"/>
  <c r="BG56" i="223"/>
  <c r="BD56" i="223"/>
  <c r="BE37" i="222"/>
  <c r="BB37" i="222"/>
  <c r="BE36" i="222"/>
  <c r="BB36" i="222"/>
  <c r="BE35" i="222"/>
  <c r="BB35" i="222"/>
  <c r="BE34" i="222"/>
  <c r="BB34" i="222"/>
  <c r="BG37" i="222"/>
  <c r="BD37" i="222"/>
  <c r="BG36" i="222"/>
  <c r="BD36" i="222"/>
  <c r="BG35" i="222"/>
  <c r="BD35" i="222"/>
  <c r="BG34" i="222"/>
  <c r="BD34" i="222"/>
  <c r="BG15" i="220"/>
  <c r="BD15" i="220"/>
  <c r="BG14" i="220"/>
  <c r="BD14" i="220"/>
  <c r="BG13" i="220"/>
  <c r="BD13" i="220"/>
  <c r="BG12" i="220"/>
  <c r="BD12" i="220"/>
  <c r="BE15" i="220"/>
  <c r="BB15" i="220"/>
  <c r="BE14" i="220"/>
  <c r="BB14" i="220"/>
  <c r="BE13" i="220"/>
  <c r="BB13" i="220"/>
  <c r="BE12" i="220"/>
  <c r="BB12" i="220"/>
  <c r="BE81" i="229"/>
  <c r="BB81" i="229"/>
  <c r="BG80" i="229"/>
  <c r="BD80" i="229"/>
  <c r="BG79" i="229"/>
  <c r="BD79" i="229"/>
  <c r="BE78" i="229"/>
  <c r="BB78" i="229"/>
  <c r="BG81" i="229"/>
  <c r="BD81" i="229"/>
  <c r="BE80" i="229"/>
  <c r="BB80" i="229"/>
  <c r="BE79" i="229"/>
  <c r="BB79" i="229"/>
  <c r="BG78" i="229"/>
  <c r="BD78" i="229"/>
  <c r="BE15" i="221"/>
  <c r="BB15" i="221"/>
  <c r="BE14" i="221"/>
  <c r="BB14" i="221"/>
  <c r="BE13" i="221"/>
  <c r="BB13" i="221"/>
  <c r="BE12" i="221"/>
  <c r="BB12" i="221"/>
  <c r="BG15" i="221"/>
  <c r="BD15" i="221"/>
  <c r="BG14" i="221"/>
  <c r="BD14" i="221"/>
  <c r="BG13" i="221"/>
  <c r="BD13" i="221"/>
  <c r="BG12" i="221"/>
  <c r="BD12" i="221"/>
  <c r="BE48" i="224"/>
  <c r="BB48" i="224"/>
  <c r="BG47" i="224"/>
  <c r="BD47" i="224"/>
  <c r="BE46" i="224"/>
  <c r="BB46" i="224"/>
  <c r="BG45" i="224"/>
  <c r="BD45" i="224"/>
  <c r="BG48" i="224"/>
  <c r="BD48" i="224"/>
  <c r="BE47" i="224"/>
  <c r="BB47" i="224"/>
  <c r="BG46" i="224"/>
  <c r="BD46" i="224"/>
  <c r="BE45" i="224"/>
  <c r="BB45" i="224"/>
  <c r="BG48" i="222"/>
  <c r="BD48" i="222"/>
  <c r="BE47" i="222"/>
  <c r="BB47" i="222"/>
  <c r="BG46" i="222"/>
  <c r="BD46" i="222"/>
  <c r="BE45" i="222"/>
  <c r="BB45" i="222"/>
  <c r="BE48" i="222"/>
  <c r="BB48" i="222"/>
  <c r="BG47" i="222"/>
  <c r="BD47" i="222"/>
  <c r="BE46" i="222"/>
  <c r="BB46" i="222"/>
  <c r="BG45" i="222"/>
  <c r="BD45" i="222"/>
  <c r="BD68" i="223"/>
  <c r="BD69" i="223"/>
  <c r="BB70" i="223"/>
  <c r="BB68" i="223"/>
  <c r="BB69" i="223"/>
  <c r="BG37" i="227"/>
  <c r="BD37" i="227"/>
  <c r="BG36" i="227"/>
  <c r="BD36" i="227"/>
  <c r="BG35" i="227"/>
  <c r="BD35" i="227"/>
  <c r="BG34" i="227"/>
  <c r="BD34" i="227"/>
  <c r="BE37" i="227"/>
  <c r="BB37" i="227"/>
  <c r="BE36" i="227"/>
  <c r="BB36" i="227"/>
  <c r="BE35" i="227"/>
  <c r="BB35" i="227"/>
  <c r="BE34" i="227"/>
  <c r="BB34" i="227"/>
  <c r="BE13" i="224"/>
  <c r="BE14" i="224"/>
  <c r="BE15" i="224"/>
  <c r="BG13" i="224"/>
  <c r="BG14" i="224"/>
  <c r="BG59" i="228"/>
  <c r="BD59" i="228"/>
  <c r="BE58" i="228"/>
  <c r="BB58" i="228"/>
  <c r="BG57" i="228"/>
  <c r="BD57" i="228"/>
  <c r="BE56" i="228"/>
  <c r="BB56" i="228"/>
  <c r="BE59" i="228"/>
  <c r="BB59" i="228"/>
  <c r="BG58" i="228"/>
  <c r="BD58" i="228"/>
  <c r="BE57" i="228"/>
  <c r="BB57" i="228"/>
  <c r="BG56" i="228"/>
  <c r="BD56" i="228"/>
  <c r="BG15" i="227"/>
  <c r="BD15" i="227"/>
  <c r="BE15" i="227"/>
  <c r="BB15" i="227"/>
  <c r="BE14" i="227"/>
  <c r="BB14" i="227"/>
  <c r="BE13" i="227"/>
  <c r="BB13" i="227"/>
  <c r="BE12" i="227"/>
  <c r="BB12" i="227"/>
  <c r="BG14" i="227"/>
  <c r="BD14" i="227"/>
  <c r="BG13" i="227"/>
  <c r="BD13" i="227"/>
  <c r="BG12" i="227"/>
  <c r="BD12" i="227"/>
  <c r="BE48" i="220"/>
  <c r="BB48" i="220"/>
  <c r="BG47" i="220"/>
  <c r="BD47" i="220"/>
  <c r="BE46" i="220"/>
  <c r="BB46" i="220"/>
  <c r="BG45" i="220"/>
  <c r="BD45" i="220"/>
  <c r="BG48" i="220"/>
  <c r="BD48" i="220"/>
  <c r="BE47" i="220"/>
  <c r="BB47" i="220"/>
  <c r="BG46" i="220"/>
  <c r="BD46" i="220"/>
  <c r="BE45" i="220"/>
  <c r="BB45" i="220"/>
  <c r="BE48" i="227"/>
  <c r="BB48" i="227"/>
  <c r="BG47" i="227"/>
  <c r="BD47" i="227"/>
  <c r="BE46" i="227"/>
  <c r="BB46" i="227"/>
  <c r="BG45" i="227"/>
  <c r="BD45" i="227"/>
  <c r="BG48" i="227"/>
  <c r="BD48" i="227"/>
  <c r="BE47" i="227"/>
  <c r="BB47" i="227"/>
  <c r="BG46" i="227"/>
  <c r="BD46" i="227"/>
  <c r="BE45" i="227"/>
  <c r="BB45" i="227"/>
  <c r="BE59" i="221"/>
  <c r="BB59" i="221"/>
  <c r="BG58" i="221"/>
  <c r="BD58" i="221"/>
  <c r="BE57" i="221"/>
  <c r="BB57" i="221"/>
  <c r="BG56" i="221"/>
  <c r="BD56" i="221"/>
  <c r="BG59" i="221"/>
  <c r="BD59" i="221"/>
  <c r="BE58" i="221"/>
  <c r="BB58" i="221"/>
  <c r="BG57" i="221"/>
  <c r="BD57" i="221"/>
  <c r="BE56" i="221"/>
  <c r="BB56" i="221"/>
  <c r="BE15" i="228"/>
  <c r="BB15" i="228"/>
  <c r="BE14" i="228"/>
  <c r="BB14" i="228"/>
  <c r="BE13" i="228"/>
  <c r="BB13" i="228"/>
  <c r="BE12" i="228"/>
  <c r="BB12" i="228"/>
  <c r="BG15" i="228"/>
  <c r="BD15" i="228"/>
  <c r="BG14" i="228"/>
  <c r="BD14" i="228"/>
  <c r="BG13" i="228"/>
  <c r="BD13" i="228"/>
  <c r="BG12" i="228"/>
  <c r="BD12" i="228"/>
  <c r="BG26" i="223"/>
  <c r="BD26" i="223"/>
  <c r="BG25" i="223"/>
  <c r="BD25" i="223"/>
  <c r="BE24" i="223"/>
  <c r="BB24" i="223"/>
  <c r="BE23" i="223"/>
  <c r="BB23" i="223"/>
  <c r="BE26" i="223"/>
  <c r="BB26" i="223"/>
  <c r="BE25" i="223"/>
  <c r="BB25" i="223"/>
  <c r="BG24" i="223"/>
  <c r="BD24" i="223"/>
  <c r="BG23" i="223"/>
  <c r="BD23" i="223"/>
  <c r="BG81" i="223"/>
  <c r="BD81" i="223"/>
  <c r="BE80" i="223"/>
  <c r="BE81" i="223"/>
  <c r="BB81" i="223"/>
  <c r="BG80" i="223"/>
  <c r="BD80" i="223"/>
  <c r="BG79" i="223"/>
  <c r="BD79" i="223"/>
  <c r="BE78" i="223"/>
  <c r="BB78" i="223"/>
  <c r="BB80" i="223"/>
  <c r="BE79" i="223"/>
  <c r="BB79" i="223"/>
  <c r="BG78" i="223"/>
  <c r="BD78" i="223"/>
  <c r="BE70" i="222"/>
  <c r="BB70" i="222"/>
  <c r="BG69" i="222"/>
  <c r="BD69" i="222"/>
  <c r="BG68" i="222"/>
  <c r="BD68" i="222"/>
  <c r="BE67" i="222"/>
  <c r="BB67" i="222"/>
  <c r="BG70" i="222"/>
  <c r="BD70" i="222"/>
  <c r="BE69" i="222"/>
  <c r="BB69" i="222"/>
  <c r="BE68" i="222"/>
  <c r="BB68" i="222"/>
  <c r="BG67" i="222"/>
  <c r="BD67" i="222"/>
  <c r="BE92" i="229"/>
  <c r="BB92" i="229"/>
  <c r="BG91" i="229"/>
  <c r="BD91" i="229"/>
  <c r="BE90" i="229"/>
  <c r="BB90" i="229"/>
  <c r="BE89" i="229"/>
  <c r="BB89" i="229"/>
  <c r="BG92" i="229"/>
  <c r="BD92" i="229"/>
  <c r="BE91" i="229"/>
  <c r="BB91" i="229"/>
  <c r="BG90" i="229"/>
  <c r="BD90" i="229"/>
  <c r="BG89" i="229"/>
  <c r="BD89" i="229"/>
  <c r="BE92" i="220"/>
  <c r="BB92" i="220"/>
  <c r="BG91" i="220"/>
  <c r="BD91" i="220"/>
  <c r="BE90" i="220"/>
  <c r="BB90" i="220"/>
  <c r="BE89" i="220"/>
  <c r="BB89" i="220"/>
  <c r="BG92" i="220"/>
  <c r="BD92" i="220"/>
  <c r="BE91" i="220"/>
  <c r="BB91" i="220"/>
  <c r="BG90" i="220"/>
  <c r="BD90" i="220"/>
  <c r="BG89" i="220"/>
  <c r="BD89" i="220"/>
  <c r="BG15" i="223"/>
  <c r="BD15" i="223"/>
  <c r="BG14" i="223"/>
  <c r="BD14" i="223"/>
  <c r="BG13" i="223"/>
  <c r="BD13" i="223"/>
  <c r="BG12" i="223"/>
  <c r="BD12" i="223"/>
  <c r="BE15" i="223"/>
  <c r="BB15" i="223"/>
  <c r="BE14" i="223"/>
  <c r="BB14" i="223"/>
  <c r="BE13" i="223"/>
  <c r="BB13" i="223"/>
  <c r="BE12" i="223"/>
  <c r="BB12" i="223"/>
  <c r="BG90" i="227"/>
  <c r="BE91" i="227"/>
  <c r="BG92" i="227"/>
  <c r="BE90" i="227"/>
  <c r="BG91" i="227"/>
  <c r="BG24" i="228"/>
  <c r="BE25" i="228"/>
  <c r="BE26" i="228"/>
  <c r="BE24" i="228"/>
  <c r="BG25" i="228"/>
  <c r="BG92" i="225"/>
  <c r="BD92" i="225"/>
  <c r="BE91" i="225"/>
  <c r="BB91" i="225"/>
  <c r="BG90" i="225"/>
  <c r="BD90" i="225"/>
  <c r="BG89" i="225"/>
  <c r="BD89" i="225"/>
  <c r="BE92" i="225"/>
  <c r="BB92" i="225"/>
  <c r="BG91" i="225"/>
  <c r="BD91" i="225"/>
  <c r="BE90" i="225"/>
  <c r="BB90" i="225"/>
  <c r="BE89" i="225"/>
  <c r="BB89" i="225"/>
  <c r="BD68" i="220"/>
  <c r="BD69" i="220"/>
  <c r="BB70" i="220"/>
  <c r="BB68" i="220"/>
  <c r="BB69" i="220"/>
  <c r="BB57" i="227"/>
  <c r="BD58" i="227"/>
  <c r="BB59" i="227"/>
  <c r="BD57" i="227"/>
  <c r="BB58" i="227"/>
  <c r="BE48" i="226"/>
  <c r="BB48" i="226"/>
  <c r="BG47" i="226"/>
  <c r="BD47" i="226"/>
  <c r="BE46" i="226"/>
  <c r="BB46" i="226"/>
  <c r="BG45" i="226"/>
  <c r="BD45" i="226"/>
  <c r="BG48" i="226"/>
  <c r="BD48" i="226"/>
  <c r="BE47" i="226"/>
  <c r="BB47" i="226"/>
  <c r="BG46" i="226"/>
  <c r="BD46" i="226"/>
  <c r="BE45" i="226"/>
  <c r="BB45" i="226"/>
  <c r="BE68" i="225"/>
  <c r="BE69" i="225"/>
  <c r="BG70" i="225"/>
  <c r="BG68" i="225"/>
  <c r="BG69" i="225"/>
  <c r="BG13" i="225"/>
  <c r="BG14" i="225"/>
  <c r="BG15" i="225"/>
  <c r="BE13" i="225"/>
  <c r="BE14" i="225"/>
  <c r="BB57" i="229"/>
  <c r="BD58" i="229"/>
  <c r="BB59" i="229"/>
  <c r="BD57" i="229"/>
  <c r="BB58" i="229"/>
  <c r="BD24" i="227"/>
  <c r="BB25" i="227"/>
  <c r="BB26" i="227"/>
  <c r="BB24" i="227"/>
  <c r="BD25" i="227"/>
  <c r="BG48" i="221"/>
  <c r="BD48" i="221"/>
  <c r="BE47" i="221"/>
  <c r="BB47" i="221"/>
  <c r="BG46" i="221"/>
  <c r="BD46" i="221"/>
  <c r="BE45" i="221"/>
  <c r="BB45" i="221"/>
  <c r="BE48" i="221"/>
  <c r="BB48" i="221"/>
  <c r="BG47" i="221"/>
  <c r="BD47" i="221"/>
  <c r="BE46" i="221"/>
  <c r="BB46" i="221"/>
  <c r="BG45" i="221"/>
  <c r="BD45" i="221"/>
  <c r="BD90" i="226"/>
  <c r="BB91" i="226"/>
  <c r="BD92" i="226"/>
  <c r="BB90" i="226"/>
  <c r="BD91" i="226"/>
  <c r="BG37" i="219"/>
  <c r="BD37" i="219"/>
  <c r="BG36" i="219"/>
  <c r="BD36" i="219"/>
  <c r="BG35" i="219"/>
  <c r="BD35" i="219"/>
  <c r="BG34" i="219"/>
  <c r="BD34" i="219"/>
  <c r="BE37" i="219"/>
  <c r="BB37" i="219"/>
  <c r="BE36" i="219"/>
  <c r="BB36" i="219"/>
  <c r="BE35" i="219"/>
  <c r="BB35" i="219"/>
  <c r="BE34" i="219"/>
  <c r="BB34" i="219"/>
  <c r="BE48" i="219"/>
  <c r="BB48" i="219"/>
  <c r="BG47" i="219"/>
  <c r="BD47" i="219"/>
  <c r="BE46" i="219"/>
  <c r="BB46" i="219"/>
  <c r="BG45" i="219"/>
  <c r="BD45" i="219"/>
  <c r="BG48" i="219"/>
  <c r="BD48" i="219"/>
  <c r="BE47" i="219"/>
  <c r="BB47" i="219"/>
  <c r="BG46" i="219"/>
  <c r="BD46" i="219"/>
  <c r="BE45" i="219"/>
  <c r="BB45" i="219"/>
  <c r="BD90" i="219"/>
  <c r="BB91" i="219"/>
  <c r="BD92" i="219"/>
  <c r="BB90" i="219"/>
  <c r="BD91" i="219"/>
  <c r="BB92" i="219"/>
  <c r="BG70" i="219"/>
  <c r="BD70" i="219"/>
  <c r="BE69" i="219"/>
  <c r="BB69" i="219"/>
  <c r="BE68" i="219"/>
  <c r="BB68" i="219"/>
  <c r="BG67" i="219"/>
  <c r="BD67" i="219"/>
  <c r="BE70" i="219"/>
  <c r="BB70" i="219"/>
  <c r="BG69" i="219"/>
  <c r="BD69" i="219"/>
  <c r="BG68" i="219"/>
  <c r="BD68" i="219"/>
  <c r="BE67" i="219"/>
  <c r="BB67" i="219"/>
  <c r="BG26" i="219"/>
  <c r="BD26" i="219"/>
  <c r="BG25" i="219"/>
  <c r="BD25" i="219"/>
  <c r="BE24" i="219"/>
  <c r="BB24" i="219"/>
  <c r="BE23" i="219"/>
  <c r="BB23" i="219"/>
  <c r="BE26" i="219"/>
  <c r="BB26" i="219"/>
  <c r="BE25" i="219"/>
  <c r="BB25" i="219"/>
  <c r="BG24" i="219"/>
  <c r="BD24" i="219"/>
  <c r="BG23" i="219"/>
  <c r="BD23" i="219"/>
  <c r="BG59" i="219"/>
  <c r="BD59" i="219"/>
  <c r="BE58" i="219"/>
  <c r="BB58" i="219"/>
  <c r="BG57" i="219"/>
  <c r="BD57" i="219"/>
  <c r="BE56" i="219"/>
  <c r="BB56" i="219"/>
  <c r="BE59" i="219"/>
  <c r="BB59" i="219"/>
  <c r="BG58" i="219"/>
  <c r="BD58" i="219"/>
  <c r="BE57" i="219"/>
  <c r="BB57" i="219"/>
  <c r="BG56" i="219"/>
  <c r="BD56" i="219"/>
  <c r="BG90" i="219"/>
  <c r="BE91" i="219"/>
  <c r="BG92" i="219"/>
  <c r="BE90" i="219"/>
  <c r="BG91" i="219"/>
  <c r="BG46" i="212"/>
  <c r="BE47" i="212"/>
  <c r="BG48" i="212"/>
  <c r="BE46" i="212"/>
  <c r="BG47" i="212"/>
  <c r="BE48" i="212"/>
  <c r="BE79" i="212"/>
  <c r="BG79" i="212"/>
  <c r="BD46" i="212"/>
  <c r="BB47" i="212"/>
  <c r="BD48" i="212"/>
  <c r="BB46" i="212"/>
  <c r="BT17" i="212" s="1"/>
  <c r="BD47" i="212"/>
  <c r="BB48" i="212"/>
  <c r="BB79" i="212"/>
  <c r="BT41" i="212" s="1"/>
  <c r="CA39" i="212" s="1"/>
  <c r="BD79" i="212"/>
  <c r="BG79" i="211"/>
  <c r="BE79" i="211"/>
  <c r="BD79" i="211"/>
  <c r="BB79" i="211"/>
  <c r="BT41" i="211" s="1"/>
  <c r="BG35" i="210"/>
  <c r="BG37" i="210"/>
  <c r="BE35" i="210"/>
  <c r="BE37" i="210"/>
  <c r="BD35" i="210"/>
  <c r="BD37" i="210"/>
  <c r="BB35" i="210"/>
  <c r="BT33" i="210" s="1"/>
  <c r="BB37" i="210"/>
  <c r="BG92" i="211"/>
  <c r="BD92" i="211"/>
  <c r="BE91" i="211"/>
  <c r="BB91" i="211"/>
  <c r="BG90" i="211"/>
  <c r="BD90" i="211"/>
  <c r="BG89" i="211"/>
  <c r="BD89" i="211"/>
  <c r="BE92" i="211"/>
  <c r="BB92" i="211"/>
  <c r="BG91" i="211"/>
  <c r="BD91" i="211"/>
  <c r="BE90" i="211"/>
  <c r="BB90" i="211"/>
  <c r="BT25" i="211" s="1"/>
  <c r="BE89" i="211"/>
  <c r="BB89" i="211"/>
  <c r="BT40" i="211" s="1"/>
  <c r="BE92" i="218"/>
  <c r="BB92" i="218"/>
  <c r="BG91" i="218"/>
  <c r="BD91" i="218"/>
  <c r="BE90" i="218"/>
  <c r="BB90" i="218"/>
  <c r="BE89" i="218"/>
  <c r="BB89" i="218"/>
  <c r="BG92" i="218"/>
  <c r="BD92" i="218"/>
  <c r="BE91" i="218"/>
  <c r="BB91" i="218"/>
  <c r="BG90" i="218"/>
  <c r="BD90" i="218"/>
  <c r="BG89" i="218"/>
  <c r="BD89" i="218"/>
  <c r="BG48" i="214"/>
  <c r="BD48" i="214"/>
  <c r="BE47" i="214"/>
  <c r="BB47" i="214"/>
  <c r="BG46" i="214"/>
  <c r="BD46" i="214"/>
  <c r="BE45" i="214"/>
  <c r="BB45" i="214"/>
  <c r="BE48" i="214"/>
  <c r="BB48" i="214"/>
  <c r="BG47" i="214"/>
  <c r="BD47" i="214"/>
  <c r="BE46" i="214"/>
  <c r="BB46" i="214"/>
  <c r="BG45" i="214"/>
  <c r="BD45" i="214"/>
  <c r="BG70" i="217"/>
  <c r="BD70" i="217"/>
  <c r="BE69" i="217"/>
  <c r="BB69" i="217"/>
  <c r="BE68" i="217"/>
  <c r="BB68" i="217"/>
  <c r="BB70" i="217"/>
  <c r="BD69" i="217"/>
  <c r="BD68" i="217"/>
  <c r="BE67" i="217"/>
  <c r="BB67" i="217"/>
  <c r="BE70" i="217"/>
  <c r="BG68" i="217"/>
  <c r="BG67" i="217"/>
  <c r="BG69" i="217"/>
  <c r="BD67" i="217"/>
  <c r="BG48" i="217"/>
  <c r="BD48" i="217"/>
  <c r="BE47" i="217"/>
  <c r="BB47" i="217"/>
  <c r="BG46" i="217"/>
  <c r="BD46" i="217"/>
  <c r="BE45" i="217"/>
  <c r="BB45" i="217"/>
  <c r="BE48" i="217"/>
  <c r="BD47" i="217"/>
  <c r="BE46" i="217"/>
  <c r="BG45" i="217"/>
  <c r="BB48" i="217"/>
  <c r="BG47" i="217"/>
  <c r="BB46" i="217"/>
  <c r="BD45" i="217"/>
  <c r="BE37" i="217"/>
  <c r="BB37" i="217"/>
  <c r="BE36" i="217"/>
  <c r="BB36" i="217"/>
  <c r="BE35" i="217"/>
  <c r="BB35" i="217"/>
  <c r="BE34" i="217"/>
  <c r="BB34" i="217"/>
  <c r="BD37" i="217"/>
  <c r="BG36" i="217"/>
  <c r="BD35" i="217"/>
  <c r="BD34" i="217"/>
  <c r="BG37" i="217"/>
  <c r="BD36" i="217"/>
  <c r="BG35" i="217"/>
  <c r="BG34" i="217"/>
  <c r="BE15" i="213"/>
  <c r="BB15" i="213"/>
  <c r="BE14" i="213"/>
  <c r="BB14" i="213"/>
  <c r="BE13" i="213"/>
  <c r="BB13" i="213"/>
  <c r="BE12" i="213"/>
  <c r="BB12" i="213"/>
  <c r="BG15" i="213"/>
  <c r="BD15" i="213"/>
  <c r="BG14" i="213"/>
  <c r="BD14" i="213"/>
  <c r="BG13" i="213"/>
  <c r="BD13" i="213"/>
  <c r="BG12" i="213"/>
  <c r="BD12" i="213"/>
  <c r="BE46" i="218"/>
  <c r="BG47" i="218"/>
  <c r="BE48" i="218"/>
  <c r="BG46" i="218"/>
  <c r="BE47" i="218"/>
  <c r="BG48" i="218"/>
  <c r="AR83" i="217"/>
  <c r="BB78" i="211"/>
  <c r="BT24" i="211" s="1"/>
  <c r="BD80" i="211"/>
  <c r="BB81" i="211"/>
  <c r="BD78" i="211"/>
  <c r="CA39" i="211"/>
  <c r="BB80" i="211"/>
  <c r="BD81" i="211"/>
  <c r="BG92" i="214"/>
  <c r="BD92" i="214"/>
  <c r="BE91" i="214"/>
  <c r="BB91" i="214"/>
  <c r="BG90" i="214"/>
  <c r="BD90" i="214"/>
  <c r="BG89" i="214"/>
  <c r="BD89" i="214"/>
  <c r="BE92" i="214"/>
  <c r="BB92" i="214"/>
  <c r="BG91" i="214"/>
  <c r="BD91" i="214"/>
  <c r="BE90" i="214"/>
  <c r="BB90" i="214"/>
  <c r="BE89" i="214"/>
  <c r="BB89" i="214"/>
  <c r="BG68" i="215"/>
  <c r="BG69" i="215"/>
  <c r="BE70" i="215"/>
  <c r="BE68" i="215"/>
  <c r="BE69" i="215"/>
  <c r="BG70" i="215"/>
  <c r="BG35" i="218"/>
  <c r="BG36" i="218"/>
  <c r="BG37" i="218"/>
  <c r="BE35" i="218"/>
  <c r="BE36" i="218"/>
  <c r="BE37" i="218"/>
  <c r="BE79" i="215"/>
  <c r="BE80" i="215"/>
  <c r="BG81" i="215"/>
  <c r="BG79" i="215"/>
  <c r="BG80" i="215"/>
  <c r="BE81" i="215"/>
  <c r="BG34" i="210"/>
  <c r="BG36" i="210"/>
  <c r="BE34" i="210"/>
  <c r="BE36" i="210"/>
  <c r="BG59" i="218"/>
  <c r="BD59" i="218"/>
  <c r="BE58" i="218"/>
  <c r="BB58" i="218"/>
  <c r="BG57" i="218"/>
  <c r="BD57" i="218"/>
  <c r="BE56" i="218"/>
  <c r="BB56" i="218"/>
  <c r="BE59" i="218"/>
  <c r="BB59" i="218"/>
  <c r="BG58" i="218"/>
  <c r="BD58" i="218"/>
  <c r="BE57" i="218"/>
  <c r="BB57" i="218"/>
  <c r="BG56" i="218"/>
  <c r="BD56" i="218"/>
  <c r="AS78" i="216"/>
  <c r="AS79" i="216"/>
  <c r="BE70" i="216"/>
  <c r="BB70" i="216"/>
  <c r="BG69" i="216"/>
  <c r="BD69" i="216"/>
  <c r="BG68" i="216"/>
  <c r="BD68" i="216"/>
  <c r="BE67" i="216"/>
  <c r="BB67" i="216"/>
  <c r="BG70" i="216"/>
  <c r="BD70" i="216"/>
  <c r="BE69" i="216"/>
  <c r="BE68" i="216"/>
  <c r="BD67" i="216"/>
  <c r="BB69" i="216"/>
  <c r="BB68" i="216"/>
  <c r="BG67" i="216"/>
  <c r="BG15" i="212"/>
  <c r="BD15" i="212"/>
  <c r="BG14" i="212"/>
  <c r="BD14" i="212"/>
  <c r="BG13" i="212"/>
  <c r="BD13" i="212"/>
  <c r="BG12" i="212"/>
  <c r="BD12" i="212"/>
  <c r="BE15" i="212"/>
  <c r="BB15" i="212"/>
  <c r="BE14" i="212"/>
  <c r="BB14" i="212"/>
  <c r="BE13" i="212"/>
  <c r="BB13" i="212"/>
  <c r="BT29" i="212" s="1"/>
  <c r="BE12" i="212"/>
  <c r="BB12" i="212"/>
  <c r="BT12" i="212" s="1"/>
  <c r="BE59" i="211"/>
  <c r="BB59" i="211"/>
  <c r="BG58" i="211"/>
  <c r="BD58" i="211"/>
  <c r="BE57" i="211"/>
  <c r="BB57" i="211"/>
  <c r="BT37" i="211" s="1"/>
  <c r="BG56" i="211"/>
  <c r="BD56" i="211"/>
  <c r="BG59" i="211"/>
  <c r="BD59" i="211"/>
  <c r="BE58" i="211"/>
  <c r="BB58" i="211"/>
  <c r="BG57" i="211"/>
  <c r="BD57" i="211"/>
  <c r="BE56" i="211"/>
  <c r="BB56" i="211"/>
  <c r="BT20" i="211" s="1"/>
  <c r="BE37" i="211"/>
  <c r="BG37" i="211"/>
  <c r="BD37" i="211"/>
  <c r="BG36" i="211"/>
  <c r="BD36" i="211"/>
  <c r="BG35" i="211"/>
  <c r="BD35" i="211"/>
  <c r="BG34" i="211"/>
  <c r="BD34" i="211"/>
  <c r="BB37" i="211"/>
  <c r="BE36" i="211"/>
  <c r="BB36" i="211"/>
  <c r="BE35" i="211"/>
  <c r="BB35" i="211"/>
  <c r="BT33" i="211" s="1"/>
  <c r="BE34" i="211"/>
  <c r="BB34" i="211"/>
  <c r="BT16" i="211" s="1"/>
  <c r="BG81" i="210"/>
  <c r="BD81" i="210"/>
  <c r="BE80" i="210"/>
  <c r="BB80" i="210"/>
  <c r="BE79" i="210"/>
  <c r="BB79" i="210"/>
  <c r="BT41" i="210" s="1"/>
  <c r="BG78" i="210"/>
  <c r="BD78" i="210"/>
  <c r="BE81" i="210"/>
  <c r="BB81" i="210"/>
  <c r="BG80" i="210"/>
  <c r="BD80" i="210"/>
  <c r="BG79" i="210"/>
  <c r="BD79" i="210"/>
  <c r="BE78" i="210"/>
  <c r="BB78" i="210"/>
  <c r="BT24" i="210" s="1"/>
  <c r="BG70" i="213"/>
  <c r="BD70" i="213"/>
  <c r="BE69" i="213"/>
  <c r="BB69" i="213"/>
  <c r="BE68" i="213"/>
  <c r="BB68" i="213"/>
  <c r="BG67" i="213"/>
  <c r="BD67" i="213"/>
  <c r="BE70" i="213"/>
  <c r="BB70" i="213"/>
  <c r="BG69" i="213"/>
  <c r="BD69" i="213"/>
  <c r="BG68" i="213"/>
  <c r="BD68" i="213"/>
  <c r="BE67" i="213"/>
  <c r="BB67" i="213"/>
  <c r="BE26" i="214"/>
  <c r="BB26" i="214"/>
  <c r="BE25" i="214"/>
  <c r="BB25" i="214"/>
  <c r="BG24" i="214"/>
  <c r="BD24" i="214"/>
  <c r="BG23" i="214"/>
  <c r="BD23" i="214"/>
  <c r="BG26" i="214"/>
  <c r="BD26" i="214"/>
  <c r="BG25" i="214"/>
  <c r="BD25" i="214"/>
  <c r="BE24" i="214"/>
  <c r="BB24" i="214"/>
  <c r="BE23" i="214"/>
  <c r="BB23" i="214"/>
  <c r="BE81" i="218"/>
  <c r="BB81" i="218"/>
  <c r="BG80" i="218"/>
  <c r="BD80" i="218"/>
  <c r="BG79" i="218"/>
  <c r="BD79" i="218"/>
  <c r="BE78" i="218"/>
  <c r="BB78" i="218"/>
  <c r="BG81" i="218"/>
  <c r="BD81" i="218"/>
  <c r="BE80" i="218"/>
  <c r="BB80" i="218"/>
  <c r="BE79" i="218"/>
  <c r="BB79" i="218"/>
  <c r="BG78" i="218"/>
  <c r="BD78" i="218"/>
  <c r="BE59" i="216"/>
  <c r="BB59" i="216"/>
  <c r="BG58" i="216"/>
  <c r="BD58" i="216"/>
  <c r="BE57" i="216"/>
  <c r="BB57" i="216"/>
  <c r="BG56" i="216"/>
  <c r="BD56" i="216"/>
  <c r="BG59" i="216"/>
  <c r="BD59" i="216"/>
  <c r="BE58" i="216"/>
  <c r="BB58" i="216"/>
  <c r="BG57" i="216"/>
  <c r="BD57" i="216"/>
  <c r="BE56" i="216"/>
  <c r="BB56" i="216"/>
  <c r="BG26" i="215"/>
  <c r="BD26" i="215"/>
  <c r="BG25" i="215"/>
  <c r="BD25" i="215"/>
  <c r="BE24" i="215"/>
  <c r="BB24" i="215"/>
  <c r="BE23" i="215"/>
  <c r="BB23" i="215"/>
  <c r="BE26" i="215"/>
  <c r="BB26" i="215"/>
  <c r="BE25" i="215"/>
  <c r="BB25" i="215"/>
  <c r="BG24" i="215"/>
  <c r="BD24" i="215"/>
  <c r="BG23" i="215"/>
  <c r="BD23" i="215"/>
  <c r="BE92" i="212"/>
  <c r="BB92" i="212"/>
  <c r="BG91" i="212"/>
  <c r="BD91" i="212"/>
  <c r="BE90" i="212"/>
  <c r="BB90" i="212"/>
  <c r="BT25" i="212" s="1"/>
  <c r="BE89" i="212"/>
  <c r="BB89" i="212"/>
  <c r="BT40" i="212" s="1"/>
  <c r="BG92" i="212"/>
  <c r="BD92" i="212"/>
  <c r="BE91" i="212"/>
  <c r="BB91" i="212"/>
  <c r="BG90" i="212"/>
  <c r="BD90" i="212"/>
  <c r="BG89" i="212"/>
  <c r="BD89" i="212"/>
  <c r="BE15" i="218"/>
  <c r="BB15" i="218"/>
  <c r="BE14" i="218"/>
  <c r="BB14" i="218"/>
  <c r="BE13" i="218"/>
  <c r="BB13" i="218"/>
  <c r="BE12" i="218"/>
  <c r="BB12" i="218"/>
  <c r="BG15" i="218"/>
  <c r="BD15" i="218"/>
  <c r="BG14" i="218"/>
  <c r="BD14" i="218"/>
  <c r="BG13" i="218"/>
  <c r="BD13" i="218"/>
  <c r="BG12" i="218"/>
  <c r="BD12" i="218"/>
  <c r="BE26" i="217"/>
  <c r="BB26" i="217"/>
  <c r="BE25" i="217"/>
  <c r="BB25" i="217"/>
  <c r="BG24" i="217"/>
  <c r="BD24" i="217"/>
  <c r="BG23" i="217"/>
  <c r="BD23" i="217"/>
  <c r="BD26" i="217"/>
  <c r="BG25" i="217"/>
  <c r="BB24" i="217"/>
  <c r="BB23" i="217"/>
  <c r="BG26" i="217"/>
  <c r="BD25" i="217"/>
  <c r="BE24" i="217"/>
  <c r="BE23" i="217"/>
  <c r="BE70" i="211"/>
  <c r="BB70" i="211"/>
  <c r="BG69" i="211"/>
  <c r="BD69" i="211"/>
  <c r="BG68" i="211"/>
  <c r="BD68" i="211"/>
  <c r="BE67" i="211"/>
  <c r="BB67" i="211"/>
  <c r="BT36" i="211" s="1"/>
  <c r="BG70" i="211"/>
  <c r="BD70" i="211"/>
  <c r="BE69" i="211"/>
  <c r="BB69" i="211"/>
  <c r="BE68" i="211"/>
  <c r="BB68" i="211"/>
  <c r="BT21" i="211" s="1"/>
  <c r="BG67" i="211"/>
  <c r="BD67" i="211"/>
  <c r="BG26" i="212"/>
  <c r="BD26" i="212"/>
  <c r="BG25" i="212"/>
  <c r="BD25" i="212"/>
  <c r="BE24" i="212"/>
  <c r="BB24" i="212"/>
  <c r="BT13" i="212" s="1"/>
  <c r="BE23" i="212"/>
  <c r="BB23" i="212"/>
  <c r="BT28" i="212" s="1"/>
  <c r="BE26" i="212"/>
  <c r="BB26" i="212"/>
  <c r="BE25" i="212"/>
  <c r="BB25" i="212"/>
  <c r="BG24" i="212"/>
  <c r="BD24" i="212"/>
  <c r="BG23" i="212"/>
  <c r="BD23" i="212"/>
  <c r="BD90" i="215"/>
  <c r="BB91" i="215"/>
  <c r="BD92" i="215"/>
  <c r="BB90" i="215"/>
  <c r="BD91" i="215"/>
  <c r="BB92" i="215"/>
  <c r="BG79" i="214"/>
  <c r="BG80" i="214"/>
  <c r="BE81" i="214"/>
  <c r="BE79" i="214"/>
  <c r="BE80" i="214"/>
  <c r="BG81" i="214"/>
  <c r="BE45" i="212"/>
  <c r="BG45" i="212"/>
  <c r="BG92" i="210"/>
  <c r="BD92" i="210"/>
  <c r="BE91" i="210"/>
  <c r="BB91" i="210"/>
  <c r="BG90" i="210"/>
  <c r="BD90" i="210"/>
  <c r="BG89" i="210"/>
  <c r="BD89" i="210"/>
  <c r="BE92" i="210"/>
  <c r="BB92" i="210"/>
  <c r="BG91" i="210"/>
  <c r="BD91" i="210"/>
  <c r="BE90" i="210"/>
  <c r="BB90" i="210"/>
  <c r="BT25" i="210" s="1"/>
  <c r="BE89" i="210"/>
  <c r="BB89" i="210"/>
  <c r="BT40" i="210" s="1"/>
  <c r="BD57" i="214"/>
  <c r="BB58" i="214"/>
  <c r="BD59" i="214"/>
  <c r="BB57" i="214"/>
  <c r="BD58" i="214"/>
  <c r="BB59" i="214"/>
  <c r="AS79" i="217"/>
  <c r="BB68" i="214"/>
  <c r="BB69" i="214"/>
  <c r="BD70" i="214"/>
  <c r="BD68" i="214"/>
  <c r="BD69" i="214"/>
  <c r="BB70" i="214"/>
  <c r="BB46" i="213"/>
  <c r="BD46" i="213"/>
  <c r="BB47" i="213"/>
  <c r="BD48" i="213"/>
  <c r="BD47" i="213"/>
  <c r="BB48" i="213"/>
  <c r="BD78" i="212"/>
  <c r="BB80" i="212"/>
  <c r="BD81" i="212"/>
  <c r="BB78" i="212"/>
  <c r="BT24" i="212" s="1"/>
  <c r="BD80" i="212"/>
  <c r="BB81" i="212"/>
  <c r="AS92" i="217"/>
  <c r="BE26" i="213"/>
  <c r="BB26" i="213"/>
  <c r="BE25" i="213"/>
  <c r="BB25" i="213"/>
  <c r="BG24" i="213"/>
  <c r="BD24" i="213"/>
  <c r="BG23" i="213"/>
  <c r="BD23" i="213"/>
  <c r="BG26" i="213"/>
  <c r="BD26" i="213"/>
  <c r="BG25" i="213"/>
  <c r="BD25" i="213"/>
  <c r="BE24" i="213"/>
  <c r="BB24" i="213"/>
  <c r="BE23" i="213"/>
  <c r="BB23" i="213"/>
  <c r="BE89" i="217"/>
  <c r="BB89" i="217"/>
  <c r="BD89" i="217"/>
  <c r="BG89" i="217"/>
  <c r="BE15" i="216"/>
  <c r="BB15" i="216"/>
  <c r="BE14" i="216"/>
  <c r="BB14" i="216"/>
  <c r="BE13" i="216"/>
  <c r="BB13" i="216"/>
  <c r="BE12" i="216"/>
  <c r="BB12" i="216"/>
  <c r="BG15" i="216"/>
  <c r="BD15" i="216"/>
  <c r="BG14" i="216"/>
  <c r="BD14" i="216"/>
  <c r="BG13" i="216"/>
  <c r="BD13" i="216"/>
  <c r="BG12" i="216"/>
  <c r="BD12" i="216"/>
  <c r="BG48" i="216"/>
  <c r="BD48" i="216"/>
  <c r="BE47" i="216"/>
  <c r="BB47" i="216"/>
  <c r="BG46" i="216"/>
  <c r="BD46" i="216"/>
  <c r="BE45" i="216"/>
  <c r="BB45" i="216"/>
  <c r="BE48" i="216"/>
  <c r="BB48" i="216"/>
  <c r="BG47" i="216"/>
  <c r="BD47" i="216"/>
  <c r="BE46" i="216"/>
  <c r="BB46" i="216"/>
  <c r="BG45" i="216"/>
  <c r="BD45" i="216"/>
  <c r="BG15" i="215"/>
  <c r="BD15" i="215"/>
  <c r="BG14" i="215"/>
  <c r="BD14" i="215"/>
  <c r="BG13" i="215"/>
  <c r="BD13" i="215"/>
  <c r="BG12" i="215"/>
  <c r="BD12" i="215"/>
  <c r="BE15" i="215"/>
  <c r="BB15" i="215"/>
  <c r="BE14" i="215"/>
  <c r="BB14" i="215"/>
  <c r="BE13" i="215"/>
  <c r="BB13" i="215"/>
  <c r="BE12" i="215"/>
  <c r="BB12" i="215"/>
  <c r="BG15" i="211"/>
  <c r="BD15" i="211"/>
  <c r="BG14" i="211"/>
  <c r="BD14" i="211"/>
  <c r="BG13" i="211"/>
  <c r="BD13" i="211"/>
  <c r="BG12" i="211"/>
  <c r="BD12" i="211"/>
  <c r="BE15" i="211"/>
  <c r="BB15" i="211"/>
  <c r="BE14" i="211"/>
  <c r="BB14" i="211"/>
  <c r="BE13" i="211"/>
  <c r="BB13" i="211"/>
  <c r="BT29" i="211" s="1"/>
  <c r="BE12" i="211"/>
  <c r="BB12" i="211"/>
  <c r="BT12" i="211" s="1"/>
  <c r="BE26" i="216"/>
  <c r="BB26" i="216"/>
  <c r="BE25" i="216"/>
  <c r="BB25" i="216"/>
  <c r="BG24" i="216"/>
  <c r="BD24" i="216"/>
  <c r="BG23" i="216"/>
  <c r="BD23" i="216"/>
  <c r="BG26" i="216"/>
  <c r="BD26" i="216"/>
  <c r="BG25" i="216"/>
  <c r="BD25" i="216"/>
  <c r="BE24" i="216"/>
  <c r="BB24" i="216"/>
  <c r="BE23" i="216"/>
  <c r="BB23" i="216"/>
  <c r="BG59" i="212"/>
  <c r="BD59" i="212"/>
  <c r="BE58" i="212"/>
  <c r="BB58" i="212"/>
  <c r="BG57" i="212"/>
  <c r="BD57" i="212"/>
  <c r="BE56" i="212"/>
  <c r="BB56" i="212"/>
  <c r="BT20" i="212" s="1"/>
  <c r="BE59" i="212"/>
  <c r="BB59" i="212"/>
  <c r="BG58" i="212"/>
  <c r="BD58" i="212"/>
  <c r="BE57" i="212"/>
  <c r="BB57" i="212"/>
  <c r="BT37" i="212" s="1"/>
  <c r="BG56" i="212"/>
  <c r="BD56" i="212"/>
  <c r="BG37" i="212"/>
  <c r="BD37" i="212"/>
  <c r="BG36" i="212"/>
  <c r="BD36" i="212"/>
  <c r="BG35" i="212"/>
  <c r="BD35" i="212"/>
  <c r="BG34" i="212"/>
  <c r="BD34" i="212"/>
  <c r="BE37" i="212"/>
  <c r="BB37" i="212"/>
  <c r="BE36" i="212"/>
  <c r="BB36" i="212"/>
  <c r="BE35" i="212"/>
  <c r="BB35" i="212"/>
  <c r="BT33" i="212" s="1"/>
  <c r="BE34" i="212"/>
  <c r="BB34" i="212"/>
  <c r="BT16" i="212" s="1"/>
  <c r="BB46" i="218"/>
  <c r="BD47" i="218"/>
  <c r="BB48" i="218"/>
  <c r="BD46" i="218"/>
  <c r="BB47" i="218"/>
  <c r="BE81" i="217"/>
  <c r="BB81" i="217"/>
  <c r="BG80" i="217"/>
  <c r="BD80" i="217"/>
  <c r="BG79" i="217"/>
  <c r="BD79" i="217"/>
  <c r="BE78" i="217"/>
  <c r="BB78" i="217"/>
  <c r="BD81" i="217"/>
  <c r="BE80" i="217"/>
  <c r="BE79" i="217"/>
  <c r="BG78" i="217"/>
  <c r="BD78" i="217"/>
  <c r="BG81" i="217"/>
  <c r="BB80" i="217"/>
  <c r="BB79" i="217"/>
  <c r="BE78" i="211"/>
  <c r="BG80" i="211"/>
  <c r="BE81" i="211"/>
  <c r="BG78" i="211"/>
  <c r="BE80" i="211"/>
  <c r="BD68" i="215"/>
  <c r="BD69" i="215"/>
  <c r="BB70" i="215"/>
  <c r="BB68" i="215"/>
  <c r="BB69" i="215"/>
  <c r="BD35" i="218"/>
  <c r="BD36" i="218"/>
  <c r="BD37" i="218"/>
  <c r="BB35" i="218"/>
  <c r="BB36" i="218"/>
  <c r="BB79" i="215"/>
  <c r="BB80" i="215"/>
  <c r="BD81" i="215"/>
  <c r="BD79" i="215"/>
  <c r="BD80" i="215"/>
  <c r="BG48" i="211"/>
  <c r="BD48" i="211"/>
  <c r="BE47" i="211"/>
  <c r="BB47" i="211"/>
  <c r="BG46" i="211"/>
  <c r="BD46" i="211"/>
  <c r="BE45" i="211"/>
  <c r="BB45" i="211"/>
  <c r="BT32" i="211" s="1"/>
  <c r="BE48" i="211"/>
  <c r="BB48" i="211"/>
  <c r="BG47" i="211"/>
  <c r="BD47" i="211"/>
  <c r="BE46" i="211"/>
  <c r="BB46" i="211"/>
  <c r="BT17" i="211" s="1"/>
  <c r="BG45" i="211"/>
  <c r="BD45" i="211"/>
  <c r="BD34" i="210"/>
  <c r="BD36" i="210"/>
  <c r="BB34" i="210"/>
  <c r="BT16" i="210" s="1"/>
  <c r="AR83" i="216"/>
  <c r="BG59" i="213"/>
  <c r="BD59" i="213"/>
  <c r="BE58" i="213"/>
  <c r="BB58" i="213"/>
  <c r="BG57" i="213"/>
  <c r="BD57" i="213"/>
  <c r="BE56" i="213"/>
  <c r="BB56" i="213"/>
  <c r="BE59" i="213"/>
  <c r="BB59" i="213"/>
  <c r="BG58" i="213"/>
  <c r="BD58" i="213"/>
  <c r="BE57" i="213"/>
  <c r="BB57" i="213"/>
  <c r="BG56" i="213"/>
  <c r="BD56" i="213"/>
  <c r="BG70" i="212"/>
  <c r="BD70" i="212"/>
  <c r="BE69" i="212"/>
  <c r="BB69" i="212"/>
  <c r="BE68" i="212"/>
  <c r="BB68" i="212"/>
  <c r="BT21" i="212" s="1"/>
  <c r="BG67" i="212"/>
  <c r="BD67" i="212"/>
  <c r="BE70" i="212"/>
  <c r="BB70" i="212"/>
  <c r="BG69" i="212"/>
  <c r="BD69" i="212"/>
  <c r="BG68" i="212"/>
  <c r="BD68" i="212"/>
  <c r="BE67" i="212"/>
  <c r="BB67" i="212"/>
  <c r="BT36" i="212" s="1"/>
  <c r="BE59" i="217"/>
  <c r="BB59" i="217"/>
  <c r="BG58" i="217"/>
  <c r="BD58" i="217"/>
  <c r="BE57" i="217"/>
  <c r="BB57" i="217"/>
  <c r="BG56" i="217"/>
  <c r="BD56" i="217"/>
  <c r="BG59" i="217"/>
  <c r="BE58" i="217"/>
  <c r="BG57" i="217"/>
  <c r="BB56" i="217"/>
  <c r="BD59" i="217"/>
  <c r="BB58" i="217"/>
  <c r="BD57" i="217"/>
  <c r="BE56" i="217"/>
  <c r="BG48" i="210"/>
  <c r="BD48" i="210"/>
  <c r="BE47" i="210"/>
  <c r="BB47" i="210"/>
  <c r="BG46" i="210"/>
  <c r="BD46" i="210"/>
  <c r="BE45" i="210"/>
  <c r="BB45" i="210"/>
  <c r="BT32" i="210" s="1"/>
  <c r="BE48" i="210"/>
  <c r="BB48" i="210"/>
  <c r="BG47" i="210"/>
  <c r="BD47" i="210"/>
  <c r="BE46" i="210"/>
  <c r="BB46" i="210"/>
  <c r="BT17" i="210" s="1"/>
  <c r="BG45" i="210"/>
  <c r="BD45" i="210"/>
  <c r="BE15" i="210"/>
  <c r="BB15" i="210"/>
  <c r="BE14" i="210"/>
  <c r="BB14" i="210"/>
  <c r="BE13" i="210"/>
  <c r="BB13" i="210"/>
  <c r="BT29" i="210" s="1"/>
  <c r="BE12" i="210"/>
  <c r="BB12" i="210"/>
  <c r="BT12" i="210" s="1"/>
  <c r="BG15" i="210"/>
  <c r="BD15" i="210"/>
  <c r="BG14" i="210"/>
  <c r="BD14" i="210"/>
  <c r="BG13" i="210"/>
  <c r="BD13" i="210"/>
  <c r="BG12" i="210"/>
  <c r="BD12" i="210"/>
  <c r="BE26" i="218"/>
  <c r="BB26" i="218"/>
  <c r="BE25" i="218"/>
  <c r="BB25" i="218"/>
  <c r="BG24" i="218"/>
  <c r="BD24" i="218"/>
  <c r="BG23" i="218"/>
  <c r="BD23" i="218"/>
  <c r="BG26" i="218"/>
  <c r="BD26" i="218"/>
  <c r="BG25" i="218"/>
  <c r="BD25" i="218"/>
  <c r="BE24" i="218"/>
  <c r="BB24" i="218"/>
  <c r="BE23" i="218"/>
  <c r="BB23" i="218"/>
  <c r="BE59" i="210"/>
  <c r="BB59" i="210"/>
  <c r="BG58" i="210"/>
  <c r="BD58" i="210"/>
  <c r="BE57" i="210"/>
  <c r="BB57" i="210"/>
  <c r="BT37" i="210" s="1"/>
  <c r="BG56" i="210"/>
  <c r="BD56" i="210"/>
  <c r="BG59" i="210"/>
  <c r="BD59" i="210"/>
  <c r="BE58" i="210"/>
  <c r="BB58" i="210"/>
  <c r="BG57" i="210"/>
  <c r="BD57" i="210"/>
  <c r="BE56" i="210"/>
  <c r="BB56" i="210"/>
  <c r="BT20" i="210" s="1"/>
  <c r="BG90" i="215"/>
  <c r="BE91" i="215"/>
  <c r="BG92" i="215"/>
  <c r="BE90" i="215"/>
  <c r="BG91" i="215"/>
  <c r="BD79" i="214"/>
  <c r="BD80" i="214"/>
  <c r="BB81" i="214"/>
  <c r="BB79" i="214"/>
  <c r="BB80" i="214"/>
  <c r="BB45" i="212"/>
  <c r="BT32" i="212" s="1"/>
  <c r="BE26" i="210"/>
  <c r="BB26" i="210"/>
  <c r="BE25" i="210"/>
  <c r="BB25" i="210"/>
  <c r="BG24" i="210"/>
  <c r="BD24" i="210"/>
  <c r="BG23" i="210"/>
  <c r="BD23" i="210"/>
  <c r="BG26" i="210"/>
  <c r="BD26" i="210"/>
  <c r="BG25" i="210"/>
  <c r="BD25" i="210"/>
  <c r="BE24" i="210"/>
  <c r="BB24" i="210"/>
  <c r="BT13" i="210" s="1"/>
  <c r="BE23" i="210"/>
  <c r="BB23" i="210"/>
  <c r="BT28" i="210" s="1"/>
  <c r="BG57" i="214"/>
  <c r="BE58" i="214"/>
  <c r="BG59" i="214"/>
  <c r="BE57" i="214"/>
  <c r="BG58" i="214"/>
  <c r="BE68" i="214"/>
  <c r="BE69" i="214"/>
  <c r="BG70" i="214"/>
  <c r="BG68" i="214"/>
  <c r="BG69" i="214"/>
  <c r="BE46" i="213"/>
  <c r="BG46" i="213"/>
  <c r="BE47" i="213"/>
  <c r="BG48" i="213"/>
  <c r="BG47" i="213"/>
  <c r="BG78" i="212"/>
  <c r="BE80" i="212"/>
  <c r="BG81" i="212"/>
  <c r="BE78" i="212"/>
  <c r="BG80" i="212"/>
  <c r="BE70" i="210"/>
  <c r="BB70" i="210"/>
  <c r="BG69" i="210"/>
  <c r="BD69" i="210"/>
  <c r="BG68" i="210"/>
  <c r="BD68" i="210"/>
  <c r="BE67" i="210"/>
  <c r="BB67" i="210"/>
  <c r="BT36" i="210" s="1"/>
  <c r="BG70" i="210"/>
  <c r="BD70" i="210"/>
  <c r="BE69" i="210"/>
  <c r="BB69" i="210"/>
  <c r="BE68" i="210"/>
  <c r="BB68" i="210"/>
  <c r="BT21" i="210" s="1"/>
  <c r="BG67" i="210"/>
  <c r="BD67" i="210"/>
  <c r="CA30" i="211"/>
  <c r="AS90" i="217"/>
  <c r="BB92" i="217" s="1"/>
  <c r="AS81" i="216"/>
  <c r="BG15" i="208"/>
  <c r="BD15" i="208"/>
  <c r="BG14" i="208"/>
  <c r="BD14" i="208"/>
  <c r="BG13" i="208"/>
  <c r="BD13" i="208"/>
  <c r="BG12" i="208"/>
  <c r="BD12" i="208"/>
  <c r="BE15" i="208"/>
  <c r="BB15" i="208"/>
  <c r="BE14" i="208"/>
  <c r="BB14" i="208"/>
  <c r="BE13" i="208"/>
  <c r="BB13" i="208"/>
  <c r="BE12" i="208"/>
  <c r="BB12" i="208"/>
  <c r="BG46" i="208"/>
  <c r="BE47" i="208"/>
  <c r="BG48" i="208"/>
  <c r="BE46" i="208"/>
  <c r="BG47" i="208"/>
  <c r="BE48" i="208"/>
  <c r="BE81" i="208"/>
  <c r="BB81" i="208"/>
  <c r="BG80" i="208"/>
  <c r="BD80" i="208"/>
  <c r="BG79" i="208"/>
  <c r="BD79" i="208"/>
  <c r="BE78" i="208"/>
  <c r="BB78" i="208"/>
  <c r="BG81" i="208"/>
  <c r="BD81" i="208"/>
  <c r="BE80" i="208"/>
  <c r="BB80" i="208"/>
  <c r="BE79" i="208"/>
  <c r="BB79" i="208"/>
  <c r="BG78" i="208"/>
  <c r="BD78" i="208"/>
  <c r="BG70" i="208"/>
  <c r="BD70" i="208"/>
  <c r="BE69" i="208"/>
  <c r="BB69" i="208"/>
  <c r="BE68" i="208"/>
  <c r="BB68" i="208"/>
  <c r="BG67" i="208"/>
  <c r="BD67" i="208"/>
  <c r="BE70" i="208"/>
  <c r="BB70" i="208"/>
  <c r="BG69" i="208"/>
  <c r="BD69" i="208"/>
  <c r="BG68" i="208"/>
  <c r="BD68" i="208"/>
  <c r="BE67" i="208"/>
  <c r="BB67" i="208"/>
  <c r="BD46" i="208"/>
  <c r="BB47" i="208"/>
  <c r="BD48" i="208"/>
  <c r="BB46" i="208"/>
  <c r="BD47" i="208"/>
  <c r="BG70" i="206"/>
  <c r="BD70" i="206"/>
  <c r="BE69" i="206"/>
  <c r="BB69" i="206"/>
  <c r="BE68" i="206"/>
  <c r="BB68" i="206"/>
  <c r="BG67" i="206"/>
  <c r="BD67" i="206"/>
  <c r="BE70" i="206"/>
  <c r="BB70" i="206"/>
  <c r="BG69" i="206"/>
  <c r="BD69" i="206"/>
  <c r="BG68" i="206"/>
  <c r="BD68" i="206"/>
  <c r="BE67" i="206"/>
  <c r="BB67" i="206"/>
  <c r="BG59" i="206"/>
  <c r="BD59" i="206"/>
  <c r="BE58" i="206"/>
  <c r="BB58" i="206"/>
  <c r="BG57" i="206"/>
  <c r="BD57" i="206"/>
  <c r="BE56" i="206"/>
  <c r="BB56" i="206"/>
  <c r="BE59" i="206"/>
  <c r="BB59" i="206"/>
  <c r="BG58" i="206"/>
  <c r="BD58" i="206"/>
  <c r="BE57" i="206"/>
  <c r="BB57" i="206"/>
  <c r="BG56" i="206"/>
  <c r="BD56" i="206"/>
  <c r="BE81" i="206"/>
  <c r="BB81" i="206"/>
  <c r="BG80" i="206"/>
  <c r="BD80" i="206"/>
  <c r="BG79" i="206"/>
  <c r="BD79" i="206"/>
  <c r="BE78" i="206"/>
  <c r="BB78" i="206"/>
  <c r="BG81" i="206"/>
  <c r="BD81" i="206"/>
  <c r="BE80" i="206"/>
  <c r="BB80" i="206"/>
  <c r="BE79" i="206"/>
  <c r="BB79" i="206"/>
  <c r="BG78" i="206"/>
  <c r="BD78" i="206"/>
  <c r="BG48" i="206"/>
  <c r="BD48" i="206"/>
  <c r="BE47" i="206"/>
  <c r="BB47" i="206"/>
  <c r="BG46" i="206"/>
  <c r="BD46" i="206"/>
  <c r="BE45" i="206"/>
  <c r="BB45" i="206"/>
  <c r="BE48" i="206"/>
  <c r="BB48" i="206"/>
  <c r="BG47" i="206"/>
  <c r="BD47" i="206"/>
  <c r="BE46" i="206"/>
  <c r="BB46" i="206"/>
  <c r="BG45" i="206"/>
  <c r="BD45" i="206"/>
  <c r="BE92" i="206"/>
  <c r="BB92" i="206"/>
  <c r="BG91" i="206"/>
  <c r="BD91" i="206"/>
  <c r="BE90" i="206"/>
  <c r="BB90" i="206"/>
  <c r="BE89" i="206"/>
  <c r="BB89" i="206"/>
  <c r="BG92" i="206"/>
  <c r="BD92" i="206"/>
  <c r="BE91" i="206"/>
  <c r="BB91" i="206"/>
  <c r="BG90" i="206"/>
  <c r="BD90" i="206"/>
  <c r="BG89" i="206"/>
  <c r="BD89" i="206"/>
  <c r="BE37" i="206"/>
  <c r="BB37" i="206"/>
  <c r="BE36" i="206"/>
  <c r="BB36" i="206"/>
  <c r="BE35" i="206"/>
  <c r="BB35" i="206"/>
  <c r="BE34" i="206"/>
  <c r="BB34" i="206"/>
  <c r="BG37" i="206"/>
  <c r="BD37" i="206"/>
  <c r="BG36" i="206"/>
  <c r="BD36" i="206"/>
  <c r="BG35" i="206"/>
  <c r="BD35" i="206"/>
  <c r="BG34" i="206"/>
  <c r="BD34" i="206"/>
  <c r="BG26" i="206"/>
  <c r="BD26" i="206"/>
  <c r="BG25" i="206"/>
  <c r="BD25" i="206"/>
  <c r="BE24" i="206"/>
  <c r="BB24" i="206"/>
  <c r="BE23" i="206"/>
  <c r="BB23" i="206"/>
  <c r="BE26" i="206"/>
  <c r="BB26" i="206"/>
  <c r="BE25" i="206"/>
  <c r="BB25" i="206"/>
  <c r="BG24" i="206"/>
  <c r="BD24" i="206"/>
  <c r="BG23" i="206"/>
  <c r="BD23" i="206"/>
  <c r="BE15" i="205"/>
  <c r="BB15" i="205"/>
  <c r="BE14" i="205"/>
  <c r="BB14" i="205"/>
  <c r="BE13" i="205"/>
  <c r="BB13" i="205"/>
  <c r="BE12" i="205"/>
  <c r="BB12" i="205"/>
  <c r="BG15" i="205"/>
  <c r="BD15" i="205"/>
  <c r="BG14" i="205"/>
  <c r="BD14" i="205"/>
  <c r="BG13" i="205"/>
  <c r="BD13" i="205"/>
  <c r="BG12" i="205"/>
  <c r="BD12" i="205"/>
  <c r="BE26" i="205"/>
  <c r="BB26" i="205"/>
  <c r="BE25" i="205"/>
  <c r="BB25" i="205"/>
  <c r="BG24" i="205"/>
  <c r="BD24" i="205"/>
  <c r="BG23" i="205"/>
  <c r="BD23" i="205"/>
  <c r="BG26" i="205"/>
  <c r="BD26" i="205"/>
  <c r="BG25" i="205"/>
  <c r="BD25" i="205"/>
  <c r="BE24" i="205"/>
  <c r="BB24" i="205"/>
  <c r="BE23" i="205"/>
  <c r="BB23" i="205"/>
  <c r="BB57" i="205"/>
  <c r="BD58" i="205"/>
  <c r="BB59" i="205"/>
  <c r="BD57" i="205"/>
  <c r="BB58" i="205"/>
  <c r="BD59" i="205"/>
  <c r="BD35" i="205"/>
  <c r="BD36" i="205"/>
  <c r="BD37" i="205"/>
  <c r="BB35" i="205"/>
  <c r="BB36" i="205"/>
  <c r="BB37" i="205"/>
  <c r="BG70" i="205"/>
  <c r="BD70" i="205"/>
  <c r="BE69" i="205"/>
  <c r="BB69" i="205"/>
  <c r="BE68" i="205"/>
  <c r="BB68" i="205"/>
  <c r="BG67" i="205"/>
  <c r="BD67" i="205"/>
  <c r="BE70" i="205"/>
  <c r="BB70" i="205"/>
  <c r="BG69" i="205"/>
  <c r="BD69" i="205"/>
  <c r="BG68" i="205"/>
  <c r="BD68" i="205"/>
  <c r="BE67" i="205"/>
  <c r="BB67" i="205"/>
  <c r="BE81" i="205"/>
  <c r="BB81" i="205"/>
  <c r="BG80" i="205"/>
  <c r="BD80" i="205"/>
  <c r="BG79" i="205"/>
  <c r="BD79" i="205"/>
  <c r="BE78" i="205"/>
  <c r="BB78" i="205"/>
  <c r="BG81" i="205"/>
  <c r="BD81" i="205"/>
  <c r="BE80" i="205"/>
  <c r="BB80" i="205"/>
  <c r="BE79" i="205"/>
  <c r="BB79" i="205"/>
  <c r="BG78" i="205"/>
  <c r="BD78" i="205"/>
  <c r="BE57" i="205"/>
  <c r="BG58" i="205"/>
  <c r="BE59" i="205"/>
  <c r="BG57" i="205"/>
  <c r="BE58" i="205"/>
  <c r="BG35" i="205"/>
  <c r="BG36" i="205"/>
  <c r="BG37" i="205"/>
  <c r="BE35" i="205"/>
  <c r="BE36" i="205"/>
  <c r="BG26" i="204"/>
  <c r="BD26" i="204"/>
  <c r="BE26" i="204"/>
  <c r="BB26" i="204"/>
  <c r="BG25" i="204"/>
  <c r="BD25" i="204"/>
  <c r="BE24" i="204"/>
  <c r="BB24" i="204"/>
  <c r="BE23" i="204"/>
  <c r="BB23" i="204"/>
  <c r="BE25" i="204"/>
  <c r="BB25" i="204"/>
  <c r="BG24" i="204"/>
  <c r="BD24" i="204"/>
  <c r="BG23" i="204"/>
  <c r="BD23" i="204"/>
  <c r="BD90" i="204"/>
  <c r="BB91" i="204"/>
  <c r="BD92" i="204"/>
  <c r="BB90" i="204"/>
  <c r="BD91" i="204"/>
  <c r="BB92" i="204"/>
  <c r="BB79" i="204"/>
  <c r="BB80" i="204"/>
  <c r="BD81" i="204"/>
  <c r="BD79" i="204"/>
  <c r="BD80" i="204"/>
  <c r="BB81" i="204"/>
  <c r="BE48" i="204"/>
  <c r="BB48" i="204"/>
  <c r="BG47" i="204"/>
  <c r="BD47" i="204"/>
  <c r="BE46" i="204"/>
  <c r="BB46" i="204"/>
  <c r="BG45" i="204"/>
  <c r="BD45" i="204"/>
  <c r="BG48" i="204"/>
  <c r="BD48" i="204"/>
  <c r="BE47" i="204"/>
  <c r="BB47" i="204"/>
  <c r="BG46" i="204"/>
  <c r="BD46" i="204"/>
  <c r="BE45" i="204"/>
  <c r="BB45" i="204"/>
  <c r="BG37" i="204"/>
  <c r="BD37" i="204"/>
  <c r="BG36" i="204"/>
  <c r="BD36" i="204"/>
  <c r="BG35" i="204"/>
  <c r="BD35" i="204"/>
  <c r="BG34" i="204"/>
  <c r="BD34" i="204"/>
  <c r="BE37" i="204"/>
  <c r="BB37" i="204"/>
  <c r="BE36" i="204"/>
  <c r="BB36" i="204"/>
  <c r="BE35" i="204"/>
  <c r="BB35" i="204"/>
  <c r="BE34" i="204"/>
  <c r="BB34" i="204"/>
  <c r="BE59" i="204"/>
  <c r="BB59" i="204"/>
  <c r="BG58" i="204"/>
  <c r="BD58" i="204"/>
  <c r="BE57" i="204"/>
  <c r="BB57" i="204"/>
  <c r="BG56" i="204"/>
  <c r="BD56" i="204"/>
  <c r="BG59" i="204"/>
  <c r="BD59" i="204"/>
  <c r="BE58" i="204"/>
  <c r="BB58" i="204"/>
  <c r="BG57" i="204"/>
  <c r="BD57" i="204"/>
  <c r="BE56" i="204"/>
  <c r="BB56" i="204"/>
  <c r="BE70" i="204"/>
  <c r="BB70" i="204"/>
  <c r="BG69" i="204"/>
  <c r="BD69" i="204"/>
  <c r="BG68" i="204"/>
  <c r="BD68" i="204"/>
  <c r="BE67" i="204"/>
  <c r="BB67" i="204"/>
  <c r="BG70" i="204"/>
  <c r="BD70" i="204"/>
  <c r="BE69" i="204"/>
  <c r="BB69" i="204"/>
  <c r="BE68" i="204"/>
  <c r="BB68" i="204"/>
  <c r="BG67" i="204"/>
  <c r="BD67" i="204"/>
  <c r="BG90" i="204"/>
  <c r="BE91" i="204"/>
  <c r="BG92" i="204"/>
  <c r="BE90" i="204"/>
  <c r="BG91" i="204"/>
  <c r="BE79" i="204"/>
  <c r="BE80" i="204"/>
  <c r="BG81" i="204"/>
  <c r="BG79" i="204"/>
  <c r="BG80" i="204"/>
  <c r="BG59" i="203"/>
  <c r="BD59" i="203"/>
  <c r="BE58" i="203"/>
  <c r="BB58" i="203"/>
  <c r="BG57" i="203"/>
  <c r="BD57" i="203"/>
  <c r="BE56" i="203"/>
  <c r="BB56" i="203"/>
  <c r="BE59" i="203"/>
  <c r="BB59" i="203"/>
  <c r="BG58" i="203"/>
  <c r="BD58" i="203"/>
  <c r="BE57" i="203"/>
  <c r="BB57" i="203"/>
  <c r="BG56" i="203"/>
  <c r="BD56" i="203"/>
  <c r="BG15" i="203"/>
  <c r="BD15" i="203"/>
  <c r="BG14" i="203"/>
  <c r="BD14" i="203"/>
  <c r="BG13" i="203"/>
  <c r="BD13" i="203"/>
  <c r="BG12" i="203"/>
  <c r="BD12" i="203"/>
  <c r="BE15" i="203"/>
  <c r="BB15" i="203"/>
  <c r="BE14" i="203"/>
  <c r="BB14" i="203"/>
  <c r="BE13" i="203"/>
  <c r="BB13" i="203"/>
  <c r="BE12" i="203"/>
  <c r="BB12" i="203"/>
  <c r="BE92" i="203"/>
  <c r="BB92" i="203"/>
  <c r="BG91" i="203"/>
  <c r="BD91" i="203"/>
  <c r="BE90" i="203"/>
  <c r="BB90" i="203"/>
  <c r="BE89" i="203"/>
  <c r="BB89" i="203"/>
  <c r="BG92" i="203"/>
  <c r="BD92" i="203"/>
  <c r="BE91" i="203"/>
  <c r="BB91" i="203"/>
  <c r="BG90" i="203"/>
  <c r="BD90" i="203"/>
  <c r="BG89" i="203"/>
  <c r="BD89" i="203"/>
  <c r="BG70" i="203"/>
  <c r="BD70" i="203"/>
  <c r="BE69" i="203"/>
  <c r="BB69" i="203"/>
  <c r="BE68" i="203"/>
  <c r="BB68" i="203"/>
  <c r="BG67" i="203"/>
  <c r="BD67" i="203"/>
  <c r="BE70" i="203"/>
  <c r="BB70" i="203"/>
  <c r="BG69" i="203"/>
  <c r="BD69" i="203"/>
  <c r="BG68" i="203"/>
  <c r="BD68" i="203"/>
  <c r="BE67" i="203"/>
  <c r="BB67" i="203"/>
  <c r="BG48" i="203"/>
  <c r="BD48" i="203"/>
  <c r="BE47" i="203"/>
  <c r="BB47" i="203"/>
  <c r="BG46" i="203"/>
  <c r="BD46" i="203"/>
  <c r="BE45" i="203"/>
  <c r="BB45" i="203"/>
  <c r="BE48" i="203"/>
  <c r="BB48" i="203"/>
  <c r="BG47" i="203"/>
  <c r="BD47" i="203"/>
  <c r="BE46" i="203"/>
  <c r="BB46" i="203"/>
  <c r="BG45" i="203"/>
  <c r="BD45" i="203"/>
  <c r="BG26" i="203"/>
  <c r="BD26" i="203"/>
  <c r="BG25" i="203"/>
  <c r="BD25" i="203"/>
  <c r="BE24" i="203"/>
  <c r="BB24" i="203"/>
  <c r="BE23" i="203"/>
  <c r="BB23" i="203"/>
  <c r="BE26" i="203"/>
  <c r="BB26" i="203"/>
  <c r="BE25" i="203"/>
  <c r="BB25" i="203"/>
  <c r="BG24" i="203"/>
  <c r="BD24" i="203"/>
  <c r="BG23" i="203"/>
  <c r="BD23" i="203"/>
  <c r="BG81" i="203"/>
  <c r="BD81" i="203"/>
  <c r="BE80" i="203"/>
  <c r="BB80" i="203"/>
  <c r="BE79" i="203"/>
  <c r="BB79" i="203"/>
  <c r="BG78" i="203"/>
  <c r="BD78" i="203"/>
  <c r="BE81" i="203"/>
  <c r="BB81" i="203"/>
  <c r="BG80" i="203"/>
  <c r="BD80" i="203"/>
  <c r="BG79" i="203"/>
  <c r="BD79" i="203"/>
  <c r="BE78" i="203"/>
  <c r="BB78" i="203"/>
  <c r="BG37" i="202"/>
  <c r="BD37" i="202"/>
  <c r="BG36" i="202"/>
  <c r="BD36" i="202"/>
  <c r="BG35" i="202"/>
  <c r="BD35" i="202"/>
  <c r="BG34" i="202"/>
  <c r="BD34" i="202"/>
  <c r="BE37" i="202"/>
  <c r="BB37" i="202"/>
  <c r="BE36" i="202"/>
  <c r="BB36" i="202"/>
  <c r="BE35" i="202"/>
  <c r="BB35" i="202"/>
  <c r="BE34" i="202"/>
  <c r="BB34" i="202"/>
  <c r="BG90" i="202"/>
  <c r="BE91" i="202"/>
  <c r="BG92" i="202"/>
  <c r="BE90" i="202"/>
  <c r="BG91" i="202"/>
  <c r="BE92" i="202"/>
  <c r="BG57" i="202"/>
  <c r="BE58" i="202"/>
  <c r="BG59" i="202"/>
  <c r="BE57" i="202"/>
  <c r="BG58" i="202"/>
  <c r="BE59" i="202"/>
  <c r="BB68" i="202"/>
  <c r="BB69" i="202"/>
  <c r="BD70" i="202"/>
  <c r="BD68" i="202"/>
  <c r="BD69" i="202"/>
  <c r="BB70" i="202"/>
  <c r="BE48" i="202"/>
  <c r="BB48" i="202"/>
  <c r="BG47" i="202"/>
  <c r="BD47" i="202"/>
  <c r="BE46" i="202"/>
  <c r="BB46" i="202"/>
  <c r="BG45" i="202"/>
  <c r="BD45" i="202"/>
  <c r="BG48" i="202"/>
  <c r="BD48" i="202"/>
  <c r="BE47" i="202"/>
  <c r="BB47" i="202"/>
  <c r="BG46" i="202"/>
  <c r="BD46" i="202"/>
  <c r="BE45" i="202"/>
  <c r="BB45" i="202"/>
  <c r="BD90" i="202"/>
  <c r="BB91" i="202"/>
  <c r="BD92" i="202"/>
  <c r="BB90" i="202"/>
  <c r="BD91" i="202"/>
  <c r="BE81" i="202"/>
  <c r="BB81" i="202"/>
  <c r="BG80" i="202"/>
  <c r="BD80" i="202"/>
  <c r="BG79" i="202"/>
  <c r="BD79" i="202"/>
  <c r="BE78" i="202"/>
  <c r="BB78" i="202"/>
  <c r="BG81" i="202"/>
  <c r="BD81" i="202"/>
  <c r="BE80" i="202"/>
  <c r="BB80" i="202"/>
  <c r="BE79" i="202"/>
  <c r="BB79" i="202"/>
  <c r="BG78" i="202"/>
  <c r="BD78" i="202"/>
  <c r="BD57" i="202"/>
  <c r="BB58" i="202"/>
  <c r="BD59" i="202"/>
  <c r="BB57" i="202"/>
  <c r="BD58" i="202"/>
  <c r="BE68" i="202"/>
  <c r="BE69" i="202"/>
  <c r="BG70" i="202"/>
  <c r="BG68" i="202"/>
  <c r="BG69" i="202"/>
  <c r="BE35" i="201"/>
  <c r="BE36" i="201"/>
  <c r="BE37" i="201"/>
  <c r="BG35" i="201"/>
  <c r="BG36" i="201"/>
  <c r="BG37" i="201"/>
  <c r="BD81" i="201"/>
  <c r="BD79" i="201"/>
  <c r="BB79" i="201"/>
  <c r="BT41" i="201" s="1"/>
  <c r="BG57" i="201"/>
  <c r="BG59" i="201"/>
  <c r="BE57" i="201"/>
  <c r="BE59" i="201"/>
  <c r="BB35" i="201"/>
  <c r="BT33" i="201" s="1"/>
  <c r="BB36" i="201"/>
  <c r="BB37" i="201"/>
  <c r="BD35" i="201"/>
  <c r="BD36" i="201"/>
  <c r="BD37" i="201"/>
  <c r="BG79" i="201"/>
  <c r="BE79" i="201"/>
  <c r="BD57" i="201"/>
  <c r="BD59" i="201"/>
  <c r="BB57" i="201"/>
  <c r="BT37" i="201" s="1"/>
  <c r="BB59" i="201"/>
  <c r="BE48" i="201"/>
  <c r="BB48" i="201"/>
  <c r="BG47" i="201"/>
  <c r="BD47" i="201"/>
  <c r="BE46" i="201"/>
  <c r="BB46" i="201"/>
  <c r="BT17" i="201" s="1"/>
  <c r="BG45" i="201"/>
  <c r="BD45" i="201"/>
  <c r="BG48" i="201"/>
  <c r="BD48" i="201"/>
  <c r="BE47" i="201"/>
  <c r="BB47" i="201"/>
  <c r="BG46" i="201"/>
  <c r="BD46" i="201"/>
  <c r="BE45" i="201"/>
  <c r="BB45" i="201"/>
  <c r="BT32" i="201" s="1"/>
  <c r="CA15" i="201"/>
  <c r="CA14" i="201"/>
  <c r="BG92" i="201"/>
  <c r="BD92" i="201"/>
  <c r="BE91" i="201"/>
  <c r="BB91" i="201"/>
  <c r="BG90" i="201"/>
  <c r="BD90" i="201"/>
  <c r="BG89" i="201"/>
  <c r="BD89" i="201"/>
  <c r="BE92" i="201"/>
  <c r="BD91" i="201"/>
  <c r="BE90" i="201"/>
  <c r="BB89" i="201"/>
  <c r="BT40" i="201" s="1"/>
  <c r="BB92" i="201"/>
  <c r="BG91" i="201"/>
  <c r="BB90" i="201"/>
  <c r="BT25" i="201" s="1"/>
  <c r="BE89" i="201"/>
  <c r="BE78" i="201"/>
  <c r="BG78" i="201"/>
  <c r="BG80" i="201"/>
  <c r="BE81" i="201"/>
  <c r="BE80" i="201"/>
  <c r="BG81" i="201"/>
  <c r="BD56" i="201"/>
  <c r="BB56" i="201"/>
  <c r="BT20" i="201" s="1"/>
  <c r="BB58" i="201"/>
  <c r="BD58" i="201"/>
  <c r="BG26" i="201"/>
  <c r="BD26" i="201"/>
  <c r="BG25" i="201"/>
  <c r="BD25" i="201"/>
  <c r="BE24" i="201"/>
  <c r="BB24" i="201"/>
  <c r="BT13" i="201" s="1"/>
  <c r="BE23" i="201"/>
  <c r="BB23" i="201"/>
  <c r="BT28" i="201" s="1"/>
  <c r="BE26" i="201"/>
  <c r="BB26" i="201"/>
  <c r="BE25" i="201"/>
  <c r="BB25" i="201"/>
  <c r="BG24" i="201"/>
  <c r="BD24" i="201"/>
  <c r="BG23" i="201"/>
  <c r="BD23" i="201"/>
  <c r="BE34" i="201"/>
  <c r="BE70" i="201"/>
  <c r="BB70" i="201"/>
  <c r="BG69" i="201"/>
  <c r="BD69" i="201"/>
  <c r="BG68" i="201"/>
  <c r="BD68" i="201"/>
  <c r="BE67" i="201"/>
  <c r="BB67" i="201"/>
  <c r="BT36" i="201" s="1"/>
  <c r="BG70" i="201"/>
  <c r="BD70" i="201"/>
  <c r="BE69" i="201"/>
  <c r="BB69" i="201"/>
  <c r="BE68" i="201"/>
  <c r="BB68" i="201"/>
  <c r="BT21" i="201" s="1"/>
  <c r="BG67" i="201"/>
  <c r="BD67" i="201"/>
  <c r="BB78" i="201"/>
  <c r="BT24" i="201" s="1"/>
  <c r="BD78" i="201"/>
  <c r="BD80" i="201"/>
  <c r="BB81" i="201"/>
  <c r="CA39" i="201"/>
  <c r="BB80" i="201"/>
  <c r="BG56" i="201"/>
  <c r="BE56" i="201"/>
  <c r="BE58" i="201"/>
  <c r="BE26" i="200"/>
  <c r="BB26" i="200"/>
  <c r="BE25" i="200"/>
  <c r="BB25" i="200"/>
  <c r="BG24" i="200"/>
  <c r="BD24" i="200"/>
  <c r="BG23" i="200"/>
  <c r="BD23" i="200"/>
  <c r="BG26" i="200"/>
  <c r="BD26" i="200"/>
  <c r="BG25" i="200"/>
  <c r="BD25" i="200"/>
  <c r="BE24" i="200"/>
  <c r="BB24" i="200"/>
  <c r="BT13" i="200" s="1"/>
  <c r="BE23" i="200"/>
  <c r="BB23" i="200"/>
  <c r="BT28" i="200" s="1"/>
  <c r="BE15" i="200"/>
  <c r="BB15" i="200"/>
  <c r="BE14" i="200"/>
  <c r="BB14" i="200"/>
  <c r="BE13" i="200"/>
  <c r="BB13" i="200"/>
  <c r="BT29" i="200" s="1"/>
  <c r="BE12" i="200"/>
  <c r="BB12" i="200"/>
  <c r="BT12" i="200" s="1"/>
  <c r="BG15" i="200"/>
  <c r="BD15" i="200"/>
  <c r="BG14" i="200"/>
  <c r="BD14" i="200"/>
  <c r="BG13" i="200"/>
  <c r="BD13" i="200"/>
  <c r="BG12" i="200"/>
  <c r="BD12" i="200"/>
  <c r="BE48" i="200"/>
  <c r="BB48" i="200"/>
  <c r="BG47" i="200"/>
  <c r="BD47" i="200"/>
  <c r="BE46" i="200"/>
  <c r="BB46" i="200"/>
  <c r="BT17" i="200" s="1"/>
  <c r="BG45" i="200"/>
  <c r="BD45" i="200"/>
  <c r="BG48" i="200"/>
  <c r="BD48" i="200"/>
  <c r="BE47" i="200"/>
  <c r="BB47" i="200"/>
  <c r="BG46" i="200"/>
  <c r="BD46" i="200"/>
  <c r="BE45" i="200"/>
  <c r="BB45" i="200"/>
  <c r="BT32" i="200" s="1"/>
  <c r="BE78" i="200"/>
  <c r="BG80" i="200"/>
  <c r="BE81" i="200"/>
  <c r="BG78" i="200"/>
  <c r="BE80" i="200"/>
  <c r="BG81" i="200"/>
  <c r="BG70" i="200"/>
  <c r="BD70" i="200"/>
  <c r="BE69" i="200"/>
  <c r="BB69" i="200"/>
  <c r="BE68" i="200"/>
  <c r="BB68" i="200"/>
  <c r="BT21" i="200" s="1"/>
  <c r="BG67" i="200"/>
  <c r="BD67" i="200"/>
  <c r="BE70" i="200"/>
  <c r="BB70" i="200"/>
  <c r="BG69" i="200"/>
  <c r="BD69" i="200"/>
  <c r="BG68" i="200"/>
  <c r="BD68" i="200"/>
  <c r="BE67" i="200"/>
  <c r="BB67" i="200"/>
  <c r="BT36" i="200" s="1"/>
  <c r="BG37" i="200"/>
  <c r="BD37" i="200"/>
  <c r="BG36" i="200"/>
  <c r="BD36" i="200"/>
  <c r="BG35" i="200"/>
  <c r="BD35" i="200"/>
  <c r="BG34" i="200"/>
  <c r="BD34" i="200"/>
  <c r="BE37" i="200"/>
  <c r="BB37" i="200"/>
  <c r="BE36" i="200"/>
  <c r="BB36" i="200"/>
  <c r="BE35" i="200"/>
  <c r="BB35" i="200"/>
  <c r="BT33" i="200" s="1"/>
  <c r="BE34" i="200"/>
  <c r="BB34" i="200"/>
  <c r="BT16" i="200" s="1"/>
  <c r="BG59" i="200"/>
  <c r="BD59" i="200"/>
  <c r="BE58" i="200"/>
  <c r="BB58" i="200"/>
  <c r="BG57" i="200"/>
  <c r="BD57" i="200"/>
  <c r="BE56" i="200"/>
  <c r="BB56" i="200"/>
  <c r="BT20" i="200" s="1"/>
  <c r="BE59" i="200"/>
  <c r="BB59" i="200"/>
  <c r="BG58" i="200"/>
  <c r="BD58" i="200"/>
  <c r="BE57" i="200"/>
  <c r="BB57" i="200"/>
  <c r="BT37" i="200" s="1"/>
  <c r="BG56" i="200"/>
  <c r="BD56" i="200"/>
  <c r="BB78" i="200"/>
  <c r="BT24" i="200" s="1"/>
  <c r="BD80" i="200"/>
  <c r="BB81" i="200"/>
  <c r="BD78" i="200"/>
  <c r="CA39" i="200"/>
  <c r="BB80" i="200"/>
  <c r="CA39" i="199"/>
  <c r="BE70" i="199"/>
  <c r="BB70" i="199"/>
  <c r="BG69" i="199"/>
  <c r="BD69" i="199"/>
  <c r="BG68" i="199"/>
  <c r="BD68" i="199"/>
  <c r="BE67" i="199"/>
  <c r="BB67" i="199"/>
  <c r="BT36" i="199" s="1"/>
  <c r="BG70" i="199"/>
  <c r="BD70" i="199"/>
  <c r="BE69" i="199"/>
  <c r="BB69" i="199"/>
  <c r="BE68" i="199"/>
  <c r="BB68" i="199"/>
  <c r="BT21" i="199" s="1"/>
  <c r="BG67" i="199"/>
  <c r="BD67" i="199"/>
  <c r="BG48" i="199"/>
  <c r="BD48" i="199"/>
  <c r="BE47" i="199"/>
  <c r="BB47" i="199"/>
  <c r="BG46" i="199"/>
  <c r="BD46" i="199"/>
  <c r="BE45" i="199"/>
  <c r="BB45" i="199"/>
  <c r="BT32" i="199" s="1"/>
  <c r="BE48" i="199"/>
  <c r="BB48" i="199"/>
  <c r="BG47" i="199"/>
  <c r="BD47" i="199"/>
  <c r="BE46" i="199"/>
  <c r="BB46" i="199"/>
  <c r="BT17" i="199" s="1"/>
  <c r="BG45" i="199"/>
  <c r="BD45" i="199"/>
  <c r="BD34" i="199"/>
  <c r="BD36" i="199"/>
  <c r="BD37" i="199"/>
  <c r="BB34" i="199"/>
  <c r="BT16" i="199" s="1"/>
  <c r="BB36" i="199"/>
  <c r="BB37" i="199"/>
  <c r="BG26" i="199"/>
  <c r="BD26" i="199"/>
  <c r="BG25" i="199"/>
  <c r="BD25" i="199"/>
  <c r="BE24" i="199"/>
  <c r="BB24" i="199"/>
  <c r="BT13" i="199" s="1"/>
  <c r="BE23" i="199"/>
  <c r="BB23" i="199"/>
  <c r="BT28" i="199" s="1"/>
  <c r="BE26" i="199"/>
  <c r="BB26" i="199"/>
  <c r="BE25" i="199"/>
  <c r="BB25" i="199"/>
  <c r="BG24" i="199"/>
  <c r="BD24" i="199"/>
  <c r="BG23" i="199"/>
  <c r="BD23" i="199"/>
  <c r="BG15" i="199"/>
  <c r="BD15" i="199"/>
  <c r="BG14" i="199"/>
  <c r="BD14" i="199"/>
  <c r="BG13" i="199"/>
  <c r="BD13" i="199"/>
  <c r="BG12" i="199"/>
  <c r="BD12" i="199"/>
  <c r="BE15" i="199"/>
  <c r="BB15" i="199"/>
  <c r="BE14" i="199"/>
  <c r="BB14" i="199"/>
  <c r="BE13" i="199"/>
  <c r="BB13" i="199"/>
  <c r="BT29" i="199" s="1"/>
  <c r="BE12" i="199"/>
  <c r="BB12" i="199"/>
  <c r="BT12" i="199" s="1"/>
  <c r="BE59" i="199"/>
  <c r="BB59" i="199"/>
  <c r="BG58" i="199"/>
  <c r="BD58" i="199"/>
  <c r="BE57" i="199"/>
  <c r="BB57" i="199"/>
  <c r="BT37" i="199" s="1"/>
  <c r="BG56" i="199"/>
  <c r="BD56" i="199"/>
  <c r="BG59" i="199"/>
  <c r="BD59" i="199"/>
  <c r="BE58" i="199"/>
  <c r="BB58" i="199"/>
  <c r="BG57" i="199"/>
  <c r="BD57" i="199"/>
  <c r="BE56" i="199"/>
  <c r="BB56" i="199"/>
  <c r="BT20" i="199" s="1"/>
  <c r="BE92" i="199"/>
  <c r="BB92" i="199"/>
  <c r="BG91" i="199"/>
  <c r="BD91" i="199"/>
  <c r="BE90" i="199"/>
  <c r="BB90" i="199"/>
  <c r="BT25" i="199" s="1"/>
  <c r="CA23" i="199" s="1"/>
  <c r="BE89" i="199"/>
  <c r="BB89" i="199"/>
  <c r="BT40" i="199" s="1"/>
  <c r="BG92" i="199"/>
  <c r="BD92" i="199"/>
  <c r="BE91" i="199"/>
  <c r="BB91" i="199"/>
  <c r="BG90" i="199"/>
  <c r="BD90" i="199"/>
  <c r="BG89" i="199"/>
  <c r="BD89" i="199"/>
  <c r="BG34" i="199"/>
  <c r="BG36" i="199"/>
  <c r="BG37" i="199"/>
  <c r="BE34" i="199"/>
  <c r="BE36" i="199"/>
  <c r="AS69" i="1"/>
  <c r="AS35" i="66"/>
  <c r="AS70" i="66"/>
  <c r="AS91" i="1"/>
  <c r="AS80" i="1"/>
  <c r="AS58" i="1"/>
  <c r="AS47" i="1"/>
  <c r="AR28" i="66"/>
  <c r="AS26" i="66"/>
  <c r="AS25" i="66"/>
  <c r="AS13" i="66"/>
  <c r="AS15" i="66"/>
  <c r="AR17" i="66"/>
  <c r="AS12" i="66"/>
  <c r="BP29" i="66"/>
  <c r="AS90" i="1"/>
  <c r="AS92" i="1"/>
  <c r="AR94" i="1"/>
  <c r="C95" i="1" s="1"/>
  <c r="AS89" i="1"/>
  <c r="AS79" i="1"/>
  <c r="AS81" i="1"/>
  <c r="AR83" i="1"/>
  <c r="C84" i="1" s="1"/>
  <c r="AS78" i="1"/>
  <c r="AS68" i="1"/>
  <c r="AS70" i="1"/>
  <c r="AR72" i="1"/>
  <c r="C73" i="1" s="1"/>
  <c r="AS67" i="1"/>
  <c r="AS57" i="1"/>
  <c r="AS59" i="1"/>
  <c r="AR61" i="1"/>
  <c r="C62" i="1" s="1"/>
  <c r="AS56" i="1"/>
  <c r="AS46" i="1"/>
  <c r="AS48" i="1"/>
  <c r="AR50" i="1"/>
  <c r="C51" i="1" s="1"/>
  <c r="AS45" i="1"/>
  <c r="AS35" i="1"/>
  <c r="AS37" i="1"/>
  <c r="AR39" i="1"/>
  <c r="C40" i="1" s="1"/>
  <c r="AS34" i="1"/>
  <c r="AS24" i="1"/>
  <c r="AS26" i="1"/>
  <c r="AR28" i="1"/>
  <c r="C29" i="1" s="1"/>
  <c r="AS23" i="1"/>
  <c r="AU12" i="1"/>
  <c r="AV14" i="1"/>
  <c r="AM14" i="1"/>
  <c r="AG14" i="1" s="1"/>
  <c r="AW15" i="1"/>
  <c r="AM15" i="1"/>
  <c r="AU15" i="1"/>
  <c r="AG15" i="1"/>
  <c r="AU14" i="1"/>
  <c r="AV13" i="1"/>
  <c r="AM13" i="1"/>
  <c r="AV12" i="1"/>
  <c r="AM12" i="1"/>
  <c r="AG12" i="1" s="1"/>
  <c r="AU13" i="1"/>
  <c r="AG13" i="1"/>
  <c r="C73" i="66"/>
  <c r="C51" i="66"/>
  <c r="BP97" i="66"/>
  <c r="BX86" i="66" s="1"/>
  <c r="BB47" i="235" l="1"/>
  <c r="BE47" i="235"/>
  <c r="BB46" i="235"/>
  <c r="BD47" i="235"/>
  <c r="BB48" i="235"/>
  <c r="BE70" i="236"/>
  <c r="BB70" i="236"/>
  <c r="BG69" i="236"/>
  <c r="BD69" i="236"/>
  <c r="BG68" i="236"/>
  <c r="BD68" i="236"/>
  <c r="BE67" i="236"/>
  <c r="BB67" i="236"/>
  <c r="BG70" i="236"/>
  <c r="BD70" i="236"/>
  <c r="BE69" i="236"/>
  <c r="BB69" i="236"/>
  <c r="BB68" i="236"/>
  <c r="BG67" i="236"/>
  <c r="BE68" i="236"/>
  <c r="BD67" i="236"/>
  <c r="BG46" i="235"/>
  <c r="BG48" i="235"/>
  <c r="BD46" i="235"/>
  <c r="BD48" i="235"/>
  <c r="BE46" i="235"/>
  <c r="BG47" i="235"/>
  <c r="CA22" i="210"/>
  <c r="CA14" i="210"/>
  <c r="CA31" i="210"/>
  <c r="CA38" i="212"/>
  <c r="CA31" i="211"/>
  <c r="BG90" i="217"/>
  <c r="BB91" i="217"/>
  <c r="BD90" i="217"/>
  <c r="BD92" i="217"/>
  <c r="BE90" i="217"/>
  <c r="BG91" i="217"/>
  <c r="BE92" i="217"/>
  <c r="CA23" i="212"/>
  <c r="CF35" i="212"/>
  <c r="CK24" i="212" s="1"/>
  <c r="CA30" i="212"/>
  <c r="CA38" i="211"/>
  <c r="CA23" i="210"/>
  <c r="CA39" i="210"/>
  <c r="CA15" i="211"/>
  <c r="CA22" i="211"/>
  <c r="CA14" i="212"/>
  <c r="CA23" i="211"/>
  <c r="CA38" i="210"/>
  <c r="CA30" i="210"/>
  <c r="CA31" i="212"/>
  <c r="CA15" i="210"/>
  <c r="CA15" i="212"/>
  <c r="CA22" i="212"/>
  <c r="CA14" i="211"/>
  <c r="BG92" i="217"/>
  <c r="BE91" i="217"/>
  <c r="BB90" i="217"/>
  <c r="BD91" i="217"/>
  <c r="BE81" i="216"/>
  <c r="BB81" i="216"/>
  <c r="BG80" i="216"/>
  <c r="BD80" i="216"/>
  <c r="BG79" i="216"/>
  <c r="BD79" i="216"/>
  <c r="BE78" i="216"/>
  <c r="BB78" i="216"/>
  <c r="BD81" i="216"/>
  <c r="BE80" i="216"/>
  <c r="BE79" i="216"/>
  <c r="BG78" i="216"/>
  <c r="BG81" i="216"/>
  <c r="BB80" i="216"/>
  <c r="BB79" i="216"/>
  <c r="BD78" i="216"/>
  <c r="CF35" i="211"/>
  <c r="CK24" i="211" s="1"/>
  <c r="CA30" i="201"/>
  <c r="CA22" i="201"/>
  <c r="CF18" i="201"/>
  <c r="CA31" i="201"/>
  <c r="CA23" i="201"/>
  <c r="CF35" i="201"/>
  <c r="CK24" i="201" s="1"/>
  <c r="CA38" i="201"/>
  <c r="CF35" i="200"/>
  <c r="CK24" i="200" s="1"/>
  <c r="CA22" i="200"/>
  <c r="CA15" i="200"/>
  <c r="CA38" i="200"/>
  <c r="CA31" i="200"/>
  <c r="CA14" i="200"/>
  <c r="CA30" i="200"/>
  <c r="CA23" i="200"/>
  <c r="CA22" i="199"/>
  <c r="CA14" i="199"/>
  <c r="CA30" i="199"/>
  <c r="CA15" i="199"/>
  <c r="CA31" i="199"/>
  <c r="CA38" i="199"/>
  <c r="CF19" i="199"/>
  <c r="CK23" i="199" s="1"/>
  <c r="CF35" i="199"/>
  <c r="CK24" i="199" s="1"/>
  <c r="AO14" i="1"/>
  <c r="AO15" i="1"/>
  <c r="AO12" i="1"/>
  <c r="AN14" i="1"/>
  <c r="AN15" i="1"/>
  <c r="AN13" i="1"/>
  <c r="AP15" i="1"/>
  <c r="AP12" i="1"/>
  <c r="AP13" i="1"/>
  <c r="AQ14" i="1"/>
  <c r="AQ12" i="1"/>
  <c r="AQ13" i="1"/>
  <c r="C40" i="66"/>
  <c r="C62" i="66"/>
  <c r="AH14" i="1"/>
  <c r="C95" i="66"/>
  <c r="C84" i="66"/>
  <c r="C29" i="66"/>
  <c r="C18" i="66"/>
  <c r="AH15" i="1"/>
  <c r="AG17" i="1"/>
  <c r="AH12" i="1"/>
  <c r="AH13" i="1"/>
  <c r="AP16" i="1" l="1"/>
  <c r="AR14" i="1" s="1"/>
  <c r="CF18" i="212"/>
  <c r="CF18" i="210"/>
  <c r="CF19" i="211"/>
  <c r="CK23" i="211" s="1"/>
  <c r="CF35" i="210"/>
  <c r="CK24" i="210" s="1"/>
  <c r="CF19" i="210"/>
  <c r="CK23" i="210" s="1"/>
  <c r="CQ23" i="212"/>
  <c r="CF34" i="211"/>
  <c r="CK30" i="211" s="1"/>
  <c r="CF34" i="210"/>
  <c r="CQ23" i="211"/>
  <c r="CF34" i="212"/>
  <c r="CK30" i="212" s="1"/>
  <c r="CF18" i="211"/>
  <c r="CF19" i="212"/>
  <c r="CK23" i="212" s="1"/>
  <c r="CF34" i="201"/>
  <c r="CK30" i="201"/>
  <c r="CQ23" i="201"/>
  <c r="CF19" i="201"/>
  <c r="CK23" i="201" s="1"/>
  <c r="CF19" i="200"/>
  <c r="CK23" i="200" s="1"/>
  <c r="CF34" i="200"/>
  <c r="CF18" i="200"/>
  <c r="CK30" i="200"/>
  <c r="CQ23" i="200"/>
  <c r="CF34" i="199"/>
  <c r="CK30" i="199" s="1"/>
  <c r="CQ23" i="199"/>
  <c r="CF18" i="199"/>
  <c r="CK29" i="199" s="1"/>
  <c r="CQ29" i="199" s="1"/>
  <c r="AO16" i="1"/>
  <c r="AR13" i="1" s="1"/>
  <c r="AQ16" i="1"/>
  <c r="AR15" i="1" s="1"/>
  <c r="AN16" i="1"/>
  <c r="AR12" i="1" s="1"/>
  <c r="AS14" i="1" l="1"/>
  <c r="CQ32" i="199"/>
  <c r="CQ26" i="212"/>
  <c r="CK29" i="211"/>
  <c r="CQ29" i="211" s="1"/>
  <c r="CQ32" i="211" s="1"/>
  <c r="CK29" i="212"/>
  <c r="CQ29" i="212" s="1"/>
  <c r="CQ32" i="212" s="1"/>
  <c r="CQ26" i="211"/>
  <c r="CK29" i="210"/>
  <c r="CQ29" i="210" s="1"/>
  <c r="CQ23" i="210"/>
  <c r="CK30" i="210"/>
  <c r="CQ26" i="201"/>
  <c r="CK29" i="201"/>
  <c r="CQ29" i="201" s="1"/>
  <c r="CQ32" i="201" s="1"/>
  <c r="CQ26" i="200"/>
  <c r="CK29" i="200"/>
  <c r="CQ29" i="200" s="1"/>
  <c r="CQ32" i="200" s="1"/>
  <c r="CQ26" i="199"/>
  <c r="AS15" i="1"/>
  <c r="AS12" i="1"/>
  <c r="AR17" i="1"/>
  <c r="C18" i="1" s="1"/>
  <c r="AS13" i="1"/>
  <c r="CQ32" i="210" l="1"/>
  <c r="CQ26" i="210"/>
  <c r="BB56" i="1"/>
  <c r="BL20" i="1" s="1"/>
  <c r="BB57" i="1"/>
  <c r="BL37" i="1" s="1"/>
  <c r="BE59" i="1"/>
  <c r="BG58" i="1"/>
  <c r="BD58" i="1"/>
  <c r="BB58" i="1"/>
  <c r="BE57" i="1"/>
  <c r="BG56" i="1"/>
  <c r="BD56" i="1"/>
  <c r="BG59" i="1"/>
  <c r="BD59" i="1"/>
  <c r="BE58" i="1"/>
  <c r="BB59" i="1"/>
  <c r="BG57" i="1"/>
  <c r="BD57" i="1"/>
  <c r="BE56" i="1"/>
  <c r="BB90" i="66"/>
  <c r="BT25" i="66" s="1"/>
  <c r="BB89" i="66"/>
  <c r="BT40" i="66" s="1"/>
  <c r="BD89" i="66"/>
  <c r="BG89" i="66"/>
  <c r="BE90" i="66"/>
  <c r="BB91" i="66"/>
  <c r="BE91" i="66"/>
  <c r="BB92" i="66"/>
  <c r="BE92" i="66"/>
  <c r="BE89" i="66"/>
  <c r="BD90" i="66"/>
  <c r="BG90" i="66"/>
  <c r="BD91" i="66"/>
  <c r="BG91" i="66"/>
  <c r="BD92" i="66"/>
  <c r="BG92" i="66"/>
  <c r="BB90" i="1"/>
  <c r="BL25" i="1" s="1"/>
  <c r="BB89" i="1"/>
  <c r="BL40" i="1" s="1"/>
  <c r="BG92" i="1"/>
  <c r="BD92" i="1"/>
  <c r="BG91" i="1"/>
  <c r="BD91" i="1"/>
  <c r="BG90" i="1"/>
  <c r="BD90" i="1"/>
  <c r="BE89" i="1"/>
  <c r="BE92" i="1"/>
  <c r="BB92" i="1"/>
  <c r="BE91" i="1"/>
  <c r="BB91" i="1"/>
  <c r="BE90" i="1"/>
  <c r="BG89" i="1"/>
  <c r="BD89" i="1"/>
  <c r="BB12" i="1"/>
  <c r="BL12" i="1" s="1"/>
  <c r="BB13" i="1"/>
  <c r="BL29" i="1" s="1"/>
  <c r="BE15" i="1"/>
  <c r="BG14" i="1"/>
  <c r="BD14" i="1"/>
  <c r="BB14" i="1"/>
  <c r="BG12" i="1"/>
  <c r="BE12" i="1"/>
  <c r="BD12" i="1"/>
  <c r="BG15" i="1"/>
  <c r="BD15" i="1"/>
  <c r="BE14" i="1"/>
  <c r="BB15" i="1"/>
  <c r="BG13" i="1"/>
  <c r="BE13" i="1"/>
  <c r="BD13" i="1"/>
  <c r="BB46" i="1"/>
  <c r="BL17" i="1" s="1"/>
  <c r="BB45" i="1"/>
  <c r="BL32" i="1" s="1"/>
  <c r="BE48" i="1"/>
  <c r="BB48" i="1"/>
  <c r="BE47" i="1"/>
  <c r="BB47" i="1"/>
  <c r="BE46" i="1"/>
  <c r="BG45" i="1"/>
  <c r="BD45" i="1"/>
  <c r="BG48" i="1"/>
  <c r="BD48" i="1"/>
  <c r="BG47" i="1"/>
  <c r="BD47" i="1"/>
  <c r="BG46" i="1"/>
  <c r="BD46" i="1"/>
  <c r="BE45" i="1"/>
  <c r="BB68" i="1"/>
  <c r="BL21" i="1" s="1"/>
  <c r="BB67" i="1"/>
  <c r="BL36" i="1" s="1"/>
  <c r="BG70" i="1"/>
  <c r="BD70" i="1"/>
  <c r="BG69" i="1"/>
  <c r="BD69" i="1"/>
  <c r="BG68" i="1"/>
  <c r="BD68" i="1"/>
  <c r="BE67" i="1"/>
  <c r="BE70" i="1"/>
  <c r="BB70" i="1"/>
  <c r="BE69" i="1"/>
  <c r="BB69" i="1"/>
  <c r="BE68" i="1"/>
  <c r="BG67" i="1"/>
  <c r="BD67" i="1"/>
  <c r="BB12" i="66"/>
  <c r="BT12" i="66" s="1"/>
  <c r="BB13" i="66"/>
  <c r="BT29" i="66" s="1"/>
  <c r="BD12" i="66"/>
  <c r="BG12" i="66"/>
  <c r="BE13" i="66"/>
  <c r="BB14" i="66"/>
  <c r="BE14" i="66"/>
  <c r="BB15" i="66"/>
  <c r="BE15" i="66"/>
  <c r="BE12" i="66"/>
  <c r="BD13" i="66"/>
  <c r="BG13" i="66"/>
  <c r="BD14" i="66"/>
  <c r="BG14" i="66"/>
  <c r="BD15" i="66"/>
  <c r="BG15" i="66"/>
  <c r="BB68" i="66"/>
  <c r="BT21" i="66" s="1"/>
  <c r="BB67" i="66"/>
  <c r="BT36" i="66" s="1"/>
  <c r="BE67" i="66"/>
  <c r="BD68" i="66"/>
  <c r="BG68" i="66"/>
  <c r="BB69" i="66"/>
  <c r="BE69" i="66"/>
  <c r="BB70" i="66"/>
  <c r="BE70" i="66"/>
  <c r="BD67" i="66"/>
  <c r="BG67" i="66"/>
  <c r="BE68" i="66"/>
  <c r="BD69" i="66"/>
  <c r="BG69" i="66"/>
  <c r="BD70" i="66"/>
  <c r="BG70" i="66"/>
  <c r="BB34" i="1"/>
  <c r="BL16" i="1" s="1"/>
  <c r="BB35" i="1"/>
  <c r="BL33" i="1" s="1"/>
  <c r="BE37" i="1"/>
  <c r="BB37" i="1"/>
  <c r="BE36" i="1"/>
  <c r="BB36" i="1"/>
  <c r="BE35" i="1"/>
  <c r="BG34" i="1"/>
  <c r="BD34" i="1"/>
  <c r="BG37" i="1"/>
  <c r="BD37" i="1"/>
  <c r="BG36" i="1"/>
  <c r="BD36" i="1"/>
  <c r="BG35" i="1"/>
  <c r="BD35" i="1"/>
  <c r="BE34" i="1"/>
  <c r="BB78" i="1"/>
  <c r="BL24" i="1" s="1"/>
  <c r="BB79" i="1"/>
  <c r="BL41" i="1" s="1"/>
  <c r="BE81" i="1"/>
  <c r="BB81" i="1"/>
  <c r="BE80" i="1"/>
  <c r="BB80" i="1"/>
  <c r="BE79" i="1"/>
  <c r="BG78" i="1"/>
  <c r="BD78" i="1"/>
  <c r="BG81" i="1"/>
  <c r="BD81" i="1"/>
  <c r="BG80" i="1"/>
  <c r="BD80" i="1"/>
  <c r="BG79" i="1"/>
  <c r="BD79" i="1"/>
  <c r="BE78" i="1"/>
  <c r="BB45" i="66"/>
  <c r="BT32" i="66" s="1"/>
  <c r="BB46" i="66"/>
  <c r="BT17" i="66" s="1"/>
  <c r="BE45" i="66"/>
  <c r="BD46" i="66"/>
  <c r="BG46" i="66"/>
  <c r="BB47" i="66"/>
  <c r="BE47" i="66"/>
  <c r="BB48" i="66"/>
  <c r="BE48" i="66"/>
  <c r="BD45" i="66"/>
  <c r="BG45" i="66"/>
  <c r="BE46" i="66"/>
  <c r="BD47" i="66"/>
  <c r="BG47" i="66"/>
  <c r="BD48" i="66"/>
  <c r="BG48" i="66"/>
  <c r="BB78" i="66"/>
  <c r="BT24" i="66" s="1"/>
  <c r="BB79" i="66"/>
  <c r="BT41" i="66" s="1"/>
  <c r="BD78" i="66"/>
  <c r="BG78" i="66"/>
  <c r="BE79" i="66"/>
  <c r="BB80" i="66"/>
  <c r="BE80" i="66"/>
  <c r="BD81" i="66"/>
  <c r="BG81" i="66"/>
  <c r="BE78" i="66"/>
  <c r="BD79" i="66"/>
  <c r="BG79" i="66"/>
  <c r="BD80" i="66"/>
  <c r="BG80" i="66"/>
  <c r="BB81" i="66"/>
  <c r="BE81" i="66"/>
  <c r="BB24" i="1"/>
  <c r="BL13" i="1" s="1"/>
  <c r="BB23" i="1"/>
  <c r="BL28" i="1" s="1"/>
  <c r="BE26" i="1"/>
  <c r="BB26" i="1"/>
  <c r="BE25" i="1"/>
  <c r="BB25" i="1"/>
  <c r="BE24" i="1"/>
  <c r="BG23" i="1"/>
  <c r="BD23" i="1"/>
  <c r="BG26" i="1"/>
  <c r="BD26" i="1"/>
  <c r="BG25" i="1"/>
  <c r="BD25" i="1"/>
  <c r="BG24" i="1"/>
  <c r="BD24" i="1"/>
  <c r="BE23" i="1"/>
  <c r="BB24" i="66"/>
  <c r="BT13" i="66" s="1"/>
  <c r="BB23" i="66"/>
  <c r="BT28" i="66" s="1"/>
  <c r="BE23" i="66"/>
  <c r="BD24" i="66"/>
  <c r="BG24" i="66"/>
  <c r="BB25" i="66"/>
  <c r="BE25" i="66"/>
  <c r="BB26" i="66"/>
  <c r="BE26" i="66"/>
  <c r="BD23" i="66"/>
  <c r="BG23" i="66"/>
  <c r="BE24" i="66"/>
  <c r="BD25" i="66"/>
  <c r="BG25" i="66"/>
  <c r="BD26" i="66"/>
  <c r="BG26" i="66"/>
  <c r="BB56" i="66"/>
  <c r="BT20" i="66" s="1"/>
  <c r="BB57" i="66"/>
  <c r="BT37" i="66" s="1"/>
  <c r="BD56" i="66"/>
  <c r="BG56" i="66"/>
  <c r="BE57" i="66"/>
  <c r="BD58" i="66"/>
  <c r="BG58" i="66"/>
  <c r="BD59" i="66"/>
  <c r="BG59" i="66"/>
  <c r="BE56" i="66"/>
  <c r="BD57" i="66"/>
  <c r="BG57" i="66"/>
  <c r="BB58" i="66"/>
  <c r="BE58" i="66"/>
  <c r="BB59" i="66"/>
  <c r="BE59" i="66"/>
  <c r="BB35" i="66"/>
  <c r="BT33" i="66" s="1"/>
  <c r="BB34" i="66"/>
  <c r="BT16" i="66" s="1"/>
  <c r="BD34" i="66"/>
  <c r="BG34" i="66"/>
  <c r="BE35" i="66"/>
  <c r="BD36" i="66"/>
  <c r="BG36" i="66"/>
  <c r="BD37" i="66"/>
  <c r="BG37" i="66"/>
  <c r="BE34" i="66"/>
  <c r="BD35" i="66"/>
  <c r="BG35" i="66"/>
  <c r="BB36" i="66"/>
  <c r="BE36" i="66"/>
  <c r="BB37" i="66"/>
  <c r="BE37" i="66"/>
  <c r="BT49" i="249" l="1"/>
  <c r="BT49" i="248"/>
  <c r="BT49" i="247"/>
  <c r="BT49" i="246"/>
  <c r="BT49" i="245"/>
  <c r="BT49" i="244"/>
  <c r="BT49" i="243"/>
  <c r="BT49" i="242"/>
  <c r="BT49" i="240"/>
  <c r="BT49" i="239"/>
  <c r="BT49" i="238"/>
  <c r="BT49" i="241"/>
  <c r="BT49" i="236"/>
  <c r="BT49" i="237"/>
  <c r="BT49" i="235"/>
  <c r="BT49" i="234"/>
  <c r="BT49" i="233"/>
  <c r="BT49" i="228"/>
  <c r="BT49" i="225"/>
  <c r="BT49" i="224"/>
  <c r="BT49" i="223"/>
  <c r="BT49" i="222"/>
  <c r="BT49" i="221"/>
  <c r="BT49" i="220"/>
  <c r="BT49" i="232"/>
  <c r="BT49" i="231"/>
  <c r="BT49" i="230"/>
  <c r="BT49" i="229"/>
  <c r="BT49" i="227"/>
  <c r="BT49" i="226"/>
  <c r="BT49" i="218"/>
  <c r="BT49" i="216"/>
  <c r="BT49" i="214"/>
  <c r="BT49" i="213"/>
  <c r="BT49" i="212"/>
  <c r="BT49" i="211"/>
  <c r="BT49" i="210"/>
  <c r="BT49" i="205"/>
  <c r="BT49" i="204"/>
  <c r="BT49" i="219"/>
  <c r="BT49" i="217"/>
  <c r="BT49" i="215"/>
  <c r="BT49" i="208"/>
  <c r="BT49" i="206"/>
  <c r="BT49" i="203"/>
  <c r="BT49" i="202"/>
  <c r="BT49" i="201"/>
  <c r="BT49" i="200"/>
  <c r="BT49" i="199"/>
  <c r="BS23" i="1"/>
  <c r="BT60" i="249"/>
  <c r="BT60" i="248"/>
  <c r="BT60" i="247"/>
  <c r="BT60" i="246"/>
  <c r="BT60" i="245"/>
  <c r="BT60" i="244"/>
  <c r="BT60" i="243"/>
  <c r="BT60" i="242"/>
  <c r="BT60" i="240"/>
  <c r="BT60" i="239"/>
  <c r="BT60" i="238"/>
  <c r="BT60" i="241"/>
  <c r="BT60" i="236"/>
  <c r="BT60" i="235"/>
  <c r="BT60" i="237"/>
  <c r="BT60" i="234"/>
  <c r="BT60" i="233"/>
  <c r="BT60" i="232"/>
  <c r="BT60" i="228"/>
  <c r="BT60" i="225"/>
  <c r="BT60" i="224"/>
  <c r="BT60" i="223"/>
  <c r="BT60" i="222"/>
  <c r="BT60" i="221"/>
  <c r="BT60" i="220"/>
  <c r="BT60" i="231"/>
  <c r="BT60" i="230"/>
  <c r="BT60" i="229"/>
  <c r="BT60" i="227"/>
  <c r="BT60" i="226"/>
  <c r="BT60" i="218"/>
  <c r="BT60" i="217"/>
  <c r="BT60" i="216"/>
  <c r="BT60" i="215"/>
  <c r="BT60" i="214"/>
  <c r="BT60" i="213"/>
  <c r="BT60" i="205"/>
  <c r="BT60" i="204"/>
  <c r="BT60" i="219"/>
  <c r="BT60" i="212"/>
  <c r="BT60" i="211"/>
  <c r="BT60" i="210"/>
  <c r="BT60" i="208"/>
  <c r="BT60" i="206"/>
  <c r="BT60" i="203"/>
  <c r="BT60" i="202"/>
  <c r="BT60" i="199"/>
  <c r="BT60" i="201"/>
  <c r="BT60" i="200"/>
  <c r="BS15" i="1"/>
  <c r="BT52" i="249"/>
  <c r="BT52" i="248"/>
  <c r="BT52" i="247"/>
  <c r="BT52" i="246"/>
  <c r="BT52" i="245"/>
  <c r="BT52" i="244"/>
  <c r="BT52" i="243"/>
  <c r="BT52" i="242"/>
  <c r="BT52" i="240"/>
  <c r="BT52" i="239"/>
  <c r="BT52" i="238"/>
  <c r="BT52" i="241"/>
  <c r="BT52" i="236"/>
  <c r="BT52" i="235"/>
  <c r="BT52" i="237"/>
  <c r="BT52" i="234"/>
  <c r="BT52" i="233"/>
  <c r="BT52" i="232"/>
  <c r="BT52" i="228"/>
  <c r="BT52" i="225"/>
  <c r="BT52" i="224"/>
  <c r="BT52" i="223"/>
  <c r="BT52" i="222"/>
  <c r="BT52" i="221"/>
  <c r="BT52" i="220"/>
  <c r="BT52" i="231"/>
  <c r="BT52" i="230"/>
  <c r="BT52" i="229"/>
  <c r="BT52" i="227"/>
  <c r="BT52" i="226"/>
  <c r="BT52" i="218"/>
  <c r="BT52" i="216"/>
  <c r="BT52" i="214"/>
  <c r="BT52" i="213"/>
  <c r="BT52" i="205"/>
  <c r="BT52" i="204"/>
  <c r="BT52" i="219"/>
  <c r="BT52" i="217"/>
  <c r="BT52" i="215"/>
  <c r="BT52" i="212"/>
  <c r="BT52" i="211"/>
  <c r="BT52" i="210"/>
  <c r="BT52" i="208"/>
  <c r="BT52" i="206"/>
  <c r="BT52" i="203"/>
  <c r="BT52" i="202"/>
  <c r="BT52" i="199"/>
  <c r="BT52" i="201"/>
  <c r="BT52" i="200"/>
  <c r="BT57" i="249"/>
  <c r="BT57" i="248"/>
  <c r="BT57" i="247"/>
  <c r="BT57" i="246"/>
  <c r="BT57" i="245"/>
  <c r="BT57" i="244"/>
  <c r="BT57" i="243"/>
  <c r="BT57" i="242"/>
  <c r="BT57" i="240"/>
  <c r="BT57" i="239"/>
  <c r="BT57" i="238"/>
  <c r="BT57" i="241"/>
  <c r="BT57" i="237"/>
  <c r="BT57" i="236"/>
  <c r="BT57" i="235"/>
  <c r="BT57" i="234"/>
  <c r="BT57" i="233"/>
  <c r="BT57" i="232"/>
  <c r="BT57" i="228"/>
  <c r="BT57" i="225"/>
  <c r="BT57" i="224"/>
  <c r="BT57" i="223"/>
  <c r="BT57" i="222"/>
  <c r="BT57" i="221"/>
  <c r="BT57" i="220"/>
  <c r="BT57" i="231"/>
  <c r="BT57" i="230"/>
  <c r="BT57" i="229"/>
  <c r="BT57" i="227"/>
  <c r="BT57" i="226"/>
  <c r="BT57" i="218"/>
  <c r="BT57" i="217"/>
  <c r="BT57" i="216"/>
  <c r="BT57" i="214"/>
  <c r="BT57" i="213"/>
  <c r="BT57" i="205"/>
  <c r="BT57" i="204"/>
  <c r="BT57" i="219"/>
  <c r="BT57" i="215"/>
  <c r="BT57" i="212"/>
  <c r="BT57" i="211"/>
  <c r="BT57" i="210"/>
  <c r="BT57" i="208"/>
  <c r="BT57" i="206"/>
  <c r="BT57" i="203"/>
  <c r="BT57" i="202"/>
  <c r="BT57" i="199"/>
  <c r="BT57" i="201"/>
  <c r="BT57" i="200"/>
  <c r="BT53" i="249"/>
  <c r="BT53" i="248"/>
  <c r="BT53" i="247"/>
  <c r="BT53" i="246"/>
  <c r="BT53" i="245"/>
  <c r="BT53" i="244"/>
  <c r="BT53" i="243"/>
  <c r="BT53" i="242"/>
  <c r="BT53" i="240"/>
  <c r="BT53" i="239"/>
  <c r="BT53" i="238"/>
  <c r="BT53" i="241"/>
  <c r="BT53" i="236"/>
  <c r="BT53" i="235"/>
  <c r="BT53" i="237"/>
  <c r="BT53" i="234"/>
  <c r="BT53" i="233"/>
  <c r="BT53" i="232"/>
  <c r="BT53" i="228"/>
  <c r="BT53" i="225"/>
  <c r="BT53" i="224"/>
  <c r="BT53" i="223"/>
  <c r="BT53" i="222"/>
  <c r="BT53" i="221"/>
  <c r="BT53" i="220"/>
  <c r="BT53" i="231"/>
  <c r="BT53" i="230"/>
  <c r="BT53" i="229"/>
  <c r="BT53" i="227"/>
  <c r="BT53" i="226"/>
  <c r="BT53" i="218"/>
  <c r="BT53" i="216"/>
  <c r="BT53" i="214"/>
  <c r="BT53" i="213"/>
  <c r="BT53" i="205"/>
  <c r="BT53" i="204"/>
  <c r="BT53" i="219"/>
  <c r="BT53" i="217"/>
  <c r="BT53" i="215"/>
  <c r="BT53" i="212"/>
  <c r="BT53" i="211"/>
  <c r="BT53" i="210"/>
  <c r="BT53" i="208"/>
  <c r="BT53" i="206"/>
  <c r="BT53" i="203"/>
  <c r="BT53" i="202"/>
  <c r="BT53" i="199"/>
  <c r="BT53" i="201"/>
  <c r="BT53" i="200"/>
  <c r="BS14" i="1"/>
  <c r="BT48" i="249"/>
  <c r="BT48" i="248"/>
  <c r="BT48" i="247"/>
  <c r="BT48" i="246"/>
  <c r="BT48" i="245"/>
  <c r="BT48" i="244"/>
  <c r="BT48" i="241"/>
  <c r="BT48" i="243"/>
  <c r="BT48" i="242"/>
  <c r="BT48" i="240"/>
  <c r="BT48" i="239"/>
  <c r="BT48" i="238"/>
  <c r="BT48" i="237"/>
  <c r="BT48" i="236"/>
  <c r="BT48" i="235"/>
  <c r="BT48" i="234"/>
  <c r="BT48" i="233"/>
  <c r="BT48" i="232"/>
  <c r="BT48" i="231"/>
  <c r="BT48" i="230"/>
  <c r="BT48" i="229"/>
  <c r="BT48" i="227"/>
  <c r="BT48" i="226"/>
  <c r="BT48" i="228"/>
  <c r="BT48" i="225"/>
  <c r="BT48" i="224"/>
  <c r="BT48" i="223"/>
  <c r="BT48" i="222"/>
  <c r="BT48" i="221"/>
  <c r="BT48" i="220"/>
  <c r="BT48" i="219"/>
  <c r="BT48" i="215"/>
  <c r="BT48" i="208"/>
  <c r="BT48" i="206"/>
  <c r="BT48" i="218"/>
  <c r="BT48" i="217"/>
  <c r="BT48" i="216"/>
  <c r="BT48" i="214"/>
  <c r="BT48" i="213"/>
  <c r="BT48" i="212"/>
  <c r="BT48" i="211"/>
  <c r="BT48" i="210"/>
  <c r="BT48" i="205"/>
  <c r="BT48" i="204"/>
  <c r="BT48" i="199"/>
  <c r="BT48" i="203"/>
  <c r="BT48" i="202"/>
  <c r="BT48" i="201"/>
  <c r="BT48" i="200"/>
  <c r="BT61" i="249"/>
  <c r="BT61" i="248"/>
  <c r="BT61" i="247"/>
  <c r="BT61" i="246"/>
  <c r="BT61" i="245"/>
  <c r="BT61" i="244"/>
  <c r="BT61" i="241"/>
  <c r="BT61" i="243"/>
  <c r="BT61" i="242"/>
  <c r="BT61" i="240"/>
  <c r="BT61" i="239"/>
  <c r="BT61" i="238"/>
  <c r="BT61" i="237"/>
  <c r="BT61" i="236"/>
  <c r="BT61" i="235"/>
  <c r="BT61" i="234"/>
  <c r="BT61" i="233"/>
  <c r="BT61" i="232"/>
  <c r="BT61" i="231"/>
  <c r="BT61" i="230"/>
  <c r="BT61" i="229"/>
  <c r="BT61" i="227"/>
  <c r="BT61" i="226"/>
  <c r="BT61" i="228"/>
  <c r="BT61" i="225"/>
  <c r="BT61" i="224"/>
  <c r="BT61" i="223"/>
  <c r="BT61" i="222"/>
  <c r="BT61" i="221"/>
  <c r="BT61" i="220"/>
  <c r="BT61" i="219"/>
  <c r="BT61" i="217"/>
  <c r="BT61" i="212"/>
  <c r="BT61" i="211"/>
  <c r="BT61" i="210"/>
  <c r="BT61" i="208"/>
  <c r="BT61" i="206"/>
  <c r="BT61" i="218"/>
  <c r="BT61" i="216"/>
  <c r="BT61" i="215"/>
  <c r="BT61" i="214"/>
  <c r="BT61" i="213"/>
  <c r="BT61" i="205"/>
  <c r="BT61" i="204"/>
  <c r="BT61" i="201"/>
  <c r="BT61" i="200"/>
  <c r="BT61" i="203"/>
  <c r="BT61" i="202"/>
  <c r="BT61" i="199"/>
  <c r="BS22" i="1"/>
  <c r="BT56" i="249"/>
  <c r="BT56" i="248"/>
  <c r="BT56" i="247"/>
  <c r="BT56" i="246"/>
  <c r="BT56" i="245"/>
  <c r="BT56" i="244"/>
  <c r="BT56" i="241"/>
  <c r="BT56" i="243"/>
  <c r="BT56" i="242"/>
  <c r="BT56" i="240"/>
  <c r="BT56" i="239"/>
  <c r="BT56" i="238"/>
  <c r="BT56" i="237"/>
  <c r="BT56" i="236"/>
  <c r="BT56" i="234"/>
  <c r="BT56" i="233"/>
  <c r="BT56" i="232"/>
  <c r="BT56" i="235"/>
  <c r="BT56" i="231"/>
  <c r="BT56" i="230"/>
  <c r="BT56" i="229"/>
  <c r="BT56" i="227"/>
  <c r="BT56" i="226"/>
  <c r="BT56" i="228"/>
  <c r="BT56" i="225"/>
  <c r="BT56" i="224"/>
  <c r="BT56" i="223"/>
  <c r="BT56" i="222"/>
  <c r="BT56" i="221"/>
  <c r="BT56" i="220"/>
  <c r="BT56" i="219"/>
  <c r="BT56" i="217"/>
  <c r="BT56" i="215"/>
  <c r="BT56" i="212"/>
  <c r="BT56" i="211"/>
  <c r="BT56" i="210"/>
  <c r="BT56" i="208"/>
  <c r="BT56" i="206"/>
  <c r="BT56" i="218"/>
  <c r="BT56" i="216"/>
  <c r="BT56" i="214"/>
  <c r="BT56" i="213"/>
  <c r="BT56" i="205"/>
  <c r="BT56" i="204"/>
  <c r="BT56" i="201"/>
  <c r="BT56" i="200"/>
  <c r="BT56" i="203"/>
  <c r="BT56" i="202"/>
  <c r="BT56" i="199"/>
  <c r="BS30" i="1"/>
  <c r="BT64" i="249"/>
  <c r="BT64" i="248"/>
  <c r="BT64" i="247"/>
  <c r="BT64" i="246"/>
  <c r="BT64" i="245"/>
  <c r="BT64" i="244"/>
  <c r="BT64" i="243"/>
  <c r="BT64" i="241"/>
  <c r="BT64" i="242"/>
  <c r="BT64" i="240"/>
  <c r="BT64" i="239"/>
  <c r="BT64" i="238"/>
  <c r="BT64" i="237"/>
  <c r="BT64" i="236"/>
  <c r="BT64" i="234"/>
  <c r="BT64" i="233"/>
  <c r="BT64" i="232"/>
  <c r="BT64" i="235"/>
  <c r="BT64" i="231"/>
  <c r="BT64" i="230"/>
  <c r="BT64" i="229"/>
  <c r="BT64" i="227"/>
  <c r="BT64" i="226"/>
  <c r="BT64" i="228"/>
  <c r="BT64" i="225"/>
  <c r="BT64" i="224"/>
  <c r="BT64" i="223"/>
  <c r="BT64" i="222"/>
  <c r="BT64" i="221"/>
  <c r="BT64" i="220"/>
  <c r="BT64" i="219"/>
  <c r="BT64" i="217"/>
  <c r="BT64" i="208"/>
  <c r="BT64" i="206"/>
  <c r="BT64" i="203"/>
  <c r="BT64" i="218"/>
  <c r="BT64" i="216"/>
  <c r="BT64" i="215"/>
  <c r="BT64" i="214"/>
  <c r="BT64" i="213"/>
  <c r="BT64" i="212"/>
  <c r="BT64" i="211"/>
  <c r="BT64" i="210"/>
  <c r="BT64" i="205"/>
  <c r="BT64" i="204"/>
  <c r="BT64" i="199"/>
  <c r="BT64" i="202"/>
  <c r="BT64" i="201"/>
  <c r="BT64" i="200"/>
  <c r="BT77" i="249"/>
  <c r="BT77" i="248"/>
  <c r="BT77" i="247"/>
  <c r="BT77" i="246"/>
  <c r="BT77" i="245"/>
  <c r="BT77" i="244"/>
  <c r="BT77" i="243"/>
  <c r="BT77" i="242"/>
  <c r="BT77" i="241"/>
  <c r="BT77" i="240"/>
  <c r="BT77" i="239"/>
  <c r="BT77" i="238"/>
  <c r="BT77" i="235"/>
  <c r="BT77" i="237"/>
  <c r="BT77" i="236"/>
  <c r="BT77" i="234"/>
  <c r="BT77" i="233"/>
  <c r="BT77" i="232"/>
  <c r="BT77" i="225"/>
  <c r="BT77" i="224"/>
  <c r="BT77" i="223"/>
  <c r="BT77" i="222"/>
  <c r="BT77" i="221"/>
  <c r="BT77" i="220"/>
  <c r="BT77" i="231"/>
  <c r="BT77" i="230"/>
  <c r="BT77" i="229"/>
  <c r="BT77" i="228"/>
  <c r="BT77" i="227"/>
  <c r="BT77" i="226"/>
  <c r="BT77" i="218"/>
  <c r="BT77" i="216"/>
  <c r="BT77" i="215"/>
  <c r="BT77" i="214"/>
  <c r="BT77" i="213"/>
  <c r="BT77" i="205"/>
  <c r="BT77" i="204"/>
  <c r="BT77" i="219"/>
  <c r="BT77" i="217"/>
  <c r="BT77" i="212"/>
  <c r="BT77" i="211"/>
  <c r="BT77" i="210"/>
  <c r="BT77" i="208"/>
  <c r="BT77" i="206"/>
  <c r="BT77" i="203"/>
  <c r="BT77" i="202"/>
  <c r="BT77" i="199"/>
  <c r="BT77" i="201"/>
  <c r="BT77" i="200"/>
  <c r="BT69" i="249"/>
  <c r="BT69" i="248"/>
  <c r="BT69" i="247"/>
  <c r="BT69" i="246"/>
  <c r="BT69" i="245"/>
  <c r="BT69" i="244"/>
  <c r="BT69" i="243"/>
  <c r="BT69" i="242"/>
  <c r="BT69" i="241"/>
  <c r="BT69" i="240"/>
  <c r="BT69" i="239"/>
  <c r="BT69" i="238"/>
  <c r="BT69" i="236"/>
  <c r="BT69" i="235"/>
  <c r="BT69" i="237"/>
  <c r="BT69" i="234"/>
  <c r="BT69" i="233"/>
  <c r="BT69" i="232"/>
  <c r="BT69" i="225"/>
  <c r="BT69" i="224"/>
  <c r="BT69" i="223"/>
  <c r="BT69" i="222"/>
  <c r="BT69" i="221"/>
  <c r="BT69" i="220"/>
  <c r="BT69" i="231"/>
  <c r="BT69" i="230"/>
  <c r="BT69" i="229"/>
  <c r="BT69" i="228"/>
  <c r="BT69" i="227"/>
  <c r="BT69" i="226"/>
  <c r="BT69" i="218"/>
  <c r="BT69" i="216"/>
  <c r="BT69" i="215"/>
  <c r="BT69" i="214"/>
  <c r="BT69" i="213"/>
  <c r="BT69" i="212"/>
  <c r="BT69" i="211"/>
  <c r="BT69" i="210"/>
  <c r="BT69" i="205"/>
  <c r="BT69" i="204"/>
  <c r="BT69" i="219"/>
  <c r="BT69" i="217"/>
  <c r="BT69" i="208"/>
  <c r="BT69" i="206"/>
  <c r="BT69" i="203"/>
  <c r="BT69" i="202"/>
  <c r="BT69" i="201"/>
  <c r="BT69" i="200"/>
  <c r="BT69" i="199"/>
  <c r="BS38" i="1"/>
  <c r="BT72" i="249"/>
  <c r="BT72" i="248"/>
  <c r="BT72" i="247"/>
  <c r="BT72" i="246"/>
  <c r="BT72" i="245"/>
  <c r="BT72" i="244"/>
  <c r="BT72" i="243"/>
  <c r="BT72" i="242"/>
  <c r="BT72" i="241"/>
  <c r="BT72" i="240"/>
  <c r="BT72" i="239"/>
  <c r="BT72" i="238"/>
  <c r="BT72" i="237"/>
  <c r="BT72" i="236"/>
  <c r="BT72" i="234"/>
  <c r="BT72" i="233"/>
  <c r="BT72" i="232"/>
  <c r="BT72" i="235"/>
  <c r="BT72" i="231"/>
  <c r="BT72" i="230"/>
  <c r="BT72" i="229"/>
  <c r="BT72" i="228"/>
  <c r="BT72" i="227"/>
  <c r="BT72" i="226"/>
  <c r="BT72" i="225"/>
  <c r="BT72" i="224"/>
  <c r="BT72" i="223"/>
  <c r="BT72" i="222"/>
  <c r="BT72" i="221"/>
  <c r="BT72" i="220"/>
  <c r="BT72" i="219"/>
  <c r="BT72" i="217"/>
  <c r="BT72" i="208"/>
  <c r="BT72" i="206"/>
  <c r="BT72" i="203"/>
  <c r="BT72" i="218"/>
  <c r="BT72" i="216"/>
  <c r="BT72" i="215"/>
  <c r="BT72" i="214"/>
  <c r="BT72" i="213"/>
  <c r="BT72" i="212"/>
  <c r="BT72" i="211"/>
  <c r="BT72" i="210"/>
  <c r="BT72" i="205"/>
  <c r="BT72" i="204"/>
  <c r="BT72" i="199"/>
  <c r="BT72" i="202"/>
  <c r="BT72" i="201"/>
  <c r="BT72" i="200"/>
  <c r="BS31" i="1"/>
  <c r="BT68" i="249"/>
  <c r="BT68" i="248"/>
  <c r="BT68" i="247"/>
  <c r="BT68" i="246"/>
  <c r="BT68" i="245"/>
  <c r="BT68" i="244"/>
  <c r="BT68" i="243"/>
  <c r="BT68" i="242"/>
  <c r="BT68" i="241"/>
  <c r="BT68" i="240"/>
  <c r="BT68" i="239"/>
  <c r="BT68" i="238"/>
  <c r="BT68" i="237"/>
  <c r="BT68" i="236"/>
  <c r="BT68" i="235"/>
  <c r="BT68" i="234"/>
  <c r="BT68" i="233"/>
  <c r="BT68" i="232"/>
  <c r="BT68" i="225"/>
  <c r="BT68" i="224"/>
  <c r="BT68" i="223"/>
  <c r="BT68" i="222"/>
  <c r="BT68" i="220"/>
  <c r="BT68" i="231"/>
  <c r="BT68" i="230"/>
  <c r="BT68" i="229"/>
  <c r="BT68" i="228"/>
  <c r="BT68" i="227"/>
  <c r="BT68" i="226"/>
  <c r="BT68" i="221"/>
  <c r="BT68" i="218"/>
  <c r="BT68" i="215"/>
  <c r="BT68" i="214"/>
  <c r="BT68" i="213"/>
  <c r="BT68" i="212"/>
  <c r="BT68" i="211"/>
  <c r="BT68" i="210"/>
  <c r="BT68" i="205"/>
  <c r="BT68" i="204"/>
  <c r="BT68" i="219"/>
  <c r="BT68" i="217"/>
  <c r="BT68" i="216"/>
  <c r="BT68" i="208"/>
  <c r="BT68" i="206"/>
  <c r="BT68" i="203"/>
  <c r="BT68" i="202"/>
  <c r="BT68" i="201"/>
  <c r="BT68" i="200"/>
  <c r="BT68" i="199"/>
  <c r="BT65" i="249"/>
  <c r="BT65" i="248"/>
  <c r="BT65" i="247"/>
  <c r="BT65" i="246"/>
  <c r="BT65" i="245"/>
  <c r="BT65" i="244"/>
  <c r="BT65" i="243"/>
  <c r="BT65" i="241"/>
  <c r="BT65" i="242"/>
  <c r="BT65" i="240"/>
  <c r="BT65" i="239"/>
  <c r="BT65" i="238"/>
  <c r="BT65" i="237"/>
  <c r="BT65" i="236"/>
  <c r="BT65" i="234"/>
  <c r="BT65" i="233"/>
  <c r="BT65" i="232"/>
  <c r="BT65" i="235"/>
  <c r="BT65" i="231"/>
  <c r="BT65" i="230"/>
  <c r="BT65" i="229"/>
  <c r="BT65" i="227"/>
  <c r="BT65" i="226"/>
  <c r="BT65" i="228"/>
  <c r="BT65" i="225"/>
  <c r="BT65" i="224"/>
  <c r="BT65" i="223"/>
  <c r="BT65" i="222"/>
  <c r="BT65" i="221"/>
  <c r="BT65" i="220"/>
  <c r="BT65" i="219"/>
  <c r="BT65" i="217"/>
  <c r="BT65" i="208"/>
  <c r="BT65" i="206"/>
  <c r="BT65" i="203"/>
  <c r="BT65" i="218"/>
  <c r="BT65" i="216"/>
  <c r="BT65" i="215"/>
  <c r="BT65" i="214"/>
  <c r="BT65" i="213"/>
  <c r="BT65" i="212"/>
  <c r="BT65" i="211"/>
  <c r="BT65" i="210"/>
  <c r="BT65" i="205"/>
  <c r="BT65" i="204"/>
  <c r="BT65" i="199"/>
  <c r="BT65" i="202"/>
  <c r="BT65" i="201"/>
  <c r="BT65" i="200"/>
  <c r="BS39" i="1"/>
  <c r="BT76" i="249"/>
  <c r="BT76" i="248"/>
  <c r="BT76" i="247"/>
  <c r="BT76" i="246"/>
  <c r="BT76" i="245"/>
  <c r="BT76" i="244"/>
  <c r="BT76" i="243"/>
  <c r="BT76" i="242"/>
  <c r="BT76" i="241"/>
  <c r="BT76" i="240"/>
  <c r="BT76" i="239"/>
  <c r="BT76" i="238"/>
  <c r="BT76" i="237"/>
  <c r="BT76" i="236"/>
  <c r="BT76" i="235"/>
  <c r="BT76" i="234"/>
  <c r="BT76" i="233"/>
  <c r="BT76" i="232"/>
  <c r="BT76" i="225"/>
  <c r="BT76" i="224"/>
  <c r="BT76" i="223"/>
  <c r="BT76" i="222"/>
  <c r="BT76" i="221"/>
  <c r="BT76" i="220"/>
  <c r="BT76" i="231"/>
  <c r="BT76" i="230"/>
  <c r="BT76" i="229"/>
  <c r="BT76" i="228"/>
  <c r="BT76" i="227"/>
  <c r="BT76" i="226"/>
  <c r="BT76" i="218"/>
  <c r="BT76" i="216"/>
  <c r="BT76" i="215"/>
  <c r="BT76" i="214"/>
  <c r="BT76" i="213"/>
  <c r="BT76" i="205"/>
  <c r="BT76" i="204"/>
  <c r="BT76" i="219"/>
  <c r="BT76" i="217"/>
  <c r="BT76" i="212"/>
  <c r="BT76" i="211"/>
  <c r="BT76" i="210"/>
  <c r="BT76" i="208"/>
  <c r="BT76" i="206"/>
  <c r="BT76" i="203"/>
  <c r="BT76" i="202"/>
  <c r="BT76" i="199"/>
  <c r="BT76" i="201"/>
  <c r="BT76" i="200"/>
  <c r="BT73" i="249"/>
  <c r="BT73" i="248"/>
  <c r="BT73" i="247"/>
  <c r="BT73" i="246"/>
  <c r="BT73" i="245"/>
  <c r="BT73" i="244"/>
  <c r="BT73" i="243"/>
  <c r="BT73" i="242"/>
  <c r="BT73" i="241"/>
  <c r="BT73" i="240"/>
  <c r="BT73" i="239"/>
  <c r="BT73" i="238"/>
  <c r="BT73" i="237"/>
  <c r="BT73" i="236"/>
  <c r="BT73" i="235"/>
  <c r="BT73" i="234"/>
  <c r="BT73" i="233"/>
  <c r="BT73" i="232"/>
  <c r="BT73" i="225"/>
  <c r="BT73" i="224"/>
  <c r="BT73" i="223"/>
  <c r="BT73" i="222"/>
  <c r="BT73" i="221"/>
  <c r="BT73" i="220"/>
  <c r="BT73" i="231"/>
  <c r="BT73" i="230"/>
  <c r="BT73" i="229"/>
  <c r="BT73" i="228"/>
  <c r="BT73" i="227"/>
  <c r="BT73" i="226"/>
  <c r="BT73" i="218"/>
  <c r="BT73" i="217"/>
  <c r="BT73" i="216"/>
  <c r="BT73" i="215"/>
  <c r="BT73" i="214"/>
  <c r="BT73" i="213"/>
  <c r="BT73" i="205"/>
  <c r="BT73" i="204"/>
  <c r="BT73" i="219"/>
  <c r="BT73" i="212"/>
  <c r="BT73" i="211"/>
  <c r="BT73" i="210"/>
  <c r="BT73" i="208"/>
  <c r="BT73" i="206"/>
  <c r="BT73" i="203"/>
  <c r="BT73" i="202"/>
  <c r="BT73" i="199"/>
  <c r="BT73" i="201"/>
  <c r="BT73" i="200"/>
  <c r="CA75" i="66"/>
  <c r="CA59" i="66"/>
  <c r="BX19" i="1"/>
  <c r="CA74" i="66"/>
  <c r="BX35" i="1"/>
  <c r="CA58" i="66"/>
  <c r="CA67" i="66"/>
  <c r="BX34" i="1"/>
  <c r="CA51" i="66"/>
  <c r="CA66" i="66"/>
  <c r="BX18" i="1"/>
  <c r="CA50" i="66"/>
  <c r="BT76" i="66"/>
  <c r="BT61" i="66"/>
  <c r="BY61" i="66" s="1"/>
  <c r="BT60" i="66"/>
  <c r="BY60" i="66" s="1"/>
  <c r="BT77" i="66"/>
  <c r="BX77" i="66" s="1"/>
  <c r="BT72" i="66"/>
  <c r="BY72" i="66" s="1"/>
  <c r="BT57" i="66"/>
  <c r="BT73" i="66"/>
  <c r="BY73" i="66" s="1"/>
  <c r="BT56" i="66"/>
  <c r="BX56" i="66" s="1"/>
  <c r="BT68" i="66"/>
  <c r="BX68" i="66" s="1"/>
  <c r="BT53" i="66"/>
  <c r="BX53" i="66" s="1"/>
  <c r="BT69" i="66"/>
  <c r="BX69" i="66" s="1"/>
  <c r="BT52" i="66"/>
  <c r="BT49" i="66"/>
  <c r="BY49" i="66" s="1"/>
  <c r="BT64" i="66"/>
  <c r="BX64" i="66" s="1"/>
  <c r="BT48" i="66"/>
  <c r="BX48" i="66" s="1"/>
  <c r="BT65" i="66"/>
  <c r="BY65" i="66" s="1"/>
  <c r="BY52" i="66"/>
  <c r="CA22" i="66"/>
  <c r="CA30" i="66"/>
  <c r="BX60" i="66"/>
  <c r="CA23" i="66"/>
  <c r="BY77" i="66"/>
  <c r="BY53" i="66"/>
  <c r="CA31" i="66"/>
  <c r="BX72" i="66"/>
  <c r="CA38" i="66"/>
  <c r="BY57" i="66"/>
  <c r="BX76" i="66"/>
  <c r="CA39" i="66"/>
  <c r="BX52" i="66"/>
  <c r="CA15" i="66"/>
  <c r="BY69" i="66"/>
  <c r="BX73" i="66"/>
  <c r="CA14" i="66"/>
  <c r="BX57" i="66"/>
  <c r="BX61" i="66"/>
  <c r="BY76" i="66"/>
  <c r="CE66" i="66" l="1"/>
  <c r="BY68" i="66"/>
  <c r="CF70" i="249"/>
  <c r="CJ70" i="249" s="1"/>
  <c r="CF70" i="248"/>
  <c r="CJ70" i="248" s="1"/>
  <c r="CF70" i="247"/>
  <c r="CJ70" i="247" s="1"/>
  <c r="CF70" i="246"/>
  <c r="CJ70" i="246" s="1"/>
  <c r="CF70" i="245"/>
  <c r="CJ70" i="245" s="1"/>
  <c r="CF70" i="244"/>
  <c r="CJ70" i="244" s="1"/>
  <c r="CF70" i="243"/>
  <c r="CJ70" i="243" s="1"/>
  <c r="CF70" i="242"/>
  <c r="CJ70" i="242" s="1"/>
  <c r="CF70" i="241"/>
  <c r="CJ70" i="241" s="1"/>
  <c r="CF70" i="240"/>
  <c r="CJ70" i="240" s="1"/>
  <c r="CF70" i="239"/>
  <c r="CJ70" i="239" s="1"/>
  <c r="CF70" i="238"/>
  <c r="CJ70" i="238" s="1"/>
  <c r="CF70" i="237"/>
  <c r="CJ70" i="237" s="1"/>
  <c r="CF70" i="235"/>
  <c r="CJ70" i="235" s="1"/>
  <c r="CF70" i="234"/>
  <c r="CJ70" i="234" s="1"/>
  <c r="CF70" i="233"/>
  <c r="CJ70" i="233" s="1"/>
  <c r="CF70" i="232"/>
  <c r="CJ70" i="232" s="1"/>
  <c r="CF70" i="236"/>
  <c r="CJ70" i="236" s="1"/>
  <c r="CF70" i="231"/>
  <c r="CJ70" i="231" s="1"/>
  <c r="CF70" i="230"/>
  <c r="CJ70" i="230" s="1"/>
  <c r="CF70" i="229"/>
  <c r="CJ70" i="229" s="1"/>
  <c r="CF70" i="228"/>
  <c r="CJ70" i="228" s="1"/>
  <c r="CF70" i="227"/>
  <c r="CJ70" i="227" s="1"/>
  <c r="CF70" i="226"/>
  <c r="CJ70" i="226" s="1"/>
  <c r="CF70" i="225"/>
  <c r="CJ70" i="225" s="1"/>
  <c r="CF70" i="224"/>
  <c r="CJ70" i="224" s="1"/>
  <c r="CF70" i="223"/>
  <c r="CJ70" i="223" s="1"/>
  <c r="CF70" i="222"/>
  <c r="CJ70" i="222" s="1"/>
  <c r="CF70" i="221"/>
  <c r="CJ70" i="221" s="1"/>
  <c r="CF70" i="220"/>
  <c r="CJ70" i="220" s="1"/>
  <c r="CF70" i="219"/>
  <c r="CJ70" i="219" s="1"/>
  <c r="CF70" i="216"/>
  <c r="CJ70" i="216" s="1"/>
  <c r="CF70" i="208"/>
  <c r="CJ70" i="208" s="1"/>
  <c r="CF70" i="206"/>
  <c r="CJ70" i="206" s="1"/>
  <c r="CF70" i="203"/>
  <c r="CJ70" i="203" s="1"/>
  <c r="CF70" i="218"/>
  <c r="CJ70" i="218" s="1"/>
  <c r="CF70" i="217"/>
  <c r="CJ70" i="217" s="1"/>
  <c r="CF70" i="215"/>
  <c r="CJ70" i="215" s="1"/>
  <c r="CF70" i="214"/>
  <c r="CJ70" i="214" s="1"/>
  <c r="CF70" i="213"/>
  <c r="CJ70" i="213" s="1"/>
  <c r="CF70" i="212"/>
  <c r="CJ70" i="212" s="1"/>
  <c r="CF70" i="211"/>
  <c r="CJ70" i="211" s="1"/>
  <c r="CF70" i="210"/>
  <c r="CJ70" i="210" s="1"/>
  <c r="CF70" i="205"/>
  <c r="CJ70" i="205" s="1"/>
  <c r="CF70" i="204"/>
  <c r="CJ70" i="204" s="1"/>
  <c r="CF70" i="199"/>
  <c r="CJ70" i="199" s="1"/>
  <c r="CF70" i="202"/>
  <c r="CJ70" i="202" s="1"/>
  <c r="CF70" i="201"/>
  <c r="CJ70" i="201" s="1"/>
  <c r="CF70" i="200"/>
  <c r="CJ70" i="200" s="1"/>
  <c r="BX73" i="200"/>
  <c r="BY73" i="200"/>
  <c r="BX73" i="199"/>
  <c r="BY73" i="199"/>
  <c r="BX73" i="203"/>
  <c r="BY73" i="203"/>
  <c r="BX73" i="208"/>
  <c r="BY73" i="208"/>
  <c r="BY73" i="211"/>
  <c r="BX73" i="211"/>
  <c r="BX73" i="219"/>
  <c r="BY73" i="219"/>
  <c r="BX73" i="205"/>
  <c r="BY73" i="205"/>
  <c r="BY73" i="214"/>
  <c r="BX73" i="214"/>
  <c r="BX73" i="216"/>
  <c r="BY73" i="216"/>
  <c r="BX73" i="218"/>
  <c r="BY73" i="218"/>
  <c r="BY73" i="227"/>
  <c r="BX73" i="227"/>
  <c r="BX73" i="229"/>
  <c r="BY73" i="229"/>
  <c r="BY73" i="231"/>
  <c r="BX73" i="231"/>
  <c r="BX73" i="221"/>
  <c r="BY73" i="221"/>
  <c r="BY73" i="223"/>
  <c r="BX73" i="223"/>
  <c r="BY73" i="225"/>
  <c r="BX73" i="225"/>
  <c r="BY73" i="233"/>
  <c r="BX73" i="233"/>
  <c r="BY73" i="235"/>
  <c r="BX73" i="235"/>
  <c r="BX73" i="237"/>
  <c r="BY73" i="237"/>
  <c r="BX73" i="239"/>
  <c r="BY73" i="239"/>
  <c r="BX73" i="241"/>
  <c r="BY73" i="241"/>
  <c r="BY73" i="243"/>
  <c r="BX73" i="243"/>
  <c r="BY73" i="245"/>
  <c r="BX73" i="245"/>
  <c r="BY73" i="247"/>
  <c r="BX73" i="247"/>
  <c r="BX73" i="249"/>
  <c r="BY73" i="249"/>
  <c r="BX76" i="201"/>
  <c r="BY76" i="201"/>
  <c r="BX76" i="202"/>
  <c r="BY76" i="202"/>
  <c r="BX76" i="206"/>
  <c r="BY76" i="206"/>
  <c r="BY76" i="210"/>
  <c r="BX76" i="210"/>
  <c r="BX76" i="212"/>
  <c r="BY76" i="212"/>
  <c r="BX76" i="219"/>
  <c r="BY76" i="219"/>
  <c r="BX76" i="205"/>
  <c r="BY76" i="205"/>
  <c r="BY76" i="214"/>
  <c r="BX76" i="214"/>
  <c r="BX76" i="216"/>
  <c r="BY76" i="216"/>
  <c r="BY76" i="226"/>
  <c r="BX76" i="226"/>
  <c r="BY76" i="228"/>
  <c r="BX76" i="228"/>
  <c r="BY76" i="230"/>
  <c r="BX76" i="230"/>
  <c r="BY76" i="220"/>
  <c r="BX76" i="220"/>
  <c r="BY76" i="222"/>
  <c r="BX76" i="222"/>
  <c r="BY76" i="224"/>
  <c r="BX76" i="224"/>
  <c r="BX76" i="232"/>
  <c r="BY76" i="232"/>
  <c r="BY76" i="234"/>
  <c r="BX76" i="234"/>
  <c r="BY76" i="236"/>
  <c r="BX76" i="236"/>
  <c r="BX76" i="238"/>
  <c r="BY76" i="238"/>
  <c r="BX76" i="240"/>
  <c r="BY76" i="240"/>
  <c r="BY76" i="242"/>
  <c r="BX76" i="242"/>
  <c r="BY76" i="244"/>
  <c r="BX76" i="244"/>
  <c r="BY76" i="246"/>
  <c r="BX76" i="246"/>
  <c r="BX76" i="248"/>
  <c r="BY76" i="248"/>
  <c r="CA75" i="249"/>
  <c r="CA75" i="248"/>
  <c r="CA75" i="247"/>
  <c r="CA75" i="246"/>
  <c r="CA75" i="245"/>
  <c r="CA75" i="244"/>
  <c r="CA75" i="243"/>
  <c r="CA75" i="242"/>
  <c r="CA75" i="241"/>
  <c r="CA75" i="240"/>
  <c r="CA75" i="239"/>
  <c r="CA75" i="238"/>
  <c r="CA75" i="237"/>
  <c r="CA75" i="236"/>
  <c r="CA75" i="235"/>
  <c r="CA75" i="234"/>
  <c r="CA75" i="233"/>
  <c r="CA75" i="232"/>
  <c r="CA75" i="225"/>
  <c r="CA75" i="224"/>
  <c r="CA75" i="223"/>
  <c r="CA75" i="222"/>
  <c r="CA75" i="221"/>
  <c r="CA75" i="220"/>
  <c r="CA75" i="231"/>
  <c r="CA75" i="230"/>
  <c r="CA75" i="229"/>
  <c r="CA75" i="228"/>
  <c r="CA75" i="227"/>
  <c r="CA75" i="226"/>
  <c r="CA75" i="218"/>
  <c r="CA75" i="216"/>
  <c r="CA75" i="215"/>
  <c r="CA75" i="214"/>
  <c r="CA75" i="213"/>
  <c r="CA75" i="205"/>
  <c r="CA75" i="204"/>
  <c r="CA75" i="219"/>
  <c r="CA75" i="217"/>
  <c r="CA75" i="212"/>
  <c r="CA75" i="211"/>
  <c r="CA75" i="210"/>
  <c r="CA75" i="208"/>
  <c r="CA75" i="206"/>
  <c r="CA75" i="203"/>
  <c r="CA75" i="202"/>
  <c r="CA75" i="199"/>
  <c r="CA75" i="201"/>
  <c r="CA75" i="200"/>
  <c r="BY65" i="201"/>
  <c r="BX65" i="201"/>
  <c r="BY65" i="199"/>
  <c r="BX65" i="199"/>
  <c r="BX65" i="205"/>
  <c r="BY65" i="205"/>
  <c r="BX65" i="211"/>
  <c r="BY65" i="211"/>
  <c r="BX65" i="213"/>
  <c r="BY65" i="213"/>
  <c r="BX65" i="215"/>
  <c r="BY65" i="215"/>
  <c r="BX65" i="218"/>
  <c r="BY65" i="218"/>
  <c r="BX65" i="206"/>
  <c r="BY65" i="206"/>
  <c r="BX65" i="217"/>
  <c r="BY65" i="217"/>
  <c r="BY65" i="220"/>
  <c r="BX65" i="220"/>
  <c r="BY65" i="222"/>
  <c r="BX65" i="222"/>
  <c r="BY65" i="224"/>
  <c r="BX65" i="224"/>
  <c r="BX65" i="228"/>
  <c r="BY65" i="228"/>
  <c r="BX65" i="227"/>
  <c r="BY65" i="227"/>
  <c r="BY65" i="230"/>
  <c r="BX65" i="230"/>
  <c r="BX65" i="235"/>
  <c r="BY65" i="235"/>
  <c r="BY65" i="233"/>
  <c r="BX65" i="233"/>
  <c r="BX65" i="236"/>
  <c r="BY65" i="236"/>
  <c r="BX65" i="238"/>
  <c r="BY65" i="238"/>
  <c r="BY65" i="240"/>
  <c r="BX65" i="240"/>
  <c r="BY65" i="241"/>
  <c r="BX65" i="241"/>
  <c r="BY65" i="244"/>
  <c r="BX65" i="244"/>
  <c r="BY65" i="246"/>
  <c r="BX65" i="246"/>
  <c r="BX65" i="248"/>
  <c r="BY65" i="248"/>
  <c r="BY68" i="199"/>
  <c r="BX68" i="199"/>
  <c r="BX68" i="201"/>
  <c r="BY68" i="201"/>
  <c r="BX68" i="203"/>
  <c r="BY68" i="203"/>
  <c r="BX68" i="208"/>
  <c r="BY68" i="208"/>
  <c r="BX68" i="217"/>
  <c r="BY68" i="217"/>
  <c r="BX68" i="204"/>
  <c r="BY68" i="204"/>
  <c r="BX68" i="210"/>
  <c r="BY68" i="210"/>
  <c r="BY68" i="212"/>
  <c r="BX68" i="212"/>
  <c r="BY68" i="214"/>
  <c r="BX68" i="214"/>
  <c r="BX68" i="218"/>
  <c r="BY68" i="218"/>
  <c r="BY68" i="226"/>
  <c r="BX68" i="226"/>
  <c r="BX68" i="228"/>
  <c r="BY68" i="228"/>
  <c r="BY68" i="230"/>
  <c r="BX68" i="230"/>
  <c r="BY68" i="220"/>
  <c r="BX68" i="220"/>
  <c r="BX68" i="223"/>
  <c r="BY68" i="223"/>
  <c r="BY68" i="225"/>
  <c r="BX68" i="225"/>
  <c r="BY68" i="233"/>
  <c r="BX68" i="233"/>
  <c r="BY68" i="235"/>
  <c r="BX68" i="235"/>
  <c r="BY68" i="237"/>
  <c r="BX68" i="237"/>
  <c r="BX68" i="239"/>
  <c r="BY68" i="239"/>
  <c r="BX68" i="241"/>
  <c r="BY68" i="241"/>
  <c r="BY68" i="243"/>
  <c r="BX68" i="243"/>
  <c r="BY68" i="245"/>
  <c r="BX68" i="245"/>
  <c r="BY68" i="247"/>
  <c r="BX68" i="247"/>
  <c r="BX68" i="249"/>
  <c r="BY68" i="249"/>
  <c r="BX72" i="200"/>
  <c r="BY72" i="200"/>
  <c r="BX72" i="202"/>
  <c r="BY72" i="202"/>
  <c r="BX72" i="204"/>
  <c r="BY72" i="204"/>
  <c r="BY72" i="210"/>
  <c r="BX72" i="210"/>
  <c r="BX72" i="212"/>
  <c r="BY72" i="212"/>
  <c r="BY72" i="214"/>
  <c r="BX72" i="214"/>
  <c r="BX72" i="216"/>
  <c r="BY72" i="216"/>
  <c r="BX72" i="203"/>
  <c r="BY72" i="203"/>
  <c r="BX72" i="208"/>
  <c r="BY72" i="208"/>
  <c r="BX72" i="219"/>
  <c r="BY72" i="219"/>
  <c r="BX72" i="221"/>
  <c r="BY72" i="221"/>
  <c r="BY72" i="223"/>
  <c r="BX72" i="223"/>
  <c r="BY72" i="225"/>
  <c r="BX72" i="225"/>
  <c r="BY72" i="227"/>
  <c r="BX72" i="227"/>
  <c r="BX72" i="229"/>
  <c r="BY72" i="229"/>
  <c r="BY72" i="231"/>
  <c r="BX72" i="231"/>
  <c r="BX72" i="232"/>
  <c r="BY72" i="232"/>
  <c r="BY72" i="234"/>
  <c r="BX72" i="234"/>
  <c r="BY72" i="237"/>
  <c r="BX72" i="237"/>
  <c r="BY72" i="239"/>
  <c r="BX72" i="239"/>
  <c r="BX72" i="241"/>
  <c r="BY72" i="241"/>
  <c r="BY72" i="243"/>
  <c r="BX72" i="243"/>
  <c r="BY72" i="245"/>
  <c r="BX72" i="245"/>
  <c r="BY72" i="247"/>
  <c r="BX72" i="247"/>
  <c r="BY72" i="249"/>
  <c r="BX72" i="249"/>
  <c r="BX69" i="199"/>
  <c r="BY69" i="199"/>
  <c r="BX69" i="201"/>
  <c r="BY69" i="201"/>
  <c r="BX69" i="203"/>
  <c r="BY69" i="203"/>
  <c r="BX69" i="208"/>
  <c r="BY69" i="208"/>
  <c r="BX69" i="219"/>
  <c r="BY69" i="219"/>
  <c r="BX69" i="205"/>
  <c r="BY69" i="205"/>
  <c r="BX69" i="211"/>
  <c r="BY69" i="211"/>
  <c r="BX69" i="213"/>
  <c r="BY69" i="213"/>
  <c r="BX69" i="215"/>
  <c r="BY69" i="215"/>
  <c r="BX69" i="218"/>
  <c r="BY69" i="218"/>
  <c r="BY69" i="227"/>
  <c r="BX69" i="227"/>
  <c r="BX69" i="229"/>
  <c r="BY69" i="229"/>
  <c r="BY69" i="231"/>
  <c r="BX69" i="231"/>
  <c r="BX69" i="221"/>
  <c r="BY69" i="221"/>
  <c r="BX69" i="223"/>
  <c r="BY69" i="223"/>
  <c r="BY69" i="225"/>
  <c r="BX69" i="225"/>
  <c r="BY69" i="233"/>
  <c r="BX69" i="233"/>
  <c r="BX69" i="237"/>
  <c r="BY69" i="237"/>
  <c r="BY69" i="236"/>
  <c r="BX69" i="236"/>
  <c r="BX69" i="239"/>
  <c r="BY69" i="239"/>
  <c r="BX69" i="241"/>
  <c r="BY69" i="241"/>
  <c r="BX69" i="243"/>
  <c r="BY69" i="243"/>
  <c r="BY69" i="245"/>
  <c r="BX69" i="245"/>
  <c r="BY69" i="247"/>
  <c r="BX69" i="247"/>
  <c r="BX69" i="249"/>
  <c r="BY69" i="249"/>
  <c r="BX77" i="201"/>
  <c r="BY77" i="201"/>
  <c r="BX77" i="202"/>
  <c r="BY77" i="202"/>
  <c r="BX77" i="206"/>
  <c r="BY77" i="206"/>
  <c r="BX77" i="210"/>
  <c r="BY77" i="210"/>
  <c r="BX77" i="212"/>
  <c r="BY77" i="212"/>
  <c r="BX77" i="219"/>
  <c r="BY77" i="219"/>
  <c r="BX77" i="205"/>
  <c r="BY77" i="205"/>
  <c r="BY77" i="214"/>
  <c r="BX77" i="214"/>
  <c r="BY77" i="216"/>
  <c r="BX77" i="216"/>
  <c r="BY77" i="226"/>
  <c r="BX77" i="226"/>
  <c r="BX77" i="228"/>
  <c r="BY77" i="228"/>
  <c r="BY77" i="230"/>
  <c r="BX77" i="230"/>
  <c r="BY77" i="220"/>
  <c r="BX77" i="220"/>
  <c r="BY77" i="222"/>
  <c r="BX77" i="222"/>
  <c r="BY77" i="224"/>
  <c r="BX77" i="224"/>
  <c r="BX77" i="232"/>
  <c r="BY77" i="232"/>
  <c r="BY77" i="234"/>
  <c r="BX77" i="234"/>
  <c r="BY77" i="237"/>
  <c r="BX77" i="237"/>
  <c r="BX77" i="238"/>
  <c r="BY77" i="238"/>
  <c r="BY77" i="240"/>
  <c r="BX77" i="240"/>
  <c r="BY77" i="242"/>
  <c r="BX77" i="242"/>
  <c r="BY77" i="244"/>
  <c r="BX77" i="244"/>
  <c r="BY77" i="246"/>
  <c r="BX77" i="246"/>
  <c r="BX77" i="248"/>
  <c r="BY77" i="248"/>
  <c r="BX64" i="200"/>
  <c r="BY64" i="200"/>
  <c r="BX64" i="202"/>
  <c r="BY64" i="202"/>
  <c r="BX64" i="204"/>
  <c r="BY64" i="204"/>
  <c r="BY64" i="210"/>
  <c r="BX64" i="210"/>
  <c r="BY64" i="212"/>
  <c r="BX64" i="212"/>
  <c r="BY64" i="214"/>
  <c r="BX64" i="214"/>
  <c r="BX64" i="216"/>
  <c r="BY64" i="216"/>
  <c r="BX64" i="203"/>
  <c r="BY64" i="203"/>
  <c r="BX64" i="208"/>
  <c r="BY64" i="208"/>
  <c r="BX64" i="219"/>
  <c r="BY64" i="219"/>
  <c r="BX64" i="221"/>
  <c r="BY64" i="221"/>
  <c r="BY64" i="223"/>
  <c r="BX64" i="223"/>
  <c r="BY64" i="225"/>
  <c r="BX64" i="225"/>
  <c r="BY64" i="226"/>
  <c r="BX64" i="226"/>
  <c r="BY64" i="229"/>
  <c r="BX64" i="229"/>
  <c r="BY64" i="231"/>
  <c r="BX64" i="231"/>
  <c r="BY64" i="232"/>
  <c r="BX64" i="232"/>
  <c r="BY64" i="234"/>
  <c r="BX64" i="234"/>
  <c r="BY64" i="237"/>
  <c r="BX64" i="237"/>
  <c r="BX64" i="239"/>
  <c r="BY64" i="239"/>
  <c r="BY64" i="242"/>
  <c r="BX64" i="242"/>
  <c r="BY64" i="243"/>
  <c r="BX64" i="243"/>
  <c r="BY64" i="245"/>
  <c r="BX64" i="245"/>
  <c r="BX64" i="247"/>
  <c r="BY64" i="247"/>
  <c r="BX64" i="249"/>
  <c r="BY64" i="249"/>
  <c r="BX56" i="199"/>
  <c r="BY56" i="199"/>
  <c r="BX56" i="203"/>
  <c r="BY56" i="203"/>
  <c r="BY56" i="201"/>
  <c r="BX56" i="201"/>
  <c r="BX56" i="205"/>
  <c r="BY56" i="205"/>
  <c r="BY56" i="214"/>
  <c r="BX56" i="214"/>
  <c r="BX56" i="218"/>
  <c r="BY56" i="218"/>
  <c r="BX56" i="208"/>
  <c r="BY56" i="208"/>
  <c r="BX56" i="211"/>
  <c r="BY56" i="211"/>
  <c r="BY56" i="215"/>
  <c r="BX56" i="215"/>
  <c r="BX56" i="219"/>
  <c r="BY56" i="219"/>
  <c r="BY56" i="221"/>
  <c r="BX56" i="221"/>
  <c r="BY56" i="223"/>
  <c r="BX56" i="223"/>
  <c r="BY56" i="225"/>
  <c r="BX56" i="225"/>
  <c r="BY56" i="226"/>
  <c r="BX56" i="226"/>
  <c r="BY56" i="229"/>
  <c r="BX56" i="229"/>
  <c r="BY56" i="231"/>
  <c r="BX56" i="231"/>
  <c r="BX56" i="232"/>
  <c r="BY56" i="232"/>
  <c r="BY56" i="234"/>
  <c r="BX56" i="234"/>
  <c r="BY56" i="237"/>
  <c r="BX56" i="237"/>
  <c r="BX56" i="239"/>
  <c r="BY56" i="239"/>
  <c r="BY56" i="242"/>
  <c r="BX56" i="242"/>
  <c r="BY56" i="241"/>
  <c r="BX56" i="241"/>
  <c r="BY56" i="245"/>
  <c r="BX56" i="245"/>
  <c r="BY56" i="247"/>
  <c r="BX56" i="247"/>
  <c r="BX56" i="249"/>
  <c r="BY56" i="249"/>
  <c r="BY61" i="199"/>
  <c r="BX61" i="199"/>
  <c r="BX61" i="203"/>
  <c r="BY61" i="203"/>
  <c r="BY61" i="201"/>
  <c r="BX61" i="201"/>
  <c r="BX61" i="205"/>
  <c r="BY61" i="205"/>
  <c r="BY61" i="214"/>
  <c r="BX61" i="214"/>
  <c r="BY61" i="216"/>
  <c r="BX61" i="216"/>
  <c r="BX61" i="206"/>
  <c r="BY61" i="206"/>
  <c r="BY61" i="210"/>
  <c r="BX61" i="210"/>
  <c r="BY61" i="212"/>
  <c r="BX61" i="212"/>
  <c r="BX61" i="219"/>
  <c r="BY61" i="219"/>
  <c r="BY61" i="221"/>
  <c r="BX61" i="221"/>
  <c r="BX61" i="223"/>
  <c r="BY61" i="223"/>
  <c r="BY61" i="225"/>
  <c r="BX61" i="225"/>
  <c r="BY61" i="226"/>
  <c r="BX61" i="226"/>
  <c r="BX61" i="229"/>
  <c r="BY61" i="229"/>
  <c r="BY61" i="231"/>
  <c r="BX61" i="231"/>
  <c r="BY61" i="233"/>
  <c r="BX61" i="233"/>
  <c r="BY61" i="235"/>
  <c r="BX61" i="235"/>
  <c r="BX61" i="237"/>
  <c r="BY61" i="237"/>
  <c r="BX61" i="239"/>
  <c r="BY61" i="239"/>
  <c r="BY61" i="242"/>
  <c r="BX61" i="242"/>
  <c r="BY61" i="241"/>
  <c r="BX61" i="241"/>
  <c r="BY61" i="245"/>
  <c r="BX61" i="245"/>
  <c r="BY61" i="247"/>
  <c r="BX61" i="247"/>
  <c r="BX61" i="249"/>
  <c r="BY61" i="249"/>
  <c r="BX48" i="201"/>
  <c r="BY48" i="201"/>
  <c r="BY48" i="203"/>
  <c r="BX48" i="203"/>
  <c r="BY48" i="204"/>
  <c r="BX48" i="204"/>
  <c r="BX48" i="210"/>
  <c r="BY48" i="210"/>
  <c r="BX48" i="212"/>
  <c r="BY48" i="212"/>
  <c r="BY48" i="214"/>
  <c r="BX48" i="214"/>
  <c r="BX48" i="217"/>
  <c r="BY48" i="217"/>
  <c r="BY48" i="206"/>
  <c r="BX48" i="206"/>
  <c r="BY48" i="215"/>
  <c r="BX48" i="215"/>
  <c r="BY48" i="220"/>
  <c r="BX48" i="220"/>
  <c r="BY48" i="222"/>
  <c r="BX48" i="222"/>
  <c r="BY48" i="224"/>
  <c r="BX48" i="224"/>
  <c r="BY48" i="228"/>
  <c r="BX48" i="228"/>
  <c r="BY48" i="227"/>
  <c r="BX48" i="227"/>
  <c r="BY48" i="230"/>
  <c r="BX48" i="230"/>
  <c r="BY48" i="232"/>
  <c r="BX48" i="232"/>
  <c r="BY48" i="234"/>
  <c r="BX48" i="234"/>
  <c r="BY48" i="236"/>
  <c r="BX48" i="236"/>
  <c r="BY48" i="238"/>
  <c r="BX48" i="238"/>
  <c r="BY48" i="240"/>
  <c r="BX48" i="240"/>
  <c r="BY48" i="243"/>
  <c r="BX48" i="243"/>
  <c r="BY48" i="244"/>
  <c r="BX48" i="244"/>
  <c r="BY48" i="246"/>
  <c r="BX48" i="246"/>
  <c r="BY48" i="248"/>
  <c r="BX48" i="248"/>
  <c r="CA50" i="249"/>
  <c r="CA50" i="248"/>
  <c r="CA50" i="247"/>
  <c r="CA50" i="246"/>
  <c r="CA50" i="245"/>
  <c r="CA50" i="244"/>
  <c r="CA50" i="241"/>
  <c r="CA50" i="243"/>
  <c r="CA50" i="242"/>
  <c r="CA50" i="240"/>
  <c r="CA50" i="239"/>
  <c r="CA50" i="238"/>
  <c r="CA50" i="237"/>
  <c r="CA50" i="236"/>
  <c r="CA50" i="234"/>
  <c r="CA50" i="233"/>
  <c r="CA50" i="232"/>
  <c r="CA50" i="235"/>
  <c r="CA50" i="231"/>
  <c r="CA50" i="230"/>
  <c r="CA50" i="229"/>
  <c r="CA50" i="227"/>
  <c r="CA50" i="226"/>
  <c r="CA50" i="228"/>
  <c r="CA50" i="225"/>
  <c r="CA50" i="224"/>
  <c r="CA50" i="223"/>
  <c r="CA50" i="222"/>
  <c r="CA50" i="221"/>
  <c r="CA50" i="220"/>
  <c r="CA50" i="219"/>
  <c r="CA50" i="215"/>
  <c r="CA50" i="208"/>
  <c r="CA50" i="206"/>
  <c r="CA50" i="218"/>
  <c r="CA50" i="217"/>
  <c r="CA50" i="216"/>
  <c r="CA50" i="214"/>
  <c r="CA50" i="213"/>
  <c r="CA50" i="212"/>
  <c r="CA50" i="211"/>
  <c r="CA50" i="210"/>
  <c r="CA50" i="205"/>
  <c r="CA50" i="204"/>
  <c r="CA50" i="199"/>
  <c r="CA50" i="203"/>
  <c r="CA50" i="202"/>
  <c r="CA50" i="201"/>
  <c r="CA50" i="200"/>
  <c r="BY53" i="201"/>
  <c r="BX53" i="201"/>
  <c r="BX53" i="202"/>
  <c r="BY53" i="202"/>
  <c r="BX53" i="206"/>
  <c r="BY53" i="206"/>
  <c r="BX53" i="210"/>
  <c r="BY53" i="210"/>
  <c r="BX53" i="212"/>
  <c r="BY53" i="212"/>
  <c r="BX53" i="217"/>
  <c r="BY53" i="217"/>
  <c r="BX53" i="204"/>
  <c r="BY53" i="204"/>
  <c r="BX53" i="213"/>
  <c r="BY53" i="213"/>
  <c r="BY53" i="216"/>
  <c r="BX53" i="216"/>
  <c r="BY53" i="226"/>
  <c r="BX53" i="226"/>
  <c r="BX53" i="229"/>
  <c r="BY53" i="229"/>
  <c r="BY53" i="231"/>
  <c r="BX53" i="231"/>
  <c r="BY53" i="221"/>
  <c r="BX53" i="221"/>
  <c r="BY53" i="223"/>
  <c r="BX53" i="223"/>
  <c r="BY53" i="225"/>
  <c r="BX53" i="225"/>
  <c r="BY53" i="232"/>
  <c r="BX53" i="232"/>
  <c r="BY53" i="234"/>
  <c r="BX53" i="234"/>
  <c r="BY53" i="235"/>
  <c r="BX53" i="235"/>
  <c r="BY53" i="241"/>
  <c r="BX53" i="241"/>
  <c r="BX53" i="239"/>
  <c r="BY53" i="239"/>
  <c r="BY53" i="242"/>
  <c r="BX53" i="242"/>
  <c r="BY53" i="244"/>
  <c r="BX53" i="244"/>
  <c r="BY53" i="246"/>
  <c r="BX53" i="246"/>
  <c r="BY53" i="248"/>
  <c r="BX53" i="248"/>
  <c r="BY57" i="200"/>
  <c r="BX57" i="200"/>
  <c r="BX57" i="199"/>
  <c r="BY57" i="199"/>
  <c r="BX57" i="203"/>
  <c r="BY57" i="203"/>
  <c r="BX57" i="208"/>
  <c r="BY57" i="208"/>
  <c r="BX57" i="211"/>
  <c r="BY57" i="211"/>
  <c r="BX57" i="215"/>
  <c r="BY57" i="215"/>
  <c r="BX57" i="204"/>
  <c r="BY57" i="204"/>
  <c r="BX57" i="213"/>
  <c r="BY57" i="213"/>
  <c r="BY57" i="216"/>
  <c r="BX57" i="216"/>
  <c r="BX57" i="218"/>
  <c r="BY57" i="218"/>
  <c r="BY57" i="227"/>
  <c r="BX57" i="227"/>
  <c r="BY57" i="230"/>
  <c r="BX57" i="230"/>
  <c r="BY57" i="220"/>
  <c r="BX57" i="220"/>
  <c r="BY57" i="222"/>
  <c r="BX57" i="222"/>
  <c r="BY57" i="224"/>
  <c r="BX57" i="224"/>
  <c r="BX57" i="228"/>
  <c r="BY57" i="228"/>
  <c r="BY57" i="233"/>
  <c r="BX57" i="233"/>
  <c r="BY57" i="235"/>
  <c r="BX57" i="235"/>
  <c r="BY57" i="237"/>
  <c r="BX57" i="237"/>
  <c r="BY57" i="238"/>
  <c r="BX57" i="238"/>
  <c r="BY57" i="240"/>
  <c r="BX57" i="240"/>
  <c r="BY57" i="243"/>
  <c r="BX57" i="243"/>
  <c r="BY57" i="245"/>
  <c r="BX57" i="245"/>
  <c r="BY57" i="247"/>
  <c r="BX57" i="247"/>
  <c r="BX57" i="249"/>
  <c r="BY57" i="249"/>
  <c r="BX52" i="201"/>
  <c r="BY52" i="201"/>
  <c r="BX52" i="202"/>
  <c r="BY52" i="202"/>
  <c r="BX52" i="206"/>
  <c r="BY52" i="206"/>
  <c r="BY52" i="210"/>
  <c r="BX52" i="210"/>
  <c r="BX52" i="212"/>
  <c r="BY52" i="212"/>
  <c r="BX52" i="217"/>
  <c r="BY52" i="217"/>
  <c r="BX52" i="204"/>
  <c r="BY52" i="204"/>
  <c r="BX52" i="213"/>
  <c r="BY52" i="213"/>
  <c r="BY52" i="216"/>
  <c r="BX52" i="216"/>
  <c r="BY52" i="226"/>
  <c r="BX52" i="226"/>
  <c r="BX52" i="229"/>
  <c r="BY52" i="229"/>
  <c r="BY52" i="231"/>
  <c r="BX52" i="231"/>
  <c r="BY52" i="221"/>
  <c r="BX52" i="221"/>
  <c r="BY52" i="223"/>
  <c r="BX52" i="223"/>
  <c r="BY52" i="225"/>
  <c r="BX52" i="225"/>
  <c r="BY52" i="232"/>
  <c r="BX52" i="232"/>
  <c r="BY52" i="234"/>
  <c r="BX52" i="234"/>
  <c r="BY52" i="235"/>
  <c r="BX52" i="235"/>
  <c r="BY52" i="241"/>
  <c r="BX52" i="241"/>
  <c r="BX52" i="239"/>
  <c r="BY52" i="239"/>
  <c r="BY52" i="242"/>
  <c r="BX52" i="242"/>
  <c r="BY52" i="244"/>
  <c r="BX52" i="244"/>
  <c r="BY52" i="246"/>
  <c r="BX52" i="246"/>
  <c r="BY52" i="248"/>
  <c r="BX52" i="248"/>
  <c r="CA51" i="249"/>
  <c r="CA51" i="248"/>
  <c r="CA51" i="247"/>
  <c r="CA51" i="246"/>
  <c r="CA51" i="245"/>
  <c r="CA51" i="244"/>
  <c r="CA51" i="243"/>
  <c r="CA51" i="242"/>
  <c r="CA51" i="240"/>
  <c r="CA51" i="239"/>
  <c r="CA51" i="238"/>
  <c r="CA51" i="241"/>
  <c r="CA51" i="236"/>
  <c r="CA51" i="235"/>
  <c r="CA51" i="237"/>
  <c r="CA51" i="234"/>
  <c r="CA51" i="233"/>
  <c r="CA51" i="232"/>
  <c r="CA51" i="228"/>
  <c r="CA51" i="225"/>
  <c r="CA51" i="224"/>
  <c r="CA51" i="223"/>
  <c r="CA51" i="222"/>
  <c r="CA51" i="221"/>
  <c r="CA51" i="220"/>
  <c r="CA51" i="231"/>
  <c r="CA51" i="230"/>
  <c r="CA51" i="229"/>
  <c r="CA51" i="227"/>
  <c r="CA51" i="226"/>
  <c r="CA51" i="218"/>
  <c r="CA51" i="216"/>
  <c r="CA51" i="214"/>
  <c r="CA51" i="213"/>
  <c r="CA51" i="205"/>
  <c r="CA51" i="204"/>
  <c r="CA51" i="219"/>
  <c r="CA51" i="217"/>
  <c r="CA51" i="215"/>
  <c r="CA51" i="212"/>
  <c r="CA51" i="211"/>
  <c r="CA51" i="210"/>
  <c r="CA51" i="208"/>
  <c r="CA51" i="206"/>
  <c r="CA51" i="203"/>
  <c r="CA51" i="202"/>
  <c r="CA51" i="199"/>
  <c r="CA51" i="201"/>
  <c r="CA51" i="200"/>
  <c r="BY60" i="201"/>
  <c r="BX60" i="201"/>
  <c r="BX60" i="202"/>
  <c r="BY60" i="202"/>
  <c r="BY60" i="206"/>
  <c r="BX60" i="206"/>
  <c r="BX60" i="210"/>
  <c r="BY60" i="210"/>
  <c r="BY60" i="212"/>
  <c r="BX60" i="212"/>
  <c r="BX60" i="204"/>
  <c r="BY60" i="204"/>
  <c r="BX60" i="213"/>
  <c r="BY60" i="213"/>
  <c r="BX60" i="215"/>
  <c r="BY60" i="215"/>
  <c r="BX60" i="217"/>
  <c r="BY60" i="217"/>
  <c r="BY60" i="226"/>
  <c r="BX60" i="226"/>
  <c r="BX60" i="229"/>
  <c r="BY60" i="229"/>
  <c r="BY60" i="231"/>
  <c r="BX60" i="231"/>
  <c r="BX60" i="221"/>
  <c r="BY60" i="221"/>
  <c r="BY60" i="223"/>
  <c r="BX60" i="223"/>
  <c r="BY60" i="225"/>
  <c r="BX60" i="225"/>
  <c r="BY60" i="232"/>
  <c r="BX60" i="232"/>
  <c r="BY60" i="234"/>
  <c r="BX60" i="234"/>
  <c r="BY60" i="235"/>
  <c r="BX60" i="235"/>
  <c r="BY60" i="241"/>
  <c r="BX60" i="241"/>
  <c r="BX60" i="239"/>
  <c r="BY60" i="239"/>
  <c r="BY60" i="242"/>
  <c r="BX60" i="242"/>
  <c r="BY60" i="244"/>
  <c r="BX60" i="244"/>
  <c r="BY60" i="246"/>
  <c r="BX60" i="246"/>
  <c r="BY60" i="248"/>
  <c r="BX60" i="248"/>
  <c r="CA59" i="249"/>
  <c r="CA59" i="248"/>
  <c r="CA59" i="247"/>
  <c r="CA59" i="246"/>
  <c r="CA59" i="245"/>
  <c r="CA59" i="244"/>
  <c r="CA59" i="243"/>
  <c r="CA59" i="242"/>
  <c r="CA59" i="240"/>
  <c r="CA59" i="239"/>
  <c r="CA59" i="238"/>
  <c r="CA59" i="241"/>
  <c r="CA59" i="236"/>
  <c r="CA59" i="237"/>
  <c r="CA59" i="235"/>
  <c r="CA59" i="234"/>
  <c r="CA59" i="233"/>
  <c r="CA59" i="232"/>
  <c r="CA59" i="228"/>
  <c r="CA59" i="225"/>
  <c r="CA59" i="224"/>
  <c r="CA59" i="223"/>
  <c r="CA59" i="222"/>
  <c r="CA59" i="221"/>
  <c r="CA59" i="220"/>
  <c r="CA59" i="231"/>
  <c r="CA59" i="230"/>
  <c r="CA59" i="229"/>
  <c r="CA59" i="227"/>
  <c r="CA59" i="226"/>
  <c r="CA59" i="218"/>
  <c r="CA59" i="217"/>
  <c r="CA59" i="216"/>
  <c r="CA59" i="215"/>
  <c r="CA59" i="214"/>
  <c r="CA59" i="213"/>
  <c r="CA59" i="205"/>
  <c r="CA59" i="204"/>
  <c r="CA59" i="219"/>
  <c r="CA59" i="212"/>
  <c r="CA59" i="211"/>
  <c r="CA59" i="210"/>
  <c r="CA59" i="208"/>
  <c r="CA59" i="206"/>
  <c r="CA59" i="203"/>
  <c r="CA59" i="202"/>
  <c r="CA59" i="199"/>
  <c r="CA59" i="201"/>
  <c r="CA59" i="200"/>
  <c r="BX49" i="200"/>
  <c r="BY49" i="200"/>
  <c r="BY49" i="202"/>
  <c r="BX49" i="202"/>
  <c r="BX49" i="206"/>
  <c r="BY49" i="206"/>
  <c r="BY49" i="215"/>
  <c r="BX49" i="215"/>
  <c r="BX49" i="219"/>
  <c r="BY49" i="219"/>
  <c r="BX49" i="205"/>
  <c r="BY49" i="205"/>
  <c r="BX49" i="211"/>
  <c r="BY49" i="211"/>
  <c r="BX49" i="213"/>
  <c r="BY49" i="213"/>
  <c r="BY49" i="216"/>
  <c r="BX49" i="216"/>
  <c r="BY49" i="226"/>
  <c r="BX49" i="226"/>
  <c r="BX49" i="229"/>
  <c r="BY49" i="229"/>
  <c r="BY49" i="231"/>
  <c r="BX49" i="231"/>
  <c r="BY49" i="220"/>
  <c r="BX49" i="220"/>
  <c r="BY49" i="222"/>
  <c r="BX49" i="222"/>
  <c r="BY49" i="224"/>
  <c r="BX49" i="224"/>
  <c r="BY49" i="228"/>
  <c r="BX49" i="228"/>
  <c r="BY49" i="234"/>
  <c r="BX49" i="234"/>
  <c r="BY49" i="237"/>
  <c r="BX49" i="237"/>
  <c r="BY49" i="241"/>
  <c r="BX49" i="241"/>
  <c r="BX49" i="239"/>
  <c r="BY49" i="239"/>
  <c r="BY49" i="242"/>
  <c r="BX49" i="242"/>
  <c r="BY49" i="244"/>
  <c r="BX49" i="244"/>
  <c r="BY49" i="246"/>
  <c r="BX49" i="246"/>
  <c r="BY49" i="248"/>
  <c r="BX49" i="248"/>
  <c r="CF54" i="249"/>
  <c r="CJ54" i="249" s="1"/>
  <c r="CF54" i="248"/>
  <c r="CJ54" i="248" s="1"/>
  <c r="CF54" i="247"/>
  <c r="CJ54" i="247" s="1"/>
  <c r="CF54" i="246"/>
  <c r="CJ54" i="246" s="1"/>
  <c r="CF54" i="245"/>
  <c r="CJ54" i="245" s="1"/>
  <c r="CF54" i="244"/>
  <c r="CJ54" i="244" s="1"/>
  <c r="CF54" i="243"/>
  <c r="CJ54" i="243" s="1"/>
  <c r="CF54" i="242"/>
  <c r="CJ54" i="242" s="1"/>
  <c r="CF54" i="240"/>
  <c r="CJ54" i="240" s="1"/>
  <c r="CF54" i="239"/>
  <c r="CJ54" i="239" s="1"/>
  <c r="CF54" i="238"/>
  <c r="CJ54" i="238" s="1"/>
  <c r="CF54" i="241"/>
  <c r="CJ54" i="241" s="1"/>
  <c r="CF54" i="236"/>
  <c r="CJ54" i="236" s="1"/>
  <c r="CF54" i="235"/>
  <c r="CJ54" i="235" s="1"/>
  <c r="CF54" i="237"/>
  <c r="CJ54" i="237" s="1"/>
  <c r="CF54" i="234"/>
  <c r="CJ54" i="234" s="1"/>
  <c r="CF54" i="233"/>
  <c r="CJ54" i="233" s="1"/>
  <c r="CF54" i="232"/>
  <c r="CJ54" i="232" s="1"/>
  <c r="CF54" i="228"/>
  <c r="CJ54" i="228" s="1"/>
  <c r="CF54" i="225"/>
  <c r="CJ54" i="225" s="1"/>
  <c r="CF54" i="224"/>
  <c r="CJ54" i="224" s="1"/>
  <c r="CF54" i="223"/>
  <c r="CJ54" i="223" s="1"/>
  <c r="CF54" i="222"/>
  <c r="CJ54" i="222" s="1"/>
  <c r="CF54" i="221"/>
  <c r="CJ54" i="221" s="1"/>
  <c r="CF54" i="220"/>
  <c r="CJ54" i="220" s="1"/>
  <c r="CF54" i="231"/>
  <c r="CJ54" i="231" s="1"/>
  <c r="CF54" i="230"/>
  <c r="CJ54" i="230" s="1"/>
  <c r="CF54" i="229"/>
  <c r="CJ54" i="229" s="1"/>
  <c r="CF54" i="227"/>
  <c r="CJ54" i="227" s="1"/>
  <c r="CF54" i="226"/>
  <c r="CJ54" i="226" s="1"/>
  <c r="CF54" i="218"/>
  <c r="CJ54" i="218" s="1"/>
  <c r="CF54" i="216"/>
  <c r="CJ54" i="216" s="1"/>
  <c r="CF54" i="214"/>
  <c r="CJ54" i="214" s="1"/>
  <c r="CF54" i="213"/>
  <c r="CJ54" i="213" s="1"/>
  <c r="CF54" i="205"/>
  <c r="CJ54" i="205" s="1"/>
  <c r="CF54" i="204"/>
  <c r="CJ54" i="204" s="1"/>
  <c r="CF54" i="219"/>
  <c r="CJ54" i="219" s="1"/>
  <c r="CF54" i="217"/>
  <c r="CJ54" i="217" s="1"/>
  <c r="CF54" i="215"/>
  <c r="CJ54" i="215" s="1"/>
  <c r="CF54" i="212"/>
  <c r="CJ54" i="212" s="1"/>
  <c r="CF54" i="211"/>
  <c r="CJ54" i="211" s="1"/>
  <c r="CF54" i="210"/>
  <c r="CJ54" i="210" s="1"/>
  <c r="CF54" i="208"/>
  <c r="CJ54" i="208" s="1"/>
  <c r="CF54" i="206"/>
  <c r="CJ54" i="206" s="1"/>
  <c r="CF54" i="203"/>
  <c r="CJ54" i="203" s="1"/>
  <c r="CF54" i="202"/>
  <c r="CJ54" i="202" s="1"/>
  <c r="CF54" i="199"/>
  <c r="CJ54" i="199" s="1"/>
  <c r="CF54" i="201"/>
  <c r="CJ54" i="201" s="1"/>
  <c r="CF54" i="200"/>
  <c r="CJ54" i="200" s="1"/>
  <c r="CF71" i="249"/>
  <c r="CJ71" i="249" s="1"/>
  <c r="CF71" i="248"/>
  <c r="CJ71" i="248" s="1"/>
  <c r="CF71" i="247"/>
  <c r="CJ71" i="247" s="1"/>
  <c r="CF71" i="246"/>
  <c r="CJ71" i="246" s="1"/>
  <c r="CF71" i="245"/>
  <c r="CJ71" i="245" s="1"/>
  <c r="CF71" i="244"/>
  <c r="CJ71" i="244" s="1"/>
  <c r="CF71" i="243"/>
  <c r="CJ71" i="243" s="1"/>
  <c r="CF71" i="242"/>
  <c r="CJ71" i="242" s="1"/>
  <c r="CF71" i="241"/>
  <c r="CJ71" i="241" s="1"/>
  <c r="CF71" i="240"/>
  <c r="CJ71" i="240" s="1"/>
  <c r="CF71" i="239"/>
  <c r="CJ71" i="239" s="1"/>
  <c r="CF71" i="238"/>
  <c r="CJ71" i="238" s="1"/>
  <c r="CF71" i="237"/>
  <c r="CJ71" i="237" s="1"/>
  <c r="CF71" i="236"/>
  <c r="CJ71" i="236" s="1"/>
  <c r="CF71" i="235"/>
  <c r="CJ71" i="235" s="1"/>
  <c r="CF71" i="234"/>
  <c r="CJ71" i="234" s="1"/>
  <c r="CF71" i="233"/>
  <c r="CJ71" i="233" s="1"/>
  <c r="CF71" i="232"/>
  <c r="CJ71" i="232" s="1"/>
  <c r="CF71" i="225"/>
  <c r="CJ71" i="225" s="1"/>
  <c r="CF71" i="224"/>
  <c r="CJ71" i="224" s="1"/>
  <c r="CF71" i="223"/>
  <c r="CJ71" i="223" s="1"/>
  <c r="CF71" i="222"/>
  <c r="CJ71" i="222" s="1"/>
  <c r="CF71" i="221"/>
  <c r="CJ71" i="221" s="1"/>
  <c r="CF71" i="220"/>
  <c r="CJ71" i="220" s="1"/>
  <c r="CF71" i="231"/>
  <c r="CJ71" i="231" s="1"/>
  <c r="CF71" i="230"/>
  <c r="CJ71" i="230" s="1"/>
  <c r="CF71" i="229"/>
  <c r="CJ71" i="229" s="1"/>
  <c r="CF71" i="228"/>
  <c r="CJ71" i="228" s="1"/>
  <c r="CF71" i="227"/>
  <c r="CJ71" i="227" s="1"/>
  <c r="CF71" i="226"/>
  <c r="CJ71" i="226" s="1"/>
  <c r="CF71" i="219"/>
  <c r="CJ71" i="219" s="1"/>
  <c r="CF71" i="218"/>
  <c r="CJ71" i="218" s="1"/>
  <c r="CF71" i="216"/>
  <c r="CJ71" i="216" s="1"/>
  <c r="CF71" i="215"/>
  <c r="CJ71" i="215" s="1"/>
  <c r="CF71" i="214"/>
  <c r="CJ71" i="214" s="1"/>
  <c r="CF71" i="213"/>
  <c r="CJ71" i="213" s="1"/>
  <c r="CF71" i="212"/>
  <c r="CJ71" i="212" s="1"/>
  <c r="CF71" i="211"/>
  <c r="CJ71" i="211" s="1"/>
  <c r="CF71" i="210"/>
  <c r="CJ71" i="210" s="1"/>
  <c r="CF71" i="205"/>
  <c r="CJ71" i="205" s="1"/>
  <c r="CF71" i="204"/>
  <c r="CJ71" i="204" s="1"/>
  <c r="CF71" i="217"/>
  <c r="CJ71" i="217" s="1"/>
  <c r="CF71" i="208"/>
  <c r="CJ71" i="208" s="1"/>
  <c r="CF71" i="206"/>
  <c r="CJ71" i="206" s="1"/>
  <c r="CF71" i="203"/>
  <c r="CJ71" i="203" s="1"/>
  <c r="CF71" i="202"/>
  <c r="CJ71" i="202" s="1"/>
  <c r="CF71" i="201"/>
  <c r="CJ71" i="201" s="1"/>
  <c r="CF71" i="200"/>
  <c r="CJ71" i="200" s="1"/>
  <c r="CF71" i="199"/>
  <c r="CJ71" i="199" s="1"/>
  <c r="CF55" i="249"/>
  <c r="CJ55" i="249" s="1"/>
  <c r="CF55" i="248"/>
  <c r="CJ55" i="248" s="1"/>
  <c r="CF55" i="247"/>
  <c r="CJ55" i="247" s="1"/>
  <c r="CF55" i="246"/>
  <c r="CJ55" i="246" s="1"/>
  <c r="CF55" i="245"/>
  <c r="CJ55" i="245" s="1"/>
  <c r="CF55" i="244"/>
  <c r="CJ55" i="244" s="1"/>
  <c r="CF55" i="243"/>
  <c r="CJ55" i="243" s="1"/>
  <c r="CF55" i="242"/>
  <c r="CJ55" i="242" s="1"/>
  <c r="CF55" i="240"/>
  <c r="CJ55" i="240" s="1"/>
  <c r="CF55" i="239"/>
  <c r="CJ55" i="239" s="1"/>
  <c r="CF55" i="238"/>
  <c r="CJ55" i="238" s="1"/>
  <c r="CF55" i="241"/>
  <c r="CJ55" i="241" s="1"/>
  <c r="CF55" i="236"/>
  <c r="CJ55" i="236" s="1"/>
  <c r="CF55" i="235"/>
  <c r="CJ55" i="235" s="1"/>
  <c r="CF55" i="237"/>
  <c r="CJ55" i="237" s="1"/>
  <c r="CF55" i="234"/>
  <c r="CJ55" i="234" s="1"/>
  <c r="CF55" i="233"/>
  <c r="CJ55" i="233" s="1"/>
  <c r="CF55" i="232"/>
  <c r="CJ55" i="232" s="1"/>
  <c r="CF55" i="228"/>
  <c r="CJ55" i="228" s="1"/>
  <c r="CF55" i="225"/>
  <c r="CJ55" i="225" s="1"/>
  <c r="CF55" i="224"/>
  <c r="CJ55" i="224" s="1"/>
  <c r="CF55" i="223"/>
  <c r="CJ55" i="223" s="1"/>
  <c r="CF55" i="222"/>
  <c r="CJ55" i="222" s="1"/>
  <c r="CF55" i="221"/>
  <c r="CJ55" i="221" s="1"/>
  <c r="CF55" i="220"/>
  <c r="CJ55" i="220" s="1"/>
  <c r="CF55" i="231"/>
  <c r="CJ55" i="231" s="1"/>
  <c r="CF55" i="230"/>
  <c r="CJ55" i="230" s="1"/>
  <c r="CF55" i="229"/>
  <c r="CJ55" i="229" s="1"/>
  <c r="CF55" i="227"/>
  <c r="CJ55" i="227" s="1"/>
  <c r="CF55" i="226"/>
  <c r="CJ55" i="226" s="1"/>
  <c r="CF55" i="218"/>
  <c r="CJ55" i="218" s="1"/>
  <c r="CF55" i="216"/>
  <c r="CJ55" i="216" s="1"/>
  <c r="CF55" i="214"/>
  <c r="CJ55" i="214" s="1"/>
  <c r="CF55" i="213"/>
  <c r="CJ55" i="213" s="1"/>
  <c r="CF55" i="205"/>
  <c r="CJ55" i="205" s="1"/>
  <c r="CF55" i="204"/>
  <c r="CJ55" i="204" s="1"/>
  <c r="CF55" i="219"/>
  <c r="CJ55" i="219" s="1"/>
  <c r="CF55" i="217"/>
  <c r="CJ55" i="217" s="1"/>
  <c r="CF55" i="215"/>
  <c r="CJ55" i="215" s="1"/>
  <c r="CF55" i="212"/>
  <c r="CJ55" i="212" s="1"/>
  <c r="CF55" i="211"/>
  <c r="CJ55" i="211" s="1"/>
  <c r="CF55" i="210"/>
  <c r="CJ55" i="210" s="1"/>
  <c r="CF55" i="208"/>
  <c r="CJ55" i="208" s="1"/>
  <c r="CF55" i="206"/>
  <c r="CJ55" i="206" s="1"/>
  <c r="CF55" i="203"/>
  <c r="CJ55" i="203" s="1"/>
  <c r="CF55" i="202"/>
  <c r="CJ55" i="202" s="1"/>
  <c r="CF55" i="199"/>
  <c r="CJ55" i="199" s="1"/>
  <c r="CF55" i="201"/>
  <c r="CJ55" i="201" s="1"/>
  <c r="CF55" i="200"/>
  <c r="CJ55" i="200" s="1"/>
  <c r="BX73" i="201"/>
  <c r="BY73" i="201"/>
  <c r="BX73" i="202"/>
  <c r="BY73" i="202"/>
  <c r="BX73" i="206"/>
  <c r="BY73" i="206"/>
  <c r="BY73" i="210"/>
  <c r="BX73" i="210"/>
  <c r="BX73" i="212"/>
  <c r="BY73" i="212"/>
  <c r="BX73" i="204"/>
  <c r="BY73" i="204"/>
  <c r="BX73" i="213"/>
  <c r="BY73" i="213"/>
  <c r="BX73" i="215"/>
  <c r="BY73" i="215"/>
  <c r="BY73" i="217"/>
  <c r="BX73" i="217"/>
  <c r="BY73" i="226"/>
  <c r="BX73" i="226"/>
  <c r="BX73" i="228"/>
  <c r="BY73" i="228"/>
  <c r="BY73" i="230"/>
  <c r="BX73" i="230"/>
  <c r="BY73" i="220"/>
  <c r="BX73" i="220"/>
  <c r="BY73" i="222"/>
  <c r="BX73" i="222"/>
  <c r="BY73" i="224"/>
  <c r="BX73" i="224"/>
  <c r="BY73" i="232"/>
  <c r="BX73" i="232"/>
  <c r="BY73" i="234"/>
  <c r="BX73" i="234"/>
  <c r="BY73" i="236"/>
  <c r="BX73" i="236"/>
  <c r="BX73" i="238"/>
  <c r="BY73" i="238"/>
  <c r="BY73" i="240"/>
  <c r="BX73" i="240"/>
  <c r="BY73" i="242"/>
  <c r="BX73" i="242"/>
  <c r="BY73" i="244"/>
  <c r="BX73" i="244"/>
  <c r="BY73" i="246"/>
  <c r="BX73" i="246"/>
  <c r="BX73" i="248"/>
  <c r="BY73" i="248"/>
  <c r="BY76" i="200"/>
  <c r="BX76" i="200"/>
  <c r="BY76" i="199"/>
  <c r="BX76" i="199"/>
  <c r="BX76" i="203"/>
  <c r="BY76" i="203"/>
  <c r="BX76" i="208"/>
  <c r="BY76" i="208"/>
  <c r="BY76" i="211"/>
  <c r="BX76" i="211"/>
  <c r="BX76" i="217"/>
  <c r="BY76" i="217"/>
  <c r="BX76" i="204"/>
  <c r="BY76" i="204"/>
  <c r="BX76" i="213"/>
  <c r="BY76" i="213"/>
  <c r="BX76" i="215"/>
  <c r="BY76" i="215"/>
  <c r="BX76" i="218"/>
  <c r="BY76" i="218"/>
  <c r="BY76" i="227"/>
  <c r="BX76" i="227"/>
  <c r="BX76" i="229"/>
  <c r="BY76" i="229"/>
  <c r="BY76" i="231"/>
  <c r="BX76" i="231"/>
  <c r="BY76" i="221"/>
  <c r="BX76" i="221"/>
  <c r="BY76" i="223"/>
  <c r="BX76" i="223"/>
  <c r="BY76" i="225"/>
  <c r="BX76" i="225"/>
  <c r="BY76" i="233"/>
  <c r="BX76" i="233"/>
  <c r="BY76" i="235"/>
  <c r="BX76" i="235"/>
  <c r="BY76" i="237"/>
  <c r="BX76" i="237"/>
  <c r="BY76" i="239"/>
  <c r="BX76" i="239"/>
  <c r="BX76" i="241"/>
  <c r="BY76" i="241"/>
  <c r="BY76" i="243"/>
  <c r="BX76" i="243"/>
  <c r="BY76" i="245"/>
  <c r="BX76" i="245"/>
  <c r="BY76" i="247"/>
  <c r="BX76" i="247"/>
  <c r="BY76" i="249"/>
  <c r="BX76" i="249"/>
  <c r="BY65" i="200"/>
  <c r="BX65" i="200"/>
  <c r="BX65" i="202"/>
  <c r="BY65" i="202"/>
  <c r="BX65" i="204"/>
  <c r="BY65" i="204"/>
  <c r="BX65" i="210"/>
  <c r="BY65" i="210"/>
  <c r="BY65" i="212"/>
  <c r="BX65" i="212"/>
  <c r="BY65" i="214"/>
  <c r="BX65" i="214"/>
  <c r="BX65" i="216"/>
  <c r="BY65" i="216"/>
  <c r="BX65" i="203"/>
  <c r="BY65" i="203"/>
  <c r="BX65" i="208"/>
  <c r="BY65" i="208"/>
  <c r="BX65" i="219"/>
  <c r="BY65" i="219"/>
  <c r="BY65" i="221"/>
  <c r="BX65" i="221"/>
  <c r="BY65" i="223"/>
  <c r="BX65" i="223"/>
  <c r="BY65" i="225"/>
  <c r="BX65" i="225"/>
  <c r="BY65" i="226"/>
  <c r="BX65" i="226"/>
  <c r="BX65" i="229"/>
  <c r="BY65" i="229"/>
  <c r="BY65" i="231"/>
  <c r="BX65" i="231"/>
  <c r="BY65" i="232"/>
  <c r="BX65" i="232"/>
  <c r="BY65" i="234"/>
  <c r="BX65" i="234"/>
  <c r="BY65" i="237"/>
  <c r="BX65" i="237"/>
  <c r="BX65" i="239"/>
  <c r="BY65" i="239"/>
  <c r="BY65" i="242"/>
  <c r="BX65" i="242"/>
  <c r="BY65" i="243"/>
  <c r="BX65" i="243"/>
  <c r="BY65" i="245"/>
  <c r="BX65" i="245"/>
  <c r="BY65" i="247"/>
  <c r="BX65" i="247"/>
  <c r="BX65" i="249"/>
  <c r="BY65" i="249"/>
  <c r="BX68" i="200"/>
  <c r="BY68" i="200"/>
  <c r="BX68" i="202"/>
  <c r="BY68" i="202"/>
  <c r="BX68" i="206"/>
  <c r="BY68" i="206"/>
  <c r="BX68" i="216"/>
  <c r="BY68" i="216"/>
  <c r="BX68" i="219"/>
  <c r="BY68" i="219"/>
  <c r="BX68" i="205"/>
  <c r="BY68" i="205"/>
  <c r="BX68" i="211"/>
  <c r="BY68" i="211"/>
  <c r="BX68" i="213"/>
  <c r="BY68" i="213"/>
  <c r="BX68" i="215"/>
  <c r="BY68" i="215"/>
  <c r="BY68" i="221"/>
  <c r="BX68" i="221"/>
  <c r="BY68" i="227"/>
  <c r="BX68" i="227"/>
  <c r="BX68" i="229"/>
  <c r="BY68" i="229"/>
  <c r="BY68" i="231"/>
  <c r="BX68" i="231"/>
  <c r="BY68" i="222"/>
  <c r="BX68" i="222"/>
  <c r="BY68" i="224"/>
  <c r="BX68" i="224"/>
  <c r="BX68" i="232"/>
  <c r="BY68" i="232"/>
  <c r="BY68" i="234"/>
  <c r="BX68" i="234"/>
  <c r="BX68" i="236"/>
  <c r="BY68" i="236"/>
  <c r="BY68" i="238"/>
  <c r="BX68" i="238"/>
  <c r="BY68" i="240"/>
  <c r="BX68" i="240"/>
  <c r="BY68" i="242"/>
  <c r="BX68" i="242"/>
  <c r="BY68" i="244"/>
  <c r="BX68" i="244"/>
  <c r="BY68" i="246"/>
  <c r="BX68" i="246"/>
  <c r="BX68" i="248"/>
  <c r="BY68" i="248"/>
  <c r="CA67" i="249"/>
  <c r="CA67" i="248"/>
  <c r="CA67" i="247"/>
  <c r="CA67" i="246"/>
  <c r="CA67" i="245"/>
  <c r="CA67" i="244"/>
  <c r="CA67" i="243"/>
  <c r="CA67" i="241"/>
  <c r="CA67" i="242"/>
  <c r="CA67" i="240"/>
  <c r="CA67" i="239"/>
  <c r="CA67" i="238"/>
  <c r="CA67" i="237"/>
  <c r="CA67" i="236"/>
  <c r="CA67" i="235"/>
  <c r="CA67" i="234"/>
  <c r="CA67" i="233"/>
  <c r="CA67" i="232"/>
  <c r="CA67" i="231"/>
  <c r="CA67" i="230"/>
  <c r="CA67" i="229"/>
  <c r="CA67" i="228"/>
  <c r="CA67" i="227"/>
  <c r="CA67" i="226"/>
  <c r="CA67" i="221"/>
  <c r="CA67" i="225"/>
  <c r="CA67" i="224"/>
  <c r="CA67" i="223"/>
  <c r="CA67" i="222"/>
  <c r="CA67" i="220"/>
  <c r="CA67" i="219"/>
  <c r="CA67" i="216"/>
  <c r="CA67" i="208"/>
  <c r="CA67" i="206"/>
  <c r="CA67" i="203"/>
  <c r="CA67" i="218"/>
  <c r="CA67" i="217"/>
  <c r="CA67" i="215"/>
  <c r="CA67" i="214"/>
  <c r="CA67" i="213"/>
  <c r="CA67" i="212"/>
  <c r="CA67" i="211"/>
  <c r="CA67" i="210"/>
  <c r="CA67" i="205"/>
  <c r="CA67" i="204"/>
  <c r="CA67" i="199"/>
  <c r="CA67" i="202"/>
  <c r="CA67" i="201"/>
  <c r="CA67" i="200"/>
  <c r="BX72" i="201"/>
  <c r="BY72" i="201"/>
  <c r="BX72" i="199"/>
  <c r="BY72" i="199"/>
  <c r="BX72" i="205"/>
  <c r="BY72" i="205"/>
  <c r="BY72" i="211"/>
  <c r="BX72" i="211"/>
  <c r="BX72" i="213"/>
  <c r="BY72" i="213"/>
  <c r="BX72" i="215"/>
  <c r="BY72" i="215"/>
  <c r="BX72" i="218"/>
  <c r="BY72" i="218"/>
  <c r="BX72" i="206"/>
  <c r="BY72" i="206"/>
  <c r="BX72" i="217"/>
  <c r="BY72" i="217"/>
  <c r="BY72" i="220"/>
  <c r="BX72" i="220"/>
  <c r="BY72" i="222"/>
  <c r="BX72" i="222"/>
  <c r="BY72" i="224"/>
  <c r="BX72" i="224"/>
  <c r="BY72" i="226"/>
  <c r="BX72" i="226"/>
  <c r="BX72" i="228"/>
  <c r="BY72" i="228"/>
  <c r="BY72" i="230"/>
  <c r="BX72" i="230"/>
  <c r="BY72" i="235"/>
  <c r="BX72" i="235"/>
  <c r="BY72" i="233"/>
  <c r="BX72" i="233"/>
  <c r="BX72" i="236"/>
  <c r="BY72" i="236"/>
  <c r="BX72" i="238"/>
  <c r="BY72" i="238"/>
  <c r="BY72" i="240"/>
  <c r="BX72" i="240"/>
  <c r="BY72" i="242"/>
  <c r="BX72" i="242"/>
  <c r="BY72" i="244"/>
  <c r="BX72" i="244"/>
  <c r="BY72" i="246"/>
  <c r="BX72" i="246"/>
  <c r="BX72" i="248"/>
  <c r="BY72" i="248"/>
  <c r="CA74" i="249"/>
  <c r="CA74" i="248"/>
  <c r="CA74" i="247"/>
  <c r="CA74" i="246"/>
  <c r="CA74" i="245"/>
  <c r="CA74" i="244"/>
  <c r="CA74" i="243"/>
  <c r="CA74" i="242"/>
  <c r="CA74" i="241"/>
  <c r="CA74" i="240"/>
  <c r="CA74" i="239"/>
  <c r="CA74" i="238"/>
  <c r="CA74" i="237"/>
  <c r="CA74" i="236"/>
  <c r="CA74" i="235"/>
  <c r="CA74" i="234"/>
  <c r="CA74" i="233"/>
  <c r="CA74" i="232"/>
  <c r="CA74" i="225"/>
  <c r="CA74" i="224"/>
  <c r="CA74" i="223"/>
  <c r="CA74" i="222"/>
  <c r="CA74" i="221"/>
  <c r="CA74" i="220"/>
  <c r="CA74" i="231"/>
  <c r="CA74" i="230"/>
  <c r="CA74" i="229"/>
  <c r="CA74" i="228"/>
  <c r="CA74" i="227"/>
  <c r="CA74" i="226"/>
  <c r="CA74" i="218"/>
  <c r="CA74" i="216"/>
  <c r="CA74" i="215"/>
  <c r="CA74" i="214"/>
  <c r="CA74" i="213"/>
  <c r="CA74" i="205"/>
  <c r="CA74" i="204"/>
  <c r="CA74" i="219"/>
  <c r="CA74" i="217"/>
  <c r="CA74" i="212"/>
  <c r="CA74" i="211"/>
  <c r="CA74" i="210"/>
  <c r="CA74" i="208"/>
  <c r="CA74" i="206"/>
  <c r="CA74" i="203"/>
  <c r="CA74" i="202"/>
  <c r="CA74" i="199"/>
  <c r="CA74" i="201"/>
  <c r="CA74" i="200"/>
  <c r="BX69" i="200"/>
  <c r="BY69" i="200"/>
  <c r="BX69" i="202"/>
  <c r="BY69" i="202"/>
  <c r="BX69" i="206"/>
  <c r="BY69" i="206"/>
  <c r="BX69" i="217"/>
  <c r="BY69" i="217"/>
  <c r="BX69" i="204"/>
  <c r="BY69" i="204"/>
  <c r="BX69" i="210"/>
  <c r="BY69" i="210"/>
  <c r="BX69" i="212"/>
  <c r="BY69" i="212"/>
  <c r="BY69" i="214"/>
  <c r="BX69" i="214"/>
  <c r="BY69" i="216"/>
  <c r="BX69" i="216"/>
  <c r="BY69" i="226"/>
  <c r="BX69" i="226"/>
  <c r="BX69" i="228"/>
  <c r="BY69" i="228"/>
  <c r="BY69" i="230"/>
  <c r="BX69" i="230"/>
  <c r="BY69" i="220"/>
  <c r="BX69" i="220"/>
  <c r="BY69" i="222"/>
  <c r="BX69" i="222"/>
  <c r="BY69" i="224"/>
  <c r="BX69" i="224"/>
  <c r="BY69" i="232"/>
  <c r="BX69" i="232"/>
  <c r="BY69" i="234"/>
  <c r="BX69" i="234"/>
  <c r="BY69" i="235"/>
  <c r="BX69" i="235"/>
  <c r="BY69" i="238"/>
  <c r="BX69" i="238"/>
  <c r="BY69" i="240"/>
  <c r="BX69" i="240"/>
  <c r="BY69" i="242"/>
  <c r="BX69" i="242"/>
  <c r="BY69" i="244"/>
  <c r="BX69" i="244"/>
  <c r="BY69" i="246"/>
  <c r="BX69" i="246"/>
  <c r="BY69" i="248"/>
  <c r="BX69" i="248"/>
  <c r="BX77" i="200"/>
  <c r="BY77" i="200"/>
  <c r="BX77" i="199"/>
  <c r="BY77" i="199"/>
  <c r="BX77" i="203"/>
  <c r="BY77" i="203"/>
  <c r="BX77" i="208"/>
  <c r="BY77" i="208"/>
  <c r="BX77" i="211"/>
  <c r="BY77" i="211"/>
  <c r="BY77" i="217"/>
  <c r="BX77" i="217"/>
  <c r="BX77" i="204"/>
  <c r="BY77" i="204"/>
  <c r="BX77" i="213"/>
  <c r="BY77" i="213"/>
  <c r="BX77" i="215"/>
  <c r="BY77" i="215"/>
  <c r="BX77" i="218"/>
  <c r="BY77" i="218"/>
  <c r="BY77" i="227"/>
  <c r="BX77" i="227"/>
  <c r="BX77" i="229"/>
  <c r="BY77" i="229"/>
  <c r="BY77" i="231"/>
  <c r="BX77" i="231"/>
  <c r="BX77" i="221"/>
  <c r="BY77" i="221"/>
  <c r="BY77" i="223"/>
  <c r="BX77" i="223"/>
  <c r="BY77" i="225"/>
  <c r="BX77" i="225"/>
  <c r="BY77" i="233"/>
  <c r="BX77" i="233"/>
  <c r="BY77" i="236"/>
  <c r="BX77" i="236"/>
  <c r="BX77" i="235"/>
  <c r="BY77" i="235"/>
  <c r="BX77" i="239"/>
  <c r="BY77" i="239"/>
  <c r="BY77" i="241"/>
  <c r="BX77" i="241"/>
  <c r="BY77" i="243"/>
  <c r="BX77" i="243"/>
  <c r="BY77" i="245"/>
  <c r="BX77" i="245"/>
  <c r="BY77" i="247"/>
  <c r="BX77" i="247"/>
  <c r="BX77" i="249"/>
  <c r="BY77" i="249"/>
  <c r="BX64" i="201"/>
  <c r="BY64" i="201"/>
  <c r="BX64" i="199"/>
  <c r="BY64" i="199"/>
  <c r="BX64" i="205"/>
  <c r="BY64" i="205"/>
  <c r="BX64" i="211"/>
  <c r="BY64" i="211"/>
  <c r="BX64" i="213"/>
  <c r="BY64" i="213"/>
  <c r="BX64" i="215"/>
  <c r="BY64" i="215"/>
  <c r="BX64" i="218"/>
  <c r="BY64" i="218"/>
  <c r="BX64" i="206"/>
  <c r="BY64" i="206"/>
  <c r="BY64" i="217"/>
  <c r="BX64" i="217"/>
  <c r="BY64" i="220"/>
  <c r="BX64" i="220"/>
  <c r="BY64" i="222"/>
  <c r="BX64" i="222"/>
  <c r="BY64" i="224"/>
  <c r="BX64" i="224"/>
  <c r="BX64" i="228"/>
  <c r="BY64" i="228"/>
  <c r="BX64" i="227"/>
  <c r="BY64" i="227"/>
  <c r="BY64" i="230"/>
  <c r="BX64" i="230"/>
  <c r="BY64" i="235"/>
  <c r="BX64" i="235"/>
  <c r="BY64" i="233"/>
  <c r="BX64" i="233"/>
  <c r="BX64" i="236"/>
  <c r="BY64" i="236"/>
  <c r="BX64" i="238"/>
  <c r="BY64" i="238"/>
  <c r="BY64" i="240"/>
  <c r="BX64" i="240"/>
  <c r="BY64" i="241"/>
  <c r="BX64" i="241"/>
  <c r="BY64" i="244"/>
  <c r="BX64" i="244"/>
  <c r="BY64" i="246"/>
  <c r="BX64" i="246"/>
  <c r="BY64" i="248"/>
  <c r="BX64" i="248"/>
  <c r="CA66" i="249"/>
  <c r="CA66" i="248"/>
  <c r="CA66" i="247"/>
  <c r="CA66" i="246"/>
  <c r="CA66" i="245"/>
  <c r="CA66" i="244"/>
  <c r="CA66" i="243"/>
  <c r="CA66" i="242"/>
  <c r="CA66" i="240"/>
  <c r="CA66" i="239"/>
  <c r="CA66" i="238"/>
  <c r="CA66" i="241"/>
  <c r="CA66" i="236"/>
  <c r="CA66" i="237"/>
  <c r="CA66" i="235"/>
  <c r="CA66" i="234"/>
  <c r="CA66" i="233"/>
  <c r="CA66" i="232"/>
  <c r="CA66" i="228"/>
  <c r="CA66" i="225"/>
  <c r="CA66" i="224"/>
  <c r="CA66" i="223"/>
  <c r="CA66" i="222"/>
  <c r="CA66" i="221"/>
  <c r="CA66" i="220"/>
  <c r="CA66" i="231"/>
  <c r="CA66" i="230"/>
  <c r="CA66" i="229"/>
  <c r="CA66" i="227"/>
  <c r="CA66" i="226"/>
  <c r="CA66" i="219"/>
  <c r="CA66" i="218"/>
  <c r="CA66" i="217"/>
  <c r="CA66" i="215"/>
  <c r="CA66" i="214"/>
  <c r="CA66" i="213"/>
  <c r="CA66" i="212"/>
  <c r="CA66" i="211"/>
  <c r="CA66" i="210"/>
  <c r="CA66" i="205"/>
  <c r="CA66" i="204"/>
  <c r="CA66" i="216"/>
  <c r="CA66" i="208"/>
  <c r="CA66" i="206"/>
  <c r="CA66" i="203"/>
  <c r="CA66" i="202"/>
  <c r="CA66" i="201"/>
  <c r="CA66" i="200"/>
  <c r="CA66" i="199"/>
  <c r="BX56" i="202"/>
  <c r="BY56" i="202"/>
  <c r="BX56" i="200"/>
  <c r="BY56" i="200"/>
  <c r="BX56" i="204"/>
  <c r="BY56" i="204"/>
  <c r="BX56" i="213"/>
  <c r="BY56" i="213"/>
  <c r="BY56" i="216"/>
  <c r="BX56" i="216"/>
  <c r="BX56" i="206"/>
  <c r="BY56" i="206"/>
  <c r="BX56" i="210"/>
  <c r="BY56" i="210"/>
  <c r="BY56" i="212"/>
  <c r="BX56" i="212"/>
  <c r="BY56" i="217"/>
  <c r="BX56" i="217"/>
  <c r="BY56" i="220"/>
  <c r="BX56" i="220"/>
  <c r="BY56" i="222"/>
  <c r="BX56" i="222"/>
  <c r="BY56" i="224"/>
  <c r="BX56" i="224"/>
  <c r="BY56" i="228"/>
  <c r="BX56" i="228"/>
  <c r="BY56" i="227"/>
  <c r="BX56" i="227"/>
  <c r="BY56" i="230"/>
  <c r="BX56" i="230"/>
  <c r="BY56" i="235"/>
  <c r="BX56" i="235"/>
  <c r="BY56" i="233"/>
  <c r="BX56" i="233"/>
  <c r="BX56" i="236"/>
  <c r="BY56" i="236"/>
  <c r="BY56" i="238"/>
  <c r="BX56" i="238"/>
  <c r="BY56" i="240"/>
  <c r="BX56" i="240"/>
  <c r="BY56" i="243"/>
  <c r="BX56" i="243"/>
  <c r="BY56" i="244"/>
  <c r="BX56" i="244"/>
  <c r="BY56" i="246"/>
  <c r="BX56" i="246"/>
  <c r="BY56" i="248"/>
  <c r="BX56" i="248"/>
  <c r="CA58" i="249"/>
  <c r="CA58" i="248"/>
  <c r="CA58" i="247"/>
  <c r="CA58" i="246"/>
  <c r="CA58" i="245"/>
  <c r="CA58" i="244"/>
  <c r="CA58" i="241"/>
  <c r="CA58" i="243"/>
  <c r="CA58" i="242"/>
  <c r="CA58" i="240"/>
  <c r="CA58" i="239"/>
  <c r="CA58" i="238"/>
  <c r="CA58" i="237"/>
  <c r="CA58" i="234"/>
  <c r="CA58" i="233"/>
  <c r="CA58" i="232"/>
  <c r="CA58" i="236"/>
  <c r="CA58" i="235"/>
  <c r="CA58" i="231"/>
  <c r="CA58" i="230"/>
  <c r="CA58" i="229"/>
  <c r="CA58" i="227"/>
  <c r="CA58" i="226"/>
  <c r="CA58" i="228"/>
  <c r="CA58" i="225"/>
  <c r="CA58" i="224"/>
  <c r="CA58" i="223"/>
  <c r="CA58" i="222"/>
  <c r="CA58" i="221"/>
  <c r="CA58" i="220"/>
  <c r="CA58" i="219"/>
  <c r="CA58" i="212"/>
  <c r="CA58" i="211"/>
  <c r="CA58" i="210"/>
  <c r="CA58" i="208"/>
  <c r="CA58" i="206"/>
  <c r="CA58" i="218"/>
  <c r="CA58" i="217"/>
  <c r="CA58" i="216"/>
  <c r="CA58" i="215"/>
  <c r="CA58" i="214"/>
  <c r="CA58" i="213"/>
  <c r="CA58" i="205"/>
  <c r="CA58" i="204"/>
  <c r="CA58" i="201"/>
  <c r="CA58" i="200"/>
  <c r="CA58" i="203"/>
  <c r="CA58" i="202"/>
  <c r="CA58" i="199"/>
  <c r="BX61" i="202"/>
  <c r="BY61" i="202"/>
  <c r="BY61" i="200"/>
  <c r="BX61" i="200"/>
  <c r="BX61" i="204"/>
  <c r="BY61" i="204"/>
  <c r="BX61" i="213"/>
  <c r="BY61" i="213"/>
  <c r="BX61" i="215"/>
  <c r="BY61" i="215"/>
  <c r="BX61" i="218"/>
  <c r="BY61" i="218"/>
  <c r="BX61" i="208"/>
  <c r="BY61" i="208"/>
  <c r="BY61" i="211"/>
  <c r="BX61" i="211"/>
  <c r="BY61" i="217"/>
  <c r="BX61" i="217"/>
  <c r="BY61" i="220"/>
  <c r="BX61" i="220"/>
  <c r="BY61" i="222"/>
  <c r="BX61" i="222"/>
  <c r="BY61" i="224"/>
  <c r="BX61" i="224"/>
  <c r="BY61" i="228"/>
  <c r="BX61" i="228"/>
  <c r="BY61" i="227"/>
  <c r="BX61" i="227"/>
  <c r="BY61" i="230"/>
  <c r="BX61" i="230"/>
  <c r="BX61" i="232"/>
  <c r="BY61" i="232"/>
  <c r="BY61" i="234"/>
  <c r="BX61" i="234"/>
  <c r="BY61" i="236"/>
  <c r="BX61" i="236"/>
  <c r="BY61" i="238"/>
  <c r="BX61" i="238"/>
  <c r="BY61" i="240"/>
  <c r="BX61" i="240"/>
  <c r="BX61" i="243"/>
  <c r="BY61" i="243"/>
  <c r="BY61" i="244"/>
  <c r="BX61" i="244"/>
  <c r="BY61" i="246"/>
  <c r="BX61" i="246"/>
  <c r="BX61" i="248"/>
  <c r="BY61" i="248"/>
  <c r="BX48" i="200"/>
  <c r="BY48" i="200"/>
  <c r="BY48" i="202"/>
  <c r="BX48" i="202"/>
  <c r="BX48" i="199"/>
  <c r="BY48" i="199"/>
  <c r="BX48" i="205"/>
  <c r="BY48" i="205"/>
  <c r="BX48" i="211"/>
  <c r="BY48" i="211"/>
  <c r="BX48" i="213"/>
  <c r="BY48" i="213"/>
  <c r="BY48" i="216"/>
  <c r="BX48" i="216"/>
  <c r="BY48" i="218"/>
  <c r="BX48" i="218"/>
  <c r="BX48" i="208"/>
  <c r="BY48" i="208"/>
  <c r="BY48" i="219"/>
  <c r="BX48" i="219"/>
  <c r="BY48" i="221"/>
  <c r="BX48" i="221"/>
  <c r="BY48" i="223"/>
  <c r="BX48" i="223"/>
  <c r="BY48" i="225"/>
  <c r="BX48" i="225"/>
  <c r="BY48" i="226"/>
  <c r="BX48" i="226"/>
  <c r="BY48" i="229"/>
  <c r="BX48" i="229"/>
  <c r="BY48" i="231"/>
  <c r="BX48" i="231"/>
  <c r="BY48" i="233"/>
  <c r="BX48" i="233"/>
  <c r="BY48" i="235"/>
  <c r="BX48" i="235"/>
  <c r="BY48" i="237"/>
  <c r="BX48" i="237"/>
  <c r="BY48" i="239"/>
  <c r="BX48" i="239"/>
  <c r="BY48" i="242"/>
  <c r="BX48" i="242"/>
  <c r="BY48" i="241"/>
  <c r="BX48" i="241"/>
  <c r="BY48" i="245"/>
  <c r="BX48" i="245"/>
  <c r="BY48" i="247"/>
  <c r="BX48" i="247"/>
  <c r="BY48" i="249"/>
  <c r="BX48" i="249"/>
  <c r="BX53" i="200"/>
  <c r="BY53" i="200"/>
  <c r="BX53" i="199"/>
  <c r="BY53" i="199"/>
  <c r="BX53" i="203"/>
  <c r="BY53" i="203"/>
  <c r="BX53" i="208"/>
  <c r="BY53" i="208"/>
  <c r="BX53" i="211"/>
  <c r="BY53" i="211"/>
  <c r="BY53" i="215"/>
  <c r="BX53" i="215"/>
  <c r="BX53" i="219"/>
  <c r="BY53" i="219"/>
  <c r="BX53" i="205"/>
  <c r="BY53" i="205"/>
  <c r="BY53" i="214"/>
  <c r="BX53" i="214"/>
  <c r="BX53" i="218"/>
  <c r="BY53" i="218"/>
  <c r="BY53" i="227"/>
  <c r="BX53" i="227"/>
  <c r="BY53" i="230"/>
  <c r="BX53" i="230"/>
  <c r="BY53" i="220"/>
  <c r="BX53" i="220"/>
  <c r="BY53" i="222"/>
  <c r="BX53" i="222"/>
  <c r="BY53" i="224"/>
  <c r="BX53" i="224"/>
  <c r="BY53" i="228"/>
  <c r="BX53" i="228"/>
  <c r="BY53" i="233"/>
  <c r="BX53" i="233"/>
  <c r="BY53" i="237"/>
  <c r="BX53" i="237"/>
  <c r="BX53" i="236"/>
  <c r="BY53" i="236"/>
  <c r="BY53" i="238"/>
  <c r="BX53" i="238"/>
  <c r="BY53" i="240"/>
  <c r="BX53" i="240"/>
  <c r="BY53" i="243"/>
  <c r="BX53" i="243"/>
  <c r="BY53" i="245"/>
  <c r="BX53" i="245"/>
  <c r="BY53" i="247"/>
  <c r="BX53" i="247"/>
  <c r="BX53" i="249"/>
  <c r="BY53" i="249"/>
  <c r="BX57" i="201"/>
  <c r="BY57" i="201"/>
  <c r="BX57" i="202"/>
  <c r="BY57" i="202"/>
  <c r="BX57" i="206"/>
  <c r="BY57" i="206"/>
  <c r="BX57" i="210"/>
  <c r="BY57" i="210"/>
  <c r="BY57" i="212"/>
  <c r="BX57" i="212"/>
  <c r="BX57" i="219"/>
  <c r="BY57" i="219"/>
  <c r="BX57" i="205"/>
  <c r="BY57" i="205"/>
  <c r="BY57" i="214"/>
  <c r="BX57" i="214"/>
  <c r="BX57" i="217"/>
  <c r="BY57" i="217"/>
  <c r="BY57" i="226"/>
  <c r="BX57" i="226"/>
  <c r="BX57" i="229"/>
  <c r="BY57" i="229"/>
  <c r="BY57" i="231"/>
  <c r="BX57" i="231"/>
  <c r="BX57" i="221"/>
  <c r="BY57" i="221"/>
  <c r="BY57" i="223"/>
  <c r="BX57" i="223"/>
  <c r="BY57" i="225"/>
  <c r="BX57" i="225"/>
  <c r="BY57" i="232"/>
  <c r="BX57" i="232"/>
  <c r="BY57" i="234"/>
  <c r="BX57" i="234"/>
  <c r="BX57" i="236"/>
  <c r="BY57" i="236"/>
  <c r="BY57" i="241"/>
  <c r="BX57" i="241"/>
  <c r="BX57" i="239"/>
  <c r="BY57" i="239"/>
  <c r="BY57" i="242"/>
  <c r="BX57" i="242"/>
  <c r="BY57" i="244"/>
  <c r="BX57" i="244"/>
  <c r="BY57" i="246"/>
  <c r="BX57" i="246"/>
  <c r="BY57" i="248"/>
  <c r="BX57" i="248"/>
  <c r="BX52" i="200"/>
  <c r="BY52" i="200"/>
  <c r="BY52" i="199"/>
  <c r="BX52" i="199"/>
  <c r="BX52" i="203"/>
  <c r="BY52" i="203"/>
  <c r="BX52" i="208"/>
  <c r="BY52" i="208"/>
  <c r="BX52" i="211"/>
  <c r="BY52" i="211"/>
  <c r="BY52" i="215"/>
  <c r="BX52" i="215"/>
  <c r="BX52" i="219"/>
  <c r="BY52" i="219"/>
  <c r="BX52" i="205"/>
  <c r="BY52" i="205"/>
  <c r="BY52" i="214"/>
  <c r="BX52" i="214"/>
  <c r="BX52" i="218"/>
  <c r="BY52" i="218"/>
  <c r="BY52" i="227"/>
  <c r="BX52" i="227"/>
  <c r="BY52" i="230"/>
  <c r="BX52" i="230"/>
  <c r="BY52" i="220"/>
  <c r="BX52" i="220"/>
  <c r="BY52" i="222"/>
  <c r="BX52" i="222"/>
  <c r="BY52" i="224"/>
  <c r="BX52" i="224"/>
  <c r="BY52" i="228"/>
  <c r="BX52" i="228"/>
  <c r="BY52" i="233"/>
  <c r="BX52" i="233"/>
  <c r="BY52" i="237"/>
  <c r="BX52" i="237"/>
  <c r="BX52" i="236"/>
  <c r="BY52" i="236"/>
  <c r="BY52" i="238"/>
  <c r="BX52" i="238"/>
  <c r="BY52" i="240"/>
  <c r="BX52" i="240"/>
  <c r="BY52" i="243"/>
  <c r="BX52" i="243"/>
  <c r="BY52" i="245"/>
  <c r="BX52" i="245"/>
  <c r="BY52" i="247"/>
  <c r="BX52" i="247"/>
  <c r="BX52" i="249"/>
  <c r="BY52" i="249"/>
  <c r="BY60" i="200"/>
  <c r="BX60" i="200"/>
  <c r="BY60" i="199"/>
  <c r="BX60" i="199"/>
  <c r="BX60" i="203"/>
  <c r="BY60" i="203"/>
  <c r="BX60" i="208"/>
  <c r="BY60" i="208"/>
  <c r="BY60" i="211"/>
  <c r="BX60" i="211"/>
  <c r="BX60" i="219"/>
  <c r="BY60" i="219"/>
  <c r="BX60" i="205"/>
  <c r="BY60" i="205"/>
  <c r="BY60" i="214"/>
  <c r="BX60" i="214"/>
  <c r="BY60" i="216"/>
  <c r="BX60" i="216"/>
  <c r="BX60" i="218"/>
  <c r="BY60" i="218"/>
  <c r="BY60" i="227"/>
  <c r="BX60" i="227"/>
  <c r="BY60" i="230"/>
  <c r="BX60" i="230"/>
  <c r="BY60" i="220"/>
  <c r="BX60" i="220"/>
  <c r="BY60" i="222"/>
  <c r="BX60" i="222"/>
  <c r="BY60" i="224"/>
  <c r="BX60" i="224"/>
  <c r="BY60" i="228"/>
  <c r="BX60" i="228"/>
  <c r="BY60" i="233"/>
  <c r="BX60" i="233"/>
  <c r="BY60" i="237"/>
  <c r="BX60" i="237"/>
  <c r="BY60" i="236"/>
  <c r="BX60" i="236"/>
  <c r="BY60" i="238"/>
  <c r="BX60" i="238"/>
  <c r="BY60" i="240"/>
  <c r="BX60" i="240"/>
  <c r="BY60" i="243"/>
  <c r="BX60" i="243"/>
  <c r="BY60" i="245"/>
  <c r="BX60" i="245"/>
  <c r="BY60" i="247"/>
  <c r="BX60" i="247"/>
  <c r="BX60" i="249"/>
  <c r="BY60" i="249"/>
  <c r="BX49" i="199"/>
  <c r="BY49" i="199"/>
  <c r="BY49" i="201"/>
  <c r="BX49" i="201"/>
  <c r="BY49" i="203"/>
  <c r="BX49" i="203"/>
  <c r="BX49" i="208"/>
  <c r="BY49" i="208"/>
  <c r="BY49" i="217"/>
  <c r="BX49" i="217"/>
  <c r="BY49" i="204"/>
  <c r="BX49" i="204"/>
  <c r="BY49" i="210"/>
  <c r="BX49" i="210"/>
  <c r="BY49" i="212"/>
  <c r="BX49" i="212"/>
  <c r="BY49" i="214"/>
  <c r="BX49" i="214"/>
  <c r="BX49" i="218"/>
  <c r="BY49" i="218"/>
  <c r="BZ79" i="218" s="1"/>
  <c r="BY49" i="227"/>
  <c r="BX49" i="227"/>
  <c r="BY49" i="230"/>
  <c r="BX49" i="230"/>
  <c r="BY49" i="232"/>
  <c r="BX49" i="232"/>
  <c r="BY49" i="221"/>
  <c r="BX49" i="221"/>
  <c r="BY49" i="223"/>
  <c r="BX49" i="223"/>
  <c r="BY49" i="225"/>
  <c r="BX49" i="225"/>
  <c r="BY49" i="233"/>
  <c r="BX49" i="233"/>
  <c r="BX49" i="235"/>
  <c r="BY49" i="235"/>
  <c r="BY49" i="236"/>
  <c r="BX49" i="236"/>
  <c r="BY49" i="238"/>
  <c r="BX49" i="238"/>
  <c r="BY49" i="240"/>
  <c r="BX49" i="240"/>
  <c r="BY49" i="243"/>
  <c r="BX49" i="243"/>
  <c r="BY49" i="245"/>
  <c r="BX49" i="245"/>
  <c r="BY49" i="247"/>
  <c r="BX49" i="247"/>
  <c r="BX49" i="249"/>
  <c r="BY49" i="249"/>
  <c r="BZ79" i="249" s="1"/>
  <c r="BY48" i="66"/>
  <c r="BX65" i="66"/>
  <c r="CE74" i="66"/>
  <c r="BY64" i="66"/>
  <c r="BX49" i="66"/>
  <c r="CE59" i="66"/>
  <c r="CF55" i="66"/>
  <c r="CC23" i="1"/>
  <c r="CC29" i="1" s="1"/>
  <c r="CF71" i="66"/>
  <c r="CC24" i="1"/>
  <c r="CC30" i="1" s="1"/>
  <c r="BY56" i="66"/>
  <c r="CF70" i="66"/>
  <c r="CF54" i="66"/>
  <c r="CE50" i="66"/>
  <c r="CF51" i="66"/>
  <c r="CF58" i="66"/>
  <c r="CF59" i="66"/>
  <c r="CF66" i="66"/>
  <c r="CF67" i="66"/>
  <c r="CF74" i="66"/>
  <c r="CF75" i="66"/>
  <c r="CF50" i="66"/>
  <c r="CF18" i="66"/>
  <c r="CE51" i="66"/>
  <c r="CF35" i="66"/>
  <c r="CE75" i="66"/>
  <c r="CF34" i="66"/>
  <c r="CE67" i="66"/>
  <c r="CF19" i="66"/>
  <c r="CK23" i="66" s="1"/>
  <c r="CE58" i="66"/>
  <c r="BZ79" i="213" l="1"/>
  <c r="BZ79" i="247"/>
  <c r="BZ79" i="243"/>
  <c r="BZ79" i="233"/>
  <c r="BZ79" i="223"/>
  <c r="BZ79" i="232"/>
  <c r="BZ79" i="230"/>
  <c r="BZ79" i="242"/>
  <c r="BZ79" i="234"/>
  <c r="BZ79" i="231"/>
  <c r="CK24" i="66"/>
  <c r="BZ79" i="66"/>
  <c r="CK66" i="249"/>
  <c r="CK66" i="248"/>
  <c r="CK66" i="247"/>
  <c r="CK66" i="246"/>
  <c r="CK66" i="245"/>
  <c r="CK66" i="244"/>
  <c r="CK66" i="243"/>
  <c r="CK66" i="242"/>
  <c r="CK66" i="240"/>
  <c r="CK66" i="239"/>
  <c r="CK66" i="238"/>
  <c r="CK66" i="241"/>
  <c r="CK66" i="236"/>
  <c r="CK66" i="237"/>
  <c r="CK66" i="235"/>
  <c r="CK66" i="234"/>
  <c r="CK66" i="233"/>
  <c r="CK66" i="232"/>
  <c r="CK66" i="228"/>
  <c r="CK66" i="225"/>
  <c r="CK66" i="224"/>
  <c r="CK66" i="223"/>
  <c r="CK66" i="222"/>
  <c r="CK66" i="221"/>
  <c r="CK66" i="220"/>
  <c r="CK66" i="231"/>
  <c r="CK66" i="230"/>
  <c r="CK66" i="229"/>
  <c r="CK66" i="227"/>
  <c r="CK66" i="226"/>
  <c r="CK66" i="219"/>
  <c r="CK66" i="218"/>
  <c r="CK66" i="217"/>
  <c r="CK66" i="215"/>
  <c r="CK66" i="214"/>
  <c r="CK66" i="213"/>
  <c r="CK66" i="212"/>
  <c r="CK66" i="211"/>
  <c r="CK66" i="210"/>
  <c r="CK66" i="205"/>
  <c r="CK66" i="204"/>
  <c r="CK66" i="216"/>
  <c r="CK66" i="208"/>
  <c r="CK66" i="206"/>
  <c r="CK66" i="203"/>
  <c r="CK66" i="202"/>
  <c r="CK66" i="201"/>
  <c r="CK66" i="200"/>
  <c r="CK66" i="199"/>
  <c r="CK65" i="249"/>
  <c r="CK65" i="248"/>
  <c r="CK65" i="247"/>
  <c r="CK65" i="246"/>
  <c r="CK65" i="245"/>
  <c r="CK65" i="244"/>
  <c r="CK65" i="243"/>
  <c r="CK65" i="241"/>
  <c r="CK65" i="242"/>
  <c r="CK65" i="240"/>
  <c r="CK65" i="239"/>
  <c r="CK65" i="238"/>
  <c r="CK65" i="237"/>
  <c r="CK65" i="236"/>
  <c r="CK65" i="234"/>
  <c r="CK65" i="233"/>
  <c r="CK65" i="232"/>
  <c r="CK65" i="235"/>
  <c r="CK65" i="231"/>
  <c r="CK65" i="230"/>
  <c r="CK65" i="229"/>
  <c r="CK65" i="227"/>
  <c r="CK65" i="226"/>
  <c r="CK65" i="228"/>
  <c r="CK65" i="225"/>
  <c r="CK65" i="224"/>
  <c r="CK65" i="223"/>
  <c r="CK65" i="222"/>
  <c r="CK65" i="221"/>
  <c r="CK65" i="220"/>
  <c r="CK65" i="219"/>
  <c r="CK65" i="217"/>
  <c r="CK65" i="208"/>
  <c r="CK65" i="206"/>
  <c r="CK65" i="203"/>
  <c r="CK65" i="218"/>
  <c r="CK65" i="216"/>
  <c r="CK65" i="215"/>
  <c r="CK65" i="214"/>
  <c r="CK65" i="213"/>
  <c r="CK65" i="212"/>
  <c r="CK65" i="211"/>
  <c r="CK65" i="210"/>
  <c r="CK65" i="205"/>
  <c r="CK65" i="204"/>
  <c r="CK65" i="199"/>
  <c r="CK65" i="202"/>
  <c r="CK65" i="201"/>
  <c r="CK65" i="200"/>
  <c r="BZ79" i="211"/>
  <c r="BZ79" i="199"/>
  <c r="BZ79" i="200"/>
  <c r="CF58" i="202"/>
  <c r="CE58" i="202"/>
  <c r="CE58" i="200"/>
  <c r="CF58" i="200"/>
  <c r="CE58" i="204"/>
  <c r="CF58" i="204"/>
  <c r="CE58" i="213"/>
  <c r="CF58" i="213"/>
  <c r="CE58" i="215"/>
  <c r="CF58" i="215"/>
  <c r="CE58" i="217"/>
  <c r="CF58" i="217"/>
  <c r="CE58" i="206"/>
  <c r="CF58" i="206"/>
  <c r="CE58" i="210"/>
  <c r="CF58" i="210"/>
  <c r="CE58" i="212"/>
  <c r="CF58" i="212"/>
  <c r="CE58" i="220"/>
  <c r="CF58" i="220"/>
  <c r="CE58" i="222"/>
  <c r="CF58" i="222"/>
  <c r="CE58" i="224"/>
  <c r="CF58" i="224"/>
  <c r="CE58" i="228"/>
  <c r="CF58" i="228"/>
  <c r="CE58" i="227"/>
  <c r="CF58" i="227"/>
  <c r="CE58" i="230"/>
  <c r="CF58" i="230"/>
  <c r="CF58" i="235"/>
  <c r="CE58" i="235"/>
  <c r="CF58" i="232"/>
  <c r="CE58" i="232"/>
  <c r="CE58" i="234"/>
  <c r="CF58" i="234"/>
  <c r="CE58" i="238"/>
  <c r="CF58" i="238"/>
  <c r="CF58" i="240"/>
  <c r="CE58" i="240"/>
  <c r="CF58" i="243"/>
  <c r="CE58" i="243"/>
  <c r="CE58" i="244"/>
  <c r="CF58" i="244"/>
  <c r="CE58" i="246"/>
  <c r="CF58" i="246"/>
  <c r="CE58" i="248"/>
  <c r="CF58" i="248"/>
  <c r="BZ79" i="240"/>
  <c r="CF66" i="199"/>
  <c r="CE66" i="199"/>
  <c r="CF66" i="201"/>
  <c r="CE66" i="201"/>
  <c r="CE66" i="203"/>
  <c r="CF66" i="203"/>
  <c r="CF66" i="208"/>
  <c r="CE66" i="208"/>
  <c r="CE66" i="204"/>
  <c r="CF66" i="204"/>
  <c r="CE66" i="210"/>
  <c r="CF66" i="210"/>
  <c r="CE66" i="212"/>
  <c r="CF66" i="212"/>
  <c r="CE66" i="214"/>
  <c r="CF66" i="214"/>
  <c r="CE66" i="217"/>
  <c r="CF66" i="217"/>
  <c r="CF66" i="219"/>
  <c r="CE66" i="219"/>
  <c r="CF66" i="227"/>
  <c r="CE66" i="227"/>
  <c r="CE66" i="230"/>
  <c r="CF66" i="230"/>
  <c r="CE66" i="220"/>
  <c r="CF66" i="220"/>
  <c r="CE66" i="222"/>
  <c r="CF66" i="222"/>
  <c r="CE66" i="224"/>
  <c r="CF66" i="224"/>
  <c r="CE66" i="228"/>
  <c r="CF66" i="228"/>
  <c r="CE66" i="233"/>
  <c r="CF66" i="233"/>
  <c r="CE66" i="235"/>
  <c r="CF66" i="235"/>
  <c r="CE66" i="236"/>
  <c r="CF66" i="236"/>
  <c r="CE66" i="238"/>
  <c r="CF66" i="238"/>
  <c r="CF66" i="240"/>
  <c r="CE66" i="240"/>
  <c r="CE66" i="243"/>
  <c r="CF66" i="243"/>
  <c r="CE66" i="245"/>
  <c r="CF66" i="245"/>
  <c r="CE66" i="247"/>
  <c r="CF66" i="247"/>
  <c r="CE66" i="249"/>
  <c r="CF66" i="249"/>
  <c r="CF74" i="201"/>
  <c r="CE74" i="201"/>
  <c r="CE74" i="202"/>
  <c r="CF74" i="202"/>
  <c r="CE74" i="206"/>
  <c r="CF74" i="206"/>
  <c r="CE74" i="210"/>
  <c r="CF74" i="210"/>
  <c r="CF74" i="212"/>
  <c r="CE74" i="212"/>
  <c r="CF74" i="219"/>
  <c r="CE74" i="219"/>
  <c r="CF74" i="205"/>
  <c r="CE74" i="205"/>
  <c r="CE74" i="214"/>
  <c r="CF74" i="214"/>
  <c r="CE74" i="216"/>
  <c r="CF74" i="216"/>
  <c r="CE74" i="226"/>
  <c r="CF74" i="226"/>
  <c r="CE74" i="228"/>
  <c r="CF74" i="228"/>
  <c r="CF74" i="230"/>
  <c r="CE74" i="230"/>
  <c r="CF74" i="220"/>
  <c r="CE74" i="220"/>
  <c r="CE74" i="222"/>
  <c r="CF74" i="222"/>
  <c r="CE74" i="224"/>
  <c r="CF74" i="224"/>
  <c r="CE74" i="232"/>
  <c r="CF74" i="232"/>
  <c r="CE74" i="234"/>
  <c r="CF74" i="234"/>
  <c r="CF74" i="236"/>
  <c r="CE74" i="236"/>
  <c r="CE74" i="238"/>
  <c r="CF74" i="238"/>
  <c r="CE74" i="240"/>
  <c r="CF74" i="240"/>
  <c r="CE74" i="242"/>
  <c r="CF74" i="242"/>
  <c r="CF74" i="244"/>
  <c r="CE74" i="244"/>
  <c r="CF74" i="246"/>
  <c r="CE74" i="246"/>
  <c r="CF74" i="248"/>
  <c r="CE74" i="248"/>
  <c r="CF67" i="200"/>
  <c r="CE67" i="200"/>
  <c r="CF67" i="202"/>
  <c r="CE67" i="202"/>
  <c r="CF67" i="204"/>
  <c r="CE67" i="204"/>
  <c r="CF67" i="210"/>
  <c r="CE67" i="210"/>
  <c r="CF67" i="212"/>
  <c r="CE67" i="212"/>
  <c r="CE67" i="214"/>
  <c r="CF67" i="214"/>
  <c r="CE67" i="217"/>
  <c r="CF67" i="217"/>
  <c r="CE67" i="203"/>
  <c r="CF67" i="203"/>
  <c r="CF67" i="208"/>
  <c r="CE67" i="208"/>
  <c r="CE67" i="219"/>
  <c r="CF67" i="219"/>
  <c r="CE67" i="222"/>
  <c r="CF67" i="222"/>
  <c r="CE67" i="224"/>
  <c r="CF67" i="224"/>
  <c r="CE67" i="221"/>
  <c r="CF67" i="221"/>
  <c r="CE67" i="227"/>
  <c r="CF67" i="227"/>
  <c r="CE67" i="229"/>
  <c r="CF67" i="229"/>
  <c r="CE67" i="231"/>
  <c r="CF67" i="231"/>
  <c r="CE67" i="233"/>
  <c r="CF67" i="233"/>
  <c r="CE67" i="235"/>
  <c r="CF67" i="235"/>
  <c r="CE67" i="237"/>
  <c r="CF67" i="237"/>
  <c r="CE67" i="239"/>
  <c r="CF67" i="239"/>
  <c r="CE67" i="242"/>
  <c r="CF67" i="242"/>
  <c r="CE67" i="243"/>
  <c r="CF67" i="243"/>
  <c r="CE67" i="245"/>
  <c r="CF67" i="245"/>
  <c r="CF67" i="247"/>
  <c r="CE67" i="247"/>
  <c r="CE67" i="249"/>
  <c r="CF67" i="249"/>
  <c r="CJ79" i="201"/>
  <c r="CJ79" i="202"/>
  <c r="CJ79" i="206"/>
  <c r="CJ79" i="210"/>
  <c r="CJ79" i="212"/>
  <c r="CJ79" i="217"/>
  <c r="CJ79" i="204"/>
  <c r="CJ79" i="213"/>
  <c r="CJ79" i="216"/>
  <c r="CJ79" i="226"/>
  <c r="CJ79" i="229"/>
  <c r="CJ79" i="231"/>
  <c r="CJ79" i="221"/>
  <c r="CJ79" i="223"/>
  <c r="CJ79" i="225"/>
  <c r="CJ79" i="232"/>
  <c r="CJ79" i="234"/>
  <c r="CJ79" i="235"/>
  <c r="CJ79" i="241"/>
  <c r="CJ79" i="239"/>
  <c r="CJ79" i="242"/>
  <c r="CJ79" i="244"/>
  <c r="CJ79" i="246"/>
  <c r="CJ79" i="248"/>
  <c r="BZ79" i="246"/>
  <c r="BZ79" i="244"/>
  <c r="BZ79" i="239"/>
  <c r="BZ79" i="241"/>
  <c r="BZ79" i="224"/>
  <c r="BZ79" i="220"/>
  <c r="BZ79" i="229"/>
  <c r="BZ79" i="226"/>
  <c r="BZ79" i="219"/>
  <c r="BZ79" i="215"/>
  <c r="BZ79" i="206"/>
  <c r="CE59" i="200"/>
  <c r="CF59" i="200"/>
  <c r="CE59" i="199"/>
  <c r="CF59" i="199"/>
  <c r="CE59" i="203"/>
  <c r="CF59" i="203"/>
  <c r="CE59" i="208"/>
  <c r="CF59" i="208"/>
  <c r="CF59" i="211"/>
  <c r="CE59" i="211"/>
  <c r="CE59" i="219"/>
  <c r="CF59" i="219"/>
  <c r="CF59" i="205"/>
  <c r="CE59" i="205"/>
  <c r="CE59" i="214"/>
  <c r="CF59" i="214"/>
  <c r="CE59" i="216"/>
  <c r="CF59" i="216"/>
  <c r="CE59" i="218"/>
  <c r="CF59" i="218"/>
  <c r="CE59" i="227"/>
  <c r="CF59" i="227"/>
  <c r="CE59" i="230"/>
  <c r="CF59" i="230"/>
  <c r="CE59" i="220"/>
  <c r="CF59" i="220"/>
  <c r="CE59" i="222"/>
  <c r="CF59" i="222"/>
  <c r="CE59" i="224"/>
  <c r="CF59" i="224"/>
  <c r="CE59" i="228"/>
  <c r="CF59" i="228"/>
  <c r="CE59" i="233"/>
  <c r="CF59" i="233"/>
  <c r="CE59" i="235"/>
  <c r="CF59" i="235"/>
  <c r="CE59" i="236"/>
  <c r="CF59" i="236"/>
  <c r="CE59" i="238"/>
  <c r="CF59" i="238"/>
  <c r="CE59" i="240"/>
  <c r="CF59" i="240"/>
  <c r="CE59" i="243"/>
  <c r="CF59" i="243"/>
  <c r="CE59" i="245"/>
  <c r="CF59" i="245"/>
  <c r="CF59" i="247"/>
  <c r="CE59" i="247"/>
  <c r="CE59" i="249"/>
  <c r="CF59" i="249"/>
  <c r="CE51" i="201"/>
  <c r="CF51" i="201"/>
  <c r="CF51" i="202"/>
  <c r="CE51" i="202"/>
  <c r="CE51" i="206"/>
  <c r="CF51" i="206"/>
  <c r="CE51" i="210"/>
  <c r="CF51" i="210"/>
  <c r="CE51" i="212"/>
  <c r="CF51" i="212"/>
  <c r="CE51" i="217"/>
  <c r="CF51" i="217"/>
  <c r="CE51" i="204"/>
  <c r="CF51" i="204"/>
  <c r="CE51" i="213"/>
  <c r="CF51" i="213"/>
  <c r="CE51" i="216"/>
  <c r="CF51" i="216"/>
  <c r="CE51" i="226"/>
  <c r="CF51" i="226"/>
  <c r="CE51" i="229"/>
  <c r="CF51" i="229"/>
  <c r="CE51" i="231"/>
  <c r="CF51" i="231"/>
  <c r="CE51" i="221"/>
  <c r="CF51" i="221"/>
  <c r="CE51" i="223"/>
  <c r="CF51" i="223"/>
  <c r="CE51" i="225"/>
  <c r="CF51" i="225"/>
  <c r="CE51" i="232"/>
  <c r="CF51" i="232"/>
  <c r="CE51" i="234"/>
  <c r="CF51" i="234"/>
  <c r="CE51" i="235"/>
  <c r="CF51" i="235"/>
  <c r="CE51" i="241"/>
  <c r="CF51" i="241"/>
  <c r="CE51" i="239"/>
  <c r="CF51" i="239"/>
  <c r="CE51" i="242"/>
  <c r="CF51" i="242"/>
  <c r="CE51" i="244"/>
  <c r="CF51" i="244"/>
  <c r="CE51" i="246"/>
  <c r="CF51" i="246"/>
  <c r="CE51" i="248"/>
  <c r="CF51" i="248"/>
  <c r="BZ79" i="216"/>
  <c r="BZ79" i="204"/>
  <c r="BZ79" i="202"/>
  <c r="BZ79" i="245"/>
  <c r="BZ79" i="222"/>
  <c r="BZ79" i="248"/>
  <c r="CE50" i="200"/>
  <c r="CF50" i="200"/>
  <c r="CE50" i="202"/>
  <c r="CF50" i="202"/>
  <c r="CE50" i="199"/>
  <c r="CF50" i="199"/>
  <c r="CE50" i="205"/>
  <c r="CF50" i="205"/>
  <c r="CF50" i="211"/>
  <c r="CE50" i="211"/>
  <c r="CF50" i="213"/>
  <c r="CE50" i="213"/>
  <c r="CF50" i="216"/>
  <c r="CE50" i="216"/>
  <c r="CF50" i="218"/>
  <c r="CE50" i="218"/>
  <c r="CF50" i="208"/>
  <c r="CE50" i="208"/>
  <c r="CF50" i="219"/>
  <c r="CE50" i="219"/>
  <c r="CF50" i="221"/>
  <c r="CE50" i="221"/>
  <c r="CE50" i="223"/>
  <c r="CF50" i="223"/>
  <c r="CF50" i="225"/>
  <c r="CE50" i="225"/>
  <c r="CE50" i="226"/>
  <c r="CF50" i="226"/>
  <c r="CE50" i="229"/>
  <c r="CF50" i="229"/>
  <c r="CF50" i="231"/>
  <c r="CE50" i="231"/>
  <c r="CE50" i="232"/>
  <c r="CF50" i="232"/>
  <c r="CF50" i="234"/>
  <c r="CE50" i="234"/>
  <c r="CF50" i="237"/>
  <c r="CE50" i="237"/>
  <c r="CF50" i="239"/>
  <c r="CE50" i="239"/>
  <c r="CF50" i="242"/>
  <c r="CE50" i="242"/>
  <c r="CE50" i="241"/>
  <c r="CF50" i="241"/>
  <c r="CF50" i="245"/>
  <c r="CE50" i="245"/>
  <c r="CE50" i="247"/>
  <c r="CF50" i="247"/>
  <c r="CF50" i="249"/>
  <c r="CE50" i="249"/>
  <c r="BZ79" i="236"/>
  <c r="BZ79" i="212"/>
  <c r="BZ79" i="210"/>
  <c r="BZ79" i="201"/>
  <c r="CE75" i="201"/>
  <c r="CF75" i="201"/>
  <c r="CE75" i="202"/>
  <c r="CF75" i="202"/>
  <c r="CE75" i="206"/>
  <c r="CF75" i="206"/>
  <c r="CE75" i="210"/>
  <c r="CF75" i="210"/>
  <c r="CE75" i="212"/>
  <c r="CF75" i="212"/>
  <c r="CE75" i="219"/>
  <c r="CF75" i="219"/>
  <c r="CE75" i="205"/>
  <c r="CF75" i="205"/>
  <c r="CE75" i="214"/>
  <c r="CF75" i="214"/>
  <c r="CE75" i="216"/>
  <c r="CF75" i="216"/>
  <c r="CE75" i="226"/>
  <c r="CF75" i="226"/>
  <c r="CE75" i="228"/>
  <c r="CF75" i="228"/>
  <c r="CE75" i="230"/>
  <c r="CF75" i="230"/>
  <c r="CE75" i="220"/>
  <c r="CF75" i="220"/>
  <c r="CE75" i="222"/>
  <c r="CF75" i="222"/>
  <c r="CE75" i="224"/>
  <c r="CF75" i="224"/>
  <c r="CF75" i="232"/>
  <c r="CE75" i="232"/>
  <c r="CE75" i="234"/>
  <c r="CF75" i="234"/>
  <c r="CF75" i="236"/>
  <c r="CE75" i="236"/>
  <c r="CE75" i="238"/>
  <c r="CF75" i="238"/>
  <c r="CE75" i="240"/>
  <c r="CF75" i="240"/>
  <c r="CE75" i="242"/>
  <c r="CF75" i="242"/>
  <c r="CE75" i="244"/>
  <c r="CF75" i="244"/>
  <c r="CE75" i="246"/>
  <c r="CF75" i="246"/>
  <c r="CE75" i="248"/>
  <c r="CF75" i="248"/>
  <c r="CK60" i="249"/>
  <c r="CO60" i="249" s="1"/>
  <c r="CK60" i="248"/>
  <c r="CO60" i="248" s="1"/>
  <c r="CK60" i="247"/>
  <c r="CO60" i="247" s="1"/>
  <c r="CK60" i="246"/>
  <c r="CO60" i="246" s="1"/>
  <c r="CK60" i="245"/>
  <c r="CO60" i="245" s="1"/>
  <c r="CK60" i="244"/>
  <c r="CO60" i="244" s="1"/>
  <c r="CK60" i="243"/>
  <c r="CO60" i="243" s="1"/>
  <c r="CK60" i="242"/>
  <c r="CO60" i="242" s="1"/>
  <c r="CK60" i="240"/>
  <c r="CO60" i="240" s="1"/>
  <c r="CK60" i="239"/>
  <c r="CO60" i="239" s="1"/>
  <c r="CK60" i="238"/>
  <c r="CO60" i="238" s="1"/>
  <c r="CK60" i="241"/>
  <c r="CO60" i="241" s="1"/>
  <c r="CK60" i="236"/>
  <c r="CO60" i="236" s="1"/>
  <c r="CK60" i="237"/>
  <c r="CO60" i="237" s="1"/>
  <c r="CK60" i="235"/>
  <c r="CO60" i="235" s="1"/>
  <c r="CK60" i="234"/>
  <c r="CO60" i="234" s="1"/>
  <c r="CK60" i="233"/>
  <c r="CO60" i="233" s="1"/>
  <c r="CK60" i="232"/>
  <c r="CO60" i="232" s="1"/>
  <c r="CK60" i="228"/>
  <c r="CO60" i="228" s="1"/>
  <c r="CK60" i="225"/>
  <c r="CO60" i="225" s="1"/>
  <c r="CK60" i="224"/>
  <c r="CO60" i="224" s="1"/>
  <c r="CK60" i="223"/>
  <c r="CO60" i="223" s="1"/>
  <c r="CK60" i="222"/>
  <c r="CO60" i="222" s="1"/>
  <c r="CK60" i="221"/>
  <c r="CO60" i="221" s="1"/>
  <c r="CK60" i="220"/>
  <c r="CO60" i="220" s="1"/>
  <c r="CK60" i="231"/>
  <c r="CO60" i="231" s="1"/>
  <c r="CK60" i="230"/>
  <c r="CO60" i="230" s="1"/>
  <c r="CK60" i="229"/>
  <c r="CO60" i="229" s="1"/>
  <c r="CK60" i="227"/>
  <c r="CO60" i="227" s="1"/>
  <c r="CK60" i="226"/>
  <c r="CO60" i="226" s="1"/>
  <c r="CK60" i="218"/>
  <c r="CO60" i="218" s="1"/>
  <c r="CK60" i="217"/>
  <c r="CO60" i="217" s="1"/>
  <c r="CK60" i="216"/>
  <c r="CO60" i="216" s="1"/>
  <c r="CK60" i="215"/>
  <c r="CO60" i="215" s="1"/>
  <c r="CK60" i="214"/>
  <c r="CO60" i="214" s="1"/>
  <c r="CK60" i="213"/>
  <c r="CO60" i="213" s="1"/>
  <c r="CK60" i="205"/>
  <c r="CO60" i="205" s="1"/>
  <c r="CK60" i="204"/>
  <c r="CO60" i="204" s="1"/>
  <c r="CK60" i="219"/>
  <c r="CO60" i="219" s="1"/>
  <c r="CK60" i="212"/>
  <c r="CO60" i="212" s="1"/>
  <c r="CK60" i="211"/>
  <c r="CO60" i="211" s="1"/>
  <c r="CK60" i="210"/>
  <c r="CO60" i="210" s="1"/>
  <c r="CK60" i="208"/>
  <c r="CO60" i="208" s="1"/>
  <c r="CK60" i="206"/>
  <c r="CO60" i="206" s="1"/>
  <c r="CK60" i="203"/>
  <c r="CO60" i="203" s="1"/>
  <c r="CK60" i="202"/>
  <c r="CO60" i="202" s="1"/>
  <c r="CK60" i="199"/>
  <c r="CO60" i="199" s="1"/>
  <c r="CK60" i="201"/>
  <c r="CO60" i="201" s="1"/>
  <c r="CK60" i="200"/>
  <c r="CO60" i="200" s="1"/>
  <c r="CK59" i="249"/>
  <c r="CO59" i="249" s="1"/>
  <c r="CK59" i="248"/>
  <c r="CO59" i="248" s="1"/>
  <c r="CK59" i="247"/>
  <c r="CO59" i="247" s="1"/>
  <c r="CK59" i="246"/>
  <c r="CO59" i="246" s="1"/>
  <c r="CK59" i="245"/>
  <c r="CO59" i="245" s="1"/>
  <c r="CK59" i="244"/>
  <c r="CO59" i="244" s="1"/>
  <c r="CK59" i="243"/>
  <c r="CO59" i="243" s="1"/>
  <c r="CK59" i="242"/>
  <c r="CO59" i="242" s="1"/>
  <c r="CK59" i="240"/>
  <c r="CO59" i="240" s="1"/>
  <c r="CK59" i="239"/>
  <c r="CO59" i="239" s="1"/>
  <c r="CK59" i="238"/>
  <c r="CO59" i="238" s="1"/>
  <c r="CK59" i="241"/>
  <c r="CO59" i="241" s="1"/>
  <c r="CK59" i="236"/>
  <c r="CO59" i="236" s="1"/>
  <c r="CK59" i="237"/>
  <c r="CO59" i="237" s="1"/>
  <c r="CK59" i="235"/>
  <c r="CO59" i="235" s="1"/>
  <c r="CK59" i="234"/>
  <c r="CO59" i="234" s="1"/>
  <c r="CK59" i="233"/>
  <c r="CO59" i="233" s="1"/>
  <c r="CK59" i="232"/>
  <c r="CO59" i="232" s="1"/>
  <c r="CK59" i="228"/>
  <c r="CO59" i="228" s="1"/>
  <c r="CK59" i="225"/>
  <c r="CO59" i="225" s="1"/>
  <c r="CK59" i="224"/>
  <c r="CO59" i="224" s="1"/>
  <c r="CK59" i="223"/>
  <c r="CO59" i="223" s="1"/>
  <c r="CK59" i="222"/>
  <c r="CO59" i="222" s="1"/>
  <c r="CK59" i="221"/>
  <c r="CO59" i="221" s="1"/>
  <c r="CK59" i="220"/>
  <c r="CO59" i="220" s="1"/>
  <c r="CK59" i="231"/>
  <c r="CO59" i="231" s="1"/>
  <c r="CK59" i="230"/>
  <c r="CO59" i="230" s="1"/>
  <c r="CK59" i="229"/>
  <c r="CO59" i="229" s="1"/>
  <c r="CK59" i="227"/>
  <c r="CO59" i="227" s="1"/>
  <c r="CK59" i="226"/>
  <c r="CO59" i="226" s="1"/>
  <c r="CK59" i="218"/>
  <c r="CO59" i="218" s="1"/>
  <c r="CK59" i="217"/>
  <c r="CO59" i="217" s="1"/>
  <c r="CK59" i="216"/>
  <c r="CO59" i="216" s="1"/>
  <c r="CK59" i="215"/>
  <c r="CO59" i="215" s="1"/>
  <c r="CK59" i="214"/>
  <c r="CO59" i="214" s="1"/>
  <c r="CK59" i="213"/>
  <c r="CO59" i="213" s="1"/>
  <c r="CK59" i="205"/>
  <c r="CO59" i="205" s="1"/>
  <c r="CK59" i="204"/>
  <c r="CO59" i="204" s="1"/>
  <c r="CK59" i="219"/>
  <c r="CO59" i="219" s="1"/>
  <c r="CK59" i="212"/>
  <c r="CO59" i="212" s="1"/>
  <c r="CK59" i="211"/>
  <c r="CO59" i="211" s="1"/>
  <c r="CK59" i="210"/>
  <c r="CO59" i="210" s="1"/>
  <c r="CK59" i="208"/>
  <c r="CO59" i="208" s="1"/>
  <c r="CK59" i="206"/>
  <c r="CO59" i="206" s="1"/>
  <c r="CK59" i="203"/>
  <c r="CO59" i="203" s="1"/>
  <c r="CK59" i="202"/>
  <c r="CO59" i="202" s="1"/>
  <c r="CK59" i="199"/>
  <c r="CO59" i="199" s="1"/>
  <c r="CK59" i="201"/>
  <c r="CO59" i="201" s="1"/>
  <c r="CK59" i="200"/>
  <c r="CO59" i="200" s="1"/>
  <c r="BZ79" i="203"/>
  <c r="BZ79" i="225"/>
  <c r="BZ79" i="214"/>
  <c r="BZ79" i="238"/>
  <c r="BZ79" i="235"/>
  <c r="BZ79" i="221"/>
  <c r="BZ79" i="208"/>
  <c r="BZ79" i="205"/>
  <c r="CE58" i="199"/>
  <c r="CF58" i="199"/>
  <c r="CE58" i="203"/>
  <c r="CF58" i="203"/>
  <c r="CF58" i="201"/>
  <c r="CE58" i="201"/>
  <c r="CF58" i="205"/>
  <c r="CE58" i="205"/>
  <c r="CE58" i="214"/>
  <c r="CF58" i="214"/>
  <c r="CE58" i="216"/>
  <c r="CF58" i="216"/>
  <c r="CF58" i="218"/>
  <c r="CE58" i="218"/>
  <c r="CF58" i="208"/>
  <c r="CE58" i="208"/>
  <c r="CE58" i="211"/>
  <c r="CF58" i="211"/>
  <c r="CF58" i="219"/>
  <c r="CE58" i="219"/>
  <c r="CE58" i="221"/>
  <c r="CF58" i="221"/>
  <c r="CE58" i="223"/>
  <c r="CF58" i="223"/>
  <c r="CE58" i="225"/>
  <c r="CF58" i="225"/>
  <c r="CE58" i="226"/>
  <c r="CF58" i="226"/>
  <c r="CE58" i="229"/>
  <c r="CF58" i="229"/>
  <c r="CE58" i="231"/>
  <c r="CF58" i="231"/>
  <c r="CE58" i="236"/>
  <c r="CF58" i="236"/>
  <c r="CE58" i="233"/>
  <c r="CF58" i="233"/>
  <c r="CE58" i="237"/>
  <c r="CF58" i="237"/>
  <c r="CF58" i="239"/>
  <c r="CE58" i="239"/>
  <c r="CE58" i="242"/>
  <c r="CF58" i="242"/>
  <c r="CF58" i="241"/>
  <c r="CE58" i="241"/>
  <c r="CE58" i="245"/>
  <c r="CF58" i="245"/>
  <c r="CE58" i="247"/>
  <c r="CF58" i="247"/>
  <c r="CF58" i="249"/>
  <c r="CE58" i="249"/>
  <c r="CF66" i="200"/>
  <c r="CE66" i="200"/>
  <c r="CF66" i="202"/>
  <c r="CE66" i="202"/>
  <c r="CE66" i="206"/>
  <c r="CF66" i="206"/>
  <c r="CE66" i="216"/>
  <c r="CF66" i="216"/>
  <c r="CE66" i="205"/>
  <c r="CF66" i="205"/>
  <c r="CE66" i="211"/>
  <c r="CF66" i="211"/>
  <c r="CE66" i="213"/>
  <c r="CF66" i="213"/>
  <c r="CE66" i="215"/>
  <c r="CF66" i="215"/>
  <c r="CE66" i="218"/>
  <c r="CF66" i="218"/>
  <c r="CE66" i="226"/>
  <c r="CF66" i="226"/>
  <c r="CE66" i="229"/>
  <c r="CF66" i="229"/>
  <c r="CF66" i="231"/>
  <c r="CE66" i="231"/>
  <c r="CE66" i="221"/>
  <c r="CF66" i="221"/>
  <c r="CF66" i="223"/>
  <c r="CE66" i="223"/>
  <c r="CE66" i="225"/>
  <c r="CF66" i="225"/>
  <c r="CF66" i="232"/>
  <c r="CE66" i="232"/>
  <c r="CE66" i="234"/>
  <c r="CF66" i="234"/>
  <c r="CF66" i="237"/>
  <c r="CE66" i="237"/>
  <c r="CF66" i="241"/>
  <c r="CE66" i="241"/>
  <c r="CE66" i="239"/>
  <c r="CF66" i="239"/>
  <c r="CF66" i="242"/>
  <c r="CE66" i="242"/>
  <c r="CE66" i="244"/>
  <c r="CF66" i="244"/>
  <c r="CE66" i="246"/>
  <c r="CF66" i="246"/>
  <c r="CE66" i="248"/>
  <c r="CF66" i="248"/>
  <c r="BZ79" i="227"/>
  <c r="CE74" i="200"/>
  <c r="CF74" i="200"/>
  <c r="CE74" i="199"/>
  <c r="CF74" i="199"/>
  <c r="CF74" i="203"/>
  <c r="CE74" i="203"/>
  <c r="CF74" i="208"/>
  <c r="CE74" i="208"/>
  <c r="CF74" i="211"/>
  <c r="CE74" i="211"/>
  <c r="CE74" i="217"/>
  <c r="CF74" i="217"/>
  <c r="CF74" i="204"/>
  <c r="CE74" i="204"/>
  <c r="CF74" i="213"/>
  <c r="CE74" i="213"/>
  <c r="CF74" i="215"/>
  <c r="CE74" i="215"/>
  <c r="CF74" i="218"/>
  <c r="CE74" i="218"/>
  <c r="CE74" i="227"/>
  <c r="CF74" i="227"/>
  <c r="CE74" i="229"/>
  <c r="CF74" i="229"/>
  <c r="CE74" i="231"/>
  <c r="CF74" i="231"/>
  <c r="CE74" i="221"/>
  <c r="CF74" i="221"/>
  <c r="CF74" i="223"/>
  <c r="CE74" i="223"/>
  <c r="CE74" i="225"/>
  <c r="CF74" i="225"/>
  <c r="CF74" i="233"/>
  <c r="CE74" i="233"/>
  <c r="CE74" i="235"/>
  <c r="CF74" i="235"/>
  <c r="CE74" i="237"/>
  <c r="CF74" i="237"/>
  <c r="CE74" i="239"/>
  <c r="CF74" i="239"/>
  <c r="CE74" i="241"/>
  <c r="CF74" i="241"/>
  <c r="CE74" i="243"/>
  <c r="CF74" i="243"/>
  <c r="CE74" i="245"/>
  <c r="CF74" i="245"/>
  <c r="CF74" i="247"/>
  <c r="CE74" i="247"/>
  <c r="CE74" i="249"/>
  <c r="CF74" i="249"/>
  <c r="CF67" i="201"/>
  <c r="CE67" i="201"/>
  <c r="CE67" i="199"/>
  <c r="CF67" i="199"/>
  <c r="CF67" i="205"/>
  <c r="CE67" i="205"/>
  <c r="CE67" i="211"/>
  <c r="CF67" i="211"/>
  <c r="CE67" i="213"/>
  <c r="CF67" i="213"/>
  <c r="CE67" i="215"/>
  <c r="CF67" i="215"/>
  <c r="CF67" i="218"/>
  <c r="CE67" i="218"/>
  <c r="CE67" i="206"/>
  <c r="CF67" i="206"/>
  <c r="CE67" i="216"/>
  <c r="CF67" i="216"/>
  <c r="CE67" i="220"/>
  <c r="CF67" i="220"/>
  <c r="CE67" i="223"/>
  <c r="CF67" i="223"/>
  <c r="CE67" i="225"/>
  <c r="CF67" i="225"/>
  <c r="CE67" i="226"/>
  <c r="CF67" i="226"/>
  <c r="CE67" i="228"/>
  <c r="CF67" i="228"/>
  <c r="CE67" i="230"/>
  <c r="CF67" i="230"/>
  <c r="CF67" i="232"/>
  <c r="CE67" i="232"/>
  <c r="CE67" i="234"/>
  <c r="CF67" i="234"/>
  <c r="CF67" i="236"/>
  <c r="CE67" i="236"/>
  <c r="CE67" i="238"/>
  <c r="CF67" i="238"/>
  <c r="CE67" i="240"/>
  <c r="CF67" i="240"/>
  <c r="CE67" i="241"/>
  <c r="CF67" i="241"/>
  <c r="CE67" i="244"/>
  <c r="CF67" i="244"/>
  <c r="CE67" i="246"/>
  <c r="CF67" i="246"/>
  <c r="CE67" i="248"/>
  <c r="CF67" i="248"/>
  <c r="CJ79" i="200"/>
  <c r="CJ79" i="199"/>
  <c r="CJ79" i="203"/>
  <c r="CJ79" i="208"/>
  <c r="CJ79" i="211"/>
  <c r="CJ79" i="215"/>
  <c r="CJ79" i="219"/>
  <c r="CJ79" i="205"/>
  <c r="CJ79" i="214"/>
  <c r="CJ79" i="218"/>
  <c r="CJ79" i="227"/>
  <c r="CJ79" i="230"/>
  <c r="CJ79" i="220"/>
  <c r="CJ79" i="222"/>
  <c r="CJ79" i="224"/>
  <c r="CJ79" i="228"/>
  <c r="CJ79" i="233"/>
  <c r="CJ79" i="237"/>
  <c r="CJ79" i="236"/>
  <c r="CJ79" i="238"/>
  <c r="CJ79" i="240"/>
  <c r="CJ79" i="243"/>
  <c r="CJ79" i="245"/>
  <c r="CJ79" i="247"/>
  <c r="CJ79" i="249"/>
  <c r="BZ79" i="237"/>
  <c r="CF59" i="201"/>
  <c r="CE59" i="201"/>
  <c r="CE59" i="202"/>
  <c r="CF59" i="202"/>
  <c r="CE59" i="206"/>
  <c r="CF59" i="206"/>
  <c r="CE59" i="210"/>
  <c r="CF59" i="210"/>
  <c r="CF59" i="212"/>
  <c r="CE59" i="212"/>
  <c r="CF59" i="204"/>
  <c r="CE59" i="204"/>
  <c r="CF59" i="213"/>
  <c r="CE59" i="213"/>
  <c r="CE59" i="215"/>
  <c r="CF59" i="215"/>
  <c r="CE59" i="217"/>
  <c r="CF59" i="217"/>
  <c r="CE59" i="226"/>
  <c r="CF59" i="226"/>
  <c r="CE59" i="229"/>
  <c r="CF59" i="229"/>
  <c r="CE59" i="231"/>
  <c r="CF59" i="231"/>
  <c r="CE59" i="221"/>
  <c r="CF59" i="221"/>
  <c r="CE59" i="223"/>
  <c r="CF59" i="223"/>
  <c r="CE59" i="225"/>
  <c r="CF59" i="225"/>
  <c r="CF59" i="232"/>
  <c r="CE59" i="232"/>
  <c r="CE59" i="234"/>
  <c r="CF59" i="234"/>
  <c r="CE59" i="237"/>
  <c r="CF59" i="237"/>
  <c r="CE59" i="241"/>
  <c r="CF59" i="241"/>
  <c r="CE59" i="239"/>
  <c r="CF59" i="239"/>
  <c r="CE59" i="242"/>
  <c r="CF59" i="242"/>
  <c r="CE59" i="244"/>
  <c r="CF59" i="244"/>
  <c r="CE59" i="246"/>
  <c r="CF59" i="246"/>
  <c r="CE59" i="248"/>
  <c r="CF59" i="248"/>
  <c r="CF51" i="200"/>
  <c r="CE51" i="200"/>
  <c r="CE51" i="199"/>
  <c r="CF51" i="199"/>
  <c r="CE51" i="203"/>
  <c r="CF51" i="203"/>
  <c r="CF51" i="208"/>
  <c r="CE51" i="208"/>
  <c r="CF51" i="211"/>
  <c r="CE51" i="211"/>
  <c r="CE51" i="215"/>
  <c r="CF51" i="215"/>
  <c r="CF51" i="219"/>
  <c r="CE51" i="219"/>
  <c r="CE51" i="205"/>
  <c r="CF51" i="205"/>
  <c r="CE51" i="214"/>
  <c r="CF51" i="214"/>
  <c r="CE51" i="218"/>
  <c r="CF51" i="218"/>
  <c r="CE51" i="227"/>
  <c r="CF51" i="227"/>
  <c r="CE51" i="230"/>
  <c r="CF51" i="230"/>
  <c r="CE51" i="220"/>
  <c r="CF51" i="220"/>
  <c r="CE51" i="222"/>
  <c r="CF51" i="222"/>
  <c r="CE51" i="224"/>
  <c r="CF51" i="224"/>
  <c r="CE51" i="228"/>
  <c r="CF51" i="228"/>
  <c r="CE51" i="233"/>
  <c r="CF51" i="233"/>
  <c r="CF51" i="237"/>
  <c r="CE51" i="237"/>
  <c r="CE51" i="236"/>
  <c r="CF51" i="236"/>
  <c r="CE51" i="238"/>
  <c r="CF51" i="238"/>
  <c r="CE51" i="240"/>
  <c r="CF51" i="240"/>
  <c r="CE51" i="243"/>
  <c r="CF51" i="243"/>
  <c r="CE51" i="245"/>
  <c r="CF51" i="245"/>
  <c r="CE51" i="247"/>
  <c r="CF51" i="247"/>
  <c r="CE51" i="249"/>
  <c r="CF51" i="249"/>
  <c r="CE50" i="201"/>
  <c r="CF50" i="201"/>
  <c r="CF50" i="203"/>
  <c r="CE50" i="203"/>
  <c r="CE50" i="204"/>
  <c r="CF50" i="204"/>
  <c r="CE50" i="210"/>
  <c r="CF50" i="210"/>
  <c r="CE50" i="212"/>
  <c r="CF50" i="212"/>
  <c r="CF50" i="214"/>
  <c r="CE50" i="214"/>
  <c r="CE50" i="217"/>
  <c r="CF50" i="217"/>
  <c r="CE50" i="206"/>
  <c r="CF50" i="206"/>
  <c r="CE50" i="215"/>
  <c r="CF50" i="215"/>
  <c r="CE50" i="220"/>
  <c r="CF50" i="220"/>
  <c r="CF50" i="222"/>
  <c r="CE50" i="222"/>
  <c r="CE50" i="224"/>
  <c r="CF50" i="224"/>
  <c r="CE50" i="228"/>
  <c r="CF50" i="228"/>
  <c r="CE50" i="227"/>
  <c r="CF50" i="227"/>
  <c r="CE50" i="230"/>
  <c r="CF50" i="230"/>
  <c r="CE50" i="235"/>
  <c r="CF50" i="235"/>
  <c r="CE50" i="233"/>
  <c r="CF50" i="233"/>
  <c r="CE50" i="236"/>
  <c r="CF50" i="236"/>
  <c r="CE50" i="238"/>
  <c r="CF50" i="238"/>
  <c r="CF50" i="240"/>
  <c r="CE50" i="240"/>
  <c r="CE50" i="243"/>
  <c r="CF50" i="243"/>
  <c r="CE50" i="244"/>
  <c r="CF50" i="244"/>
  <c r="CE50" i="246"/>
  <c r="CF50" i="246"/>
  <c r="CE50" i="248"/>
  <c r="CF50" i="248"/>
  <c r="BZ79" i="228"/>
  <c r="BZ79" i="217"/>
  <c r="CE75" i="200"/>
  <c r="CF75" i="200"/>
  <c r="CE75" i="199"/>
  <c r="CF75" i="199"/>
  <c r="CF75" i="203"/>
  <c r="CE75" i="203"/>
  <c r="CE75" i="208"/>
  <c r="CF75" i="208"/>
  <c r="CE75" i="211"/>
  <c r="CF75" i="211"/>
  <c r="CE75" i="217"/>
  <c r="CF75" i="217"/>
  <c r="CE75" i="204"/>
  <c r="CF75" i="204"/>
  <c r="CE75" i="213"/>
  <c r="CF75" i="213"/>
  <c r="CE75" i="215"/>
  <c r="CF75" i="215"/>
  <c r="CE75" i="218"/>
  <c r="CF75" i="218"/>
  <c r="CE75" i="227"/>
  <c r="CF75" i="227"/>
  <c r="CE75" i="229"/>
  <c r="CF75" i="229"/>
  <c r="CE75" i="231"/>
  <c r="CF75" i="231"/>
  <c r="CE75" i="221"/>
  <c r="CF75" i="221"/>
  <c r="CE75" i="223"/>
  <c r="CF75" i="223"/>
  <c r="CE75" i="225"/>
  <c r="CF75" i="225"/>
  <c r="CE75" i="233"/>
  <c r="CF75" i="233"/>
  <c r="CE75" i="235"/>
  <c r="CF75" i="235"/>
  <c r="CE75" i="237"/>
  <c r="CF75" i="237"/>
  <c r="CF75" i="239"/>
  <c r="CE75" i="239"/>
  <c r="CE75" i="241"/>
  <c r="CF75" i="241"/>
  <c r="CE75" i="243"/>
  <c r="CF75" i="243"/>
  <c r="CE75" i="245"/>
  <c r="CF75" i="245"/>
  <c r="CE75" i="247"/>
  <c r="CF75" i="247"/>
  <c r="CF75" i="249"/>
  <c r="CE75" i="249"/>
  <c r="CI23" i="1"/>
  <c r="CI26" i="1" s="1"/>
  <c r="CK59" i="66"/>
  <c r="CO59" i="66" s="1"/>
  <c r="CK60" i="66"/>
  <c r="CO60" i="66" s="1"/>
  <c r="CK66" i="66"/>
  <c r="CK65" i="66"/>
  <c r="CI29" i="1"/>
  <c r="CJ70" i="66"/>
  <c r="CJ55" i="66"/>
  <c r="CJ71" i="66"/>
  <c r="CJ54" i="66"/>
  <c r="CE79" i="66"/>
  <c r="CK29" i="66"/>
  <c r="CQ29" i="66" s="1"/>
  <c r="CQ23" i="66"/>
  <c r="CK30" i="66"/>
  <c r="CO79" i="200" l="1"/>
  <c r="CO79" i="199"/>
  <c r="CO79" i="203"/>
  <c r="CO79" i="208"/>
  <c r="CO79" i="211"/>
  <c r="CO79" i="219"/>
  <c r="CO79" i="205"/>
  <c r="CO79" i="214"/>
  <c r="CO79" i="216"/>
  <c r="CO79" i="218"/>
  <c r="CO79" i="227"/>
  <c r="CO79" i="230"/>
  <c r="CO79" i="220"/>
  <c r="CO79" i="222"/>
  <c r="CO79" i="224"/>
  <c r="CO79" i="228"/>
  <c r="CO79" i="233"/>
  <c r="CO79" i="235"/>
  <c r="CO79" i="236"/>
  <c r="CO79" i="238"/>
  <c r="CO79" i="240"/>
  <c r="CO79" i="243"/>
  <c r="CO79" i="245"/>
  <c r="CO79" i="247"/>
  <c r="CO79" i="249"/>
  <c r="CE79" i="228"/>
  <c r="CE79" i="224"/>
  <c r="CE79" i="206"/>
  <c r="CE79" i="212"/>
  <c r="BX89" i="212" s="1"/>
  <c r="BX92" i="212" s="1"/>
  <c r="CE79" i="210"/>
  <c r="CQ62" i="249"/>
  <c r="CQ62" i="248"/>
  <c r="CQ62" i="247"/>
  <c r="CQ62" i="246"/>
  <c r="CQ62" i="245"/>
  <c r="CQ62" i="244"/>
  <c r="CQ62" i="243"/>
  <c r="CQ62" i="242"/>
  <c r="CQ62" i="240"/>
  <c r="CQ62" i="239"/>
  <c r="CQ62" i="238"/>
  <c r="CQ62" i="241"/>
  <c r="CQ62" i="235"/>
  <c r="CQ62" i="237"/>
  <c r="CQ62" i="236"/>
  <c r="CQ62" i="234"/>
  <c r="CQ62" i="233"/>
  <c r="CQ62" i="232"/>
  <c r="CQ62" i="228"/>
  <c r="CQ62" i="225"/>
  <c r="CQ62" i="224"/>
  <c r="CQ62" i="223"/>
  <c r="CQ62" i="222"/>
  <c r="CQ62" i="221"/>
  <c r="CQ62" i="220"/>
  <c r="CQ62" i="231"/>
  <c r="CQ62" i="230"/>
  <c r="CQ62" i="229"/>
  <c r="CQ62" i="227"/>
  <c r="CQ62" i="226"/>
  <c r="CQ62" i="218"/>
  <c r="CQ62" i="216"/>
  <c r="CQ62" i="215"/>
  <c r="CQ62" i="214"/>
  <c r="CQ62" i="213"/>
  <c r="CQ62" i="212"/>
  <c r="CQ62" i="211"/>
  <c r="CQ62" i="210"/>
  <c r="CQ62" i="205"/>
  <c r="CQ62" i="204"/>
  <c r="CQ62" i="219"/>
  <c r="CQ62" i="217"/>
  <c r="CQ62" i="208"/>
  <c r="CQ62" i="206"/>
  <c r="CQ62" i="203"/>
  <c r="CQ62" i="202"/>
  <c r="CQ62" i="201"/>
  <c r="CQ62" i="200"/>
  <c r="CQ62" i="199"/>
  <c r="CE79" i="246"/>
  <c r="CE79" i="240"/>
  <c r="CE79" i="227"/>
  <c r="CE79" i="217"/>
  <c r="CE79" i="214"/>
  <c r="CE79" i="201"/>
  <c r="CE79" i="243"/>
  <c r="CE79" i="236"/>
  <c r="CE79" i="233"/>
  <c r="CE79" i="220"/>
  <c r="CE79" i="230"/>
  <c r="CE79" i="215"/>
  <c r="CE79" i="231"/>
  <c r="CO79" i="201"/>
  <c r="CO79" i="202"/>
  <c r="CO79" i="206"/>
  <c r="CO79" i="210"/>
  <c r="CO79" i="212"/>
  <c r="CO79" i="204"/>
  <c r="CO79" i="213"/>
  <c r="CO79" i="215"/>
  <c r="CO79" i="217"/>
  <c r="CO79" i="226"/>
  <c r="CO79" i="229"/>
  <c r="CO79" i="231"/>
  <c r="CO79" i="221"/>
  <c r="CO79" i="223"/>
  <c r="CO79" i="225"/>
  <c r="CO79" i="232"/>
  <c r="CO79" i="234"/>
  <c r="CO79" i="237"/>
  <c r="CO79" i="241"/>
  <c r="CO79" i="239"/>
  <c r="CO79" i="242"/>
  <c r="CO79" i="244"/>
  <c r="CO79" i="246"/>
  <c r="CO79" i="248"/>
  <c r="CE79" i="247"/>
  <c r="CE79" i="199"/>
  <c r="CE79" i="202"/>
  <c r="CE79" i="200"/>
  <c r="CE79" i="238"/>
  <c r="CE79" i="203"/>
  <c r="CQ65" i="249"/>
  <c r="CQ65" i="248"/>
  <c r="CQ65" i="247"/>
  <c r="CQ65" i="246"/>
  <c r="CQ65" i="245"/>
  <c r="CQ65" i="244"/>
  <c r="CQ65" i="243"/>
  <c r="CQ65" i="241"/>
  <c r="CQ65" i="242"/>
  <c r="CQ65" i="240"/>
  <c r="CQ65" i="239"/>
  <c r="CQ65" i="238"/>
  <c r="CQ65" i="237"/>
  <c r="CQ65" i="236"/>
  <c r="CQ65" i="234"/>
  <c r="CQ65" i="233"/>
  <c r="CQ65" i="232"/>
  <c r="CQ65" i="235"/>
  <c r="CQ65" i="231"/>
  <c r="CQ65" i="230"/>
  <c r="CQ65" i="229"/>
  <c r="CQ65" i="227"/>
  <c r="CQ65" i="226"/>
  <c r="CQ65" i="228"/>
  <c r="CQ65" i="225"/>
  <c r="CQ65" i="224"/>
  <c r="CQ65" i="223"/>
  <c r="CQ65" i="222"/>
  <c r="CQ65" i="221"/>
  <c r="CQ65" i="220"/>
  <c r="CQ65" i="219"/>
  <c r="CQ65" i="217"/>
  <c r="CQ65" i="208"/>
  <c r="CQ65" i="206"/>
  <c r="CQ65" i="203"/>
  <c r="CQ65" i="218"/>
  <c r="CQ65" i="216"/>
  <c r="CQ65" i="215"/>
  <c r="CQ65" i="214"/>
  <c r="CQ65" i="213"/>
  <c r="CQ65" i="212"/>
  <c r="CQ65" i="211"/>
  <c r="CQ65" i="210"/>
  <c r="CQ65" i="205"/>
  <c r="CQ65" i="204"/>
  <c r="CQ65" i="199"/>
  <c r="CQ65" i="202"/>
  <c r="CQ65" i="201"/>
  <c r="CQ65" i="200"/>
  <c r="CQ59" i="249"/>
  <c r="CS54" i="249" s="1"/>
  <c r="CS79" i="249" s="1"/>
  <c r="CQ59" i="248"/>
  <c r="CS54" i="248" s="1"/>
  <c r="CS79" i="248" s="1"/>
  <c r="CQ59" i="247"/>
  <c r="CS54" i="247" s="1"/>
  <c r="CS79" i="247" s="1"/>
  <c r="CQ59" i="246"/>
  <c r="CS54" i="246" s="1"/>
  <c r="CS79" i="246" s="1"/>
  <c r="CQ59" i="245"/>
  <c r="CS54" i="245" s="1"/>
  <c r="CS79" i="245" s="1"/>
  <c r="CQ59" i="244"/>
  <c r="CS54" i="244" s="1"/>
  <c r="CS79" i="244" s="1"/>
  <c r="CQ59" i="243"/>
  <c r="CS54" i="243" s="1"/>
  <c r="CS79" i="243" s="1"/>
  <c r="CQ59" i="242"/>
  <c r="CS54" i="242" s="1"/>
  <c r="CS79" i="242" s="1"/>
  <c r="CQ59" i="240"/>
  <c r="CS54" i="240" s="1"/>
  <c r="CS79" i="240" s="1"/>
  <c r="CQ59" i="239"/>
  <c r="CS54" i="239" s="1"/>
  <c r="CS79" i="239" s="1"/>
  <c r="CQ59" i="238"/>
  <c r="CS54" i="238" s="1"/>
  <c r="CS79" i="238" s="1"/>
  <c r="CQ59" i="241"/>
  <c r="CS54" i="241" s="1"/>
  <c r="CS79" i="241" s="1"/>
  <c r="CQ59" i="236"/>
  <c r="CS54" i="236" s="1"/>
  <c r="CS79" i="236" s="1"/>
  <c r="CQ59" i="237"/>
  <c r="CS54" i="237" s="1"/>
  <c r="CS79" i="237" s="1"/>
  <c r="CQ59" i="235"/>
  <c r="CS54" i="235" s="1"/>
  <c r="CS79" i="235" s="1"/>
  <c r="CQ59" i="234"/>
  <c r="CS54" i="234" s="1"/>
  <c r="CS79" i="234" s="1"/>
  <c r="CQ59" i="233"/>
  <c r="CS54" i="233" s="1"/>
  <c r="CS79" i="233" s="1"/>
  <c r="CQ59" i="232"/>
  <c r="CS54" i="232" s="1"/>
  <c r="CS79" i="232" s="1"/>
  <c r="CQ59" i="228"/>
  <c r="CS54" i="228" s="1"/>
  <c r="CS79" i="228" s="1"/>
  <c r="CQ59" i="225"/>
  <c r="CS54" i="225" s="1"/>
  <c r="CS79" i="225" s="1"/>
  <c r="CQ59" i="224"/>
  <c r="CS54" i="224" s="1"/>
  <c r="CS79" i="224" s="1"/>
  <c r="CQ59" i="223"/>
  <c r="CS54" i="223" s="1"/>
  <c r="CS79" i="223" s="1"/>
  <c r="CQ59" i="222"/>
  <c r="CS54" i="222" s="1"/>
  <c r="CS79" i="222" s="1"/>
  <c r="CQ59" i="221"/>
  <c r="CS54" i="221" s="1"/>
  <c r="CS79" i="221" s="1"/>
  <c r="CQ59" i="220"/>
  <c r="CS54" i="220" s="1"/>
  <c r="CS79" i="220" s="1"/>
  <c r="CQ59" i="231"/>
  <c r="CS54" i="231" s="1"/>
  <c r="CS79" i="231" s="1"/>
  <c r="CQ59" i="230"/>
  <c r="CS54" i="230" s="1"/>
  <c r="CS79" i="230" s="1"/>
  <c r="CQ59" i="229"/>
  <c r="CS54" i="229" s="1"/>
  <c r="CS79" i="229" s="1"/>
  <c r="CQ59" i="227"/>
  <c r="CS54" i="227" s="1"/>
  <c r="CS79" i="227" s="1"/>
  <c r="CQ59" i="226"/>
  <c r="CS54" i="226" s="1"/>
  <c r="CS79" i="226" s="1"/>
  <c r="CQ59" i="218"/>
  <c r="CS54" i="218" s="1"/>
  <c r="CS79" i="218" s="1"/>
  <c r="CQ59" i="217"/>
  <c r="CS54" i="217" s="1"/>
  <c r="CS79" i="217" s="1"/>
  <c r="BX89" i="217" s="1"/>
  <c r="BX92" i="217" s="1"/>
  <c r="CQ59" i="216"/>
  <c r="CS54" i="216" s="1"/>
  <c r="CS79" i="216" s="1"/>
  <c r="CQ59" i="215"/>
  <c r="CS54" i="215" s="1"/>
  <c r="CS79" i="215" s="1"/>
  <c r="CQ59" i="214"/>
  <c r="CS54" i="214" s="1"/>
  <c r="CS79" i="214" s="1"/>
  <c r="CQ59" i="213"/>
  <c r="CS54" i="213" s="1"/>
  <c r="CS79" i="213" s="1"/>
  <c r="CQ59" i="205"/>
  <c r="CS54" i="205" s="1"/>
  <c r="CS79" i="205" s="1"/>
  <c r="CQ59" i="204"/>
  <c r="CS54" i="204" s="1"/>
  <c r="CS79" i="204" s="1"/>
  <c r="CQ59" i="219"/>
  <c r="CS54" i="219" s="1"/>
  <c r="CS79" i="219" s="1"/>
  <c r="CQ59" i="212"/>
  <c r="CS54" i="212" s="1"/>
  <c r="CS79" i="212" s="1"/>
  <c r="CQ59" i="211"/>
  <c r="CS54" i="211" s="1"/>
  <c r="CS79" i="211" s="1"/>
  <c r="CQ59" i="210"/>
  <c r="CS54" i="210" s="1"/>
  <c r="CS79" i="210" s="1"/>
  <c r="CQ59" i="208"/>
  <c r="CS54" i="208" s="1"/>
  <c r="CS79" i="208" s="1"/>
  <c r="CQ59" i="206"/>
  <c r="CS54" i="206" s="1"/>
  <c r="CS79" i="206" s="1"/>
  <c r="CQ59" i="203"/>
  <c r="CS54" i="203" s="1"/>
  <c r="CS79" i="203" s="1"/>
  <c r="CQ59" i="202"/>
  <c r="CS54" i="202" s="1"/>
  <c r="CS79" i="202" s="1"/>
  <c r="CQ59" i="199"/>
  <c r="CS54" i="199" s="1"/>
  <c r="CS79" i="199" s="1"/>
  <c r="CQ59" i="201"/>
  <c r="CS54" i="201" s="1"/>
  <c r="CS79" i="201" s="1"/>
  <c r="CQ59" i="200"/>
  <c r="CS54" i="200" s="1"/>
  <c r="CS79" i="200" s="1"/>
  <c r="BX89" i="224"/>
  <c r="BX92" i="224" s="1"/>
  <c r="CE79" i="204"/>
  <c r="BX89" i="236"/>
  <c r="BX92" i="236" s="1"/>
  <c r="CE79" i="249"/>
  <c r="CE79" i="241"/>
  <c r="BX89" i="241" s="1"/>
  <c r="BX92" i="241" s="1"/>
  <c r="CE79" i="242"/>
  <c r="CE79" i="239"/>
  <c r="BX89" i="239" s="1"/>
  <c r="BX92" i="239" s="1"/>
  <c r="CE79" i="237"/>
  <c r="CE79" i="234"/>
  <c r="BX89" i="234" s="1"/>
  <c r="BX92" i="234" s="1"/>
  <c r="CE79" i="229"/>
  <c r="CE79" i="226"/>
  <c r="BX89" i="226" s="1"/>
  <c r="BX92" i="226" s="1"/>
  <c r="CE79" i="225"/>
  <c r="CE79" i="223"/>
  <c r="BX89" i="223" s="1"/>
  <c r="BX92" i="223" s="1"/>
  <c r="CE79" i="221"/>
  <c r="CE79" i="219"/>
  <c r="BX89" i="219" s="1"/>
  <c r="BX92" i="219" s="1"/>
  <c r="CE79" i="208"/>
  <c r="CE79" i="218"/>
  <c r="BX89" i="218" s="1"/>
  <c r="BX92" i="218" s="1"/>
  <c r="CE79" i="216"/>
  <c r="CE79" i="213"/>
  <c r="BX89" i="213" s="1"/>
  <c r="BX92" i="213" s="1"/>
  <c r="CE79" i="211"/>
  <c r="CE79" i="205"/>
  <c r="BX89" i="205" s="1"/>
  <c r="BX92" i="205" s="1"/>
  <c r="CE79" i="244"/>
  <c r="CE79" i="232"/>
  <c r="BX89" i="232" s="1"/>
  <c r="BX92" i="232" s="1"/>
  <c r="CE79" i="245"/>
  <c r="CE79" i="235"/>
  <c r="BX89" i="235" s="1"/>
  <c r="BX92" i="235" s="1"/>
  <c r="CE79" i="248"/>
  <c r="BX89" i="248" s="1"/>
  <c r="BX92" i="248" s="1"/>
  <c r="CE79" i="222"/>
  <c r="CQ59" i="66"/>
  <c r="CS54" i="66" s="1"/>
  <c r="CS79" i="66" s="1"/>
  <c r="CQ62" i="66"/>
  <c r="CQ65" i="66"/>
  <c r="CI32" i="1"/>
  <c r="CO79" i="66"/>
  <c r="CJ79" i="66"/>
  <c r="CQ26" i="66"/>
  <c r="CQ32" i="66"/>
  <c r="BX89" i="221" l="1"/>
  <c r="BX92" i="221" s="1"/>
  <c r="D28" i="30" s="1"/>
  <c r="BX89" i="225"/>
  <c r="BX92" i="225" s="1"/>
  <c r="BX89" i="229"/>
  <c r="BX92" i="229" s="1"/>
  <c r="BY4" i="229" s="1"/>
  <c r="BX89" i="242"/>
  <c r="BX92" i="242" s="1"/>
  <c r="BX89" i="200"/>
  <c r="BX92" i="200" s="1"/>
  <c r="D8" i="30" s="1"/>
  <c r="BX89" i="203"/>
  <c r="BX92" i="203" s="1"/>
  <c r="BX89" i="206"/>
  <c r="BX92" i="206" s="1"/>
  <c r="BY4" i="206" s="1"/>
  <c r="BX89" i="228"/>
  <c r="BX92" i="228" s="1"/>
  <c r="BX89" i="222"/>
  <c r="BX92" i="222" s="1"/>
  <c r="D29" i="30" s="1"/>
  <c r="BX89" i="245"/>
  <c r="BX92" i="245" s="1"/>
  <c r="D52" i="30" s="1"/>
  <c r="BX89" i="211"/>
  <c r="BX92" i="211" s="1"/>
  <c r="D18" i="30" s="1"/>
  <c r="BX89" i="216"/>
  <c r="BX92" i="216" s="1"/>
  <c r="BY4" i="216" s="1"/>
  <c r="BX89" i="208"/>
  <c r="BX92" i="208" s="1"/>
  <c r="BY4" i="208" s="1"/>
  <c r="BX89" i="249"/>
  <c r="BX92" i="249" s="1"/>
  <c r="D56" i="30" s="1"/>
  <c r="BX89" i="204"/>
  <c r="BX92" i="204" s="1"/>
  <c r="D13" i="30" s="1"/>
  <c r="BX89" i="244"/>
  <c r="BX92" i="244" s="1"/>
  <c r="BY4" i="244" s="1"/>
  <c r="BX89" i="237"/>
  <c r="BX92" i="237" s="1"/>
  <c r="D44" i="30" s="1"/>
  <c r="F44" i="30" s="1"/>
  <c r="BX89" i="210"/>
  <c r="BX92" i="210" s="1"/>
  <c r="BY4" i="210" s="1"/>
  <c r="BX89" i="66"/>
  <c r="BX92" i="66" s="1"/>
  <c r="BY4" i="66" s="1"/>
  <c r="BX89" i="199"/>
  <c r="BX92" i="199" s="1"/>
  <c r="BY4" i="199" s="1"/>
  <c r="BY4" i="235"/>
  <c r="D42" i="30"/>
  <c r="BY4" i="221"/>
  <c r="BY4" i="232"/>
  <c r="D39" i="30"/>
  <c r="BY4" i="217"/>
  <c r="D24" i="30"/>
  <c r="F24" i="30" s="1"/>
  <c r="BY4" i="222"/>
  <c r="BY4" i="212"/>
  <c r="D19" i="30"/>
  <c r="BY4" i="245"/>
  <c r="D51" i="30"/>
  <c r="D23" i="30"/>
  <c r="D15" i="30"/>
  <c r="BY4" i="225"/>
  <c r="D32" i="30"/>
  <c r="D36" i="30"/>
  <c r="BY4" i="242"/>
  <c r="D49" i="30"/>
  <c r="BY4" i="249"/>
  <c r="BY4" i="203"/>
  <c r="D14" i="30"/>
  <c r="D11" i="30"/>
  <c r="BY4" i="228"/>
  <c r="D35" i="30"/>
  <c r="BX89" i="238"/>
  <c r="BX92" i="238" s="1"/>
  <c r="BX89" i="202"/>
  <c r="BX92" i="202" s="1"/>
  <c r="BX89" i="247"/>
  <c r="BX92" i="247" s="1"/>
  <c r="BX89" i="231"/>
  <c r="BX92" i="231" s="1"/>
  <c r="BX89" i="230"/>
  <c r="BX92" i="230" s="1"/>
  <c r="BX89" i="233"/>
  <c r="BX92" i="233" s="1"/>
  <c r="BX89" i="243"/>
  <c r="BX92" i="243" s="1"/>
  <c r="BX89" i="214"/>
  <c r="BX92" i="214" s="1"/>
  <c r="BX89" i="227"/>
  <c r="BX92" i="227" s="1"/>
  <c r="BX89" i="246"/>
  <c r="BX92" i="246" s="1"/>
  <c r="CQ68" i="249"/>
  <c r="CQ68" i="248"/>
  <c r="CQ68" i="247"/>
  <c r="CQ68" i="246"/>
  <c r="CQ68" i="245"/>
  <c r="CQ68" i="244"/>
  <c r="CQ68" i="243"/>
  <c r="CQ68" i="242"/>
  <c r="CQ68" i="241"/>
  <c r="CQ68" i="240"/>
  <c r="CQ68" i="239"/>
  <c r="CQ68" i="238"/>
  <c r="CQ68" i="237"/>
  <c r="CQ68" i="236"/>
  <c r="CQ68" i="235"/>
  <c r="CQ68" i="234"/>
  <c r="CQ68" i="233"/>
  <c r="CQ68" i="232"/>
  <c r="CQ68" i="225"/>
  <c r="CQ68" i="224"/>
  <c r="CQ68" i="223"/>
  <c r="CQ68" i="222"/>
  <c r="CQ68" i="220"/>
  <c r="CQ68" i="231"/>
  <c r="CQ68" i="230"/>
  <c r="CQ68" i="229"/>
  <c r="CQ68" i="228"/>
  <c r="CQ68" i="227"/>
  <c r="CQ68" i="226"/>
  <c r="CQ68" i="221"/>
  <c r="CQ68" i="218"/>
  <c r="CQ68" i="215"/>
  <c r="CQ68" i="214"/>
  <c r="CQ68" i="213"/>
  <c r="CQ68" i="212"/>
  <c r="CQ68" i="211"/>
  <c r="CQ68" i="210"/>
  <c r="CQ68" i="205"/>
  <c r="CQ68" i="204"/>
  <c r="CQ68" i="219"/>
  <c r="CQ68" i="217"/>
  <c r="CQ68" i="216"/>
  <c r="CQ68" i="208"/>
  <c r="CQ68" i="206"/>
  <c r="CQ68" i="203"/>
  <c r="CQ68" i="202"/>
  <c r="CQ68" i="201"/>
  <c r="CQ68" i="200"/>
  <c r="CQ68" i="199"/>
  <c r="BY4" i="211"/>
  <c r="BY4" i="248"/>
  <c r="D55" i="30"/>
  <c r="BY4" i="205"/>
  <c r="D12" i="30"/>
  <c r="BY4" i="213"/>
  <c r="D20" i="30"/>
  <c r="BY4" i="218"/>
  <c r="D25" i="30"/>
  <c r="BY4" i="219"/>
  <c r="D26" i="30"/>
  <c r="F26" i="30" s="1"/>
  <c r="BY4" i="223"/>
  <c r="D30" i="30"/>
  <c r="F30" i="30" s="1"/>
  <c r="BY4" i="226"/>
  <c r="D33" i="30"/>
  <c r="BY4" i="234"/>
  <c r="D41" i="30"/>
  <c r="BY4" i="239"/>
  <c r="D46" i="30"/>
  <c r="F46" i="30" s="1"/>
  <c r="BY4" i="241"/>
  <c r="D48" i="30"/>
  <c r="BY4" i="236"/>
  <c r="D43" i="30"/>
  <c r="BY4" i="200"/>
  <c r="BY4" i="204"/>
  <c r="BY4" i="224"/>
  <c r="D31" i="30"/>
  <c r="BX89" i="201"/>
  <c r="BX92" i="201" s="1"/>
  <c r="BX89" i="215"/>
  <c r="BX92" i="215" s="1"/>
  <c r="BX89" i="220"/>
  <c r="BX92" i="220" s="1"/>
  <c r="BX89" i="240"/>
  <c r="BX92" i="240" s="1"/>
  <c r="CQ68" i="66"/>
  <c r="BY4" i="237" l="1"/>
  <c r="D7" i="30"/>
  <c r="F7" i="30" s="1"/>
  <c r="D17" i="30"/>
  <c r="F17" i="30" s="1"/>
  <c r="D9" i="30"/>
  <c r="F9" i="30" s="1"/>
  <c r="BY4" i="220"/>
  <c r="D27" i="30"/>
  <c r="BY4" i="201"/>
  <c r="D10" i="30"/>
  <c r="F10" i="30" s="1"/>
  <c r="BY4" i="246"/>
  <c r="D53" i="30"/>
  <c r="F53" i="30" s="1"/>
  <c r="BY4" i="214"/>
  <c r="D21" i="30"/>
  <c r="F21" i="30" s="1"/>
  <c r="BY4" i="233"/>
  <c r="D40" i="30"/>
  <c r="F40" i="30" s="1"/>
  <c r="BY4" i="231"/>
  <c r="D38" i="30"/>
  <c r="F38" i="30" s="1"/>
  <c r="BY4" i="202"/>
  <c r="D16" i="30"/>
  <c r="F16" i="30" s="1"/>
  <c r="BY4" i="240"/>
  <c r="D47" i="30"/>
  <c r="F47" i="30" s="1"/>
  <c r="BY4" i="215"/>
  <c r="D22" i="30"/>
  <c r="F22" i="30" s="1"/>
  <c r="BY4" i="227"/>
  <c r="D34" i="30"/>
  <c r="BY4" i="243"/>
  <c r="D50" i="30"/>
  <c r="BY4" i="230"/>
  <c r="D37" i="30"/>
  <c r="F37" i="30" s="1"/>
  <c r="BY4" i="247"/>
  <c r="D54" i="30"/>
  <c r="BY4" i="238"/>
  <c r="D45" i="30"/>
  <c r="F45" i="30" s="1"/>
  <c r="F35" i="30"/>
  <c r="F56" i="30"/>
  <c r="F33" i="30"/>
  <c r="F50" i="30"/>
  <c r="F52" i="30"/>
  <c r="F54" i="30"/>
  <c r="F43" i="30"/>
  <c r="F48" i="30"/>
  <c r="F25" i="30"/>
  <c r="F49" i="30"/>
  <c r="F29" i="30"/>
  <c r="F18" i="30"/>
  <c r="F11" i="30"/>
  <c r="F8" i="30"/>
  <c r="F42" i="30"/>
  <c r="F32" i="30"/>
  <c r="F15" i="30"/>
  <c r="F34" i="30"/>
  <c r="F23" i="30"/>
  <c r="F36" i="30"/>
  <c r="F51" i="30"/>
  <c r="F41" i="30"/>
  <c r="F39" i="30"/>
  <c r="F28" i="30"/>
  <c r="F31" i="30" l="1"/>
  <c r="F20" i="30"/>
  <c r="F19" i="30"/>
  <c r="F14" i="30"/>
  <c r="F13" i="30"/>
  <c r="F55" i="30"/>
  <c r="F12" i="30"/>
  <c r="F27" i="30" l="1"/>
  <c r="G12" i="30" s="1"/>
  <c r="G16" i="30" l="1"/>
  <c r="G36" i="30"/>
  <c r="G37" i="30"/>
  <c r="G34" i="30"/>
  <c r="G49" i="30"/>
  <c r="G56" i="30"/>
  <c r="G23" i="30"/>
  <c r="G31" i="30"/>
  <c r="G42" i="30"/>
  <c r="G17" i="30"/>
  <c r="G32" i="30"/>
  <c r="G18" i="30"/>
  <c r="G43" i="30"/>
  <c r="G39" i="30"/>
  <c r="G15" i="30"/>
  <c r="G33" i="30"/>
  <c r="G47" i="30"/>
  <c r="G38" i="30"/>
  <c r="G48" i="30"/>
  <c r="G14" i="30"/>
  <c r="G11" i="30"/>
  <c r="G35" i="30"/>
  <c r="G46" i="30"/>
  <c r="G13" i="30"/>
  <c r="G50" i="30"/>
  <c r="G22" i="30"/>
  <c r="G40" i="30"/>
  <c r="G51" i="30"/>
  <c r="G24" i="30"/>
  <c r="G21" i="30"/>
  <c r="G41" i="30"/>
  <c r="G28" i="30"/>
  <c r="G9" i="30"/>
  <c r="G27" i="30"/>
  <c r="G29" i="30"/>
  <c r="G30" i="30"/>
  <c r="G45" i="30"/>
  <c r="G44" i="30"/>
  <c r="G55" i="30"/>
  <c r="G26" i="30"/>
  <c r="G19" i="30"/>
  <c r="G54" i="30"/>
  <c r="G8" i="30"/>
  <c r="G7" i="30"/>
  <c r="G25" i="30"/>
  <c r="G53" i="30"/>
  <c r="G52" i="30"/>
  <c r="G10" i="30"/>
  <c r="G20" i="30"/>
  <c r="H41" i="30" l="1"/>
  <c r="A41" i="145" s="1"/>
  <c r="H35" i="30"/>
  <c r="J35" i="30" s="1"/>
  <c r="D35" i="145" s="1"/>
  <c r="H19" i="30"/>
  <c r="I19" i="30" s="1"/>
  <c r="C19" i="145" s="1"/>
  <c r="H27" i="30"/>
  <c r="I27" i="30" s="1"/>
  <c r="C27" i="145" s="1"/>
  <c r="H20" i="30"/>
  <c r="I20" i="30" s="1"/>
  <c r="C20" i="145" s="1"/>
  <c r="H39" i="30"/>
  <c r="J39" i="30" s="1"/>
  <c r="D39" i="145" s="1"/>
  <c r="H31" i="30"/>
  <c r="J31" i="30" s="1"/>
  <c r="D31" i="145" s="1"/>
  <c r="H23" i="30"/>
  <c r="A23" i="145" s="1"/>
  <c r="H11" i="30"/>
  <c r="I11" i="30" s="1"/>
  <c r="C11" i="145" s="1"/>
  <c r="H45" i="30"/>
  <c r="A45" i="145" s="1"/>
  <c r="H53" i="30"/>
  <c r="J53" i="30" s="1"/>
  <c r="D53" i="145" s="1"/>
  <c r="H36" i="30"/>
  <c r="J36" i="30" s="1"/>
  <c r="D36" i="145" s="1"/>
  <c r="H28" i="30"/>
  <c r="I28" i="30" s="1"/>
  <c r="C28" i="145" s="1"/>
  <c r="H12" i="30"/>
  <c r="A12" i="145" s="1"/>
  <c r="H54" i="30"/>
  <c r="J54" i="30" s="1"/>
  <c r="D54" i="145" s="1"/>
  <c r="H46" i="30"/>
  <c r="A46" i="145" s="1"/>
  <c r="H15" i="30"/>
  <c r="A15" i="145" s="1"/>
  <c r="H7" i="30"/>
  <c r="I7" i="30" s="1"/>
  <c r="C7" i="145" s="1"/>
  <c r="H49" i="30"/>
  <c r="A49" i="145" s="1"/>
  <c r="H40" i="30"/>
  <c r="I40" i="30" s="1"/>
  <c r="C40" i="145" s="1"/>
  <c r="H32" i="30"/>
  <c r="J32" i="30" s="1"/>
  <c r="D32" i="145" s="1"/>
  <c r="H24" i="30"/>
  <c r="A24" i="145" s="1"/>
  <c r="H16" i="30"/>
  <c r="A16" i="145" s="1"/>
  <c r="H8" i="30"/>
  <c r="I8" i="30" s="1"/>
  <c r="C8" i="145" s="1"/>
  <c r="H50" i="30"/>
  <c r="A50" i="145" s="1"/>
  <c r="H42" i="30"/>
  <c r="J42" i="30" s="1"/>
  <c r="D42" i="145" s="1"/>
  <c r="H37" i="30"/>
  <c r="J37" i="30" s="1"/>
  <c r="D37" i="145" s="1"/>
  <c r="H33" i="30"/>
  <c r="I33" i="30" s="1"/>
  <c r="C33" i="145" s="1"/>
  <c r="H29" i="30"/>
  <c r="J29" i="30" s="1"/>
  <c r="D29" i="145" s="1"/>
  <c r="H25" i="30"/>
  <c r="J25" i="30" s="1"/>
  <c r="D25" i="145" s="1"/>
  <c r="H21" i="30"/>
  <c r="A21" i="145" s="1"/>
  <c r="H17" i="30"/>
  <c r="I17" i="30" s="1"/>
  <c r="C17" i="145" s="1"/>
  <c r="H13" i="30"/>
  <c r="A13" i="145" s="1"/>
  <c r="H9" i="30"/>
  <c r="A9" i="145" s="1"/>
  <c r="H55" i="30"/>
  <c r="A55" i="145" s="1"/>
  <c r="H51" i="30"/>
  <c r="J51" i="30" s="1"/>
  <c r="D51" i="145" s="1"/>
  <c r="H47" i="30"/>
  <c r="A47" i="145" s="1"/>
  <c r="H43" i="30"/>
  <c r="A43" i="145" s="1"/>
  <c r="H38" i="30"/>
  <c r="J38" i="30" s="1"/>
  <c r="D38" i="145" s="1"/>
  <c r="H34" i="30"/>
  <c r="A34" i="145" s="1"/>
  <c r="H30" i="30"/>
  <c r="J30" i="30" s="1"/>
  <c r="D30" i="145" s="1"/>
  <c r="H26" i="30"/>
  <c r="J26" i="30" s="1"/>
  <c r="D26" i="145" s="1"/>
  <c r="H22" i="30"/>
  <c r="A22" i="145" s="1"/>
  <c r="H18" i="30"/>
  <c r="I18" i="30" s="1"/>
  <c r="C18" i="145" s="1"/>
  <c r="H14" i="30"/>
  <c r="A14" i="145" s="1"/>
  <c r="B15" i="145" s="1"/>
  <c r="H10" i="30"/>
  <c r="A10" i="145" s="1"/>
  <c r="H56" i="30"/>
  <c r="A56" i="145" s="1"/>
  <c r="H52" i="30"/>
  <c r="J52" i="30" s="1"/>
  <c r="D52" i="145" s="1"/>
  <c r="H48" i="30"/>
  <c r="A48" i="145" s="1"/>
  <c r="B49" i="145" s="1"/>
  <c r="H44" i="30"/>
  <c r="A44" i="145" s="1"/>
  <c r="J41" i="30"/>
  <c r="D41" i="145" s="1"/>
  <c r="J45" i="30" l="1"/>
  <c r="D45" i="145" s="1"/>
  <c r="J12" i="30"/>
  <c r="D12" i="145" s="1"/>
  <c r="A27" i="145"/>
  <c r="I41" i="30"/>
  <c r="C41" i="145" s="1"/>
  <c r="J17" i="30"/>
  <c r="D17" i="145" s="1"/>
  <c r="A40" i="145"/>
  <c r="B41" i="145" s="1"/>
  <c r="A7" i="145"/>
  <c r="B7" i="145" s="1"/>
  <c r="I35" i="30"/>
  <c r="C35" i="145" s="1"/>
  <c r="I10" i="30"/>
  <c r="C10" i="145" s="1"/>
  <c r="J24" i="30"/>
  <c r="D24" i="145" s="1"/>
  <c r="J43" i="30"/>
  <c r="D43" i="145" s="1"/>
  <c r="J33" i="30"/>
  <c r="D33" i="145" s="1"/>
  <c r="J8" i="30"/>
  <c r="D8" i="145" s="1"/>
  <c r="I34" i="30"/>
  <c r="C34" i="145" s="1"/>
  <c r="A51" i="145"/>
  <c r="B51" i="145" s="1"/>
  <c r="A25" i="145"/>
  <c r="B25" i="145" s="1"/>
  <c r="I52" i="30"/>
  <c r="C52" i="145" s="1"/>
  <c r="A18" i="145"/>
  <c r="J34" i="30"/>
  <c r="D34" i="145" s="1"/>
  <c r="I51" i="30"/>
  <c r="C51" i="145" s="1"/>
  <c r="I9" i="30"/>
  <c r="C9" i="145" s="1"/>
  <c r="A17" i="145"/>
  <c r="B17" i="145" s="1"/>
  <c r="A33" i="145"/>
  <c r="B34" i="145" s="1"/>
  <c r="I39" i="30"/>
  <c r="C39" i="145" s="1"/>
  <c r="J46" i="30"/>
  <c r="D46" i="145" s="1"/>
  <c r="A8" i="145"/>
  <c r="B9" i="145" s="1"/>
  <c r="I24" i="30"/>
  <c r="C24" i="145" s="1"/>
  <c r="I36" i="30"/>
  <c r="C36" i="145" s="1"/>
  <c r="J40" i="30"/>
  <c r="D40" i="145" s="1"/>
  <c r="J7" i="30"/>
  <c r="D7" i="145" s="1"/>
  <c r="J23" i="30"/>
  <c r="D23" i="145" s="1"/>
  <c r="J27" i="30"/>
  <c r="D27" i="145" s="1"/>
  <c r="A42" i="145"/>
  <c r="B42" i="145" s="1"/>
  <c r="A52" i="145"/>
  <c r="J18" i="30"/>
  <c r="D18" i="145" s="1"/>
  <c r="A26" i="145"/>
  <c r="B26" i="145" s="1"/>
  <c r="J44" i="30"/>
  <c r="D44" i="145" s="1"/>
  <c r="I44" i="30"/>
  <c r="C44" i="145" s="1"/>
  <c r="J10" i="30"/>
  <c r="D10" i="145" s="1"/>
  <c r="I26" i="30"/>
  <c r="C26" i="145" s="1"/>
  <c r="I43" i="30"/>
  <c r="C43" i="145" s="1"/>
  <c r="J9" i="30"/>
  <c r="D9" i="145" s="1"/>
  <c r="I25" i="30"/>
  <c r="C25" i="145" s="1"/>
  <c r="A39" i="145"/>
  <c r="I46" i="30"/>
  <c r="C46" i="145" s="1"/>
  <c r="I12" i="30"/>
  <c r="C12" i="145" s="1"/>
  <c r="A36" i="145"/>
  <c r="I45" i="30"/>
  <c r="C45" i="145" s="1"/>
  <c r="I23" i="30"/>
  <c r="C23" i="145" s="1"/>
  <c r="A35" i="145"/>
  <c r="B35" i="145" s="1"/>
  <c r="I42" i="30"/>
  <c r="C42" i="145" s="1"/>
  <c r="I16" i="30"/>
  <c r="C16" i="145" s="1"/>
  <c r="I32" i="30"/>
  <c r="C32" i="145" s="1"/>
  <c r="J49" i="30"/>
  <c r="D49" i="145" s="1"/>
  <c r="I15" i="30"/>
  <c r="C15" i="145" s="1"/>
  <c r="I54" i="30"/>
  <c r="C54" i="145" s="1"/>
  <c r="A20" i="145"/>
  <c r="B21" i="145" s="1"/>
  <c r="A28" i="145"/>
  <c r="A53" i="145"/>
  <c r="J11" i="30"/>
  <c r="D11" i="145" s="1"/>
  <c r="A19" i="145"/>
  <c r="B20" i="145" s="1"/>
  <c r="J48" i="30"/>
  <c r="D48" i="145" s="1"/>
  <c r="J56" i="30"/>
  <c r="D56" i="145" s="1"/>
  <c r="I14" i="30"/>
  <c r="C14" i="145" s="1"/>
  <c r="J22" i="30"/>
  <c r="D22" i="145" s="1"/>
  <c r="I30" i="30"/>
  <c r="C30" i="145" s="1"/>
  <c r="I38" i="30"/>
  <c r="C38" i="145" s="1"/>
  <c r="J47" i="30"/>
  <c r="D47" i="145" s="1"/>
  <c r="J55" i="30"/>
  <c r="D55" i="145" s="1"/>
  <c r="J13" i="30"/>
  <c r="D13" i="145" s="1"/>
  <c r="I21" i="30"/>
  <c r="C21" i="145" s="1"/>
  <c r="I29" i="30"/>
  <c r="C29" i="145" s="1"/>
  <c r="I37" i="30"/>
  <c r="C37" i="145" s="1"/>
  <c r="J50" i="30"/>
  <c r="D50" i="145" s="1"/>
  <c r="A54" i="145"/>
  <c r="B55" i="145" s="1"/>
  <c r="J20" i="30"/>
  <c r="D20" i="145" s="1"/>
  <c r="J28" i="30"/>
  <c r="D28" i="145" s="1"/>
  <c r="I53" i="30"/>
  <c r="C53" i="145" s="1"/>
  <c r="A11" i="145"/>
  <c r="B12" i="145" s="1"/>
  <c r="J19" i="30"/>
  <c r="D19" i="145" s="1"/>
  <c r="I31" i="30"/>
  <c r="C31" i="145" s="1"/>
  <c r="B45" i="145"/>
  <c r="B11" i="145"/>
  <c r="B23" i="145"/>
  <c r="I48" i="30"/>
  <c r="C48" i="145" s="1"/>
  <c r="I56" i="30"/>
  <c r="C56" i="145" s="1"/>
  <c r="J14" i="30"/>
  <c r="D14" i="145" s="1"/>
  <c r="I22" i="30"/>
  <c r="C22" i="145" s="1"/>
  <c r="A30" i="145"/>
  <c r="A38" i="145"/>
  <c r="I47" i="30"/>
  <c r="C47" i="145" s="1"/>
  <c r="I55" i="30"/>
  <c r="C55" i="145" s="1"/>
  <c r="I13" i="30"/>
  <c r="C13" i="145" s="1"/>
  <c r="J21" i="30"/>
  <c r="D21" i="145" s="1"/>
  <c r="A29" i="145"/>
  <c r="A37" i="145"/>
  <c r="B38" i="145" s="1"/>
  <c r="I50" i="30"/>
  <c r="C50" i="145" s="1"/>
  <c r="J16" i="30"/>
  <c r="D16" i="145" s="1"/>
  <c r="A32" i="145"/>
  <c r="I49" i="30"/>
  <c r="C49" i="145" s="1"/>
  <c r="J15" i="30"/>
  <c r="D15" i="145" s="1"/>
  <c r="A31" i="145"/>
  <c r="B48" i="145"/>
  <c r="B56" i="145"/>
  <c r="B14" i="145"/>
  <c r="B22" i="145"/>
  <c r="B50" i="145"/>
  <c r="B16" i="145"/>
  <c r="B24" i="145"/>
  <c r="B44" i="145"/>
  <c r="B10" i="145"/>
  <c r="B47" i="145"/>
  <c r="B13" i="145"/>
  <c r="B46" i="145"/>
  <c r="B40" i="145" l="1"/>
  <c r="B28" i="145"/>
  <c r="B52" i="145"/>
  <c r="B18" i="145"/>
  <c r="B8" i="145"/>
  <c r="B27" i="145"/>
  <c r="B53" i="145"/>
  <c r="B33" i="145"/>
  <c r="B43" i="145"/>
  <c r="B39" i="145"/>
  <c r="B36" i="145"/>
  <c r="B29" i="145"/>
  <c r="B37" i="145"/>
  <c r="B19" i="145"/>
  <c r="B54" i="145"/>
  <c r="B32" i="145"/>
  <c r="B30" i="145"/>
  <c r="B31" i="145"/>
</calcChain>
</file>

<file path=xl/sharedStrings.xml><?xml version="1.0" encoding="utf-8"?>
<sst xmlns="http://schemas.openxmlformats.org/spreadsheetml/2006/main" count="21884" uniqueCount="382">
  <si>
    <t>a</t>
  </si>
  <si>
    <t>b</t>
  </si>
  <si>
    <t>c</t>
  </si>
  <si>
    <t>d</t>
  </si>
  <si>
    <t>Punkte</t>
  </si>
  <si>
    <t>Tore</t>
  </si>
  <si>
    <t>Tore +</t>
  </si>
  <si>
    <t>Tore -</t>
  </si>
  <si>
    <t>Total</t>
  </si>
  <si>
    <t>Hilfswerte</t>
  </si>
  <si>
    <t>Tabelle</t>
  </si>
  <si>
    <t>Deutschland</t>
  </si>
  <si>
    <t>:</t>
  </si>
  <si>
    <t>Portugal</t>
  </si>
  <si>
    <t>Italien</t>
  </si>
  <si>
    <t>Frankreich</t>
  </si>
  <si>
    <t>Schweiz</t>
  </si>
  <si>
    <t>Spanien</t>
  </si>
  <si>
    <t>1 A</t>
  </si>
  <si>
    <t>2 A</t>
  </si>
  <si>
    <t>1 B</t>
  </si>
  <si>
    <t>2 B</t>
  </si>
  <si>
    <t>1 C</t>
  </si>
  <si>
    <t>2 C</t>
  </si>
  <si>
    <t>1 D</t>
  </si>
  <si>
    <t>2 D</t>
  </si>
  <si>
    <t>Penaltys</t>
  </si>
  <si>
    <t>Viertelfinale</t>
  </si>
  <si>
    <t>Halbfinale</t>
  </si>
  <si>
    <t>Finale</t>
  </si>
  <si>
    <t>punkt- und torgleich:</t>
  </si>
  <si>
    <t>der Direktbegegnungen</t>
  </si>
  <si>
    <r>
      <t>Rang</t>
    </r>
    <r>
      <rPr>
        <b/>
        <sz val="10"/>
        <rFont val="Arial"/>
        <family val="2"/>
      </rPr>
      <t xml:space="preserve"> ohne</t>
    </r>
    <r>
      <rPr>
        <sz val="10"/>
        <rFont val="Arial"/>
        <family val="2"/>
      </rPr>
      <t xml:space="preserve"> Wertung</t>
    </r>
  </si>
  <si>
    <r>
      <t>Rang</t>
    </r>
    <r>
      <rPr>
        <b/>
        <sz val="10"/>
        <rFont val="Arial"/>
        <family val="2"/>
      </rPr>
      <t xml:space="preserve"> mit</t>
    </r>
    <r>
      <rPr>
        <sz val="10"/>
        <rFont val="Arial"/>
        <family val="2"/>
      </rPr>
      <t xml:space="preserve"> Wertung</t>
    </r>
  </si>
  <si>
    <t>direktbegegnungsgleich:</t>
  </si>
  <si>
    <t>Hilfswert "Gewichtung Direktbegegnung"</t>
  </si>
  <si>
    <t>für Tippspiel</t>
  </si>
  <si>
    <t>RESULTATE VORRUNDE</t>
  </si>
  <si>
    <t>RESULTATE FINALRUNDE</t>
  </si>
  <si>
    <t>Griechenland</t>
  </si>
  <si>
    <t>Punkte für Vorunde</t>
  </si>
  <si>
    <t>Punkte für richtige Vorhersage Sieg/Unentschieden/Niederlage</t>
  </si>
  <si>
    <t>Zusatzpunkte für richtiges Resultat</t>
  </si>
  <si>
    <t>Zusatzpunkte für richtige Vorsage der geschossenen Tore pro Team</t>
  </si>
  <si>
    <t>Punkte für Finalrunde</t>
  </si>
  <si>
    <t>Punkte Vorrunde</t>
  </si>
  <si>
    <t>Punkte Finalrunde</t>
  </si>
  <si>
    <t>Punkte für richtigen Finalist</t>
  </si>
  <si>
    <t>Sieg Team1</t>
  </si>
  <si>
    <t>Richtiges Resultat</t>
  </si>
  <si>
    <t>Punkte für Viertelfinal-Teilnehmer auf falschem Platz</t>
  </si>
  <si>
    <t>Punkte für Viertelfinal-Teilnehmer auf richtigem Platz</t>
  </si>
  <si>
    <t>Punkte für richtigen Halbfinalisten</t>
  </si>
  <si>
    <t>Name</t>
  </si>
  <si>
    <t>Nr.</t>
  </si>
  <si>
    <t>Generierte Tabelle</t>
  </si>
  <si>
    <t>Mexiko</t>
  </si>
  <si>
    <t>Uruguay</t>
  </si>
  <si>
    <t>Freitag, 11.06.2010 16:00</t>
  </si>
  <si>
    <t>Freitag, 11.06.2010 20:30</t>
  </si>
  <si>
    <t>Mittwoch, 16.06.2010 20:30</t>
  </si>
  <si>
    <t>Donnerstag, 17.06.2010 20:30</t>
  </si>
  <si>
    <t>Dienstag, 22.06.2010 16:00</t>
  </si>
  <si>
    <t>Gruppe A</t>
  </si>
  <si>
    <t>Gruppe B</t>
  </si>
  <si>
    <t>Südkorea</t>
  </si>
  <si>
    <t>Argentinien</t>
  </si>
  <si>
    <t>Nigeria</t>
  </si>
  <si>
    <t>Samstag, 12.06.2010 13:30</t>
  </si>
  <si>
    <t>Samstag, 12.06.2010 16:00</t>
  </si>
  <si>
    <t>Donnerstag, 17.06.2010 13:30</t>
  </si>
  <si>
    <t>Donnerstag, 17.06.2010 16:00</t>
  </si>
  <si>
    <t>Dienstag, 22.06.2010 20:30</t>
  </si>
  <si>
    <t>Gruppe C</t>
  </si>
  <si>
    <t>Gruppe D</t>
  </si>
  <si>
    <t>England</t>
  </si>
  <si>
    <t>USA</t>
  </si>
  <si>
    <t>Algerien</t>
  </si>
  <si>
    <t>Samstag, 12.06.2010 20:30</t>
  </si>
  <si>
    <t>Sonntag, 13.06.2010 13:30</t>
  </si>
  <si>
    <t>Freitag, 18.06.2010 16:00</t>
  </si>
  <si>
    <t>Freitag, 18.06.2010 20:30</t>
  </si>
  <si>
    <t>Mittwoch, 23.06.2010 16:00</t>
  </si>
  <si>
    <t>Ghana</t>
  </si>
  <si>
    <t>Australien</t>
  </si>
  <si>
    <t>Sonntag, 13.06.2010 16:00</t>
  </si>
  <si>
    <t>Sonntag, 13.06.2010 20:30</t>
  </si>
  <si>
    <t>Freitag, 18.06.2010 13:30</t>
  </si>
  <si>
    <t>Samstag, 19.06.2010 16:00</t>
  </si>
  <si>
    <t>Mittwoch, 23.06.2010 20:30</t>
  </si>
  <si>
    <t>Gruppe E</t>
  </si>
  <si>
    <t>Gruppe F</t>
  </si>
  <si>
    <t>Gruppe G</t>
  </si>
  <si>
    <t>Gruppe H</t>
  </si>
  <si>
    <t>Japan</t>
  </si>
  <si>
    <t>Kamerun</t>
  </si>
  <si>
    <t>Montag, 14.06.2010 13:30</t>
  </si>
  <si>
    <t>Montag, 14.06.2010 16:00</t>
  </si>
  <si>
    <t>Samstag, 19.06.2010 13:30</t>
  </si>
  <si>
    <t>Samstag, 19.06.2010 20:30</t>
  </si>
  <si>
    <t>Donnerstag, 24.06.2010 20:30</t>
  </si>
  <si>
    <t>Montag, 14.06.2010 20:30</t>
  </si>
  <si>
    <t>Dienstag, 15.06.2010 13:30</t>
  </si>
  <si>
    <t>Sonntag, 20.06.2010 16:00</t>
  </si>
  <si>
    <t>Sonntag, 20.06.2010 13:30</t>
  </si>
  <si>
    <t>Donnerstag, 24.06.2010 16:00</t>
  </si>
  <si>
    <t>Brasilien</t>
  </si>
  <si>
    <t>Elfenbeinküste</t>
  </si>
  <si>
    <t>Dienstag, 15.06.2010 16:00</t>
  </si>
  <si>
    <t>Dienstag, 15.06.2010 20:30</t>
  </si>
  <si>
    <t>Sonntag, 20.06.2010 20:30</t>
  </si>
  <si>
    <t>Montag, 21.06.2010 13:30</t>
  </si>
  <si>
    <t>Freitag, 25.06.2010 16:00</t>
  </si>
  <si>
    <t>Honduras</t>
  </si>
  <si>
    <t>Chile</t>
  </si>
  <si>
    <t>Mittwoch, 16.06.2010 13:30</t>
  </si>
  <si>
    <t>Mittwoch, 16.06.2010 16:00</t>
  </si>
  <si>
    <t>Montag, 21.06.2010 16:00</t>
  </si>
  <si>
    <t>Montag, 21.06.2010 20:30</t>
  </si>
  <si>
    <t>Freitag, 25.06.2010 20:30</t>
  </si>
  <si>
    <t>Achtelfinale</t>
  </si>
  <si>
    <t>1 E</t>
  </si>
  <si>
    <t>2 F</t>
  </si>
  <si>
    <t>1 G</t>
  </si>
  <si>
    <t>2 H</t>
  </si>
  <si>
    <t>2A</t>
  </si>
  <si>
    <t>1 F</t>
  </si>
  <si>
    <t>2 E</t>
  </si>
  <si>
    <t>1 H</t>
  </si>
  <si>
    <t>2 G</t>
  </si>
  <si>
    <t>Weltmeister</t>
  </si>
  <si>
    <t>Spiel um Platz 3</t>
  </si>
  <si>
    <t>S 61</t>
  </si>
  <si>
    <t>S 62</t>
  </si>
  <si>
    <t>V 61</t>
  </si>
  <si>
    <t>V62</t>
  </si>
  <si>
    <t>Vizeweltmeister</t>
  </si>
  <si>
    <t>Dritte</t>
  </si>
  <si>
    <t>Vierter</t>
  </si>
  <si>
    <t>7. das Los.</t>
  </si>
  <si>
    <t>Es gibt acht Gruppen mit je vier Teilnehmern. Innerhalb jeder Gruppe spielt jede Mannschaft gegen jede andere Mannschaft. Die jeweils ersten beiden Mannschaften qualifizieren sich für das Achtelfinale.</t>
  </si>
  <si>
    <t>Die Platzierung der Mannschaften in den Vorrundengruppen ergibt sich dabei in folgender Reihenfolge:</t>
  </si>
  <si>
    <t>Unent Team1</t>
  </si>
  <si>
    <t>Niederl Team1</t>
  </si>
  <si>
    <t>Punkte für Achtelfinal-Teilnehmer auf richtigem Platz</t>
  </si>
  <si>
    <t>Punkte für Achtelfinal-Teilnehmer auf falschem Platz</t>
  </si>
  <si>
    <t>Punkte für richtigen Weltmeister</t>
  </si>
  <si>
    <t>Tore T1 richtig</t>
  </si>
  <si>
    <t>Tore T2 richtig</t>
  </si>
  <si>
    <t>Punkte aus den Gruppenspielen</t>
  </si>
  <si>
    <t>TIPPS VORRUNDE</t>
  </si>
  <si>
    <t>TIPPS FINALRUNDE</t>
  </si>
  <si>
    <t>Achtelfinalist auf richtigem Platz</t>
  </si>
  <si>
    <t>Achtelfinalist auf falschem Platz</t>
  </si>
  <si>
    <t>Punkte aus Achtelfinale</t>
  </si>
  <si>
    <t>Viertelfinalist auf richtigem Platz</t>
  </si>
  <si>
    <t>Viertelfinalist auf falschem Platz</t>
  </si>
  <si>
    <t>Punkte aus Viertelfinale</t>
  </si>
  <si>
    <t>Punkte für Halbfinalisten</t>
  </si>
  <si>
    <t>Punkte für Finalisten</t>
  </si>
  <si>
    <t>Punkte für Weltmeister</t>
  </si>
  <si>
    <t>Tipper:</t>
  </si>
  <si>
    <t>Punktestand aktuell:</t>
  </si>
  <si>
    <t>TOTAL Punkte</t>
  </si>
  <si>
    <t>Punkte für Halbfinale</t>
  </si>
  <si>
    <t>AUSWERTUNG</t>
  </si>
  <si>
    <t>Tipper 001</t>
  </si>
  <si>
    <t>Tipper 002</t>
  </si>
  <si>
    <t>Tipper 003</t>
  </si>
  <si>
    <t>Tipper 004</t>
  </si>
  <si>
    <t>Tipper 005</t>
  </si>
  <si>
    <t>Tipper 006</t>
  </si>
  <si>
    <t>Tipper 007</t>
  </si>
  <si>
    <t>Tipper 008</t>
  </si>
  <si>
    <t>Tipper 009</t>
  </si>
  <si>
    <t>Tipper 010</t>
  </si>
  <si>
    <t>Tipper 011</t>
  </si>
  <si>
    <t>Tipper 012</t>
  </si>
  <si>
    <t>Tipper 013</t>
  </si>
  <si>
    <t>Tipper 014</t>
  </si>
  <si>
    <t>Tipper 015</t>
  </si>
  <si>
    <t>Tipper 016</t>
  </si>
  <si>
    <t>Tipper 017</t>
  </si>
  <si>
    <t>Tipper 018</t>
  </si>
  <si>
    <t>Tipper 019</t>
  </si>
  <si>
    <t>Tipper 020</t>
  </si>
  <si>
    <t>Tipper 021</t>
  </si>
  <si>
    <t>Tipper 022</t>
  </si>
  <si>
    <t>Tipper 023</t>
  </si>
  <si>
    <t>Tipper 024</t>
  </si>
  <si>
    <t>Tipper 025</t>
  </si>
  <si>
    <t>Tipper 026</t>
  </si>
  <si>
    <t>Tipper 027</t>
  </si>
  <si>
    <t>Tipper 028</t>
  </si>
  <si>
    <t>Tipper 029</t>
  </si>
  <si>
    <t>Tipper 030</t>
  </si>
  <si>
    <t>Tipper 031</t>
  </si>
  <si>
    <t>Tipper 032</t>
  </si>
  <si>
    <t>Tipper 033</t>
  </si>
  <si>
    <t>Tipper 034</t>
  </si>
  <si>
    <t>Tipper 035</t>
  </si>
  <si>
    <t>Tipper 036</t>
  </si>
  <si>
    <t>Tipper 037</t>
  </si>
  <si>
    <t>Tipper 038</t>
  </si>
  <si>
    <t>Tipper 039</t>
  </si>
  <si>
    <t>Tipper 040</t>
  </si>
  <si>
    <t>aktueller
Zwischenstand</t>
  </si>
  <si>
    <t>vor Sortierung</t>
  </si>
  <si>
    <r>
      <t xml:space="preserve">Name
</t>
    </r>
    <r>
      <rPr>
        <sz val="9"/>
        <rFont val="Arial"/>
        <family val="2"/>
      </rPr>
      <t>(aus Tipperblatt)</t>
    </r>
  </si>
  <si>
    <t>&gt;Format &gt;Zellen &gt;Schutz und dann das Häkchen entfernt bei "Gesperrt" freigegeben.</t>
  </si>
  <si>
    <t>Rangliste</t>
  </si>
  <si>
    <t>Tipper 041</t>
  </si>
  <si>
    <t>Tipper 042</t>
  </si>
  <si>
    <t>Tipper 043</t>
  </si>
  <si>
    <t>Tipper 044</t>
  </si>
  <si>
    <t>Tipper 045</t>
  </si>
  <si>
    <t>Tipper 046</t>
  </si>
  <si>
    <t>Tipper 047</t>
  </si>
  <si>
    <t>Zwischenstand</t>
  </si>
  <si>
    <t>Peter</t>
  </si>
  <si>
    <t>Thomas</t>
  </si>
  <si>
    <t>Lars</t>
  </si>
  <si>
    <t>Anuschka</t>
  </si>
  <si>
    <t>Richard</t>
  </si>
  <si>
    <t>Markus</t>
  </si>
  <si>
    <t>Roger</t>
  </si>
  <si>
    <t>Anton</t>
  </si>
  <si>
    <t>Leo</t>
  </si>
  <si>
    <t>Michael</t>
  </si>
  <si>
    <t>Nicole</t>
  </si>
  <si>
    <t>Maria</t>
  </si>
  <si>
    <t>Stefan</t>
  </si>
  <si>
    <t>Urs</t>
  </si>
  <si>
    <t>Riccardo</t>
  </si>
  <si>
    <t>Pascale</t>
  </si>
  <si>
    <t>Boris</t>
  </si>
  <si>
    <t>Tipper 048</t>
  </si>
  <si>
    <t>Tipper 049</t>
  </si>
  <si>
    <t>Tipper 050</t>
  </si>
  <si>
    <t>Zusätzlichen Tipper einfügen</t>
  </si>
  <si>
    <t>Hinzufügen / Entfernen weiterer Tipper</t>
  </si>
  <si>
    <t>Gleiches Vorgehen bei jedem weiteren Tipper</t>
  </si>
  <si>
    <t>Danach die Tabelle oben anpassen, indem Du alle Zeilen einfügst und alle Formeln ergänzt.</t>
  </si>
  <si>
    <t>Tipper entfernen</t>
  </si>
  <si>
    <r>
      <t xml:space="preserve">Am besten nimmst Du den </t>
    </r>
    <r>
      <rPr>
        <b/>
        <sz val="10"/>
        <rFont val="Arial"/>
        <family val="2"/>
      </rPr>
      <t>Tipper 050</t>
    </r>
    <r>
      <rPr>
        <sz val="10"/>
        <rFont val="Arial"/>
      </rPr>
      <t xml:space="preserve">. Klicke mit rechter Maustaste auf de Reiter </t>
    </r>
    <r>
      <rPr>
        <b/>
        <sz val="10"/>
        <rFont val="Arial"/>
        <family val="2"/>
      </rPr>
      <t>Tipper 050</t>
    </r>
    <r>
      <rPr>
        <sz val="10"/>
        <rFont val="Arial"/>
      </rPr>
      <t>. Danach "Löschen"</t>
    </r>
  </si>
  <si>
    <t>Danach die Tabelle oben anpassen, indem Du die nicht benötigten Zeilen löschst.</t>
  </si>
  <si>
    <t>Datenübernahme aus Tipperblättern</t>
  </si>
  <si>
    <r>
      <t xml:space="preserve">Rang
</t>
    </r>
    <r>
      <rPr>
        <sz val="10"/>
        <rFont val="Arial"/>
        <family val="2"/>
      </rPr>
      <t>sortiert</t>
    </r>
  </si>
  <si>
    <r>
      <t xml:space="preserve">Rang
</t>
    </r>
    <r>
      <rPr>
        <sz val="10"/>
        <rFont val="Arial"/>
        <family val="2"/>
      </rPr>
      <t>unsortiert</t>
    </r>
  </si>
  <si>
    <r>
      <t xml:space="preserve">Name
</t>
    </r>
    <r>
      <rPr>
        <sz val="10"/>
        <rFont val="Arial"/>
        <family val="2"/>
      </rPr>
      <t>sortiert</t>
    </r>
  </si>
  <si>
    <r>
      <t xml:space="preserve">Punkte
</t>
    </r>
    <r>
      <rPr>
        <sz val="10"/>
        <rFont val="Arial"/>
        <family val="2"/>
      </rPr>
      <t>sortiert</t>
    </r>
  </si>
  <si>
    <t>Rangliste ergänzen / verkleinern</t>
  </si>
  <si>
    <t>Tipper löschen</t>
  </si>
  <si>
    <t>Anleitung</t>
  </si>
  <si>
    <t>Hier kannst Du festlegen, wie Du die Punkte gewichten willst.</t>
  </si>
  <si>
    <t>Die vorgeschlagene Punkteverteilung führte im richtigen Einsatz des Tippspiels zu vielen Umstürzen an der Tabelle</t>
  </si>
  <si>
    <t>und gewichtet auch das richtige Tippen in der Vorrunde und nicht nur den Tipp des richtigen Weltmeisters.</t>
  </si>
  <si>
    <t>Vorschlag</t>
  </si>
  <si>
    <t xml:space="preserve">Die Zellen, die überschrieben werden dürfen, wurden vorher mittels </t>
  </si>
  <si>
    <t>Die Blätter sind geschützt, allerdings ohne Passwort. Mittels &gt;Extras &gt;Schutz &gt;Blatt schützen kann der Schutz aufgehoben werden.</t>
  </si>
  <si>
    <t>Petra</t>
  </si>
  <si>
    <t>Mareike</t>
  </si>
  <si>
    <t>Achte darauf, dass die Namen eindeutig sind, also dass Du nicht zwei "Michaels" hast, sondern den einen bspw. "Michael A." und den anderen "Michael B." nennst.</t>
  </si>
  <si>
    <t>Mit &lt;SHIFT&gt; &lt;CTRL&gt; &lt;ALT&gt; &amp; &lt;F9&gt; gleichzeitig gedrückt, wird Excel dazu gebracht, den gesamten Formelbaum neu zu rechnen (falls Formel "klemmen" sollte)</t>
  </si>
  <si>
    <t>Dritter</t>
  </si>
  <si>
    <t>Kroatien</t>
  </si>
  <si>
    <t>Donnerstag, 12. Juni / 22:00</t>
  </si>
  <si>
    <t>Freitag, 13. Juni / 19:00</t>
  </si>
  <si>
    <t>Dienstag, 17. Juni / 21:00</t>
  </si>
  <si>
    <t>Mittwoch, 18. Juni / 21:00</t>
  </si>
  <si>
    <t>Montag, 23. Juni / 22:00</t>
  </si>
  <si>
    <t>Niederlande</t>
  </si>
  <si>
    <t>Freitag, 13. Juni / 21:00</t>
  </si>
  <si>
    <t>Mittwoch, 18. Juni / 00:00</t>
  </si>
  <si>
    <t>Mittwoch, 18. Juni / 18:00</t>
  </si>
  <si>
    <t>Montag, 23. Juni / 18:00</t>
  </si>
  <si>
    <t>Kolumbien</t>
  </si>
  <si>
    <t>Samstag, 14. Juni / 18:00</t>
  </si>
  <si>
    <t>Samstag, 14. Juni / 00:00</t>
  </si>
  <si>
    <t>Donnerstag, 19. Juni / 18:00</t>
  </si>
  <si>
    <t>Donnerstag, 19. Juni / 00:00</t>
  </si>
  <si>
    <t>Dienstag, 24. Juni / 22:00</t>
  </si>
  <si>
    <t>Costa Rica</t>
  </si>
  <si>
    <t>Samstag, 14. Juni / 22:00</t>
  </si>
  <si>
    <t>Sonntag, 15. Juni / 03:00</t>
  </si>
  <si>
    <t>Sonntag, 15. Juni / 00:00</t>
  </si>
  <si>
    <t>Freitag, 20. Juni / 00:00</t>
  </si>
  <si>
    <t>Donnerstag, 19. Juni / 21:00</t>
  </si>
  <si>
    <t>Freitag, 20. Juni / 18:00</t>
  </si>
  <si>
    <t>Dienstag, 24. Juni / 18:00</t>
  </si>
  <si>
    <t>Ecuador</t>
  </si>
  <si>
    <t>Sonntag, 15. Juni / 21:00</t>
  </si>
  <si>
    <t>Sonntag, 15. Juni / 18:00</t>
  </si>
  <si>
    <t>Freitag, 20. Juni / 21:00</t>
  </si>
  <si>
    <t>Samstag, 21. Juni / 00:00</t>
  </si>
  <si>
    <t>Mittwoch, 25. Juni / 22:00</t>
  </si>
  <si>
    <t>Bosnien</t>
  </si>
  <si>
    <t>Iran</t>
  </si>
  <si>
    <t>Montag, 16. Juni / 00:00</t>
  </si>
  <si>
    <t>Montag, 16. Juni / 21:00</t>
  </si>
  <si>
    <t>Samstag, 21. Juni / 18:00</t>
  </si>
  <si>
    <t>Sonntag, 22. Juni / 00:00</t>
  </si>
  <si>
    <t>Mittwoch, 25. Juni / 18:00</t>
  </si>
  <si>
    <t>Montag, 16. Juni / 18:00</t>
  </si>
  <si>
    <t>Dienstag, 17. Juni / 00:00</t>
  </si>
  <si>
    <t>Samstag, 21. Juni / 21:00</t>
  </si>
  <si>
    <t>Sonntag, 22. Juni / 21:00</t>
  </si>
  <si>
    <t>Donnerstag, 26. Juni / 18:00</t>
  </si>
  <si>
    <t>Belgien</t>
  </si>
  <si>
    <t>Russland</t>
  </si>
  <si>
    <t>Dienstag, 17. Juni / 18:00</t>
  </si>
  <si>
    <t>Montag, 23. Juni / 00:00</t>
  </si>
  <si>
    <t>Sonntag, 22. Juni / 18:00</t>
  </si>
  <si>
    <t>Donnerstag, 26. Juni / 22:00</t>
  </si>
  <si>
    <t>Samstag, 28 Juni / 18:00</t>
  </si>
  <si>
    <t>Samstag, 28. Juni / 22:00</t>
  </si>
  <si>
    <t>Montag, 30. Juni / 18:00</t>
  </si>
  <si>
    <t>Montag, 30. Juni / 22:00</t>
  </si>
  <si>
    <t>Sonntag, 29. Juni / 18:00</t>
  </si>
  <si>
    <t>Sonntag, 29. Juni / 22:00</t>
  </si>
  <si>
    <t>Dienstag, 1. Juli / 18:00</t>
  </si>
  <si>
    <t>Dienstag, 1. Juli 22:00</t>
  </si>
  <si>
    <t>Freitag, 4. Juli / 18:00</t>
  </si>
  <si>
    <t>Freitag, 4. Juli / 22:00</t>
  </si>
  <si>
    <t>Samstag, 5. Juli / 18:00</t>
  </si>
  <si>
    <t>Samstag, 5. Juli / 22:00</t>
  </si>
  <si>
    <t>Dienstag, 8. Juli / 22:00</t>
  </si>
  <si>
    <t>Mittwoch, 9. Juli / 22:00</t>
  </si>
  <si>
    <t>Sonntag, 13. Juli / 21:00</t>
  </si>
  <si>
    <t>Samstag, 12. Juli / 22:00</t>
  </si>
  <si>
    <r>
      <t xml:space="preserve">1. </t>
    </r>
    <r>
      <rPr>
        <b/>
        <sz val="12"/>
        <rFont val="Arial"/>
        <family val="2"/>
      </rPr>
      <t>Anzahl Punkte</t>
    </r>
    <r>
      <rPr>
        <sz val="12"/>
        <rFont val="Arial"/>
        <family val="2"/>
      </rPr>
      <t xml:space="preserve"> (Sieg: 3 Punkte; Unentschieden: 1 Punkt; Niederlage: 0 Punkte),</t>
    </r>
  </si>
  <si>
    <r>
      <t xml:space="preserve">2. bei Punktgleichheit </t>
    </r>
    <r>
      <rPr>
        <b/>
        <sz val="12"/>
        <rFont val="Arial"/>
        <family val="2"/>
      </rPr>
      <t>Tordifferenz</t>
    </r>
    <r>
      <rPr>
        <sz val="12"/>
        <rFont val="Arial"/>
        <family val="2"/>
      </rPr>
      <t xml:space="preserve"> aus allen drei Spielen;</t>
    </r>
  </si>
  <si>
    <r>
      <t xml:space="preserve">3. bei gleicher Tordifferenz die Anzahl der </t>
    </r>
    <r>
      <rPr>
        <b/>
        <sz val="12"/>
        <rFont val="Arial"/>
        <family val="2"/>
      </rPr>
      <t>erzielten Tore</t>
    </r>
    <r>
      <rPr>
        <sz val="12"/>
        <rFont val="Arial"/>
        <family val="2"/>
      </rPr>
      <t xml:space="preserve"> aus allen drei Spielen;</t>
    </r>
  </si>
  <si>
    <r>
      <t xml:space="preserve">4. bei gleicher Anzahl der erzielten Tore aus allen drei Spielen die </t>
    </r>
    <r>
      <rPr>
        <b/>
        <sz val="12"/>
        <rFont val="Arial"/>
        <family val="2"/>
      </rPr>
      <t>Anzahl der Punkte im direkten Vergleich der punktgleichen Mannschaften</t>
    </r>
    <r>
      <rPr>
        <sz val="12"/>
        <rFont val="Arial"/>
        <family val="2"/>
      </rPr>
      <t>;</t>
    </r>
  </si>
  <si>
    <r>
      <t xml:space="preserve">5. bei gleicher Anzahl der Punkte im direkten Vergleich die </t>
    </r>
    <r>
      <rPr>
        <b/>
        <sz val="12"/>
        <rFont val="Arial"/>
        <family val="2"/>
      </rPr>
      <t>Tordifferenz im direkten Vergleich</t>
    </r>
    <r>
      <rPr>
        <sz val="12"/>
        <rFont val="Arial"/>
        <family val="2"/>
      </rPr>
      <t>;</t>
    </r>
  </si>
  <si>
    <r>
      <t xml:space="preserve">6. bei gleicher Tordifferenz im direkten Vergleich die </t>
    </r>
    <r>
      <rPr>
        <b/>
        <sz val="12"/>
        <rFont val="Arial"/>
        <family val="2"/>
      </rPr>
      <t>Anzahl der erzielten Tore im direkten Vergleich</t>
    </r>
    <r>
      <rPr>
        <sz val="12"/>
        <rFont val="Arial"/>
        <family val="2"/>
      </rPr>
      <t>;</t>
    </r>
  </si>
  <si>
    <r>
      <t>Punktgleichheit nach den Gruppenspielen</t>
    </r>
    <r>
      <rPr>
        <sz val="12"/>
        <rFont val="Arial"/>
        <family val="2"/>
      </rPr>
      <t xml:space="preserve"> (Quelle: http://de.wikipedia.org/wiki/Fu%C3%9Fball-Weltmeisterschaft_2014)</t>
    </r>
  </si>
  <si>
    <t>Fussball-WM 2014</t>
  </si>
  <si>
    <t>SPIELPLAN und RESULTATE</t>
  </si>
  <si>
    <t>Fussball-WM 2014 Brasilien</t>
  </si>
  <si>
    <t>Nur in den weiss hinterlegten Feldern Eingaben machen.</t>
  </si>
  <si>
    <t>TIPPSPIEL - TIPPERBLATT</t>
  </si>
  <si>
    <t>Tipper</t>
  </si>
  <si>
    <t>Eindeutigkeit der Tippernamen</t>
  </si>
  <si>
    <t>Samuel</t>
  </si>
  <si>
    <t>Miro</t>
  </si>
  <si>
    <t>Helen</t>
  </si>
  <si>
    <t>Sandra</t>
  </si>
  <si>
    <t>Angelique</t>
  </si>
  <si>
    <t>Luzia</t>
  </si>
  <si>
    <t>Michele</t>
  </si>
  <si>
    <t>Kerstin</t>
  </si>
  <si>
    <t>Bernd</t>
  </si>
  <si>
    <t>Bernhard</t>
  </si>
  <si>
    <t>Karl</t>
  </si>
  <si>
    <t>Fritz</t>
  </si>
  <si>
    <t>Felix</t>
  </si>
  <si>
    <t>Florian</t>
  </si>
  <si>
    <t>Martha</t>
  </si>
  <si>
    <t>Monika</t>
  </si>
  <si>
    <t>Miriam</t>
  </si>
  <si>
    <t>Marcela</t>
  </si>
  <si>
    <t>Aurelia</t>
  </si>
  <si>
    <t>Yvette</t>
  </si>
  <si>
    <t>Gaby</t>
  </si>
  <si>
    <t>Roman</t>
  </si>
  <si>
    <t>Ramon</t>
  </si>
  <si>
    <t>Rudolf</t>
  </si>
  <si>
    <t>Gerold</t>
  </si>
  <si>
    <t>Ivan</t>
  </si>
  <si>
    <t>Mario</t>
  </si>
  <si>
    <t>Marco</t>
  </si>
  <si>
    <t>Matthias</t>
  </si>
  <si>
    <t>Hans</t>
  </si>
  <si>
    <t>Anouk</t>
  </si>
  <si>
    <t>Brasilien / 12. Juni - 13. Juli 2014</t>
  </si>
  <si>
    <t>Kopiere die Zeile Nr. 56 so weit nach unten, wie Du Anzahl Tipper hast. Achtung! Auch die Spalte A muss nach unten kopiert werden.</t>
  </si>
  <si>
    <t>Lösche die Zeilen (von unten her), die Du nicht brauchst. Wenn Du also nur 40 Tipper hast, löschst Du die Zeilen Nrn. 47 - 56.</t>
  </si>
  <si>
    <r>
      <t xml:space="preserve">Am Besten nimmst Du den </t>
    </r>
    <r>
      <rPr>
        <b/>
        <sz val="10"/>
        <rFont val="Arial"/>
        <family val="2"/>
      </rPr>
      <t>Tipper 050</t>
    </r>
    <r>
      <rPr>
        <sz val="10"/>
        <rFont val="Arial"/>
      </rPr>
      <t xml:space="preserve">. </t>
    </r>
  </si>
  <si>
    <r>
      <t xml:space="preserve">Klicke mit rechter Maustaste auf den Reiter </t>
    </r>
    <r>
      <rPr>
        <b/>
        <sz val="10"/>
        <rFont val="Arial"/>
        <family val="2"/>
      </rPr>
      <t>Tipper 050</t>
    </r>
    <r>
      <rPr>
        <sz val="10"/>
        <rFont val="Arial"/>
      </rPr>
      <t xml:space="preserve">. Danach "Verschieben/Kopieren", Häckchen bei "ans Ende stellen", Umbenennen des neuen Reiters </t>
    </r>
    <r>
      <rPr>
        <b/>
        <sz val="10"/>
        <rFont val="Arial"/>
        <family val="2"/>
      </rPr>
      <t>Tipper 050 (2)</t>
    </r>
    <r>
      <rPr>
        <sz val="10"/>
        <rFont val="Arial"/>
      </rPr>
      <t xml:space="preserve"> in </t>
    </r>
    <r>
      <rPr>
        <b/>
        <sz val="10"/>
        <rFont val="Arial"/>
        <family val="2"/>
      </rPr>
      <t>Tipper 051</t>
    </r>
  </si>
  <si>
    <t xml:space="preserve">In einer früheren Version waren die Blätter geschützt, allerdings ohne Passwort. Mittels &gt;Extras &gt;Schutz &gt;Blatt schützen kann der Schutz aufgehoben werden. Die Zellen, die überschrieben werden dürfen, wurden vorher mittels </t>
  </si>
  <si>
    <t xml:space="preserve">Für ein ordnungsgemässes Funktionieren des Programms kann der Autor Roger Podlech (www.podlech.ch) keine Haftung übernehmen. Fühl Dich frei, es einzusetzen, abzuändern und so zu verwenden, wie Du das willst.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</si>
</sst>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#,##0.0"/>
  </numFmts>
  <fonts count="33" x14ac:knownFonts="1">
    <font>
      <sz val="10"/>
      <name val="Arial"/>
    </font>
    <font>
      <sz val="10"/>
      <name val="Arial"/>
    </font>
    <font>
      <sz val="8"/>
      <name val="Arial"/>
    </font>
    <font>
      <b/>
      <sz val="10"/>
      <name val="Arial"/>
      <family val="2"/>
    </font>
    <font>
      <b/>
      <sz val="14"/>
      <name val="Arial"/>
    </font>
    <font>
      <b/>
      <sz val="14"/>
      <name val="Arial"/>
      <family val="2"/>
    </font>
    <font>
      <sz val="10"/>
      <color indexed="10"/>
      <name val="Arial"/>
    </font>
    <font>
      <b/>
      <sz val="20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sz val="12"/>
      <name val="Arial"/>
      <family val="2"/>
    </font>
    <font>
      <sz val="20"/>
      <name val="Arial"/>
      <family val="2"/>
    </font>
    <font>
      <b/>
      <sz val="36"/>
      <name val="Arial"/>
      <family val="2"/>
    </font>
    <font>
      <b/>
      <sz val="26"/>
      <name val="Arial"/>
      <family val="2"/>
    </font>
    <font>
      <sz val="12"/>
      <name val="Arial"/>
    </font>
    <font>
      <b/>
      <sz val="12"/>
      <name val="Arial"/>
    </font>
    <font>
      <sz val="9"/>
      <name val="Arial"/>
      <family val="2"/>
    </font>
    <font>
      <b/>
      <sz val="16"/>
      <name val="Arial"/>
      <family val="2"/>
    </font>
    <font>
      <b/>
      <sz val="14"/>
      <color indexed="9"/>
      <name val="Arial"/>
      <family val="2"/>
    </font>
    <font>
      <b/>
      <sz val="18"/>
      <color indexed="9"/>
      <name val="Arial"/>
      <family val="2"/>
    </font>
    <font>
      <sz val="10"/>
      <color indexed="9"/>
      <name val="Arial"/>
    </font>
    <font>
      <sz val="12"/>
      <color indexed="9"/>
      <name val="Arial"/>
    </font>
    <font>
      <sz val="48"/>
      <color indexed="10"/>
      <name val="Arial"/>
    </font>
    <font>
      <b/>
      <sz val="28"/>
      <name val="Arial"/>
      <family val="2"/>
    </font>
    <font>
      <sz val="28"/>
      <name val="Arial"/>
      <family val="2"/>
    </font>
    <font>
      <b/>
      <sz val="10"/>
      <color rgb="FFFF0000"/>
      <name val="Arial"/>
      <family val="2"/>
    </font>
    <font>
      <sz val="24"/>
      <name val="Arial"/>
      <family val="2"/>
    </font>
    <font>
      <b/>
      <sz val="26"/>
      <color theme="0"/>
      <name val="Arial"/>
      <family val="2"/>
    </font>
    <font>
      <b/>
      <sz val="26"/>
      <color indexed="9"/>
      <name val="Arial"/>
      <family val="2"/>
    </font>
    <font>
      <b/>
      <sz val="64"/>
      <name val="Arial"/>
      <family val="2"/>
    </font>
    <font>
      <sz val="64"/>
      <name val="Arial"/>
      <family val="2"/>
    </font>
  </fonts>
  <fills count="45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-0.249977111117893"/>
        <bgColor indexed="64"/>
      </patternFill>
    </fill>
  </fills>
  <borders count="19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94">
    <xf numFmtId="0" fontId="0" fillId="0" borderId="0" xfId="0"/>
    <xf numFmtId="0" fontId="0" fillId="0" borderId="0" xfId="0" applyAlignment="1">
      <alignment horizontal="center"/>
    </xf>
    <xf numFmtId="0" fontId="0" fillId="5" borderId="1" xfId="0" applyFill="1" applyBorder="1" applyAlignment="1">
      <alignment horizontal="left" vertical="center"/>
    </xf>
    <xf numFmtId="0" fontId="3" fillId="5" borderId="2" xfId="0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left" vertical="center"/>
    </xf>
    <xf numFmtId="0" fontId="0" fillId="6" borderId="0" xfId="0" applyFill="1"/>
    <xf numFmtId="0" fontId="0" fillId="6" borderId="0" xfId="0" applyFill="1" applyAlignment="1">
      <alignment horizontal="center"/>
    </xf>
    <xf numFmtId="0" fontId="3" fillId="6" borderId="0" xfId="0" applyFont="1" applyFill="1"/>
    <xf numFmtId="0" fontId="4" fillId="6" borderId="0" xfId="0" quotePrefix="1" applyFont="1" applyFill="1" applyAlignment="1">
      <alignment horizontal="center"/>
    </xf>
    <xf numFmtId="0" fontId="3" fillId="6" borderId="0" xfId="0" applyFont="1" applyFill="1" applyAlignment="1">
      <alignment horizontal="center"/>
    </xf>
    <xf numFmtId="18" fontId="3" fillId="5" borderId="3" xfId="0" quotePrefix="1" applyNumberFormat="1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left" vertical="center"/>
    </xf>
    <xf numFmtId="0" fontId="0" fillId="7" borderId="1" xfId="0" applyFill="1" applyBorder="1" applyAlignment="1">
      <alignment horizontal="left" vertical="center"/>
    </xf>
    <xf numFmtId="0" fontId="6" fillId="6" borderId="0" xfId="0" applyFont="1" applyFill="1"/>
    <xf numFmtId="0" fontId="7" fillId="6" borderId="0" xfId="0" applyFont="1" applyFill="1"/>
    <xf numFmtId="0" fontId="0" fillId="3" borderId="1" xfId="0" applyFill="1" applyBorder="1" applyAlignment="1">
      <alignment horizontal="left" vertical="center"/>
    </xf>
    <xf numFmtId="0" fontId="3" fillId="3" borderId="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left" vertical="center"/>
    </xf>
    <xf numFmtId="0" fontId="5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7" borderId="2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3" fillId="7" borderId="3" xfId="0" applyFont="1" applyFill="1" applyBorder="1" applyAlignment="1">
      <alignment horizontal="center" vertical="center"/>
    </xf>
    <xf numFmtId="0" fontId="3" fillId="7" borderId="3" xfId="0" quotePrefix="1" applyFont="1" applyFill="1" applyBorder="1" applyAlignment="1">
      <alignment horizontal="center" vertical="center"/>
    </xf>
    <xf numFmtId="18" fontId="3" fillId="3" borderId="3" xfId="0" quotePrefix="1" applyNumberFormat="1" applyFont="1" applyFill="1" applyBorder="1" applyAlignment="1">
      <alignment horizontal="center" vertical="center"/>
    </xf>
    <xf numFmtId="0" fontId="0" fillId="6" borderId="0" xfId="0" applyFill="1" applyAlignment="1">
      <alignment horizontal="right"/>
    </xf>
    <xf numFmtId="49" fontId="2" fillId="6" borderId="0" xfId="0" applyNumberFormat="1" applyFont="1" applyFill="1" applyAlignment="1">
      <alignment horizontal="left" vertical="top"/>
    </xf>
    <xf numFmtId="0" fontId="3" fillId="0" borderId="0" xfId="0" applyFont="1"/>
    <xf numFmtId="0" fontId="6" fillId="0" borderId="0" xfId="0" applyFont="1"/>
    <xf numFmtId="0" fontId="8" fillId="6" borderId="0" xfId="0" applyFont="1" applyFill="1"/>
    <xf numFmtId="0" fontId="5" fillId="6" borderId="0" xfId="0" applyFont="1" applyFill="1"/>
    <xf numFmtId="164" fontId="3" fillId="0" borderId="0" xfId="0" applyNumberFormat="1" applyFont="1"/>
    <xf numFmtId="0" fontId="9" fillId="6" borderId="0" xfId="0" applyFont="1" applyFill="1"/>
    <xf numFmtId="0" fontId="0" fillId="9" borderId="0" xfId="0" applyFill="1"/>
    <xf numFmtId="0" fontId="10" fillId="6" borderId="0" xfId="0" applyFont="1" applyFill="1"/>
    <xf numFmtId="0" fontId="11" fillId="5" borderId="1" xfId="0" applyFont="1" applyFill="1" applyBorder="1" applyAlignment="1">
      <alignment horizontal="left" vertical="center"/>
    </xf>
    <xf numFmtId="0" fontId="11" fillId="3" borderId="1" xfId="0" applyFont="1" applyFill="1" applyBorder="1" applyAlignment="1">
      <alignment horizontal="left" vertical="center"/>
    </xf>
    <xf numFmtId="0" fontId="11" fillId="7" borderId="1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0" fillId="6" borderId="9" xfId="0" applyFill="1" applyBorder="1"/>
    <xf numFmtId="0" fontId="0" fillId="6" borderId="10" xfId="0" applyFill="1" applyBorder="1"/>
    <xf numFmtId="0" fontId="5" fillId="9" borderId="2" xfId="0" applyFont="1" applyFill="1" applyBorder="1" applyAlignment="1">
      <alignment horizontal="left" vertical="center"/>
    </xf>
    <xf numFmtId="0" fontId="11" fillId="9" borderId="1" xfId="0" applyFont="1" applyFill="1" applyBorder="1" applyAlignment="1">
      <alignment horizontal="left" vertical="center"/>
    </xf>
    <xf numFmtId="0" fontId="0" fillId="9" borderId="1" xfId="0" applyFill="1" applyBorder="1" applyAlignment="1">
      <alignment horizontal="left" vertical="center"/>
    </xf>
    <xf numFmtId="0" fontId="3" fillId="9" borderId="3" xfId="0" applyFont="1" applyFill="1" applyBorder="1" applyAlignment="1">
      <alignment horizontal="center" vertical="center"/>
    </xf>
    <xf numFmtId="0" fontId="5" fillId="10" borderId="2" xfId="0" applyFont="1" applyFill="1" applyBorder="1" applyAlignment="1">
      <alignment horizontal="left" vertical="center"/>
    </xf>
    <xf numFmtId="0" fontId="11" fillId="10" borderId="1" xfId="0" applyFont="1" applyFill="1" applyBorder="1" applyAlignment="1">
      <alignment horizontal="left" vertical="center"/>
    </xf>
    <xf numFmtId="0" fontId="3" fillId="10" borderId="2" xfId="0" applyFont="1" applyFill="1" applyBorder="1" applyAlignment="1">
      <alignment horizontal="center" vertical="center"/>
    </xf>
    <xf numFmtId="0" fontId="5" fillId="10" borderId="2" xfId="0" applyFont="1" applyFill="1" applyBorder="1" applyAlignment="1">
      <alignment horizontal="center" vertical="center"/>
    </xf>
    <xf numFmtId="0" fontId="3" fillId="10" borderId="3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left" vertical="center"/>
    </xf>
    <xf numFmtId="18" fontId="3" fillId="5" borderId="3" xfId="0" applyNumberFormat="1" applyFont="1" applyFill="1" applyBorder="1" applyAlignment="1">
      <alignment horizontal="center" vertical="center"/>
    </xf>
    <xf numFmtId="18" fontId="3" fillId="11" borderId="3" xfId="0" applyNumberFormat="1" applyFont="1" applyFill="1" applyBorder="1" applyAlignment="1">
      <alignment horizontal="center" vertical="center"/>
    </xf>
    <xf numFmtId="0" fontId="0" fillId="6" borderId="11" xfId="0" applyFill="1" applyBorder="1"/>
    <xf numFmtId="0" fontId="12" fillId="6" borderId="0" xfId="0" applyFont="1" applyFill="1"/>
    <xf numFmtId="0" fontId="4" fillId="6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0" fillId="7" borderId="0" xfId="0" applyFill="1"/>
    <xf numFmtId="0" fontId="3" fillId="7" borderId="0" xfId="0" applyFont="1" applyFill="1" applyAlignment="1">
      <alignment horizontal="center"/>
    </xf>
    <xf numFmtId="0" fontId="1" fillId="6" borderId="0" xfId="0" applyFont="1" applyFill="1" applyAlignment="1">
      <alignment horizontal="left" vertical="center"/>
    </xf>
    <xf numFmtId="18" fontId="3" fillId="3" borderId="3" xfId="0" applyNumberFormat="1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left" vertical="center"/>
    </xf>
    <xf numFmtId="0" fontId="5" fillId="12" borderId="2" xfId="0" applyFont="1" applyFill="1" applyBorder="1" applyAlignment="1">
      <alignment horizontal="left" vertical="center"/>
    </xf>
    <xf numFmtId="0" fontId="11" fillId="12" borderId="1" xfId="0" applyFont="1" applyFill="1" applyBorder="1" applyAlignment="1">
      <alignment horizontal="left" vertical="center"/>
    </xf>
    <xf numFmtId="0" fontId="3" fillId="12" borderId="2" xfId="0" applyFont="1" applyFill="1" applyBorder="1" applyAlignment="1">
      <alignment horizontal="center" vertical="center"/>
    </xf>
    <xf numFmtId="0" fontId="5" fillId="12" borderId="2" xfId="0" applyFont="1" applyFill="1" applyBorder="1" applyAlignment="1">
      <alignment horizontal="center" vertical="center"/>
    </xf>
    <xf numFmtId="0" fontId="3" fillId="12" borderId="3" xfId="0" applyFont="1" applyFill="1" applyBorder="1" applyAlignment="1">
      <alignment horizontal="center" vertical="center"/>
    </xf>
    <xf numFmtId="18" fontId="3" fillId="12" borderId="3" xfId="0" quotePrefix="1" applyNumberFormat="1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3" xfId="0" quotePrefix="1" applyFont="1" applyFill="1" applyBorder="1" applyAlignment="1">
      <alignment horizontal="center" vertical="center"/>
    </xf>
    <xf numFmtId="0" fontId="5" fillId="11" borderId="2" xfId="0" applyFont="1" applyFill="1" applyBorder="1" applyAlignment="1">
      <alignment horizontal="left" vertical="center"/>
    </xf>
    <xf numFmtId="0" fontId="11" fillId="11" borderId="1" xfId="0" applyFont="1" applyFill="1" applyBorder="1" applyAlignment="1">
      <alignment horizontal="left" vertical="center"/>
    </xf>
    <xf numFmtId="0" fontId="3" fillId="11" borderId="2" xfId="0" applyFont="1" applyFill="1" applyBorder="1" applyAlignment="1">
      <alignment horizontal="center" vertical="center"/>
    </xf>
    <xf numFmtId="0" fontId="5" fillId="11" borderId="2" xfId="0" applyFont="1" applyFill="1" applyBorder="1" applyAlignment="1">
      <alignment horizontal="center" vertical="center"/>
    </xf>
    <xf numFmtId="0" fontId="3" fillId="11" borderId="3" xfId="0" applyFont="1" applyFill="1" applyBorder="1" applyAlignment="1">
      <alignment horizontal="center" vertical="center"/>
    </xf>
    <xf numFmtId="18" fontId="3" fillId="11" borderId="3" xfId="0" quotePrefix="1" applyNumberFormat="1" applyFont="1" applyFill="1" applyBorder="1" applyAlignment="1">
      <alignment horizontal="center" vertical="center"/>
    </xf>
    <xf numFmtId="0" fontId="3" fillId="10" borderId="3" xfId="0" quotePrefix="1" applyFont="1" applyFill="1" applyBorder="1" applyAlignment="1">
      <alignment horizontal="center" vertical="center"/>
    </xf>
    <xf numFmtId="18" fontId="3" fillId="12" borderId="3" xfId="0" applyNumberFormat="1" applyFont="1" applyFill="1" applyBorder="1" applyAlignment="1">
      <alignment horizontal="center" vertical="center"/>
    </xf>
    <xf numFmtId="0" fontId="5" fillId="6" borderId="0" xfId="0" applyFont="1" applyFill="1" applyAlignment="1">
      <alignment horizontal="right"/>
    </xf>
    <xf numFmtId="0" fontId="12" fillId="6" borderId="0" xfId="0" applyFont="1" applyFill="1" applyAlignment="1">
      <alignment horizontal="left" indent="1"/>
    </xf>
    <xf numFmtId="0" fontId="0" fillId="7" borderId="0" xfId="0" applyFill="1" applyAlignment="1">
      <alignment horizontal="center"/>
    </xf>
    <xf numFmtId="0" fontId="7" fillId="7" borderId="0" xfId="0" applyFont="1" applyFill="1"/>
    <xf numFmtId="0" fontId="0" fillId="7" borderId="9" xfId="0" applyFill="1" applyBorder="1"/>
    <xf numFmtId="0" fontId="5" fillId="7" borderId="0" xfId="0" applyFont="1" applyFill="1"/>
    <xf numFmtId="0" fontId="10" fillId="7" borderId="0" xfId="0" applyFont="1" applyFill="1"/>
    <xf numFmtId="0" fontId="3" fillId="7" borderId="0" xfId="0" applyFont="1" applyFill="1"/>
    <xf numFmtId="0" fontId="5" fillId="7" borderId="0" xfId="0" applyFont="1" applyFill="1" applyAlignment="1">
      <alignment horizontal="right"/>
    </xf>
    <xf numFmtId="0" fontId="8" fillId="7" borderId="0" xfId="0" applyFont="1" applyFill="1"/>
    <xf numFmtId="0" fontId="4" fillId="7" borderId="0" xfId="0" quotePrefix="1" applyFont="1" applyFill="1" applyAlignment="1">
      <alignment horizontal="center"/>
    </xf>
    <xf numFmtId="49" fontId="1" fillId="7" borderId="0" xfId="0" applyNumberFormat="1" applyFont="1" applyFill="1" applyAlignment="1">
      <alignment horizontal="left" vertical="top"/>
    </xf>
    <xf numFmtId="0" fontId="15" fillId="7" borderId="0" xfId="0" applyFont="1" applyFill="1"/>
    <xf numFmtId="0" fontId="3" fillId="9" borderId="0" xfId="0" applyFont="1" applyFill="1"/>
    <xf numFmtId="0" fontId="19" fillId="7" borderId="0" xfId="0" applyFont="1" applyFill="1"/>
    <xf numFmtId="0" fontId="9" fillId="7" borderId="0" xfId="0" applyFont="1" applyFill="1"/>
    <xf numFmtId="0" fontId="7" fillId="9" borderId="2" xfId="0" applyFont="1" applyFill="1" applyBorder="1"/>
    <xf numFmtId="0" fontId="0" fillId="9" borderId="13" xfId="0" applyFill="1" applyBorder="1"/>
    <xf numFmtId="0" fontId="0" fillId="9" borderId="13" xfId="0" applyFill="1" applyBorder="1" applyAlignment="1">
      <alignment horizontal="center"/>
    </xf>
    <xf numFmtId="0" fontId="0" fillId="9" borderId="1" xfId="0" applyFill="1" applyBorder="1"/>
    <xf numFmtId="0" fontId="7" fillId="9" borderId="13" xfId="0" applyFont="1" applyFill="1" applyBorder="1"/>
    <xf numFmtId="0" fontId="5" fillId="0" borderId="3" xfId="0" applyFont="1" applyBorder="1" applyAlignment="1" applyProtection="1">
      <alignment horizontal="center" vertical="center"/>
      <protection locked="0"/>
    </xf>
    <xf numFmtId="0" fontId="0" fillId="9" borderId="0" xfId="0" applyFill="1" applyAlignment="1">
      <alignment horizontal="center"/>
    </xf>
    <xf numFmtId="0" fontId="4" fillId="7" borderId="0" xfId="0" applyFont="1" applyFill="1" applyAlignment="1">
      <alignment horizontal="center"/>
    </xf>
    <xf numFmtId="0" fontId="22" fillId="0" borderId="0" xfId="0" applyFont="1" applyFill="1" applyBorder="1"/>
    <xf numFmtId="0" fontId="7" fillId="9" borderId="0" xfId="0" applyFont="1" applyFill="1"/>
    <xf numFmtId="0" fontId="3" fillId="9" borderId="0" xfId="0" quotePrefix="1" applyFont="1" applyFill="1" applyAlignment="1">
      <alignment horizontal="right"/>
    </xf>
    <xf numFmtId="0" fontId="9" fillId="9" borderId="0" xfId="0" applyFont="1" applyFill="1"/>
    <xf numFmtId="0" fontId="9" fillId="6" borderId="0" xfId="0" applyFont="1" applyFill="1" applyAlignment="1">
      <alignment horizontal="left" vertical="center"/>
    </xf>
    <xf numFmtId="49" fontId="9" fillId="6" borderId="0" xfId="0" applyNumberFormat="1" applyFont="1" applyFill="1" applyAlignment="1">
      <alignment horizontal="left" vertical="top"/>
    </xf>
    <xf numFmtId="0" fontId="3" fillId="19" borderId="2" xfId="0" applyFont="1" applyFill="1" applyBorder="1" applyAlignment="1">
      <alignment horizontal="center" vertical="center"/>
    </xf>
    <xf numFmtId="0" fontId="3" fillId="19" borderId="2" xfId="0" applyFont="1" applyFill="1" applyBorder="1" applyAlignment="1">
      <alignment horizontal="left" vertical="center"/>
    </xf>
    <xf numFmtId="0" fontId="0" fillId="19" borderId="1" xfId="0" applyFill="1" applyBorder="1" applyAlignment="1">
      <alignment horizontal="left" vertical="center"/>
    </xf>
    <xf numFmtId="0" fontId="3" fillId="19" borderId="3" xfId="0" applyFont="1" applyFill="1" applyBorder="1" applyAlignment="1">
      <alignment horizontal="center" vertical="center"/>
    </xf>
    <xf numFmtId="0" fontId="5" fillId="20" borderId="2" xfId="0" applyFont="1" applyFill="1" applyBorder="1" applyAlignment="1">
      <alignment horizontal="left" vertical="center"/>
    </xf>
    <xf numFmtId="0" fontId="0" fillId="20" borderId="1" xfId="0" applyFill="1" applyBorder="1" applyAlignment="1">
      <alignment horizontal="left" vertical="center"/>
    </xf>
    <xf numFmtId="165" fontId="0" fillId="8" borderId="0" xfId="0" applyNumberFormat="1" applyFill="1"/>
    <xf numFmtId="0" fontId="3" fillId="21" borderId="2" xfId="0" applyFont="1" applyFill="1" applyBorder="1" applyAlignment="1">
      <alignment horizontal="center" vertical="center"/>
    </xf>
    <xf numFmtId="0" fontId="5" fillId="21" borderId="2" xfId="0" applyFont="1" applyFill="1" applyBorder="1" applyAlignment="1">
      <alignment horizontal="left" vertical="center"/>
    </xf>
    <xf numFmtId="0" fontId="0" fillId="21" borderId="1" xfId="0" applyFill="1" applyBorder="1" applyAlignment="1">
      <alignment horizontal="left" vertical="center"/>
    </xf>
    <xf numFmtId="0" fontId="5" fillId="21" borderId="2" xfId="0" applyFont="1" applyFill="1" applyBorder="1" applyAlignment="1">
      <alignment horizontal="center" vertical="center"/>
    </xf>
    <xf numFmtId="0" fontId="3" fillId="21" borderId="3" xfId="0" applyFont="1" applyFill="1" applyBorder="1" applyAlignment="1">
      <alignment horizontal="center" vertical="center"/>
    </xf>
    <xf numFmtId="0" fontId="3" fillId="21" borderId="3" xfId="0" quotePrefix="1" applyFont="1" applyFill="1" applyBorder="1" applyAlignment="1">
      <alignment horizontal="center" vertical="center"/>
    </xf>
    <xf numFmtId="0" fontId="0" fillId="17" borderId="0" xfId="0" applyFill="1" applyAlignment="1">
      <alignment horizontal="left"/>
    </xf>
    <xf numFmtId="0" fontId="1" fillId="17" borderId="0" xfId="0" applyFont="1" applyFill="1" applyAlignment="1">
      <alignment horizontal="left"/>
    </xf>
    <xf numFmtId="0" fontId="0" fillId="17" borderId="0" xfId="0" applyFill="1"/>
    <xf numFmtId="0" fontId="0" fillId="23" borderId="0" xfId="0" applyFill="1"/>
    <xf numFmtId="0" fontId="0" fillId="23" borderId="0" xfId="0" applyFill="1" applyAlignment="1">
      <alignment horizontal="left"/>
    </xf>
    <xf numFmtId="0" fontId="0" fillId="22" borderId="0" xfId="0" applyFill="1" applyAlignment="1">
      <alignment horizontal="left"/>
    </xf>
    <xf numFmtId="0" fontId="0" fillId="22" borderId="0" xfId="0" applyFill="1"/>
    <xf numFmtId="0" fontId="0" fillId="24" borderId="0" xfId="0" applyFill="1"/>
    <xf numFmtId="0" fontId="0" fillId="25" borderId="0" xfId="0" applyFill="1"/>
    <xf numFmtId="165" fontId="0" fillId="24" borderId="0" xfId="0" applyNumberFormat="1" applyFill="1"/>
    <xf numFmtId="0" fontId="27" fillId="7" borderId="0" xfId="0" applyFont="1" applyFill="1"/>
    <xf numFmtId="0" fontId="0" fillId="25" borderId="7" xfId="0" applyFill="1" applyBorder="1" applyAlignment="1">
      <alignment horizontal="center"/>
    </xf>
    <xf numFmtId="0" fontId="0" fillId="25" borderId="7" xfId="0" applyFill="1" applyBorder="1"/>
    <xf numFmtId="0" fontId="0" fillId="25" borderId="11" xfId="0" applyFill="1" applyBorder="1"/>
    <xf numFmtId="0" fontId="0" fillId="25" borderId="10" xfId="0" applyFill="1" applyBorder="1"/>
    <xf numFmtId="0" fontId="0" fillId="25" borderId="9" xfId="0" applyFill="1" applyBorder="1"/>
    <xf numFmtId="0" fontId="5" fillId="25" borderId="0" xfId="0" applyFont="1" applyFill="1"/>
    <xf numFmtId="18" fontId="3" fillId="25" borderId="3" xfId="0" quotePrefix="1" applyNumberFormat="1" applyFont="1" applyFill="1" applyBorder="1" applyAlignment="1">
      <alignment horizontal="center" vertical="center"/>
    </xf>
    <xf numFmtId="0" fontId="5" fillId="25" borderId="2" xfId="0" applyFont="1" applyFill="1" applyBorder="1" applyAlignment="1">
      <alignment horizontal="left" vertical="center"/>
    </xf>
    <xf numFmtId="0" fontId="0" fillId="25" borderId="1" xfId="0" applyFill="1" applyBorder="1" applyAlignment="1">
      <alignment horizontal="left" vertical="center"/>
    </xf>
    <xf numFmtId="0" fontId="5" fillId="25" borderId="3" xfId="0" applyFont="1" applyFill="1" applyBorder="1" applyAlignment="1">
      <alignment horizontal="center" vertical="center"/>
    </xf>
    <xf numFmtId="0" fontId="4" fillId="25" borderId="0" xfId="0" quotePrefix="1" applyFont="1" applyFill="1" applyAlignment="1">
      <alignment horizontal="center"/>
    </xf>
    <xf numFmtId="0" fontId="0" fillId="25" borderId="0" xfId="0" applyFill="1" applyAlignment="1">
      <alignment horizontal="center"/>
    </xf>
    <xf numFmtId="0" fontId="3" fillId="25" borderId="3" xfId="0" applyFont="1" applyFill="1" applyBorder="1" applyAlignment="1">
      <alignment horizontal="center" vertical="center"/>
    </xf>
    <xf numFmtId="49" fontId="1" fillId="25" borderId="0" xfId="0" applyNumberFormat="1" applyFont="1" applyFill="1" applyAlignment="1">
      <alignment horizontal="left" vertical="top"/>
    </xf>
    <xf numFmtId="0" fontId="3" fillId="25" borderId="0" xfId="0" applyFont="1" applyFill="1"/>
    <xf numFmtId="49" fontId="2" fillId="25" borderId="0" xfId="0" applyNumberFormat="1" applyFont="1" applyFill="1" applyAlignment="1">
      <alignment horizontal="left" vertical="top"/>
    </xf>
    <xf numFmtId="18" fontId="3" fillId="25" borderId="3" xfId="0" applyNumberFormat="1" applyFont="1" applyFill="1" applyBorder="1" applyAlignment="1">
      <alignment horizontal="center" vertical="center"/>
    </xf>
    <xf numFmtId="0" fontId="5" fillId="25" borderId="0" xfId="0" applyFont="1" applyFill="1" applyAlignment="1">
      <alignment horizontal="right"/>
    </xf>
    <xf numFmtId="0" fontId="9" fillId="25" borderId="0" xfId="0" applyFont="1" applyFill="1"/>
    <xf numFmtId="0" fontId="9" fillId="25" borderId="0" xfId="0" applyFont="1" applyFill="1" applyAlignment="1"/>
    <xf numFmtId="0" fontId="5" fillId="25" borderId="0" xfId="0" quotePrefix="1" applyFont="1" applyFill="1" applyAlignment="1">
      <alignment horizontal="center"/>
    </xf>
    <xf numFmtId="0" fontId="9" fillId="25" borderId="0" xfId="0" applyFont="1" applyFill="1" applyAlignment="1">
      <alignment horizontal="center"/>
    </xf>
    <xf numFmtId="0" fontId="9" fillId="25" borderId="1" xfId="0" applyFont="1" applyFill="1" applyBorder="1" applyAlignment="1">
      <alignment horizontal="left" vertical="center"/>
    </xf>
    <xf numFmtId="0" fontId="20" fillId="27" borderId="3" xfId="0" applyFont="1" applyFill="1" applyBorder="1" applyAlignment="1">
      <alignment horizontal="center" vertical="center"/>
    </xf>
    <xf numFmtId="0" fontId="20" fillId="28" borderId="3" xfId="0" applyFont="1" applyFill="1" applyBorder="1" applyAlignment="1">
      <alignment horizontal="center" vertical="center"/>
    </xf>
    <xf numFmtId="0" fontId="0" fillId="29" borderId="0" xfId="0" applyFill="1"/>
    <xf numFmtId="165" fontId="9" fillId="15" borderId="6" xfId="0" applyNumberFormat="1" applyFont="1" applyFill="1" applyBorder="1"/>
    <xf numFmtId="165" fontId="9" fillId="15" borderId="7" xfId="0" applyNumberFormat="1" applyFont="1" applyFill="1" applyBorder="1"/>
    <xf numFmtId="165" fontId="3" fillId="15" borderId="8" xfId="0" applyNumberFormat="1" applyFont="1" applyFill="1" applyBorder="1"/>
    <xf numFmtId="165" fontId="3" fillId="15" borderId="4" xfId="0" applyNumberFormat="1" applyFont="1" applyFill="1" applyBorder="1"/>
    <xf numFmtId="165" fontId="3" fillId="15" borderId="5" xfId="0" applyNumberFormat="1" applyFont="1" applyFill="1" applyBorder="1"/>
    <xf numFmtId="0" fontId="0" fillId="0" borderId="0" xfId="0" applyFill="1"/>
    <xf numFmtId="0" fontId="10" fillId="31" borderId="0" xfId="0" applyFont="1" applyFill="1" applyAlignment="1">
      <alignment horizontal="left" vertical="center"/>
    </xf>
    <xf numFmtId="0" fontId="12" fillId="31" borderId="5" xfId="0" applyFont="1" applyFill="1" applyBorder="1" applyAlignment="1">
      <alignment horizontal="center"/>
    </xf>
    <xf numFmtId="0" fontId="16" fillId="31" borderId="5" xfId="0" applyFont="1" applyFill="1" applyBorder="1"/>
    <xf numFmtId="0" fontId="0" fillId="31" borderId="0" xfId="0" applyFill="1"/>
    <xf numFmtId="0" fontId="0" fillId="32" borderId="0" xfId="0" applyFill="1"/>
    <xf numFmtId="0" fontId="0" fillId="32" borderId="0" xfId="0" applyFill="1" applyAlignment="1">
      <alignment horizontal="left"/>
    </xf>
    <xf numFmtId="0" fontId="0" fillId="32" borderId="0" xfId="0" applyFill="1" applyAlignment="1">
      <alignment horizontal="center"/>
    </xf>
    <xf numFmtId="0" fontId="5" fillId="32" borderId="0" xfId="0" applyFont="1" applyFill="1" applyAlignment="1">
      <alignment horizontal="left"/>
    </xf>
    <xf numFmtId="0" fontId="7" fillId="32" borderId="0" xfId="0" applyFont="1" applyFill="1" applyAlignment="1">
      <alignment horizontal="left"/>
    </xf>
    <xf numFmtId="14" fontId="5" fillId="32" borderId="0" xfId="0" applyNumberFormat="1" applyFont="1" applyFill="1" applyAlignment="1">
      <alignment horizontal="left"/>
    </xf>
    <xf numFmtId="0" fontId="22" fillId="32" borderId="0" xfId="0" applyFont="1" applyFill="1" applyBorder="1"/>
    <xf numFmtId="0" fontId="10" fillId="32" borderId="0" xfId="0" applyFont="1" applyFill="1" applyAlignment="1">
      <alignment horizontal="center" wrapText="1"/>
    </xf>
    <xf numFmtId="0" fontId="10" fillId="32" borderId="0" xfId="0" applyFont="1" applyFill="1" applyAlignment="1">
      <alignment horizontal="left" wrapText="1"/>
    </xf>
    <xf numFmtId="1" fontId="23" fillId="32" borderId="0" xfId="0" applyNumberFormat="1" applyFont="1" applyFill="1" applyBorder="1" applyAlignment="1">
      <alignment horizontal="center"/>
    </xf>
    <xf numFmtId="0" fontId="12" fillId="32" borderId="5" xfId="0" applyFont="1" applyFill="1" applyBorder="1" applyAlignment="1">
      <alignment horizontal="center"/>
    </xf>
    <xf numFmtId="0" fontId="12" fillId="32" borderId="5" xfId="0" applyFont="1" applyFill="1" applyBorder="1"/>
    <xf numFmtId="0" fontId="16" fillId="32" borderId="5" xfId="0" applyFont="1" applyFill="1" applyBorder="1" applyAlignment="1">
      <alignment horizontal="center"/>
    </xf>
    <xf numFmtId="0" fontId="5" fillId="21" borderId="3" xfId="0" applyFont="1" applyFill="1" applyBorder="1" applyAlignment="1">
      <alignment horizontal="center"/>
    </xf>
    <xf numFmtId="165" fontId="0" fillId="7" borderId="0" xfId="0" applyNumberFormat="1" applyFill="1"/>
    <xf numFmtId="0" fontId="19" fillId="9" borderId="13" xfId="0" applyFont="1" applyFill="1" applyBorder="1"/>
    <xf numFmtId="0" fontId="19" fillId="33" borderId="13" xfId="0" applyFont="1" applyFill="1" applyBorder="1"/>
    <xf numFmtId="0" fontId="0" fillId="33" borderId="13" xfId="0" applyFill="1" applyBorder="1"/>
    <xf numFmtId="0" fontId="5" fillId="32" borderId="2" xfId="0" applyFont="1" applyFill="1" applyBorder="1" applyAlignment="1">
      <alignment horizontal="left" vertical="center"/>
    </xf>
    <xf numFmtId="0" fontId="11" fillId="32" borderId="1" xfId="0" applyFont="1" applyFill="1" applyBorder="1" applyAlignment="1">
      <alignment horizontal="left" vertical="center"/>
    </xf>
    <xf numFmtId="0" fontId="5" fillId="34" borderId="2" xfId="0" applyFont="1" applyFill="1" applyBorder="1" applyAlignment="1">
      <alignment horizontal="left" vertical="center"/>
    </xf>
    <xf numFmtId="0" fontId="11" fillId="34" borderId="1" xfId="0" applyFont="1" applyFill="1" applyBorder="1" applyAlignment="1">
      <alignment horizontal="left" vertical="center"/>
    </xf>
    <xf numFmtId="0" fontId="3" fillId="32" borderId="2" xfId="0" applyFont="1" applyFill="1" applyBorder="1" applyAlignment="1">
      <alignment horizontal="center" vertical="center"/>
    </xf>
    <xf numFmtId="0" fontId="0" fillId="32" borderId="1" xfId="0" applyFill="1" applyBorder="1" applyAlignment="1">
      <alignment horizontal="left" vertical="center"/>
    </xf>
    <xf numFmtId="0" fontId="5" fillId="32" borderId="2" xfId="0" applyFont="1" applyFill="1" applyBorder="1" applyAlignment="1">
      <alignment horizontal="center" vertical="center"/>
    </xf>
    <xf numFmtId="0" fontId="3" fillId="32" borderId="3" xfId="0" applyFont="1" applyFill="1" applyBorder="1" applyAlignment="1">
      <alignment horizontal="center" vertical="center"/>
    </xf>
    <xf numFmtId="18" fontId="3" fillId="32" borderId="3" xfId="0" applyNumberFormat="1" applyFont="1" applyFill="1" applyBorder="1" applyAlignment="1">
      <alignment horizontal="center" vertical="center"/>
    </xf>
    <xf numFmtId="0" fontId="5" fillId="35" borderId="2" xfId="0" applyFont="1" applyFill="1" applyBorder="1" applyAlignment="1">
      <alignment horizontal="left" vertical="center"/>
    </xf>
    <xf numFmtId="0" fontId="11" fillId="35" borderId="1" xfId="0" applyFont="1" applyFill="1" applyBorder="1" applyAlignment="1">
      <alignment horizontal="left" vertical="center"/>
    </xf>
    <xf numFmtId="0" fontId="3" fillId="35" borderId="2" xfId="0" applyFont="1" applyFill="1" applyBorder="1" applyAlignment="1">
      <alignment horizontal="center" vertical="center"/>
    </xf>
    <xf numFmtId="0" fontId="5" fillId="35" borderId="2" xfId="0" applyFont="1" applyFill="1" applyBorder="1" applyAlignment="1">
      <alignment horizontal="center" vertical="center"/>
    </xf>
    <xf numFmtId="0" fontId="3" fillId="35" borderId="3" xfId="0" applyFont="1" applyFill="1" applyBorder="1" applyAlignment="1">
      <alignment horizontal="center" vertical="center"/>
    </xf>
    <xf numFmtId="18" fontId="3" fillId="35" borderId="3" xfId="0" applyNumberFormat="1" applyFont="1" applyFill="1" applyBorder="1" applyAlignment="1">
      <alignment horizontal="center" vertical="center"/>
    </xf>
    <xf numFmtId="0" fontId="5" fillId="36" borderId="2" xfId="0" applyFont="1" applyFill="1" applyBorder="1" applyAlignment="1">
      <alignment horizontal="left" vertical="center"/>
    </xf>
    <xf numFmtId="0" fontId="11" fillId="36" borderId="1" xfId="0" applyFont="1" applyFill="1" applyBorder="1" applyAlignment="1">
      <alignment horizontal="left" vertical="center"/>
    </xf>
    <xf numFmtId="0" fontId="3" fillId="36" borderId="2" xfId="0" applyFont="1" applyFill="1" applyBorder="1" applyAlignment="1">
      <alignment horizontal="center" vertical="center"/>
    </xf>
    <xf numFmtId="0" fontId="5" fillId="36" borderId="2" xfId="0" applyFont="1" applyFill="1" applyBorder="1" applyAlignment="1">
      <alignment horizontal="center" vertical="center"/>
    </xf>
    <xf numFmtId="0" fontId="3" fillId="36" borderId="3" xfId="0" applyFont="1" applyFill="1" applyBorder="1" applyAlignment="1">
      <alignment horizontal="center" vertical="center"/>
    </xf>
    <xf numFmtId="0" fontId="5" fillId="37" borderId="2" xfId="0" applyFont="1" applyFill="1" applyBorder="1" applyAlignment="1">
      <alignment horizontal="left" vertical="center"/>
    </xf>
    <xf numFmtId="0" fontId="11" fillId="37" borderId="1" xfId="0" applyFont="1" applyFill="1" applyBorder="1" applyAlignment="1">
      <alignment horizontal="left" vertical="center"/>
    </xf>
    <xf numFmtId="0" fontId="3" fillId="37" borderId="2" xfId="0" applyFont="1" applyFill="1" applyBorder="1" applyAlignment="1">
      <alignment horizontal="center" vertical="center"/>
    </xf>
    <xf numFmtId="0" fontId="0" fillId="37" borderId="1" xfId="0" applyFill="1" applyBorder="1" applyAlignment="1">
      <alignment horizontal="left" vertical="center"/>
    </xf>
    <xf numFmtId="0" fontId="5" fillId="37" borderId="2" xfId="0" applyFont="1" applyFill="1" applyBorder="1" applyAlignment="1">
      <alignment horizontal="center" vertical="center"/>
    </xf>
    <xf numFmtId="0" fontId="3" fillId="37" borderId="3" xfId="0" applyFont="1" applyFill="1" applyBorder="1" applyAlignment="1">
      <alignment horizontal="center" vertical="center"/>
    </xf>
    <xf numFmtId="18" fontId="3" fillId="37" borderId="3" xfId="0" applyNumberFormat="1" applyFont="1" applyFill="1" applyBorder="1" applyAlignment="1">
      <alignment horizontal="center" vertical="center"/>
    </xf>
    <xf numFmtId="0" fontId="5" fillId="38" borderId="2" xfId="0" applyFont="1" applyFill="1" applyBorder="1" applyAlignment="1">
      <alignment horizontal="left" vertical="center"/>
    </xf>
    <xf numFmtId="0" fontId="11" fillId="38" borderId="1" xfId="0" applyFont="1" applyFill="1" applyBorder="1" applyAlignment="1">
      <alignment horizontal="left" vertical="center"/>
    </xf>
    <xf numFmtId="0" fontId="3" fillId="38" borderId="2" xfId="0" applyFont="1" applyFill="1" applyBorder="1" applyAlignment="1">
      <alignment horizontal="center" vertical="center"/>
    </xf>
    <xf numFmtId="0" fontId="0" fillId="38" borderId="1" xfId="0" applyFill="1" applyBorder="1" applyAlignment="1">
      <alignment horizontal="left" vertical="center"/>
    </xf>
    <xf numFmtId="0" fontId="5" fillId="38" borderId="2" xfId="0" applyFont="1" applyFill="1" applyBorder="1" applyAlignment="1">
      <alignment horizontal="center" vertical="center"/>
    </xf>
    <xf numFmtId="0" fontId="3" fillId="38" borderId="3" xfId="0" applyFont="1" applyFill="1" applyBorder="1" applyAlignment="1">
      <alignment horizontal="center" vertical="center"/>
    </xf>
    <xf numFmtId="0" fontId="5" fillId="39" borderId="2" xfId="0" applyFont="1" applyFill="1" applyBorder="1" applyAlignment="1">
      <alignment horizontal="left" vertical="center"/>
    </xf>
    <xf numFmtId="0" fontId="11" fillId="39" borderId="1" xfId="0" applyFont="1" applyFill="1" applyBorder="1" applyAlignment="1">
      <alignment horizontal="left" vertical="center"/>
    </xf>
    <xf numFmtId="0" fontId="3" fillId="39" borderId="2" xfId="0" applyFont="1" applyFill="1" applyBorder="1" applyAlignment="1">
      <alignment horizontal="center" vertical="center"/>
    </xf>
    <xf numFmtId="0" fontId="5" fillId="39" borderId="2" xfId="0" applyFont="1" applyFill="1" applyBorder="1" applyAlignment="1">
      <alignment horizontal="center" vertical="center"/>
    </xf>
    <xf numFmtId="0" fontId="3" fillId="39" borderId="3" xfId="0" applyFont="1" applyFill="1" applyBorder="1" applyAlignment="1">
      <alignment horizontal="center" vertical="center"/>
    </xf>
    <xf numFmtId="18" fontId="3" fillId="39" borderId="3" xfId="0" applyNumberFormat="1" applyFont="1" applyFill="1" applyBorder="1" applyAlignment="1">
      <alignment horizontal="center" vertical="center"/>
    </xf>
    <xf numFmtId="0" fontId="5" fillId="40" borderId="2" xfId="0" applyFont="1" applyFill="1" applyBorder="1" applyAlignment="1">
      <alignment horizontal="left" vertical="center"/>
    </xf>
    <xf numFmtId="0" fontId="11" fillId="40" borderId="1" xfId="0" applyFont="1" applyFill="1" applyBorder="1" applyAlignment="1">
      <alignment horizontal="left" vertical="center"/>
    </xf>
    <xf numFmtId="0" fontId="3" fillId="40" borderId="2" xfId="0" applyFont="1" applyFill="1" applyBorder="1" applyAlignment="1">
      <alignment horizontal="center" vertical="center"/>
    </xf>
    <xf numFmtId="0" fontId="5" fillId="40" borderId="2" xfId="0" applyFont="1" applyFill="1" applyBorder="1" applyAlignment="1">
      <alignment horizontal="center" vertical="center"/>
    </xf>
    <xf numFmtId="0" fontId="3" fillId="40" borderId="3" xfId="0" applyFont="1" applyFill="1" applyBorder="1" applyAlignment="1">
      <alignment horizontal="center" vertical="center"/>
    </xf>
    <xf numFmtId="0" fontId="3" fillId="34" borderId="2" xfId="0" applyFont="1" applyFill="1" applyBorder="1" applyAlignment="1">
      <alignment horizontal="center" vertical="center"/>
    </xf>
    <xf numFmtId="0" fontId="0" fillId="34" borderId="1" xfId="0" applyFill="1" applyBorder="1" applyAlignment="1">
      <alignment horizontal="left" vertical="center"/>
    </xf>
    <xf numFmtId="0" fontId="5" fillId="34" borderId="2" xfId="0" applyFont="1" applyFill="1" applyBorder="1" applyAlignment="1">
      <alignment horizontal="center" vertical="center"/>
    </xf>
    <xf numFmtId="0" fontId="3" fillId="34" borderId="3" xfId="0" applyFont="1" applyFill="1" applyBorder="1" applyAlignment="1">
      <alignment horizontal="center" vertical="center"/>
    </xf>
    <xf numFmtId="0" fontId="10" fillId="16" borderId="5" xfId="0" applyFont="1" applyFill="1" applyBorder="1" applyAlignment="1">
      <alignment horizontal="center"/>
    </xf>
    <xf numFmtId="0" fontId="10" fillId="16" borderId="5" xfId="0" applyFont="1" applyFill="1" applyBorder="1"/>
    <xf numFmtId="0" fontId="10" fillId="15" borderId="5" xfId="0" applyFont="1" applyFill="1" applyBorder="1" applyAlignment="1">
      <alignment horizontal="center"/>
    </xf>
    <xf numFmtId="0" fontId="10" fillId="15" borderId="5" xfId="0" applyFont="1" applyFill="1" applyBorder="1"/>
    <xf numFmtId="0" fontId="10" fillId="30" borderId="5" xfId="0" applyFont="1" applyFill="1" applyBorder="1" applyAlignment="1">
      <alignment horizontal="center"/>
    </xf>
    <xf numFmtId="0" fontId="10" fillId="30" borderId="5" xfId="0" applyFont="1" applyFill="1" applyBorder="1"/>
    <xf numFmtId="0" fontId="5" fillId="0" borderId="3" xfId="0" applyFont="1" applyFill="1" applyBorder="1" applyAlignment="1">
      <alignment horizontal="center"/>
    </xf>
    <xf numFmtId="0" fontId="3" fillId="36" borderId="0" xfId="0" applyFont="1" applyFill="1"/>
    <xf numFmtId="0" fontId="0" fillId="36" borderId="0" xfId="0" applyFill="1"/>
    <xf numFmtId="0" fontId="0" fillId="36" borderId="0" xfId="0" applyFill="1" applyAlignment="1">
      <alignment horizontal="center"/>
    </xf>
    <xf numFmtId="0" fontId="7" fillId="36" borderId="0" xfId="0" applyFont="1" applyFill="1" applyAlignment="1">
      <alignment horizontal="left" vertical="center"/>
    </xf>
    <xf numFmtId="0" fontId="10" fillId="36" borderId="0" xfId="0" applyFont="1" applyFill="1" applyAlignment="1">
      <alignment horizontal="center" wrapText="1"/>
    </xf>
    <xf numFmtId="0" fontId="10" fillId="36" borderId="0" xfId="0" applyFont="1" applyFill="1"/>
    <xf numFmtId="0" fontId="10" fillId="36" borderId="0" xfId="0" applyFont="1" applyFill="1" applyAlignment="1">
      <alignment horizontal="center"/>
    </xf>
    <xf numFmtId="0" fontId="0" fillId="42" borderId="0" xfId="0" applyFill="1"/>
    <xf numFmtId="0" fontId="0" fillId="43" borderId="0" xfId="0" applyFill="1"/>
    <xf numFmtId="0" fontId="7" fillId="43" borderId="0" xfId="0" applyFont="1" applyFill="1" applyAlignment="1">
      <alignment horizontal="left" vertical="center"/>
    </xf>
    <xf numFmtId="0" fontId="10" fillId="43" borderId="0" xfId="0" applyFont="1" applyFill="1" applyAlignment="1">
      <alignment horizontal="left" vertical="center"/>
    </xf>
    <xf numFmtId="0" fontId="10" fillId="43" borderId="0" xfId="0" applyFont="1" applyFill="1" applyAlignment="1">
      <alignment horizontal="center" vertical="center"/>
    </xf>
    <xf numFmtId="0" fontId="16" fillId="25" borderId="0" xfId="0" applyFont="1" applyFill="1"/>
    <xf numFmtId="0" fontId="16" fillId="25" borderId="0" xfId="0" applyFont="1" applyFill="1" applyAlignment="1">
      <alignment horizontal="center"/>
    </xf>
    <xf numFmtId="0" fontId="3" fillId="42" borderId="0" xfId="0" applyFont="1" applyFill="1" applyAlignment="1">
      <alignment horizontal="center"/>
    </xf>
    <xf numFmtId="0" fontId="3" fillId="44" borderId="0" xfId="0" applyFont="1" applyFill="1" applyAlignment="1">
      <alignment horizontal="center"/>
    </xf>
    <xf numFmtId="0" fontId="3" fillId="44" borderId="0" xfId="0" applyFont="1" applyFill="1" applyAlignment="1">
      <alignment horizontal="center" wrapText="1"/>
    </xf>
    <xf numFmtId="0" fontId="7" fillId="44" borderId="0" xfId="0" applyFont="1" applyFill="1" applyAlignment="1">
      <alignment horizontal="left"/>
    </xf>
    <xf numFmtId="0" fontId="8" fillId="44" borderId="0" xfId="0" applyFont="1" applyFill="1" applyAlignment="1">
      <alignment horizontal="center"/>
    </xf>
    <xf numFmtId="0" fontId="8" fillId="44" borderId="0" xfId="0" applyFont="1" applyFill="1" applyAlignment="1">
      <alignment horizontal="center" wrapText="1"/>
    </xf>
    <xf numFmtId="0" fontId="5" fillId="44" borderId="0" xfId="0" applyFont="1" applyFill="1" applyAlignment="1">
      <alignment horizontal="center" vertical="center" wrapText="1"/>
    </xf>
    <xf numFmtId="1" fontId="16" fillId="44" borderId="0" xfId="0" applyNumberFormat="1" applyFont="1" applyFill="1" applyAlignment="1">
      <alignment horizontal="center"/>
    </xf>
    <xf numFmtId="0" fontId="0" fillId="44" borderId="0" xfId="0" applyFill="1"/>
    <xf numFmtId="0" fontId="5" fillId="42" borderId="0" xfId="0" applyFont="1" applyFill="1" applyAlignment="1">
      <alignment horizontal="center" vertical="center" wrapText="1"/>
    </xf>
    <xf numFmtId="0" fontId="5" fillId="42" borderId="0" xfId="0" applyFont="1" applyFill="1" applyAlignment="1">
      <alignment horizontal="left" vertical="center" wrapText="1"/>
    </xf>
    <xf numFmtId="1" fontId="16" fillId="42" borderId="12" xfId="0" applyNumberFormat="1" applyFont="1" applyFill="1" applyBorder="1"/>
    <xf numFmtId="0" fontId="17" fillId="42" borderId="12" xfId="0" applyFont="1" applyFill="1" applyBorder="1"/>
    <xf numFmtId="0" fontId="17" fillId="42" borderId="12" xfId="0" applyFont="1" applyFill="1" applyBorder="1" applyAlignment="1">
      <alignment horizontal="center"/>
    </xf>
    <xf numFmtId="0" fontId="0" fillId="41" borderId="0" xfId="0" applyFill="1"/>
    <xf numFmtId="0" fontId="2" fillId="41" borderId="0" xfId="0" applyFont="1" applyFill="1"/>
    <xf numFmtId="0" fontId="3" fillId="41" borderId="0" xfId="0" applyFont="1" applyFill="1" applyAlignment="1">
      <alignment horizontal="center"/>
    </xf>
    <xf numFmtId="0" fontId="8" fillId="41" borderId="0" xfId="0" applyFont="1" applyFill="1" applyAlignment="1">
      <alignment horizontal="center" wrapText="1"/>
    </xf>
    <xf numFmtId="0" fontId="0" fillId="41" borderId="0" xfId="0" applyFill="1" applyAlignment="1">
      <alignment horizontal="center"/>
    </xf>
    <xf numFmtId="0" fontId="0" fillId="41" borderId="0" xfId="0" quotePrefix="1" applyFill="1"/>
    <xf numFmtId="0" fontId="3" fillId="41" borderId="0" xfId="0" quotePrefix="1" applyFont="1" applyFill="1" applyAlignment="1">
      <alignment horizontal="center"/>
    </xf>
    <xf numFmtId="0" fontId="14" fillId="6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31" fillId="20" borderId="2" xfId="0" applyFont="1" applyFill="1" applyBorder="1" applyAlignment="1">
      <alignment horizontal="center"/>
    </xf>
    <xf numFmtId="0" fontId="32" fillId="20" borderId="13" xfId="0" applyFont="1" applyFill="1" applyBorder="1" applyAlignment="1">
      <alignment horizontal="center"/>
    </xf>
    <xf numFmtId="0" fontId="32" fillId="20" borderId="1" xfId="0" applyFont="1" applyFill="1" applyBorder="1" applyAlignment="1">
      <alignment horizontal="center"/>
    </xf>
    <xf numFmtId="0" fontId="25" fillId="21" borderId="2" xfId="0" applyFont="1" applyFill="1" applyBorder="1" applyAlignment="1">
      <alignment horizontal="center"/>
    </xf>
    <xf numFmtId="0" fontId="26" fillId="21" borderId="13" xfId="0" applyFont="1" applyFill="1" applyBorder="1" applyAlignment="1">
      <alignment horizontal="center"/>
    </xf>
    <xf numFmtId="0" fontId="26" fillId="21" borderId="1" xfId="0" applyFont="1" applyFill="1" applyBorder="1" applyAlignment="1">
      <alignment horizontal="center"/>
    </xf>
    <xf numFmtId="0" fontId="7" fillId="18" borderId="11" xfId="0" applyFont="1" applyFill="1" applyBorder="1" applyAlignment="1">
      <alignment horizontal="center" vertical="center"/>
    </xf>
    <xf numFmtId="0" fontId="7" fillId="18" borderId="10" xfId="0" applyFont="1" applyFill="1" applyBorder="1" applyAlignment="1">
      <alignment horizontal="center" vertical="center"/>
    </xf>
    <xf numFmtId="0" fontId="7" fillId="18" borderId="14" xfId="0" applyFont="1" applyFill="1" applyBorder="1" applyAlignment="1">
      <alignment horizontal="center" vertical="center"/>
    </xf>
    <xf numFmtId="0" fontId="7" fillId="18" borderId="15" xfId="0" applyFont="1" applyFill="1" applyBorder="1" applyAlignment="1">
      <alignment horizontal="center" vertical="center"/>
    </xf>
    <xf numFmtId="0" fontId="7" fillId="18" borderId="16" xfId="0" applyFont="1" applyFill="1" applyBorder="1" applyAlignment="1">
      <alignment horizontal="center" vertical="center"/>
    </xf>
    <xf numFmtId="0" fontId="7" fillId="18" borderId="17" xfId="0" applyFont="1" applyFill="1" applyBorder="1" applyAlignment="1">
      <alignment horizontal="center" vertical="center"/>
    </xf>
    <xf numFmtId="0" fontId="6" fillId="6" borderId="0" xfId="0" applyFont="1" applyFill="1" applyAlignment="1">
      <alignment textRotation="90"/>
    </xf>
    <xf numFmtId="0" fontId="0" fillId="0" borderId="0" xfId="0" applyAlignment="1"/>
    <xf numFmtId="0" fontId="7" fillId="16" borderId="11" xfId="0" applyFont="1" applyFill="1" applyBorder="1" applyAlignment="1">
      <alignment horizontal="center" vertical="center"/>
    </xf>
    <xf numFmtId="0" fontId="7" fillId="16" borderId="10" xfId="0" applyFont="1" applyFill="1" applyBorder="1" applyAlignment="1">
      <alignment horizontal="center" vertical="center"/>
    </xf>
    <xf numFmtId="0" fontId="7" fillId="16" borderId="14" xfId="0" applyFont="1" applyFill="1" applyBorder="1" applyAlignment="1">
      <alignment horizontal="center" vertical="center"/>
    </xf>
    <xf numFmtId="0" fontId="7" fillId="16" borderId="15" xfId="0" applyFont="1" applyFill="1" applyBorder="1" applyAlignment="1">
      <alignment horizontal="center" vertical="center"/>
    </xf>
    <xf numFmtId="0" fontId="7" fillId="16" borderId="16" xfId="0" applyFont="1" applyFill="1" applyBorder="1" applyAlignment="1">
      <alignment horizontal="center" vertical="center"/>
    </xf>
    <xf numFmtId="0" fontId="7" fillId="16" borderId="17" xfId="0" applyFont="1" applyFill="1" applyBorder="1" applyAlignment="1">
      <alignment horizontal="center" vertical="center"/>
    </xf>
    <xf numFmtId="0" fontId="7" fillId="15" borderId="11" xfId="0" applyFont="1" applyFill="1" applyBorder="1" applyAlignment="1">
      <alignment horizontal="center" vertical="center"/>
    </xf>
    <xf numFmtId="0" fontId="7" fillId="15" borderId="10" xfId="0" applyFont="1" applyFill="1" applyBorder="1" applyAlignment="1">
      <alignment horizontal="center" vertical="center"/>
    </xf>
    <xf numFmtId="0" fontId="7" fillId="15" borderId="14" xfId="0" applyFont="1" applyFill="1" applyBorder="1" applyAlignment="1">
      <alignment horizontal="center" vertical="center"/>
    </xf>
    <xf numFmtId="0" fontId="7" fillId="15" borderId="15" xfId="0" applyFont="1" applyFill="1" applyBorder="1" applyAlignment="1">
      <alignment horizontal="center" vertical="center"/>
    </xf>
    <xf numFmtId="0" fontId="7" fillId="15" borderId="16" xfId="0" applyFont="1" applyFill="1" applyBorder="1" applyAlignment="1">
      <alignment horizontal="center" vertical="center"/>
    </xf>
    <xf numFmtId="0" fontId="7" fillId="15" borderId="17" xfId="0" applyFont="1" applyFill="1" applyBorder="1" applyAlignment="1">
      <alignment horizontal="center" vertical="center"/>
    </xf>
    <xf numFmtId="0" fontId="7" fillId="17" borderId="11" xfId="0" applyFont="1" applyFill="1" applyBorder="1" applyAlignment="1">
      <alignment horizontal="center" vertical="center"/>
    </xf>
    <xf numFmtId="0" fontId="7" fillId="17" borderId="10" xfId="0" applyFont="1" applyFill="1" applyBorder="1" applyAlignment="1">
      <alignment horizontal="center" vertical="center"/>
    </xf>
    <xf numFmtId="0" fontId="7" fillId="17" borderId="14" xfId="0" applyFont="1" applyFill="1" applyBorder="1" applyAlignment="1">
      <alignment horizontal="center" vertical="center"/>
    </xf>
    <xf numFmtId="0" fontId="7" fillId="17" borderId="15" xfId="0" applyFont="1" applyFill="1" applyBorder="1" applyAlignment="1">
      <alignment horizontal="center" vertical="center"/>
    </xf>
    <xf numFmtId="0" fontId="7" fillId="17" borderId="16" xfId="0" applyFont="1" applyFill="1" applyBorder="1" applyAlignment="1">
      <alignment horizontal="center" vertical="center"/>
    </xf>
    <xf numFmtId="0" fontId="7" fillId="17" borderId="17" xfId="0" applyFont="1" applyFill="1" applyBorder="1" applyAlignment="1">
      <alignment horizontal="center" vertical="center"/>
    </xf>
    <xf numFmtId="0" fontId="24" fillId="6" borderId="0" xfId="0" applyFont="1" applyFill="1" applyAlignment="1"/>
    <xf numFmtId="0" fontId="7" fillId="16" borderId="2" xfId="0" applyFont="1" applyFill="1" applyBorder="1" applyAlignment="1">
      <alignment horizontal="left" vertical="center"/>
    </xf>
    <xf numFmtId="0" fontId="0" fillId="16" borderId="13" xfId="0" applyFill="1" applyBorder="1" applyAlignment="1"/>
    <xf numFmtId="0" fontId="0" fillId="16" borderId="1" xfId="0" applyFill="1" applyBorder="1" applyAlignment="1"/>
    <xf numFmtId="0" fontId="7" fillId="9" borderId="0" xfId="0" applyFont="1" applyFill="1" applyAlignment="1">
      <alignment horizontal="right"/>
    </xf>
    <xf numFmtId="0" fontId="14" fillId="7" borderId="0" xfId="0" applyFont="1" applyFill="1" applyAlignment="1">
      <alignment horizontal="center" vertical="center"/>
    </xf>
    <xf numFmtId="0" fontId="7" fillId="25" borderId="0" xfId="0" applyFont="1" applyFill="1" applyAlignment="1">
      <alignment vertical="center"/>
    </xf>
    <xf numFmtId="0" fontId="13" fillId="25" borderId="0" xfId="0" applyFont="1" applyFill="1" applyAlignment="1">
      <alignment vertical="center"/>
    </xf>
    <xf numFmtId="0" fontId="29" fillId="26" borderId="2" xfId="0" applyFont="1" applyFill="1" applyBorder="1" applyAlignment="1">
      <alignment horizontal="center" vertical="center"/>
    </xf>
    <xf numFmtId="0" fontId="29" fillId="26" borderId="1" xfId="0" applyFont="1" applyFill="1" applyBorder="1" applyAlignment="1">
      <alignment horizontal="center" vertical="center"/>
    </xf>
    <xf numFmtId="0" fontId="15" fillId="14" borderId="2" xfId="0" applyFont="1" applyFill="1" applyBorder="1" applyAlignment="1" applyProtection="1">
      <alignment horizontal="center" vertical="center"/>
      <protection locked="0"/>
    </xf>
    <xf numFmtId="0" fontId="15" fillId="14" borderId="13" xfId="0" applyFont="1" applyFill="1" applyBorder="1" applyAlignment="1" applyProtection="1">
      <alignment horizontal="center" vertical="center"/>
      <protection locked="0"/>
    </xf>
    <xf numFmtId="0" fontId="15" fillId="14" borderId="1" xfId="0" applyFont="1" applyFill="1" applyBorder="1" applyAlignment="1" applyProtection="1">
      <alignment horizontal="center" vertical="center"/>
      <protection locked="0"/>
    </xf>
    <xf numFmtId="0" fontId="9" fillId="25" borderId="6" xfId="0" applyFont="1" applyFill="1" applyBorder="1" applyAlignment="1">
      <alignment horizontal="center" textRotation="90" wrapText="1"/>
    </xf>
    <xf numFmtId="0" fontId="9" fillId="25" borderId="7" xfId="0" applyFont="1" applyFill="1" applyBorder="1" applyAlignment="1"/>
    <xf numFmtId="0" fontId="0" fillId="7" borderId="0" xfId="0" applyFill="1" applyAlignment="1">
      <alignment horizontal="center" textRotation="90"/>
    </xf>
    <xf numFmtId="0" fontId="21" fillId="27" borderId="11" xfId="0" applyFont="1" applyFill="1" applyBorder="1" applyAlignment="1">
      <alignment horizontal="center" vertical="center"/>
    </xf>
    <xf numFmtId="0" fontId="21" fillId="27" borderId="14" xfId="0" applyFont="1" applyFill="1" applyBorder="1" applyAlignment="1">
      <alignment horizontal="center" vertical="center"/>
    </xf>
    <xf numFmtId="0" fontId="21" fillId="27" borderId="15" xfId="0" applyFont="1" applyFill="1" applyBorder="1" applyAlignment="1">
      <alignment horizontal="center" vertical="center"/>
    </xf>
    <xf numFmtId="0" fontId="21" fillId="27" borderId="17" xfId="0" applyFont="1" applyFill="1" applyBorder="1" applyAlignment="1">
      <alignment horizontal="center" vertical="center"/>
    </xf>
    <xf numFmtId="0" fontId="21" fillId="28" borderId="11" xfId="0" applyFont="1" applyFill="1" applyBorder="1" applyAlignment="1">
      <alignment horizontal="center" vertical="center"/>
    </xf>
    <xf numFmtId="0" fontId="21" fillId="28" borderId="14" xfId="0" applyFont="1" applyFill="1" applyBorder="1" applyAlignment="1">
      <alignment horizontal="center" vertical="center"/>
    </xf>
    <xf numFmtId="0" fontId="21" fillId="28" borderId="15" xfId="0" applyFont="1" applyFill="1" applyBorder="1" applyAlignment="1">
      <alignment horizontal="center" vertical="center"/>
    </xf>
    <xf numFmtId="0" fontId="21" fillId="28" borderId="17" xfId="0" applyFont="1" applyFill="1" applyBorder="1" applyAlignment="1">
      <alignment horizontal="center" vertical="center"/>
    </xf>
    <xf numFmtId="0" fontId="30" fillId="12" borderId="11" xfId="0" applyFont="1" applyFill="1" applyBorder="1" applyAlignment="1">
      <alignment horizontal="center" vertical="center"/>
    </xf>
    <xf numFmtId="0" fontId="30" fillId="12" borderId="14" xfId="0" applyFont="1" applyFill="1" applyBorder="1" applyAlignment="1">
      <alignment horizontal="center" vertical="center"/>
    </xf>
    <xf numFmtId="0" fontId="30" fillId="12" borderId="15" xfId="0" applyFont="1" applyFill="1" applyBorder="1" applyAlignment="1">
      <alignment horizontal="center" vertical="center"/>
    </xf>
    <xf numFmtId="0" fontId="30" fillId="12" borderId="17" xfId="0" applyFont="1" applyFill="1" applyBorder="1" applyAlignment="1">
      <alignment horizontal="center" vertical="center"/>
    </xf>
    <xf numFmtId="0" fontId="7" fillId="7" borderId="11" xfId="0" applyFont="1" applyFill="1" applyBorder="1" applyAlignment="1">
      <alignment horizontal="center" vertical="center"/>
    </xf>
    <xf numFmtId="0" fontId="7" fillId="7" borderId="10" xfId="0" applyFont="1" applyFill="1" applyBorder="1" applyAlignment="1">
      <alignment horizontal="center" vertical="center"/>
    </xf>
    <xf numFmtId="0" fontId="7" fillId="7" borderId="14" xfId="0" applyFont="1" applyFill="1" applyBorder="1" applyAlignment="1">
      <alignment horizontal="center" vertical="center"/>
    </xf>
    <xf numFmtId="0" fontId="7" fillId="7" borderId="15" xfId="0" applyFont="1" applyFill="1" applyBorder="1" applyAlignment="1">
      <alignment horizontal="center" vertical="center"/>
    </xf>
    <xf numFmtId="0" fontId="7" fillId="7" borderId="16" xfId="0" applyFont="1" applyFill="1" applyBorder="1" applyAlignment="1">
      <alignment horizontal="center" vertical="center"/>
    </xf>
    <xf numFmtId="0" fontId="7" fillId="7" borderId="17" xfId="0" applyFont="1" applyFill="1" applyBorder="1" applyAlignment="1">
      <alignment horizontal="center" vertical="center"/>
    </xf>
    <xf numFmtId="0" fontId="5" fillId="25" borderId="0" xfId="0" applyFont="1" applyFill="1" applyAlignment="1">
      <alignment horizontal="left" vertical="center" wrapText="1"/>
    </xf>
    <xf numFmtId="0" fontId="11" fillId="25" borderId="0" xfId="0" applyFont="1" applyFill="1" applyAlignment="1">
      <alignment horizontal="left" vertical="center" wrapText="1"/>
    </xf>
    <xf numFmtId="0" fontId="9" fillId="25" borderId="0" xfId="0" applyFont="1" applyFill="1" applyAlignment="1">
      <alignment horizontal="center" textRotation="90" wrapText="1"/>
    </xf>
    <xf numFmtId="0" fontId="3" fillId="25" borderId="0" xfId="0" applyFont="1" applyFill="1" applyAlignment="1">
      <alignment horizontal="center" textRotation="90" wrapText="1"/>
    </xf>
    <xf numFmtId="0" fontId="9" fillId="25" borderId="7" xfId="0" applyFont="1" applyFill="1" applyBorder="1" applyAlignment="1">
      <alignment horizontal="center" textRotation="90" wrapText="1"/>
    </xf>
    <xf numFmtId="0" fontId="9" fillId="25" borderId="18" xfId="0" applyFont="1" applyFill="1" applyBorder="1" applyAlignment="1">
      <alignment horizontal="center" textRotation="90" wrapText="1"/>
    </xf>
    <xf numFmtId="0" fontId="31" fillId="21" borderId="2" xfId="0" applyFont="1" applyFill="1" applyBorder="1" applyAlignment="1">
      <alignment horizontal="center"/>
    </xf>
    <xf numFmtId="0" fontId="32" fillId="21" borderId="13" xfId="0" applyFont="1" applyFill="1" applyBorder="1" applyAlignment="1">
      <alignment horizontal="center"/>
    </xf>
    <xf numFmtId="0" fontId="32" fillId="21" borderId="13" xfId="0" applyFont="1" applyFill="1" applyBorder="1" applyAlignment="1"/>
    <xf numFmtId="0" fontId="32" fillId="21" borderId="1" xfId="0" applyFont="1" applyFill="1" applyBorder="1" applyAlignment="1"/>
    <xf numFmtId="0" fontId="21" fillId="26" borderId="11" xfId="0" applyFont="1" applyFill="1" applyBorder="1" applyAlignment="1">
      <alignment horizontal="center" vertical="center"/>
    </xf>
    <xf numFmtId="0" fontId="21" fillId="26" borderId="10" xfId="0" applyFont="1" applyFill="1" applyBorder="1" applyAlignment="1">
      <alignment horizontal="center" vertical="center"/>
    </xf>
    <xf numFmtId="0" fontId="0" fillId="26" borderId="10" xfId="0" applyFill="1" applyBorder="1" applyAlignment="1">
      <alignment horizontal="center" vertical="center"/>
    </xf>
    <xf numFmtId="0" fontId="0" fillId="26" borderId="14" xfId="0" applyFill="1" applyBorder="1" applyAlignment="1">
      <alignment horizontal="center" vertical="center"/>
    </xf>
    <xf numFmtId="0" fontId="21" fillId="26" borderId="15" xfId="0" applyFont="1" applyFill="1" applyBorder="1" applyAlignment="1">
      <alignment horizontal="center" vertical="center"/>
    </xf>
    <xf numFmtId="0" fontId="21" fillId="26" borderId="16" xfId="0" applyFont="1" applyFill="1" applyBorder="1" applyAlignment="1">
      <alignment horizontal="center" vertical="center"/>
    </xf>
    <xf numFmtId="0" fontId="0" fillId="26" borderId="16" xfId="0" applyFill="1" applyBorder="1" applyAlignment="1">
      <alignment horizontal="center" vertical="center"/>
    </xf>
    <xf numFmtId="0" fontId="0" fillId="26" borderId="17" xfId="0" applyFill="1" applyBorder="1" applyAlignment="1">
      <alignment horizontal="center" vertical="center"/>
    </xf>
    <xf numFmtId="0" fontId="28" fillId="14" borderId="2" xfId="0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25" borderId="11" xfId="0" applyFont="1" applyFill="1" applyBorder="1" applyAlignment="1">
      <alignment horizontal="center" vertical="center"/>
    </xf>
    <xf numFmtId="0" fontId="7" fillId="25" borderId="10" xfId="0" applyFont="1" applyFill="1" applyBorder="1" applyAlignment="1">
      <alignment horizontal="center" vertical="center"/>
    </xf>
    <xf numFmtId="0" fontId="7" fillId="25" borderId="14" xfId="0" applyFont="1" applyFill="1" applyBorder="1" applyAlignment="1">
      <alignment horizontal="center" vertical="center"/>
    </xf>
    <xf numFmtId="0" fontId="7" fillId="25" borderId="15" xfId="0" applyFont="1" applyFill="1" applyBorder="1" applyAlignment="1">
      <alignment horizontal="center" vertical="center"/>
    </xf>
    <xf numFmtId="0" fontId="7" fillId="25" borderId="16" xfId="0" applyFont="1" applyFill="1" applyBorder="1" applyAlignment="1">
      <alignment horizontal="center" vertical="center"/>
    </xf>
    <xf numFmtId="0" fontId="7" fillId="25" borderId="17" xfId="0" applyFont="1" applyFill="1" applyBorder="1" applyAlignment="1">
      <alignment horizontal="center" vertical="center"/>
    </xf>
    <xf numFmtId="0" fontId="7" fillId="5" borderId="11" xfId="0" applyFont="1" applyFill="1" applyBorder="1" applyAlignment="1">
      <alignment horizontal="center" vertical="center"/>
    </xf>
    <xf numFmtId="0" fontId="7" fillId="5" borderId="10" xfId="0" applyFont="1" applyFill="1" applyBorder="1" applyAlignment="1">
      <alignment horizontal="center" vertical="center"/>
    </xf>
    <xf numFmtId="0" fontId="7" fillId="5" borderId="14" xfId="0" applyFont="1" applyFill="1" applyBorder="1" applyAlignment="1">
      <alignment horizontal="center" vertical="center"/>
    </xf>
    <xf numFmtId="0" fontId="7" fillId="5" borderId="15" xfId="0" applyFont="1" applyFill="1" applyBorder="1" applyAlignment="1">
      <alignment horizontal="center" vertical="center"/>
    </xf>
    <xf numFmtId="0" fontId="7" fillId="5" borderId="16" xfId="0" applyFont="1" applyFill="1" applyBorder="1" applyAlignment="1">
      <alignment horizontal="center" vertical="center"/>
    </xf>
    <xf numFmtId="0" fontId="7" fillId="5" borderId="17" xfId="0" applyFont="1" applyFill="1" applyBorder="1" applyAlignment="1">
      <alignment horizontal="center" vertical="center"/>
    </xf>
    <xf numFmtId="0" fontId="7" fillId="13" borderId="11" xfId="0" applyFont="1" applyFill="1" applyBorder="1" applyAlignment="1">
      <alignment horizontal="center" vertical="center"/>
    </xf>
    <xf numFmtId="0" fontId="7" fillId="13" borderId="10" xfId="0" applyFont="1" applyFill="1" applyBorder="1" applyAlignment="1">
      <alignment horizontal="center" vertical="center"/>
    </xf>
    <xf numFmtId="0" fontId="7" fillId="13" borderId="14" xfId="0" applyFont="1" applyFill="1" applyBorder="1" applyAlignment="1">
      <alignment horizontal="center" vertical="center"/>
    </xf>
    <xf numFmtId="0" fontId="7" fillId="13" borderId="15" xfId="0" applyFont="1" applyFill="1" applyBorder="1" applyAlignment="1">
      <alignment horizontal="center" vertical="center"/>
    </xf>
    <xf numFmtId="0" fontId="7" fillId="13" borderId="16" xfId="0" applyFont="1" applyFill="1" applyBorder="1" applyAlignment="1">
      <alignment horizontal="center" vertical="center"/>
    </xf>
    <xf numFmtId="0" fontId="7" fillId="13" borderId="17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</cellXfs>
  <cellStyles count="1">
    <cellStyle name="Standard" xfId="0" builtinId="0"/>
  </cellStyles>
  <dxfs count="950"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</dxfs>
  <tableStyles count="0" defaultTableStyle="TableStyleMedium2" defaultPivotStyle="PivotStyleLight16"/>
  <colors>
    <mruColors>
      <color rgb="FFFF00FF"/>
      <color rgb="FFFF99FF"/>
      <color rgb="FFFFCC99"/>
      <color rgb="FFCCECFF"/>
      <color rgb="FF66FFCC"/>
      <color rgb="FF00CC66"/>
      <color rgb="FFFFCCCC"/>
      <color rgb="FFCCFFCC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5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5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5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5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5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5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5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5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5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5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5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5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5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5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5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5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5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5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5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5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5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5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5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5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5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5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5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5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5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5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5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5.pn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5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0</xdr:row>
      <xdr:rowOff>215900</xdr:rowOff>
    </xdr:from>
    <xdr:to>
      <xdr:col>6</xdr:col>
      <xdr:colOff>157272</xdr:colOff>
      <xdr:row>4</xdr:row>
      <xdr:rowOff>0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900" y="215900"/>
          <a:ext cx="2430572" cy="2933700"/>
        </a:xfrm>
        <a:prstGeom prst="rect">
          <a:avLst/>
        </a:prstGeom>
      </xdr:spPr>
    </xdr:pic>
    <xdr:clientData/>
  </xdr:twoCellAnchor>
  <xdr:twoCellAnchor editAs="oneCell">
    <xdr:from>
      <xdr:col>68</xdr:col>
      <xdr:colOff>292100</xdr:colOff>
      <xdr:row>0</xdr:row>
      <xdr:rowOff>190500</xdr:rowOff>
    </xdr:from>
    <xdr:to>
      <xdr:col>72</xdr:col>
      <xdr:colOff>208072</xdr:colOff>
      <xdr:row>3</xdr:row>
      <xdr:rowOff>457200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5200" y="190500"/>
          <a:ext cx="2430572" cy="2933700"/>
        </a:xfrm>
        <a:prstGeom prst="rect">
          <a:avLst/>
        </a:prstGeom>
      </xdr:spPr>
    </xdr:pic>
    <xdr:clientData/>
  </xdr:twoCellAnchor>
  <xdr:twoCellAnchor editAs="oneCell">
    <xdr:from>
      <xdr:col>88</xdr:col>
      <xdr:colOff>508000</xdr:colOff>
      <xdr:row>0</xdr:row>
      <xdr:rowOff>368301</xdr:rowOff>
    </xdr:from>
    <xdr:to>
      <xdr:col>91</xdr:col>
      <xdr:colOff>749300</xdr:colOff>
      <xdr:row>3</xdr:row>
      <xdr:rowOff>245449</xdr:rowOff>
    </xdr:to>
    <xdr:pic>
      <xdr:nvPicPr>
        <xdr:cNvPr id="2" name="Grafik 1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81000" y="368301"/>
          <a:ext cx="2527300" cy="254414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1</xdr:row>
      <xdr:rowOff>0</xdr:rowOff>
    </xdr:from>
    <xdr:to>
      <xdr:col>100</xdr:col>
      <xdr:colOff>38100</xdr:colOff>
      <xdr:row>2</xdr:row>
      <xdr:rowOff>480314</xdr:rowOff>
    </xdr:to>
    <xdr:pic>
      <xdr:nvPicPr>
        <xdr:cNvPr id="3" name="Grafi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6200" y="482600"/>
          <a:ext cx="1562100" cy="15725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1</xdr:row>
      <xdr:rowOff>0</xdr:rowOff>
    </xdr:from>
    <xdr:to>
      <xdr:col>100</xdr:col>
      <xdr:colOff>38100</xdr:colOff>
      <xdr:row>2</xdr:row>
      <xdr:rowOff>480314</xdr:rowOff>
    </xdr:to>
    <xdr:pic>
      <xdr:nvPicPr>
        <xdr:cNvPr id="3" name="Grafi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6200" y="482600"/>
          <a:ext cx="1562100" cy="15725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1</xdr:row>
      <xdr:rowOff>0</xdr:rowOff>
    </xdr:from>
    <xdr:to>
      <xdr:col>100</xdr:col>
      <xdr:colOff>38100</xdr:colOff>
      <xdr:row>2</xdr:row>
      <xdr:rowOff>480314</xdr:rowOff>
    </xdr:to>
    <xdr:pic>
      <xdr:nvPicPr>
        <xdr:cNvPr id="3" name="Grafi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6200" y="482600"/>
          <a:ext cx="1562100" cy="15725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1</xdr:row>
      <xdr:rowOff>0</xdr:rowOff>
    </xdr:from>
    <xdr:to>
      <xdr:col>100</xdr:col>
      <xdr:colOff>38100</xdr:colOff>
      <xdr:row>2</xdr:row>
      <xdr:rowOff>480314</xdr:rowOff>
    </xdr:to>
    <xdr:pic>
      <xdr:nvPicPr>
        <xdr:cNvPr id="3" name="Grafi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6200" y="482600"/>
          <a:ext cx="1562100" cy="15725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1</xdr:row>
      <xdr:rowOff>0</xdr:rowOff>
    </xdr:from>
    <xdr:to>
      <xdr:col>100</xdr:col>
      <xdr:colOff>38100</xdr:colOff>
      <xdr:row>2</xdr:row>
      <xdr:rowOff>480314</xdr:rowOff>
    </xdr:to>
    <xdr:pic>
      <xdr:nvPicPr>
        <xdr:cNvPr id="3" name="Grafi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6200" y="482600"/>
          <a:ext cx="1562100" cy="157251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1</xdr:row>
      <xdr:rowOff>0</xdr:rowOff>
    </xdr:from>
    <xdr:to>
      <xdr:col>100</xdr:col>
      <xdr:colOff>38100</xdr:colOff>
      <xdr:row>2</xdr:row>
      <xdr:rowOff>480314</xdr:rowOff>
    </xdr:to>
    <xdr:pic>
      <xdr:nvPicPr>
        <xdr:cNvPr id="3" name="Grafi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6200" y="482600"/>
          <a:ext cx="1562100" cy="157251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1</xdr:row>
      <xdr:rowOff>0</xdr:rowOff>
    </xdr:from>
    <xdr:to>
      <xdr:col>100</xdr:col>
      <xdr:colOff>38100</xdr:colOff>
      <xdr:row>2</xdr:row>
      <xdr:rowOff>480314</xdr:rowOff>
    </xdr:to>
    <xdr:pic>
      <xdr:nvPicPr>
        <xdr:cNvPr id="3" name="Grafi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6200" y="482600"/>
          <a:ext cx="1562100" cy="157251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1</xdr:row>
      <xdr:rowOff>0</xdr:rowOff>
    </xdr:from>
    <xdr:to>
      <xdr:col>100</xdr:col>
      <xdr:colOff>38100</xdr:colOff>
      <xdr:row>2</xdr:row>
      <xdr:rowOff>480314</xdr:rowOff>
    </xdr:to>
    <xdr:pic>
      <xdr:nvPicPr>
        <xdr:cNvPr id="3" name="Grafi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6200" y="482600"/>
          <a:ext cx="1562100" cy="157251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1</xdr:row>
      <xdr:rowOff>0</xdr:rowOff>
    </xdr:from>
    <xdr:to>
      <xdr:col>100</xdr:col>
      <xdr:colOff>38100</xdr:colOff>
      <xdr:row>2</xdr:row>
      <xdr:rowOff>480314</xdr:rowOff>
    </xdr:to>
    <xdr:pic>
      <xdr:nvPicPr>
        <xdr:cNvPr id="3" name="Grafi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6200" y="482600"/>
          <a:ext cx="1562100" cy="157251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1</xdr:row>
      <xdr:rowOff>0</xdr:rowOff>
    </xdr:from>
    <xdr:to>
      <xdr:col>100</xdr:col>
      <xdr:colOff>38100</xdr:colOff>
      <xdr:row>2</xdr:row>
      <xdr:rowOff>480314</xdr:rowOff>
    </xdr:to>
    <xdr:pic>
      <xdr:nvPicPr>
        <xdr:cNvPr id="3" name="Grafi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6200" y="482600"/>
          <a:ext cx="1562100" cy="15725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266700</xdr:colOff>
      <xdr:row>60</xdr:row>
      <xdr:rowOff>304800</xdr:rowOff>
    </xdr:from>
    <xdr:to>
      <xdr:col>3</xdr:col>
      <xdr:colOff>1666488</xdr:colOff>
      <xdr:row>63</xdr:row>
      <xdr:rowOff>152337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76475" y="12773025"/>
          <a:ext cx="3095238" cy="50476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1</xdr:row>
      <xdr:rowOff>0</xdr:rowOff>
    </xdr:from>
    <xdr:to>
      <xdr:col>100</xdr:col>
      <xdr:colOff>38100</xdr:colOff>
      <xdr:row>2</xdr:row>
      <xdr:rowOff>480314</xdr:rowOff>
    </xdr:to>
    <xdr:pic>
      <xdr:nvPicPr>
        <xdr:cNvPr id="3" name="Grafi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6200" y="482600"/>
          <a:ext cx="1562100" cy="157251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1</xdr:row>
      <xdr:rowOff>0</xdr:rowOff>
    </xdr:from>
    <xdr:to>
      <xdr:col>100</xdr:col>
      <xdr:colOff>38100</xdr:colOff>
      <xdr:row>2</xdr:row>
      <xdr:rowOff>480314</xdr:rowOff>
    </xdr:to>
    <xdr:pic>
      <xdr:nvPicPr>
        <xdr:cNvPr id="3" name="Grafi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6200" y="482600"/>
          <a:ext cx="1562100" cy="157251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1</xdr:row>
      <xdr:rowOff>0</xdr:rowOff>
    </xdr:from>
    <xdr:to>
      <xdr:col>100</xdr:col>
      <xdr:colOff>38100</xdr:colOff>
      <xdr:row>2</xdr:row>
      <xdr:rowOff>480314</xdr:rowOff>
    </xdr:to>
    <xdr:pic>
      <xdr:nvPicPr>
        <xdr:cNvPr id="3" name="Grafi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6200" y="482600"/>
          <a:ext cx="1562100" cy="157251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1</xdr:row>
      <xdr:rowOff>0</xdr:rowOff>
    </xdr:from>
    <xdr:to>
      <xdr:col>100</xdr:col>
      <xdr:colOff>38100</xdr:colOff>
      <xdr:row>2</xdr:row>
      <xdr:rowOff>480314</xdr:rowOff>
    </xdr:to>
    <xdr:pic>
      <xdr:nvPicPr>
        <xdr:cNvPr id="3" name="Grafi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6200" y="482600"/>
          <a:ext cx="1562100" cy="157251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1</xdr:row>
      <xdr:rowOff>0</xdr:rowOff>
    </xdr:from>
    <xdr:to>
      <xdr:col>100</xdr:col>
      <xdr:colOff>38100</xdr:colOff>
      <xdr:row>2</xdr:row>
      <xdr:rowOff>480314</xdr:rowOff>
    </xdr:to>
    <xdr:pic>
      <xdr:nvPicPr>
        <xdr:cNvPr id="3" name="Grafi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6200" y="482600"/>
          <a:ext cx="1562100" cy="157251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1</xdr:row>
      <xdr:rowOff>0</xdr:rowOff>
    </xdr:from>
    <xdr:to>
      <xdr:col>100</xdr:col>
      <xdr:colOff>38100</xdr:colOff>
      <xdr:row>2</xdr:row>
      <xdr:rowOff>480314</xdr:rowOff>
    </xdr:to>
    <xdr:pic>
      <xdr:nvPicPr>
        <xdr:cNvPr id="3" name="Grafi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6200" y="482600"/>
          <a:ext cx="1562100" cy="157251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1</xdr:row>
      <xdr:rowOff>0</xdr:rowOff>
    </xdr:from>
    <xdr:to>
      <xdr:col>100</xdr:col>
      <xdr:colOff>38100</xdr:colOff>
      <xdr:row>2</xdr:row>
      <xdr:rowOff>480314</xdr:rowOff>
    </xdr:to>
    <xdr:pic>
      <xdr:nvPicPr>
        <xdr:cNvPr id="3" name="Grafi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6200" y="482600"/>
          <a:ext cx="1562100" cy="157251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1</xdr:row>
      <xdr:rowOff>0</xdr:rowOff>
    </xdr:from>
    <xdr:to>
      <xdr:col>100</xdr:col>
      <xdr:colOff>38100</xdr:colOff>
      <xdr:row>2</xdr:row>
      <xdr:rowOff>480314</xdr:rowOff>
    </xdr:to>
    <xdr:pic>
      <xdr:nvPicPr>
        <xdr:cNvPr id="3" name="Grafi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6200" y="482600"/>
          <a:ext cx="1562100" cy="157251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1</xdr:row>
      <xdr:rowOff>0</xdr:rowOff>
    </xdr:from>
    <xdr:to>
      <xdr:col>100</xdr:col>
      <xdr:colOff>38100</xdr:colOff>
      <xdr:row>2</xdr:row>
      <xdr:rowOff>480314</xdr:rowOff>
    </xdr:to>
    <xdr:pic>
      <xdr:nvPicPr>
        <xdr:cNvPr id="3" name="Grafi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6200" y="482600"/>
          <a:ext cx="1562100" cy="157251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1</xdr:row>
      <xdr:rowOff>0</xdr:rowOff>
    </xdr:from>
    <xdr:to>
      <xdr:col>100</xdr:col>
      <xdr:colOff>38100</xdr:colOff>
      <xdr:row>2</xdr:row>
      <xdr:rowOff>480314</xdr:rowOff>
    </xdr:to>
    <xdr:pic>
      <xdr:nvPicPr>
        <xdr:cNvPr id="3" name="Grafi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6200" y="482600"/>
          <a:ext cx="1562100" cy="15725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332510</xdr:colOff>
      <xdr:row>123</xdr:row>
      <xdr:rowOff>121401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048510" cy="20133426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1</xdr:row>
      <xdr:rowOff>0</xdr:rowOff>
    </xdr:from>
    <xdr:to>
      <xdr:col>100</xdr:col>
      <xdr:colOff>38100</xdr:colOff>
      <xdr:row>2</xdr:row>
      <xdr:rowOff>480314</xdr:rowOff>
    </xdr:to>
    <xdr:pic>
      <xdr:nvPicPr>
        <xdr:cNvPr id="3" name="Grafi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6200" y="482600"/>
          <a:ext cx="1562100" cy="1572514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1</xdr:row>
      <xdr:rowOff>0</xdr:rowOff>
    </xdr:from>
    <xdr:to>
      <xdr:col>100</xdr:col>
      <xdr:colOff>38100</xdr:colOff>
      <xdr:row>2</xdr:row>
      <xdr:rowOff>480314</xdr:rowOff>
    </xdr:to>
    <xdr:pic>
      <xdr:nvPicPr>
        <xdr:cNvPr id="3" name="Grafi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6200" y="482600"/>
          <a:ext cx="1562100" cy="1572514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1</xdr:row>
      <xdr:rowOff>0</xdr:rowOff>
    </xdr:from>
    <xdr:to>
      <xdr:col>100</xdr:col>
      <xdr:colOff>38100</xdr:colOff>
      <xdr:row>2</xdr:row>
      <xdr:rowOff>480314</xdr:rowOff>
    </xdr:to>
    <xdr:pic>
      <xdr:nvPicPr>
        <xdr:cNvPr id="3" name="Grafi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6200" y="482600"/>
          <a:ext cx="1562100" cy="1572514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1</xdr:row>
      <xdr:rowOff>0</xdr:rowOff>
    </xdr:from>
    <xdr:to>
      <xdr:col>100</xdr:col>
      <xdr:colOff>38100</xdr:colOff>
      <xdr:row>2</xdr:row>
      <xdr:rowOff>480314</xdr:rowOff>
    </xdr:to>
    <xdr:pic>
      <xdr:nvPicPr>
        <xdr:cNvPr id="3" name="Grafi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6200" y="482600"/>
          <a:ext cx="1562100" cy="1572514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1</xdr:row>
      <xdr:rowOff>0</xdr:rowOff>
    </xdr:from>
    <xdr:to>
      <xdr:col>100</xdr:col>
      <xdr:colOff>38100</xdr:colOff>
      <xdr:row>2</xdr:row>
      <xdr:rowOff>480314</xdr:rowOff>
    </xdr:to>
    <xdr:pic>
      <xdr:nvPicPr>
        <xdr:cNvPr id="3" name="Grafi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6200" y="482600"/>
          <a:ext cx="1562100" cy="1572514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1</xdr:row>
      <xdr:rowOff>0</xdr:rowOff>
    </xdr:from>
    <xdr:to>
      <xdr:col>100</xdr:col>
      <xdr:colOff>38100</xdr:colOff>
      <xdr:row>2</xdr:row>
      <xdr:rowOff>480314</xdr:rowOff>
    </xdr:to>
    <xdr:pic>
      <xdr:nvPicPr>
        <xdr:cNvPr id="3" name="Grafi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6200" y="482600"/>
          <a:ext cx="1562100" cy="1572514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1</xdr:row>
      <xdr:rowOff>0</xdr:rowOff>
    </xdr:from>
    <xdr:to>
      <xdr:col>100</xdr:col>
      <xdr:colOff>38100</xdr:colOff>
      <xdr:row>2</xdr:row>
      <xdr:rowOff>480314</xdr:rowOff>
    </xdr:to>
    <xdr:pic>
      <xdr:nvPicPr>
        <xdr:cNvPr id="3" name="Grafi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6200" y="482600"/>
          <a:ext cx="1562100" cy="1572514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1</xdr:row>
      <xdr:rowOff>0</xdr:rowOff>
    </xdr:from>
    <xdr:to>
      <xdr:col>100</xdr:col>
      <xdr:colOff>38100</xdr:colOff>
      <xdr:row>2</xdr:row>
      <xdr:rowOff>480314</xdr:rowOff>
    </xdr:to>
    <xdr:pic>
      <xdr:nvPicPr>
        <xdr:cNvPr id="3" name="Grafi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6200" y="482600"/>
          <a:ext cx="1562100" cy="1572514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1</xdr:row>
      <xdr:rowOff>0</xdr:rowOff>
    </xdr:from>
    <xdr:to>
      <xdr:col>100</xdr:col>
      <xdr:colOff>38100</xdr:colOff>
      <xdr:row>2</xdr:row>
      <xdr:rowOff>480314</xdr:rowOff>
    </xdr:to>
    <xdr:pic>
      <xdr:nvPicPr>
        <xdr:cNvPr id="3" name="Grafi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6200" y="482600"/>
          <a:ext cx="1562100" cy="1572514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1</xdr:row>
      <xdr:rowOff>0</xdr:rowOff>
    </xdr:from>
    <xdr:to>
      <xdr:col>100</xdr:col>
      <xdr:colOff>38100</xdr:colOff>
      <xdr:row>2</xdr:row>
      <xdr:rowOff>480314</xdr:rowOff>
    </xdr:to>
    <xdr:pic>
      <xdr:nvPicPr>
        <xdr:cNvPr id="3" name="Grafi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6200" y="482600"/>
          <a:ext cx="1562100" cy="15725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801" y="482600"/>
          <a:ext cx="2197099" cy="2139712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1</xdr:row>
      <xdr:rowOff>0</xdr:rowOff>
    </xdr:from>
    <xdr:to>
      <xdr:col>100</xdr:col>
      <xdr:colOff>38100</xdr:colOff>
      <xdr:row>2</xdr:row>
      <xdr:rowOff>480314</xdr:rowOff>
    </xdr:to>
    <xdr:pic>
      <xdr:nvPicPr>
        <xdr:cNvPr id="8" name="Grafik 7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6200" y="482600"/>
          <a:ext cx="1562100" cy="1572514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1</xdr:row>
      <xdr:rowOff>0</xdr:rowOff>
    </xdr:from>
    <xdr:to>
      <xdr:col>100</xdr:col>
      <xdr:colOff>38100</xdr:colOff>
      <xdr:row>2</xdr:row>
      <xdr:rowOff>480314</xdr:rowOff>
    </xdr:to>
    <xdr:pic>
      <xdr:nvPicPr>
        <xdr:cNvPr id="3" name="Grafi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6200" y="482600"/>
          <a:ext cx="1562100" cy="1572514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1</xdr:row>
      <xdr:rowOff>0</xdr:rowOff>
    </xdr:from>
    <xdr:to>
      <xdr:col>100</xdr:col>
      <xdr:colOff>38100</xdr:colOff>
      <xdr:row>2</xdr:row>
      <xdr:rowOff>480314</xdr:rowOff>
    </xdr:to>
    <xdr:pic>
      <xdr:nvPicPr>
        <xdr:cNvPr id="3" name="Grafi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6200" y="482600"/>
          <a:ext cx="1562100" cy="1572514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1</xdr:row>
      <xdr:rowOff>0</xdr:rowOff>
    </xdr:from>
    <xdr:to>
      <xdr:col>100</xdr:col>
      <xdr:colOff>38100</xdr:colOff>
      <xdr:row>2</xdr:row>
      <xdr:rowOff>480314</xdr:rowOff>
    </xdr:to>
    <xdr:pic>
      <xdr:nvPicPr>
        <xdr:cNvPr id="3" name="Grafi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6200" y="482600"/>
          <a:ext cx="1562100" cy="1572514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1</xdr:row>
      <xdr:rowOff>0</xdr:rowOff>
    </xdr:from>
    <xdr:to>
      <xdr:col>100</xdr:col>
      <xdr:colOff>38100</xdr:colOff>
      <xdr:row>2</xdr:row>
      <xdr:rowOff>480314</xdr:rowOff>
    </xdr:to>
    <xdr:pic>
      <xdr:nvPicPr>
        <xdr:cNvPr id="3" name="Grafi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6200" y="482600"/>
          <a:ext cx="1562100" cy="1572514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1</xdr:row>
      <xdr:rowOff>0</xdr:rowOff>
    </xdr:from>
    <xdr:to>
      <xdr:col>100</xdr:col>
      <xdr:colOff>38100</xdr:colOff>
      <xdr:row>2</xdr:row>
      <xdr:rowOff>480314</xdr:rowOff>
    </xdr:to>
    <xdr:pic>
      <xdr:nvPicPr>
        <xdr:cNvPr id="3" name="Grafi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6200" y="482600"/>
          <a:ext cx="1562100" cy="1572514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1</xdr:row>
      <xdr:rowOff>0</xdr:rowOff>
    </xdr:from>
    <xdr:to>
      <xdr:col>100</xdr:col>
      <xdr:colOff>38100</xdr:colOff>
      <xdr:row>2</xdr:row>
      <xdr:rowOff>480314</xdr:rowOff>
    </xdr:to>
    <xdr:pic>
      <xdr:nvPicPr>
        <xdr:cNvPr id="3" name="Grafi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6200" y="482600"/>
          <a:ext cx="1562100" cy="1572514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1</xdr:row>
      <xdr:rowOff>0</xdr:rowOff>
    </xdr:from>
    <xdr:to>
      <xdr:col>100</xdr:col>
      <xdr:colOff>38100</xdr:colOff>
      <xdr:row>2</xdr:row>
      <xdr:rowOff>480314</xdr:rowOff>
    </xdr:to>
    <xdr:pic>
      <xdr:nvPicPr>
        <xdr:cNvPr id="3" name="Grafi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6200" y="482600"/>
          <a:ext cx="1562100" cy="1572514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1</xdr:row>
      <xdr:rowOff>0</xdr:rowOff>
    </xdr:from>
    <xdr:to>
      <xdr:col>100</xdr:col>
      <xdr:colOff>38100</xdr:colOff>
      <xdr:row>2</xdr:row>
      <xdr:rowOff>480314</xdr:rowOff>
    </xdr:to>
    <xdr:pic>
      <xdr:nvPicPr>
        <xdr:cNvPr id="3" name="Grafi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6200" y="482600"/>
          <a:ext cx="1562100" cy="1572514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1</xdr:row>
      <xdr:rowOff>0</xdr:rowOff>
    </xdr:from>
    <xdr:to>
      <xdr:col>100</xdr:col>
      <xdr:colOff>38100</xdr:colOff>
      <xdr:row>2</xdr:row>
      <xdr:rowOff>480314</xdr:rowOff>
    </xdr:to>
    <xdr:pic>
      <xdr:nvPicPr>
        <xdr:cNvPr id="3" name="Grafi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6200" y="482600"/>
          <a:ext cx="1562100" cy="1572514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1</xdr:row>
      <xdr:rowOff>0</xdr:rowOff>
    </xdr:from>
    <xdr:to>
      <xdr:col>100</xdr:col>
      <xdr:colOff>38100</xdr:colOff>
      <xdr:row>2</xdr:row>
      <xdr:rowOff>480314</xdr:rowOff>
    </xdr:to>
    <xdr:pic>
      <xdr:nvPicPr>
        <xdr:cNvPr id="3" name="Grafi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6200" y="482600"/>
          <a:ext cx="1562100" cy="15725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1</xdr:row>
      <xdr:rowOff>0</xdr:rowOff>
    </xdr:from>
    <xdr:to>
      <xdr:col>100</xdr:col>
      <xdr:colOff>38100</xdr:colOff>
      <xdr:row>2</xdr:row>
      <xdr:rowOff>480314</xdr:rowOff>
    </xdr:to>
    <xdr:pic>
      <xdr:nvPicPr>
        <xdr:cNvPr id="3" name="Grafi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6200" y="482600"/>
          <a:ext cx="1562100" cy="1572514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1</xdr:row>
      <xdr:rowOff>0</xdr:rowOff>
    </xdr:from>
    <xdr:to>
      <xdr:col>100</xdr:col>
      <xdr:colOff>38100</xdr:colOff>
      <xdr:row>2</xdr:row>
      <xdr:rowOff>480314</xdr:rowOff>
    </xdr:to>
    <xdr:pic>
      <xdr:nvPicPr>
        <xdr:cNvPr id="3" name="Grafi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6200" y="482600"/>
          <a:ext cx="1562100" cy="1572514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1</xdr:row>
      <xdr:rowOff>0</xdr:rowOff>
    </xdr:from>
    <xdr:to>
      <xdr:col>100</xdr:col>
      <xdr:colOff>38100</xdr:colOff>
      <xdr:row>2</xdr:row>
      <xdr:rowOff>480314</xdr:rowOff>
    </xdr:to>
    <xdr:pic>
      <xdr:nvPicPr>
        <xdr:cNvPr id="3" name="Grafi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6200" y="482600"/>
          <a:ext cx="1562100" cy="1572514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1</xdr:row>
      <xdr:rowOff>0</xdr:rowOff>
    </xdr:from>
    <xdr:to>
      <xdr:col>100</xdr:col>
      <xdr:colOff>38100</xdr:colOff>
      <xdr:row>2</xdr:row>
      <xdr:rowOff>480314</xdr:rowOff>
    </xdr:to>
    <xdr:pic>
      <xdr:nvPicPr>
        <xdr:cNvPr id="3" name="Grafi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6200" y="482600"/>
          <a:ext cx="1562100" cy="1572514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1</xdr:row>
      <xdr:rowOff>0</xdr:rowOff>
    </xdr:from>
    <xdr:to>
      <xdr:col>100</xdr:col>
      <xdr:colOff>38100</xdr:colOff>
      <xdr:row>2</xdr:row>
      <xdr:rowOff>480314</xdr:rowOff>
    </xdr:to>
    <xdr:pic>
      <xdr:nvPicPr>
        <xdr:cNvPr id="3" name="Grafi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6200" y="482600"/>
          <a:ext cx="1562100" cy="15725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1</xdr:row>
      <xdr:rowOff>0</xdr:rowOff>
    </xdr:from>
    <xdr:to>
      <xdr:col>100</xdr:col>
      <xdr:colOff>38100</xdr:colOff>
      <xdr:row>2</xdr:row>
      <xdr:rowOff>480314</xdr:rowOff>
    </xdr:to>
    <xdr:pic>
      <xdr:nvPicPr>
        <xdr:cNvPr id="3" name="Grafi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6200" y="482600"/>
          <a:ext cx="1562100" cy="15725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1</xdr:row>
      <xdr:rowOff>0</xdr:rowOff>
    </xdr:from>
    <xdr:to>
      <xdr:col>100</xdr:col>
      <xdr:colOff>38100</xdr:colOff>
      <xdr:row>2</xdr:row>
      <xdr:rowOff>480314</xdr:rowOff>
    </xdr:to>
    <xdr:pic>
      <xdr:nvPicPr>
        <xdr:cNvPr id="3" name="Grafi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6200" y="482600"/>
          <a:ext cx="1562100" cy="15725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1</xdr:row>
      <xdr:rowOff>0</xdr:rowOff>
    </xdr:from>
    <xdr:to>
      <xdr:col>100</xdr:col>
      <xdr:colOff>38100</xdr:colOff>
      <xdr:row>2</xdr:row>
      <xdr:rowOff>480314</xdr:rowOff>
    </xdr:to>
    <xdr:pic>
      <xdr:nvPicPr>
        <xdr:cNvPr id="3" name="Grafi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6200" y="482600"/>
          <a:ext cx="1562100" cy="15725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  <xdr:twoCellAnchor editAs="oneCell">
    <xdr:from>
      <xdr:col>98</xdr:col>
      <xdr:colOff>0</xdr:colOff>
      <xdr:row>1</xdr:row>
      <xdr:rowOff>0</xdr:rowOff>
    </xdr:from>
    <xdr:to>
      <xdr:col>100</xdr:col>
      <xdr:colOff>38100</xdr:colOff>
      <xdr:row>2</xdr:row>
      <xdr:rowOff>480314</xdr:rowOff>
    </xdr:to>
    <xdr:pic>
      <xdr:nvPicPr>
        <xdr:cNvPr id="3" name="Grafik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6200" y="482600"/>
          <a:ext cx="1562100" cy="15725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 enableFormatConditionsCalculation="0">
    <tabColor rgb="FF00B0F0"/>
  </sheetPr>
  <dimension ref="A1:CO97"/>
  <sheetViews>
    <sheetView zoomScale="75" zoomScaleNormal="75" zoomScaleSheetLayoutView="75" workbookViewId="0">
      <pane ySplit="5" topLeftCell="A6" activePane="bottomLeft" state="frozen"/>
      <selection activeCell="C1" sqref="C1"/>
      <selection pane="bottomLeft" activeCell="CG25" sqref="CG25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28" width="2.7109375" hidden="1" customWidth="1" outlineLevel="1"/>
    <col min="29" max="29" width="3.7109375" hidden="1" customWidth="1" outlineLevel="1"/>
    <col min="30" max="32" width="2.7109375" hidden="1" customWidth="1" outlineLevel="1"/>
    <col min="33" max="33" width="10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4" width="10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9" width="6.7109375" customWidth="1"/>
    <col min="70" max="70" width="7.5703125" customWidth="1"/>
    <col min="71" max="71" width="17.7109375" customWidth="1"/>
    <col min="72" max="72" width="5.7109375" customWidth="1"/>
    <col min="73" max="73" width="6.7109375" customWidth="1"/>
    <col min="74" max="74" width="2.7109375" customWidth="1"/>
    <col min="75" max="75" width="6.7109375" customWidth="1"/>
    <col min="76" max="76" width="17.7109375" customWidth="1"/>
    <col min="77" max="77" width="5.7109375" customWidth="1"/>
    <col min="78" max="78" width="6.7109375" customWidth="1"/>
    <col min="79" max="79" width="2.7109375" customWidth="1"/>
    <col min="80" max="80" width="6.7109375" customWidth="1"/>
    <col min="81" max="81" width="17.7109375" customWidth="1"/>
    <col min="82" max="82" width="5.7109375" customWidth="1"/>
    <col min="83" max="83" width="6.7109375" customWidth="1"/>
    <col min="84" max="84" width="2.7109375" customWidth="1"/>
    <col min="85" max="85" width="6.7109375" customWidth="1"/>
    <col min="86" max="86" width="4" customWidth="1"/>
    <col min="93" max="93" width="4" customWidth="1"/>
  </cols>
  <sheetData>
    <row r="1" spans="1:93" ht="37.5" customHeight="1" thickBot="1" x14ac:dyDescent="0.45">
      <c r="A1" s="8"/>
      <c r="B1" s="8"/>
      <c r="C1" s="17"/>
      <c r="D1" s="8"/>
      <c r="E1" s="9"/>
      <c r="F1" s="8"/>
      <c r="G1" s="9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</row>
    <row r="2" spans="1:93" ht="85.5" customHeight="1" thickBot="1" x14ac:dyDescent="1.1000000000000001">
      <c r="A2" s="8"/>
      <c r="B2" s="8"/>
      <c r="C2" s="8"/>
      <c r="D2" s="8"/>
      <c r="E2" s="9"/>
      <c r="F2" s="8"/>
      <c r="G2" s="9"/>
      <c r="H2" s="283" t="s">
        <v>337</v>
      </c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  <c r="W2" s="284"/>
      <c r="X2" s="284"/>
      <c r="Y2" s="284"/>
      <c r="Z2" s="284"/>
      <c r="AA2" s="284"/>
      <c r="AB2" s="284"/>
      <c r="AC2" s="284"/>
      <c r="AD2" s="284"/>
      <c r="AE2" s="284"/>
      <c r="AF2" s="284"/>
      <c r="AG2" s="284"/>
      <c r="AH2" s="284"/>
      <c r="AI2" s="284"/>
      <c r="AJ2" s="284"/>
      <c r="AK2" s="284"/>
      <c r="AL2" s="284"/>
      <c r="AM2" s="284"/>
      <c r="AN2" s="284"/>
      <c r="AO2" s="284"/>
      <c r="AP2" s="284"/>
      <c r="AQ2" s="284"/>
      <c r="AR2" s="284"/>
      <c r="AS2" s="284"/>
      <c r="AT2" s="284"/>
      <c r="AU2" s="284"/>
      <c r="AV2" s="284"/>
      <c r="AW2" s="284"/>
      <c r="AX2" s="284"/>
      <c r="AY2" s="284"/>
      <c r="AZ2" s="284"/>
      <c r="BA2" s="284"/>
      <c r="BB2" s="284"/>
      <c r="BC2" s="284"/>
      <c r="BD2" s="284"/>
      <c r="BE2" s="284"/>
      <c r="BF2" s="284"/>
      <c r="BG2" s="284"/>
      <c r="BH2" s="284"/>
      <c r="BI2" s="284"/>
      <c r="BJ2" s="284"/>
      <c r="BK2" s="284"/>
      <c r="BL2" s="284"/>
      <c r="BM2" s="284"/>
      <c r="BN2" s="284"/>
      <c r="BO2" s="284"/>
      <c r="BP2" s="285"/>
      <c r="BQ2" s="8"/>
      <c r="BR2" s="8"/>
      <c r="BS2" s="8"/>
      <c r="BT2" s="8"/>
      <c r="BU2" s="8"/>
      <c r="BV2" s="8"/>
      <c r="BW2" s="8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315"/>
      <c r="CJ2" s="315"/>
      <c r="CK2" s="315"/>
      <c r="CL2" s="315"/>
      <c r="CM2" s="315"/>
      <c r="CN2" s="315"/>
      <c r="CO2" s="8"/>
    </row>
    <row r="3" spans="1:93" ht="85.5" customHeight="1" thickBot="1" x14ac:dyDescent="0.8">
      <c r="A3" s="8"/>
      <c r="B3" s="8"/>
      <c r="C3" s="8"/>
      <c r="D3" s="8"/>
      <c r="E3" s="9"/>
      <c r="F3" s="8"/>
      <c r="G3" s="9"/>
      <c r="H3" s="281" t="s">
        <v>375</v>
      </c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8"/>
      <c r="BR3" s="8"/>
      <c r="BS3" s="8"/>
      <c r="BT3" s="8"/>
      <c r="BU3" s="8"/>
      <c r="BV3" s="8"/>
      <c r="BW3" s="8"/>
      <c r="BX3" s="315"/>
      <c r="BY3" s="315"/>
      <c r="BZ3" s="315"/>
      <c r="CA3" s="315"/>
      <c r="CB3" s="315"/>
      <c r="CC3" s="315"/>
      <c r="CD3" s="315"/>
      <c r="CE3" s="315"/>
      <c r="CF3" s="315"/>
      <c r="CG3" s="315"/>
      <c r="CH3" s="315"/>
      <c r="CI3" s="315"/>
      <c r="CJ3" s="315"/>
      <c r="CK3" s="315"/>
      <c r="CL3" s="315"/>
      <c r="CM3" s="315"/>
      <c r="CN3" s="315"/>
      <c r="CO3" s="8"/>
    </row>
    <row r="4" spans="1:93" ht="37.5" customHeight="1" thickBot="1" x14ac:dyDescent="0.55000000000000004">
      <c r="A4" s="8"/>
      <c r="B4" s="8"/>
      <c r="C4" s="8"/>
      <c r="D4" s="8"/>
      <c r="E4" s="9"/>
      <c r="F4" s="8"/>
      <c r="G4" s="9"/>
      <c r="H4" s="286" t="s">
        <v>338</v>
      </c>
      <c r="I4" s="287"/>
      <c r="J4" s="287"/>
      <c r="K4" s="287"/>
      <c r="L4" s="287"/>
      <c r="M4" s="287"/>
      <c r="N4" s="287"/>
      <c r="O4" s="287"/>
      <c r="P4" s="287"/>
      <c r="Q4" s="287"/>
      <c r="R4" s="287"/>
      <c r="S4" s="287"/>
      <c r="T4" s="287"/>
      <c r="U4" s="287"/>
      <c r="V4" s="287"/>
      <c r="W4" s="287"/>
      <c r="X4" s="287"/>
      <c r="Y4" s="287"/>
      <c r="Z4" s="287"/>
      <c r="AA4" s="287"/>
      <c r="AB4" s="287"/>
      <c r="AC4" s="287"/>
      <c r="AD4" s="287"/>
      <c r="AE4" s="287"/>
      <c r="AF4" s="287"/>
      <c r="AG4" s="287"/>
      <c r="AH4" s="287"/>
      <c r="AI4" s="287"/>
      <c r="AJ4" s="287"/>
      <c r="AK4" s="287"/>
      <c r="AL4" s="287"/>
      <c r="AM4" s="287"/>
      <c r="AN4" s="287"/>
      <c r="AO4" s="287"/>
      <c r="AP4" s="287"/>
      <c r="AQ4" s="287"/>
      <c r="AR4" s="287"/>
      <c r="AS4" s="287"/>
      <c r="AT4" s="287"/>
      <c r="AU4" s="287"/>
      <c r="AV4" s="287"/>
      <c r="AW4" s="287"/>
      <c r="AX4" s="287"/>
      <c r="AY4" s="287"/>
      <c r="AZ4" s="287"/>
      <c r="BA4" s="287"/>
      <c r="BB4" s="287"/>
      <c r="BC4" s="287"/>
      <c r="BD4" s="287"/>
      <c r="BE4" s="287"/>
      <c r="BF4" s="287"/>
      <c r="BG4" s="287"/>
      <c r="BH4" s="287"/>
      <c r="BI4" s="287"/>
      <c r="BJ4" s="287"/>
      <c r="BK4" s="287"/>
      <c r="BL4" s="287"/>
      <c r="BM4" s="287"/>
      <c r="BN4" s="287"/>
      <c r="BO4" s="287"/>
      <c r="BP4" s="28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</row>
    <row r="5" spans="1:93" x14ac:dyDescent="0.2">
      <c r="A5" s="8"/>
      <c r="B5" s="8"/>
      <c r="C5" s="8"/>
      <c r="D5" s="8"/>
      <c r="E5" s="9"/>
      <c r="F5" s="8"/>
      <c r="G5" s="9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</row>
    <row r="6" spans="1:93" x14ac:dyDescent="0.2">
      <c r="A6" s="8"/>
      <c r="B6" s="8"/>
      <c r="C6" s="8"/>
      <c r="D6" s="8"/>
      <c r="E6" s="9"/>
      <c r="F6" s="8"/>
      <c r="G6" s="9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</row>
    <row r="7" spans="1:93" x14ac:dyDescent="0.2">
      <c r="A7" s="8"/>
      <c r="B7" s="8"/>
      <c r="C7" s="8"/>
      <c r="D7" s="8"/>
      <c r="E7" s="9"/>
      <c r="F7" s="8"/>
      <c r="G7" s="9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</row>
    <row r="8" spans="1:93" ht="26.25" x14ac:dyDescent="0.4">
      <c r="A8" s="8"/>
      <c r="B8" s="8"/>
      <c r="C8" s="17" t="s">
        <v>37</v>
      </c>
      <c r="D8" s="8"/>
      <c r="E8" s="9"/>
      <c r="F8" s="8"/>
      <c r="G8" s="9"/>
      <c r="H8" s="8"/>
      <c r="I8" s="8"/>
      <c r="J8" s="8"/>
      <c r="K8" s="8"/>
      <c r="L8" s="295" t="s">
        <v>36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42"/>
      <c r="BK8" s="17" t="s">
        <v>38</v>
      </c>
      <c r="BL8" s="8"/>
      <c r="BM8" s="8"/>
      <c r="BN8" s="8"/>
      <c r="BO8" s="8"/>
      <c r="BP8" s="8"/>
      <c r="BQ8" s="8"/>
      <c r="BR8" s="17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</row>
    <row r="9" spans="1:93" ht="28.5" customHeight="1" x14ac:dyDescent="0.2">
      <c r="A9" s="8"/>
      <c r="B9" s="8"/>
      <c r="C9" s="8"/>
      <c r="D9" s="8"/>
      <c r="E9" s="9"/>
      <c r="F9" s="8"/>
      <c r="G9" s="9"/>
      <c r="H9" s="8"/>
      <c r="I9" s="8"/>
      <c r="J9" s="8"/>
      <c r="K9" s="8"/>
      <c r="L9" s="296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42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</row>
    <row r="10" spans="1:93" ht="18.75" customHeight="1" x14ac:dyDescent="0.25">
      <c r="A10" s="8"/>
      <c r="B10" s="8"/>
      <c r="C10" s="33" t="s">
        <v>63</v>
      </c>
      <c r="D10" s="8"/>
      <c r="E10" s="9"/>
      <c r="F10" s="8"/>
      <c r="G10" s="9"/>
      <c r="H10" s="8"/>
      <c r="I10" s="8"/>
      <c r="J10" s="8"/>
      <c r="K10" s="8"/>
      <c r="L10" s="296"/>
      <c r="M10" s="8" t="s">
        <v>4</v>
      </c>
      <c r="N10" s="8"/>
      <c r="O10" s="8"/>
      <c r="P10" s="8"/>
      <c r="Q10" s="8" t="s">
        <v>6</v>
      </c>
      <c r="R10" s="8"/>
      <c r="S10" s="8"/>
      <c r="T10" s="8"/>
      <c r="U10" s="8" t="s">
        <v>7</v>
      </c>
      <c r="V10" s="8"/>
      <c r="W10" s="8"/>
      <c r="X10" s="8"/>
      <c r="Y10" s="8"/>
      <c r="Z10" s="8" t="s">
        <v>4</v>
      </c>
      <c r="AA10" s="8" t="s">
        <v>5</v>
      </c>
      <c r="AB10" s="8"/>
      <c r="AC10" s="8"/>
      <c r="AD10" s="16" t="s">
        <v>9</v>
      </c>
      <c r="AE10" s="8"/>
      <c r="AF10" s="8"/>
      <c r="AG10" s="8"/>
      <c r="AH10" s="35" t="s">
        <v>32</v>
      </c>
      <c r="AI10" s="8"/>
      <c r="AJ10" s="8"/>
      <c r="AK10" s="8"/>
      <c r="AL10" s="8"/>
      <c r="AM10" s="8"/>
      <c r="AN10" s="16" t="s">
        <v>35</v>
      </c>
      <c r="AO10" s="8"/>
      <c r="AP10" s="8"/>
      <c r="AQ10" s="8"/>
      <c r="AR10" s="8"/>
      <c r="AS10" s="35" t="s">
        <v>33</v>
      </c>
      <c r="AT10" s="8"/>
      <c r="AU10" s="8"/>
      <c r="AV10" s="8"/>
      <c r="AW10" s="8"/>
      <c r="AX10" s="8"/>
      <c r="AY10" s="8"/>
      <c r="AZ10" s="8"/>
      <c r="BA10" s="8"/>
      <c r="BB10" s="37" t="s">
        <v>10</v>
      </c>
      <c r="BC10" s="8"/>
      <c r="BD10" s="10" t="s">
        <v>4</v>
      </c>
      <c r="BE10" s="8"/>
      <c r="BF10" s="12" t="s">
        <v>5</v>
      </c>
      <c r="BG10" s="8"/>
      <c r="BH10" s="8"/>
      <c r="BI10" s="8"/>
      <c r="BJ10" s="42"/>
      <c r="BK10" s="33"/>
      <c r="BL10" s="8"/>
      <c r="BM10" s="83" t="s">
        <v>120</v>
      </c>
      <c r="BN10" s="8"/>
      <c r="BO10" s="8"/>
      <c r="BP10" s="12" t="s">
        <v>26</v>
      </c>
      <c r="BQ10" s="8"/>
      <c r="BR10" s="33"/>
      <c r="BS10" s="8"/>
      <c r="BT10" s="8"/>
      <c r="BU10" s="8"/>
      <c r="BV10" s="8"/>
      <c r="BW10" s="12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</row>
    <row r="11" spans="1:93" ht="18.75" customHeight="1" thickBot="1" x14ac:dyDescent="0.25">
      <c r="A11" s="8"/>
      <c r="B11" s="8"/>
      <c r="C11" s="8"/>
      <c r="D11" s="8"/>
      <c r="E11" s="9"/>
      <c r="F11" s="8"/>
      <c r="G11" s="9"/>
      <c r="H11" s="8"/>
      <c r="I11" s="8"/>
      <c r="J11" s="8"/>
      <c r="K11" s="8"/>
      <c r="L11" s="296"/>
      <c r="M11" s="8" t="s">
        <v>0</v>
      </c>
      <c r="N11" s="8" t="s">
        <v>1</v>
      </c>
      <c r="O11" s="8" t="s">
        <v>2</v>
      </c>
      <c r="P11" s="8" t="s">
        <v>3</v>
      </c>
      <c r="Q11" s="8" t="s">
        <v>0</v>
      </c>
      <c r="R11" s="8" t="s">
        <v>1</v>
      </c>
      <c r="S11" s="8" t="s">
        <v>2</v>
      </c>
      <c r="T11" s="8" t="s">
        <v>3</v>
      </c>
      <c r="U11" s="8" t="s">
        <v>0</v>
      </c>
      <c r="V11" s="8" t="s">
        <v>1</v>
      </c>
      <c r="W11" s="8" t="s">
        <v>2</v>
      </c>
      <c r="X11" s="8" t="s">
        <v>3</v>
      </c>
      <c r="Y11" s="8"/>
      <c r="Z11" s="8" t="s">
        <v>8</v>
      </c>
      <c r="AA11" s="8"/>
      <c r="AB11" s="8"/>
      <c r="AC11" s="8"/>
      <c r="AD11" s="16"/>
      <c r="AE11" s="8"/>
      <c r="AF11" s="8"/>
      <c r="AG11" s="8"/>
      <c r="AH11" s="35" t="s">
        <v>31</v>
      </c>
      <c r="AI11" s="8"/>
      <c r="AJ11" s="8"/>
      <c r="AK11" s="8"/>
      <c r="AL11" s="8"/>
      <c r="AM11" s="8"/>
      <c r="AN11" s="8" t="str">
        <f>AI12</f>
        <v>Brasilien</v>
      </c>
      <c r="AO11" s="8" t="str">
        <f>AI13</f>
        <v>Kroatien</v>
      </c>
      <c r="AP11" s="8" t="str">
        <f>AI14</f>
        <v>Mexiko</v>
      </c>
      <c r="AQ11" s="8" t="str">
        <f>AI15</f>
        <v>Kamerun</v>
      </c>
      <c r="AR11" s="8"/>
      <c r="AS11" s="35" t="s">
        <v>31</v>
      </c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42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</row>
    <row r="12" spans="1:93" ht="18.75" customHeight="1" thickBot="1" x14ac:dyDescent="0.3">
      <c r="A12" s="8"/>
      <c r="B12" s="8"/>
      <c r="C12" s="7" t="s">
        <v>106</v>
      </c>
      <c r="D12" s="38"/>
      <c r="E12" s="104"/>
      <c r="F12" s="58"/>
      <c r="G12" s="104"/>
      <c r="H12" s="7" t="s">
        <v>265</v>
      </c>
      <c r="I12" s="38"/>
      <c r="J12" s="8"/>
      <c r="K12" s="111" t="s">
        <v>266</v>
      </c>
      <c r="L12" s="16">
        <f t="shared" ref="L12:L17" si="0">IF(E12-G12&gt;0,1,IF(G12=E12,0,-1))</f>
        <v>0</v>
      </c>
      <c r="M12" s="126">
        <f>IF($E12="",0,IF($E12&gt;$G12,3,IF($E12=G12,1,0)))</f>
        <v>0</v>
      </c>
      <c r="N12" s="126">
        <f>IF($G12="",0,IF($E12&gt;$G12,0,IF($E12=G12,1,3)))</f>
        <v>0</v>
      </c>
      <c r="O12" s="127"/>
      <c r="P12" s="127"/>
      <c r="Q12" s="130">
        <f>E12</f>
        <v>0</v>
      </c>
      <c r="R12" s="130">
        <f>G12</f>
        <v>0</v>
      </c>
      <c r="S12" s="130"/>
      <c r="T12" s="130"/>
      <c r="U12" s="131">
        <f>G12</f>
        <v>0</v>
      </c>
      <c r="V12" s="131">
        <f>E12</f>
        <v>0</v>
      </c>
      <c r="W12" s="131"/>
      <c r="X12" s="131"/>
      <c r="Y12" s="8"/>
      <c r="Z12" s="128">
        <f>M18</f>
        <v>0</v>
      </c>
      <c r="AA12" s="129">
        <f>Q18</f>
        <v>0</v>
      </c>
      <c r="AB12" s="132">
        <f>U18</f>
        <v>0</v>
      </c>
      <c r="AC12" s="162">
        <f>AA12-AB12</f>
        <v>0</v>
      </c>
      <c r="AD12" s="31">
        <f>IF(Z12&gt;Z13,-1,0)</f>
        <v>0</v>
      </c>
      <c r="AE12" s="31">
        <f>IF(Z12&gt;Z14,-1,0)</f>
        <v>0</v>
      </c>
      <c r="AF12" s="31">
        <f>IF(Z12&gt;Z15,-1,0)</f>
        <v>0</v>
      </c>
      <c r="AG12" s="133">
        <f>10000-(AJ12*1000+AM12*100+AK12*10)</f>
        <v>10000</v>
      </c>
      <c r="AH12" s="30">
        <f>RANK(AG12,AG12:AG15,1)</f>
        <v>1</v>
      </c>
      <c r="AI12" t="str">
        <f>C12</f>
        <v>Brasilien</v>
      </c>
      <c r="AJ12">
        <f t="shared" ref="AJ12:AL15" si="1">Z12</f>
        <v>0</v>
      </c>
      <c r="AK12">
        <f t="shared" si="1"/>
        <v>0</v>
      </c>
      <c r="AL12">
        <f t="shared" si="1"/>
        <v>0</v>
      </c>
      <c r="AM12">
        <f>AK12-AL12</f>
        <v>0</v>
      </c>
      <c r="AN12" s="119"/>
      <c r="AO12" s="135">
        <f>IF(AG13=AG12,IF(G12&gt;E12,AG13-0.1,AG13),AG13)</f>
        <v>10000</v>
      </c>
      <c r="AP12" s="135">
        <f>IF(AG14=AG12,IF(G14&gt;E14,AG14-0.1,AG14),AG14)</f>
        <v>10000</v>
      </c>
      <c r="AQ12" s="135">
        <f>IF(AG15=AG12,IF(G16&gt;E16,AG15-0.1,AG15),AG15)</f>
        <v>10000</v>
      </c>
      <c r="AR12" s="163">
        <f>AN16</f>
        <v>30000</v>
      </c>
      <c r="AS12" s="30">
        <f>RANK(AR12,AR12:AR15,1)</f>
        <v>1</v>
      </c>
      <c r="AT12" t="str">
        <f t="shared" ref="AT12:AW15" si="2">AI12</f>
        <v>Brasilien</v>
      </c>
      <c r="AU12">
        <f t="shared" si="2"/>
        <v>0</v>
      </c>
      <c r="AV12">
        <f t="shared" si="2"/>
        <v>0</v>
      </c>
      <c r="AW12">
        <f t="shared" si="2"/>
        <v>0</v>
      </c>
      <c r="AX12" s="28"/>
      <c r="AY12" s="28"/>
      <c r="AZ12" s="8"/>
      <c r="BA12" s="3">
        <v>1</v>
      </c>
      <c r="BB12" s="7" t="str">
        <f>VLOOKUP(1,AS12:AT15,2,FALSE)</f>
        <v>Brasilien</v>
      </c>
      <c r="BC12" s="2"/>
      <c r="BD12" s="6">
        <f>VLOOKUP(1,AS12:AW15,3,FALSE)</f>
        <v>0</v>
      </c>
      <c r="BE12" s="4">
        <f>VLOOKUP(1,AS12:AW15,4,FALSE)</f>
        <v>0</v>
      </c>
      <c r="BF12" s="11" t="s">
        <v>12</v>
      </c>
      <c r="BG12" s="4">
        <f>VLOOKUP(1,AS12:AW15,5,FALSE)</f>
        <v>0</v>
      </c>
      <c r="BH12" s="13" t="s">
        <v>18</v>
      </c>
      <c r="BI12" s="8"/>
      <c r="BJ12" s="42"/>
      <c r="BK12" s="13" t="s">
        <v>18</v>
      </c>
      <c r="BL12" s="117" t="str">
        <f>IF(G17="","",BB12)</f>
        <v/>
      </c>
      <c r="BM12" s="118"/>
      <c r="BN12" s="104"/>
      <c r="BO12" s="11"/>
      <c r="BP12" s="104"/>
      <c r="BQ12" s="8"/>
      <c r="BR12" s="33"/>
      <c r="BS12" s="8"/>
      <c r="BT12" s="83" t="s">
        <v>27</v>
      </c>
      <c r="BU12" s="8"/>
      <c r="BV12" s="8"/>
      <c r="BW12" s="12" t="s">
        <v>26</v>
      </c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</row>
    <row r="13" spans="1:93" ht="18.75" customHeight="1" thickBot="1" x14ac:dyDescent="0.3">
      <c r="A13" s="8"/>
      <c r="B13" s="8"/>
      <c r="C13" s="44" t="s">
        <v>56</v>
      </c>
      <c r="D13" s="45"/>
      <c r="E13" s="104"/>
      <c r="F13" s="58"/>
      <c r="G13" s="104"/>
      <c r="H13" s="44" t="s">
        <v>95</v>
      </c>
      <c r="I13" s="45"/>
      <c r="J13" s="8"/>
      <c r="K13" s="111" t="s">
        <v>267</v>
      </c>
      <c r="L13" s="16">
        <f t="shared" si="0"/>
        <v>0</v>
      </c>
      <c r="M13" s="126"/>
      <c r="N13" s="126"/>
      <c r="O13" s="126">
        <f>IF($E13="",0,IF($E13&gt;$G13,3,IF($E13=$G13,1,0)))</f>
        <v>0</v>
      </c>
      <c r="P13" s="126">
        <f>IF($G13="",0,IF($E13&gt;$G13,0,IF($E13=$G13,1,3)))</f>
        <v>0</v>
      </c>
      <c r="Q13" s="130"/>
      <c r="R13" s="130"/>
      <c r="S13" s="130">
        <f>E13</f>
        <v>0</v>
      </c>
      <c r="T13" s="130">
        <f>G13</f>
        <v>0</v>
      </c>
      <c r="U13" s="131"/>
      <c r="V13" s="131"/>
      <c r="W13" s="131">
        <f>G13</f>
        <v>0</v>
      </c>
      <c r="X13" s="131">
        <f>E13</f>
        <v>0</v>
      </c>
      <c r="Y13" s="8"/>
      <c r="Z13" s="128">
        <f>N18</f>
        <v>0</v>
      </c>
      <c r="AA13" s="129">
        <f>R18</f>
        <v>0</v>
      </c>
      <c r="AB13" s="132">
        <f>V18</f>
        <v>0</v>
      </c>
      <c r="AC13" s="162">
        <f>AA13-AB13</f>
        <v>0</v>
      </c>
      <c r="AD13" s="31">
        <f>IF(Z13&gt;Z12,-1,0)</f>
        <v>0</v>
      </c>
      <c r="AE13" s="31">
        <f>IF(Z13&gt;Z14,-1,0)</f>
        <v>0</v>
      </c>
      <c r="AF13" s="31">
        <f>IF(Z13&gt;Z15,-1,0)</f>
        <v>0</v>
      </c>
      <c r="AG13" s="133">
        <f>10000-(AJ13*1000+AM13*100+AK13*10)</f>
        <v>10000</v>
      </c>
      <c r="AH13" s="30">
        <f>RANK(AG13,AG12:AG15,1)</f>
        <v>1</v>
      </c>
      <c r="AI13" t="str">
        <f>H12</f>
        <v>Kroatien</v>
      </c>
      <c r="AJ13">
        <f t="shared" si="1"/>
        <v>0</v>
      </c>
      <c r="AK13">
        <f t="shared" si="1"/>
        <v>0</v>
      </c>
      <c r="AL13">
        <f t="shared" si="1"/>
        <v>0</v>
      </c>
      <c r="AM13">
        <f>AK13-AL13</f>
        <v>0</v>
      </c>
      <c r="AN13" s="135">
        <f>IF(AG12=AG13,IF(E12&gt;G12,AG12-0.1,AG12),AG12)</f>
        <v>10000</v>
      </c>
      <c r="AO13" s="119"/>
      <c r="AP13" s="135">
        <f>IF(AG14=AG13,IF(G17&gt;E17,AG14-0.1,AG14),AG14)</f>
        <v>10000</v>
      </c>
      <c r="AQ13" s="135">
        <f>IF(AG15=AG13,IF(G15&gt;E15,AG15-0.1,AG15),AG15)</f>
        <v>10000</v>
      </c>
      <c r="AR13" s="164">
        <f>AO16</f>
        <v>30000</v>
      </c>
      <c r="AS13" s="30">
        <f>RANK(AR13,AR12:AR15,1)</f>
        <v>1</v>
      </c>
      <c r="AT13" t="str">
        <f t="shared" si="2"/>
        <v>Kroatien</v>
      </c>
      <c r="AU13">
        <f t="shared" si="2"/>
        <v>0</v>
      </c>
      <c r="AV13">
        <f t="shared" si="2"/>
        <v>0</v>
      </c>
      <c r="AW13">
        <f t="shared" si="2"/>
        <v>0</v>
      </c>
      <c r="AX13" s="8"/>
      <c r="AY13" s="8"/>
      <c r="AZ13" s="8"/>
      <c r="BA13" s="120">
        <v>2</v>
      </c>
      <c r="BB13" s="121" t="e">
        <f>VLOOKUP(2,AS12:AT15,2,FALSE)</f>
        <v>#N/A</v>
      </c>
      <c r="BC13" s="122"/>
      <c r="BD13" s="123" t="e">
        <f>VLOOKUP(2,AS12:AW15,3,FALSE)</f>
        <v>#N/A</v>
      </c>
      <c r="BE13" s="124" t="e">
        <f>VLOOKUP(2,AS12:AW15,4,FALSE)</f>
        <v>#N/A</v>
      </c>
      <c r="BF13" s="11" t="s">
        <v>12</v>
      </c>
      <c r="BG13" s="124" t="e">
        <f>VLOOKUP(2,AS12:AW15,5,FALSE)</f>
        <v>#N/A</v>
      </c>
      <c r="BH13" s="125" t="s">
        <v>19</v>
      </c>
      <c r="BI13" s="8"/>
      <c r="BJ13" s="42"/>
      <c r="BK13" s="73" t="s">
        <v>21</v>
      </c>
      <c r="BL13" s="117" t="str">
        <f>IF(G28="","",BB24)</f>
        <v/>
      </c>
      <c r="BM13" s="118"/>
      <c r="BN13" s="104"/>
      <c r="BO13" s="8"/>
      <c r="BP13" s="104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</row>
    <row r="14" spans="1:93" ht="18.75" customHeight="1" thickBot="1" x14ac:dyDescent="0.3">
      <c r="A14" s="8"/>
      <c r="B14" s="8"/>
      <c r="C14" s="7" t="str">
        <f>C12</f>
        <v>Brasilien</v>
      </c>
      <c r="D14" s="38"/>
      <c r="E14" s="104"/>
      <c r="F14" s="58"/>
      <c r="G14" s="104"/>
      <c r="H14" s="7" t="str">
        <f>C13</f>
        <v>Mexiko</v>
      </c>
      <c r="I14" s="38"/>
      <c r="J14" s="8"/>
      <c r="K14" s="111" t="s">
        <v>268</v>
      </c>
      <c r="L14" s="16">
        <f t="shared" si="0"/>
        <v>0</v>
      </c>
      <c r="M14" s="126">
        <f>IF($E14="",0,IF($E14&gt;$G14,3,IF($E14=G14,1,0)))</f>
        <v>0</v>
      </c>
      <c r="N14" s="126"/>
      <c r="O14" s="126">
        <f>IF($G14="",0,IF($E14&gt;$G14,0,IF($E14=$G14,1,3)))</f>
        <v>0</v>
      </c>
      <c r="P14" s="126"/>
      <c r="Q14" s="130">
        <f>E14</f>
        <v>0</v>
      </c>
      <c r="R14" s="130"/>
      <c r="S14" s="130">
        <f>G14</f>
        <v>0</v>
      </c>
      <c r="T14" s="130"/>
      <c r="U14" s="131">
        <f>G14</f>
        <v>0</v>
      </c>
      <c r="V14" s="131"/>
      <c r="W14" s="131">
        <f>E14</f>
        <v>0</v>
      </c>
      <c r="X14" s="131"/>
      <c r="Y14" s="8"/>
      <c r="Z14" s="128">
        <f>O18</f>
        <v>0</v>
      </c>
      <c r="AA14" s="129">
        <f>S18</f>
        <v>0</v>
      </c>
      <c r="AB14" s="132">
        <f>W18</f>
        <v>0</v>
      </c>
      <c r="AC14" s="162">
        <f>AA14-AB14</f>
        <v>0</v>
      </c>
      <c r="AD14" s="31">
        <f>IF(Z14&gt;Z12,-1,0)</f>
        <v>0</v>
      </c>
      <c r="AE14" s="31">
        <f>IF(Z14&gt;Z13,-1,0)</f>
        <v>0</v>
      </c>
      <c r="AF14" s="31">
        <f>IF(Z14&gt;Z15,-1,0)</f>
        <v>0</v>
      </c>
      <c r="AG14" s="133">
        <f>10000-(AJ14*1000+AM14*100+AK14*10)</f>
        <v>10000</v>
      </c>
      <c r="AH14" s="30">
        <f>RANK(AG14,AG12:AG15,1)</f>
        <v>1</v>
      </c>
      <c r="AI14" t="str">
        <f>C13</f>
        <v>Mexiko</v>
      </c>
      <c r="AJ14">
        <f t="shared" si="1"/>
        <v>0</v>
      </c>
      <c r="AK14">
        <f t="shared" si="1"/>
        <v>0</v>
      </c>
      <c r="AL14">
        <f t="shared" si="1"/>
        <v>0</v>
      </c>
      <c r="AM14">
        <f>AK14-AL14</f>
        <v>0</v>
      </c>
      <c r="AN14" s="135">
        <f>IF(AG12=AG14,IF(E14&gt;G14,AG12-0.1,AG12),AG12)</f>
        <v>10000</v>
      </c>
      <c r="AO14" s="135">
        <f>IF(AG13=AG14,IF(E17&gt;G17,AG13-0.1,AG13),AG13)</f>
        <v>10000</v>
      </c>
      <c r="AP14" s="119"/>
      <c r="AQ14" s="135">
        <f>IF(AG15=AG14,IF(G13&gt;E13,AG15-0.1,AG15),AG15)</f>
        <v>10000</v>
      </c>
      <c r="AR14" s="164">
        <f>AP16</f>
        <v>30000</v>
      </c>
      <c r="AS14" s="30">
        <f>RANK(AR14,AR12:AR15,1)</f>
        <v>1</v>
      </c>
      <c r="AT14" t="str">
        <f t="shared" si="2"/>
        <v>Mexiko</v>
      </c>
      <c r="AU14">
        <f t="shared" si="2"/>
        <v>0</v>
      </c>
      <c r="AV14">
        <f t="shared" si="2"/>
        <v>0</v>
      </c>
      <c r="AW14">
        <f t="shared" si="2"/>
        <v>0</v>
      </c>
      <c r="AX14" s="8"/>
      <c r="AY14" s="8"/>
      <c r="AZ14" s="8"/>
      <c r="BA14" s="113">
        <v>3</v>
      </c>
      <c r="BB14" s="114" t="e">
        <f>VLOOKUP(3,AS12:AT15,2,FALSE)</f>
        <v>#N/A</v>
      </c>
      <c r="BC14" s="115"/>
      <c r="BD14" s="116" t="e">
        <f>VLOOKUP(3,AS12:AW15,3,FALSE)</f>
        <v>#N/A</v>
      </c>
      <c r="BE14" s="116" t="e">
        <f>VLOOKUP(3,AS12:AW15,4,FALSE)</f>
        <v>#N/A</v>
      </c>
      <c r="BF14" s="11" t="s">
        <v>12</v>
      </c>
      <c r="BG14" s="116" t="e">
        <f>VLOOKUP(3,AS12:AW15,5,FALSE)</f>
        <v>#N/A</v>
      </c>
      <c r="BH14" s="8"/>
      <c r="BI14" s="8"/>
      <c r="BJ14" s="42"/>
      <c r="BK14" s="112" t="s">
        <v>314</v>
      </c>
      <c r="BL14" s="8"/>
      <c r="BM14" s="8"/>
      <c r="BN14" s="10"/>
      <c r="BO14" s="11"/>
      <c r="BP14" s="8"/>
      <c r="BQ14" s="8"/>
      <c r="BR14" s="47">
        <v>49</v>
      </c>
      <c r="BS14" s="117" t="str">
        <f>IF(BN12="","",IF(BP12="",IF(BN12&gt;BN13,BL12,BL13),IF(BP12&gt;BP13,BL12,BL13)))</f>
        <v/>
      </c>
      <c r="BT14" s="118"/>
      <c r="BU14" s="104"/>
      <c r="BV14" s="11"/>
      <c r="BW14" s="104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</row>
    <row r="15" spans="1:93" ht="18.75" customHeight="1" thickBot="1" x14ac:dyDescent="0.3">
      <c r="A15" s="8"/>
      <c r="B15" s="8"/>
      <c r="C15" s="44" t="str">
        <f>H12</f>
        <v>Kroatien</v>
      </c>
      <c r="D15" s="45"/>
      <c r="E15" s="104"/>
      <c r="F15" s="58"/>
      <c r="G15" s="104"/>
      <c r="H15" s="44" t="str">
        <f>H13</f>
        <v>Kamerun</v>
      </c>
      <c r="I15" s="45"/>
      <c r="J15" s="8"/>
      <c r="K15" s="111" t="s">
        <v>269</v>
      </c>
      <c r="L15" s="16">
        <f t="shared" si="0"/>
        <v>0</v>
      </c>
      <c r="M15" s="126"/>
      <c r="N15" s="126">
        <f>IF($E15="",0,IF($E15&gt;$G15,3,IF($E15=$G15,1,0)))</f>
        <v>0</v>
      </c>
      <c r="O15" s="126"/>
      <c r="P15" s="126">
        <f>IF($G15="",0,IF($E15&gt;$G15,0,IF($E15=$G15,1,3)))</f>
        <v>0</v>
      </c>
      <c r="Q15" s="130"/>
      <c r="R15" s="130">
        <f>E15</f>
        <v>0</v>
      </c>
      <c r="S15" s="130"/>
      <c r="T15" s="130">
        <f>G15</f>
        <v>0</v>
      </c>
      <c r="U15" s="131"/>
      <c r="V15" s="131">
        <f>G15</f>
        <v>0</v>
      </c>
      <c r="W15" s="131"/>
      <c r="X15" s="131">
        <f>E15</f>
        <v>0</v>
      </c>
      <c r="Y15" s="8"/>
      <c r="Z15" s="128">
        <f>P18</f>
        <v>0</v>
      </c>
      <c r="AA15" s="129">
        <f>T18</f>
        <v>0</v>
      </c>
      <c r="AB15" s="132">
        <f>X18</f>
        <v>0</v>
      </c>
      <c r="AC15" s="162">
        <f>AA15-AB15</f>
        <v>0</v>
      </c>
      <c r="AD15" s="31">
        <f>IF(Z15&gt;Z12,-1,0)</f>
        <v>0</v>
      </c>
      <c r="AE15" s="31">
        <f>IF(Z15&gt;Z13,-1,0)</f>
        <v>0</v>
      </c>
      <c r="AF15" s="31">
        <f>IF(Z15&gt;Z14,-1,0)</f>
        <v>0</v>
      </c>
      <c r="AG15" s="133">
        <f>10000-(AJ15*1000+AM15*100+AK15*10)</f>
        <v>10000</v>
      </c>
      <c r="AH15" s="30">
        <f>RANK(AG15,AG12:AG15,1)</f>
        <v>1</v>
      </c>
      <c r="AI15" t="str">
        <f>H13</f>
        <v>Kamerun</v>
      </c>
      <c r="AJ15">
        <f t="shared" si="1"/>
        <v>0</v>
      </c>
      <c r="AK15">
        <f t="shared" si="1"/>
        <v>0</v>
      </c>
      <c r="AL15">
        <f t="shared" si="1"/>
        <v>0</v>
      </c>
      <c r="AM15">
        <f>AK15-AL15</f>
        <v>0</v>
      </c>
      <c r="AN15" s="135">
        <f>IF(AG12=AG15,IF(E16&gt;G16,AG12-0.1,AG12),AG12)</f>
        <v>10000</v>
      </c>
      <c r="AO15" s="135">
        <f>IF(AG13=AG15,IF(E15&gt;G15,AG13-0.1,AG13),AG13)</f>
        <v>10000</v>
      </c>
      <c r="AP15" s="135">
        <f>IF(AG14=AG15,IF(E13&gt;G13,AG14-0.1,AG14),AG14)</f>
        <v>10000</v>
      </c>
      <c r="AQ15" s="119"/>
      <c r="AR15" s="164">
        <f>AQ16</f>
        <v>30000</v>
      </c>
      <c r="AS15" s="30">
        <f>RANK(AR15,AR12:AR15,1)</f>
        <v>1</v>
      </c>
      <c r="AT15" t="str">
        <f t="shared" si="2"/>
        <v>Kamerun</v>
      </c>
      <c r="AU15">
        <f t="shared" si="2"/>
        <v>0</v>
      </c>
      <c r="AV15">
        <f t="shared" si="2"/>
        <v>0</v>
      </c>
      <c r="AW15">
        <f t="shared" si="2"/>
        <v>0</v>
      </c>
      <c r="AX15" s="8"/>
      <c r="AY15" s="8"/>
      <c r="AZ15" s="8"/>
      <c r="BA15" s="113">
        <v>4</v>
      </c>
      <c r="BB15" s="114" t="e">
        <f>VLOOKUP(4,AS12:AT15,2,FALSE)</f>
        <v>#N/A</v>
      </c>
      <c r="BC15" s="115"/>
      <c r="BD15" s="116" t="e">
        <f>VLOOKUP(4,AS12:AW15,3,FALSE)</f>
        <v>#N/A</v>
      </c>
      <c r="BE15" s="116" t="e">
        <f>VLOOKUP(4,AS12:AW15,4,FALSE)</f>
        <v>#N/A</v>
      </c>
      <c r="BF15" s="11" t="s">
        <v>12</v>
      </c>
      <c r="BG15" s="116" t="e">
        <f>VLOOKUP(4,AS12:AW15,5,FALSE)</f>
        <v>#N/A</v>
      </c>
      <c r="BH15" s="8"/>
      <c r="BI15" s="8"/>
      <c r="BJ15" s="42"/>
      <c r="BK15" s="29"/>
      <c r="BL15" s="8"/>
      <c r="BM15" s="8"/>
      <c r="BN15" s="10"/>
      <c r="BO15" s="11"/>
      <c r="BP15" s="8"/>
      <c r="BQ15" s="8"/>
      <c r="BR15" s="47">
        <v>50</v>
      </c>
      <c r="BS15" s="117" t="str">
        <f>IF(BN17="","",IF(BP16="",IF(BN16&gt;BN17,BL16,BL17),IF(BP16&gt;BP17,BL16,BL17)))</f>
        <v/>
      </c>
      <c r="BT15" s="118"/>
      <c r="BU15" s="104"/>
      <c r="BV15" s="8"/>
      <c r="BW15" s="104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</row>
    <row r="16" spans="1:93" ht="18.75" customHeight="1" thickBot="1" x14ac:dyDescent="0.3">
      <c r="A16" s="8"/>
      <c r="B16" s="8"/>
      <c r="C16" s="7" t="str">
        <f>C12</f>
        <v>Brasilien</v>
      </c>
      <c r="D16" s="38"/>
      <c r="E16" s="104"/>
      <c r="F16" s="58"/>
      <c r="G16" s="104"/>
      <c r="H16" s="7" t="str">
        <f>H13</f>
        <v>Kamerun</v>
      </c>
      <c r="I16" s="38"/>
      <c r="J16" s="8"/>
      <c r="K16" s="111" t="s">
        <v>270</v>
      </c>
      <c r="L16" s="16">
        <f t="shared" si="0"/>
        <v>0</v>
      </c>
      <c r="M16" s="126">
        <f>IF($E16="",0,IF($E16&gt;$G16,3,IF($E16=G16,1,0)))</f>
        <v>0</v>
      </c>
      <c r="N16" s="126"/>
      <c r="O16" s="126"/>
      <c r="P16" s="126">
        <f>IF($G16="",0,IF($E16&gt;$G16,0,IF($E16=$G16,1,3)))</f>
        <v>0</v>
      </c>
      <c r="Q16" s="130">
        <f>E16</f>
        <v>0</v>
      </c>
      <c r="R16" s="130"/>
      <c r="S16" s="130"/>
      <c r="T16" s="130">
        <f>G16</f>
        <v>0</v>
      </c>
      <c r="U16" s="131">
        <f>G16</f>
        <v>0</v>
      </c>
      <c r="V16" s="131"/>
      <c r="W16" s="131"/>
      <c r="X16" s="131">
        <f>E16</f>
        <v>0</v>
      </c>
      <c r="Y16" s="8"/>
      <c r="AG16" s="133"/>
      <c r="AH16" s="168"/>
      <c r="AI16" s="168"/>
      <c r="AJ16" s="168"/>
      <c r="AK16" s="168"/>
      <c r="AL16" s="168"/>
      <c r="AM16" s="168"/>
      <c r="AN16" s="166">
        <f>SUM(AN12:AN15)</f>
        <v>30000</v>
      </c>
      <c r="AO16" s="167">
        <f>SUM(AO12:AO15)</f>
        <v>30000</v>
      </c>
      <c r="AP16" s="167">
        <f>SUM(AP12:AP15)</f>
        <v>30000</v>
      </c>
      <c r="AQ16" s="167">
        <f>SUM(AQ12:AQ15)</f>
        <v>30000</v>
      </c>
      <c r="AR16" s="165"/>
      <c r="AS16" s="34"/>
      <c r="AT16" s="34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42"/>
      <c r="BK16" s="63" t="s">
        <v>22</v>
      </c>
      <c r="BL16" s="117" t="str">
        <f>IF(G39="","",BB34)</f>
        <v/>
      </c>
      <c r="BM16" s="118"/>
      <c r="BN16" s="104"/>
      <c r="BO16" s="8"/>
      <c r="BP16" s="104"/>
      <c r="BQ16" s="8"/>
      <c r="BR16" s="35" t="s">
        <v>322</v>
      </c>
      <c r="BS16" s="8"/>
      <c r="BT16" s="8"/>
      <c r="BU16" s="8"/>
      <c r="BV16" s="8"/>
      <c r="BW16" s="8"/>
      <c r="BX16" s="83"/>
      <c r="BY16" s="83" t="s">
        <v>28</v>
      </c>
      <c r="BZ16" s="8"/>
      <c r="CA16" s="8"/>
      <c r="CB16" s="12" t="s">
        <v>26</v>
      </c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</row>
    <row r="17" spans="1:93" ht="18.75" customHeight="1" thickBot="1" x14ac:dyDescent="0.3">
      <c r="A17" s="8"/>
      <c r="B17" s="8"/>
      <c r="C17" s="44" t="str">
        <f>H12</f>
        <v>Kroatien</v>
      </c>
      <c r="D17" s="45"/>
      <c r="E17" s="104"/>
      <c r="F17" s="58"/>
      <c r="G17" s="104"/>
      <c r="H17" s="44" t="str">
        <f>C13</f>
        <v>Mexiko</v>
      </c>
      <c r="I17" s="45"/>
      <c r="J17" s="8"/>
      <c r="K17" s="111" t="str">
        <f>K16</f>
        <v>Montag, 23. Juni / 22:00</v>
      </c>
      <c r="L17" s="16">
        <f t="shared" si="0"/>
        <v>0</v>
      </c>
      <c r="M17" s="126"/>
      <c r="N17" s="126">
        <f>IF($E17="",0,IF($E17&gt;$G17,3,IF($E17=$G17,1,0)))</f>
        <v>0</v>
      </c>
      <c r="O17" s="126">
        <f>IF($G17="",0,IF($E17&gt;$G17,0,IF($E17=$G17,1,3)))</f>
        <v>0</v>
      </c>
      <c r="P17" s="126"/>
      <c r="Q17" s="130"/>
      <c r="R17" s="130">
        <f>E17</f>
        <v>0</v>
      </c>
      <c r="S17" s="130">
        <f>G17</f>
        <v>0</v>
      </c>
      <c r="T17" s="130"/>
      <c r="U17" s="131"/>
      <c r="V17" s="131">
        <f>G17</f>
        <v>0</v>
      </c>
      <c r="W17" s="131">
        <f>E17</f>
        <v>0</v>
      </c>
      <c r="X17" s="131"/>
      <c r="Y17" s="8"/>
      <c r="Z17" s="133" t="s">
        <v>30</v>
      </c>
      <c r="AA17" s="133"/>
      <c r="AB17" s="133"/>
      <c r="AC17" s="133"/>
      <c r="AD17" s="133"/>
      <c r="AE17" s="133"/>
      <c r="AF17" s="133"/>
      <c r="AG17" s="133" t="b">
        <f>OR(AG12=AG13,AG12=AG14,AG12=AG15,AG13=AG14,AG13=AG15,AG14=AG15)</f>
        <v>1</v>
      </c>
      <c r="AH17" s="168"/>
      <c r="AI17" s="168"/>
      <c r="AJ17" s="168"/>
      <c r="AK17" s="168"/>
      <c r="AL17" s="168"/>
      <c r="AM17" s="168"/>
      <c r="AN17" s="133"/>
      <c r="AO17" s="133" t="s">
        <v>34</v>
      </c>
      <c r="AP17" s="133"/>
      <c r="AQ17" s="133"/>
      <c r="AR17" s="133" t="b">
        <f>OR(AR12=AR13,AR12=AR14,AR12=AR15,AR13=AR14,AR13=AR15,AR14=AR15)</f>
        <v>1</v>
      </c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42"/>
      <c r="BK17" s="52" t="s">
        <v>25</v>
      </c>
      <c r="BL17" s="117" t="str">
        <f>IF(G50="","",BB46)</f>
        <v/>
      </c>
      <c r="BM17" s="118"/>
      <c r="BN17" s="104"/>
      <c r="BO17" s="8"/>
      <c r="BP17" s="104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</row>
    <row r="18" spans="1:93" ht="18.75" customHeight="1" thickBot="1" x14ac:dyDescent="0.25">
      <c r="A18" s="8"/>
      <c r="B18" s="8"/>
      <c r="C18" s="32" t="str">
        <f>IF(G17="","",IF(AR17=TRUE,"Achtung: Fehler in Tabelle!",""))</f>
        <v/>
      </c>
      <c r="D18" s="8"/>
      <c r="E18" s="9"/>
      <c r="F18" s="8"/>
      <c r="G18" s="9"/>
      <c r="H18" s="8"/>
      <c r="I18" s="8"/>
      <c r="J18" s="8"/>
      <c r="K18" s="62"/>
      <c r="L18" s="8"/>
      <c r="M18" s="10">
        <f t="shared" ref="M18:X18" si="3">SUM(M12:M17)</f>
        <v>0</v>
      </c>
      <c r="N18" s="10">
        <f t="shared" si="3"/>
        <v>0</v>
      </c>
      <c r="O18" s="10">
        <f t="shared" si="3"/>
        <v>0</v>
      </c>
      <c r="P18" s="10">
        <f t="shared" si="3"/>
        <v>0</v>
      </c>
      <c r="Q18" s="10">
        <f t="shared" si="3"/>
        <v>0</v>
      </c>
      <c r="R18" s="10">
        <f t="shared" si="3"/>
        <v>0</v>
      </c>
      <c r="S18" s="10">
        <f t="shared" si="3"/>
        <v>0</v>
      </c>
      <c r="T18" s="10">
        <f t="shared" si="3"/>
        <v>0</v>
      </c>
      <c r="U18" s="10">
        <f t="shared" si="3"/>
        <v>0</v>
      </c>
      <c r="V18" s="10">
        <f t="shared" si="3"/>
        <v>0</v>
      </c>
      <c r="W18" s="10">
        <f t="shared" si="3"/>
        <v>0</v>
      </c>
      <c r="X18" s="10">
        <f t="shared" si="3"/>
        <v>0</v>
      </c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42"/>
      <c r="BK18" s="112" t="s">
        <v>315</v>
      </c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47">
        <v>58</v>
      </c>
      <c r="BX18" s="117" t="str">
        <f>IF(BU15="","",IF(BW14="",IF(BU14&gt;BU15,BS14,BS15),IF(BW14&gt;BW15,BS14,BS15)))</f>
        <v/>
      </c>
      <c r="BY18" s="118"/>
      <c r="BZ18" s="104"/>
      <c r="CA18" s="8"/>
      <c r="CB18" s="104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</row>
    <row r="19" spans="1:93" ht="18.75" customHeight="1" thickBot="1" x14ac:dyDescent="0.25">
      <c r="A19" s="8"/>
      <c r="B19" s="8"/>
      <c r="C19" s="8"/>
      <c r="D19" s="8"/>
      <c r="E19" s="9"/>
      <c r="F19" s="8"/>
      <c r="G19" s="9"/>
      <c r="H19" s="8"/>
      <c r="I19" s="8"/>
      <c r="J19" s="8"/>
      <c r="K19" s="62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42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47">
        <v>57</v>
      </c>
      <c r="BX19" s="117" t="str">
        <f>IF(BU23="","",IF(BW22="",IF(BU22&gt;BU23,BS22,BS23),IF(BW22&gt;BW23,BS22,BS23)))</f>
        <v/>
      </c>
      <c r="BY19" s="118"/>
      <c r="BZ19" s="104"/>
      <c r="CA19" s="8"/>
      <c r="CB19" s="104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8.75" customHeight="1" thickBot="1" x14ac:dyDescent="0.3">
      <c r="A20" s="8"/>
      <c r="B20" s="8"/>
      <c r="C20" s="8"/>
      <c r="D20" s="8"/>
      <c r="E20" s="9"/>
      <c r="F20" s="8"/>
      <c r="G20" s="9"/>
      <c r="H20" s="8"/>
      <c r="I20" s="8"/>
      <c r="J20" s="8"/>
      <c r="K20" s="62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42"/>
      <c r="BK20" s="199" t="s">
        <v>121</v>
      </c>
      <c r="BL20" s="117" t="str">
        <f>IF(G61="","",BB56)</f>
        <v/>
      </c>
      <c r="BM20" s="118"/>
      <c r="BN20" s="104"/>
      <c r="BO20" s="11"/>
      <c r="BP20" s="104"/>
      <c r="BQ20" s="8"/>
      <c r="BR20" s="8"/>
      <c r="BS20" s="8"/>
      <c r="BT20" s="8"/>
      <c r="BU20" s="8"/>
      <c r="BV20" s="8"/>
      <c r="BW20" s="35" t="s">
        <v>326</v>
      </c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</row>
    <row r="21" spans="1:93" ht="18.75" customHeight="1" thickBot="1" x14ac:dyDescent="0.3">
      <c r="A21" s="8"/>
      <c r="B21" s="8"/>
      <c r="C21" s="33" t="s">
        <v>64</v>
      </c>
      <c r="D21" s="8"/>
      <c r="E21" s="9"/>
      <c r="F21" s="8"/>
      <c r="G21" s="9"/>
      <c r="H21" s="8"/>
      <c r="I21" s="8"/>
      <c r="J21" s="8"/>
      <c r="K21" s="62"/>
      <c r="L21" s="8"/>
      <c r="M21" s="8" t="s">
        <v>4</v>
      </c>
      <c r="N21" s="8"/>
      <c r="O21" s="8"/>
      <c r="P21" s="8"/>
      <c r="Q21" s="8" t="s">
        <v>6</v>
      </c>
      <c r="R21" s="8"/>
      <c r="S21" s="8"/>
      <c r="T21" s="8"/>
      <c r="U21" s="8" t="s">
        <v>7</v>
      </c>
      <c r="V21" s="8"/>
      <c r="W21" s="8"/>
      <c r="X21" s="8"/>
      <c r="Y21" s="8"/>
      <c r="Z21" s="8" t="s">
        <v>4</v>
      </c>
      <c r="AA21" s="8" t="s">
        <v>5</v>
      </c>
      <c r="AB21" s="8"/>
      <c r="AC21" s="8"/>
      <c r="AD21" s="16" t="s">
        <v>9</v>
      </c>
      <c r="AE21" s="8"/>
      <c r="AF21" s="8"/>
      <c r="AG21" s="8"/>
      <c r="AH21" s="35" t="s">
        <v>32</v>
      </c>
      <c r="AI21" s="8"/>
      <c r="AJ21" s="8"/>
      <c r="AK21" s="8"/>
      <c r="AL21" s="8"/>
      <c r="AM21" s="8"/>
      <c r="AN21" s="16" t="s">
        <v>35</v>
      </c>
      <c r="AO21" s="8"/>
      <c r="AP21" s="8"/>
      <c r="AQ21" s="8"/>
      <c r="AR21" s="8"/>
      <c r="AS21" s="35" t="s">
        <v>33</v>
      </c>
      <c r="AT21" s="8"/>
      <c r="AU21" s="8"/>
      <c r="AV21" s="8"/>
      <c r="AW21" s="8"/>
      <c r="AX21" s="8"/>
      <c r="AY21" s="8"/>
      <c r="AZ21" s="8"/>
      <c r="BA21" s="8"/>
      <c r="BB21" s="37" t="s">
        <v>10</v>
      </c>
      <c r="BC21" s="8"/>
      <c r="BD21" s="10" t="s">
        <v>4</v>
      </c>
      <c r="BE21" s="8"/>
      <c r="BF21" s="12" t="s">
        <v>5</v>
      </c>
      <c r="BG21" s="8"/>
      <c r="BH21" s="8"/>
      <c r="BI21" s="8"/>
      <c r="BJ21" s="42"/>
      <c r="BK21" s="210" t="s">
        <v>122</v>
      </c>
      <c r="BL21" s="117" t="str">
        <f>IF(G72="","",BB68)</f>
        <v/>
      </c>
      <c r="BM21" s="118"/>
      <c r="BN21" s="104"/>
      <c r="BO21" s="8"/>
      <c r="BP21" s="104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3" t="s">
        <v>29</v>
      </c>
      <c r="CE21" s="8"/>
      <c r="CF21" s="8"/>
      <c r="CG21" s="12" t="s">
        <v>26</v>
      </c>
      <c r="CH21" s="8"/>
      <c r="CI21" s="8"/>
      <c r="CJ21" s="8"/>
      <c r="CK21" s="8"/>
      <c r="CL21" s="8"/>
      <c r="CM21" s="8"/>
      <c r="CN21" s="8"/>
      <c r="CO21" s="8"/>
    </row>
    <row r="22" spans="1:93" ht="18.75" customHeight="1" thickBot="1" x14ac:dyDescent="0.3">
      <c r="A22" s="8"/>
      <c r="B22" s="8"/>
      <c r="C22" s="8"/>
      <c r="D22" s="8"/>
      <c r="E22" s="9"/>
      <c r="F22" s="8"/>
      <c r="G22" s="9"/>
      <c r="H22" s="8"/>
      <c r="I22" s="8"/>
      <c r="J22" s="8"/>
      <c r="K22" s="62"/>
      <c r="L22" s="8"/>
      <c r="M22" s="8" t="s">
        <v>0</v>
      </c>
      <c r="N22" s="8" t="s">
        <v>1</v>
      </c>
      <c r="O22" s="8" t="s">
        <v>2</v>
      </c>
      <c r="P22" s="8" t="s">
        <v>3</v>
      </c>
      <c r="Q22" s="8" t="s">
        <v>0</v>
      </c>
      <c r="R22" s="8" t="s">
        <v>1</v>
      </c>
      <c r="S22" s="8" t="s">
        <v>2</v>
      </c>
      <c r="T22" s="8" t="s">
        <v>3</v>
      </c>
      <c r="U22" s="8" t="s">
        <v>0</v>
      </c>
      <c r="V22" s="8" t="s">
        <v>1</v>
      </c>
      <c r="W22" s="8" t="s">
        <v>2</v>
      </c>
      <c r="X22" s="8" t="s">
        <v>3</v>
      </c>
      <c r="Y22" s="8"/>
      <c r="Z22" s="8" t="s">
        <v>8</v>
      </c>
      <c r="AA22" s="8"/>
      <c r="AB22" s="8"/>
      <c r="AC22" s="8"/>
      <c r="AD22" s="16"/>
      <c r="AE22" s="8"/>
      <c r="AF22" s="8"/>
      <c r="AG22" s="8"/>
      <c r="AH22" s="35" t="s">
        <v>31</v>
      </c>
      <c r="AI22" s="8"/>
      <c r="AJ22" s="8"/>
      <c r="AK22" s="8"/>
      <c r="AL22" s="8"/>
      <c r="AM22" s="8"/>
      <c r="AN22" s="8" t="str">
        <f>AI23</f>
        <v>Spanien</v>
      </c>
      <c r="AO22" s="8" t="str">
        <f>AI24</f>
        <v>Niederlande</v>
      </c>
      <c r="AP22" s="8" t="str">
        <f>AI25</f>
        <v>Chile</v>
      </c>
      <c r="AQ22" s="8" t="str">
        <f>AI26</f>
        <v>Australien</v>
      </c>
      <c r="AR22" s="8"/>
      <c r="AS22" s="35" t="s">
        <v>31</v>
      </c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42"/>
      <c r="BK22" s="112" t="s">
        <v>316</v>
      </c>
      <c r="BL22" s="8"/>
      <c r="BM22" s="8"/>
      <c r="BN22" s="8"/>
      <c r="BO22" s="8"/>
      <c r="BP22" s="8"/>
      <c r="BQ22" s="8"/>
      <c r="BR22" s="47">
        <v>53</v>
      </c>
      <c r="BS22" s="117" t="str">
        <f>IF(BN21="","",IF(BP20="",IF(BN20&gt;BN21,BL20,BL21),IF(BP20&gt;BP21,BL20,BL21)))</f>
        <v/>
      </c>
      <c r="BT22" s="118"/>
      <c r="BU22" s="104"/>
      <c r="BV22" s="11"/>
      <c r="BW22" s="104"/>
      <c r="BX22" s="8"/>
      <c r="BY22" s="8"/>
      <c r="BZ22" s="8"/>
      <c r="CA22" s="11"/>
      <c r="CB22" s="8"/>
      <c r="CC22" s="8"/>
      <c r="CD22" s="8"/>
      <c r="CE22" s="8"/>
      <c r="CF22" s="8"/>
      <c r="CG22" s="8"/>
      <c r="CH22" s="8"/>
      <c r="CI22" s="8"/>
      <c r="CJ22" s="33" t="s">
        <v>130</v>
      </c>
      <c r="CK22" s="8"/>
      <c r="CL22" s="8"/>
      <c r="CM22" s="8"/>
      <c r="CN22" s="8"/>
      <c r="CO22" s="8"/>
    </row>
    <row r="23" spans="1:93" ht="18.75" customHeight="1" thickBot="1" x14ac:dyDescent="0.3">
      <c r="A23" s="8"/>
      <c r="B23" s="8"/>
      <c r="C23" s="65" t="s">
        <v>17</v>
      </c>
      <c r="D23" s="66"/>
      <c r="E23" s="104"/>
      <c r="F23" s="58"/>
      <c r="G23" s="104"/>
      <c r="H23" s="65" t="s">
        <v>271</v>
      </c>
      <c r="I23" s="66"/>
      <c r="J23" s="8"/>
      <c r="K23" s="111" t="s">
        <v>272</v>
      </c>
      <c r="L23" s="16">
        <f t="shared" ref="L23:L28" si="4">IF(E23-G23&gt;0,1,IF(G23=E23,0,-1))</f>
        <v>0</v>
      </c>
      <c r="M23" s="126">
        <f>IF($E23="",0,IF($E23&gt;$G23,3,IF($E23=G23,1,0)))</f>
        <v>0</v>
      </c>
      <c r="N23" s="126">
        <f>IF($G23="",0,IF($E23&gt;$G23,0,IF($E23=G23,1,3)))</f>
        <v>0</v>
      </c>
      <c r="O23" s="127"/>
      <c r="P23" s="127"/>
      <c r="Q23" s="130">
        <f>E23</f>
        <v>0</v>
      </c>
      <c r="R23" s="130">
        <f>G23</f>
        <v>0</v>
      </c>
      <c r="S23" s="130"/>
      <c r="T23" s="130"/>
      <c r="U23" s="131">
        <f>G23</f>
        <v>0</v>
      </c>
      <c r="V23" s="131">
        <f>E23</f>
        <v>0</v>
      </c>
      <c r="W23" s="131"/>
      <c r="X23" s="131"/>
      <c r="Y23" s="8"/>
      <c r="Z23" s="128">
        <f>M29</f>
        <v>0</v>
      </c>
      <c r="AA23" s="129">
        <f>Q29</f>
        <v>0</v>
      </c>
      <c r="AB23" s="132">
        <f>U29</f>
        <v>0</v>
      </c>
      <c r="AC23" s="162">
        <f>AA23-AB23</f>
        <v>0</v>
      </c>
      <c r="AD23" s="31">
        <f>IF(Z23&gt;Z24,-1,0)</f>
        <v>0</v>
      </c>
      <c r="AE23" s="31">
        <f>IF(Z23&gt;Z25,-1,0)</f>
        <v>0</v>
      </c>
      <c r="AF23" s="31">
        <f>IF(Z23&gt;Z26,-1,0)</f>
        <v>0</v>
      </c>
      <c r="AG23" s="133">
        <f>10000-(AJ23*1000+AM23*100+AK23*10)</f>
        <v>10000</v>
      </c>
      <c r="AH23" s="30">
        <f>RANK(AG23,AG23:AG26,1)</f>
        <v>1</v>
      </c>
      <c r="AI23" t="str">
        <f>C23</f>
        <v>Spanien</v>
      </c>
      <c r="AJ23">
        <f t="shared" ref="AJ23:AJ26" si="5">Z23</f>
        <v>0</v>
      </c>
      <c r="AK23">
        <f t="shared" ref="AK23:AK26" si="6">AA23</f>
        <v>0</v>
      </c>
      <c r="AL23">
        <f t="shared" ref="AL23:AL26" si="7">AB23</f>
        <v>0</v>
      </c>
      <c r="AM23">
        <f>AK23-AL23</f>
        <v>0</v>
      </c>
      <c r="AN23" s="119"/>
      <c r="AO23" s="135">
        <f>IF(AG24=AG23,IF(G23&gt;E23,AG24-0.1,AG24),AG24)</f>
        <v>10000</v>
      </c>
      <c r="AP23" s="135">
        <f>IF(AG25=AG23,IF(G25&gt;E25,AG25-0.1,AG25),AG25)</f>
        <v>10000</v>
      </c>
      <c r="AQ23" s="135">
        <f>IF(AG26=AG23,IF(G27&gt;E27,AG26-0.1,AG26),AG26)</f>
        <v>10000</v>
      </c>
      <c r="AR23" s="163">
        <f>AN27</f>
        <v>30000</v>
      </c>
      <c r="AS23" s="30">
        <f>RANK(AR23,AR23:AR26,1)</f>
        <v>1</v>
      </c>
      <c r="AT23" t="str">
        <f t="shared" ref="AT23:AT26" si="8">AI23</f>
        <v>Spanien</v>
      </c>
      <c r="AU23">
        <f t="shared" ref="AU23:AU26" si="9">AJ23</f>
        <v>0</v>
      </c>
      <c r="AV23">
        <f t="shared" ref="AV23:AV26" si="10">AK23</f>
        <v>0</v>
      </c>
      <c r="AW23">
        <f t="shared" ref="AW23:AW26" si="11">AL23</f>
        <v>0</v>
      </c>
      <c r="AX23" s="8"/>
      <c r="AY23" s="8"/>
      <c r="AZ23" s="8"/>
      <c r="BA23" s="67">
        <v>1</v>
      </c>
      <c r="BB23" s="65" t="str">
        <f>VLOOKUP(1,AS23:AT26,2,FALSE)</f>
        <v>Spanien</v>
      </c>
      <c r="BC23" s="66"/>
      <c r="BD23" s="68">
        <f>VLOOKUP(1,AS23:AW26,3,FALSE)</f>
        <v>0</v>
      </c>
      <c r="BE23" s="69">
        <f>VLOOKUP(1,AS23:AW26,4,FALSE)</f>
        <v>0</v>
      </c>
      <c r="BF23" s="11" t="s">
        <v>12</v>
      </c>
      <c r="BG23" s="69">
        <f>VLOOKUP(1,AS23:AW26,5,FALSE)</f>
        <v>0</v>
      </c>
      <c r="BH23" s="70" t="s">
        <v>20</v>
      </c>
      <c r="BI23" s="8"/>
      <c r="BJ23" s="42"/>
      <c r="BK23" s="8"/>
      <c r="BL23" s="8"/>
      <c r="BM23" s="8"/>
      <c r="BN23" s="8"/>
      <c r="BO23" s="8"/>
      <c r="BP23" s="8"/>
      <c r="BQ23" s="8"/>
      <c r="BR23" s="47">
        <v>54</v>
      </c>
      <c r="BS23" s="117" t="str">
        <f>IF(BN25="","",IF(BP24="",IF(BN24&gt;BN25,BL24,BL25),IF(BP24&gt;BP25,BL24,BL25)))</f>
        <v/>
      </c>
      <c r="BT23" s="118"/>
      <c r="BU23" s="104"/>
      <c r="BV23" s="8"/>
      <c r="BW23" s="104"/>
      <c r="BX23" s="8"/>
      <c r="BY23" s="8"/>
      <c r="BZ23" s="8"/>
      <c r="CA23" s="8"/>
      <c r="CB23" s="47" t="s">
        <v>132</v>
      </c>
      <c r="CC23" s="117" t="str">
        <f>IF(BZ19="","",IF(CB18="",IF(BZ18&gt;BZ19,BX18,BX19),IF(CB18&gt;CB19,BX18,BX19)))</f>
        <v/>
      </c>
      <c r="CD23" s="118"/>
      <c r="CE23" s="104"/>
      <c r="CF23" s="8"/>
      <c r="CG23" s="104"/>
      <c r="CH23" s="8"/>
      <c r="CI23" s="297" t="str">
        <f>IF(CE24="","",IF(CG23="",IF(CE23&gt;CE24,CC23,CC24),IF(CG23&gt;CG24,CC23,CC24)))</f>
        <v/>
      </c>
      <c r="CJ23" s="298"/>
      <c r="CK23" s="298"/>
      <c r="CL23" s="298"/>
      <c r="CM23" s="298"/>
      <c r="CN23" s="299"/>
      <c r="CO23" s="8"/>
    </row>
    <row r="24" spans="1:93" ht="18.75" customHeight="1" thickBot="1" x14ac:dyDescent="0.3">
      <c r="A24" s="8"/>
      <c r="B24" s="8"/>
      <c r="C24" s="53" t="s">
        <v>114</v>
      </c>
      <c r="D24" s="64"/>
      <c r="E24" s="104"/>
      <c r="F24" s="58"/>
      <c r="G24" s="104"/>
      <c r="H24" s="53" t="s">
        <v>84</v>
      </c>
      <c r="I24" s="64"/>
      <c r="J24" s="8"/>
      <c r="K24" s="111" t="s">
        <v>278</v>
      </c>
      <c r="L24" s="16">
        <f t="shared" si="4"/>
        <v>0</v>
      </c>
      <c r="M24" s="126"/>
      <c r="N24" s="126"/>
      <c r="O24" s="126">
        <f>IF($E24="",0,IF($E24&gt;$G24,3,IF($E24=$G24,1,0)))</f>
        <v>0</v>
      </c>
      <c r="P24" s="126">
        <f>IF($G24="",0,IF($E24&gt;$G24,0,IF($E24=$G24,1,3)))</f>
        <v>0</v>
      </c>
      <c r="Q24" s="130"/>
      <c r="R24" s="130"/>
      <c r="S24" s="130">
        <f>E24</f>
        <v>0</v>
      </c>
      <c r="T24" s="130">
        <f>G24</f>
        <v>0</v>
      </c>
      <c r="U24" s="131"/>
      <c r="V24" s="131"/>
      <c r="W24" s="131">
        <f>G24</f>
        <v>0</v>
      </c>
      <c r="X24" s="131">
        <f>E24</f>
        <v>0</v>
      </c>
      <c r="Y24" s="8"/>
      <c r="Z24" s="128">
        <f>N29</f>
        <v>0</v>
      </c>
      <c r="AA24" s="129">
        <f>R29</f>
        <v>0</v>
      </c>
      <c r="AB24" s="132">
        <f>V29</f>
        <v>0</v>
      </c>
      <c r="AC24" s="162">
        <f>AA24-AB24</f>
        <v>0</v>
      </c>
      <c r="AD24" s="31">
        <f>IF(Z24&gt;Z23,-1,0)</f>
        <v>0</v>
      </c>
      <c r="AE24" s="31">
        <f>IF(Z24&gt;Z25,-1,0)</f>
        <v>0</v>
      </c>
      <c r="AF24" s="31">
        <f>IF(Z24&gt;Z26,-1,0)</f>
        <v>0</v>
      </c>
      <c r="AG24" s="133">
        <f>10000-(AJ24*1000+AM24*100+AK24*10)</f>
        <v>10000</v>
      </c>
      <c r="AH24" s="30">
        <f>RANK(AG24,AG23:AG26,1)</f>
        <v>1</v>
      </c>
      <c r="AI24" t="str">
        <f>H23</f>
        <v>Niederlande</v>
      </c>
      <c r="AJ24">
        <f t="shared" si="5"/>
        <v>0</v>
      </c>
      <c r="AK24">
        <f t="shared" si="6"/>
        <v>0</v>
      </c>
      <c r="AL24">
        <f t="shared" si="7"/>
        <v>0</v>
      </c>
      <c r="AM24">
        <f>AK24-AL24</f>
        <v>0</v>
      </c>
      <c r="AN24" s="135">
        <f>IF(AG23=AG24,IF(E23&gt;G23,AG23-0.1,AG23),AG23)</f>
        <v>10000</v>
      </c>
      <c r="AO24" s="119"/>
      <c r="AP24" s="135">
        <f>IF(AG25=AG24,IF(G28&gt;E28,AG25-0.1,AG25),AG25)</f>
        <v>10000</v>
      </c>
      <c r="AQ24" s="135">
        <f>IF(AG26=AG24,IF(G26&gt;E26,AG26-0.1,AG26),AG26)</f>
        <v>10000</v>
      </c>
      <c r="AR24" s="164">
        <f>AO27</f>
        <v>30000</v>
      </c>
      <c r="AS24" s="30">
        <f>RANK(AR24,AR23:AR26,1)</f>
        <v>1</v>
      </c>
      <c r="AT24" t="str">
        <f t="shared" si="8"/>
        <v>Niederlande</v>
      </c>
      <c r="AU24">
        <f t="shared" si="9"/>
        <v>0</v>
      </c>
      <c r="AV24">
        <f t="shared" si="10"/>
        <v>0</v>
      </c>
      <c r="AW24">
        <f t="shared" si="11"/>
        <v>0</v>
      </c>
      <c r="AX24" s="8"/>
      <c r="AY24" s="8"/>
      <c r="AZ24" s="8"/>
      <c r="BA24" s="71">
        <v>2</v>
      </c>
      <c r="BB24" s="53" t="e">
        <f>VLOOKUP(2,AS23:AT26,2,FALSE)</f>
        <v>#N/A</v>
      </c>
      <c r="BC24" s="64"/>
      <c r="BD24" s="72" t="e">
        <f>VLOOKUP(2,AS23:AW26,3,FALSE)</f>
        <v>#N/A</v>
      </c>
      <c r="BE24" s="73" t="e">
        <f>VLOOKUP(2,AS23:AW26,4,FALSE)</f>
        <v>#N/A</v>
      </c>
      <c r="BF24" s="11" t="s">
        <v>12</v>
      </c>
      <c r="BG24" s="73" t="e">
        <f>VLOOKUP(2,AS23:AW26,5,FALSE)</f>
        <v>#N/A</v>
      </c>
      <c r="BH24" s="74" t="s">
        <v>21</v>
      </c>
      <c r="BI24" s="8"/>
      <c r="BJ24" s="42"/>
      <c r="BK24" s="217" t="s">
        <v>123</v>
      </c>
      <c r="BL24" s="117" t="str">
        <f>IF(G83="","",BB78)</f>
        <v/>
      </c>
      <c r="BM24" s="118"/>
      <c r="BN24" s="104"/>
      <c r="BO24" s="11"/>
      <c r="BP24" s="104"/>
      <c r="BQ24" s="8"/>
      <c r="BR24" s="35" t="s">
        <v>323</v>
      </c>
      <c r="BS24" s="8"/>
      <c r="BT24" s="8"/>
      <c r="BU24" s="8"/>
      <c r="BV24" s="8"/>
      <c r="BW24" s="8"/>
      <c r="BX24" s="8"/>
      <c r="BY24" s="8"/>
      <c r="BZ24" s="8"/>
      <c r="CA24" s="8"/>
      <c r="CB24" s="47" t="s">
        <v>133</v>
      </c>
      <c r="CC24" s="117" t="str">
        <f>IF(BZ35="","",IF(CB34="",IF(BZ34&gt;BZ35,BX34,BX35),IF(CB34&gt;CB35,BX34,BX35)))</f>
        <v/>
      </c>
      <c r="CD24" s="118"/>
      <c r="CE24" s="104"/>
      <c r="CF24" s="8"/>
      <c r="CG24" s="104"/>
      <c r="CH24" s="8"/>
      <c r="CI24" s="300"/>
      <c r="CJ24" s="301"/>
      <c r="CK24" s="301"/>
      <c r="CL24" s="301"/>
      <c r="CM24" s="301"/>
      <c r="CN24" s="302"/>
      <c r="CO24" s="8"/>
    </row>
    <row r="25" spans="1:93" ht="18.75" customHeight="1" thickBot="1" x14ac:dyDescent="0.3">
      <c r="A25" s="8"/>
      <c r="B25" s="8"/>
      <c r="C25" s="65" t="str">
        <f>C23</f>
        <v>Spanien</v>
      </c>
      <c r="D25" s="66"/>
      <c r="E25" s="104"/>
      <c r="F25" s="58"/>
      <c r="G25" s="104"/>
      <c r="H25" s="65" t="str">
        <f>C24</f>
        <v>Chile</v>
      </c>
      <c r="I25" s="66"/>
      <c r="J25" s="8"/>
      <c r="K25" s="111" t="s">
        <v>280</v>
      </c>
      <c r="L25" s="16">
        <f t="shared" si="4"/>
        <v>0</v>
      </c>
      <c r="M25" s="126">
        <f>IF($E25="",0,IF($E25&gt;$G25,3,IF($E25=G25,1,0)))</f>
        <v>0</v>
      </c>
      <c r="N25" s="126"/>
      <c r="O25" s="126">
        <f>IF($G25="",0,IF($E25&gt;$G25,0,IF($E25=$G25,1,3)))</f>
        <v>0</v>
      </c>
      <c r="P25" s="126"/>
      <c r="Q25" s="130">
        <f>E25</f>
        <v>0</v>
      </c>
      <c r="R25" s="130"/>
      <c r="S25" s="130">
        <f>G25</f>
        <v>0</v>
      </c>
      <c r="T25" s="130"/>
      <c r="U25" s="131">
        <f>G25</f>
        <v>0</v>
      </c>
      <c r="V25" s="131"/>
      <c r="W25" s="131">
        <f>E25</f>
        <v>0</v>
      </c>
      <c r="X25" s="131"/>
      <c r="Y25" s="8"/>
      <c r="Z25" s="128">
        <f>O29</f>
        <v>0</v>
      </c>
      <c r="AA25" s="129">
        <f>S29</f>
        <v>0</v>
      </c>
      <c r="AB25" s="132">
        <f>W29</f>
        <v>0</v>
      </c>
      <c r="AC25" s="162">
        <f>AA25-AB25</f>
        <v>0</v>
      </c>
      <c r="AD25" s="31">
        <f>IF(Z25&gt;Z23,-1,0)</f>
        <v>0</v>
      </c>
      <c r="AE25" s="31">
        <f>IF(Z25&gt;Z24,-1,0)</f>
        <v>0</v>
      </c>
      <c r="AF25" s="31">
        <f>IF(Z25&gt;Z26,-1,0)</f>
        <v>0</v>
      </c>
      <c r="AG25" s="133">
        <f>10000-(AJ25*1000+AM25*100+AK25*10)</f>
        <v>10000</v>
      </c>
      <c r="AH25" s="30">
        <f>RANK(AG25,AG23:AG26,1)</f>
        <v>1</v>
      </c>
      <c r="AI25" t="str">
        <f>C24</f>
        <v>Chile</v>
      </c>
      <c r="AJ25">
        <f t="shared" si="5"/>
        <v>0</v>
      </c>
      <c r="AK25">
        <f t="shared" si="6"/>
        <v>0</v>
      </c>
      <c r="AL25">
        <f t="shared" si="7"/>
        <v>0</v>
      </c>
      <c r="AM25">
        <f>AK25-AL25</f>
        <v>0</v>
      </c>
      <c r="AN25" s="135">
        <f>IF(AG23=AG25,IF(E25&gt;G25,AG23-0.1,AG23),AG23)</f>
        <v>10000</v>
      </c>
      <c r="AO25" s="135">
        <f>IF(AG24=AG25,IF(E28&gt;G28,AG24-0.1,AG24),AG24)</f>
        <v>10000</v>
      </c>
      <c r="AP25" s="119"/>
      <c r="AQ25" s="135">
        <f>IF(AG26=AG25,IF(G24&gt;E24,AG26-0.1,AG26),AG26)</f>
        <v>10000</v>
      </c>
      <c r="AR25" s="164">
        <f>AP27</f>
        <v>30000</v>
      </c>
      <c r="AS25" s="30">
        <f>RANK(AR25,AR23:AR26,1)</f>
        <v>1</v>
      </c>
      <c r="AT25" t="str">
        <f t="shared" si="8"/>
        <v>Chile</v>
      </c>
      <c r="AU25">
        <f t="shared" si="9"/>
        <v>0</v>
      </c>
      <c r="AV25">
        <f t="shared" si="10"/>
        <v>0</v>
      </c>
      <c r="AW25">
        <f t="shared" si="11"/>
        <v>0</v>
      </c>
      <c r="AX25" s="8"/>
      <c r="AY25" s="8"/>
      <c r="AZ25" s="8"/>
      <c r="BA25" s="113">
        <v>3</v>
      </c>
      <c r="BB25" s="114" t="e">
        <f>VLOOKUP(3,AS23:AT26,2,FALSE)</f>
        <v>#N/A</v>
      </c>
      <c r="BC25" s="115"/>
      <c r="BD25" s="116" t="e">
        <f>VLOOKUP(3,AS23:AW26,3,FALSE)</f>
        <v>#N/A</v>
      </c>
      <c r="BE25" s="116" t="e">
        <f>VLOOKUP(3,AS23:AW26,4,FALSE)</f>
        <v>#N/A</v>
      </c>
      <c r="BF25" s="11" t="s">
        <v>12</v>
      </c>
      <c r="BG25" s="116" t="e">
        <f>VLOOKUP(3,AS23:AW26,5,FALSE)</f>
        <v>#N/A</v>
      </c>
      <c r="BH25" s="8"/>
      <c r="BI25" s="8"/>
      <c r="BJ25" s="42"/>
      <c r="BK25" s="234" t="s">
        <v>124</v>
      </c>
      <c r="BL25" s="117" t="str">
        <f>IF(G94="","",BB90)</f>
        <v/>
      </c>
      <c r="BM25" s="118"/>
      <c r="BN25" s="104"/>
      <c r="BO25" s="8"/>
      <c r="BP25" s="104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35" t="s">
        <v>328</v>
      </c>
      <c r="CC25" s="8"/>
      <c r="CD25" s="8"/>
      <c r="CE25" s="8"/>
      <c r="CF25" s="8"/>
      <c r="CG25" s="8"/>
      <c r="CH25" s="8"/>
      <c r="CI25" s="8"/>
      <c r="CJ25" s="33" t="s">
        <v>136</v>
      </c>
      <c r="CK25" s="8"/>
      <c r="CL25" s="8"/>
      <c r="CM25" s="8"/>
      <c r="CN25" s="8"/>
      <c r="CO25" s="8"/>
    </row>
    <row r="26" spans="1:93" ht="18.75" customHeight="1" thickBot="1" x14ac:dyDescent="0.3">
      <c r="A26" s="8"/>
      <c r="B26" s="8"/>
      <c r="C26" s="53" t="str">
        <f>H23</f>
        <v>Niederlande</v>
      </c>
      <c r="D26" s="64"/>
      <c r="E26" s="104"/>
      <c r="F26" s="58"/>
      <c r="G26" s="104"/>
      <c r="H26" s="53" t="str">
        <f>H24</f>
        <v>Australien</v>
      </c>
      <c r="I26" s="64"/>
      <c r="J26" s="8"/>
      <c r="K26" s="111" t="s">
        <v>274</v>
      </c>
      <c r="L26" s="16">
        <f t="shared" si="4"/>
        <v>0</v>
      </c>
      <c r="M26" s="126"/>
      <c r="N26" s="126">
        <f>IF($E26="",0,IF($E26&gt;$G26,3,IF($E26=$G26,1,0)))</f>
        <v>0</v>
      </c>
      <c r="O26" s="126"/>
      <c r="P26" s="126">
        <f>IF($G26="",0,IF($E26&gt;$G26,0,IF($E26=$G26,1,3)))</f>
        <v>0</v>
      </c>
      <c r="Q26" s="130"/>
      <c r="R26" s="130">
        <f>E26</f>
        <v>0</v>
      </c>
      <c r="S26" s="130"/>
      <c r="T26" s="130">
        <f>G26</f>
        <v>0</v>
      </c>
      <c r="U26" s="131"/>
      <c r="V26" s="131">
        <f>G26</f>
        <v>0</v>
      </c>
      <c r="W26" s="131"/>
      <c r="X26" s="131">
        <f>E26</f>
        <v>0</v>
      </c>
      <c r="Y26" s="8"/>
      <c r="Z26" s="128">
        <f>P29</f>
        <v>0</v>
      </c>
      <c r="AA26" s="129">
        <f>T29</f>
        <v>0</v>
      </c>
      <c r="AB26" s="132">
        <f>X29</f>
        <v>0</v>
      </c>
      <c r="AC26" s="162">
        <f>AA26-AB26</f>
        <v>0</v>
      </c>
      <c r="AD26" s="31">
        <f>IF(Z26&gt;Z23,-1,0)</f>
        <v>0</v>
      </c>
      <c r="AE26" s="31">
        <f>IF(Z26&gt;Z24,-1,0)</f>
        <v>0</v>
      </c>
      <c r="AF26" s="31">
        <f>IF(Z26&gt;Z25,-1,0)</f>
        <v>0</v>
      </c>
      <c r="AG26" s="133">
        <f>10000-(AJ26*1000+AM26*100+AK26*10)</f>
        <v>10000</v>
      </c>
      <c r="AH26" s="30">
        <f>RANK(AG26,AG23:AG26,1)</f>
        <v>1</v>
      </c>
      <c r="AI26" t="str">
        <f>H24</f>
        <v>Australien</v>
      </c>
      <c r="AJ26">
        <f t="shared" si="5"/>
        <v>0</v>
      </c>
      <c r="AK26">
        <f t="shared" si="6"/>
        <v>0</v>
      </c>
      <c r="AL26">
        <f t="shared" si="7"/>
        <v>0</v>
      </c>
      <c r="AM26">
        <f>AK26-AL26</f>
        <v>0</v>
      </c>
      <c r="AN26" s="135">
        <f>IF(AG23=AG26,IF(E27&gt;G27,AG23-0.1,AG23),AG23)</f>
        <v>10000</v>
      </c>
      <c r="AO26" s="135">
        <f>IF(AG24=AG26,IF(E26&gt;G26,AG24-0.1,AG24),AG24)</f>
        <v>10000</v>
      </c>
      <c r="AP26" s="135">
        <f>IF(AG25=AG26,IF(E24&gt;G24,AG25-0.1,AG25),AG25)</f>
        <v>10000</v>
      </c>
      <c r="AQ26" s="119"/>
      <c r="AR26" s="164">
        <f>AQ27</f>
        <v>30000</v>
      </c>
      <c r="AS26" s="30">
        <f>RANK(AR26,AR23:AR26,1)</f>
        <v>1</v>
      </c>
      <c r="AT26" t="str">
        <f t="shared" si="8"/>
        <v>Australien</v>
      </c>
      <c r="AU26">
        <f t="shared" si="9"/>
        <v>0</v>
      </c>
      <c r="AV26">
        <f t="shared" si="10"/>
        <v>0</v>
      </c>
      <c r="AW26">
        <f t="shared" si="11"/>
        <v>0</v>
      </c>
      <c r="AX26" s="8"/>
      <c r="AY26" s="8"/>
      <c r="AZ26" s="8"/>
      <c r="BA26" s="113">
        <v>4</v>
      </c>
      <c r="BB26" s="114" t="e">
        <f>VLOOKUP(4,AS23:AT26,2,FALSE)</f>
        <v>#N/A</v>
      </c>
      <c r="BC26" s="115"/>
      <c r="BD26" s="116" t="e">
        <f>VLOOKUP(4,AS23:AW26,3,FALSE)</f>
        <v>#N/A</v>
      </c>
      <c r="BE26" s="116" t="e">
        <f>VLOOKUP(4,AS23:AW26,4,FALSE)</f>
        <v>#N/A</v>
      </c>
      <c r="BF26" s="11" t="s">
        <v>12</v>
      </c>
      <c r="BG26" s="116" t="e">
        <f>VLOOKUP(4,AS23:AW26,5,FALSE)</f>
        <v>#N/A</v>
      </c>
      <c r="BH26" s="8"/>
      <c r="BI26" s="8"/>
      <c r="BJ26" s="42"/>
      <c r="BK26" s="112" t="s">
        <v>317</v>
      </c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303" t="str">
        <f>IF(CE24="","",IF(CI23=CC23,CC24,CC23))</f>
        <v/>
      </c>
      <c r="CJ26" s="304"/>
      <c r="CK26" s="304"/>
      <c r="CL26" s="304"/>
      <c r="CM26" s="304"/>
      <c r="CN26" s="305"/>
      <c r="CO26" s="8"/>
    </row>
    <row r="27" spans="1:93" ht="18.75" customHeight="1" thickBot="1" x14ac:dyDescent="0.3">
      <c r="A27" s="8"/>
      <c r="B27" s="8"/>
      <c r="C27" s="65" t="str">
        <f>C23</f>
        <v>Spanien</v>
      </c>
      <c r="D27" s="66"/>
      <c r="E27" s="104"/>
      <c r="F27" s="58"/>
      <c r="G27" s="104"/>
      <c r="H27" s="65" t="str">
        <f>H24</f>
        <v>Australien</v>
      </c>
      <c r="I27" s="66"/>
      <c r="J27" s="8"/>
      <c r="K27" s="111" t="s">
        <v>275</v>
      </c>
      <c r="L27" s="16">
        <f t="shared" si="4"/>
        <v>0</v>
      </c>
      <c r="M27" s="126">
        <f>IF($E27="",0,IF($E27&gt;$G27,3,IF($E27=G27,1,0)))</f>
        <v>0</v>
      </c>
      <c r="N27" s="126"/>
      <c r="O27" s="126"/>
      <c r="P27" s="126">
        <f>IF($G27="",0,IF($E27&gt;$G27,0,IF($E27=$G27,1,3)))</f>
        <v>0</v>
      </c>
      <c r="Q27" s="130">
        <f>E27</f>
        <v>0</v>
      </c>
      <c r="R27" s="130"/>
      <c r="S27" s="130"/>
      <c r="T27" s="130">
        <f>G27</f>
        <v>0</v>
      </c>
      <c r="U27" s="131">
        <f>G27</f>
        <v>0</v>
      </c>
      <c r="V27" s="131"/>
      <c r="W27" s="131"/>
      <c r="X27" s="131">
        <f>E27</f>
        <v>0</v>
      </c>
      <c r="Y27" s="8"/>
      <c r="AG27" s="133"/>
      <c r="AH27" s="168"/>
      <c r="AI27" s="168"/>
      <c r="AJ27" s="168"/>
      <c r="AK27" s="168"/>
      <c r="AL27" s="168"/>
      <c r="AM27" s="168"/>
      <c r="AN27" s="166">
        <f>SUM(AN23:AN26)</f>
        <v>30000</v>
      </c>
      <c r="AO27" s="167">
        <f>SUM(AO23:AO26)</f>
        <v>30000</v>
      </c>
      <c r="AP27" s="167">
        <f>SUM(AP23:AP26)</f>
        <v>30000</v>
      </c>
      <c r="AQ27" s="167">
        <f>SUM(AQ23:AQ26)</f>
        <v>30000</v>
      </c>
      <c r="AR27" s="165"/>
      <c r="AS27" s="34"/>
      <c r="AT27" s="34"/>
      <c r="AX27" s="8"/>
      <c r="AY27" s="8"/>
      <c r="AZ27" s="8"/>
      <c r="BA27" s="32"/>
      <c r="BB27" s="8"/>
      <c r="BC27" s="8"/>
      <c r="BD27" s="8"/>
      <c r="BE27" s="8"/>
      <c r="BF27" s="8"/>
      <c r="BG27" s="8"/>
      <c r="BH27" s="8"/>
      <c r="BI27" s="8"/>
      <c r="BJ27" s="42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3" t="s">
        <v>131</v>
      </c>
      <c r="CE27" s="8"/>
      <c r="CF27" s="8"/>
      <c r="CG27" s="12" t="s">
        <v>26</v>
      </c>
      <c r="CH27" s="8"/>
      <c r="CI27" s="306"/>
      <c r="CJ27" s="307"/>
      <c r="CK27" s="307"/>
      <c r="CL27" s="307"/>
      <c r="CM27" s="307"/>
      <c r="CN27" s="308"/>
      <c r="CO27" s="8"/>
    </row>
    <row r="28" spans="1:93" ht="18.75" customHeight="1" thickBot="1" x14ac:dyDescent="0.3">
      <c r="A28" s="8"/>
      <c r="B28" s="8"/>
      <c r="C28" s="53" t="str">
        <f>H23</f>
        <v>Niederlande</v>
      </c>
      <c r="D28" s="64"/>
      <c r="E28" s="104"/>
      <c r="F28" s="58"/>
      <c r="G28" s="104"/>
      <c r="H28" s="53" t="str">
        <f>C24</f>
        <v>Chile</v>
      </c>
      <c r="I28" s="64"/>
      <c r="J28" s="8"/>
      <c r="K28" s="111" t="str">
        <f>K27</f>
        <v>Montag, 23. Juni / 18:00</v>
      </c>
      <c r="L28" s="16">
        <f t="shared" si="4"/>
        <v>0</v>
      </c>
      <c r="M28" s="126"/>
      <c r="N28" s="126">
        <f>IF($E28="",0,IF($E28&gt;$G28,3,IF($E28=$G28,1,0)))</f>
        <v>0</v>
      </c>
      <c r="O28" s="126">
        <f>IF($G28="",0,IF($E28&gt;$G28,0,IF($E28=$G28,1,3)))</f>
        <v>0</v>
      </c>
      <c r="P28" s="126"/>
      <c r="Q28" s="130"/>
      <c r="R28" s="130">
        <f>E28</f>
        <v>0</v>
      </c>
      <c r="S28" s="130">
        <f>G28</f>
        <v>0</v>
      </c>
      <c r="T28" s="130"/>
      <c r="U28" s="131"/>
      <c r="V28" s="131">
        <f>G28</f>
        <v>0</v>
      </c>
      <c r="W28" s="131">
        <f>E28</f>
        <v>0</v>
      </c>
      <c r="X28" s="131"/>
      <c r="Y28" s="8"/>
      <c r="Z28" s="133" t="s">
        <v>30</v>
      </c>
      <c r="AA28" s="133"/>
      <c r="AB28" s="133"/>
      <c r="AC28" s="133"/>
      <c r="AD28" s="133"/>
      <c r="AE28" s="133"/>
      <c r="AF28" s="133"/>
      <c r="AG28" s="133" t="b">
        <f>OR(AG23=AG24,AG23=AG25,AG23=AG26,AG24=AG25,AG24=AG26,AG25=AG26)</f>
        <v>1</v>
      </c>
      <c r="AH28" s="168"/>
      <c r="AI28" s="168"/>
      <c r="AJ28" s="168"/>
      <c r="AK28" s="168"/>
      <c r="AL28" s="168"/>
      <c r="AM28" s="168"/>
      <c r="AN28" s="133"/>
      <c r="AO28" s="133" t="s">
        <v>34</v>
      </c>
      <c r="AP28" s="133"/>
      <c r="AQ28" s="133"/>
      <c r="AR28" s="133" t="b">
        <f>OR(AR23=AR24,AR23=AR25,AR23=AR26,AR24=AR25,AR24=AR26,AR25=AR26)</f>
        <v>1</v>
      </c>
      <c r="AX28" s="8"/>
      <c r="AY28" s="8"/>
      <c r="AZ28" s="8"/>
      <c r="BA28" s="32"/>
      <c r="BB28" s="8"/>
      <c r="BC28" s="8"/>
      <c r="BD28" s="8"/>
      <c r="BE28" s="8"/>
      <c r="BF28" s="8"/>
      <c r="BG28" s="8"/>
      <c r="BH28" s="8"/>
      <c r="BI28" s="8"/>
      <c r="BJ28" s="42"/>
      <c r="BK28" s="82" t="s">
        <v>20</v>
      </c>
      <c r="BL28" s="117" t="str">
        <f>IF(G28="","",BB23)</f>
        <v/>
      </c>
      <c r="BM28" s="118"/>
      <c r="BN28" s="104"/>
      <c r="BO28" s="11"/>
      <c r="BP28" s="104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33" t="s">
        <v>264</v>
      </c>
      <c r="CK28" s="8"/>
      <c r="CL28" s="8"/>
      <c r="CM28" s="8"/>
      <c r="CN28" s="8"/>
      <c r="CO28" s="8"/>
    </row>
    <row r="29" spans="1:93" ht="18.75" customHeight="1" thickBot="1" x14ac:dyDescent="0.25">
      <c r="A29" s="8"/>
      <c r="B29" s="8"/>
      <c r="C29" s="32" t="str">
        <f>IF(G28="","",IF(AR28=TRUE,"Achtung: Fehler in Tabelle!",""))</f>
        <v/>
      </c>
      <c r="D29" s="8"/>
      <c r="E29" s="9"/>
      <c r="F29" s="8"/>
      <c r="G29" s="9"/>
      <c r="H29" s="8"/>
      <c r="I29" s="8"/>
      <c r="J29" s="8"/>
      <c r="K29" s="62"/>
      <c r="L29" s="8"/>
      <c r="M29" s="10">
        <f t="shared" ref="M29:X29" si="12">SUM(M23:M28)</f>
        <v>0</v>
      </c>
      <c r="N29" s="10">
        <f t="shared" si="12"/>
        <v>0</v>
      </c>
      <c r="O29" s="10">
        <f t="shared" si="12"/>
        <v>0</v>
      </c>
      <c r="P29" s="10">
        <f t="shared" si="12"/>
        <v>0</v>
      </c>
      <c r="Q29" s="10">
        <f t="shared" si="12"/>
        <v>0</v>
      </c>
      <c r="R29" s="10">
        <f t="shared" si="12"/>
        <v>0</v>
      </c>
      <c r="S29" s="10">
        <f t="shared" si="12"/>
        <v>0</v>
      </c>
      <c r="T29" s="10">
        <f t="shared" si="12"/>
        <v>0</v>
      </c>
      <c r="U29" s="10">
        <f t="shared" si="12"/>
        <v>0</v>
      </c>
      <c r="V29" s="10">
        <f t="shared" si="12"/>
        <v>0</v>
      </c>
      <c r="W29" s="10">
        <f t="shared" si="12"/>
        <v>0</v>
      </c>
      <c r="X29" s="10">
        <f t="shared" si="12"/>
        <v>0</v>
      </c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42"/>
      <c r="BK29" s="5" t="s">
        <v>125</v>
      </c>
      <c r="BL29" s="117" t="str">
        <f>IF(G17="","",BB13)</f>
        <v/>
      </c>
      <c r="BM29" s="118"/>
      <c r="BN29" s="104"/>
      <c r="BO29" s="8"/>
      <c r="BP29" s="104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47" t="s">
        <v>134</v>
      </c>
      <c r="CC29" s="117" t="str">
        <f>IF(BZ19="","",IF(CC23=BX19,BX18,BX19))</f>
        <v/>
      </c>
      <c r="CD29" s="118"/>
      <c r="CE29" s="104"/>
      <c r="CF29" s="8"/>
      <c r="CG29" s="104"/>
      <c r="CH29" s="8"/>
      <c r="CI29" s="309" t="str">
        <f>IF(CE30="","",IF(CG29="",IF(CE29&gt;CE30,CC29,CC30),IF(CG29&gt;CG30,CC29,CC30)))</f>
        <v/>
      </c>
      <c r="CJ29" s="310"/>
      <c r="CK29" s="310"/>
      <c r="CL29" s="310"/>
      <c r="CM29" s="310"/>
      <c r="CN29" s="311"/>
      <c r="CO29" s="8"/>
    </row>
    <row r="30" spans="1:93" ht="18.75" customHeight="1" thickBot="1" x14ac:dyDescent="0.3">
      <c r="A30" s="8"/>
      <c r="B30" s="8"/>
      <c r="C30" s="8"/>
      <c r="D30" s="8"/>
      <c r="E30" s="9"/>
      <c r="F30" s="8"/>
      <c r="G30" s="9"/>
      <c r="H30" s="8"/>
      <c r="I30" s="8"/>
      <c r="J30" s="8"/>
      <c r="K30" s="62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42"/>
      <c r="BK30" s="112" t="s">
        <v>318</v>
      </c>
      <c r="BL30" s="8"/>
      <c r="BM30" s="8"/>
      <c r="BN30" s="8"/>
      <c r="BO30" s="8"/>
      <c r="BP30" s="8"/>
      <c r="BQ30" s="8"/>
      <c r="BR30" s="47">
        <v>52</v>
      </c>
      <c r="BS30" s="117" t="str">
        <f>IF(BN29="","",IF(BP28="",IF(BN28&gt;BN29,BL28,BL29),IF(BP28&gt;BP29,BL28,BL29)))</f>
        <v/>
      </c>
      <c r="BT30" s="118"/>
      <c r="BU30" s="104"/>
      <c r="BV30" s="11"/>
      <c r="BW30" s="104"/>
      <c r="BX30" s="8"/>
      <c r="BY30" s="8"/>
      <c r="BZ30" s="8"/>
      <c r="CA30" s="8"/>
      <c r="CB30" s="47" t="s">
        <v>135</v>
      </c>
      <c r="CC30" s="117" t="str">
        <f>IF(BZ35="","",IF(CC24=BX34,BX35,BX34))</f>
        <v/>
      </c>
      <c r="CD30" s="118"/>
      <c r="CE30" s="104"/>
      <c r="CF30" s="8"/>
      <c r="CG30" s="104"/>
      <c r="CH30" s="8"/>
      <c r="CI30" s="312"/>
      <c r="CJ30" s="313"/>
      <c r="CK30" s="313"/>
      <c r="CL30" s="313"/>
      <c r="CM30" s="313"/>
      <c r="CN30" s="314"/>
      <c r="CO30" s="8"/>
    </row>
    <row r="31" spans="1:93" ht="18.75" customHeight="1" thickBot="1" x14ac:dyDescent="0.3">
      <c r="A31" s="8"/>
      <c r="B31" s="8"/>
      <c r="C31" s="8"/>
      <c r="D31" s="8"/>
      <c r="E31" s="9"/>
      <c r="F31" s="8"/>
      <c r="G31" s="9"/>
      <c r="H31" s="8"/>
      <c r="I31" s="8"/>
      <c r="J31" s="8"/>
      <c r="K31" s="62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42"/>
      <c r="BK31" s="8"/>
      <c r="BL31" s="8"/>
      <c r="BM31" s="8"/>
      <c r="BN31" s="8"/>
      <c r="BO31" s="8"/>
      <c r="BP31" s="8"/>
      <c r="BQ31" s="8"/>
      <c r="BR31" s="47">
        <v>51</v>
      </c>
      <c r="BS31" s="117" t="str">
        <f>IF(BN33="","",IF(BP32="",IF(BN32&gt;BN33,BL32,BL33),IF(BP32&gt;BP33,BL32,BL33)))</f>
        <v/>
      </c>
      <c r="BT31" s="118"/>
      <c r="BU31" s="104"/>
      <c r="BV31" s="8"/>
      <c r="BW31" s="104"/>
      <c r="BX31" s="8"/>
      <c r="BY31" s="8"/>
      <c r="BZ31" s="8"/>
      <c r="CA31" s="8"/>
      <c r="CB31" s="35" t="s">
        <v>329</v>
      </c>
      <c r="CC31" s="8"/>
      <c r="CD31" s="8"/>
      <c r="CE31" s="8"/>
      <c r="CF31" s="8"/>
      <c r="CG31" s="8"/>
      <c r="CH31" s="8"/>
      <c r="CI31" s="8"/>
      <c r="CJ31" s="33" t="s">
        <v>138</v>
      </c>
      <c r="CK31" s="8"/>
      <c r="CL31" s="8"/>
      <c r="CM31" s="8"/>
      <c r="CN31" s="8"/>
      <c r="CO31" s="8"/>
    </row>
    <row r="32" spans="1:93" ht="18.75" customHeight="1" thickBot="1" x14ac:dyDescent="0.3">
      <c r="A32" s="8"/>
      <c r="B32" s="8"/>
      <c r="C32" s="33" t="s">
        <v>73</v>
      </c>
      <c r="D32" s="8"/>
      <c r="E32" s="9"/>
      <c r="F32" s="8"/>
      <c r="G32" s="9"/>
      <c r="H32" s="8"/>
      <c r="I32" s="8"/>
      <c r="J32" s="8"/>
      <c r="K32" s="62"/>
      <c r="L32" s="8"/>
      <c r="M32" s="8" t="s">
        <v>4</v>
      </c>
      <c r="N32" s="8"/>
      <c r="O32" s="8"/>
      <c r="P32" s="8"/>
      <c r="Q32" s="8" t="s">
        <v>6</v>
      </c>
      <c r="R32" s="8"/>
      <c r="S32" s="8"/>
      <c r="T32" s="8"/>
      <c r="U32" s="8" t="s">
        <v>7</v>
      </c>
      <c r="V32" s="8"/>
      <c r="W32" s="8"/>
      <c r="X32" s="8"/>
      <c r="Y32" s="8"/>
      <c r="Z32" s="8" t="s">
        <v>4</v>
      </c>
      <c r="AA32" s="8" t="s">
        <v>5</v>
      </c>
      <c r="AB32" s="8"/>
      <c r="AC32" s="8"/>
      <c r="AD32" s="16" t="s">
        <v>9</v>
      </c>
      <c r="AE32" s="8"/>
      <c r="AF32" s="8"/>
      <c r="AG32" s="8"/>
      <c r="AH32" s="35" t="s">
        <v>32</v>
      </c>
      <c r="AI32" s="8"/>
      <c r="AJ32" s="8"/>
      <c r="AK32" s="8"/>
      <c r="AL32" s="8"/>
      <c r="AM32" s="8"/>
      <c r="AN32" s="16" t="s">
        <v>35</v>
      </c>
      <c r="AO32" s="8"/>
      <c r="AP32" s="8"/>
      <c r="AQ32" s="8"/>
      <c r="AR32" s="8"/>
      <c r="AS32" s="35" t="s">
        <v>33</v>
      </c>
      <c r="AT32" s="8"/>
      <c r="AU32" s="8"/>
      <c r="AV32" s="8"/>
      <c r="AW32" s="8"/>
      <c r="AX32" s="8"/>
      <c r="AY32" s="8"/>
      <c r="AZ32" s="8"/>
      <c r="BA32" s="8"/>
      <c r="BB32" s="37" t="s">
        <v>10</v>
      </c>
      <c r="BC32" s="8"/>
      <c r="BD32" s="10" t="s">
        <v>4</v>
      </c>
      <c r="BE32" s="8"/>
      <c r="BF32" s="12" t="s">
        <v>5</v>
      </c>
      <c r="BG32" s="8"/>
      <c r="BH32" s="8"/>
      <c r="BI32" s="8"/>
      <c r="BJ32" s="42"/>
      <c r="BK32" s="55" t="s">
        <v>24</v>
      </c>
      <c r="BL32" s="117" t="str">
        <f>IF(G50="","",BB45)</f>
        <v/>
      </c>
      <c r="BM32" s="118"/>
      <c r="BN32" s="104"/>
      <c r="BO32" s="11"/>
      <c r="BP32" s="104"/>
      <c r="BQ32" s="8"/>
      <c r="BR32" s="35" t="s">
        <v>324</v>
      </c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289" t="str">
        <f>IF(CE30="","",IF(CI29=CC29,CC30,CC29))</f>
        <v/>
      </c>
      <c r="CJ32" s="290"/>
      <c r="CK32" s="290"/>
      <c r="CL32" s="290"/>
      <c r="CM32" s="290"/>
      <c r="CN32" s="291"/>
      <c r="CO32" s="8"/>
    </row>
    <row r="33" spans="1:93" ht="18.75" customHeight="1" thickBot="1" x14ac:dyDescent="0.25">
      <c r="A33" s="8"/>
      <c r="B33" s="8"/>
      <c r="C33" s="8"/>
      <c r="D33" s="8"/>
      <c r="E33" s="9"/>
      <c r="F33" s="8"/>
      <c r="G33" s="9"/>
      <c r="H33" s="8"/>
      <c r="I33" s="8"/>
      <c r="J33" s="8"/>
      <c r="K33" s="62"/>
      <c r="L33" s="8"/>
      <c r="M33" s="8" t="s">
        <v>0</v>
      </c>
      <c r="N33" s="8" t="s">
        <v>1</v>
      </c>
      <c r="O33" s="8" t="s">
        <v>2</v>
      </c>
      <c r="P33" s="8" t="s">
        <v>3</v>
      </c>
      <c r="Q33" s="8" t="s">
        <v>0</v>
      </c>
      <c r="R33" s="8" t="s">
        <v>1</v>
      </c>
      <c r="S33" s="8" t="s">
        <v>2</v>
      </c>
      <c r="T33" s="8" t="s">
        <v>3</v>
      </c>
      <c r="U33" s="8" t="s">
        <v>0</v>
      </c>
      <c r="V33" s="8" t="s">
        <v>1</v>
      </c>
      <c r="W33" s="8" t="s">
        <v>2</v>
      </c>
      <c r="X33" s="8" t="s">
        <v>3</v>
      </c>
      <c r="Y33" s="8"/>
      <c r="Z33" s="8" t="s">
        <v>8</v>
      </c>
      <c r="AA33" s="8"/>
      <c r="AB33" s="8"/>
      <c r="AC33" s="8"/>
      <c r="AD33" s="16"/>
      <c r="AE33" s="8"/>
      <c r="AF33" s="8"/>
      <c r="AG33" s="8"/>
      <c r="AH33" s="35" t="s">
        <v>31</v>
      </c>
      <c r="AI33" s="8"/>
      <c r="AJ33" s="8"/>
      <c r="AK33" s="8"/>
      <c r="AL33" s="8"/>
      <c r="AM33" s="8"/>
      <c r="AN33" s="8" t="str">
        <f>AI34</f>
        <v>Kolumbien</v>
      </c>
      <c r="AO33" s="8" t="str">
        <f>AI35</f>
        <v>Griechenland</v>
      </c>
      <c r="AP33" s="8" t="str">
        <f>AI36</f>
        <v>Elfenbeinküste</v>
      </c>
      <c r="AQ33" s="8" t="str">
        <f>AI37</f>
        <v>Japan</v>
      </c>
      <c r="AR33" s="8"/>
      <c r="AS33" s="35" t="s">
        <v>31</v>
      </c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42"/>
      <c r="BK33" s="25" t="s">
        <v>23</v>
      </c>
      <c r="BL33" s="117" t="str">
        <f>IF(G39="","",BB35)</f>
        <v/>
      </c>
      <c r="BM33" s="118"/>
      <c r="BN33" s="104"/>
      <c r="BO33" s="8"/>
      <c r="BP33" s="104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292"/>
      <c r="CJ33" s="293"/>
      <c r="CK33" s="293"/>
      <c r="CL33" s="293"/>
      <c r="CM33" s="293"/>
      <c r="CN33" s="294"/>
      <c r="CO33" s="8"/>
    </row>
    <row r="34" spans="1:93" ht="18.75" customHeight="1" thickBot="1" x14ac:dyDescent="0.3">
      <c r="A34" s="8"/>
      <c r="B34" s="8"/>
      <c r="C34" s="20" t="s">
        <v>276</v>
      </c>
      <c r="D34" s="39"/>
      <c r="E34" s="104"/>
      <c r="F34" s="58"/>
      <c r="G34" s="104"/>
      <c r="H34" s="20" t="s">
        <v>39</v>
      </c>
      <c r="I34" s="39"/>
      <c r="J34" s="8"/>
      <c r="K34" s="111" t="s">
        <v>277</v>
      </c>
      <c r="L34" s="16">
        <f t="shared" ref="L34:L39" si="13">IF(E34-G34&gt;0,1,IF(G34=E34,0,-1))</f>
        <v>0</v>
      </c>
      <c r="M34" s="126">
        <f>IF($E34="",0,IF($E34&gt;$G34,3,IF($E34=G34,1,0)))</f>
        <v>0</v>
      </c>
      <c r="N34" s="126">
        <f>IF($G34="",0,IF($E34&gt;$G34,0,IF($E34=G34,1,3)))</f>
        <v>0</v>
      </c>
      <c r="O34" s="127"/>
      <c r="P34" s="127"/>
      <c r="Q34" s="130">
        <f>E34</f>
        <v>0</v>
      </c>
      <c r="R34" s="130">
        <f>G34</f>
        <v>0</v>
      </c>
      <c r="S34" s="130"/>
      <c r="T34" s="130"/>
      <c r="U34" s="131">
        <f>G34</f>
        <v>0</v>
      </c>
      <c r="V34" s="131">
        <f>E34</f>
        <v>0</v>
      </c>
      <c r="W34" s="131"/>
      <c r="X34" s="131"/>
      <c r="Y34" s="8"/>
      <c r="Z34" s="128">
        <f>M40</f>
        <v>0</v>
      </c>
      <c r="AA34" s="129">
        <f>Q40</f>
        <v>0</v>
      </c>
      <c r="AB34" s="132">
        <f>U40</f>
        <v>0</v>
      </c>
      <c r="AC34" s="162">
        <f>AA34-AB34</f>
        <v>0</v>
      </c>
      <c r="AD34" s="31">
        <f>IF(Z34&gt;Z35,-1,0)</f>
        <v>0</v>
      </c>
      <c r="AE34" s="31">
        <f>IF(Z34&gt;Z36,-1,0)</f>
        <v>0</v>
      </c>
      <c r="AF34" s="31">
        <f>IF(Z34&gt;Z37,-1,0)</f>
        <v>0</v>
      </c>
      <c r="AG34" s="133">
        <f>10000-(AJ34*1000+AM34*100+AK34*10)</f>
        <v>10000</v>
      </c>
      <c r="AH34" s="30">
        <f>RANK(AG34,AG34:AG37,1)</f>
        <v>1</v>
      </c>
      <c r="AI34" t="str">
        <f>C34</f>
        <v>Kolumbien</v>
      </c>
      <c r="AJ34">
        <f t="shared" ref="AJ34:AJ37" si="14">Z34</f>
        <v>0</v>
      </c>
      <c r="AK34">
        <f t="shared" ref="AK34:AK37" si="15">AA34</f>
        <v>0</v>
      </c>
      <c r="AL34">
        <f t="shared" ref="AL34:AL37" si="16">AB34</f>
        <v>0</v>
      </c>
      <c r="AM34">
        <f>AK34-AL34</f>
        <v>0</v>
      </c>
      <c r="AN34" s="119"/>
      <c r="AO34" s="135">
        <f>IF(AG35=AG34,IF(G34&gt;E34,AG35-0.1,AG35),AG35)</f>
        <v>10000</v>
      </c>
      <c r="AP34" s="135">
        <f>IF(AG36=AG34,IF(G36&gt;E36,AG36-0.1,AG36),AG36)</f>
        <v>10000</v>
      </c>
      <c r="AQ34" s="135">
        <f>IF(AG37=AG34,IF(G38&gt;E38,AG37-0.1,AG37),AG37)</f>
        <v>10000</v>
      </c>
      <c r="AR34" s="163">
        <f>AN38</f>
        <v>30000</v>
      </c>
      <c r="AS34" s="30">
        <f>RANK(AR34,AR34:AR37,1)</f>
        <v>1</v>
      </c>
      <c r="AT34" t="str">
        <f t="shared" ref="AT34:AT37" si="17">AI34</f>
        <v>Kolumbien</v>
      </c>
      <c r="AU34">
        <f t="shared" ref="AU34:AU37" si="18">AJ34</f>
        <v>0</v>
      </c>
      <c r="AV34">
        <f t="shared" ref="AV34:AV37" si="19">AK34</f>
        <v>0</v>
      </c>
      <c r="AW34">
        <f t="shared" ref="AW34:AW37" si="20">AL34</f>
        <v>0</v>
      </c>
      <c r="AX34" s="8"/>
      <c r="AY34" s="8"/>
      <c r="AZ34" s="8"/>
      <c r="BA34" s="19">
        <v>1</v>
      </c>
      <c r="BB34" s="20" t="str">
        <f>VLOOKUP(1,AS34:AT37,2,FALSE)</f>
        <v>Kolumbien</v>
      </c>
      <c r="BC34" s="18"/>
      <c r="BD34" s="21">
        <f>VLOOKUP(1,AS34:AW37,3,FALSE)</f>
        <v>0</v>
      </c>
      <c r="BE34" s="22">
        <f>VLOOKUP(1,AS34:AW37,4,FALSE)</f>
        <v>0</v>
      </c>
      <c r="BF34" s="11" t="s">
        <v>12</v>
      </c>
      <c r="BG34" s="22">
        <f>VLOOKUP(1,AS34:AW37,5,FALSE)</f>
        <v>0</v>
      </c>
      <c r="BH34" s="27" t="s">
        <v>22</v>
      </c>
      <c r="BI34" s="8"/>
      <c r="BJ34" s="42"/>
      <c r="BK34" s="112" t="s">
        <v>319</v>
      </c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47">
        <v>59</v>
      </c>
      <c r="BX34" s="117" t="str">
        <f>IF(BU31="","",IF(BW30="",IF(BU30&gt;BU31,BS30,BS31),IF(BW30&gt;BW31,BS30,BS31)))</f>
        <v/>
      </c>
      <c r="BY34" s="118"/>
      <c r="BZ34" s="104"/>
      <c r="CA34" s="8"/>
      <c r="CB34" s="104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</row>
    <row r="35" spans="1:93" ht="18.75" customHeight="1" thickBot="1" x14ac:dyDescent="0.3">
      <c r="A35" s="8"/>
      <c r="B35" s="8"/>
      <c r="C35" s="14" t="s">
        <v>107</v>
      </c>
      <c r="D35" s="40"/>
      <c r="E35" s="104"/>
      <c r="F35" s="58"/>
      <c r="G35" s="104"/>
      <c r="H35" s="14" t="s">
        <v>94</v>
      </c>
      <c r="I35" s="40"/>
      <c r="J35" s="8"/>
      <c r="K35" s="111" t="s">
        <v>285</v>
      </c>
      <c r="L35" s="16">
        <f t="shared" si="13"/>
        <v>0</v>
      </c>
      <c r="M35" s="126"/>
      <c r="N35" s="126"/>
      <c r="O35" s="126">
        <f>IF($E35="",0,IF($E35&gt;$G35,3,IF($E35=$G35,1,0)))</f>
        <v>0</v>
      </c>
      <c r="P35" s="126">
        <f>IF($G35="",0,IF($E35&gt;$G35,0,IF($E35=$G35,1,3)))</f>
        <v>0</v>
      </c>
      <c r="Q35" s="130"/>
      <c r="R35" s="130"/>
      <c r="S35" s="130">
        <f>E35</f>
        <v>0</v>
      </c>
      <c r="T35" s="130">
        <f>G35</f>
        <v>0</v>
      </c>
      <c r="U35" s="131"/>
      <c r="V35" s="131"/>
      <c r="W35" s="131">
        <f>G35</f>
        <v>0</v>
      </c>
      <c r="X35" s="131">
        <f>E35</f>
        <v>0</v>
      </c>
      <c r="Y35" s="8"/>
      <c r="Z35" s="128">
        <f>N40</f>
        <v>0</v>
      </c>
      <c r="AA35" s="129">
        <f>R40</f>
        <v>0</v>
      </c>
      <c r="AB35" s="132">
        <f>V40</f>
        <v>0</v>
      </c>
      <c r="AC35" s="162">
        <f>AA35-AB35</f>
        <v>0</v>
      </c>
      <c r="AD35" s="31">
        <f>IF(Z35&gt;Z34,-1,0)</f>
        <v>0</v>
      </c>
      <c r="AE35" s="31">
        <f>IF(Z35&gt;Z36,-1,0)</f>
        <v>0</v>
      </c>
      <c r="AF35" s="31">
        <f>IF(Z35&gt;Z37,-1,0)</f>
        <v>0</v>
      </c>
      <c r="AG35" s="133">
        <f>10000-(AJ35*1000+AM35*100+AK35*10)</f>
        <v>10000</v>
      </c>
      <c r="AH35" s="30">
        <f>RANK(AG35,AG34:AG37,1)</f>
        <v>1</v>
      </c>
      <c r="AI35" t="str">
        <f>H34</f>
        <v>Griechenland</v>
      </c>
      <c r="AJ35">
        <f t="shared" si="14"/>
        <v>0</v>
      </c>
      <c r="AK35">
        <f t="shared" si="15"/>
        <v>0</v>
      </c>
      <c r="AL35">
        <f t="shared" si="16"/>
        <v>0</v>
      </c>
      <c r="AM35">
        <f>AK35-AL35</f>
        <v>0</v>
      </c>
      <c r="AN35" s="135">
        <f>IF(AG34=AG35,IF(E34&gt;G34,AG34-0.1,AG34),AG34)</f>
        <v>10000</v>
      </c>
      <c r="AO35" s="119"/>
      <c r="AP35" s="135">
        <f>IF(AG36=AG35,IF(G39&gt;E39,AG36-0.1,AG36),AG36)</f>
        <v>10000</v>
      </c>
      <c r="AQ35" s="135">
        <f>IF(AG37=AG35,IF(G37&gt;E37,AG37-0.1,AG37),AG37)</f>
        <v>10000</v>
      </c>
      <c r="AR35" s="164">
        <f>AO38</f>
        <v>30000</v>
      </c>
      <c r="AS35" s="30">
        <f>RANK(AR35,AR34:AR37,1)</f>
        <v>1</v>
      </c>
      <c r="AT35" t="str">
        <f t="shared" si="17"/>
        <v>Griechenland</v>
      </c>
      <c r="AU35">
        <f t="shared" si="18"/>
        <v>0</v>
      </c>
      <c r="AV35">
        <f t="shared" si="19"/>
        <v>0</v>
      </c>
      <c r="AW35">
        <f t="shared" si="20"/>
        <v>0</v>
      </c>
      <c r="AX35" s="8"/>
      <c r="AY35" s="8"/>
      <c r="AZ35" s="8"/>
      <c r="BA35" s="23">
        <v>2</v>
      </c>
      <c r="BB35" s="14" t="e">
        <f>VLOOKUP(2,AS34:AT37,2,FALSE)</f>
        <v>#N/A</v>
      </c>
      <c r="BC35" s="15"/>
      <c r="BD35" s="24" t="e">
        <f>VLOOKUP(2,AS34:AW37,3,FALSE)</f>
        <v>#N/A</v>
      </c>
      <c r="BE35" s="25" t="e">
        <f>VLOOKUP(2,AS34:AW37,4,FALSE)</f>
        <v>#N/A</v>
      </c>
      <c r="BF35" s="11" t="s">
        <v>12</v>
      </c>
      <c r="BG35" s="25" t="e">
        <f>VLOOKUP(2,AS34:AW37,5,FALSE)</f>
        <v>#N/A</v>
      </c>
      <c r="BH35" s="26" t="s">
        <v>23</v>
      </c>
      <c r="BI35" s="8"/>
      <c r="BJ35" s="42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47">
        <v>60</v>
      </c>
      <c r="BX35" s="117" t="str">
        <f>IF(BU39="","",IF(BW38="",IF(BU38&gt;BU39,BS38,BS39),IF(BW38&gt;BW39,BS38,BS39)))</f>
        <v/>
      </c>
      <c r="BY35" s="118"/>
      <c r="BZ35" s="104"/>
      <c r="CA35" s="8"/>
      <c r="CB35" s="104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</row>
    <row r="36" spans="1:93" ht="18.75" customHeight="1" thickBot="1" x14ac:dyDescent="0.3">
      <c r="A36" s="8"/>
      <c r="B36" s="8"/>
      <c r="C36" s="20" t="str">
        <f>C34</f>
        <v>Kolumbien</v>
      </c>
      <c r="D36" s="39"/>
      <c r="E36" s="104"/>
      <c r="F36" s="58"/>
      <c r="G36" s="104"/>
      <c r="H36" s="20" t="str">
        <f>C35</f>
        <v>Elfenbeinküste</v>
      </c>
      <c r="I36" s="39"/>
      <c r="J36" s="8"/>
      <c r="K36" s="111" t="s">
        <v>279</v>
      </c>
      <c r="L36" s="16">
        <f t="shared" si="13"/>
        <v>0</v>
      </c>
      <c r="M36" s="126">
        <f>IF($E36="",0,IF($E36&gt;$G36,3,IF($E36=G36,1,0)))</f>
        <v>0</v>
      </c>
      <c r="N36" s="126"/>
      <c r="O36" s="126">
        <f>IF($G36="",0,IF($E36&gt;$G36,0,IF($E36=$G36,1,3)))</f>
        <v>0</v>
      </c>
      <c r="P36" s="126"/>
      <c r="Q36" s="130">
        <f>E36</f>
        <v>0</v>
      </c>
      <c r="R36" s="130"/>
      <c r="S36" s="130">
        <f>G36</f>
        <v>0</v>
      </c>
      <c r="T36" s="130"/>
      <c r="U36" s="131">
        <f>G36</f>
        <v>0</v>
      </c>
      <c r="V36" s="131"/>
      <c r="W36" s="131">
        <f>E36</f>
        <v>0</v>
      </c>
      <c r="X36" s="131"/>
      <c r="Y36" s="8"/>
      <c r="Z36" s="128">
        <f>O40</f>
        <v>0</v>
      </c>
      <c r="AA36" s="129">
        <f>S40</f>
        <v>0</v>
      </c>
      <c r="AB36" s="132">
        <f>W40</f>
        <v>0</v>
      </c>
      <c r="AC36" s="162">
        <f>AA36-AB36</f>
        <v>0</v>
      </c>
      <c r="AD36" s="31">
        <f>IF(Z36&gt;Z34,-1,0)</f>
        <v>0</v>
      </c>
      <c r="AE36" s="31">
        <f>IF(Z36&gt;Z35,-1,0)</f>
        <v>0</v>
      </c>
      <c r="AF36" s="31">
        <f>IF(Z36&gt;Z37,-1,0)</f>
        <v>0</v>
      </c>
      <c r="AG36" s="133">
        <f>10000-(AJ36*1000+AM36*100+AK36*10)</f>
        <v>10000</v>
      </c>
      <c r="AH36" s="30">
        <f>RANK(AG36,AG34:AG37,1)</f>
        <v>1</v>
      </c>
      <c r="AI36" t="str">
        <f>C35</f>
        <v>Elfenbeinküste</v>
      </c>
      <c r="AJ36">
        <f t="shared" si="14"/>
        <v>0</v>
      </c>
      <c r="AK36">
        <f t="shared" si="15"/>
        <v>0</v>
      </c>
      <c r="AL36">
        <f t="shared" si="16"/>
        <v>0</v>
      </c>
      <c r="AM36">
        <f>AK36-AL36</f>
        <v>0</v>
      </c>
      <c r="AN36" s="135">
        <f>IF(AG34=AG36,IF(E36&gt;G36,AG34-0.1,AG34),AG34)</f>
        <v>10000</v>
      </c>
      <c r="AO36" s="135">
        <f>IF(AG35=AG36,IF(E39&gt;G39,AG35-0.1,AG35),AG35)</f>
        <v>10000</v>
      </c>
      <c r="AP36" s="119"/>
      <c r="AQ36" s="135">
        <f>IF(AG37=AG36,IF(G35&gt;E35,AG37-0.1,AG37),AG37)</f>
        <v>10000</v>
      </c>
      <c r="AR36" s="164">
        <f>AP38</f>
        <v>30000</v>
      </c>
      <c r="AS36" s="30">
        <f>RANK(AR36,AR34:AR37,1)</f>
        <v>1</v>
      </c>
      <c r="AT36" t="str">
        <f t="shared" si="17"/>
        <v>Elfenbeinküste</v>
      </c>
      <c r="AU36">
        <f t="shared" si="18"/>
        <v>0</v>
      </c>
      <c r="AV36">
        <f t="shared" si="19"/>
        <v>0</v>
      </c>
      <c r="AW36">
        <f t="shared" si="20"/>
        <v>0</v>
      </c>
      <c r="AX36" s="8"/>
      <c r="AY36" s="8"/>
      <c r="AZ36" s="8"/>
      <c r="BA36" s="113">
        <v>3</v>
      </c>
      <c r="BB36" s="114" t="e">
        <f>VLOOKUP(3,AS34:AT37,2,FALSE)</f>
        <v>#N/A</v>
      </c>
      <c r="BC36" s="115"/>
      <c r="BD36" s="116" t="e">
        <f>VLOOKUP(3,AS34:AW37,3,FALSE)</f>
        <v>#N/A</v>
      </c>
      <c r="BE36" s="116" t="e">
        <f>VLOOKUP(3,AS34:AW37,4,FALSE)</f>
        <v>#N/A</v>
      </c>
      <c r="BF36" s="11" t="s">
        <v>12</v>
      </c>
      <c r="BG36" s="116" t="e">
        <f>VLOOKUP(3,AS34:AW37,5,FALSE)</f>
        <v>#N/A</v>
      </c>
      <c r="BH36" s="8"/>
      <c r="BI36" s="8"/>
      <c r="BJ36" s="42"/>
      <c r="BK36" s="205" t="s">
        <v>126</v>
      </c>
      <c r="BL36" s="117" t="str">
        <f>IF(G72="","",BB67)</f>
        <v/>
      </c>
      <c r="BM36" s="118"/>
      <c r="BN36" s="104"/>
      <c r="BO36" s="11"/>
      <c r="BP36" s="104"/>
      <c r="BQ36" s="8"/>
      <c r="BR36" s="8"/>
      <c r="BS36" s="8"/>
      <c r="BT36" s="8"/>
      <c r="BU36" s="8"/>
      <c r="BV36" s="8"/>
      <c r="BW36" s="35" t="s">
        <v>327</v>
      </c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</row>
    <row r="37" spans="1:93" ht="18.75" customHeight="1" thickBot="1" x14ac:dyDescent="0.3">
      <c r="A37" s="8"/>
      <c r="B37" s="8"/>
      <c r="C37" s="14" t="str">
        <f>H34</f>
        <v>Griechenland</v>
      </c>
      <c r="D37" s="40"/>
      <c r="E37" s="104"/>
      <c r="F37" s="58"/>
      <c r="G37" s="104"/>
      <c r="H37" s="14" t="str">
        <f>H35</f>
        <v>Japan</v>
      </c>
      <c r="I37" s="40"/>
      <c r="J37" s="8"/>
      <c r="K37" s="111" t="s">
        <v>286</v>
      </c>
      <c r="L37" s="16">
        <f t="shared" si="13"/>
        <v>0</v>
      </c>
      <c r="M37" s="126"/>
      <c r="N37" s="126">
        <f>IF($E37="",0,IF($E37&gt;$G37,3,IF($E37=$G37,1,0)))</f>
        <v>0</v>
      </c>
      <c r="O37" s="126"/>
      <c r="P37" s="126">
        <f>IF($G37="",0,IF($E37&gt;$G37,0,IF($E37=$G37,1,3)))</f>
        <v>0</v>
      </c>
      <c r="Q37" s="130"/>
      <c r="R37" s="130">
        <f>E37</f>
        <v>0</v>
      </c>
      <c r="S37" s="130"/>
      <c r="T37" s="130">
        <f>G37</f>
        <v>0</v>
      </c>
      <c r="U37" s="131"/>
      <c r="V37" s="131">
        <f>G37</f>
        <v>0</v>
      </c>
      <c r="W37" s="131"/>
      <c r="X37" s="131">
        <f>E37</f>
        <v>0</v>
      </c>
      <c r="Y37" s="8"/>
      <c r="Z37" s="128">
        <f>P40</f>
        <v>0</v>
      </c>
      <c r="AA37" s="129">
        <f>T40</f>
        <v>0</v>
      </c>
      <c r="AB37" s="132">
        <f>X40</f>
        <v>0</v>
      </c>
      <c r="AC37" s="162">
        <f>AA37-AB37</f>
        <v>0</v>
      </c>
      <c r="AD37" s="31">
        <f>IF(Z37&gt;Z34,-1,0)</f>
        <v>0</v>
      </c>
      <c r="AE37" s="31">
        <f>IF(Z37&gt;Z35,-1,0)</f>
        <v>0</v>
      </c>
      <c r="AF37" s="31">
        <f>IF(Z37&gt;Z36,-1,0)</f>
        <v>0</v>
      </c>
      <c r="AG37" s="133">
        <f>10000-(AJ37*1000+AM37*100+AK37*10)</f>
        <v>10000</v>
      </c>
      <c r="AH37" s="30">
        <f>RANK(AG37,AG34:AG37,1)</f>
        <v>1</v>
      </c>
      <c r="AI37" t="str">
        <f>H35</f>
        <v>Japan</v>
      </c>
      <c r="AJ37">
        <f t="shared" si="14"/>
        <v>0</v>
      </c>
      <c r="AK37">
        <f t="shared" si="15"/>
        <v>0</v>
      </c>
      <c r="AL37">
        <f t="shared" si="16"/>
        <v>0</v>
      </c>
      <c r="AM37">
        <f>AK37-AL37</f>
        <v>0</v>
      </c>
      <c r="AN37" s="135">
        <f>IF(AG34=AG37,IF(E38&gt;G38,AG34-0.1,AG34),AG34)</f>
        <v>10000</v>
      </c>
      <c r="AO37" s="135">
        <f>IF(AG35=AG37,IF(E37&gt;G37,AG35-0.1,AG35),AG35)</f>
        <v>10000</v>
      </c>
      <c r="AP37" s="135">
        <f>IF(AG36=AG37,IF(E35&gt;G35,AG36-0.1,AG36),AG36)</f>
        <v>10000</v>
      </c>
      <c r="AQ37" s="119"/>
      <c r="AR37" s="164">
        <f>AQ38</f>
        <v>30000</v>
      </c>
      <c r="AS37" s="30">
        <f>RANK(AR37,AR34:AR37,1)</f>
        <v>1</v>
      </c>
      <c r="AT37" t="str">
        <f t="shared" si="17"/>
        <v>Japan</v>
      </c>
      <c r="AU37">
        <f t="shared" si="18"/>
        <v>0</v>
      </c>
      <c r="AV37">
        <f t="shared" si="19"/>
        <v>0</v>
      </c>
      <c r="AW37">
        <f t="shared" si="20"/>
        <v>0</v>
      </c>
      <c r="AX37" s="8"/>
      <c r="AY37" s="8"/>
      <c r="AZ37" s="8"/>
      <c r="BA37" s="113">
        <v>4</v>
      </c>
      <c r="BB37" s="114" t="e">
        <f>VLOOKUP(4,AS34:AT37,2,FALSE)</f>
        <v>#N/A</v>
      </c>
      <c r="BC37" s="115"/>
      <c r="BD37" s="116" t="e">
        <f>VLOOKUP(4,AS34:AW37,3,FALSE)</f>
        <v>#N/A</v>
      </c>
      <c r="BE37" s="116" t="e">
        <f>VLOOKUP(4,AS34:AW37,4,FALSE)</f>
        <v>#N/A</v>
      </c>
      <c r="BF37" s="11" t="s">
        <v>12</v>
      </c>
      <c r="BG37" s="116" t="e">
        <f>VLOOKUP(4,AS34:AW37,5,FALSE)</f>
        <v>#N/A</v>
      </c>
      <c r="BH37" s="8"/>
      <c r="BI37" s="8"/>
      <c r="BJ37" s="42"/>
      <c r="BK37" s="238" t="s">
        <v>127</v>
      </c>
      <c r="BL37" s="117" t="str">
        <f>IF(G61="","",BB57)</f>
        <v/>
      </c>
      <c r="BM37" s="118"/>
      <c r="BN37" s="104"/>
      <c r="BO37" s="8"/>
      <c r="BP37" s="104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</row>
    <row r="38" spans="1:93" ht="18.75" customHeight="1" thickBot="1" x14ac:dyDescent="0.3">
      <c r="A38" s="8"/>
      <c r="B38" s="8"/>
      <c r="C38" s="20" t="str">
        <f>C34</f>
        <v>Kolumbien</v>
      </c>
      <c r="D38" s="39"/>
      <c r="E38" s="104"/>
      <c r="F38" s="58"/>
      <c r="G38" s="104"/>
      <c r="H38" s="20" t="str">
        <f>H35</f>
        <v>Japan</v>
      </c>
      <c r="I38" s="39"/>
      <c r="J38" s="8"/>
      <c r="K38" s="111" t="s">
        <v>281</v>
      </c>
      <c r="L38" s="16">
        <f t="shared" si="13"/>
        <v>0</v>
      </c>
      <c r="M38" s="126">
        <f>IF($E38="",0,IF($E38&gt;$G38,3,IF($E38=G38,1,0)))</f>
        <v>0</v>
      </c>
      <c r="N38" s="126"/>
      <c r="O38" s="126"/>
      <c r="P38" s="126">
        <f>IF($G38="",0,IF($E38&gt;$G38,0,IF($E38=$G38,1,3)))</f>
        <v>0</v>
      </c>
      <c r="Q38" s="130">
        <f>E38</f>
        <v>0</v>
      </c>
      <c r="R38" s="130"/>
      <c r="S38" s="130"/>
      <c r="T38" s="130">
        <f>G38</f>
        <v>0</v>
      </c>
      <c r="U38" s="131">
        <f>G38</f>
        <v>0</v>
      </c>
      <c r="V38" s="131"/>
      <c r="W38" s="131"/>
      <c r="X38" s="131">
        <f>E38</f>
        <v>0</v>
      </c>
      <c r="Y38" s="8"/>
      <c r="AG38" s="133"/>
      <c r="AH38" s="168"/>
      <c r="AI38" s="168"/>
      <c r="AJ38" s="168"/>
      <c r="AK38" s="168"/>
      <c r="AL38" s="168"/>
      <c r="AM38" s="168"/>
      <c r="AN38" s="166">
        <f>SUM(AN34:AN37)</f>
        <v>30000</v>
      </c>
      <c r="AO38" s="167">
        <f>SUM(AO34:AO37)</f>
        <v>30000</v>
      </c>
      <c r="AP38" s="167">
        <f>SUM(AP34:AP37)</f>
        <v>30000</v>
      </c>
      <c r="AQ38" s="167">
        <f>SUM(AQ34:AQ37)</f>
        <v>30000</v>
      </c>
      <c r="AR38" s="165"/>
      <c r="AS38" s="34"/>
      <c r="AT38" s="34"/>
      <c r="AX38" s="8"/>
      <c r="AY38" s="8"/>
      <c r="AZ38" s="8"/>
      <c r="BA38" s="32"/>
      <c r="BB38" s="8"/>
      <c r="BC38" s="8"/>
      <c r="BD38" s="8"/>
      <c r="BE38" s="8"/>
      <c r="BF38" s="8"/>
      <c r="BG38" s="8"/>
      <c r="BH38" s="8"/>
      <c r="BI38" s="8"/>
      <c r="BJ38" s="42"/>
      <c r="BK38" s="112" t="s">
        <v>320</v>
      </c>
      <c r="BL38" s="8"/>
      <c r="BM38" s="8"/>
      <c r="BN38" s="8"/>
      <c r="BO38" s="8"/>
      <c r="BP38" s="8"/>
      <c r="BQ38" s="8"/>
      <c r="BR38" s="47">
        <v>55</v>
      </c>
      <c r="BS38" s="117" t="str">
        <f>IF(BN37="","",IF(BP36="",IF(BN36&gt;BN37,BL36,BL37),IF(BP36&gt;BP37,BL36,BL37)))</f>
        <v/>
      </c>
      <c r="BT38" s="118"/>
      <c r="BU38" s="104"/>
      <c r="BV38" s="11"/>
      <c r="BW38" s="104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</row>
    <row r="39" spans="1:93" ht="18.75" customHeight="1" thickBot="1" x14ac:dyDescent="0.3">
      <c r="A39" s="8"/>
      <c r="B39" s="8"/>
      <c r="C39" s="14" t="str">
        <f>H34</f>
        <v>Griechenland</v>
      </c>
      <c r="D39" s="40"/>
      <c r="E39" s="104"/>
      <c r="F39" s="58"/>
      <c r="G39" s="104"/>
      <c r="H39" s="14" t="str">
        <f>C35</f>
        <v>Elfenbeinküste</v>
      </c>
      <c r="I39" s="40"/>
      <c r="J39" s="8"/>
      <c r="K39" s="111" t="str">
        <f>K38</f>
        <v>Dienstag, 24. Juni / 22:00</v>
      </c>
      <c r="L39" s="16">
        <f t="shared" si="13"/>
        <v>0</v>
      </c>
      <c r="M39" s="126"/>
      <c r="N39" s="126">
        <f>IF($E39="",0,IF($E39&gt;$G39,3,IF($E39=$G39,1,0)))</f>
        <v>0</v>
      </c>
      <c r="O39" s="126">
        <f>IF($G39="",0,IF($E39&gt;$G39,0,IF($E39=$G39,1,3)))</f>
        <v>0</v>
      </c>
      <c r="P39" s="126"/>
      <c r="Q39" s="130"/>
      <c r="R39" s="130">
        <f>E39</f>
        <v>0</v>
      </c>
      <c r="S39" s="130">
        <f>G39</f>
        <v>0</v>
      </c>
      <c r="T39" s="130"/>
      <c r="U39" s="131"/>
      <c r="V39" s="131">
        <f>G39</f>
        <v>0</v>
      </c>
      <c r="W39" s="131">
        <f>E39</f>
        <v>0</v>
      </c>
      <c r="X39" s="131"/>
      <c r="Y39" s="8"/>
      <c r="Z39" s="133" t="s">
        <v>30</v>
      </c>
      <c r="AA39" s="133"/>
      <c r="AB39" s="133"/>
      <c r="AC39" s="133"/>
      <c r="AD39" s="133"/>
      <c r="AE39" s="133"/>
      <c r="AF39" s="133"/>
      <c r="AG39" s="133" t="b">
        <f>OR(AG34=AG35,AG34=AG36,AG34=AG37,AG35=AG36,AG35=AG37,AG36=AG37)</f>
        <v>1</v>
      </c>
      <c r="AH39" s="168"/>
      <c r="AI39" s="168"/>
      <c r="AJ39" s="168"/>
      <c r="AK39" s="168"/>
      <c r="AL39" s="168"/>
      <c r="AM39" s="168"/>
      <c r="AN39" s="133"/>
      <c r="AO39" s="133" t="s">
        <v>34</v>
      </c>
      <c r="AP39" s="133"/>
      <c r="AQ39" s="133"/>
      <c r="AR39" s="133" t="b">
        <f>OR(AR34=AR35,AR34=AR36,AR34=AR37,AR35=AR36,AR35=AR37,AR36=AR37)</f>
        <v>1</v>
      </c>
      <c r="AX39" s="8"/>
      <c r="AY39" s="8"/>
      <c r="AZ39" s="8"/>
      <c r="BA39" s="32"/>
      <c r="BB39" s="8"/>
      <c r="BC39" s="8"/>
      <c r="BD39" s="8"/>
      <c r="BE39" s="8"/>
      <c r="BF39" s="8"/>
      <c r="BG39" s="8"/>
      <c r="BH39" s="8"/>
      <c r="BI39" s="8"/>
      <c r="BJ39" s="42"/>
      <c r="BK39" s="8"/>
      <c r="BL39" s="8"/>
      <c r="BM39" s="8"/>
      <c r="BN39" s="8"/>
      <c r="BO39" s="8"/>
      <c r="BP39" s="8"/>
      <c r="BQ39" s="8"/>
      <c r="BR39" s="47">
        <v>56</v>
      </c>
      <c r="BS39" s="117" t="str">
        <f>IF(BN41="","",IF(BP40="",IF(BN40&gt;BN41,BL40,BL41),IF(BP40&gt;BP41,BL40,BL41)))</f>
        <v/>
      </c>
      <c r="BT39" s="118"/>
      <c r="BU39" s="104"/>
      <c r="BV39" s="8"/>
      <c r="BW39" s="104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</row>
    <row r="40" spans="1:93" ht="18.75" customHeight="1" thickBot="1" x14ac:dyDescent="0.3">
      <c r="A40" s="8"/>
      <c r="B40" s="8"/>
      <c r="C40" s="32" t="str">
        <f>IF(G39="","",IF(AR39=TRUE,"Achtung: Fehler in Tabelle!",""))</f>
        <v/>
      </c>
      <c r="D40" s="8"/>
      <c r="E40" s="9"/>
      <c r="F40" s="8"/>
      <c r="G40" s="9"/>
      <c r="H40" s="8"/>
      <c r="I40" s="8"/>
      <c r="J40" s="8"/>
      <c r="K40" s="62"/>
      <c r="L40" s="8"/>
      <c r="M40" s="10">
        <f t="shared" ref="M40:X40" si="21">SUM(M34:M39)</f>
        <v>0</v>
      </c>
      <c r="N40" s="10">
        <f t="shared" si="21"/>
        <v>0</v>
      </c>
      <c r="O40" s="10">
        <f t="shared" si="21"/>
        <v>0</v>
      </c>
      <c r="P40" s="10">
        <f t="shared" si="21"/>
        <v>0</v>
      </c>
      <c r="Q40" s="10">
        <f t="shared" si="21"/>
        <v>0</v>
      </c>
      <c r="R40" s="10">
        <f t="shared" si="21"/>
        <v>0</v>
      </c>
      <c r="S40" s="10">
        <f t="shared" si="21"/>
        <v>0</v>
      </c>
      <c r="T40" s="10">
        <f t="shared" si="21"/>
        <v>0</v>
      </c>
      <c r="U40" s="10">
        <f t="shared" si="21"/>
        <v>0</v>
      </c>
      <c r="V40" s="10">
        <f t="shared" si="21"/>
        <v>0</v>
      </c>
      <c r="W40" s="10">
        <f t="shared" si="21"/>
        <v>0</v>
      </c>
      <c r="X40" s="10">
        <f t="shared" si="21"/>
        <v>0</v>
      </c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42"/>
      <c r="BK40" s="229" t="s">
        <v>128</v>
      </c>
      <c r="BL40" s="117" t="str">
        <f>IF(G94="","",BB89)</f>
        <v/>
      </c>
      <c r="BM40" s="118"/>
      <c r="BN40" s="104"/>
      <c r="BO40" s="11"/>
      <c r="BP40" s="104"/>
      <c r="BQ40" s="8"/>
      <c r="BR40" s="35" t="s">
        <v>325</v>
      </c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</row>
    <row r="41" spans="1:93" ht="18.75" customHeight="1" thickBot="1" x14ac:dyDescent="0.25">
      <c r="A41" s="8"/>
      <c r="B41" s="8"/>
      <c r="C41" s="8"/>
      <c r="D41" s="8"/>
      <c r="E41" s="9"/>
      <c r="F41" s="8"/>
      <c r="G41" s="9"/>
      <c r="H41" s="8"/>
      <c r="I41" s="8"/>
      <c r="J41" s="8"/>
      <c r="K41" s="62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42"/>
      <c r="BK41" s="223" t="s">
        <v>129</v>
      </c>
      <c r="BL41" s="117" t="str">
        <f>IF(G83="","",BB79)</f>
        <v/>
      </c>
      <c r="BM41" s="118"/>
      <c r="BN41" s="104"/>
      <c r="BO41" s="8"/>
      <c r="BP41" s="104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</row>
    <row r="42" spans="1:93" ht="18.75" customHeight="1" x14ac:dyDescent="0.25">
      <c r="A42" s="8"/>
      <c r="B42" s="8"/>
      <c r="C42" s="37"/>
      <c r="D42" s="8"/>
      <c r="E42" s="9"/>
      <c r="F42" s="8"/>
      <c r="G42" s="9"/>
      <c r="H42" s="8"/>
      <c r="I42" s="8"/>
      <c r="J42" s="8"/>
      <c r="K42" s="62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16"/>
      <c r="AE42" s="8"/>
      <c r="AF42" s="8"/>
      <c r="AG42" s="8"/>
      <c r="AH42" s="35"/>
      <c r="AI42" s="8"/>
      <c r="AJ42" s="8"/>
      <c r="AK42" s="8"/>
      <c r="AL42" s="8"/>
      <c r="AM42" s="8"/>
      <c r="AN42" s="16"/>
      <c r="AO42" s="8"/>
      <c r="AP42" s="8"/>
      <c r="AQ42" s="8"/>
      <c r="AR42" s="8"/>
      <c r="AS42" s="35"/>
      <c r="AT42" s="8"/>
      <c r="AU42" s="8"/>
      <c r="AV42" s="8"/>
      <c r="AW42" s="8"/>
      <c r="AX42" s="8"/>
      <c r="AY42" s="8"/>
      <c r="AZ42" s="8"/>
      <c r="BA42" s="8"/>
      <c r="BB42" s="37"/>
      <c r="BC42" s="8"/>
      <c r="BD42" s="10"/>
      <c r="BE42" s="8"/>
      <c r="BF42" s="12"/>
      <c r="BG42" s="8"/>
      <c r="BH42" s="8"/>
      <c r="BI42" s="8"/>
      <c r="BJ42" s="42"/>
      <c r="BK42" s="112" t="s">
        <v>321</v>
      </c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</row>
    <row r="43" spans="1:93" ht="18.75" customHeight="1" thickBot="1" x14ac:dyDescent="0.3">
      <c r="A43" s="8"/>
      <c r="B43" s="8"/>
      <c r="C43" s="33" t="s">
        <v>74</v>
      </c>
      <c r="D43" s="8"/>
      <c r="E43" s="9"/>
      <c r="F43" s="8"/>
      <c r="G43" s="9"/>
      <c r="H43" s="8"/>
      <c r="I43" s="8"/>
      <c r="J43" s="8"/>
      <c r="K43" s="62"/>
      <c r="L43" s="8"/>
      <c r="M43" s="8" t="s">
        <v>4</v>
      </c>
      <c r="N43" s="8"/>
      <c r="O43" s="8"/>
      <c r="P43" s="8"/>
      <c r="Q43" s="8" t="s">
        <v>6</v>
      </c>
      <c r="R43" s="8"/>
      <c r="S43" s="8"/>
      <c r="T43" s="8"/>
      <c r="U43" s="8" t="s">
        <v>7</v>
      </c>
      <c r="V43" s="8"/>
      <c r="W43" s="8"/>
      <c r="X43" s="8"/>
      <c r="Y43" s="8"/>
      <c r="Z43" s="8" t="s">
        <v>4</v>
      </c>
      <c r="AA43" s="8" t="s">
        <v>5</v>
      </c>
      <c r="AB43" s="8"/>
      <c r="AC43" s="8"/>
      <c r="AD43" s="16" t="s">
        <v>9</v>
      </c>
      <c r="AE43" s="8"/>
      <c r="AF43" s="8"/>
      <c r="AG43" s="8"/>
      <c r="AH43" s="35" t="s">
        <v>32</v>
      </c>
      <c r="AI43" s="8"/>
      <c r="AJ43" s="8"/>
      <c r="AK43" s="8"/>
      <c r="AL43" s="8"/>
      <c r="AM43" s="8"/>
      <c r="AN43" s="16" t="s">
        <v>35</v>
      </c>
      <c r="AO43" s="8"/>
      <c r="AP43" s="8"/>
      <c r="AQ43" s="8"/>
      <c r="AR43" s="8"/>
      <c r="AS43" s="35" t="s">
        <v>33</v>
      </c>
      <c r="AT43" s="8"/>
      <c r="AU43" s="8"/>
      <c r="AV43" s="8"/>
      <c r="AW43" s="8"/>
      <c r="AX43" s="8"/>
      <c r="AY43" s="8"/>
      <c r="AZ43" s="8"/>
      <c r="BA43" s="8"/>
      <c r="BB43" s="37" t="s">
        <v>10</v>
      </c>
      <c r="BC43" s="8"/>
      <c r="BD43" s="10" t="s">
        <v>4</v>
      </c>
      <c r="BE43" s="8"/>
      <c r="BF43" s="12" t="s">
        <v>5</v>
      </c>
      <c r="BG43" s="8"/>
      <c r="BH43" s="8"/>
      <c r="BI43" s="8"/>
      <c r="BJ43" s="42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</row>
    <row r="44" spans="1:93" ht="18.75" customHeight="1" thickBot="1" x14ac:dyDescent="0.25">
      <c r="A44" s="8"/>
      <c r="B44" s="8"/>
      <c r="C44" s="8"/>
      <c r="D44" s="8"/>
      <c r="E44" s="9"/>
      <c r="F44" s="8"/>
      <c r="G44" s="9"/>
      <c r="H44" s="8"/>
      <c r="I44" s="8"/>
      <c r="J44" s="8"/>
      <c r="K44" s="62"/>
      <c r="L44" s="8"/>
      <c r="M44" s="8" t="s">
        <v>0</v>
      </c>
      <c r="N44" s="8" t="s">
        <v>1</v>
      </c>
      <c r="O44" s="8" t="s">
        <v>2</v>
      </c>
      <c r="P44" s="8" t="s">
        <v>3</v>
      </c>
      <c r="Q44" s="8" t="s">
        <v>0</v>
      </c>
      <c r="R44" s="8" t="s">
        <v>1</v>
      </c>
      <c r="S44" s="8" t="s">
        <v>2</v>
      </c>
      <c r="T44" s="8" t="s">
        <v>3</v>
      </c>
      <c r="U44" s="8" t="s">
        <v>0</v>
      </c>
      <c r="V44" s="8" t="s">
        <v>1</v>
      </c>
      <c r="W44" s="8" t="s">
        <v>2</v>
      </c>
      <c r="X44" s="8" t="s">
        <v>3</v>
      </c>
      <c r="Y44" s="8"/>
      <c r="Z44" s="8" t="s">
        <v>8</v>
      </c>
      <c r="AA44" s="8"/>
      <c r="AB44" s="8"/>
      <c r="AC44" s="8"/>
      <c r="AD44" s="16"/>
      <c r="AE44" s="8"/>
      <c r="AF44" s="8"/>
      <c r="AG44" s="8"/>
      <c r="AH44" s="35" t="s">
        <v>31</v>
      </c>
      <c r="AI44" s="8"/>
      <c r="AJ44" s="8"/>
      <c r="AK44" s="8"/>
      <c r="AL44" s="8"/>
      <c r="AM44" s="8"/>
      <c r="AN44" s="8" t="str">
        <f>AI45</f>
        <v>Uruguay</v>
      </c>
      <c r="AO44" s="8" t="str">
        <f>AI46</f>
        <v>Costa Rica</v>
      </c>
      <c r="AP44" s="8" t="str">
        <f>AI47</f>
        <v>England</v>
      </c>
      <c r="AQ44" s="8" t="str">
        <f>AI48</f>
        <v>Italien</v>
      </c>
      <c r="AR44" s="8"/>
      <c r="AS44" s="35" t="s">
        <v>31</v>
      </c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56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8"/>
    </row>
    <row r="45" spans="1:93" ht="18.75" customHeight="1" thickBot="1" x14ac:dyDescent="0.3">
      <c r="A45" s="8"/>
      <c r="B45" s="8"/>
      <c r="C45" s="75" t="s">
        <v>57</v>
      </c>
      <c r="D45" s="76"/>
      <c r="E45" s="104"/>
      <c r="F45" s="58"/>
      <c r="G45" s="104"/>
      <c r="H45" s="75" t="s">
        <v>282</v>
      </c>
      <c r="I45" s="76"/>
      <c r="J45" s="8"/>
      <c r="K45" s="111" t="s">
        <v>283</v>
      </c>
      <c r="L45" s="16">
        <f t="shared" ref="L45:L50" si="22">IF(E45-G45&gt;0,1,IF(G45=E45,0,-1))</f>
        <v>0</v>
      </c>
      <c r="M45" s="126">
        <f>IF($E45="",0,IF($E45&gt;$G45,3,IF($E45=G45,1,0)))</f>
        <v>0</v>
      </c>
      <c r="N45" s="126">
        <f>IF($G45="",0,IF($E45&gt;$G45,0,IF($E45=G45,1,3)))</f>
        <v>0</v>
      </c>
      <c r="O45" s="127"/>
      <c r="P45" s="127"/>
      <c r="Q45" s="130">
        <f>E45</f>
        <v>0</v>
      </c>
      <c r="R45" s="130">
        <f>G45</f>
        <v>0</v>
      </c>
      <c r="S45" s="130"/>
      <c r="T45" s="130"/>
      <c r="U45" s="131">
        <f>G45</f>
        <v>0</v>
      </c>
      <c r="V45" s="131">
        <f>E45</f>
        <v>0</v>
      </c>
      <c r="W45" s="131"/>
      <c r="X45" s="131"/>
      <c r="Y45" s="8"/>
      <c r="Z45" s="128">
        <f>M51</f>
        <v>0</v>
      </c>
      <c r="AA45" s="129">
        <f>Q51</f>
        <v>0</v>
      </c>
      <c r="AB45" s="132">
        <f>U51</f>
        <v>0</v>
      </c>
      <c r="AC45" s="162">
        <f>AA45-AB45</f>
        <v>0</v>
      </c>
      <c r="AD45" s="31">
        <f>IF(Z45&gt;Z46,-1,0)</f>
        <v>0</v>
      </c>
      <c r="AE45" s="31">
        <f>IF(Z45&gt;Z47,-1,0)</f>
        <v>0</v>
      </c>
      <c r="AF45" s="31">
        <f>IF(Z45&gt;Z48,-1,0)</f>
        <v>0</v>
      </c>
      <c r="AG45" s="133">
        <f>10000-(AJ45*1000+AM45*100+AK45*10)</f>
        <v>10000</v>
      </c>
      <c r="AH45" s="30">
        <f>RANK(AG45,AG45:AG48,1)</f>
        <v>1</v>
      </c>
      <c r="AI45" t="str">
        <f>C45</f>
        <v>Uruguay</v>
      </c>
      <c r="AJ45">
        <f t="shared" ref="AJ45:AJ48" si="23">Z45</f>
        <v>0</v>
      </c>
      <c r="AK45">
        <f t="shared" ref="AK45:AK48" si="24">AA45</f>
        <v>0</v>
      </c>
      <c r="AL45">
        <f t="shared" ref="AL45:AL48" si="25">AB45</f>
        <v>0</v>
      </c>
      <c r="AM45">
        <f>AK45-AL45</f>
        <v>0</v>
      </c>
      <c r="AN45" s="119"/>
      <c r="AO45" s="135">
        <f>IF(AG46=AG45,IF(G45&gt;E45,AG46-0.1,AG46),AG46)</f>
        <v>10000</v>
      </c>
      <c r="AP45" s="135">
        <f>IF(AG47=AG45,IF(G47&gt;E47,AG47-0.1,AG47),AG47)</f>
        <v>10000</v>
      </c>
      <c r="AQ45" s="135">
        <f>IF(AG48=AG45,IF(G49&gt;E49,AG48-0.1,AG48),AG48)</f>
        <v>10000</v>
      </c>
      <c r="AR45" s="163">
        <f>AN49</f>
        <v>30000</v>
      </c>
      <c r="AS45" s="30">
        <f>RANK(AR45,AR45:AR48,1)</f>
        <v>1</v>
      </c>
      <c r="AT45" t="str">
        <f t="shared" ref="AT45:AT48" si="26">AI45</f>
        <v>Uruguay</v>
      </c>
      <c r="AU45">
        <f t="shared" ref="AU45:AU48" si="27">AJ45</f>
        <v>0</v>
      </c>
      <c r="AV45">
        <f t="shared" ref="AV45:AV48" si="28">AK45</f>
        <v>0</v>
      </c>
      <c r="AW45">
        <f t="shared" ref="AW45:AW48" si="29">AL45</f>
        <v>0</v>
      </c>
      <c r="AX45" s="8"/>
      <c r="AY45" s="8"/>
      <c r="AZ45" s="8"/>
      <c r="BA45" s="77">
        <v>1</v>
      </c>
      <c r="BB45" s="75" t="str">
        <f>VLOOKUP(1,AS45:AT48,2,FALSE)</f>
        <v>Uruguay</v>
      </c>
      <c r="BC45" s="76"/>
      <c r="BD45" s="78">
        <f>VLOOKUP(1,AS45:AW48,3,FALSE)</f>
        <v>0</v>
      </c>
      <c r="BE45" s="79">
        <f>VLOOKUP(1,AS45:AW48,4,FALSE)</f>
        <v>0</v>
      </c>
      <c r="BF45" s="11" t="s">
        <v>12</v>
      </c>
      <c r="BG45" s="79">
        <f>VLOOKUP(1,AS45:AW48,5,FALSE)</f>
        <v>0</v>
      </c>
      <c r="BH45" s="80" t="s">
        <v>24</v>
      </c>
      <c r="BI45" s="8"/>
      <c r="BJ45" s="42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</row>
    <row r="46" spans="1:93" ht="18.75" customHeight="1" thickBot="1" x14ac:dyDescent="0.3">
      <c r="A46" s="8"/>
      <c r="B46" s="8"/>
      <c r="C46" s="48" t="s">
        <v>75</v>
      </c>
      <c r="D46" s="49"/>
      <c r="E46" s="104"/>
      <c r="F46" s="58"/>
      <c r="G46" s="104"/>
      <c r="H46" s="48" t="s">
        <v>14</v>
      </c>
      <c r="I46" s="49"/>
      <c r="J46" s="8"/>
      <c r="K46" s="111" t="s">
        <v>284</v>
      </c>
      <c r="L46" s="16">
        <f t="shared" si="22"/>
        <v>0</v>
      </c>
      <c r="M46" s="126"/>
      <c r="N46" s="126"/>
      <c r="O46" s="126">
        <f>IF($E46="",0,IF($E46&gt;$G46,3,IF($E46=$G46,1,0)))</f>
        <v>0</v>
      </c>
      <c r="P46" s="126">
        <f>IF($G46="",0,IF($E46&gt;$G46,0,IF($E46=$G46,1,3)))</f>
        <v>0</v>
      </c>
      <c r="Q46" s="130"/>
      <c r="R46" s="130"/>
      <c r="S46" s="130">
        <f>E46</f>
        <v>0</v>
      </c>
      <c r="T46" s="130">
        <f>G46</f>
        <v>0</v>
      </c>
      <c r="U46" s="131"/>
      <c r="V46" s="131"/>
      <c r="W46" s="131">
        <f>G46</f>
        <v>0</v>
      </c>
      <c r="X46" s="131">
        <f>E46</f>
        <v>0</v>
      </c>
      <c r="Y46" s="8"/>
      <c r="Z46" s="128">
        <f>N51</f>
        <v>0</v>
      </c>
      <c r="AA46" s="129">
        <f>R51</f>
        <v>0</v>
      </c>
      <c r="AB46" s="132">
        <f>V51</f>
        <v>0</v>
      </c>
      <c r="AC46" s="162">
        <f>AA46-AB46</f>
        <v>0</v>
      </c>
      <c r="AD46" s="31">
        <f>IF(Z46&gt;Z45,-1,0)</f>
        <v>0</v>
      </c>
      <c r="AE46" s="31">
        <f>IF(Z46&gt;Z47,-1,0)</f>
        <v>0</v>
      </c>
      <c r="AF46" s="31">
        <f>IF(Z46&gt;Z48,-1,0)</f>
        <v>0</v>
      </c>
      <c r="AG46" s="133">
        <f>10000-(AJ46*1000+AM46*100+AK46*10)</f>
        <v>10000</v>
      </c>
      <c r="AH46" s="30">
        <f>RANK(AG46,AG45:AG48,1)</f>
        <v>1</v>
      </c>
      <c r="AI46" t="str">
        <f>H45</f>
        <v>Costa Rica</v>
      </c>
      <c r="AJ46">
        <f t="shared" si="23"/>
        <v>0</v>
      </c>
      <c r="AK46">
        <f t="shared" si="24"/>
        <v>0</v>
      </c>
      <c r="AL46">
        <f t="shared" si="25"/>
        <v>0</v>
      </c>
      <c r="AM46">
        <f>AK46-AL46</f>
        <v>0</v>
      </c>
      <c r="AN46" s="135">
        <f>IF(AG45=AG46,IF(E45&gt;G45,AG45-0.1,AG45),AG45)</f>
        <v>10000</v>
      </c>
      <c r="AO46" s="119"/>
      <c r="AP46" s="135">
        <f>IF(AG47=AG46,IF(G50&gt;E50,AG47-0.1,AG47),AG47)</f>
        <v>10000</v>
      </c>
      <c r="AQ46" s="135">
        <f>IF(AG48=AG46,IF(G48&gt;E48,AG48-0.1,AG48),AG48)</f>
        <v>10000</v>
      </c>
      <c r="AR46" s="164">
        <f>AO49</f>
        <v>30000</v>
      </c>
      <c r="AS46" s="30">
        <f>RANK(AR46,AR45:AR48,1)</f>
        <v>1</v>
      </c>
      <c r="AT46" t="str">
        <f t="shared" si="26"/>
        <v>Costa Rica</v>
      </c>
      <c r="AU46">
        <f t="shared" si="27"/>
        <v>0</v>
      </c>
      <c r="AV46">
        <f t="shared" si="28"/>
        <v>0</v>
      </c>
      <c r="AW46">
        <f t="shared" si="29"/>
        <v>0</v>
      </c>
      <c r="AX46" s="8"/>
      <c r="AY46" s="8"/>
      <c r="AZ46" s="8"/>
      <c r="BA46" s="50">
        <v>2</v>
      </c>
      <c r="BB46" s="48" t="e">
        <f>VLOOKUP(2,AS45:AT48,2,FALSE)</f>
        <v>#N/A</v>
      </c>
      <c r="BC46" s="49"/>
      <c r="BD46" s="51" t="e">
        <f>VLOOKUP(2,AS45:AW48,3,FALSE)</f>
        <v>#N/A</v>
      </c>
      <c r="BE46" s="52" t="e">
        <f>VLOOKUP(2,AS45:AW48,4,FALSE)</f>
        <v>#N/A</v>
      </c>
      <c r="BF46" s="11" t="s">
        <v>12</v>
      </c>
      <c r="BG46" s="52" t="e">
        <f>VLOOKUP(2,AS45:AW48,5,FALSE)</f>
        <v>#N/A</v>
      </c>
      <c r="BH46" s="81" t="s">
        <v>25</v>
      </c>
      <c r="BI46" s="8"/>
      <c r="BJ46" s="42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</row>
    <row r="47" spans="1:93" ht="18.75" customHeight="1" thickBot="1" x14ac:dyDescent="0.3">
      <c r="A47" s="8"/>
      <c r="B47" s="8"/>
      <c r="C47" s="75" t="str">
        <f>C45</f>
        <v>Uruguay</v>
      </c>
      <c r="D47" s="76"/>
      <c r="E47" s="104"/>
      <c r="F47" s="58"/>
      <c r="G47" s="104"/>
      <c r="H47" s="75" t="str">
        <f>C46</f>
        <v>England</v>
      </c>
      <c r="I47" s="76"/>
      <c r="J47" s="8"/>
      <c r="K47" s="111" t="s">
        <v>287</v>
      </c>
      <c r="L47" s="16">
        <f t="shared" si="22"/>
        <v>0</v>
      </c>
      <c r="M47" s="126">
        <f>IF($E47="",0,IF($E47&gt;$G47,3,IF($E47=G47,1,0)))</f>
        <v>0</v>
      </c>
      <c r="N47" s="126"/>
      <c r="O47" s="126">
        <f>IF($G47="",0,IF($E47&gt;$G47,0,IF($E47=$G47,1,3)))</f>
        <v>0</v>
      </c>
      <c r="P47" s="126"/>
      <c r="Q47" s="130">
        <f>E47</f>
        <v>0</v>
      </c>
      <c r="R47" s="130"/>
      <c r="S47" s="130">
        <f>G47</f>
        <v>0</v>
      </c>
      <c r="T47" s="130"/>
      <c r="U47" s="131">
        <f>G47</f>
        <v>0</v>
      </c>
      <c r="V47" s="131"/>
      <c r="W47" s="131">
        <f>E47</f>
        <v>0</v>
      </c>
      <c r="X47" s="131"/>
      <c r="Y47" s="8"/>
      <c r="Z47" s="128">
        <f>O51</f>
        <v>0</v>
      </c>
      <c r="AA47" s="129">
        <f>S51</f>
        <v>0</v>
      </c>
      <c r="AB47" s="132">
        <f>W51</f>
        <v>0</v>
      </c>
      <c r="AC47" s="162">
        <f>AA47-AB47</f>
        <v>0</v>
      </c>
      <c r="AD47" s="31">
        <f>IF(Z47&gt;Z45,-1,0)</f>
        <v>0</v>
      </c>
      <c r="AE47" s="31">
        <f>IF(Z47&gt;Z46,-1,0)</f>
        <v>0</v>
      </c>
      <c r="AF47" s="31">
        <f>IF(Z47&gt;Z48,-1,0)</f>
        <v>0</v>
      </c>
      <c r="AG47" s="133">
        <f>10000-(AJ47*1000+AM47*100+AK47*10)</f>
        <v>10000</v>
      </c>
      <c r="AH47" s="30">
        <f>RANK(AG47,AG45:AG48,1)</f>
        <v>1</v>
      </c>
      <c r="AI47" t="str">
        <f>C46</f>
        <v>England</v>
      </c>
      <c r="AJ47">
        <f t="shared" si="23"/>
        <v>0</v>
      </c>
      <c r="AK47">
        <f t="shared" si="24"/>
        <v>0</v>
      </c>
      <c r="AL47">
        <f t="shared" si="25"/>
        <v>0</v>
      </c>
      <c r="AM47">
        <f>AK47-AL47</f>
        <v>0</v>
      </c>
      <c r="AN47" s="135">
        <f>IF(AG45=AG47,IF(E47&gt;G47,AG45-0.1,AG45),AG45)</f>
        <v>10000</v>
      </c>
      <c r="AO47" s="135">
        <f>IF(AG46=AG47,IF(E50&gt;G50,AG46-0.1,AG46),AG46)</f>
        <v>10000</v>
      </c>
      <c r="AP47" s="119"/>
      <c r="AQ47" s="135">
        <f>IF(AG48=AG47,IF(G46&gt;E46,AG48-0.1,AG48),AG48)</f>
        <v>10000</v>
      </c>
      <c r="AR47" s="164">
        <f>AP49</f>
        <v>30000</v>
      </c>
      <c r="AS47" s="30">
        <f>RANK(AR47,AR45:AR48,1)</f>
        <v>1</v>
      </c>
      <c r="AT47" t="str">
        <f t="shared" si="26"/>
        <v>England</v>
      </c>
      <c r="AU47">
        <f t="shared" si="27"/>
        <v>0</v>
      </c>
      <c r="AV47">
        <f t="shared" si="28"/>
        <v>0</v>
      </c>
      <c r="AW47">
        <f t="shared" si="29"/>
        <v>0</v>
      </c>
      <c r="AX47" s="8"/>
      <c r="AY47" s="8"/>
      <c r="AZ47" s="8"/>
      <c r="BA47" s="113">
        <v>3</v>
      </c>
      <c r="BB47" s="114" t="e">
        <f>VLOOKUP(3,AS45:AT48,2,FALSE)</f>
        <v>#N/A</v>
      </c>
      <c r="BC47" s="115"/>
      <c r="BD47" s="116" t="e">
        <f>VLOOKUP(3,AS45:AW48,3,FALSE)</f>
        <v>#N/A</v>
      </c>
      <c r="BE47" s="116" t="e">
        <f>VLOOKUP(3,AS45:AW48,4,FALSE)</f>
        <v>#N/A</v>
      </c>
      <c r="BF47" s="11" t="s">
        <v>12</v>
      </c>
      <c r="BG47" s="116" t="e">
        <f>VLOOKUP(3,AS45:AW48,5,FALSE)</f>
        <v>#N/A</v>
      </c>
      <c r="BH47" s="8"/>
      <c r="BI47" s="8"/>
      <c r="BJ47" s="42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</row>
    <row r="48" spans="1:93" ht="18.75" customHeight="1" thickBot="1" x14ac:dyDescent="0.3">
      <c r="A48" s="8"/>
      <c r="B48" s="8"/>
      <c r="C48" s="48" t="str">
        <f>H45</f>
        <v>Costa Rica</v>
      </c>
      <c r="D48" s="49"/>
      <c r="E48" s="104"/>
      <c r="F48" s="58"/>
      <c r="G48" s="104"/>
      <c r="H48" s="48" t="str">
        <f>H46</f>
        <v>Italien</v>
      </c>
      <c r="I48" s="49"/>
      <c r="J48" s="8"/>
      <c r="K48" s="111" t="s">
        <v>288</v>
      </c>
      <c r="L48" s="16">
        <f t="shared" si="22"/>
        <v>0</v>
      </c>
      <c r="M48" s="126"/>
      <c r="N48" s="126">
        <f>IF($E48="",0,IF($E48&gt;$G48,3,IF($E48=$G48,1,0)))</f>
        <v>0</v>
      </c>
      <c r="O48" s="126"/>
      <c r="P48" s="126">
        <f>IF($G48="",0,IF($E48&gt;$G48,0,IF($E48=$G48,1,3)))</f>
        <v>0</v>
      </c>
      <c r="Q48" s="130"/>
      <c r="R48" s="130">
        <f>E48</f>
        <v>0</v>
      </c>
      <c r="S48" s="130"/>
      <c r="T48" s="130">
        <f>G48</f>
        <v>0</v>
      </c>
      <c r="U48" s="131"/>
      <c r="V48" s="131">
        <f>G48</f>
        <v>0</v>
      </c>
      <c r="W48" s="131"/>
      <c r="X48" s="131">
        <f>E48</f>
        <v>0</v>
      </c>
      <c r="Y48" s="8"/>
      <c r="Z48" s="128">
        <f>P51</f>
        <v>0</v>
      </c>
      <c r="AA48" s="129">
        <f>T51</f>
        <v>0</v>
      </c>
      <c r="AB48" s="132">
        <f>X51</f>
        <v>0</v>
      </c>
      <c r="AC48" s="162">
        <f>AA48-AB48</f>
        <v>0</v>
      </c>
      <c r="AD48" s="31">
        <f>IF(Z48&gt;Z45,-1,0)</f>
        <v>0</v>
      </c>
      <c r="AE48" s="31">
        <f>IF(Z48&gt;Z46,-1,0)</f>
        <v>0</v>
      </c>
      <c r="AF48" s="31">
        <f>IF(Z48&gt;Z47,-1,0)</f>
        <v>0</v>
      </c>
      <c r="AG48" s="133">
        <f>10000-(AJ48*1000+AM48*100+AK48*10)</f>
        <v>10000</v>
      </c>
      <c r="AH48" s="30">
        <f>RANK(AG48,AG45:AG48,1)</f>
        <v>1</v>
      </c>
      <c r="AI48" t="str">
        <f>H46</f>
        <v>Italien</v>
      </c>
      <c r="AJ48">
        <f t="shared" si="23"/>
        <v>0</v>
      </c>
      <c r="AK48">
        <f t="shared" si="24"/>
        <v>0</v>
      </c>
      <c r="AL48">
        <f t="shared" si="25"/>
        <v>0</v>
      </c>
      <c r="AM48">
        <f>AK48-AL48</f>
        <v>0</v>
      </c>
      <c r="AN48" s="135">
        <f>IF(AG45=AG48,IF(E49&gt;G49,AG45-0.1,AG45),AG45)</f>
        <v>10000</v>
      </c>
      <c r="AO48" s="135">
        <f>IF(AG46=AG48,IF(E48&gt;G48,AG46-0.1,AG46),AG46)</f>
        <v>10000</v>
      </c>
      <c r="AP48" s="135">
        <f>IF(AG47=AG48,IF(E46&gt;G46,AG47-0.1,AG47),AG47)</f>
        <v>10000</v>
      </c>
      <c r="AQ48" s="119"/>
      <c r="AR48" s="164">
        <f>AQ49</f>
        <v>30000</v>
      </c>
      <c r="AS48" s="30">
        <f>RANK(AR48,AR45:AR48,1)</f>
        <v>1</v>
      </c>
      <c r="AT48" t="str">
        <f t="shared" si="26"/>
        <v>Italien</v>
      </c>
      <c r="AU48">
        <f t="shared" si="27"/>
        <v>0</v>
      </c>
      <c r="AV48">
        <f t="shared" si="28"/>
        <v>0</v>
      </c>
      <c r="AW48">
        <f t="shared" si="29"/>
        <v>0</v>
      </c>
      <c r="AX48" s="8"/>
      <c r="AY48" s="8"/>
      <c r="AZ48" s="8"/>
      <c r="BA48" s="113">
        <v>4</v>
      </c>
      <c r="BB48" s="114" t="e">
        <f>VLOOKUP(4,AS45:AT48,2,FALSE)</f>
        <v>#N/A</v>
      </c>
      <c r="BC48" s="115"/>
      <c r="BD48" s="116" t="e">
        <f>VLOOKUP(4,AS45:AW48,3,FALSE)</f>
        <v>#N/A</v>
      </c>
      <c r="BE48" s="116" t="e">
        <f>VLOOKUP(4,AS45:AW48,4,FALSE)</f>
        <v>#N/A</v>
      </c>
      <c r="BF48" s="11" t="s">
        <v>12</v>
      </c>
      <c r="BG48" s="116" t="e">
        <f>VLOOKUP(4,AS45:AW48,5,FALSE)</f>
        <v>#N/A</v>
      </c>
      <c r="BH48" s="8"/>
      <c r="BI48" s="8"/>
      <c r="BJ48" s="42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</row>
    <row r="49" spans="1:93" ht="18.75" customHeight="1" thickBot="1" x14ac:dyDescent="0.3">
      <c r="A49" s="8"/>
      <c r="B49" s="8"/>
      <c r="C49" s="75" t="str">
        <f>C45</f>
        <v>Uruguay</v>
      </c>
      <c r="D49" s="76"/>
      <c r="E49" s="104"/>
      <c r="F49" s="58"/>
      <c r="G49" s="104"/>
      <c r="H49" s="75" t="str">
        <f>H46</f>
        <v>Italien</v>
      </c>
      <c r="I49" s="76"/>
      <c r="J49" s="8"/>
      <c r="K49" s="111" t="s">
        <v>289</v>
      </c>
      <c r="L49" s="16">
        <f t="shared" si="22"/>
        <v>0</v>
      </c>
      <c r="M49" s="126">
        <f>IF($E49="",0,IF($E49&gt;$G49,3,IF($E49=G49,1,0)))</f>
        <v>0</v>
      </c>
      <c r="N49" s="126"/>
      <c r="O49" s="126"/>
      <c r="P49" s="126">
        <f>IF($G49="",0,IF($E49&gt;$G49,0,IF($E49=$G49,1,3)))</f>
        <v>0</v>
      </c>
      <c r="Q49" s="130">
        <f>E49</f>
        <v>0</v>
      </c>
      <c r="R49" s="130"/>
      <c r="S49" s="130"/>
      <c r="T49" s="130">
        <f>G49</f>
        <v>0</v>
      </c>
      <c r="U49" s="131">
        <f>G49</f>
        <v>0</v>
      </c>
      <c r="V49" s="131"/>
      <c r="W49" s="131"/>
      <c r="X49" s="131">
        <f>E49</f>
        <v>0</v>
      </c>
      <c r="Y49" s="8"/>
      <c r="AG49" s="133"/>
      <c r="AH49" s="168"/>
      <c r="AI49" s="168"/>
      <c r="AJ49" s="168"/>
      <c r="AK49" s="168"/>
      <c r="AL49" s="168"/>
      <c r="AM49" s="168"/>
      <c r="AN49" s="166">
        <f>SUM(AN45:AN48)</f>
        <v>30000</v>
      </c>
      <c r="AO49" s="167">
        <f>SUM(AO45:AO48)</f>
        <v>30000</v>
      </c>
      <c r="AP49" s="167">
        <f>SUM(AP45:AP48)</f>
        <v>30000</v>
      </c>
      <c r="AQ49" s="167">
        <f>SUM(AQ45:AQ48)</f>
        <v>30000</v>
      </c>
      <c r="AR49" s="165"/>
      <c r="AS49" s="34"/>
      <c r="AT49" s="34"/>
      <c r="AX49" s="8"/>
      <c r="AY49" s="8"/>
      <c r="AZ49" s="8"/>
      <c r="BA49" s="32"/>
      <c r="BB49" s="8"/>
      <c r="BC49" s="8"/>
      <c r="BD49" s="8"/>
      <c r="BE49" s="8"/>
      <c r="BF49" s="8"/>
      <c r="BG49" s="8"/>
      <c r="BH49" s="8"/>
      <c r="BI49" s="8"/>
      <c r="BJ49" s="42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</row>
    <row r="50" spans="1:93" ht="18.75" customHeight="1" thickBot="1" x14ac:dyDescent="0.3">
      <c r="A50" s="8"/>
      <c r="B50" s="8"/>
      <c r="C50" s="48" t="str">
        <f>H45</f>
        <v>Costa Rica</v>
      </c>
      <c r="D50" s="49"/>
      <c r="E50" s="104"/>
      <c r="F50" s="58"/>
      <c r="G50" s="104"/>
      <c r="H50" s="48" t="str">
        <f>C46</f>
        <v>England</v>
      </c>
      <c r="I50" s="49"/>
      <c r="J50" s="8"/>
      <c r="K50" s="111" t="str">
        <f>K49</f>
        <v>Dienstag, 24. Juni / 18:00</v>
      </c>
      <c r="L50" s="16">
        <f t="shared" si="22"/>
        <v>0</v>
      </c>
      <c r="M50" s="126"/>
      <c r="N50" s="126">
        <f>IF($E50="",0,IF($E50&gt;$G50,3,IF($E50=$G50,1,0)))</f>
        <v>0</v>
      </c>
      <c r="O50" s="126">
        <f>IF($G50="",0,IF($E50&gt;$G50,0,IF($E50=$G50,1,3)))</f>
        <v>0</v>
      </c>
      <c r="P50" s="126"/>
      <c r="Q50" s="130"/>
      <c r="R50" s="130">
        <f>E50</f>
        <v>0</v>
      </c>
      <c r="S50" s="130">
        <f>G50</f>
        <v>0</v>
      </c>
      <c r="T50" s="130"/>
      <c r="U50" s="131"/>
      <c r="V50" s="131">
        <f>G50</f>
        <v>0</v>
      </c>
      <c r="W50" s="131">
        <f>E50</f>
        <v>0</v>
      </c>
      <c r="X50" s="131"/>
      <c r="Y50" s="8"/>
      <c r="Z50" s="133" t="s">
        <v>30</v>
      </c>
      <c r="AA50" s="133"/>
      <c r="AB50" s="133"/>
      <c r="AC50" s="133"/>
      <c r="AD50" s="133"/>
      <c r="AE50" s="133"/>
      <c r="AF50" s="133"/>
      <c r="AG50" s="133" t="b">
        <f>OR(AG45=AG46,AG45=AG47,AG45=AG48,AG46=AG47,AG46=AG48,AG47=AG48)</f>
        <v>1</v>
      </c>
      <c r="AH50" s="168"/>
      <c r="AI50" s="168"/>
      <c r="AJ50" s="168"/>
      <c r="AK50" s="168"/>
      <c r="AL50" s="168"/>
      <c r="AM50" s="168"/>
      <c r="AN50" s="133"/>
      <c r="AO50" s="133" t="s">
        <v>34</v>
      </c>
      <c r="AP50" s="133"/>
      <c r="AQ50" s="133"/>
      <c r="AR50" s="133" t="b">
        <f>OR(AR45=AR46,AR45=AR47,AR45=AR48,AR46=AR47,AR46=AR48,AR47=AR48)</f>
        <v>1</v>
      </c>
      <c r="AX50" s="8"/>
      <c r="AY50" s="8"/>
      <c r="AZ50" s="8"/>
      <c r="BA50" s="32"/>
      <c r="BB50" s="8"/>
      <c r="BC50" s="8"/>
      <c r="BD50" s="8"/>
      <c r="BE50" s="8"/>
      <c r="BF50" s="8"/>
      <c r="BG50" s="8"/>
      <c r="BH50" s="8"/>
      <c r="BI50" s="8"/>
      <c r="BJ50" s="42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</row>
    <row r="51" spans="1:93" ht="18.75" customHeight="1" x14ac:dyDescent="0.2">
      <c r="A51" s="8"/>
      <c r="B51" s="8"/>
      <c r="C51" s="32" t="str">
        <f>IF(G50="","",IF(AR50=TRUE,"Achtung: Fehler in Tabelle!",""))</f>
        <v/>
      </c>
      <c r="D51" s="8"/>
      <c r="E51" s="9"/>
      <c r="F51" s="8"/>
      <c r="G51" s="9"/>
      <c r="H51" s="8"/>
      <c r="I51" s="8"/>
      <c r="J51" s="8"/>
      <c r="K51" s="62"/>
      <c r="L51" s="8"/>
      <c r="M51" s="10">
        <f t="shared" ref="M51:X51" si="30">SUM(M45:M50)</f>
        <v>0</v>
      </c>
      <c r="N51" s="10">
        <f t="shared" si="30"/>
        <v>0</v>
      </c>
      <c r="O51" s="10">
        <f t="shared" si="30"/>
        <v>0</v>
      </c>
      <c r="P51" s="10">
        <f t="shared" si="30"/>
        <v>0</v>
      </c>
      <c r="Q51" s="10">
        <f t="shared" si="30"/>
        <v>0</v>
      </c>
      <c r="R51" s="10">
        <f t="shared" si="30"/>
        <v>0</v>
      </c>
      <c r="S51" s="10">
        <f t="shared" si="30"/>
        <v>0</v>
      </c>
      <c r="T51" s="10">
        <f t="shared" si="30"/>
        <v>0</v>
      </c>
      <c r="U51" s="10">
        <f t="shared" si="30"/>
        <v>0</v>
      </c>
      <c r="V51" s="10">
        <f t="shared" si="30"/>
        <v>0</v>
      </c>
      <c r="W51" s="10">
        <f t="shared" si="30"/>
        <v>0</v>
      </c>
      <c r="X51" s="10">
        <f t="shared" si="30"/>
        <v>0</v>
      </c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42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</row>
    <row r="52" spans="1:93" ht="18.75" customHeight="1" x14ac:dyDescent="0.2">
      <c r="A52" s="8"/>
      <c r="B52" s="8"/>
      <c r="C52" s="8"/>
      <c r="D52" s="8"/>
      <c r="E52" s="9"/>
      <c r="F52" s="8"/>
      <c r="G52" s="9"/>
      <c r="H52" s="8"/>
      <c r="I52" s="8"/>
      <c r="J52" s="8"/>
      <c r="K52" s="62"/>
      <c r="L52" s="8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42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</row>
    <row r="53" spans="1:93" ht="18.75" customHeight="1" x14ac:dyDescent="0.2">
      <c r="A53" s="8"/>
      <c r="B53" s="8"/>
      <c r="C53" s="8"/>
      <c r="D53" s="8"/>
      <c r="E53" s="9"/>
      <c r="F53" s="8"/>
      <c r="G53" s="9"/>
      <c r="H53" s="8"/>
      <c r="I53" s="8"/>
      <c r="J53" s="8"/>
      <c r="K53" s="62"/>
      <c r="L53" s="8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42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</row>
    <row r="54" spans="1:93" ht="18.75" customHeight="1" x14ac:dyDescent="0.25">
      <c r="A54" s="8"/>
      <c r="B54" s="8"/>
      <c r="C54" s="33" t="s">
        <v>90</v>
      </c>
      <c r="D54" s="8"/>
      <c r="E54" s="9"/>
      <c r="F54" s="8"/>
      <c r="G54" s="9"/>
      <c r="H54" s="8"/>
      <c r="I54" s="8"/>
      <c r="J54" s="8"/>
      <c r="K54" s="8"/>
      <c r="L54" s="8"/>
      <c r="M54" s="8" t="s">
        <v>4</v>
      </c>
      <c r="N54" s="8"/>
      <c r="O54" s="8"/>
      <c r="P54" s="8"/>
      <c r="Q54" s="8" t="s">
        <v>6</v>
      </c>
      <c r="R54" s="8"/>
      <c r="S54" s="8"/>
      <c r="T54" s="8"/>
      <c r="U54" s="8" t="s">
        <v>7</v>
      </c>
      <c r="V54" s="8"/>
      <c r="W54" s="8"/>
      <c r="X54" s="8"/>
      <c r="Y54" s="8"/>
      <c r="Z54" s="8" t="s">
        <v>4</v>
      </c>
      <c r="AA54" s="8" t="s">
        <v>5</v>
      </c>
      <c r="AB54" s="8"/>
      <c r="AC54" s="8"/>
      <c r="AD54" s="16" t="s">
        <v>9</v>
      </c>
      <c r="AE54" s="8"/>
      <c r="AF54" s="8"/>
      <c r="AG54" s="8"/>
      <c r="AH54" s="35" t="s">
        <v>32</v>
      </c>
      <c r="AI54" s="8"/>
      <c r="AJ54" s="8"/>
      <c r="AK54" s="8"/>
      <c r="AL54" s="8"/>
      <c r="AM54" s="8"/>
      <c r="AN54" s="16" t="s">
        <v>35</v>
      </c>
      <c r="AO54" s="8"/>
      <c r="AP54" s="8"/>
      <c r="AQ54" s="8"/>
      <c r="AR54" s="8"/>
      <c r="AS54" s="35" t="s">
        <v>33</v>
      </c>
      <c r="AT54" s="8"/>
      <c r="AU54" s="8"/>
      <c r="AV54" s="8"/>
      <c r="AW54" s="8"/>
      <c r="AX54" s="8"/>
      <c r="AY54" s="8"/>
      <c r="AZ54" s="8"/>
      <c r="BA54" s="37" t="s">
        <v>10</v>
      </c>
      <c r="BB54" s="8"/>
      <c r="BC54" s="10" t="s">
        <v>4</v>
      </c>
      <c r="BD54" s="8"/>
      <c r="BE54" s="12" t="s">
        <v>5</v>
      </c>
      <c r="BF54" s="8"/>
      <c r="BG54" s="8"/>
      <c r="BH54" s="8"/>
      <c r="BI54" s="8"/>
      <c r="BJ54" s="42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</row>
    <row r="55" spans="1:93" ht="18.75" customHeight="1" thickBot="1" x14ac:dyDescent="0.25">
      <c r="A55" s="8"/>
      <c r="B55" s="8"/>
      <c r="C55" s="32"/>
      <c r="D55" s="8"/>
      <c r="E55" s="9"/>
      <c r="F55" s="8"/>
      <c r="G55" s="9"/>
      <c r="H55" s="8"/>
      <c r="I55" s="8"/>
      <c r="J55" s="8"/>
      <c r="K55" s="62"/>
      <c r="L55" s="8"/>
      <c r="M55" s="8" t="s">
        <v>0</v>
      </c>
      <c r="N55" s="8" t="s">
        <v>1</v>
      </c>
      <c r="O55" s="8" t="s">
        <v>2</v>
      </c>
      <c r="P55" s="8" t="s">
        <v>3</v>
      </c>
      <c r="Q55" s="8" t="s">
        <v>0</v>
      </c>
      <c r="R55" s="8" t="s">
        <v>1</v>
      </c>
      <c r="S55" s="8" t="s">
        <v>2</v>
      </c>
      <c r="T55" s="8" t="s">
        <v>3</v>
      </c>
      <c r="U55" s="8" t="s">
        <v>0</v>
      </c>
      <c r="V55" s="8" t="s">
        <v>1</v>
      </c>
      <c r="W55" s="8" t="s">
        <v>2</v>
      </c>
      <c r="X55" s="8" t="s">
        <v>3</v>
      </c>
      <c r="Y55" s="8"/>
      <c r="Z55" s="8" t="s">
        <v>8</v>
      </c>
      <c r="AA55" s="8"/>
      <c r="AB55" s="8"/>
      <c r="AC55" s="8"/>
      <c r="AD55" s="16"/>
      <c r="AE55" s="8"/>
      <c r="AF55" s="8"/>
      <c r="AG55" s="8"/>
      <c r="AH55" s="35" t="s">
        <v>31</v>
      </c>
      <c r="AI55" s="8"/>
      <c r="AJ55" s="8"/>
      <c r="AK55" s="8"/>
      <c r="AL55" s="8"/>
      <c r="AM55" s="8"/>
      <c r="AN55" s="8" t="str">
        <f>AI56</f>
        <v>Schweiz</v>
      </c>
      <c r="AO55" s="8" t="str">
        <f>AI57</f>
        <v>Ecuador</v>
      </c>
      <c r="AP55" s="8" t="str">
        <f>AI58</f>
        <v>Frankreich</v>
      </c>
      <c r="AQ55" s="8" t="str">
        <f>AI59</f>
        <v>Honduras</v>
      </c>
      <c r="AR55" s="8"/>
      <c r="AS55" s="35" t="s">
        <v>31</v>
      </c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42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</row>
    <row r="56" spans="1:93" ht="18.75" customHeight="1" thickBot="1" x14ac:dyDescent="0.3">
      <c r="A56" s="8"/>
      <c r="B56" s="8"/>
      <c r="C56" s="191" t="s">
        <v>16</v>
      </c>
      <c r="D56" s="192"/>
      <c r="E56" s="104"/>
      <c r="F56" s="58"/>
      <c r="G56" s="104"/>
      <c r="H56" s="191" t="s">
        <v>290</v>
      </c>
      <c r="I56" s="192"/>
      <c r="J56" s="8"/>
      <c r="K56" s="111" t="s">
        <v>292</v>
      </c>
      <c r="L56" s="16">
        <f t="shared" ref="L56:L61" si="31">IF(E56-G56&gt;0,1,IF(G56=E56,0,-1))</f>
        <v>0</v>
      </c>
      <c r="M56" s="126">
        <f>IF($E56="",0,IF($E56&gt;$G56,3,IF($E56=G56,1,0)))</f>
        <v>0</v>
      </c>
      <c r="N56" s="126">
        <f>IF($G56="",0,IF($E56&gt;$G56,0,IF($E56=G56,1,3)))</f>
        <v>0</v>
      </c>
      <c r="O56" s="127"/>
      <c r="P56" s="127"/>
      <c r="Q56" s="130">
        <f>E56</f>
        <v>0</v>
      </c>
      <c r="R56" s="130">
        <f>G56</f>
        <v>0</v>
      </c>
      <c r="S56" s="130"/>
      <c r="T56" s="130"/>
      <c r="U56" s="131">
        <f>G56</f>
        <v>0</v>
      </c>
      <c r="V56" s="131">
        <f>E56</f>
        <v>0</v>
      </c>
      <c r="W56" s="131"/>
      <c r="X56" s="131"/>
      <c r="Y56" s="8"/>
      <c r="Z56" s="128">
        <f>M62</f>
        <v>0</v>
      </c>
      <c r="AA56" s="129">
        <f>Q62</f>
        <v>0</v>
      </c>
      <c r="AB56" s="132">
        <f>U62</f>
        <v>0</v>
      </c>
      <c r="AC56" s="162">
        <f>AA56-AB56</f>
        <v>0</v>
      </c>
      <c r="AD56" s="31">
        <f>IF(Z56&gt;Z57,-1,0)</f>
        <v>0</v>
      </c>
      <c r="AE56" s="31">
        <f>IF(Z56&gt;Z58,-1,0)</f>
        <v>0</v>
      </c>
      <c r="AF56" s="31">
        <f>IF(Z56&gt;Z59,-1,0)</f>
        <v>0</v>
      </c>
      <c r="AG56" s="133">
        <f>10000-(AJ56*1000+AM56*100+AK56*10)</f>
        <v>10000</v>
      </c>
      <c r="AH56" s="30">
        <f>RANK(AG56,AG56:AG59,1)</f>
        <v>1</v>
      </c>
      <c r="AI56" t="str">
        <f>C56</f>
        <v>Schweiz</v>
      </c>
      <c r="AJ56">
        <f t="shared" ref="AJ56:AJ59" si="32">Z56</f>
        <v>0</v>
      </c>
      <c r="AK56">
        <f t="shared" ref="AK56:AK59" si="33">AA56</f>
        <v>0</v>
      </c>
      <c r="AL56">
        <f t="shared" ref="AL56:AL59" si="34">AB56</f>
        <v>0</v>
      </c>
      <c r="AM56">
        <f>AK56-AL56</f>
        <v>0</v>
      </c>
      <c r="AN56" s="119"/>
      <c r="AO56" s="135">
        <f>IF(AG57=AG56,IF(G56&gt;E56,AG57-0.1,AG57),AG57)</f>
        <v>10000</v>
      </c>
      <c r="AP56" s="135">
        <f>IF(AG58=AG56,IF(G58&gt;E58,AG58-0.1,AG58),AG58)</f>
        <v>10000</v>
      </c>
      <c r="AQ56" s="135">
        <f>IF(AG59=AG56,IF(G60&gt;E60,AG59-0.1,AG59),AG59)</f>
        <v>10000</v>
      </c>
      <c r="AR56" s="163">
        <f>AN60</f>
        <v>30000</v>
      </c>
      <c r="AS56" s="30">
        <f>RANK(AR56,AR56:AR59,1)</f>
        <v>1</v>
      </c>
      <c r="AT56" t="str">
        <f t="shared" ref="AT56:AT59" si="35">AI56</f>
        <v>Schweiz</v>
      </c>
      <c r="AU56">
        <f t="shared" ref="AU56:AU59" si="36">AJ56</f>
        <v>0</v>
      </c>
      <c r="AV56">
        <f t="shared" ref="AV56:AV59" si="37">AK56</f>
        <v>0</v>
      </c>
      <c r="AW56">
        <f t="shared" ref="AW56:AW59" si="38">AL56</f>
        <v>0</v>
      </c>
      <c r="AX56" s="28"/>
      <c r="AY56" s="28"/>
      <c r="AZ56" s="8"/>
      <c r="BA56" s="195">
        <v>1</v>
      </c>
      <c r="BB56" s="191" t="str">
        <f>VLOOKUP(1,AS56:AT59,2,FALSE)</f>
        <v>Schweiz</v>
      </c>
      <c r="BC56" s="196"/>
      <c r="BD56" s="197">
        <f>VLOOKUP(1,AS56:AW59,3,FALSE)</f>
        <v>0</v>
      </c>
      <c r="BE56" s="198">
        <f>VLOOKUP(1,AS56:AW59,4,FALSE)</f>
        <v>0</v>
      </c>
      <c r="BF56" s="11" t="s">
        <v>12</v>
      </c>
      <c r="BG56" s="198">
        <f>VLOOKUP(1,AS56:AW59,5,FALSE)</f>
        <v>0</v>
      </c>
      <c r="BH56" s="199" t="s">
        <v>121</v>
      </c>
      <c r="BI56" s="8"/>
      <c r="BJ56" s="42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</row>
    <row r="57" spans="1:93" ht="18.75" customHeight="1" thickBot="1" x14ac:dyDescent="0.3">
      <c r="A57" s="8"/>
      <c r="B57" s="8"/>
      <c r="C57" s="193" t="s">
        <v>15</v>
      </c>
      <c r="D57" s="194"/>
      <c r="E57" s="104"/>
      <c r="F57" s="58"/>
      <c r="G57" s="104"/>
      <c r="H57" s="193" t="s">
        <v>113</v>
      </c>
      <c r="I57" s="194"/>
      <c r="J57" s="8"/>
      <c r="K57" s="111" t="s">
        <v>291</v>
      </c>
      <c r="L57" s="16">
        <f t="shared" si="31"/>
        <v>0</v>
      </c>
      <c r="M57" s="126"/>
      <c r="N57" s="126"/>
      <c r="O57" s="126">
        <f>IF($E57="",0,IF($E57&gt;$G57,3,IF($E57=$G57,1,0)))</f>
        <v>0</v>
      </c>
      <c r="P57" s="126">
        <f>IF($G57="",0,IF($E57&gt;$G57,0,IF($E57=$G57,1,3)))</f>
        <v>0</v>
      </c>
      <c r="Q57" s="130"/>
      <c r="R57" s="130"/>
      <c r="S57" s="130">
        <f>E57</f>
        <v>0</v>
      </c>
      <c r="T57" s="130">
        <f>G57</f>
        <v>0</v>
      </c>
      <c r="U57" s="131"/>
      <c r="V57" s="131"/>
      <c r="W57" s="131">
        <f>G57</f>
        <v>0</v>
      </c>
      <c r="X57" s="131">
        <f>E57</f>
        <v>0</v>
      </c>
      <c r="Y57" s="8"/>
      <c r="Z57" s="128">
        <f>N62</f>
        <v>0</v>
      </c>
      <c r="AA57" s="129">
        <f>R62</f>
        <v>0</v>
      </c>
      <c r="AB57" s="132">
        <f>V62</f>
        <v>0</v>
      </c>
      <c r="AC57" s="162">
        <f>AA57-AB57</f>
        <v>0</v>
      </c>
      <c r="AD57" s="31">
        <f>IF(Z57&gt;Z56,-1,0)</f>
        <v>0</v>
      </c>
      <c r="AE57" s="31">
        <f>IF(Z57&gt;Z58,-1,0)</f>
        <v>0</v>
      </c>
      <c r="AF57" s="31">
        <f>IF(Z57&gt;Z59,-1,0)</f>
        <v>0</v>
      </c>
      <c r="AG57" s="133">
        <f>10000-(AJ57*1000+AM57*100+AK57*10)</f>
        <v>10000</v>
      </c>
      <c r="AH57" s="30">
        <f>RANK(AG57,AG56:AG59,1)</f>
        <v>1</v>
      </c>
      <c r="AI57" t="str">
        <f>H56</f>
        <v>Ecuador</v>
      </c>
      <c r="AJ57">
        <f t="shared" si="32"/>
        <v>0</v>
      </c>
      <c r="AK57">
        <f t="shared" si="33"/>
        <v>0</v>
      </c>
      <c r="AL57">
        <f t="shared" si="34"/>
        <v>0</v>
      </c>
      <c r="AM57">
        <f>AK57-AL57</f>
        <v>0</v>
      </c>
      <c r="AN57" s="135">
        <f>IF(AG56=AG57,IF(E56&gt;G56,AG56-0.1,AG56),AG56)</f>
        <v>10000</v>
      </c>
      <c r="AO57" s="119"/>
      <c r="AP57" s="135">
        <f>IF(AG58=AG57,IF(G61&gt;E61,AG58-0.1,AG58),AG58)</f>
        <v>10000</v>
      </c>
      <c r="AQ57" s="135">
        <f>IF(AG59=AG57,IF(G59&gt;E59,AG59-0.1,AG59),AG59)</f>
        <v>10000</v>
      </c>
      <c r="AR57" s="164">
        <f>AO60</f>
        <v>30000</v>
      </c>
      <c r="AS57" s="30">
        <f>RANK(AR57,AR56:AR59,1)</f>
        <v>1</v>
      </c>
      <c r="AT57" t="str">
        <f t="shared" si="35"/>
        <v>Ecuador</v>
      </c>
      <c r="AU57">
        <f t="shared" si="36"/>
        <v>0</v>
      </c>
      <c r="AV57">
        <f t="shared" si="37"/>
        <v>0</v>
      </c>
      <c r="AW57">
        <f t="shared" si="38"/>
        <v>0</v>
      </c>
      <c r="AX57" s="8"/>
      <c r="AY57" s="8"/>
      <c r="AZ57" s="8"/>
      <c r="BA57" s="235">
        <v>2</v>
      </c>
      <c r="BB57" s="193" t="e">
        <f>VLOOKUP(2,AS56:AT59,2,FALSE)</f>
        <v>#N/A</v>
      </c>
      <c r="BC57" s="236"/>
      <c r="BD57" s="237" t="e">
        <f>VLOOKUP(2,AS56:AW59,3,FALSE)</f>
        <v>#N/A</v>
      </c>
      <c r="BE57" s="238" t="e">
        <f>VLOOKUP(2,AS56:AW59,4,FALSE)</f>
        <v>#N/A</v>
      </c>
      <c r="BF57" s="11" t="s">
        <v>12</v>
      </c>
      <c r="BG57" s="238" t="e">
        <f>VLOOKUP(2,AS56:AW59,5,FALSE)</f>
        <v>#N/A</v>
      </c>
      <c r="BH57" s="238" t="s">
        <v>127</v>
      </c>
      <c r="BI57" s="8"/>
      <c r="BJ57" s="42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</row>
    <row r="58" spans="1:93" ht="18.75" customHeight="1" thickBot="1" x14ac:dyDescent="0.3">
      <c r="A58" s="8"/>
      <c r="B58" s="8"/>
      <c r="C58" s="191" t="str">
        <f>C56</f>
        <v>Schweiz</v>
      </c>
      <c r="D58" s="192"/>
      <c r="E58" s="104"/>
      <c r="F58" s="58"/>
      <c r="G58" s="104"/>
      <c r="H58" s="191" t="str">
        <f>C57</f>
        <v>Frankreich</v>
      </c>
      <c r="I58" s="192"/>
      <c r="J58" s="8"/>
      <c r="K58" s="111" t="s">
        <v>293</v>
      </c>
      <c r="L58" s="16">
        <f t="shared" si="31"/>
        <v>0</v>
      </c>
      <c r="M58" s="126">
        <f>IF($E58="",0,IF($E58&gt;$G58,3,IF($E58=G58,1,0)))</f>
        <v>0</v>
      </c>
      <c r="N58" s="126"/>
      <c r="O58" s="126">
        <f>IF($G58="",0,IF($E58&gt;$G58,0,IF($E58=$G58,1,3)))</f>
        <v>0</v>
      </c>
      <c r="P58" s="126"/>
      <c r="Q58" s="130">
        <f>E58</f>
        <v>0</v>
      </c>
      <c r="R58" s="130"/>
      <c r="S58" s="130">
        <f>G58</f>
        <v>0</v>
      </c>
      <c r="T58" s="130"/>
      <c r="U58" s="131">
        <f>G58</f>
        <v>0</v>
      </c>
      <c r="V58" s="131"/>
      <c r="W58" s="131">
        <f>E58</f>
        <v>0</v>
      </c>
      <c r="X58" s="131"/>
      <c r="Y58" s="8"/>
      <c r="Z58" s="128">
        <f>O62</f>
        <v>0</v>
      </c>
      <c r="AA58" s="129">
        <f>S62</f>
        <v>0</v>
      </c>
      <c r="AB58" s="132">
        <f>W62</f>
        <v>0</v>
      </c>
      <c r="AC58" s="162">
        <f>AA58-AB58</f>
        <v>0</v>
      </c>
      <c r="AD58" s="31">
        <f>IF(Z58&gt;Z56,-1,0)</f>
        <v>0</v>
      </c>
      <c r="AE58" s="31">
        <f>IF(Z58&gt;Z57,-1,0)</f>
        <v>0</v>
      </c>
      <c r="AF58" s="31">
        <f>IF(Z58&gt;Z59,-1,0)</f>
        <v>0</v>
      </c>
      <c r="AG58" s="133">
        <f>10000-(AJ58*1000+AM58*100+AK58*10)</f>
        <v>10000</v>
      </c>
      <c r="AH58" s="30">
        <f>RANK(AG58,AG56:AG59,1)</f>
        <v>1</v>
      </c>
      <c r="AI58" t="str">
        <f>C57</f>
        <v>Frankreich</v>
      </c>
      <c r="AJ58">
        <f t="shared" si="32"/>
        <v>0</v>
      </c>
      <c r="AK58">
        <f t="shared" si="33"/>
        <v>0</v>
      </c>
      <c r="AL58">
        <f t="shared" si="34"/>
        <v>0</v>
      </c>
      <c r="AM58">
        <f>AK58-AL58</f>
        <v>0</v>
      </c>
      <c r="AN58" s="135">
        <f>IF(AG56=AG58,IF(E58&gt;G58,AG56-0.1,AG56),AG56)</f>
        <v>10000</v>
      </c>
      <c r="AO58" s="135">
        <f>IF(AG57=AG58,IF(E61&gt;G61,AG57-0.1,AG57),AG57)</f>
        <v>10000</v>
      </c>
      <c r="AP58" s="119"/>
      <c r="AQ58" s="135">
        <f>IF(AG59=AG58,IF(G57&gt;E57,AG59-0.1,AG59),AG59)</f>
        <v>10000</v>
      </c>
      <c r="AR58" s="164">
        <f>AP60</f>
        <v>30000</v>
      </c>
      <c r="AS58" s="30">
        <f>RANK(AR58,AR56:AR59,1)</f>
        <v>1</v>
      </c>
      <c r="AT58" t="str">
        <f t="shared" si="35"/>
        <v>Frankreich</v>
      </c>
      <c r="AU58">
        <f t="shared" si="36"/>
        <v>0</v>
      </c>
      <c r="AV58">
        <f t="shared" si="37"/>
        <v>0</v>
      </c>
      <c r="AW58">
        <f t="shared" si="38"/>
        <v>0</v>
      </c>
      <c r="AX58" s="8"/>
      <c r="AY58" s="8"/>
      <c r="AZ58" s="8"/>
      <c r="BA58" s="113">
        <v>3</v>
      </c>
      <c r="BB58" s="114" t="e">
        <f>VLOOKUP(3,AS56:AT59,2,FALSE)</f>
        <v>#N/A</v>
      </c>
      <c r="BC58" s="115"/>
      <c r="BD58" s="116" t="e">
        <f>VLOOKUP(3,AS56:AW59,3,FALSE)</f>
        <v>#N/A</v>
      </c>
      <c r="BE58" s="116" t="e">
        <f>VLOOKUP(3,AS56:AW59,4,FALSE)</f>
        <v>#N/A</v>
      </c>
      <c r="BF58" s="11" t="s">
        <v>12</v>
      </c>
      <c r="BG58" s="116" t="e">
        <f>VLOOKUP(3,AS56:AW59,5,FALSE)</f>
        <v>#N/A</v>
      </c>
      <c r="BH58" s="8"/>
      <c r="BI58" s="8"/>
      <c r="BJ58" s="42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</row>
    <row r="59" spans="1:93" ht="18.75" customHeight="1" thickBot="1" x14ac:dyDescent="0.3">
      <c r="A59" s="8"/>
      <c r="B59" s="8"/>
      <c r="C59" s="193" t="str">
        <f>H56</f>
        <v>Ecuador</v>
      </c>
      <c r="D59" s="194"/>
      <c r="E59" s="104"/>
      <c r="F59" s="58"/>
      <c r="G59" s="104"/>
      <c r="H59" s="193" t="str">
        <f>H57</f>
        <v>Honduras</v>
      </c>
      <c r="I59" s="194"/>
      <c r="J59" s="8"/>
      <c r="K59" s="111" t="s">
        <v>294</v>
      </c>
      <c r="L59" s="16">
        <f t="shared" si="31"/>
        <v>0</v>
      </c>
      <c r="M59" s="126"/>
      <c r="N59" s="126">
        <f>IF($E59="",0,IF($E59&gt;$G59,3,IF($E59=$G59,1,0)))</f>
        <v>0</v>
      </c>
      <c r="O59" s="126"/>
      <c r="P59" s="126">
        <f>IF($G59="",0,IF($E59&gt;$G59,0,IF($E59=$G59,1,3)))</f>
        <v>0</v>
      </c>
      <c r="Q59" s="130"/>
      <c r="R59" s="130">
        <f>E59</f>
        <v>0</v>
      </c>
      <c r="S59" s="130"/>
      <c r="T59" s="130">
        <f>G59</f>
        <v>0</v>
      </c>
      <c r="U59" s="131"/>
      <c r="V59" s="131">
        <f>G59</f>
        <v>0</v>
      </c>
      <c r="W59" s="131"/>
      <c r="X59" s="131">
        <f>E59</f>
        <v>0</v>
      </c>
      <c r="Y59" s="8"/>
      <c r="Z59" s="128">
        <f>P62</f>
        <v>0</v>
      </c>
      <c r="AA59" s="129">
        <f>T62</f>
        <v>0</v>
      </c>
      <c r="AB59" s="132">
        <f>X62</f>
        <v>0</v>
      </c>
      <c r="AC59" s="162">
        <f>AA59-AB59</f>
        <v>0</v>
      </c>
      <c r="AD59" s="31">
        <f>IF(Z59&gt;Z56,-1,0)</f>
        <v>0</v>
      </c>
      <c r="AE59" s="31">
        <f>IF(Z59&gt;Z57,-1,0)</f>
        <v>0</v>
      </c>
      <c r="AF59" s="31">
        <f>IF(Z59&gt;Z58,-1,0)</f>
        <v>0</v>
      </c>
      <c r="AG59" s="133">
        <f>10000-(AJ59*1000+AM59*100+AK59*10)</f>
        <v>10000</v>
      </c>
      <c r="AH59" s="30">
        <f>RANK(AG59,AG56:AG59,1)</f>
        <v>1</v>
      </c>
      <c r="AI59" t="str">
        <f>H57</f>
        <v>Honduras</v>
      </c>
      <c r="AJ59">
        <f t="shared" si="32"/>
        <v>0</v>
      </c>
      <c r="AK59">
        <f t="shared" si="33"/>
        <v>0</v>
      </c>
      <c r="AL59">
        <f t="shared" si="34"/>
        <v>0</v>
      </c>
      <c r="AM59">
        <f>AK59-AL59</f>
        <v>0</v>
      </c>
      <c r="AN59" s="135">
        <f>IF(AG56=AG59,IF(E60&gt;G60,AG56-0.1,AG56),AG56)</f>
        <v>10000</v>
      </c>
      <c r="AO59" s="135">
        <f>IF(AG57=AG59,IF(E59&gt;G59,AG57-0.1,AG57),AG57)</f>
        <v>10000</v>
      </c>
      <c r="AP59" s="135">
        <f>IF(AG58=AG59,IF(E57&gt;G57,AG58-0.1,AG58),AG58)</f>
        <v>10000</v>
      </c>
      <c r="AQ59" s="119"/>
      <c r="AR59" s="164">
        <f>AQ60</f>
        <v>30000</v>
      </c>
      <c r="AS59" s="30">
        <f>RANK(AR59,AR56:AR59,1)</f>
        <v>1</v>
      </c>
      <c r="AT59" t="str">
        <f t="shared" si="35"/>
        <v>Honduras</v>
      </c>
      <c r="AU59">
        <f t="shared" si="36"/>
        <v>0</v>
      </c>
      <c r="AV59">
        <f t="shared" si="37"/>
        <v>0</v>
      </c>
      <c r="AW59">
        <f t="shared" si="38"/>
        <v>0</v>
      </c>
      <c r="AX59" s="8"/>
      <c r="AY59" s="8"/>
      <c r="AZ59" s="8"/>
      <c r="BA59" s="113">
        <v>4</v>
      </c>
      <c r="BB59" s="114" t="e">
        <f>VLOOKUP(4,AS56:AT59,2,FALSE)</f>
        <v>#N/A</v>
      </c>
      <c r="BC59" s="115"/>
      <c r="BD59" s="116" t="e">
        <f>VLOOKUP(4,AS56:AW59,3,FALSE)</f>
        <v>#N/A</v>
      </c>
      <c r="BE59" s="116" t="e">
        <f>VLOOKUP(4,AS56:AW59,4,FALSE)</f>
        <v>#N/A</v>
      </c>
      <c r="BF59" s="11" t="s">
        <v>12</v>
      </c>
      <c r="BG59" s="116" t="e">
        <f>VLOOKUP(4,AS56:AW59,5,FALSE)</f>
        <v>#N/A</v>
      </c>
      <c r="BH59" s="8"/>
      <c r="BI59" s="8"/>
      <c r="BJ59" s="42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</row>
    <row r="60" spans="1:93" ht="18.75" customHeight="1" thickBot="1" x14ac:dyDescent="0.3">
      <c r="A60" s="8"/>
      <c r="B60" s="8"/>
      <c r="C60" s="191" t="str">
        <f>C56</f>
        <v>Schweiz</v>
      </c>
      <c r="D60" s="192"/>
      <c r="E60" s="104"/>
      <c r="F60" s="58"/>
      <c r="G60" s="104"/>
      <c r="H60" s="191" t="str">
        <f>H57</f>
        <v>Honduras</v>
      </c>
      <c r="I60" s="192"/>
      <c r="J60" s="8"/>
      <c r="K60" s="111" t="s">
        <v>295</v>
      </c>
      <c r="L60" s="16">
        <f t="shared" si="31"/>
        <v>0</v>
      </c>
      <c r="M60" s="126">
        <f>IF($E60="",0,IF($E60&gt;$G60,3,IF($E60=G60,1,0)))</f>
        <v>0</v>
      </c>
      <c r="N60" s="126"/>
      <c r="O60" s="126"/>
      <c r="P60" s="126">
        <f>IF($G60="",0,IF($E60&gt;$G60,0,IF($E60=$G60,1,3)))</f>
        <v>0</v>
      </c>
      <c r="Q60" s="130">
        <f>E60</f>
        <v>0</v>
      </c>
      <c r="R60" s="130"/>
      <c r="S60" s="130"/>
      <c r="T60" s="130">
        <f>G60</f>
        <v>0</v>
      </c>
      <c r="U60" s="131">
        <f>G60</f>
        <v>0</v>
      </c>
      <c r="V60" s="131"/>
      <c r="W60" s="131"/>
      <c r="X60" s="131">
        <f>E60</f>
        <v>0</v>
      </c>
      <c r="Y60" s="8"/>
      <c r="AG60" s="133"/>
      <c r="AH60" s="168"/>
      <c r="AI60" s="168"/>
      <c r="AJ60" s="168"/>
      <c r="AK60" s="168"/>
      <c r="AL60" s="168"/>
      <c r="AM60" s="168"/>
      <c r="AN60" s="166">
        <f>SUM(AN56:AN59)</f>
        <v>30000</v>
      </c>
      <c r="AO60" s="167">
        <f>SUM(AO56:AO59)</f>
        <v>30000</v>
      </c>
      <c r="AP60" s="167">
        <f>SUM(AP56:AP59)</f>
        <v>30000</v>
      </c>
      <c r="AQ60" s="167">
        <f>SUM(AQ56:AQ59)</f>
        <v>30000</v>
      </c>
      <c r="AR60" s="165"/>
      <c r="AS60" s="34"/>
      <c r="AT60" s="34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42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</row>
    <row r="61" spans="1:93" ht="18.75" customHeight="1" thickBot="1" x14ac:dyDescent="0.3">
      <c r="A61" s="8"/>
      <c r="B61" s="8"/>
      <c r="C61" s="193" t="str">
        <f>H56</f>
        <v>Ecuador</v>
      </c>
      <c r="D61" s="194"/>
      <c r="E61" s="104"/>
      <c r="F61" s="58"/>
      <c r="G61" s="104"/>
      <c r="H61" s="193" t="str">
        <f>C57</f>
        <v>Frankreich</v>
      </c>
      <c r="I61" s="194"/>
      <c r="J61" s="8"/>
      <c r="K61" s="111" t="str">
        <f>K60</f>
        <v>Mittwoch, 25. Juni / 22:00</v>
      </c>
      <c r="L61" s="16">
        <f t="shared" si="31"/>
        <v>0</v>
      </c>
      <c r="M61" s="126"/>
      <c r="N61" s="126">
        <f>IF($E61="",0,IF($E61&gt;$G61,3,IF($E61=$G61,1,0)))</f>
        <v>0</v>
      </c>
      <c r="O61" s="126">
        <f>IF($G61="",0,IF($E61&gt;$G61,0,IF($E61=$G61,1,3)))</f>
        <v>0</v>
      </c>
      <c r="P61" s="126"/>
      <c r="Q61" s="130"/>
      <c r="R61" s="130">
        <f>E61</f>
        <v>0</v>
      </c>
      <c r="S61" s="130">
        <f>G61</f>
        <v>0</v>
      </c>
      <c r="T61" s="130"/>
      <c r="U61" s="131"/>
      <c r="V61" s="131">
        <f>G61</f>
        <v>0</v>
      </c>
      <c r="W61" s="131">
        <f>E61</f>
        <v>0</v>
      </c>
      <c r="X61" s="131"/>
      <c r="Y61" s="8"/>
      <c r="Z61" s="133" t="s">
        <v>30</v>
      </c>
      <c r="AA61" s="133"/>
      <c r="AB61" s="133"/>
      <c r="AC61" s="133"/>
      <c r="AD61" s="133"/>
      <c r="AE61" s="133"/>
      <c r="AF61" s="133"/>
      <c r="AG61" s="133" t="b">
        <f>OR(AG56=AG57,AG56=AG58,AG56=AG59,AG57=AG58,AG57=AG59,AG58=AG59)</f>
        <v>1</v>
      </c>
      <c r="AH61" s="168"/>
      <c r="AI61" s="168"/>
      <c r="AJ61" s="168"/>
      <c r="AK61" s="168"/>
      <c r="AL61" s="168"/>
      <c r="AM61" s="168"/>
      <c r="AN61" s="133"/>
      <c r="AO61" s="133" t="s">
        <v>34</v>
      </c>
      <c r="AP61" s="133"/>
      <c r="AQ61" s="133"/>
      <c r="AR61" s="133" t="b">
        <f>OR(AR56=AR57,AR56=AR58,AR56=AR59,AR57=AR58,AR57=AR59,AR58=AR59)</f>
        <v>1</v>
      </c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42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</row>
    <row r="62" spans="1:93" ht="18.75" customHeight="1" x14ac:dyDescent="0.2">
      <c r="A62" s="8"/>
      <c r="B62" s="8"/>
      <c r="C62" s="32" t="str">
        <f>IF(G61="","",IF(AR61=TRUE,"Achtung: Fehler in Tabelle!",""))</f>
        <v/>
      </c>
      <c r="D62" s="8"/>
      <c r="E62" s="9"/>
      <c r="F62" s="8"/>
      <c r="G62" s="9"/>
      <c r="H62" s="8"/>
      <c r="I62" s="8"/>
      <c r="J62" s="8"/>
      <c r="K62" s="62"/>
      <c r="L62" s="8"/>
      <c r="M62" s="10">
        <f t="shared" ref="M62:X62" si="39">SUM(M56:M61)</f>
        <v>0</v>
      </c>
      <c r="N62" s="10">
        <f t="shared" si="39"/>
        <v>0</v>
      </c>
      <c r="O62" s="10">
        <f t="shared" si="39"/>
        <v>0</v>
      </c>
      <c r="P62" s="10">
        <f t="shared" si="39"/>
        <v>0</v>
      </c>
      <c r="Q62" s="10">
        <f t="shared" si="39"/>
        <v>0</v>
      </c>
      <c r="R62" s="10">
        <f t="shared" si="39"/>
        <v>0</v>
      </c>
      <c r="S62" s="10">
        <f t="shared" si="39"/>
        <v>0</v>
      </c>
      <c r="T62" s="10">
        <f t="shared" si="39"/>
        <v>0</v>
      </c>
      <c r="U62" s="10">
        <f t="shared" si="39"/>
        <v>0</v>
      </c>
      <c r="V62" s="10">
        <f t="shared" si="39"/>
        <v>0</v>
      </c>
      <c r="W62" s="10">
        <f t="shared" si="39"/>
        <v>0</v>
      </c>
      <c r="X62" s="10">
        <f t="shared" si="39"/>
        <v>0</v>
      </c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42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</row>
    <row r="63" spans="1:93" ht="18.75" customHeight="1" x14ac:dyDescent="0.2">
      <c r="A63" s="8"/>
      <c r="B63" s="8"/>
      <c r="C63" s="8"/>
      <c r="D63" s="8"/>
      <c r="E63" s="9"/>
      <c r="F63" s="8"/>
      <c r="G63" s="9"/>
      <c r="H63" s="8"/>
      <c r="I63" s="8"/>
      <c r="J63" s="8"/>
      <c r="K63" s="62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42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</row>
    <row r="64" spans="1:93" ht="18.75" customHeight="1" x14ac:dyDescent="0.2">
      <c r="A64" s="8"/>
      <c r="B64" s="8"/>
      <c r="C64" s="8"/>
      <c r="D64" s="8"/>
      <c r="E64" s="9"/>
      <c r="F64" s="8"/>
      <c r="G64" s="9"/>
      <c r="H64" s="8"/>
      <c r="I64" s="8"/>
      <c r="J64" s="8"/>
      <c r="K64" s="62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42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</row>
    <row r="65" spans="1:93" ht="18.75" customHeight="1" x14ac:dyDescent="0.25">
      <c r="A65" s="8"/>
      <c r="B65" s="8"/>
      <c r="C65" s="33" t="s">
        <v>91</v>
      </c>
      <c r="D65" s="8"/>
      <c r="E65" s="9"/>
      <c r="F65" s="8"/>
      <c r="G65" s="9"/>
      <c r="H65" s="8"/>
      <c r="I65" s="8"/>
      <c r="J65" s="8"/>
      <c r="K65" s="62"/>
      <c r="L65" s="8"/>
      <c r="M65" s="8" t="s">
        <v>4</v>
      </c>
      <c r="N65" s="8"/>
      <c r="O65" s="8"/>
      <c r="P65" s="8"/>
      <c r="Q65" s="8" t="s">
        <v>6</v>
      </c>
      <c r="R65" s="8"/>
      <c r="S65" s="8"/>
      <c r="T65" s="8"/>
      <c r="U65" s="8" t="s">
        <v>7</v>
      </c>
      <c r="V65" s="8"/>
      <c r="W65" s="8"/>
      <c r="X65" s="8"/>
      <c r="Y65" s="8"/>
      <c r="Z65" s="8" t="s">
        <v>4</v>
      </c>
      <c r="AA65" s="8" t="s">
        <v>5</v>
      </c>
      <c r="AB65" s="8"/>
      <c r="AC65" s="8"/>
      <c r="AD65" s="16" t="s">
        <v>9</v>
      </c>
      <c r="AE65" s="8"/>
      <c r="AF65" s="8"/>
      <c r="AG65" s="8"/>
      <c r="AH65" s="35" t="s">
        <v>32</v>
      </c>
      <c r="AI65" s="8"/>
      <c r="AJ65" s="8"/>
      <c r="AK65" s="8"/>
      <c r="AL65" s="8"/>
      <c r="AM65" s="8"/>
      <c r="AN65" s="16" t="s">
        <v>35</v>
      </c>
      <c r="AO65" s="8"/>
      <c r="AP65" s="8"/>
      <c r="AQ65" s="8"/>
      <c r="AR65" s="8"/>
      <c r="AS65" s="35" t="s">
        <v>33</v>
      </c>
      <c r="AT65" s="8"/>
      <c r="AU65" s="8"/>
      <c r="AV65" s="8"/>
      <c r="AW65" s="8"/>
      <c r="AX65" s="8"/>
      <c r="AY65" s="8"/>
      <c r="AZ65" s="8"/>
      <c r="BA65" s="8"/>
      <c r="BB65" s="37" t="s">
        <v>10</v>
      </c>
      <c r="BC65" s="8"/>
      <c r="BD65" s="10" t="s">
        <v>4</v>
      </c>
      <c r="BE65" s="8"/>
      <c r="BF65" s="12" t="s">
        <v>5</v>
      </c>
      <c r="BG65" s="8"/>
      <c r="BH65" s="8"/>
      <c r="BI65" s="8"/>
      <c r="BJ65" s="42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</row>
    <row r="66" spans="1:93" ht="18.75" customHeight="1" thickBot="1" x14ac:dyDescent="0.25">
      <c r="A66" s="8"/>
      <c r="B66" s="8"/>
      <c r="C66" s="8"/>
      <c r="D66" s="8"/>
      <c r="E66" s="9"/>
      <c r="F66" s="8"/>
      <c r="G66" s="9"/>
      <c r="H66" s="8"/>
      <c r="I66" s="8"/>
      <c r="J66" s="8"/>
      <c r="K66" s="62"/>
      <c r="L66" s="8"/>
      <c r="M66" s="8" t="s">
        <v>0</v>
      </c>
      <c r="N66" s="8" t="s">
        <v>1</v>
      </c>
      <c r="O66" s="8" t="s">
        <v>2</v>
      </c>
      <c r="P66" s="8" t="s">
        <v>3</v>
      </c>
      <c r="Q66" s="8" t="s">
        <v>0</v>
      </c>
      <c r="R66" s="8" t="s">
        <v>1</v>
      </c>
      <c r="S66" s="8" t="s">
        <v>2</v>
      </c>
      <c r="T66" s="8" t="s">
        <v>3</v>
      </c>
      <c r="U66" s="8" t="s">
        <v>0</v>
      </c>
      <c r="V66" s="8" t="s">
        <v>1</v>
      </c>
      <c r="W66" s="8" t="s">
        <v>2</v>
      </c>
      <c r="X66" s="8" t="s">
        <v>3</v>
      </c>
      <c r="Y66" s="8"/>
      <c r="Z66" s="8" t="s">
        <v>8</v>
      </c>
      <c r="AA66" s="8"/>
      <c r="AB66" s="8"/>
      <c r="AC66" s="8"/>
      <c r="AD66" s="16"/>
      <c r="AE66" s="8"/>
      <c r="AF66" s="8"/>
      <c r="AG66" s="8"/>
      <c r="AH66" s="35" t="s">
        <v>31</v>
      </c>
      <c r="AI66" s="8"/>
      <c r="AJ66" s="8"/>
      <c r="AK66" s="8"/>
      <c r="AL66" s="8"/>
      <c r="AM66" s="8"/>
      <c r="AN66" s="8" t="str">
        <f>AI67</f>
        <v>Argentinien</v>
      </c>
      <c r="AO66" s="8" t="str">
        <f>AI68</f>
        <v>Bosnien</v>
      </c>
      <c r="AP66" s="8" t="str">
        <f>AI69</f>
        <v>Iran</v>
      </c>
      <c r="AQ66" s="8" t="str">
        <f>AI70</f>
        <v>Nigeria</v>
      </c>
      <c r="AR66" s="8"/>
      <c r="AS66" s="35" t="s">
        <v>31</v>
      </c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42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</row>
    <row r="67" spans="1:93" ht="18.75" customHeight="1" thickBot="1" x14ac:dyDescent="0.3">
      <c r="A67" s="8"/>
      <c r="B67" s="8"/>
      <c r="C67" s="200" t="s">
        <v>66</v>
      </c>
      <c r="D67" s="201"/>
      <c r="E67" s="104"/>
      <c r="F67" s="58"/>
      <c r="G67" s="104"/>
      <c r="H67" s="200" t="s">
        <v>296</v>
      </c>
      <c r="I67" s="201"/>
      <c r="J67" s="8"/>
      <c r="K67" s="111" t="s">
        <v>298</v>
      </c>
      <c r="L67" s="16">
        <f t="shared" ref="L67:L72" si="40">IF(E67-G67&gt;0,1,IF(G67=E67,0,-1))</f>
        <v>0</v>
      </c>
      <c r="M67" s="126">
        <f>IF($E67="",0,IF($E67&gt;$G67,3,IF($E67=G67,1,0)))</f>
        <v>0</v>
      </c>
      <c r="N67" s="126">
        <f>IF($G67="",0,IF($E67&gt;$G67,0,IF($E67=G67,1,3)))</f>
        <v>0</v>
      </c>
      <c r="O67" s="127"/>
      <c r="P67" s="127"/>
      <c r="Q67" s="130">
        <f>E67</f>
        <v>0</v>
      </c>
      <c r="R67" s="130">
        <f>G67</f>
        <v>0</v>
      </c>
      <c r="S67" s="130"/>
      <c r="T67" s="130"/>
      <c r="U67" s="131">
        <f>G67</f>
        <v>0</v>
      </c>
      <c r="V67" s="131">
        <f>E67</f>
        <v>0</v>
      </c>
      <c r="W67" s="131"/>
      <c r="X67" s="131"/>
      <c r="Y67" s="8"/>
      <c r="Z67" s="128">
        <f>M73</f>
        <v>0</v>
      </c>
      <c r="AA67" s="129">
        <f>Q73</f>
        <v>0</v>
      </c>
      <c r="AB67" s="132">
        <f>U73</f>
        <v>0</v>
      </c>
      <c r="AC67" s="162">
        <f>AA67-AB67</f>
        <v>0</v>
      </c>
      <c r="AD67" s="31">
        <f>IF(Z67&gt;Z68,-1,0)</f>
        <v>0</v>
      </c>
      <c r="AE67" s="31">
        <f>IF(Z67&gt;Z69,-1,0)</f>
        <v>0</v>
      </c>
      <c r="AF67" s="31">
        <f>IF(Z67&gt;Z70,-1,0)</f>
        <v>0</v>
      </c>
      <c r="AG67" s="133">
        <f>10000-(AJ67*1000+AM67*100+AK67*10)</f>
        <v>10000</v>
      </c>
      <c r="AH67" s="30">
        <f>RANK(AG67,AG67:AG70,1)</f>
        <v>1</v>
      </c>
      <c r="AI67" t="str">
        <f>C67</f>
        <v>Argentinien</v>
      </c>
      <c r="AJ67">
        <f t="shared" ref="AJ67:AJ70" si="41">Z67</f>
        <v>0</v>
      </c>
      <c r="AK67">
        <f t="shared" ref="AK67:AK70" si="42">AA67</f>
        <v>0</v>
      </c>
      <c r="AL67">
        <f t="shared" ref="AL67:AL70" si="43">AB67</f>
        <v>0</v>
      </c>
      <c r="AM67">
        <f>AK67-AL67</f>
        <v>0</v>
      </c>
      <c r="AN67" s="119"/>
      <c r="AO67" s="135">
        <f>IF(AG68=AG67,IF(G67&gt;E67,AG68-0.1,AG68),AG68)</f>
        <v>10000</v>
      </c>
      <c r="AP67" s="135">
        <f>IF(AG69=AG67,IF(G69&gt;E69,AG69-0.1,AG69),AG69)</f>
        <v>10000</v>
      </c>
      <c r="AQ67" s="135">
        <f>IF(AG70=AG67,IF(G71&gt;E71,AG70-0.1,AG70),AG70)</f>
        <v>10000</v>
      </c>
      <c r="AR67" s="163">
        <f>AN71</f>
        <v>30000</v>
      </c>
      <c r="AS67" s="30">
        <f>RANK(AR67,AR67:AR70,1)</f>
        <v>1</v>
      </c>
      <c r="AT67" t="str">
        <f t="shared" ref="AT67:AT70" si="44">AI67</f>
        <v>Argentinien</v>
      </c>
      <c r="AU67">
        <f t="shared" ref="AU67:AU70" si="45">AJ67</f>
        <v>0</v>
      </c>
      <c r="AV67">
        <f t="shared" ref="AV67:AV70" si="46">AK67</f>
        <v>0</v>
      </c>
      <c r="AW67">
        <f t="shared" ref="AW67:AW70" si="47">AL67</f>
        <v>0</v>
      </c>
      <c r="AY67" s="8"/>
      <c r="AZ67" s="8"/>
      <c r="BA67" s="202">
        <v>1</v>
      </c>
      <c r="BB67" s="200" t="str">
        <f>VLOOKUP(1,AS67:AT70,2,FALSE)</f>
        <v>Argentinien</v>
      </c>
      <c r="BC67" s="201"/>
      <c r="BD67" s="203">
        <f>VLOOKUP(1,AS67:AW70,3,FALSE)</f>
        <v>0</v>
      </c>
      <c r="BE67" s="204">
        <f>VLOOKUP(1,AS67:AW70,4,FALSE)</f>
        <v>0</v>
      </c>
      <c r="BF67" s="11" t="s">
        <v>12</v>
      </c>
      <c r="BG67" s="204">
        <f>VLOOKUP(1,AS67:AW70,5,FALSE)</f>
        <v>0</v>
      </c>
      <c r="BH67" s="205" t="s">
        <v>126</v>
      </c>
      <c r="BI67" s="8"/>
      <c r="BJ67" s="42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</row>
    <row r="68" spans="1:93" ht="18.75" customHeight="1" thickBot="1" x14ac:dyDescent="0.3">
      <c r="A68" s="8"/>
      <c r="B68" s="8"/>
      <c r="C68" s="206" t="s">
        <v>297</v>
      </c>
      <c r="D68" s="207"/>
      <c r="E68" s="104"/>
      <c r="F68" s="58"/>
      <c r="G68" s="104"/>
      <c r="H68" s="206" t="s">
        <v>67</v>
      </c>
      <c r="I68" s="207"/>
      <c r="J68" s="8"/>
      <c r="K68" s="111" t="s">
        <v>299</v>
      </c>
      <c r="L68" s="16">
        <f t="shared" si="40"/>
        <v>0</v>
      </c>
      <c r="M68" s="126"/>
      <c r="N68" s="126"/>
      <c r="O68" s="126">
        <f>IF($E68="",0,IF($E68&gt;$G68,3,IF($E68=$G68,1,0)))</f>
        <v>0</v>
      </c>
      <c r="P68" s="126">
        <f>IF($G68="",0,IF($E68&gt;$G68,0,IF($E68=$G68,1,3)))</f>
        <v>0</v>
      </c>
      <c r="Q68" s="130"/>
      <c r="R68" s="130"/>
      <c r="S68" s="130">
        <f>E68</f>
        <v>0</v>
      </c>
      <c r="T68" s="130">
        <f>G68</f>
        <v>0</v>
      </c>
      <c r="U68" s="131"/>
      <c r="V68" s="131"/>
      <c r="W68" s="131">
        <f>G68</f>
        <v>0</v>
      </c>
      <c r="X68" s="131">
        <f>E68</f>
        <v>0</v>
      </c>
      <c r="Y68" s="8"/>
      <c r="Z68" s="128">
        <f>N73</f>
        <v>0</v>
      </c>
      <c r="AA68" s="129">
        <f>R73</f>
        <v>0</v>
      </c>
      <c r="AB68" s="132">
        <f>V73</f>
        <v>0</v>
      </c>
      <c r="AC68" s="162">
        <f>AA68-AB68</f>
        <v>0</v>
      </c>
      <c r="AD68" s="31">
        <f>IF(Z68&gt;Z67,-1,0)</f>
        <v>0</v>
      </c>
      <c r="AE68" s="31">
        <f>IF(Z68&gt;Z69,-1,0)</f>
        <v>0</v>
      </c>
      <c r="AF68" s="31">
        <f>IF(Z68&gt;Z70,-1,0)</f>
        <v>0</v>
      </c>
      <c r="AG68" s="133">
        <f>10000-(AJ68*1000+AM68*100+AK68*10)</f>
        <v>10000</v>
      </c>
      <c r="AH68" s="30">
        <f>RANK(AG68,AG67:AG70,1)</f>
        <v>1</v>
      </c>
      <c r="AI68" t="str">
        <f>H67</f>
        <v>Bosnien</v>
      </c>
      <c r="AJ68">
        <f t="shared" si="41"/>
        <v>0</v>
      </c>
      <c r="AK68">
        <f t="shared" si="42"/>
        <v>0</v>
      </c>
      <c r="AL68">
        <f t="shared" si="43"/>
        <v>0</v>
      </c>
      <c r="AM68">
        <f>AK68-AL68</f>
        <v>0</v>
      </c>
      <c r="AN68" s="135">
        <f>IF(AG67=AG68,IF(E67&gt;G67,AG67-0.1,AG67),AG67)</f>
        <v>10000</v>
      </c>
      <c r="AO68" s="119"/>
      <c r="AP68" s="135">
        <f>IF(AG69=AG68,IF(G72&gt;E72,AG69-0.1,AG69),AG69)</f>
        <v>10000</v>
      </c>
      <c r="AQ68" s="135">
        <f>IF(AG70=AG68,IF(G70&gt;E70,AG70-0.1,AG70),AG70)</f>
        <v>10000</v>
      </c>
      <c r="AR68" s="164">
        <f>AO71</f>
        <v>30000</v>
      </c>
      <c r="AS68" s="30">
        <f>RANK(AR68,AR67:AR70,1)</f>
        <v>1</v>
      </c>
      <c r="AT68" t="str">
        <f t="shared" si="44"/>
        <v>Bosnien</v>
      </c>
      <c r="AU68">
        <f t="shared" si="45"/>
        <v>0</v>
      </c>
      <c r="AV68">
        <f t="shared" si="46"/>
        <v>0</v>
      </c>
      <c r="AW68">
        <f t="shared" si="47"/>
        <v>0</v>
      </c>
      <c r="AY68" s="8"/>
      <c r="AZ68" s="8"/>
      <c r="BA68" s="208">
        <v>2</v>
      </c>
      <c r="BB68" s="206" t="e">
        <f>VLOOKUP(2,AS67:AT70,2,FALSE)</f>
        <v>#N/A</v>
      </c>
      <c r="BC68" s="207"/>
      <c r="BD68" s="209" t="e">
        <f>VLOOKUP(2,AS67:AW70,3,FALSE)</f>
        <v>#N/A</v>
      </c>
      <c r="BE68" s="210" t="e">
        <f>VLOOKUP(2,AS67:AW70,4,FALSE)</f>
        <v>#N/A</v>
      </c>
      <c r="BF68" s="11" t="s">
        <v>12</v>
      </c>
      <c r="BG68" s="210" t="e">
        <f>VLOOKUP(2,AS67:AW70,5,FALSE)</f>
        <v>#N/A</v>
      </c>
      <c r="BH68" s="210" t="s">
        <v>122</v>
      </c>
      <c r="BI68" s="8"/>
      <c r="BJ68" s="42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</row>
    <row r="69" spans="1:93" ht="18.75" customHeight="1" thickBot="1" x14ac:dyDescent="0.3">
      <c r="A69" s="8"/>
      <c r="B69" s="8"/>
      <c r="C69" s="200" t="str">
        <f>C67</f>
        <v>Argentinien</v>
      </c>
      <c r="D69" s="201"/>
      <c r="E69" s="104"/>
      <c r="F69" s="58"/>
      <c r="G69" s="104"/>
      <c r="H69" s="200" t="str">
        <f>C68</f>
        <v>Iran</v>
      </c>
      <c r="I69" s="201"/>
      <c r="J69" s="8"/>
      <c r="K69" s="111" t="s">
        <v>300</v>
      </c>
      <c r="L69" s="16">
        <f t="shared" si="40"/>
        <v>0</v>
      </c>
      <c r="M69" s="126">
        <f>IF($E69="",0,IF($E69&gt;$G69,3,IF($E69=G69,1,0)))</f>
        <v>0</v>
      </c>
      <c r="N69" s="126"/>
      <c r="O69" s="126">
        <f>IF($G69="",0,IF($E69&gt;$G69,0,IF($E69=$G69,1,3)))</f>
        <v>0</v>
      </c>
      <c r="P69" s="126"/>
      <c r="Q69" s="130">
        <f>E69</f>
        <v>0</v>
      </c>
      <c r="R69" s="130"/>
      <c r="S69" s="130">
        <f>G69</f>
        <v>0</v>
      </c>
      <c r="T69" s="130"/>
      <c r="U69" s="131">
        <f>G69</f>
        <v>0</v>
      </c>
      <c r="V69" s="131"/>
      <c r="W69" s="131">
        <f>E69</f>
        <v>0</v>
      </c>
      <c r="X69" s="131"/>
      <c r="Y69" s="8"/>
      <c r="Z69" s="128">
        <f>O73</f>
        <v>0</v>
      </c>
      <c r="AA69" s="129">
        <f>S73</f>
        <v>0</v>
      </c>
      <c r="AB69" s="132">
        <f>W73</f>
        <v>0</v>
      </c>
      <c r="AC69" s="162">
        <f>AA69-AB69</f>
        <v>0</v>
      </c>
      <c r="AD69" s="31">
        <f>IF(Z69&gt;Z67,-1,0)</f>
        <v>0</v>
      </c>
      <c r="AE69" s="31">
        <f>IF(Z69&gt;Z68,-1,0)</f>
        <v>0</v>
      </c>
      <c r="AF69" s="31">
        <f>IF(Z69&gt;Z70,-1,0)</f>
        <v>0</v>
      </c>
      <c r="AG69" s="133">
        <f>10000-(AJ69*1000+AM69*100+AK69*10)</f>
        <v>10000</v>
      </c>
      <c r="AH69" s="30">
        <f>RANK(AG69,AG67:AG70,1)</f>
        <v>1</v>
      </c>
      <c r="AI69" t="str">
        <f>C68</f>
        <v>Iran</v>
      </c>
      <c r="AJ69">
        <f t="shared" si="41"/>
        <v>0</v>
      </c>
      <c r="AK69">
        <f t="shared" si="42"/>
        <v>0</v>
      </c>
      <c r="AL69">
        <f t="shared" si="43"/>
        <v>0</v>
      </c>
      <c r="AM69">
        <f>AK69-AL69</f>
        <v>0</v>
      </c>
      <c r="AN69" s="135">
        <f>IF(AG67=AG69,IF(E69&gt;G69,AG67-0.1,AG67),AG67)</f>
        <v>10000</v>
      </c>
      <c r="AO69" s="135">
        <f>IF(AG68=AG69,IF(E72&gt;G72,AG68-0.1,AG68),AG68)</f>
        <v>10000</v>
      </c>
      <c r="AP69" s="119"/>
      <c r="AQ69" s="135">
        <f>IF(AG70=AG69,IF(G68&gt;E68,AG70-0.1,AG70),AG70)</f>
        <v>10000</v>
      </c>
      <c r="AR69" s="164">
        <f>AP71</f>
        <v>30000</v>
      </c>
      <c r="AS69" s="30">
        <f>RANK(AR69,AR67:AR70,1)</f>
        <v>1</v>
      </c>
      <c r="AT69" t="str">
        <f t="shared" si="44"/>
        <v>Iran</v>
      </c>
      <c r="AU69">
        <f t="shared" si="45"/>
        <v>0</v>
      </c>
      <c r="AV69">
        <f t="shared" si="46"/>
        <v>0</v>
      </c>
      <c r="AW69">
        <f t="shared" si="47"/>
        <v>0</v>
      </c>
      <c r="AY69" s="8"/>
      <c r="AZ69" s="8"/>
      <c r="BA69" s="113">
        <v>3</v>
      </c>
      <c r="BB69" s="114" t="e">
        <f>VLOOKUP(3,AS67:AT70,2,FALSE)</f>
        <v>#N/A</v>
      </c>
      <c r="BC69" s="115"/>
      <c r="BD69" s="116" t="e">
        <f>VLOOKUP(3,AS67:AW70,3,FALSE)</f>
        <v>#N/A</v>
      </c>
      <c r="BE69" s="116" t="e">
        <f>VLOOKUP(3,AS67:AW70,4,FALSE)</f>
        <v>#N/A</v>
      </c>
      <c r="BF69" s="11" t="s">
        <v>12</v>
      </c>
      <c r="BG69" s="116" t="e">
        <f>VLOOKUP(3,AS67:AW70,5,FALSE)</f>
        <v>#N/A</v>
      </c>
      <c r="BH69" s="8"/>
      <c r="BI69" s="8"/>
      <c r="BJ69" s="42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</row>
    <row r="70" spans="1:93" ht="18.75" customHeight="1" thickBot="1" x14ac:dyDescent="0.3">
      <c r="A70" s="8"/>
      <c r="B70" s="8"/>
      <c r="C70" s="206" t="str">
        <f>H67</f>
        <v>Bosnien</v>
      </c>
      <c r="D70" s="207"/>
      <c r="E70" s="104"/>
      <c r="F70" s="58"/>
      <c r="G70" s="104"/>
      <c r="H70" s="206" t="str">
        <f>H68</f>
        <v>Nigeria</v>
      </c>
      <c r="I70" s="207"/>
      <c r="J70" s="8"/>
      <c r="K70" s="111" t="s">
        <v>301</v>
      </c>
      <c r="L70" s="16">
        <f t="shared" si="40"/>
        <v>0</v>
      </c>
      <c r="M70" s="126"/>
      <c r="N70" s="126">
        <f>IF($E70="",0,IF($E70&gt;$G70,3,IF($E70=$G70,1,0)))</f>
        <v>0</v>
      </c>
      <c r="O70" s="126"/>
      <c r="P70" s="126">
        <f>IF($G70="",0,IF($E70&gt;$G70,0,IF($E70=$G70,1,3)))</f>
        <v>0</v>
      </c>
      <c r="Q70" s="130"/>
      <c r="R70" s="130">
        <f>E70</f>
        <v>0</v>
      </c>
      <c r="S70" s="130"/>
      <c r="T70" s="130">
        <f>G70</f>
        <v>0</v>
      </c>
      <c r="U70" s="131"/>
      <c r="V70" s="131">
        <f>G70</f>
        <v>0</v>
      </c>
      <c r="W70" s="131"/>
      <c r="X70" s="131">
        <f>E70</f>
        <v>0</v>
      </c>
      <c r="Y70" s="8"/>
      <c r="Z70" s="128">
        <f>P73</f>
        <v>0</v>
      </c>
      <c r="AA70" s="129">
        <f>T73</f>
        <v>0</v>
      </c>
      <c r="AB70" s="132">
        <f>X73</f>
        <v>0</v>
      </c>
      <c r="AC70" s="162">
        <f>AA70-AB70</f>
        <v>0</v>
      </c>
      <c r="AD70" s="31">
        <f>IF(Z70&gt;Z67,-1,0)</f>
        <v>0</v>
      </c>
      <c r="AE70" s="31">
        <f>IF(Z70&gt;Z68,-1,0)</f>
        <v>0</v>
      </c>
      <c r="AF70" s="31">
        <f>IF(Z70&gt;Z69,-1,0)</f>
        <v>0</v>
      </c>
      <c r="AG70" s="133">
        <f>10000-(AJ70*1000+AM70*100+AK70*10)</f>
        <v>10000</v>
      </c>
      <c r="AH70" s="30">
        <f>RANK(AG70,AG67:AG70,1)</f>
        <v>1</v>
      </c>
      <c r="AI70" t="str">
        <f>H68</f>
        <v>Nigeria</v>
      </c>
      <c r="AJ70">
        <f t="shared" si="41"/>
        <v>0</v>
      </c>
      <c r="AK70">
        <f t="shared" si="42"/>
        <v>0</v>
      </c>
      <c r="AL70">
        <f t="shared" si="43"/>
        <v>0</v>
      </c>
      <c r="AM70">
        <f>AK70-AL70</f>
        <v>0</v>
      </c>
      <c r="AN70" s="135">
        <f>IF(AG67=AG70,IF(E71&gt;G71,AG67-0.1,AG67),AG67)</f>
        <v>10000</v>
      </c>
      <c r="AO70" s="135">
        <f>IF(AG68=AG70,IF(E70&gt;G70,AG68-0.1,AG68),AG68)</f>
        <v>10000</v>
      </c>
      <c r="AP70" s="135">
        <f>IF(AG69=AG70,IF(E68&gt;G68,AG69-0.1,AG69),AG69)</f>
        <v>10000</v>
      </c>
      <c r="AQ70" s="119"/>
      <c r="AR70" s="164">
        <f>AQ71</f>
        <v>30000</v>
      </c>
      <c r="AS70" s="30">
        <f>RANK(AR70,AR67:AR70,1)</f>
        <v>1</v>
      </c>
      <c r="AT70" t="str">
        <f t="shared" si="44"/>
        <v>Nigeria</v>
      </c>
      <c r="AU70">
        <f t="shared" si="45"/>
        <v>0</v>
      </c>
      <c r="AV70">
        <f t="shared" si="46"/>
        <v>0</v>
      </c>
      <c r="AW70">
        <f t="shared" si="47"/>
        <v>0</v>
      </c>
      <c r="AY70" s="8"/>
      <c r="AZ70" s="8"/>
      <c r="BA70" s="113">
        <v>4</v>
      </c>
      <c r="BB70" s="114" t="e">
        <f>VLOOKUP(4,AS67:AT70,2,FALSE)</f>
        <v>#N/A</v>
      </c>
      <c r="BC70" s="115"/>
      <c r="BD70" s="116" t="e">
        <f>VLOOKUP(4,AS67:AW70,3,FALSE)</f>
        <v>#N/A</v>
      </c>
      <c r="BE70" s="116" t="e">
        <f>VLOOKUP(4,AS67:AW70,4,FALSE)</f>
        <v>#N/A</v>
      </c>
      <c r="BF70" s="11" t="s">
        <v>12</v>
      </c>
      <c r="BG70" s="116" t="e">
        <f>VLOOKUP(4,AS67:AW70,5,FALSE)</f>
        <v>#N/A</v>
      </c>
      <c r="BH70" s="8"/>
      <c r="BI70" s="8"/>
      <c r="BJ70" s="42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</row>
    <row r="71" spans="1:93" ht="18.75" customHeight="1" thickBot="1" x14ac:dyDescent="0.3">
      <c r="A71" s="8"/>
      <c r="B71" s="8"/>
      <c r="C71" s="200" t="str">
        <f>C67</f>
        <v>Argentinien</v>
      </c>
      <c r="D71" s="201"/>
      <c r="E71" s="104"/>
      <c r="F71" s="58"/>
      <c r="G71" s="104"/>
      <c r="H71" s="200" t="str">
        <f>H68</f>
        <v>Nigeria</v>
      </c>
      <c r="I71" s="201"/>
      <c r="J71" s="8"/>
      <c r="K71" s="111" t="s">
        <v>302</v>
      </c>
      <c r="L71" s="16">
        <f t="shared" si="40"/>
        <v>0</v>
      </c>
      <c r="M71" s="126">
        <f>IF($E71="",0,IF($E71&gt;$G71,3,IF($E71=G71,1,0)))</f>
        <v>0</v>
      </c>
      <c r="N71" s="126"/>
      <c r="O71" s="126"/>
      <c r="P71" s="126">
        <f>IF($G71="",0,IF($E71&gt;$G71,0,IF($E71=$G71,1,3)))</f>
        <v>0</v>
      </c>
      <c r="Q71" s="130">
        <f>E71</f>
        <v>0</v>
      </c>
      <c r="R71" s="130"/>
      <c r="S71" s="130"/>
      <c r="T71" s="130">
        <f>G71</f>
        <v>0</v>
      </c>
      <c r="U71" s="131">
        <f>G71</f>
        <v>0</v>
      </c>
      <c r="V71" s="131"/>
      <c r="W71" s="131"/>
      <c r="X71" s="131">
        <f>E71</f>
        <v>0</v>
      </c>
      <c r="Y71" s="8"/>
      <c r="AG71" s="133"/>
      <c r="AH71" s="168"/>
      <c r="AI71" s="168"/>
      <c r="AJ71" s="168"/>
      <c r="AK71" s="168"/>
      <c r="AL71" s="168"/>
      <c r="AM71" s="168"/>
      <c r="AN71" s="166">
        <f>SUM(AN67:AN70)</f>
        <v>30000</v>
      </c>
      <c r="AO71" s="167">
        <f>SUM(AO67:AO70)</f>
        <v>30000</v>
      </c>
      <c r="AP71" s="167">
        <f>SUM(AP67:AP70)</f>
        <v>30000</v>
      </c>
      <c r="AQ71" s="167">
        <f>SUM(AQ67:AQ70)</f>
        <v>30000</v>
      </c>
      <c r="AR71" s="165"/>
      <c r="AS71" s="34"/>
      <c r="AT71" s="34"/>
      <c r="AY71" s="8"/>
      <c r="AZ71" s="8"/>
      <c r="BA71" s="32"/>
      <c r="BB71" s="8"/>
      <c r="BC71" s="8"/>
      <c r="BD71" s="8"/>
      <c r="BE71" s="8"/>
      <c r="BF71" s="8"/>
      <c r="BG71" s="8"/>
      <c r="BH71" s="8"/>
      <c r="BI71" s="8"/>
      <c r="BJ71" s="42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</row>
    <row r="72" spans="1:93" ht="18.75" customHeight="1" thickBot="1" x14ac:dyDescent="0.3">
      <c r="A72" s="8"/>
      <c r="B72" s="8"/>
      <c r="C72" s="206" t="str">
        <f>H67</f>
        <v>Bosnien</v>
      </c>
      <c r="D72" s="207"/>
      <c r="E72" s="104"/>
      <c r="F72" s="58"/>
      <c r="G72" s="104"/>
      <c r="H72" s="206" t="str">
        <f>C68</f>
        <v>Iran</v>
      </c>
      <c r="I72" s="207"/>
      <c r="J72" s="8"/>
      <c r="K72" s="111" t="str">
        <f>K71</f>
        <v>Mittwoch, 25. Juni / 18:00</v>
      </c>
      <c r="L72" s="16">
        <f t="shared" si="40"/>
        <v>0</v>
      </c>
      <c r="M72" s="126"/>
      <c r="N72" s="126">
        <f>IF($E72="",0,IF($E72&gt;$G72,3,IF($E72=$G72,1,0)))</f>
        <v>0</v>
      </c>
      <c r="O72" s="126">
        <f>IF($G72="",0,IF($E72&gt;$G72,0,IF($E72=$G72,1,3)))</f>
        <v>0</v>
      </c>
      <c r="P72" s="126"/>
      <c r="Q72" s="130"/>
      <c r="R72" s="130">
        <f>E72</f>
        <v>0</v>
      </c>
      <c r="S72" s="130">
        <f>G72</f>
        <v>0</v>
      </c>
      <c r="T72" s="130"/>
      <c r="U72" s="131"/>
      <c r="V72" s="131">
        <f>G72</f>
        <v>0</v>
      </c>
      <c r="W72" s="131">
        <f>E72</f>
        <v>0</v>
      </c>
      <c r="X72" s="131"/>
      <c r="Y72" s="8"/>
      <c r="Z72" s="133" t="s">
        <v>30</v>
      </c>
      <c r="AA72" s="133"/>
      <c r="AB72" s="133"/>
      <c r="AC72" s="133"/>
      <c r="AD72" s="133"/>
      <c r="AE72" s="133"/>
      <c r="AF72" s="133"/>
      <c r="AG72" s="133" t="b">
        <f>OR(AG67=AG68,AG67=AG69,AG67=AG70,AG68=AG69,AG68=AG70,AG69=AG70)</f>
        <v>1</v>
      </c>
      <c r="AH72" s="168"/>
      <c r="AI72" s="168"/>
      <c r="AJ72" s="168"/>
      <c r="AK72" s="168"/>
      <c r="AL72" s="168"/>
      <c r="AM72" s="168"/>
      <c r="AN72" s="133"/>
      <c r="AO72" s="133" t="s">
        <v>34</v>
      </c>
      <c r="AP72" s="133"/>
      <c r="AQ72" s="133"/>
      <c r="AR72" s="133" t="b">
        <f>OR(AR67=AR68,AR67=AR69,AR67=AR70,AR68=AR69,AR68=AR70,AR69=AR70)</f>
        <v>1</v>
      </c>
      <c r="AY72" s="8"/>
      <c r="AZ72" s="8"/>
      <c r="BA72" s="32"/>
      <c r="BB72" s="8"/>
      <c r="BC72" s="8"/>
      <c r="BD72" s="8"/>
      <c r="BE72" s="8"/>
      <c r="BF72" s="8"/>
      <c r="BG72" s="8"/>
      <c r="BH72" s="8"/>
      <c r="BI72" s="8"/>
      <c r="BJ72" s="42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</row>
    <row r="73" spans="1:93" ht="18.75" customHeight="1" x14ac:dyDescent="0.2">
      <c r="A73" s="8"/>
      <c r="B73" s="8"/>
      <c r="C73" s="32" t="str">
        <f>IF(G72="","",IF(AR72=TRUE,"Achtung: Fehler in Tabelle!",""))</f>
        <v/>
      </c>
      <c r="D73" s="8"/>
      <c r="E73" s="9"/>
      <c r="F73" s="8"/>
      <c r="G73" s="9"/>
      <c r="H73" s="8"/>
      <c r="I73" s="8"/>
      <c r="J73" s="8"/>
      <c r="K73" s="62"/>
      <c r="L73" s="8"/>
      <c r="M73" s="10">
        <f t="shared" ref="M73:X73" si="48">SUM(M67:M72)</f>
        <v>0</v>
      </c>
      <c r="N73" s="10">
        <f t="shared" si="48"/>
        <v>0</v>
      </c>
      <c r="O73" s="10">
        <f t="shared" si="48"/>
        <v>0</v>
      </c>
      <c r="P73" s="10">
        <f t="shared" si="48"/>
        <v>0</v>
      </c>
      <c r="Q73" s="10">
        <f t="shared" si="48"/>
        <v>0</v>
      </c>
      <c r="R73" s="10">
        <f t="shared" si="48"/>
        <v>0</v>
      </c>
      <c r="S73" s="10">
        <f t="shared" si="48"/>
        <v>0</v>
      </c>
      <c r="T73" s="10">
        <f t="shared" si="48"/>
        <v>0</v>
      </c>
      <c r="U73" s="10">
        <f t="shared" si="48"/>
        <v>0</v>
      </c>
      <c r="V73" s="10">
        <f t="shared" si="48"/>
        <v>0</v>
      </c>
      <c r="W73" s="10">
        <f t="shared" si="48"/>
        <v>0</v>
      </c>
      <c r="X73" s="10">
        <f t="shared" si="48"/>
        <v>0</v>
      </c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42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</row>
    <row r="74" spans="1:93" ht="18.75" customHeight="1" x14ac:dyDescent="0.2">
      <c r="A74" s="8"/>
      <c r="B74" s="8"/>
      <c r="C74" s="8"/>
      <c r="D74" s="8"/>
      <c r="E74" s="9"/>
      <c r="F74" s="8"/>
      <c r="G74" s="9"/>
      <c r="H74" s="8"/>
      <c r="I74" s="8"/>
      <c r="J74" s="8"/>
      <c r="K74" s="62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42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</row>
    <row r="75" spans="1:93" ht="18.75" customHeight="1" x14ac:dyDescent="0.2">
      <c r="A75" s="8"/>
      <c r="B75" s="8"/>
      <c r="C75" s="8"/>
      <c r="D75" s="8"/>
      <c r="E75" s="9"/>
      <c r="F75" s="8"/>
      <c r="G75" s="9"/>
      <c r="H75" s="8"/>
      <c r="I75" s="8"/>
      <c r="J75" s="8"/>
      <c r="K75" s="62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42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</row>
    <row r="76" spans="1:93" ht="18.75" customHeight="1" x14ac:dyDescent="0.25">
      <c r="A76" s="8"/>
      <c r="B76" s="8"/>
      <c r="C76" s="33" t="s">
        <v>92</v>
      </c>
      <c r="D76" s="8"/>
      <c r="E76" s="9"/>
      <c r="F76" s="8"/>
      <c r="G76" s="9"/>
      <c r="H76" s="8"/>
      <c r="I76" s="8"/>
      <c r="J76" s="8"/>
      <c r="K76" s="62"/>
      <c r="L76" s="8"/>
      <c r="M76" s="8" t="s">
        <v>4</v>
      </c>
      <c r="N76" s="8"/>
      <c r="O76" s="8"/>
      <c r="P76" s="8"/>
      <c r="Q76" s="8" t="s">
        <v>6</v>
      </c>
      <c r="R76" s="8"/>
      <c r="S76" s="8"/>
      <c r="T76" s="8"/>
      <c r="U76" s="8" t="s">
        <v>7</v>
      </c>
      <c r="V76" s="8"/>
      <c r="W76" s="8"/>
      <c r="X76" s="8"/>
      <c r="Y76" s="8"/>
      <c r="Z76" s="8" t="s">
        <v>4</v>
      </c>
      <c r="AA76" s="8" t="s">
        <v>5</v>
      </c>
      <c r="AB76" s="8"/>
      <c r="AC76" s="8"/>
      <c r="AD76" s="16" t="s">
        <v>9</v>
      </c>
      <c r="AE76" s="8"/>
      <c r="AF76" s="8"/>
      <c r="AG76" s="8"/>
      <c r="AH76" s="35" t="s">
        <v>32</v>
      </c>
      <c r="AI76" s="8"/>
      <c r="AJ76" s="8"/>
      <c r="AK76" s="8"/>
      <c r="AL76" s="8"/>
      <c r="AM76" s="8"/>
      <c r="AN76" s="16" t="s">
        <v>35</v>
      </c>
      <c r="AO76" s="8"/>
      <c r="AP76" s="8"/>
      <c r="AQ76" s="8"/>
      <c r="AR76" s="8"/>
      <c r="AS76" s="35" t="s">
        <v>33</v>
      </c>
      <c r="AT76" s="8"/>
      <c r="AU76" s="8"/>
      <c r="AV76" s="8"/>
      <c r="AW76" s="8"/>
      <c r="AX76" s="8"/>
      <c r="AY76" s="8"/>
      <c r="AZ76" s="8"/>
      <c r="BA76" s="8"/>
      <c r="BB76" s="37" t="s">
        <v>10</v>
      </c>
      <c r="BC76" s="8"/>
      <c r="BD76" s="10" t="s">
        <v>4</v>
      </c>
      <c r="BE76" s="8"/>
      <c r="BF76" s="12" t="s">
        <v>5</v>
      </c>
      <c r="BG76" s="8"/>
      <c r="BH76" s="8"/>
      <c r="BI76" s="8"/>
      <c r="BJ76" s="42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</row>
    <row r="77" spans="1:93" ht="18.75" customHeight="1" thickBot="1" x14ac:dyDescent="0.25">
      <c r="A77" s="8"/>
      <c r="B77" s="8"/>
      <c r="C77" s="8"/>
      <c r="D77" s="8"/>
      <c r="E77" s="9"/>
      <c r="F77" s="8"/>
      <c r="G77" s="9"/>
      <c r="H77" s="8"/>
      <c r="I77" s="8"/>
      <c r="J77" s="8"/>
      <c r="K77" s="62"/>
      <c r="L77" s="8"/>
      <c r="M77" s="8" t="s">
        <v>0</v>
      </c>
      <c r="N77" s="8" t="s">
        <v>1</v>
      </c>
      <c r="O77" s="8" t="s">
        <v>2</v>
      </c>
      <c r="P77" s="8" t="s">
        <v>3</v>
      </c>
      <c r="Q77" s="8" t="s">
        <v>0</v>
      </c>
      <c r="R77" s="8" t="s">
        <v>1</v>
      </c>
      <c r="S77" s="8" t="s">
        <v>2</v>
      </c>
      <c r="T77" s="8" t="s">
        <v>3</v>
      </c>
      <c r="U77" s="8" t="s">
        <v>0</v>
      </c>
      <c r="V77" s="8" t="s">
        <v>1</v>
      </c>
      <c r="W77" s="8" t="s">
        <v>2</v>
      </c>
      <c r="X77" s="8" t="s">
        <v>3</v>
      </c>
      <c r="Y77" s="8"/>
      <c r="Z77" s="8" t="s">
        <v>8</v>
      </c>
      <c r="AA77" s="8"/>
      <c r="AB77" s="8"/>
      <c r="AC77" s="8"/>
      <c r="AD77" s="16"/>
      <c r="AE77" s="8"/>
      <c r="AF77" s="8"/>
      <c r="AG77" s="8"/>
      <c r="AH77" s="35" t="s">
        <v>31</v>
      </c>
      <c r="AI77" s="8"/>
      <c r="AJ77" s="8"/>
      <c r="AK77" s="8"/>
      <c r="AL77" s="8"/>
      <c r="AM77" s="8"/>
      <c r="AN77" s="8" t="str">
        <f>AI78</f>
        <v>Deutschland</v>
      </c>
      <c r="AO77" s="8" t="str">
        <f>AI79</f>
        <v>Portugal</v>
      </c>
      <c r="AP77" s="8" t="str">
        <f>AI80</f>
        <v>Ghana</v>
      </c>
      <c r="AQ77" s="8" t="str">
        <f>AI81</f>
        <v>USA</v>
      </c>
      <c r="AR77" s="8"/>
      <c r="AS77" s="35" t="s">
        <v>31</v>
      </c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42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</row>
    <row r="78" spans="1:93" ht="18.75" customHeight="1" thickBot="1" x14ac:dyDescent="0.3">
      <c r="A78" s="8"/>
      <c r="B78" s="8"/>
      <c r="C78" s="211" t="s">
        <v>11</v>
      </c>
      <c r="D78" s="212"/>
      <c r="E78" s="104"/>
      <c r="F78" s="58"/>
      <c r="G78" s="104"/>
      <c r="H78" s="211" t="s">
        <v>13</v>
      </c>
      <c r="I78" s="212"/>
      <c r="J78" s="8"/>
      <c r="K78" s="111" t="s">
        <v>303</v>
      </c>
      <c r="L78" s="16">
        <f t="shared" ref="L78:L83" si="49">IF(E78-G78&gt;0,1,IF(G78=E78,0,-1))</f>
        <v>0</v>
      </c>
      <c r="M78" s="126">
        <f>IF($E78="",0,IF($E78&gt;$G78,3,IF($E78=G78,1,0)))</f>
        <v>0</v>
      </c>
      <c r="N78" s="126">
        <f>IF($G78="",0,IF($E78&gt;$G78,0,IF($E78=G78,1,3)))</f>
        <v>0</v>
      </c>
      <c r="O78" s="127"/>
      <c r="P78" s="127"/>
      <c r="Q78" s="130">
        <f>E78</f>
        <v>0</v>
      </c>
      <c r="R78" s="130">
        <f>G78</f>
        <v>0</v>
      </c>
      <c r="S78" s="130"/>
      <c r="T78" s="130"/>
      <c r="U78" s="131">
        <f>G78</f>
        <v>0</v>
      </c>
      <c r="V78" s="131">
        <f>E78</f>
        <v>0</v>
      </c>
      <c r="W78" s="131"/>
      <c r="X78" s="131"/>
      <c r="Y78" s="8"/>
      <c r="Z78" s="128">
        <f>M84</f>
        <v>0</v>
      </c>
      <c r="AA78" s="129">
        <f>Q84</f>
        <v>0</v>
      </c>
      <c r="AB78" s="132">
        <f>U84</f>
        <v>0</v>
      </c>
      <c r="AC78" s="162">
        <f>AA78-AB78</f>
        <v>0</v>
      </c>
      <c r="AD78" s="31">
        <f>IF(Z78&gt;Z79,-1,0)</f>
        <v>0</v>
      </c>
      <c r="AE78" s="31">
        <f>IF(Z78&gt;Z80,-1,0)</f>
        <v>0</v>
      </c>
      <c r="AF78" s="31">
        <f>IF(Z78&gt;Z81,-1,0)</f>
        <v>0</v>
      </c>
      <c r="AG78" s="133">
        <f>10000-(AJ78*1000+AM78*100+AK78*10)</f>
        <v>10000</v>
      </c>
      <c r="AH78" s="30">
        <f>RANK(AG78,AG78:AG81,1)</f>
        <v>1</v>
      </c>
      <c r="AI78" t="str">
        <f>C78</f>
        <v>Deutschland</v>
      </c>
      <c r="AJ78">
        <f t="shared" ref="AJ78:AJ81" si="50">Z78</f>
        <v>0</v>
      </c>
      <c r="AK78">
        <f t="shared" ref="AK78:AK81" si="51">AA78</f>
        <v>0</v>
      </c>
      <c r="AL78">
        <f t="shared" ref="AL78:AL81" si="52">AB78</f>
        <v>0</v>
      </c>
      <c r="AM78">
        <f>AK78-AL78</f>
        <v>0</v>
      </c>
      <c r="AN78" s="119"/>
      <c r="AO78" s="135">
        <f>IF(AG79=AG78,IF(G78&gt;E78,AG79-0.1,AG79),AG79)</f>
        <v>10000</v>
      </c>
      <c r="AP78" s="135">
        <f>IF(AG80=AG78,IF(G80&gt;E80,AG80-0.1,AG80),AG80)</f>
        <v>10000</v>
      </c>
      <c r="AQ78" s="135">
        <f>IF(AG81=AG78,IF(G82&gt;E82,AG81-0.1,AG81),AG81)</f>
        <v>10000</v>
      </c>
      <c r="AR78" s="163">
        <f>AN82</f>
        <v>30000</v>
      </c>
      <c r="AS78" s="30">
        <f>RANK(AR78,AR78:AR81,1)</f>
        <v>1</v>
      </c>
      <c r="AT78" t="str">
        <f t="shared" ref="AT78:AT81" si="53">AI78</f>
        <v>Deutschland</v>
      </c>
      <c r="AU78">
        <f t="shared" ref="AU78:AU81" si="54">AJ78</f>
        <v>0</v>
      </c>
      <c r="AV78">
        <f t="shared" ref="AV78:AV81" si="55">AK78</f>
        <v>0</v>
      </c>
      <c r="AW78">
        <f t="shared" ref="AW78:AW81" si="56">AL78</f>
        <v>0</v>
      </c>
      <c r="AX78" s="8"/>
      <c r="AY78" s="8"/>
      <c r="AZ78" s="8"/>
      <c r="BA78" s="213">
        <v>1</v>
      </c>
      <c r="BB78" s="211" t="str">
        <f>VLOOKUP(1,AS78:AT81,2,FALSE)</f>
        <v>Deutschland</v>
      </c>
      <c r="BC78" s="214"/>
      <c r="BD78" s="215">
        <f>VLOOKUP(1,AS78:AW81,3,FALSE)</f>
        <v>0</v>
      </c>
      <c r="BE78" s="216">
        <f>VLOOKUP(1,AS78:AW81,4,FALSE)</f>
        <v>0</v>
      </c>
      <c r="BF78" s="11" t="s">
        <v>12</v>
      </c>
      <c r="BG78" s="216">
        <f>VLOOKUP(1,AS78:AW81,5,FALSE)</f>
        <v>0</v>
      </c>
      <c r="BH78" s="217" t="s">
        <v>123</v>
      </c>
      <c r="BI78" s="8"/>
      <c r="BJ78" s="42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</row>
    <row r="79" spans="1:93" ht="18.75" customHeight="1" thickBot="1" x14ac:dyDescent="0.3">
      <c r="A79" s="8"/>
      <c r="B79" s="8"/>
      <c r="C79" s="218" t="s">
        <v>83</v>
      </c>
      <c r="D79" s="219"/>
      <c r="E79" s="104"/>
      <c r="F79" s="58"/>
      <c r="G79" s="104"/>
      <c r="H79" s="218" t="s">
        <v>76</v>
      </c>
      <c r="I79" s="219"/>
      <c r="J79" s="8"/>
      <c r="K79" s="111" t="s">
        <v>304</v>
      </c>
      <c r="L79" s="16">
        <f t="shared" si="49"/>
        <v>0</v>
      </c>
      <c r="M79" s="126"/>
      <c r="N79" s="126"/>
      <c r="O79" s="126">
        <f>IF($E79="",0,IF($E79&gt;$G79,3,IF($E79=$G79,1,0)))</f>
        <v>0</v>
      </c>
      <c r="P79" s="126">
        <f>IF($G79="",0,IF($E79&gt;$G79,0,IF($E79=$G79,1,3)))</f>
        <v>0</v>
      </c>
      <c r="Q79" s="130"/>
      <c r="R79" s="130"/>
      <c r="S79" s="130">
        <f>E79</f>
        <v>0</v>
      </c>
      <c r="T79" s="130">
        <f>G79</f>
        <v>0</v>
      </c>
      <c r="U79" s="131"/>
      <c r="V79" s="131"/>
      <c r="W79" s="131">
        <f>G79</f>
        <v>0</v>
      </c>
      <c r="X79" s="131">
        <f>E79</f>
        <v>0</v>
      </c>
      <c r="Y79" s="8"/>
      <c r="Z79" s="128">
        <f>N84</f>
        <v>0</v>
      </c>
      <c r="AA79" s="129">
        <f>R84</f>
        <v>0</v>
      </c>
      <c r="AB79" s="132">
        <f>V84</f>
        <v>0</v>
      </c>
      <c r="AC79" s="162">
        <f>AA79-AB79</f>
        <v>0</v>
      </c>
      <c r="AD79" s="31">
        <f>IF(Z79&gt;Z78,-1,0)</f>
        <v>0</v>
      </c>
      <c r="AE79" s="31">
        <f>IF(Z79&gt;Z80,-1,0)</f>
        <v>0</v>
      </c>
      <c r="AF79" s="31">
        <f>IF(Z79&gt;Z81,-1,0)</f>
        <v>0</v>
      </c>
      <c r="AG79" s="133">
        <f>10000-(AJ79*1000+AM79*100+AK79*10)</f>
        <v>10000</v>
      </c>
      <c r="AH79" s="30">
        <f>RANK(AG79,AG78:AG81,1)</f>
        <v>1</v>
      </c>
      <c r="AI79" t="str">
        <f>H78</f>
        <v>Portugal</v>
      </c>
      <c r="AJ79">
        <f t="shared" si="50"/>
        <v>0</v>
      </c>
      <c r="AK79">
        <f t="shared" si="51"/>
        <v>0</v>
      </c>
      <c r="AL79">
        <f t="shared" si="52"/>
        <v>0</v>
      </c>
      <c r="AM79">
        <f>AK79-AL79</f>
        <v>0</v>
      </c>
      <c r="AN79" s="135">
        <f>IF(AG78=AG79,IF(E78&gt;G78,AG78-0.1,AG78),AG78)</f>
        <v>10000</v>
      </c>
      <c r="AO79" s="119"/>
      <c r="AP79" s="135">
        <f>IF(AG80=AG79,IF(G83&gt;E83,AG80-0.1,AG80),AG80)</f>
        <v>10000</v>
      </c>
      <c r="AQ79" s="135">
        <f>IF(AG81=AG79,IF(G81&gt;E81,AG81-0.1,AG81),AG81)</f>
        <v>10000</v>
      </c>
      <c r="AR79" s="164">
        <f>AO82</f>
        <v>30000</v>
      </c>
      <c r="AS79" s="30">
        <f>RANK(AR79,AR78:AR81,1)</f>
        <v>1</v>
      </c>
      <c r="AT79" t="str">
        <f t="shared" si="53"/>
        <v>Portugal</v>
      </c>
      <c r="AU79">
        <f t="shared" si="54"/>
        <v>0</v>
      </c>
      <c r="AV79">
        <f t="shared" si="55"/>
        <v>0</v>
      </c>
      <c r="AW79">
        <f t="shared" si="56"/>
        <v>0</v>
      </c>
      <c r="AX79" s="8"/>
      <c r="AY79" s="8"/>
      <c r="AZ79" s="8"/>
      <c r="BA79" s="220">
        <v>2</v>
      </c>
      <c r="BB79" s="218" t="e">
        <f>VLOOKUP(2,AS78:AT81,2,FALSE)</f>
        <v>#N/A</v>
      </c>
      <c r="BC79" s="221"/>
      <c r="BD79" s="222" t="e">
        <f>VLOOKUP(2,AS78:AW81,3,FALSE)</f>
        <v>#N/A</v>
      </c>
      <c r="BE79" s="223" t="e">
        <f>VLOOKUP(2,AS78:AW81,4,FALSE)</f>
        <v>#N/A</v>
      </c>
      <c r="BF79" s="11" t="s">
        <v>12</v>
      </c>
      <c r="BG79" s="223" t="e">
        <f>VLOOKUP(2,AS78:AW81,5,FALSE)</f>
        <v>#N/A</v>
      </c>
      <c r="BH79" s="223" t="s">
        <v>129</v>
      </c>
      <c r="BI79" s="8"/>
      <c r="BJ79" s="42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</row>
    <row r="80" spans="1:93" ht="18.75" customHeight="1" thickBot="1" x14ac:dyDescent="0.3">
      <c r="A80" s="8"/>
      <c r="B80" s="8"/>
      <c r="C80" s="211" t="str">
        <f>C78</f>
        <v>Deutschland</v>
      </c>
      <c r="D80" s="212"/>
      <c r="E80" s="104"/>
      <c r="F80" s="58"/>
      <c r="G80" s="104"/>
      <c r="H80" s="211" t="str">
        <f>C79</f>
        <v>Ghana</v>
      </c>
      <c r="I80" s="212"/>
      <c r="J80" s="8"/>
      <c r="K80" s="111" t="s">
        <v>305</v>
      </c>
      <c r="L80" s="16">
        <f t="shared" si="49"/>
        <v>0</v>
      </c>
      <c r="M80" s="126">
        <f>IF($E80="",0,IF($E80&gt;$G80,3,IF($E80=G80,1,0)))</f>
        <v>0</v>
      </c>
      <c r="N80" s="126"/>
      <c r="O80" s="126">
        <f>IF($G80="",0,IF($E80&gt;$G80,0,IF($E80=$G80,1,3)))</f>
        <v>0</v>
      </c>
      <c r="P80" s="126"/>
      <c r="Q80" s="130">
        <f>E80</f>
        <v>0</v>
      </c>
      <c r="R80" s="130"/>
      <c r="S80" s="130">
        <f>G80</f>
        <v>0</v>
      </c>
      <c r="T80" s="130"/>
      <c r="U80" s="131">
        <f>G80</f>
        <v>0</v>
      </c>
      <c r="V80" s="131"/>
      <c r="W80" s="131">
        <f>E80</f>
        <v>0</v>
      </c>
      <c r="X80" s="131"/>
      <c r="Y80" s="8"/>
      <c r="Z80" s="128">
        <f>O84</f>
        <v>0</v>
      </c>
      <c r="AA80" s="129">
        <f>S84</f>
        <v>0</v>
      </c>
      <c r="AB80" s="132">
        <f>W84</f>
        <v>0</v>
      </c>
      <c r="AC80" s="162">
        <f>AA80-AB80</f>
        <v>0</v>
      </c>
      <c r="AD80" s="31">
        <f>IF(Z80&gt;Z78,-1,0)</f>
        <v>0</v>
      </c>
      <c r="AE80" s="31">
        <f>IF(Z80&gt;Z79,-1,0)</f>
        <v>0</v>
      </c>
      <c r="AF80" s="31">
        <f>IF(Z80&gt;Z81,-1,0)</f>
        <v>0</v>
      </c>
      <c r="AG80" s="133">
        <f>10000-(AJ80*1000+AM80*100+AK80*10)</f>
        <v>10000</v>
      </c>
      <c r="AH80" s="30">
        <f>RANK(AG80,AG78:AG81,1)</f>
        <v>1</v>
      </c>
      <c r="AI80" t="str">
        <f>C79</f>
        <v>Ghana</v>
      </c>
      <c r="AJ80">
        <f t="shared" si="50"/>
        <v>0</v>
      </c>
      <c r="AK80">
        <f t="shared" si="51"/>
        <v>0</v>
      </c>
      <c r="AL80">
        <f t="shared" si="52"/>
        <v>0</v>
      </c>
      <c r="AM80">
        <f>AK80-AL80</f>
        <v>0</v>
      </c>
      <c r="AN80" s="135">
        <f>IF(AG78=AG80,IF(E80&gt;G80,AG78-0.1,AG78),AG78)</f>
        <v>10000</v>
      </c>
      <c r="AO80" s="135">
        <f>IF(AG79=AG80,IF(E83&gt;G83,AG79-0.1,AG79),AG79)</f>
        <v>10000</v>
      </c>
      <c r="AP80" s="119"/>
      <c r="AQ80" s="135">
        <f>IF(AG81=AG80,IF(G79&gt;E79,AG81-0.1,AG81),AG81)</f>
        <v>10000</v>
      </c>
      <c r="AR80" s="164">
        <f>AP82</f>
        <v>30000</v>
      </c>
      <c r="AS80" s="30">
        <f>RANK(AR80,AR78:AR81,1)</f>
        <v>1</v>
      </c>
      <c r="AT80" t="str">
        <f t="shared" si="53"/>
        <v>Ghana</v>
      </c>
      <c r="AU80">
        <f t="shared" si="54"/>
        <v>0</v>
      </c>
      <c r="AV80">
        <f t="shared" si="55"/>
        <v>0</v>
      </c>
      <c r="AW80">
        <f t="shared" si="56"/>
        <v>0</v>
      </c>
      <c r="AX80" s="8"/>
      <c r="AY80" s="8"/>
      <c r="AZ80" s="8"/>
      <c r="BA80" s="113">
        <v>3</v>
      </c>
      <c r="BB80" s="114" t="e">
        <f>VLOOKUP(3,AS78:AT81,2,FALSE)</f>
        <v>#N/A</v>
      </c>
      <c r="BC80" s="115"/>
      <c r="BD80" s="116" t="e">
        <f>VLOOKUP(3,AS78:AW81,3,FALSE)</f>
        <v>#N/A</v>
      </c>
      <c r="BE80" s="116" t="e">
        <f>VLOOKUP(3,AS78:AW81,4,FALSE)</f>
        <v>#N/A</v>
      </c>
      <c r="BF80" s="11" t="s">
        <v>12</v>
      </c>
      <c r="BG80" s="116" t="e">
        <f>VLOOKUP(3,AS78:AW81,5,FALSE)</f>
        <v>#N/A</v>
      </c>
      <c r="BH80" s="8"/>
      <c r="BI80" s="8"/>
      <c r="BJ80" s="42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</row>
    <row r="81" spans="1:93" ht="18.75" customHeight="1" thickBot="1" x14ac:dyDescent="0.3">
      <c r="A81" s="8"/>
      <c r="B81" s="8"/>
      <c r="C81" s="218" t="str">
        <f>H78</f>
        <v>Portugal</v>
      </c>
      <c r="D81" s="219"/>
      <c r="E81" s="104"/>
      <c r="F81" s="58"/>
      <c r="G81" s="104"/>
      <c r="H81" s="218" t="str">
        <f>H79</f>
        <v>USA</v>
      </c>
      <c r="I81" s="219"/>
      <c r="J81" s="8"/>
      <c r="K81" s="111" t="s">
        <v>306</v>
      </c>
      <c r="L81" s="16">
        <f t="shared" si="49"/>
        <v>0</v>
      </c>
      <c r="M81" s="126"/>
      <c r="N81" s="126">
        <f>IF($E81="",0,IF($E81&gt;$G81,3,IF($E81=$G81,1,0)))</f>
        <v>0</v>
      </c>
      <c r="O81" s="126"/>
      <c r="P81" s="126">
        <f>IF($G81="",0,IF($E81&gt;$G81,0,IF($E81=$G81,1,3)))</f>
        <v>0</v>
      </c>
      <c r="Q81" s="130"/>
      <c r="R81" s="130">
        <f>E81</f>
        <v>0</v>
      </c>
      <c r="S81" s="130"/>
      <c r="T81" s="130">
        <f>G81</f>
        <v>0</v>
      </c>
      <c r="U81" s="131"/>
      <c r="V81" s="131">
        <f>G81</f>
        <v>0</v>
      </c>
      <c r="W81" s="131"/>
      <c r="X81" s="131">
        <f>E81</f>
        <v>0</v>
      </c>
      <c r="Y81" s="8"/>
      <c r="Z81" s="128">
        <f>P84</f>
        <v>0</v>
      </c>
      <c r="AA81" s="129">
        <f>T84</f>
        <v>0</v>
      </c>
      <c r="AB81" s="132">
        <f>X84</f>
        <v>0</v>
      </c>
      <c r="AC81" s="162">
        <f>AA81-AB81</f>
        <v>0</v>
      </c>
      <c r="AD81" s="31">
        <f>IF(Z81&gt;Z78,-1,0)</f>
        <v>0</v>
      </c>
      <c r="AE81" s="31">
        <f>IF(Z81&gt;Z79,-1,0)</f>
        <v>0</v>
      </c>
      <c r="AF81" s="31">
        <f>IF(Z81&gt;Z80,-1,0)</f>
        <v>0</v>
      </c>
      <c r="AG81" s="133">
        <f>10000-(AJ81*1000+AM81*100+AK81*10)</f>
        <v>10000</v>
      </c>
      <c r="AH81" s="30">
        <f>RANK(AG81,AG78:AG81,1)</f>
        <v>1</v>
      </c>
      <c r="AI81" t="str">
        <f>H79</f>
        <v>USA</v>
      </c>
      <c r="AJ81">
        <f t="shared" si="50"/>
        <v>0</v>
      </c>
      <c r="AK81">
        <f t="shared" si="51"/>
        <v>0</v>
      </c>
      <c r="AL81">
        <f t="shared" si="52"/>
        <v>0</v>
      </c>
      <c r="AM81">
        <f>AK81-AL81</f>
        <v>0</v>
      </c>
      <c r="AN81" s="135">
        <f>IF(AG78=AG81,IF(E82&gt;G82,AG78-0.1,AG78),AG78)</f>
        <v>10000</v>
      </c>
      <c r="AO81" s="135">
        <f>IF(AG79=AG81,IF(E81&gt;G81,AG79-0.1,AG79),AG79)</f>
        <v>10000</v>
      </c>
      <c r="AP81" s="135">
        <f>IF(AG80=AG81,IF(E79&gt;G79,AG80-0.1,AG80),AG80)</f>
        <v>10000</v>
      </c>
      <c r="AQ81" s="119"/>
      <c r="AR81" s="164">
        <f>AQ82</f>
        <v>30000</v>
      </c>
      <c r="AS81" s="30">
        <f>RANK(AR81,AR78:AR81,1)</f>
        <v>1</v>
      </c>
      <c r="AT81" t="str">
        <f t="shared" si="53"/>
        <v>USA</v>
      </c>
      <c r="AU81">
        <f t="shared" si="54"/>
        <v>0</v>
      </c>
      <c r="AV81">
        <f t="shared" si="55"/>
        <v>0</v>
      </c>
      <c r="AW81">
        <f t="shared" si="56"/>
        <v>0</v>
      </c>
      <c r="AX81" s="8"/>
      <c r="AY81" s="8"/>
      <c r="AZ81" s="8"/>
      <c r="BA81" s="113">
        <v>4</v>
      </c>
      <c r="BB81" s="114" t="e">
        <f>VLOOKUP(4,AS78:AT81,2,FALSE)</f>
        <v>#N/A</v>
      </c>
      <c r="BC81" s="115"/>
      <c r="BD81" s="116" t="e">
        <f>VLOOKUP(4,AS78:AW81,3,FALSE)</f>
        <v>#N/A</v>
      </c>
      <c r="BE81" s="116" t="e">
        <f>VLOOKUP(4,AS78:AW81,4,FALSE)</f>
        <v>#N/A</v>
      </c>
      <c r="BF81" s="11" t="s">
        <v>12</v>
      </c>
      <c r="BG81" s="116" t="e">
        <f>VLOOKUP(4,AS78:AW81,5,FALSE)</f>
        <v>#N/A</v>
      </c>
      <c r="BH81" s="8"/>
      <c r="BI81" s="8"/>
      <c r="BJ81" s="42"/>
      <c r="BK81" s="37" t="s">
        <v>336</v>
      </c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</row>
    <row r="82" spans="1:93" ht="18.75" customHeight="1" thickBot="1" x14ac:dyDescent="0.3">
      <c r="A82" s="8"/>
      <c r="B82" s="8"/>
      <c r="C82" s="211" t="str">
        <f>C78</f>
        <v>Deutschland</v>
      </c>
      <c r="D82" s="212"/>
      <c r="E82" s="104"/>
      <c r="F82" s="58"/>
      <c r="G82" s="104"/>
      <c r="H82" s="211" t="str">
        <f>H79</f>
        <v>USA</v>
      </c>
      <c r="I82" s="212"/>
      <c r="J82" s="8"/>
      <c r="K82" s="111" t="s">
        <v>307</v>
      </c>
      <c r="L82" s="16">
        <f t="shared" si="49"/>
        <v>0</v>
      </c>
      <c r="M82" s="126">
        <f>IF($E82="",0,IF($E82&gt;$G82,3,IF($E82=G82,1,0)))</f>
        <v>0</v>
      </c>
      <c r="N82" s="126"/>
      <c r="O82" s="126"/>
      <c r="P82" s="126">
        <f>IF($G82="",0,IF($E82&gt;$G82,0,IF($E82=$G82,1,3)))</f>
        <v>0</v>
      </c>
      <c r="Q82" s="130">
        <f>E82</f>
        <v>0</v>
      </c>
      <c r="R82" s="130"/>
      <c r="S82" s="130"/>
      <c r="T82" s="130">
        <f>G82</f>
        <v>0</v>
      </c>
      <c r="U82" s="131">
        <f>G82</f>
        <v>0</v>
      </c>
      <c r="V82" s="131"/>
      <c r="W82" s="131"/>
      <c r="X82" s="131">
        <f>E82</f>
        <v>0</v>
      </c>
      <c r="Y82" s="8"/>
      <c r="AG82" s="133"/>
      <c r="AH82" s="168"/>
      <c r="AI82" s="168"/>
      <c r="AJ82" s="168"/>
      <c r="AK82" s="168"/>
      <c r="AL82" s="168"/>
      <c r="AM82" s="168"/>
      <c r="AN82" s="166">
        <f>SUM(AN78:AN81)</f>
        <v>30000</v>
      </c>
      <c r="AO82" s="167">
        <f>SUM(AO78:AO81)</f>
        <v>30000</v>
      </c>
      <c r="AP82" s="167">
        <f>SUM(AP78:AP81)</f>
        <v>30000</v>
      </c>
      <c r="AQ82" s="167">
        <f>SUM(AQ78:AQ81)</f>
        <v>30000</v>
      </c>
      <c r="AR82" s="165"/>
      <c r="AS82" s="34"/>
      <c r="AT82" s="34"/>
      <c r="AX82" s="8"/>
      <c r="AY82" s="8"/>
      <c r="AZ82" s="8"/>
      <c r="BA82" s="32"/>
      <c r="BB82" s="8"/>
      <c r="BC82" s="8"/>
      <c r="BD82" s="8"/>
      <c r="BE82" s="8"/>
      <c r="BF82" s="8"/>
      <c r="BG82" s="8"/>
      <c r="BH82" s="8"/>
      <c r="BI82" s="8"/>
      <c r="BJ82" s="42"/>
      <c r="BK82" s="57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</row>
    <row r="83" spans="1:93" ht="18.75" customHeight="1" thickBot="1" x14ac:dyDescent="0.3">
      <c r="A83" s="8"/>
      <c r="B83" s="8"/>
      <c r="C83" s="218" t="str">
        <f>H78</f>
        <v>Portugal</v>
      </c>
      <c r="D83" s="219"/>
      <c r="E83" s="104"/>
      <c r="F83" s="58"/>
      <c r="G83" s="104"/>
      <c r="H83" s="218" t="str">
        <f>C79</f>
        <v>Ghana</v>
      </c>
      <c r="I83" s="219"/>
      <c r="J83" s="8"/>
      <c r="K83" s="111" t="str">
        <f>K82</f>
        <v>Donnerstag, 26. Juni / 18:00</v>
      </c>
      <c r="L83" s="16">
        <f t="shared" si="49"/>
        <v>0</v>
      </c>
      <c r="M83" s="126"/>
      <c r="N83" s="126">
        <f>IF($E83="",0,IF($E83&gt;$G83,3,IF($E83=$G83,1,0)))</f>
        <v>0</v>
      </c>
      <c r="O83" s="126">
        <f>IF($G83="",0,IF($E83&gt;$G83,0,IF($E83=$G83,1,3)))</f>
        <v>0</v>
      </c>
      <c r="P83" s="126"/>
      <c r="Q83" s="130"/>
      <c r="R83" s="130">
        <f>E83</f>
        <v>0</v>
      </c>
      <c r="S83" s="130">
        <f>G83</f>
        <v>0</v>
      </c>
      <c r="T83" s="130"/>
      <c r="U83" s="131"/>
      <c r="V83" s="131">
        <f>G83</f>
        <v>0</v>
      </c>
      <c r="W83" s="131">
        <f>E83</f>
        <v>0</v>
      </c>
      <c r="X83" s="131"/>
      <c r="Y83" s="8"/>
      <c r="Z83" s="133" t="s">
        <v>30</v>
      </c>
      <c r="AA83" s="133"/>
      <c r="AB83" s="133"/>
      <c r="AC83" s="133"/>
      <c r="AD83" s="133"/>
      <c r="AE83" s="133"/>
      <c r="AF83" s="133"/>
      <c r="AG83" s="133" t="b">
        <f>OR(AG78=AG79,AG78=AG80,AG78=AG81,AG79=AG80,AG79=AG81,AG80=AG81)</f>
        <v>1</v>
      </c>
      <c r="AH83" s="168"/>
      <c r="AI83" s="168"/>
      <c r="AJ83" s="168"/>
      <c r="AK83" s="168"/>
      <c r="AL83" s="168"/>
      <c r="AM83" s="168"/>
      <c r="AN83" s="133"/>
      <c r="AO83" s="133" t="s">
        <v>34</v>
      </c>
      <c r="AP83" s="133"/>
      <c r="AQ83" s="133"/>
      <c r="AR83" s="133" t="b">
        <f>OR(AR78=AR79,AR78=AR80,AR78=AR81,AR79=AR80,AR79=AR81,AR80=AR81)</f>
        <v>1</v>
      </c>
      <c r="AX83" s="8"/>
      <c r="AY83" s="8"/>
      <c r="AZ83" s="8"/>
      <c r="BA83" s="32"/>
      <c r="BB83" s="8"/>
      <c r="BC83" s="8"/>
      <c r="BD83" s="8"/>
      <c r="BE83" s="8"/>
      <c r="BF83" s="8"/>
      <c r="BG83" s="8"/>
      <c r="BH83" s="8"/>
      <c r="BI83" s="8"/>
      <c r="BJ83" s="42"/>
      <c r="BK83" s="57" t="s">
        <v>140</v>
      </c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</row>
    <row r="84" spans="1:93" ht="18.75" customHeight="1" x14ac:dyDescent="0.2">
      <c r="A84" s="8"/>
      <c r="B84" s="8"/>
      <c r="C84" s="32" t="str">
        <f>IF(G83="","",IF(AR83=TRUE,"Achtung: Fehler in Tabelle!",""))</f>
        <v/>
      </c>
      <c r="D84" s="8"/>
      <c r="E84" s="9"/>
      <c r="F84" s="8"/>
      <c r="G84" s="9"/>
      <c r="H84" s="8"/>
      <c r="I84" s="8"/>
      <c r="J84" s="8"/>
      <c r="K84" s="62"/>
      <c r="L84" s="8"/>
      <c r="M84" s="10">
        <f t="shared" ref="M84:X84" si="57">SUM(M78:M83)</f>
        <v>0</v>
      </c>
      <c r="N84" s="10">
        <f t="shared" si="57"/>
        <v>0</v>
      </c>
      <c r="O84" s="10">
        <f t="shared" si="57"/>
        <v>0</v>
      </c>
      <c r="P84" s="10">
        <f t="shared" si="57"/>
        <v>0</v>
      </c>
      <c r="Q84" s="10">
        <f t="shared" si="57"/>
        <v>0</v>
      </c>
      <c r="R84" s="10">
        <f t="shared" si="57"/>
        <v>0</v>
      </c>
      <c r="S84" s="10">
        <f t="shared" si="57"/>
        <v>0</v>
      </c>
      <c r="T84" s="10">
        <f t="shared" si="57"/>
        <v>0</v>
      </c>
      <c r="U84" s="10">
        <f t="shared" si="57"/>
        <v>0</v>
      </c>
      <c r="V84" s="10">
        <f t="shared" si="57"/>
        <v>0</v>
      </c>
      <c r="W84" s="10">
        <f t="shared" si="57"/>
        <v>0</v>
      </c>
      <c r="X84" s="10">
        <f t="shared" si="57"/>
        <v>0</v>
      </c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42"/>
      <c r="BK84" s="57" t="s">
        <v>141</v>
      </c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</row>
    <row r="85" spans="1:93" ht="18.75" customHeight="1" x14ac:dyDescent="0.2">
      <c r="A85" s="8"/>
      <c r="B85" s="8"/>
      <c r="C85" s="8"/>
      <c r="D85" s="8"/>
      <c r="E85" s="9"/>
      <c r="F85" s="8"/>
      <c r="G85" s="9"/>
      <c r="H85" s="8"/>
      <c r="I85" s="8"/>
      <c r="J85" s="8"/>
      <c r="K85" s="62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42"/>
      <c r="BK85" s="57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</row>
    <row r="86" spans="1:93" ht="18.75" customHeight="1" x14ac:dyDescent="0.25">
      <c r="A86" s="8"/>
      <c r="B86" s="8"/>
      <c r="C86" s="37"/>
      <c r="D86" s="8"/>
      <c r="E86" s="9"/>
      <c r="F86" s="8"/>
      <c r="G86" s="9"/>
      <c r="H86" s="8"/>
      <c r="I86" s="8"/>
      <c r="J86" s="8"/>
      <c r="K86" s="62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16"/>
      <c r="AE86" s="8"/>
      <c r="AF86" s="8"/>
      <c r="AG86" s="8"/>
      <c r="AH86" s="35"/>
      <c r="AI86" s="8"/>
      <c r="AJ86" s="8"/>
      <c r="AK86" s="8"/>
      <c r="AL86" s="8"/>
      <c r="AM86" s="8"/>
      <c r="AN86" s="16"/>
      <c r="AO86" s="8"/>
      <c r="AP86" s="8"/>
      <c r="AQ86" s="8"/>
      <c r="AR86" s="8"/>
      <c r="AS86" s="35"/>
      <c r="AT86" s="8"/>
      <c r="AU86" s="8"/>
      <c r="AV86" s="8"/>
      <c r="AW86" s="8"/>
      <c r="AX86" s="8"/>
      <c r="AY86" s="8"/>
      <c r="AZ86" s="8"/>
      <c r="BA86" s="8"/>
      <c r="BB86" s="37"/>
      <c r="BC86" s="8"/>
      <c r="BD86" s="10"/>
      <c r="BE86" s="8"/>
      <c r="BF86" s="12"/>
      <c r="BG86" s="8"/>
      <c r="BH86" s="8"/>
      <c r="BI86" s="8"/>
      <c r="BJ86" s="42"/>
      <c r="BK86" s="84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</row>
    <row r="87" spans="1:93" ht="18.75" customHeight="1" x14ac:dyDescent="0.25">
      <c r="A87" s="8"/>
      <c r="B87" s="8"/>
      <c r="C87" s="33" t="s">
        <v>93</v>
      </c>
      <c r="D87" s="8"/>
      <c r="E87" s="9"/>
      <c r="F87" s="8"/>
      <c r="G87" s="9"/>
      <c r="H87" s="8"/>
      <c r="I87" s="8"/>
      <c r="J87" s="8"/>
      <c r="K87" s="62"/>
      <c r="L87" s="8"/>
      <c r="M87" s="8" t="s">
        <v>4</v>
      </c>
      <c r="N87" s="8"/>
      <c r="O87" s="8"/>
      <c r="P87" s="8"/>
      <c r="Q87" s="8" t="s">
        <v>6</v>
      </c>
      <c r="R87" s="8"/>
      <c r="S87" s="8"/>
      <c r="T87" s="8"/>
      <c r="U87" s="8" t="s">
        <v>7</v>
      </c>
      <c r="V87" s="8"/>
      <c r="W87" s="8"/>
      <c r="X87" s="8"/>
      <c r="Y87" s="8"/>
      <c r="Z87" s="8" t="s">
        <v>4</v>
      </c>
      <c r="AA87" s="8" t="s">
        <v>5</v>
      </c>
      <c r="AB87" s="8"/>
      <c r="AC87" s="8"/>
      <c r="AD87" s="16" t="s">
        <v>9</v>
      </c>
      <c r="AE87" s="8"/>
      <c r="AF87" s="8"/>
      <c r="AG87" s="8"/>
      <c r="AH87" s="35" t="s">
        <v>32</v>
      </c>
      <c r="AI87" s="8"/>
      <c r="AJ87" s="8"/>
      <c r="AK87" s="8"/>
      <c r="AL87" s="8"/>
      <c r="AM87" s="8"/>
      <c r="AN87" s="16" t="s">
        <v>35</v>
      </c>
      <c r="AO87" s="8"/>
      <c r="AP87" s="8"/>
      <c r="AQ87" s="8"/>
      <c r="AR87" s="8"/>
      <c r="AS87" s="35" t="s">
        <v>33</v>
      </c>
      <c r="AT87" s="8"/>
      <c r="AU87" s="8"/>
      <c r="AV87" s="8"/>
      <c r="AW87" s="8"/>
      <c r="AX87" s="8"/>
      <c r="AY87" s="8"/>
      <c r="AZ87" s="8"/>
      <c r="BA87" s="8"/>
      <c r="BB87" s="37" t="s">
        <v>10</v>
      </c>
      <c r="BC87" s="8"/>
      <c r="BD87" s="10" t="s">
        <v>4</v>
      </c>
      <c r="BE87" s="8"/>
      <c r="BF87" s="12" t="s">
        <v>5</v>
      </c>
      <c r="BG87" s="8"/>
      <c r="BH87" s="8"/>
      <c r="BI87" s="8"/>
      <c r="BJ87" s="42"/>
      <c r="BK87" s="84" t="s">
        <v>330</v>
      </c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</row>
    <row r="88" spans="1:93" ht="18.75" customHeight="1" thickBot="1" x14ac:dyDescent="0.3">
      <c r="A88" s="8"/>
      <c r="B88" s="8"/>
      <c r="C88" s="8"/>
      <c r="D88" s="8"/>
      <c r="E88" s="9"/>
      <c r="F88" s="8"/>
      <c r="G88" s="9"/>
      <c r="H88" s="8"/>
      <c r="I88" s="8"/>
      <c r="J88" s="8"/>
      <c r="K88" s="62"/>
      <c r="L88" s="8"/>
      <c r="M88" s="8" t="s">
        <v>0</v>
      </c>
      <c r="N88" s="8" t="s">
        <v>1</v>
      </c>
      <c r="O88" s="8" t="s">
        <v>2</v>
      </c>
      <c r="P88" s="8" t="s">
        <v>3</v>
      </c>
      <c r="Q88" s="8" t="s">
        <v>0</v>
      </c>
      <c r="R88" s="8" t="s">
        <v>1</v>
      </c>
      <c r="S88" s="8" t="s">
        <v>2</v>
      </c>
      <c r="T88" s="8" t="s">
        <v>3</v>
      </c>
      <c r="U88" s="8" t="s">
        <v>0</v>
      </c>
      <c r="V88" s="8" t="s">
        <v>1</v>
      </c>
      <c r="W88" s="8" t="s">
        <v>2</v>
      </c>
      <c r="X88" s="8" t="s">
        <v>3</v>
      </c>
      <c r="Y88" s="8"/>
      <c r="Z88" s="8" t="s">
        <v>8</v>
      </c>
      <c r="AA88" s="8"/>
      <c r="AB88" s="8"/>
      <c r="AC88" s="8"/>
      <c r="AD88" s="16"/>
      <c r="AE88" s="8"/>
      <c r="AF88" s="8"/>
      <c r="AG88" s="8"/>
      <c r="AH88" s="35" t="s">
        <v>31</v>
      </c>
      <c r="AI88" s="8"/>
      <c r="AJ88" s="8"/>
      <c r="AK88" s="8"/>
      <c r="AL88" s="8"/>
      <c r="AM88" s="8"/>
      <c r="AN88" s="8" t="str">
        <f>AI89</f>
        <v>Belgien</v>
      </c>
      <c r="AO88" s="8" t="str">
        <f>AI90</f>
        <v>Algerien</v>
      </c>
      <c r="AP88" s="8" t="str">
        <f>AI91</f>
        <v>Russland</v>
      </c>
      <c r="AQ88" s="8" t="str">
        <f>AI92</f>
        <v>Südkorea</v>
      </c>
      <c r="AR88" s="8"/>
      <c r="AS88" s="35" t="s">
        <v>31</v>
      </c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42"/>
      <c r="BK88" s="84" t="s">
        <v>331</v>
      </c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</row>
    <row r="89" spans="1:93" ht="18.75" customHeight="1" thickBot="1" x14ac:dyDescent="0.3">
      <c r="A89" s="8"/>
      <c r="B89" s="8"/>
      <c r="C89" s="224" t="s">
        <v>308</v>
      </c>
      <c r="D89" s="225"/>
      <c r="E89" s="104"/>
      <c r="F89" s="58"/>
      <c r="G89" s="104"/>
      <c r="H89" s="224" t="s">
        <v>77</v>
      </c>
      <c r="I89" s="225"/>
      <c r="J89" s="8"/>
      <c r="K89" s="111" t="s">
        <v>310</v>
      </c>
      <c r="L89" s="16">
        <f t="shared" ref="L89:L94" si="58">IF(E89-G89&gt;0,1,IF(G89=E89,0,-1))</f>
        <v>0</v>
      </c>
      <c r="M89" s="126">
        <f>IF($E89="",0,IF($E89&gt;$G89,3,IF($E89=G89,1,0)))</f>
        <v>0</v>
      </c>
      <c r="N89" s="126">
        <f>IF($G89="",0,IF($E89&gt;$G89,0,IF($E89=G89,1,3)))</f>
        <v>0</v>
      </c>
      <c r="O89" s="127"/>
      <c r="P89" s="127"/>
      <c r="Q89" s="130">
        <f>E89</f>
        <v>0</v>
      </c>
      <c r="R89" s="130">
        <f>G89</f>
        <v>0</v>
      </c>
      <c r="S89" s="130"/>
      <c r="T89" s="130"/>
      <c r="U89" s="131">
        <f>G89</f>
        <v>0</v>
      </c>
      <c r="V89" s="131">
        <f>E89</f>
        <v>0</v>
      </c>
      <c r="W89" s="131"/>
      <c r="X89" s="131"/>
      <c r="Y89" s="8"/>
      <c r="Z89" s="128">
        <f>M95</f>
        <v>0</v>
      </c>
      <c r="AA89" s="129">
        <f>Q95</f>
        <v>0</v>
      </c>
      <c r="AB89" s="132">
        <f>U95</f>
        <v>0</v>
      </c>
      <c r="AC89" s="162">
        <f>AA89-AB89</f>
        <v>0</v>
      </c>
      <c r="AD89" s="31">
        <f>IF(Z89&gt;Z90,-1,0)</f>
        <v>0</v>
      </c>
      <c r="AE89" s="31">
        <f>IF(Z89&gt;Z91,-1,0)</f>
        <v>0</v>
      </c>
      <c r="AF89" s="31">
        <f>IF(Z89&gt;Z92,-1,0)</f>
        <v>0</v>
      </c>
      <c r="AG89" s="133">
        <f>10000-(AJ89*1000+AM89*100+AK89*10)</f>
        <v>10000</v>
      </c>
      <c r="AH89" s="30">
        <f>RANK(AG89,AG89:AG92,1)</f>
        <v>1</v>
      </c>
      <c r="AI89" t="str">
        <f>C89</f>
        <v>Belgien</v>
      </c>
      <c r="AJ89">
        <f t="shared" ref="AJ89:AJ92" si="59">Z89</f>
        <v>0</v>
      </c>
      <c r="AK89">
        <f t="shared" ref="AK89:AK92" si="60">AA89</f>
        <v>0</v>
      </c>
      <c r="AL89">
        <f t="shared" ref="AL89:AL92" si="61">AB89</f>
        <v>0</v>
      </c>
      <c r="AM89">
        <f>AK89-AL89</f>
        <v>0</v>
      </c>
      <c r="AN89" s="119"/>
      <c r="AO89" s="135">
        <f>IF(AG90=AG89,IF(G89&gt;E89,AG90-0.1,AG90),AG90)</f>
        <v>10000</v>
      </c>
      <c r="AP89" s="135">
        <f>IF(AG91=AG89,IF(G91&gt;E91,AG91-0.1,AG91),AG91)</f>
        <v>10000</v>
      </c>
      <c r="AQ89" s="135">
        <f>IF(AG92=AG89,IF(G93&gt;E93,AG92-0.1,AG92),AG92)</f>
        <v>10000</v>
      </c>
      <c r="AR89" s="163">
        <f>AN93</f>
        <v>30000</v>
      </c>
      <c r="AS89" s="30">
        <f>RANK(AR89,AR89:AR92,1)</f>
        <v>1</v>
      </c>
      <c r="AT89" t="str">
        <f t="shared" ref="AT89:AT92" si="62">AI89</f>
        <v>Belgien</v>
      </c>
      <c r="AU89">
        <f t="shared" ref="AU89:AU92" si="63">AJ89</f>
        <v>0</v>
      </c>
      <c r="AV89">
        <f t="shared" ref="AV89:AV92" si="64">AK89</f>
        <v>0</v>
      </c>
      <c r="AW89">
        <f t="shared" ref="AW89:AW92" si="65">AL89</f>
        <v>0</v>
      </c>
      <c r="AX89" s="8"/>
      <c r="AY89" s="8"/>
      <c r="AZ89" s="8"/>
      <c r="BA89" s="226">
        <v>1</v>
      </c>
      <c r="BB89" s="224" t="str">
        <f>VLOOKUP(1,AS89:AT92,2,FALSE)</f>
        <v>Belgien</v>
      </c>
      <c r="BC89" s="225"/>
      <c r="BD89" s="227">
        <f>VLOOKUP(1,AS89:AW92,3,FALSE)</f>
        <v>0</v>
      </c>
      <c r="BE89" s="228">
        <f>VLOOKUP(1,AS89:AW92,4,FALSE)</f>
        <v>0</v>
      </c>
      <c r="BF89" s="11" t="s">
        <v>12</v>
      </c>
      <c r="BG89" s="228">
        <f>VLOOKUP(1,AS89:AW92,5,FALSE)</f>
        <v>0</v>
      </c>
      <c r="BH89" s="229" t="s">
        <v>128</v>
      </c>
      <c r="BI89" s="8"/>
      <c r="BJ89" s="42"/>
      <c r="BK89" s="84" t="s">
        <v>332</v>
      </c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</row>
    <row r="90" spans="1:93" ht="18.75" customHeight="1" thickBot="1" x14ac:dyDescent="0.3">
      <c r="A90" s="8"/>
      <c r="B90" s="8"/>
      <c r="C90" s="230" t="s">
        <v>309</v>
      </c>
      <c r="D90" s="231"/>
      <c r="E90" s="104"/>
      <c r="F90" s="58"/>
      <c r="G90" s="104"/>
      <c r="H90" s="230" t="s">
        <v>65</v>
      </c>
      <c r="I90" s="231"/>
      <c r="J90" s="62"/>
      <c r="K90" s="111" t="s">
        <v>273</v>
      </c>
      <c r="L90" s="16">
        <f t="shared" si="58"/>
        <v>0</v>
      </c>
      <c r="M90" s="126"/>
      <c r="N90" s="126"/>
      <c r="O90" s="126">
        <f>IF($E90="",0,IF($E90&gt;$G90,3,IF($E90=$G90,1,0)))</f>
        <v>0</v>
      </c>
      <c r="P90" s="126">
        <f>IF($G90="",0,IF($E90&gt;$G90,0,IF($E90=$G90,1,3)))</f>
        <v>0</v>
      </c>
      <c r="Q90" s="130"/>
      <c r="R90" s="130"/>
      <c r="S90" s="130">
        <f>E90</f>
        <v>0</v>
      </c>
      <c r="T90" s="130">
        <f>G90</f>
        <v>0</v>
      </c>
      <c r="U90" s="131"/>
      <c r="V90" s="131"/>
      <c r="W90" s="131">
        <f>G90</f>
        <v>0</v>
      </c>
      <c r="X90" s="131">
        <f>E90</f>
        <v>0</v>
      </c>
      <c r="Y90" s="8"/>
      <c r="Z90" s="128">
        <f>N95</f>
        <v>0</v>
      </c>
      <c r="AA90" s="129">
        <f>R95</f>
        <v>0</v>
      </c>
      <c r="AB90" s="132">
        <f>V95</f>
        <v>0</v>
      </c>
      <c r="AC90" s="162">
        <f>AA90-AB90</f>
        <v>0</v>
      </c>
      <c r="AD90" s="31">
        <f>IF(Z90&gt;Z89,-1,0)</f>
        <v>0</v>
      </c>
      <c r="AE90" s="31">
        <f>IF(Z90&gt;Z91,-1,0)</f>
        <v>0</v>
      </c>
      <c r="AF90" s="31">
        <f>IF(Z90&gt;Z92,-1,0)</f>
        <v>0</v>
      </c>
      <c r="AG90" s="133">
        <f>10000-(AJ90*1000+AM90*100+AK90*10)</f>
        <v>10000</v>
      </c>
      <c r="AH90" s="30">
        <f>RANK(AG90,AG89:AG92,1)</f>
        <v>1</v>
      </c>
      <c r="AI90" t="str">
        <f>H89</f>
        <v>Algerien</v>
      </c>
      <c r="AJ90">
        <f t="shared" si="59"/>
        <v>0</v>
      </c>
      <c r="AK90">
        <f t="shared" si="60"/>
        <v>0</v>
      </c>
      <c r="AL90">
        <f t="shared" si="61"/>
        <v>0</v>
      </c>
      <c r="AM90">
        <f>AK90-AL90</f>
        <v>0</v>
      </c>
      <c r="AN90" s="135">
        <f>IF(AG89=AG90,IF(E89&gt;G89,AG89-0.1,AG89),AG89)</f>
        <v>10000</v>
      </c>
      <c r="AO90" s="119"/>
      <c r="AP90" s="135">
        <f>IF(AG91=AG90,IF(G94&gt;E94,AG91-0.1,AG91),AG91)</f>
        <v>10000</v>
      </c>
      <c r="AQ90" s="135">
        <f>IF(AG92=AG90,IF(G92&gt;E92,AG92-0.1,AG92),AG92)</f>
        <v>10000</v>
      </c>
      <c r="AR90" s="164">
        <f>AO93</f>
        <v>30000</v>
      </c>
      <c r="AS90" s="30">
        <f>RANK(AR90,AR89:AR92,1)</f>
        <v>1</v>
      </c>
      <c r="AT90" t="str">
        <f t="shared" si="62"/>
        <v>Algerien</v>
      </c>
      <c r="AU90">
        <f t="shared" si="63"/>
        <v>0</v>
      </c>
      <c r="AV90">
        <f t="shared" si="64"/>
        <v>0</v>
      </c>
      <c r="AW90">
        <f t="shared" si="65"/>
        <v>0</v>
      </c>
      <c r="AX90" s="8"/>
      <c r="AY90" s="8"/>
      <c r="AZ90" s="8"/>
      <c r="BA90" s="232">
        <v>2</v>
      </c>
      <c r="BB90" s="230" t="e">
        <f>VLOOKUP(2,AS89:AT92,2,FALSE)</f>
        <v>#N/A</v>
      </c>
      <c r="BC90" s="231"/>
      <c r="BD90" s="233" t="e">
        <f>VLOOKUP(2,AS89:AW92,3,FALSE)</f>
        <v>#N/A</v>
      </c>
      <c r="BE90" s="234" t="e">
        <f>VLOOKUP(2,AS89:AW92,4,FALSE)</f>
        <v>#N/A</v>
      </c>
      <c r="BF90" s="11" t="s">
        <v>12</v>
      </c>
      <c r="BG90" s="234" t="e">
        <f>VLOOKUP(2,AS89:AW92,5,FALSE)</f>
        <v>#N/A</v>
      </c>
      <c r="BH90" s="234" t="s">
        <v>124</v>
      </c>
      <c r="BI90" s="8"/>
      <c r="BJ90" s="42"/>
      <c r="BK90" s="84" t="s">
        <v>333</v>
      </c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</row>
    <row r="91" spans="1:93" ht="18.75" customHeight="1" thickBot="1" x14ac:dyDescent="0.3">
      <c r="A91" s="8"/>
      <c r="B91" s="8"/>
      <c r="C91" s="224" t="str">
        <f>C89</f>
        <v>Belgien</v>
      </c>
      <c r="D91" s="225"/>
      <c r="E91" s="104"/>
      <c r="F91" s="58"/>
      <c r="G91" s="104"/>
      <c r="H91" s="224" t="str">
        <f>C90</f>
        <v>Russland</v>
      </c>
      <c r="I91" s="225"/>
      <c r="J91" s="8"/>
      <c r="K91" s="111" t="s">
        <v>311</v>
      </c>
      <c r="L91" s="16">
        <f t="shared" si="58"/>
        <v>0</v>
      </c>
      <c r="M91" s="126">
        <f>IF($E91="",0,IF($E91&gt;$G91,3,IF($E91=G91,1,0)))</f>
        <v>0</v>
      </c>
      <c r="N91" s="126"/>
      <c r="O91" s="126">
        <f>IF($G91="",0,IF($E91&gt;$G91,0,IF($E91=$G91,1,3)))</f>
        <v>0</v>
      </c>
      <c r="P91" s="126"/>
      <c r="Q91" s="130">
        <f>E91</f>
        <v>0</v>
      </c>
      <c r="R91" s="130"/>
      <c r="S91" s="130">
        <f>G91</f>
        <v>0</v>
      </c>
      <c r="T91" s="130"/>
      <c r="U91" s="131">
        <f>G91</f>
        <v>0</v>
      </c>
      <c r="V91" s="131"/>
      <c r="W91" s="131">
        <f>E91</f>
        <v>0</v>
      </c>
      <c r="X91" s="131"/>
      <c r="Y91" s="8"/>
      <c r="Z91" s="128">
        <f>O95</f>
        <v>0</v>
      </c>
      <c r="AA91" s="129">
        <f>S95</f>
        <v>0</v>
      </c>
      <c r="AB91" s="132">
        <f>W95</f>
        <v>0</v>
      </c>
      <c r="AC91" s="162">
        <f>AA91-AB91</f>
        <v>0</v>
      </c>
      <c r="AD91" s="31">
        <f>IF(Z91&gt;Z89,-1,0)</f>
        <v>0</v>
      </c>
      <c r="AE91" s="31">
        <f>IF(Z91&gt;Z90,-1,0)</f>
        <v>0</v>
      </c>
      <c r="AF91" s="31">
        <f>IF(Z91&gt;Z92,-1,0)</f>
        <v>0</v>
      </c>
      <c r="AG91" s="133">
        <f>10000-(AJ91*1000+AM91*100+AK91*10)</f>
        <v>10000</v>
      </c>
      <c r="AH91" s="30">
        <f>RANK(AG91,AG89:AG92,1)</f>
        <v>1</v>
      </c>
      <c r="AI91" t="str">
        <f>C90</f>
        <v>Russland</v>
      </c>
      <c r="AJ91">
        <f t="shared" si="59"/>
        <v>0</v>
      </c>
      <c r="AK91">
        <f t="shared" si="60"/>
        <v>0</v>
      </c>
      <c r="AL91">
        <f t="shared" si="61"/>
        <v>0</v>
      </c>
      <c r="AM91">
        <f>AK91-AL91</f>
        <v>0</v>
      </c>
      <c r="AN91" s="135">
        <f>IF(AG89=AG91,IF(E91&gt;G91,AG89-0.1,AG89),AG89)</f>
        <v>10000</v>
      </c>
      <c r="AO91" s="135">
        <f>IF(AG90=AG91,IF(E94&gt;G94,AG90-0.1,AG90),AG90)</f>
        <v>10000</v>
      </c>
      <c r="AP91" s="119"/>
      <c r="AQ91" s="135">
        <f>IF(AG92=AG91,IF(G90&gt;E90,AG92-0.1,AG92),AG92)</f>
        <v>10000</v>
      </c>
      <c r="AR91" s="164">
        <f>AP93</f>
        <v>30000</v>
      </c>
      <c r="AS91" s="30">
        <f>RANK(AR91,AR89:AR92,1)</f>
        <v>1</v>
      </c>
      <c r="AT91" t="str">
        <f t="shared" si="62"/>
        <v>Russland</v>
      </c>
      <c r="AU91">
        <f t="shared" si="63"/>
        <v>0</v>
      </c>
      <c r="AV91">
        <f t="shared" si="64"/>
        <v>0</v>
      </c>
      <c r="AW91">
        <f t="shared" si="65"/>
        <v>0</v>
      </c>
      <c r="AX91" s="8"/>
      <c r="AY91" s="8"/>
      <c r="AZ91" s="8"/>
      <c r="BA91" s="113">
        <v>3</v>
      </c>
      <c r="BB91" s="114" t="e">
        <f>VLOOKUP(3,AS89:AT92,2,FALSE)</f>
        <v>#N/A</v>
      </c>
      <c r="BC91" s="115"/>
      <c r="BD91" s="116" t="e">
        <f>VLOOKUP(3,AS89:AW92,3,FALSE)</f>
        <v>#N/A</v>
      </c>
      <c r="BE91" s="116" t="e">
        <f>VLOOKUP(3,AS89:AW92,4,FALSE)</f>
        <v>#N/A</v>
      </c>
      <c r="BF91" s="11" t="s">
        <v>12</v>
      </c>
      <c r="BG91" s="116" t="e">
        <f>VLOOKUP(3,AS89:AW92,5,FALSE)</f>
        <v>#N/A</v>
      </c>
      <c r="BH91" s="8"/>
      <c r="BI91" s="8"/>
      <c r="BJ91" s="42"/>
      <c r="BK91" s="84" t="s">
        <v>334</v>
      </c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</row>
    <row r="92" spans="1:93" ht="18.75" customHeight="1" thickBot="1" x14ac:dyDescent="0.3">
      <c r="A92" s="8"/>
      <c r="B92" s="8"/>
      <c r="C92" s="230" t="str">
        <f>H89</f>
        <v>Algerien</v>
      </c>
      <c r="D92" s="231"/>
      <c r="E92" s="104"/>
      <c r="F92" s="58"/>
      <c r="G92" s="104"/>
      <c r="H92" s="230" t="str">
        <f>H90</f>
        <v>Südkorea</v>
      </c>
      <c r="I92" s="231"/>
      <c r="J92" s="8"/>
      <c r="K92" s="111" t="s">
        <v>312</v>
      </c>
      <c r="L92" s="16">
        <f t="shared" si="58"/>
        <v>0</v>
      </c>
      <c r="M92" s="126"/>
      <c r="N92" s="126">
        <f>IF($E92="",0,IF($E92&gt;$G92,3,IF($E92=$G92,1,0)))</f>
        <v>0</v>
      </c>
      <c r="O92" s="126"/>
      <c r="P92" s="126">
        <f>IF($G92="",0,IF($E92&gt;$G92,0,IF($E92=$G92,1,3)))</f>
        <v>0</v>
      </c>
      <c r="Q92" s="130"/>
      <c r="R92" s="130">
        <f>E92</f>
        <v>0</v>
      </c>
      <c r="S92" s="130"/>
      <c r="T92" s="130">
        <f>G92</f>
        <v>0</v>
      </c>
      <c r="U92" s="131"/>
      <c r="V92" s="131">
        <f>G92</f>
        <v>0</v>
      </c>
      <c r="W92" s="131"/>
      <c r="X92" s="131">
        <f>E92</f>
        <v>0</v>
      </c>
      <c r="Y92" s="8"/>
      <c r="Z92" s="128">
        <f>P95</f>
        <v>0</v>
      </c>
      <c r="AA92" s="129">
        <f>T95</f>
        <v>0</v>
      </c>
      <c r="AB92" s="132">
        <f>X95</f>
        <v>0</v>
      </c>
      <c r="AC92" s="162">
        <f>AA92-AB92</f>
        <v>0</v>
      </c>
      <c r="AD92" s="31">
        <f>IF(Z92&gt;Z89,-1,0)</f>
        <v>0</v>
      </c>
      <c r="AE92" s="31">
        <f>IF(Z92&gt;Z90,-1,0)</f>
        <v>0</v>
      </c>
      <c r="AF92" s="31">
        <f>IF(Z92&gt;Z91,-1,0)</f>
        <v>0</v>
      </c>
      <c r="AG92" s="133">
        <f>10000-(AJ92*1000+AM92*100+AK92*10)</f>
        <v>10000</v>
      </c>
      <c r="AH92" s="30">
        <f>RANK(AG92,AG89:AG92,1)</f>
        <v>1</v>
      </c>
      <c r="AI92" t="str">
        <f>H90</f>
        <v>Südkorea</v>
      </c>
      <c r="AJ92">
        <f t="shared" si="59"/>
        <v>0</v>
      </c>
      <c r="AK92">
        <f t="shared" si="60"/>
        <v>0</v>
      </c>
      <c r="AL92">
        <f t="shared" si="61"/>
        <v>0</v>
      </c>
      <c r="AM92">
        <f>AK92-AL92</f>
        <v>0</v>
      </c>
      <c r="AN92" s="135">
        <f>IF(AG89=AG92,IF(E93&gt;G93,AG89-0.1,AG89),AG89)</f>
        <v>10000</v>
      </c>
      <c r="AO92" s="135">
        <f>IF(AG90=AG92,IF(E92&gt;G92,AG90-0.1,AG90),AG90)</f>
        <v>10000</v>
      </c>
      <c r="AP92" s="135">
        <f>IF(AG91=AG92,IF(E90&gt;G90,AG91-0.1,AG91),AG91)</f>
        <v>10000</v>
      </c>
      <c r="AQ92" s="119"/>
      <c r="AR92" s="164">
        <f>AQ93</f>
        <v>30000</v>
      </c>
      <c r="AS92" s="30">
        <f>RANK(AR92,AR89:AR92,1)</f>
        <v>1</v>
      </c>
      <c r="AT92" t="str">
        <f t="shared" si="62"/>
        <v>Südkorea</v>
      </c>
      <c r="AU92">
        <f t="shared" si="63"/>
        <v>0</v>
      </c>
      <c r="AV92">
        <f t="shared" si="64"/>
        <v>0</v>
      </c>
      <c r="AW92">
        <f t="shared" si="65"/>
        <v>0</v>
      </c>
      <c r="AX92" s="8"/>
      <c r="AY92" s="8"/>
      <c r="AZ92" s="8"/>
      <c r="BA92" s="113">
        <v>4</v>
      </c>
      <c r="BB92" s="114" t="e">
        <f>VLOOKUP(4,AS89:AT92,2,FALSE)</f>
        <v>#N/A</v>
      </c>
      <c r="BC92" s="115"/>
      <c r="BD92" s="116" t="e">
        <f>VLOOKUP(4,AS89:AW92,3,FALSE)</f>
        <v>#N/A</v>
      </c>
      <c r="BE92" s="116" t="e">
        <f>VLOOKUP(4,AS89:AW92,4,FALSE)</f>
        <v>#N/A</v>
      </c>
      <c r="BF92" s="11" t="s">
        <v>12</v>
      </c>
      <c r="BG92" s="116" t="e">
        <f>VLOOKUP(4,AS89:AW92,5,FALSE)</f>
        <v>#N/A</v>
      </c>
      <c r="BH92" s="8"/>
      <c r="BI92" s="8"/>
      <c r="BJ92" s="42"/>
      <c r="BK92" s="84" t="s">
        <v>335</v>
      </c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</row>
    <row r="93" spans="1:93" ht="18.75" customHeight="1" thickBot="1" x14ac:dyDescent="0.3">
      <c r="A93" s="8"/>
      <c r="B93" s="8"/>
      <c r="C93" s="224" t="str">
        <f>C89</f>
        <v>Belgien</v>
      </c>
      <c r="D93" s="225"/>
      <c r="E93" s="104"/>
      <c r="F93" s="58"/>
      <c r="G93" s="104"/>
      <c r="H93" s="224" t="str">
        <f>H90</f>
        <v>Südkorea</v>
      </c>
      <c r="I93" s="225"/>
      <c r="J93" s="8"/>
      <c r="K93" s="111" t="s">
        <v>313</v>
      </c>
      <c r="L93" s="16">
        <f t="shared" si="58"/>
        <v>0</v>
      </c>
      <c r="M93" s="126">
        <f>IF($E93="",0,IF($E93&gt;$G93,3,IF($E93=G93,1,0)))</f>
        <v>0</v>
      </c>
      <c r="N93" s="126"/>
      <c r="O93" s="126"/>
      <c r="P93" s="126">
        <f>IF($G93="",0,IF($E93&gt;$G93,0,IF($E93=$G93,1,3)))</f>
        <v>0</v>
      </c>
      <c r="Q93" s="130">
        <f>E93</f>
        <v>0</v>
      </c>
      <c r="R93" s="130"/>
      <c r="S93" s="130"/>
      <c r="T93" s="130">
        <f>G93</f>
        <v>0</v>
      </c>
      <c r="U93" s="131">
        <f>G93</f>
        <v>0</v>
      </c>
      <c r="V93" s="131"/>
      <c r="W93" s="131"/>
      <c r="X93" s="131">
        <f>E93</f>
        <v>0</v>
      </c>
      <c r="Y93" s="8"/>
      <c r="AG93" s="133"/>
      <c r="AH93" s="168"/>
      <c r="AI93" s="168"/>
      <c r="AJ93" s="168"/>
      <c r="AK93" s="168"/>
      <c r="AL93" s="168"/>
      <c r="AM93" s="168"/>
      <c r="AN93" s="166">
        <f>SUM(AN89:AN92)</f>
        <v>30000</v>
      </c>
      <c r="AO93" s="167">
        <f>SUM(AO89:AO92)</f>
        <v>30000</v>
      </c>
      <c r="AP93" s="167">
        <f>SUM(AP89:AP92)</f>
        <v>30000</v>
      </c>
      <c r="AQ93" s="167">
        <f>SUM(AQ89:AQ92)</f>
        <v>30000</v>
      </c>
      <c r="AR93" s="165"/>
      <c r="AS93" s="34"/>
      <c r="AT93" s="34"/>
      <c r="AX93" s="8"/>
      <c r="AY93" s="8"/>
      <c r="AZ93" s="8"/>
      <c r="BA93" s="32"/>
      <c r="BB93" s="8"/>
      <c r="BC93" s="8"/>
      <c r="BD93" s="8"/>
      <c r="BE93" s="8"/>
      <c r="BF93" s="8"/>
      <c r="BG93" s="8"/>
      <c r="BH93" s="8"/>
      <c r="BI93" s="8"/>
      <c r="BJ93" s="42"/>
      <c r="BK93" s="84" t="s">
        <v>139</v>
      </c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</row>
    <row r="94" spans="1:93" ht="18.75" customHeight="1" thickBot="1" x14ac:dyDescent="0.3">
      <c r="A94" s="8"/>
      <c r="B94" s="8"/>
      <c r="C94" s="230" t="str">
        <f>H89</f>
        <v>Algerien</v>
      </c>
      <c r="D94" s="231"/>
      <c r="E94" s="104"/>
      <c r="F94" s="58"/>
      <c r="G94" s="104"/>
      <c r="H94" s="230" t="str">
        <f>C90</f>
        <v>Russland</v>
      </c>
      <c r="I94" s="231"/>
      <c r="J94" s="8"/>
      <c r="K94" s="111" t="str">
        <f>K93</f>
        <v>Donnerstag, 26. Juni / 22:00</v>
      </c>
      <c r="L94" s="16">
        <f t="shared" si="58"/>
        <v>0</v>
      </c>
      <c r="M94" s="126"/>
      <c r="N94" s="126">
        <f>IF($E94="",0,IF($E94&gt;$G94,3,IF($E94=$G94,1,0)))</f>
        <v>0</v>
      </c>
      <c r="O94" s="126">
        <f>IF($G94="",0,IF($E94&gt;$G94,0,IF($E94=$G94,1,3)))</f>
        <v>0</v>
      </c>
      <c r="P94" s="126"/>
      <c r="Q94" s="130"/>
      <c r="R94" s="130">
        <f>E94</f>
        <v>0</v>
      </c>
      <c r="S94" s="130">
        <f>G94</f>
        <v>0</v>
      </c>
      <c r="T94" s="130"/>
      <c r="U94" s="131"/>
      <c r="V94" s="131">
        <f>G94</f>
        <v>0</v>
      </c>
      <c r="W94" s="131">
        <f>E94</f>
        <v>0</v>
      </c>
      <c r="X94" s="131"/>
      <c r="Y94" s="8"/>
      <c r="Z94" s="133" t="s">
        <v>30</v>
      </c>
      <c r="AA94" s="133"/>
      <c r="AB94" s="133"/>
      <c r="AC94" s="133"/>
      <c r="AD94" s="133"/>
      <c r="AE94" s="133"/>
      <c r="AF94" s="133"/>
      <c r="AG94" s="133" t="b">
        <f>OR(AG89=AG90,AG89=AG91,AG89=AG92,AG90=AG91,AG90=AG92,AG91=AG92)</f>
        <v>1</v>
      </c>
      <c r="AH94" s="168"/>
      <c r="AI94" s="168"/>
      <c r="AJ94" s="168"/>
      <c r="AK94" s="168"/>
      <c r="AL94" s="168"/>
      <c r="AM94" s="168"/>
      <c r="AN94" s="133"/>
      <c r="AO94" s="133" t="s">
        <v>34</v>
      </c>
      <c r="AP94" s="133"/>
      <c r="AQ94" s="133"/>
      <c r="AR94" s="133" t="b">
        <f>OR(AR89=AR90,AR89=AR91,AR89=AR92,AR90=AR91,AR90=AR92,AR91=AR92)</f>
        <v>1</v>
      </c>
      <c r="AX94" s="8"/>
      <c r="AY94" s="8"/>
      <c r="AZ94" s="8"/>
      <c r="BA94" s="32"/>
      <c r="BB94" s="8"/>
      <c r="BC94" s="8"/>
      <c r="BD94" s="8"/>
      <c r="BE94" s="8"/>
      <c r="BF94" s="8"/>
      <c r="BG94" s="8"/>
      <c r="BH94" s="8"/>
      <c r="BI94" s="8"/>
      <c r="BJ94" s="42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</row>
    <row r="95" spans="1:93" ht="18.75" customHeight="1" x14ac:dyDescent="0.2">
      <c r="A95" s="8"/>
      <c r="B95" s="8"/>
      <c r="C95" s="32" t="str">
        <f>IF(G94="","",IF(AR94=TRUE,"Achtung: Fehler in Tabelle!",""))</f>
        <v/>
      </c>
      <c r="D95" s="8"/>
      <c r="E95" s="9"/>
      <c r="F95" s="8"/>
      <c r="G95" s="9"/>
      <c r="H95" s="8"/>
      <c r="I95" s="8"/>
      <c r="J95" s="8"/>
      <c r="K95" s="62"/>
      <c r="L95" s="8"/>
      <c r="M95" s="10">
        <f t="shared" ref="M95:X95" si="66">SUM(M89:M94)</f>
        <v>0</v>
      </c>
      <c r="N95" s="10">
        <f t="shared" si="66"/>
        <v>0</v>
      </c>
      <c r="O95" s="10">
        <f t="shared" si="66"/>
        <v>0</v>
      </c>
      <c r="P95" s="10">
        <f t="shared" si="66"/>
        <v>0</v>
      </c>
      <c r="Q95" s="10">
        <f t="shared" si="66"/>
        <v>0</v>
      </c>
      <c r="R95" s="10">
        <f t="shared" si="66"/>
        <v>0</v>
      </c>
      <c r="S95" s="10">
        <f t="shared" si="66"/>
        <v>0</v>
      </c>
      <c r="T95" s="10">
        <f t="shared" si="66"/>
        <v>0</v>
      </c>
      <c r="U95" s="10">
        <f t="shared" si="66"/>
        <v>0</v>
      </c>
      <c r="V95" s="10">
        <f t="shared" si="66"/>
        <v>0</v>
      </c>
      <c r="W95" s="10">
        <f t="shared" si="66"/>
        <v>0</v>
      </c>
      <c r="X95" s="10">
        <f t="shared" si="66"/>
        <v>0</v>
      </c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42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</row>
    <row r="96" spans="1:93" ht="30.75" customHeight="1" x14ac:dyDescent="0.25">
      <c r="A96" s="33" t="s">
        <v>381</v>
      </c>
      <c r="B96" s="33"/>
      <c r="C96" s="33"/>
      <c r="D96" s="33"/>
      <c r="E96" s="33"/>
      <c r="F96" s="33"/>
      <c r="G96" s="33"/>
      <c r="H96" s="33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</row>
    <row r="97" spans="1:93" ht="18" x14ac:dyDescent="0.25">
      <c r="A97" s="33"/>
      <c r="B97" s="33"/>
      <c r="C97" s="33"/>
      <c r="D97" s="33"/>
      <c r="E97" s="33"/>
      <c r="F97" s="33"/>
      <c r="G97" s="33"/>
      <c r="H97" s="33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</row>
  </sheetData>
  <mergeCells count="10">
    <mergeCell ref="H3:BP3"/>
    <mergeCell ref="H2:BP2"/>
    <mergeCell ref="H4:BP4"/>
    <mergeCell ref="CI32:CN33"/>
    <mergeCell ref="L8:L11"/>
    <mergeCell ref="CI23:CN24"/>
    <mergeCell ref="CI26:CN27"/>
    <mergeCell ref="CI29:CN30"/>
    <mergeCell ref="BX2:CN2"/>
    <mergeCell ref="BX3:CN3"/>
  </mergeCells>
  <phoneticPr fontId="2" type="noConversion"/>
  <pageMargins left="0.24" right="0.17" top="0.17" bottom="0.3" header="0.2" footer="0.21"/>
  <pageSetup paperSize="9" scale="29" orientation="landscape" r:id="rId1"/>
  <headerFooter alignWithMargins="0">
    <oddFooter>&amp;R&amp;8www.podlech.ch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CM32" sqref="CM32"/>
      <selection pane="bottomLeft" activeCell="I4" sqref="I4:BI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60"/>
      <c r="B1" s="60"/>
      <c r="C1" s="86"/>
      <c r="D1" s="60"/>
      <c r="E1" s="85"/>
      <c r="F1" s="60"/>
      <c r="G1" s="85"/>
      <c r="H1" s="92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</row>
    <row r="2" spans="1:101" ht="85.5" customHeight="1" thickBot="1" x14ac:dyDescent="1.1000000000000001">
      <c r="A2" s="60"/>
      <c r="B2" s="60"/>
      <c r="C2" s="60"/>
      <c r="D2" s="60"/>
      <c r="E2" s="85"/>
      <c r="F2" s="60"/>
      <c r="G2" s="85"/>
      <c r="H2" s="355" t="s">
        <v>341</v>
      </c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7"/>
      <c r="BR2" s="357"/>
      <c r="BS2" s="357"/>
      <c r="BT2" s="357"/>
      <c r="BU2" s="357"/>
      <c r="BV2" s="357"/>
      <c r="BW2" s="357"/>
      <c r="BX2" s="357"/>
      <c r="BY2" s="357"/>
      <c r="BZ2" s="358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</row>
    <row r="3" spans="1:101" ht="85.5" customHeight="1" thickBot="1" x14ac:dyDescent="0.25">
      <c r="A3" s="60"/>
      <c r="B3" s="60"/>
      <c r="C3" s="60"/>
      <c r="D3" s="60"/>
      <c r="E3" s="85"/>
      <c r="F3" s="60"/>
      <c r="G3" s="85"/>
      <c r="H3" s="320" t="s">
        <v>339</v>
      </c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282"/>
      <c r="BW3" s="282"/>
      <c r="BX3" s="282"/>
      <c r="BY3" s="282"/>
      <c r="BZ3" s="282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</row>
    <row r="4" spans="1:101" ht="37.5" customHeight="1" thickBot="1" x14ac:dyDescent="0.55000000000000004">
      <c r="A4" s="60"/>
      <c r="B4" s="60"/>
      <c r="C4" s="60"/>
      <c r="D4" s="60"/>
      <c r="E4" s="85"/>
      <c r="F4" s="60"/>
      <c r="G4" s="85"/>
      <c r="H4" s="95" t="s">
        <v>161</v>
      </c>
      <c r="I4" s="325" t="s">
        <v>220</v>
      </c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7"/>
      <c r="BJ4" s="60"/>
      <c r="BK4" s="60"/>
      <c r="BL4" s="60"/>
      <c r="BM4" s="60"/>
      <c r="BN4" s="60"/>
      <c r="BO4" s="60"/>
      <c r="BP4" s="60"/>
      <c r="BQ4" s="95" t="s">
        <v>162</v>
      </c>
      <c r="BR4" s="60"/>
      <c r="BS4" s="60"/>
      <c r="BT4" s="60"/>
      <c r="BU4" s="60"/>
      <c r="BV4" s="60"/>
      <c r="BW4" s="60"/>
      <c r="BX4" s="60"/>
      <c r="BY4" s="323">
        <f>BX92</f>
        <v>730</v>
      </c>
      <c r="BZ4" s="324"/>
      <c r="CA4" s="60"/>
      <c r="CB4" s="60"/>
      <c r="CC4" s="60"/>
      <c r="CD4" s="60"/>
      <c r="CE4" s="60"/>
      <c r="CF4" s="60"/>
      <c r="CG4" s="367" t="s">
        <v>340</v>
      </c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9"/>
      <c r="CW4" s="60"/>
    </row>
    <row r="5" spans="1:101" x14ac:dyDescent="0.2">
      <c r="A5" s="60"/>
      <c r="B5" s="60"/>
      <c r="C5" s="60"/>
      <c r="D5" s="60"/>
      <c r="E5" s="85"/>
      <c r="F5" s="60"/>
      <c r="G5" s="8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1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</row>
    <row r="6" spans="1:101" x14ac:dyDescent="0.2">
      <c r="A6" s="60"/>
      <c r="B6" s="60"/>
      <c r="C6" s="60"/>
      <c r="D6" s="60"/>
      <c r="E6" s="85"/>
      <c r="F6" s="60"/>
      <c r="G6" s="85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</row>
    <row r="7" spans="1:101" ht="13.5" thickBot="1" x14ac:dyDescent="0.25">
      <c r="A7" s="60"/>
      <c r="B7" s="60"/>
      <c r="C7" s="60"/>
      <c r="D7" s="60"/>
      <c r="E7" s="85"/>
      <c r="F7" s="60"/>
      <c r="G7" s="85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</row>
    <row r="8" spans="1:101" ht="26.25" customHeight="1" thickBot="1" x14ac:dyDescent="0.45">
      <c r="A8" s="60"/>
      <c r="B8" s="60"/>
      <c r="C8" s="99" t="s">
        <v>150</v>
      </c>
      <c r="D8" s="100"/>
      <c r="E8" s="101"/>
      <c r="F8" s="100"/>
      <c r="G8" s="101"/>
      <c r="H8" s="100"/>
      <c r="I8" s="100"/>
      <c r="J8" s="100"/>
      <c r="K8" s="100"/>
      <c r="L8" s="188"/>
      <c r="M8" s="189" t="s">
        <v>36</v>
      </c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2"/>
      <c r="BI8" s="60"/>
      <c r="BJ8" s="60"/>
      <c r="BK8" s="60"/>
      <c r="BL8" s="60"/>
      <c r="BM8" s="60"/>
      <c r="BN8" s="60"/>
      <c r="BO8" s="60"/>
      <c r="BP8" s="328" t="s">
        <v>149</v>
      </c>
      <c r="BQ8" s="60"/>
      <c r="BR8" s="87"/>
      <c r="BS8" s="99" t="s">
        <v>151</v>
      </c>
      <c r="BT8" s="100"/>
      <c r="BU8" s="100"/>
      <c r="BV8" s="100"/>
      <c r="BW8" s="100"/>
      <c r="BX8" s="100"/>
      <c r="BY8" s="100"/>
      <c r="BZ8" s="103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2"/>
      <c r="CW8" s="60"/>
    </row>
    <row r="9" spans="1:101" ht="28.5" customHeight="1" x14ac:dyDescent="0.2">
      <c r="A9" s="60"/>
      <c r="B9" s="60"/>
      <c r="C9" s="60"/>
      <c r="D9" s="60"/>
      <c r="E9" s="85"/>
      <c r="F9" s="60"/>
      <c r="G9" s="85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330" t="s">
        <v>48</v>
      </c>
      <c r="BK9" s="330" t="s">
        <v>142</v>
      </c>
      <c r="BL9" s="330" t="s">
        <v>143</v>
      </c>
      <c r="BM9" s="330" t="s">
        <v>49</v>
      </c>
      <c r="BN9" s="330" t="s">
        <v>147</v>
      </c>
      <c r="BO9" s="330" t="s">
        <v>148</v>
      </c>
      <c r="BP9" s="329"/>
      <c r="BQ9" s="60"/>
      <c r="BR9" s="87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</row>
    <row r="10" spans="1:101" ht="18.75" customHeight="1" x14ac:dyDescent="0.25">
      <c r="A10" s="60"/>
      <c r="B10" s="60"/>
      <c r="C10" s="88" t="s">
        <v>63</v>
      </c>
      <c r="D10" s="60"/>
      <c r="E10" s="85"/>
      <c r="F10" s="60"/>
      <c r="G10" s="85"/>
      <c r="H10" s="60"/>
      <c r="I10" s="60"/>
      <c r="J10" s="60"/>
      <c r="K10" s="60"/>
      <c r="L10" s="60"/>
      <c r="M10" s="60" t="s">
        <v>4</v>
      </c>
      <c r="N10" s="60"/>
      <c r="O10" s="60"/>
      <c r="P10" s="60"/>
      <c r="Q10" s="60" t="s">
        <v>6</v>
      </c>
      <c r="R10" s="60"/>
      <c r="S10" s="60"/>
      <c r="T10" s="60"/>
      <c r="U10" s="60" t="s">
        <v>7</v>
      </c>
      <c r="V10" s="60"/>
      <c r="W10" s="60"/>
      <c r="X10" s="60"/>
      <c r="Y10" s="60"/>
      <c r="Z10" s="60" t="s">
        <v>4</v>
      </c>
      <c r="AA10" s="60" t="s">
        <v>5</v>
      </c>
      <c r="AB10" s="60"/>
      <c r="AC10" s="60"/>
      <c r="AD10" s="60" t="s">
        <v>9</v>
      </c>
      <c r="AE10" s="60"/>
      <c r="AF10" s="60"/>
      <c r="AG10" s="60"/>
      <c r="AH10" s="60" t="s">
        <v>32</v>
      </c>
      <c r="AI10" s="60"/>
      <c r="AJ10" s="60"/>
      <c r="AK10" s="60"/>
      <c r="AL10" s="60"/>
      <c r="AM10" s="60"/>
      <c r="AN10" s="60" t="s">
        <v>35</v>
      </c>
      <c r="AO10" s="60"/>
      <c r="AP10" s="60"/>
      <c r="AQ10" s="60"/>
      <c r="AR10" s="60"/>
      <c r="AS10" s="60" t="s">
        <v>33</v>
      </c>
      <c r="AT10" s="60"/>
      <c r="AU10" s="60"/>
      <c r="AV10" s="60"/>
      <c r="AW10" s="60"/>
      <c r="AX10" s="60"/>
      <c r="AY10" s="60"/>
      <c r="AZ10" s="60"/>
      <c r="BA10" s="60"/>
      <c r="BB10" s="89" t="s">
        <v>10</v>
      </c>
      <c r="BC10" s="60"/>
      <c r="BD10" s="90" t="s">
        <v>4</v>
      </c>
      <c r="BE10" s="60"/>
      <c r="BF10" s="61" t="s">
        <v>5</v>
      </c>
      <c r="BG10" s="60"/>
      <c r="BH10" s="60"/>
      <c r="BI10" s="60"/>
      <c r="BJ10" s="330"/>
      <c r="BK10" s="330"/>
      <c r="BL10" s="330"/>
      <c r="BM10" s="330"/>
      <c r="BN10" s="330"/>
      <c r="BO10" s="330"/>
      <c r="BP10" s="329"/>
      <c r="BQ10" s="60"/>
      <c r="BR10" s="87"/>
      <c r="BS10" s="88"/>
      <c r="BT10" s="60"/>
      <c r="BU10" s="91" t="s">
        <v>120</v>
      </c>
      <c r="BV10" s="60"/>
      <c r="BW10" s="60"/>
      <c r="BX10" s="61" t="s">
        <v>26</v>
      </c>
      <c r="BY10" s="60"/>
      <c r="BZ10" s="88"/>
      <c r="CA10" s="60"/>
      <c r="CB10" s="60"/>
      <c r="CC10" s="60"/>
      <c r="CD10" s="60"/>
      <c r="CE10" s="61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</row>
    <row r="11" spans="1:101" ht="18.75" customHeight="1" thickBot="1" x14ac:dyDescent="0.25">
      <c r="A11" s="60"/>
      <c r="B11" s="60"/>
      <c r="C11" s="60"/>
      <c r="D11" s="60"/>
      <c r="E11" s="85"/>
      <c r="F11" s="60"/>
      <c r="G11" s="85"/>
      <c r="H11" s="60"/>
      <c r="I11" s="60"/>
      <c r="J11" s="60"/>
      <c r="K11" s="60"/>
      <c r="L11" s="60"/>
      <c r="M11" s="60" t="s">
        <v>0</v>
      </c>
      <c r="N11" s="60" t="s">
        <v>1</v>
      </c>
      <c r="O11" s="60" t="s">
        <v>2</v>
      </c>
      <c r="P11" s="60" t="s">
        <v>3</v>
      </c>
      <c r="Q11" s="60" t="s">
        <v>0</v>
      </c>
      <c r="R11" s="60" t="s">
        <v>1</v>
      </c>
      <c r="S11" s="60" t="s">
        <v>2</v>
      </c>
      <c r="T11" s="60" t="s">
        <v>3</v>
      </c>
      <c r="U11" s="60" t="s">
        <v>0</v>
      </c>
      <c r="V11" s="60" t="s">
        <v>1</v>
      </c>
      <c r="W11" s="60" t="s">
        <v>2</v>
      </c>
      <c r="X11" s="60" t="s">
        <v>3</v>
      </c>
      <c r="Y11" s="60"/>
      <c r="Z11" s="60" t="s">
        <v>8</v>
      </c>
      <c r="AA11" s="60"/>
      <c r="AB11" s="60"/>
      <c r="AC11" s="60"/>
      <c r="AD11" s="60"/>
      <c r="AE11" s="60"/>
      <c r="AF11" s="60"/>
      <c r="AG11" s="60"/>
      <c r="AH11" s="60" t="s">
        <v>31</v>
      </c>
      <c r="AI11" s="60"/>
      <c r="AJ11" s="60"/>
      <c r="AK11" s="60"/>
      <c r="AL11" s="60"/>
      <c r="AM11" s="60"/>
      <c r="AN11" s="60" t="str">
        <f>AI12</f>
        <v>Brasilien</v>
      </c>
      <c r="AO11" s="60" t="str">
        <f>AI13</f>
        <v>Kroatien</v>
      </c>
      <c r="AP11" s="60" t="str">
        <f>AI14</f>
        <v>Mexiko</v>
      </c>
      <c r="AQ11" s="60" t="str">
        <f>AI15</f>
        <v>Kamerun</v>
      </c>
      <c r="AR11" s="60"/>
      <c r="AS11" s="60" t="s">
        <v>31</v>
      </c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330"/>
      <c r="BK11" s="330"/>
      <c r="BL11" s="330"/>
      <c r="BM11" s="330"/>
      <c r="BN11" s="330"/>
      <c r="BO11" s="330"/>
      <c r="BP11" s="329"/>
      <c r="BQ11" s="60"/>
      <c r="BR11" s="87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</row>
    <row r="12" spans="1:101" ht="18.75" customHeight="1" thickBot="1" x14ac:dyDescent="0.3">
      <c r="A12" s="60"/>
      <c r="B12" s="60"/>
      <c r="C12" s="7" t="str">
        <f>Spielplan!$C$12</f>
        <v>Brasilien</v>
      </c>
      <c r="D12" s="38"/>
      <c r="E12" s="104"/>
      <c r="F12" s="93"/>
      <c r="G12" s="104"/>
      <c r="H12" s="7" t="str">
        <f>Spielplan!$H$12</f>
        <v>Kroatien</v>
      </c>
      <c r="I12" s="38"/>
      <c r="J12" s="60"/>
      <c r="K12" s="60" t="s">
        <v>58</v>
      </c>
      <c r="L12" s="60">
        <f t="shared" ref="L12:L17" si="0">IF(E12-G12&gt;0,1,IF(G12=E12,0,-1))</f>
        <v>0</v>
      </c>
      <c r="M12" s="60">
        <f>IF($E12="",0,IF($E12&gt;$G12,3,IF($E12=G12,1,0)))</f>
        <v>0</v>
      </c>
      <c r="N12" s="60">
        <f>IF($G12="",0,IF($E12&gt;$G12,0,IF($E12=G12,1,3)))</f>
        <v>0</v>
      </c>
      <c r="O12" s="60"/>
      <c r="P12" s="60"/>
      <c r="Q12" s="60">
        <f>E12</f>
        <v>0</v>
      </c>
      <c r="R12" s="60">
        <f>G12</f>
        <v>0</v>
      </c>
      <c r="S12" s="60"/>
      <c r="T12" s="60"/>
      <c r="U12" s="60">
        <f>G12</f>
        <v>0</v>
      </c>
      <c r="V12" s="60">
        <f>E12</f>
        <v>0</v>
      </c>
      <c r="W12" s="60"/>
      <c r="X12" s="60"/>
      <c r="Y12" s="60"/>
      <c r="Z12" s="60">
        <f>M18</f>
        <v>0</v>
      </c>
      <c r="AA12" s="60">
        <f>Q18</f>
        <v>0</v>
      </c>
      <c r="AB12" s="60">
        <f>U18</f>
        <v>0</v>
      </c>
      <c r="AC12" s="60">
        <f>AA12-AB12</f>
        <v>0</v>
      </c>
      <c r="AD12" s="60">
        <f>IF(Z12&gt;Z13,-1,0)</f>
        <v>0</v>
      </c>
      <c r="AE12" s="60">
        <f>IF(Z12&gt;Z14,-1,0)</f>
        <v>0</v>
      </c>
      <c r="AF12" s="60">
        <f>IF(Z12&gt;Z15,-1,0)</f>
        <v>0</v>
      </c>
      <c r="AG12" s="60">
        <f>10000-(AJ12*1000+AM12*100+AK12*10)</f>
        <v>10000</v>
      </c>
      <c r="AH12" s="90">
        <f>RANK(AG12,AG12:AG15,1)</f>
        <v>1</v>
      </c>
      <c r="AI12" s="60" t="str">
        <f>C12</f>
        <v>Brasilien</v>
      </c>
      <c r="AJ12" s="60">
        <f t="shared" ref="AJ12:AL15" si="1">Z12</f>
        <v>0</v>
      </c>
      <c r="AK12" s="60">
        <f t="shared" si="1"/>
        <v>0</v>
      </c>
      <c r="AL12" s="60">
        <f t="shared" si="1"/>
        <v>0</v>
      </c>
      <c r="AM12" s="60">
        <f>AK12-AL12</f>
        <v>0</v>
      </c>
      <c r="AN12" s="187"/>
      <c r="AO12" s="187">
        <f>IF(AG13=AG12,IF(G12&gt;E12,AG13-0.1,AG13),AG13)</f>
        <v>10000</v>
      </c>
      <c r="AP12" s="187">
        <f>IF(AG14=AG12,IF(G14&gt;E14,AG14-0.1,AG14),AG14)</f>
        <v>10000</v>
      </c>
      <c r="AQ12" s="187">
        <f>IF(AG15=AG12,IF(G16&gt;E16,AG15-0.1,AG15),AG15)</f>
        <v>10000</v>
      </c>
      <c r="AR12" s="187">
        <f>AN16</f>
        <v>30000</v>
      </c>
      <c r="AS12" s="90">
        <f>RANK(AR12,AR12:AR15,1)</f>
        <v>1</v>
      </c>
      <c r="AT12" s="60" t="str">
        <f t="shared" ref="AT12:AW15" si="2">AI12</f>
        <v>Brasilien</v>
      </c>
      <c r="AU12" s="60">
        <f t="shared" si="2"/>
        <v>0</v>
      </c>
      <c r="AV12" s="60">
        <f t="shared" si="2"/>
        <v>0</v>
      </c>
      <c r="AW12" s="60">
        <f t="shared" si="2"/>
        <v>0</v>
      </c>
      <c r="AX12" s="60"/>
      <c r="AY12" s="60"/>
      <c r="AZ12" s="60"/>
      <c r="BA12" s="3">
        <v>1</v>
      </c>
      <c r="BB12" s="7" t="str">
        <f>VLOOKUP(1,AS12:AT15,2,FALSE)</f>
        <v>Brasilien</v>
      </c>
      <c r="BC12" s="2"/>
      <c r="BD12" s="6">
        <f>VLOOKUP(1,AS12:AW15,3,FALSE)</f>
        <v>0</v>
      </c>
      <c r="BE12" s="4">
        <f>VLOOKUP(1,AS12:AW15,4,FALSE)</f>
        <v>0</v>
      </c>
      <c r="BF12" s="93" t="s">
        <v>12</v>
      </c>
      <c r="BG12" s="4">
        <f>VLOOKUP(1,AS12:AW15,5,FALSE)</f>
        <v>0</v>
      </c>
      <c r="BH12" s="13" t="s">
        <v>18</v>
      </c>
      <c r="BI12" s="60"/>
      <c r="BJ12" s="85">
        <f>IF(E12&gt;G12,IF(Spielplan!E12&gt;Spielplan!G12,Punktemodus!$B$3,0),0)</f>
        <v>0</v>
      </c>
      <c r="BK12" s="85">
        <f>IF(E12=G12,IF(Spielplan!E12=Spielplan!G12,Punktemodus!$B$3,0),0)</f>
        <v>10</v>
      </c>
      <c r="BL12" s="85">
        <f>IF(E12&lt;G12,IF(Spielplan!E12&lt;Spielplan!G12,Punktemodus!$B$3,0),0)</f>
        <v>0</v>
      </c>
      <c r="BM12" s="85">
        <f>IF(E12=Spielplan!E12,IF(G12=Spielplan!G12,Punktemodus!$B$5,0),0)</f>
        <v>3</v>
      </c>
      <c r="BN12" s="85">
        <f>IF(E12=Spielplan!E12,Punktemodus!$B$7,0)</f>
        <v>1</v>
      </c>
      <c r="BO12" s="85">
        <f>IF(G12=Spielplan!G12,Punktemodus!$B$7,0)</f>
        <v>1</v>
      </c>
      <c r="BP12" s="137">
        <f>IF(Spielplan!E12="",0,SUM(BJ12:BO12))</f>
        <v>0</v>
      </c>
      <c r="BQ12" s="60"/>
      <c r="BR12" s="87"/>
      <c r="BS12" s="13" t="s">
        <v>18</v>
      </c>
      <c r="BT12" s="44" t="str">
        <f>IF(G17="","",BB12)</f>
        <v/>
      </c>
      <c r="BU12" s="46"/>
      <c r="BV12" s="104"/>
      <c r="BW12" s="60"/>
      <c r="BX12" s="104"/>
      <c r="BY12" s="60"/>
      <c r="BZ12" s="88"/>
      <c r="CA12" s="60"/>
      <c r="CB12" s="91" t="s">
        <v>27</v>
      </c>
      <c r="CC12" s="60"/>
      <c r="CD12" s="60"/>
      <c r="CE12" s="61" t="s">
        <v>26</v>
      </c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</row>
    <row r="13" spans="1:101" ht="18.75" customHeight="1" thickBot="1" x14ac:dyDescent="0.3">
      <c r="A13" s="60"/>
      <c r="B13" s="60"/>
      <c r="C13" s="44" t="str">
        <f>Spielplan!$C$13</f>
        <v>Mexiko</v>
      </c>
      <c r="D13" s="45"/>
      <c r="E13" s="104"/>
      <c r="F13" s="93"/>
      <c r="G13" s="104"/>
      <c r="H13" s="44" t="str">
        <f>Spielplan!$H$13</f>
        <v>Kamerun</v>
      </c>
      <c r="I13" s="45"/>
      <c r="J13" s="60"/>
      <c r="K13" s="60" t="s">
        <v>59</v>
      </c>
      <c r="L13" s="60">
        <f t="shared" si="0"/>
        <v>0</v>
      </c>
      <c r="M13" s="60"/>
      <c r="N13" s="60"/>
      <c r="O13" s="60">
        <f>IF($E13="",0,IF($E13&gt;$G13,3,IF($E13=$G13,1,0)))</f>
        <v>0</v>
      </c>
      <c r="P13" s="60">
        <f>IF($G13="",0,IF($E13&gt;$G13,0,IF($E13=$G13,1,3)))</f>
        <v>0</v>
      </c>
      <c r="Q13" s="60"/>
      <c r="R13" s="60"/>
      <c r="S13" s="60">
        <f>E13</f>
        <v>0</v>
      </c>
      <c r="T13" s="60">
        <f>G13</f>
        <v>0</v>
      </c>
      <c r="U13" s="60"/>
      <c r="V13" s="60"/>
      <c r="W13" s="60">
        <f>G13</f>
        <v>0</v>
      </c>
      <c r="X13" s="60">
        <f>E13</f>
        <v>0</v>
      </c>
      <c r="Y13" s="60"/>
      <c r="Z13" s="60">
        <f>N18</f>
        <v>0</v>
      </c>
      <c r="AA13" s="60">
        <f>R18</f>
        <v>0</v>
      </c>
      <c r="AB13" s="60">
        <f>V18</f>
        <v>0</v>
      </c>
      <c r="AC13" s="60">
        <f>AA13-AB13</f>
        <v>0</v>
      </c>
      <c r="AD13" s="60">
        <f>IF(Z13&gt;Z12,-1,0)</f>
        <v>0</v>
      </c>
      <c r="AE13" s="60">
        <f>IF(Z13&gt;Z14,-1,0)</f>
        <v>0</v>
      </c>
      <c r="AF13" s="60">
        <f>IF(Z13&gt;Z15,-1,0)</f>
        <v>0</v>
      </c>
      <c r="AG13" s="60">
        <f>10000-(AJ13*1000+AM13*100+AK13*10)</f>
        <v>10000</v>
      </c>
      <c r="AH13" s="90">
        <f>RANK(AG13,AG12:AG15,1)</f>
        <v>1</v>
      </c>
      <c r="AI13" s="60" t="str">
        <f>H12</f>
        <v>Kroatien</v>
      </c>
      <c r="AJ13" s="60">
        <f t="shared" si="1"/>
        <v>0</v>
      </c>
      <c r="AK13" s="60">
        <f t="shared" si="1"/>
        <v>0</v>
      </c>
      <c r="AL13" s="60">
        <f t="shared" si="1"/>
        <v>0</v>
      </c>
      <c r="AM13" s="60">
        <f>AK13-AL13</f>
        <v>0</v>
      </c>
      <c r="AN13" s="187">
        <f>IF(AG12=AG13,IF(E12&gt;G12,AG12-0.1,AG12),AG12)</f>
        <v>10000</v>
      </c>
      <c r="AO13" s="187"/>
      <c r="AP13" s="187">
        <f>IF(AG14=AG13,IF(G17&gt;E17,AG14-0.1,AG14),AG14)</f>
        <v>10000</v>
      </c>
      <c r="AQ13" s="187">
        <f>IF(AG15=AG13,IF(G15&gt;E15,AG15-0.1,AG15),AG15)</f>
        <v>10000</v>
      </c>
      <c r="AR13" s="187">
        <f>AO16</f>
        <v>30000</v>
      </c>
      <c r="AS13" s="90">
        <f>RANK(AR13,AR12:AR15,1)</f>
        <v>1</v>
      </c>
      <c r="AT13" s="60" t="str">
        <f t="shared" si="2"/>
        <v>Kroatien</v>
      </c>
      <c r="AU13" s="60">
        <f t="shared" si="2"/>
        <v>0</v>
      </c>
      <c r="AV13" s="60">
        <f t="shared" si="2"/>
        <v>0</v>
      </c>
      <c r="AW13" s="60">
        <f t="shared" si="2"/>
        <v>0</v>
      </c>
      <c r="AX13" s="60"/>
      <c r="AY13" s="60"/>
      <c r="AZ13" s="60"/>
      <c r="BA13" s="120">
        <v>2</v>
      </c>
      <c r="BB13" s="121" t="e">
        <f>VLOOKUP(2,AS12:AT15,2,FALSE)</f>
        <v>#N/A</v>
      </c>
      <c r="BC13" s="122"/>
      <c r="BD13" s="123" t="e">
        <f>VLOOKUP(2,AS12:AW15,3,FALSE)</f>
        <v>#N/A</v>
      </c>
      <c r="BE13" s="124" t="e">
        <f>VLOOKUP(2,AS12:AW15,4,FALSE)</f>
        <v>#N/A</v>
      </c>
      <c r="BF13" s="93" t="s">
        <v>12</v>
      </c>
      <c r="BG13" s="124" t="e">
        <f>VLOOKUP(2,AS12:AW15,5,FALSE)</f>
        <v>#N/A</v>
      </c>
      <c r="BH13" s="125" t="s">
        <v>19</v>
      </c>
      <c r="BI13" s="60"/>
      <c r="BJ13" s="85">
        <f>IF(E13&gt;G13,IF(Spielplan!E13&gt;Spielplan!G13,Punktemodus!$B$3,0),0)</f>
        <v>0</v>
      </c>
      <c r="BK13" s="85">
        <f>IF(E13=G13,IF(Spielplan!E13=Spielplan!G13,Punktemodus!$B$3,0),0)</f>
        <v>10</v>
      </c>
      <c r="BL13" s="85">
        <f>IF(E13&lt;G13,IF(Spielplan!E13&lt;Spielplan!G13,Punktemodus!$B$3,0),0)</f>
        <v>0</v>
      </c>
      <c r="BM13" s="85">
        <f>IF(E13=Spielplan!E13,IF(G13=Spielplan!G13,Punktemodus!$B$5,0),0)</f>
        <v>3</v>
      </c>
      <c r="BN13" s="85">
        <f>IF(E13=Spielplan!E13,Punktemodus!$B$7,0)</f>
        <v>1</v>
      </c>
      <c r="BO13" s="85">
        <f>IF(G13=Spielplan!G13,Punktemodus!$B$7,0)</f>
        <v>1</v>
      </c>
      <c r="BP13" s="137">
        <f>IF(Spielplan!E13="",0,SUM(BJ13:BO13))</f>
        <v>0</v>
      </c>
      <c r="BQ13" s="60"/>
      <c r="BR13" s="87"/>
      <c r="BS13" s="73" t="s">
        <v>21</v>
      </c>
      <c r="BT13" s="44" t="str">
        <f>IF(G28="","",BB24)</f>
        <v/>
      </c>
      <c r="BU13" s="46"/>
      <c r="BV13" s="104"/>
      <c r="BW13" s="60"/>
      <c r="BX13" s="104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</row>
    <row r="14" spans="1:101" ht="18.75" customHeight="1" thickBot="1" x14ac:dyDescent="0.3">
      <c r="A14" s="60"/>
      <c r="B14" s="60"/>
      <c r="C14" s="7" t="str">
        <f>C12</f>
        <v>Brasilien</v>
      </c>
      <c r="D14" s="38"/>
      <c r="E14" s="104"/>
      <c r="F14" s="93"/>
      <c r="G14" s="104"/>
      <c r="H14" s="7" t="str">
        <f>C13</f>
        <v>Mexiko</v>
      </c>
      <c r="I14" s="38"/>
      <c r="J14" s="60"/>
      <c r="K14" s="60" t="s">
        <v>60</v>
      </c>
      <c r="L14" s="60">
        <f t="shared" si="0"/>
        <v>0</v>
      </c>
      <c r="M14" s="60">
        <f>IF($E14="",0,IF($E14&gt;$G14,3,IF($E14=G14,1,0)))</f>
        <v>0</v>
      </c>
      <c r="N14" s="60"/>
      <c r="O14" s="60">
        <f>IF($G14="",0,IF($E14&gt;$G14,0,IF($E14=$G14,1,3)))</f>
        <v>0</v>
      </c>
      <c r="P14" s="60"/>
      <c r="Q14" s="60">
        <f>E14</f>
        <v>0</v>
      </c>
      <c r="R14" s="60"/>
      <c r="S14" s="60">
        <f>G14</f>
        <v>0</v>
      </c>
      <c r="T14" s="60"/>
      <c r="U14" s="60">
        <f>G14</f>
        <v>0</v>
      </c>
      <c r="V14" s="60"/>
      <c r="W14" s="60">
        <f>E14</f>
        <v>0</v>
      </c>
      <c r="X14" s="60"/>
      <c r="Y14" s="60"/>
      <c r="Z14" s="60">
        <f>O18</f>
        <v>0</v>
      </c>
      <c r="AA14" s="60">
        <f>S18</f>
        <v>0</v>
      </c>
      <c r="AB14" s="60">
        <f>W18</f>
        <v>0</v>
      </c>
      <c r="AC14" s="60">
        <f>AA14-AB14</f>
        <v>0</v>
      </c>
      <c r="AD14" s="60">
        <f>IF(Z14&gt;Z12,-1,0)</f>
        <v>0</v>
      </c>
      <c r="AE14" s="60">
        <f>IF(Z14&gt;Z13,-1,0)</f>
        <v>0</v>
      </c>
      <c r="AF14" s="60">
        <f>IF(Z14&gt;Z15,-1,0)</f>
        <v>0</v>
      </c>
      <c r="AG14" s="60">
        <f>10000-(AJ14*1000+AM14*100+AK14*10)</f>
        <v>10000</v>
      </c>
      <c r="AH14" s="90">
        <f>RANK(AG14,AG12:AG15,1)</f>
        <v>1</v>
      </c>
      <c r="AI14" s="60" t="str">
        <f>C13</f>
        <v>Mexiko</v>
      </c>
      <c r="AJ14" s="60">
        <f t="shared" si="1"/>
        <v>0</v>
      </c>
      <c r="AK14" s="60">
        <f t="shared" si="1"/>
        <v>0</v>
      </c>
      <c r="AL14" s="60">
        <f t="shared" si="1"/>
        <v>0</v>
      </c>
      <c r="AM14" s="60">
        <f>AK14-AL14</f>
        <v>0</v>
      </c>
      <c r="AN14" s="187">
        <f>IF(AG12=AG14,IF(E14&gt;G14,AG12-0.1,AG12),AG12)</f>
        <v>10000</v>
      </c>
      <c r="AO14" s="187">
        <f>IF(AG13=AG14,IF(E17&gt;G17,AG13-0.1,AG13),AG13)</f>
        <v>10000</v>
      </c>
      <c r="AP14" s="187"/>
      <c r="AQ14" s="187">
        <f>IF(AG15=AG14,IF(G13&gt;E13,AG15-0.1,AG15),AG15)</f>
        <v>10000</v>
      </c>
      <c r="AR14" s="187">
        <f>AP16</f>
        <v>30000</v>
      </c>
      <c r="AS14" s="90">
        <f>RANK(AR14,AR12:AR15,1)</f>
        <v>1</v>
      </c>
      <c r="AT14" s="60" t="str">
        <f t="shared" si="2"/>
        <v>Mexiko</v>
      </c>
      <c r="AU14" s="60">
        <f t="shared" si="2"/>
        <v>0</v>
      </c>
      <c r="AV14" s="60">
        <f t="shared" si="2"/>
        <v>0</v>
      </c>
      <c r="AW14" s="60">
        <f t="shared" si="2"/>
        <v>0</v>
      </c>
      <c r="AX14" s="60"/>
      <c r="AY14" s="60"/>
      <c r="AZ14" s="60"/>
      <c r="BA14" s="113">
        <v>3</v>
      </c>
      <c r="BB14" s="114" t="e">
        <f>VLOOKUP(3,AS12:AT15,2,FALSE)</f>
        <v>#N/A</v>
      </c>
      <c r="BC14" s="115"/>
      <c r="BD14" s="116" t="e">
        <f>VLOOKUP(3,AS12:AW15,3,FALSE)</f>
        <v>#N/A</v>
      </c>
      <c r="BE14" s="116" t="e">
        <f>VLOOKUP(3,AS12:AW15,4,FALSE)</f>
        <v>#N/A</v>
      </c>
      <c r="BF14" s="93" t="s">
        <v>12</v>
      </c>
      <c r="BG14" s="116" t="e">
        <f>VLOOKUP(3,AS12:AW15,5,FALSE)</f>
        <v>#N/A</v>
      </c>
      <c r="BH14" s="60"/>
      <c r="BI14" s="60"/>
      <c r="BJ14" s="85">
        <f>IF(E14&gt;G14,IF(Spielplan!E14&gt;Spielplan!G14,Punktemodus!$B$3,0),0)</f>
        <v>0</v>
      </c>
      <c r="BK14" s="85">
        <f>IF(E14=G14,IF(Spielplan!E14=Spielplan!G14,Punktemodus!$B$3,0),0)</f>
        <v>10</v>
      </c>
      <c r="BL14" s="85">
        <f>IF(E14&lt;G14,IF(Spielplan!E14&lt;Spielplan!G14,Punktemodus!$B$3,0),0)</f>
        <v>0</v>
      </c>
      <c r="BM14" s="85">
        <f>IF(E14=Spielplan!E14,IF(G14=Spielplan!G14,Punktemodus!$B$5,0),0)</f>
        <v>3</v>
      </c>
      <c r="BN14" s="85">
        <f>IF(E14=Spielplan!E14,Punktemodus!$B$7,0)</f>
        <v>1</v>
      </c>
      <c r="BO14" s="85">
        <f>IF(G14=Spielplan!G14,Punktemodus!$B$7,0)</f>
        <v>1</v>
      </c>
      <c r="BP14" s="137">
        <f>IF(Spielplan!E14="",0,SUM(BJ14:BO14))</f>
        <v>0</v>
      </c>
      <c r="BQ14" s="60"/>
      <c r="BR14" s="87"/>
      <c r="BS14" s="60"/>
      <c r="BT14" s="60"/>
      <c r="BU14" s="60"/>
      <c r="BV14" s="60"/>
      <c r="BW14" s="60"/>
      <c r="BX14" s="60"/>
      <c r="BY14" s="60"/>
      <c r="BZ14" s="47">
        <v>49</v>
      </c>
      <c r="CA14" s="44" t="str">
        <f>IF(BX12="",IF(BV12&gt;BV13,BT12,BT13),IF(BX12&gt;BX13,BT12,BT13))</f>
        <v/>
      </c>
      <c r="CB14" s="46"/>
      <c r="CC14" s="104"/>
      <c r="CD14" s="60"/>
      <c r="CE14" s="104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</row>
    <row r="15" spans="1:101" ht="18.75" customHeight="1" thickBot="1" x14ac:dyDescent="0.3">
      <c r="A15" s="60"/>
      <c r="B15" s="60"/>
      <c r="C15" s="44" t="str">
        <f>H12</f>
        <v>Kroatien</v>
      </c>
      <c r="D15" s="45"/>
      <c r="E15" s="104"/>
      <c r="F15" s="93"/>
      <c r="G15" s="104"/>
      <c r="H15" s="44" t="str">
        <f>H13</f>
        <v>Kamerun</v>
      </c>
      <c r="I15" s="45"/>
      <c r="J15" s="60"/>
      <c r="K15" s="60" t="s">
        <v>61</v>
      </c>
      <c r="L15" s="60">
        <f t="shared" si="0"/>
        <v>0</v>
      </c>
      <c r="M15" s="60"/>
      <c r="N15" s="60">
        <f>IF($E15="",0,IF($E15&gt;$G15,3,IF($E15=$G15,1,0)))</f>
        <v>0</v>
      </c>
      <c r="O15" s="60"/>
      <c r="P15" s="60">
        <f>IF($G15="",0,IF($E15&gt;$G15,0,IF($E15=$G15,1,3)))</f>
        <v>0</v>
      </c>
      <c r="Q15" s="60"/>
      <c r="R15" s="60">
        <f>E15</f>
        <v>0</v>
      </c>
      <c r="S15" s="60"/>
      <c r="T15" s="60">
        <f>G15</f>
        <v>0</v>
      </c>
      <c r="U15" s="60"/>
      <c r="V15" s="60">
        <f>G15</f>
        <v>0</v>
      </c>
      <c r="W15" s="60"/>
      <c r="X15" s="60">
        <f>E15</f>
        <v>0</v>
      </c>
      <c r="Y15" s="60"/>
      <c r="Z15" s="60">
        <f>P18</f>
        <v>0</v>
      </c>
      <c r="AA15" s="60">
        <f>T18</f>
        <v>0</v>
      </c>
      <c r="AB15" s="60">
        <f>X18</f>
        <v>0</v>
      </c>
      <c r="AC15" s="60">
        <f>AA15-AB15</f>
        <v>0</v>
      </c>
      <c r="AD15" s="60">
        <f>IF(Z15&gt;Z12,-1,0)</f>
        <v>0</v>
      </c>
      <c r="AE15" s="60">
        <f>IF(Z15&gt;Z13,-1,0)</f>
        <v>0</v>
      </c>
      <c r="AF15" s="60">
        <f>IF(Z15&gt;Z14,-1,0)</f>
        <v>0</v>
      </c>
      <c r="AG15" s="60">
        <f>10000-(AJ15*1000+AM15*100+AK15*10)</f>
        <v>10000</v>
      </c>
      <c r="AH15" s="90">
        <f>RANK(AG15,AG12:AG15,1)</f>
        <v>1</v>
      </c>
      <c r="AI15" s="60" t="str">
        <f>H13</f>
        <v>Kamerun</v>
      </c>
      <c r="AJ15" s="60">
        <f t="shared" si="1"/>
        <v>0</v>
      </c>
      <c r="AK15" s="60">
        <f t="shared" si="1"/>
        <v>0</v>
      </c>
      <c r="AL15" s="60">
        <f t="shared" si="1"/>
        <v>0</v>
      </c>
      <c r="AM15" s="60">
        <f>AK15-AL15</f>
        <v>0</v>
      </c>
      <c r="AN15" s="187">
        <f>IF(AG12=AG15,IF(E16&gt;G16,AG12-0.1,AG12),AG12)</f>
        <v>10000</v>
      </c>
      <c r="AO15" s="187">
        <f>IF(AG13=AG15,IF(E15&gt;G15,AG13-0.1,AG13),AG13)</f>
        <v>10000</v>
      </c>
      <c r="AP15" s="187">
        <f>IF(AG14=AG15,IF(E13&gt;G13,AG14-0.1,AG14),AG14)</f>
        <v>10000</v>
      </c>
      <c r="AQ15" s="187"/>
      <c r="AR15" s="187">
        <f>AQ16</f>
        <v>30000</v>
      </c>
      <c r="AS15" s="90">
        <f>RANK(AR15,AR12:AR15,1)</f>
        <v>1</v>
      </c>
      <c r="AT15" s="60" t="str">
        <f t="shared" si="2"/>
        <v>Kamerun</v>
      </c>
      <c r="AU15" s="60">
        <f t="shared" si="2"/>
        <v>0</v>
      </c>
      <c r="AV15" s="60">
        <f t="shared" si="2"/>
        <v>0</v>
      </c>
      <c r="AW15" s="60">
        <f t="shared" si="2"/>
        <v>0</v>
      </c>
      <c r="AX15" s="60"/>
      <c r="AY15" s="60"/>
      <c r="AZ15" s="60"/>
      <c r="BA15" s="113">
        <v>4</v>
      </c>
      <c r="BB15" s="114" t="e">
        <f>VLOOKUP(4,AS12:AT15,2,FALSE)</f>
        <v>#N/A</v>
      </c>
      <c r="BC15" s="115"/>
      <c r="BD15" s="116" t="e">
        <f>VLOOKUP(4,AS12:AW15,3,FALSE)</f>
        <v>#N/A</v>
      </c>
      <c r="BE15" s="116" t="e">
        <f>VLOOKUP(4,AS12:AW15,4,FALSE)</f>
        <v>#N/A</v>
      </c>
      <c r="BF15" s="93" t="s">
        <v>12</v>
      </c>
      <c r="BG15" s="116" t="e">
        <f>VLOOKUP(4,AS12:AW15,5,FALSE)</f>
        <v>#N/A</v>
      </c>
      <c r="BH15" s="60"/>
      <c r="BI15" s="60"/>
      <c r="BJ15" s="85">
        <f>IF(E15&gt;G15,IF(Spielplan!E15&gt;Spielplan!G15,Punktemodus!$B$3,0),0)</f>
        <v>0</v>
      </c>
      <c r="BK15" s="85">
        <f>IF(E15=G15,IF(Spielplan!E15=Spielplan!G15,Punktemodus!$B$3,0),0)</f>
        <v>10</v>
      </c>
      <c r="BL15" s="85">
        <f>IF(E15&lt;G15,IF(Spielplan!E15&lt;Spielplan!G15,Punktemodus!$B$3,0),0)</f>
        <v>0</v>
      </c>
      <c r="BM15" s="85">
        <f>IF(E15=Spielplan!E15,IF(G15=Spielplan!G15,Punktemodus!$B$5,0),0)</f>
        <v>3</v>
      </c>
      <c r="BN15" s="85">
        <f>IF(E15=Spielplan!E15,Punktemodus!$B$7,0)</f>
        <v>1</v>
      </c>
      <c r="BO15" s="85">
        <f>IF(G15=Spielplan!G15,Punktemodus!$B$7,0)</f>
        <v>1</v>
      </c>
      <c r="BP15" s="137">
        <f>IF(Spielplan!E15="",0,SUM(BJ15:BO15))</f>
        <v>0</v>
      </c>
      <c r="BQ15" s="60"/>
      <c r="BR15" s="87"/>
      <c r="BS15" s="60"/>
      <c r="BT15" s="60"/>
      <c r="BU15" s="60"/>
      <c r="BV15" s="60"/>
      <c r="BW15" s="60"/>
      <c r="BX15" s="60"/>
      <c r="BY15" s="60"/>
      <c r="BZ15" s="47">
        <v>50</v>
      </c>
      <c r="CA15" s="44" t="str">
        <f>IF(BX16="",IF(BV16&gt;BV17,BT16,BT17),IF(BX16&gt;BX17,BT16,BT17))</f>
        <v/>
      </c>
      <c r="CB15" s="46"/>
      <c r="CC15" s="104"/>
      <c r="CD15" s="60"/>
      <c r="CE15" s="104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</row>
    <row r="16" spans="1:101" ht="18.75" customHeight="1" thickBot="1" x14ac:dyDescent="0.3">
      <c r="A16" s="60"/>
      <c r="B16" s="60"/>
      <c r="C16" s="7" t="str">
        <f>C12</f>
        <v>Brasilien</v>
      </c>
      <c r="D16" s="38"/>
      <c r="E16" s="104"/>
      <c r="F16" s="93"/>
      <c r="G16" s="104"/>
      <c r="H16" s="7" t="str">
        <f>H13</f>
        <v>Kamerun</v>
      </c>
      <c r="I16" s="38"/>
      <c r="J16" s="60"/>
      <c r="K16" s="60" t="s">
        <v>62</v>
      </c>
      <c r="L16" s="60">
        <f t="shared" si="0"/>
        <v>0</v>
      </c>
      <c r="M16" s="60">
        <f>IF($E16="",0,IF($E16&gt;$G16,3,IF($E16=G16,1,0)))</f>
        <v>0</v>
      </c>
      <c r="N16" s="60"/>
      <c r="O16" s="60"/>
      <c r="P16" s="60">
        <f>IF($G16="",0,IF($E16&gt;$G16,0,IF($E16=$G16,1,3)))</f>
        <v>0</v>
      </c>
      <c r="Q16" s="60">
        <f>E16</f>
        <v>0</v>
      </c>
      <c r="R16" s="60"/>
      <c r="S16" s="60"/>
      <c r="T16" s="60">
        <f>G16</f>
        <v>0</v>
      </c>
      <c r="U16" s="60">
        <f>G16</f>
        <v>0</v>
      </c>
      <c r="V16" s="60"/>
      <c r="W16" s="60"/>
      <c r="X16" s="60">
        <f>E16</f>
        <v>0</v>
      </c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187">
        <f>SUM(AN12:AN15)</f>
        <v>30000</v>
      </c>
      <c r="AO16" s="187">
        <f>SUM(AO12:AO15)</f>
        <v>30000</v>
      </c>
      <c r="AP16" s="187">
        <f>SUM(AP12:AP15)</f>
        <v>30000</v>
      </c>
      <c r="AQ16" s="187">
        <f>SUM(AQ12:AQ15)</f>
        <v>30000</v>
      </c>
      <c r="AR16" s="187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85">
        <f>IF(E16&gt;G16,IF(Spielplan!E16&gt;Spielplan!G16,Punktemodus!$B$3,0),0)</f>
        <v>0</v>
      </c>
      <c r="BK16" s="85">
        <f>IF(E16=G16,IF(Spielplan!E16=Spielplan!G16,Punktemodus!$B$3,0),0)</f>
        <v>10</v>
      </c>
      <c r="BL16" s="85">
        <f>IF(E16&lt;G16,IF(Spielplan!E16&lt;Spielplan!G16,Punktemodus!$B$3,0),0)</f>
        <v>0</v>
      </c>
      <c r="BM16" s="85">
        <f>IF(E16=Spielplan!E16,IF(G16=Spielplan!G16,Punktemodus!$B$5,0),0)</f>
        <v>3</v>
      </c>
      <c r="BN16" s="85">
        <f>IF(E16=Spielplan!E16,Punktemodus!$B$7,0)</f>
        <v>1</v>
      </c>
      <c r="BO16" s="85">
        <f>IF(G16=Spielplan!G16,Punktemodus!$B$7,0)</f>
        <v>1</v>
      </c>
      <c r="BP16" s="137">
        <f>IF(Spielplan!E16="",0,SUM(BJ16:BO16))</f>
        <v>0</v>
      </c>
      <c r="BQ16" s="60"/>
      <c r="BR16" s="87"/>
      <c r="BS16" s="63" t="s">
        <v>22</v>
      </c>
      <c r="BT16" s="44" t="str">
        <f>IF(G39="","",BB34)</f>
        <v/>
      </c>
      <c r="BU16" s="46"/>
      <c r="BV16" s="104"/>
      <c r="BW16" s="60"/>
      <c r="BX16" s="104"/>
      <c r="BY16" s="60"/>
      <c r="BZ16" s="60"/>
      <c r="CA16" s="60"/>
      <c r="CB16" s="60"/>
      <c r="CC16" s="60"/>
      <c r="CD16" s="60"/>
      <c r="CE16" s="60"/>
      <c r="CF16" s="91"/>
      <c r="CG16" s="91" t="s">
        <v>28</v>
      </c>
      <c r="CH16" s="60"/>
      <c r="CI16" s="60"/>
      <c r="CJ16" s="61" t="s">
        <v>26</v>
      </c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</row>
    <row r="17" spans="1:101" ht="18.75" customHeight="1" thickBot="1" x14ac:dyDescent="0.3">
      <c r="A17" s="60"/>
      <c r="B17" s="60"/>
      <c r="C17" s="44" t="str">
        <f>H12</f>
        <v>Kroatien</v>
      </c>
      <c r="D17" s="45"/>
      <c r="E17" s="104"/>
      <c r="F17" s="93"/>
      <c r="G17" s="104"/>
      <c r="H17" s="44" t="str">
        <f>C13</f>
        <v>Mexiko</v>
      </c>
      <c r="I17" s="45"/>
      <c r="J17" s="60"/>
      <c r="K17" s="60" t="s">
        <v>62</v>
      </c>
      <c r="L17" s="60">
        <f t="shared" si="0"/>
        <v>0</v>
      </c>
      <c r="M17" s="60"/>
      <c r="N17" s="60">
        <f>IF($E17="",0,IF($E17&gt;$G17,3,IF($E17=$G17,1,0)))</f>
        <v>0</v>
      </c>
      <c r="O17" s="60">
        <f>IF($G17="",0,IF($E17&gt;$G17,0,IF($E17=$G17,1,3)))</f>
        <v>0</v>
      </c>
      <c r="P17" s="60"/>
      <c r="Q17" s="60"/>
      <c r="R17" s="60">
        <f>E17</f>
        <v>0</v>
      </c>
      <c r="S17" s="60">
        <f>G17</f>
        <v>0</v>
      </c>
      <c r="T17" s="60"/>
      <c r="U17" s="60"/>
      <c r="V17" s="60">
        <f>G17</f>
        <v>0</v>
      </c>
      <c r="W17" s="60">
        <f>E17</f>
        <v>0</v>
      </c>
      <c r="X17" s="60"/>
      <c r="Y17" s="60"/>
      <c r="Z17" s="60" t="s">
        <v>30</v>
      </c>
      <c r="AA17" s="60"/>
      <c r="AB17" s="60"/>
      <c r="AC17" s="60"/>
      <c r="AD17" s="60"/>
      <c r="AE17" s="60"/>
      <c r="AF17" s="60"/>
      <c r="AG17" s="60" t="b">
        <f>OR(AG12=AG13,AG12=AG14,AG12=AG15,AG13=AG14,AG13=AG15,AG14=AG15)</f>
        <v>1</v>
      </c>
      <c r="AH17" s="60"/>
      <c r="AI17" s="60"/>
      <c r="AJ17" s="60"/>
      <c r="AK17" s="60"/>
      <c r="AL17" s="60"/>
      <c r="AM17" s="60"/>
      <c r="AN17" s="60"/>
      <c r="AO17" s="60" t="s">
        <v>34</v>
      </c>
      <c r="AP17" s="60"/>
      <c r="AQ17" s="60"/>
      <c r="AR17" s="60" t="b">
        <f>OR(AR12=AR13,AR12=AR14,AR12=AR15,AR13=AR14,AR13=AR15,AR14=AR15)</f>
        <v>1</v>
      </c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85">
        <f>IF(E17&gt;G17,IF(Spielplan!E17&gt;Spielplan!G17,Punktemodus!$B$3,0),0)</f>
        <v>0</v>
      </c>
      <c r="BK17" s="85">
        <f>IF(E17=G17,IF(Spielplan!E17=Spielplan!G17,Punktemodus!$B$3,0),0)</f>
        <v>10</v>
      </c>
      <c r="BL17" s="85">
        <f>IF(E17&lt;G17,IF(Spielplan!E17&lt;Spielplan!G17,Punktemodus!$B$3,0),0)</f>
        <v>0</v>
      </c>
      <c r="BM17" s="85">
        <f>IF(E17=Spielplan!E17,IF(G17=Spielplan!G17,Punktemodus!$B$5,0),0)</f>
        <v>3</v>
      </c>
      <c r="BN17" s="85">
        <f>IF(E17=Spielplan!E17,Punktemodus!$B$7,0)</f>
        <v>1</v>
      </c>
      <c r="BO17" s="85">
        <f>IF(G17=Spielplan!G17,Punktemodus!$B$7,0)</f>
        <v>1</v>
      </c>
      <c r="BP17" s="137">
        <f>IF(Spielplan!E17="",0,SUM(BJ17:BO17))</f>
        <v>0</v>
      </c>
      <c r="BQ17" s="60"/>
      <c r="BR17" s="87"/>
      <c r="BS17" s="52" t="s">
        <v>25</v>
      </c>
      <c r="BT17" s="44" t="str">
        <f>IF(G50="","",BB46)</f>
        <v/>
      </c>
      <c r="BU17" s="46"/>
      <c r="BV17" s="104"/>
      <c r="BW17" s="60"/>
      <c r="BX17" s="104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</row>
    <row r="18" spans="1:101" ht="18.75" customHeight="1" thickBot="1" x14ac:dyDescent="0.25">
      <c r="A18" s="60"/>
      <c r="B18" s="60"/>
      <c r="C18" s="136" t="str">
        <f>IF(G17="","",IF(AR17=TRUE,"Achtung: Fehler in Tabelle!",""))</f>
        <v/>
      </c>
      <c r="D18" s="60"/>
      <c r="E18" s="85"/>
      <c r="F18" s="60"/>
      <c r="G18" s="85"/>
      <c r="H18" s="60"/>
      <c r="I18" s="60"/>
      <c r="J18" s="60"/>
      <c r="K18" s="60"/>
      <c r="L18" s="60"/>
      <c r="M18" s="60">
        <f t="shared" ref="M18:X18" si="3">SUM(M12:M17)</f>
        <v>0</v>
      </c>
      <c r="N18" s="60">
        <f t="shared" si="3"/>
        <v>0</v>
      </c>
      <c r="O18" s="60">
        <f t="shared" si="3"/>
        <v>0</v>
      </c>
      <c r="P18" s="60">
        <f t="shared" si="3"/>
        <v>0</v>
      </c>
      <c r="Q18" s="60">
        <f t="shared" si="3"/>
        <v>0</v>
      </c>
      <c r="R18" s="60">
        <f t="shared" si="3"/>
        <v>0</v>
      </c>
      <c r="S18" s="60">
        <f t="shared" si="3"/>
        <v>0</v>
      </c>
      <c r="T18" s="60">
        <f t="shared" si="3"/>
        <v>0</v>
      </c>
      <c r="U18" s="60">
        <f t="shared" si="3"/>
        <v>0</v>
      </c>
      <c r="V18" s="60">
        <f t="shared" si="3"/>
        <v>0</v>
      </c>
      <c r="W18" s="60">
        <f t="shared" si="3"/>
        <v>0</v>
      </c>
      <c r="X18" s="60">
        <f t="shared" si="3"/>
        <v>0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160">
        <f>SUM(BP12:BP17)</f>
        <v>0</v>
      </c>
      <c r="BQ18" s="60"/>
      <c r="BR18" s="8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47">
        <v>58</v>
      </c>
      <c r="CF18" s="44" t="str">
        <f>IF(CE14="",IF(CC14&gt;CC15,CA14,CA15),IF(CE14&gt;CE15,CA14,CA15))</f>
        <v/>
      </c>
      <c r="CG18" s="46"/>
      <c r="CH18" s="104"/>
      <c r="CI18" s="60"/>
      <c r="CJ18" s="104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</row>
    <row r="19" spans="1:101" ht="18.75" customHeight="1" thickBot="1" x14ac:dyDescent="0.25">
      <c r="A19" s="60"/>
      <c r="B19" s="60"/>
      <c r="C19" s="60"/>
      <c r="D19" s="60"/>
      <c r="E19" s="85"/>
      <c r="F19" s="60"/>
      <c r="G19" s="85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138"/>
      <c r="BQ19" s="60"/>
      <c r="BR19" s="8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47">
        <v>57</v>
      </c>
      <c r="CF19" s="44" t="str">
        <f>IF(CE22="",IF(CC22&gt;CC23,CA22,CA23),IF(CE22&gt;CE23,CA22,CA23))</f>
        <v/>
      </c>
      <c r="CG19" s="46"/>
      <c r="CH19" s="104"/>
      <c r="CI19" s="60"/>
      <c r="CJ19" s="104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</row>
    <row r="20" spans="1:101" ht="18.75" customHeight="1" thickBot="1" x14ac:dyDescent="0.25">
      <c r="A20" s="60"/>
      <c r="B20" s="60"/>
      <c r="C20" s="60"/>
      <c r="D20" s="60"/>
      <c r="E20" s="85"/>
      <c r="F20" s="60"/>
      <c r="G20" s="85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138"/>
      <c r="BQ20" s="60"/>
      <c r="BR20" s="87"/>
      <c r="BS20" s="54" t="s">
        <v>121</v>
      </c>
      <c r="BT20" s="44" t="str">
        <f>IF(G61="","",BB56)</f>
        <v/>
      </c>
      <c r="BU20" s="46"/>
      <c r="BV20" s="104"/>
      <c r="BW20" s="60"/>
      <c r="BX20" s="104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</row>
    <row r="21" spans="1:101" ht="18.75" customHeight="1" thickBot="1" x14ac:dyDescent="0.3">
      <c r="A21" s="60"/>
      <c r="B21" s="60"/>
      <c r="C21" s="88" t="s">
        <v>64</v>
      </c>
      <c r="D21" s="60"/>
      <c r="E21" s="85"/>
      <c r="F21" s="60"/>
      <c r="G21" s="85"/>
      <c r="H21" s="60"/>
      <c r="I21" s="60"/>
      <c r="J21" s="60"/>
      <c r="K21" s="60"/>
      <c r="L21" s="60"/>
      <c r="M21" s="60" t="s">
        <v>4</v>
      </c>
      <c r="N21" s="60"/>
      <c r="O21" s="60"/>
      <c r="P21" s="60"/>
      <c r="Q21" s="60" t="s">
        <v>6</v>
      </c>
      <c r="R21" s="60"/>
      <c r="S21" s="60"/>
      <c r="T21" s="60"/>
      <c r="U21" s="60" t="s">
        <v>7</v>
      </c>
      <c r="V21" s="60"/>
      <c r="W21" s="60"/>
      <c r="X21" s="60"/>
      <c r="Y21" s="60"/>
      <c r="Z21" s="60" t="s">
        <v>4</v>
      </c>
      <c r="AA21" s="60" t="s">
        <v>5</v>
      </c>
      <c r="AB21" s="60"/>
      <c r="AC21" s="60"/>
      <c r="AD21" s="60" t="s">
        <v>9</v>
      </c>
      <c r="AE21" s="60"/>
      <c r="AF21" s="60"/>
      <c r="AG21" s="60"/>
      <c r="AH21" s="60" t="s">
        <v>32</v>
      </c>
      <c r="AI21" s="60"/>
      <c r="AJ21" s="60"/>
      <c r="AK21" s="60"/>
      <c r="AL21" s="60"/>
      <c r="AM21" s="60"/>
      <c r="AN21" s="60" t="s">
        <v>35</v>
      </c>
      <c r="AO21" s="60"/>
      <c r="AP21" s="60"/>
      <c r="AQ21" s="60"/>
      <c r="AR21" s="60"/>
      <c r="AS21" s="60" t="s">
        <v>33</v>
      </c>
      <c r="AT21" s="60"/>
      <c r="AU21" s="60"/>
      <c r="AV21" s="60"/>
      <c r="AW21" s="60"/>
      <c r="AX21" s="60"/>
      <c r="AY21" s="60"/>
      <c r="AZ21" s="60"/>
      <c r="BA21" s="60"/>
      <c r="BB21" s="89" t="s">
        <v>10</v>
      </c>
      <c r="BC21" s="60"/>
      <c r="BD21" s="90" t="s">
        <v>4</v>
      </c>
      <c r="BE21" s="60"/>
      <c r="BF21" s="61" t="s">
        <v>5</v>
      </c>
      <c r="BG21" s="60"/>
      <c r="BH21" s="60"/>
      <c r="BI21" s="60"/>
      <c r="BJ21" s="60"/>
      <c r="BK21" s="60"/>
      <c r="BL21" s="60"/>
      <c r="BM21" s="60"/>
      <c r="BN21" s="60"/>
      <c r="BO21" s="60"/>
      <c r="BP21" s="138"/>
      <c r="BQ21" s="60"/>
      <c r="BR21" s="87"/>
      <c r="BS21" s="73" t="s">
        <v>122</v>
      </c>
      <c r="BT21" s="44" t="str">
        <f>IF(G72="","",BB68)</f>
        <v/>
      </c>
      <c r="BU21" s="46"/>
      <c r="BV21" s="104"/>
      <c r="BW21" s="60"/>
      <c r="BX21" s="104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91" t="s">
        <v>29</v>
      </c>
      <c r="CM21" s="60"/>
      <c r="CN21" s="60"/>
      <c r="CO21" s="61" t="s">
        <v>26</v>
      </c>
      <c r="CP21" s="60"/>
      <c r="CQ21" s="60"/>
      <c r="CR21" s="60"/>
      <c r="CS21" s="60"/>
      <c r="CT21" s="60"/>
      <c r="CU21" s="60"/>
      <c r="CV21" s="60"/>
      <c r="CW21" s="60"/>
    </row>
    <row r="22" spans="1:101" ht="18.75" customHeight="1" thickBot="1" x14ac:dyDescent="0.3">
      <c r="A22" s="60"/>
      <c r="B22" s="60"/>
      <c r="C22" s="60"/>
      <c r="D22" s="60"/>
      <c r="E22" s="85"/>
      <c r="F22" s="60"/>
      <c r="G22" s="85"/>
      <c r="H22" s="60"/>
      <c r="I22" s="60"/>
      <c r="J22" s="60"/>
      <c r="K22" s="60"/>
      <c r="L22" s="60"/>
      <c r="M22" s="60" t="s">
        <v>0</v>
      </c>
      <c r="N22" s="60" t="s">
        <v>1</v>
      </c>
      <c r="O22" s="60" t="s">
        <v>2</v>
      </c>
      <c r="P22" s="60" t="s">
        <v>3</v>
      </c>
      <c r="Q22" s="60" t="s">
        <v>0</v>
      </c>
      <c r="R22" s="60" t="s">
        <v>1</v>
      </c>
      <c r="S22" s="60" t="s">
        <v>2</v>
      </c>
      <c r="T22" s="60" t="s">
        <v>3</v>
      </c>
      <c r="U22" s="60" t="s">
        <v>0</v>
      </c>
      <c r="V22" s="60" t="s">
        <v>1</v>
      </c>
      <c r="W22" s="60" t="s">
        <v>2</v>
      </c>
      <c r="X22" s="60" t="s">
        <v>3</v>
      </c>
      <c r="Y22" s="60"/>
      <c r="Z22" s="60" t="s">
        <v>8</v>
      </c>
      <c r="AA22" s="60"/>
      <c r="AB22" s="60"/>
      <c r="AC22" s="60"/>
      <c r="AD22" s="60"/>
      <c r="AE22" s="60"/>
      <c r="AF22" s="60"/>
      <c r="AG22" s="60"/>
      <c r="AH22" s="60" t="s">
        <v>31</v>
      </c>
      <c r="AI22" s="60"/>
      <c r="AJ22" s="60"/>
      <c r="AK22" s="60"/>
      <c r="AL22" s="60"/>
      <c r="AM22" s="60"/>
      <c r="AN22" s="60" t="str">
        <f>AI23</f>
        <v>Spanien</v>
      </c>
      <c r="AO22" s="60" t="str">
        <f>AI24</f>
        <v>Niederlande</v>
      </c>
      <c r="AP22" s="60" t="str">
        <f>AI25</f>
        <v>Chile</v>
      </c>
      <c r="AQ22" s="60" t="str">
        <f>AI26</f>
        <v>Australien</v>
      </c>
      <c r="AR22" s="60"/>
      <c r="AS22" s="60" t="s">
        <v>31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138"/>
      <c r="BQ22" s="60"/>
      <c r="BR22" s="87"/>
      <c r="BS22" s="60"/>
      <c r="BT22" s="60"/>
      <c r="BU22" s="60"/>
      <c r="BV22" s="60"/>
      <c r="BW22" s="60"/>
      <c r="BX22" s="60"/>
      <c r="BY22" s="60"/>
      <c r="BZ22" s="47">
        <v>53</v>
      </c>
      <c r="CA22" s="44" t="str">
        <f>IF(BX20="",IF(BV20&gt;BV21,BT20,BT21),IF(BX20&gt;BX21,BT20,BT21))</f>
        <v/>
      </c>
      <c r="CB22" s="46"/>
      <c r="CC22" s="104"/>
      <c r="CD22" s="60"/>
      <c r="CE22" s="104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88" t="s">
        <v>130</v>
      </c>
      <c r="CS22" s="60"/>
      <c r="CT22" s="60"/>
      <c r="CU22" s="60"/>
      <c r="CV22" s="60"/>
      <c r="CW22" s="60"/>
    </row>
    <row r="23" spans="1:101" ht="18.75" customHeight="1" thickBot="1" x14ac:dyDescent="0.3">
      <c r="A23" s="60"/>
      <c r="B23" s="60"/>
      <c r="C23" s="65" t="str">
        <f>Spielplan!$C$23</f>
        <v>Spanien</v>
      </c>
      <c r="D23" s="66"/>
      <c r="E23" s="104"/>
      <c r="F23" s="93"/>
      <c r="G23" s="104"/>
      <c r="H23" s="65" t="str">
        <f>Spielplan!$H$23</f>
        <v>Niederlande</v>
      </c>
      <c r="I23" s="66"/>
      <c r="J23" s="60"/>
      <c r="K23" s="60" t="s">
        <v>68</v>
      </c>
      <c r="L23" s="60">
        <f t="shared" ref="L23:L28" si="4">IF(E23-G23&gt;0,1,IF(G23=E23,0,-1))</f>
        <v>0</v>
      </c>
      <c r="M23" s="60">
        <f>IF($E23="",0,IF($E23&gt;$G23,3,IF($E23=G23,1,0)))</f>
        <v>0</v>
      </c>
      <c r="N23" s="60">
        <f>IF($G23="",0,IF($E23&gt;$G23,0,IF($E23=G23,1,3)))</f>
        <v>0</v>
      </c>
      <c r="O23" s="60"/>
      <c r="P23" s="60"/>
      <c r="Q23" s="60">
        <f>E23</f>
        <v>0</v>
      </c>
      <c r="R23" s="60">
        <f>G23</f>
        <v>0</v>
      </c>
      <c r="S23" s="60"/>
      <c r="T23" s="60"/>
      <c r="U23" s="60">
        <f>G23</f>
        <v>0</v>
      </c>
      <c r="V23" s="60">
        <f>E23</f>
        <v>0</v>
      </c>
      <c r="W23" s="60"/>
      <c r="X23" s="60"/>
      <c r="Y23" s="60"/>
      <c r="Z23" s="60">
        <f>M29</f>
        <v>0</v>
      </c>
      <c r="AA23" s="60">
        <f>Q29</f>
        <v>0</v>
      </c>
      <c r="AB23" s="60">
        <f>U29</f>
        <v>0</v>
      </c>
      <c r="AC23" s="60">
        <f>AA23-AB23</f>
        <v>0</v>
      </c>
      <c r="AD23" s="60">
        <f>IF(Z23&gt;Z24,-1,0)</f>
        <v>0</v>
      </c>
      <c r="AE23" s="60">
        <f>IF(Z23&gt;Z25,-1,0)</f>
        <v>0</v>
      </c>
      <c r="AF23" s="60">
        <f>IF(Z23&gt;Z26,-1,0)</f>
        <v>0</v>
      </c>
      <c r="AG23" s="60">
        <f>10000-(AJ23*1000+AM23*100+AK23*10)</f>
        <v>10000</v>
      </c>
      <c r="AH23" s="90">
        <f>RANK(AG23,AG23:AG26,1)</f>
        <v>1</v>
      </c>
      <c r="AI23" s="60" t="str">
        <f>C23</f>
        <v>Spanien</v>
      </c>
      <c r="AJ23" s="60">
        <f t="shared" ref="AJ23:AL26" si="5">Z23</f>
        <v>0</v>
      </c>
      <c r="AK23" s="60">
        <f t="shared" si="5"/>
        <v>0</v>
      </c>
      <c r="AL23" s="60">
        <f t="shared" si="5"/>
        <v>0</v>
      </c>
      <c r="AM23" s="60">
        <f>AK23-AL23</f>
        <v>0</v>
      </c>
      <c r="AN23" s="187"/>
      <c r="AO23" s="187">
        <f>IF(AG24=AG23,IF(G23&gt;E23,AG24-0.1,AG24),AG24)</f>
        <v>10000</v>
      </c>
      <c r="AP23" s="187">
        <f>IF(AG25=AG23,IF(G25&gt;E25,AG25-0.1,AG25),AG25)</f>
        <v>10000</v>
      </c>
      <c r="AQ23" s="187">
        <f>IF(AG26=AG23,IF(G27&gt;E27,AG26-0.1,AG26),AG26)</f>
        <v>10000</v>
      </c>
      <c r="AR23" s="187">
        <f>AN27</f>
        <v>30000</v>
      </c>
      <c r="AS23" s="90">
        <f>RANK(AR23,AR23:AR26,1)</f>
        <v>1</v>
      </c>
      <c r="AT23" s="60" t="str">
        <f t="shared" ref="AT23:AW26" si="6">AI23</f>
        <v>Spanien</v>
      </c>
      <c r="AU23" s="60">
        <f t="shared" si="6"/>
        <v>0</v>
      </c>
      <c r="AV23" s="60">
        <f t="shared" si="6"/>
        <v>0</v>
      </c>
      <c r="AW23" s="60">
        <f t="shared" si="6"/>
        <v>0</v>
      </c>
      <c r="AX23" s="60"/>
      <c r="AY23" s="60"/>
      <c r="AZ23" s="60"/>
      <c r="BA23" s="67">
        <v>1</v>
      </c>
      <c r="BB23" s="65" t="str">
        <f>VLOOKUP(1,AS23:AT26,2,FALSE)</f>
        <v>Spanien</v>
      </c>
      <c r="BC23" s="66"/>
      <c r="BD23" s="68">
        <f>VLOOKUP(1,AS23:AW26,3,FALSE)</f>
        <v>0</v>
      </c>
      <c r="BE23" s="69">
        <f>VLOOKUP(1,AS23:AW26,4,FALSE)</f>
        <v>0</v>
      </c>
      <c r="BF23" s="93" t="s">
        <v>12</v>
      </c>
      <c r="BG23" s="69">
        <f>VLOOKUP(1,AS23:AW26,5,FALSE)</f>
        <v>0</v>
      </c>
      <c r="BH23" s="70" t="s">
        <v>20</v>
      </c>
      <c r="BI23" s="60"/>
      <c r="BJ23" s="85">
        <f>IF(E23&gt;G23,IF(Spielplan!E23&gt;Spielplan!G23,Punktemodus!$B$3,0),0)</f>
        <v>0</v>
      </c>
      <c r="BK23" s="85">
        <f>IF(E23=G23,IF(Spielplan!E23=Spielplan!G23,Punktemodus!$B$3,0),0)</f>
        <v>10</v>
      </c>
      <c r="BL23" s="85">
        <f>IF(E23&lt;G23,IF(Spielplan!E23&lt;Spielplan!G23,Punktemodus!$B$3,0),0)</f>
        <v>0</v>
      </c>
      <c r="BM23" s="85">
        <f>IF(E23=Spielplan!E23,IF(G23=Spielplan!G23,Punktemodus!$B$5,0),0)</f>
        <v>3</v>
      </c>
      <c r="BN23" s="85">
        <f>IF(E23=Spielplan!E23,Punktemodus!$B$7,0)</f>
        <v>1</v>
      </c>
      <c r="BO23" s="85">
        <f>IF(G23=Spielplan!G23,Punktemodus!$B$7,0)</f>
        <v>1</v>
      </c>
      <c r="BP23" s="137">
        <f>IF(Spielplan!E23="",0,SUM(BJ23:BO23))</f>
        <v>0</v>
      </c>
      <c r="BQ23" s="60"/>
      <c r="BR23" s="87"/>
      <c r="BS23" s="60"/>
      <c r="BT23" s="60"/>
      <c r="BU23" s="60"/>
      <c r="BV23" s="60"/>
      <c r="BW23" s="60"/>
      <c r="BX23" s="60"/>
      <c r="BY23" s="60"/>
      <c r="BZ23" s="47">
        <v>54</v>
      </c>
      <c r="CA23" s="44" t="str">
        <f>IF(BX24="",IF(BV24&gt;BV25,BT24,BT25),IF(BX24&gt;BX25,BT24,BT25))</f>
        <v/>
      </c>
      <c r="CB23" s="46"/>
      <c r="CC23" s="104"/>
      <c r="CD23" s="60"/>
      <c r="CE23" s="104"/>
      <c r="CF23" s="60"/>
      <c r="CG23" s="60"/>
      <c r="CH23" s="60"/>
      <c r="CI23" s="60"/>
      <c r="CJ23" s="47" t="s">
        <v>132</v>
      </c>
      <c r="CK23" s="44" t="str">
        <f>IF(CJ18="",IF(CH18&gt;CH19,CF18,CF19),IF(CJ18&gt;CJ19,CF18,CF19))</f>
        <v/>
      </c>
      <c r="CL23" s="46"/>
      <c r="CM23" s="104"/>
      <c r="CN23" s="60"/>
      <c r="CO23" s="104"/>
      <c r="CP23" s="60"/>
      <c r="CQ23" s="376" t="str">
        <f>IF(CO23="",IF(CM23&gt;CM24,CK23,CK24),IF(CO23&gt;CO24,CK23,CK24))</f>
        <v/>
      </c>
      <c r="CR23" s="377"/>
      <c r="CS23" s="377"/>
      <c r="CT23" s="377"/>
      <c r="CU23" s="377"/>
      <c r="CV23" s="378"/>
      <c r="CW23" s="60"/>
    </row>
    <row r="24" spans="1:101" ht="18.75" customHeight="1" thickBot="1" x14ac:dyDescent="0.3">
      <c r="A24" s="60"/>
      <c r="B24" s="60"/>
      <c r="C24" s="53" t="str">
        <f>Spielplan!$C$24</f>
        <v>Chile</v>
      </c>
      <c r="D24" s="64"/>
      <c r="E24" s="104"/>
      <c r="F24" s="93"/>
      <c r="G24" s="104"/>
      <c r="H24" s="53" t="str">
        <f>Spielplan!$H$24</f>
        <v>Australien</v>
      </c>
      <c r="I24" s="64"/>
      <c r="J24" s="60"/>
      <c r="K24" s="60" t="s">
        <v>69</v>
      </c>
      <c r="L24" s="60">
        <f t="shared" si="4"/>
        <v>0</v>
      </c>
      <c r="M24" s="60"/>
      <c r="N24" s="60"/>
      <c r="O24" s="60">
        <f>IF($E24="",0,IF($E24&gt;$G24,3,IF($E24=$G24,1,0)))</f>
        <v>0</v>
      </c>
      <c r="P24" s="60">
        <f>IF($G24="",0,IF($E24&gt;$G24,0,IF($E24=$G24,1,3)))</f>
        <v>0</v>
      </c>
      <c r="Q24" s="60"/>
      <c r="R24" s="60"/>
      <c r="S24" s="60">
        <f>E24</f>
        <v>0</v>
      </c>
      <c r="T24" s="60">
        <f>G24</f>
        <v>0</v>
      </c>
      <c r="U24" s="60"/>
      <c r="V24" s="60"/>
      <c r="W24" s="60">
        <f>G24</f>
        <v>0</v>
      </c>
      <c r="X24" s="60">
        <f>E24</f>
        <v>0</v>
      </c>
      <c r="Y24" s="60"/>
      <c r="Z24" s="60">
        <f>N29</f>
        <v>0</v>
      </c>
      <c r="AA24" s="60">
        <f>R29</f>
        <v>0</v>
      </c>
      <c r="AB24" s="60">
        <f>V29</f>
        <v>0</v>
      </c>
      <c r="AC24" s="60">
        <f>AA24-AB24</f>
        <v>0</v>
      </c>
      <c r="AD24" s="60">
        <f>IF(Z24&gt;Z23,-1,0)</f>
        <v>0</v>
      </c>
      <c r="AE24" s="60">
        <f>IF(Z24&gt;Z25,-1,0)</f>
        <v>0</v>
      </c>
      <c r="AF24" s="60">
        <f>IF(Z24&gt;Z26,-1,0)</f>
        <v>0</v>
      </c>
      <c r="AG24" s="60">
        <f>10000-(AJ24*1000+AM24*100+AK24*10)</f>
        <v>10000</v>
      </c>
      <c r="AH24" s="90">
        <f>RANK(AG24,AG23:AG26,1)</f>
        <v>1</v>
      </c>
      <c r="AI24" s="60" t="str">
        <f>H23</f>
        <v>Niederlande</v>
      </c>
      <c r="AJ24" s="60">
        <f t="shared" si="5"/>
        <v>0</v>
      </c>
      <c r="AK24" s="60">
        <f t="shared" si="5"/>
        <v>0</v>
      </c>
      <c r="AL24" s="60">
        <f t="shared" si="5"/>
        <v>0</v>
      </c>
      <c r="AM24" s="60">
        <f>AK24-AL24</f>
        <v>0</v>
      </c>
      <c r="AN24" s="187">
        <f>IF(AG23=AG24,IF(E23&gt;G23,AG23-0.1,AG23),AG23)</f>
        <v>10000</v>
      </c>
      <c r="AO24" s="187"/>
      <c r="AP24" s="187">
        <f>IF(AG25=AG24,IF(G28&gt;E28,AG25-0.1,AG25),AG25)</f>
        <v>10000</v>
      </c>
      <c r="AQ24" s="187">
        <f>IF(AG26=AG24,IF(G26&gt;E26,AG26-0.1,AG26),AG26)</f>
        <v>10000</v>
      </c>
      <c r="AR24" s="187">
        <f>AO27</f>
        <v>30000</v>
      </c>
      <c r="AS24" s="90">
        <f>RANK(AR24,AR23:AR26,1)</f>
        <v>1</v>
      </c>
      <c r="AT24" s="60" t="str">
        <f t="shared" si="6"/>
        <v>Niederlande</v>
      </c>
      <c r="AU24" s="60">
        <f t="shared" si="6"/>
        <v>0</v>
      </c>
      <c r="AV24" s="60">
        <f t="shared" si="6"/>
        <v>0</v>
      </c>
      <c r="AW24" s="60">
        <f t="shared" si="6"/>
        <v>0</v>
      </c>
      <c r="AX24" s="60"/>
      <c r="AY24" s="60"/>
      <c r="AZ24" s="60"/>
      <c r="BA24" s="71">
        <v>2</v>
      </c>
      <c r="BB24" s="53" t="e">
        <f>VLOOKUP(2,AS23:AT26,2,FALSE)</f>
        <v>#N/A</v>
      </c>
      <c r="BC24" s="64"/>
      <c r="BD24" s="72" t="e">
        <f>VLOOKUP(2,AS23:AW26,3,FALSE)</f>
        <v>#N/A</v>
      </c>
      <c r="BE24" s="73" t="e">
        <f>VLOOKUP(2,AS23:AW26,4,FALSE)</f>
        <v>#N/A</v>
      </c>
      <c r="BF24" s="93" t="s">
        <v>12</v>
      </c>
      <c r="BG24" s="73" t="e">
        <f>VLOOKUP(2,AS23:AW26,5,FALSE)</f>
        <v>#N/A</v>
      </c>
      <c r="BH24" s="74" t="s">
        <v>21</v>
      </c>
      <c r="BI24" s="60"/>
      <c r="BJ24" s="85">
        <f>IF(E24&gt;G24,IF(Spielplan!E24&gt;Spielplan!G24,Punktemodus!$B$3,0),0)</f>
        <v>0</v>
      </c>
      <c r="BK24" s="85">
        <f>IF(E24=G24,IF(Spielplan!E24=Spielplan!G24,Punktemodus!$B$3,0),0)</f>
        <v>10</v>
      </c>
      <c r="BL24" s="85">
        <f>IF(E24&lt;G24,IF(Spielplan!E24&lt;Spielplan!G24,Punktemodus!$B$3,0),0)</f>
        <v>0</v>
      </c>
      <c r="BM24" s="85">
        <f>IF(E24=Spielplan!E24,IF(G24=Spielplan!G24,Punktemodus!$B$5,0),0)</f>
        <v>3</v>
      </c>
      <c r="BN24" s="85">
        <f>IF(E24=Spielplan!E24,Punktemodus!$B$7,0)</f>
        <v>1</v>
      </c>
      <c r="BO24" s="85">
        <f>IF(G24=Spielplan!G24,Punktemodus!$B$7,0)</f>
        <v>1</v>
      </c>
      <c r="BP24" s="137">
        <f>IF(Spielplan!E24="",0,SUM(BJ24:BO24))</f>
        <v>0</v>
      </c>
      <c r="BQ24" s="60"/>
      <c r="BR24" s="87"/>
      <c r="BS24" s="63" t="s">
        <v>123</v>
      </c>
      <c r="BT24" s="44" t="str">
        <f>IF(G83="","",BB78)</f>
        <v/>
      </c>
      <c r="BU24" s="46"/>
      <c r="BV24" s="104"/>
      <c r="BW24" s="60"/>
      <c r="BX24" s="104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47" t="s">
        <v>133</v>
      </c>
      <c r="CK24" s="44" t="str">
        <f>IF(CJ34="",IF(CH34&gt;CH35,CF34,CF35),IF(CJ34&gt;CJ35,CF34,CF35))</f>
        <v/>
      </c>
      <c r="CL24" s="46"/>
      <c r="CM24" s="104"/>
      <c r="CN24" s="60"/>
      <c r="CO24" s="104"/>
      <c r="CP24" s="60"/>
      <c r="CQ24" s="379"/>
      <c r="CR24" s="380"/>
      <c r="CS24" s="380"/>
      <c r="CT24" s="380"/>
      <c r="CU24" s="380"/>
      <c r="CV24" s="381"/>
      <c r="CW24" s="60"/>
    </row>
    <row r="25" spans="1:101" ht="18.75" customHeight="1" thickBot="1" x14ac:dyDescent="0.3">
      <c r="A25" s="60"/>
      <c r="B25" s="60"/>
      <c r="C25" s="65" t="str">
        <f>C23</f>
        <v>Spanien</v>
      </c>
      <c r="D25" s="66"/>
      <c r="E25" s="104"/>
      <c r="F25" s="93"/>
      <c r="G25" s="104"/>
      <c r="H25" s="65" t="str">
        <f>C24</f>
        <v>Chile</v>
      </c>
      <c r="I25" s="66"/>
      <c r="J25" s="60"/>
      <c r="K25" s="60" t="s">
        <v>70</v>
      </c>
      <c r="L25" s="60">
        <f t="shared" si="4"/>
        <v>0</v>
      </c>
      <c r="M25" s="60">
        <f>IF($E25="",0,IF($E25&gt;$G25,3,IF($E25=G25,1,0)))</f>
        <v>0</v>
      </c>
      <c r="N25" s="60"/>
      <c r="O25" s="60">
        <f>IF($G25="",0,IF($E25&gt;$G25,0,IF($E25=$G25,1,3)))</f>
        <v>0</v>
      </c>
      <c r="P25" s="60"/>
      <c r="Q25" s="60">
        <f>E25</f>
        <v>0</v>
      </c>
      <c r="R25" s="60"/>
      <c r="S25" s="60">
        <f>G25</f>
        <v>0</v>
      </c>
      <c r="T25" s="60"/>
      <c r="U25" s="60">
        <f>G25</f>
        <v>0</v>
      </c>
      <c r="V25" s="60"/>
      <c r="W25" s="60">
        <f>E25</f>
        <v>0</v>
      </c>
      <c r="X25" s="60"/>
      <c r="Y25" s="60"/>
      <c r="Z25" s="60">
        <f>O29</f>
        <v>0</v>
      </c>
      <c r="AA25" s="60">
        <f>S29</f>
        <v>0</v>
      </c>
      <c r="AB25" s="60">
        <f>W29</f>
        <v>0</v>
      </c>
      <c r="AC25" s="60">
        <f>AA25-AB25</f>
        <v>0</v>
      </c>
      <c r="AD25" s="60">
        <f>IF(Z25&gt;Z23,-1,0)</f>
        <v>0</v>
      </c>
      <c r="AE25" s="60">
        <f>IF(Z25&gt;Z24,-1,0)</f>
        <v>0</v>
      </c>
      <c r="AF25" s="60">
        <f>IF(Z25&gt;Z26,-1,0)</f>
        <v>0</v>
      </c>
      <c r="AG25" s="60">
        <f>10000-(AJ25*1000+AM25*100+AK25*10)</f>
        <v>10000</v>
      </c>
      <c r="AH25" s="90">
        <f>RANK(AG25,AG23:AG26,1)</f>
        <v>1</v>
      </c>
      <c r="AI25" s="60" t="str">
        <f>C24</f>
        <v>Chile</v>
      </c>
      <c r="AJ25" s="60">
        <f t="shared" si="5"/>
        <v>0</v>
      </c>
      <c r="AK25" s="60">
        <f t="shared" si="5"/>
        <v>0</v>
      </c>
      <c r="AL25" s="60">
        <f t="shared" si="5"/>
        <v>0</v>
      </c>
      <c r="AM25" s="60">
        <f>AK25-AL25</f>
        <v>0</v>
      </c>
      <c r="AN25" s="187">
        <f>IF(AG23=AG25,IF(E25&gt;G25,AG23-0.1,AG23),AG23)</f>
        <v>10000</v>
      </c>
      <c r="AO25" s="187">
        <f>IF(AG24=AG25,IF(E28&gt;G28,AG24-0.1,AG24),AG24)</f>
        <v>10000</v>
      </c>
      <c r="AP25" s="187"/>
      <c r="AQ25" s="187">
        <f>IF(AG26=AG25,IF(G24&gt;E24,AG26-0.1,AG26),AG26)</f>
        <v>10000</v>
      </c>
      <c r="AR25" s="187">
        <f>AP27</f>
        <v>30000</v>
      </c>
      <c r="AS25" s="90">
        <f>RANK(AR25,AR23:AR26,1)</f>
        <v>1</v>
      </c>
      <c r="AT25" s="60" t="str">
        <f t="shared" si="6"/>
        <v>Chile</v>
      </c>
      <c r="AU25" s="60">
        <f t="shared" si="6"/>
        <v>0</v>
      </c>
      <c r="AV25" s="60">
        <f t="shared" si="6"/>
        <v>0</v>
      </c>
      <c r="AW25" s="60">
        <f t="shared" si="6"/>
        <v>0</v>
      </c>
      <c r="AX25" s="60"/>
      <c r="AY25" s="60"/>
      <c r="AZ25" s="60"/>
      <c r="BA25" s="113">
        <v>3</v>
      </c>
      <c r="BB25" s="114" t="e">
        <f>VLOOKUP(3,AS23:AT26,2,FALSE)</f>
        <v>#N/A</v>
      </c>
      <c r="BC25" s="115"/>
      <c r="BD25" s="116" t="e">
        <f>VLOOKUP(3,AS23:AW26,3,FALSE)</f>
        <v>#N/A</v>
      </c>
      <c r="BE25" s="116" t="e">
        <f>VLOOKUP(3,AS23:AW26,4,FALSE)</f>
        <v>#N/A</v>
      </c>
      <c r="BF25" s="93" t="s">
        <v>12</v>
      </c>
      <c r="BG25" s="116" t="e">
        <f>VLOOKUP(3,AS23:AW26,5,FALSE)</f>
        <v>#N/A</v>
      </c>
      <c r="BH25" s="60"/>
      <c r="BI25" s="60"/>
      <c r="BJ25" s="85">
        <f>IF(E25&gt;G25,IF(Spielplan!E25&gt;Spielplan!G25,Punktemodus!$B$3,0),0)</f>
        <v>0</v>
      </c>
      <c r="BK25" s="85">
        <f>IF(E25=G25,IF(Spielplan!E25=Spielplan!G25,Punktemodus!$B$3,0),0)</f>
        <v>10</v>
      </c>
      <c r="BL25" s="85">
        <f>IF(E25&lt;G25,IF(Spielplan!E25&lt;Spielplan!G25,Punktemodus!$B$3,0),0)</f>
        <v>0</v>
      </c>
      <c r="BM25" s="85">
        <f>IF(E25=Spielplan!E25,IF(G25=Spielplan!G25,Punktemodus!$B$5,0),0)</f>
        <v>3</v>
      </c>
      <c r="BN25" s="85">
        <f>IF(E25=Spielplan!E25,Punktemodus!$B$7,0)</f>
        <v>1</v>
      </c>
      <c r="BO25" s="85">
        <f>IF(G25=Spielplan!G25,Punktemodus!$B$7,0)</f>
        <v>1</v>
      </c>
      <c r="BP25" s="137">
        <f>IF(Spielplan!E25="",0,SUM(BJ25:BO25))</f>
        <v>0</v>
      </c>
      <c r="BQ25" s="60"/>
      <c r="BR25" s="87"/>
      <c r="BS25" s="52" t="s">
        <v>124</v>
      </c>
      <c r="BT25" s="44" t="str">
        <f>IF(G94="","",BB90)</f>
        <v/>
      </c>
      <c r="BU25" s="46"/>
      <c r="BV25" s="104"/>
      <c r="BW25" s="60"/>
      <c r="BX25" s="104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88" t="s">
        <v>136</v>
      </c>
      <c r="CS25" s="60"/>
      <c r="CT25" s="60"/>
      <c r="CU25" s="60"/>
      <c r="CV25" s="60"/>
      <c r="CW25" s="60"/>
    </row>
    <row r="26" spans="1:101" ht="18.75" customHeight="1" thickBot="1" x14ac:dyDescent="0.3">
      <c r="A26" s="60"/>
      <c r="B26" s="60"/>
      <c r="C26" s="53" t="str">
        <f>H23</f>
        <v>Niederlande</v>
      </c>
      <c r="D26" s="64"/>
      <c r="E26" s="104"/>
      <c r="F26" s="93"/>
      <c r="G26" s="104"/>
      <c r="H26" s="53" t="str">
        <f>H24</f>
        <v>Australien</v>
      </c>
      <c r="I26" s="64"/>
      <c r="J26" s="60"/>
      <c r="K26" s="60" t="s">
        <v>71</v>
      </c>
      <c r="L26" s="60">
        <f t="shared" si="4"/>
        <v>0</v>
      </c>
      <c r="M26" s="60"/>
      <c r="N26" s="60">
        <f>IF($E26="",0,IF($E26&gt;$G26,3,IF($E26=$G26,1,0)))</f>
        <v>0</v>
      </c>
      <c r="O26" s="60"/>
      <c r="P26" s="60">
        <f>IF($G26="",0,IF($E26&gt;$G26,0,IF($E26=$G26,1,3)))</f>
        <v>0</v>
      </c>
      <c r="Q26" s="60"/>
      <c r="R26" s="60">
        <f>E26</f>
        <v>0</v>
      </c>
      <c r="S26" s="60"/>
      <c r="T26" s="60">
        <f>G26</f>
        <v>0</v>
      </c>
      <c r="U26" s="60"/>
      <c r="V26" s="60">
        <f>G26</f>
        <v>0</v>
      </c>
      <c r="W26" s="60"/>
      <c r="X26" s="60">
        <f>E26</f>
        <v>0</v>
      </c>
      <c r="Y26" s="60"/>
      <c r="Z26" s="60">
        <f>P29</f>
        <v>0</v>
      </c>
      <c r="AA26" s="60">
        <f>T29</f>
        <v>0</v>
      </c>
      <c r="AB26" s="60">
        <f>X29</f>
        <v>0</v>
      </c>
      <c r="AC26" s="60">
        <f>AA26-AB26</f>
        <v>0</v>
      </c>
      <c r="AD26" s="60">
        <f>IF(Z26&gt;Z23,-1,0)</f>
        <v>0</v>
      </c>
      <c r="AE26" s="60">
        <f>IF(Z26&gt;Z24,-1,0)</f>
        <v>0</v>
      </c>
      <c r="AF26" s="60">
        <f>IF(Z26&gt;Z25,-1,0)</f>
        <v>0</v>
      </c>
      <c r="AG26" s="60">
        <f>10000-(AJ26*1000+AM26*100+AK26*10)</f>
        <v>10000</v>
      </c>
      <c r="AH26" s="90">
        <f>RANK(AG26,AG23:AG26,1)</f>
        <v>1</v>
      </c>
      <c r="AI26" s="60" t="str">
        <f>H24</f>
        <v>Australien</v>
      </c>
      <c r="AJ26" s="60">
        <f t="shared" si="5"/>
        <v>0</v>
      </c>
      <c r="AK26" s="60">
        <f t="shared" si="5"/>
        <v>0</v>
      </c>
      <c r="AL26" s="60">
        <f t="shared" si="5"/>
        <v>0</v>
      </c>
      <c r="AM26" s="60">
        <f>AK26-AL26</f>
        <v>0</v>
      </c>
      <c r="AN26" s="187">
        <f>IF(AG23=AG26,IF(E27&gt;G27,AG23-0.1,AG23),AG23)</f>
        <v>10000</v>
      </c>
      <c r="AO26" s="187">
        <f>IF(AG24=AG26,IF(E26&gt;G26,AG24-0.1,AG24),AG24)</f>
        <v>10000</v>
      </c>
      <c r="AP26" s="187">
        <f>IF(AG25=AG26,IF(E24&gt;G24,AG25-0.1,AG25),AG25)</f>
        <v>10000</v>
      </c>
      <c r="AQ26" s="187"/>
      <c r="AR26" s="187">
        <f>AQ27</f>
        <v>30000</v>
      </c>
      <c r="AS26" s="90">
        <f>RANK(AR26,AR23:AR26,1)</f>
        <v>1</v>
      </c>
      <c r="AT26" s="60" t="str">
        <f t="shared" si="6"/>
        <v>Australien</v>
      </c>
      <c r="AU26" s="60">
        <f t="shared" si="6"/>
        <v>0</v>
      </c>
      <c r="AV26" s="60">
        <f t="shared" si="6"/>
        <v>0</v>
      </c>
      <c r="AW26" s="60">
        <f t="shared" si="6"/>
        <v>0</v>
      </c>
      <c r="AX26" s="60"/>
      <c r="AY26" s="60"/>
      <c r="AZ26" s="60"/>
      <c r="BA26" s="113">
        <v>4</v>
      </c>
      <c r="BB26" s="114" t="e">
        <f>VLOOKUP(4,AS23:AT26,2,FALSE)</f>
        <v>#N/A</v>
      </c>
      <c r="BC26" s="115"/>
      <c r="BD26" s="116" t="e">
        <f>VLOOKUP(4,AS23:AW26,3,FALSE)</f>
        <v>#N/A</v>
      </c>
      <c r="BE26" s="116" t="e">
        <f>VLOOKUP(4,AS23:AW26,4,FALSE)</f>
        <v>#N/A</v>
      </c>
      <c r="BF26" s="93" t="s">
        <v>12</v>
      </c>
      <c r="BG26" s="116" t="e">
        <f>VLOOKUP(4,AS23:AW26,5,FALSE)</f>
        <v>#N/A</v>
      </c>
      <c r="BH26" s="60"/>
      <c r="BI26" s="60"/>
      <c r="BJ26" s="85">
        <f>IF(E26&gt;G26,IF(Spielplan!E26&gt;Spielplan!G26,Punktemodus!$B$3,0),0)</f>
        <v>0</v>
      </c>
      <c r="BK26" s="85">
        <f>IF(E26=G26,IF(Spielplan!E26=Spielplan!G26,Punktemodus!$B$3,0),0)</f>
        <v>10</v>
      </c>
      <c r="BL26" s="85">
        <f>IF(E26&lt;G26,IF(Spielplan!E26&lt;Spielplan!G26,Punktemodus!$B$3,0),0)</f>
        <v>0</v>
      </c>
      <c r="BM26" s="85">
        <f>IF(E26=Spielplan!E26,IF(G26=Spielplan!G26,Punktemodus!$B$5,0),0)</f>
        <v>3</v>
      </c>
      <c r="BN26" s="85">
        <f>IF(E26=Spielplan!E26,Punktemodus!$B$7,0)</f>
        <v>1</v>
      </c>
      <c r="BO26" s="85">
        <f>IF(G26=Spielplan!G26,Punktemodus!$B$7,0)</f>
        <v>1</v>
      </c>
      <c r="BP26" s="137">
        <f>IF(Spielplan!E26="",0,SUM(BJ26:BO26))</f>
        <v>0</v>
      </c>
      <c r="BQ26" s="60"/>
      <c r="BR26" s="8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382" t="str">
        <f>IF(CQ23=CK23,CK24,CK23)</f>
        <v/>
      </c>
      <c r="CR26" s="383"/>
      <c r="CS26" s="383"/>
      <c r="CT26" s="383"/>
      <c r="CU26" s="383"/>
      <c r="CV26" s="384"/>
      <c r="CW26" s="60"/>
    </row>
    <row r="27" spans="1:101" ht="18.75" customHeight="1" thickBot="1" x14ac:dyDescent="0.3">
      <c r="A27" s="60"/>
      <c r="B27" s="60"/>
      <c r="C27" s="65" t="str">
        <f>C23</f>
        <v>Spanien</v>
      </c>
      <c r="D27" s="66"/>
      <c r="E27" s="104"/>
      <c r="F27" s="93"/>
      <c r="G27" s="104"/>
      <c r="H27" s="65" t="str">
        <f>H24</f>
        <v>Australien</v>
      </c>
      <c r="I27" s="66"/>
      <c r="J27" s="60"/>
      <c r="K27" s="60" t="s">
        <v>72</v>
      </c>
      <c r="L27" s="60">
        <f t="shared" si="4"/>
        <v>0</v>
      </c>
      <c r="M27" s="60">
        <f>IF($E27="",0,IF($E27&gt;$G27,3,IF($E27=G27,1,0)))</f>
        <v>0</v>
      </c>
      <c r="N27" s="60"/>
      <c r="O27" s="60"/>
      <c r="P27" s="60">
        <f>IF($G27="",0,IF($E27&gt;$G27,0,IF($E27=$G27,1,3)))</f>
        <v>0</v>
      </c>
      <c r="Q27" s="60">
        <f>E27</f>
        <v>0</v>
      </c>
      <c r="R27" s="60"/>
      <c r="S27" s="60"/>
      <c r="T27" s="60">
        <f>G27</f>
        <v>0</v>
      </c>
      <c r="U27" s="60">
        <f>G27</f>
        <v>0</v>
      </c>
      <c r="V27" s="60"/>
      <c r="W27" s="60"/>
      <c r="X27" s="60">
        <f>E27</f>
        <v>0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187">
        <f>SUM(AN23:AN26)</f>
        <v>30000</v>
      </c>
      <c r="AO27" s="187">
        <f>SUM(AO23:AO26)</f>
        <v>30000</v>
      </c>
      <c r="AP27" s="187">
        <f>SUM(AP23:AP26)</f>
        <v>30000</v>
      </c>
      <c r="AQ27" s="187">
        <f>SUM(AQ23:AQ26)</f>
        <v>30000</v>
      </c>
      <c r="AR27" s="187"/>
      <c r="AS27" s="60"/>
      <c r="AT27" s="60"/>
      <c r="AU27" s="60"/>
      <c r="AV27" s="60"/>
      <c r="AW27" s="60"/>
      <c r="AX27" s="60"/>
      <c r="AY27" s="60"/>
      <c r="AZ27" s="60"/>
      <c r="BA27" s="92"/>
      <c r="BB27" s="60"/>
      <c r="BC27" s="60"/>
      <c r="BD27" s="60"/>
      <c r="BE27" s="60"/>
      <c r="BF27" s="60"/>
      <c r="BG27" s="60"/>
      <c r="BH27" s="60"/>
      <c r="BI27" s="60"/>
      <c r="BJ27" s="85">
        <f>IF(E27&gt;G27,IF(Spielplan!E27&gt;Spielplan!G27,Punktemodus!$B$3,0),0)</f>
        <v>0</v>
      </c>
      <c r="BK27" s="85">
        <f>IF(E27=G27,IF(Spielplan!E27=Spielplan!G27,Punktemodus!$B$3,0),0)</f>
        <v>10</v>
      </c>
      <c r="BL27" s="85">
        <f>IF(E27&lt;G27,IF(Spielplan!E27&lt;Spielplan!G27,Punktemodus!$B$3,0),0)</f>
        <v>0</v>
      </c>
      <c r="BM27" s="85">
        <f>IF(E27=Spielplan!E27,IF(G27=Spielplan!G27,Punktemodus!$B$5,0),0)</f>
        <v>3</v>
      </c>
      <c r="BN27" s="85">
        <f>IF(E27=Spielplan!E27,Punktemodus!$B$7,0)</f>
        <v>1</v>
      </c>
      <c r="BO27" s="85">
        <f>IF(G27=Spielplan!G27,Punktemodus!$B$7,0)</f>
        <v>1</v>
      </c>
      <c r="BP27" s="137">
        <f>IF(Spielplan!E27="",0,SUM(BJ27:BO27))</f>
        <v>0</v>
      </c>
      <c r="BQ27" s="60"/>
      <c r="BR27" s="8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91" t="s">
        <v>131</v>
      </c>
      <c r="CM27" s="60"/>
      <c r="CN27" s="60"/>
      <c r="CO27" s="61" t="s">
        <v>26</v>
      </c>
      <c r="CP27" s="60"/>
      <c r="CQ27" s="385"/>
      <c r="CR27" s="386"/>
      <c r="CS27" s="386"/>
      <c r="CT27" s="386"/>
      <c r="CU27" s="386"/>
      <c r="CV27" s="387"/>
      <c r="CW27" s="60"/>
    </row>
    <row r="28" spans="1:101" ht="18.75" customHeight="1" thickBot="1" x14ac:dyDescent="0.3">
      <c r="A28" s="60"/>
      <c r="B28" s="60"/>
      <c r="C28" s="53" t="str">
        <f>H23</f>
        <v>Niederlande</v>
      </c>
      <c r="D28" s="64"/>
      <c r="E28" s="104"/>
      <c r="F28" s="106"/>
      <c r="G28" s="104"/>
      <c r="H28" s="53" t="str">
        <f>C24</f>
        <v>Chile</v>
      </c>
      <c r="I28" s="64"/>
      <c r="J28" s="60"/>
      <c r="K28" s="60" t="s">
        <v>72</v>
      </c>
      <c r="L28" s="60">
        <f t="shared" si="4"/>
        <v>0</v>
      </c>
      <c r="M28" s="60"/>
      <c r="N28" s="60">
        <f>IF($E28="",0,IF($E28&gt;$G28,3,IF($E28=$G28,1,0)))</f>
        <v>0</v>
      </c>
      <c r="O28" s="60">
        <f>IF($G28="",0,IF($E28&gt;$G28,0,IF($E28=$G28,1,3)))</f>
        <v>0</v>
      </c>
      <c r="P28" s="60"/>
      <c r="Q28" s="60"/>
      <c r="R28" s="60">
        <f>E28</f>
        <v>0</v>
      </c>
      <c r="S28" s="60">
        <f>G28</f>
        <v>0</v>
      </c>
      <c r="T28" s="60"/>
      <c r="U28" s="60"/>
      <c r="V28" s="60">
        <f>G28</f>
        <v>0</v>
      </c>
      <c r="W28" s="60">
        <f>E28</f>
        <v>0</v>
      </c>
      <c r="X28" s="60"/>
      <c r="Y28" s="60"/>
      <c r="Z28" s="60" t="s">
        <v>30</v>
      </c>
      <c r="AA28" s="60"/>
      <c r="AB28" s="60"/>
      <c r="AC28" s="60"/>
      <c r="AD28" s="60"/>
      <c r="AE28" s="60"/>
      <c r="AF28" s="60"/>
      <c r="AG28" s="60" t="b">
        <f>OR(AG23=AG24,AG23=AG25,AG23=AG26,AG24=AG25,AG24=AG26,AG25=AG26)</f>
        <v>1</v>
      </c>
      <c r="AH28" s="60"/>
      <c r="AI28" s="60"/>
      <c r="AJ28" s="60"/>
      <c r="AK28" s="60"/>
      <c r="AL28" s="60"/>
      <c r="AM28" s="60"/>
      <c r="AN28" s="60"/>
      <c r="AO28" s="60" t="s">
        <v>34</v>
      </c>
      <c r="AP28" s="60"/>
      <c r="AQ28" s="60"/>
      <c r="AR28" s="60" t="b">
        <f>OR(AR23=AR24,AR23=AR25,AR23=AR26,AR24=AR25,AR24=AR26,AR25=AR26)</f>
        <v>1</v>
      </c>
      <c r="AS28" s="60"/>
      <c r="AT28" s="60"/>
      <c r="AU28" s="60"/>
      <c r="AV28" s="60"/>
      <c r="AW28" s="60"/>
      <c r="AX28" s="60"/>
      <c r="AY28" s="60"/>
      <c r="AZ28" s="60"/>
      <c r="BA28" s="92"/>
      <c r="BB28" s="60"/>
      <c r="BC28" s="60"/>
      <c r="BD28" s="60"/>
      <c r="BE28" s="60"/>
      <c r="BF28" s="60"/>
      <c r="BG28" s="60"/>
      <c r="BH28" s="60"/>
      <c r="BI28" s="60"/>
      <c r="BJ28" s="85">
        <f>IF(E28&gt;G28,IF(Spielplan!E28&gt;Spielplan!G28,Punktemodus!$B$3,0),0)</f>
        <v>0</v>
      </c>
      <c r="BK28" s="85">
        <f>IF(E28=G28,IF(Spielplan!E28=Spielplan!G28,Punktemodus!$B$3,0),0)</f>
        <v>10</v>
      </c>
      <c r="BL28" s="85">
        <f>IF(E28&lt;G28,IF(Spielplan!E28&lt;Spielplan!G28,Punktemodus!$B$3,0),0)</f>
        <v>0</v>
      </c>
      <c r="BM28" s="85">
        <f>IF(E28=Spielplan!E28,IF(G28=Spielplan!G28,Punktemodus!$B$5,0),0)</f>
        <v>3</v>
      </c>
      <c r="BN28" s="85">
        <f>IF(E28=Spielplan!E28,Punktemodus!$B$7,0)</f>
        <v>1</v>
      </c>
      <c r="BO28" s="85">
        <f>IF(G28=Spielplan!G28,Punktemodus!$B$7,0)</f>
        <v>1</v>
      </c>
      <c r="BP28" s="137">
        <f>IF(Spielplan!E28="",0,SUM(BJ28:BO28))</f>
        <v>0</v>
      </c>
      <c r="BQ28" s="60"/>
      <c r="BR28" s="87"/>
      <c r="BS28" s="82" t="s">
        <v>20</v>
      </c>
      <c r="BT28" s="44" t="str">
        <f>IF(G28="","",BB23)</f>
        <v/>
      </c>
      <c r="BU28" s="46"/>
      <c r="BV28" s="104"/>
      <c r="BW28" s="60"/>
      <c r="BX28" s="104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88" t="s">
        <v>137</v>
      </c>
      <c r="CS28" s="60"/>
      <c r="CT28" s="60"/>
      <c r="CU28" s="60"/>
      <c r="CV28" s="60"/>
      <c r="CW28" s="60"/>
    </row>
    <row r="29" spans="1:101" ht="18.75" customHeight="1" thickBot="1" x14ac:dyDescent="0.25">
      <c r="A29" s="60"/>
      <c r="B29" s="60"/>
      <c r="C29" s="136" t="str">
        <f>IF(G28="","",IF(AR28=TRUE,"Achtung: Fehler in Tabelle!",""))</f>
        <v/>
      </c>
      <c r="D29" s="60"/>
      <c r="E29" s="85"/>
      <c r="F29" s="60"/>
      <c r="G29" s="85"/>
      <c r="H29" s="60"/>
      <c r="I29" s="60"/>
      <c r="J29" s="60"/>
      <c r="K29" s="60"/>
      <c r="L29" s="60"/>
      <c r="M29" s="60">
        <f t="shared" ref="M29:X29" si="7">SUM(M23:M28)</f>
        <v>0</v>
      </c>
      <c r="N29" s="60">
        <f t="shared" si="7"/>
        <v>0</v>
      </c>
      <c r="O29" s="60">
        <f t="shared" si="7"/>
        <v>0</v>
      </c>
      <c r="P29" s="60">
        <f t="shared" si="7"/>
        <v>0</v>
      </c>
      <c r="Q29" s="60">
        <f t="shared" si="7"/>
        <v>0</v>
      </c>
      <c r="R29" s="60">
        <f t="shared" si="7"/>
        <v>0</v>
      </c>
      <c r="S29" s="60">
        <f t="shared" si="7"/>
        <v>0</v>
      </c>
      <c r="T29" s="60">
        <f t="shared" si="7"/>
        <v>0</v>
      </c>
      <c r="U29" s="60">
        <f t="shared" si="7"/>
        <v>0</v>
      </c>
      <c r="V29" s="60">
        <f t="shared" si="7"/>
        <v>0</v>
      </c>
      <c r="W29" s="60">
        <f t="shared" si="7"/>
        <v>0</v>
      </c>
      <c r="X29" s="60">
        <f t="shared" si="7"/>
        <v>0</v>
      </c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160">
        <f>SUM(BP23:BP28)</f>
        <v>0</v>
      </c>
      <c r="BQ29" s="60"/>
      <c r="BR29" s="87"/>
      <c r="BS29" s="5" t="s">
        <v>125</v>
      </c>
      <c r="BT29" s="44" t="str">
        <f>IF(G17="","",BB13)</f>
        <v/>
      </c>
      <c r="BU29" s="46"/>
      <c r="BV29" s="104"/>
      <c r="BW29" s="60"/>
      <c r="BX29" s="104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47" t="s">
        <v>134</v>
      </c>
      <c r="CK29" s="44" t="str">
        <f>IF(CK23=CF19,CF18,CF19)</f>
        <v/>
      </c>
      <c r="CL29" s="46"/>
      <c r="CM29" s="104"/>
      <c r="CN29" s="60"/>
      <c r="CO29" s="104"/>
      <c r="CP29" s="60"/>
      <c r="CQ29" s="388" t="str">
        <f>IF(CO29="",IF(CM29&gt;CM30,CK29,CK30),IF(CO29&gt;CO30,CK29,CK30))</f>
        <v/>
      </c>
      <c r="CR29" s="389"/>
      <c r="CS29" s="389"/>
      <c r="CT29" s="389"/>
      <c r="CU29" s="389"/>
      <c r="CV29" s="390"/>
      <c r="CW29" s="60"/>
    </row>
    <row r="30" spans="1:101" ht="18.75" customHeight="1" thickBot="1" x14ac:dyDescent="0.25">
      <c r="A30" s="60"/>
      <c r="B30" s="60"/>
      <c r="C30" s="60"/>
      <c r="D30" s="60"/>
      <c r="E30" s="85"/>
      <c r="F30" s="60"/>
      <c r="G30" s="85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85"/>
      <c r="BJ30" s="60"/>
      <c r="BK30" s="60"/>
      <c r="BL30" s="60"/>
      <c r="BM30" s="60"/>
      <c r="BN30" s="60"/>
      <c r="BO30" s="60"/>
      <c r="BP30" s="138"/>
      <c r="BQ30" s="60"/>
      <c r="BR30" s="87"/>
      <c r="BS30" s="60"/>
      <c r="BT30" s="60"/>
      <c r="BU30" s="60"/>
      <c r="BV30" s="60"/>
      <c r="BW30" s="60"/>
      <c r="BX30" s="60"/>
      <c r="BY30" s="60"/>
      <c r="BZ30" s="47">
        <v>52</v>
      </c>
      <c r="CA30" s="44" t="str">
        <f>IF(BX28="",IF(BV28&gt;BV29,BT28,BT29),IF(BX28&gt;BX29,BT28,BT29))</f>
        <v/>
      </c>
      <c r="CB30" s="46"/>
      <c r="CC30" s="104"/>
      <c r="CD30" s="60"/>
      <c r="CE30" s="104"/>
      <c r="CF30" s="60"/>
      <c r="CG30" s="60"/>
      <c r="CH30" s="60"/>
      <c r="CI30" s="60"/>
      <c r="CJ30" s="47" t="s">
        <v>135</v>
      </c>
      <c r="CK30" s="44" t="str">
        <f>IF(CK24=CF34,CF35,CF34)</f>
        <v/>
      </c>
      <c r="CL30" s="46"/>
      <c r="CM30" s="104"/>
      <c r="CN30" s="60"/>
      <c r="CO30" s="104"/>
      <c r="CP30" s="60"/>
      <c r="CQ30" s="391"/>
      <c r="CR30" s="392"/>
      <c r="CS30" s="392"/>
      <c r="CT30" s="392"/>
      <c r="CU30" s="392"/>
      <c r="CV30" s="393"/>
      <c r="CW30" s="60"/>
    </row>
    <row r="31" spans="1:101" ht="18.75" customHeight="1" thickBot="1" x14ac:dyDescent="0.3">
      <c r="A31" s="60"/>
      <c r="B31" s="60"/>
      <c r="C31" s="60"/>
      <c r="D31" s="60"/>
      <c r="E31" s="85"/>
      <c r="F31" s="60"/>
      <c r="G31" s="85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85"/>
      <c r="BJ31" s="60"/>
      <c r="BK31" s="60"/>
      <c r="BL31" s="60"/>
      <c r="BM31" s="60"/>
      <c r="BN31" s="60"/>
      <c r="BO31" s="60"/>
      <c r="BP31" s="138"/>
      <c r="BQ31" s="60"/>
      <c r="BR31" s="87"/>
      <c r="BS31" s="60"/>
      <c r="BT31" s="60"/>
      <c r="BU31" s="60"/>
      <c r="BV31" s="60"/>
      <c r="BW31" s="60"/>
      <c r="BX31" s="60"/>
      <c r="BY31" s="60"/>
      <c r="BZ31" s="47">
        <v>51</v>
      </c>
      <c r="CA31" s="44" t="str">
        <f>IF(BX32="",IF(BV32&gt;BV33,BT32,BT33),IF(BX32&gt;BX33,BT32,BT33))</f>
        <v/>
      </c>
      <c r="CB31" s="46"/>
      <c r="CC31" s="104"/>
      <c r="CD31" s="60"/>
      <c r="CE31" s="104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88" t="s">
        <v>138</v>
      </c>
      <c r="CS31" s="60"/>
      <c r="CT31" s="60"/>
      <c r="CU31" s="60"/>
      <c r="CV31" s="60"/>
      <c r="CW31" s="60"/>
    </row>
    <row r="32" spans="1:101" ht="18.75" customHeight="1" thickBot="1" x14ac:dyDescent="0.3">
      <c r="A32" s="60"/>
      <c r="B32" s="60"/>
      <c r="C32" s="88" t="s">
        <v>73</v>
      </c>
      <c r="D32" s="60"/>
      <c r="E32" s="85"/>
      <c r="F32" s="60"/>
      <c r="G32" s="85"/>
      <c r="H32" s="60"/>
      <c r="I32" s="60"/>
      <c r="J32" s="60"/>
      <c r="K32" s="60"/>
      <c r="L32" s="60"/>
      <c r="M32" s="60" t="s">
        <v>4</v>
      </c>
      <c r="N32" s="60"/>
      <c r="O32" s="60"/>
      <c r="P32" s="60"/>
      <c r="Q32" s="60" t="s">
        <v>6</v>
      </c>
      <c r="R32" s="60"/>
      <c r="S32" s="60"/>
      <c r="T32" s="60"/>
      <c r="U32" s="60" t="s">
        <v>7</v>
      </c>
      <c r="V32" s="60"/>
      <c r="W32" s="60"/>
      <c r="X32" s="60"/>
      <c r="Y32" s="60"/>
      <c r="Z32" s="60" t="s">
        <v>4</v>
      </c>
      <c r="AA32" s="60" t="s">
        <v>5</v>
      </c>
      <c r="AB32" s="60"/>
      <c r="AC32" s="60"/>
      <c r="AD32" s="60" t="s">
        <v>9</v>
      </c>
      <c r="AE32" s="60"/>
      <c r="AF32" s="60"/>
      <c r="AG32" s="60"/>
      <c r="AH32" s="60" t="s">
        <v>32</v>
      </c>
      <c r="AI32" s="60"/>
      <c r="AJ32" s="60"/>
      <c r="AK32" s="60"/>
      <c r="AL32" s="60"/>
      <c r="AM32" s="60"/>
      <c r="AN32" s="60" t="s">
        <v>35</v>
      </c>
      <c r="AO32" s="60"/>
      <c r="AP32" s="60"/>
      <c r="AQ32" s="60"/>
      <c r="AR32" s="60"/>
      <c r="AS32" s="60" t="s">
        <v>33</v>
      </c>
      <c r="AT32" s="60"/>
      <c r="AU32" s="60"/>
      <c r="AV32" s="60"/>
      <c r="AW32" s="60"/>
      <c r="AX32" s="60"/>
      <c r="AY32" s="60"/>
      <c r="AZ32" s="60"/>
      <c r="BA32" s="60"/>
      <c r="BB32" s="89" t="s">
        <v>10</v>
      </c>
      <c r="BC32" s="60"/>
      <c r="BD32" s="90" t="s">
        <v>4</v>
      </c>
      <c r="BE32" s="60"/>
      <c r="BF32" s="61" t="s">
        <v>5</v>
      </c>
      <c r="BG32" s="60"/>
      <c r="BH32" s="60"/>
      <c r="BI32" s="85"/>
      <c r="BJ32" s="60"/>
      <c r="BK32" s="60"/>
      <c r="BL32" s="60"/>
      <c r="BM32" s="60"/>
      <c r="BN32" s="60"/>
      <c r="BO32" s="60"/>
      <c r="BP32" s="138"/>
      <c r="BQ32" s="85"/>
      <c r="BR32" s="87"/>
      <c r="BS32" s="55" t="s">
        <v>24</v>
      </c>
      <c r="BT32" s="44" t="str">
        <f>IF(G50="","",BB45)</f>
        <v/>
      </c>
      <c r="BU32" s="46"/>
      <c r="BV32" s="104"/>
      <c r="BW32" s="60"/>
      <c r="BX32" s="104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343" t="str">
        <f>IF(CQ29=CK29,CK30,CK29)</f>
        <v/>
      </c>
      <c r="CR32" s="344"/>
      <c r="CS32" s="344"/>
      <c r="CT32" s="344"/>
      <c r="CU32" s="344"/>
      <c r="CV32" s="345"/>
      <c r="CW32" s="60"/>
    </row>
    <row r="33" spans="1:101" ht="18.75" customHeight="1" thickBot="1" x14ac:dyDescent="0.25">
      <c r="A33" s="60"/>
      <c r="B33" s="60"/>
      <c r="C33" s="60"/>
      <c r="D33" s="60"/>
      <c r="E33" s="85"/>
      <c r="F33" s="60"/>
      <c r="G33" s="85"/>
      <c r="H33" s="60"/>
      <c r="I33" s="60"/>
      <c r="J33" s="60"/>
      <c r="K33" s="60"/>
      <c r="L33" s="60"/>
      <c r="M33" s="60" t="s">
        <v>0</v>
      </c>
      <c r="N33" s="60" t="s">
        <v>1</v>
      </c>
      <c r="O33" s="60" t="s">
        <v>2</v>
      </c>
      <c r="P33" s="60" t="s">
        <v>3</v>
      </c>
      <c r="Q33" s="60" t="s">
        <v>0</v>
      </c>
      <c r="R33" s="60" t="s">
        <v>1</v>
      </c>
      <c r="S33" s="60" t="s">
        <v>2</v>
      </c>
      <c r="T33" s="60" t="s">
        <v>3</v>
      </c>
      <c r="U33" s="60" t="s">
        <v>0</v>
      </c>
      <c r="V33" s="60" t="s">
        <v>1</v>
      </c>
      <c r="W33" s="60" t="s">
        <v>2</v>
      </c>
      <c r="X33" s="60" t="s">
        <v>3</v>
      </c>
      <c r="Y33" s="60"/>
      <c r="Z33" s="60" t="s">
        <v>8</v>
      </c>
      <c r="AA33" s="60"/>
      <c r="AB33" s="60"/>
      <c r="AC33" s="60"/>
      <c r="AD33" s="60"/>
      <c r="AE33" s="60"/>
      <c r="AF33" s="60"/>
      <c r="AG33" s="60"/>
      <c r="AH33" s="60" t="s">
        <v>31</v>
      </c>
      <c r="AI33" s="60"/>
      <c r="AJ33" s="60"/>
      <c r="AK33" s="60"/>
      <c r="AL33" s="60"/>
      <c r="AM33" s="60"/>
      <c r="AN33" s="60" t="str">
        <f>AI34</f>
        <v>Kolumbien</v>
      </c>
      <c r="AO33" s="60" t="str">
        <f>AI35</f>
        <v>Griechenland</v>
      </c>
      <c r="AP33" s="60" t="str">
        <f>AI36</f>
        <v>Elfenbeinküste</v>
      </c>
      <c r="AQ33" s="60" t="str">
        <f>AI37</f>
        <v>Japan</v>
      </c>
      <c r="AR33" s="60"/>
      <c r="AS33" s="60" t="s">
        <v>31</v>
      </c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85"/>
      <c r="BJ33" s="85"/>
      <c r="BK33" s="85"/>
      <c r="BL33" s="85"/>
      <c r="BM33" s="85"/>
      <c r="BN33" s="85"/>
      <c r="BO33" s="85"/>
      <c r="BP33" s="137"/>
      <c r="BQ33" s="85"/>
      <c r="BR33" s="87"/>
      <c r="BS33" s="25" t="s">
        <v>23</v>
      </c>
      <c r="BT33" s="44" t="str">
        <f>IF(G39="","",BB35)</f>
        <v/>
      </c>
      <c r="BU33" s="46"/>
      <c r="BV33" s="104"/>
      <c r="BW33" s="60"/>
      <c r="BX33" s="104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346"/>
      <c r="CR33" s="347"/>
      <c r="CS33" s="347"/>
      <c r="CT33" s="347"/>
      <c r="CU33" s="347"/>
      <c r="CV33" s="348"/>
      <c r="CW33" s="60"/>
    </row>
    <row r="34" spans="1:101" ht="18.75" customHeight="1" thickBot="1" x14ac:dyDescent="0.3">
      <c r="A34" s="60"/>
      <c r="B34" s="60"/>
      <c r="C34" s="20" t="str">
        <f>Spielplan!$C$34</f>
        <v>Kolumbien</v>
      </c>
      <c r="D34" s="39"/>
      <c r="E34" s="104"/>
      <c r="F34" s="93"/>
      <c r="G34" s="104"/>
      <c r="H34" s="20" t="str">
        <f>Spielplan!$H$34</f>
        <v>Griechenland</v>
      </c>
      <c r="I34" s="39"/>
      <c r="J34" s="60"/>
      <c r="K34" s="60" t="s">
        <v>78</v>
      </c>
      <c r="L34" s="60">
        <f t="shared" ref="L34:L39" si="8">IF(E34-G34&gt;0,1,IF(G34=E34,0,-1))</f>
        <v>0</v>
      </c>
      <c r="M34" s="60">
        <f>IF($E34="",0,IF($E34&gt;$G34,3,IF($E34=G34,1,0)))</f>
        <v>0</v>
      </c>
      <c r="N34" s="60">
        <f>IF($G34="",0,IF($E34&gt;$G34,0,IF($E34=G34,1,3)))</f>
        <v>0</v>
      </c>
      <c r="O34" s="60"/>
      <c r="P34" s="60"/>
      <c r="Q34" s="60">
        <f>E34</f>
        <v>0</v>
      </c>
      <c r="R34" s="60">
        <f>G34</f>
        <v>0</v>
      </c>
      <c r="S34" s="60"/>
      <c r="T34" s="60"/>
      <c r="U34" s="60">
        <f>G34</f>
        <v>0</v>
      </c>
      <c r="V34" s="60">
        <f>E34</f>
        <v>0</v>
      </c>
      <c r="W34" s="60"/>
      <c r="X34" s="60"/>
      <c r="Y34" s="60"/>
      <c r="Z34" s="60">
        <f>M40</f>
        <v>0</v>
      </c>
      <c r="AA34" s="60">
        <f>Q40</f>
        <v>0</v>
      </c>
      <c r="AB34" s="60">
        <f>U40</f>
        <v>0</v>
      </c>
      <c r="AC34" s="60">
        <f>AA34-AB34</f>
        <v>0</v>
      </c>
      <c r="AD34" s="60">
        <f>IF(Z34&gt;Z35,-1,0)</f>
        <v>0</v>
      </c>
      <c r="AE34" s="60">
        <f>IF(Z34&gt;Z36,-1,0)</f>
        <v>0</v>
      </c>
      <c r="AF34" s="60">
        <f>IF(Z34&gt;Z37,-1,0)</f>
        <v>0</v>
      </c>
      <c r="AG34" s="60">
        <f>10000-(AJ34*1000+AM34*100+AK34*10)</f>
        <v>10000</v>
      </c>
      <c r="AH34" s="90">
        <f>RANK(AG34,AG34:AG37,1)</f>
        <v>1</v>
      </c>
      <c r="AI34" s="60" t="str">
        <f>C34</f>
        <v>Kolumbien</v>
      </c>
      <c r="AJ34" s="60">
        <f t="shared" ref="AJ34:AL37" si="9">Z34</f>
        <v>0</v>
      </c>
      <c r="AK34" s="60">
        <f t="shared" si="9"/>
        <v>0</v>
      </c>
      <c r="AL34" s="60">
        <f t="shared" si="9"/>
        <v>0</v>
      </c>
      <c r="AM34" s="60">
        <f>AK34-AL34</f>
        <v>0</v>
      </c>
      <c r="AN34" s="187"/>
      <c r="AO34" s="187">
        <f>IF(AG35=AG34,IF(G34&gt;E34,AG35-0.1,AG35),AG35)</f>
        <v>10000</v>
      </c>
      <c r="AP34" s="187">
        <f>IF(AG36=AG34,IF(G36&gt;E36,AG36-0.1,AG36),AG36)</f>
        <v>10000</v>
      </c>
      <c r="AQ34" s="187">
        <f>IF(AG37=AG34,IF(G38&gt;E38,AG37-0.1,AG37),AG37)</f>
        <v>10000</v>
      </c>
      <c r="AR34" s="187">
        <f>AN38</f>
        <v>30000</v>
      </c>
      <c r="AS34" s="90">
        <f>RANK(AR34,AR34:AR37,1)</f>
        <v>1</v>
      </c>
      <c r="AT34" s="60" t="str">
        <f t="shared" ref="AT34:AW37" si="10">AI34</f>
        <v>Kolumbien</v>
      </c>
      <c r="AU34" s="60">
        <f t="shared" si="10"/>
        <v>0</v>
      </c>
      <c r="AV34" s="60">
        <f t="shared" si="10"/>
        <v>0</v>
      </c>
      <c r="AW34" s="60">
        <f t="shared" si="10"/>
        <v>0</v>
      </c>
      <c r="AX34" s="60"/>
      <c r="AY34" s="60"/>
      <c r="AZ34" s="60"/>
      <c r="BA34" s="19">
        <v>1</v>
      </c>
      <c r="BB34" s="20" t="str">
        <f>VLOOKUP(1,AS34:AT37,2,FALSE)</f>
        <v>Kolumbien</v>
      </c>
      <c r="BC34" s="18"/>
      <c r="BD34" s="21">
        <f>VLOOKUP(1,AS34:AW37,3,FALSE)</f>
        <v>0</v>
      </c>
      <c r="BE34" s="22">
        <f>VLOOKUP(1,AS34:AW37,4,FALSE)</f>
        <v>0</v>
      </c>
      <c r="BF34" s="93" t="s">
        <v>12</v>
      </c>
      <c r="BG34" s="22">
        <f>VLOOKUP(1,AS34:AW37,5,FALSE)</f>
        <v>0</v>
      </c>
      <c r="BH34" s="27" t="s">
        <v>22</v>
      </c>
      <c r="BI34" s="85"/>
      <c r="BJ34" s="85">
        <f>IF(E34&gt;G34,IF(Spielplan!E34&gt;Spielplan!G34,Punktemodus!$B$3,0),0)</f>
        <v>0</v>
      </c>
      <c r="BK34" s="85">
        <f>IF(E34=G34,IF(Spielplan!E34=Spielplan!G34,Punktemodus!$B$3,0),0)</f>
        <v>10</v>
      </c>
      <c r="BL34" s="85">
        <f>IF(E34&lt;G34,IF(Spielplan!E34&lt;Spielplan!G34,Punktemodus!$B$3,0),0)</f>
        <v>0</v>
      </c>
      <c r="BM34" s="85">
        <f>IF(E34=Spielplan!E34,IF(G34=Spielplan!G34,Punktemodus!$B$5,0),0)</f>
        <v>3</v>
      </c>
      <c r="BN34" s="85">
        <f>IF(E34=Spielplan!E34,Punktemodus!$B$7,0)</f>
        <v>1</v>
      </c>
      <c r="BO34" s="85">
        <f>IF(G34=Spielplan!G34,Punktemodus!$B$7,0)</f>
        <v>1</v>
      </c>
      <c r="BP34" s="137">
        <f>IF(Spielplan!E34="",0,SUM(BJ34:BO34))</f>
        <v>0</v>
      </c>
      <c r="BQ34" s="85"/>
      <c r="BR34" s="8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47">
        <v>59</v>
      </c>
      <c r="CF34" s="44" t="str">
        <f>IF(CE30="",IF(CC30&gt;CC31,CA30,CA31),IF(CE30&gt;CE31,CA30,CA31))</f>
        <v/>
      </c>
      <c r="CG34" s="46"/>
      <c r="CH34" s="104"/>
      <c r="CI34" s="60"/>
      <c r="CJ34" s="104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</row>
    <row r="35" spans="1:101" ht="18.75" customHeight="1" thickBot="1" x14ac:dyDescent="0.3">
      <c r="A35" s="60"/>
      <c r="B35" s="60"/>
      <c r="C35" s="14" t="str">
        <f>Spielplan!$C$35</f>
        <v>Elfenbeinküste</v>
      </c>
      <c r="D35" s="40"/>
      <c r="E35" s="104"/>
      <c r="F35" s="93"/>
      <c r="G35" s="104"/>
      <c r="H35" s="14" t="str">
        <f>Spielplan!$H$35</f>
        <v>Japan</v>
      </c>
      <c r="I35" s="40"/>
      <c r="J35" s="60"/>
      <c r="K35" s="60" t="s">
        <v>79</v>
      </c>
      <c r="L35" s="60">
        <f t="shared" si="8"/>
        <v>0</v>
      </c>
      <c r="M35" s="60"/>
      <c r="N35" s="60"/>
      <c r="O35" s="60">
        <f>IF($E35="",0,IF($E35&gt;$G35,3,IF($E35=$G35,1,0)))</f>
        <v>0</v>
      </c>
      <c r="P35" s="60">
        <f>IF($G35="",0,IF($E35&gt;$G35,0,IF($E35=$G35,1,3)))</f>
        <v>0</v>
      </c>
      <c r="Q35" s="60"/>
      <c r="R35" s="60"/>
      <c r="S35" s="60">
        <f>E35</f>
        <v>0</v>
      </c>
      <c r="T35" s="60">
        <f>G35</f>
        <v>0</v>
      </c>
      <c r="U35" s="60"/>
      <c r="V35" s="60"/>
      <c r="W35" s="60">
        <f>G35</f>
        <v>0</v>
      </c>
      <c r="X35" s="60">
        <f>E35</f>
        <v>0</v>
      </c>
      <c r="Y35" s="60"/>
      <c r="Z35" s="60">
        <f>N40</f>
        <v>0</v>
      </c>
      <c r="AA35" s="60">
        <f>R40</f>
        <v>0</v>
      </c>
      <c r="AB35" s="60">
        <f>V40</f>
        <v>0</v>
      </c>
      <c r="AC35" s="60">
        <f>AA35-AB35</f>
        <v>0</v>
      </c>
      <c r="AD35" s="60">
        <f>IF(Z35&gt;Z34,-1,0)</f>
        <v>0</v>
      </c>
      <c r="AE35" s="60">
        <f>IF(Z35&gt;Z36,-1,0)</f>
        <v>0</v>
      </c>
      <c r="AF35" s="60">
        <f>IF(Z35&gt;Z37,-1,0)</f>
        <v>0</v>
      </c>
      <c r="AG35" s="60">
        <f>10000-(AJ35*1000+AM35*100+AK35*10)</f>
        <v>10000</v>
      </c>
      <c r="AH35" s="90">
        <f>RANK(AG35,AG34:AG37,1)</f>
        <v>1</v>
      </c>
      <c r="AI35" s="60" t="str">
        <f>H34</f>
        <v>Griechenland</v>
      </c>
      <c r="AJ35" s="60">
        <f t="shared" si="9"/>
        <v>0</v>
      </c>
      <c r="AK35" s="60">
        <f t="shared" si="9"/>
        <v>0</v>
      </c>
      <c r="AL35" s="60">
        <f t="shared" si="9"/>
        <v>0</v>
      </c>
      <c r="AM35" s="60">
        <f>AK35-AL35</f>
        <v>0</v>
      </c>
      <c r="AN35" s="187">
        <f>IF(AG34=AG35,IF(E34&gt;G34,AG34-0.1,AG34),AG34)</f>
        <v>10000</v>
      </c>
      <c r="AO35" s="187"/>
      <c r="AP35" s="187">
        <f>IF(AG36=AG35,IF(G39&gt;E39,AG36-0.1,AG36),AG36)</f>
        <v>10000</v>
      </c>
      <c r="AQ35" s="187">
        <f>IF(AG37=AG35,IF(G37&gt;E37,AG37-0.1,AG37),AG37)</f>
        <v>10000</v>
      </c>
      <c r="AR35" s="187">
        <f>AO38</f>
        <v>30000</v>
      </c>
      <c r="AS35" s="90">
        <f>RANK(AR35,AR34:AR37,1)</f>
        <v>1</v>
      </c>
      <c r="AT35" s="60" t="str">
        <f t="shared" si="10"/>
        <v>Griechenland</v>
      </c>
      <c r="AU35" s="60">
        <f t="shared" si="10"/>
        <v>0</v>
      </c>
      <c r="AV35" s="60">
        <f t="shared" si="10"/>
        <v>0</v>
      </c>
      <c r="AW35" s="60">
        <f t="shared" si="10"/>
        <v>0</v>
      </c>
      <c r="AX35" s="60"/>
      <c r="AY35" s="60"/>
      <c r="AZ35" s="60"/>
      <c r="BA35" s="23">
        <v>2</v>
      </c>
      <c r="BB35" s="14" t="e">
        <f>VLOOKUP(2,AS34:AT37,2,FALSE)</f>
        <v>#N/A</v>
      </c>
      <c r="BC35" s="15"/>
      <c r="BD35" s="24" t="e">
        <f>VLOOKUP(2,AS34:AW37,3,FALSE)</f>
        <v>#N/A</v>
      </c>
      <c r="BE35" s="25" t="e">
        <f>VLOOKUP(2,AS34:AW37,4,FALSE)</f>
        <v>#N/A</v>
      </c>
      <c r="BF35" s="93" t="s">
        <v>12</v>
      </c>
      <c r="BG35" s="25" t="e">
        <f>VLOOKUP(2,AS34:AW37,5,FALSE)</f>
        <v>#N/A</v>
      </c>
      <c r="BH35" s="26" t="s">
        <v>23</v>
      </c>
      <c r="BI35" s="85"/>
      <c r="BJ35" s="85">
        <f>IF(E35&gt;G35,IF(Spielplan!E35&gt;Spielplan!G35,Punktemodus!$B$3,0),0)</f>
        <v>0</v>
      </c>
      <c r="BK35" s="85">
        <f>IF(E35=G35,IF(Spielplan!E35=Spielplan!G35,Punktemodus!$B$3,0),0)</f>
        <v>10</v>
      </c>
      <c r="BL35" s="85">
        <f>IF(E35&lt;G35,IF(Spielplan!E35&lt;Spielplan!G35,Punktemodus!$B$3,0),0)</f>
        <v>0</v>
      </c>
      <c r="BM35" s="85">
        <f>IF(E35=Spielplan!E35,IF(G35=Spielplan!G35,Punktemodus!$B$5,0),0)</f>
        <v>3</v>
      </c>
      <c r="BN35" s="85">
        <f>IF(E35=Spielplan!E35,Punktemodus!$B$7,0)</f>
        <v>1</v>
      </c>
      <c r="BO35" s="85">
        <f>IF(G35=Spielplan!G35,Punktemodus!$B$7,0)</f>
        <v>1</v>
      </c>
      <c r="BP35" s="137">
        <f>IF(Spielplan!E35="",0,SUM(BJ35:BO35))</f>
        <v>0</v>
      </c>
      <c r="BQ35" s="85"/>
      <c r="BR35" s="8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47">
        <v>60</v>
      </c>
      <c r="CF35" s="44" t="str">
        <f>IF(CE38="",IF(CC38&gt;CC39,CA38,CA39),IF(CE38&gt;CE39,CA38,CA39))</f>
        <v/>
      </c>
      <c r="CG35" s="46"/>
      <c r="CH35" s="104"/>
      <c r="CI35" s="60"/>
      <c r="CJ35" s="104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</row>
    <row r="36" spans="1:101" ht="18.75" customHeight="1" thickBot="1" x14ac:dyDescent="0.3">
      <c r="A36" s="60"/>
      <c r="B36" s="60"/>
      <c r="C36" s="20" t="str">
        <f>C34</f>
        <v>Kolumbien</v>
      </c>
      <c r="D36" s="39"/>
      <c r="E36" s="104"/>
      <c r="F36" s="93"/>
      <c r="G36" s="104"/>
      <c r="H36" s="20" t="str">
        <f>C35</f>
        <v>Elfenbeinküste</v>
      </c>
      <c r="I36" s="39"/>
      <c r="J36" s="60"/>
      <c r="K36" s="60" t="s">
        <v>81</v>
      </c>
      <c r="L36" s="60">
        <f t="shared" si="8"/>
        <v>0</v>
      </c>
      <c r="M36" s="60">
        <f>IF($E36="",0,IF($E36&gt;$G36,3,IF($E36=G36,1,0)))</f>
        <v>0</v>
      </c>
      <c r="N36" s="60"/>
      <c r="O36" s="60">
        <f>IF($G36="",0,IF($E36&gt;$G36,0,IF($E36=$G36,1,3)))</f>
        <v>0</v>
      </c>
      <c r="P36" s="60"/>
      <c r="Q36" s="60">
        <f>E36</f>
        <v>0</v>
      </c>
      <c r="R36" s="60"/>
      <c r="S36" s="60">
        <f>G36</f>
        <v>0</v>
      </c>
      <c r="T36" s="60"/>
      <c r="U36" s="60">
        <f>G36</f>
        <v>0</v>
      </c>
      <c r="V36" s="60"/>
      <c r="W36" s="60">
        <f>E36</f>
        <v>0</v>
      </c>
      <c r="X36" s="60"/>
      <c r="Y36" s="60"/>
      <c r="Z36" s="60">
        <f>O40</f>
        <v>0</v>
      </c>
      <c r="AA36" s="60">
        <f>S40</f>
        <v>0</v>
      </c>
      <c r="AB36" s="60">
        <f>W40</f>
        <v>0</v>
      </c>
      <c r="AC36" s="60">
        <f>AA36-AB36</f>
        <v>0</v>
      </c>
      <c r="AD36" s="60">
        <f>IF(Z36&gt;Z34,-1,0)</f>
        <v>0</v>
      </c>
      <c r="AE36" s="60">
        <f>IF(Z36&gt;Z35,-1,0)</f>
        <v>0</v>
      </c>
      <c r="AF36" s="60">
        <f>IF(Z36&gt;Z37,-1,0)</f>
        <v>0</v>
      </c>
      <c r="AG36" s="60">
        <f>10000-(AJ36*1000+AM36*100+AK36*10)</f>
        <v>10000</v>
      </c>
      <c r="AH36" s="90">
        <f>RANK(AG36,AG34:AG37,1)</f>
        <v>1</v>
      </c>
      <c r="AI36" s="60" t="str">
        <f>C35</f>
        <v>Elfenbeinküste</v>
      </c>
      <c r="AJ36" s="60">
        <f t="shared" si="9"/>
        <v>0</v>
      </c>
      <c r="AK36" s="60">
        <f t="shared" si="9"/>
        <v>0</v>
      </c>
      <c r="AL36" s="60">
        <f t="shared" si="9"/>
        <v>0</v>
      </c>
      <c r="AM36" s="60">
        <f>AK36-AL36</f>
        <v>0</v>
      </c>
      <c r="AN36" s="187">
        <f>IF(AG34=AG36,IF(E36&gt;G36,AG34-0.1,AG34),AG34)</f>
        <v>10000</v>
      </c>
      <c r="AO36" s="187">
        <f>IF(AG35=AG36,IF(E39&gt;G39,AG35-0.1,AG35),AG35)</f>
        <v>10000</v>
      </c>
      <c r="AP36" s="187"/>
      <c r="AQ36" s="187">
        <f>IF(AG37=AG36,IF(G35&gt;E35,AG37-0.1,AG37),AG37)</f>
        <v>10000</v>
      </c>
      <c r="AR36" s="187">
        <f>AP38</f>
        <v>30000</v>
      </c>
      <c r="AS36" s="90">
        <f>RANK(AR36,AR34:AR37,1)</f>
        <v>1</v>
      </c>
      <c r="AT36" s="60" t="str">
        <f t="shared" si="10"/>
        <v>Elfenbeinküste</v>
      </c>
      <c r="AU36" s="60">
        <f t="shared" si="10"/>
        <v>0</v>
      </c>
      <c r="AV36" s="60">
        <f t="shared" si="10"/>
        <v>0</v>
      </c>
      <c r="AW36" s="60">
        <f t="shared" si="10"/>
        <v>0</v>
      </c>
      <c r="AX36" s="60"/>
      <c r="AY36" s="60"/>
      <c r="AZ36" s="60"/>
      <c r="BA36" s="113">
        <v>3</v>
      </c>
      <c r="BB36" s="114" t="e">
        <f>VLOOKUP(3,AS34:AT37,2,FALSE)</f>
        <v>#N/A</v>
      </c>
      <c r="BC36" s="115"/>
      <c r="BD36" s="116" t="e">
        <f>VLOOKUP(3,AS34:AW37,3,FALSE)</f>
        <v>#N/A</v>
      </c>
      <c r="BE36" s="116" t="e">
        <f>VLOOKUP(3,AS34:AW37,4,FALSE)</f>
        <v>#N/A</v>
      </c>
      <c r="BF36" s="93" t="s">
        <v>12</v>
      </c>
      <c r="BG36" s="116" t="e">
        <f>VLOOKUP(3,AS34:AW37,5,FALSE)</f>
        <v>#N/A</v>
      </c>
      <c r="BH36" s="60"/>
      <c r="BI36" s="85"/>
      <c r="BJ36" s="85">
        <f>IF(E36&gt;G36,IF(Spielplan!E36&gt;Spielplan!G36,Punktemodus!$B$3,0),0)</f>
        <v>0</v>
      </c>
      <c r="BK36" s="85">
        <f>IF(E36=G36,IF(Spielplan!E36=Spielplan!G36,Punktemodus!$B$3,0),0)</f>
        <v>10</v>
      </c>
      <c r="BL36" s="85">
        <f>IF(E36&lt;G36,IF(Spielplan!E36&lt;Spielplan!G36,Punktemodus!$B$3,0),0)</f>
        <v>0</v>
      </c>
      <c r="BM36" s="85">
        <f>IF(E36=Spielplan!E36,IF(G36=Spielplan!G36,Punktemodus!$B$5,0),0)</f>
        <v>3</v>
      </c>
      <c r="BN36" s="85">
        <f>IF(E36=Spielplan!E36,Punktemodus!$B$7,0)</f>
        <v>1</v>
      </c>
      <c r="BO36" s="85">
        <f>IF(G36=Spielplan!G36,Punktemodus!$B$7,0)</f>
        <v>1</v>
      </c>
      <c r="BP36" s="137">
        <f>IF(Spielplan!E36="",0,SUM(BJ36:BO36))</f>
        <v>0</v>
      </c>
      <c r="BQ36" s="85"/>
      <c r="BR36" s="87"/>
      <c r="BS36" s="82" t="s">
        <v>126</v>
      </c>
      <c r="BT36" s="44" t="str">
        <f>IF(G72="","",BB67)</f>
        <v/>
      </c>
      <c r="BU36" s="46"/>
      <c r="BV36" s="104"/>
      <c r="BW36" s="60"/>
      <c r="BX36" s="104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</row>
    <row r="37" spans="1:101" ht="18.75" customHeight="1" thickBot="1" x14ac:dyDescent="0.3">
      <c r="A37" s="60"/>
      <c r="B37" s="60"/>
      <c r="C37" s="14" t="str">
        <f>H34</f>
        <v>Griechenland</v>
      </c>
      <c r="D37" s="40"/>
      <c r="E37" s="104"/>
      <c r="F37" s="93"/>
      <c r="G37" s="104"/>
      <c r="H37" s="14" t="str">
        <f>H35</f>
        <v>Japan</v>
      </c>
      <c r="I37" s="40"/>
      <c r="J37" s="60"/>
      <c r="K37" s="60" t="s">
        <v>80</v>
      </c>
      <c r="L37" s="60">
        <f t="shared" si="8"/>
        <v>0</v>
      </c>
      <c r="M37" s="60"/>
      <c r="N37" s="60">
        <f>IF($E37="",0,IF($E37&gt;$G37,3,IF($E37=$G37,1,0)))</f>
        <v>0</v>
      </c>
      <c r="O37" s="60"/>
      <c r="P37" s="60">
        <f>IF($G37="",0,IF($E37&gt;$G37,0,IF($E37=$G37,1,3)))</f>
        <v>0</v>
      </c>
      <c r="Q37" s="60"/>
      <c r="R37" s="60">
        <f>E37</f>
        <v>0</v>
      </c>
      <c r="S37" s="60"/>
      <c r="T37" s="60">
        <f>G37</f>
        <v>0</v>
      </c>
      <c r="U37" s="60"/>
      <c r="V37" s="60">
        <f>G37</f>
        <v>0</v>
      </c>
      <c r="W37" s="60"/>
      <c r="X37" s="60">
        <f>E37</f>
        <v>0</v>
      </c>
      <c r="Y37" s="60"/>
      <c r="Z37" s="60">
        <f>P40</f>
        <v>0</v>
      </c>
      <c r="AA37" s="60">
        <f>T40</f>
        <v>0</v>
      </c>
      <c r="AB37" s="60">
        <f>X40</f>
        <v>0</v>
      </c>
      <c r="AC37" s="60">
        <f>AA37-AB37</f>
        <v>0</v>
      </c>
      <c r="AD37" s="60">
        <f>IF(Z37&gt;Z34,-1,0)</f>
        <v>0</v>
      </c>
      <c r="AE37" s="60">
        <f>IF(Z37&gt;Z35,-1,0)</f>
        <v>0</v>
      </c>
      <c r="AF37" s="60">
        <f>IF(Z37&gt;Z36,-1,0)</f>
        <v>0</v>
      </c>
      <c r="AG37" s="60">
        <f>10000-(AJ37*1000+AM37*100+AK37*10)</f>
        <v>10000</v>
      </c>
      <c r="AH37" s="90">
        <f>RANK(AG37,AG34:AG37,1)</f>
        <v>1</v>
      </c>
      <c r="AI37" s="60" t="str">
        <f>H35</f>
        <v>Japan</v>
      </c>
      <c r="AJ37" s="60">
        <f t="shared" si="9"/>
        <v>0</v>
      </c>
      <c r="AK37" s="60">
        <f t="shared" si="9"/>
        <v>0</v>
      </c>
      <c r="AL37" s="60">
        <f t="shared" si="9"/>
        <v>0</v>
      </c>
      <c r="AM37" s="60">
        <f>AK37-AL37</f>
        <v>0</v>
      </c>
      <c r="AN37" s="187">
        <f>IF(AG34=AG37,IF(E38&gt;G38,AG34-0.1,AG34),AG34)</f>
        <v>10000</v>
      </c>
      <c r="AO37" s="187">
        <f>IF(AG35=AG37,IF(E37&gt;G37,AG35-0.1,AG35),AG35)</f>
        <v>10000</v>
      </c>
      <c r="AP37" s="187">
        <f>IF(AG36=AG37,IF(E35&gt;G35,AG36-0.1,AG36),AG36)</f>
        <v>10000</v>
      </c>
      <c r="AQ37" s="187"/>
      <c r="AR37" s="187">
        <f>AQ38</f>
        <v>30000</v>
      </c>
      <c r="AS37" s="90">
        <f>RANK(AR37,AR34:AR37,1)</f>
        <v>1</v>
      </c>
      <c r="AT37" s="60" t="str">
        <f t="shared" si="10"/>
        <v>Japan</v>
      </c>
      <c r="AU37" s="60">
        <f t="shared" si="10"/>
        <v>0</v>
      </c>
      <c r="AV37" s="60">
        <f t="shared" si="10"/>
        <v>0</v>
      </c>
      <c r="AW37" s="60">
        <f t="shared" si="10"/>
        <v>0</v>
      </c>
      <c r="AX37" s="60"/>
      <c r="AY37" s="60"/>
      <c r="AZ37" s="60"/>
      <c r="BA37" s="113">
        <v>4</v>
      </c>
      <c r="BB37" s="114" t="e">
        <f>VLOOKUP(4,AS34:AT37,2,FALSE)</f>
        <v>#N/A</v>
      </c>
      <c r="BC37" s="115"/>
      <c r="BD37" s="116" t="e">
        <f>VLOOKUP(4,AS34:AW37,3,FALSE)</f>
        <v>#N/A</v>
      </c>
      <c r="BE37" s="116" t="e">
        <f>VLOOKUP(4,AS34:AW37,4,FALSE)</f>
        <v>#N/A</v>
      </c>
      <c r="BF37" s="93" t="s">
        <v>12</v>
      </c>
      <c r="BG37" s="116" t="e">
        <f>VLOOKUP(4,AS34:AW37,5,FALSE)</f>
        <v>#N/A</v>
      </c>
      <c r="BH37" s="60"/>
      <c r="BI37" s="85"/>
      <c r="BJ37" s="85">
        <f>IF(E37&gt;G37,IF(Spielplan!E37&gt;Spielplan!G37,Punktemodus!$B$3,0),0)</f>
        <v>0</v>
      </c>
      <c r="BK37" s="85">
        <f>IF(E37=G37,IF(Spielplan!E37=Spielplan!G37,Punktemodus!$B$3,0),0)</f>
        <v>10</v>
      </c>
      <c r="BL37" s="85">
        <f>IF(E37&lt;G37,IF(Spielplan!E37&lt;Spielplan!G37,Punktemodus!$B$3,0),0)</f>
        <v>0</v>
      </c>
      <c r="BM37" s="85">
        <f>IF(E37=Spielplan!E37,IF(G37=Spielplan!G37,Punktemodus!$B$5,0),0)</f>
        <v>3</v>
      </c>
      <c r="BN37" s="85">
        <f>IF(E37=Spielplan!E37,Punktemodus!$B$7,0)</f>
        <v>1</v>
      </c>
      <c r="BO37" s="85">
        <f>IF(G37=Spielplan!G37,Punktemodus!$B$7,0)</f>
        <v>1</v>
      </c>
      <c r="BP37" s="137">
        <f>IF(Spielplan!E37="",0,SUM(BJ37:BO37))</f>
        <v>0</v>
      </c>
      <c r="BQ37" s="85"/>
      <c r="BR37" s="87"/>
      <c r="BS37" s="5" t="s">
        <v>127</v>
      </c>
      <c r="BT37" s="44" t="str">
        <f>IF(G61="","",BB57)</f>
        <v/>
      </c>
      <c r="BU37" s="46"/>
      <c r="BV37" s="104"/>
      <c r="BW37" s="60"/>
      <c r="BX37" s="104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</row>
    <row r="38" spans="1:101" ht="18.75" customHeight="1" thickBot="1" x14ac:dyDescent="0.3">
      <c r="A38" s="60"/>
      <c r="B38" s="60"/>
      <c r="C38" s="20" t="str">
        <f>C34</f>
        <v>Kolumbien</v>
      </c>
      <c r="D38" s="39"/>
      <c r="E38" s="104"/>
      <c r="F38" s="93"/>
      <c r="G38" s="104"/>
      <c r="H38" s="20" t="str">
        <f>H35</f>
        <v>Japan</v>
      </c>
      <c r="I38" s="39"/>
      <c r="J38" s="60"/>
      <c r="K38" s="60" t="s">
        <v>82</v>
      </c>
      <c r="L38" s="60">
        <f t="shared" si="8"/>
        <v>0</v>
      </c>
      <c r="M38" s="60">
        <f>IF($E38="",0,IF($E38&gt;$G38,3,IF($E38=G38,1,0)))</f>
        <v>0</v>
      </c>
      <c r="N38" s="60"/>
      <c r="O38" s="60"/>
      <c r="P38" s="60">
        <f>IF($G38="",0,IF($E38&gt;$G38,0,IF($E38=$G38,1,3)))</f>
        <v>0</v>
      </c>
      <c r="Q38" s="60">
        <f>E38</f>
        <v>0</v>
      </c>
      <c r="R38" s="60"/>
      <c r="S38" s="60"/>
      <c r="T38" s="60">
        <f>G38</f>
        <v>0</v>
      </c>
      <c r="U38" s="60">
        <f>G38</f>
        <v>0</v>
      </c>
      <c r="V38" s="60"/>
      <c r="W38" s="60"/>
      <c r="X38" s="60">
        <f>E38</f>
        <v>0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187">
        <f>SUM(AN34:AN37)</f>
        <v>30000</v>
      </c>
      <c r="AO38" s="187">
        <f>SUM(AO34:AO37)</f>
        <v>30000</v>
      </c>
      <c r="AP38" s="187">
        <f>SUM(AP34:AP37)</f>
        <v>30000</v>
      </c>
      <c r="AQ38" s="187">
        <f>SUM(AQ34:AQ37)</f>
        <v>30000</v>
      </c>
      <c r="AR38" s="187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85">
        <f>IF(E38&gt;G38,IF(Spielplan!E38&gt;Spielplan!G38,Punktemodus!$B$3,0),0)</f>
        <v>0</v>
      </c>
      <c r="BK38" s="85">
        <f>IF(E38=G38,IF(Spielplan!E38=Spielplan!G38,Punktemodus!$B$3,0),0)</f>
        <v>10</v>
      </c>
      <c r="BL38" s="85">
        <f>IF(E38&lt;G38,IF(Spielplan!E38&lt;Spielplan!G38,Punktemodus!$B$3,0),0)</f>
        <v>0</v>
      </c>
      <c r="BM38" s="85">
        <f>IF(E38=Spielplan!E38,IF(G38=Spielplan!G38,Punktemodus!$B$5,0),0)</f>
        <v>3</v>
      </c>
      <c r="BN38" s="85">
        <f>IF(E38=Spielplan!E38,Punktemodus!$B$7,0)</f>
        <v>1</v>
      </c>
      <c r="BO38" s="85">
        <f>IF(G38=Spielplan!G38,Punktemodus!$B$7,0)</f>
        <v>1</v>
      </c>
      <c r="BP38" s="137">
        <f>IF(Spielplan!E38="",0,SUM(BJ38:BO38))</f>
        <v>0</v>
      </c>
      <c r="BQ38" s="60"/>
      <c r="BR38" s="87"/>
      <c r="BS38" s="60"/>
      <c r="BT38" s="60"/>
      <c r="BU38" s="60"/>
      <c r="BV38" s="60"/>
      <c r="BW38" s="60"/>
      <c r="BX38" s="60"/>
      <c r="BY38" s="60"/>
      <c r="BZ38" s="47">
        <v>55</v>
      </c>
      <c r="CA38" s="44" t="str">
        <f>IF(BX36="",IF(BV36&gt;BV37,BT36,BT37),IF(BX36&gt;BX37,BT36,BT37))</f>
        <v/>
      </c>
      <c r="CB38" s="46"/>
      <c r="CC38" s="104"/>
      <c r="CD38" s="60"/>
      <c r="CE38" s="104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</row>
    <row r="39" spans="1:101" ht="18.75" customHeight="1" thickBot="1" x14ac:dyDescent="0.3">
      <c r="A39" s="60"/>
      <c r="B39" s="60"/>
      <c r="C39" s="14" t="str">
        <f>H34</f>
        <v>Griechenland</v>
      </c>
      <c r="D39" s="40"/>
      <c r="E39" s="104"/>
      <c r="F39" s="93"/>
      <c r="G39" s="104"/>
      <c r="H39" s="14" t="str">
        <f>C35</f>
        <v>Elfenbeinküste</v>
      </c>
      <c r="I39" s="40"/>
      <c r="J39" s="60"/>
      <c r="K39" s="60" t="s">
        <v>82</v>
      </c>
      <c r="L39" s="60">
        <f t="shared" si="8"/>
        <v>0</v>
      </c>
      <c r="M39" s="60"/>
      <c r="N39" s="60">
        <f>IF($E39="",0,IF($E39&gt;$G39,3,IF($E39=$G39,1,0)))</f>
        <v>0</v>
      </c>
      <c r="O39" s="60">
        <f>IF($G39="",0,IF($E39&gt;$G39,0,IF($E39=$G39,1,3)))</f>
        <v>0</v>
      </c>
      <c r="P39" s="60"/>
      <c r="Q39" s="60"/>
      <c r="R39" s="60">
        <f>E39</f>
        <v>0</v>
      </c>
      <c r="S39" s="60">
        <f>G39</f>
        <v>0</v>
      </c>
      <c r="T39" s="60"/>
      <c r="U39" s="60"/>
      <c r="V39" s="60">
        <f>G39</f>
        <v>0</v>
      </c>
      <c r="W39" s="60">
        <f>E39</f>
        <v>0</v>
      </c>
      <c r="X39" s="60"/>
      <c r="Y39" s="60"/>
      <c r="Z39" s="60" t="s">
        <v>30</v>
      </c>
      <c r="AA39" s="60"/>
      <c r="AB39" s="60"/>
      <c r="AC39" s="60"/>
      <c r="AD39" s="60"/>
      <c r="AE39" s="60"/>
      <c r="AF39" s="60"/>
      <c r="AG39" s="60" t="b">
        <f>OR(AG34=AG35,AG34=AG36,AG34=AG37,AG35=AG36,AG35=AG37,AG36=AG37)</f>
        <v>1</v>
      </c>
      <c r="AH39" s="60"/>
      <c r="AI39" s="60"/>
      <c r="AJ39" s="60"/>
      <c r="AK39" s="60"/>
      <c r="AL39" s="60"/>
      <c r="AM39" s="60"/>
      <c r="AN39" s="60"/>
      <c r="AO39" s="60" t="s">
        <v>34</v>
      </c>
      <c r="AP39" s="60"/>
      <c r="AQ39" s="60"/>
      <c r="AR39" s="60" t="b">
        <f>OR(AR34=AR35,AR34=AR36,AR34=AR37,AR35=AR36,AR35=AR37,AR36=AR37)</f>
        <v>1</v>
      </c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85">
        <f>IF(E39&gt;G39,IF(Spielplan!E39&gt;Spielplan!G39,Punktemodus!$B$3,0),0)</f>
        <v>0</v>
      </c>
      <c r="BK39" s="85">
        <f>IF(E39=G39,IF(Spielplan!E39=Spielplan!G39,Punktemodus!$B$3,0),0)</f>
        <v>10</v>
      </c>
      <c r="BL39" s="85">
        <f>IF(E39&lt;G39,IF(Spielplan!E39&lt;Spielplan!G39,Punktemodus!$B$3,0),0)</f>
        <v>0</v>
      </c>
      <c r="BM39" s="85">
        <f>IF(E39=Spielplan!E39,IF(G39=Spielplan!G39,Punktemodus!$B$5,0),0)</f>
        <v>3</v>
      </c>
      <c r="BN39" s="85">
        <f>IF(E39=Spielplan!E39,Punktemodus!$B$7,0)</f>
        <v>1</v>
      </c>
      <c r="BO39" s="85">
        <f>IF(G39=Spielplan!G39,Punktemodus!$B$7,0)</f>
        <v>1</v>
      </c>
      <c r="BP39" s="137">
        <f>IF(Spielplan!E39="",0,SUM(BJ39:BO39))</f>
        <v>0</v>
      </c>
      <c r="BQ39" s="60"/>
      <c r="BR39" s="87"/>
      <c r="BS39" s="60"/>
      <c r="BT39" s="60"/>
      <c r="BU39" s="60"/>
      <c r="BV39" s="60"/>
      <c r="BW39" s="60"/>
      <c r="BX39" s="60"/>
      <c r="BY39" s="60"/>
      <c r="BZ39" s="47">
        <v>56</v>
      </c>
      <c r="CA39" s="44" t="str">
        <f>IF(BX40="",IF(BV40&gt;BV41,BT40,BT41),IF(BX40&gt;BX41,BT40,BT41))</f>
        <v/>
      </c>
      <c r="CB39" s="46"/>
      <c r="CC39" s="104"/>
      <c r="CD39" s="60"/>
      <c r="CE39" s="104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</row>
    <row r="40" spans="1:101" ht="18.75" customHeight="1" thickBot="1" x14ac:dyDescent="0.25">
      <c r="A40" s="60"/>
      <c r="B40" s="60"/>
      <c r="C40" s="136" t="str">
        <f>IF(G39="","",IF(AR39=TRUE,"Achtung: Fehler in Tabelle!",""))</f>
        <v/>
      </c>
      <c r="D40" s="60"/>
      <c r="E40" s="85"/>
      <c r="F40" s="60"/>
      <c r="G40" s="85"/>
      <c r="H40" s="60"/>
      <c r="I40" s="60"/>
      <c r="J40" s="60"/>
      <c r="K40" s="60"/>
      <c r="L40" s="60"/>
      <c r="M40" s="60">
        <f t="shared" ref="M40:X40" si="11">SUM(M34:M39)</f>
        <v>0</v>
      </c>
      <c r="N40" s="60">
        <f t="shared" si="11"/>
        <v>0</v>
      </c>
      <c r="O40" s="60">
        <f t="shared" si="11"/>
        <v>0</v>
      </c>
      <c r="P40" s="60">
        <f t="shared" si="11"/>
        <v>0</v>
      </c>
      <c r="Q40" s="60">
        <f t="shared" si="11"/>
        <v>0</v>
      </c>
      <c r="R40" s="60">
        <f t="shared" si="11"/>
        <v>0</v>
      </c>
      <c r="S40" s="60">
        <f t="shared" si="11"/>
        <v>0</v>
      </c>
      <c r="T40" s="60">
        <f t="shared" si="11"/>
        <v>0</v>
      </c>
      <c r="U40" s="60">
        <f t="shared" si="11"/>
        <v>0</v>
      </c>
      <c r="V40" s="60">
        <f t="shared" si="11"/>
        <v>0</v>
      </c>
      <c r="W40" s="60">
        <f t="shared" si="11"/>
        <v>0</v>
      </c>
      <c r="X40" s="60">
        <f t="shared" si="11"/>
        <v>0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160">
        <f>SUM(BP34:BP39)</f>
        <v>0</v>
      </c>
      <c r="BQ40" s="60"/>
      <c r="BR40" s="87"/>
      <c r="BS40" s="55" t="s">
        <v>128</v>
      </c>
      <c r="BT40" s="44" t="str">
        <f>IF(G94="","",BB89)</f>
        <v/>
      </c>
      <c r="BU40" s="46"/>
      <c r="BV40" s="104"/>
      <c r="BW40" s="60"/>
      <c r="BX40" s="104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</row>
    <row r="41" spans="1:101" ht="18.75" customHeight="1" thickBot="1" x14ac:dyDescent="0.25">
      <c r="A41" s="60"/>
      <c r="B41" s="60"/>
      <c r="C41" s="60"/>
      <c r="D41" s="60"/>
      <c r="E41" s="85"/>
      <c r="F41" s="60"/>
      <c r="G41" s="85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138"/>
      <c r="BQ41" s="60"/>
      <c r="BR41" s="87"/>
      <c r="BS41" s="25" t="s">
        <v>129</v>
      </c>
      <c r="BT41" s="44" t="str">
        <f>IF(G83="","",BB79)</f>
        <v/>
      </c>
      <c r="BU41" s="46"/>
      <c r="BV41" s="104"/>
      <c r="BW41" s="60"/>
      <c r="BX41" s="104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</row>
    <row r="42" spans="1:101" ht="18.75" customHeight="1" thickBot="1" x14ac:dyDescent="0.3">
      <c r="A42" s="60"/>
      <c r="B42" s="60"/>
      <c r="C42" s="89"/>
      <c r="D42" s="60"/>
      <c r="E42" s="85"/>
      <c r="F42" s="60"/>
      <c r="G42" s="85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89"/>
      <c r="BC42" s="60"/>
      <c r="BD42" s="90"/>
      <c r="BE42" s="60"/>
      <c r="BF42" s="61"/>
      <c r="BG42" s="60"/>
      <c r="BH42" s="60"/>
      <c r="BI42" s="60"/>
      <c r="BJ42" s="60"/>
      <c r="BK42" s="60"/>
      <c r="BL42" s="60"/>
      <c r="BM42" s="60"/>
      <c r="BN42" s="60"/>
      <c r="BO42" s="60"/>
      <c r="BP42" s="138"/>
      <c r="BQ42" s="60"/>
      <c r="BR42" s="87"/>
      <c r="BS42" s="94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</row>
    <row r="43" spans="1:101" ht="18.75" customHeight="1" thickBot="1" x14ac:dyDescent="0.3">
      <c r="A43" s="60"/>
      <c r="B43" s="60"/>
      <c r="C43" s="88" t="s">
        <v>74</v>
      </c>
      <c r="D43" s="60"/>
      <c r="E43" s="85"/>
      <c r="F43" s="60"/>
      <c r="G43" s="85"/>
      <c r="H43" s="60"/>
      <c r="I43" s="60"/>
      <c r="J43" s="60"/>
      <c r="K43" s="60"/>
      <c r="L43" s="60"/>
      <c r="M43" s="60" t="s">
        <v>4</v>
      </c>
      <c r="N43" s="60"/>
      <c r="O43" s="60"/>
      <c r="P43" s="60"/>
      <c r="Q43" s="60" t="s">
        <v>6</v>
      </c>
      <c r="R43" s="60"/>
      <c r="S43" s="60"/>
      <c r="T43" s="60"/>
      <c r="U43" s="60" t="s">
        <v>7</v>
      </c>
      <c r="V43" s="60"/>
      <c r="W43" s="60"/>
      <c r="X43" s="60"/>
      <c r="Y43" s="60"/>
      <c r="Z43" s="60" t="s">
        <v>4</v>
      </c>
      <c r="AA43" s="60" t="s">
        <v>5</v>
      </c>
      <c r="AB43" s="60"/>
      <c r="AC43" s="60"/>
      <c r="AD43" s="60" t="s">
        <v>9</v>
      </c>
      <c r="AE43" s="60"/>
      <c r="AF43" s="60"/>
      <c r="AG43" s="60"/>
      <c r="AH43" s="60" t="s">
        <v>32</v>
      </c>
      <c r="AI43" s="60"/>
      <c r="AJ43" s="60"/>
      <c r="AK43" s="60"/>
      <c r="AL43" s="60"/>
      <c r="AM43" s="60"/>
      <c r="AN43" s="60" t="s">
        <v>35</v>
      </c>
      <c r="AO43" s="60"/>
      <c r="AP43" s="60"/>
      <c r="AQ43" s="60"/>
      <c r="AR43" s="60"/>
      <c r="AS43" s="60" t="s">
        <v>33</v>
      </c>
      <c r="AT43" s="60"/>
      <c r="AU43" s="60"/>
      <c r="AV43" s="60"/>
      <c r="AW43" s="60"/>
      <c r="AX43" s="60"/>
      <c r="AY43" s="60"/>
      <c r="AZ43" s="60"/>
      <c r="BA43" s="60"/>
      <c r="BB43" s="89" t="s">
        <v>10</v>
      </c>
      <c r="BC43" s="60"/>
      <c r="BD43" s="90" t="s">
        <v>4</v>
      </c>
      <c r="BE43" s="60"/>
      <c r="BF43" s="61" t="s">
        <v>5</v>
      </c>
      <c r="BG43" s="60"/>
      <c r="BH43" s="60"/>
      <c r="BI43" s="85"/>
      <c r="BJ43" s="60"/>
      <c r="BK43" s="60"/>
      <c r="BL43" s="60"/>
      <c r="BM43" s="60"/>
      <c r="BN43" s="60"/>
      <c r="BO43" s="60"/>
      <c r="BP43" s="138"/>
      <c r="BQ43" s="85"/>
      <c r="BR43" s="139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</row>
    <row r="44" spans="1:101" ht="18.75" customHeight="1" thickBot="1" x14ac:dyDescent="0.25">
      <c r="A44" s="60"/>
      <c r="B44" s="60"/>
      <c r="C44" s="60"/>
      <c r="D44" s="60"/>
      <c r="E44" s="85"/>
      <c r="F44" s="60"/>
      <c r="G44" s="85"/>
      <c r="H44" s="60"/>
      <c r="I44" s="60"/>
      <c r="J44" s="60"/>
      <c r="K44" s="60"/>
      <c r="L44" s="60"/>
      <c r="M44" s="60" t="s">
        <v>0</v>
      </c>
      <c r="N44" s="60" t="s">
        <v>1</v>
      </c>
      <c r="O44" s="60" t="s">
        <v>2</v>
      </c>
      <c r="P44" s="60" t="s">
        <v>3</v>
      </c>
      <c r="Q44" s="60" t="s">
        <v>0</v>
      </c>
      <c r="R44" s="60" t="s">
        <v>1</v>
      </c>
      <c r="S44" s="60" t="s">
        <v>2</v>
      </c>
      <c r="T44" s="60" t="s">
        <v>3</v>
      </c>
      <c r="U44" s="60" t="s">
        <v>0</v>
      </c>
      <c r="V44" s="60" t="s">
        <v>1</v>
      </c>
      <c r="W44" s="60" t="s">
        <v>2</v>
      </c>
      <c r="X44" s="60" t="s">
        <v>3</v>
      </c>
      <c r="Y44" s="60"/>
      <c r="Z44" s="60" t="s">
        <v>8</v>
      </c>
      <c r="AA44" s="60"/>
      <c r="AB44" s="60"/>
      <c r="AC44" s="60"/>
      <c r="AD44" s="60"/>
      <c r="AE44" s="60"/>
      <c r="AF44" s="60"/>
      <c r="AG44" s="60"/>
      <c r="AH44" s="60" t="s">
        <v>31</v>
      </c>
      <c r="AI44" s="60"/>
      <c r="AJ44" s="60"/>
      <c r="AK44" s="60"/>
      <c r="AL44" s="60"/>
      <c r="AM44" s="60"/>
      <c r="AN44" s="60" t="str">
        <f>AI45</f>
        <v>Uruguay</v>
      </c>
      <c r="AO44" s="60" t="str">
        <f>AI46</f>
        <v>Costa Rica</v>
      </c>
      <c r="AP44" s="60" t="str">
        <f>AI47</f>
        <v>England</v>
      </c>
      <c r="AQ44" s="60" t="str">
        <f>AI48</f>
        <v>Italien</v>
      </c>
      <c r="AR44" s="60"/>
      <c r="AS44" s="60" t="s">
        <v>31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85"/>
      <c r="BJ44" s="85"/>
      <c r="BK44" s="85"/>
      <c r="BL44" s="85"/>
      <c r="BM44" s="85"/>
      <c r="BN44" s="85"/>
      <c r="BO44" s="85"/>
      <c r="BP44" s="137"/>
      <c r="BQ44" s="85"/>
      <c r="BR44" s="141"/>
      <c r="BS44" s="359" t="s">
        <v>165</v>
      </c>
      <c r="BT44" s="360"/>
      <c r="BU44" s="361"/>
      <c r="BV44" s="362"/>
      <c r="BW44" s="156"/>
      <c r="BX44" s="351" t="s">
        <v>152</v>
      </c>
      <c r="BY44" s="351" t="s">
        <v>153</v>
      </c>
      <c r="BZ44" s="352"/>
      <c r="CA44" s="156"/>
      <c r="CB44" s="155"/>
      <c r="CC44" s="155"/>
      <c r="CD44" s="155"/>
      <c r="CE44" s="351" t="s">
        <v>155</v>
      </c>
      <c r="CF44" s="351" t="s">
        <v>156</v>
      </c>
      <c r="CG44" s="155"/>
      <c r="CH44" s="155"/>
      <c r="CI44" s="155"/>
      <c r="CJ44" s="351" t="s">
        <v>158</v>
      </c>
      <c r="CK44" s="155"/>
      <c r="CL44" s="155"/>
      <c r="CM44" s="155"/>
      <c r="CN44" s="155"/>
      <c r="CO44" s="351" t="s">
        <v>159</v>
      </c>
      <c r="CP44" s="155"/>
      <c r="CQ44" s="155"/>
      <c r="CR44" s="155"/>
      <c r="CS44" s="351" t="s">
        <v>146</v>
      </c>
      <c r="CT44" s="155"/>
      <c r="CU44" s="134"/>
      <c r="CV44" s="134"/>
      <c r="CW44" s="134"/>
    </row>
    <row r="45" spans="1:101" ht="18.75" customHeight="1" thickBot="1" x14ac:dyDescent="0.3">
      <c r="A45" s="60"/>
      <c r="B45" s="60"/>
      <c r="C45" s="75" t="str">
        <f>Spielplan!$C$45</f>
        <v>Uruguay</v>
      </c>
      <c r="D45" s="76"/>
      <c r="E45" s="104"/>
      <c r="F45" s="93"/>
      <c r="G45" s="104"/>
      <c r="H45" s="75" t="str">
        <f>Spielplan!$H$45</f>
        <v>Costa Rica</v>
      </c>
      <c r="I45" s="76"/>
      <c r="J45" s="60"/>
      <c r="K45" s="60" t="s">
        <v>85</v>
      </c>
      <c r="L45" s="60">
        <f t="shared" ref="L45:L50" si="12">IF(E45-G45&gt;0,1,IF(G45=E45,0,-1))</f>
        <v>0</v>
      </c>
      <c r="M45" s="60">
        <f>IF($E45="",0,IF($E45&gt;$G45,3,IF($E45=G45,1,0)))</f>
        <v>0</v>
      </c>
      <c r="N45" s="60">
        <f>IF($G45="",0,IF($E45&gt;$G45,0,IF($E45=G45,1,3)))</f>
        <v>0</v>
      </c>
      <c r="O45" s="60"/>
      <c r="P45" s="60"/>
      <c r="Q45" s="60">
        <f>E45</f>
        <v>0</v>
      </c>
      <c r="R45" s="60">
        <f>G45</f>
        <v>0</v>
      </c>
      <c r="S45" s="60"/>
      <c r="T45" s="60"/>
      <c r="U45" s="60">
        <f>G45</f>
        <v>0</v>
      </c>
      <c r="V45" s="60">
        <f>E45</f>
        <v>0</v>
      </c>
      <c r="W45" s="60"/>
      <c r="X45" s="60"/>
      <c r="Y45" s="60"/>
      <c r="Z45" s="60">
        <f>M51</f>
        <v>0</v>
      </c>
      <c r="AA45" s="60">
        <f>Q51</f>
        <v>0</v>
      </c>
      <c r="AB45" s="60">
        <f>U51</f>
        <v>0</v>
      </c>
      <c r="AC45" s="60">
        <f>AA45-AB45</f>
        <v>0</v>
      </c>
      <c r="AD45" s="60">
        <f>IF(Z45&gt;Z46,-1,0)</f>
        <v>0</v>
      </c>
      <c r="AE45" s="60">
        <f>IF(Z45&gt;Z47,-1,0)</f>
        <v>0</v>
      </c>
      <c r="AF45" s="60">
        <f>IF(Z45&gt;Z48,-1,0)</f>
        <v>0</v>
      </c>
      <c r="AG45" s="60">
        <f>10000-(AJ45*1000+AM45*100+AK45*10)</f>
        <v>10000</v>
      </c>
      <c r="AH45" s="90">
        <f>RANK(AG45,AG45:AG48,1)</f>
        <v>1</v>
      </c>
      <c r="AI45" s="60" t="str">
        <f>C45</f>
        <v>Uruguay</v>
      </c>
      <c r="AJ45" s="60">
        <f t="shared" ref="AJ45:AL48" si="13">Z45</f>
        <v>0</v>
      </c>
      <c r="AK45" s="60">
        <f t="shared" si="13"/>
        <v>0</v>
      </c>
      <c r="AL45" s="60">
        <f t="shared" si="13"/>
        <v>0</v>
      </c>
      <c r="AM45" s="60">
        <f>AK45-AL45</f>
        <v>0</v>
      </c>
      <c r="AN45" s="187"/>
      <c r="AO45" s="187">
        <f>IF(AG46=AG45,IF(G45&gt;E45,AG46-0.1,AG46),AG46)</f>
        <v>10000</v>
      </c>
      <c r="AP45" s="187">
        <f>IF(AG47=AG45,IF(G47&gt;E47,AG47-0.1,AG47),AG47)</f>
        <v>10000</v>
      </c>
      <c r="AQ45" s="187">
        <f>IF(AG48=AG45,IF(G49&gt;E49,AG48-0.1,AG48),AG48)</f>
        <v>10000</v>
      </c>
      <c r="AR45" s="187">
        <f>AN49</f>
        <v>30000</v>
      </c>
      <c r="AS45" s="90">
        <f>RANK(AR45,AR45:AR48,1)</f>
        <v>1</v>
      </c>
      <c r="AT45" s="60" t="str">
        <f t="shared" ref="AT45:AW48" si="14">AI45</f>
        <v>Uruguay</v>
      </c>
      <c r="AU45" s="60">
        <f t="shared" si="14"/>
        <v>0</v>
      </c>
      <c r="AV45" s="60">
        <f t="shared" si="14"/>
        <v>0</v>
      </c>
      <c r="AW45" s="60">
        <f t="shared" si="14"/>
        <v>0</v>
      </c>
      <c r="AX45" s="60"/>
      <c r="AY45" s="60"/>
      <c r="AZ45" s="60"/>
      <c r="BA45" s="77">
        <v>1</v>
      </c>
      <c r="BB45" s="75" t="str">
        <f>VLOOKUP(1,AS45:AT48,2,FALSE)</f>
        <v>Uruguay</v>
      </c>
      <c r="BC45" s="76"/>
      <c r="BD45" s="78">
        <f>VLOOKUP(1,AS45:AW48,3,FALSE)</f>
        <v>0</v>
      </c>
      <c r="BE45" s="79">
        <f>VLOOKUP(1,AS45:AW48,4,FALSE)</f>
        <v>0</v>
      </c>
      <c r="BF45" s="93" t="s">
        <v>12</v>
      </c>
      <c r="BG45" s="79">
        <f>VLOOKUP(1,AS45:AW48,5,FALSE)</f>
        <v>0</v>
      </c>
      <c r="BH45" s="80" t="s">
        <v>24</v>
      </c>
      <c r="BI45" s="85"/>
      <c r="BJ45" s="85">
        <f>IF(E45&gt;G45,IF(Spielplan!E45&gt;Spielplan!G45,Punktemodus!$B$3,0),0)</f>
        <v>0</v>
      </c>
      <c r="BK45" s="85">
        <f>IF(E45=G45,IF(Spielplan!E45=Spielplan!G45,Punktemodus!$B$3,0),0)</f>
        <v>10</v>
      </c>
      <c r="BL45" s="85">
        <f>IF(E45&lt;G45,IF(Spielplan!E45&lt;Spielplan!G45,Punktemodus!$B$3,0),0)</f>
        <v>0</v>
      </c>
      <c r="BM45" s="85">
        <f>IF(E45=Spielplan!E45,IF(G45=Spielplan!G45,Punktemodus!$B$5,0),0)</f>
        <v>3</v>
      </c>
      <c r="BN45" s="85">
        <f>IF(E45=Spielplan!E45,Punktemodus!$B$7,0)</f>
        <v>1</v>
      </c>
      <c r="BO45" s="85">
        <f>IF(G45=Spielplan!G45,Punktemodus!$B$7,0)</f>
        <v>1</v>
      </c>
      <c r="BP45" s="137">
        <f>IF(Spielplan!E45="",0,SUM(BJ45:BO45))</f>
        <v>0</v>
      </c>
      <c r="BQ45" s="85"/>
      <c r="BR45" s="141"/>
      <c r="BS45" s="363"/>
      <c r="BT45" s="364"/>
      <c r="BU45" s="365"/>
      <c r="BV45" s="366"/>
      <c r="BW45" s="156"/>
      <c r="BX45" s="351"/>
      <c r="BY45" s="351"/>
      <c r="BZ45" s="352"/>
      <c r="CA45" s="156"/>
      <c r="CB45" s="155"/>
      <c r="CC45" s="155"/>
      <c r="CD45" s="155"/>
      <c r="CE45" s="351"/>
      <c r="CF45" s="351"/>
      <c r="CG45" s="155"/>
      <c r="CH45" s="155"/>
      <c r="CI45" s="155"/>
      <c r="CJ45" s="351"/>
      <c r="CK45" s="155"/>
      <c r="CL45" s="155"/>
      <c r="CM45" s="155"/>
      <c r="CN45" s="155"/>
      <c r="CO45" s="351"/>
      <c r="CP45" s="155"/>
      <c r="CQ45" s="155"/>
      <c r="CR45" s="155"/>
      <c r="CS45" s="351"/>
      <c r="CT45" s="155"/>
      <c r="CU45" s="134"/>
      <c r="CV45" s="134"/>
      <c r="CW45" s="134"/>
    </row>
    <row r="46" spans="1:101" ht="18.75" customHeight="1" thickBot="1" x14ac:dyDescent="0.3">
      <c r="A46" s="60"/>
      <c r="B46" s="60"/>
      <c r="C46" s="48" t="str">
        <f>Spielplan!$C$46</f>
        <v>England</v>
      </c>
      <c r="D46" s="49"/>
      <c r="E46" s="104"/>
      <c r="F46" s="93"/>
      <c r="G46" s="104"/>
      <c r="H46" s="48" t="str">
        <f>Spielplan!$H$46</f>
        <v>Italien</v>
      </c>
      <c r="I46" s="49"/>
      <c r="J46" s="60"/>
      <c r="K46" s="60" t="s">
        <v>86</v>
      </c>
      <c r="L46" s="60">
        <f t="shared" si="12"/>
        <v>0</v>
      </c>
      <c r="M46" s="60"/>
      <c r="N46" s="60"/>
      <c r="O46" s="60">
        <f>IF($E46="",0,IF($E46&gt;$G46,3,IF($E46=$G46,1,0)))</f>
        <v>0</v>
      </c>
      <c r="P46" s="60">
        <f>IF($G46="",0,IF($E46&gt;$G46,0,IF($E46=$G46,1,3)))</f>
        <v>0</v>
      </c>
      <c r="Q46" s="60"/>
      <c r="R46" s="60"/>
      <c r="S46" s="60">
        <f>E46</f>
        <v>0</v>
      </c>
      <c r="T46" s="60">
        <f>G46</f>
        <v>0</v>
      </c>
      <c r="U46" s="60"/>
      <c r="V46" s="60"/>
      <c r="W46" s="60">
        <f>G46</f>
        <v>0</v>
      </c>
      <c r="X46" s="60">
        <f>E46</f>
        <v>0</v>
      </c>
      <c r="Y46" s="60"/>
      <c r="Z46" s="60">
        <f>N51</f>
        <v>0</v>
      </c>
      <c r="AA46" s="60">
        <f>R51</f>
        <v>0</v>
      </c>
      <c r="AB46" s="60">
        <f>V51</f>
        <v>0</v>
      </c>
      <c r="AC46" s="60">
        <f>AA46-AB46</f>
        <v>0</v>
      </c>
      <c r="AD46" s="60">
        <f>IF(Z46&gt;Z45,-1,0)</f>
        <v>0</v>
      </c>
      <c r="AE46" s="60">
        <f>IF(Z46&gt;Z47,-1,0)</f>
        <v>0</v>
      </c>
      <c r="AF46" s="60">
        <f>IF(Z46&gt;Z48,-1,0)</f>
        <v>0</v>
      </c>
      <c r="AG46" s="60">
        <f>10000-(AJ46*1000+AM46*100+AK46*10)</f>
        <v>10000</v>
      </c>
      <c r="AH46" s="90">
        <f>RANK(AG46,AG45:AG48,1)</f>
        <v>1</v>
      </c>
      <c r="AI46" s="60" t="str">
        <f>H45</f>
        <v>Costa Rica</v>
      </c>
      <c r="AJ46" s="60">
        <f t="shared" si="13"/>
        <v>0</v>
      </c>
      <c r="AK46" s="60">
        <f t="shared" si="13"/>
        <v>0</v>
      </c>
      <c r="AL46" s="60">
        <f t="shared" si="13"/>
        <v>0</v>
      </c>
      <c r="AM46" s="60">
        <f>AK46-AL46</f>
        <v>0</v>
      </c>
      <c r="AN46" s="187">
        <f>IF(AG45=AG46,IF(E45&gt;G45,AG45-0.1,AG45),AG45)</f>
        <v>10000</v>
      </c>
      <c r="AO46" s="187"/>
      <c r="AP46" s="187">
        <f>IF(AG47=AG46,IF(G50&gt;E50,AG47-0.1,AG47),AG47)</f>
        <v>10000</v>
      </c>
      <c r="AQ46" s="187">
        <f>IF(AG48=AG46,IF(G48&gt;E48,AG48-0.1,AG48),AG48)</f>
        <v>10000</v>
      </c>
      <c r="AR46" s="187">
        <f>AO49</f>
        <v>30000</v>
      </c>
      <c r="AS46" s="90">
        <f>RANK(AR46,AR45:AR48,1)</f>
        <v>1</v>
      </c>
      <c r="AT46" s="60" t="str">
        <f t="shared" si="14"/>
        <v>Costa Rica</v>
      </c>
      <c r="AU46" s="60">
        <f t="shared" si="14"/>
        <v>0</v>
      </c>
      <c r="AV46" s="60">
        <f t="shared" si="14"/>
        <v>0</v>
      </c>
      <c r="AW46" s="60">
        <f t="shared" si="14"/>
        <v>0</v>
      </c>
      <c r="AX46" s="60"/>
      <c r="AY46" s="60"/>
      <c r="AZ46" s="60"/>
      <c r="BA46" s="50">
        <v>2</v>
      </c>
      <c r="BB46" s="48" t="e">
        <f>VLOOKUP(2,AS45:AT48,2,FALSE)</f>
        <v>#N/A</v>
      </c>
      <c r="BC46" s="49"/>
      <c r="BD46" s="51" t="e">
        <f>VLOOKUP(2,AS45:AW48,3,FALSE)</f>
        <v>#N/A</v>
      </c>
      <c r="BE46" s="52" t="e">
        <f>VLOOKUP(2,AS45:AW48,4,FALSE)</f>
        <v>#N/A</v>
      </c>
      <c r="BF46" s="93" t="s">
        <v>12</v>
      </c>
      <c r="BG46" s="52" t="e">
        <f>VLOOKUP(2,AS45:AW48,5,FALSE)</f>
        <v>#N/A</v>
      </c>
      <c r="BH46" s="81" t="s">
        <v>25</v>
      </c>
      <c r="BI46" s="85"/>
      <c r="BJ46" s="85">
        <f>IF(E46&gt;G46,IF(Spielplan!E46&gt;Spielplan!G46,Punktemodus!$B$3,0),0)</f>
        <v>0</v>
      </c>
      <c r="BK46" s="85">
        <f>IF(E46=G46,IF(Spielplan!E46=Spielplan!G46,Punktemodus!$B$3,0),0)</f>
        <v>10</v>
      </c>
      <c r="BL46" s="85">
        <f>IF(E46&lt;G46,IF(Spielplan!E46&lt;Spielplan!G46,Punktemodus!$B$3,0),0)</f>
        <v>0</v>
      </c>
      <c r="BM46" s="85">
        <f>IF(E46=Spielplan!E46,IF(G46=Spielplan!G46,Punktemodus!$B$5,0),0)</f>
        <v>3</v>
      </c>
      <c r="BN46" s="85">
        <f>IF(E46=Spielplan!E46,Punktemodus!$B$7,0)</f>
        <v>1</v>
      </c>
      <c r="BO46" s="85">
        <f>IF(G46=Spielplan!G46,Punktemodus!$B$7,0)</f>
        <v>1</v>
      </c>
      <c r="BP46" s="137">
        <f>IF(Spielplan!E46="",0,SUM(BJ46:BO46))</f>
        <v>0</v>
      </c>
      <c r="BQ46" s="85"/>
      <c r="BR46" s="141"/>
      <c r="BS46" s="142"/>
      <c r="BT46" s="155"/>
      <c r="BU46" s="154" t="s">
        <v>120</v>
      </c>
      <c r="BV46" s="155"/>
      <c r="BW46" s="155"/>
      <c r="BX46" s="351"/>
      <c r="BY46" s="351"/>
      <c r="BZ46" s="352"/>
      <c r="CA46" s="155"/>
      <c r="CB46" s="155"/>
      <c r="CC46" s="155"/>
      <c r="CD46" s="155"/>
      <c r="CE46" s="351"/>
      <c r="CF46" s="351"/>
      <c r="CG46" s="155"/>
      <c r="CH46" s="155"/>
      <c r="CI46" s="155"/>
      <c r="CJ46" s="351"/>
      <c r="CK46" s="155"/>
      <c r="CL46" s="155"/>
      <c r="CM46" s="155"/>
      <c r="CN46" s="155"/>
      <c r="CO46" s="351"/>
      <c r="CP46" s="155"/>
      <c r="CQ46" s="155"/>
      <c r="CR46" s="155"/>
      <c r="CS46" s="351"/>
      <c r="CT46" s="155"/>
      <c r="CU46" s="134"/>
      <c r="CV46" s="134"/>
      <c r="CW46" s="134"/>
    </row>
    <row r="47" spans="1:101" ht="18.75" customHeight="1" thickBot="1" x14ac:dyDescent="0.3">
      <c r="A47" s="60"/>
      <c r="B47" s="60"/>
      <c r="C47" s="75" t="str">
        <f>C45</f>
        <v>Uruguay</v>
      </c>
      <c r="D47" s="76"/>
      <c r="E47" s="104"/>
      <c r="F47" s="93"/>
      <c r="G47" s="104"/>
      <c r="H47" s="75" t="str">
        <f>C46</f>
        <v>England</v>
      </c>
      <c r="I47" s="76"/>
      <c r="J47" s="60"/>
      <c r="K47" s="60" t="s">
        <v>87</v>
      </c>
      <c r="L47" s="60">
        <f t="shared" si="12"/>
        <v>0</v>
      </c>
      <c r="M47" s="60">
        <f>IF($E47="",0,IF($E47&gt;$G47,3,IF($E47=G47,1,0)))</f>
        <v>0</v>
      </c>
      <c r="N47" s="60"/>
      <c r="O47" s="60">
        <f>IF($G47="",0,IF($E47&gt;$G47,0,IF($E47=$G47,1,3)))</f>
        <v>0</v>
      </c>
      <c r="P47" s="60"/>
      <c r="Q47" s="60">
        <f>E47</f>
        <v>0</v>
      </c>
      <c r="R47" s="60"/>
      <c r="S47" s="60">
        <f>G47</f>
        <v>0</v>
      </c>
      <c r="T47" s="60"/>
      <c r="U47" s="60">
        <f>G47</f>
        <v>0</v>
      </c>
      <c r="V47" s="60"/>
      <c r="W47" s="60">
        <f>E47</f>
        <v>0</v>
      </c>
      <c r="X47" s="60"/>
      <c r="Y47" s="60"/>
      <c r="Z47" s="60">
        <f>O51</f>
        <v>0</v>
      </c>
      <c r="AA47" s="60">
        <f>S51</f>
        <v>0</v>
      </c>
      <c r="AB47" s="60">
        <f>W51</f>
        <v>0</v>
      </c>
      <c r="AC47" s="60">
        <f>AA47-AB47</f>
        <v>0</v>
      </c>
      <c r="AD47" s="60">
        <f>IF(Z47&gt;Z45,-1,0)</f>
        <v>0</v>
      </c>
      <c r="AE47" s="60">
        <f>IF(Z47&gt;Z46,-1,0)</f>
        <v>0</v>
      </c>
      <c r="AF47" s="60">
        <f>IF(Z47&gt;Z48,-1,0)</f>
        <v>0</v>
      </c>
      <c r="AG47" s="60">
        <f>10000-(AJ47*1000+AM47*100+AK47*10)</f>
        <v>10000</v>
      </c>
      <c r="AH47" s="90">
        <f>RANK(AG47,AG45:AG48,1)</f>
        <v>1</v>
      </c>
      <c r="AI47" s="60" t="str">
        <f>C46</f>
        <v>England</v>
      </c>
      <c r="AJ47" s="60">
        <f t="shared" si="13"/>
        <v>0</v>
      </c>
      <c r="AK47" s="60">
        <f t="shared" si="13"/>
        <v>0</v>
      </c>
      <c r="AL47" s="60">
        <f t="shared" si="13"/>
        <v>0</v>
      </c>
      <c r="AM47" s="60">
        <f>AK47-AL47</f>
        <v>0</v>
      </c>
      <c r="AN47" s="187">
        <f>IF(AG45=AG47,IF(E47&gt;G47,AG45-0.1,AG45),AG45)</f>
        <v>10000</v>
      </c>
      <c r="AO47" s="187">
        <f>IF(AG46=AG47,IF(E50&gt;G50,AG46-0.1,AG46),AG46)</f>
        <v>10000</v>
      </c>
      <c r="AP47" s="187"/>
      <c r="AQ47" s="187">
        <f>IF(AG48=AG47,IF(G46&gt;E46,AG48-0.1,AG48),AG48)</f>
        <v>10000</v>
      </c>
      <c r="AR47" s="187">
        <f>AP49</f>
        <v>30000</v>
      </c>
      <c r="AS47" s="90">
        <f>RANK(AR47,AR45:AR48,1)</f>
        <v>1</v>
      </c>
      <c r="AT47" s="60" t="str">
        <f t="shared" si="14"/>
        <v>England</v>
      </c>
      <c r="AU47" s="60">
        <f t="shared" si="14"/>
        <v>0</v>
      </c>
      <c r="AV47" s="60">
        <f t="shared" si="14"/>
        <v>0</v>
      </c>
      <c r="AW47" s="60">
        <f t="shared" si="14"/>
        <v>0</v>
      </c>
      <c r="AX47" s="60"/>
      <c r="AY47" s="60"/>
      <c r="AZ47" s="60"/>
      <c r="BA47" s="113">
        <v>3</v>
      </c>
      <c r="BB47" s="114" t="e">
        <f>VLOOKUP(3,AS45:AT48,2,FALSE)</f>
        <v>#N/A</v>
      </c>
      <c r="BC47" s="115"/>
      <c r="BD47" s="116" t="e">
        <f>VLOOKUP(3,AS45:AW48,3,FALSE)</f>
        <v>#N/A</v>
      </c>
      <c r="BE47" s="116" t="e">
        <f>VLOOKUP(3,AS45:AW48,4,FALSE)</f>
        <v>#N/A</v>
      </c>
      <c r="BF47" s="93" t="s">
        <v>12</v>
      </c>
      <c r="BG47" s="116" t="e">
        <f>VLOOKUP(3,AS45:AW48,5,FALSE)</f>
        <v>#N/A</v>
      </c>
      <c r="BH47" s="60"/>
      <c r="BI47" s="60"/>
      <c r="BJ47" s="85">
        <f>IF(E47&gt;G47,IF(Spielplan!E47&gt;Spielplan!G47,Punktemodus!$B$3,0),0)</f>
        <v>0</v>
      </c>
      <c r="BK47" s="85">
        <f>IF(E47=G47,IF(Spielplan!E47=Spielplan!G47,Punktemodus!$B$3,0),0)</f>
        <v>10</v>
      </c>
      <c r="BL47" s="85">
        <f>IF(E47&lt;G47,IF(Spielplan!E47&lt;Spielplan!G47,Punktemodus!$B$3,0),0)</f>
        <v>0</v>
      </c>
      <c r="BM47" s="85">
        <f>IF(E47=Spielplan!E47,IF(G47=Spielplan!G47,Punktemodus!$B$5,0),0)</f>
        <v>3</v>
      </c>
      <c r="BN47" s="85">
        <f>IF(E47=Spielplan!E47,Punktemodus!$B$7,0)</f>
        <v>1</v>
      </c>
      <c r="BO47" s="85">
        <f>IF(G47=Spielplan!G47,Punktemodus!$B$7,0)</f>
        <v>1</v>
      </c>
      <c r="BP47" s="137">
        <f>IF(Spielplan!E47="",0,SUM(BJ47:BO47))</f>
        <v>0</v>
      </c>
      <c r="BQ47" s="85"/>
      <c r="BR47" s="141"/>
      <c r="BS47" s="134"/>
      <c r="BT47" s="134"/>
      <c r="BU47" s="134"/>
      <c r="BV47" s="134"/>
      <c r="BW47" s="155"/>
      <c r="BX47" s="351"/>
      <c r="BY47" s="351"/>
      <c r="BZ47" s="352"/>
      <c r="CA47" s="155"/>
      <c r="CB47" s="155"/>
      <c r="CC47" s="155"/>
      <c r="CD47" s="155"/>
      <c r="CE47" s="351"/>
      <c r="CF47" s="351"/>
      <c r="CG47" s="155"/>
      <c r="CH47" s="155"/>
      <c r="CI47" s="155"/>
      <c r="CJ47" s="351"/>
      <c r="CK47" s="155"/>
      <c r="CL47" s="155"/>
      <c r="CM47" s="155"/>
      <c r="CN47" s="155"/>
      <c r="CO47" s="351"/>
      <c r="CP47" s="155"/>
      <c r="CQ47" s="155"/>
      <c r="CR47" s="155"/>
      <c r="CS47" s="351"/>
      <c r="CT47" s="155"/>
      <c r="CU47" s="134"/>
      <c r="CV47" s="134"/>
      <c r="CW47" s="134"/>
    </row>
    <row r="48" spans="1:101" ht="18.75" customHeight="1" thickBot="1" x14ac:dyDescent="0.3">
      <c r="A48" s="60"/>
      <c r="B48" s="60"/>
      <c r="C48" s="48" t="str">
        <f>H45</f>
        <v>Costa Rica</v>
      </c>
      <c r="D48" s="49"/>
      <c r="E48" s="104"/>
      <c r="F48" s="93"/>
      <c r="G48" s="104"/>
      <c r="H48" s="48" t="str">
        <f>H46</f>
        <v>Italien</v>
      </c>
      <c r="I48" s="49"/>
      <c r="J48" s="60"/>
      <c r="K48" s="60" t="s">
        <v>88</v>
      </c>
      <c r="L48" s="60">
        <f t="shared" si="12"/>
        <v>0</v>
      </c>
      <c r="M48" s="60"/>
      <c r="N48" s="60">
        <f>IF($E48="",0,IF($E48&gt;$G48,3,IF($E48=$G48,1,0)))</f>
        <v>0</v>
      </c>
      <c r="O48" s="60"/>
      <c r="P48" s="60">
        <f>IF($G48="",0,IF($E48&gt;$G48,0,IF($E48=$G48,1,3)))</f>
        <v>0</v>
      </c>
      <c r="Q48" s="60"/>
      <c r="R48" s="60">
        <f>E48</f>
        <v>0</v>
      </c>
      <c r="S48" s="60"/>
      <c r="T48" s="60">
        <f>G48</f>
        <v>0</v>
      </c>
      <c r="U48" s="60"/>
      <c r="V48" s="60">
        <f>G48</f>
        <v>0</v>
      </c>
      <c r="W48" s="60"/>
      <c r="X48" s="60">
        <f>E48</f>
        <v>0</v>
      </c>
      <c r="Y48" s="60"/>
      <c r="Z48" s="60">
        <f>P51</f>
        <v>0</v>
      </c>
      <c r="AA48" s="60">
        <f>T51</f>
        <v>0</v>
      </c>
      <c r="AB48" s="60">
        <f>X51</f>
        <v>0</v>
      </c>
      <c r="AC48" s="60">
        <f>AA48-AB48</f>
        <v>0</v>
      </c>
      <c r="AD48" s="60">
        <f>IF(Z48&gt;Z45,-1,0)</f>
        <v>0</v>
      </c>
      <c r="AE48" s="60">
        <f>IF(Z48&gt;Z46,-1,0)</f>
        <v>0</v>
      </c>
      <c r="AF48" s="60">
        <f>IF(Z48&gt;Z47,-1,0)</f>
        <v>0</v>
      </c>
      <c r="AG48" s="60">
        <f>10000-(AJ48*1000+AM48*100+AK48*10)</f>
        <v>10000</v>
      </c>
      <c r="AH48" s="90">
        <f>RANK(AG48,AG45:AG48,1)</f>
        <v>1</v>
      </c>
      <c r="AI48" s="60" t="str">
        <f>H46</f>
        <v>Italien</v>
      </c>
      <c r="AJ48" s="60">
        <f t="shared" si="13"/>
        <v>0</v>
      </c>
      <c r="AK48" s="60">
        <f t="shared" si="13"/>
        <v>0</v>
      </c>
      <c r="AL48" s="60">
        <f t="shared" si="13"/>
        <v>0</v>
      </c>
      <c r="AM48" s="60">
        <f>AK48-AL48</f>
        <v>0</v>
      </c>
      <c r="AN48" s="187">
        <f>IF(AG45=AG48,IF(E49&gt;G49,AG45-0.1,AG45),AG45)</f>
        <v>10000</v>
      </c>
      <c r="AO48" s="187">
        <f>IF(AG46=AG48,IF(E48&gt;G48,AG46-0.1,AG46),AG46)</f>
        <v>10000</v>
      </c>
      <c r="AP48" s="187">
        <f>IF(AG47=AG48,IF(E46&gt;G46,AG47-0.1,AG47),AG47)</f>
        <v>10000</v>
      </c>
      <c r="AQ48" s="187"/>
      <c r="AR48" s="187">
        <f>AQ49</f>
        <v>30000</v>
      </c>
      <c r="AS48" s="90">
        <f>RANK(AR48,AR45:AR48,1)</f>
        <v>1</v>
      </c>
      <c r="AT48" s="60" t="str">
        <f t="shared" si="14"/>
        <v>Italien</v>
      </c>
      <c r="AU48" s="60">
        <f t="shared" si="14"/>
        <v>0</v>
      </c>
      <c r="AV48" s="60">
        <f t="shared" si="14"/>
        <v>0</v>
      </c>
      <c r="AW48" s="60">
        <f t="shared" si="14"/>
        <v>0</v>
      </c>
      <c r="AX48" s="60"/>
      <c r="AY48" s="60"/>
      <c r="AZ48" s="60"/>
      <c r="BA48" s="113">
        <v>4</v>
      </c>
      <c r="BB48" s="114" t="e">
        <f>VLOOKUP(4,AS45:AT48,2,FALSE)</f>
        <v>#N/A</v>
      </c>
      <c r="BC48" s="115"/>
      <c r="BD48" s="116" t="e">
        <f>VLOOKUP(4,AS45:AW48,3,FALSE)</f>
        <v>#N/A</v>
      </c>
      <c r="BE48" s="116" t="e">
        <f>VLOOKUP(4,AS45:AW48,4,FALSE)</f>
        <v>#N/A</v>
      </c>
      <c r="BF48" s="93" t="s">
        <v>12</v>
      </c>
      <c r="BG48" s="116" t="e">
        <f>VLOOKUP(4,AS45:AW48,5,FALSE)</f>
        <v>#N/A</v>
      </c>
      <c r="BH48" s="60"/>
      <c r="BI48" s="60"/>
      <c r="BJ48" s="85">
        <f>IF(E48&gt;G48,IF(Spielplan!E48&gt;Spielplan!G48,Punktemodus!$B$3,0),0)</f>
        <v>0</v>
      </c>
      <c r="BK48" s="85">
        <f>IF(E48=G48,IF(Spielplan!E48=Spielplan!G48,Punktemodus!$B$3,0),0)</f>
        <v>10</v>
      </c>
      <c r="BL48" s="85">
        <f>IF(E48&lt;G48,IF(Spielplan!E48&lt;Spielplan!G48,Punktemodus!$B$3,0),0)</f>
        <v>0</v>
      </c>
      <c r="BM48" s="85">
        <f>IF(E48=Spielplan!E48,IF(G48=Spielplan!G48,Punktemodus!$B$5,0),0)</f>
        <v>3</v>
      </c>
      <c r="BN48" s="85">
        <f>IF(E48=Spielplan!E48,Punktemodus!$B$7,0)</f>
        <v>1</v>
      </c>
      <c r="BO48" s="85">
        <f>IF(G48=Spielplan!G48,Punktemodus!$B$7,0)</f>
        <v>1</v>
      </c>
      <c r="BP48" s="137">
        <f>IF(Spielplan!E48="",0,SUM(BJ48:BO48))</f>
        <v>0</v>
      </c>
      <c r="BQ48" s="85"/>
      <c r="BR48" s="141"/>
      <c r="BS48" s="143" t="s">
        <v>18</v>
      </c>
      <c r="BT48" s="144" t="str">
        <f>Spielplan!$BL$12</f>
        <v/>
      </c>
      <c r="BU48" s="145"/>
      <c r="BV48" s="146">
        <f>Spielplan!$BN$12</f>
        <v>0</v>
      </c>
      <c r="BW48" s="157"/>
      <c r="BX48" s="158">
        <f>IF(BT12=BT48,Punktemodus!$B$11,0)</f>
        <v>10</v>
      </c>
      <c r="BY48" s="158">
        <f>IF(BT48=BT29,Punktemodus!B13,0)</f>
        <v>5</v>
      </c>
      <c r="BZ48" s="142"/>
      <c r="CA48" s="155"/>
      <c r="CB48" s="154" t="s">
        <v>27</v>
      </c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34"/>
      <c r="CV48" s="134"/>
      <c r="CW48" s="134"/>
    </row>
    <row r="49" spans="1:101" ht="18.75" customHeight="1" thickBot="1" x14ac:dyDescent="0.3">
      <c r="A49" s="60"/>
      <c r="B49" s="60"/>
      <c r="C49" s="75" t="str">
        <f>C45</f>
        <v>Uruguay</v>
      </c>
      <c r="D49" s="76"/>
      <c r="E49" s="104"/>
      <c r="F49" s="93"/>
      <c r="G49" s="104"/>
      <c r="H49" s="75" t="str">
        <f>H46</f>
        <v>Italien</v>
      </c>
      <c r="I49" s="76"/>
      <c r="J49" s="60"/>
      <c r="K49" s="60" t="s">
        <v>89</v>
      </c>
      <c r="L49" s="60">
        <f t="shared" si="12"/>
        <v>0</v>
      </c>
      <c r="M49" s="60">
        <f>IF($E49="",0,IF($E49&gt;$G49,3,IF($E49=G49,1,0)))</f>
        <v>0</v>
      </c>
      <c r="N49" s="60"/>
      <c r="O49" s="60"/>
      <c r="P49" s="60">
        <f>IF($G49="",0,IF($E49&gt;$G49,0,IF($E49=$G49,1,3)))</f>
        <v>0</v>
      </c>
      <c r="Q49" s="60">
        <f>E49</f>
        <v>0</v>
      </c>
      <c r="R49" s="60"/>
      <c r="S49" s="60"/>
      <c r="T49" s="60">
        <f>G49</f>
        <v>0</v>
      </c>
      <c r="U49" s="60">
        <f>G49</f>
        <v>0</v>
      </c>
      <c r="V49" s="60"/>
      <c r="W49" s="60"/>
      <c r="X49" s="60">
        <f>E49</f>
        <v>0</v>
      </c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187">
        <f>SUM(AN45:AN48)</f>
        <v>30000</v>
      </c>
      <c r="AO49" s="187">
        <f>SUM(AO45:AO48)</f>
        <v>30000</v>
      </c>
      <c r="AP49" s="187">
        <f>SUM(AP45:AP48)</f>
        <v>30000</v>
      </c>
      <c r="AQ49" s="187">
        <f>SUM(AQ45:AQ48)</f>
        <v>30000</v>
      </c>
      <c r="AR49" s="187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85">
        <f>IF(E49&gt;G49,IF(Spielplan!E49&gt;Spielplan!G49,Punktemodus!$B$3,0),0)</f>
        <v>0</v>
      </c>
      <c r="BK49" s="85">
        <f>IF(E49=G49,IF(Spielplan!E49=Spielplan!G49,Punktemodus!$B$3,0),0)</f>
        <v>10</v>
      </c>
      <c r="BL49" s="85">
        <f>IF(E49&lt;G49,IF(Spielplan!E49&lt;Spielplan!G49,Punktemodus!$B$3,0),0)</f>
        <v>0</v>
      </c>
      <c r="BM49" s="85">
        <f>IF(E49=Spielplan!E49,IF(G49=Spielplan!G49,Punktemodus!$B$5,0),0)</f>
        <v>3</v>
      </c>
      <c r="BN49" s="85">
        <f>IF(E49=Spielplan!E49,Punktemodus!$B$7,0)</f>
        <v>1</v>
      </c>
      <c r="BO49" s="85">
        <f>IF(G49=Spielplan!G49,Punktemodus!$B$7,0)</f>
        <v>1</v>
      </c>
      <c r="BP49" s="137">
        <f>IF(Spielplan!E49="",0,SUM(BJ49:BO49))</f>
        <v>0</v>
      </c>
      <c r="BQ49" s="60"/>
      <c r="BR49" s="141"/>
      <c r="BS49" s="149" t="s">
        <v>21</v>
      </c>
      <c r="BT49" s="144" t="str">
        <f>Spielplan!$BL$13</f>
        <v/>
      </c>
      <c r="BU49" s="145"/>
      <c r="BV49" s="146">
        <f>Spielplan!$BN$13</f>
        <v>0</v>
      </c>
      <c r="BW49" s="155"/>
      <c r="BX49" s="158">
        <f>IF(BT13=BT49,Punktemodus!$B$11,0)</f>
        <v>10</v>
      </c>
      <c r="BY49" s="158">
        <f>IF(BT49=BT28,Punktemodus!B13,0)</f>
        <v>5</v>
      </c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34"/>
      <c r="CV49" s="134"/>
      <c r="CW49" s="134"/>
    </row>
    <row r="50" spans="1:101" ht="18.75" customHeight="1" thickBot="1" x14ac:dyDescent="0.3">
      <c r="A50" s="60"/>
      <c r="B50" s="60"/>
      <c r="C50" s="48" t="str">
        <f>H45</f>
        <v>Costa Rica</v>
      </c>
      <c r="D50" s="49"/>
      <c r="E50" s="104"/>
      <c r="F50" s="93"/>
      <c r="G50" s="104"/>
      <c r="H50" s="48" t="str">
        <f>C46</f>
        <v>England</v>
      </c>
      <c r="I50" s="49"/>
      <c r="J50" s="60"/>
      <c r="K50" s="60" t="s">
        <v>89</v>
      </c>
      <c r="L50" s="60">
        <f t="shared" si="12"/>
        <v>0</v>
      </c>
      <c r="M50" s="60"/>
      <c r="N50" s="60">
        <f>IF($E50="",0,IF($E50&gt;$G50,3,IF($E50=$G50,1,0)))</f>
        <v>0</v>
      </c>
      <c r="O50" s="60">
        <f>IF($G50="",0,IF($E50&gt;$G50,0,IF($E50=$G50,1,3)))</f>
        <v>0</v>
      </c>
      <c r="P50" s="60"/>
      <c r="Q50" s="60"/>
      <c r="R50" s="60">
        <f>E50</f>
        <v>0</v>
      </c>
      <c r="S50" s="60">
        <f>G50</f>
        <v>0</v>
      </c>
      <c r="T50" s="60"/>
      <c r="U50" s="60"/>
      <c r="V50" s="60">
        <f>G50</f>
        <v>0</v>
      </c>
      <c r="W50" s="60">
        <f>E50</f>
        <v>0</v>
      </c>
      <c r="X50" s="60"/>
      <c r="Y50" s="60"/>
      <c r="Z50" s="60" t="s">
        <v>30</v>
      </c>
      <c r="AA50" s="60"/>
      <c r="AB50" s="60"/>
      <c r="AC50" s="60"/>
      <c r="AD50" s="60"/>
      <c r="AE50" s="60"/>
      <c r="AF50" s="60"/>
      <c r="AG50" s="60" t="b">
        <f>OR(AG45=AG46,AG45=AG47,AG45=AG48,AG46=AG47,AG46=AG48,AG47=AG48)</f>
        <v>1</v>
      </c>
      <c r="AH50" s="60"/>
      <c r="AI50" s="60"/>
      <c r="AJ50" s="60"/>
      <c r="AK50" s="60"/>
      <c r="AL50" s="60"/>
      <c r="AM50" s="60"/>
      <c r="AN50" s="60"/>
      <c r="AO50" s="60" t="s">
        <v>34</v>
      </c>
      <c r="AP50" s="60"/>
      <c r="AQ50" s="60"/>
      <c r="AR50" s="60" t="b">
        <f>OR(AR45=AR46,AR45=AR47,AR45=AR48,AR46=AR47,AR46=AR48,AR47=AR48)</f>
        <v>1</v>
      </c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85">
        <f>IF(E50&gt;G50,IF(Spielplan!E50&gt;Spielplan!G50,Punktemodus!$B$3,0),0)</f>
        <v>0</v>
      </c>
      <c r="BK50" s="85">
        <f>IF(E50=G50,IF(Spielplan!E50=Spielplan!G50,Punktemodus!$B$3,0),0)</f>
        <v>10</v>
      </c>
      <c r="BL50" s="85">
        <f>IF(E50&lt;G50,IF(Spielplan!E50&lt;Spielplan!G50,Punktemodus!$B$3,0),0)</f>
        <v>0</v>
      </c>
      <c r="BM50" s="85">
        <f>IF(E50=Spielplan!E50,IF(G50=Spielplan!G50,Punktemodus!$B$5,0),0)</f>
        <v>3</v>
      </c>
      <c r="BN50" s="85">
        <f>IF(E50=Spielplan!E50,Punktemodus!$B$7,0)</f>
        <v>1</v>
      </c>
      <c r="BO50" s="85">
        <f>IF(G50=Spielplan!G50,Punktemodus!$B$7,0)</f>
        <v>1</v>
      </c>
      <c r="BP50" s="137">
        <f>IF(Spielplan!E50="",0,SUM(BJ50:BO50))</f>
        <v>0</v>
      </c>
      <c r="BQ50" s="60"/>
      <c r="BR50" s="141"/>
      <c r="BS50" s="150"/>
      <c r="BT50" s="134"/>
      <c r="BU50" s="134"/>
      <c r="BV50" s="151"/>
      <c r="BW50" s="157"/>
      <c r="BX50" s="158"/>
      <c r="BY50" s="158"/>
      <c r="BZ50" s="155"/>
      <c r="CA50" s="144" t="str">
        <f>Spielplan!$BS$14</f>
        <v/>
      </c>
      <c r="CB50" s="159"/>
      <c r="CC50" s="146">
        <f>Spielplan!$BU$14</f>
        <v>0</v>
      </c>
      <c r="CD50" s="157"/>
      <c r="CE50" s="155">
        <f>IF(CA50=CA14,Punktemodus!B15,0)</f>
        <v>20</v>
      </c>
      <c r="CF50" s="158">
        <f>IF(OR(CA50=$CA$15,CA50=$CA$22,CA50=$CA$23,CA50=$CA$30,CA50=$CA$31,CA50=$CA$38,CA50=$CA$39),Punktemodus!B17,0)</f>
        <v>10</v>
      </c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34"/>
      <c r="CV50" s="134"/>
      <c r="CW50" s="134"/>
    </row>
    <row r="51" spans="1:101" ht="18.75" customHeight="1" thickBot="1" x14ac:dyDescent="0.3">
      <c r="A51" s="60"/>
      <c r="B51" s="60"/>
      <c r="C51" s="136" t="str">
        <f>IF(G50="","",IF(AR50=TRUE,"Achtung: Fehler in Tabelle!",""))</f>
        <v/>
      </c>
      <c r="D51" s="60"/>
      <c r="E51" s="85"/>
      <c r="F51" s="60"/>
      <c r="G51" s="85"/>
      <c r="H51" s="60"/>
      <c r="I51" s="60"/>
      <c r="J51" s="60"/>
      <c r="K51" s="60"/>
      <c r="L51" s="60"/>
      <c r="M51" s="60">
        <f t="shared" ref="M51:X51" si="15">SUM(M45:M50)</f>
        <v>0</v>
      </c>
      <c r="N51" s="60">
        <f t="shared" si="15"/>
        <v>0</v>
      </c>
      <c r="O51" s="60">
        <f t="shared" si="15"/>
        <v>0</v>
      </c>
      <c r="P51" s="60">
        <f t="shared" si="15"/>
        <v>0</v>
      </c>
      <c r="Q51" s="60">
        <f t="shared" si="15"/>
        <v>0</v>
      </c>
      <c r="R51" s="60">
        <f t="shared" si="15"/>
        <v>0</v>
      </c>
      <c r="S51" s="60">
        <f t="shared" si="15"/>
        <v>0</v>
      </c>
      <c r="T51" s="60">
        <f t="shared" si="15"/>
        <v>0</v>
      </c>
      <c r="U51" s="60">
        <f t="shared" si="15"/>
        <v>0</v>
      </c>
      <c r="V51" s="60">
        <f t="shared" si="15"/>
        <v>0</v>
      </c>
      <c r="W51" s="60">
        <f t="shared" si="15"/>
        <v>0</v>
      </c>
      <c r="X51" s="60">
        <f t="shared" si="15"/>
        <v>0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160">
        <f>SUM(BP45:BP50)</f>
        <v>0</v>
      </c>
      <c r="BQ51" s="60"/>
      <c r="BR51" s="141"/>
      <c r="BS51" s="152"/>
      <c r="BT51" s="134"/>
      <c r="BU51" s="134"/>
      <c r="BV51" s="151"/>
      <c r="BW51" s="157"/>
      <c r="BX51" s="158"/>
      <c r="BY51" s="158"/>
      <c r="BZ51" s="155"/>
      <c r="CA51" s="144" t="str">
        <f>Spielplan!$BS$15</f>
        <v/>
      </c>
      <c r="CB51" s="159"/>
      <c r="CC51" s="146">
        <f>Spielplan!$BU$15</f>
        <v>0</v>
      </c>
      <c r="CD51" s="155"/>
      <c r="CE51" s="155">
        <f>IF(CA51=CA15,Punktemodus!B15,0)</f>
        <v>20</v>
      </c>
      <c r="CF51" s="158">
        <f>IF(OR(CA51=$CA$14,CA51=$CA$22,CA51=$CA$23,CA51=$CA$30,CA51=$CA$31,CA51=$CA$38,CA51=$CA$39),Punktemodus!B17,0)</f>
        <v>10</v>
      </c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34"/>
      <c r="CV51" s="134"/>
      <c r="CW51" s="134"/>
    </row>
    <row r="52" spans="1:101" ht="18.75" customHeight="1" thickBot="1" x14ac:dyDescent="0.3">
      <c r="A52" s="60"/>
      <c r="B52" s="60"/>
      <c r="C52" s="60"/>
      <c r="D52" s="60"/>
      <c r="E52" s="85"/>
      <c r="F52" s="60"/>
      <c r="G52" s="85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138"/>
      <c r="BQ52" s="60"/>
      <c r="BR52" s="141"/>
      <c r="BS52" s="153" t="s">
        <v>22</v>
      </c>
      <c r="BT52" s="144" t="str">
        <f>Spielplan!$BL$16</f>
        <v/>
      </c>
      <c r="BU52" s="145"/>
      <c r="BV52" s="146">
        <f>Spielplan!$BN$16</f>
        <v>0</v>
      </c>
      <c r="BW52" s="155"/>
      <c r="BX52" s="158">
        <f>IF(BT16=BT52,Punktemodus!$B$11,0)</f>
        <v>10</v>
      </c>
      <c r="BY52" s="158">
        <f>IF(BT52=BT33,Punktemodus!B13,0)</f>
        <v>5</v>
      </c>
      <c r="BZ52" s="155"/>
      <c r="CA52" s="155"/>
      <c r="CB52" s="155"/>
      <c r="CC52" s="155"/>
      <c r="CD52" s="155"/>
      <c r="CE52" s="155"/>
      <c r="CF52" s="154"/>
      <c r="CG52" s="154" t="s">
        <v>28</v>
      </c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34"/>
      <c r="CV52" s="134"/>
      <c r="CW52" s="134"/>
    </row>
    <row r="53" spans="1:101" ht="18.75" customHeight="1" thickBot="1" x14ac:dyDescent="0.25">
      <c r="A53" s="60"/>
      <c r="B53" s="60"/>
      <c r="C53" s="60"/>
      <c r="D53" s="60"/>
      <c r="E53" s="85"/>
      <c r="F53" s="60"/>
      <c r="G53" s="85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138"/>
      <c r="BQ53" s="60"/>
      <c r="BR53" s="141"/>
      <c r="BS53" s="149" t="s">
        <v>25</v>
      </c>
      <c r="BT53" s="144" t="str">
        <f>Spielplan!$BL$17</f>
        <v/>
      </c>
      <c r="BU53" s="145"/>
      <c r="BV53" s="146">
        <f>Spielplan!$BN$17</f>
        <v>0</v>
      </c>
      <c r="BW53" s="155"/>
      <c r="BX53" s="158">
        <f>IF(BT17=BT53,Punktemodus!$B$11,0)</f>
        <v>10</v>
      </c>
      <c r="BY53" s="158">
        <f>IF(BT53=BT32,Punktemodus!B13,0)</f>
        <v>5</v>
      </c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34"/>
      <c r="CV53" s="134"/>
      <c r="CW53" s="134"/>
    </row>
    <row r="54" spans="1:101" ht="18.75" customHeight="1" thickBot="1" x14ac:dyDescent="0.3">
      <c r="A54" s="60"/>
      <c r="B54" s="60"/>
      <c r="C54" s="88" t="s">
        <v>90</v>
      </c>
      <c r="D54" s="60"/>
      <c r="E54" s="85"/>
      <c r="F54" s="60"/>
      <c r="G54" s="85"/>
      <c r="H54" s="60"/>
      <c r="I54" s="60"/>
      <c r="J54" s="60"/>
      <c r="K54" s="60"/>
      <c r="L54" s="60"/>
      <c r="M54" s="60" t="s">
        <v>4</v>
      </c>
      <c r="N54" s="60"/>
      <c r="O54" s="60"/>
      <c r="P54" s="60"/>
      <c r="Q54" s="60" t="s">
        <v>6</v>
      </c>
      <c r="R54" s="60"/>
      <c r="S54" s="60"/>
      <c r="T54" s="60"/>
      <c r="U54" s="60" t="s">
        <v>7</v>
      </c>
      <c r="V54" s="60"/>
      <c r="W54" s="60"/>
      <c r="X54" s="60"/>
      <c r="Y54" s="60"/>
      <c r="Z54" s="60" t="s">
        <v>4</v>
      </c>
      <c r="AA54" s="60" t="s">
        <v>5</v>
      </c>
      <c r="AB54" s="60"/>
      <c r="AC54" s="60"/>
      <c r="AD54" s="60" t="s">
        <v>9</v>
      </c>
      <c r="AE54" s="60"/>
      <c r="AF54" s="60"/>
      <c r="AG54" s="60"/>
      <c r="AH54" s="60" t="s">
        <v>32</v>
      </c>
      <c r="AI54" s="60"/>
      <c r="AJ54" s="60"/>
      <c r="AK54" s="60"/>
      <c r="AL54" s="60"/>
      <c r="AM54" s="60"/>
      <c r="AN54" s="60" t="s">
        <v>35</v>
      </c>
      <c r="AO54" s="60"/>
      <c r="AP54" s="60"/>
      <c r="AQ54" s="60"/>
      <c r="AR54" s="60"/>
      <c r="AS54" s="60" t="s">
        <v>33</v>
      </c>
      <c r="AT54" s="60"/>
      <c r="AU54" s="60"/>
      <c r="AV54" s="60"/>
      <c r="AW54" s="60"/>
      <c r="AX54" s="60"/>
      <c r="AY54" s="60"/>
      <c r="AZ54" s="60"/>
      <c r="BA54" s="89" t="s">
        <v>10</v>
      </c>
      <c r="BB54" s="60"/>
      <c r="BC54" s="90" t="s">
        <v>4</v>
      </c>
      <c r="BD54" s="60"/>
      <c r="BE54" s="61" t="s">
        <v>5</v>
      </c>
      <c r="BF54" s="60"/>
      <c r="BG54" s="60"/>
      <c r="BH54" s="60"/>
      <c r="BI54" s="85"/>
      <c r="BJ54" s="60"/>
      <c r="BK54" s="60"/>
      <c r="BL54" s="60"/>
      <c r="BM54" s="60"/>
      <c r="BN54" s="60"/>
      <c r="BO54" s="60"/>
      <c r="BP54" s="138"/>
      <c r="BQ54" s="85"/>
      <c r="BR54" s="141"/>
      <c r="BS54" s="150"/>
      <c r="BT54" s="134"/>
      <c r="BU54" s="134"/>
      <c r="BV54" s="134"/>
      <c r="BW54" s="134"/>
      <c r="BX54" s="148"/>
      <c r="BY54" s="148"/>
      <c r="BZ54" s="134"/>
      <c r="CA54" s="134"/>
      <c r="CB54" s="134"/>
      <c r="CC54" s="134"/>
      <c r="CD54" s="134"/>
      <c r="CE54" s="134"/>
      <c r="CF54" s="144" t="str">
        <f>Spielplan!$BX$18</f>
        <v/>
      </c>
      <c r="CG54" s="145"/>
      <c r="CH54" s="146">
        <f>Spielplan!$BZ$18</f>
        <v>0</v>
      </c>
      <c r="CI54" s="134"/>
      <c r="CJ54" s="134">
        <f>IF(OR(CF54=$CF$18,CF54=$CF$19,CF54=$CF$34,CF54=$CF$35),Punktemodus!$B$19,0)</f>
        <v>30</v>
      </c>
      <c r="CK54" s="134"/>
      <c r="CL54" s="134"/>
      <c r="CM54" s="134"/>
      <c r="CN54" s="134"/>
      <c r="CO54" s="134"/>
      <c r="CP54" s="134"/>
      <c r="CQ54" s="134"/>
      <c r="CR54" s="134"/>
      <c r="CS54" s="134">
        <f>IF(CQ59=CQ23,Punktemodus!B23,0)</f>
        <v>50</v>
      </c>
      <c r="CT54" s="134"/>
      <c r="CU54" s="134"/>
      <c r="CV54" s="134"/>
      <c r="CW54" s="134"/>
    </row>
    <row r="55" spans="1:101" ht="18.75" customHeight="1" thickBot="1" x14ac:dyDescent="0.25">
      <c r="A55" s="60"/>
      <c r="B55" s="60"/>
      <c r="C55" s="92"/>
      <c r="D55" s="60"/>
      <c r="E55" s="85"/>
      <c r="F55" s="60"/>
      <c r="G55" s="85"/>
      <c r="H55" s="60"/>
      <c r="I55" s="60"/>
      <c r="J55" s="60"/>
      <c r="K55" s="60"/>
      <c r="L55" s="60"/>
      <c r="M55" s="60" t="s">
        <v>0</v>
      </c>
      <c r="N55" s="60" t="s">
        <v>1</v>
      </c>
      <c r="O55" s="60" t="s">
        <v>2</v>
      </c>
      <c r="P55" s="60" t="s">
        <v>3</v>
      </c>
      <c r="Q55" s="60" t="s">
        <v>0</v>
      </c>
      <c r="R55" s="60" t="s">
        <v>1</v>
      </c>
      <c r="S55" s="60" t="s">
        <v>2</v>
      </c>
      <c r="T55" s="60" t="s">
        <v>3</v>
      </c>
      <c r="U55" s="60" t="s">
        <v>0</v>
      </c>
      <c r="V55" s="60" t="s">
        <v>1</v>
      </c>
      <c r="W55" s="60" t="s">
        <v>2</v>
      </c>
      <c r="X55" s="60" t="s">
        <v>3</v>
      </c>
      <c r="Y55" s="60"/>
      <c r="Z55" s="60" t="s">
        <v>8</v>
      </c>
      <c r="AA55" s="60"/>
      <c r="AB55" s="60"/>
      <c r="AC55" s="60"/>
      <c r="AD55" s="60"/>
      <c r="AE55" s="60"/>
      <c r="AF55" s="60"/>
      <c r="AG55" s="60"/>
      <c r="AH55" s="60" t="s">
        <v>31</v>
      </c>
      <c r="AI55" s="60"/>
      <c r="AJ55" s="60"/>
      <c r="AK55" s="60"/>
      <c r="AL55" s="60"/>
      <c r="AM55" s="60"/>
      <c r="AN55" s="60" t="str">
        <f>AI56</f>
        <v>Schweiz</v>
      </c>
      <c r="AO55" s="60" t="str">
        <f>AI57</f>
        <v>Ecuador</v>
      </c>
      <c r="AP55" s="60" t="str">
        <f>AI58</f>
        <v>Frankreich</v>
      </c>
      <c r="AQ55" s="60" t="str">
        <f>AI59</f>
        <v>Honduras</v>
      </c>
      <c r="AR55" s="60"/>
      <c r="AS55" s="60" t="s">
        <v>31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85"/>
      <c r="BJ55" s="85"/>
      <c r="BK55" s="85"/>
      <c r="BL55" s="85"/>
      <c r="BM55" s="85"/>
      <c r="BN55" s="85"/>
      <c r="BO55" s="85"/>
      <c r="BP55" s="137"/>
      <c r="BQ55" s="85"/>
      <c r="BR55" s="141"/>
      <c r="BS55" s="134"/>
      <c r="BT55" s="134"/>
      <c r="BU55" s="134"/>
      <c r="BV55" s="134"/>
      <c r="BW55" s="134"/>
      <c r="BX55" s="148"/>
      <c r="BY55" s="148"/>
      <c r="BZ55" s="134"/>
      <c r="CA55" s="134"/>
      <c r="CB55" s="134"/>
      <c r="CC55" s="134"/>
      <c r="CD55" s="134"/>
      <c r="CE55" s="134"/>
      <c r="CF55" s="144" t="str">
        <f>Spielplan!$BX$19</f>
        <v/>
      </c>
      <c r="CG55" s="145"/>
      <c r="CH55" s="146">
        <f>Spielplan!$BZ$19</f>
        <v>0</v>
      </c>
      <c r="CI55" s="134"/>
      <c r="CJ55" s="134">
        <f>IF(OR(CF55=$CF$18,CF55=$CF$19,CF55=$CF$34,CF55=$CF$35),Punktemodus!$B$19,0)</f>
        <v>30</v>
      </c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</row>
    <row r="56" spans="1:101" ht="18.75" customHeight="1" thickBot="1" x14ac:dyDescent="0.3">
      <c r="A56" s="60"/>
      <c r="B56" s="60"/>
      <c r="C56" s="191" t="str">
        <f>Spielplan!$C56</f>
        <v>Schweiz</v>
      </c>
      <c r="D56" s="192"/>
      <c r="E56" s="104"/>
      <c r="F56" s="93"/>
      <c r="G56" s="104"/>
      <c r="H56" s="191" t="str">
        <f>Spielplan!$H$56</f>
        <v>Ecuador</v>
      </c>
      <c r="I56" s="192"/>
      <c r="J56" s="60"/>
      <c r="K56" s="60" t="s">
        <v>96</v>
      </c>
      <c r="L56" s="60">
        <f t="shared" ref="L56:L61" si="16">IF(E56-G56&gt;0,1,IF(G56=E56,0,-1))</f>
        <v>0</v>
      </c>
      <c r="M56" s="60">
        <f>IF($E56="",0,IF($E56&gt;$G56,3,IF($E56=G56,1,0)))</f>
        <v>0</v>
      </c>
      <c r="N56" s="60">
        <f>IF($G56="",0,IF($E56&gt;$G56,0,IF($E56=G56,1,3)))</f>
        <v>0</v>
      </c>
      <c r="O56" s="60"/>
      <c r="P56" s="60"/>
      <c r="Q56" s="60">
        <f>E56</f>
        <v>0</v>
      </c>
      <c r="R56" s="60">
        <f>G56</f>
        <v>0</v>
      </c>
      <c r="S56" s="60"/>
      <c r="T56" s="60"/>
      <c r="U56" s="60">
        <f>G56</f>
        <v>0</v>
      </c>
      <c r="V56" s="60">
        <f>E56</f>
        <v>0</v>
      </c>
      <c r="W56" s="60"/>
      <c r="X56" s="60"/>
      <c r="Y56" s="60"/>
      <c r="Z56" s="60">
        <f>M62</f>
        <v>0</v>
      </c>
      <c r="AA56" s="60">
        <f>Q62</f>
        <v>0</v>
      </c>
      <c r="AB56" s="60">
        <f>U62</f>
        <v>0</v>
      </c>
      <c r="AC56" s="60">
        <f>AA56-AB56</f>
        <v>0</v>
      </c>
      <c r="AD56" s="60">
        <f>IF(Z56&gt;Z57,-1,0)</f>
        <v>0</v>
      </c>
      <c r="AE56" s="60">
        <f>IF(Z56&gt;Z58,-1,0)</f>
        <v>0</v>
      </c>
      <c r="AF56" s="60">
        <f>IF(Z56&gt;Z59,-1,0)</f>
        <v>0</v>
      </c>
      <c r="AG56" s="60">
        <f>10000-(AJ56*1000+AM56*100+AK56*10)</f>
        <v>10000</v>
      </c>
      <c r="AH56" s="90">
        <f>RANK(AG56,AG56:AG59,1)</f>
        <v>1</v>
      </c>
      <c r="AI56" s="60" t="str">
        <f>C56</f>
        <v>Schweiz</v>
      </c>
      <c r="AJ56" s="60">
        <f t="shared" ref="AJ56:AL59" si="17">Z56</f>
        <v>0</v>
      </c>
      <c r="AK56" s="60">
        <f t="shared" si="17"/>
        <v>0</v>
      </c>
      <c r="AL56" s="60">
        <f t="shared" si="17"/>
        <v>0</v>
      </c>
      <c r="AM56" s="60">
        <f>AK56-AL56</f>
        <v>0</v>
      </c>
      <c r="AN56" s="187"/>
      <c r="AO56" s="187">
        <f>IF(AG57=AG56,IF(G56&gt;E56,AG57-0.1,AG57),AG57)</f>
        <v>10000</v>
      </c>
      <c r="AP56" s="187">
        <f>IF(AG58=AG56,IF(G58&gt;E58,AG58-0.1,AG58),AG58)</f>
        <v>10000</v>
      </c>
      <c r="AQ56" s="187">
        <f>IF(AG59=AG56,IF(G60&gt;E60,AG59-0.1,AG59),AG59)</f>
        <v>10000</v>
      </c>
      <c r="AR56" s="187">
        <f>AN60</f>
        <v>30000</v>
      </c>
      <c r="AS56" s="90">
        <f>RANK(AR56,AR56:AR59,1)</f>
        <v>1</v>
      </c>
      <c r="AT56" s="60" t="str">
        <f t="shared" ref="AT56:AW59" si="18">AI56</f>
        <v>Schweiz</v>
      </c>
      <c r="AU56" s="60">
        <f t="shared" si="18"/>
        <v>0</v>
      </c>
      <c r="AV56" s="60">
        <f t="shared" si="18"/>
        <v>0</v>
      </c>
      <c r="AW56" s="60">
        <f t="shared" si="18"/>
        <v>0</v>
      </c>
      <c r="AX56" s="60"/>
      <c r="AY56" s="60"/>
      <c r="AZ56" s="60"/>
      <c r="BA56" s="195">
        <v>1</v>
      </c>
      <c r="BB56" s="191" t="str">
        <f>VLOOKUP(1,AS56:AT59,2,FALSE)</f>
        <v>Schweiz</v>
      </c>
      <c r="BC56" s="196"/>
      <c r="BD56" s="197">
        <f>VLOOKUP(1,AS56:AW59,3,FALSE)</f>
        <v>0</v>
      </c>
      <c r="BE56" s="198">
        <f>VLOOKUP(1,AS56:AW59,4,FALSE)</f>
        <v>0</v>
      </c>
      <c r="BF56" s="93" t="s">
        <v>12</v>
      </c>
      <c r="BG56" s="198">
        <f>VLOOKUP(1,AS56:AW59,5,FALSE)</f>
        <v>0</v>
      </c>
      <c r="BH56" s="199" t="s">
        <v>121</v>
      </c>
      <c r="BI56" s="85"/>
      <c r="BJ56" s="85">
        <f>IF(E56&gt;G56,IF(Spielplan!E56&gt;Spielplan!G56,Punktemodus!$B$3,0),0)</f>
        <v>0</v>
      </c>
      <c r="BK56" s="85">
        <f>IF(E56=G56,IF(Spielplan!E56=Spielplan!G56,Punktemodus!$B$3,0),0)</f>
        <v>10</v>
      </c>
      <c r="BL56" s="85">
        <f>IF(E56&lt;G56,IF(Spielplan!E56&lt;Spielplan!G56,Punktemodus!$B$3,0),0)</f>
        <v>0</v>
      </c>
      <c r="BM56" s="85">
        <f>IF(E56=Spielplan!E56,IF(G56=Spielplan!G56,Punktemodus!$B$5,0),0)</f>
        <v>3</v>
      </c>
      <c r="BN56" s="85">
        <f>IF(E56=Spielplan!E56,Punktemodus!$B$7,0)</f>
        <v>1</v>
      </c>
      <c r="BO56" s="85">
        <f>IF(G56=Spielplan!G56,Punktemodus!$B$7,0)</f>
        <v>1</v>
      </c>
      <c r="BP56" s="137">
        <f>IF(Spielplan!E56="",0,SUM(BJ56:BO56))</f>
        <v>0</v>
      </c>
      <c r="BQ56" s="85"/>
      <c r="BR56" s="141"/>
      <c r="BS56" s="153" t="s">
        <v>121</v>
      </c>
      <c r="BT56" s="144" t="str">
        <f>Spielplan!$BL$20</f>
        <v/>
      </c>
      <c r="BU56" s="145"/>
      <c r="BV56" s="146">
        <f>Spielplan!$BN$20</f>
        <v>0</v>
      </c>
      <c r="BW56" s="147"/>
      <c r="BX56" s="148">
        <f>IF(BT20=BT56,Punktemodus!$B$11,0)</f>
        <v>10</v>
      </c>
      <c r="BY56" s="148">
        <f>IF(BT56=BT37,Punktemodus!B13,0)</f>
        <v>5</v>
      </c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</row>
    <row r="57" spans="1:101" ht="18.75" customHeight="1" thickBot="1" x14ac:dyDescent="0.3">
      <c r="A57" s="60"/>
      <c r="B57" s="60"/>
      <c r="C57" s="193" t="str">
        <f>Spielplan!$C$57</f>
        <v>Frankreich</v>
      </c>
      <c r="D57" s="194"/>
      <c r="E57" s="104"/>
      <c r="F57" s="93"/>
      <c r="G57" s="104"/>
      <c r="H57" s="193" t="str">
        <f>Spielplan!$H$57</f>
        <v>Honduras</v>
      </c>
      <c r="I57" s="194"/>
      <c r="J57" s="60"/>
      <c r="K57" s="60" t="s">
        <v>97</v>
      </c>
      <c r="L57" s="60">
        <f t="shared" si="16"/>
        <v>0</v>
      </c>
      <c r="M57" s="60"/>
      <c r="N57" s="60"/>
      <c r="O57" s="60">
        <f>IF($E57="",0,IF($E57&gt;$G57,3,IF($E57=$G57,1,0)))</f>
        <v>0</v>
      </c>
      <c r="P57" s="60">
        <f>IF($G57="",0,IF($E57&gt;$G57,0,IF($E57=$G57,1,3)))</f>
        <v>0</v>
      </c>
      <c r="Q57" s="60"/>
      <c r="R57" s="60"/>
      <c r="S57" s="60">
        <f>E57</f>
        <v>0</v>
      </c>
      <c r="T57" s="60">
        <f>G57</f>
        <v>0</v>
      </c>
      <c r="U57" s="60"/>
      <c r="V57" s="60"/>
      <c r="W57" s="60">
        <f>G57</f>
        <v>0</v>
      </c>
      <c r="X57" s="60">
        <f>E57</f>
        <v>0</v>
      </c>
      <c r="Y57" s="60"/>
      <c r="Z57" s="60">
        <f>N62</f>
        <v>0</v>
      </c>
      <c r="AA57" s="60">
        <f>R62</f>
        <v>0</v>
      </c>
      <c r="AB57" s="60">
        <f>V62</f>
        <v>0</v>
      </c>
      <c r="AC57" s="60">
        <f>AA57-AB57</f>
        <v>0</v>
      </c>
      <c r="AD57" s="60">
        <f>IF(Z57&gt;Z56,-1,0)</f>
        <v>0</v>
      </c>
      <c r="AE57" s="60">
        <f>IF(Z57&gt;Z58,-1,0)</f>
        <v>0</v>
      </c>
      <c r="AF57" s="60">
        <f>IF(Z57&gt;Z59,-1,0)</f>
        <v>0</v>
      </c>
      <c r="AG57" s="60">
        <f>10000-(AJ57*1000+AM57*100+AK57*10)</f>
        <v>10000</v>
      </c>
      <c r="AH57" s="90">
        <f>RANK(AG57,AG56:AG59,1)</f>
        <v>1</v>
      </c>
      <c r="AI57" s="60" t="str">
        <f>H56</f>
        <v>Ecuador</v>
      </c>
      <c r="AJ57" s="60">
        <f t="shared" si="17"/>
        <v>0</v>
      </c>
      <c r="AK57" s="60">
        <f t="shared" si="17"/>
        <v>0</v>
      </c>
      <c r="AL57" s="60">
        <f t="shared" si="17"/>
        <v>0</v>
      </c>
      <c r="AM57" s="60">
        <f>AK57-AL57</f>
        <v>0</v>
      </c>
      <c r="AN57" s="187">
        <f>IF(AG56=AG57,IF(E56&gt;G56,AG56-0.1,AG56),AG56)</f>
        <v>10000</v>
      </c>
      <c r="AO57" s="187"/>
      <c r="AP57" s="187">
        <f>IF(AG58=AG57,IF(G61&gt;E61,AG58-0.1,AG58),AG58)</f>
        <v>10000</v>
      </c>
      <c r="AQ57" s="187">
        <f>IF(AG59=AG57,IF(G59&gt;E59,AG59-0.1,AG59),AG59)</f>
        <v>10000</v>
      </c>
      <c r="AR57" s="187">
        <f>AO60</f>
        <v>30000</v>
      </c>
      <c r="AS57" s="90">
        <f>RANK(AR57,AR56:AR59,1)</f>
        <v>1</v>
      </c>
      <c r="AT57" s="60" t="str">
        <f t="shared" si="18"/>
        <v>Ecuador</v>
      </c>
      <c r="AU57" s="60">
        <f t="shared" si="18"/>
        <v>0</v>
      </c>
      <c r="AV57" s="60">
        <f t="shared" si="18"/>
        <v>0</v>
      </c>
      <c r="AW57" s="60">
        <f t="shared" si="18"/>
        <v>0</v>
      </c>
      <c r="AX57" s="60"/>
      <c r="AY57" s="60"/>
      <c r="AZ57" s="60"/>
      <c r="BA57" s="235">
        <v>2</v>
      </c>
      <c r="BB57" s="193" t="e">
        <f>VLOOKUP(2,AS56:AT59,2,FALSE)</f>
        <v>#N/A</v>
      </c>
      <c r="BC57" s="236"/>
      <c r="BD57" s="237" t="e">
        <f>VLOOKUP(2,AS56:AW59,3,FALSE)</f>
        <v>#N/A</v>
      </c>
      <c r="BE57" s="238" t="e">
        <f>VLOOKUP(2,AS56:AW59,4,FALSE)</f>
        <v>#N/A</v>
      </c>
      <c r="BF57" s="93" t="s">
        <v>12</v>
      </c>
      <c r="BG57" s="238" t="e">
        <f>VLOOKUP(2,AS56:AW59,5,FALSE)</f>
        <v>#N/A</v>
      </c>
      <c r="BH57" s="238" t="s">
        <v>127</v>
      </c>
      <c r="BI57" s="85"/>
      <c r="BJ57" s="85">
        <f>IF(E57&gt;G57,IF(Spielplan!E57&gt;Spielplan!G57,Punktemodus!$B$3,0),0)</f>
        <v>0</v>
      </c>
      <c r="BK57" s="85">
        <f>IF(E57=G57,IF(Spielplan!E57=Spielplan!G57,Punktemodus!$B$3,0),0)</f>
        <v>10</v>
      </c>
      <c r="BL57" s="85">
        <f>IF(E57&lt;G57,IF(Spielplan!E57&lt;Spielplan!G57,Punktemodus!$B$3,0),0)</f>
        <v>0</v>
      </c>
      <c r="BM57" s="85">
        <f>IF(E57=Spielplan!E57,IF(G57=Spielplan!G57,Punktemodus!$B$5,0),0)</f>
        <v>3</v>
      </c>
      <c r="BN57" s="85">
        <f>IF(E57=Spielplan!E57,Punktemodus!$B$7,0)</f>
        <v>1</v>
      </c>
      <c r="BO57" s="85">
        <f>IF(G57=Spielplan!G57,Punktemodus!$B$7,0)</f>
        <v>1</v>
      </c>
      <c r="BP57" s="137">
        <f>IF(Spielplan!E57="",0,SUM(BJ57:BO57))</f>
        <v>0</v>
      </c>
      <c r="BQ57" s="85"/>
      <c r="BR57" s="141"/>
      <c r="BS57" s="149" t="s">
        <v>122</v>
      </c>
      <c r="BT57" s="144" t="str">
        <f>Spielplan!$BL$21</f>
        <v/>
      </c>
      <c r="BU57" s="145"/>
      <c r="BV57" s="146">
        <f>Spielplan!$BN$21</f>
        <v>0</v>
      </c>
      <c r="BW57" s="134"/>
      <c r="BX57" s="148">
        <f>IF(BT21=BT57,Punktemodus!$B$11,0)</f>
        <v>10</v>
      </c>
      <c r="BY57" s="148">
        <f>IF(BT57=BT36,Punktemodus!B13,0)</f>
        <v>5</v>
      </c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54" t="s">
        <v>29</v>
      </c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</row>
    <row r="58" spans="1:101" ht="18.75" customHeight="1" thickBot="1" x14ac:dyDescent="0.3">
      <c r="A58" s="60"/>
      <c r="B58" s="60"/>
      <c r="C58" s="191" t="str">
        <f>C56</f>
        <v>Schweiz</v>
      </c>
      <c r="D58" s="192"/>
      <c r="E58" s="104"/>
      <c r="F58" s="93"/>
      <c r="G58" s="104"/>
      <c r="H58" s="191" t="str">
        <f>C57</f>
        <v>Frankreich</v>
      </c>
      <c r="I58" s="192"/>
      <c r="J58" s="60"/>
      <c r="K58" s="60" t="s">
        <v>98</v>
      </c>
      <c r="L58" s="60">
        <f t="shared" si="16"/>
        <v>0</v>
      </c>
      <c r="M58" s="60">
        <f>IF($E58="",0,IF($E58&gt;$G58,3,IF($E58=G58,1,0)))</f>
        <v>0</v>
      </c>
      <c r="N58" s="60"/>
      <c r="O58" s="60">
        <f>IF($G58="",0,IF($E58&gt;$G58,0,IF($E58=$G58,1,3)))</f>
        <v>0</v>
      </c>
      <c r="P58" s="60"/>
      <c r="Q58" s="60">
        <f>E58</f>
        <v>0</v>
      </c>
      <c r="R58" s="60"/>
      <c r="S58" s="60">
        <f>G58</f>
        <v>0</v>
      </c>
      <c r="T58" s="60"/>
      <c r="U58" s="60">
        <f>G58</f>
        <v>0</v>
      </c>
      <c r="V58" s="60"/>
      <c r="W58" s="60">
        <f>E58</f>
        <v>0</v>
      </c>
      <c r="X58" s="60"/>
      <c r="Y58" s="60"/>
      <c r="Z58" s="60">
        <f>O62</f>
        <v>0</v>
      </c>
      <c r="AA58" s="60">
        <f>S62</f>
        <v>0</v>
      </c>
      <c r="AB58" s="60">
        <f>W62</f>
        <v>0</v>
      </c>
      <c r="AC58" s="60">
        <f>AA58-AB58</f>
        <v>0</v>
      </c>
      <c r="AD58" s="60">
        <f>IF(Z58&gt;Z56,-1,0)</f>
        <v>0</v>
      </c>
      <c r="AE58" s="60">
        <f>IF(Z58&gt;Z57,-1,0)</f>
        <v>0</v>
      </c>
      <c r="AF58" s="60">
        <f>IF(Z58&gt;Z59,-1,0)</f>
        <v>0</v>
      </c>
      <c r="AG58" s="60">
        <f>10000-(AJ58*1000+AM58*100+AK58*10)</f>
        <v>10000</v>
      </c>
      <c r="AH58" s="90">
        <f>RANK(AG58,AG56:AG59,1)</f>
        <v>1</v>
      </c>
      <c r="AI58" s="60" t="str">
        <f>C57</f>
        <v>Frankreich</v>
      </c>
      <c r="AJ58" s="60">
        <f t="shared" si="17"/>
        <v>0</v>
      </c>
      <c r="AK58" s="60">
        <f t="shared" si="17"/>
        <v>0</v>
      </c>
      <c r="AL58" s="60">
        <f t="shared" si="17"/>
        <v>0</v>
      </c>
      <c r="AM58" s="60">
        <f>AK58-AL58</f>
        <v>0</v>
      </c>
      <c r="AN58" s="187">
        <f>IF(AG56=AG58,IF(E58&gt;G58,AG56-0.1,AG56),AG56)</f>
        <v>10000</v>
      </c>
      <c r="AO58" s="187">
        <f>IF(AG57=AG58,IF(E61&gt;G61,AG57-0.1,AG57),AG57)</f>
        <v>10000</v>
      </c>
      <c r="AP58" s="187"/>
      <c r="AQ58" s="187">
        <f>IF(AG59=AG58,IF(G57&gt;E57,AG59-0.1,AG59),AG59)</f>
        <v>10000</v>
      </c>
      <c r="AR58" s="187">
        <f>AP60</f>
        <v>30000</v>
      </c>
      <c r="AS58" s="90">
        <f>RANK(AR58,AR56:AR59,1)</f>
        <v>1</v>
      </c>
      <c r="AT58" s="60" t="str">
        <f t="shared" si="18"/>
        <v>Frankreich</v>
      </c>
      <c r="AU58" s="60">
        <f t="shared" si="18"/>
        <v>0</v>
      </c>
      <c r="AV58" s="60">
        <f t="shared" si="18"/>
        <v>0</v>
      </c>
      <c r="AW58" s="60">
        <f t="shared" si="18"/>
        <v>0</v>
      </c>
      <c r="AX58" s="60"/>
      <c r="AY58" s="60"/>
      <c r="AZ58" s="60"/>
      <c r="BA58" s="113">
        <v>3</v>
      </c>
      <c r="BB58" s="114" t="e">
        <f>VLOOKUP(3,AS56:AT59,2,FALSE)</f>
        <v>#N/A</v>
      </c>
      <c r="BC58" s="115"/>
      <c r="BD58" s="116" t="e">
        <f>VLOOKUP(3,AS56:AW59,3,FALSE)</f>
        <v>#N/A</v>
      </c>
      <c r="BE58" s="116" t="e">
        <f>VLOOKUP(3,AS56:AW59,4,FALSE)</f>
        <v>#N/A</v>
      </c>
      <c r="BF58" s="93" t="s">
        <v>12</v>
      </c>
      <c r="BG58" s="116" t="e">
        <f>VLOOKUP(3,AS56:AW59,5,FALSE)</f>
        <v>#N/A</v>
      </c>
      <c r="BH58" s="60"/>
      <c r="BI58" s="85"/>
      <c r="BJ58" s="85">
        <f>IF(E58&gt;G58,IF(Spielplan!E58&gt;Spielplan!G58,Punktemodus!$B$3,0),0)</f>
        <v>0</v>
      </c>
      <c r="BK58" s="85">
        <f>IF(E58=G58,IF(Spielplan!E58=Spielplan!G58,Punktemodus!$B$3,0),0)</f>
        <v>10</v>
      </c>
      <c r="BL58" s="85">
        <f>IF(E58&lt;G58,IF(Spielplan!E58&lt;Spielplan!G58,Punktemodus!$B$3,0),0)</f>
        <v>0</v>
      </c>
      <c r="BM58" s="85">
        <f>IF(E58=Spielplan!E58,IF(G58=Spielplan!G58,Punktemodus!$B$5,0),0)</f>
        <v>3</v>
      </c>
      <c r="BN58" s="85">
        <f>IF(E58=Spielplan!E58,Punktemodus!$B$7,0)</f>
        <v>1</v>
      </c>
      <c r="BO58" s="85">
        <f>IF(G58=Spielplan!G58,Punktemodus!$B$7,0)</f>
        <v>1</v>
      </c>
      <c r="BP58" s="137">
        <f>IF(Spielplan!E58="",0,SUM(BJ58:BO58))</f>
        <v>0</v>
      </c>
      <c r="BQ58" s="85"/>
      <c r="BR58" s="141"/>
      <c r="BS58" s="150"/>
      <c r="BT58" s="134"/>
      <c r="BU58" s="134"/>
      <c r="BV58" s="134"/>
      <c r="BW58" s="134"/>
      <c r="BX58" s="148"/>
      <c r="BY58" s="148"/>
      <c r="BZ58" s="134"/>
      <c r="CA58" s="144" t="str">
        <f>Spielplan!$BS$22</f>
        <v/>
      </c>
      <c r="CB58" s="145"/>
      <c r="CC58" s="146">
        <f>Spielplan!$BU$22</f>
        <v>0</v>
      </c>
      <c r="CD58" s="147"/>
      <c r="CE58" s="134">
        <f>IF(CA58=CA22,Punktemodus!B15,0)</f>
        <v>20</v>
      </c>
      <c r="CF58" s="148">
        <f>IF(OR(CA58=$CA$14,CA58=$CA$15,CA58=$CA$23,CA58=$CA$30,CA58=$CA$31,CA58=$CA$38,CA58=$CA$39),Punktemodus!B17,0)</f>
        <v>10</v>
      </c>
      <c r="CG58" s="134"/>
      <c r="CH58" s="134"/>
      <c r="CI58" s="147"/>
      <c r="CJ58" s="134"/>
      <c r="CK58" s="134"/>
      <c r="CL58" s="134"/>
      <c r="CM58" s="134"/>
      <c r="CN58" s="134"/>
      <c r="CO58" s="134"/>
      <c r="CP58" s="134"/>
      <c r="CQ58" s="155"/>
      <c r="CR58" s="142" t="s">
        <v>130</v>
      </c>
      <c r="CS58" s="155"/>
      <c r="CT58" s="155"/>
      <c r="CU58" s="155"/>
      <c r="CV58" s="155"/>
      <c r="CW58" s="134"/>
    </row>
    <row r="59" spans="1:101" ht="18.75" customHeight="1" thickBot="1" x14ac:dyDescent="0.3">
      <c r="A59" s="60"/>
      <c r="B59" s="60"/>
      <c r="C59" s="193" t="str">
        <f>H56</f>
        <v>Ecuador</v>
      </c>
      <c r="D59" s="194"/>
      <c r="E59" s="104"/>
      <c r="F59" s="93"/>
      <c r="G59" s="104"/>
      <c r="H59" s="193" t="str">
        <f>H57</f>
        <v>Honduras</v>
      </c>
      <c r="I59" s="194"/>
      <c r="J59" s="60"/>
      <c r="K59" s="60" t="s">
        <v>99</v>
      </c>
      <c r="L59" s="60">
        <f t="shared" si="16"/>
        <v>0</v>
      </c>
      <c r="M59" s="60"/>
      <c r="N59" s="60">
        <f>IF($E59="",0,IF($E59&gt;$G59,3,IF($E59=$G59,1,0)))</f>
        <v>0</v>
      </c>
      <c r="O59" s="60"/>
      <c r="P59" s="60">
        <f>IF($G59="",0,IF($E59&gt;$G59,0,IF($E59=$G59,1,3)))</f>
        <v>0</v>
      </c>
      <c r="Q59" s="60"/>
      <c r="R59" s="60">
        <f>E59</f>
        <v>0</v>
      </c>
      <c r="S59" s="60"/>
      <c r="T59" s="60">
        <f>G59</f>
        <v>0</v>
      </c>
      <c r="U59" s="60"/>
      <c r="V59" s="60">
        <f>G59</f>
        <v>0</v>
      </c>
      <c r="W59" s="60"/>
      <c r="X59" s="60">
        <f>E59</f>
        <v>0</v>
      </c>
      <c r="Y59" s="60"/>
      <c r="Z59" s="60">
        <f>P62</f>
        <v>0</v>
      </c>
      <c r="AA59" s="60">
        <f>T62</f>
        <v>0</v>
      </c>
      <c r="AB59" s="60">
        <f>X62</f>
        <v>0</v>
      </c>
      <c r="AC59" s="60">
        <f>AA59-AB59</f>
        <v>0</v>
      </c>
      <c r="AD59" s="60">
        <f>IF(Z59&gt;Z56,-1,0)</f>
        <v>0</v>
      </c>
      <c r="AE59" s="60">
        <f>IF(Z59&gt;Z57,-1,0)</f>
        <v>0</v>
      </c>
      <c r="AF59" s="60">
        <f>IF(Z59&gt;Z58,-1,0)</f>
        <v>0</v>
      </c>
      <c r="AG59" s="60">
        <f>10000-(AJ59*1000+AM59*100+AK59*10)</f>
        <v>10000</v>
      </c>
      <c r="AH59" s="90">
        <f>RANK(AG59,AG56:AG59,1)</f>
        <v>1</v>
      </c>
      <c r="AI59" s="60" t="str">
        <f>H57</f>
        <v>Honduras</v>
      </c>
      <c r="AJ59" s="60">
        <f t="shared" si="17"/>
        <v>0</v>
      </c>
      <c r="AK59" s="60">
        <f t="shared" si="17"/>
        <v>0</v>
      </c>
      <c r="AL59" s="60">
        <f t="shared" si="17"/>
        <v>0</v>
      </c>
      <c r="AM59" s="60">
        <f>AK59-AL59</f>
        <v>0</v>
      </c>
      <c r="AN59" s="187">
        <f>IF(AG56=AG59,IF(E60&gt;G60,AG56-0.1,AG56),AG56)</f>
        <v>10000</v>
      </c>
      <c r="AO59" s="187">
        <f>IF(AG57=AG59,IF(E59&gt;G59,AG57-0.1,AG57),AG57)</f>
        <v>10000</v>
      </c>
      <c r="AP59" s="187">
        <f>IF(AG58=AG59,IF(E57&gt;G57,AG58-0.1,AG58),AG58)</f>
        <v>10000</v>
      </c>
      <c r="AQ59" s="187"/>
      <c r="AR59" s="187">
        <f>AQ60</f>
        <v>30000</v>
      </c>
      <c r="AS59" s="90">
        <f>RANK(AR59,AR56:AR59,1)</f>
        <v>1</v>
      </c>
      <c r="AT59" s="60" t="str">
        <f t="shared" si="18"/>
        <v>Honduras</v>
      </c>
      <c r="AU59" s="60">
        <f t="shared" si="18"/>
        <v>0</v>
      </c>
      <c r="AV59" s="60">
        <f t="shared" si="18"/>
        <v>0</v>
      </c>
      <c r="AW59" s="60">
        <f t="shared" si="18"/>
        <v>0</v>
      </c>
      <c r="AX59" s="60"/>
      <c r="AY59" s="60"/>
      <c r="AZ59" s="60"/>
      <c r="BA59" s="113">
        <v>4</v>
      </c>
      <c r="BB59" s="114" t="e">
        <f>VLOOKUP(4,AS56:AT59,2,FALSE)</f>
        <v>#N/A</v>
      </c>
      <c r="BC59" s="115"/>
      <c r="BD59" s="116" t="e">
        <f>VLOOKUP(4,AS56:AW59,3,FALSE)</f>
        <v>#N/A</v>
      </c>
      <c r="BE59" s="116" t="e">
        <f>VLOOKUP(4,AS56:AW59,4,FALSE)</f>
        <v>#N/A</v>
      </c>
      <c r="BF59" s="93" t="s">
        <v>12</v>
      </c>
      <c r="BG59" s="116" t="e">
        <f>VLOOKUP(4,AS56:AW59,5,FALSE)</f>
        <v>#N/A</v>
      </c>
      <c r="BH59" s="60"/>
      <c r="BI59" s="85"/>
      <c r="BJ59" s="85">
        <f>IF(E59&gt;G59,IF(Spielplan!E59&gt;Spielplan!G59,Punktemodus!$B$3,0),0)</f>
        <v>0</v>
      </c>
      <c r="BK59" s="85">
        <f>IF(E59=G59,IF(Spielplan!E59=Spielplan!G59,Punktemodus!$B$3,0),0)</f>
        <v>10</v>
      </c>
      <c r="BL59" s="85">
        <f>IF(E59&lt;G59,IF(Spielplan!E59&lt;Spielplan!G59,Punktemodus!$B$3,0),0)</f>
        <v>0</v>
      </c>
      <c r="BM59" s="85">
        <f>IF(E59=Spielplan!E59,IF(G59=Spielplan!G59,Punktemodus!$B$5,0),0)</f>
        <v>3</v>
      </c>
      <c r="BN59" s="85">
        <f>IF(E59=Spielplan!E59,Punktemodus!$B$7,0)</f>
        <v>1</v>
      </c>
      <c r="BO59" s="85">
        <f>IF(G59=Spielplan!G59,Punktemodus!$B$7,0)</f>
        <v>1</v>
      </c>
      <c r="BP59" s="137">
        <f>IF(Spielplan!E59="",0,SUM(BJ59:BO59))</f>
        <v>0</v>
      </c>
      <c r="BQ59" s="85"/>
      <c r="BR59" s="141"/>
      <c r="BS59" s="134"/>
      <c r="BT59" s="134"/>
      <c r="BU59" s="134"/>
      <c r="BV59" s="134"/>
      <c r="BW59" s="134"/>
      <c r="BX59" s="148"/>
      <c r="BY59" s="148"/>
      <c r="BZ59" s="134"/>
      <c r="CA59" s="144" t="str">
        <f>Spielplan!$BS$23</f>
        <v/>
      </c>
      <c r="CB59" s="145"/>
      <c r="CC59" s="146">
        <f>Spielplan!$BU$23</f>
        <v>0</v>
      </c>
      <c r="CD59" s="134"/>
      <c r="CE59" s="134">
        <f>IF(CA59=CA23,Punktemodus!B15,0)</f>
        <v>20</v>
      </c>
      <c r="CF59" s="148">
        <f>IF(OR(CA59=$CA$14,CA59=$CA$15,CA59=$CA$22,CA59=$CA$30,CA59=$CA$31,CA59=$CA$38,CA59=$CA$39),Punktemodus!B17,0)</f>
        <v>10</v>
      </c>
      <c r="CG59" s="134"/>
      <c r="CH59" s="134"/>
      <c r="CI59" s="134"/>
      <c r="CJ59" s="134"/>
      <c r="CK59" s="144" t="str">
        <f>Spielplan!$CC$23</f>
        <v/>
      </c>
      <c r="CL59" s="145"/>
      <c r="CM59" s="146">
        <f>Spielplan!$CE$23</f>
        <v>0</v>
      </c>
      <c r="CN59" s="134"/>
      <c r="CO59" s="134">
        <f>IF(OR(CK59=CK23,CK59=CK24),Punktemodus!B21,0)</f>
        <v>40</v>
      </c>
      <c r="CP59" s="134"/>
      <c r="CQ59" s="370" t="str">
        <f>Spielplan!$CI$23</f>
        <v/>
      </c>
      <c r="CR59" s="371"/>
      <c r="CS59" s="371"/>
      <c r="CT59" s="371"/>
      <c r="CU59" s="371"/>
      <c r="CV59" s="372"/>
      <c r="CW59" s="134"/>
    </row>
    <row r="60" spans="1:101" ht="18.75" customHeight="1" thickBot="1" x14ac:dyDescent="0.3">
      <c r="A60" s="60"/>
      <c r="B60" s="60"/>
      <c r="C60" s="191" t="str">
        <f>C56</f>
        <v>Schweiz</v>
      </c>
      <c r="D60" s="192"/>
      <c r="E60" s="104"/>
      <c r="F60" s="93"/>
      <c r="G60" s="104"/>
      <c r="H60" s="191" t="str">
        <f>H57</f>
        <v>Honduras</v>
      </c>
      <c r="I60" s="192"/>
      <c r="J60" s="60"/>
      <c r="K60" s="60" t="s">
        <v>100</v>
      </c>
      <c r="L60" s="60">
        <f t="shared" si="16"/>
        <v>0</v>
      </c>
      <c r="M60" s="60">
        <f>IF($E60="",0,IF($E60&gt;$G60,3,IF($E60=G60,1,0)))</f>
        <v>0</v>
      </c>
      <c r="N60" s="60"/>
      <c r="O60" s="60"/>
      <c r="P60" s="60">
        <f>IF($G60="",0,IF($E60&gt;$G60,0,IF($E60=$G60,1,3)))</f>
        <v>0</v>
      </c>
      <c r="Q60" s="60">
        <f>E60</f>
        <v>0</v>
      </c>
      <c r="R60" s="60"/>
      <c r="S60" s="60"/>
      <c r="T60" s="60">
        <f>G60</f>
        <v>0</v>
      </c>
      <c r="U60" s="60">
        <f>G60</f>
        <v>0</v>
      </c>
      <c r="V60" s="60"/>
      <c r="W60" s="60"/>
      <c r="X60" s="60">
        <f>E60</f>
        <v>0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187">
        <f>SUM(AN56:AN59)</f>
        <v>30000</v>
      </c>
      <c r="AO60" s="187">
        <f>SUM(AO56:AO59)</f>
        <v>30000</v>
      </c>
      <c r="AP60" s="187">
        <f>SUM(AP56:AP59)</f>
        <v>30000</v>
      </c>
      <c r="AQ60" s="187">
        <f>SUM(AQ56:AQ59)</f>
        <v>30000</v>
      </c>
      <c r="AR60" s="187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85">
        <f>IF(E60&gt;G60,IF(Spielplan!E60&gt;Spielplan!G60,Punktemodus!$B$3,0),0)</f>
        <v>0</v>
      </c>
      <c r="BK60" s="85">
        <f>IF(E60=G60,IF(Spielplan!E60=Spielplan!G60,Punktemodus!$B$3,0),0)</f>
        <v>10</v>
      </c>
      <c r="BL60" s="85">
        <f>IF(E60&lt;G60,IF(Spielplan!E60&lt;Spielplan!G60,Punktemodus!$B$3,0),0)</f>
        <v>0</v>
      </c>
      <c r="BM60" s="85">
        <f>IF(E60=Spielplan!E60,IF(G60=Spielplan!G60,Punktemodus!$B$5,0),0)</f>
        <v>3</v>
      </c>
      <c r="BN60" s="85">
        <f>IF(E60=Spielplan!E60,Punktemodus!$B$7,0)</f>
        <v>1</v>
      </c>
      <c r="BO60" s="85">
        <f>IF(G60=Spielplan!G60,Punktemodus!$B$7,0)</f>
        <v>1</v>
      </c>
      <c r="BP60" s="137">
        <f>IF(Spielplan!E60="",0,SUM(BJ60:BO60))</f>
        <v>0</v>
      </c>
      <c r="BQ60" s="60"/>
      <c r="BR60" s="141"/>
      <c r="BS60" s="153" t="s">
        <v>123</v>
      </c>
      <c r="BT60" s="144" t="str">
        <f>Spielplan!$BL$24</f>
        <v/>
      </c>
      <c r="BU60" s="145"/>
      <c r="BV60" s="146">
        <f>Spielplan!$BN$24</f>
        <v>0</v>
      </c>
      <c r="BW60" s="147"/>
      <c r="BX60" s="148">
        <f>IF(BT24=BT60,Punktemodus!$B$11,0)</f>
        <v>10</v>
      </c>
      <c r="BY60" s="148">
        <f>IF(BT60=BT41,Punktemodus!B13,0)</f>
        <v>5</v>
      </c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44" t="str">
        <f>Spielplan!$CC$24</f>
        <v/>
      </c>
      <c r="CL60" s="145"/>
      <c r="CM60" s="146">
        <f>Spielplan!$CE$24</f>
        <v>0</v>
      </c>
      <c r="CN60" s="134"/>
      <c r="CO60" s="134">
        <f>IF(OR(CK60=CK23,CK60=CK24),Punktemodus!B21,0)</f>
        <v>40</v>
      </c>
      <c r="CP60" s="134"/>
      <c r="CQ60" s="373"/>
      <c r="CR60" s="374"/>
      <c r="CS60" s="374"/>
      <c r="CT60" s="374"/>
      <c r="CU60" s="374"/>
      <c r="CV60" s="375"/>
      <c r="CW60" s="134"/>
    </row>
    <row r="61" spans="1:101" ht="18.75" customHeight="1" thickBot="1" x14ac:dyDescent="0.3">
      <c r="A61" s="60"/>
      <c r="B61" s="60"/>
      <c r="C61" s="193" t="str">
        <f>H56</f>
        <v>Ecuador</v>
      </c>
      <c r="D61" s="194"/>
      <c r="E61" s="104"/>
      <c r="F61" s="93"/>
      <c r="G61" s="104"/>
      <c r="H61" s="193" t="str">
        <f>C57</f>
        <v>Frankreich</v>
      </c>
      <c r="I61" s="194"/>
      <c r="J61" s="60"/>
      <c r="K61" s="60" t="s">
        <v>100</v>
      </c>
      <c r="L61" s="60">
        <f t="shared" si="16"/>
        <v>0</v>
      </c>
      <c r="M61" s="60"/>
      <c r="N61" s="60">
        <f>IF($E61="",0,IF($E61&gt;$G61,3,IF($E61=$G61,1,0)))</f>
        <v>0</v>
      </c>
      <c r="O61" s="60">
        <f>IF($G61="",0,IF($E61&gt;$G61,0,IF($E61=$G61,1,3)))</f>
        <v>0</v>
      </c>
      <c r="P61" s="60"/>
      <c r="Q61" s="60"/>
      <c r="R61" s="60">
        <f>E61</f>
        <v>0</v>
      </c>
      <c r="S61" s="60">
        <f>G61</f>
        <v>0</v>
      </c>
      <c r="T61" s="60"/>
      <c r="U61" s="60"/>
      <c r="V61" s="60">
        <f>G61</f>
        <v>0</v>
      </c>
      <c r="W61" s="60">
        <f>E61</f>
        <v>0</v>
      </c>
      <c r="X61" s="60"/>
      <c r="Y61" s="60"/>
      <c r="Z61" s="60" t="s">
        <v>30</v>
      </c>
      <c r="AA61" s="60"/>
      <c r="AB61" s="60"/>
      <c r="AC61" s="60"/>
      <c r="AD61" s="60"/>
      <c r="AE61" s="60"/>
      <c r="AF61" s="60"/>
      <c r="AG61" s="60" t="b">
        <f>OR(AG56=AG57,AG56=AG58,AG56=AG59,AG57=AG58,AG57=AG59,AG58=AG59)</f>
        <v>1</v>
      </c>
      <c r="AH61" s="60"/>
      <c r="AI61" s="60"/>
      <c r="AJ61" s="60"/>
      <c r="AK61" s="60"/>
      <c r="AL61" s="60"/>
      <c r="AM61" s="60"/>
      <c r="AN61" s="60"/>
      <c r="AO61" s="60" t="s">
        <v>34</v>
      </c>
      <c r="AP61" s="60"/>
      <c r="AQ61" s="60"/>
      <c r="AR61" s="60" t="b">
        <f>OR(AR56=AR57,AR56=AR58,AR56=AR59,AR57=AR58,AR57=AR59,AR58=AR59)</f>
        <v>1</v>
      </c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85">
        <f>IF(E61&gt;G61,IF(Spielplan!E61&gt;Spielplan!G61,Punktemodus!$B$3,0),0)</f>
        <v>0</v>
      </c>
      <c r="BK61" s="85">
        <f>IF(E61=G61,IF(Spielplan!E61=Spielplan!G61,Punktemodus!$B$3,0),0)</f>
        <v>10</v>
      </c>
      <c r="BL61" s="85">
        <f>IF(E61&lt;G61,IF(Spielplan!E61&lt;Spielplan!G61,Punktemodus!$B$3,0),0)</f>
        <v>0</v>
      </c>
      <c r="BM61" s="85">
        <f>IF(E61=Spielplan!E61,IF(G61=Spielplan!G61,Punktemodus!$B$5,0),0)</f>
        <v>3</v>
      </c>
      <c r="BN61" s="85">
        <f>IF(E61=Spielplan!E61,Punktemodus!$B$7,0)</f>
        <v>1</v>
      </c>
      <c r="BO61" s="85">
        <f>IF(G61=Spielplan!G61,Punktemodus!$B$7,0)</f>
        <v>1</v>
      </c>
      <c r="BP61" s="137">
        <f>IF(Spielplan!E61="",0,SUM(BJ61:BO61))</f>
        <v>0</v>
      </c>
      <c r="BQ61" s="60"/>
      <c r="BR61" s="141"/>
      <c r="BS61" s="149" t="s">
        <v>124</v>
      </c>
      <c r="BT61" s="144" t="str">
        <f>Spielplan!$BL$25</f>
        <v/>
      </c>
      <c r="BU61" s="145"/>
      <c r="BV61" s="146">
        <f>Spielplan!$BN$25</f>
        <v>0</v>
      </c>
      <c r="BW61" s="134"/>
      <c r="BX61" s="148">
        <f>IF(BT25=BT61,Punktemodus!$B$11,0)</f>
        <v>10</v>
      </c>
      <c r="BY61" s="148">
        <f>IF(BT61=BT40,Punktemodus!B13,0)</f>
        <v>5</v>
      </c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55"/>
      <c r="CR61" s="142" t="s">
        <v>136</v>
      </c>
      <c r="CS61" s="155"/>
      <c r="CT61" s="155"/>
      <c r="CU61" s="155"/>
      <c r="CV61" s="155"/>
      <c r="CW61" s="134"/>
    </row>
    <row r="62" spans="1:101" ht="18.75" customHeight="1" thickBot="1" x14ac:dyDescent="0.25">
      <c r="A62" s="60"/>
      <c r="B62" s="60"/>
      <c r="C62" s="136" t="str">
        <f>IF(G61="","",IF(AR61=TRUE,"Achtung: Fehler in Tabelle!",""))</f>
        <v/>
      </c>
      <c r="D62" s="60"/>
      <c r="E62" s="85"/>
      <c r="F62" s="60"/>
      <c r="G62" s="85"/>
      <c r="H62" s="60"/>
      <c r="I62" s="60"/>
      <c r="J62" s="60"/>
      <c r="K62" s="60"/>
      <c r="L62" s="60"/>
      <c r="M62" s="60">
        <f t="shared" ref="M62:X62" si="19">SUM(M56:M61)</f>
        <v>0</v>
      </c>
      <c r="N62" s="60">
        <f t="shared" si="19"/>
        <v>0</v>
      </c>
      <c r="O62" s="60">
        <f t="shared" si="19"/>
        <v>0</v>
      </c>
      <c r="P62" s="60">
        <f t="shared" si="19"/>
        <v>0</v>
      </c>
      <c r="Q62" s="60">
        <f t="shared" si="19"/>
        <v>0</v>
      </c>
      <c r="R62" s="60">
        <f t="shared" si="19"/>
        <v>0</v>
      </c>
      <c r="S62" s="60">
        <f t="shared" si="19"/>
        <v>0</v>
      </c>
      <c r="T62" s="60">
        <f t="shared" si="19"/>
        <v>0</v>
      </c>
      <c r="U62" s="60">
        <f t="shared" si="19"/>
        <v>0</v>
      </c>
      <c r="V62" s="60">
        <f t="shared" si="19"/>
        <v>0</v>
      </c>
      <c r="W62" s="60">
        <f t="shared" si="19"/>
        <v>0</v>
      </c>
      <c r="X62" s="60">
        <f t="shared" si="19"/>
        <v>0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160">
        <f>SUM(BP56:BP61)</f>
        <v>0</v>
      </c>
      <c r="BQ62" s="60"/>
      <c r="BR62" s="141"/>
      <c r="BS62" s="150"/>
      <c r="BT62" s="134"/>
      <c r="BU62" s="134"/>
      <c r="BV62" s="134"/>
      <c r="BW62" s="134"/>
      <c r="BX62" s="148"/>
      <c r="BY62" s="148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370" t="str">
        <f>Spielplan!$CI$26</f>
        <v/>
      </c>
      <c r="CR62" s="371"/>
      <c r="CS62" s="371"/>
      <c r="CT62" s="371"/>
      <c r="CU62" s="371"/>
      <c r="CV62" s="372"/>
      <c r="CW62" s="134"/>
    </row>
    <row r="63" spans="1:101" ht="18.75" customHeight="1" thickBot="1" x14ac:dyDescent="0.3">
      <c r="A63" s="60"/>
      <c r="B63" s="60"/>
      <c r="C63" s="60"/>
      <c r="D63" s="60"/>
      <c r="E63" s="85"/>
      <c r="F63" s="60"/>
      <c r="G63" s="85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138"/>
      <c r="BQ63" s="60"/>
      <c r="BR63" s="141"/>
      <c r="BS63" s="134"/>
      <c r="BT63" s="134"/>
      <c r="BU63" s="134"/>
      <c r="BV63" s="134"/>
      <c r="BW63" s="134"/>
      <c r="BX63" s="148"/>
      <c r="BY63" s="148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54" t="s">
        <v>131</v>
      </c>
      <c r="CM63" s="134"/>
      <c r="CN63" s="134"/>
      <c r="CO63" s="134"/>
      <c r="CP63" s="134"/>
      <c r="CQ63" s="373"/>
      <c r="CR63" s="374"/>
      <c r="CS63" s="374"/>
      <c r="CT63" s="374"/>
      <c r="CU63" s="374"/>
      <c r="CV63" s="375"/>
      <c r="CW63" s="134"/>
    </row>
    <row r="64" spans="1:101" ht="18.75" customHeight="1" thickBot="1" x14ac:dyDescent="0.3">
      <c r="A64" s="60"/>
      <c r="B64" s="60"/>
      <c r="C64" s="60"/>
      <c r="D64" s="60"/>
      <c r="E64" s="85"/>
      <c r="F64" s="60"/>
      <c r="G64" s="85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138"/>
      <c r="BQ64" s="60"/>
      <c r="BR64" s="141"/>
      <c r="BS64" s="153" t="s">
        <v>20</v>
      </c>
      <c r="BT64" s="144" t="str">
        <f>Spielplan!$BL$28</f>
        <v/>
      </c>
      <c r="BU64" s="145"/>
      <c r="BV64" s="146">
        <f>Spielplan!$BN$28</f>
        <v>0</v>
      </c>
      <c r="BW64" s="147"/>
      <c r="BX64" s="148">
        <f>IF(BT28=BT64,Punktemodus!$B$11,0)</f>
        <v>10</v>
      </c>
      <c r="BY64" s="148">
        <f>IF(BT64=BT13,Punktemodus!B13,0)</f>
        <v>5</v>
      </c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55"/>
      <c r="CR64" s="142" t="s">
        <v>137</v>
      </c>
      <c r="CS64" s="155"/>
      <c r="CT64" s="155"/>
      <c r="CU64" s="155"/>
      <c r="CV64" s="155"/>
      <c r="CW64" s="134"/>
    </row>
    <row r="65" spans="1:101" ht="18.75" customHeight="1" thickBot="1" x14ac:dyDescent="0.3">
      <c r="A65" s="60"/>
      <c r="B65" s="60"/>
      <c r="C65" s="88" t="s">
        <v>91</v>
      </c>
      <c r="D65" s="60"/>
      <c r="E65" s="85"/>
      <c r="F65" s="60"/>
      <c r="G65" s="85"/>
      <c r="H65" s="60"/>
      <c r="I65" s="60"/>
      <c r="J65" s="60"/>
      <c r="K65" s="60"/>
      <c r="L65" s="60"/>
      <c r="M65" s="60" t="s">
        <v>4</v>
      </c>
      <c r="N65" s="60"/>
      <c r="O65" s="60"/>
      <c r="P65" s="60"/>
      <c r="Q65" s="60" t="s">
        <v>6</v>
      </c>
      <c r="R65" s="60"/>
      <c r="S65" s="60"/>
      <c r="T65" s="60"/>
      <c r="U65" s="60" t="s">
        <v>7</v>
      </c>
      <c r="V65" s="60"/>
      <c r="W65" s="60"/>
      <c r="X65" s="60"/>
      <c r="Y65" s="60"/>
      <c r="Z65" s="60" t="s">
        <v>4</v>
      </c>
      <c r="AA65" s="60" t="s">
        <v>5</v>
      </c>
      <c r="AB65" s="60"/>
      <c r="AC65" s="60"/>
      <c r="AD65" s="60" t="s">
        <v>9</v>
      </c>
      <c r="AE65" s="60"/>
      <c r="AF65" s="60"/>
      <c r="AG65" s="60"/>
      <c r="AH65" s="60" t="s">
        <v>32</v>
      </c>
      <c r="AI65" s="60"/>
      <c r="AJ65" s="60"/>
      <c r="AK65" s="60"/>
      <c r="AL65" s="60"/>
      <c r="AM65" s="60"/>
      <c r="AN65" s="60" t="s">
        <v>35</v>
      </c>
      <c r="AO65" s="60"/>
      <c r="AP65" s="60"/>
      <c r="AQ65" s="60"/>
      <c r="AR65" s="60"/>
      <c r="AS65" s="60" t="s">
        <v>33</v>
      </c>
      <c r="AT65" s="60"/>
      <c r="AU65" s="60"/>
      <c r="AV65" s="60"/>
      <c r="AW65" s="60"/>
      <c r="AX65" s="60"/>
      <c r="AY65" s="60"/>
      <c r="AZ65" s="60"/>
      <c r="BA65" s="60"/>
      <c r="BB65" s="89" t="s">
        <v>10</v>
      </c>
      <c r="BC65" s="60"/>
      <c r="BD65" s="90" t="s">
        <v>4</v>
      </c>
      <c r="BE65" s="60"/>
      <c r="BF65" s="61" t="s">
        <v>5</v>
      </c>
      <c r="BG65" s="60"/>
      <c r="BH65" s="60"/>
      <c r="BI65" s="85"/>
      <c r="BJ65" s="60"/>
      <c r="BK65" s="60"/>
      <c r="BL65" s="60"/>
      <c r="BM65" s="60"/>
      <c r="BN65" s="60"/>
      <c r="BO65" s="60"/>
      <c r="BP65" s="138"/>
      <c r="BQ65" s="85"/>
      <c r="BR65" s="141"/>
      <c r="BS65" s="149" t="s">
        <v>125</v>
      </c>
      <c r="BT65" s="144" t="str">
        <f>Spielplan!$BL$29</f>
        <v/>
      </c>
      <c r="BU65" s="145"/>
      <c r="BV65" s="146">
        <f>Spielplan!$BN$29</f>
        <v>0</v>
      </c>
      <c r="BW65" s="134"/>
      <c r="BX65" s="148">
        <f>IF(BT29=BT65,Punktemodus!$B$11,0)</f>
        <v>10</v>
      </c>
      <c r="BY65" s="148">
        <f>IF(BT65=BT12,Punktemodus!B13,0)</f>
        <v>5</v>
      </c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44" t="str">
        <f>Spielplan!$CC$29</f>
        <v/>
      </c>
      <c r="CL65" s="145"/>
      <c r="CM65" s="146">
        <f>Spielplan!$CE$29</f>
        <v>0</v>
      </c>
      <c r="CN65" s="134"/>
      <c r="CO65" s="134"/>
      <c r="CP65" s="134"/>
      <c r="CQ65" s="370" t="str">
        <f>Spielplan!$CI$29</f>
        <v/>
      </c>
      <c r="CR65" s="371"/>
      <c r="CS65" s="371"/>
      <c r="CT65" s="371"/>
      <c r="CU65" s="371"/>
      <c r="CV65" s="372"/>
      <c r="CW65" s="134"/>
    </row>
    <row r="66" spans="1:101" ht="18.75" customHeight="1" thickBot="1" x14ac:dyDescent="0.3">
      <c r="A66" s="60"/>
      <c r="B66" s="60"/>
      <c r="C66" s="60"/>
      <c r="D66" s="60"/>
      <c r="E66" s="85"/>
      <c r="F66" s="60"/>
      <c r="G66" s="85"/>
      <c r="H66" s="60"/>
      <c r="I66" s="60"/>
      <c r="J66" s="60"/>
      <c r="K66" s="60"/>
      <c r="L66" s="60"/>
      <c r="M66" s="60" t="s">
        <v>0</v>
      </c>
      <c r="N66" s="60" t="s">
        <v>1</v>
      </c>
      <c r="O66" s="60" t="s">
        <v>2</v>
      </c>
      <c r="P66" s="60" t="s">
        <v>3</v>
      </c>
      <c r="Q66" s="60" t="s">
        <v>0</v>
      </c>
      <c r="R66" s="60" t="s">
        <v>1</v>
      </c>
      <c r="S66" s="60" t="s">
        <v>2</v>
      </c>
      <c r="T66" s="60" t="s">
        <v>3</v>
      </c>
      <c r="U66" s="60" t="s">
        <v>0</v>
      </c>
      <c r="V66" s="60" t="s">
        <v>1</v>
      </c>
      <c r="W66" s="60" t="s">
        <v>2</v>
      </c>
      <c r="X66" s="60" t="s">
        <v>3</v>
      </c>
      <c r="Y66" s="60"/>
      <c r="Z66" s="60" t="s">
        <v>8</v>
      </c>
      <c r="AA66" s="60"/>
      <c r="AB66" s="60"/>
      <c r="AC66" s="60"/>
      <c r="AD66" s="60"/>
      <c r="AE66" s="60"/>
      <c r="AF66" s="60"/>
      <c r="AG66" s="60"/>
      <c r="AH66" s="60" t="s">
        <v>31</v>
      </c>
      <c r="AI66" s="60"/>
      <c r="AJ66" s="60"/>
      <c r="AK66" s="60"/>
      <c r="AL66" s="60"/>
      <c r="AM66" s="60"/>
      <c r="AN66" s="60" t="str">
        <f>AI67</f>
        <v>Argentinien</v>
      </c>
      <c r="AO66" s="60" t="str">
        <f>AI68</f>
        <v>Bosnien</v>
      </c>
      <c r="AP66" s="60" t="str">
        <f>AI69</f>
        <v>Iran</v>
      </c>
      <c r="AQ66" s="60" t="str">
        <f>AI70</f>
        <v>Nigeria</v>
      </c>
      <c r="AR66" s="60"/>
      <c r="AS66" s="60" t="s">
        <v>31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85"/>
      <c r="BJ66" s="85"/>
      <c r="BK66" s="85"/>
      <c r="BL66" s="85"/>
      <c r="BM66" s="85"/>
      <c r="BN66" s="85"/>
      <c r="BO66" s="85"/>
      <c r="BP66" s="137"/>
      <c r="BQ66" s="85"/>
      <c r="BR66" s="141"/>
      <c r="BS66" s="150"/>
      <c r="BT66" s="134"/>
      <c r="BU66" s="134"/>
      <c r="BV66" s="134"/>
      <c r="BW66" s="134"/>
      <c r="BX66" s="148"/>
      <c r="BY66" s="148"/>
      <c r="BZ66" s="134"/>
      <c r="CA66" s="144" t="str">
        <f>Spielplan!$BS$30</f>
        <v/>
      </c>
      <c r="CB66" s="145"/>
      <c r="CC66" s="146">
        <f>Spielplan!$BU$30</f>
        <v>0</v>
      </c>
      <c r="CD66" s="147"/>
      <c r="CE66" s="134">
        <f>IF(CA66=CA30,Punktemodus!B15,0)</f>
        <v>20</v>
      </c>
      <c r="CF66" s="148">
        <f>IF(OR(CA66=$CA$14,CA66=$CA$15,CA66=$CA$22,CA66=$CA$23,CA66=$CA$31,CA66=$CA$38,CA66=$CA$39),Punktemodus!B17,0)</f>
        <v>10</v>
      </c>
      <c r="CG66" s="134"/>
      <c r="CH66" s="134"/>
      <c r="CI66" s="134"/>
      <c r="CJ66" s="134"/>
      <c r="CK66" s="144" t="str">
        <f>Spielplan!$CC$30</f>
        <v/>
      </c>
      <c r="CL66" s="145"/>
      <c r="CM66" s="146">
        <f>Spielplan!$CE$30</f>
        <v>0</v>
      </c>
      <c r="CN66" s="134"/>
      <c r="CO66" s="134"/>
      <c r="CP66" s="134"/>
      <c r="CQ66" s="373"/>
      <c r="CR66" s="374"/>
      <c r="CS66" s="374"/>
      <c r="CT66" s="374"/>
      <c r="CU66" s="374"/>
      <c r="CV66" s="375"/>
      <c r="CW66" s="134"/>
    </row>
    <row r="67" spans="1:101" ht="18.75" customHeight="1" thickBot="1" x14ac:dyDescent="0.3">
      <c r="A67" s="60"/>
      <c r="B67" s="60"/>
      <c r="C67" s="200" t="str">
        <f>Spielplan!$C$67</f>
        <v>Argentinien</v>
      </c>
      <c r="D67" s="201"/>
      <c r="E67" s="104"/>
      <c r="F67" s="93"/>
      <c r="G67" s="104"/>
      <c r="H67" s="200" t="str">
        <f>Spielplan!$H$67</f>
        <v>Bosnien</v>
      </c>
      <c r="I67" s="201"/>
      <c r="J67" s="60"/>
      <c r="K67" s="60" t="s">
        <v>101</v>
      </c>
      <c r="L67" s="60">
        <f t="shared" ref="L67:L72" si="20">IF(E67-G67&gt;0,1,IF(G67=E67,0,-1))</f>
        <v>0</v>
      </c>
      <c r="M67" s="60">
        <f>IF($E67="",0,IF($E67&gt;$G67,3,IF($E67=G67,1,0)))</f>
        <v>0</v>
      </c>
      <c r="N67" s="60">
        <f>IF($G67="",0,IF($E67&gt;$G67,0,IF($E67=G67,1,3)))</f>
        <v>0</v>
      </c>
      <c r="O67" s="60"/>
      <c r="P67" s="60"/>
      <c r="Q67" s="60">
        <f>E67</f>
        <v>0</v>
      </c>
      <c r="R67" s="60">
        <f>G67</f>
        <v>0</v>
      </c>
      <c r="S67" s="60"/>
      <c r="T67" s="60"/>
      <c r="U67" s="60">
        <f>G67</f>
        <v>0</v>
      </c>
      <c r="V67" s="60">
        <f>E67</f>
        <v>0</v>
      </c>
      <c r="W67" s="60"/>
      <c r="X67" s="60"/>
      <c r="Y67" s="60"/>
      <c r="Z67" s="60">
        <f>M73</f>
        <v>0</v>
      </c>
      <c r="AA67" s="60">
        <f>Q73</f>
        <v>0</v>
      </c>
      <c r="AB67" s="60">
        <f>U73</f>
        <v>0</v>
      </c>
      <c r="AC67" s="60">
        <f>AA67-AB67</f>
        <v>0</v>
      </c>
      <c r="AD67" s="60">
        <f>IF(Z67&gt;Z68,-1,0)</f>
        <v>0</v>
      </c>
      <c r="AE67" s="60">
        <f>IF(Z67&gt;Z69,-1,0)</f>
        <v>0</v>
      </c>
      <c r="AF67" s="60">
        <f>IF(Z67&gt;Z70,-1,0)</f>
        <v>0</v>
      </c>
      <c r="AG67" s="60">
        <f>10000-(AJ67*1000+AM67*100+AK67*10)</f>
        <v>10000</v>
      </c>
      <c r="AH67" s="90">
        <f>RANK(AG67,AG67:AG70,1)</f>
        <v>1</v>
      </c>
      <c r="AI67" s="60" t="str">
        <f>C67</f>
        <v>Argentinien</v>
      </c>
      <c r="AJ67" s="60">
        <f t="shared" ref="AJ67:AL70" si="21">Z67</f>
        <v>0</v>
      </c>
      <c r="AK67" s="60">
        <f t="shared" si="21"/>
        <v>0</v>
      </c>
      <c r="AL67" s="60">
        <f t="shared" si="21"/>
        <v>0</v>
      </c>
      <c r="AM67" s="60">
        <f>AK67-AL67</f>
        <v>0</v>
      </c>
      <c r="AN67" s="187"/>
      <c r="AO67" s="187">
        <f>IF(AG68=AG67,IF(G67&gt;E67,AG68-0.1,AG68),AG68)</f>
        <v>10000</v>
      </c>
      <c r="AP67" s="187">
        <f>IF(AG69=AG67,IF(G69&gt;E69,AG69-0.1,AG69),AG69)</f>
        <v>10000</v>
      </c>
      <c r="AQ67" s="187">
        <f>IF(AG70=AG67,IF(G71&gt;E71,AG70-0.1,AG70),AG70)</f>
        <v>10000</v>
      </c>
      <c r="AR67" s="187">
        <f>AN71</f>
        <v>30000</v>
      </c>
      <c r="AS67" s="90">
        <f>RANK(AR67,AR67:AR70,1)</f>
        <v>1</v>
      </c>
      <c r="AT67" s="60" t="str">
        <f t="shared" ref="AT67:AW70" si="22">AI67</f>
        <v>Argentinien</v>
      </c>
      <c r="AU67" s="60">
        <f t="shared" si="22"/>
        <v>0</v>
      </c>
      <c r="AV67" s="60">
        <f t="shared" si="22"/>
        <v>0</v>
      </c>
      <c r="AW67" s="60">
        <f t="shared" si="22"/>
        <v>0</v>
      </c>
      <c r="AX67" s="60"/>
      <c r="AY67" s="60"/>
      <c r="AZ67" s="60"/>
      <c r="BA67" s="202">
        <v>1</v>
      </c>
      <c r="BB67" s="200" t="str">
        <f>VLOOKUP(1,AS67:AT70,2,FALSE)</f>
        <v>Argentinien</v>
      </c>
      <c r="BC67" s="201"/>
      <c r="BD67" s="203">
        <f>VLOOKUP(1,AS67:AW70,3,FALSE)</f>
        <v>0</v>
      </c>
      <c r="BE67" s="204">
        <f>VLOOKUP(1,AS67:AW70,4,FALSE)</f>
        <v>0</v>
      </c>
      <c r="BF67" s="93" t="s">
        <v>12</v>
      </c>
      <c r="BG67" s="204">
        <f>VLOOKUP(1,AS67:AW70,5,FALSE)</f>
        <v>0</v>
      </c>
      <c r="BH67" s="205" t="s">
        <v>126</v>
      </c>
      <c r="BI67" s="85"/>
      <c r="BJ67" s="85">
        <f>IF(E67&gt;G67,IF(Spielplan!E67&gt;Spielplan!G67,Punktemodus!$B$3,0),0)</f>
        <v>0</v>
      </c>
      <c r="BK67" s="85">
        <f>IF(E67=G67,IF(Spielplan!E67=Spielplan!G67,Punktemodus!$B$3,0),0)</f>
        <v>10</v>
      </c>
      <c r="BL67" s="85">
        <f>IF(E67&lt;G67,IF(Spielplan!E67&lt;Spielplan!G67,Punktemodus!$B$3,0),0)</f>
        <v>0</v>
      </c>
      <c r="BM67" s="85">
        <f>IF(E67=Spielplan!E67,IF(G67=Spielplan!G67,Punktemodus!$B$5,0),0)</f>
        <v>3</v>
      </c>
      <c r="BN67" s="85">
        <f>IF(E67=Spielplan!E67,Punktemodus!$B$7,0)</f>
        <v>1</v>
      </c>
      <c r="BO67" s="85">
        <f>IF(G67=Spielplan!G67,Punktemodus!$B$7,0)</f>
        <v>1</v>
      </c>
      <c r="BP67" s="137">
        <f>IF(Spielplan!E67="",0,SUM(BJ67:BO67))</f>
        <v>0</v>
      </c>
      <c r="BQ67" s="85"/>
      <c r="BR67" s="141"/>
      <c r="BS67" s="134"/>
      <c r="BT67" s="134"/>
      <c r="BU67" s="134"/>
      <c r="BV67" s="134"/>
      <c r="BW67" s="134"/>
      <c r="BX67" s="148"/>
      <c r="BY67" s="148"/>
      <c r="BZ67" s="134"/>
      <c r="CA67" s="144" t="str">
        <f>Spielplan!$BS$31</f>
        <v/>
      </c>
      <c r="CB67" s="145"/>
      <c r="CC67" s="146">
        <f>Spielplan!$BU$31</f>
        <v>0</v>
      </c>
      <c r="CD67" s="134"/>
      <c r="CE67" s="134">
        <f>IF(CA67=CA31,Punktemodus!B15,0)</f>
        <v>20</v>
      </c>
      <c r="CF67" s="148">
        <f>IF(OR(CA67=$CA$14,CA67=$CA$15,CA67=$CA$22,CA67=$CA$23,CA67=$CA$30,CA67=$CA$38,CA67=$CA$39),Punktemodus!B17,0)</f>
        <v>10</v>
      </c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55"/>
      <c r="CR67" s="142" t="s">
        <v>138</v>
      </c>
      <c r="CS67" s="155"/>
      <c r="CT67" s="155"/>
      <c r="CU67" s="155"/>
      <c r="CV67" s="155"/>
      <c r="CW67" s="134"/>
    </row>
    <row r="68" spans="1:101" ht="18.75" customHeight="1" thickBot="1" x14ac:dyDescent="0.3">
      <c r="A68" s="60"/>
      <c r="B68" s="60"/>
      <c r="C68" s="206" t="str">
        <f>Spielplan!$C$68</f>
        <v>Iran</v>
      </c>
      <c r="D68" s="207"/>
      <c r="E68" s="104"/>
      <c r="F68" s="93"/>
      <c r="G68" s="104"/>
      <c r="H68" s="206" t="str">
        <f>Spielplan!$H$68</f>
        <v>Nigeria</v>
      </c>
      <c r="I68" s="207"/>
      <c r="J68" s="60"/>
      <c r="K68" s="60" t="s">
        <v>102</v>
      </c>
      <c r="L68" s="60">
        <f t="shared" si="20"/>
        <v>0</v>
      </c>
      <c r="M68" s="60"/>
      <c r="N68" s="60"/>
      <c r="O68" s="60">
        <f>IF($E68="",0,IF($E68&gt;$G68,3,IF($E68=$G68,1,0)))</f>
        <v>0</v>
      </c>
      <c r="P68" s="60">
        <f>IF($G68="",0,IF($E68&gt;$G68,0,IF($E68=$G68,1,3)))</f>
        <v>0</v>
      </c>
      <c r="Q68" s="60"/>
      <c r="R68" s="60"/>
      <c r="S68" s="60">
        <f>E68</f>
        <v>0</v>
      </c>
      <c r="T68" s="60">
        <f>G68</f>
        <v>0</v>
      </c>
      <c r="U68" s="60"/>
      <c r="V68" s="60"/>
      <c r="W68" s="60">
        <f>G68</f>
        <v>0</v>
      </c>
      <c r="X68" s="60">
        <f>E68</f>
        <v>0</v>
      </c>
      <c r="Y68" s="60"/>
      <c r="Z68" s="60">
        <f>N73</f>
        <v>0</v>
      </c>
      <c r="AA68" s="60">
        <f>R73</f>
        <v>0</v>
      </c>
      <c r="AB68" s="60">
        <f>V73</f>
        <v>0</v>
      </c>
      <c r="AC68" s="60">
        <f>AA68-AB68</f>
        <v>0</v>
      </c>
      <c r="AD68" s="60">
        <f>IF(Z68&gt;Z67,-1,0)</f>
        <v>0</v>
      </c>
      <c r="AE68" s="60">
        <f>IF(Z68&gt;Z69,-1,0)</f>
        <v>0</v>
      </c>
      <c r="AF68" s="60">
        <f>IF(Z68&gt;Z70,-1,0)</f>
        <v>0</v>
      </c>
      <c r="AG68" s="60">
        <f>10000-(AJ68*1000+AM68*100+AK68*10)</f>
        <v>10000</v>
      </c>
      <c r="AH68" s="90">
        <f>RANK(AG68,AG67:AG70,1)</f>
        <v>1</v>
      </c>
      <c r="AI68" s="60" t="str">
        <f>H67</f>
        <v>Bosnien</v>
      </c>
      <c r="AJ68" s="60">
        <f t="shared" si="21"/>
        <v>0</v>
      </c>
      <c r="AK68" s="60">
        <f t="shared" si="21"/>
        <v>0</v>
      </c>
      <c r="AL68" s="60">
        <f t="shared" si="21"/>
        <v>0</v>
      </c>
      <c r="AM68" s="60">
        <f>AK68-AL68</f>
        <v>0</v>
      </c>
      <c r="AN68" s="187">
        <f>IF(AG67=AG68,IF(E67&gt;G67,AG67-0.1,AG67),AG67)</f>
        <v>10000</v>
      </c>
      <c r="AO68" s="187"/>
      <c r="AP68" s="187">
        <f>IF(AG69=AG68,IF(G72&gt;E72,AG69-0.1,AG69),AG69)</f>
        <v>10000</v>
      </c>
      <c r="AQ68" s="187">
        <f>IF(AG70=AG68,IF(G70&gt;E70,AG70-0.1,AG70),AG70)</f>
        <v>10000</v>
      </c>
      <c r="AR68" s="187">
        <f>AO71</f>
        <v>30000</v>
      </c>
      <c r="AS68" s="90">
        <f>RANK(AR68,AR67:AR70,1)</f>
        <v>1</v>
      </c>
      <c r="AT68" s="60" t="str">
        <f t="shared" si="22"/>
        <v>Bosnien</v>
      </c>
      <c r="AU68" s="60">
        <f t="shared" si="22"/>
        <v>0</v>
      </c>
      <c r="AV68" s="60">
        <f t="shared" si="22"/>
        <v>0</v>
      </c>
      <c r="AW68" s="60">
        <f t="shared" si="22"/>
        <v>0</v>
      </c>
      <c r="AX68" s="60"/>
      <c r="AY68" s="60"/>
      <c r="AZ68" s="60"/>
      <c r="BA68" s="208">
        <v>2</v>
      </c>
      <c r="BB68" s="206" t="e">
        <f>VLOOKUP(2,AS67:AT70,2,FALSE)</f>
        <v>#N/A</v>
      </c>
      <c r="BC68" s="207"/>
      <c r="BD68" s="209" t="e">
        <f>VLOOKUP(2,AS67:AW70,3,FALSE)</f>
        <v>#N/A</v>
      </c>
      <c r="BE68" s="210" t="e">
        <f>VLOOKUP(2,AS67:AW70,4,FALSE)</f>
        <v>#N/A</v>
      </c>
      <c r="BF68" s="93" t="s">
        <v>12</v>
      </c>
      <c r="BG68" s="210" t="e">
        <f>VLOOKUP(2,AS67:AW70,5,FALSE)</f>
        <v>#N/A</v>
      </c>
      <c r="BH68" s="210" t="s">
        <v>122</v>
      </c>
      <c r="BI68" s="85"/>
      <c r="BJ68" s="85">
        <f>IF(E68&gt;G68,IF(Spielplan!E68&gt;Spielplan!G68,Punktemodus!$B$3,0),0)</f>
        <v>0</v>
      </c>
      <c r="BK68" s="85">
        <f>IF(E68=G68,IF(Spielplan!E68=Spielplan!G68,Punktemodus!$B$3,0),0)</f>
        <v>10</v>
      </c>
      <c r="BL68" s="85">
        <f>IF(E68&lt;G68,IF(Spielplan!E68&lt;Spielplan!G68,Punktemodus!$B$3,0),0)</f>
        <v>0</v>
      </c>
      <c r="BM68" s="85">
        <f>IF(E68=Spielplan!E68,IF(G68=Spielplan!G68,Punktemodus!$B$5,0),0)</f>
        <v>3</v>
      </c>
      <c r="BN68" s="85">
        <f>IF(E68=Spielplan!E68,Punktemodus!$B$7,0)</f>
        <v>1</v>
      </c>
      <c r="BO68" s="85">
        <f>IF(G68=Spielplan!G68,Punktemodus!$B$7,0)</f>
        <v>1</v>
      </c>
      <c r="BP68" s="137">
        <f>IF(Spielplan!E68="",0,SUM(BJ68:BO68))</f>
        <v>0</v>
      </c>
      <c r="BQ68" s="85"/>
      <c r="BR68" s="141"/>
      <c r="BS68" s="153" t="s">
        <v>24</v>
      </c>
      <c r="BT68" s="144" t="str">
        <f>Spielplan!$BL$32</f>
        <v/>
      </c>
      <c r="BU68" s="145"/>
      <c r="BV68" s="146">
        <f>Spielplan!$BN$32</f>
        <v>0</v>
      </c>
      <c r="BW68" s="147"/>
      <c r="BX68" s="148">
        <f>IF(BT32=BT68,Punktemodus!$B$11,0)</f>
        <v>10</v>
      </c>
      <c r="BY68" s="148">
        <f>IF(BT68=BT17,Punktemodus!B13,0)</f>
        <v>5</v>
      </c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370" t="str">
        <f>Spielplan!$CI$32</f>
        <v/>
      </c>
      <c r="CR68" s="371"/>
      <c r="CS68" s="371"/>
      <c r="CT68" s="371"/>
      <c r="CU68" s="371"/>
      <c r="CV68" s="372"/>
      <c r="CW68" s="134"/>
    </row>
    <row r="69" spans="1:101" ht="18.75" customHeight="1" thickBot="1" x14ac:dyDescent="0.3">
      <c r="A69" s="60"/>
      <c r="B69" s="60"/>
      <c r="C69" s="200" t="str">
        <f>C67</f>
        <v>Argentinien</v>
      </c>
      <c r="D69" s="201"/>
      <c r="E69" s="104"/>
      <c r="F69" s="93"/>
      <c r="G69" s="104"/>
      <c r="H69" s="200" t="str">
        <f>C68</f>
        <v>Iran</v>
      </c>
      <c r="I69" s="201"/>
      <c r="J69" s="60"/>
      <c r="K69" s="60" t="s">
        <v>103</v>
      </c>
      <c r="L69" s="60">
        <f t="shared" si="20"/>
        <v>0</v>
      </c>
      <c r="M69" s="60">
        <f>IF($E69="",0,IF($E69&gt;$G69,3,IF($E69=G69,1,0)))</f>
        <v>0</v>
      </c>
      <c r="N69" s="60"/>
      <c r="O69" s="60">
        <f>IF($G69="",0,IF($E69&gt;$G69,0,IF($E69=$G69,1,3)))</f>
        <v>0</v>
      </c>
      <c r="P69" s="60"/>
      <c r="Q69" s="60">
        <f>E69</f>
        <v>0</v>
      </c>
      <c r="R69" s="60"/>
      <c r="S69" s="60">
        <f>G69</f>
        <v>0</v>
      </c>
      <c r="T69" s="60"/>
      <c r="U69" s="60">
        <f>G69</f>
        <v>0</v>
      </c>
      <c r="V69" s="60"/>
      <c r="W69" s="60">
        <f>E69</f>
        <v>0</v>
      </c>
      <c r="X69" s="60"/>
      <c r="Y69" s="60"/>
      <c r="Z69" s="60">
        <f>O73</f>
        <v>0</v>
      </c>
      <c r="AA69" s="60">
        <f>S73</f>
        <v>0</v>
      </c>
      <c r="AB69" s="60">
        <f>W73</f>
        <v>0</v>
      </c>
      <c r="AC69" s="60">
        <f>AA69-AB69</f>
        <v>0</v>
      </c>
      <c r="AD69" s="60">
        <f>IF(Z69&gt;Z67,-1,0)</f>
        <v>0</v>
      </c>
      <c r="AE69" s="60">
        <f>IF(Z69&gt;Z68,-1,0)</f>
        <v>0</v>
      </c>
      <c r="AF69" s="60">
        <f>IF(Z69&gt;Z70,-1,0)</f>
        <v>0</v>
      </c>
      <c r="AG69" s="60">
        <f>10000-(AJ69*1000+AM69*100+AK69*10)</f>
        <v>10000</v>
      </c>
      <c r="AH69" s="90">
        <f>RANK(AG69,AG67:AG70,1)</f>
        <v>1</v>
      </c>
      <c r="AI69" s="60" t="str">
        <f>C68</f>
        <v>Iran</v>
      </c>
      <c r="AJ69" s="60">
        <f t="shared" si="21"/>
        <v>0</v>
      </c>
      <c r="AK69" s="60">
        <f t="shared" si="21"/>
        <v>0</v>
      </c>
      <c r="AL69" s="60">
        <f t="shared" si="21"/>
        <v>0</v>
      </c>
      <c r="AM69" s="60">
        <f>AK69-AL69</f>
        <v>0</v>
      </c>
      <c r="AN69" s="187">
        <f>IF(AG67=AG69,IF(E69&gt;G69,AG67-0.1,AG67),AG67)</f>
        <v>10000</v>
      </c>
      <c r="AO69" s="187">
        <f>IF(AG68=AG69,IF(E72&gt;G72,AG68-0.1,AG68),AG68)</f>
        <v>10000</v>
      </c>
      <c r="AP69" s="187"/>
      <c r="AQ69" s="187">
        <f>IF(AG70=AG69,IF(G68&gt;E68,AG70-0.1,AG70),AG70)</f>
        <v>10000</v>
      </c>
      <c r="AR69" s="187">
        <f>AP71</f>
        <v>30000</v>
      </c>
      <c r="AS69" s="90">
        <f>RANK(AR69,AR67:AR70,1)</f>
        <v>1</v>
      </c>
      <c r="AT69" s="60" t="str">
        <f t="shared" si="22"/>
        <v>Iran</v>
      </c>
      <c r="AU69" s="60">
        <f t="shared" si="22"/>
        <v>0</v>
      </c>
      <c r="AV69" s="60">
        <f t="shared" si="22"/>
        <v>0</v>
      </c>
      <c r="AW69" s="60">
        <f t="shared" si="22"/>
        <v>0</v>
      </c>
      <c r="AX69" s="60"/>
      <c r="AY69" s="60"/>
      <c r="AZ69" s="60"/>
      <c r="BA69" s="113">
        <v>3</v>
      </c>
      <c r="BB69" s="114" t="e">
        <f>VLOOKUP(3,AS67:AT70,2,FALSE)</f>
        <v>#N/A</v>
      </c>
      <c r="BC69" s="115"/>
      <c r="BD69" s="116" t="e">
        <f>VLOOKUP(3,AS67:AW70,3,FALSE)</f>
        <v>#N/A</v>
      </c>
      <c r="BE69" s="116" t="e">
        <f>VLOOKUP(3,AS67:AW70,4,FALSE)</f>
        <v>#N/A</v>
      </c>
      <c r="BF69" s="93" t="s">
        <v>12</v>
      </c>
      <c r="BG69" s="116" t="e">
        <f>VLOOKUP(3,AS67:AW70,5,FALSE)</f>
        <v>#N/A</v>
      </c>
      <c r="BH69" s="60"/>
      <c r="BI69" s="85"/>
      <c r="BJ69" s="85">
        <f>IF(E69&gt;G69,IF(Spielplan!E69&gt;Spielplan!G69,Punktemodus!$B$3,0),0)</f>
        <v>0</v>
      </c>
      <c r="BK69" s="85">
        <f>IF(E69=G69,IF(Spielplan!E69=Spielplan!G69,Punktemodus!$B$3,0),0)</f>
        <v>10</v>
      </c>
      <c r="BL69" s="85">
        <f>IF(E69&lt;G69,IF(Spielplan!E69&lt;Spielplan!G69,Punktemodus!$B$3,0),0)</f>
        <v>0</v>
      </c>
      <c r="BM69" s="85">
        <f>IF(E69=Spielplan!E69,IF(G69=Spielplan!G69,Punktemodus!$B$5,0),0)</f>
        <v>3</v>
      </c>
      <c r="BN69" s="85">
        <f>IF(E69=Spielplan!E69,Punktemodus!$B$7,0)</f>
        <v>1</v>
      </c>
      <c r="BO69" s="85">
        <f>IF(G69=Spielplan!G69,Punktemodus!$B$7,0)</f>
        <v>1</v>
      </c>
      <c r="BP69" s="137">
        <f>IF(Spielplan!E69="",0,SUM(BJ69:BO69))</f>
        <v>0</v>
      </c>
      <c r="BQ69" s="85"/>
      <c r="BR69" s="141"/>
      <c r="BS69" s="149" t="s">
        <v>23</v>
      </c>
      <c r="BT69" s="144" t="str">
        <f>Spielplan!$BL$33</f>
        <v/>
      </c>
      <c r="BU69" s="145"/>
      <c r="BV69" s="146">
        <f>Spielplan!$BN$33</f>
        <v>0</v>
      </c>
      <c r="BW69" s="134"/>
      <c r="BX69" s="148">
        <f>IF(BT33=BT69,Punktemodus!$B$11,0)</f>
        <v>10</v>
      </c>
      <c r="BY69" s="148">
        <f>IF(BT69=BT16,Punktemodus!B13,0)</f>
        <v>5</v>
      </c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373"/>
      <c r="CR69" s="374"/>
      <c r="CS69" s="374"/>
      <c r="CT69" s="374"/>
      <c r="CU69" s="374"/>
      <c r="CV69" s="375"/>
      <c r="CW69" s="134"/>
    </row>
    <row r="70" spans="1:101" ht="18.75" customHeight="1" thickBot="1" x14ac:dyDescent="0.3">
      <c r="A70" s="60"/>
      <c r="B70" s="60"/>
      <c r="C70" s="206" t="str">
        <f>H67</f>
        <v>Bosnien</v>
      </c>
      <c r="D70" s="207"/>
      <c r="E70" s="104"/>
      <c r="F70" s="93"/>
      <c r="G70" s="104"/>
      <c r="H70" s="206" t="str">
        <f>H68</f>
        <v>Nigeria</v>
      </c>
      <c r="I70" s="207"/>
      <c r="J70" s="60"/>
      <c r="K70" s="60" t="s">
        <v>104</v>
      </c>
      <c r="L70" s="60">
        <f t="shared" si="20"/>
        <v>0</v>
      </c>
      <c r="M70" s="60"/>
      <c r="N70" s="60">
        <f>IF($E70="",0,IF($E70&gt;$G70,3,IF($E70=$G70,1,0)))</f>
        <v>0</v>
      </c>
      <c r="O70" s="60"/>
      <c r="P70" s="60">
        <f>IF($G70="",0,IF($E70&gt;$G70,0,IF($E70=$G70,1,3)))</f>
        <v>0</v>
      </c>
      <c r="Q70" s="60"/>
      <c r="R70" s="60">
        <f>E70</f>
        <v>0</v>
      </c>
      <c r="S70" s="60"/>
      <c r="T70" s="60">
        <f>G70</f>
        <v>0</v>
      </c>
      <c r="U70" s="60"/>
      <c r="V70" s="60">
        <f>G70</f>
        <v>0</v>
      </c>
      <c r="W70" s="60"/>
      <c r="X70" s="60">
        <f>E70</f>
        <v>0</v>
      </c>
      <c r="Y70" s="60"/>
      <c r="Z70" s="60">
        <f>P73</f>
        <v>0</v>
      </c>
      <c r="AA70" s="60">
        <f>T73</f>
        <v>0</v>
      </c>
      <c r="AB70" s="60">
        <f>X73</f>
        <v>0</v>
      </c>
      <c r="AC70" s="60">
        <f>AA70-AB70</f>
        <v>0</v>
      </c>
      <c r="AD70" s="60">
        <f>IF(Z70&gt;Z67,-1,0)</f>
        <v>0</v>
      </c>
      <c r="AE70" s="60">
        <f>IF(Z70&gt;Z68,-1,0)</f>
        <v>0</v>
      </c>
      <c r="AF70" s="60">
        <f>IF(Z70&gt;Z69,-1,0)</f>
        <v>0</v>
      </c>
      <c r="AG70" s="60">
        <f>10000-(AJ70*1000+AM70*100+AK70*10)</f>
        <v>10000</v>
      </c>
      <c r="AH70" s="90">
        <f>RANK(AG70,AG67:AG70,1)</f>
        <v>1</v>
      </c>
      <c r="AI70" s="60" t="str">
        <f>H68</f>
        <v>Nigeria</v>
      </c>
      <c r="AJ70" s="60">
        <f t="shared" si="21"/>
        <v>0</v>
      </c>
      <c r="AK70" s="60">
        <f t="shared" si="21"/>
        <v>0</v>
      </c>
      <c r="AL70" s="60">
        <f t="shared" si="21"/>
        <v>0</v>
      </c>
      <c r="AM70" s="60">
        <f>AK70-AL70</f>
        <v>0</v>
      </c>
      <c r="AN70" s="187">
        <f>IF(AG67=AG70,IF(E71&gt;G71,AG67-0.1,AG67),AG67)</f>
        <v>10000</v>
      </c>
      <c r="AO70" s="187">
        <f>IF(AG68=AG70,IF(E70&gt;G70,AG68-0.1,AG68),AG68)</f>
        <v>10000</v>
      </c>
      <c r="AP70" s="187">
        <f>IF(AG69=AG70,IF(E68&gt;G68,AG69-0.1,AG69),AG69)</f>
        <v>10000</v>
      </c>
      <c r="AQ70" s="187"/>
      <c r="AR70" s="187">
        <f>AQ71</f>
        <v>30000</v>
      </c>
      <c r="AS70" s="90">
        <f>RANK(AR70,AR67:AR70,1)</f>
        <v>1</v>
      </c>
      <c r="AT70" s="60" t="str">
        <f t="shared" si="22"/>
        <v>Nigeria</v>
      </c>
      <c r="AU70" s="60">
        <f t="shared" si="22"/>
        <v>0</v>
      </c>
      <c r="AV70" s="60">
        <f t="shared" si="22"/>
        <v>0</v>
      </c>
      <c r="AW70" s="60">
        <f t="shared" si="22"/>
        <v>0</v>
      </c>
      <c r="AX70" s="60"/>
      <c r="AY70" s="60"/>
      <c r="AZ70" s="60"/>
      <c r="BA70" s="113">
        <v>4</v>
      </c>
      <c r="BB70" s="114" t="e">
        <f>VLOOKUP(4,AS67:AT70,2,FALSE)</f>
        <v>#N/A</v>
      </c>
      <c r="BC70" s="115"/>
      <c r="BD70" s="116" t="e">
        <f>VLOOKUP(4,AS67:AW70,3,FALSE)</f>
        <v>#N/A</v>
      </c>
      <c r="BE70" s="116" t="e">
        <f>VLOOKUP(4,AS67:AW70,4,FALSE)</f>
        <v>#N/A</v>
      </c>
      <c r="BF70" s="93" t="s">
        <v>12</v>
      </c>
      <c r="BG70" s="116" t="e">
        <f>VLOOKUP(4,AS67:AW70,5,FALSE)</f>
        <v>#N/A</v>
      </c>
      <c r="BH70" s="60"/>
      <c r="BI70" s="85"/>
      <c r="BJ70" s="85">
        <f>IF(E70&gt;G70,IF(Spielplan!E70&gt;Spielplan!G70,Punktemodus!$B$3,0),0)</f>
        <v>0</v>
      </c>
      <c r="BK70" s="85">
        <f>IF(E70=G70,IF(Spielplan!E70=Spielplan!G70,Punktemodus!$B$3,0),0)</f>
        <v>10</v>
      </c>
      <c r="BL70" s="85">
        <f>IF(E70&lt;G70,IF(Spielplan!E70&lt;Spielplan!G70,Punktemodus!$B$3,0),0)</f>
        <v>0</v>
      </c>
      <c r="BM70" s="85">
        <f>IF(E70=Spielplan!E70,IF(G70=Spielplan!G70,Punktemodus!$B$5,0),0)</f>
        <v>3</v>
      </c>
      <c r="BN70" s="85">
        <f>IF(E70=Spielplan!E70,Punktemodus!$B$7,0)</f>
        <v>1</v>
      </c>
      <c r="BO70" s="85">
        <f>IF(G70=Spielplan!G70,Punktemodus!$B$7,0)</f>
        <v>1</v>
      </c>
      <c r="BP70" s="137">
        <f>IF(Spielplan!E70="",0,SUM(BJ70:BO70))</f>
        <v>0</v>
      </c>
      <c r="BQ70" s="60"/>
      <c r="BR70" s="141"/>
      <c r="BS70" s="150"/>
      <c r="BT70" s="134"/>
      <c r="BU70" s="134"/>
      <c r="BV70" s="134"/>
      <c r="BW70" s="134"/>
      <c r="BX70" s="148"/>
      <c r="BY70" s="148"/>
      <c r="BZ70" s="134"/>
      <c r="CA70" s="134"/>
      <c r="CB70" s="134"/>
      <c r="CC70" s="134"/>
      <c r="CD70" s="134"/>
      <c r="CE70" s="134"/>
      <c r="CF70" s="144" t="str">
        <f>Spielplan!$BX$34</f>
        <v/>
      </c>
      <c r="CG70" s="145"/>
      <c r="CH70" s="146">
        <f>Spielplan!$BZ$34</f>
        <v>0</v>
      </c>
      <c r="CI70" s="134"/>
      <c r="CJ70" s="134">
        <f>IF(OR(CF70=$CF$18,CF70=$CF$19,CF70=$CF$34,CF70=$CF$35),Punktemodus!$B$19,0)</f>
        <v>30</v>
      </c>
      <c r="CK70" s="134"/>
      <c r="CL70" s="134"/>
      <c r="CM70" s="134"/>
      <c r="CN70" s="134"/>
      <c r="CO70" s="134"/>
      <c r="CP70" s="134"/>
      <c r="CQ70" s="155"/>
      <c r="CR70" s="155"/>
      <c r="CS70" s="155"/>
      <c r="CT70" s="155"/>
      <c r="CU70" s="155"/>
      <c r="CV70" s="155"/>
      <c r="CW70" s="134"/>
    </row>
    <row r="71" spans="1:101" ht="18.75" customHeight="1" thickBot="1" x14ac:dyDescent="0.3">
      <c r="A71" s="60"/>
      <c r="B71" s="60"/>
      <c r="C71" s="200" t="str">
        <f>C67</f>
        <v>Argentinien</v>
      </c>
      <c r="D71" s="201"/>
      <c r="E71" s="104"/>
      <c r="F71" s="93"/>
      <c r="G71" s="104"/>
      <c r="H71" s="200" t="str">
        <f>H68</f>
        <v>Nigeria</v>
      </c>
      <c r="I71" s="201"/>
      <c r="J71" s="60"/>
      <c r="K71" s="60" t="s">
        <v>105</v>
      </c>
      <c r="L71" s="60">
        <f t="shared" si="20"/>
        <v>0</v>
      </c>
      <c r="M71" s="60">
        <f>IF($E71="",0,IF($E71&gt;$G71,3,IF($E71=G71,1,0)))</f>
        <v>0</v>
      </c>
      <c r="N71" s="60"/>
      <c r="O71" s="60"/>
      <c r="P71" s="60">
        <f>IF($G71="",0,IF($E71&gt;$G71,0,IF($E71=$G71,1,3)))</f>
        <v>0</v>
      </c>
      <c r="Q71" s="60">
        <f>E71</f>
        <v>0</v>
      </c>
      <c r="R71" s="60"/>
      <c r="S71" s="60"/>
      <c r="T71" s="60">
        <f>G71</f>
        <v>0</v>
      </c>
      <c r="U71" s="60">
        <f>G71</f>
        <v>0</v>
      </c>
      <c r="V71" s="60"/>
      <c r="W71" s="60"/>
      <c r="X71" s="60">
        <f>E71</f>
        <v>0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187">
        <f>SUM(AN67:AN70)</f>
        <v>30000</v>
      </c>
      <c r="AO71" s="187">
        <f>SUM(AO67:AO70)</f>
        <v>30000</v>
      </c>
      <c r="AP71" s="187">
        <f>SUM(AP67:AP70)</f>
        <v>30000</v>
      </c>
      <c r="AQ71" s="187">
        <f>SUM(AQ67:AQ70)</f>
        <v>30000</v>
      </c>
      <c r="AR71" s="187"/>
      <c r="AS71" s="60"/>
      <c r="AT71" s="60"/>
      <c r="AU71" s="60"/>
      <c r="AV71" s="60"/>
      <c r="AW71" s="60"/>
      <c r="AX71" s="60"/>
      <c r="AY71" s="60"/>
      <c r="AZ71" s="60"/>
      <c r="BA71" s="92"/>
      <c r="BB71" s="60"/>
      <c r="BC71" s="60"/>
      <c r="BD71" s="60"/>
      <c r="BE71" s="60"/>
      <c r="BF71" s="60"/>
      <c r="BG71" s="60"/>
      <c r="BH71" s="60"/>
      <c r="BI71" s="60"/>
      <c r="BJ71" s="85">
        <f>IF(E71&gt;G71,IF(Spielplan!E71&gt;Spielplan!G71,Punktemodus!$B$3,0),0)</f>
        <v>0</v>
      </c>
      <c r="BK71" s="85">
        <f>IF(E71=G71,IF(Spielplan!E71=Spielplan!G71,Punktemodus!$B$3,0),0)</f>
        <v>10</v>
      </c>
      <c r="BL71" s="85">
        <f>IF(E71&lt;G71,IF(Spielplan!E71&lt;Spielplan!G71,Punktemodus!$B$3,0),0)</f>
        <v>0</v>
      </c>
      <c r="BM71" s="85">
        <f>IF(E71=Spielplan!E71,IF(G71=Spielplan!G71,Punktemodus!$B$5,0),0)</f>
        <v>3</v>
      </c>
      <c r="BN71" s="85">
        <f>IF(E71=Spielplan!E71,Punktemodus!$B$7,0)</f>
        <v>1</v>
      </c>
      <c r="BO71" s="85">
        <f>IF(G71=Spielplan!G71,Punktemodus!$B$7,0)</f>
        <v>1</v>
      </c>
      <c r="BP71" s="137">
        <f>IF(Spielplan!E71="",0,SUM(BJ71:BO71))</f>
        <v>0</v>
      </c>
      <c r="BQ71" s="60"/>
      <c r="BR71" s="141"/>
      <c r="BS71" s="134"/>
      <c r="BT71" s="134"/>
      <c r="BU71" s="134"/>
      <c r="BV71" s="134"/>
      <c r="BW71" s="134"/>
      <c r="BX71" s="148"/>
      <c r="BY71" s="148"/>
      <c r="BZ71" s="134"/>
      <c r="CA71" s="134"/>
      <c r="CB71" s="134"/>
      <c r="CC71" s="134"/>
      <c r="CD71" s="134"/>
      <c r="CE71" s="134"/>
      <c r="CF71" s="144" t="str">
        <f>Spielplan!$BX$35</f>
        <v/>
      </c>
      <c r="CG71" s="145"/>
      <c r="CH71" s="146">
        <f>Spielplan!$BZ$35</f>
        <v>0</v>
      </c>
      <c r="CI71" s="134"/>
      <c r="CJ71" s="134">
        <f>IF(OR(CF71=$CF$18,CF71=$CF$19,CF71=$CF$34,CF71=$CF$35),Punktemodus!$B$19,0)</f>
        <v>30</v>
      </c>
      <c r="CK71" s="134"/>
      <c r="CL71" s="134"/>
      <c r="CM71" s="134"/>
      <c r="CN71" s="134"/>
      <c r="CO71" s="134"/>
      <c r="CP71" s="134"/>
      <c r="CQ71" s="155"/>
      <c r="CR71" s="155"/>
      <c r="CS71" s="155"/>
      <c r="CT71" s="155"/>
      <c r="CU71" s="155"/>
      <c r="CV71" s="155"/>
      <c r="CW71" s="134"/>
    </row>
    <row r="72" spans="1:101" ht="18.75" customHeight="1" thickBot="1" x14ac:dyDescent="0.3">
      <c r="A72" s="60"/>
      <c r="B72" s="60"/>
      <c r="C72" s="206" t="str">
        <f>H67</f>
        <v>Bosnien</v>
      </c>
      <c r="D72" s="207"/>
      <c r="E72" s="104"/>
      <c r="F72" s="106"/>
      <c r="G72" s="104"/>
      <c r="H72" s="206" t="str">
        <f>C68</f>
        <v>Iran</v>
      </c>
      <c r="I72" s="207"/>
      <c r="J72" s="60"/>
      <c r="K72" s="60" t="s">
        <v>105</v>
      </c>
      <c r="L72" s="60">
        <f t="shared" si="20"/>
        <v>0</v>
      </c>
      <c r="M72" s="60"/>
      <c r="N72" s="60">
        <f>IF($E72="",0,IF($E72&gt;$G72,3,IF($E72=$G72,1,0)))</f>
        <v>0</v>
      </c>
      <c r="O72" s="60">
        <f>IF($G72="",0,IF($E72&gt;$G72,0,IF($E72=$G72,1,3)))</f>
        <v>0</v>
      </c>
      <c r="P72" s="60"/>
      <c r="Q72" s="60"/>
      <c r="R72" s="60">
        <f>E72</f>
        <v>0</v>
      </c>
      <c r="S72" s="60">
        <f>G72</f>
        <v>0</v>
      </c>
      <c r="T72" s="60"/>
      <c r="U72" s="60"/>
      <c r="V72" s="60">
        <f>G72</f>
        <v>0</v>
      </c>
      <c r="W72" s="60">
        <f>E72</f>
        <v>0</v>
      </c>
      <c r="X72" s="60"/>
      <c r="Y72" s="60"/>
      <c r="Z72" s="60" t="s">
        <v>30</v>
      </c>
      <c r="AA72" s="60"/>
      <c r="AB72" s="60"/>
      <c r="AC72" s="60"/>
      <c r="AD72" s="60"/>
      <c r="AE72" s="60"/>
      <c r="AF72" s="60"/>
      <c r="AG72" s="60" t="b">
        <f>OR(AG67=AG68,AG67=AG69,AG67=AG70,AG68=AG69,AG68=AG70,AG69=AG70)</f>
        <v>1</v>
      </c>
      <c r="AH72" s="60"/>
      <c r="AI72" s="60"/>
      <c r="AJ72" s="60"/>
      <c r="AK72" s="60"/>
      <c r="AL72" s="60"/>
      <c r="AM72" s="60"/>
      <c r="AN72" s="60"/>
      <c r="AO72" s="60" t="s">
        <v>34</v>
      </c>
      <c r="AP72" s="60"/>
      <c r="AQ72" s="60"/>
      <c r="AR72" s="60" t="b">
        <f>OR(AR67=AR68,AR67=AR69,AR67=AR70,AR68=AR69,AR68=AR70,AR69=AR70)</f>
        <v>1</v>
      </c>
      <c r="AS72" s="60"/>
      <c r="AT72" s="60"/>
      <c r="AU72" s="60"/>
      <c r="AV72" s="60"/>
      <c r="AW72" s="60"/>
      <c r="AX72" s="60"/>
      <c r="AY72" s="60"/>
      <c r="AZ72" s="60"/>
      <c r="BA72" s="92"/>
      <c r="BB72" s="60"/>
      <c r="BC72" s="60"/>
      <c r="BD72" s="60"/>
      <c r="BE72" s="60"/>
      <c r="BF72" s="60"/>
      <c r="BG72" s="60"/>
      <c r="BH72" s="60"/>
      <c r="BI72" s="60"/>
      <c r="BJ72" s="85">
        <f>IF(E72&gt;G72,IF(Spielplan!E72&gt;Spielplan!G72,Punktemodus!$B$3,0),0)</f>
        <v>0</v>
      </c>
      <c r="BK72" s="85">
        <f>IF(E72=G72,IF(Spielplan!E72=Spielplan!G72,Punktemodus!$B$3,0),0)</f>
        <v>10</v>
      </c>
      <c r="BL72" s="85">
        <f>IF(E72&lt;G72,IF(Spielplan!E72&lt;Spielplan!G72,Punktemodus!$B$3,0),0)</f>
        <v>0</v>
      </c>
      <c r="BM72" s="85">
        <f>IF(E72=Spielplan!E72,IF(G72=Spielplan!G72,Punktemodus!$B$5,0),0)</f>
        <v>3</v>
      </c>
      <c r="BN72" s="85">
        <f>IF(E72=Spielplan!E72,Punktemodus!$B$7,0)</f>
        <v>1</v>
      </c>
      <c r="BO72" s="85">
        <f>IF(G72=Spielplan!G72,Punktemodus!$B$7,0)</f>
        <v>1</v>
      </c>
      <c r="BP72" s="137">
        <f>IF(Spielplan!E72="",0,SUM(BJ72:BO72))</f>
        <v>0</v>
      </c>
      <c r="BQ72" s="60"/>
      <c r="BR72" s="141"/>
      <c r="BS72" s="153" t="s">
        <v>126</v>
      </c>
      <c r="BT72" s="144" t="str">
        <f>Spielplan!$BL$36</f>
        <v/>
      </c>
      <c r="BU72" s="145"/>
      <c r="BV72" s="146">
        <f>Spielplan!$BN$36</f>
        <v>0</v>
      </c>
      <c r="BW72" s="147"/>
      <c r="BX72" s="148">
        <f>IF(BT36=BT72,Punktemodus!$B$11,0)</f>
        <v>10</v>
      </c>
      <c r="BY72" s="148">
        <f>IF(BT72=BT21,Punktemodus!B13,0)</f>
        <v>5</v>
      </c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55"/>
      <c r="CR72" s="155"/>
      <c r="CS72" s="155"/>
      <c r="CT72" s="155"/>
      <c r="CU72" s="155"/>
      <c r="CV72" s="155"/>
      <c r="CW72" s="134"/>
    </row>
    <row r="73" spans="1:101" ht="18.75" customHeight="1" thickBot="1" x14ac:dyDescent="0.25">
      <c r="A73" s="60"/>
      <c r="B73" s="60"/>
      <c r="C73" s="136" t="str">
        <f>IF(G72="","",IF(AR72=TRUE,"Achtung: Fehler in Tabelle!",""))</f>
        <v/>
      </c>
      <c r="D73" s="60"/>
      <c r="E73" s="85"/>
      <c r="F73" s="60"/>
      <c r="G73" s="85"/>
      <c r="H73" s="60"/>
      <c r="I73" s="60"/>
      <c r="J73" s="60"/>
      <c r="K73" s="60"/>
      <c r="L73" s="60"/>
      <c r="M73" s="60">
        <f t="shared" ref="M73:X73" si="23">SUM(M67:M72)</f>
        <v>0</v>
      </c>
      <c r="N73" s="60">
        <f t="shared" si="23"/>
        <v>0</v>
      </c>
      <c r="O73" s="60">
        <f t="shared" si="23"/>
        <v>0</v>
      </c>
      <c r="P73" s="60">
        <f t="shared" si="23"/>
        <v>0</v>
      </c>
      <c r="Q73" s="60">
        <f t="shared" si="23"/>
        <v>0</v>
      </c>
      <c r="R73" s="60">
        <f t="shared" si="23"/>
        <v>0</v>
      </c>
      <c r="S73" s="60">
        <f t="shared" si="23"/>
        <v>0</v>
      </c>
      <c r="T73" s="60">
        <f t="shared" si="23"/>
        <v>0</v>
      </c>
      <c r="U73" s="60">
        <f t="shared" si="23"/>
        <v>0</v>
      </c>
      <c r="V73" s="60">
        <f t="shared" si="23"/>
        <v>0</v>
      </c>
      <c r="W73" s="60">
        <f t="shared" si="23"/>
        <v>0</v>
      </c>
      <c r="X73" s="60">
        <f t="shared" si="23"/>
        <v>0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160">
        <f>SUM(BP67:BP72)</f>
        <v>0</v>
      </c>
      <c r="BQ73" s="60"/>
      <c r="BR73" s="141"/>
      <c r="BS73" s="149" t="s">
        <v>127</v>
      </c>
      <c r="BT73" s="144" t="str">
        <f>Spielplan!$BL$37</f>
        <v/>
      </c>
      <c r="BU73" s="145"/>
      <c r="BV73" s="146">
        <f>Spielplan!$BN$37</f>
        <v>0</v>
      </c>
      <c r="BW73" s="134"/>
      <c r="BX73" s="148">
        <f>IF(BT37=BT73,Punktemodus!$B$11,0)</f>
        <v>10</v>
      </c>
      <c r="BY73" s="148">
        <f>IF(BT73=BT20,Punktemodus!B13,0)</f>
        <v>5</v>
      </c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55"/>
      <c r="CR73" s="155"/>
      <c r="CS73" s="155"/>
      <c r="CT73" s="155"/>
      <c r="CU73" s="155"/>
      <c r="CV73" s="155"/>
      <c r="CW73" s="134"/>
    </row>
    <row r="74" spans="1:101" ht="18.75" customHeight="1" thickBot="1" x14ac:dyDescent="0.3">
      <c r="A74" s="60"/>
      <c r="B74" s="60"/>
      <c r="C74" s="60"/>
      <c r="D74" s="60"/>
      <c r="E74" s="85"/>
      <c r="F74" s="60"/>
      <c r="G74" s="85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138"/>
      <c r="BQ74" s="60"/>
      <c r="BR74" s="141"/>
      <c r="BS74" s="150"/>
      <c r="BT74" s="134"/>
      <c r="BU74" s="134"/>
      <c r="BV74" s="134"/>
      <c r="BW74" s="134"/>
      <c r="BX74" s="148"/>
      <c r="BY74" s="148"/>
      <c r="BZ74" s="134"/>
      <c r="CA74" s="144" t="str">
        <f>Spielplan!$BS$38</f>
        <v/>
      </c>
      <c r="CB74" s="145"/>
      <c r="CC74" s="146">
        <f>Spielplan!$BU$38</f>
        <v>0</v>
      </c>
      <c r="CD74" s="147"/>
      <c r="CE74" s="134">
        <f>IF(CA74=CA38,Punktemodus!B15,0)</f>
        <v>20</v>
      </c>
      <c r="CF74" s="148">
        <f>IF(OR(CA74=$CA$14,CA74=$CA$15,CA74=$CA$22,CA74=$CA$23,CA74=$CA$30,CA74=$CA$31,CA74=$CA$39),Punktemodus!B17,0)</f>
        <v>10</v>
      </c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</row>
    <row r="75" spans="1:101" ht="18.75" customHeight="1" thickBot="1" x14ac:dyDescent="0.25">
      <c r="A75" s="60"/>
      <c r="B75" s="60"/>
      <c r="C75" s="60"/>
      <c r="D75" s="60"/>
      <c r="E75" s="85"/>
      <c r="F75" s="60"/>
      <c r="G75" s="85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138"/>
      <c r="BQ75" s="60"/>
      <c r="BR75" s="141"/>
      <c r="BS75" s="134"/>
      <c r="BT75" s="134"/>
      <c r="BU75" s="134"/>
      <c r="BV75" s="134"/>
      <c r="BW75" s="134"/>
      <c r="BX75" s="148"/>
      <c r="BY75" s="148"/>
      <c r="BZ75" s="134"/>
      <c r="CA75" s="144" t="str">
        <f>Spielplan!$BS$39</f>
        <v/>
      </c>
      <c r="CB75" s="145"/>
      <c r="CC75" s="146">
        <f>Spielplan!$BU$39</f>
        <v>0</v>
      </c>
      <c r="CD75" s="134"/>
      <c r="CE75" s="134">
        <f>IF(CA75=CA39,Punktemodus!B15,0)</f>
        <v>20</v>
      </c>
      <c r="CF75" s="148">
        <f>IF(OR(CA75=$CA$14,CA75=$CA$15,CA75=$CA$22,CA75=$CA$23,CA75=$CA$30,CA75=$CA$31,CA75=$CA$38),Punktemodus!B17,0)</f>
        <v>10</v>
      </c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</row>
    <row r="76" spans="1:101" ht="18.75" customHeight="1" thickBot="1" x14ac:dyDescent="0.3">
      <c r="A76" s="60"/>
      <c r="B76" s="60"/>
      <c r="C76" s="88" t="s">
        <v>92</v>
      </c>
      <c r="D76" s="60"/>
      <c r="E76" s="85"/>
      <c r="F76" s="60"/>
      <c r="G76" s="85"/>
      <c r="H76" s="60"/>
      <c r="I76" s="60"/>
      <c r="J76" s="60"/>
      <c r="K76" s="60"/>
      <c r="L76" s="60"/>
      <c r="M76" s="60" t="s">
        <v>4</v>
      </c>
      <c r="N76" s="60"/>
      <c r="O76" s="60"/>
      <c r="P76" s="60"/>
      <c r="Q76" s="60" t="s">
        <v>6</v>
      </c>
      <c r="R76" s="60"/>
      <c r="S76" s="60"/>
      <c r="T76" s="60"/>
      <c r="U76" s="60" t="s">
        <v>7</v>
      </c>
      <c r="V76" s="60"/>
      <c r="W76" s="60"/>
      <c r="X76" s="60"/>
      <c r="Y76" s="60"/>
      <c r="Z76" s="60" t="s">
        <v>4</v>
      </c>
      <c r="AA76" s="60" t="s">
        <v>5</v>
      </c>
      <c r="AB76" s="60"/>
      <c r="AC76" s="60"/>
      <c r="AD76" s="60" t="s">
        <v>9</v>
      </c>
      <c r="AE76" s="60"/>
      <c r="AF76" s="60"/>
      <c r="AG76" s="60"/>
      <c r="AH76" s="60" t="s">
        <v>32</v>
      </c>
      <c r="AI76" s="60"/>
      <c r="AJ76" s="60"/>
      <c r="AK76" s="60"/>
      <c r="AL76" s="60"/>
      <c r="AM76" s="60"/>
      <c r="AN76" s="60" t="s">
        <v>35</v>
      </c>
      <c r="AO76" s="60"/>
      <c r="AP76" s="60"/>
      <c r="AQ76" s="60"/>
      <c r="AR76" s="60"/>
      <c r="AS76" s="60" t="s">
        <v>33</v>
      </c>
      <c r="AT76" s="60"/>
      <c r="AU76" s="60"/>
      <c r="AV76" s="60"/>
      <c r="AW76" s="60"/>
      <c r="AX76" s="60"/>
      <c r="AY76" s="60"/>
      <c r="AZ76" s="60"/>
      <c r="BA76" s="60"/>
      <c r="BB76" s="89" t="s">
        <v>10</v>
      </c>
      <c r="BC76" s="60"/>
      <c r="BD76" s="90" t="s">
        <v>4</v>
      </c>
      <c r="BE76" s="60"/>
      <c r="BF76" s="61" t="s">
        <v>5</v>
      </c>
      <c r="BG76" s="60"/>
      <c r="BH76" s="60"/>
      <c r="BI76" s="85"/>
      <c r="BJ76" s="60"/>
      <c r="BK76" s="60"/>
      <c r="BL76" s="60"/>
      <c r="BM76" s="60"/>
      <c r="BN76" s="60"/>
      <c r="BO76" s="60"/>
      <c r="BP76" s="138"/>
      <c r="BQ76" s="85"/>
      <c r="BR76" s="141"/>
      <c r="BS76" s="153" t="s">
        <v>128</v>
      </c>
      <c r="BT76" s="144" t="str">
        <f>Spielplan!$BL$40</f>
        <v/>
      </c>
      <c r="BU76" s="145"/>
      <c r="BV76" s="146">
        <f>Spielplan!$BN$40</f>
        <v>0</v>
      </c>
      <c r="BW76" s="147"/>
      <c r="BX76" s="148">
        <f>IF(BT40=BT76,Punktemodus!$B$11,0)</f>
        <v>10</v>
      </c>
      <c r="BY76" s="148">
        <f>IF(BT76=BT25,Punktemodus!B13,0)</f>
        <v>5</v>
      </c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</row>
    <row r="77" spans="1:101" ht="18.75" customHeight="1" thickBot="1" x14ac:dyDescent="0.25">
      <c r="A77" s="60"/>
      <c r="B77" s="60"/>
      <c r="C77" s="60"/>
      <c r="D77" s="60"/>
      <c r="E77" s="85"/>
      <c r="F77" s="60"/>
      <c r="G77" s="85"/>
      <c r="H77" s="60"/>
      <c r="I77" s="60"/>
      <c r="J77" s="60"/>
      <c r="K77" s="60"/>
      <c r="L77" s="60"/>
      <c r="M77" s="60" t="s">
        <v>0</v>
      </c>
      <c r="N77" s="60" t="s">
        <v>1</v>
      </c>
      <c r="O77" s="60" t="s">
        <v>2</v>
      </c>
      <c r="P77" s="60" t="s">
        <v>3</v>
      </c>
      <c r="Q77" s="60" t="s">
        <v>0</v>
      </c>
      <c r="R77" s="60" t="s">
        <v>1</v>
      </c>
      <c r="S77" s="60" t="s">
        <v>2</v>
      </c>
      <c r="T77" s="60" t="s">
        <v>3</v>
      </c>
      <c r="U77" s="60" t="s">
        <v>0</v>
      </c>
      <c r="V77" s="60" t="s">
        <v>1</v>
      </c>
      <c r="W77" s="60" t="s">
        <v>2</v>
      </c>
      <c r="X77" s="60" t="s">
        <v>3</v>
      </c>
      <c r="Y77" s="60"/>
      <c r="Z77" s="60" t="s">
        <v>8</v>
      </c>
      <c r="AA77" s="60"/>
      <c r="AB77" s="60"/>
      <c r="AC77" s="60"/>
      <c r="AD77" s="60"/>
      <c r="AE77" s="60"/>
      <c r="AF77" s="60"/>
      <c r="AG77" s="60"/>
      <c r="AH77" s="60" t="s">
        <v>31</v>
      </c>
      <c r="AI77" s="60"/>
      <c r="AJ77" s="60"/>
      <c r="AK77" s="60"/>
      <c r="AL77" s="60"/>
      <c r="AM77" s="60"/>
      <c r="AN77" s="60" t="str">
        <f>AI78</f>
        <v>Deutschland</v>
      </c>
      <c r="AO77" s="60" t="str">
        <f>AI79</f>
        <v>Portugal</v>
      </c>
      <c r="AP77" s="60" t="str">
        <f>AI80</f>
        <v>Ghana</v>
      </c>
      <c r="AQ77" s="60" t="str">
        <f>AI81</f>
        <v>USA</v>
      </c>
      <c r="AR77" s="60"/>
      <c r="AS77" s="60" t="s">
        <v>31</v>
      </c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85"/>
      <c r="BJ77" s="85"/>
      <c r="BK77" s="85"/>
      <c r="BL77" s="85"/>
      <c r="BM77" s="85"/>
      <c r="BN77" s="85"/>
      <c r="BO77" s="85"/>
      <c r="BP77" s="137"/>
      <c r="BQ77" s="85"/>
      <c r="BR77" s="141"/>
      <c r="BS77" s="149" t="s">
        <v>129</v>
      </c>
      <c r="BT77" s="144" t="str">
        <f>Spielplan!$BL$41</f>
        <v/>
      </c>
      <c r="BU77" s="145"/>
      <c r="BV77" s="146">
        <f>Spielplan!$BN$41</f>
        <v>0</v>
      </c>
      <c r="BW77" s="134"/>
      <c r="BX77" s="148">
        <f>IF(BT41=BT77,Punktemodus!$B$11,0)</f>
        <v>10</v>
      </c>
      <c r="BY77" s="148">
        <f>IF(BT77=BT24,Punktemodus!B13,0)</f>
        <v>5</v>
      </c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</row>
    <row r="78" spans="1:101" ht="18.75" customHeight="1" thickBot="1" x14ac:dyDescent="0.3">
      <c r="A78" s="60"/>
      <c r="B78" s="60"/>
      <c r="C78" s="211" t="str">
        <f>Spielplan!$C$78</f>
        <v>Deutschland</v>
      </c>
      <c r="D78" s="212"/>
      <c r="E78" s="104"/>
      <c r="F78" s="93"/>
      <c r="G78" s="104"/>
      <c r="H78" s="211" t="str">
        <f>Spielplan!$H$78</f>
        <v>Portugal</v>
      </c>
      <c r="I78" s="212"/>
      <c r="J78" s="60"/>
      <c r="K78" s="60" t="s">
        <v>108</v>
      </c>
      <c r="L78" s="60">
        <f t="shared" ref="L78:L83" si="24">IF(E78-G78&gt;0,1,IF(G78=E78,0,-1))</f>
        <v>0</v>
      </c>
      <c r="M78" s="60">
        <f>IF($E78="",0,IF($E78&gt;$G78,3,IF($E78=G78,1,0)))</f>
        <v>0</v>
      </c>
      <c r="N78" s="60">
        <f>IF($G78="",0,IF($E78&gt;$G78,0,IF($E78=G78,1,3)))</f>
        <v>0</v>
      </c>
      <c r="O78" s="60"/>
      <c r="P78" s="60"/>
      <c r="Q78" s="60">
        <f>E78</f>
        <v>0</v>
      </c>
      <c r="R78" s="60">
        <f>G78</f>
        <v>0</v>
      </c>
      <c r="S78" s="60"/>
      <c r="T78" s="60"/>
      <c r="U78" s="60">
        <f>G78</f>
        <v>0</v>
      </c>
      <c r="V78" s="60">
        <f>E78</f>
        <v>0</v>
      </c>
      <c r="W78" s="60"/>
      <c r="X78" s="60"/>
      <c r="Y78" s="60"/>
      <c r="Z78" s="60">
        <f>M84</f>
        <v>0</v>
      </c>
      <c r="AA78" s="60">
        <f>Q84</f>
        <v>0</v>
      </c>
      <c r="AB78" s="60">
        <f>U84</f>
        <v>0</v>
      </c>
      <c r="AC78" s="60">
        <f>AA78-AB78</f>
        <v>0</v>
      </c>
      <c r="AD78" s="60">
        <f>IF(Z78&gt;Z79,-1,0)</f>
        <v>0</v>
      </c>
      <c r="AE78" s="60">
        <f>IF(Z78&gt;Z80,-1,0)</f>
        <v>0</v>
      </c>
      <c r="AF78" s="60">
        <f>IF(Z78&gt;Z81,-1,0)</f>
        <v>0</v>
      </c>
      <c r="AG78" s="60">
        <f>10000-(AJ78*1000+AM78*100+AK78*10)</f>
        <v>10000</v>
      </c>
      <c r="AH78" s="90">
        <f>RANK(AG78,AG78:AG81,1)</f>
        <v>1</v>
      </c>
      <c r="AI78" s="60" t="str">
        <f>C78</f>
        <v>Deutschland</v>
      </c>
      <c r="AJ78" s="60">
        <f t="shared" ref="AJ78:AL81" si="25">Z78</f>
        <v>0</v>
      </c>
      <c r="AK78" s="60">
        <f t="shared" si="25"/>
        <v>0</v>
      </c>
      <c r="AL78" s="60">
        <f t="shared" si="25"/>
        <v>0</v>
      </c>
      <c r="AM78" s="60">
        <f>AK78-AL78</f>
        <v>0</v>
      </c>
      <c r="AN78" s="187"/>
      <c r="AO78" s="187">
        <f>IF(AG79=AG78,IF(G78&gt;E78,AG79-0.1,AG79),AG79)</f>
        <v>10000</v>
      </c>
      <c r="AP78" s="187">
        <f>IF(AG80=AG78,IF(G80&gt;E80,AG80-0.1,AG80),AG80)</f>
        <v>10000</v>
      </c>
      <c r="AQ78" s="187">
        <f>IF(AG81=AG78,IF(G82&gt;E82,AG81-0.1,AG81),AG81)</f>
        <v>10000</v>
      </c>
      <c r="AR78" s="187">
        <f>AN82</f>
        <v>30000</v>
      </c>
      <c r="AS78" s="90">
        <f>RANK(AR78,AR78:AR81,1)</f>
        <v>1</v>
      </c>
      <c r="AT78" s="60" t="str">
        <f t="shared" ref="AT78:AW81" si="26">AI78</f>
        <v>Deutschland</v>
      </c>
      <c r="AU78" s="60">
        <f t="shared" si="26"/>
        <v>0</v>
      </c>
      <c r="AV78" s="60">
        <f t="shared" si="26"/>
        <v>0</v>
      </c>
      <c r="AW78" s="60">
        <f t="shared" si="26"/>
        <v>0</v>
      </c>
      <c r="AX78" s="60"/>
      <c r="AY78" s="60"/>
      <c r="AZ78" s="60"/>
      <c r="BA78" s="213">
        <v>1</v>
      </c>
      <c r="BB78" s="211" t="str">
        <f>VLOOKUP(1,AS78:AT81,2,FALSE)</f>
        <v>Deutschland</v>
      </c>
      <c r="BC78" s="214"/>
      <c r="BD78" s="215">
        <f>VLOOKUP(1,AS78:AW81,3,FALSE)</f>
        <v>0</v>
      </c>
      <c r="BE78" s="216">
        <f>VLOOKUP(1,AS78:AW81,4,FALSE)</f>
        <v>0</v>
      </c>
      <c r="BF78" s="93" t="s">
        <v>12</v>
      </c>
      <c r="BG78" s="216">
        <f>VLOOKUP(1,AS78:AW81,5,FALSE)</f>
        <v>0</v>
      </c>
      <c r="BH78" s="217" t="s">
        <v>123</v>
      </c>
      <c r="BI78" s="85"/>
      <c r="BJ78" s="85">
        <f>IF(E78&gt;G78,IF(Spielplan!E78&gt;Spielplan!G78,Punktemodus!$B$3,0),0)</f>
        <v>0</v>
      </c>
      <c r="BK78" s="85">
        <f>IF(E78=G78,IF(Spielplan!E78=Spielplan!G78,Punktemodus!$B$3,0),0)</f>
        <v>10</v>
      </c>
      <c r="BL78" s="85">
        <f>IF(E78&lt;G78,IF(Spielplan!E78&lt;Spielplan!G78,Punktemodus!$B$3,0),0)</f>
        <v>0</v>
      </c>
      <c r="BM78" s="85">
        <f>IF(E78=Spielplan!E78,IF(G78=Spielplan!G78,Punktemodus!$B$5,0),0)</f>
        <v>3</v>
      </c>
      <c r="BN78" s="85">
        <f>IF(E78=Spielplan!E78,Punktemodus!$B$7,0)</f>
        <v>1</v>
      </c>
      <c r="BO78" s="85">
        <f>IF(G78=Spielplan!G78,Punktemodus!$B$7,0)</f>
        <v>1</v>
      </c>
      <c r="BP78" s="137">
        <f>IF(Spielplan!E78="",0,SUM(BJ78:BO78))</f>
        <v>0</v>
      </c>
      <c r="BQ78" s="85"/>
      <c r="BR78" s="141"/>
      <c r="BS78" s="150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</row>
    <row r="79" spans="1:101" ht="18.75" customHeight="1" thickBot="1" x14ac:dyDescent="0.3">
      <c r="A79" s="60"/>
      <c r="B79" s="60"/>
      <c r="C79" s="218" t="str">
        <f>Spielplan!$C$79</f>
        <v>Ghana</v>
      </c>
      <c r="D79" s="219"/>
      <c r="E79" s="104"/>
      <c r="F79" s="93"/>
      <c r="G79" s="104"/>
      <c r="H79" s="218" t="str">
        <f>Spielplan!$H$79</f>
        <v>USA</v>
      </c>
      <c r="I79" s="219"/>
      <c r="J79" s="60"/>
      <c r="K79" s="60" t="s">
        <v>109</v>
      </c>
      <c r="L79" s="60">
        <f t="shared" si="24"/>
        <v>0</v>
      </c>
      <c r="M79" s="60"/>
      <c r="N79" s="60"/>
      <c r="O79" s="60">
        <f>IF($E79="",0,IF($E79&gt;$G79,3,IF($E79=$G79,1,0)))</f>
        <v>0</v>
      </c>
      <c r="P79" s="60">
        <f>IF($G79="",0,IF($E79&gt;$G79,0,IF($E79=$G79,1,3)))</f>
        <v>0</v>
      </c>
      <c r="Q79" s="60"/>
      <c r="R79" s="60"/>
      <c r="S79" s="60">
        <f>E79</f>
        <v>0</v>
      </c>
      <c r="T79" s="60">
        <f>G79</f>
        <v>0</v>
      </c>
      <c r="U79" s="60"/>
      <c r="V79" s="60"/>
      <c r="W79" s="60">
        <f>G79</f>
        <v>0</v>
      </c>
      <c r="X79" s="60">
        <f>E79</f>
        <v>0</v>
      </c>
      <c r="Y79" s="60"/>
      <c r="Z79" s="60">
        <f>N84</f>
        <v>0</v>
      </c>
      <c r="AA79" s="60">
        <f>R84</f>
        <v>0</v>
      </c>
      <c r="AB79" s="60">
        <f>V84</f>
        <v>0</v>
      </c>
      <c r="AC79" s="60">
        <f>AA79-AB79</f>
        <v>0</v>
      </c>
      <c r="AD79" s="60">
        <f>IF(Z79&gt;Z78,-1,0)</f>
        <v>0</v>
      </c>
      <c r="AE79" s="60">
        <f>IF(Z79&gt;Z80,-1,0)</f>
        <v>0</v>
      </c>
      <c r="AF79" s="60">
        <f>IF(Z79&gt;Z81,-1,0)</f>
        <v>0</v>
      </c>
      <c r="AG79" s="60">
        <f>10000-(AJ79*1000+AM79*100+AK79*10)</f>
        <v>10000</v>
      </c>
      <c r="AH79" s="90">
        <f>RANK(AG79,AG78:AG81,1)</f>
        <v>1</v>
      </c>
      <c r="AI79" s="60" t="str">
        <f>H78</f>
        <v>Portugal</v>
      </c>
      <c r="AJ79" s="60">
        <f t="shared" si="25"/>
        <v>0</v>
      </c>
      <c r="AK79" s="60">
        <f t="shared" si="25"/>
        <v>0</v>
      </c>
      <c r="AL79" s="60">
        <f t="shared" si="25"/>
        <v>0</v>
      </c>
      <c r="AM79" s="60">
        <f>AK79-AL79</f>
        <v>0</v>
      </c>
      <c r="AN79" s="187">
        <f>IF(AG78=AG79,IF(E78&gt;G78,AG78-0.1,AG78),AG78)</f>
        <v>10000</v>
      </c>
      <c r="AO79" s="187"/>
      <c r="AP79" s="187">
        <f>IF(AG80=AG79,IF(G83&gt;E83,AG80-0.1,AG80),AG80)</f>
        <v>10000</v>
      </c>
      <c r="AQ79" s="187">
        <f>IF(AG81=AG79,IF(G81&gt;E81,AG81-0.1,AG81),AG81)</f>
        <v>10000</v>
      </c>
      <c r="AR79" s="187">
        <f>AO82</f>
        <v>30000</v>
      </c>
      <c r="AS79" s="90">
        <f>RANK(AR79,AR78:AR81,1)</f>
        <v>1</v>
      </c>
      <c r="AT79" s="60" t="str">
        <f t="shared" si="26"/>
        <v>Portugal</v>
      </c>
      <c r="AU79" s="60">
        <f t="shared" si="26"/>
        <v>0</v>
      </c>
      <c r="AV79" s="60">
        <f t="shared" si="26"/>
        <v>0</v>
      </c>
      <c r="AW79" s="60">
        <f t="shared" si="26"/>
        <v>0</v>
      </c>
      <c r="AX79" s="60"/>
      <c r="AY79" s="60"/>
      <c r="AZ79" s="60"/>
      <c r="BA79" s="220">
        <v>2</v>
      </c>
      <c r="BB79" s="218" t="e">
        <f>VLOOKUP(2,AS78:AT81,2,FALSE)</f>
        <v>#N/A</v>
      </c>
      <c r="BC79" s="221"/>
      <c r="BD79" s="222" t="e">
        <f>VLOOKUP(2,AS78:AW81,3,FALSE)</f>
        <v>#N/A</v>
      </c>
      <c r="BE79" s="223" t="e">
        <f>VLOOKUP(2,AS78:AW81,4,FALSE)</f>
        <v>#N/A</v>
      </c>
      <c r="BF79" s="93" t="s">
        <v>12</v>
      </c>
      <c r="BG79" s="223" t="e">
        <f>VLOOKUP(2,AS78:AW81,5,FALSE)</f>
        <v>#N/A</v>
      </c>
      <c r="BH79" s="223" t="s">
        <v>129</v>
      </c>
      <c r="BI79" s="85"/>
      <c r="BJ79" s="85">
        <f>IF(E79&gt;G79,IF(Spielplan!E79&gt;Spielplan!G79,Punktemodus!$B$3,0),0)</f>
        <v>0</v>
      </c>
      <c r="BK79" s="85">
        <f>IF(E79=G79,IF(Spielplan!E79=Spielplan!G79,Punktemodus!$B$3,0),0)</f>
        <v>10</v>
      </c>
      <c r="BL79" s="85">
        <f>IF(E79&lt;G79,IF(Spielplan!E79&lt;Spielplan!G79,Punktemodus!$B$3,0),0)</f>
        <v>0</v>
      </c>
      <c r="BM79" s="85">
        <f>IF(E79=Spielplan!E79,IF(G79=Spielplan!G79,Punktemodus!$B$5,0),0)</f>
        <v>3</v>
      </c>
      <c r="BN79" s="85">
        <f>IF(E79=Spielplan!E79,Punktemodus!$B$7,0)</f>
        <v>1</v>
      </c>
      <c r="BO79" s="85">
        <f>IF(G79=Spielplan!G79,Punktemodus!$B$7,0)</f>
        <v>1</v>
      </c>
      <c r="BP79" s="137">
        <f>IF(Spielplan!E79="",0,SUM(BJ79:BO79))</f>
        <v>0</v>
      </c>
      <c r="BQ79" s="85"/>
      <c r="BR79" s="141"/>
      <c r="BS79" s="134"/>
      <c r="BT79" s="134"/>
      <c r="BU79" s="134"/>
      <c r="BV79" s="134"/>
      <c r="BW79" s="134"/>
      <c r="BX79" s="134"/>
      <c r="BY79" s="134"/>
      <c r="BZ79" s="161">
        <f>SUM(BX48:BY77)</f>
        <v>240</v>
      </c>
      <c r="CA79" s="134"/>
      <c r="CB79" s="134"/>
      <c r="CC79" s="134"/>
      <c r="CD79" s="134"/>
      <c r="CE79" s="161">
        <f>CE50+CF50+CE51+CF51+CE58+CF58+CE59+CF59+CE66+CF66+CE67+CF67+CE74+CF74+CE75+CF75</f>
        <v>240</v>
      </c>
      <c r="CF79" s="134"/>
      <c r="CG79" s="134"/>
      <c r="CH79" s="134"/>
      <c r="CI79" s="134"/>
      <c r="CJ79" s="161">
        <f>CJ54+CJ55+CJ70+CJ71</f>
        <v>120</v>
      </c>
      <c r="CK79" s="134"/>
      <c r="CL79" s="134"/>
      <c r="CM79" s="134"/>
      <c r="CN79" s="134"/>
      <c r="CO79" s="161">
        <f>SUM(CO59:CO60)</f>
        <v>80</v>
      </c>
      <c r="CP79" s="134"/>
      <c r="CQ79" s="134"/>
      <c r="CR79" s="134"/>
      <c r="CS79" s="161">
        <f>CS54</f>
        <v>50</v>
      </c>
      <c r="CT79" s="134"/>
      <c r="CU79" s="134"/>
      <c r="CV79" s="134"/>
      <c r="CW79" s="134"/>
    </row>
    <row r="80" spans="1:101" ht="18.75" customHeight="1" thickBot="1" x14ac:dyDescent="0.3">
      <c r="A80" s="60"/>
      <c r="B80" s="60"/>
      <c r="C80" s="211" t="str">
        <f>C78</f>
        <v>Deutschland</v>
      </c>
      <c r="D80" s="212"/>
      <c r="E80" s="104"/>
      <c r="F80" s="93"/>
      <c r="G80" s="104"/>
      <c r="H80" s="211" t="str">
        <f>C79</f>
        <v>Ghana</v>
      </c>
      <c r="I80" s="212"/>
      <c r="J80" s="60"/>
      <c r="K80" s="60" t="s">
        <v>110</v>
      </c>
      <c r="L80" s="60">
        <f t="shared" si="24"/>
        <v>0</v>
      </c>
      <c r="M80" s="60">
        <f>IF($E80="",0,IF($E80&gt;$G80,3,IF($E80=G80,1,0)))</f>
        <v>0</v>
      </c>
      <c r="N80" s="60"/>
      <c r="O80" s="60">
        <f>IF($G80="",0,IF($E80&gt;$G80,0,IF($E80=$G80,1,3)))</f>
        <v>0</v>
      </c>
      <c r="P80" s="60"/>
      <c r="Q80" s="60">
        <f>E80</f>
        <v>0</v>
      </c>
      <c r="R80" s="60"/>
      <c r="S80" s="60">
        <f>G80</f>
        <v>0</v>
      </c>
      <c r="T80" s="60"/>
      <c r="U80" s="60">
        <f>G80</f>
        <v>0</v>
      </c>
      <c r="V80" s="60"/>
      <c r="W80" s="60">
        <f>E80</f>
        <v>0</v>
      </c>
      <c r="X80" s="60"/>
      <c r="Y80" s="60"/>
      <c r="Z80" s="60">
        <f>O84</f>
        <v>0</v>
      </c>
      <c r="AA80" s="60">
        <f>S84</f>
        <v>0</v>
      </c>
      <c r="AB80" s="60">
        <f>W84</f>
        <v>0</v>
      </c>
      <c r="AC80" s="60">
        <f>AA80-AB80</f>
        <v>0</v>
      </c>
      <c r="AD80" s="60">
        <f>IF(Z80&gt;Z78,-1,0)</f>
        <v>0</v>
      </c>
      <c r="AE80" s="60">
        <f>IF(Z80&gt;Z79,-1,0)</f>
        <v>0</v>
      </c>
      <c r="AF80" s="60">
        <f>IF(Z80&gt;Z81,-1,0)</f>
        <v>0</v>
      </c>
      <c r="AG80" s="60">
        <f>10000-(AJ80*1000+AM80*100+AK80*10)</f>
        <v>10000</v>
      </c>
      <c r="AH80" s="90">
        <f>RANK(AG80,AG78:AG81,1)</f>
        <v>1</v>
      </c>
      <c r="AI80" s="60" t="str">
        <f>C79</f>
        <v>Ghana</v>
      </c>
      <c r="AJ80" s="60">
        <f t="shared" si="25"/>
        <v>0</v>
      </c>
      <c r="AK80" s="60">
        <f t="shared" si="25"/>
        <v>0</v>
      </c>
      <c r="AL80" s="60">
        <f t="shared" si="25"/>
        <v>0</v>
      </c>
      <c r="AM80" s="60">
        <f>AK80-AL80</f>
        <v>0</v>
      </c>
      <c r="AN80" s="187">
        <f>IF(AG78=AG80,IF(E80&gt;G80,AG78-0.1,AG78),AG78)</f>
        <v>10000</v>
      </c>
      <c r="AO80" s="187">
        <f>IF(AG79=AG80,IF(E83&gt;G83,AG79-0.1,AG79),AG79)</f>
        <v>10000</v>
      </c>
      <c r="AP80" s="187"/>
      <c r="AQ80" s="187">
        <f>IF(AG81=AG80,IF(G79&gt;E79,AG81-0.1,AG81),AG81)</f>
        <v>10000</v>
      </c>
      <c r="AR80" s="187">
        <f>AP82</f>
        <v>30000</v>
      </c>
      <c r="AS80" s="90">
        <f>RANK(AR80,AR78:AR81,1)</f>
        <v>1</v>
      </c>
      <c r="AT80" s="60" t="str">
        <f t="shared" si="26"/>
        <v>Ghana</v>
      </c>
      <c r="AU80" s="60">
        <f t="shared" si="26"/>
        <v>0</v>
      </c>
      <c r="AV80" s="60">
        <f t="shared" si="26"/>
        <v>0</v>
      </c>
      <c r="AW80" s="60">
        <f t="shared" si="26"/>
        <v>0</v>
      </c>
      <c r="AX80" s="60"/>
      <c r="AY80" s="60"/>
      <c r="AZ80" s="60"/>
      <c r="BA80" s="113">
        <v>3</v>
      </c>
      <c r="BB80" s="114" t="e">
        <f>VLOOKUP(3,AS78:AT81,2,FALSE)</f>
        <v>#N/A</v>
      </c>
      <c r="BC80" s="115"/>
      <c r="BD80" s="116" t="e">
        <f>VLOOKUP(3,AS78:AW81,3,FALSE)</f>
        <v>#N/A</v>
      </c>
      <c r="BE80" s="116" t="e">
        <f>VLOOKUP(3,AS78:AW81,4,FALSE)</f>
        <v>#N/A</v>
      </c>
      <c r="BF80" s="93" t="s">
        <v>12</v>
      </c>
      <c r="BG80" s="116" t="e">
        <f>VLOOKUP(3,AS78:AW81,5,FALSE)</f>
        <v>#N/A</v>
      </c>
      <c r="BH80" s="60"/>
      <c r="BI80" s="85"/>
      <c r="BJ80" s="85">
        <f>IF(E80&gt;G80,IF(Spielplan!E80&gt;Spielplan!G80,Punktemodus!$B$3,0),0)</f>
        <v>0</v>
      </c>
      <c r="BK80" s="85">
        <f>IF(E80=G80,IF(Spielplan!E80=Spielplan!G80,Punktemodus!$B$3,0),0)</f>
        <v>10</v>
      </c>
      <c r="BL80" s="85">
        <f>IF(E80&lt;G80,IF(Spielplan!E80&lt;Spielplan!G80,Punktemodus!$B$3,0),0)</f>
        <v>0</v>
      </c>
      <c r="BM80" s="85">
        <f>IF(E80=Spielplan!E80,IF(G80=Spielplan!G80,Punktemodus!$B$5,0),0)</f>
        <v>3</v>
      </c>
      <c r="BN80" s="85">
        <f>IF(E80=Spielplan!E80,Punktemodus!$B$7,0)</f>
        <v>1</v>
      </c>
      <c r="BO80" s="85">
        <f>IF(G80=Spielplan!G80,Punktemodus!$B$7,0)</f>
        <v>1</v>
      </c>
      <c r="BP80" s="137">
        <f>IF(Spielplan!E80="",0,SUM(BJ80:BO80))</f>
        <v>0</v>
      </c>
      <c r="BQ80" s="85"/>
      <c r="BR80" s="141"/>
      <c r="BS80" s="134"/>
      <c r="BT80" s="134"/>
      <c r="BU80" s="134"/>
      <c r="BV80" s="134"/>
      <c r="BW80" s="134"/>
      <c r="BX80" s="134"/>
      <c r="BY80" s="134"/>
      <c r="BZ80" s="138"/>
      <c r="CA80" s="134"/>
      <c r="CB80" s="134"/>
      <c r="CC80" s="134"/>
      <c r="CD80" s="134"/>
      <c r="CE80" s="138"/>
      <c r="CF80" s="134"/>
      <c r="CG80" s="134"/>
      <c r="CH80" s="134"/>
      <c r="CI80" s="134"/>
      <c r="CJ80" s="138"/>
      <c r="CK80" s="134"/>
      <c r="CL80" s="134"/>
      <c r="CM80" s="134"/>
      <c r="CN80" s="134"/>
      <c r="CO80" s="138"/>
      <c r="CP80" s="134"/>
      <c r="CQ80" s="134"/>
      <c r="CR80" s="134"/>
      <c r="CS80" s="138"/>
      <c r="CT80" s="134"/>
      <c r="CU80" s="134"/>
      <c r="CV80" s="134"/>
      <c r="CW80" s="134"/>
    </row>
    <row r="81" spans="1:101" ht="18.75" customHeight="1" thickBot="1" x14ac:dyDescent="0.3">
      <c r="A81" s="60"/>
      <c r="B81" s="60"/>
      <c r="C81" s="218" t="str">
        <f>H78</f>
        <v>Portugal</v>
      </c>
      <c r="D81" s="219"/>
      <c r="E81" s="104"/>
      <c r="F81" s="93"/>
      <c r="G81" s="104"/>
      <c r="H81" s="218" t="str">
        <f>H79</f>
        <v>USA</v>
      </c>
      <c r="I81" s="219"/>
      <c r="J81" s="60"/>
      <c r="K81" s="60" t="s">
        <v>111</v>
      </c>
      <c r="L81" s="60">
        <f t="shared" si="24"/>
        <v>0</v>
      </c>
      <c r="M81" s="60"/>
      <c r="N81" s="60">
        <f>IF($E81="",0,IF($E81&gt;$G81,3,IF($E81=$G81,1,0)))</f>
        <v>0</v>
      </c>
      <c r="O81" s="60"/>
      <c r="P81" s="60">
        <f>IF($G81="",0,IF($E81&gt;$G81,0,IF($E81=$G81,1,3)))</f>
        <v>0</v>
      </c>
      <c r="Q81" s="60"/>
      <c r="R81" s="60">
        <f>E81</f>
        <v>0</v>
      </c>
      <c r="S81" s="60"/>
      <c r="T81" s="60">
        <f>G81</f>
        <v>0</v>
      </c>
      <c r="U81" s="60"/>
      <c r="V81" s="60">
        <f>G81</f>
        <v>0</v>
      </c>
      <c r="W81" s="60"/>
      <c r="X81" s="60">
        <f>E81</f>
        <v>0</v>
      </c>
      <c r="Y81" s="60"/>
      <c r="Z81" s="60">
        <f>P84</f>
        <v>0</v>
      </c>
      <c r="AA81" s="60">
        <f>T84</f>
        <v>0</v>
      </c>
      <c r="AB81" s="60">
        <f>X84</f>
        <v>0</v>
      </c>
      <c r="AC81" s="60">
        <f>AA81-AB81</f>
        <v>0</v>
      </c>
      <c r="AD81" s="60">
        <f>IF(Z81&gt;Z78,-1,0)</f>
        <v>0</v>
      </c>
      <c r="AE81" s="60">
        <f>IF(Z81&gt;Z79,-1,0)</f>
        <v>0</v>
      </c>
      <c r="AF81" s="60">
        <f>IF(Z81&gt;Z80,-1,0)</f>
        <v>0</v>
      </c>
      <c r="AG81" s="60">
        <f>10000-(AJ81*1000+AM81*100+AK81*10)</f>
        <v>10000</v>
      </c>
      <c r="AH81" s="90">
        <f>RANK(AG81,AG78:AG81,1)</f>
        <v>1</v>
      </c>
      <c r="AI81" s="60" t="str">
        <f>H79</f>
        <v>USA</v>
      </c>
      <c r="AJ81" s="60">
        <f t="shared" si="25"/>
        <v>0</v>
      </c>
      <c r="AK81" s="60">
        <f t="shared" si="25"/>
        <v>0</v>
      </c>
      <c r="AL81" s="60">
        <f t="shared" si="25"/>
        <v>0</v>
      </c>
      <c r="AM81" s="60">
        <f>AK81-AL81</f>
        <v>0</v>
      </c>
      <c r="AN81" s="187">
        <f>IF(AG78=AG81,IF(E82&gt;G82,AG78-0.1,AG78),AG78)</f>
        <v>10000</v>
      </c>
      <c r="AO81" s="187">
        <f>IF(AG79=AG81,IF(E81&gt;G81,AG79-0.1,AG79),AG79)</f>
        <v>10000</v>
      </c>
      <c r="AP81" s="187">
        <f>IF(AG80=AG81,IF(E79&gt;G79,AG80-0.1,AG80),AG80)</f>
        <v>10000</v>
      </c>
      <c r="AQ81" s="187"/>
      <c r="AR81" s="187">
        <f>AQ82</f>
        <v>30000</v>
      </c>
      <c r="AS81" s="90">
        <f>RANK(AR81,AR78:AR81,1)</f>
        <v>1</v>
      </c>
      <c r="AT81" s="60" t="str">
        <f t="shared" si="26"/>
        <v>USA</v>
      </c>
      <c r="AU81" s="60">
        <f t="shared" si="26"/>
        <v>0</v>
      </c>
      <c r="AV81" s="60">
        <f t="shared" si="26"/>
        <v>0</v>
      </c>
      <c r="AW81" s="60">
        <f t="shared" si="26"/>
        <v>0</v>
      </c>
      <c r="AX81" s="60"/>
      <c r="AY81" s="60"/>
      <c r="AZ81" s="60"/>
      <c r="BA81" s="113">
        <v>4</v>
      </c>
      <c r="BB81" s="114" t="e">
        <f>VLOOKUP(4,AS78:AT81,2,FALSE)</f>
        <v>#N/A</v>
      </c>
      <c r="BC81" s="115"/>
      <c r="BD81" s="116" t="e">
        <f>VLOOKUP(4,AS78:AW81,3,FALSE)</f>
        <v>#N/A</v>
      </c>
      <c r="BE81" s="116" t="e">
        <f>VLOOKUP(4,AS78:AW81,4,FALSE)</f>
        <v>#N/A</v>
      </c>
      <c r="BF81" s="93" t="s">
        <v>12</v>
      </c>
      <c r="BG81" s="116" t="e">
        <f>VLOOKUP(4,AS78:AW81,5,FALSE)</f>
        <v>#N/A</v>
      </c>
      <c r="BH81" s="60"/>
      <c r="BI81" s="85"/>
      <c r="BJ81" s="85">
        <f>IF(E81&gt;G81,IF(Spielplan!E81&gt;Spielplan!G81,Punktemodus!$B$3,0),0)</f>
        <v>0</v>
      </c>
      <c r="BK81" s="85">
        <f>IF(E81=G81,IF(Spielplan!E81=Spielplan!G81,Punktemodus!$B$3,0),0)</f>
        <v>10</v>
      </c>
      <c r="BL81" s="85">
        <f>IF(E81&lt;G81,IF(Spielplan!E81&lt;Spielplan!G81,Punktemodus!$B$3,0),0)</f>
        <v>0</v>
      </c>
      <c r="BM81" s="85">
        <f>IF(E81=Spielplan!E81,IF(G81=Spielplan!G81,Punktemodus!$B$5,0),0)</f>
        <v>3</v>
      </c>
      <c r="BN81" s="85">
        <f>IF(E81=Spielplan!E81,Punktemodus!$B$7,0)</f>
        <v>1</v>
      </c>
      <c r="BO81" s="85">
        <f>IF(G81=Spielplan!G81,Punktemodus!$B$7,0)</f>
        <v>1</v>
      </c>
      <c r="BP81" s="137">
        <f>IF(Spielplan!E81="",0,SUM(BJ81:BO81))</f>
        <v>0</v>
      </c>
      <c r="BQ81" s="85"/>
      <c r="BR81" s="141"/>
      <c r="BS81" s="134"/>
      <c r="BT81" s="134"/>
      <c r="BU81" s="134"/>
      <c r="BV81" s="134"/>
      <c r="BW81" s="134"/>
      <c r="BX81" s="134"/>
      <c r="BY81" s="134"/>
      <c r="BZ81" s="353" t="s">
        <v>154</v>
      </c>
      <c r="CA81" s="155"/>
      <c r="CB81" s="155"/>
      <c r="CC81" s="155"/>
      <c r="CD81" s="155"/>
      <c r="CE81" s="353" t="s">
        <v>157</v>
      </c>
      <c r="CF81" s="155"/>
      <c r="CG81" s="155"/>
      <c r="CH81" s="155"/>
      <c r="CI81" s="155"/>
      <c r="CJ81" s="353" t="s">
        <v>164</v>
      </c>
      <c r="CK81" s="155"/>
      <c r="CL81" s="155"/>
      <c r="CM81" s="155"/>
      <c r="CN81" s="155"/>
      <c r="CO81" s="353" t="s">
        <v>159</v>
      </c>
      <c r="CP81" s="155"/>
      <c r="CQ81" s="155"/>
      <c r="CR81" s="155"/>
      <c r="CS81" s="353" t="s">
        <v>160</v>
      </c>
      <c r="CT81" s="155"/>
      <c r="CU81" s="134"/>
      <c r="CV81" s="134"/>
      <c r="CW81" s="134"/>
    </row>
    <row r="82" spans="1:101" ht="18.75" customHeight="1" thickBot="1" x14ac:dyDescent="0.3">
      <c r="A82" s="60"/>
      <c r="B82" s="60"/>
      <c r="C82" s="211" t="str">
        <f>C78</f>
        <v>Deutschland</v>
      </c>
      <c r="D82" s="212"/>
      <c r="E82" s="104"/>
      <c r="F82" s="93"/>
      <c r="G82" s="104"/>
      <c r="H82" s="211" t="str">
        <f>H79</f>
        <v>USA</v>
      </c>
      <c r="I82" s="212"/>
      <c r="J82" s="60"/>
      <c r="K82" s="60" t="s">
        <v>112</v>
      </c>
      <c r="L82" s="60">
        <f t="shared" si="24"/>
        <v>0</v>
      </c>
      <c r="M82" s="60">
        <f>IF($E82="",0,IF($E82&gt;$G82,3,IF($E82=G82,1,0)))</f>
        <v>0</v>
      </c>
      <c r="N82" s="60"/>
      <c r="O82" s="60"/>
      <c r="P82" s="60">
        <f>IF($G82="",0,IF($E82&gt;$G82,0,IF($E82=$G82,1,3)))</f>
        <v>0</v>
      </c>
      <c r="Q82" s="60">
        <f>E82</f>
        <v>0</v>
      </c>
      <c r="R82" s="60"/>
      <c r="S82" s="60"/>
      <c r="T82" s="60">
        <f>G82</f>
        <v>0</v>
      </c>
      <c r="U82" s="60">
        <f>G82</f>
        <v>0</v>
      </c>
      <c r="V82" s="60"/>
      <c r="W82" s="60"/>
      <c r="X82" s="60">
        <f>E82</f>
        <v>0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187">
        <f>SUM(AN78:AN81)</f>
        <v>30000</v>
      </c>
      <c r="AO82" s="187">
        <f>SUM(AO78:AO81)</f>
        <v>30000</v>
      </c>
      <c r="AP82" s="187">
        <f>SUM(AP78:AP81)</f>
        <v>30000</v>
      </c>
      <c r="AQ82" s="187">
        <f>SUM(AQ78:AQ81)</f>
        <v>30000</v>
      </c>
      <c r="AR82" s="187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85">
        <f>IF(E82&gt;G82,IF(Spielplan!E82&gt;Spielplan!G82,Punktemodus!$B$3,0),0)</f>
        <v>0</v>
      </c>
      <c r="BK82" s="85">
        <f>IF(E82=G82,IF(Spielplan!E82=Spielplan!G82,Punktemodus!$B$3,0),0)</f>
        <v>10</v>
      </c>
      <c r="BL82" s="85">
        <f>IF(E82&lt;G82,IF(Spielplan!E82&lt;Spielplan!G82,Punktemodus!$B$3,0),0)</f>
        <v>0</v>
      </c>
      <c r="BM82" s="85">
        <f>IF(E82=Spielplan!E82,IF(G82=Spielplan!G82,Punktemodus!$B$5,0),0)</f>
        <v>3</v>
      </c>
      <c r="BN82" s="85">
        <f>IF(E82=Spielplan!E82,Punktemodus!$B$7,0)</f>
        <v>1</v>
      </c>
      <c r="BO82" s="85">
        <f>IF(G82=Spielplan!G82,Punktemodus!$B$7,0)</f>
        <v>1</v>
      </c>
      <c r="BP82" s="137">
        <f>IF(Spielplan!E82="",0,SUM(BJ82:BO82))</f>
        <v>0</v>
      </c>
      <c r="BQ82" s="60"/>
      <c r="BR82" s="141"/>
      <c r="BS82" s="134"/>
      <c r="BT82" s="134"/>
      <c r="BU82" s="134"/>
      <c r="BV82" s="134"/>
      <c r="BW82" s="134"/>
      <c r="BX82" s="134"/>
      <c r="BY82" s="134"/>
      <c r="BZ82" s="353"/>
      <c r="CA82" s="155"/>
      <c r="CB82" s="155"/>
      <c r="CC82" s="155"/>
      <c r="CD82" s="155"/>
      <c r="CE82" s="353"/>
      <c r="CF82" s="155"/>
      <c r="CG82" s="155"/>
      <c r="CH82" s="155"/>
      <c r="CI82" s="155"/>
      <c r="CJ82" s="353"/>
      <c r="CK82" s="155"/>
      <c r="CL82" s="155"/>
      <c r="CM82" s="155"/>
      <c r="CN82" s="155"/>
      <c r="CO82" s="353"/>
      <c r="CP82" s="155"/>
      <c r="CQ82" s="155"/>
      <c r="CR82" s="155"/>
      <c r="CS82" s="353"/>
      <c r="CT82" s="155"/>
      <c r="CU82" s="134"/>
      <c r="CV82" s="134"/>
      <c r="CW82" s="134"/>
    </row>
    <row r="83" spans="1:101" ht="18.75" customHeight="1" thickBot="1" x14ac:dyDescent="0.3">
      <c r="A83" s="60"/>
      <c r="B83" s="60"/>
      <c r="C83" s="218" t="str">
        <f>H78</f>
        <v>Portugal</v>
      </c>
      <c r="D83" s="219"/>
      <c r="E83" s="104"/>
      <c r="F83" s="93"/>
      <c r="G83" s="104"/>
      <c r="H83" s="218" t="str">
        <f>C79</f>
        <v>Ghana</v>
      </c>
      <c r="I83" s="219"/>
      <c r="J83" s="60"/>
      <c r="K83" s="60" t="s">
        <v>112</v>
      </c>
      <c r="L83" s="60">
        <f t="shared" si="24"/>
        <v>0</v>
      </c>
      <c r="M83" s="60"/>
      <c r="N83" s="60">
        <f>IF($E83="",0,IF($E83&gt;$G83,3,IF($E83=$G83,1,0)))</f>
        <v>0</v>
      </c>
      <c r="O83" s="60">
        <f>IF($G83="",0,IF($E83&gt;$G83,0,IF($E83=$G83,1,3)))</f>
        <v>0</v>
      </c>
      <c r="P83" s="60"/>
      <c r="Q83" s="60"/>
      <c r="R83" s="60">
        <f>E83</f>
        <v>0</v>
      </c>
      <c r="S83" s="60">
        <f>G83</f>
        <v>0</v>
      </c>
      <c r="T83" s="60"/>
      <c r="U83" s="60"/>
      <c r="V83" s="60">
        <f>G83</f>
        <v>0</v>
      </c>
      <c r="W83" s="60">
        <f>E83</f>
        <v>0</v>
      </c>
      <c r="X83" s="60"/>
      <c r="Y83" s="60"/>
      <c r="Z83" s="60" t="s">
        <v>30</v>
      </c>
      <c r="AA83" s="60"/>
      <c r="AB83" s="60"/>
      <c r="AC83" s="60"/>
      <c r="AD83" s="60"/>
      <c r="AE83" s="60"/>
      <c r="AF83" s="60"/>
      <c r="AG83" s="60" t="b">
        <f>OR(AG78=AG79,AG78=AG80,AG78=AG81,AG79=AG80,AG79=AG81,AG80=AG81)</f>
        <v>1</v>
      </c>
      <c r="AH83" s="60"/>
      <c r="AI83" s="60"/>
      <c r="AJ83" s="60"/>
      <c r="AK83" s="60"/>
      <c r="AL83" s="60"/>
      <c r="AM83" s="60"/>
      <c r="AN83" s="60"/>
      <c r="AO83" s="60" t="s">
        <v>34</v>
      </c>
      <c r="AP83" s="60"/>
      <c r="AQ83" s="60"/>
      <c r="AR83" s="60" t="b">
        <f>OR(AR78=AR79,AR78=AR80,AR78=AR81,AR79=AR80,AR79=AR81,AR80=AR81)</f>
        <v>1</v>
      </c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85">
        <f>IF(E83&gt;G83,IF(Spielplan!E83&gt;Spielplan!G83,Punktemodus!$B$3,0),0)</f>
        <v>0</v>
      </c>
      <c r="BK83" s="85">
        <f>IF(E83=G83,IF(Spielplan!E83=Spielplan!G83,Punktemodus!$B$3,0),0)</f>
        <v>10</v>
      </c>
      <c r="BL83" s="85">
        <f>IF(E83&lt;G83,IF(Spielplan!E83&lt;Spielplan!G83,Punktemodus!$B$3,0),0)</f>
        <v>0</v>
      </c>
      <c r="BM83" s="85">
        <f>IF(E83=Spielplan!E83,IF(G83=Spielplan!G83,Punktemodus!$B$5,0),0)</f>
        <v>3</v>
      </c>
      <c r="BN83" s="85">
        <f>IF(E83=Spielplan!E83,Punktemodus!$B$7,0)</f>
        <v>1</v>
      </c>
      <c r="BO83" s="85">
        <f>IF(G83=Spielplan!G83,Punktemodus!$B$7,0)</f>
        <v>1</v>
      </c>
      <c r="BP83" s="137">
        <f>IF(Spielplan!E83="",0,SUM(BJ83:BO83))</f>
        <v>0</v>
      </c>
      <c r="BQ83" s="60"/>
      <c r="BR83" s="141"/>
      <c r="BS83" s="134"/>
      <c r="BT83" s="134"/>
      <c r="BU83" s="134"/>
      <c r="BV83" s="134"/>
      <c r="BW83" s="134"/>
      <c r="BX83" s="134"/>
      <c r="BY83" s="134"/>
      <c r="BZ83" s="353"/>
      <c r="CA83" s="155"/>
      <c r="CB83" s="155"/>
      <c r="CC83" s="155"/>
      <c r="CD83" s="155"/>
      <c r="CE83" s="353"/>
      <c r="CF83" s="155"/>
      <c r="CG83" s="155"/>
      <c r="CH83" s="155"/>
      <c r="CI83" s="155"/>
      <c r="CJ83" s="353"/>
      <c r="CK83" s="155"/>
      <c r="CL83" s="155"/>
      <c r="CM83" s="155"/>
      <c r="CN83" s="155"/>
      <c r="CO83" s="353"/>
      <c r="CP83" s="155"/>
      <c r="CQ83" s="155"/>
      <c r="CR83" s="155"/>
      <c r="CS83" s="353"/>
      <c r="CT83" s="155"/>
      <c r="CU83" s="134"/>
      <c r="CV83" s="134"/>
      <c r="CW83" s="134"/>
    </row>
    <row r="84" spans="1:101" ht="18.75" customHeight="1" thickBot="1" x14ac:dyDescent="0.25">
      <c r="A84" s="60"/>
      <c r="B84" s="60"/>
      <c r="C84" s="136" t="str">
        <f>IF(G83="","",IF(AR83=TRUE,"Achtung: Fehler in Tabelle!",""))</f>
        <v/>
      </c>
      <c r="D84" s="60"/>
      <c r="E84" s="85"/>
      <c r="F84" s="60"/>
      <c r="G84" s="85"/>
      <c r="H84" s="60"/>
      <c r="I84" s="60"/>
      <c r="J84" s="60"/>
      <c r="K84" s="60"/>
      <c r="L84" s="60"/>
      <c r="M84" s="60">
        <f t="shared" ref="M84:X84" si="27">SUM(M78:M83)</f>
        <v>0</v>
      </c>
      <c r="N84" s="60">
        <f t="shared" si="27"/>
        <v>0</v>
      </c>
      <c r="O84" s="60">
        <f t="shared" si="27"/>
        <v>0</v>
      </c>
      <c r="P84" s="60">
        <f t="shared" si="27"/>
        <v>0</v>
      </c>
      <c r="Q84" s="60">
        <f t="shared" si="27"/>
        <v>0</v>
      </c>
      <c r="R84" s="60">
        <f t="shared" si="27"/>
        <v>0</v>
      </c>
      <c r="S84" s="60">
        <f t="shared" si="27"/>
        <v>0</v>
      </c>
      <c r="T84" s="60">
        <f t="shared" si="27"/>
        <v>0</v>
      </c>
      <c r="U84" s="60">
        <f t="shared" si="27"/>
        <v>0</v>
      </c>
      <c r="V84" s="60">
        <f t="shared" si="27"/>
        <v>0</v>
      </c>
      <c r="W84" s="60">
        <f t="shared" si="27"/>
        <v>0</v>
      </c>
      <c r="X84" s="60">
        <f t="shared" si="27"/>
        <v>0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160">
        <f>SUM(BP78:BP83)</f>
        <v>0</v>
      </c>
      <c r="BQ84" s="60"/>
      <c r="BR84" s="141"/>
      <c r="BS84" s="134"/>
      <c r="BT84" s="134"/>
      <c r="BU84" s="134"/>
      <c r="BV84" s="134"/>
      <c r="BW84" s="134"/>
      <c r="BX84" s="134"/>
      <c r="BY84" s="134"/>
      <c r="BZ84" s="354"/>
      <c r="CA84" s="155"/>
      <c r="CB84" s="155"/>
      <c r="CC84" s="155"/>
      <c r="CD84" s="155"/>
      <c r="CE84" s="354"/>
      <c r="CF84" s="155"/>
      <c r="CG84" s="155"/>
      <c r="CH84" s="155"/>
      <c r="CI84" s="155"/>
      <c r="CJ84" s="354"/>
      <c r="CK84" s="155"/>
      <c r="CL84" s="155"/>
      <c r="CM84" s="155"/>
      <c r="CN84" s="155"/>
      <c r="CO84" s="354"/>
      <c r="CP84" s="155"/>
      <c r="CQ84" s="155"/>
      <c r="CR84" s="155"/>
      <c r="CS84" s="354"/>
      <c r="CT84" s="155"/>
      <c r="CU84" s="134"/>
      <c r="CV84" s="134"/>
      <c r="CW84" s="134"/>
    </row>
    <row r="85" spans="1:101" ht="18.75" customHeight="1" thickBot="1" x14ac:dyDescent="0.25">
      <c r="A85" s="60"/>
      <c r="B85" s="60"/>
      <c r="C85" s="60"/>
      <c r="D85" s="60"/>
      <c r="E85" s="85"/>
      <c r="F85" s="60"/>
      <c r="G85" s="85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138"/>
      <c r="BQ85" s="60"/>
      <c r="BR85" s="141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</row>
    <row r="86" spans="1:101" ht="18.75" customHeight="1" x14ac:dyDescent="0.25">
      <c r="A86" s="60"/>
      <c r="B86" s="60"/>
      <c r="C86" s="89"/>
      <c r="D86" s="60"/>
      <c r="E86" s="85"/>
      <c r="F86" s="60"/>
      <c r="G86" s="85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89"/>
      <c r="BC86" s="60"/>
      <c r="BD86" s="90"/>
      <c r="BE86" s="60"/>
      <c r="BF86" s="61"/>
      <c r="BG86" s="60"/>
      <c r="BH86" s="60"/>
      <c r="BI86" s="60"/>
      <c r="BJ86" s="60"/>
      <c r="BK86" s="60"/>
      <c r="BL86" s="60"/>
      <c r="BM86" s="60"/>
      <c r="BN86" s="60"/>
      <c r="BO86" s="60"/>
      <c r="BP86" s="138"/>
      <c r="BQ86" s="60"/>
      <c r="BR86" s="141"/>
      <c r="BS86" s="321" t="s">
        <v>45</v>
      </c>
      <c r="BT86" s="322"/>
      <c r="BU86" s="322"/>
      <c r="BV86" s="322"/>
      <c r="BW86" s="134"/>
      <c r="BX86" s="331">
        <f>BP97</f>
        <v>0</v>
      </c>
      <c r="BY86" s="332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</row>
    <row r="87" spans="1:101" ht="18.75" customHeight="1" thickBot="1" x14ac:dyDescent="0.3">
      <c r="A87" s="60"/>
      <c r="B87" s="60"/>
      <c r="C87" s="88" t="s">
        <v>93</v>
      </c>
      <c r="D87" s="60"/>
      <c r="E87" s="85"/>
      <c r="F87" s="60"/>
      <c r="G87" s="85"/>
      <c r="H87" s="60"/>
      <c r="I87" s="60"/>
      <c r="J87" s="60"/>
      <c r="K87" s="60"/>
      <c r="L87" s="60"/>
      <c r="M87" s="60" t="s">
        <v>4</v>
      </c>
      <c r="N87" s="60"/>
      <c r="O87" s="60"/>
      <c r="P87" s="60"/>
      <c r="Q87" s="60" t="s">
        <v>6</v>
      </c>
      <c r="R87" s="60"/>
      <c r="S87" s="60"/>
      <c r="T87" s="60"/>
      <c r="U87" s="60" t="s">
        <v>7</v>
      </c>
      <c r="V87" s="60"/>
      <c r="W87" s="60"/>
      <c r="X87" s="60"/>
      <c r="Y87" s="60"/>
      <c r="Z87" s="60" t="s">
        <v>4</v>
      </c>
      <c r="AA87" s="60" t="s">
        <v>5</v>
      </c>
      <c r="AB87" s="60"/>
      <c r="AC87" s="60"/>
      <c r="AD87" s="60" t="s">
        <v>9</v>
      </c>
      <c r="AE87" s="60"/>
      <c r="AF87" s="60"/>
      <c r="AG87" s="60"/>
      <c r="AH87" s="60" t="s">
        <v>32</v>
      </c>
      <c r="AI87" s="60"/>
      <c r="AJ87" s="60"/>
      <c r="AK87" s="60"/>
      <c r="AL87" s="60"/>
      <c r="AM87" s="60"/>
      <c r="AN87" s="60" t="s">
        <v>35</v>
      </c>
      <c r="AO87" s="60"/>
      <c r="AP87" s="60"/>
      <c r="AQ87" s="60"/>
      <c r="AR87" s="60"/>
      <c r="AS87" s="60" t="s">
        <v>33</v>
      </c>
      <c r="AT87" s="60"/>
      <c r="AU87" s="60"/>
      <c r="AV87" s="60"/>
      <c r="AW87" s="60"/>
      <c r="AX87" s="60"/>
      <c r="AY87" s="60"/>
      <c r="AZ87" s="60"/>
      <c r="BA87" s="60"/>
      <c r="BB87" s="89" t="s">
        <v>10</v>
      </c>
      <c r="BC87" s="60"/>
      <c r="BD87" s="90" t="s">
        <v>4</v>
      </c>
      <c r="BE87" s="60"/>
      <c r="BF87" s="61" t="s">
        <v>5</v>
      </c>
      <c r="BG87" s="60"/>
      <c r="BH87" s="60"/>
      <c r="BI87" s="85"/>
      <c r="BJ87" s="60"/>
      <c r="BK87" s="60"/>
      <c r="BL87" s="60"/>
      <c r="BM87" s="60"/>
      <c r="BN87" s="60"/>
      <c r="BO87" s="60"/>
      <c r="BP87" s="138"/>
      <c r="BQ87" s="85"/>
      <c r="BR87" s="141"/>
      <c r="BS87" s="322"/>
      <c r="BT87" s="322"/>
      <c r="BU87" s="322"/>
      <c r="BV87" s="322"/>
      <c r="BW87" s="134"/>
      <c r="BX87" s="333"/>
      <c r="BY87" s="3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</row>
    <row r="88" spans="1:101" ht="18.75" customHeight="1" thickBot="1" x14ac:dyDescent="0.3">
      <c r="A88" s="60"/>
      <c r="B88" s="60"/>
      <c r="C88" s="60"/>
      <c r="D88" s="60"/>
      <c r="E88" s="85"/>
      <c r="F88" s="60"/>
      <c r="G88" s="85"/>
      <c r="H88" s="60"/>
      <c r="I88" s="60"/>
      <c r="J88" s="60"/>
      <c r="K88" s="60"/>
      <c r="L88" s="60"/>
      <c r="M88" s="60" t="s">
        <v>0</v>
      </c>
      <c r="N88" s="60" t="s">
        <v>1</v>
      </c>
      <c r="O88" s="60" t="s">
        <v>2</v>
      </c>
      <c r="P88" s="60" t="s">
        <v>3</v>
      </c>
      <c r="Q88" s="60" t="s">
        <v>0</v>
      </c>
      <c r="R88" s="60" t="s">
        <v>1</v>
      </c>
      <c r="S88" s="60" t="s">
        <v>2</v>
      </c>
      <c r="T88" s="60" t="s">
        <v>3</v>
      </c>
      <c r="U88" s="60" t="s">
        <v>0</v>
      </c>
      <c r="V88" s="60" t="s">
        <v>1</v>
      </c>
      <c r="W88" s="60" t="s">
        <v>2</v>
      </c>
      <c r="X88" s="60" t="s">
        <v>3</v>
      </c>
      <c r="Y88" s="60"/>
      <c r="Z88" s="60" t="s">
        <v>8</v>
      </c>
      <c r="AA88" s="60"/>
      <c r="AB88" s="60"/>
      <c r="AC88" s="60"/>
      <c r="AD88" s="60"/>
      <c r="AE88" s="60"/>
      <c r="AF88" s="60"/>
      <c r="AG88" s="60"/>
      <c r="AH88" s="60" t="s">
        <v>31</v>
      </c>
      <c r="AI88" s="60"/>
      <c r="AJ88" s="60"/>
      <c r="AK88" s="60"/>
      <c r="AL88" s="60"/>
      <c r="AM88" s="60"/>
      <c r="AN88" s="60" t="str">
        <f>AI89</f>
        <v>Belgien</v>
      </c>
      <c r="AO88" s="60" t="str">
        <f>AI90</f>
        <v>Algerien</v>
      </c>
      <c r="AP88" s="60" t="str">
        <f>AI91</f>
        <v>Russland</v>
      </c>
      <c r="AQ88" s="60" t="str">
        <f>AI92</f>
        <v>Südkorea</v>
      </c>
      <c r="AR88" s="60"/>
      <c r="AS88" s="60" t="s">
        <v>31</v>
      </c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85"/>
      <c r="BJ88" s="85"/>
      <c r="BK88" s="85"/>
      <c r="BL88" s="85"/>
      <c r="BM88" s="85"/>
      <c r="BN88" s="85"/>
      <c r="BO88" s="85"/>
      <c r="BP88" s="137"/>
      <c r="BQ88" s="85"/>
      <c r="BR88" s="141"/>
      <c r="BS88" s="134"/>
      <c r="BT88" s="142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</row>
    <row r="89" spans="1:101" ht="18.75" customHeight="1" thickBot="1" x14ac:dyDescent="0.3">
      <c r="A89" s="60"/>
      <c r="B89" s="60"/>
      <c r="C89" s="224" t="str">
        <f>Spielplan!$C$89</f>
        <v>Belgien</v>
      </c>
      <c r="D89" s="225"/>
      <c r="E89" s="104"/>
      <c r="F89" s="93"/>
      <c r="G89" s="104"/>
      <c r="H89" s="224" t="str">
        <f>Spielplan!$H$89</f>
        <v>Algerien</v>
      </c>
      <c r="I89" s="225"/>
      <c r="J89" s="60"/>
      <c r="K89" s="60" t="s">
        <v>115</v>
      </c>
      <c r="L89" s="60">
        <f t="shared" ref="L89:L94" si="28">IF(E89-G89&gt;0,1,IF(G89=E89,0,-1))</f>
        <v>0</v>
      </c>
      <c r="M89" s="60">
        <f>IF($E89="",0,IF($E89&gt;$G89,3,IF($E89=G89,1,0)))</f>
        <v>0</v>
      </c>
      <c r="N89" s="60">
        <f>IF($G89="",0,IF($E89&gt;$G89,0,IF($E89=G89,1,3)))</f>
        <v>0</v>
      </c>
      <c r="O89" s="60"/>
      <c r="P89" s="60"/>
      <c r="Q89" s="60">
        <f>E89</f>
        <v>0</v>
      </c>
      <c r="R89" s="60">
        <f>G89</f>
        <v>0</v>
      </c>
      <c r="S89" s="60"/>
      <c r="T89" s="60"/>
      <c r="U89" s="60">
        <f>G89</f>
        <v>0</v>
      </c>
      <c r="V89" s="60">
        <f>E89</f>
        <v>0</v>
      </c>
      <c r="W89" s="60"/>
      <c r="X89" s="60"/>
      <c r="Y89" s="60"/>
      <c r="Z89" s="60">
        <f>M95</f>
        <v>0</v>
      </c>
      <c r="AA89" s="60">
        <f>Q95</f>
        <v>0</v>
      </c>
      <c r="AB89" s="60">
        <f>U95</f>
        <v>0</v>
      </c>
      <c r="AC89" s="60">
        <f>AA89-AB89</f>
        <v>0</v>
      </c>
      <c r="AD89" s="60">
        <f>IF(Z89&gt;Z90,-1,0)</f>
        <v>0</v>
      </c>
      <c r="AE89" s="60">
        <f>IF(Z89&gt;Z91,-1,0)</f>
        <v>0</v>
      </c>
      <c r="AF89" s="60">
        <f>IF(Z89&gt;Z92,-1,0)</f>
        <v>0</v>
      </c>
      <c r="AG89" s="60">
        <f>10000-(AJ89*1000+AM89*100+AK89*10)</f>
        <v>10000</v>
      </c>
      <c r="AH89" s="90">
        <f>RANK(AG89,AG89:AG92,1)</f>
        <v>1</v>
      </c>
      <c r="AI89" s="60" t="str">
        <f>C89</f>
        <v>Belgien</v>
      </c>
      <c r="AJ89" s="60">
        <f t="shared" ref="AJ89:AL92" si="29">Z89</f>
        <v>0</v>
      </c>
      <c r="AK89" s="60">
        <f t="shared" si="29"/>
        <v>0</v>
      </c>
      <c r="AL89" s="60">
        <f t="shared" si="29"/>
        <v>0</v>
      </c>
      <c r="AM89" s="60">
        <f>AK89-AL89</f>
        <v>0</v>
      </c>
      <c r="AN89" s="187"/>
      <c r="AO89" s="187">
        <f>IF(AG90=AG89,IF(G89&gt;E89,AG90-0.1,AG90),AG90)</f>
        <v>10000</v>
      </c>
      <c r="AP89" s="187">
        <f>IF(AG91=AG89,IF(G91&gt;E91,AG91-0.1,AG91),AG91)</f>
        <v>10000</v>
      </c>
      <c r="AQ89" s="187">
        <f>IF(AG92=AG89,IF(G93&gt;E93,AG92-0.1,AG92),AG92)</f>
        <v>10000</v>
      </c>
      <c r="AR89" s="187">
        <f>AN93</f>
        <v>30000</v>
      </c>
      <c r="AS89" s="90">
        <f>RANK(AR89,AR89:AR92,1)</f>
        <v>1</v>
      </c>
      <c r="AT89" s="60" t="str">
        <f t="shared" ref="AT89:AW92" si="30">AI89</f>
        <v>Belgien</v>
      </c>
      <c r="AU89" s="60">
        <f t="shared" si="30"/>
        <v>0</v>
      </c>
      <c r="AV89" s="60">
        <f t="shared" si="30"/>
        <v>0</v>
      </c>
      <c r="AW89" s="60">
        <f t="shared" si="30"/>
        <v>0</v>
      </c>
      <c r="AX89" s="60"/>
      <c r="AY89" s="60"/>
      <c r="AZ89" s="60"/>
      <c r="BA89" s="226">
        <v>1</v>
      </c>
      <c r="BB89" s="224" t="str">
        <f>VLOOKUP(1,AS89:AT92,2,FALSE)</f>
        <v>Belgien</v>
      </c>
      <c r="BC89" s="225"/>
      <c r="BD89" s="227">
        <f>VLOOKUP(1,AS89:AW92,3,FALSE)</f>
        <v>0</v>
      </c>
      <c r="BE89" s="228">
        <f>VLOOKUP(1,AS89:AW92,4,FALSE)</f>
        <v>0</v>
      </c>
      <c r="BF89" s="93" t="s">
        <v>12</v>
      </c>
      <c r="BG89" s="228">
        <f>VLOOKUP(1,AS89:AW92,5,FALSE)</f>
        <v>0</v>
      </c>
      <c r="BH89" s="229" t="s">
        <v>128</v>
      </c>
      <c r="BI89" s="85"/>
      <c r="BJ89" s="85">
        <f>IF(E89&gt;G89,IF(Spielplan!E89&gt;Spielplan!G89,Punktemodus!$B$3,0),0)</f>
        <v>0</v>
      </c>
      <c r="BK89" s="85">
        <f>IF(E89=G89,IF(Spielplan!E89=Spielplan!G89,Punktemodus!$B$3,0),0)</f>
        <v>10</v>
      </c>
      <c r="BL89" s="85">
        <f>IF(E89&lt;G89,IF(Spielplan!E89&lt;Spielplan!G89,Punktemodus!$B$3,0),0)</f>
        <v>0</v>
      </c>
      <c r="BM89" s="85">
        <f>IF(E89=Spielplan!E89,IF(G89=Spielplan!G89,Punktemodus!$B$5,0),0)</f>
        <v>3</v>
      </c>
      <c r="BN89" s="85">
        <f>IF(E89=Spielplan!E89,Punktemodus!$B$7,0)</f>
        <v>1</v>
      </c>
      <c r="BO89" s="85">
        <f>IF(G89=Spielplan!G89,Punktemodus!$B$7,0)</f>
        <v>1</v>
      </c>
      <c r="BP89" s="137">
        <f>IF(Spielplan!E89="",0,SUM(BJ89:BO89))</f>
        <v>0</v>
      </c>
      <c r="BQ89" s="85"/>
      <c r="BR89" s="141"/>
      <c r="BS89" s="321" t="s">
        <v>46</v>
      </c>
      <c r="BT89" s="322"/>
      <c r="BU89" s="322"/>
      <c r="BV89" s="322"/>
      <c r="BW89" s="134"/>
      <c r="BX89" s="335">
        <f>BZ79+CE79+CJ79+CO79+CS79</f>
        <v>730</v>
      </c>
      <c r="BY89" s="336"/>
      <c r="BZ89" s="134"/>
      <c r="CA89" s="349"/>
      <c r="CB89" s="350"/>
      <c r="CC89" s="350"/>
      <c r="CD89" s="350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</row>
    <row r="90" spans="1:101" ht="18.75" customHeight="1" thickBot="1" x14ac:dyDescent="0.3">
      <c r="A90" s="60"/>
      <c r="B90" s="60"/>
      <c r="C90" s="230" t="str">
        <f>Spielplan!$C$90</f>
        <v>Russland</v>
      </c>
      <c r="D90" s="231"/>
      <c r="E90" s="104"/>
      <c r="F90" s="93"/>
      <c r="G90" s="104"/>
      <c r="H90" s="230" t="str">
        <f>Spielplan!$H$90</f>
        <v>Südkorea</v>
      </c>
      <c r="I90" s="231"/>
      <c r="J90" s="60"/>
      <c r="K90" s="60" t="s">
        <v>116</v>
      </c>
      <c r="L90" s="60">
        <f t="shared" si="28"/>
        <v>0</v>
      </c>
      <c r="M90" s="60"/>
      <c r="N90" s="60"/>
      <c r="O90" s="60">
        <f>IF($E90="",0,IF($E90&gt;$G90,3,IF($E90=$G90,1,0)))</f>
        <v>0</v>
      </c>
      <c r="P90" s="60">
        <f>IF($G90="",0,IF($E90&gt;$G90,0,IF($E90=$G90,1,3)))</f>
        <v>0</v>
      </c>
      <c r="Q90" s="60"/>
      <c r="R90" s="60"/>
      <c r="S90" s="60">
        <f>E90</f>
        <v>0</v>
      </c>
      <c r="T90" s="60">
        <f>G90</f>
        <v>0</v>
      </c>
      <c r="U90" s="60"/>
      <c r="V90" s="60"/>
      <c r="W90" s="60">
        <f>G90</f>
        <v>0</v>
      </c>
      <c r="X90" s="60">
        <f>E90</f>
        <v>0</v>
      </c>
      <c r="Y90" s="60"/>
      <c r="Z90" s="60">
        <f>N95</f>
        <v>0</v>
      </c>
      <c r="AA90" s="60">
        <f>R95</f>
        <v>0</v>
      </c>
      <c r="AB90" s="60">
        <f>V95</f>
        <v>0</v>
      </c>
      <c r="AC90" s="60">
        <f>AA90-AB90</f>
        <v>0</v>
      </c>
      <c r="AD90" s="60">
        <f>IF(Z90&gt;Z89,-1,0)</f>
        <v>0</v>
      </c>
      <c r="AE90" s="60">
        <f>IF(Z90&gt;Z91,-1,0)</f>
        <v>0</v>
      </c>
      <c r="AF90" s="60">
        <f>IF(Z90&gt;Z92,-1,0)</f>
        <v>0</v>
      </c>
      <c r="AG90" s="60">
        <f>10000-(AJ90*1000+AM90*100+AK90*10)</f>
        <v>10000</v>
      </c>
      <c r="AH90" s="90">
        <f>RANK(AG90,AG89:AG92,1)</f>
        <v>1</v>
      </c>
      <c r="AI90" s="60" t="str">
        <f>H89</f>
        <v>Algerien</v>
      </c>
      <c r="AJ90" s="60">
        <f t="shared" si="29"/>
        <v>0</v>
      </c>
      <c r="AK90" s="60">
        <f t="shared" si="29"/>
        <v>0</v>
      </c>
      <c r="AL90" s="60">
        <f t="shared" si="29"/>
        <v>0</v>
      </c>
      <c r="AM90" s="60">
        <f>AK90-AL90</f>
        <v>0</v>
      </c>
      <c r="AN90" s="187">
        <f>IF(AG89=AG90,IF(E89&gt;G89,AG89-0.1,AG89),AG89)</f>
        <v>10000</v>
      </c>
      <c r="AO90" s="187"/>
      <c r="AP90" s="187">
        <f>IF(AG91=AG90,IF(G94&gt;E94,AG91-0.1,AG91),AG91)</f>
        <v>10000</v>
      </c>
      <c r="AQ90" s="187">
        <f>IF(AG92=AG90,IF(G92&gt;E92,AG92-0.1,AG92),AG92)</f>
        <v>10000</v>
      </c>
      <c r="AR90" s="187">
        <f>AO93</f>
        <v>30000</v>
      </c>
      <c r="AS90" s="90">
        <f>RANK(AR90,AR89:AR92,1)</f>
        <v>1</v>
      </c>
      <c r="AT90" s="60" t="str">
        <f t="shared" si="30"/>
        <v>Algerien</v>
      </c>
      <c r="AU90" s="60">
        <f t="shared" si="30"/>
        <v>0</v>
      </c>
      <c r="AV90" s="60">
        <f t="shared" si="30"/>
        <v>0</v>
      </c>
      <c r="AW90" s="60">
        <f t="shared" si="30"/>
        <v>0</v>
      </c>
      <c r="AX90" s="60"/>
      <c r="AY90" s="60"/>
      <c r="AZ90" s="60"/>
      <c r="BA90" s="232">
        <v>2</v>
      </c>
      <c r="BB90" s="230" t="e">
        <f>VLOOKUP(2,AS89:AT92,2,FALSE)</f>
        <v>#N/A</v>
      </c>
      <c r="BC90" s="231"/>
      <c r="BD90" s="233" t="e">
        <f>VLOOKUP(2,AS89:AW92,3,FALSE)</f>
        <v>#N/A</v>
      </c>
      <c r="BE90" s="234" t="e">
        <f>VLOOKUP(2,AS89:AW92,4,FALSE)</f>
        <v>#N/A</v>
      </c>
      <c r="BF90" s="93" t="s">
        <v>12</v>
      </c>
      <c r="BG90" s="234" t="e">
        <f>VLOOKUP(2,AS89:AW92,5,FALSE)</f>
        <v>#N/A</v>
      </c>
      <c r="BH90" s="234" t="s">
        <v>124</v>
      </c>
      <c r="BI90" s="85"/>
      <c r="BJ90" s="85">
        <f>IF(E90&gt;G90,IF(Spielplan!E90&gt;Spielplan!G90,Punktemodus!$B$3,0),0)</f>
        <v>0</v>
      </c>
      <c r="BK90" s="85">
        <f>IF(E90=G90,IF(Spielplan!E90=Spielplan!G90,Punktemodus!$B$3,0),0)</f>
        <v>10</v>
      </c>
      <c r="BL90" s="85">
        <f>IF(E90&lt;G90,IF(Spielplan!E90&lt;Spielplan!G90,Punktemodus!$B$3,0),0)</f>
        <v>0</v>
      </c>
      <c r="BM90" s="85">
        <f>IF(E90=Spielplan!E90,IF(G90=Spielplan!G90,Punktemodus!$B$5,0),0)</f>
        <v>3</v>
      </c>
      <c r="BN90" s="85">
        <f>IF(E90=Spielplan!E90,Punktemodus!$B$7,0)</f>
        <v>1</v>
      </c>
      <c r="BO90" s="85">
        <f>IF(G90=Spielplan!G90,Punktemodus!$B$7,0)</f>
        <v>1</v>
      </c>
      <c r="BP90" s="137">
        <f>IF(Spielplan!E90="",0,SUM(BJ90:BO90))</f>
        <v>0</v>
      </c>
      <c r="BQ90" s="85"/>
      <c r="BR90" s="141"/>
      <c r="BS90" s="322"/>
      <c r="BT90" s="322"/>
      <c r="BU90" s="322"/>
      <c r="BV90" s="322"/>
      <c r="BW90" s="134"/>
      <c r="BX90" s="337"/>
      <c r="BY90" s="338"/>
      <c r="BZ90" s="134"/>
      <c r="CA90" s="350"/>
      <c r="CB90" s="350"/>
      <c r="CC90" s="350"/>
      <c r="CD90" s="350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</row>
    <row r="91" spans="1:101" ht="18.75" customHeight="1" thickBot="1" x14ac:dyDescent="0.3">
      <c r="A91" s="60"/>
      <c r="B91" s="60"/>
      <c r="C91" s="224" t="str">
        <f>C89</f>
        <v>Belgien</v>
      </c>
      <c r="D91" s="225"/>
      <c r="E91" s="104"/>
      <c r="F91" s="93"/>
      <c r="G91" s="104"/>
      <c r="H91" s="224" t="str">
        <f>C90</f>
        <v>Russland</v>
      </c>
      <c r="I91" s="225"/>
      <c r="J91" s="60"/>
      <c r="K91" s="60" t="s">
        <v>118</v>
      </c>
      <c r="L91" s="60">
        <f t="shared" si="28"/>
        <v>0</v>
      </c>
      <c r="M91" s="60">
        <f>IF($E91="",0,IF($E91&gt;$G91,3,IF($E91=G91,1,0)))</f>
        <v>0</v>
      </c>
      <c r="N91" s="60"/>
      <c r="O91" s="60">
        <f>IF($G91="",0,IF($E91&gt;$G91,0,IF($E91=$G91,1,3)))</f>
        <v>0</v>
      </c>
      <c r="P91" s="60"/>
      <c r="Q91" s="60">
        <f>E91</f>
        <v>0</v>
      </c>
      <c r="R91" s="60"/>
      <c r="S91" s="60">
        <f>G91</f>
        <v>0</v>
      </c>
      <c r="T91" s="60"/>
      <c r="U91" s="60">
        <f>G91</f>
        <v>0</v>
      </c>
      <c r="V91" s="60"/>
      <c r="W91" s="60">
        <f>E91</f>
        <v>0</v>
      </c>
      <c r="X91" s="60"/>
      <c r="Y91" s="60"/>
      <c r="Z91" s="60">
        <f>O95</f>
        <v>0</v>
      </c>
      <c r="AA91" s="60">
        <f>S95</f>
        <v>0</v>
      </c>
      <c r="AB91" s="60">
        <f>W95</f>
        <v>0</v>
      </c>
      <c r="AC91" s="60">
        <f>AA91-AB91</f>
        <v>0</v>
      </c>
      <c r="AD91" s="60">
        <f>IF(Z91&gt;Z89,-1,0)</f>
        <v>0</v>
      </c>
      <c r="AE91" s="60">
        <f>IF(Z91&gt;Z90,-1,0)</f>
        <v>0</v>
      </c>
      <c r="AF91" s="60">
        <f>IF(Z91&gt;Z92,-1,0)</f>
        <v>0</v>
      </c>
      <c r="AG91" s="60">
        <f>10000-(AJ91*1000+AM91*100+AK91*10)</f>
        <v>10000</v>
      </c>
      <c r="AH91" s="90">
        <f>RANK(AG91,AG89:AG92,1)</f>
        <v>1</v>
      </c>
      <c r="AI91" s="60" t="str">
        <f>C90</f>
        <v>Russland</v>
      </c>
      <c r="AJ91" s="60">
        <f t="shared" si="29"/>
        <v>0</v>
      </c>
      <c r="AK91" s="60">
        <f t="shared" si="29"/>
        <v>0</v>
      </c>
      <c r="AL91" s="60">
        <f t="shared" si="29"/>
        <v>0</v>
      </c>
      <c r="AM91" s="60">
        <f>AK91-AL91</f>
        <v>0</v>
      </c>
      <c r="AN91" s="187">
        <f>IF(AG89=AG91,IF(E91&gt;G91,AG89-0.1,AG89),AG89)</f>
        <v>10000</v>
      </c>
      <c r="AO91" s="187">
        <f>IF(AG90=AG91,IF(E94&gt;G94,AG90-0.1,AG90),AG90)</f>
        <v>10000</v>
      </c>
      <c r="AP91" s="187"/>
      <c r="AQ91" s="187">
        <f>IF(AG92=AG91,IF(G90&gt;E90,AG92-0.1,AG92),AG92)</f>
        <v>10000</v>
      </c>
      <c r="AR91" s="187">
        <f>AP93</f>
        <v>30000</v>
      </c>
      <c r="AS91" s="90">
        <f>RANK(AR91,AR89:AR92,1)</f>
        <v>1</v>
      </c>
      <c r="AT91" s="60" t="str">
        <f t="shared" si="30"/>
        <v>Russland</v>
      </c>
      <c r="AU91" s="60">
        <f t="shared" si="30"/>
        <v>0</v>
      </c>
      <c r="AV91" s="60">
        <f t="shared" si="30"/>
        <v>0</v>
      </c>
      <c r="AW91" s="60">
        <f t="shared" si="30"/>
        <v>0</v>
      </c>
      <c r="AX91" s="60"/>
      <c r="AY91" s="60"/>
      <c r="AZ91" s="60"/>
      <c r="BA91" s="113">
        <v>3</v>
      </c>
      <c r="BB91" s="114" t="e">
        <f>VLOOKUP(3,AS89:AT92,2,FALSE)</f>
        <v>#N/A</v>
      </c>
      <c r="BC91" s="115"/>
      <c r="BD91" s="116" t="e">
        <f>VLOOKUP(3,AS89:AW92,3,FALSE)</f>
        <v>#N/A</v>
      </c>
      <c r="BE91" s="116" t="e">
        <f>VLOOKUP(3,AS89:AW92,4,FALSE)</f>
        <v>#N/A</v>
      </c>
      <c r="BF91" s="93" t="s">
        <v>12</v>
      </c>
      <c r="BG91" s="116" t="e">
        <f>VLOOKUP(3,AS89:AW92,5,FALSE)</f>
        <v>#N/A</v>
      </c>
      <c r="BH91" s="60"/>
      <c r="BI91" s="85"/>
      <c r="BJ91" s="85">
        <f>IF(E91&gt;G91,IF(Spielplan!E91&gt;Spielplan!G91,Punktemodus!$B$3,0),0)</f>
        <v>0</v>
      </c>
      <c r="BK91" s="85">
        <f>IF(E91=G91,IF(Spielplan!E91=Spielplan!G91,Punktemodus!$B$3,0),0)</f>
        <v>10</v>
      </c>
      <c r="BL91" s="85">
        <f>IF(E91&lt;G91,IF(Spielplan!E91&lt;Spielplan!G91,Punktemodus!$B$3,0),0)</f>
        <v>0</v>
      </c>
      <c r="BM91" s="85">
        <f>IF(E91=Spielplan!E91,IF(G91=Spielplan!G91,Punktemodus!$B$5,0),0)</f>
        <v>3</v>
      </c>
      <c r="BN91" s="85">
        <f>IF(E91=Spielplan!E91,Punktemodus!$B$7,0)</f>
        <v>1</v>
      </c>
      <c r="BO91" s="85">
        <f>IF(G91=Spielplan!G91,Punktemodus!$B$7,0)</f>
        <v>1</v>
      </c>
      <c r="BP91" s="137">
        <f>IF(Spielplan!E91="",0,SUM(BJ91:BO91))</f>
        <v>0</v>
      </c>
      <c r="BQ91" s="85"/>
      <c r="BR91" s="141"/>
      <c r="BS91" s="134"/>
      <c r="BT91" s="142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</row>
    <row r="92" spans="1:101" ht="18.75" customHeight="1" thickBot="1" x14ac:dyDescent="0.3">
      <c r="A92" s="60"/>
      <c r="B92" s="60"/>
      <c r="C92" s="230" t="str">
        <f>H89</f>
        <v>Algerien</v>
      </c>
      <c r="D92" s="231"/>
      <c r="E92" s="104"/>
      <c r="F92" s="93"/>
      <c r="G92" s="104"/>
      <c r="H92" s="230" t="str">
        <f>H90</f>
        <v>Südkorea</v>
      </c>
      <c r="I92" s="231"/>
      <c r="J92" s="60"/>
      <c r="K92" s="60" t="s">
        <v>117</v>
      </c>
      <c r="L92" s="60">
        <f t="shared" si="28"/>
        <v>0</v>
      </c>
      <c r="M92" s="60"/>
      <c r="N92" s="60">
        <f>IF($E92="",0,IF($E92&gt;$G92,3,IF($E92=$G92,1,0)))</f>
        <v>0</v>
      </c>
      <c r="O92" s="60"/>
      <c r="P92" s="60">
        <f>IF($G92="",0,IF($E92&gt;$G92,0,IF($E92=$G92,1,3)))</f>
        <v>0</v>
      </c>
      <c r="Q92" s="60"/>
      <c r="R92" s="60">
        <f>E92</f>
        <v>0</v>
      </c>
      <c r="S92" s="60"/>
      <c r="T92" s="60">
        <f>G92</f>
        <v>0</v>
      </c>
      <c r="U92" s="60"/>
      <c r="V92" s="60">
        <f>G92</f>
        <v>0</v>
      </c>
      <c r="W92" s="60"/>
      <c r="X92" s="60">
        <f>E92</f>
        <v>0</v>
      </c>
      <c r="Y92" s="60"/>
      <c r="Z92" s="60">
        <f>P95</f>
        <v>0</v>
      </c>
      <c r="AA92" s="60">
        <f>T95</f>
        <v>0</v>
      </c>
      <c r="AB92" s="60">
        <f>X95</f>
        <v>0</v>
      </c>
      <c r="AC92" s="60">
        <f>AA92-AB92</f>
        <v>0</v>
      </c>
      <c r="AD92" s="60">
        <f>IF(Z92&gt;Z89,-1,0)</f>
        <v>0</v>
      </c>
      <c r="AE92" s="60">
        <f>IF(Z92&gt;Z90,-1,0)</f>
        <v>0</v>
      </c>
      <c r="AF92" s="60">
        <f>IF(Z92&gt;Z91,-1,0)</f>
        <v>0</v>
      </c>
      <c r="AG92" s="60">
        <f>10000-(AJ92*1000+AM92*100+AK92*10)</f>
        <v>10000</v>
      </c>
      <c r="AH92" s="90">
        <f>RANK(AG92,AG89:AG92,1)</f>
        <v>1</v>
      </c>
      <c r="AI92" s="60" t="str">
        <f>H90</f>
        <v>Südkorea</v>
      </c>
      <c r="AJ92" s="60">
        <f t="shared" si="29"/>
        <v>0</v>
      </c>
      <c r="AK92" s="60">
        <f t="shared" si="29"/>
        <v>0</v>
      </c>
      <c r="AL92" s="60">
        <f t="shared" si="29"/>
        <v>0</v>
      </c>
      <c r="AM92" s="60">
        <f>AK92-AL92</f>
        <v>0</v>
      </c>
      <c r="AN92" s="187">
        <f>IF(AG89=AG92,IF(E93&gt;G93,AG89-0.1,AG89),AG89)</f>
        <v>10000</v>
      </c>
      <c r="AO92" s="187">
        <f>IF(AG90=AG92,IF(E92&gt;G92,AG90-0.1,AG90),AG90)</f>
        <v>10000</v>
      </c>
      <c r="AP92" s="187">
        <f>IF(AG91=AG92,IF(E90&gt;G90,AG91-0.1,AG91),AG91)</f>
        <v>10000</v>
      </c>
      <c r="AQ92" s="187"/>
      <c r="AR92" s="187">
        <f>AQ93</f>
        <v>30000</v>
      </c>
      <c r="AS92" s="90">
        <f>RANK(AR92,AR89:AR92,1)</f>
        <v>1</v>
      </c>
      <c r="AT92" s="60" t="str">
        <f t="shared" si="30"/>
        <v>Südkorea</v>
      </c>
      <c r="AU92" s="60">
        <f t="shared" si="30"/>
        <v>0</v>
      </c>
      <c r="AV92" s="60">
        <f t="shared" si="30"/>
        <v>0</v>
      </c>
      <c r="AW92" s="60">
        <f t="shared" si="30"/>
        <v>0</v>
      </c>
      <c r="AX92" s="60"/>
      <c r="AY92" s="60"/>
      <c r="AZ92" s="60"/>
      <c r="BA92" s="113">
        <v>4</v>
      </c>
      <c r="BB92" s="114" t="e">
        <f>VLOOKUP(4,AS89:AT92,2,FALSE)</f>
        <v>#N/A</v>
      </c>
      <c r="BC92" s="115"/>
      <c r="BD92" s="116" t="e">
        <f>VLOOKUP(4,AS89:AW92,3,FALSE)</f>
        <v>#N/A</v>
      </c>
      <c r="BE92" s="116" t="e">
        <f>VLOOKUP(4,AS89:AW92,4,FALSE)</f>
        <v>#N/A</v>
      </c>
      <c r="BF92" s="93" t="s">
        <v>12</v>
      </c>
      <c r="BG92" s="116" t="e">
        <f>VLOOKUP(4,AS89:AW92,5,FALSE)</f>
        <v>#N/A</v>
      </c>
      <c r="BH92" s="60"/>
      <c r="BI92" s="85"/>
      <c r="BJ92" s="85">
        <f>IF(E92&gt;G92,IF(Spielplan!E92&gt;Spielplan!G92,Punktemodus!$B$3,0),0)</f>
        <v>0</v>
      </c>
      <c r="BK92" s="85">
        <f>IF(E92=G92,IF(Spielplan!E92=Spielplan!G92,Punktemodus!$B$3,0),0)</f>
        <v>10</v>
      </c>
      <c r="BL92" s="85">
        <f>IF(E92&lt;G92,IF(Spielplan!E92&lt;Spielplan!G92,Punktemodus!$B$3,0),0)</f>
        <v>0</v>
      </c>
      <c r="BM92" s="85">
        <f>IF(E92=Spielplan!E92,IF(G92=Spielplan!G92,Punktemodus!$B$5,0),0)</f>
        <v>3</v>
      </c>
      <c r="BN92" s="85">
        <f>IF(E92=Spielplan!E92,Punktemodus!$B$7,0)</f>
        <v>1</v>
      </c>
      <c r="BO92" s="85">
        <f>IF(G92=Spielplan!G92,Punktemodus!$B$7,0)</f>
        <v>1</v>
      </c>
      <c r="BP92" s="137">
        <f>IF(Spielplan!E92="",0,SUM(BJ92:BO92))</f>
        <v>0</v>
      </c>
      <c r="BQ92" s="85"/>
      <c r="BR92" s="141"/>
      <c r="BS92" s="321" t="s">
        <v>163</v>
      </c>
      <c r="BT92" s="322"/>
      <c r="BU92" s="322"/>
      <c r="BV92" s="322"/>
      <c r="BW92" s="134"/>
      <c r="BX92" s="339">
        <f>BX86+BX89</f>
        <v>730</v>
      </c>
      <c r="BY92" s="340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</row>
    <row r="93" spans="1:101" ht="18.75" customHeight="1" thickBot="1" x14ac:dyDescent="0.3">
      <c r="A93" s="60"/>
      <c r="B93" s="60"/>
      <c r="C93" s="224" t="str">
        <f>C89</f>
        <v>Belgien</v>
      </c>
      <c r="D93" s="225"/>
      <c r="E93" s="104"/>
      <c r="F93" s="93"/>
      <c r="G93" s="104"/>
      <c r="H93" s="224" t="str">
        <f>H90</f>
        <v>Südkorea</v>
      </c>
      <c r="I93" s="225"/>
      <c r="J93" s="60"/>
      <c r="K93" s="60" t="s">
        <v>119</v>
      </c>
      <c r="L93" s="60">
        <f t="shared" si="28"/>
        <v>0</v>
      </c>
      <c r="M93" s="60">
        <f>IF($E93="",0,IF($E93&gt;$G93,3,IF($E93=G93,1,0)))</f>
        <v>0</v>
      </c>
      <c r="N93" s="60"/>
      <c r="O93" s="60"/>
      <c r="P93" s="60">
        <f>IF($G93="",0,IF($E93&gt;$G93,0,IF($E93=$G93,1,3)))</f>
        <v>0</v>
      </c>
      <c r="Q93" s="60">
        <f>E93</f>
        <v>0</v>
      </c>
      <c r="R93" s="60"/>
      <c r="S93" s="60"/>
      <c r="T93" s="60">
        <f>G93</f>
        <v>0</v>
      </c>
      <c r="U93" s="60">
        <f>G93</f>
        <v>0</v>
      </c>
      <c r="V93" s="60"/>
      <c r="W93" s="60"/>
      <c r="X93" s="60">
        <f>E93</f>
        <v>0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187">
        <f>SUM(AN89:AN92)</f>
        <v>30000</v>
      </c>
      <c r="AO93" s="187">
        <f>SUM(AO89:AO92)</f>
        <v>30000</v>
      </c>
      <c r="AP93" s="187">
        <f>SUM(AP89:AP92)</f>
        <v>30000</v>
      </c>
      <c r="AQ93" s="187">
        <f>SUM(AQ89:AQ92)</f>
        <v>30000</v>
      </c>
      <c r="AR93" s="187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85">
        <f>IF(E93&gt;G93,IF(Spielplan!E93&gt;Spielplan!G93,Punktemodus!$B$3,0),0)</f>
        <v>0</v>
      </c>
      <c r="BK93" s="85">
        <f>IF(E93=G93,IF(Spielplan!E93=Spielplan!G93,Punktemodus!$B$3,0),0)</f>
        <v>10</v>
      </c>
      <c r="BL93" s="85">
        <f>IF(E93&lt;G93,IF(Spielplan!E93&lt;Spielplan!G93,Punktemodus!$B$3,0),0)</f>
        <v>0</v>
      </c>
      <c r="BM93" s="85">
        <f>IF(E93=Spielplan!E93,IF(G93=Spielplan!G93,Punktemodus!$B$5,0),0)</f>
        <v>3</v>
      </c>
      <c r="BN93" s="85">
        <f>IF(E93=Spielplan!E93,Punktemodus!$B$7,0)</f>
        <v>1</v>
      </c>
      <c r="BO93" s="85">
        <f>IF(G93=Spielplan!G93,Punktemodus!$B$7,0)</f>
        <v>1</v>
      </c>
      <c r="BP93" s="137">
        <f>IF(Spielplan!E93="",0,SUM(BJ93:BO93))</f>
        <v>0</v>
      </c>
      <c r="BQ93" s="60"/>
      <c r="BR93" s="141"/>
      <c r="BS93" s="322"/>
      <c r="BT93" s="322"/>
      <c r="BU93" s="322"/>
      <c r="BV93" s="322"/>
      <c r="BW93" s="134"/>
      <c r="BX93" s="341"/>
      <c r="BY93" s="342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</row>
    <row r="94" spans="1:101" ht="18.75" customHeight="1" thickBot="1" x14ac:dyDescent="0.3">
      <c r="A94" s="60"/>
      <c r="B94" s="60"/>
      <c r="C94" s="230" t="str">
        <f>H89</f>
        <v>Algerien</v>
      </c>
      <c r="D94" s="231"/>
      <c r="E94" s="104"/>
      <c r="F94" s="93"/>
      <c r="G94" s="104"/>
      <c r="H94" s="230" t="str">
        <f>C90</f>
        <v>Russland</v>
      </c>
      <c r="I94" s="231"/>
      <c r="J94" s="60"/>
      <c r="K94" s="60" t="s">
        <v>119</v>
      </c>
      <c r="L94" s="60">
        <f t="shared" si="28"/>
        <v>0</v>
      </c>
      <c r="M94" s="60"/>
      <c r="N94" s="60">
        <f>IF($E94="",0,IF($E94&gt;$G94,3,IF($E94=$G94,1,0)))</f>
        <v>0</v>
      </c>
      <c r="O94" s="60">
        <f>IF($G94="",0,IF($E94&gt;$G94,0,IF($E94=$G94,1,3)))</f>
        <v>0</v>
      </c>
      <c r="P94" s="60"/>
      <c r="Q94" s="60"/>
      <c r="R94" s="60">
        <f>E94</f>
        <v>0</v>
      </c>
      <c r="S94" s="60">
        <f>G94</f>
        <v>0</v>
      </c>
      <c r="T94" s="60"/>
      <c r="U94" s="60"/>
      <c r="V94" s="60">
        <f>G94</f>
        <v>0</v>
      </c>
      <c r="W94" s="60">
        <f>E94</f>
        <v>0</v>
      </c>
      <c r="X94" s="60"/>
      <c r="Y94" s="60"/>
      <c r="Z94" s="60" t="s">
        <v>30</v>
      </c>
      <c r="AA94" s="60"/>
      <c r="AB94" s="60"/>
      <c r="AC94" s="60"/>
      <c r="AD94" s="60"/>
      <c r="AE94" s="60"/>
      <c r="AF94" s="60"/>
      <c r="AG94" s="60" t="b">
        <f>OR(AG89=AG90,AG89=AG91,AG89=AG92,AG90=AG91,AG90=AG92,AG91=AG92)</f>
        <v>1</v>
      </c>
      <c r="AH94" s="60"/>
      <c r="AI94" s="60"/>
      <c r="AJ94" s="60"/>
      <c r="AK94" s="60"/>
      <c r="AL94" s="60"/>
      <c r="AM94" s="60"/>
      <c r="AN94" s="60"/>
      <c r="AO94" s="60" t="s">
        <v>34</v>
      </c>
      <c r="AP94" s="60"/>
      <c r="AQ94" s="60"/>
      <c r="AR94" s="60" t="b">
        <f>OR(AR89=AR90,AR89=AR91,AR89=AR92,AR90=AR91,AR90=AR92,AR91=AR92)</f>
        <v>1</v>
      </c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85">
        <f>IF(E94&gt;G94,IF(Spielplan!E94&gt;Spielplan!G94,Punktemodus!$B$3,0),0)</f>
        <v>0</v>
      </c>
      <c r="BK94" s="85">
        <f>IF(E94=G94,IF(Spielplan!E94=Spielplan!G94,Punktemodus!$B$3,0),0)</f>
        <v>10</v>
      </c>
      <c r="BL94" s="85">
        <f>IF(E94&lt;G94,IF(Spielplan!E94&lt;Spielplan!G94,Punktemodus!$B$3,0),0)</f>
        <v>0</v>
      </c>
      <c r="BM94" s="85">
        <f>IF(E94=Spielplan!E94,IF(G94=Spielplan!G94,Punktemodus!$B$5,0),0)</f>
        <v>3</v>
      </c>
      <c r="BN94" s="85">
        <f>IF(E94=Spielplan!E94,Punktemodus!$B$7,0)</f>
        <v>1</v>
      </c>
      <c r="BO94" s="85">
        <f>IF(G94=Spielplan!G94,Punktemodus!$B$7,0)</f>
        <v>1</v>
      </c>
      <c r="BP94" s="137">
        <f>IF(Spielplan!E94="",0,SUM(BJ94:BO94))</f>
        <v>0</v>
      </c>
      <c r="BQ94" s="60"/>
      <c r="BR94" s="141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</row>
    <row r="95" spans="1:101" ht="18.75" customHeight="1" thickBot="1" x14ac:dyDescent="0.25">
      <c r="A95" s="60"/>
      <c r="B95" s="60"/>
      <c r="C95" s="136" t="str">
        <f>IF(G94="","",IF(AR94=TRUE,"Achtung: Fehler in Tabelle!",""))</f>
        <v/>
      </c>
      <c r="D95" s="60"/>
      <c r="E95" s="60"/>
      <c r="F95" s="60"/>
      <c r="G95" s="60"/>
      <c r="H95" s="60"/>
      <c r="I95" s="60"/>
      <c r="J95" s="60"/>
      <c r="K95" s="60"/>
      <c r="L95" s="60"/>
      <c r="M95" s="60">
        <f t="shared" ref="M95:X95" si="31">SUM(M89:M94)</f>
        <v>0</v>
      </c>
      <c r="N95" s="60">
        <f t="shared" si="31"/>
        <v>0</v>
      </c>
      <c r="O95" s="60">
        <f t="shared" si="31"/>
        <v>0</v>
      </c>
      <c r="P95" s="60">
        <f t="shared" si="31"/>
        <v>0</v>
      </c>
      <c r="Q95" s="60">
        <f t="shared" si="31"/>
        <v>0</v>
      </c>
      <c r="R95" s="60">
        <f t="shared" si="31"/>
        <v>0</v>
      </c>
      <c r="S95" s="60">
        <f t="shared" si="31"/>
        <v>0</v>
      </c>
      <c r="T95" s="60">
        <f t="shared" si="31"/>
        <v>0</v>
      </c>
      <c r="U95" s="60">
        <f t="shared" si="31"/>
        <v>0</v>
      </c>
      <c r="V95" s="60">
        <f t="shared" si="31"/>
        <v>0</v>
      </c>
      <c r="W95" s="60">
        <f t="shared" si="31"/>
        <v>0</v>
      </c>
      <c r="X95" s="60">
        <f t="shared" si="31"/>
        <v>0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160">
        <f>SUM(BP89:BP94)</f>
        <v>0</v>
      </c>
      <c r="BQ95" s="60"/>
      <c r="BR95" s="141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</row>
    <row r="96" spans="1:101" ht="13.5" thickBo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85"/>
      <c r="BK96" s="85"/>
      <c r="BL96" s="85"/>
      <c r="BM96" s="85"/>
      <c r="BN96" s="85"/>
      <c r="BO96" s="85"/>
      <c r="BP96" s="138"/>
      <c r="BQ96" s="60"/>
      <c r="BR96" s="141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</row>
    <row r="97" spans="1:101" ht="25.5" customHeight="1" thickBo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85"/>
      <c r="BK97" s="85"/>
      <c r="BL97" s="85"/>
      <c r="BM97" s="85"/>
      <c r="BN97" s="85"/>
      <c r="BO97" s="85"/>
      <c r="BP97" s="160">
        <f>SUM(BP12:BP95)/2</f>
        <v>0</v>
      </c>
      <c r="BQ97" s="60"/>
      <c r="BR97" s="141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</row>
    <row r="98" spans="1:101" x14ac:dyDescent="0.2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85"/>
      <c r="BK98" s="85"/>
      <c r="BL98" s="85"/>
      <c r="BM98" s="85"/>
      <c r="BN98" s="85"/>
      <c r="BO98" s="85"/>
      <c r="BP98" s="60"/>
      <c r="BQ98" s="60"/>
      <c r="BR98" s="141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</row>
  </sheetData>
  <mergeCells count="41"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  <mergeCell ref="CQ65:CV66"/>
    <mergeCell ref="BS44:BV45"/>
    <mergeCell ref="BX44:BX47"/>
    <mergeCell ref="BY44:BY47"/>
    <mergeCell ref="BZ44:BZ47"/>
    <mergeCell ref="CE44:CE47"/>
    <mergeCell ref="CF44:CF47"/>
    <mergeCell ref="CJ44:CJ47"/>
    <mergeCell ref="CO44:CO47"/>
    <mergeCell ref="CS44:CS47"/>
    <mergeCell ref="CQ59:CV60"/>
    <mergeCell ref="CQ62:CV63"/>
    <mergeCell ref="CQ32:CV33"/>
    <mergeCell ref="H2:BZ2"/>
    <mergeCell ref="H3:BZ3"/>
    <mergeCell ref="I4:BI4"/>
    <mergeCell ref="BY4:BZ4"/>
    <mergeCell ref="CG4:CV4"/>
    <mergeCell ref="BP8:BP11"/>
    <mergeCell ref="BJ9:BJ11"/>
    <mergeCell ref="BK9:BK11"/>
    <mergeCell ref="BL9:BL11"/>
    <mergeCell ref="BM9:BM11"/>
    <mergeCell ref="BN9:BN11"/>
    <mergeCell ref="BO9:BO11"/>
    <mergeCell ref="CQ23:CV24"/>
    <mergeCell ref="CQ26:CV27"/>
    <mergeCell ref="CQ29:CV30"/>
  </mergeCells>
  <conditionalFormatting sqref="CK24:CL24">
    <cfRule type="expression" dxfId="873" priority="1" stopIfTrue="1">
      <formula>IF($CH34="",TRUE,FALSE)</formula>
    </cfRule>
  </conditionalFormatting>
  <conditionalFormatting sqref="CA14:CB14">
    <cfRule type="expression" dxfId="872" priority="2" stopIfTrue="1">
      <formula>IF($BV$12="",TRUE,FALSE)</formula>
    </cfRule>
  </conditionalFormatting>
  <conditionalFormatting sqref="CA15:CB15">
    <cfRule type="expression" dxfId="871" priority="3" stopIfTrue="1">
      <formula>IF($BV$17="",TRUE,FALSE)</formula>
    </cfRule>
  </conditionalFormatting>
  <conditionalFormatting sqref="CA22:CB22">
    <cfRule type="expression" dxfId="870" priority="4" stopIfTrue="1">
      <formula>IF($BV$20="",TRUE,FALSE)</formula>
    </cfRule>
  </conditionalFormatting>
  <conditionalFormatting sqref="CA23:CB23">
    <cfRule type="expression" dxfId="869" priority="5" stopIfTrue="1">
      <formula>IF($BV$25="",TRUE,FALSE)</formula>
    </cfRule>
  </conditionalFormatting>
  <conditionalFormatting sqref="CA30:CB30">
    <cfRule type="expression" dxfId="868" priority="6" stopIfTrue="1">
      <formula>IF($BV$29="",TRUE,FALSE)</formula>
    </cfRule>
  </conditionalFormatting>
  <conditionalFormatting sqref="CA31:CB31">
    <cfRule type="expression" dxfId="867" priority="7" stopIfTrue="1">
      <formula>IF($BV$33="",TRUE,FALSE)</formula>
    </cfRule>
  </conditionalFormatting>
  <conditionalFormatting sqref="CA38:CB38">
    <cfRule type="expression" dxfId="866" priority="8" stopIfTrue="1">
      <formula>IF($BV$37="",TRUE,FALSE)</formula>
    </cfRule>
  </conditionalFormatting>
  <conditionalFormatting sqref="CA39:CB39">
    <cfRule type="expression" dxfId="865" priority="9" stopIfTrue="1">
      <formula>IF($BV$41="",TRUE,FALSE)</formula>
    </cfRule>
  </conditionalFormatting>
  <conditionalFormatting sqref="CF18:CG18">
    <cfRule type="expression" dxfId="864" priority="10" stopIfTrue="1">
      <formula>IF($CC$15="",TRUE,FALSE)</formula>
    </cfRule>
  </conditionalFormatting>
  <conditionalFormatting sqref="CF19:CG19">
    <cfRule type="expression" dxfId="863" priority="11" stopIfTrue="1">
      <formula>IF($CC$22="",TRUE,FALSE)</formula>
    </cfRule>
  </conditionalFormatting>
  <conditionalFormatting sqref="CF35:CG35">
    <cfRule type="expression" dxfId="862" priority="12" stopIfTrue="1">
      <formula>IF($CC$39="",TRUE,FALSE)</formula>
    </cfRule>
  </conditionalFormatting>
  <conditionalFormatting sqref="CF34:CG34">
    <cfRule type="expression" dxfId="861" priority="13" stopIfTrue="1">
      <formula>IF($CC$31="",TRUE,FALSE)</formula>
    </cfRule>
  </conditionalFormatting>
  <conditionalFormatting sqref="CK23:CL23 CK29:CL29">
    <cfRule type="expression" dxfId="860" priority="14" stopIfTrue="1">
      <formula>IF($CH$18="",TRUE,FALSE)</formula>
    </cfRule>
  </conditionalFormatting>
  <conditionalFormatting sqref="CK30:CL30">
    <cfRule type="expression" dxfId="859" priority="15" stopIfTrue="1">
      <formula>IF($CH$34="",TRUE,FALSE)</formula>
    </cfRule>
  </conditionalFormatting>
  <conditionalFormatting sqref="CQ23:CV24">
    <cfRule type="expression" dxfId="858" priority="16" stopIfTrue="1">
      <formula>IF($CM$23="",TRUE,FALSE)</formula>
    </cfRule>
  </conditionalFormatting>
  <conditionalFormatting sqref="CQ26:CV27">
    <cfRule type="expression" dxfId="857" priority="17" stopIfTrue="1">
      <formula>IF($CM$24="",TRUE,FALSE)</formula>
    </cfRule>
  </conditionalFormatting>
  <conditionalFormatting sqref="CQ29:CV30">
    <cfRule type="expression" dxfId="856" priority="18" stopIfTrue="1">
      <formula>IF($CM$29="",TRUE,FALSE)</formula>
    </cfRule>
  </conditionalFormatting>
  <conditionalFormatting sqref="CQ32:CV33">
    <cfRule type="expression" dxfId="855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CM32" sqref="CM32"/>
      <selection pane="bottomLeft" activeCell="I4" sqref="I4:BI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60"/>
      <c r="B1" s="60"/>
      <c r="C1" s="86"/>
      <c r="D1" s="60"/>
      <c r="E1" s="85"/>
      <c r="F1" s="60"/>
      <c r="G1" s="85"/>
      <c r="H1" s="92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</row>
    <row r="2" spans="1:101" ht="85.5" customHeight="1" thickBot="1" x14ac:dyDescent="1.1000000000000001">
      <c r="A2" s="60"/>
      <c r="B2" s="60"/>
      <c r="C2" s="60"/>
      <c r="D2" s="60"/>
      <c r="E2" s="85"/>
      <c r="F2" s="60"/>
      <c r="G2" s="85"/>
      <c r="H2" s="355" t="s">
        <v>341</v>
      </c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7"/>
      <c r="BR2" s="357"/>
      <c r="BS2" s="357"/>
      <c r="BT2" s="357"/>
      <c r="BU2" s="357"/>
      <c r="BV2" s="357"/>
      <c r="BW2" s="357"/>
      <c r="BX2" s="357"/>
      <c r="BY2" s="357"/>
      <c r="BZ2" s="358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</row>
    <row r="3" spans="1:101" ht="85.5" customHeight="1" thickBot="1" x14ac:dyDescent="0.25">
      <c r="A3" s="60"/>
      <c r="B3" s="60"/>
      <c r="C3" s="60"/>
      <c r="D3" s="60"/>
      <c r="E3" s="85"/>
      <c r="F3" s="60"/>
      <c r="G3" s="85"/>
      <c r="H3" s="320" t="s">
        <v>339</v>
      </c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282"/>
      <c r="BW3" s="282"/>
      <c r="BX3" s="282"/>
      <c r="BY3" s="282"/>
      <c r="BZ3" s="282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</row>
    <row r="4" spans="1:101" ht="37.5" customHeight="1" thickBot="1" x14ac:dyDescent="0.55000000000000004">
      <c r="A4" s="60"/>
      <c r="B4" s="60"/>
      <c r="C4" s="60"/>
      <c r="D4" s="60"/>
      <c r="E4" s="85"/>
      <c r="F4" s="60"/>
      <c r="G4" s="85"/>
      <c r="H4" s="95" t="s">
        <v>161</v>
      </c>
      <c r="I4" s="325" t="s">
        <v>228</v>
      </c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7"/>
      <c r="BJ4" s="60"/>
      <c r="BK4" s="60"/>
      <c r="BL4" s="60"/>
      <c r="BM4" s="60"/>
      <c r="BN4" s="60"/>
      <c r="BO4" s="60"/>
      <c r="BP4" s="60"/>
      <c r="BQ4" s="95" t="s">
        <v>162</v>
      </c>
      <c r="BR4" s="60"/>
      <c r="BS4" s="60"/>
      <c r="BT4" s="60"/>
      <c r="BU4" s="60"/>
      <c r="BV4" s="60"/>
      <c r="BW4" s="60"/>
      <c r="BX4" s="60"/>
      <c r="BY4" s="323">
        <f>BX92</f>
        <v>730</v>
      </c>
      <c r="BZ4" s="324"/>
      <c r="CA4" s="60"/>
      <c r="CB4" s="60"/>
      <c r="CC4" s="60"/>
      <c r="CD4" s="60"/>
      <c r="CE4" s="60"/>
      <c r="CF4" s="60"/>
      <c r="CG4" s="367" t="s">
        <v>340</v>
      </c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9"/>
      <c r="CW4" s="60"/>
    </row>
    <row r="5" spans="1:101" x14ac:dyDescent="0.2">
      <c r="A5" s="60"/>
      <c r="B5" s="60"/>
      <c r="C5" s="60"/>
      <c r="D5" s="60"/>
      <c r="E5" s="85"/>
      <c r="F5" s="60"/>
      <c r="G5" s="8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1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</row>
    <row r="6" spans="1:101" x14ac:dyDescent="0.2">
      <c r="A6" s="60"/>
      <c r="B6" s="60"/>
      <c r="C6" s="60"/>
      <c r="D6" s="60"/>
      <c r="E6" s="85"/>
      <c r="F6" s="60"/>
      <c r="G6" s="85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</row>
    <row r="7" spans="1:101" ht="13.5" thickBot="1" x14ac:dyDescent="0.25">
      <c r="A7" s="60"/>
      <c r="B7" s="60"/>
      <c r="C7" s="60"/>
      <c r="D7" s="60"/>
      <c r="E7" s="85"/>
      <c r="F7" s="60"/>
      <c r="G7" s="85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</row>
    <row r="8" spans="1:101" ht="26.25" customHeight="1" thickBot="1" x14ac:dyDescent="0.45">
      <c r="A8" s="60"/>
      <c r="B8" s="60"/>
      <c r="C8" s="99" t="s">
        <v>150</v>
      </c>
      <c r="D8" s="100"/>
      <c r="E8" s="101"/>
      <c r="F8" s="100"/>
      <c r="G8" s="101"/>
      <c r="H8" s="100"/>
      <c r="I8" s="100"/>
      <c r="J8" s="100"/>
      <c r="K8" s="100"/>
      <c r="L8" s="188"/>
      <c r="M8" s="189" t="s">
        <v>36</v>
      </c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2"/>
      <c r="BI8" s="60"/>
      <c r="BJ8" s="60"/>
      <c r="BK8" s="60"/>
      <c r="BL8" s="60"/>
      <c r="BM8" s="60"/>
      <c r="BN8" s="60"/>
      <c r="BO8" s="60"/>
      <c r="BP8" s="328" t="s">
        <v>149</v>
      </c>
      <c r="BQ8" s="60"/>
      <c r="BR8" s="87"/>
      <c r="BS8" s="99" t="s">
        <v>151</v>
      </c>
      <c r="BT8" s="100"/>
      <c r="BU8" s="100"/>
      <c r="BV8" s="100"/>
      <c r="BW8" s="100"/>
      <c r="BX8" s="100"/>
      <c r="BY8" s="100"/>
      <c r="BZ8" s="103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2"/>
      <c r="CW8" s="60"/>
    </row>
    <row r="9" spans="1:101" ht="28.5" customHeight="1" x14ac:dyDescent="0.2">
      <c r="A9" s="60"/>
      <c r="B9" s="60"/>
      <c r="C9" s="60"/>
      <c r="D9" s="60"/>
      <c r="E9" s="85"/>
      <c r="F9" s="60"/>
      <c r="G9" s="85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330" t="s">
        <v>48</v>
      </c>
      <c r="BK9" s="330" t="s">
        <v>142</v>
      </c>
      <c r="BL9" s="330" t="s">
        <v>143</v>
      </c>
      <c r="BM9" s="330" t="s">
        <v>49</v>
      </c>
      <c r="BN9" s="330" t="s">
        <v>147</v>
      </c>
      <c r="BO9" s="330" t="s">
        <v>148</v>
      </c>
      <c r="BP9" s="329"/>
      <c r="BQ9" s="60"/>
      <c r="BR9" s="87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</row>
    <row r="10" spans="1:101" ht="18.75" customHeight="1" x14ac:dyDescent="0.25">
      <c r="A10" s="60"/>
      <c r="B10" s="60"/>
      <c r="C10" s="88" t="s">
        <v>63</v>
      </c>
      <c r="D10" s="60"/>
      <c r="E10" s="85"/>
      <c r="F10" s="60"/>
      <c r="G10" s="85"/>
      <c r="H10" s="60"/>
      <c r="I10" s="60"/>
      <c r="J10" s="60"/>
      <c r="K10" s="60"/>
      <c r="L10" s="60"/>
      <c r="M10" s="60" t="s">
        <v>4</v>
      </c>
      <c r="N10" s="60"/>
      <c r="O10" s="60"/>
      <c r="P10" s="60"/>
      <c r="Q10" s="60" t="s">
        <v>6</v>
      </c>
      <c r="R10" s="60"/>
      <c r="S10" s="60"/>
      <c r="T10" s="60"/>
      <c r="U10" s="60" t="s">
        <v>7</v>
      </c>
      <c r="V10" s="60"/>
      <c r="W10" s="60"/>
      <c r="X10" s="60"/>
      <c r="Y10" s="60"/>
      <c r="Z10" s="60" t="s">
        <v>4</v>
      </c>
      <c r="AA10" s="60" t="s">
        <v>5</v>
      </c>
      <c r="AB10" s="60"/>
      <c r="AC10" s="60"/>
      <c r="AD10" s="60" t="s">
        <v>9</v>
      </c>
      <c r="AE10" s="60"/>
      <c r="AF10" s="60"/>
      <c r="AG10" s="60"/>
      <c r="AH10" s="60" t="s">
        <v>32</v>
      </c>
      <c r="AI10" s="60"/>
      <c r="AJ10" s="60"/>
      <c r="AK10" s="60"/>
      <c r="AL10" s="60"/>
      <c r="AM10" s="60"/>
      <c r="AN10" s="60" t="s">
        <v>35</v>
      </c>
      <c r="AO10" s="60"/>
      <c r="AP10" s="60"/>
      <c r="AQ10" s="60"/>
      <c r="AR10" s="60"/>
      <c r="AS10" s="60" t="s">
        <v>33</v>
      </c>
      <c r="AT10" s="60"/>
      <c r="AU10" s="60"/>
      <c r="AV10" s="60"/>
      <c r="AW10" s="60"/>
      <c r="AX10" s="60"/>
      <c r="AY10" s="60"/>
      <c r="AZ10" s="60"/>
      <c r="BA10" s="60"/>
      <c r="BB10" s="89" t="s">
        <v>10</v>
      </c>
      <c r="BC10" s="60"/>
      <c r="BD10" s="90" t="s">
        <v>4</v>
      </c>
      <c r="BE10" s="60"/>
      <c r="BF10" s="61" t="s">
        <v>5</v>
      </c>
      <c r="BG10" s="60"/>
      <c r="BH10" s="60"/>
      <c r="BI10" s="60"/>
      <c r="BJ10" s="330"/>
      <c r="BK10" s="330"/>
      <c r="BL10" s="330"/>
      <c r="BM10" s="330"/>
      <c r="BN10" s="330"/>
      <c r="BO10" s="330"/>
      <c r="BP10" s="329"/>
      <c r="BQ10" s="60"/>
      <c r="BR10" s="87"/>
      <c r="BS10" s="88"/>
      <c r="BT10" s="60"/>
      <c r="BU10" s="91" t="s">
        <v>120</v>
      </c>
      <c r="BV10" s="60"/>
      <c r="BW10" s="60"/>
      <c r="BX10" s="61" t="s">
        <v>26</v>
      </c>
      <c r="BY10" s="60"/>
      <c r="BZ10" s="88"/>
      <c r="CA10" s="60"/>
      <c r="CB10" s="60"/>
      <c r="CC10" s="60"/>
      <c r="CD10" s="60"/>
      <c r="CE10" s="61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</row>
    <row r="11" spans="1:101" ht="18.75" customHeight="1" thickBot="1" x14ac:dyDescent="0.25">
      <c r="A11" s="60"/>
      <c r="B11" s="60"/>
      <c r="C11" s="60"/>
      <c r="D11" s="60"/>
      <c r="E11" s="85"/>
      <c r="F11" s="60"/>
      <c r="G11" s="85"/>
      <c r="H11" s="60"/>
      <c r="I11" s="60"/>
      <c r="J11" s="60"/>
      <c r="K11" s="60"/>
      <c r="L11" s="60"/>
      <c r="M11" s="60" t="s">
        <v>0</v>
      </c>
      <c r="N11" s="60" t="s">
        <v>1</v>
      </c>
      <c r="O11" s="60" t="s">
        <v>2</v>
      </c>
      <c r="P11" s="60" t="s">
        <v>3</v>
      </c>
      <c r="Q11" s="60" t="s">
        <v>0</v>
      </c>
      <c r="R11" s="60" t="s">
        <v>1</v>
      </c>
      <c r="S11" s="60" t="s">
        <v>2</v>
      </c>
      <c r="T11" s="60" t="s">
        <v>3</v>
      </c>
      <c r="U11" s="60" t="s">
        <v>0</v>
      </c>
      <c r="V11" s="60" t="s">
        <v>1</v>
      </c>
      <c r="W11" s="60" t="s">
        <v>2</v>
      </c>
      <c r="X11" s="60" t="s">
        <v>3</v>
      </c>
      <c r="Y11" s="60"/>
      <c r="Z11" s="60" t="s">
        <v>8</v>
      </c>
      <c r="AA11" s="60"/>
      <c r="AB11" s="60"/>
      <c r="AC11" s="60"/>
      <c r="AD11" s="60"/>
      <c r="AE11" s="60"/>
      <c r="AF11" s="60"/>
      <c r="AG11" s="60"/>
      <c r="AH11" s="60" t="s">
        <v>31</v>
      </c>
      <c r="AI11" s="60"/>
      <c r="AJ11" s="60"/>
      <c r="AK11" s="60"/>
      <c r="AL11" s="60"/>
      <c r="AM11" s="60"/>
      <c r="AN11" s="60" t="str">
        <f>AI12</f>
        <v>Brasilien</v>
      </c>
      <c r="AO11" s="60" t="str">
        <f>AI13</f>
        <v>Kroatien</v>
      </c>
      <c r="AP11" s="60" t="str">
        <f>AI14</f>
        <v>Mexiko</v>
      </c>
      <c r="AQ11" s="60" t="str">
        <f>AI15</f>
        <v>Kamerun</v>
      </c>
      <c r="AR11" s="60"/>
      <c r="AS11" s="60" t="s">
        <v>31</v>
      </c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330"/>
      <c r="BK11" s="330"/>
      <c r="BL11" s="330"/>
      <c r="BM11" s="330"/>
      <c r="BN11" s="330"/>
      <c r="BO11" s="330"/>
      <c r="BP11" s="329"/>
      <c r="BQ11" s="60"/>
      <c r="BR11" s="87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</row>
    <row r="12" spans="1:101" ht="18.75" customHeight="1" thickBot="1" x14ac:dyDescent="0.3">
      <c r="A12" s="60"/>
      <c r="B12" s="60"/>
      <c r="C12" s="7" t="str">
        <f>Spielplan!$C$12</f>
        <v>Brasilien</v>
      </c>
      <c r="D12" s="38"/>
      <c r="E12" s="104"/>
      <c r="F12" s="93"/>
      <c r="G12" s="104"/>
      <c r="H12" s="7" t="str">
        <f>Spielplan!$H$12</f>
        <v>Kroatien</v>
      </c>
      <c r="I12" s="38"/>
      <c r="J12" s="60"/>
      <c r="K12" s="60" t="s">
        <v>58</v>
      </c>
      <c r="L12" s="60">
        <f t="shared" ref="L12:L17" si="0">IF(E12-G12&gt;0,1,IF(G12=E12,0,-1))</f>
        <v>0</v>
      </c>
      <c r="M12" s="60">
        <f>IF($E12="",0,IF($E12&gt;$G12,3,IF($E12=G12,1,0)))</f>
        <v>0</v>
      </c>
      <c r="N12" s="60">
        <f>IF($G12="",0,IF($E12&gt;$G12,0,IF($E12=G12,1,3)))</f>
        <v>0</v>
      </c>
      <c r="O12" s="60"/>
      <c r="P12" s="60"/>
      <c r="Q12" s="60">
        <f>E12</f>
        <v>0</v>
      </c>
      <c r="R12" s="60">
        <f>G12</f>
        <v>0</v>
      </c>
      <c r="S12" s="60"/>
      <c r="T12" s="60"/>
      <c r="U12" s="60">
        <f>G12</f>
        <v>0</v>
      </c>
      <c r="V12" s="60">
        <f>E12</f>
        <v>0</v>
      </c>
      <c r="W12" s="60"/>
      <c r="X12" s="60"/>
      <c r="Y12" s="60"/>
      <c r="Z12" s="60">
        <f>M18</f>
        <v>0</v>
      </c>
      <c r="AA12" s="60">
        <f>Q18</f>
        <v>0</v>
      </c>
      <c r="AB12" s="60">
        <f>U18</f>
        <v>0</v>
      </c>
      <c r="AC12" s="60">
        <f>AA12-AB12</f>
        <v>0</v>
      </c>
      <c r="AD12" s="60">
        <f>IF(Z12&gt;Z13,-1,0)</f>
        <v>0</v>
      </c>
      <c r="AE12" s="60">
        <f>IF(Z12&gt;Z14,-1,0)</f>
        <v>0</v>
      </c>
      <c r="AF12" s="60">
        <f>IF(Z12&gt;Z15,-1,0)</f>
        <v>0</v>
      </c>
      <c r="AG12" s="60">
        <f>10000-(AJ12*1000+AM12*100+AK12*10)</f>
        <v>10000</v>
      </c>
      <c r="AH12" s="90">
        <f>RANK(AG12,AG12:AG15,1)</f>
        <v>1</v>
      </c>
      <c r="AI12" s="60" t="str">
        <f>C12</f>
        <v>Brasilien</v>
      </c>
      <c r="AJ12" s="60">
        <f t="shared" ref="AJ12:AL15" si="1">Z12</f>
        <v>0</v>
      </c>
      <c r="AK12" s="60">
        <f t="shared" si="1"/>
        <v>0</v>
      </c>
      <c r="AL12" s="60">
        <f t="shared" si="1"/>
        <v>0</v>
      </c>
      <c r="AM12" s="60">
        <f>AK12-AL12</f>
        <v>0</v>
      </c>
      <c r="AN12" s="187"/>
      <c r="AO12" s="187">
        <f>IF(AG13=AG12,IF(G12&gt;E12,AG13-0.1,AG13),AG13)</f>
        <v>10000</v>
      </c>
      <c r="AP12" s="187">
        <f>IF(AG14=AG12,IF(G14&gt;E14,AG14-0.1,AG14),AG14)</f>
        <v>10000</v>
      </c>
      <c r="AQ12" s="187">
        <f>IF(AG15=AG12,IF(G16&gt;E16,AG15-0.1,AG15),AG15)</f>
        <v>10000</v>
      </c>
      <c r="AR12" s="187">
        <f>AN16</f>
        <v>30000</v>
      </c>
      <c r="AS12" s="90">
        <f>RANK(AR12,AR12:AR15,1)</f>
        <v>1</v>
      </c>
      <c r="AT12" s="60" t="str">
        <f t="shared" ref="AT12:AW15" si="2">AI12</f>
        <v>Brasilien</v>
      </c>
      <c r="AU12" s="60">
        <f t="shared" si="2"/>
        <v>0</v>
      </c>
      <c r="AV12" s="60">
        <f t="shared" si="2"/>
        <v>0</v>
      </c>
      <c r="AW12" s="60">
        <f t="shared" si="2"/>
        <v>0</v>
      </c>
      <c r="AX12" s="60"/>
      <c r="AY12" s="60"/>
      <c r="AZ12" s="60"/>
      <c r="BA12" s="3">
        <v>1</v>
      </c>
      <c r="BB12" s="7" t="str">
        <f>VLOOKUP(1,AS12:AT15,2,FALSE)</f>
        <v>Brasilien</v>
      </c>
      <c r="BC12" s="2"/>
      <c r="BD12" s="6">
        <f>VLOOKUP(1,AS12:AW15,3,FALSE)</f>
        <v>0</v>
      </c>
      <c r="BE12" s="4">
        <f>VLOOKUP(1,AS12:AW15,4,FALSE)</f>
        <v>0</v>
      </c>
      <c r="BF12" s="93" t="s">
        <v>12</v>
      </c>
      <c r="BG12" s="4">
        <f>VLOOKUP(1,AS12:AW15,5,FALSE)</f>
        <v>0</v>
      </c>
      <c r="BH12" s="13" t="s">
        <v>18</v>
      </c>
      <c r="BI12" s="60"/>
      <c r="BJ12" s="85">
        <f>IF(E12&gt;G12,IF(Spielplan!E12&gt;Spielplan!G12,Punktemodus!$B$3,0),0)</f>
        <v>0</v>
      </c>
      <c r="BK12" s="85">
        <f>IF(E12=G12,IF(Spielplan!E12=Spielplan!G12,Punktemodus!$B$3,0),0)</f>
        <v>10</v>
      </c>
      <c r="BL12" s="85">
        <f>IF(E12&lt;G12,IF(Spielplan!E12&lt;Spielplan!G12,Punktemodus!$B$3,0),0)</f>
        <v>0</v>
      </c>
      <c r="BM12" s="85">
        <f>IF(E12=Spielplan!E12,IF(G12=Spielplan!G12,Punktemodus!$B$5,0),0)</f>
        <v>3</v>
      </c>
      <c r="BN12" s="85">
        <f>IF(E12=Spielplan!E12,Punktemodus!$B$7,0)</f>
        <v>1</v>
      </c>
      <c r="BO12" s="85">
        <f>IF(G12=Spielplan!G12,Punktemodus!$B$7,0)</f>
        <v>1</v>
      </c>
      <c r="BP12" s="137">
        <f>IF(Spielplan!E12="",0,SUM(BJ12:BO12))</f>
        <v>0</v>
      </c>
      <c r="BQ12" s="60"/>
      <c r="BR12" s="87"/>
      <c r="BS12" s="13" t="s">
        <v>18</v>
      </c>
      <c r="BT12" s="44" t="str">
        <f>IF(G17="","",BB12)</f>
        <v/>
      </c>
      <c r="BU12" s="46"/>
      <c r="BV12" s="104"/>
      <c r="BW12" s="60"/>
      <c r="BX12" s="104"/>
      <c r="BY12" s="60"/>
      <c r="BZ12" s="88"/>
      <c r="CA12" s="60"/>
      <c r="CB12" s="91" t="s">
        <v>27</v>
      </c>
      <c r="CC12" s="60"/>
      <c r="CD12" s="60"/>
      <c r="CE12" s="61" t="s">
        <v>26</v>
      </c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</row>
    <row r="13" spans="1:101" ht="18.75" customHeight="1" thickBot="1" x14ac:dyDescent="0.3">
      <c r="A13" s="60"/>
      <c r="B13" s="60"/>
      <c r="C13" s="44" t="str">
        <f>Spielplan!$C$13</f>
        <v>Mexiko</v>
      </c>
      <c r="D13" s="45"/>
      <c r="E13" s="104"/>
      <c r="F13" s="93"/>
      <c r="G13" s="104"/>
      <c r="H13" s="44" t="str">
        <f>Spielplan!$H$13</f>
        <v>Kamerun</v>
      </c>
      <c r="I13" s="45"/>
      <c r="J13" s="60"/>
      <c r="K13" s="60" t="s">
        <v>59</v>
      </c>
      <c r="L13" s="60">
        <f t="shared" si="0"/>
        <v>0</v>
      </c>
      <c r="M13" s="60"/>
      <c r="N13" s="60"/>
      <c r="O13" s="60">
        <f>IF($E13="",0,IF($E13&gt;$G13,3,IF($E13=$G13,1,0)))</f>
        <v>0</v>
      </c>
      <c r="P13" s="60">
        <f>IF($G13="",0,IF($E13&gt;$G13,0,IF($E13=$G13,1,3)))</f>
        <v>0</v>
      </c>
      <c r="Q13" s="60"/>
      <c r="R13" s="60"/>
      <c r="S13" s="60">
        <f>E13</f>
        <v>0</v>
      </c>
      <c r="T13" s="60">
        <f>G13</f>
        <v>0</v>
      </c>
      <c r="U13" s="60"/>
      <c r="V13" s="60"/>
      <c r="W13" s="60">
        <f>G13</f>
        <v>0</v>
      </c>
      <c r="X13" s="60">
        <f>E13</f>
        <v>0</v>
      </c>
      <c r="Y13" s="60"/>
      <c r="Z13" s="60">
        <f>N18</f>
        <v>0</v>
      </c>
      <c r="AA13" s="60">
        <f>R18</f>
        <v>0</v>
      </c>
      <c r="AB13" s="60">
        <f>V18</f>
        <v>0</v>
      </c>
      <c r="AC13" s="60">
        <f>AA13-AB13</f>
        <v>0</v>
      </c>
      <c r="AD13" s="60">
        <f>IF(Z13&gt;Z12,-1,0)</f>
        <v>0</v>
      </c>
      <c r="AE13" s="60">
        <f>IF(Z13&gt;Z14,-1,0)</f>
        <v>0</v>
      </c>
      <c r="AF13" s="60">
        <f>IF(Z13&gt;Z15,-1,0)</f>
        <v>0</v>
      </c>
      <c r="AG13" s="60">
        <f>10000-(AJ13*1000+AM13*100+AK13*10)</f>
        <v>10000</v>
      </c>
      <c r="AH13" s="90">
        <f>RANK(AG13,AG12:AG15,1)</f>
        <v>1</v>
      </c>
      <c r="AI13" s="60" t="str">
        <f>H12</f>
        <v>Kroatien</v>
      </c>
      <c r="AJ13" s="60">
        <f t="shared" si="1"/>
        <v>0</v>
      </c>
      <c r="AK13" s="60">
        <f t="shared" si="1"/>
        <v>0</v>
      </c>
      <c r="AL13" s="60">
        <f t="shared" si="1"/>
        <v>0</v>
      </c>
      <c r="AM13" s="60">
        <f>AK13-AL13</f>
        <v>0</v>
      </c>
      <c r="AN13" s="187">
        <f>IF(AG12=AG13,IF(E12&gt;G12,AG12-0.1,AG12),AG12)</f>
        <v>10000</v>
      </c>
      <c r="AO13" s="187"/>
      <c r="AP13" s="187">
        <f>IF(AG14=AG13,IF(G17&gt;E17,AG14-0.1,AG14),AG14)</f>
        <v>10000</v>
      </c>
      <c r="AQ13" s="187">
        <f>IF(AG15=AG13,IF(G15&gt;E15,AG15-0.1,AG15),AG15)</f>
        <v>10000</v>
      </c>
      <c r="AR13" s="187">
        <f>AO16</f>
        <v>30000</v>
      </c>
      <c r="AS13" s="90">
        <f>RANK(AR13,AR12:AR15,1)</f>
        <v>1</v>
      </c>
      <c r="AT13" s="60" t="str">
        <f t="shared" si="2"/>
        <v>Kroatien</v>
      </c>
      <c r="AU13" s="60">
        <f t="shared" si="2"/>
        <v>0</v>
      </c>
      <c r="AV13" s="60">
        <f t="shared" si="2"/>
        <v>0</v>
      </c>
      <c r="AW13" s="60">
        <f t="shared" si="2"/>
        <v>0</v>
      </c>
      <c r="AX13" s="60"/>
      <c r="AY13" s="60"/>
      <c r="AZ13" s="60"/>
      <c r="BA13" s="120">
        <v>2</v>
      </c>
      <c r="BB13" s="121" t="e">
        <f>VLOOKUP(2,AS12:AT15,2,FALSE)</f>
        <v>#N/A</v>
      </c>
      <c r="BC13" s="122"/>
      <c r="BD13" s="123" t="e">
        <f>VLOOKUP(2,AS12:AW15,3,FALSE)</f>
        <v>#N/A</v>
      </c>
      <c r="BE13" s="124" t="e">
        <f>VLOOKUP(2,AS12:AW15,4,FALSE)</f>
        <v>#N/A</v>
      </c>
      <c r="BF13" s="93" t="s">
        <v>12</v>
      </c>
      <c r="BG13" s="124" t="e">
        <f>VLOOKUP(2,AS12:AW15,5,FALSE)</f>
        <v>#N/A</v>
      </c>
      <c r="BH13" s="125" t="s">
        <v>19</v>
      </c>
      <c r="BI13" s="60"/>
      <c r="BJ13" s="85">
        <f>IF(E13&gt;G13,IF(Spielplan!E13&gt;Spielplan!G13,Punktemodus!$B$3,0),0)</f>
        <v>0</v>
      </c>
      <c r="BK13" s="85">
        <f>IF(E13=G13,IF(Spielplan!E13=Spielplan!G13,Punktemodus!$B$3,0),0)</f>
        <v>10</v>
      </c>
      <c r="BL13" s="85">
        <f>IF(E13&lt;G13,IF(Spielplan!E13&lt;Spielplan!G13,Punktemodus!$B$3,0),0)</f>
        <v>0</v>
      </c>
      <c r="BM13" s="85">
        <f>IF(E13=Spielplan!E13,IF(G13=Spielplan!G13,Punktemodus!$B$5,0),0)</f>
        <v>3</v>
      </c>
      <c r="BN13" s="85">
        <f>IF(E13=Spielplan!E13,Punktemodus!$B$7,0)</f>
        <v>1</v>
      </c>
      <c r="BO13" s="85">
        <f>IF(G13=Spielplan!G13,Punktemodus!$B$7,0)</f>
        <v>1</v>
      </c>
      <c r="BP13" s="137">
        <f>IF(Spielplan!E13="",0,SUM(BJ13:BO13))</f>
        <v>0</v>
      </c>
      <c r="BQ13" s="60"/>
      <c r="BR13" s="87"/>
      <c r="BS13" s="73" t="s">
        <v>21</v>
      </c>
      <c r="BT13" s="44" t="str">
        <f>IF(G28="","",BB24)</f>
        <v/>
      </c>
      <c r="BU13" s="46"/>
      <c r="BV13" s="104"/>
      <c r="BW13" s="60"/>
      <c r="BX13" s="104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</row>
    <row r="14" spans="1:101" ht="18.75" customHeight="1" thickBot="1" x14ac:dyDescent="0.3">
      <c r="A14" s="60"/>
      <c r="B14" s="60"/>
      <c r="C14" s="7" t="str">
        <f>C12</f>
        <v>Brasilien</v>
      </c>
      <c r="D14" s="38"/>
      <c r="E14" s="104"/>
      <c r="F14" s="93"/>
      <c r="G14" s="104"/>
      <c r="H14" s="7" t="str">
        <f>C13</f>
        <v>Mexiko</v>
      </c>
      <c r="I14" s="38"/>
      <c r="J14" s="60"/>
      <c r="K14" s="60" t="s">
        <v>60</v>
      </c>
      <c r="L14" s="60">
        <f t="shared" si="0"/>
        <v>0</v>
      </c>
      <c r="M14" s="60">
        <f>IF($E14="",0,IF($E14&gt;$G14,3,IF($E14=G14,1,0)))</f>
        <v>0</v>
      </c>
      <c r="N14" s="60"/>
      <c r="O14" s="60">
        <f>IF($G14="",0,IF($E14&gt;$G14,0,IF($E14=$G14,1,3)))</f>
        <v>0</v>
      </c>
      <c r="P14" s="60"/>
      <c r="Q14" s="60">
        <f>E14</f>
        <v>0</v>
      </c>
      <c r="R14" s="60"/>
      <c r="S14" s="60">
        <f>G14</f>
        <v>0</v>
      </c>
      <c r="T14" s="60"/>
      <c r="U14" s="60">
        <f>G14</f>
        <v>0</v>
      </c>
      <c r="V14" s="60"/>
      <c r="W14" s="60">
        <f>E14</f>
        <v>0</v>
      </c>
      <c r="X14" s="60"/>
      <c r="Y14" s="60"/>
      <c r="Z14" s="60">
        <f>O18</f>
        <v>0</v>
      </c>
      <c r="AA14" s="60">
        <f>S18</f>
        <v>0</v>
      </c>
      <c r="AB14" s="60">
        <f>W18</f>
        <v>0</v>
      </c>
      <c r="AC14" s="60">
        <f>AA14-AB14</f>
        <v>0</v>
      </c>
      <c r="AD14" s="60">
        <f>IF(Z14&gt;Z12,-1,0)</f>
        <v>0</v>
      </c>
      <c r="AE14" s="60">
        <f>IF(Z14&gt;Z13,-1,0)</f>
        <v>0</v>
      </c>
      <c r="AF14" s="60">
        <f>IF(Z14&gt;Z15,-1,0)</f>
        <v>0</v>
      </c>
      <c r="AG14" s="60">
        <f>10000-(AJ14*1000+AM14*100+AK14*10)</f>
        <v>10000</v>
      </c>
      <c r="AH14" s="90">
        <f>RANK(AG14,AG12:AG15,1)</f>
        <v>1</v>
      </c>
      <c r="AI14" s="60" t="str">
        <f>C13</f>
        <v>Mexiko</v>
      </c>
      <c r="AJ14" s="60">
        <f t="shared" si="1"/>
        <v>0</v>
      </c>
      <c r="AK14" s="60">
        <f t="shared" si="1"/>
        <v>0</v>
      </c>
      <c r="AL14" s="60">
        <f t="shared" si="1"/>
        <v>0</v>
      </c>
      <c r="AM14" s="60">
        <f>AK14-AL14</f>
        <v>0</v>
      </c>
      <c r="AN14" s="187">
        <f>IF(AG12=AG14,IF(E14&gt;G14,AG12-0.1,AG12),AG12)</f>
        <v>10000</v>
      </c>
      <c r="AO14" s="187">
        <f>IF(AG13=AG14,IF(E17&gt;G17,AG13-0.1,AG13),AG13)</f>
        <v>10000</v>
      </c>
      <c r="AP14" s="187"/>
      <c r="AQ14" s="187">
        <f>IF(AG15=AG14,IF(G13&gt;E13,AG15-0.1,AG15),AG15)</f>
        <v>10000</v>
      </c>
      <c r="AR14" s="187">
        <f>AP16</f>
        <v>30000</v>
      </c>
      <c r="AS14" s="90">
        <f>RANK(AR14,AR12:AR15,1)</f>
        <v>1</v>
      </c>
      <c r="AT14" s="60" t="str">
        <f t="shared" si="2"/>
        <v>Mexiko</v>
      </c>
      <c r="AU14" s="60">
        <f t="shared" si="2"/>
        <v>0</v>
      </c>
      <c r="AV14" s="60">
        <f t="shared" si="2"/>
        <v>0</v>
      </c>
      <c r="AW14" s="60">
        <f t="shared" si="2"/>
        <v>0</v>
      </c>
      <c r="AX14" s="60"/>
      <c r="AY14" s="60"/>
      <c r="AZ14" s="60"/>
      <c r="BA14" s="113">
        <v>3</v>
      </c>
      <c r="BB14" s="114" t="e">
        <f>VLOOKUP(3,AS12:AT15,2,FALSE)</f>
        <v>#N/A</v>
      </c>
      <c r="BC14" s="115"/>
      <c r="BD14" s="116" t="e">
        <f>VLOOKUP(3,AS12:AW15,3,FALSE)</f>
        <v>#N/A</v>
      </c>
      <c r="BE14" s="116" t="e">
        <f>VLOOKUP(3,AS12:AW15,4,FALSE)</f>
        <v>#N/A</v>
      </c>
      <c r="BF14" s="93" t="s">
        <v>12</v>
      </c>
      <c r="BG14" s="116" t="e">
        <f>VLOOKUP(3,AS12:AW15,5,FALSE)</f>
        <v>#N/A</v>
      </c>
      <c r="BH14" s="60"/>
      <c r="BI14" s="60"/>
      <c r="BJ14" s="85">
        <f>IF(E14&gt;G14,IF(Spielplan!E14&gt;Spielplan!G14,Punktemodus!$B$3,0),0)</f>
        <v>0</v>
      </c>
      <c r="BK14" s="85">
        <f>IF(E14=G14,IF(Spielplan!E14=Spielplan!G14,Punktemodus!$B$3,0),0)</f>
        <v>10</v>
      </c>
      <c r="BL14" s="85">
        <f>IF(E14&lt;G14,IF(Spielplan!E14&lt;Spielplan!G14,Punktemodus!$B$3,0),0)</f>
        <v>0</v>
      </c>
      <c r="BM14" s="85">
        <f>IF(E14=Spielplan!E14,IF(G14=Spielplan!G14,Punktemodus!$B$5,0),0)</f>
        <v>3</v>
      </c>
      <c r="BN14" s="85">
        <f>IF(E14=Spielplan!E14,Punktemodus!$B$7,0)</f>
        <v>1</v>
      </c>
      <c r="BO14" s="85">
        <f>IF(G14=Spielplan!G14,Punktemodus!$B$7,0)</f>
        <v>1</v>
      </c>
      <c r="BP14" s="137">
        <f>IF(Spielplan!E14="",0,SUM(BJ14:BO14))</f>
        <v>0</v>
      </c>
      <c r="BQ14" s="60"/>
      <c r="BR14" s="87"/>
      <c r="BS14" s="60"/>
      <c r="BT14" s="60"/>
      <c r="BU14" s="60"/>
      <c r="BV14" s="60"/>
      <c r="BW14" s="60"/>
      <c r="BX14" s="60"/>
      <c r="BY14" s="60"/>
      <c r="BZ14" s="47">
        <v>49</v>
      </c>
      <c r="CA14" s="44" t="str">
        <f>IF(BX12="",IF(BV12&gt;BV13,BT12,BT13),IF(BX12&gt;BX13,BT12,BT13))</f>
        <v/>
      </c>
      <c r="CB14" s="46"/>
      <c r="CC14" s="104"/>
      <c r="CD14" s="60"/>
      <c r="CE14" s="104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</row>
    <row r="15" spans="1:101" ht="18.75" customHeight="1" thickBot="1" x14ac:dyDescent="0.3">
      <c r="A15" s="60"/>
      <c r="B15" s="60"/>
      <c r="C15" s="44" t="str">
        <f>H12</f>
        <v>Kroatien</v>
      </c>
      <c r="D15" s="45"/>
      <c r="E15" s="104"/>
      <c r="F15" s="93"/>
      <c r="G15" s="104"/>
      <c r="H15" s="44" t="str">
        <f>H13</f>
        <v>Kamerun</v>
      </c>
      <c r="I15" s="45"/>
      <c r="J15" s="60"/>
      <c r="K15" s="60" t="s">
        <v>61</v>
      </c>
      <c r="L15" s="60">
        <f t="shared" si="0"/>
        <v>0</v>
      </c>
      <c r="M15" s="60"/>
      <c r="N15" s="60">
        <f>IF($E15="",0,IF($E15&gt;$G15,3,IF($E15=$G15,1,0)))</f>
        <v>0</v>
      </c>
      <c r="O15" s="60"/>
      <c r="P15" s="60">
        <f>IF($G15="",0,IF($E15&gt;$G15,0,IF($E15=$G15,1,3)))</f>
        <v>0</v>
      </c>
      <c r="Q15" s="60"/>
      <c r="R15" s="60">
        <f>E15</f>
        <v>0</v>
      </c>
      <c r="S15" s="60"/>
      <c r="T15" s="60">
        <f>G15</f>
        <v>0</v>
      </c>
      <c r="U15" s="60"/>
      <c r="V15" s="60">
        <f>G15</f>
        <v>0</v>
      </c>
      <c r="W15" s="60"/>
      <c r="X15" s="60">
        <f>E15</f>
        <v>0</v>
      </c>
      <c r="Y15" s="60"/>
      <c r="Z15" s="60">
        <f>P18</f>
        <v>0</v>
      </c>
      <c r="AA15" s="60">
        <f>T18</f>
        <v>0</v>
      </c>
      <c r="AB15" s="60">
        <f>X18</f>
        <v>0</v>
      </c>
      <c r="AC15" s="60">
        <f>AA15-AB15</f>
        <v>0</v>
      </c>
      <c r="AD15" s="60">
        <f>IF(Z15&gt;Z12,-1,0)</f>
        <v>0</v>
      </c>
      <c r="AE15" s="60">
        <f>IF(Z15&gt;Z13,-1,0)</f>
        <v>0</v>
      </c>
      <c r="AF15" s="60">
        <f>IF(Z15&gt;Z14,-1,0)</f>
        <v>0</v>
      </c>
      <c r="AG15" s="60">
        <f>10000-(AJ15*1000+AM15*100+AK15*10)</f>
        <v>10000</v>
      </c>
      <c r="AH15" s="90">
        <f>RANK(AG15,AG12:AG15,1)</f>
        <v>1</v>
      </c>
      <c r="AI15" s="60" t="str">
        <f>H13</f>
        <v>Kamerun</v>
      </c>
      <c r="AJ15" s="60">
        <f t="shared" si="1"/>
        <v>0</v>
      </c>
      <c r="AK15" s="60">
        <f t="shared" si="1"/>
        <v>0</v>
      </c>
      <c r="AL15" s="60">
        <f t="shared" si="1"/>
        <v>0</v>
      </c>
      <c r="AM15" s="60">
        <f>AK15-AL15</f>
        <v>0</v>
      </c>
      <c r="AN15" s="187">
        <f>IF(AG12=AG15,IF(E16&gt;G16,AG12-0.1,AG12),AG12)</f>
        <v>10000</v>
      </c>
      <c r="AO15" s="187">
        <f>IF(AG13=AG15,IF(E15&gt;G15,AG13-0.1,AG13),AG13)</f>
        <v>10000</v>
      </c>
      <c r="AP15" s="187">
        <f>IF(AG14=AG15,IF(E13&gt;G13,AG14-0.1,AG14),AG14)</f>
        <v>10000</v>
      </c>
      <c r="AQ15" s="187"/>
      <c r="AR15" s="187">
        <f>AQ16</f>
        <v>30000</v>
      </c>
      <c r="AS15" s="90">
        <f>RANK(AR15,AR12:AR15,1)</f>
        <v>1</v>
      </c>
      <c r="AT15" s="60" t="str">
        <f t="shared" si="2"/>
        <v>Kamerun</v>
      </c>
      <c r="AU15" s="60">
        <f t="shared" si="2"/>
        <v>0</v>
      </c>
      <c r="AV15" s="60">
        <f t="shared" si="2"/>
        <v>0</v>
      </c>
      <c r="AW15" s="60">
        <f t="shared" si="2"/>
        <v>0</v>
      </c>
      <c r="AX15" s="60"/>
      <c r="AY15" s="60"/>
      <c r="AZ15" s="60"/>
      <c r="BA15" s="113">
        <v>4</v>
      </c>
      <c r="BB15" s="114" t="e">
        <f>VLOOKUP(4,AS12:AT15,2,FALSE)</f>
        <v>#N/A</v>
      </c>
      <c r="BC15" s="115"/>
      <c r="BD15" s="116" t="e">
        <f>VLOOKUP(4,AS12:AW15,3,FALSE)</f>
        <v>#N/A</v>
      </c>
      <c r="BE15" s="116" t="e">
        <f>VLOOKUP(4,AS12:AW15,4,FALSE)</f>
        <v>#N/A</v>
      </c>
      <c r="BF15" s="93" t="s">
        <v>12</v>
      </c>
      <c r="BG15" s="116" t="e">
        <f>VLOOKUP(4,AS12:AW15,5,FALSE)</f>
        <v>#N/A</v>
      </c>
      <c r="BH15" s="60"/>
      <c r="BI15" s="60"/>
      <c r="BJ15" s="85">
        <f>IF(E15&gt;G15,IF(Spielplan!E15&gt;Spielplan!G15,Punktemodus!$B$3,0),0)</f>
        <v>0</v>
      </c>
      <c r="BK15" s="85">
        <f>IF(E15=G15,IF(Spielplan!E15=Spielplan!G15,Punktemodus!$B$3,0),0)</f>
        <v>10</v>
      </c>
      <c r="BL15" s="85">
        <f>IF(E15&lt;G15,IF(Spielplan!E15&lt;Spielplan!G15,Punktemodus!$B$3,0),0)</f>
        <v>0</v>
      </c>
      <c r="BM15" s="85">
        <f>IF(E15=Spielplan!E15,IF(G15=Spielplan!G15,Punktemodus!$B$5,0),0)</f>
        <v>3</v>
      </c>
      <c r="BN15" s="85">
        <f>IF(E15=Spielplan!E15,Punktemodus!$B$7,0)</f>
        <v>1</v>
      </c>
      <c r="BO15" s="85">
        <f>IF(G15=Spielplan!G15,Punktemodus!$B$7,0)</f>
        <v>1</v>
      </c>
      <c r="BP15" s="137">
        <f>IF(Spielplan!E15="",0,SUM(BJ15:BO15))</f>
        <v>0</v>
      </c>
      <c r="BQ15" s="60"/>
      <c r="BR15" s="87"/>
      <c r="BS15" s="60"/>
      <c r="BT15" s="60"/>
      <c r="BU15" s="60"/>
      <c r="BV15" s="60"/>
      <c r="BW15" s="60"/>
      <c r="BX15" s="60"/>
      <c r="BY15" s="60"/>
      <c r="BZ15" s="47">
        <v>50</v>
      </c>
      <c r="CA15" s="44" t="str">
        <f>IF(BX16="",IF(BV16&gt;BV17,BT16,BT17),IF(BX16&gt;BX17,BT16,BT17))</f>
        <v/>
      </c>
      <c r="CB15" s="46"/>
      <c r="CC15" s="104"/>
      <c r="CD15" s="60"/>
      <c r="CE15" s="104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</row>
    <row r="16" spans="1:101" ht="18.75" customHeight="1" thickBot="1" x14ac:dyDescent="0.3">
      <c r="A16" s="60"/>
      <c r="B16" s="60"/>
      <c r="C16" s="7" t="str">
        <f>C12</f>
        <v>Brasilien</v>
      </c>
      <c r="D16" s="38"/>
      <c r="E16" s="104"/>
      <c r="F16" s="93"/>
      <c r="G16" s="104"/>
      <c r="H16" s="7" t="str">
        <f>H13</f>
        <v>Kamerun</v>
      </c>
      <c r="I16" s="38"/>
      <c r="J16" s="60"/>
      <c r="K16" s="60" t="s">
        <v>62</v>
      </c>
      <c r="L16" s="60">
        <f t="shared" si="0"/>
        <v>0</v>
      </c>
      <c r="M16" s="60">
        <f>IF($E16="",0,IF($E16&gt;$G16,3,IF($E16=G16,1,0)))</f>
        <v>0</v>
      </c>
      <c r="N16" s="60"/>
      <c r="O16" s="60"/>
      <c r="P16" s="60">
        <f>IF($G16="",0,IF($E16&gt;$G16,0,IF($E16=$G16,1,3)))</f>
        <v>0</v>
      </c>
      <c r="Q16" s="60">
        <f>E16</f>
        <v>0</v>
      </c>
      <c r="R16" s="60"/>
      <c r="S16" s="60"/>
      <c r="T16" s="60">
        <f>G16</f>
        <v>0</v>
      </c>
      <c r="U16" s="60">
        <f>G16</f>
        <v>0</v>
      </c>
      <c r="V16" s="60"/>
      <c r="W16" s="60"/>
      <c r="X16" s="60">
        <f>E16</f>
        <v>0</v>
      </c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187">
        <f>SUM(AN12:AN15)</f>
        <v>30000</v>
      </c>
      <c r="AO16" s="187">
        <f>SUM(AO12:AO15)</f>
        <v>30000</v>
      </c>
      <c r="AP16" s="187">
        <f>SUM(AP12:AP15)</f>
        <v>30000</v>
      </c>
      <c r="AQ16" s="187">
        <f>SUM(AQ12:AQ15)</f>
        <v>30000</v>
      </c>
      <c r="AR16" s="187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85">
        <f>IF(E16&gt;G16,IF(Spielplan!E16&gt;Spielplan!G16,Punktemodus!$B$3,0),0)</f>
        <v>0</v>
      </c>
      <c r="BK16" s="85">
        <f>IF(E16=G16,IF(Spielplan!E16=Spielplan!G16,Punktemodus!$B$3,0),0)</f>
        <v>10</v>
      </c>
      <c r="BL16" s="85">
        <f>IF(E16&lt;G16,IF(Spielplan!E16&lt;Spielplan!G16,Punktemodus!$B$3,0),0)</f>
        <v>0</v>
      </c>
      <c r="BM16" s="85">
        <f>IF(E16=Spielplan!E16,IF(G16=Spielplan!G16,Punktemodus!$B$5,0),0)</f>
        <v>3</v>
      </c>
      <c r="BN16" s="85">
        <f>IF(E16=Spielplan!E16,Punktemodus!$B$7,0)</f>
        <v>1</v>
      </c>
      <c r="BO16" s="85">
        <f>IF(G16=Spielplan!G16,Punktemodus!$B$7,0)</f>
        <v>1</v>
      </c>
      <c r="BP16" s="137">
        <f>IF(Spielplan!E16="",0,SUM(BJ16:BO16))</f>
        <v>0</v>
      </c>
      <c r="BQ16" s="60"/>
      <c r="BR16" s="87"/>
      <c r="BS16" s="63" t="s">
        <v>22</v>
      </c>
      <c r="BT16" s="44" t="str">
        <f>IF(G39="","",BB34)</f>
        <v/>
      </c>
      <c r="BU16" s="46"/>
      <c r="BV16" s="104"/>
      <c r="BW16" s="60"/>
      <c r="BX16" s="104"/>
      <c r="BY16" s="60"/>
      <c r="BZ16" s="60"/>
      <c r="CA16" s="60"/>
      <c r="CB16" s="60"/>
      <c r="CC16" s="60"/>
      <c r="CD16" s="60"/>
      <c r="CE16" s="60"/>
      <c r="CF16" s="91"/>
      <c r="CG16" s="91" t="s">
        <v>28</v>
      </c>
      <c r="CH16" s="60"/>
      <c r="CI16" s="60"/>
      <c r="CJ16" s="61" t="s">
        <v>26</v>
      </c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</row>
    <row r="17" spans="1:101" ht="18.75" customHeight="1" thickBot="1" x14ac:dyDescent="0.3">
      <c r="A17" s="60"/>
      <c r="B17" s="60"/>
      <c r="C17" s="44" t="str">
        <f>H12</f>
        <v>Kroatien</v>
      </c>
      <c r="D17" s="45"/>
      <c r="E17" s="104"/>
      <c r="F17" s="93"/>
      <c r="G17" s="104"/>
      <c r="H17" s="44" t="str">
        <f>C13</f>
        <v>Mexiko</v>
      </c>
      <c r="I17" s="45"/>
      <c r="J17" s="60"/>
      <c r="K17" s="60" t="s">
        <v>62</v>
      </c>
      <c r="L17" s="60">
        <f t="shared" si="0"/>
        <v>0</v>
      </c>
      <c r="M17" s="60"/>
      <c r="N17" s="60">
        <f>IF($E17="",0,IF($E17&gt;$G17,3,IF($E17=$G17,1,0)))</f>
        <v>0</v>
      </c>
      <c r="O17" s="60">
        <f>IF($G17="",0,IF($E17&gt;$G17,0,IF($E17=$G17,1,3)))</f>
        <v>0</v>
      </c>
      <c r="P17" s="60"/>
      <c r="Q17" s="60"/>
      <c r="R17" s="60">
        <f>E17</f>
        <v>0</v>
      </c>
      <c r="S17" s="60">
        <f>G17</f>
        <v>0</v>
      </c>
      <c r="T17" s="60"/>
      <c r="U17" s="60"/>
      <c r="V17" s="60">
        <f>G17</f>
        <v>0</v>
      </c>
      <c r="W17" s="60">
        <f>E17</f>
        <v>0</v>
      </c>
      <c r="X17" s="60"/>
      <c r="Y17" s="60"/>
      <c r="Z17" s="60" t="s">
        <v>30</v>
      </c>
      <c r="AA17" s="60"/>
      <c r="AB17" s="60"/>
      <c r="AC17" s="60"/>
      <c r="AD17" s="60"/>
      <c r="AE17" s="60"/>
      <c r="AF17" s="60"/>
      <c r="AG17" s="60" t="b">
        <f>OR(AG12=AG13,AG12=AG14,AG12=AG15,AG13=AG14,AG13=AG15,AG14=AG15)</f>
        <v>1</v>
      </c>
      <c r="AH17" s="60"/>
      <c r="AI17" s="60"/>
      <c r="AJ17" s="60"/>
      <c r="AK17" s="60"/>
      <c r="AL17" s="60"/>
      <c r="AM17" s="60"/>
      <c r="AN17" s="60"/>
      <c r="AO17" s="60" t="s">
        <v>34</v>
      </c>
      <c r="AP17" s="60"/>
      <c r="AQ17" s="60"/>
      <c r="AR17" s="60" t="b">
        <f>OR(AR12=AR13,AR12=AR14,AR12=AR15,AR13=AR14,AR13=AR15,AR14=AR15)</f>
        <v>1</v>
      </c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85">
        <f>IF(E17&gt;G17,IF(Spielplan!E17&gt;Spielplan!G17,Punktemodus!$B$3,0),0)</f>
        <v>0</v>
      </c>
      <c r="BK17" s="85">
        <f>IF(E17=G17,IF(Spielplan!E17=Spielplan!G17,Punktemodus!$B$3,0),0)</f>
        <v>10</v>
      </c>
      <c r="BL17" s="85">
        <f>IF(E17&lt;G17,IF(Spielplan!E17&lt;Spielplan!G17,Punktemodus!$B$3,0),0)</f>
        <v>0</v>
      </c>
      <c r="BM17" s="85">
        <f>IF(E17=Spielplan!E17,IF(G17=Spielplan!G17,Punktemodus!$B$5,0),0)</f>
        <v>3</v>
      </c>
      <c r="BN17" s="85">
        <f>IF(E17=Spielplan!E17,Punktemodus!$B$7,0)</f>
        <v>1</v>
      </c>
      <c r="BO17" s="85">
        <f>IF(G17=Spielplan!G17,Punktemodus!$B$7,0)</f>
        <v>1</v>
      </c>
      <c r="BP17" s="137">
        <f>IF(Spielplan!E17="",0,SUM(BJ17:BO17))</f>
        <v>0</v>
      </c>
      <c r="BQ17" s="60"/>
      <c r="BR17" s="87"/>
      <c r="BS17" s="52" t="s">
        <v>25</v>
      </c>
      <c r="BT17" s="44" t="str">
        <f>IF(G50="","",BB46)</f>
        <v/>
      </c>
      <c r="BU17" s="46"/>
      <c r="BV17" s="104"/>
      <c r="BW17" s="60"/>
      <c r="BX17" s="104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</row>
    <row r="18" spans="1:101" ht="18.75" customHeight="1" thickBot="1" x14ac:dyDescent="0.25">
      <c r="A18" s="60"/>
      <c r="B18" s="60"/>
      <c r="C18" s="136" t="str">
        <f>IF(G17="","",IF(AR17=TRUE,"Achtung: Fehler in Tabelle!",""))</f>
        <v/>
      </c>
      <c r="D18" s="60"/>
      <c r="E18" s="85"/>
      <c r="F18" s="60"/>
      <c r="G18" s="85"/>
      <c r="H18" s="60"/>
      <c r="I18" s="60"/>
      <c r="J18" s="60"/>
      <c r="K18" s="60"/>
      <c r="L18" s="60"/>
      <c r="M18" s="60">
        <f t="shared" ref="M18:X18" si="3">SUM(M12:M17)</f>
        <v>0</v>
      </c>
      <c r="N18" s="60">
        <f t="shared" si="3"/>
        <v>0</v>
      </c>
      <c r="O18" s="60">
        <f t="shared" si="3"/>
        <v>0</v>
      </c>
      <c r="P18" s="60">
        <f t="shared" si="3"/>
        <v>0</v>
      </c>
      <c r="Q18" s="60">
        <f t="shared" si="3"/>
        <v>0</v>
      </c>
      <c r="R18" s="60">
        <f t="shared" si="3"/>
        <v>0</v>
      </c>
      <c r="S18" s="60">
        <f t="shared" si="3"/>
        <v>0</v>
      </c>
      <c r="T18" s="60">
        <f t="shared" si="3"/>
        <v>0</v>
      </c>
      <c r="U18" s="60">
        <f t="shared" si="3"/>
        <v>0</v>
      </c>
      <c r="V18" s="60">
        <f t="shared" si="3"/>
        <v>0</v>
      </c>
      <c r="W18" s="60">
        <f t="shared" si="3"/>
        <v>0</v>
      </c>
      <c r="X18" s="60">
        <f t="shared" si="3"/>
        <v>0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160">
        <f>SUM(BP12:BP17)</f>
        <v>0</v>
      </c>
      <c r="BQ18" s="60"/>
      <c r="BR18" s="8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47">
        <v>58</v>
      </c>
      <c r="CF18" s="44" t="str">
        <f>IF(CE14="",IF(CC14&gt;CC15,CA14,CA15),IF(CE14&gt;CE15,CA14,CA15))</f>
        <v/>
      </c>
      <c r="CG18" s="46"/>
      <c r="CH18" s="104"/>
      <c r="CI18" s="60"/>
      <c r="CJ18" s="104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</row>
    <row r="19" spans="1:101" ht="18.75" customHeight="1" thickBot="1" x14ac:dyDescent="0.25">
      <c r="A19" s="60"/>
      <c r="B19" s="60"/>
      <c r="C19" s="60"/>
      <c r="D19" s="60"/>
      <c r="E19" s="85"/>
      <c r="F19" s="60"/>
      <c r="G19" s="85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138"/>
      <c r="BQ19" s="60"/>
      <c r="BR19" s="8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47">
        <v>57</v>
      </c>
      <c r="CF19" s="44" t="str">
        <f>IF(CE22="",IF(CC22&gt;CC23,CA22,CA23),IF(CE22&gt;CE23,CA22,CA23))</f>
        <v/>
      </c>
      <c r="CG19" s="46"/>
      <c r="CH19" s="104"/>
      <c r="CI19" s="60"/>
      <c r="CJ19" s="104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</row>
    <row r="20" spans="1:101" ht="18.75" customHeight="1" thickBot="1" x14ac:dyDescent="0.25">
      <c r="A20" s="60"/>
      <c r="B20" s="60"/>
      <c r="C20" s="60"/>
      <c r="D20" s="60"/>
      <c r="E20" s="85"/>
      <c r="F20" s="60"/>
      <c r="G20" s="85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138"/>
      <c r="BQ20" s="60"/>
      <c r="BR20" s="87"/>
      <c r="BS20" s="54" t="s">
        <v>121</v>
      </c>
      <c r="BT20" s="44" t="str">
        <f>IF(G61="","",BB56)</f>
        <v/>
      </c>
      <c r="BU20" s="46"/>
      <c r="BV20" s="104"/>
      <c r="BW20" s="60"/>
      <c r="BX20" s="104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</row>
    <row r="21" spans="1:101" ht="18.75" customHeight="1" thickBot="1" x14ac:dyDescent="0.3">
      <c r="A21" s="60"/>
      <c r="B21" s="60"/>
      <c r="C21" s="88" t="s">
        <v>64</v>
      </c>
      <c r="D21" s="60"/>
      <c r="E21" s="85"/>
      <c r="F21" s="60"/>
      <c r="G21" s="85"/>
      <c r="H21" s="60"/>
      <c r="I21" s="60"/>
      <c r="J21" s="60"/>
      <c r="K21" s="60"/>
      <c r="L21" s="60"/>
      <c r="M21" s="60" t="s">
        <v>4</v>
      </c>
      <c r="N21" s="60"/>
      <c r="O21" s="60"/>
      <c r="P21" s="60"/>
      <c r="Q21" s="60" t="s">
        <v>6</v>
      </c>
      <c r="R21" s="60"/>
      <c r="S21" s="60"/>
      <c r="T21" s="60"/>
      <c r="U21" s="60" t="s">
        <v>7</v>
      </c>
      <c r="V21" s="60"/>
      <c r="W21" s="60"/>
      <c r="X21" s="60"/>
      <c r="Y21" s="60"/>
      <c r="Z21" s="60" t="s">
        <v>4</v>
      </c>
      <c r="AA21" s="60" t="s">
        <v>5</v>
      </c>
      <c r="AB21" s="60"/>
      <c r="AC21" s="60"/>
      <c r="AD21" s="60" t="s">
        <v>9</v>
      </c>
      <c r="AE21" s="60"/>
      <c r="AF21" s="60"/>
      <c r="AG21" s="60"/>
      <c r="AH21" s="60" t="s">
        <v>32</v>
      </c>
      <c r="AI21" s="60"/>
      <c r="AJ21" s="60"/>
      <c r="AK21" s="60"/>
      <c r="AL21" s="60"/>
      <c r="AM21" s="60"/>
      <c r="AN21" s="60" t="s">
        <v>35</v>
      </c>
      <c r="AO21" s="60"/>
      <c r="AP21" s="60"/>
      <c r="AQ21" s="60"/>
      <c r="AR21" s="60"/>
      <c r="AS21" s="60" t="s">
        <v>33</v>
      </c>
      <c r="AT21" s="60"/>
      <c r="AU21" s="60"/>
      <c r="AV21" s="60"/>
      <c r="AW21" s="60"/>
      <c r="AX21" s="60"/>
      <c r="AY21" s="60"/>
      <c r="AZ21" s="60"/>
      <c r="BA21" s="60"/>
      <c r="BB21" s="89" t="s">
        <v>10</v>
      </c>
      <c r="BC21" s="60"/>
      <c r="BD21" s="90" t="s">
        <v>4</v>
      </c>
      <c r="BE21" s="60"/>
      <c r="BF21" s="61" t="s">
        <v>5</v>
      </c>
      <c r="BG21" s="60"/>
      <c r="BH21" s="60"/>
      <c r="BI21" s="60"/>
      <c r="BJ21" s="60"/>
      <c r="BK21" s="60"/>
      <c r="BL21" s="60"/>
      <c r="BM21" s="60"/>
      <c r="BN21" s="60"/>
      <c r="BO21" s="60"/>
      <c r="BP21" s="138"/>
      <c r="BQ21" s="60"/>
      <c r="BR21" s="87"/>
      <c r="BS21" s="73" t="s">
        <v>122</v>
      </c>
      <c r="BT21" s="44" t="str">
        <f>IF(G72="","",BB68)</f>
        <v/>
      </c>
      <c r="BU21" s="46"/>
      <c r="BV21" s="104"/>
      <c r="BW21" s="60"/>
      <c r="BX21" s="104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91" t="s">
        <v>29</v>
      </c>
      <c r="CM21" s="60"/>
      <c r="CN21" s="60"/>
      <c r="CO21" s="61" t="s">
        <v>26</v>
      </c>
      <c r="CP21" s="60"/>
      <c r="CQ21" s="60"/>
      <c r="CR21" s="60"/>
      <c r="CS21" s="60"/>
      <c r="CT21" s="60"/>
      <c r="CU21" s="60"/>
      <c r="CV21" s="60"/>
      <c r="CW21" s="60"/>
    </row>
    <row r="22" spans="1:101" ht="18.75" customHeight="1" thickBot="1" x14ac:dyDescent="0.3">
      <c r="A22" s="60"/>
      <c r="B22" s="60"/>
      <c r="C22" s="60"/>
      <c r="D22" s="60"/>
      <c r="E22" s="85"/>
      <c r="F22" s="60"/>
      <c r="G22" s="85"/>
      <c r="H22" s="60"/>
      <c r="I22" s="60"/>
      <c r="J22" s="60"/>
      <c r="K22" s="60"/>
      <c r="L22" s="60"/>
      <c r="M22" s="60" t="s">
        <v>0</v>
      </c>
      <c r="N22" s="60" t="s">
        <v>1</v>
      </c>
      <c r="O22" s="60" t="s">
        <v>2</v>
      </c>
      <c r="P22" s="60" t="s">
        <v>3</v>
      </c>
      <c r="Q22" s="60" t="s">
        <v>0</v>
      </c>
      <c r="R22" s="60" t="s">
        <v>1</v>
      </c>
      <c r="S22" s="60" t="s">
        <v>2</v>
      </c>
      <c r="T22" s="60" t="s">
        <v>3</v>
      </c>
      <c r="U22" s="60" t="s">
        <v>0</v>
      </c>
      <c r="V22" s="60" t="s">
        <v>1</v>
      </c>
      <c r="W22" s="60" t="s">
        <v>2</v>
      </c>
      <c r="X22" s="60" t="s">
        <v>3</v>
      </c>
      <c r="Y22" s="60"/>
      <c r="Z22" s="60" t="s">
        <v>8</v>
      </c>
      <c r="AA22" s="60"/>
      <c r="AB22" s="60"/>
      <c r="AC22" s="60"/>
      <c r="AD22" s="60"/>
      <c r="AE22" s="60"/>
      <c r="AF22" s="60"/>
      <c r="AG22" s="60"/>
      <c r="AH22" s="60" t="s">
        <v>31</v>
      </c>
      <c r="AI22" s="60"/>
      <c r="AJ22" s="60"/>
      <c r="AK22" s="60"/>
      <c r="AL22" s="60"/>
      <c r="AM22" s="60"/>
      <c r="AN22" s="60" t="str">
        <f>AI23</f>
        <v>Spanien</v>
      </c>
      <c r="AO22" s="60" t="str">
        <f>AI24</f>
        <v>Niederlande</v>
      </c>
      <c r="AP22" s="60" t="str">
        <f>AI25</f>
        <v>Chile</v>
      </c>
      <c r="AQ22" s="60" t="str">
        <f>AI26</f>
        <v>Australien</v>
      </c>
      <c r="AR22" s="60"/>
      <c r="AS22" s="60" t="s">
        <v>31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138"/>
      <c r="BQ22" s="60"/>
      <c r="BR22" s="87"/>
      <c r="BS22" s="60"/>
      <c r="BT22" s="60"/>
      <c r="BU22" s="60"/>
      <c r="BV22" s="60"/>
      <c r="BW22" s="60"/>
      <c r="BX22" s="60"/>
      <c r="BY22" s="60"/>
      <c r="BZ22" s="47">
        <v>53</v>
      </c>
      <c r="CA22" s="44" t="str">
        <f>IF(BX20="",IF(BV20&gt;BV21,BT20,BT21),IF(BX20&gt;BX21,BT20,BT21))</f>
        <v/>
      </c>
      <c r="CB22" s="46"/>
      <c r="CC22" s="104"/>
      <c r="CD22" s="60"/>
      <c r="CE22" s="104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88" t="s">
        <v>130</v>
      </c>
      <c r="CS22" s="60"/>
      <c r="CT22" s="60"/>
      <c r="CU22" s="60"/>
      <c r="CV22" s="60"/>
      <c r="CW22" s="60"/>
    </row>
    <row r="23" spans="1:101" ht="18.75" customHeight="1" thickBot="1" x14ac:dyDescent="0.3">
      <c r="A23" s="60"/>
      <c r="B23" s="60"/>
      <c r="C23" s="65" t="str">
        <f>Spielplan!$C$23</f>
        <v>Spanien</v>
      </c>
      <c r="D23" s="66"/>
      <c r="E23" s="104"/>
      <c r="F23" s="93"/>
      <c r="G23" s="104"/>
      <c r="H23" s="65" t="str">
        <f>Spielplan!$H$23</f>
        <v>Niederlande</v>
      </c>
      <c r="I23" s="66"/>
      <c r="J23" s="60"/>
      <c r="K23" s="60" t="s">
        <v>68</v>
      </c>
      <c r="L23" s="60">
        <f t="shared" ref="L23:L28" si="4">IF(E23-G23&gt;0,1,IF(G23=E23,0,-1))</f>
        <v>0</v>
      </c>
      <c r="M23" s="60">
        <f>IF($E23="",0,IF($E23&gt;$G23,3,IF($E23=G23,1,0)))</f>
        <v>0</v>
      </c>
      <c r="N23" s="60">
        <f>IF($G23="",0,IF($E23&gt;$G23,0,IF($E23=G23,1,3)))</f>
        <v>0</v>
      </c>
      <c r="O23" s="60"/>
      <c r="P23" s="60"/>
      <c r="Q23" s="60">
        <f>E23</f>
        <v>0</v>
      </c>
      <c r="R23" s="60">
        <f>G23</f>
        <v>0</v>
      </c>
      <c r="S23" s="60"/>
      <c r="T23" s="60"/>
      <c r="U23" s="60">
        <f>G23</f>
        <v>0</v>
      </c>
      <c r="V23" s="60">
        <f>E23</f>
        <v>0</v>
      </c>
      <c r="W23" s="60"/>
      <c r="X23" s="60"/>
      <c r="Y23" s="60"/>
      <c r="Z23" s="60">
        <f>M29</f>
        <v>0</v>
      </c>
      <c r="AA23" s="60">
        <f>Q29</f>
        <v>0</v>
      </c>
      <c r="AB23" s="60">
        <f>U29</f>
        <v>0</v>
      </c>
      <c r="AC23" s="60">
        <f>AA23-AB23</f>
        <v>0</v>
      </c>
      <c r="AD23" s="60">
        <f>IF(Z23&gt;Z24,-1,0)</f>
        <v>0</v>
      </c>
      <c r="AE23" s="60">
        <f>IF(Z23&gt;Z25,-1,0)</f>
        <v>0</v>
      </c>
      <c r="AF23" s="60">
        <f>IF(Z23&gt;Z26,-1,0)</f>
        <v>0</v>
      </c>
      <c r="AG23" s="60">
        <f>10000-(AJ23*1000+AM23*100+AK23*10)</f>
        <v>10000</v>
      </c>
      <c r="AH23" s="90">
        <f>RANK(AG23,AG23:AG26,1)</f>
        <v>1</v>
      </c>
      <c r="AI23" s="60" t="str">
        <f>C23</f>
        <v>Spanien</v>
      </c>
      <c r="AJ23" s="60">
        <f t="shared" ref="AJ23:AL26" si="5">Z23</f>
        <v>0</v>
      </c>
      <c r="AK23" s="60">
        <f t="shared" si="5"/>
        <v>0</v>
      </c>
      <c r="AL23" s="60">
        <f t="shared" si="5"/>
        <v>0</v>
      </c>
      <c r="AM23" s="60">
        <f>AK23-AL23</f>
        <v>0</v>
      </c>
      <c r="AN23" s="187"/>
      <c r="AO23" s="187">
        <f>IF(AG24=AG23,IF(G23&gt;E23,AG24-0.1,AG24),AG24)</f>
        <v>10000</v>
      </c>
      <c r="AP23" s="187">
        <f>IF(AG25=AG23,IF(G25&gt;E25,AG25-0.1,AG25),AG25)</f>
        <v>10000</v>
      </c>
      <c r="AQ23" s="187">
        <f>IF(AG26=AG23,IF(G27&gt;E27,AG26-0.1,AG26),AG26)</f>
        <v>10000</v>
      </c>
      <c r="AR23" s="187">
        <f>AN27</f>
        <v>30000</v>
      </c>
      <c r="AS23" s="90">
        <f>RANK(AR23,AR23:AR26,1)</f>
        <v>1</v>
      </c>
      <c r="AT23" s="60" t="str">
        <f t="shared" ref="AT23:AW26" si="6">AI23</f>
        <v>Spanien</v>
      </c>
      <c r="AU23" s="60">
        <f t="shared" si="6"/>
        <v>0</v>
      </c>
      <c r="AV23" s="60">
        <f t="shared" si="6"/>
        <v>0</v>
      </c>
      <c r="AW23" s="60">
        <f t="shared" si="6"/>
        <v>0</v>
      </c>
      <c r="AX23" s="60"/>
      <c r="AY23" s="60"/>
      <c r="AZ23" s="60"/>
      <c r="BA23" s="67">
        <v>1</v>
      </c>
      <c r="BB23" s="65" t="str">
        <f>VLOOKUP(1,AS23:AT26,2,FALSE)</f>
        <v>Spanien</v>
      </c>
      <c r="BC23" s="66"/>
      <c r="BD23" s="68">
        <f>VLOOKUP(1,AS23:AW26,3,FALSE)</f>
        <v>0</v>
      </c>
      <c r="BE23" s="69">
        <f>VLOOKUP(1,AS23:AW26,4,FALSE)</f>
        <v>0</v>
      </c>
      <c r="BF23" s="93" t="s">
        <v>12</v>
      </c>
      <c r="BG23" s="69">
        <f>VLOOKUP(1,AS23:AW26,5,FALSE)</f>
        <v>0</v>
      </c>
      <c r="BH23" s="70" t="s">
        <v>20</v>
      </c>
      <c r="BI23" s="60"/>
      <c r="BJ23" s="85">
        <f>IF(E23&gt;G23,IF(Spielplan!E23&gt;Spielplan!G23,Punktemodus!$B$3,0),0)</f>
        <v>0</v>
      </c>
      <c r="BK23" s="85">
        <f>IF(E23=G23,IF(Spielplan!E23=Spielplan!G23,Punktemodus!$B$3,0),0)</f>
        <v>10</v>
      </c>
      <c r="BL23" s="85">
        <f>IF(E23&lt;G23,IF(Spielplan!E23&lt;Spielplan!G23,Punktemodus!$B$3,0),0)</f>
        <v>0</v>
      </c>
      <c r="BM23" s="85">
        <f>IF(E23=Spielplan!E23,IF(G23=Spielplan!G23,Punktemodus!$B$5,0),0)</f>
        <v>3</v>
      </c>
      <c r="BN23" s="85">
        <f>IF(E23=Spielplan!E23,Punktemodus!$B$7,0)</f>
        <v>1</v>
      </c>
      <c r="BO23" s="85">
        <f>IF(G23=Spielplan!G23,Punktemodus!$B$7,0)</f>
        <v>1</v>
      </c>
      <c r="BP23" s="137">
        <f>IF(Spielplan!E23="",0,SUM(BJ23:BO23))</f>
        <v>0</v>
      </c>
      <c r="BQ23" s="60"/>
      <c r="BR23" s="87"/>
      <c r="BS23" s="60"/>
      <c r="BT23" s="60"/>
      <c r="BU23" s="60"/>
      <c r="BV23" s="60"/>
      <c r="BW23" s="60"/>
      <c r="BX23" s="60"/>
      <c r="BY23" s="60"/>
      <c r="BZ23" s="47">
        <v>54</v>
      </c>
      <c r="CA23" s="44" t="str">
        <f>IF(BX24="",IF(BV24&gt;BV25,BT24,BT25),IF(BX24&gt;BX25,BT24,BT25))</f>
        <v/>
      </c>
      <c r="CB23" s="46"/>
      <c r="CC23" s="104"/>
      <c r="CD23" s="60"/>
      <c r="CE23" s="104"/>
      <c r="CF23" s="60"/>
      <c r="CG23" s="60"/>
      <c r="CH23" s="60"/>
      <c r="CI23" s="60"/>
      <c r="CJ23" s="47" t="s">
        <v>132</v>
      </c>
      <c r="CK23" s="44" t="str">
        <f>IF(CJ18="",IF(CH18&gt;CH19,CF18,CF19),IF(CJ18&gt;CJ19,CF18,CF19))</f>
        <v/>
      </c>
      <c r="CL23" s="46"/>
      <c r="CM23" s="104"/>
      <c r="CN23" s="60"/>
      <c r="CO23" s="104"/>
      <c r="CP23" s="60"/>
      <c r="CQ23" s="376" t="str">
        <f>IF(CO23="",IF(CM23&gt;CM24,CK23,CK24),IF(CO23&gt;CO24,CK23,CK24))</f>
        <v/>
      </c>
      <c r="CR23" s="377"/>
      <c r="CS23" s="377"/>
      <c r="CT23" s="377"/>
      <c r="CU23" s="377"/>
      <c r="CV23" s="378"/>
      <c r="CW23" s="60"/>
    </row>
    <row r="24" spans="1:101" ht="18.75" customHeight="1" thickBot="1" x14ac:dyDescent="0.3">
      <c r="A24" s="60"/>
      <c r="B24" s="60"/>
      <c r="C24" s="53" t="str">
        <f>Spielplan!$C$24</f>
        <v>Chile</v>
      </c>
      <c r="D24" s="64"/>
      <c r="E24" s="104"/>
      <c r="F24" s="93"/>
      <c r="G24" s="104"/>
      <c r="H24" s="53" t="str">
        <f>Spielplan!$H$24</f>
        <v>Australien</v>
      </c>
      <c r="I24" s="64"/>
      <c r="J24" s="60"/>
      <c r="K24" s="60" t="s">
        <v>69</v>
      </c>
      <c r="L24" s="60">
        <f t="shared" si="4"/>
        <v>0</v>
      </c>
      <c r="M24" s="60"/>
      <c r="N24" s="60"/>
      <c r="O24" s="60">
        <f>IF($E24="",0,IF($E24&gt;$G24,3,IF($E24=$G24,1,0)))</f>
        <v>0</v>
      </c>
      <c r="P24" s="60">
        <f>IF($G24="",0,IF($E24&gt;$G24,0,IF($E24=$G24,1,3)))</f>
        <v>0</v>
      </c>
      <c r="Q24" s="60"/>
      <c r="R24" s="60"/>
      <c r="S24" s="60">
        <f>E24</f>
        <v>0</v>
      </c>
      <c r="T24" s="60">
        <f>G24</f>
        <v>0</v>
      </c>
      <c r="U24" s="60"/>
      <c r="V24" s="60"/>
      <c r="W24" s="60">
        <f>G24</f>
        <v>0</v>
      </c>
      <c r="X24" s="60">
        <f>E24</f>
        <v>0</v>
      </c>
      <c r="Y24" s="60"/>
      <c r="Z24" s="60">
        <f>N29</f>
        <v>0</v>
      </c>
      <c r="AA24" s="60">
        <f>R29</f>
        <v>0</v>
      </c>
      <c r="AB24" s="60">
        <f>V29</f>
        <v>0</v>
      </c>
      <c r="AC24" s="60">
        <f>AA24-AB24</f>
        <v>0</v>
      </c>
      <c r="AD24" s="60">
        <f>IF(Z24&gt;Z23,-1,0)</f>
        <v>0</v>
      </c>
      <c r="AE24" s="60">
        <f>IF(Z24&gt;Z25,-1,0)</f>
        <v>0</v>
      </c>
      <c r="AF24" s="60">
        <f>IF(Z24&gt;Z26,-1,0)</f>
        <v>0</v>
      </c>
      <c r="AG24" s="60">
        <f>10000-(AJ24*1000+AM24*100+AK24*10)</f>
        <v>10000</v>
      </c>
      <c r="AH24" s="90">
        <f>RANK(AG24,AG23:AG26,1)</f>
        <v>1</v>
      </c>
      <c r="AI24" s="60" t="str">
        <f>H23</f>
        <v>Niederlande</v>
      </c>
      <c r="AJ24" s="60">
        <f t="shared" si="5"/>
        <v>0</v>
      </c>
      <c r="AK24" s="60">
        <f t="shared" si="5"/>
        <v>0</v>
      </c>
      <c r="AL24" s="60">
        <f t="shared" si="5"/>
        <v>0</v>
      </c>
      <c r="AM24" s="60">
        <f>AK24-AL24</f>
        <v>0</v>
      </c>
      <c r="AN24" s="187">
        <f>IF(AG23=AG24,IF(E23&gt;G23,AG23-0.1,AG23),AG23)</f>
        <v>10000</v>
      </c>
      <c r="AO24" s="187"/>
      <c r="AP24" s="187">
        <f>IF(AG25=AG24,IF(G28&gt;E28,AG25-0.1,AG25),AG25)</f>
        <v>10000</v>
      </c>
      <c r="AQ24" s="187">
        <f>IF(AG26=AG24,IF(G26&gt;E26,AG26-0.1,AG26),AG26)</f>
        <v>10000</v>
      </c>
      <c r="AR24" s="187">
        <f>AO27</f>
        <v>30000</v>
      </c>
      <c r="AS24" s="90">
        <f>RANK(AR24,AR23:AR26,1)</f>
        <v>1</v>
      </c>
      <c r="AT24" s="60" t="str">
        <f t="shared" si="6"/>
        <v>Niederlande</v>
      </c>
      <c r="AU24" s="60">
        <f t="shared" si="6"/>
        <v>0</v>
      </c>
      <c r="AV24" s="60">
        <f t="shared" si="6"/>
        <v>0</v>
      </c>
      <c r="AW24" s="60">
        <f t="shared" si="6"/>
        <v>0</v>
      </c>
      <c r="AX24" s="60"/>
      <c r="AY24" s="60"/>
      <c r="AZ24" s="60"/>
      <c r="BA24" s="71">
        <v>2</v>
      </c>
      <c r="BB24" s="53" t="e">
        <f>VLOOKUP(2,AS23:AT26,2,FALSE)</f>
        <v>#N/A</v>
      </c>
      <c r="BC24" s="64"/>
      <c r="BD24" s="72" t="e">
        <f>VLOOKUP(2,AS23:AW26,3,FALSE)</f>
        <v>#N/A</v>
      </c>
      <c r="BE24" s="73" t="e">
        <f>VLOOKUP(2,AS23:AW26,4,FALSE)</f>
        <v>#N/A</v>
      </c>
      <c r="BF24" s="93" t="s">
        <v>12</v>
      </c>
      <c r="BG24" s="73" t="e">
        <f>VLOOKUP(2,AS23:AW26,5,FALSE)</f>
        <v>#N/A</v>
      </c>
      <c r="BH24" s="74" t="s">
        <v>21</v>
      </c>
      <c r="BI24" s="60"/>
      <c r="BJ24" s="85">
        <f>IF(E24&gt;G24,IF(Spielplan!E24&gt;Spielplan!G24,Punktemodus!$B$3,0),0)</f>
        <v>0</v>
      </c>
      <c r="BK24" s="85">
        <f>IF(E24=G24,IF(Spielplan!E24=Spielplan!G24,Punktemodus!$B$3,0),0)</f>
        <v>10</v>
      </c>
      <c r="BL24" s="85">
        <f>IF(E24&lt;G24,IF(Spielplan!E24&lt;Spielplan!G24,Punktemodus!$B$3,0),0)</f>
        <v>0</v>
      </c>
      <c r="BM24" s="85">
        <f>IF(E24=Spielplan!E24,IF(G24=Spielplan!G24,Punktemodus!$B$5,0),0)</f>
        <v>3</v>
      </c>
      <c r="BN24" s="85">
        <f>IF(E24=Spielplan!E24,Punktemodus!$B$7,0)</f>
        <v>1</v>
      </c>
      <c r="BO24" s="85">
        <f>IF(G24=Spielplan!G24,Punktemodus!$B$7,0)</f>
        <v>1</v>
      </c>
      <c r="BP24" s="137">
        <f>IF(Spielplan!E24="",0,SUM(BJ24:BO24))</f>
        <v>0</v>
      </c>
      <c r="BQ24" s="60"/>
      <c r="BR24" s="87"/>
      <c r="BS24" s="63" t="s">
        <v>123</v>
      </c>
      <c r="BT24" s="44" t="str">
        <f>IF(G83="","",BB78)</f>
        <v/>
      </c>
      <c r="BU24" s="46"/>
      <c r="BV24" s="104"/>
      <c r="BW24" s="60"/>
      <c r="BX24" s="104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47" t="s">
        <v>133</v>
      </c>
      <c r="CK24" s="44" t="str">
        <f>IF(CJ34="",IF(CH34&gt;CH35,CF34,CF35),IF(CJ34&gt;CJ35,CF34,CF35))</f>
        <v/>
      </c>
      <c r="CL24" s="46"/>
      <c r="CM24" s="104"/>
      <c r="CN24" s="60"/>
      <c r="CO24" s="104"/>
      <c r="CP24" s="60"/>
      <c r="CQ24" s="379"/>
      <c r="CR24" s="380"/>
      <c r="CS24" s="380"/>
      <c r="CT24" s="380"/>
      <c r="CU24" s="380"/>
      <c r="CV24" s="381"/>
      <c r="CW24" s="60"/>
    </row>
    <row r="25" spans="1:101" ht="18.75" customHeight="1" thickBot="1" x14ac:dyDescent="0.3">
      <c r="A25" s="60"/>
      <c r="B25" s="60"/>
      <c r="C25" s="65" t="str">
        <f>C23</f>
        <v>Spanien</v>
      </c>
      <c r="D25" s="66"/>
      <c r="E25" s="104"/>
      <c r="F25" s="93"/>
      <c r="G25" s="104"/>
      <c r="H25" s="65" t="str">
        <f>C24</f>
        <v>Chile</v>
      </c>
      <c r="I25" s="66"/>
      <c r="J25" s="60"/>
      <c r="K25" s="60" t="s">
        <v>70</v>
      </c>
      <c r="L25" s="60">
        <f t="shared" si="4"/>
        <v>0</v>
      </c>
      <c r="M25" s="60">
        <f>IF($E25="",0,IF($E25&gt;$G25,3,IF($E25=G25,1,0)))</f>
        <v>0</v>
      </c>
      <c r="N25" s="60"/>
      <c r="O25" s="60">
        <f>IF($G25="",0,IF($E25&gt;$G25,0,IF($E25=$G25,1,3)))</f>
        <v>0</v>
      </c>
      <c r="P25" s="60"/>
      <c r="Q25" s="60">
        <f>E25</f>
        <v>0</v>
      </c>
      <c r="R25" s="60"/>
      <c r="S25" s="60">
        <f>G25</f>
        <v>0</v>
      </c>
      <c r="T25" s="60"/>
      <c r="U25" s="60">
        <f>G25</f>
        <v>0</v>
      </c>
      <c r="V25" s="60"/>
      <c r="W25" s="60">
        <f>E25</f>
        <v>0</v>
      </c>
      <c r="X25" s="60"/>
      <c r="Y25" s="60"/>
      <c r="Z25" s="60">
        <f>O29</f>
        <v>0</v>
      </c>
      <c r="AA25" s="60">
        <f>S29</f>
        <v>0</v>
      </c>
      <c r="AB25" s="60">
        <f>W29</f>
        <v>0</v>
      </c>
      <c r="AC25" s="60">
        <f>AA25-AB25</f>
        <v>0</v>
      </c>
      <c r="AD25" s="60">
        <f>IF(Z25&gt;Z23,-1,0)</f>
        <v>0</v>
      </c>
      <c r="AE25" s="60">
        <f>IF(Z25&gt;Z24,-1,0)</f>
        <v>0</v>
      </c>
      <c r="AF25" s="60">
        <f>IF(Z25&gt;Z26,-1,0)</f>
        <v>0</v>
      </c>
      <c r="AG25" s="60">
        <f>10000-(AJ25*1000+AM25*100+AK25*10)</f>
        <v>10000</v>
      </c>
      <c r="AH25" s="90">
        <f>RANK(AG25,AG23:AG26,1)</f>
        <v>1</v>
      </c>
      <c r="AI25" s="60" t="str">
        <f>C24</f>
        <v>Chile</v>
      </c>
      <c r="AJ25" s="60">
        <f t="shared" si="5"/>
        <v>0</v>
      </c>
      <c r="AK25" s="60">
        <f t="shared" si="5"/>
        <v>0</v>
      </c>
      <c r="AL25" s="60">
        <f t="shared" si="5"/>
        <v>0</v>
      </c>
      <c r="AM25" s="60">
        <f>AK25-AL25</f>
        <v>0</v>
      </c>
      <c r="AN25" s="187">
        <f>IF(AG23=AG25,IF(E25&gt;G25,AG23-0.1,AG23),AG23)</f>
        <v>10000</v>
      </c>
      <c r="AO25" s="187">
        <f>IF(AG24=AG25,IF(E28&gt;G28,AG24-0.1,AG24),AG24)</f>
        <v>10000</v>
      </c>
      <c r="AP25" s="187"/>
      <c r="AQ25" s="187">
        <f>IF(AG26=AG25,IF(G24&gt;E24,AG26-0.1,AG26),AG26)</f>
        <v>10000</v>
      </c>
      <c r="AR25" s="187">
        <f>AP27</f>
        <v>30000</v>
      </c>
      <c r="AS25" s="90">
        <f>RANK(AR25,AR23:AR26,1)</f>
        <v>1</v>
      </c>
      <c r="AT25" s="60" t="str">
        <f t="shared" si="6"/>
        <v>Chile</v>
      </c>
      <c r="AU25" s="60">
        <f t="shared" si="6"/>
        <v>0</v>
      </c>
      <c r="AV25" s="60">
        <f t="shared" si="6"/>
        <v>0</v>
      </c>
      <c r="AW25" s="60">
        <f t="shared" si="6"/>
        <v>0</v>
      </c>
      <c r="AX25" s="60"/>
      <c r="AY25" s="60"/>
      <c r="AZ25" s="60"/>
      <c r="BA25" s="113">
        <v>3</v>
      </c>
      <c r="BB25" s="114" t="e">
        <f>VLOOKUP(3,AS23:AT26,2,FALSE)</f>
        <v>#N/A</v>
      </c>
      <c r="BC25" s="115"/>
      <c r="BD25" s="116" t="e">
        <f>VLOOKUP(3,AS23:AW26,3,FALSE)</f>
        <v>#N/A</v>
      </c>
      <c r="BE25" s="116" t="e">
        <f>VLOOKUP(3,AS23:AW26,4,FALSE)</f>
        <v>#N/A</v>
      </c>
      <c r="BF25" s="93" t="s">
        <v>12</v>
      </c>
      <c r="BG25" s="116" t="e">
        <f>VLOOKUP(3,AS23:AW26,5,FALSE)</f>
        <v>#N/A</v>
      </c>
      <c r="BH25" s="60"/>
      <c r="BI25" s="60"/>
      <c r="BJ25" s="85">
        <f>IF(E25&gt;G25,IF(Spielplan!E25&gt;Spielplan!G25,Punktemodus!$B$3,0),0)</f>
        <v>0</v>
      </c>
      <c r="BK25" s="85">
        <f>IF(E25=G25,IF(Spielplan!E25=Spielplan!G25,Punktemodus!$B$3,0),0)</f>
        <v>10</v>
      </c>
      <c r="BL25" s="85">
        <f>IF(E25&lt;G25,IF(Spielplan!E25&lt;Spielplan!G25,Punktemodus!$B$3,0),0)</f>
        <v>0</v>
      </c>
      <c r="BM25" s="85">
        <f>IF(E25=Spielplan!E25,IF(G25=Spielplan!G25,Punktemodus!$B$5,0),0)</f>
        <v>3</v>
      </c>
      <c r="BN25" s="85">
        <f>IF(E25=Spielplan!E25,Punktemodus!$B$7,0)</f>
        <v>1</v>
      </c>
      <c r="BO25" s="85">
        <f>IF(G25=Spielplan!G25,Punktemodus!$B$7,0)</f>
        <v>1</v>
      </c>
      <c r="BP25" s="137">
        <f>IF(Spielplan!E25="",0,SUM(BJ25:BO25))</f>
        <v>0</v>
      </c>
      <c r="BQ25" s="60"/>
      <c r="BR25" s="87"/>
      <c r="BS25" s="52" t="s">
        <v>124</v>
      </c>
      <c r="BT25" s="44" t="str">
        <f>IF(G94="","",BB90)</f>
        <v/>
      </c>
      <c r="BU25" s="46"/>
      <c r="BV25" s="104"/>
      <c r="BW25" s="60"/>
      <c r="BX25" s="104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88" t="s">
        <v>136</v>
      </c>
      <c r="CS25" s="60"/>
      <c r="CT25" s="60"/>
      <c r="CU25" s="60"/>
      <c r="CV25" s="60"/>
      <c r="CW25" s="60"/>
    </row>
    <row r="26" spans="1:101" ht="18.75" customHeight="1" thickBot="1" x14ac:dyDescent="0.3">
      <c r="A26" s="60"/>
      <c r="B26" s="60"/>
      <c r="C26" s="53" t="str">
        <f>H23</f>
        <v>Niederlande</v>
      </c>
      <c r="D26" s="64"/>
      <c r="E26" s="104"/>
      <c r="F26" s="93"/>
      <c r="G26" s="104"/>
      <c r="H26" s="53" t="str">
        <f>H24</f>
        <v>Australien</v>
      </c>
      <c r="I26" s="64"/>
      <c r="J26" s="60"/>
      <c r="K26" s="60" t="s">
        <v>71</v>
      </c>
      <c r="L26" s="60">
        <f t="shared" si="4"/>
        <v>0</v>
      </c>
      <c r="M26" s="60"/>
      <c r="N26" s="60">
        <f>IF($E26="",0,IF($E26&gt;$G26,3,IF($E26=$G26,1,0)))</f>
        <v>0</v>
      </c>
      <c r="O26" s="60"/>
      <c r="P26" s="60">
        <f>IF($G26="",0,IF($E26&gt;$G26,0,IF($E26=$G26,1,3)))</f>
        <v>0</v>
      </c>
      <c r="Q26" s="60"/>
      <c r="R26" s="60">
        <f>E26</f>
        <v>0</v>
      </c>
      <c r="S26" s="60"/>
      <c r="T26" s="60">
        <f>G26</f>
        <v>0</v>
      </c>
      <c r="U26" s="60"/>
      <c r="V26" s="60">
        <f>G26</f>
        <v>0</v>
      </c>
      <c r="W26" s="60"/>
      <c r="X26" s="60">
        <f>E26</f>
        <v>0</v>
      </c>
      <c r="Y26" s="60"/>
      <c r="Z26" s="60">
        <f>P29</f>
        <v>0</v>
      </c>
      <c r="AA26" s="60">
        <f>T29</f>
        <v>0</v>
      </c>
      <c r="AB26" s="60">
        <f>X29</f>
        <v>0</v>
      </c>
      <c r="AC26" s="60">
        <f>AA26-AB26</f>
        <v>0</v>
      </c>
      <c r="AD26" s="60">
        <f>IF(Z26&gt;Z23,-1,0)</f>
        <v>0</v>
      </c>
      <c r="AE26" s="60">
        <f>IF(Z26&gt;Z24,-1,0)</f>
        <v>0</v>
      </c>
      <c r="AF26" s="60">
        <f>IF(Z26&gt;Z25,-1,0)</f>
        <v>0</v>
      </c>
      <c r="AG26" s="60">
        <f>10000-(AJ26*1000+AM26*100+AK26*10)</f>
        <v>10000</v>
      </c>
      <c r="AH26" s="90">
        <f>RANK(AG26,AG23:AG26,1)</f>
        <v>1</v>
      </c>
      <c r="AI26" s="60" t="str">
        <f>H24</f>
        <v>Australien</v>
      </c>
      <c r="AJ26" s="60">
        <f t="shared" si="5"/>
        <v>0</v>
      </c>
      <c r="AK26" s="60">
        <f t="shared" si="5"/>
        <v>0</v>
      </c>
      <c r="AL26" s="60">
        <f t="shared" si="5"/>
        <v>0</v>
      </c>
      <c r="AM26" s="60">
        <f>AK26-AL26</f>
        <v>0</v>
      </c>
      <c r="AN26" s="187">
        <f>IF(AG23=AG26,IF(E27&gt;G27,AG23-0.1,AG23),AG23)</f>
        <v>10000</v>
      </c>
      <c r="AO26" s="187">
        <f>IF(AG24=AG26,IF(E26&gt;G26,AG24-0.1,AG24),AG24)</f>
        <v>10000</v>
      </c>
      <c r="AP26" s="187">
        <f>IF(AG25=AG26,IF(E24&gt;G24,AG25-0.1,AG25),AG25)</f>
        <v>10000</v>
      </c>
      <c r="AQ26" s="187"/>
      <c r="AR26" s="187">
        <f>AQ27</f>
        <v>30000</v>
      </c>
      <c r="AS26" s="90">
        <f>RANK(AR26,AR23:AR26,1)</f>
        <v>1</v>
      </c>
      <c r="AT26" s="60" t="str">
        <f t="shared" si="6"/>
        <v>Australien</v>
      </c>
      <c r="AU26" s="60">
        <f t="shared" si="6"/>
        <v>0</v>
      </c>
      <c r="AV26" s="60">
        <f t="shared" si="6"/>
        <v>0</v>
      </c>
      <c r="AW26" s="60">
        <f t="shared" si="6"/>
        <v>0</v>
      </c>
      <c r="AX26" s="60"/>
      <c r="AY26" s="60"/>
      <c r="AZ26" s="60"/>
      <c r="BA26" s="113">
        <v>4</v>
      </c>
      <c r="BB26" s="114" t="e">
        <f>VLOOKUP(4,AS23:AT26,2,FALSE)</f>
        <v>#N/A</v>
      </c>
      <c r="BC26" s="115"/>
      <c r="BD26" s="116" t="e">
        <f>VLOOKUP(4,AS23:AW26,3,FALSE)</f>
        <v>#N/A</v>
      </c>
      <c r="BE26" s="116" t="e">
        <f>VLOOKUP(4,AS23:AW26,4,FALSE)</f>
        <v>#N/A</v>
      </c>
      <c r="BF26" s="93" t="s">
        <v>12</v>
      </c>
      <c r="BG26" s="116" t="e">
        <f>VLOOKUP(4,AS23:AW26,5,FALSE)</f>
        <v>#N/A</v>
      </c>
      <c r="BH26" s="60"/>
      <c r="BI26" s="60"/>
      <c r="BJ26" s="85">
        <f>IF(E26&gt;G26,IF(Spielplan!E26&gt;Spielplan!G26,Punktemodus!$B$3,0),0)</f>
        <v>0</v>
      </c>
      <c r="BK26" s="85">
        <f>IF(E26=G26,IF(Spielplan!E26=Spielplan!G26,Punktemodus!$B$3,0),0)</f>
        <v>10</v>
      </c>
      <c r="BL26" s="85">
        <f>IF(E26&lt;G26,IF(Spielplan!E26&lt;Spielplan!G26,Punktemodus!$B$3,0),0)</f>
        <v>0</v>
      </c>
      <c r="BM26" s="85">
        <f>IF(E26=Spielplan!E26,IF(G26=Spielplan!G26,Punktemodus!$B$5,0),0)</f>
        <v>3</v>
      </c>
      <c r="BN26" s="85">
        <f>IF(E26=Spielplan!E26,Punktemodus!$B$7,0)</f>
        <v>1</v>
      </c>
      <c r="BO26" s="85">
        <f>IF(G26=Spielplan!G26,Punktemodus!$B$7,0)</f>
        <v>1</v>
      </c>
      <c r="BP26" s="137">
        <f>IF(Spielplan!E26="",0,SUM(BJ26:BO26))</f>
        <v>0</v>
      </c>
      <c r="BQ26" s="60"/>
      <c r="BR26" s="8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382" t="str">
        <f>IF(CQ23=CK23,CK24,CK23)</f>
        <v/>
      </c>
      <c r="CR26" s="383"/>
      <c r="CS26" s="383"/>
      <c r="CT26" s="383"/>
      <c r="CU26" s="383"/>
      <c r="CV26" s="384"/>
      <c r="CW26" s="60"/>
    </row>
    <row r="27" spans="1:101" ht="18.75" customHeight="1" thickBot="1" x14ac:dyDescent="0.3">
      <c r="A27" s="60"/>
      <c r="B27" s="60"/>
      <c r="C27" s="65" t="str">
        <f>C23</f>
        <v>Spanien</v>
      </c>
      <c r="D27" s="66"/>
      <c r="E27" s="104"/>
      <c r="F27" s="93"/>
      <c r="G27" s="104"/>
      <c r="H27" s="65" t="str">
        <f>H24</f>
        <v>Australien</v>
      </c>
      <c r="I27" s="66"/>
      <c r="J27" s="60"/>
      <c r="K27" s="60" t="s">
        <v>72</v>
      </c>
      <c r="L27" s="60">
        <f t="shared" si="4"/>
        <v>0</v>
      </c>
      <c r="M27" s="60">
        <f>IF($E27="",0,IF($E27&gt;$G27,3,IF($E27=G27,1,0)))</f>
        <v>0</v>
      </c>
      <c r="N27" s="60"/>
      <c r="O27" s="60"/>
      <c r="P27" s="60">
        <f>IF($G27="",0,IF($E27&gt;$G27,0,IF($E27=$G27,1,3)))</f>
        <v>0</v>
      </c>
      <c r="Q27" s="60">
        <f>E27</f>
        <v>0</v>
      </c>
      <c r="R27" s="60"/>
      <c r="S27" s="60"/>
      <c r="T27" s="60">
        <f>G27</f>
        <v>0</v>
      </c>
      <c r="U27" s="60">
        <f>G27</f>
        <v>0</v>
      </c>
      <c r="V27" s="60"/>
      <c r="W27" s="60"/>
      <c r="X27" s="60">
        <f>E27</f>
        <v>0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187">
        <f>SUM(AN23:AN26)</f>
        <v>30000</v>
      </c>
      <c r="AO27" s="187">
        <f>SUM(AO23:AO26)</f>
        <v>30000</v>
      </c>
      <c r="AP27" s="187">
        <f>SUM(AP23:AP26)</f>
        <v>30000</v>
      </c>
      <c r="AQ27" s="187">
        <f>SUM(AQ23:AQ26)</f>
        <v>30000</v>
      </c>
      <c r="AR27" s="187"/>
      <c r="AS27" s="60"/>
      <c r="AT27" s="60"/>
      <c r="AU27" s="60"/>
      <c r="AV27" s="60"/>
      <c r="AW27" s="60"/>
      <c r="AX27" s="60"/>
      <c r="AY27" s="60"/>
      <c r="AZ27" s="60"/>
      <c r="BA27" s="92"/>
      <c r="BB27" s="60"/>
      <c r="BC27" s="60"/>
      <c r="BD27" s="60"/>
      <c r="BE27" s="60"/>
      <c r="BF27" s="60"/>
      <c r="BG27" s="60"/>
      <c r="BH27" s="60"/>
      <c r="BI27" s="60"/>
      <c r="BJ27" s="85">
        <f>IF(E27&gt;G27,IF(Spielplan!E27&gt;Spielplan!G27,Punktemodus!$B$3,0),0)</f>
        <v>0</v>
      </c>
      <c r="BK27" s="85">
        <f>IF(E27=G27,IF(Spielplan!E27=Spielplan!G27,Punktemodus!$B$3,0),0)</f>
        <v>10</v>
      </c>
      <c r="BL27" s="85">
        <f>IF(E27&lt;G27,IF(Spielplan!E27&lt;Spielplan!G27,Punktemodus!$B$3,0),0)</f>
        <v>0</v>
      </c>
      <c r="BM27" s="85">
        <f>IF(E27=Spielplan!E27,IF(G27=Spielplan!G27,Punktemodus!$B$5,0),0)</f>
        <v>3</v>
      </c>
      <c r="BN27" s="85">
        <f>IF(E27=Spielplan!E27,Punktemodus!$B$7,0)</f>
        <v>1</v>
      </c>
      <c r="BO27" s="85">
        <f>IF(G27=Spielplan!G27,Punktemodus!$B$7,0)</f>
        <v>1</v>
      </c>
      <c r="BP27" s="137">
        <f>IF(Spielplan!E27="",0,SUM(BJ27:BO27))</f>
        <v>0</v>
      </c>
      <c r="BQ27" s="60"/>
      <c r="BR27" s="8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91" t="s">
        <v>131</v>
      </c>
      <c r="CM27" s="60"/>
      <c r="CN27" s="60"/>
      <c r="CO27" s="61" t="s">
        <v>26</v>
      </c>
      <c r="CP27" s="60"/>
      <c r="CQ27" s="385"/>
      <c r="CR27" s="386"/>
      <c r="CS27" s="386"/>
      <c r="CT27" s="386"/>
      <c r="CU27" s="386"/>
      <c r="CV27" s="387"/>
      <c r="CW27" s="60"/>
    </row>
    <row r="28" spans="1:101" ht="18.75" customHeight="1" thickBot="1" x14ac:dyDescent="0.3">
      <c r="A28" s="60"/>
      <c r="B28" s="60"/>
      <c r="C28" s="53" t="str">
        <f>H23</f>
        <v>Niederlande</v>
      </c>
      <c r="D28" s="64"/>
      <c r="E28" s="104"/>
      <c r="F28" s="106"/>
      <c r="G28" s="104"/>
      <c r="H28" s="53" t="str">
        <f>C24</f>
        <v>Chile</v>
      </c>
      <c r="I28" s="64"/>
      <c r="J28" s="60"/>
      <c r="K28" s="60" t="s">
        <v>72</v>
      </c>
      <c r="L28" s="60">
        <f t="shared" si="4"/>
        <v>0</v>
      </c>
      <c r="M28" s="60"/>
      <c r="N28" s="60">
        <f>IF($E28="",0,IF($E28&gt;$G28,3,IF($E28=$G28,1,0)))</f>
        <v>0</v>
      </c>
      <c r="O28" s="60">
        <f>IF($G28="",0,IF($E28&gt;$G28,0,IF($E28=$G28,1,3)))</f>
        <v>0</v>
      </c>
      <c r="P28" s="60"/>
      <c r="Q28" s="60"/>
      <c r="R28" s="60">
        <f>E28</f>
        <v>0</v>
      </c>
      <c r="S28" s="60">
        <f>G28</f>
        <v>0</v>
      </c>
      <c r="T28" s="60"/>
      <c r="U28" s="60"/>
      <c r="V28" s="60">
        <f>G28</f>
        <v>0</v>
      </c>
      <c r="W28" s="60">
        <f>E28</f>
        <v>0</v>
      </c>
      <c r="X28" s="60"/>
      <c r="Y28" s="60"/>
      <c r="Z28" s="60" t="s">
        <v>30</v>
      </c>
      <c r="AA28" s="60"/>
      <c r="AB28" s="60"/>
      <c r="AC28" s="60"/>
      <c r="AD28" s="60"/>
      <c r="AE28" s="60"/>
      <c r="AF28" s="60"/>
      <c r="AG28" s="60" t="b">
        <f>OR(AG23=AG24,AG23=AG25,AG23=AG26,AG24=AG25,AG24=AG26,AG25=AG26)</f>
        <v>1</v>
      </c>
      <c r="AH28" s="60"/>
      <c r="AI28" s="60"/>
      <c r="AJ28" s="60"/>
      <c r="AK28" s="60"/>
      <c r="AL28" s="60"/>
      <c r="AM28" s="60"/>
      <c r="AN28" s="60"/>
      <c r="AO28" s="60" t="s">
        <v>34</v>
      </c>
      <c r="AP28" s="60"/>
      <c r="AQ28" s="60"/>
      <c r="AR28" s="60" t="b">
        <f>OR(AR23=AR24,AR23=AR25,AR23=AR26,AR24=AR25,AR24=AR26,AR25=AR26)</f>
        <v>1</v>
      </c>
      <c r="AS28" s="60"/>
      <c r="AT28" s="60"/>
      <c r="AU28" s="60"/>
      <c r="AV28" s="60"/>
      <c r="AW28" s="60"/>
      <c r="AX28" s="60"/>
      <c r="AY28" s="60"/>
      <c r="AZ28" s="60"/>
      <c r="BA28" s="92"/>
      <c r="BB28" s="60"/>
      <c r="BC28" s="60"/>
      <c r="BD28" s="60"/>
      <c r="BE28" s="60"/>
      <c r="BF28" s="60"/>
      <c r="BG28" s="60"/>
      <c r="BH28" s="60"/>
      <c r="BI28" s="60"/>
      <c r="BJ28" s="85">
        <f>IF(E28&gt;G28,IF(Spielplan!E28&gt;Spielplan!G28,Punktemodus!$B$3,0),0)</f>
        <v>0</v>
      </c>
      <c r="BK28" s="85">
        <f>IF(E28=G28,IF(Spielplan!E28=Spielplan!G28,Punktemodus!$B$3,0),0)</f>
        <v>10</v>
      </c>
      <c r="BL28" s="85">
        <f>IF(E28&lt;G28,IF(Spielplan!E28&lt;Spielplan!G28,Punktemodus!$B$3,0),0)</f>
        <v>0</v>
      </c>
      <c r="BM28" s="85">
        <f>IF(E28=Spielplan!E28,IF(G28=Spielplan!G28,Punktemodus!$B$5,0),0)</f>
        <v>3</v>
      </c>
      <c r="BN28" s="85">
        <f>IF(E28=Spielplan!E28,Punktemodus!$B$7,0)</f>
        <v>1</v>
      </c>
      <c r="BO28" s="85">
        <f>IF(G28=Spielplan!G28,Punktemodus!$B$7,0)</f>
        <v>1</v>
      </c>
      <c r="BP28" s="137">
        <f>IF(Spielplan!E28="",0,SUM(BJ28:BO28))</f>
        <v>0</v>
      </c>
      <c r="BQ28" s="60"/>
      <c r="BR28" s="87"/>
      <c r="BS28" s="82" t="s">
        <v>20</v>
      </c>
      <c r="BT28" s="44" t="str">
        <f>IF(G28="","",BB23)</f>
        <v/>
      </c>
      <c r="BU28" s="46"/>
      <c r="BV28" s="104"/>
      <c r="BW28" s="60"/>
      <c r="BX28" s="104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88" t="s">
        <v>137</v>
      </c>
      <c r="CS28" s="60"/>
      <c r="CT28" s="60"/>
      <c r="CU28" s="60"/>
      <c r="CV28" s="60"/>
      <c r="CW28" s="60"/>
    </row>
    <row r="29" spans="1:101" ht="18.75" customHeight="1" thickBot="1" x14ac:dyDescent="0.25">
      <c r="A29" s="60"/>
      <c r="B29" s="60"/>
      <c r="C29" s="136" t="str">
        <f>IF(G28="","",IF(AR28=TRUE,"Achtung: Fehler in Tabelle!",""))</f>
        <v/>
      </c>
      <c r="D29" s="60"/>
      <c r="E29" s="85"/>
      <c r="F29" s="60"/>
      <c r="G29" s="85"/>
      <c r="H29" s="60"/>
      <c r="I29" s="60"/>
      <c r="J29" s="60"/>
      <c r="K29" s="60"/>
      <c r="L29" s="60"/>
      <c r="M29" s="60">
        <f t="shared" ref="M29:X29" si="7">SUM(M23:M28)</f>
        <v>0</v>
      </c>
      <c r="N29" s="60">
        <f t="shared" si="7"/>
        <v>0</v>
      </c>
      <c r="O29" s="60">
        <f t="shared" si="7"/>
        <v>0</v>
      </c>
      <c r="P29" s="60">
        <f t="shared" si="7"/>
        <v>0</v>
      </c>
      <c r="Q29" s="60">
        <f t="shared" si="7"/>
        <v>0</v>
      </c>
      <c r="R29" s="60">
        <f t="shared" si="7"/>
        <v>0</v>
      </c>
      <c r="S29" s="60">
        <f t="shared" si="7"/>
        <v>0</v>
      </c>
      <c r="T29" s="60">
        <f t="shared" si="7"/>
        <v>0</v>
      </c>
      <c r="U29" s="60">
        <f t="shared" si="7"/>
        <v>0</v>
      </c>
      <c r="V29" s="60">
        <f t="shared" si="7"/>
        <v>0</v>
      </c>
      <c r="W29" s="60">
        <f t="shared" si="7"/>
        <v>0</v>
      </c>
      <c r="X29" s="60">
        <f t="shared" si="7"/>
        <v>0</v>
      </c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160">
        <f>SUM(BP23:BP28)</f>
        <v>0</v>
      </c>
      <c r="BQ29" s="60"/>
      <c r="BR29" s="87"/>
      <c r="BS29" s="5" t="s">
        <v>125</v>
      </c>
      <c r="BT29" s="44" t="str">
        <f>IF(G17="","",BB13)</f>
        <v/>
      </c>
      <c r="BU29" s="46"/>
      <c r="BV29" s="104"/>
      <c r="BW29" s="60"/>
      <c r="BX29" s="104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47" t="s">
        <v>134</v>
      </c>
      <c r="CK29" s="44" t="str">
        <f>IF(CK23=CF19,CF18,CF19)</f>
        <v/>
      </c>
      <c r="CL29" s="46"/>
      <c r="CM29" s="104"/>
      <c r="CN29" s="60"/>
      <c r="CO29" s="104"/>
      <c r="CP29" s="60"/>
      <c r="CQ29" s="388" t="str">
        <f>IF(CO29="",IF(CM29&gt;CM30,CK29,CK30),IF(CO29&gt;CO30,CK29,CK30))</f>
        <v/>
      </c>
      <c r="CR29" s="389"/>
      <c r="CS29" s="389"/>
      <c r="CT29" s="389"/>
      <c r="CU29" s="389"/>
      <c r="CV29" s="390"/>
      <c r="CW29" s="60"/>
    </row>
    <row r="30" spans="1:101" ht="18.75" customHeight="1" thickBot="1" x14ac:dyDescent="0.25">
      <c r="A30" s="60"/>
      <c r="B30" s="60"/>
      <c r="C30" s="60"/>
      <c r="D30" s="60"/>
      <c r="E30" s="85"/>
      <c r="F30" s="60"/>
      <c r="G30" s="85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85"/>
      <c r="BJ30" s="60"/>
      <c r="BK30" s="60"/>
      <c r="BL30" s="60"/>
      <c r="BM30" s="60"/>
      <c r="BN30" s="60"/>
      <c r="BO30" s="60"/>
      <c r="BP30" s="138"/>
      <c r="BQ30" s="60"/>
      <c r="BR30" s="87"/>
      <c r="BS30" s="60"/>
      <c r="BT30" s="60"/>
      <c r="BU30" s="60"/>
      <c r="BV30" s="60"/>
      <c r="BW30" s="60"/>
      <c r="BX30" s="60"/>
      <c r="BY30" s="60"/>
      <c r="BZ30" s="47">
        <v>52</v>
      </c>
      <c r="CA30" s="44" t="str">
        <f>IF(BX28="",IF(BV28&gt;BV29,BT28,BT29),IF(BX28&gt;BX29,BT28,BT29))</f>
        <v/>
      </c>
      <c r="CB30" s="46"/>
      <c r="CC30" s="104"/>
      <c r="CD30" s="60"/>
      <c r="CE30" s="104"/>
      <c r="CF30" s="60"/>
      <c r="CG30" s="60"/>
      <c r="CH30" s="60"/>
      <c r="CI30" s="60"/>
      <c r="CJ30" s="47" t="s">
        <v>135</v>
      </c>
      <c r="CK30" s="44" t="str">
        <f>IF(CK24=CF34,CF35,CF34)</f>
        <v/>
      </c>
      <c r="CL30" s="46"/>
      <c r="CM30" s="104"/>
      <c r="CN30" s="60"/>
      <c r="CO30" s="104"/>
      <c r="CP30" s="60"/>
      <c r="CQ30" s="391"/>
      <c r="CR30" s="392"/>
      <c r="CS30" s="392"/>
      <c r="CT30" s="392"/>
      <c r="CU30" s="392"/>
      <c r="CV30" s="393"/>
      <c r="CW30" s="60"/>
    </row>
    <row r="31" spans="1:101" ht="18.75" customHeight="1" thickBot="1" x14ac:dyDescent="0.3">
      <c r="A31" s="60"/>
      <c r="B31" s="60"/>
      <c r="C31" s="60"/>
      <c r="D31" s="60"/>
      <c r="E31" s="85"/>
      <c r="F31" s="60"/>
      <c r="G31" s="85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85"/>
      <c r="BJ31" s="60"/>
      <c r="BK31" s="60"/>
      <c r="BL31" s="60"/>
      <c r="BM31" s="60"/>
      <c r="BN31" s="60"/>
      <c r="BO31" s="60"/>
      <c r="BP31" s="138"/>
      <c r="BQ31" s="60"/>
      <c r="BR31" s="87"/>
      <c r="BS31" s="60"/>
      <c r="BT31" s="60"/>
      <c r="BU31" s="60"/>
      <c r="BV31" s="60"/>
      <c r="BW31" s="60"/>
      <c r="BX31" s="60"/>
      <c r="BY31" s="60"/>
      <c r="BZ31" s="47">
        <v>51</v>
      </c>
      <c r="CA31" s="44" t="str">
        <f>IF(BX32="",IF(BV32&gt;BV33,BT32,BT33),IF(BX32&gt;BX33,BT32,BT33))</f>
        <v/>
      </c>
      <c r="CB31" s="46"/>
      <c r="CC31" s="104"/>
      <c r="CD31" s="60"/>
      <c r="CE31" s="104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88" t="s">
        <v>138</v>
      </c>
      <c r="CS31" s="60"/>
      <c r="CT31" s="60"/>
      <c r="CU31" s="60"/>
      <c r="CV31" s="60"/>
      <c r="CW31" s="60"/>
    </row>
    <row r="32" spans="1:101" ht="18.75" customHeight="1" thickBot="1" x14ac:dyDescent="0.3">
      <c r="A32" s="60"/>
      <c r="B32" s="60"/>
      <c r="C32" s="88" t="s">
        <v>73</v>
      </c>
      <c r="D32" s="60"/>
      <c r="E32" s="85"/>
      <c r="F32" s="60"/>
      <c r="G32" s="85"/>
      <c r="H32" s="60"/>
      <c r="I32" s="60"/>
      <c r="J32" s="60"/>
      <c r="K32" s="60"/>
      <c r="L32" s="60"/>
      <c r="M32" s="60" t="s">
        <v>4</v>
      </c>
      <c r="N32" s="60"/>
      <c r="O32" s="60"/>
      <c r="P32" s="60"/>
      <c r="Q32" s="60" t="s">
        <v>6</v>
      </c>
      <c r="R32" s="60"/>
      <c r="S32" s="60"/>
      <c r="T32" s="60"/>
      <c r="U32" s="60" t="s">
        <v>7</v>
      </c>
      <c r="V32" s="60"/>
      <c r="W32" s="60"/>
      <c r="X32" s="60"/>
      <c r="Y32" s="60"/>
      <c r="Z32" s="60" t="s">
        <v>4</v>
      </c>
      <c r="AA32" s="60" t="s">
        <v>5</v>
      </c>
      <c r="AB32" s="60"/>
      <c r="AC32" s="60"/>
      <c r="AD32" s="60" t="s">
        <v>9</v>
      </c>
      <c r="AE32" s="60"/>
      <c r="AF32" s="60"/>
      <c r="AG32" s="60"/>
      <c r="AH32" s="60" t="s">
        <v>32</v>
      </c>
      <c r="AI32" s="60"/>
      <c r="AJ32" s="60"/>
      <c r="AK32" s="60"/>
      <c r="AL32" s="60"/>
      <c r="AM32" s="60"/>
      <c r="AN32" s="60" t="s">
        <v>35</v>
      </c>
      <c r="AO32" s="60"/>
      <c r="AP32" s="60"/>
      <c r="AQ32" s="60"/>
      <c r="AR32" s="60"/>
      <c r="AS32" s="60" t="s">
        <v>33</v>
      </c>
      <c r="AT32" s="60"/>
      <c r="AU32" s="60"/>
      <c r="AV32" s="60"/>
      <c r="AW32" s="60"/>
      <c r="AX32" s="60"/>
      <c r="AY32" s="60"/>
      <c r="AZ32" s="60"/>
      <c r="BA32" s="60"/>
      <c r="BB32" s="89" t="s">
        <v>10</v>
      </c>
      <c r="BC32" s="60"/>
      <c r="BD32" s="90" t="s">
        <v>4</v>
      </c>
      <c r="BE32" s="60"/>
      <c r="BF32" s="61" t="s">
        <v>5</v>
      </c>
      <c r="BG32" s="60"/>
      <c r="BH32" s="60"/>
      <c r="BI32" s="85"/>
      <c r="BJ32" s="60"/>
      <c r="BK32" s="60"/>
      <c r="BL32" s="60"/>
      <c r="BM32" s="60"/>
      <c r="BN32" s="60"/>
      <c r="BO32" s="60"/>
      <c r="BP32" s="138"/>
      <c r="BQ32" s="85"/>
      <c r="BR32" s="87"/>
      <c r="BS32" s="55" t="s">
        <v>24</v>
      </c>
      <c r="BT32" s="44" t="str">
        <f>IF(G50="","",BB45)</f>
        <v/>
      </c>
      <c r="BU32" s="46"/>
      <c r="BV32" s="104"/>
      <c r="BW32" s="60"/>
      <c r="BX32" s="104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343" t="str">
        <f>IF(CQ29=CK29,CK30,CK29)</f>
        <v/>
      </c>
      <c r="CR32" s="344"/>
      <c r="CS32" s="344"/>
      <c r="CT32" s="344"/>
      <c r="CU32" s="344"/>
      <c r="CV32" s="345"/>
      <c r="CW32" s="60"/>
    </row>
    <row r="33" spans="1:101" ht="18.75" customHeight="1" thickBot="1" x14ac:dyDescent="0.25">
      <c r="A33" s="60"/>
      <c r="B33" s="60"/>
      <c r="C33" s="60"/>
      <c r="D33" s="60"/>
      <c r="E33" s="85"/>
      <c r="F33" s="60"/>
      <c r="G33" s="85"/>
      <c r="H33" s="60"/>
      <c r="I33" s="60"/>
      <c r="J33" s="60"/>
      <c r="K33" s="60"/>
      <c r="L33" s="60"/>
      <c r="M33" s="60" t="s">
        <v>0</v>
      </c>
      <c r="N33" s="60" t="s">
        <v>1</v>
      </c>
      <c r="O33" s="60" t="s">
        <v>2</v>
      </c>
      <c r="P33" s="60" t="s">
        <v>3</v>
      </c>
      <c r="Q33" s="60" t="s">
        <v>0</v>
      </c>
      <c r="R33" s="60" t="s">
        <v>1</v>
      </c>
      <c r="S33" s="60" t="s">
        <v>2</v>
      </c>
      <c r="T33" s="60" t="s">
        <v>3</v>
      </c>
      <c r="U33" s="60" t="s">
        <v>0</v>
      </c>
      <c r="V33" s="60" t="s">
        <v>1</v>
      </c>
      <c r="W33" s="60" t="s">
        <v>2</v>
      </c>
      <c r="X33" s="60" t="s">
        <v>3</v>
      </c>
      <c r="Y33" s="60"/>
      <c r="Z33" s="60" t="s">
        <v>8</v>
      </c>
      <c r="AA33" s="60"/>
      <c r="AB33" s="60"/>
      <c r="AC33" s="60"/>
      <c r="AD33" s="60"/>
      <c r="AE33" s="60"/>
      <c r="AF33" s="60"/>
      <c r="AG33" s="60"/>
      <c r="AH33" s="60" t="s">
        <v>31</v>
      </c>
      <c r="AI33" s="60"/>
      <c r="AJ33" s="60"/>
      <c r="AK33" s="60"/>
      <c r="AL33" s="60"/>
      <c r="AM33" s="60"/>
      <c r="AN33" s="60" t="str">
        <f>AI34</f>
        <v>Kolumbien</v>
      </c>
      <c r="AO33" s="60" t="str">
        <f>AI35</f>
        <v>Griechenland</v>
      </c>
      <c r="AP33" s="60" t="str">
        <f>AI36</f>
        <v>Elfenbeinküste</v>
      </c>
      <c r="AQ33" s="60" t="str">
        <f>AI37</f>
        <v>Japan</v>
      </c>
      <c r="AR33" s="60"/>
      <c r="AS33" s="60" t="s">
        <v>31</v>
      </c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85"/>
      <c r="BJ33" s="85"/>
      <c r="BK33" s="85"/>
      <c r="BL33" s="85"/>
      <c r="BM33" s="85"/>
      <c r="BN33" s="85"/>
      <c r="BO33" s="85"/>
      <c r="BP33" s="137"/>
      <c r="BQ33" s="85"/>
      <c r="BR33" s="87"/>
      <c r="BS33" s="25" t="s">
        <v>23</v>
      </c>
      <c r="BT33" s="44" t="str">
        <f>IF(G39="","",BB35)</f>
        <v/>
      </c>
      <c r="BU33" s="46"/>
      <c r="BV33" s="104"/>
      <c r="BW33" s="60"/>
      <c r="BX33" s="104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346"/>
      <c r="CR33" s="347"/>
      <c r="CS33" s="347"/>
      <c r="CT33" s="347"/>
      <c r="CU33" s="347"/>
      <c r="CV33" s="348"/>
      <c r="CW33" s="60"/>
    </row>
    <row r="34" spans="1:101" ht="18.75" customHeight="1" thickBot="1" x14ac:dyDescent="0.3">
      <c r="A34" s="60"/>
      <c r="B34" s="60"/>
      <c r="C34" s="20" t="str">
        <f>Spielplan!$C$34</f>
        <v>Kolumbien</v>
      </c>
      <c r="D34" s="39"/>
      <c r="E34" s="104"/>
      <c r="F34" s="93"/>
      <c r="G34" s="104"/>
      <c r="H34" s="20" t="str">
        <f>Spielplan!$H$34</f>
        <v>Griechenland</v>
      </c>
      <c r="I34" s="39"/>
      <c r="J34" s="60"/>
      <c r="K34" s="60" t="s">
        <v>78</v>
      </c>
      <c r="L34" s="60">
        <f t="shared" ref="L34:L39" si="8">IF(E34-G34&gt;0,1,IF(G34=E34,0,-1))</f>
        <v>0</v>
      </c>
      <c r="M34" s="60">
        <f>IF($E34="",0,IF($E34&gt;$G34,3,IF($E34=G34,1,0)))</f>
        <v>0</v>
      </c>
      <c r="N34" s="60">
        <f>IF($G34="",0,IF($E34&gt;$G34,0,IF($E34=G34,1,3)))</f>
        <v>0</v>
      </c>
      <c r="O34" s="60"/>
      <c r="P34" s="60"/>
      <c r="Q34" s="60">
        <f>E34</f>
        <v>0</v>
      </c>
      <c r="R34" s="60">
        <f>G34</f>
        <v>0</v>
      </c>
      <c r="S34" s="60"/>
      <c r="T34" s="60"/>
      <c r="U34" s="60">
        <f>G34</f>
        <v>0</v>
      </c>
      <c r="V34" s="60">
        <f>E34</f>
        <v>0</v>
      </c>
      <c r="W34" s="60"/>
      <c r="X34" s="60"/>
      <c r="Y34" s="60"/>
      <c r="Z34" s="60">
        <f>M40</f>
        <v>0</v>
      </c>
      <c r="AA34" s="60">
        <f>Q40</f>
        <v>0</v>
      </c>
      <c r="AB34" s="60">
        <f>U40</f>
        <v>0</v>
      </c>
      <c r="AC34" s="60">
        <f>AA34-AB34</f>
        <v>0</v>
      </c>
      <c r="AD34" s="60">
        <f>IF(Z34&gt;Z35,-1,0)</f>
        <v>0</v>
      </c>
      <c r="AE34" s="60">
        <f>IF(Z34&gt;Z36,-1,0)</f>
        <v>0</v>
      </c>
      <c r="AF34" s="60">
        <f>IF(Z34&gt;Z37,-1,0)</f>
        <v>0</v>
      </c>
      <c r="AG34" s="60">
        <f>10000-(AJ34*1000+AM34*100+AK34*10)</f>
        <v>10000</v>
      </c>
      <c r="AH34" s="90">
        <f>RANK(AG34,AG34:AG37,1)</f>
        <v>1</v>
      </c>
      <c r="AI34" s="60" t="str">
        <f>C34</f>
        <v>Kolumbien</v>
      </c>
      <c r="AJ34" s="60">
        <f t="shared" ref="AJ34:AL37" si="9">Z34</f>
        <v>0</v>
      </c>
      <c r="AK34" s="60">
        <f t="shared" si="9"/>
        <v>0</v>
      </c>
      <c r="AL34" s="60">
        <f t="shared" si="9"/>
        <v>0</v>
      </c>
      <c r="AM34" s="60">
        <f>AK34-AL34</f>
        <v>0</v>
      </c>
      <c r="AN34" s="187"/>
      <c r="AO34" s="187">
        <f>IF(AG35=AG34,IF(G34&gt;E34,AG35-0.1,AG35),AG35)</f>
        <v>10000</v>
      </c>
      <c r="AP34" s="187">
        <f>IF(AG36=AG34,IF(G36&gt;E36,AG36-0.1,AG36),AG36)</f>
        <v>10000</v>
      </c>
      <c r="AQ34" s="187">
        <f>IF(AG37=AG34,IF(G38&gt;E38,AG37-0.1,AG37),AG37)</f>
        <v>10000</v>
      </c>
      <c r="AR34" s="187">
        <f>AN38</f>
        <v>30000</v>
      </c>
      <c r="AS34" s="90">
        <f>RANK(AR34,AR34:AR37,1)</f>
        <v>1</v>
      </c>
      <c r="AT34" s="60" t="str">
        <f t="shared" ref="AT34:AW37" si="10">AI34</f>
        <v>Kolumbien</v>
      </c>
      <c r="AU34" s="60">
        <f t="shared" si="10"/>
        <v>0</v>
      </c>
      <c r="AV34" s="60">
        <f t="shared" si="10"/>
        <v>0</v>
      </c>
      <c r="AW34" s="60">
        <f t="shared" si="10"/>
        <v>0</v>
      </c>
      <c r="AX34" s="60"/>
      <c r="AY34" s="60"/>
      <c r="AZ34" s="60"/>
      <c r="BA34" s="19">
        <v>1</v>
      </c>
      <c r="BB34" s="20" t="str">
        <f>VLOOKUP(1,AS34:AT37,2,FALSE)</f>
        <v>Kolumbien</v>
      </c>
      <c r="BC34" s="18"/>
      <c r="BD34" s="21">
        <f>VLOOKUP(1,AS34:AW37,3,FALSE)</f>
        <v>0</v>
      </c>
      <c r="BE34" s="22">
        <f>VLOOKUP(1,AS34:AW37,4,FALSE)</f>
        <v>0</v>
      </c>
      <c r="BF34" s="93" t="s">
        <v>12</v>
      </c>
      <c r="BG34" s="22">
        <f>VLOOKUP(1,AS34:AW37,5,FALSE)</f>
        <v>0</v>
      </c>
      <c r="BH34" s="27" t="s">
        <v>22</v>
      </c>
      <c r="BI34" s="85"/>
      <c r="BJ34" s="85">
        <f>IF(E34&gt;G34,IF(Spielplan!E34&gt;Spielplan!G34,Punktemodus!$B$3,0),0)</f>
        <v>0</v>
      </c>
      <c r="BK34" s="85">
        <f>IF(E34=G34,IF(Spielplan!E34=Spielplan!G34,Punktemodus!$B$3,0),0)</f>
        <v>10</v>
      </c>
      <c r="BL34" s="85">
        <f>IF(E34&lt;G34,IF(Spielplan!E34&lt;Spielplan!G34,Punktemodus!$B$3,0),0)</f>
        <v>0</v>
      </c>
      <c r="BM34" s="85">
        <f>IF(E34=Spielplan!E34,IF(G34=Spielplan!G34,Punktemodus!$B$5,0),0)</f>
        <v>3</v>
      </c>
      <c r="BN34" s="85">
        <f>IF(E34=Spielplan!E34,Punktemodus!$B$7,0)</f>
        <v>1</v>
      </c>
      <c r="BO34" s="85">
        <f>IF(G34=Spielplan!G34,Punktemodus!$B$7,0)</f>
        <v>1</v>
      </c>
      <c r="BP34" s="137">
        <f>IF(Spielplan!E34="",0,SUM(BJ34:BO34))</f>
        <v>0</v>
      </c>
      <c r="BQ34" s="85"/>
      <c r="BR34" s="8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47">
        <v>59</v>
      </c>
      <c r="CF34" s="44" t="str">
        <f>IF(CE30="",IF(CC30&gt;CC31,CA30,CA31),IF(CE30&gt;CE31,CA30,CA31))</f>
        <v/>
      </c>
      <c r="CG34" s="46"/>
      <c r="CH34" s="104"/>
      <c r="CI34" s="60"/>
      <c r="CJ34" s="104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</row>
    <row r="35" spans="1:101" ht="18.75" customHeight="1" thickBot="1" x14ac:dyDescent="0.3">
      <c r="A35" s="60"/>
      <c r="B35" s="60"/>
      <c r="C35" s="14" t="str">
        <f>Spielplan!$C$35</f>
        <v>Elfenbeinküste</v>
      </c>
      <c r="D35" s="40"/>
      <c r="E35" s="104"/>
      <c r="F35" s="93"/>
      <c r="G35" s="104"/>
      <c r="H35" s="14" t="str">
        <f>Spielplan!$H$35</f>
        <v>Japan</v>
      </c>
      <c r="I35" s="40"/>
      <c r="J35" s="60"/>
      <c r="K35" s="60" t="s">
        <v>79</v>
      </c>
      <c r="L35" s="60">
        <f t="shared" si="8"/>
        <v>0</v>
      </c>
      <c r="M35" s="60"/>
      <c r="N35" s="60"/>
      <c r="O35" s="60">
        <f>IF($E35="",0,IF($E35&gt;$G35,3,IF($E35=$G35,1,0)))</f>
        <v>0</v>
      </c>
      <c r="P35" s="60">
        <f>IF($G35="",0,IF($E35&gt;$G35,0,IF($E35=$G35,1,3)))</f>
        <v>0</v>
      </c>
      <c r="Q35" s="60"/>
      <c r="R35" s="60"/>
      <c r="S35" s="60">
        <f>E35</f>
        <v>0</v>
      </c>
      <c r="T35" s="60">
        <f>G35</f>
        <v>0</v>
      </c>
      <c r="U35" s="60"/>
      <c r="V35" s="60"/>
      <c r="W35" s="60">
        <f>G35</f>
        <v>0</v>
      </c>
      <c r="X35" s="60">
        <f>E35</f>
        <v>0</v>
      </c>
      <c r="Y35" s="60"/>
      <c r="Z35" s="60">
        <f>N40</f>
        <v>0</v>
      </c>
      <c r="AA35" s="60">
        <f>R40</f>
        <v>0</v>
      </c>
      <c r="AB35" s="60">
        <f>V40</f>
        <v>0</v>
      </c>
      <c r="AC35" s="60">
        <f>AA35-AB35</f>
        <v>0</v>
      </c>
      <c r="AD35" s="60">
        <f>IF(Z35&gt;Z34,-1,0)</f>
        <v>0</v>
      </c>
      <c r="AE35" s="60">
        <f>IF(Z35&gt;Z36,-1,0)</f>
        <v>0</v>
      </c>
      <c r="AF35" s="60">
        <f>IF(Z35&gt;Z37,-1,0)</f>
        <v>0</v>
      </c>
      <c r="AG35" s="60">
        <f>10000-(AJ35*1000+AM35*100+AK35*10)</f>
        <v>10000</v>
      </c>
      <c r="AH35" s="90">
        <f>RANK(AG35,AG34:AG37,1)</f>
        <v>1</v>
      </c>
      <c r="AI35" s="60" t="str">
        <f>H34</f>
        <v>Griechenland</v>
      </c>
      <c r="AJ35" s="60">
        <f t="shared" si="9"/>
        <v>0</v>
      </c>
      <c r="AK35" s="60">
        <f t="shared" si="9"/>
        <v>0</v>
      </c>
      <c r="AL35" s="60">
        <f t="shared" si="9"/>
        <v>0</v>
      </c>
      <c r="AM35" s="60">
        <f>AK35-AL35</f>
        <v>0</v>
      </c>
      <c r="AN35" s="187">
        <f>IF(AG34=AG35,IF(E34&gt;G34,AG34-0.1,AG34),AG34)</f>
        <v>10000</v>
      </c>
      <c r="AO35" s="187"/>
      <c r="AP35" s="187">
        <f>IF(AG36=AG35,IF(G39&gt;E39,AG36-0.1,AG36),AG36)</f>
        <v>10000</v>
      </c>
      <c r="AQ35" s="187">
        <f>IF(AG37=AG35,IF(G37&gt;E37,AG37-0.1,AG37),AG37)</f>
        <v>10000</v>
      </c>
      <c r="AR35" s="187">
        <f>AO38</f>
        <v>30000</v>
      </c>
      <c r="AS35" s="90">
        <f>RANK(AR35,AR34:AR37,1)</f>
        <v>1</v>
      </c>
      <c r="AT35" s="60" t="str">
        <f t="shared" si="10"/>
        <v>Griechenland</v>
      </c>
      <c r="AU35" s="60">
        <f t="shared" si="10"/>
        <v>0</v>
      </c>
      <c r="AV35" s="60">
        <f t="shared" si="10"/>
        <v>0</v>
      </c>
      <c r="AW35" s="60">
        <f t="shared" si="10"/>
        <v>0</v>
      </c>
      <c r="AX35" s="60"/>
      <c r="AY35" s="60"/>
      <c r="AZ35" s="60"/>
      <c r="BA35" s="23">
        <v>2</v>
      </c>
      <c r="BB35" s="14" t="e">
        <f>VLOOKUP(2,AS34:AT37,2,FALSE)</f>
        <v>#N/A</v>
      </c>
      <c r="BC35" s="15"/>
      <c r="BD35" s="24" t="e">
        <f>VLOOKUP(2,AS34:AW37,3,FALSE)</f>
        <v>#N/A</v>
      </c>
      <c r="BE35" s="25" t="e">
        <f>VLOOKUP(2,AS34:AW37,4,FALSE)</f>
        <v>#N/A</v>
      </c>
      <c r="BF35" s="93" t="s">
        <v>12</v>
      </c>
      <c r="BG35" s="25" t="e">
        <f>VLOOKUP(2,AS34:AW37,5,FALSE)</f>
        <v>#N/A</v>
      </c>
      <c r="BH35" s="26" t="s">
        <v>23</v>
      </c>
      <c r="BI35" s="85"/>
      <c r="BJ35" s="85">
        <f>IF(E35&gt;G35,IF(Spielplan!E35&gt;Spielplan!G35,Punktemodus!$B$3,0),0)</f>
        <v>0</v>
      </c>
      <c r="BK35" s="85">
        <f>IF(E35=G35,IF(Spielplan!E35=Spielplan!G35,Punktemodus!$B$3,0),0)</f>
        <v>10</v>
      </c>
      <c r="BL35" s="85">
        <f>IF(E35&lt;G35,IF(Spielplan!E35&lt;Spielplan!G35,Punktemodus!$B$3,0),0)</f>
        <v>0</v>
      </c>
      <c r="BM35" s="85">
        <f>IF(E35=Spielplan!E35,IF(G35=Spielplan!G35,Punktemodus!$B$5,0),0)</f>
        <v>3</v>
      </c>
      <c r="BN35" s="85">
        <f>IF(E35=Spielplan!E35,Punktemodus!$B$7,0)</f>
        <v>1</v>
      </c>
      <c r="BO35" s="85">
        <f>IF(G35=Spielplan!G35,Punktemodus!$B$7,0)</f>
        <v>1</v>
      </c>
      <c r="BP35" s="137">
        <f>IF(Spielplan!E35="",0,SUM(BJ35:BO35))</f>
        <v>0</v>
      </c>
      <c r="BQ35" s="85"/>
      <c r="BR35" s="8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47">
        <v>60</v>
      </c>
      <c r="CF35" s="44" t="str">
        <f>IF(CE38="",IF(CC38&gt;CC39,CA38,CA39),IF(CE38&gt;CE39,CA38,CA39))</f>
        <v/>
      </c>
      <c r="CG35" s="46"/>
      <c r="CH35" s="104"/>
      <c r="CI35" s="60"/>
      <c r="CJ35" s="104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</row>
    <row r="36" spans="1:101" ht="18.75" customHeight="1" thickBot="1" x14ac:dyDescent="0.3">
      <c r="A36" s="60"/>
      <c r="B36" s="60"/>
      <c r="C36" s="20" t="str">
        <f>C34</f>
        <v>Kolumbien</v>
      </c>
      <c r="D36" s="39"/>
      <c r="E36" s="104"/>
      <c r="F36" s="93"/>
      <c r="G36" s="104"/>
      <c r="H36" s="20" t="str">
        <f>C35</f>
        <v>Elfenbeinküste</v>
      </c>
      <c r="I36" s="39"/>
      <c r="J36" s="60"/>
      <c r="K36" s="60" t="s">
        <v>81</v>
      </c>
      <c r="L36" s="60">
        <f t="shared" si="8"/>
        <v>0</v>
      </c>
      <c r="M36" s="60">
        <f>IF($E36="",0,IF($E36&gt;$G36,3,IF($E36=G36,1,0)))</f>
        <v>0</v>
      </c>
      <c r="N36" s="60"/>
      <c r="O36" s="60">
        <f>IF($G36="",0,IF($E36&gt;$G36,0,IF($E36=$G36,1,3)))</f>
        <v>0</v>
      </c>
      <c r="P36" s="60"/>
      <c r="Q36" s="60">
        <f>E36</f>
        <v>0</v>
      </c>
      <c r="R36" s="60"/>
      <c r="S36" s="60">
        <f>G36</f>
        <v>0</v>
      </c>
      <c r="T36" s="60"/>
      <c r="U36" s="60">
        <f>G36</f>
        <v>0</v>
      </c>
      <c r="V36" s="60"/>
      <c r="W36" s="60">
        <f>E36</f>
        <v>0</v>
      </c>
      <c r="X36" s="60"/>
      <c r="Y36" s="60"/>
      <c r="Z36" s="60">
        <f>O40</f>
        <v>0</v>
      </c>
      <c r="AA36" s="60">
        <f>S40</f>
        <v>0</v>
      </c>
      <c r="AB36" s="60">
        <f>W40</f>
        <v>0</v>
      </c>
      <c r="AC36" s="60">
        <f>AA36-AB36</f>
        <v>0</v>
      </c>
      <c r="AD36" s="60">
        <f>IF(Z36&gt;Z34,-1,0)</f>
        <v>0</v>
      </c>
      <c r="AE36" s="60">
        <f>IF(Z36&gt;Z35,-1,0)</f>
        <v>0</v>
      </c>
      <c r="AF36" s="60">
        <f>IF(Z36&gt;Z37,-1,0)</f>
        <v>0</v>
      </c>
      <c r="AG36" s="60">
        <f>10000-(AJ36*1000+AM36*100+AK36*10)</f>
        <v>10000</v>
      </c>
      <c r="AH36" s="90">
        <f>RANK(AG36,AG34:AG37,1)</f>
        <v>1</v>
      </c>
      <c r="AI36" s="60" t="str">
        <f>C35</f>
        <v>Elfenbeinküste</v>
      </c>
      <c r="AJ36" s="60">
        <f t="shared" si="9"/>
        <v>0</v>
      </c>
      <c r="AK36" s="60">
        <f t="shared" si="9"/>
        <v>0</v>
      </c>
      <c r="AL36" s="60">
        <f t="shared" si="9"/>
        <v>0</v>
      </c>
      <c r="AM36" s="60">
        <f>AK36-AL36</f>
        <v>0</v>
      </c>
      <c r="AN36" s="187">
        <f>IF(AG34=AG36,IF(E36&gt;G36,AG34-0.1,AG34),AG34)</f>
        <v>10000</v>
      </c>
      <c r="AO36" s="187">
        <f>IF(AG35=AG36,IF(E39&gt;G39,AG35-0.1,AG35),AG35)</f>
        <v>10000</v>
      </c>
      <c r="AP36" s="187"/>
      <c r="AQ36" s="187">
        <f>IF(AG37=AG36,IF(G35&gt;E35,AG37-0.1,AG37),AG37)</f>
        <v>10000</v>
      </c>
      <c r="AR36" s="187">
        <f>AP38</f>
        <v>30000</v>
      </c>
      <c r="AS36" s="90">
        <f>RANK(AR36,AR34:AR37,1)</f>
        <v>1</v>
      </c>
      <c r="AT36" s="60" t="str">
        <f t="shared" si="10"/>
        <v>Elfenbeinküste</v>
      </c>
      <c r="AU36" s="60">
        <f t="shared" si="10"/>
        <v>0</v>
      </c>
      <c r="AV36" s="60">
        <f t="shared" si="10"/>
        <v>0</v>
      </c>
      <c r="AW36" s="60">
        <f t="shared" si="10"/>
        <v>0</v>
      </c>
      <c r="AX36" s="60"/>
      <c r="AY36" s="60"/>
      <c r="AZ36" s="60"/>
      <c r="BA36" s="113">
        <v>3</v>
      </c>
      <c r="BB36" s="114" t="e">
        <f>VLOOKUP(3,AS34:AT37,2,FALSE)</f>
        <v>#N/A</v>
      </c>
      <c r="BC36" s="115"/>
      <c r="BD36" s="116" t="e">
        <f>VLOOKUP(3,AS34:AW37,3,FALSE)</f>
        <v>#N/A</v>
      </c>
      <c r="BE36" s="116" t="e">
        <f>VLOOKUP(3,AS34:AW37,4,FALSE)</f>
        <v>#N/A</v>
      </c>
      <c r="BF36" s="93" t="s">
        <v>12</v>
      </c>
      <c r="BG36" s="116" t="e">
        <f>VLOOKUP(3,AS34:AW37,5,FALSE)</f>
        <v>#N/A</v>
      </c>
      <c r="BH36" s="60"/>
      <c r="BI36" s="85"/>
      <c r="BJ36" s="85">
        <f>IF(E36&gt;G36,IF(Spielplan!E36&gt;Spielplan!G36,Punktemodus!$B$3,0),0)</f>
        <v>0</v>
      </c>
      <c r="BK36" s="85">
        <f>IF(E36=G36,IF(Spielplan!E36=Spielplan!G36,Punktemodus!$B$3,0),0)</f>
        <v>10</v>
      </c>
      <c r="BL36" s="85">
        <f>IF(E36&lt;G36,IF(Spielplan!E36&lt;Spielplan!G36,Punktemodus!$B$3,0),0)</f>
        <v>0</v>
      </c>
      <c r="BM36" s="85">
        <f>IF(E36=Spielplan!E36,IF(G36=Spielplan!G36,Punktemodus!$B$5,0),0)</f>
        <v>3</v>
      </c>
      <c r="BN36" s="85">
        <f>IF(E36=Spielplan!E36,Punktemodus!$B$7,0)</f>
        <v>1</v>
      </c>
      <c r="BO36" s="85">
        <f>IF(G36=Spielplan!G36,Punktemodus!$B$7,0)</f>
        <v>1</v>
      </c>
      <c r="BP36" s="137">
        <f>IF(Spielplan!E36="",0,SUM(BJ36:BO36))</f>
        <v>0</v>
      </c>
      <c r="BQ36" s="85"/>
      <c r="BR36" s="87"/>
      <c r="BS36" s="82" t="s">
        <v>126</v>
      </c>
      <c r="BT36" s="44" t="str">
        <f>IF(G72="","",BB67)</f>
        <v/>
      </c>
      <c r="BU36" s="46"/>
      <c r="BV36" s="104"/>
      <c r="BW36" s="60"/>
      <c r="BX36" s="104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</row>
    <row r="37" spans="1:101" ht="18.75" customHeight="1" thickBot="1" x14ac:dyDescent="0.3">
      <c r="A37" s="60"/>
      <c r="B37" s="60"/>
      <c r="C37" s="14" t="str">
        <f>H34</f>
        <v>Griechenland</v>
      </c>
      <c r="D37" s="40"/>
      <c r="E37" s="104"/>
      <c r="F37" s="93"/>
      <c r="G37" s="104"/>
      <c r="H37" s="14" t="str">
        <f>H35</f>
        <v>Japan</v>
      </c>
      <c r="I37" s="40"/>
      <c r="J37" s="60"/>
      <c r="K37" s="60" t="s">
        <v>80</v>
      </c>
      <c r="L37" s="60">
        <f t="shared" si="8"/>
        <v>0</v>
      </c>
      <c r="M37" s="60"/>
      <c r="N37" s="60">
        <f>IF($E37="",0,IF($E37&gt;$G37,3,IF($E37=$G37,1,0)))</f>
        <v>0</v>
      </c>
      <c r="O37" s="60"/>
      <c r="P37" s="60">
        <f>IF($G37="",0,IF($E37&gt;$G37,0,IF($E37=$G37,1,3)))</f>
        <v>0</v>
      </c>
      <c r="Q37" s="60"/>
      <c r="R37" s="60">
        <f>E37</f>
        <v>0</v>
      </c>
      <c r="S37" s="60"/>
      <c r="T37" s="60">
        <f>G37</f>
        <v>0</v>
      </c>
      <c r="U37" s="60"/>
      <c r="V37" s="60">
        <f>G37</f>
        <v>0</v>
      </c>
      <c r="W37" s="60"/>
      <c r="X37" s="60">
        <f>E37</f>
        <v>0</v>
      </c>
      <c r="Y37" s="60"/>
      <c r="Z37" s="60">
        <f>P40</f>
        <v>0</v>
      </c>
      <c r="AA37" s="60">
        <f>T40</f>
        <v>0</v>
      </c>
      <c r="AB37" s="60">
        <f>X40</f>
        <v>0</v>
      </c>
      <c r="AC37" s="60">
        <f>AA37-AB37</f>
        <v>0</v>
      </c>
      <c r="AD37" s="60">
        <f>IF(Z37&gt;Z34,-1,0)</f>
        <v>0</v>
      </c>
      <c r="AE37" s="60">
        <f>IF(Z37&gt;Z35,-1,0)</f>
        <v>0</v>
      </c>
      <c r="AF37" s="60">
        <f>IF(Z37&gt;Z36,-1,0)</f>
        <v>0</v>
      </c>
      <c r="AG37" s="60">
        <f>10000-(AJ37*1000+AM37*100+AK37*10)</f>
        <v>10000</v>
      </c>
      <c r="AH37" s="90">
        <f>RANK(AG37,AG34:AG37,1)</f>
        <v>1</v>
      </c>
      <c r="AI37" s="60" t="str">
        <f>H35</f>
        <v>Japan</v>
      </c>
      <c r="AJ37" s="60">
        <f t="shared" si="9"/>
        <v>0</v>
      </c>
      <c r="AK37" s="60">
        <f t="shared" si="9"/>
        <v>0</v>
      </c>
      <c r="AL37" s="60">
        <f t="shared" si="9"/>
        <v>0</v>
      </c>
      <c r="AM37" s="60">
        <f>AK37-AL37</f>
        <v>0</v>
      </c>
      <c r="AN37" s="187">
        <f>IF(AG34=AG37,IF(E38&gt;G38,AG34-0.1,AG34),AG34)</f>
        <v>10000</v>
      </c>
      <c r="AO37" s="187">
        <f>IF(AG35=AG37,IF(E37&gt;G37,AG35-0.1,AG35),AG35)</f>
        <v>10000</v>
      </c>
      <c r="AP37" s="187">
        <f>IF(AG36=AG37,IF(E35&gt;G35,AG36-0.1,AG36),AG36)</f>
        <v>10000</v>
      </c>
      <c r="AQ37" s="187"/>
      <c r="AR37" s="187">
        <f>AQ38</f>
        <v>30000</v>
      </c>
      <c r="AS37" s="90">
        <f>RANK(AR37,AR34:AR37,1)</f>
        <v>1</v>
      </c>
      <c r="AT37" s="60" t="str">
        <f t="shared" si="10"/>
        <v>Japan</v>
      </c>
      <c r="AU37" s="60">
        <f t="shared" si="10"/>
        <v>0</v>
      </c>
      <c r="AV37" s="60">
        <f t="shared" si="10"/>
        <v>0</v>
      </c>
      <c r="AW37" s="60">
        <f t="shared" si="10"/>
        <v>0</v>
      </c>
      <c r="AX37" s="60"/>
      <c r="AY37" s="60"/>
      <c r="AZ37" s="60"/>
      <c r="BA37" s="113">
        <v>4</v>
      </c>
      <c r="BB37" s="114" t="e">
        <f>VLOOKUP(4,AS34:AT37,2,FALSE)</f>
        <v>#N/A</v>
      </c>
      <c r="BC37" s="115"/>
      <c r="BD37" s="116" t="e">
        <f>VLOOKUP(4,AS34:AW37,3,FALSE)</f>
        <v>#N/A</v>
      </c>
      <c r="BE37" s="116" t="e">
        <f>VLOOKUP(4,AS34:AW37,4,FALSE)</f>
        <v>#N/A</v>
      </c>
      <c r="BF37" s="93" t="s">
        <v>12</v>
      </c>
      <c r="BG37" s="116" t="e">
        <f>VLOOKUP(4,AS34:AW37,5,FALSE)</f>
        <v>#N/A</v>
      </c>
      <c r="BH37" s="60"/>
      <c r="BI37" s="85"/>
      <c r="BJ37" s="85">
        <f>IF(E37&gt;G37,IF(Spielplan!E37&gt;Spielplan!G37,Punktemodus!$B$3,0),0)</f>
        <v>0</v>
      </c>
      <c r="BK37" s="85">
        <f>IF(E37=G37,IF(Spielplan!E37=Spielplan!G37,Punktemodus!$B$3,0),0)</f>
        <v>10</v>
      </c>
      <c r="BL37" s="85">
        <f>IF(E37&lt;G37,IF(Spielplan!E37&lt;Spielplan!G37,Punktemodus!$B$3,0),0)</f>
        <v>0</v>
      </c>
      <c r="BM37" s="85">
        <f>IF(E37=Spielplan!E37,IF(G37=Spielplan!G37,Punktemodus!$B$5,0),0)</f>
        <v>3</v>
      </c>
      <c r="BN37" s="85">
        <f>IF(E37=Spielplan!E37,Punktemodus!$B$7,0)</f>
        <v>1</v>
      </c>
      <c r="BO37" s="85">
        <f>IF(G37=Spielplan!G37,Punktemodus!$B$7,0)</f>
        <v>1</v>
      </c>
      <c r="BP37" s="137">
        <f>IF(Spielplan!E37="",0,SUM(BJ37:BO37))</f>
        <v>0</v>
      </c>
      <c r="BQ37" s="85"/>
      <c r="BR37" s="87"/>
      <c r="BS37" s="5" t="s">
        <v>127</v>
      </c>
      <c r="BT37" s="44" t="str">
        <f>IF(G61="","",BB57)</f>
        <v/>
      </c>
      <c r="BU37" s="46"/>
      <c r="BV37" s="104"/>
      <c r="BW37" s="60"/>
      <c r="BX37" s="104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</row>
    <row r="38" spans="1:101" ht="18.75" customHeight="1" thickBot="1" x14ac:dyDescent="0.3">
      <c r="A38" s="60"/>
      <c r="B38" s="60"/>
      <c r="C38" s="20" t="str">
        <f>C34</f>
        <v>Kolumbien</v>
      </c>
      <c r="D38" s="39"/>
      <c r="E38" s="104"/>
      <c r="F38" s="93"/>
      <c r="G38" s="104"/>
      <c r="H38" s="20" t="str">
        <f>H35</f>
        <v>Japan</v>
      </c>
      <c r="I38" s="39"/>
      <c r="J38" s="60"/>
      <c r="K38" s="60" t="s">
        <v>82</v>
      </c>
      <c r="L38" s="60">
        <f t="shared" si="8"/>
        <v>0</v>
      </c>
      <c r="M38" s="60">
        <f>IF($E38="",0,IF($E38&gt;$G38,3,IF($E38=G38,1,0)))</f>
        <v>0</v>
      </c>
      <c r="N38" s="60"/>
      <c r="O38" s="60"/>
      <c r="P38" s="60">
        <f>IF($G38="",0,IF($E38&gt;$G38,0,IF($E38=$G38,1,3)))</f>
        <v>0</v>
      </c>
      <c r="Q38" s="60">
        <f>E38</f>
        <v>0</v>
      </c>
      <c r="R38" s="60"/>
      <c r="S38" s="60"/>
      <c r="T38" s="60">
        <f>G38</f>
        <v>0</v>
      </c>
      <c r="U38" s="60">
        <f>G38</f>
        <v>0</v>
      </c>
      <c r="V38" s="60"/>
      <c r="W38" s="60"/>
      <c r="X38" s="60">
        <f>E38</f>
        <v>0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187">
        <f>SUM(AN34:AN37)</f>
        <v>30000</v>
      </c>
      <c r="AO38" s="187">
        <f>SUM(AO34:AO37)</f>
        <v>30000</v>
      </c>
      <c r="AP38" s="187">
        <f>SUM(AP34:AP37)</f>
        <v>30000</v>
      </c>
      <c r="AQ38" s="187">
        <f>SUM(AQ34:AQ37)</f>
        <v>30000</v>
      </c>
      <c r="AR38" s="187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85">
        <f>IF(E38&gt;G38,IF(Spielplan!E38&gt;Spielplan!G38,Punktemodus!$B$3,0),0)</f>
        <v>0</v>
      </c>
      <c r="BK38" s="85">
        <f>IF(E38=G38,IF(Spielplan!E38=Spielplan!G38,Punktemodus!$B$3,0),0)</f>
        <v>10</v>
      </c>
      <c r="BL38" s="85">
        <f>IF(E38&lt;G38,IF(Spielplan!E38&lt;Spielplan!G38,Punktemodus!$B$3,0),0)</f>
        <v>0</v>
      </c>
      <c r="BM38" s="85">
        <f>IF(E38=Spielplan!E38,IF(G38=Spielplan!G38,Punktemodus!$B$5,0),0)</f>
        <v>3</v>
      </c>
      <c r="BN38" s="85">
        <f>IF(E38=Spielplan!E38,Punktemodus!$B$7,0)</f>
        <v>1</v>
      </c>
      <c r="BO38" s="85">
        <f>IF(G38=Spielplan!G38,Punktemodus!$B$7,0)</f>
        <v>1</v>
      </c>
      <c r="BP38" s="137">
        <f>IF(Spielplan!E38="",0,SUM(BJ38:BO38))</f>
        <v>0</v>
      </c>
      <c r="BQ38" s="60"/>
      <c r="BR38" s="87"/>
      <c r="BS38" s="60"/>
      <c r="BT38" s="60"/>
      <c r="BU38" s="60"/>
      <c r="BV38" s="60"/>
      <c r="BW38" s="60"/>
      <c r="BX38" s="60"/>
      <c r="BY38" s="60"/>
      <c r="BZ38" s="47">
        <v>55</v>
      </c>
      <c r="CA38" s="44" t="str">
        <f>IF(BX36="",IF(BV36&gt;BV37,BT36,BT37),IF(BX36&gt;BX37,BT36,BT37))</f>
        <v/>
      </c>
      <c r="CB38" s="46"/>
      <c r="CC38" s="104"/>
      <c r="CD38" s="60"/>
      <c r="CE38" s="104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</row>
    <row r="39" spans="1:101" ht="18.75" customHeight="1" thickBot="1" x14ac:dyDescent="0.3">
      <c r="A39" s="60"/>
      <c r="B39" s="60"/>
      <c r="C39" s="14" t="str">
        <f>H34</f>
        <v>Griechenland</v>
      </c>
      <c r="D39" s="40"/>
      <c r="E39" s="104"/>
      <c r="F39" s="93"/>
      <c r="G39" s="104"/>
      <c r="H39" s="14" t="str">
        <f>C35</f>
        <v>Elfenbeinküste</v>
      </c>
      <c r="I39" s="40"/>
      <c r="J39" s="60"/>
      <c r="K39" s="60" t="s">
        <v>82</v>
      </c>
      <c r="L39" s="60">
        <f t="shared" si="8"/>
        <v>0</v>
      </c>
      <c r="M39" s="60"/>
      <c r="N39" s="60">
        <f>IF($E39="",0,IF($E39&gt;$G39,3,IF($E39=$G39,1,0)))</f>
        <v>0</v>
      </c>
      <c r="O39" s="60">
        <f>IF($G39="",0,IF($E39&gt;$G39,0,IF($E39=$G39,1,3)))</f>
        <v>0</v>
      </c>
      <c r="P39" s="60"/>
      <c r="Q39" s="60"/>
      <c r="R39" s="60">
        <f>E39</f>
        <v>0</v>
      </c>
      <c r="S39" s="60">
        <f>G39</f>
        <v>0</v>
      </c>
      <c r="T39" s="60"/>
      <c r="U39" s="60"/>
      <c r="V39" s="60">
        <f>G39</f>
        <v>0</v>
      </c>
      <c r="W39" s="60">
        <f>E39</f>
        <v>0</v>
      </c>
      <c r="X39" s="60"/>
      <c r="Y39" s="60"/>
      <c r="Z39" s="60" t="s">
        <v>30</v>
      </c>
      <c r="AA39" s="60"/>
      <c r="AB39" s="60"/>
      <c r="AC39" s="60"/>
      <c r="AD39" s="60"/>
      <c r="AE39" s="60"/>
      <c r="AF39" s="60"/>
      <c r="AG39" s="60" t="b">
        <f>OR(AG34=AG35,AG34=AG36,AG34=AG37,AG35=AG36,AG35=AG37,AG36=AG37)</f>
        <v>1</v>
      </c>
      <c r="AH39" s="60"/>
      <c r="AI39" s="60"/>
      <c r="AJ39" s="60"/>
      <c r="AK39" s="60"/>
      <c r="AL39" s="60"/>
      <c r="AM39" s="60"/>
      <c r="AN39" s="60"/>
      <c r="AO39" s="60" t="s">
        <v>34</v>
      </c>
      <c r="AP39" s="60"/>
      <c r="AQ39" s="60"/>
      <c r="AR39" s="60" t="b">
        <f>OR(AR34=AR35,AR34=AR36,AR34=AR37,AR35=AR36,AR35=AR37,AR36=AR37)</f>
        <v>1</v>
      </c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85">
        <f>IF(E39&gt;G39,IF(Spielplan!E39&gt;Spielplan!G39,Punktemodus!$B$3,0),0)</f>
        <v>0</v>
      </c>
      <c r="BK39" s="85">
        <f>IF(E39=G39,IF(Spielplan!E39=Spielplan!G39,Punktemodus!$B$3,0),0)</f>
        <v>10</v>
      </c>
      <c r="BL39" s="85">
        <f>IF(E39&lt;G39,IF(Spielplan!E39&lt;Spielplan!G39,Punktemodus!$B$3,0),0)</f>
        <v>0</v>
      </c>
      <c r="BM39" s="85">
        <f>IF(E39=Spielplan!E39,IF(G39=Spielplan!G39,Punktemodus!$B$5,0),0)</f>
        <v>3</v>
      </c>
      <c r="BN39" s="85">
        <f>IF(E39=Spielplan!E39,Punktemodus!$B$7,0)</f>
        <v>1</v>
      </c>
      <c r="BO39" s="85">
        <f>IF(G39=Spielplan!G39,Punktemodus!$B$7,0)</f>
        <v>1</v>
      </c>
      <c r="BP39" s="137">
        <f>IF(Spielplan!E39="",0,SUM(BJ39:BO39))</f>
        <v>0</v>
      </c>
      <c r="BQ39" s="60"/>
      <c r="BR39" s="87"/>
      <c r="BS39" s="60"/>
      <c r="BT39" s="60"/>
      <c r="BU39" s="60"/>
      <c r="BV39" s="60"/>
      <c r="BW39" s="60"/>
      <c r="BX39" s="60"/>
      <c r="BY39" s="60"/>
      <c r="BZ39" s="47">
        <v>56</v>
      </c>
      <c r="CA39" s="44" t="str">
        <f>IF(BX40="",IF(BV40&gt;BV41,BT40,BT41),IF(BX40&gt;BX41,BT40,BT41))</f>
        <v/>
      </c>
      <c r="CB39" s="46"/>
      <c r="CC39" s="104"/>
      <c r="CD39" s="60"/>
      <c r="CE39" s="104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</row>
    <row r="40" spans="1:101" ht="18.75" customHeight="1" thickBot="1" x14ac:dyDescent="0.25">
      <c r="A40" s="60"/>
      <c r="B40" s="60"/>
      <c r="C40" s="136" t="str">
        <f>IF(G39="","",IF(AR39=TRUE,"Achtung: Fehler in Tabelle!",""))</f>
        <v/>
      </c>
      <c r="D40" s="60"/>
      <c r="E40" s="85"/>
      <c r="F40" s="60"/>
      <c r="G40" s="85"/>
      <c r="H40" s="60"/>
      <c r="I40" s="60"/>
      <c r="J40" s="60"/>
      <c r="K40" s="60"/>
      <c r="L40" s="60"/>
      <c r="M40" s="60">
        <f t="shared" ref="M40:X40" si="11">SUM(M34:M39)</f>
        <v>0</v>
      </c>
      <c r="N40" s="60">
        <f t="shared" si="11"/>
        <v>0</v>
      </c>
      <c r="O40" s="60">
        <f t="shared" si="11"/>
        <v>0</v>
      </c>
      <c r="P40" s="60">
        <f t="shared" si="11"/>
        <v>0</v>
      </c>
      <c r="Q40" s="60">
        <f t="shared" si="11"/>
        <v>0</v>
      </c>
      <c r="R40" s="60">
        <f t="shared" si="11"/>
        <v>0</v>
      </c>
      <c r="S40" s="60">
        <f t="shared" si="11"/>
        <v>0</v>
      </c>
      <c r="T40" s="60">
        <f t="shared" si="11"/>
        <v>0</v>
      </c>
      <c r="U40" s="60">
        <f t="shared" si="11"/>
        <v>0</v>
      </c>
      <c r="V40" s="60">
        <f t="shared" si="11"/>
        <v>0</v>
      </c>
      <c r="W40" s="60">
        <f t="shared" si="11"/>
        <v>0</v>
      </c>
      <c r="X40" s="60">
        <f t="shared" si="11"/>
        <v>0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160">
        <f>SUM(BP34:BP39)</f>
        <v>0</v>
      </c>
      <c r="BQ40" s="60"/>
      <c r="BR40" s="87"/>
      <c r="BS40" s="55" t="s">
        <v>128</v>
      </c>
      <c r="BT40" s="44" t="str">
        <f>IF(G94="","",BB89)</f>
        <v/>
      </c>
      <c r="BU40" s="46"/>
      <c r="BV40" s="104"/>
      <c r="BW40" s="60"/>
      <c r="BX40" s="104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</row>
    <row r="41" spans="1:101" ht="18.75" customHeight="1" thickBot="1" x14ac:dyDescent="0.25">
      <c r="A41" s="60"/>
      <c r="B41" s="60"/>
      <c r="C41" s="60"/>
      <c r="D41" s="60"/>
      <c r="E41" s="85"/>
      <c r="F41" s="60"/>
      <c r="G41" s="85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138"/>
      <c r="BQ41" s="60"/>
      <c r="BR41" s="87"/>
      <c r="BS41" s="25" t="s">
        <v>129</v>
      </c>
      <c r="BT41" s="44" t="str">
        <f>IF(G83="","",BB79)</f>
        <v/>
      </c>
      <c r="BU41" s="46"/>
      <c r="BV41" s="104"/>
      <c r="BW41" s="60"/>
      <c r="BX41" s="104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</row>
    <row r="42" spans="1:101" ht="18.75" customHeight="1" thickBot="1" x14ac:dyDescent="0.3">
      <c r="A42" s="60"/>
      <c r="B42" s="60"/>
      <c r="C42" s="89"/>
      <c r="D42" s="60"/>
      <c r="E42" s="85"/>
      <c r="F42" s="60"/>
      <c r="G42" s="85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89"/>
      <c r="BC42" s="60"/>
      <c r="BD42" s="90"/>
      <c r="BE42" s="60"/>
      <c r="BF42" s="61"/>
      <c r="BG42" s="60"/>
      <c r="BH42" s="60"/>
      <c r="BI42" s="60"/>
      <c r="BJ42" s="60"/>
      <c r="BK42" s="60"/>
      <c r="BL42" s="60"/>
      <c r="BM42" s="60"/>
      <c r="BN42" s="60"/>
      <c r="BO42" s="60"/>
      <c r="BP42" s="138"/>
      <c r="BQ42" s="60"/>
      <c r="BR42" s="87"/>
      <c r="BS42" s="94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</row>
    <row r="43" spans="1:101" ht="18.75" customHeight="1" thickBot="1" x14ac:dyDescent="0.3">
      <c r="A43" s="60"/>
      <c r="B43" s="60"/>
      <c r="C43" s="88" t="s">
        <v>74</v>
      </c>
      <c r="D43" s="60"/>
      <c r="E43" s="85"/>
      <c r="F43" s="60"/>
      <c r="G43" s="85"/>
      <c r="H43" s="60"/>
      <c r="I43" s="60"/>
      <c r="J43" s="60"/>
      <c r="K43" s="60"/>
      <c r="L43" s="60"/>
      <c r="M43" s="60" t="s">
        <v>4</v>
      </c>
      <c r="N43" s="60"/>
      <c r="O43" s="60"/>
      <c r="P43" s="60"/>
      <c r="Q43" s="60" t="s">
        <v>6</v>
      </c>
      <c r="R43" s="60"/>
      <c r="S43" s="60"/>
      <c r="T43" s="60"/>
      <c r="U43" s="60" t="s">
        <v>7</v>
      </c>
      <c r="V43" s="60"/>
      <c r="W43" s="60"/>
      <c r="X43" s="60"/>
      <c r="Y43" s="60"/>
      <c r="Z43" s="60" t="s">
        <v>4</v>
      </c>
      <c r="AA43" s="60" t="s">
        <v>5</v>
      </c>
      <c r="AB43" s="60"/>
      <c r="AC43" s="60"/>
      <c r="AD43" s="60" t="s">
        <v>9</v>
      </c>
      <c r="AE43" s="60"/>
      <c r="AF43" s="60"/>
      <c r="AG43" s="60"/>
      <c r="AH43" s="60" t="s">
        <v>32</v>
      </c>
      <c r="AI43" s="60"/>
      <c r="AJ43" s="60"/>
      <c r="AK43" s="60"/>
      <c r="AL43" s="60"/>
      <c r="AM43" s="60"/>
      <c r="AN43" s="60" t="s">
        <v>35</v>
      </c>
      <c r="AO43" s="60"/>
      <c r="AP43" s="60"/>
      <c r="AQ43" s="60"/>
      <c r="AR43" s="60"/>
      <c r="AS43" s="60" t="s">
        <v>33</v>
      </c>
      <c r="AT43" s="60"/>
      <c r="AU43" s="60"/>
      <c r="AV43" s="60"/>
      <c r="AW43" s="60"/>
      <c r="AX43" s="60"/>
      <c r="AY43" s="60"/>
      <c r="AZ43" s="60"/>
      <c r="BA43" s="60"/>
      <c r="BB43" s="89" t="s">
        <v>10</v>
      </c>
      <c r="BC43" s="60"/>
      <c r="BD43" s="90" t="s">
        <v>4</v>
      </c>
      <c r="BE43" s="60"/>
      <c r="BF43" s="61" t="s">
        <v>5</v>
      </c>
      <c r="BG43" s="60"/>
      <c r="BH43" s="60"/>
      <c r="BI43" s="85"/>
      <c r="BJ43" s="60"/>
      <c r="BK43" s="60"/>
      <c r="BL43" s="60"/>
      <c r="BM43" s="60"/>
      <c r="BN43" s="60"/>
      <c r="BO43" s="60"/>
      <c r="BP43" s="138"/>
      <c r="BQ43" s="85"/>
      <c r="BR43" s="139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</row>
    <row r="44" spans="1:101" ht="18.75" customHeight="1" thickBot="1" x14ac:dyDescent="0.25">
      <c r="A44" s="60"/>
      <c r="B44" s="60"/>
      <c r="C44" s="60"/>
      <c r="D44" s="60"/>
      <c r="E44" s="85"/>
      <c r="F44" s="60"/>
      <c r="G44" s="85"/>
      <c r="H44" s="60"/>
      <c r="I44" s="60"/>
      <c r="J44" s="60"/>
      <c r="K44" s="60"/>
      <c r="L44" s="60"/>
      <c r="M44" s="60" t="s">
        <v>0</v>
      </c>
      <c r="N44" s="60" t="s">
        <v>1</v>
      </c>
      <c r="O44" s="60" t="s">
        <v>2</v>
      </c>
      <c r="P44" s="60" t="s">
        <v>3</v>
      </c>
      <c r="Q44" s="60" t="s">
        <v>0</v>
      </c>
      <c r="R44" s="60" t="s">
        <v>1</v>
      </c>
      <c r="S44" s="60" t="s">
        <v>2</v>
      </c>
      <c r="T44" s="60" t="s">
        <v>3</v>
      </c>
      <c r="U44" s="60" t="s">
        <v>0</v>
      </c>
      <c r="V44" s="60" t="s">
        <v>1</v>
      </c>
      <c r="W44" s="60" t="s">
        <v>2</v>
      </c>
      <c r="X44" s="60" t="s">
        <v>3</v>
      </c>
      <c r="Y44" s="60"/>
      <c r="Z44" s="60" t="s">
        <v>8</v>
      </c>
      <c r="AA44" s="60"/>
      <c r="AB44" s="60"/>
      <c r="AC44" s="60"/>
      <c r="AD44" s="60"/>
      <c r="AE44" s="60"/>
      <c r="AF44" s="60"/>
      <c r="AG44" s="60"/>
      <c r="AH44" s="60" t="s">
        <v>31</v>
      </c>
      <c r="AI44" s="60"/>
      <c r="AJ44" s="60"/>
      <c r="AK44" s="60"/>
      <c r="AL44" s="60"/>
      <c r="AM44" s="60"/>
      <c r="AN44" s="60" t="str">
        <f>AI45</f>
        <v>Uruguay</v>
      </c>
      <c r="AO44" s="60" t="str">
        <f>AI46</f>
        <v>Costa Rica</v>
      </c>
      <c r="AP44" s="60" t="str">
        <f>AI47</f>
        <v>England</v>
      </c>
      <c r="AQ44" s="60" t="str">
        <f>AI48</f>
        <v>Italien</v>
      </c>
      <c r="AR44" s="60"/>
      <c r="AS44" s="60" t="s">
        <v>31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85"/>
      <c r="BJ44" s="85"/>
      <c r="BK44" s="85"/>
      <c r="BL44" s="85"/>
      <c r="BM44" s="85"/>
      <c r="BN44" s="85"/>
      <c r="BO44" s="85"/>
      <c r="BP44" s="137"/>
      <c r="BQ44" s="85"/>
      <c r="BR44" s="141"/>
      <c r="BS44" s="359" t="s">
        <v>165</v>
      </c>
      <c r="BT44" s="360"/>
      <c r="BU44" s="361"/>
      <c r="BV44" s="362"/>
      <c r="BW44" s="156"/>
      <c r="BX44" s="351" t="s">
        <v>152</v>
      </c>
      <c r="BY44" s="351" t="s">
        <v>153</v>
      </c>
      <c r="BZ44" s="352"/>
      <c r="CA44" s="156"/>
      <c r="CB44" s="155"/>
      <c r="CC44" s="155"/>
      <c r="CD44" s="155"/>
      <c r="CE44" s="351" t="s">
        <v>155</v>
      </c>
      <c r="CF44" s="351" t="s">
        <v>156</v>
      </c>
      <c r="CG44" s="155"/>
      <c r="CH44" s="155"/>
      <c r="CI44" s="155"/>
      <c r="CJ44" s="351" t="s">
        <v>158</v>
      </c>
      <c r="CK44" s="155"/>
      <c r="CL44" s="155"/>
      <c r="CM44" s="155"/>
      <c r="CN44" s="155"/>
      <c r="CO44" s="351" t="s">
        <v>159</v>
      </c>
      <c r="CP44" s="155"/>
      <c r="CQ44" s="155"/>
      <c r="CR44" s="155"/>
      <c r="CS44" s="351" t="s">
        <v>146</v>
      </c>
      <c r="CT44" s="155"/>
      <c r="CU44" s="134"/>
      <c r="CV44" s="134"/>
      <c r="CW44" s="134"/>
    </row>
    <row r="45" spans="1:101" ht="18.75" customHeight="1" thickBot="1" x14ac:dyDescent="0.3">
      <c r="A45" s="60"/>
      <c r="B45" s="60"/>
      <c r="C45" s="75" t="str">
        <f>Spielplan!$C$45</f>
        <v>Uruguay</v>
      </c>
      <c r="D45" s="76"/>
      <c r="E45" s="104"/>
      <c r="F45" s="93"/>
      <c r="G45" s="104"/>
      <c r="H45" s="75" t="str">
        <f>Spielplan!$H$45</f>
        <v>Costa Rica</v>
      </c>
      <c r="I45" s="76"/>
      <c r="J45" s="60"/>
      <c r="K45" s="60" t="s">
        <v>85</v>
      </c>
      <c r="L45" s="60">
        <f t="shared" ref="L45:L50" si="12">IF(E45-G45&gt;0,1,IF(G45=E45,0,-1))</f>
        <v>0</v>
      </c>
      <c r="M45" s="60">
        <f>IF($E45="",0,IF($E45&gt;$G45,3,IF($E45=G45,1,0)))</f>
        <v>0</v>
      </c>
      <c r="N45" s="60">
        <f>IF($G45="",0,IF($E45&gt;$G45,0,IF($E45=G45,1,3)))</f>
        <v>0</v>
      </c>
      <c r="O45" s="60"/>
      <c r="P45" s="60"/>
      <c r="Q45" s="60">
        <f>E45</f>
        <v>0</v>
      </c>
      <c r="R45" s="60">
        <f>G45</f>
        <v>0</v>
      </c>
      <c r="S45" s="60"/>
      <c r="T45" s="60"/>
      <c r="U45" s="60">
        <f>G45</f>
        <v>0</v>
      </c>
      <c r="V45" s="60">
        <f>E45</f>
        <v>0</v>
      </c>
      <c r="W45" s="60"/>
      <c r="X45" s="60"/>
      <c r="Y45" s="60"/>
      <c r="Z45" s="60">
        <f>M51</f>
        <v>0</v>
      </c>
      <c r="AA45" s="60">
        <f>Q51</f>
        <v>0</v>
      </c>
      <c r="AB45" s="60">
        <f>U51</f>
        <v>0</v>
      </c>
      <c r="AC45" s="60">
        <f>AA45-AB45</f>
        <v>0</v>
      </c>
      <c r="AD45" s="60">
        <f>IF(Z45&gt;Z46,-1,0)</f>
        <v>0</v>
      </c>
      <c r="AE45" s="60">
        <f>IF(Z45&gt;Z47,-1,0)</f>
        <v>0</v>
      </c>
      <c r="AF45" s="60">
        <f>IF(Z45&gt;Z48,-1,0)</f>
        <v>0</v>
      </c>
      <c r="AG45" s="60">
        <f>10000-(AJ45*1000+AM45*100+AK45*10)</f>
        <v>10000</v>
      </c>
      <c r="AH45" s="90">
        <f>RANK(AG45,AG45:AG48,1)</f>
        <v>1</v>
      </c>
      <c r="AI45" s="60" t="str">
        <f>C45</f>
        <v>Uruguay</v>
      </c>
      <c r="AJ45" s="60">
        <f t="shared" ref="AJ45:AL48" si="13">Z45</f>
        <v>0</v>
      </c>
      <c r="AK45" s="60">
        <f t="shared" si="13"/>
        <v>0</v>
      </c>
      <c r="AL45" s="60">
        <f t="shared" si="13"/>
        <v>0</v>
      </c>
      <c r="AM45" s="60">
        <f>AK45-AL45</f>
        <v>0</v>
      </c>
      <c r="AN45" s="187"/>
      <c r="AO45" s="187">
        <f>IF(AG46=AG45,IF(G45&gt;E45,AG46-0.1,AG46),AG46)</f>
        <v>10000</v>
      </c>
      <c r="AP45" s="187">
        <f>IF(AG47=AG45,IF(G47&gt;E47,AG47-0.1,AG47),AG47)</f>
        <v>10000</v>
      </c>
      <c r="AQ45" s="187">
        <f>IF(AG48=AG45,IF(G49&gt;E49,AG48-0.1,AG48),AG48)</f>
        <v>10000</v>
      </c>
      <c r="AR45" s="187">
        <f>AN49</f>
        <v>30000</v>
      </c>
      <c r="AS45" s="90">
        <f>RANK(AR45,AR45:AR48,1)</f>
        <v>1</v>
      </c>
      <c r="AT45" s="60" t="str">
        <f t="shared" ref="AT45:AW48" si="14">AI45</f>
        <v>Uruguay</v>
      </c>
      <c r="AU45" s="60">
        <f t="shared" si="14"/>
        <v>0</v>
      </c>
      <c r="AV45" s="60">
        <f t="shared" si="14"/>
        <v>0</v>
      </c>
      <c r="AW45" s="60">
        <f t="shared" si="14"/>
        <v>0</v>
      </c>
      <c r="AX45" s="60"/>
      <c r="AY45" s="60"/>
      <c r="AZ45" s="60"/>
      <c r="BA45" s="77">
        <v>1</v>
      </c>
      <c r="BB45" s="75" t="str">
        <f>VLOOKUP(1,AS45:AT48,2,FALSE)</f>
        <v>Uruguay</v>
      </c>
      <c r="BC45" s="76"/>
      <c r="BD45" s="78">
        <f>VLOOKUP(1,AS45:AW48,3,FALSE)</f>
        <v>0</v>
      </c>
      <c r="BE45" s="79">
        <f>VLOOKUP(1,AS45:AW48,4,FALSE)</f>
        <v>0</v>
      </c>
      <c r="BF45" s="93" t="s">
        <v>12</v>
      </c>
      <c r="BG45" s="79">
        <f>VLOOKUP(1,AS45:AW48,5,FALSE)</f>
        <v>0</v>
      </c>
      <c r="BH45" s="80" t="s">
        <v>24</v>
      </c>
      <c r="BI45" s="85"/>
      <c r="BJ45" s="85">
        <f>IF(E45&gt;G45,IF(Spielplan!E45&gt;Spielplan!G45,Punktemodus!$B$3,0),0)</f>
        <v>0</v>
      </c>
      <c r="BK45" s="85">
        <f>IF(E45=G45,IF(Spielplan!E45=Spielplan!G45,Punktemodus!$B$3,0),0)</f>
        <v>10</v>
      </c>
      <c r="BL45" s="85">
        <f>IF(E45&lt;G45,IF(Spielplan!E45&lt;Spielplan!G45,Punktemodus!$B$3,0),0)</f>
        <v>0</v>
      </c>
      <c r="BM45" s="85">
        <f>IF(E45=Spielplan!E45,IF(G45=Spielplan!G45,Punktemodus!$B$5,0),0)</f>
        <v>3</v>
      </c>
      <c r="BN45" s="85">
        <f>IF(E45=Spielplan!E45,Punktemodus!$B$7,0)</f>
        <v>1</v>
      </c>
      <c r="BO45" s="85">
        <f>IF(G45=Spielplan!G45,Punktemodus!$B$7,0)</f>
        <v>1</v>
      </c>
      <c r="BP45" s="137">
        <f>IF(Spielplan!E45="",0,SUM(BJ45:BO45))</f>
        <v>0</v>
      </c>
      <c r="BQ45" s="85"/>
      <c r="BR45" s="141"/>
      <c r="BS45" s="363"/>
      <c r="BT45" s="364"/>
      <c r="BU45" s="365"/>
      <c r="BV45" s="366"/>
      <c r="BW45" s="156"/>
      <c r="BX45" s="351"/>
      <c r="BY45" s="351"/>
      <c r="BZ45" s="352"/>
      <c r="CA45" s="156"/>
      <c r="CB45" s="155"/>
      <c r="CC45" s="155"/>
      <c r="CD45" s="155"/>
      <c r="CE45" s="351"/>
      <c r="CF45" s="351"/>
      <c r="CG45" s="155"/>
      <c r="CH45" s="155"/>
      <c r="CI45" s="155"/>
      <c r="CJ45" s="351"/>
      <c r="CK45" s="155"/>
      <c r="CL45" s="155"/>
      <c r="CM45" s="155"/>
      <c r="CN45" s="155"/>
      <c r="CO45" s="351"/>
      <c r="CP45" s="155"/>
      <c r="CQ45" s="155"/>
      <c r="CR45" s="155"/>
      <c r="CS45" s="351"/>
      <c r="CT45" s="155"/>
      <c r="CU45" s="134"/>
      <c r="CV45" s="134"/>
      <c r="CW45" s="134"/>
    </row>
    <row r="46" spans="1:101" ht="18.75" customHeight="1" thickBot="1" x14ac:dyDescent="0.3">
      <c r="A46" s="60"/>
      <c r="B46" s="60"/>
      <c r="C46" s="48" t="str">
        <f>Spielplan!$C$46</f>
        <v>England</v>
      </c>
      <c r="D46" s="49"/>
      <c r="E46" s="104"/>
      <c r="F46" s="93"/>
      <c r="G46" s="104"/>
      <c r="H46" s="48" t="str">
        <f>Spielplan!$H$46</f>
        <v>Italien</v>
      </c>
      <c r="I46" s="49"/>
      <c r="J46" s="60"/>
      <c r="K46" s="60" t="s">
        <v>86</v>
      </c>
      <c r="L46" s="60">
        <f t="shared" si="12"/>
        <v>0</v>
      </c>
      <c r="M46" s="60"/>
      <c r="N46" s="60"/>
      <c r="O46" s="60">
        <f>IF($E46="",0,IF($E46&gt;$G46,3,IF($E46=$G46,1,0)))</f>
        <v>0</v>
      </c>
      <c r="P46" s="60">
        <f>IF($G46="",0,IF($E46&gt;$G46,0,IF($E46=$G46,1,3)))</f>
        <v>0</v>
      </c>
      <c r="Q46" s="60"/>
      <c r="R46" s="60"/>
      <c r="S46" s="60">
        <f>E46</f>
        <v>0</v>
      </c>
      <c r="T46" s="60">
        <f>G46</f>
        <v>0</v>
      </c>
      <c r="U46" s="60"/>
      <c r="V46" s="60"/>
      <c r="W46" s="60">
        <f>G46</f>
        <v>0</v>
      </c>
      <c r="X46" s="60">
        <f>E46</f>
        <v>0</v>
      </c>
      <c r="Y46" s="60"/>
      <c r="Z46" s="60">
        <f>N51</f>
        <v>0</v>
      </c>
      <c r="AA46" s="60">
        <f>R51</f>
        <v>0</v>
      </c>
      <c r="AB46" s="60">
        <f>V51</f>
        <v>0</v>
      </c>
      <c r="AC46" s="60">
        <f>AA46-AB46</f>
        <v>0</v>
      </c>
      <c r="AD46" s="60">
        <f>IF(Z46&gt;Z45,-1,0)</f>
        <v>0</v>
      </c>
      <c r="AE46" s="60">
        <f>IF(Z46&gt;Z47,-1,0)</f>
        <v>0</v>
      </c>
      <c r="AF46" s="60">
        <f>IF(Z46&gt;Z48,-1,0)</f>
        <v>0</v>
      </c>
      <c r="AG46" s="60">
        <f>10000-(AJ46*1000+AM46*100+AK46*10)</f>
        <v>10000</v>
      </c>
      <c r="AH46" s="90">
        <f>RANK(AG46,AG45:AG48,1)</f>
        <v>1</v>
      </c>
      <c r="AI46" s="60" t="str">
        <f>H45</f>
        <v>Costa Rica</v>
      </c>
      <c r="AJ46" s="60">
        <f t="shared" si="13"/>
        <v>0</v>
      </c>
      <c r="AK46" s="60">
        <f t="shared" si="13"/>
        <v>0</v>
      </c>
      <c r="AL46" s="60">
        <f t="shared" si="13"/>
        <v>0</v>
      </c>
      <c r="AM46" s="60">
        <f>AK46-AL46</f>
        <v>0</v>
      </c>
      <c r="AN46" s="187">
        <f>IF(AG45=AG46,IF(E45&gt;G45,AG45-0.1,AG45),AG45)</f>
        <v>10000</v>
      </c>
      <c r="AO46" s="187"/>
      <c r="AP46" s="187">
        <f>IF(AG47=AG46,IF(G50&gt;E50,AG47-0.1,AG47),AG47)</f>
        <v>10000</v>
      </c>
      <c r="AQ46" s="187">
        <f>IF(AG48=AG46,IF(G48&gt;E48,AG48-0.1,AG48),AG48)</f>
        <v>10000</v>
      </c>
      <c r="AR46" s="187">
        <f>AO49</f>
        <v>30000</v>
      </c>
      <c r="AS46" s="90">
        <f>RANK(AR46,AR45:AR48,1)</f>
        <v>1</v>
      </c>
      <c r="AT46" s="60" t="str">
        <f t="shared" si="14"/>
        <v>Costa Rica</v>
      </c>
      <c r="AU46" s="60">
        <f t="shared" si="14"/>
        <v>0</v>
      </c>
      <c r="AV46" s="60">
        <f t="shared" si="14"/>
        <v>0</v>
      </c>
      <c r="AW46" s="60">
        <f t="shared" si="14"/>
        <v>0</v>
      </c>
      <c r="AX46" s="60"/>
      <c r="AY46" s="60"/>
      <c r="AZ46" s="60"/>
      <c r="BA46" s="50">
        <v>2</v>
      </c>
      <c r="BB46" s="48" t="e">
        <f>VLOOKUP(2,AS45:AT48,2,FALSE)</f>
        <v>#N/A</v>
      </c>
      <c r="BC46" s="49"/>
      <c r="BD46" s="51" t="e">
        <f>VLOOKUP(2,AS45:AW48,3,FALSE)</f>
        <v>#N/A</v>
      </c>
      <c r="BE46" s="52" t="e">
        <f>VLOOKUP(2,AS45:AW48,4,FALSE)</f>
        <v>#N/A</v>
      </c>
      <c r="BF46" s="93" t="s">
        <v>12</v>
      </c>
      <c r="BG46" s="52" t="e">
        <f>VLOOKUP(2,AS45:AW48,5,FALSE)</f>
        <v>#N/A</v>
      </c>
      <c r="BH46" s="81" t="s">
        <v>25</v>
      </c>
      <c r="BI46" s="85"/>
      <c r="BJ46" s="85">
        <f>IF(E46&gt;G46,IF(Spielplan!E46&gt;Spielplan!G46,Punktemodus!$B$3,0),0)</f>
        <v>0</v>
      </c>
      <c r="BK46" s="85">
        <f>IF(E46=G46,IF(Spielplan!E46=Spielplan!G46,Punktemodus!$B$3,0),0)</f>
        <v>10</v>
      </c>
      <c r="BL46" s="85">
        <f>IF(E46&lt;G46,IF(Spielplan!E46&lt;Spielplan!G46,Punktemodus!$B$3,0),0)</f>
        <v>0</v>
      </c>
      <c r="BM46" s="85">
        <f>IF(E46=Spielplan!E46,IF(G46=Spielplan!G46,Punktemodus!$B$5,0),0)</f>
        <v>3</v>
      </c>
      <c r="BN46" s="85">
        <f>IF(E46=Spielplan!E46,Punktemodus!$B$7,0)</f>
        <v>1</v>
      </c>
      <c r="BO46" s="85">
        <f>IF(G46=Spielplan!G46,Punktemodus!$B$7,0)</f>
        <v>1</v>
      </c>
      <c r="BP46" s="137">
        <f>IF(Spielplan!E46="",0,SUM(BJ46:BO46))</f>
        <v>0</v>
      </c>
      <c r="BQ46" s="85"/>
      <c r="BR46" s="141"/>
      <c r="BS46" s="142"/>
      <c r="BT46" s="155"/>
      <c r="BU46" s="154" t="s">
        <v>120</v>
      </c>
      <c r="BV46" s="155"/>
      <c r="BW46" s="155"/>
      <c r="BX46" s="351"/>
      <c r="BY46" s="351"/>
      <c r="BZ46" s="352"/>
      <c r="CA46" s="155"/>
      <c r="CB46" s="155"/>
      <c r="CC46" s="155"/>
      <c r="CD46" s="155"/>
      <c r="CE46" s="351"/>
      <c r="CF46" s="351"/>
      <c r="CG46" s="155"/>
      <c r="CH46" s="155"/>
      <c r="CI46" s="155"/>
      <c r="CJ46" s="351"/>
      <c r="CK46" s="155"/>
      <c r="CL46" s="155"/>
      <c r="CM46" s="155"/>
      <c r="CN46" s="155"/>
      <c r="CO46" s="351"/>
      <c r="CP46" s="155"/>
      <c r="CQ46" s="155"/>
      <c r="CR46" s="155"/>
      <c r="CS46" s="351"/>
      <c r="CT46" s="155"/>
      <c r="CU46" s="134"/>
      <c r="CV46" s="134"/>
      <c r="CW46" s="134"/>
    </row>
    <row r="47" spans="1:101" ht="18.75" customHeight="1" thickBot="1" x14ac:dyDescent="0.3">
      <c r="A47" s="60"/>
      <c r="B47" s="60"/>
      <c r="C47" s="75" t="str">
        <f>C45</f>
        <v>Uruguay</v>
      </c>
      <c r="D47" s="76"/>
      <c r="E47" s="104"/>
      <c r="F47" s="93"/>
      <c r="G47" s="104"/>
      <c r="H47" s="75" t="str">
        <f>C46</f>
        <v>England</v>
      </c>
      <c r="I47" s="76"/>
      <c r="J47" s="60"/>
      <c r="K47" s="60" t="s">
        <v>87</v>
      </c>
      <c r="L47" s="60">
        <f t="shared" si="12"/>
        <v>0</v>
      </c>
      <c r="M47" s="60">
        <f>IF($E47="",0,IF($E47&gt;$G47,3,IF($E47=G47,1,0)))</f>
        <v>0</v>
      </c>
      <c r="N47" s="60"/>
      <c r="O47" s="60">
        <f>IF($G47="",0,IF($E47&gt;$G47,0,IF($E47=$G47,1,3)))</f>
        <v>0</v>
      </c>
      <c r="P47" s="60"/>
      <c r="Q47" s="60">
        <f>E47</f>
        <v>0</v>
      </c>
      <c r="R47" s="60"/>
      <c r="S47" s="60">
        <f>G47</f>
        <v>0</v>
      </c>
      <c r="T47" s="60"/>
      <c r="U47" s="60">
        <f>G47</f>
        <v>0</v>
      </c>
      <c r="V47" s="60"/>
      <c r="W47" s="60">
        <f>E47</f>
        <v>0</v>
      </c>
      <c r="X47" s="60"/>
      <c r="Y47" s="60"/>
      <c r="Z47" s="60">
        <f>O51</f>
        <v>0</v>
      </c>
      <c r="AA47" s="60">
        <f>S51</f>
        <v>0</v>
      </c>
      <c r="AB47" s="60">
        <f>W51</f>
        <v>0</v>
      </c>
      <c r="AC47" s="60">
        <f>AA47-AB47</f>
        <v>0</v>
      </c>
      <c r="AD47" s="60">
        <f>IF(Z47&gt;Z45,-1,0)</f>
        <v>0</v>
      </c>
      <c r="AE47" s="60">
        <f>IF(Z47&gt;Z46,-1,0)</f>
        <v>0</v>
      </c>
      <c r="AF47" s="60">
        <f>IF(Z47&gt;Z48,-1,0)</f>
        <v>0</v>
      </c>
      <c r="AG47" s="60">
        <f>10000-(AJ47*1000+AM47*100+AK47*10)</f>
        <v>10000</v>
      </c>
      <c r="AH47" s="90">
        <f>RANK(AG47,AG45:AG48,1)</f>
        <v>1</v>
      </c>
      <c r="AI47" s="60" t="str">
        <f>C46</f>
        <v>England</v>
      </c>
      <c r="AJ47" s="60">
        <f t="shared" si="13"/>
        <v>0</v>
      </c>
      <c r="AK47" s="60">
        <f t="shared" si="13"/>
        <v>0</v>
      </c>
      <c r="AL47" s="60">
        <f t="shared" si="13"/>
        <v>0</v>
      </c>
      <c r="AM47" s="60">
        <f>AK47-AL47</f>
        <v>0</v>
      </c>
      <c r="AN47" s="187">
        <f>IF(AG45=AG47,IF(E47&gt;G47,AG45-0.1,AG45),AG45)</f>
        <v>10000</v>
      </c>
      <c r="AO47" s="187">
        <f>IF(AG46=AG47,IF(E50&gt;G50,AG46-0.1,AG46),AG46)</f>
        <v>10000</v>
      </c>
      <c r="AP47" s="187"/>
      <c r="AQ47" s="187">
        <f>IF(AG48=AG47,IF(G46&gt;E46,AG48-0.1,AG48),AG48)</f>
        <v>10000</v>
      </c>
      <c r="AR47" s="187">
        <f>AP49</f>
        <v>30000</v>
      </c>
      <c r="AS47" s="90">
        <f>RANK(AR47,AR45:AR48,1)</f>
        <v>1</v>
      </c>
      <c r="AT47" s="60" t="str">
        <f t="shared" si="14"/>
        <v>England</v>
      </c>
      <c r="AU47" s="60">
        <f t="shared" si="14"/>
        <v>0</v>
      </c>
      <c r="AV47" s="60">
        <f t="shared" si="14"/>
        <v>0</v>
      </c>
      <c r="AW47" s="60">
        <f t="shared" si="14"/>
        <v>0</v>
      </c>
      <c r="AX47" s="60"/>
      <c r="AY47" s="60"/>
      <c r="AZ47" s="60"/>
      <c r="BA47" s="113">
        <v>3</v>
      </c>
      <c r="BB47" s="114" t="e">
        <f>VLOOKUP(3,AS45:AT48,2,FALSE)</f>
        <v>#N/A</v>
      </c>
      <c r="BC47" s="115"/>
      <c r="BD47" s="116" t="e">
        <f>VLOOKUP(3,AS45:AW48,3,FALSE)</f>
        <v>#N/A</v>
      </c>
      <c r="BE47" s="116" t="e">
        <f>VLOOKUP(3,AS45:AW48,4,FALSE)</f>
        <v>#N/A</v>
      </c>
      <c r="BF47" s="93" t="s">
        <v>12</v>
      </c>
      <c r="BG47" s="116" t="e">
        <f>VLOOKUP(3,AS45:AW48,5,FALSE)</f>
        <v>#N/A</v>
      </c>
      <c r="BH47" s="60"/>
      <c r="BI47" s="60"/>
      <c r="BJ47" s="85">
        <f>IF(E47&gt;G47,IF(Spielplan!E47&gt;Spielplan!G47,Punktemodus!$B$3,0),0)</f>
        <v>0</v>
      </c>
      <c r="BK47" s="85">
        <f>IF(E47=G47,IF(Spielplan!E47=Spielplan!G47,Punktemodus!$B$3,0),0)</f>
        <v>10</v>
      </c>
      <c r="BL47" s="85">
        <f>IF(E47&lt;G47,IF(Spielplan!E47&lt;Spielplan!G47,Punktemodus!$B$3,0),0)</f>
        <v>0</v>
      </c>
      <c r="BM47" s="85">
        <f>IF(E47=Spielplan!E47,IF(G47=Spielplan!G47,Punktemodus!$B$5,0),0)</f>
        <v>3</v>
      </c>
      <c r="BN47" s="85">
        <f>IF(E47=Spielplan!E47,Punktemodus!$B$7,0)</f>
        <v>1</v>
      </c>
      <c r="BO47" s="85">
        <f>IF(G47=Spielplan!G47,Punktemodus!$B$7,0)</f>
        <v>1</v>
      </c>
      <c r="BP47" s="137">
        <f>IF(Spielplan!E47="",0,SUM(BJ47:BO47))</f>
        <v>0</v>
      </c>
      <c r="BQ47" s="85"/>
      <c r="BR47" s="141"/>
      <c r="BS47" s="134"/>
      <c r="BT47" s="134"/>
      <c r="BU47" s="134"/>
      <c r="BV47" s="134"/>
      <c r="BW47" s="155"/>
      <c r="BX47" s="351"/>
      <c r="BY47" s="351"/>
      <c r="BZ47" s="352"/>
      <c r="CA47" s="155"/>
      <c r="CB47" s="155"/>
      <c r="CC47" s="155"/>
      <c r="CD47" s="155"/>
      <c r="CE47" s="351"/>
      <c r="CF47" s="351"/>
      <c r="CG47" s="155"/>
      <c r="CH47" s="155"/>
      <c r="CI47" s="155"/>
      <c r="CJ47" s="351"/>
      <c r="CK47" s="155"/>
      <c r="CL47" s="155"/>
      <c r="CM47" s="155"/>
      <c r="CN47" s="155"/>
      <c r="CO47" s="351"/>
      <c r="CP47" s="155"/>
      <c r="CQ47" s="155"/>
      <c r="CR47" s="155"/>
      <c r="CS47" s="351"/>
      <c r="CT47" s="155"/>
      <c r="CU47" s="134"/>
      <c r="CV47" s="134"/>
      <c r="CW47" s="134"/>
    </row>
    <row r="48" spans="1:101" ht="18.75" customHeight="1" thickBot="1" x14ac:dyDescent="0.3">
      <c r="A48" s="60"/>
      <c r="B48" s="60"/>
      <c r="C48" s="48" t="str">
        <f>H45</f>
        <v>Costa Rica</v>
      </c>
      <c r="D48" s="49"/>
      <c r="E48" s="104"/>
      <c r="F48" s="93"/>
      <c r="G48" s="104"/>
      <c r="H48" s="48" t="str">
        <f>H46</f>
        <v>Italien</v>
      </c>
      <c r="I48" s="49"/>
      <c r="J48" s="60"/>
      <c r="K48" s="60" t="s">
        <v>88</v>
      </c>
      <c r="L48" s="60">
        <f t="shared" si="12"/>
        <v>0</v>
      </c>
      <c r="M48" s="60"/>
      <c r="N48" s="60">
        <f>IF($E48="",0,IF($E48&gt;$G48,3,IF($E48=$G48,1,0)))</f>
        <v>0</v>
      </c>
      <c r="O48" s="60"/>
      <c r="P48" s="60">
        <f>IF($G48="",0,IF($E48&gt;$G48,0,IF($E48=$G48,1,3)))</f>
        <v>0</v>
      </c>
      <c r="Q48" s="60"/>
      <c r="R48" s="60">
        <f>E48</f>
        <v>0</v>
      </c>
      <c r="S48" s="60"/>
      <c r="T48" s="60">
        <f>G48</f>
        <v>0</v>
      </c>
      <c r="U48" s="60"/>
      <c r="V48" s="60">
        <f>G48</f>
        <v>0</v>
      </c>
      <c r="W48" s="60"/>
      <c r="X48" s="60">
        <f>E48</f>
        <v>0</v>
      </c>
      <c r="Y48" s="60"/>
      <c r="Z48" s="60">
        <f>P51</f>
        <v>0</v>
      </c>
      <c r="AA48" s="60">
        <f>T51</f>
        <v>0</v>
      </c>
      <c r="AB48" s="60">
        <f>X51</f>
        <v>0</v>
      </c>
      <c r="AC48" s="60">
        <f>AA48-AB48</f>
        <v>0</v>
      </c>
      <c r="AD48" s="60">
        <f>IF(Z48&gt;Z45,-1,0)</f>
        <v>0</v>
      </c>
      <c r="AE48" s="60">
        <f>IF(Z48&gt;Z46,-1,0)</f>
        <v>0</v>
      </c>
      <c r="AF48" s="60">
        <f>IF(Z48&gt;Z47,-1,0)</f>
        <v>0</v>
      </c>
      <c r="AG48" s="60">
        <f>10000-(AJ48*1000+AM48*100+AK48*10)</f>
        <v>10000</v>
      </c>
      <c r="AH48" s="90">
        <f>RANK(AG48,AG45:AG48,1)</f>
        <v>1</v>
      </c>
      <c r="AI48" s="60" t="str">
        <f>H46</f>
        <v>Italien</v>
      </c>
      <c r="AJ48" s="60">
        <f t="shared" si="13"/>
        <v>0</v>
      </c>
      <c r="AK48" s="60">
        <f t="shared" si="13"/>
        <v>0</v>
      </c>
      <c r="AL48" s="60">
        <f t="shared" si="13"/>
        <v>0</v>
      </c>
      <c r="AM48" s="60">
        <f>AK48-AL48</f>
        <v>0</v>
      </c>
      <c r="AN48" s="187">
        <f>IF(AG45=AG48,IF(E49&gt;G49,AG45-0.1,AG45),AG45)</f>
        <v>10000</v>
      </c>
      <c r="AO48" s="187">
        <f>IF(AG46=AG48,IF(E48&gt;G48,AG46-0.1,AG46),AG46)</f>
        <v>10000</v>
      </c>
      <c r="AP48" s="187">
        <f>IF(AG47=AG48,IF(E46&gt;G46,AG47-0.1,AG47),AG47)</f>
        <v>10000</v>
      </c>
      <c r="AQ48" s="187"/>
      <c r="AR48" s="187">
        <f>AQ49</f>
        <v>30000</v>
      </c>
      <c r="AS48" s="90">
        <f>RANK(AR48,AR45:AR48,1)</f>
        <v>1</v>
      </c>
      <c r="AT48" s="60" t="str">
        <f t="shared" si="14"/>
        <v>Italien</v>
      </c>
      <c r="AU48" s="60">
        <f t="shared" si="14"/>
        <v>0</v>
      </c>
      <c r="AV48" s="60">
        <f t="shared" si="14"/>
        <v>0</v>
      </c>
      <c r="AW48" s="60">
        <f t="shared" si="14"/>
        <v>0</v>
      </c>
      <c r="AX48" s="60"/>
      <c r="AY48" s="60"/>
      <c r="AZ48" s="60"/>
      <c r="BA48" s="113">
        <v>4</v>
      </c>
      <c r="BB48" s="114" t="e">
        <f>VLOOKUP(4,AS45:AT48,2,FALSE)</f>
        <v>#N/A</v>
      </c>
      <c r="BC48" s="115"/>
      <c r="BD48" s="116" t="e">
        <f>VLOOKUP(4,AS45:AW48,3,FALSE)</f>
        <v>#N/A</v>
      </c>
      <c r="BE48" s="116" t="e">
        <f>VLOOKUP(4,AS45:AW48,4,FALSE)</f>
        <v>#N/A</v>
      </c>
      <c r="BF48" s="93" t="s">
        <v>12</v>
      </c>
      <c r="BG48" s="116" t="e">
        <f>VLOOKUP(4,AS45:AW48,5,FALSE)</f>
        <v>#N/A</v>
      </c>
      <c r="BH48" s="60"/>
      <c r="BI48" s="60"/>
      <c r="BJ48" s="85">
        <f>IF(E48&gt;G48,IF(Spielplan!E48&gt;Spielplan!G48,Punktemodus!$B$3,0),0)</f>
        <v>0</v>
      </c>
      <c r="BK48" s="85">
        <f>IF(E48=G48,IF(Spielplan!E48=Spielplan!G48,Punktemodus!$B$3,0),0)</f>
        <v>10</v>
      </c>
      <c r="BL48" s="85">
        <f>IF(E48&lt;G48,IF(Spielplan!E48&lt;Spielplan!G48,Punktemodus!$B$3,0),0)</f>
        <v>0</v>
      </c>
      <c r="BM48" s="85">
        <f>IF(E48=Spielplan!E48,IF(G48=Spielplan!G48,Punktemodus!$B$5,0),0)</f>
        <v>3</v>
      </c>
      <c r="BN48" s="85">
        <f>IF(E48=Spielplan!E48,Punktemodus!$B$7,0)</f>
        <v>1</v>
      </c>
      <c r="BO48" s="85">
        <f>IF(G48=Spielplan!G48,Punktemodus!$B$7,0)</f>
        <v>1</v>
      </c>
      <c r="BP48" s="137">
        <f>IF(Spielplan!E48="",0,SUM(BJ48:BO48))</f>
        <v>0</v>
      </c>
      <c r="BQ48" s="85"/>
      <c r="BR48" s="141"/>
      <c r="BS48" s="143" t="s">
        <v>18</v>
      </c>
      <c r="BT48" s="144" t="str">
        <f>Spielplan!$BL$12</f>
        <v/>
      </c>
      <c r="BU48" s="145"/>
      <c r="BV48" s="146">
        <f>Spielplan!$BN$12</f>
        <v>0</v>
      </c>
      <c r="BW48" s="157"/>
      <c r="BX48" s="158">
        <f>IF(BT12=BT48,Punktemodus!$B$11,0)</f>
        <v>10</v>
      </c>
      <c r="BY48" s="158">
        <f>IF(BT48=BT29,Punktemodus!B13,0)</f>
        <v>5</v>
      </c>
      <c r="BZ48" s="142"/>
      <c r="CA48" s="155"/>
      <c r="CB48" s="154" t="s">
        <v>27</v>
      </c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34"/>
      <c r="CV48" s="134"/>
      <c r="CW48" s="134"/>
    </row>
    <row r="49" spans="1:101" ht="18.75" customHeight="1" thickBot="1" x14ac:dyDescent="0.3">
      <c r="A49" s="60"/>
      <c r="B49" s="60"/>
      <c r="C49" s="75" t="str">
        <f>C45</f>
        <v>Uruguay</v>
      </c>
      <c r="D49" s="76"/>
      <c r="E49" s="104"/>
      <c r="F49" s="93"/>
      <c r="G49" s="104"/>
      <c r="H49" s="75" t="str">
        <f>H46</f>
        <v>Italien</v>
      </c>
      <c r="I49" s="76"/>
      <c r="J49" s="60"/>
      <c r="K49" s="60" t="s">
        <v>89</v>
      </c>
      <c r="L49" s="60">
        <f t="shared" si="12"/>
        <v>0</v>
      </c>
      <c r="M49" s="60">
        <f>IF($E49="",0,IF($E49&gt;$G49,3,IF($E49=G49,1,0)))</f>
        <v>0</v>
      </c>
      <c r="N49" s="60"/>
      <c r="O49" s="60"/>
      <c r="P49" s="60">
        <f>IF($G49="",0,IF($E49&gt;$G49,0,IF($E49=$G49,1,3)))</f>
        <v>0</v>
      </c>
      <c r="Q49" s="60">
        <f>E49</f>
        <v>0</v>
      </c>
      <c r="R49" s="60"/>
      <c r="S49" s="60"/>
      <c r="T49" s="60">
        <f>G49</f>
        <v>0</v>
      </c>
      <c r="U49" s="60">
        <f>G49</f>
        <v>0</v>
      </c>
      <c r="V49" s="60"/>
      <c r="W49" s="60"/>
      <c r="X49" s="60">
        <f>E49</f>
        <v>0</v>
      </c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187">
        <f>SUM(AN45:AN48)</f>
        <v>30000</v>
      </c>
      <c r="AO49" s="187">
        <f>SUM(AO45:AO48)</f>
        <v>30000</v>
      </c>
      <c r="AP49" s="187">
        <f>SUM(AP45:AP48)</f>
        <v>30000</v>
      </c>
      <c r="AQ49" s="187">
        <f>SUM(AQ45:AQ48)</f>
        <v>30000</v>
      </c>
      <c r="AR49" s="187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85">
        <f>IF(E49&gt;G49,IF(Spielplan!E49&gt;Spielplan!G49,Punktemodus!$B$3,0),0)</f>
        <v>0</v>
      </c>
      <c r="BK49" s="85">
        <f>IF(E49=G49,IF(Spielplan!E49=Spielplan!G49,Punktemodus!$B$3,0),0)</f>
        <v>10</v>
      </c>
      <c r="BL49" s="85">
        <f>IF(E49&lt;G49,IF(Spielplan!E49&lt;Spielplan!G49,Punktemodus!$B$3,0),0)</f>
        <v>0</v>
      </c>
      <c r="BM49" s="85">
        <f>IF(E49=Spielplan!E49,IF(G49=Spielplan!G49,Punktemodus!$B$5,0),0)</f>
        <v>3</v>
      </c>
      <c r="BN49" s="85">
        <f>IF(E49=Spielplan!E49,Punktemodus!$B$7,0)</f>
        <v>1</v>
      </c>
      <c r="BO49" s="85">
        <f>IF(G49=Spielplan!G49,Punktemodus!$B$7,0)</f>
        <v>1</v>
      </c>
      <c r="BP49" s="137">
        <f>IF(Spielplan!E49="",0,SUM(BJ49:BO49))</f>
        <v>0</v>
      </c>
      <c r="BQ49" s="60"/>
      <c r="BR49" s="141"/>
      <c r="BS49" s="149" t="s">
        <v>21</v>
      </c>
      <c r="BT49" s="144" t="str">
        <f>Spielplan!$BL$13</f>
        <v/>
      </c>
      <c r="BU49" s="145"/>
      <c r="BV49" s="146">
        <f>Spielplan!$BN$13</f>
        <v>0</v>
      </c>
      <c r="BW49" s="155"/>
      <c r="BX49" s="158">
        <f>IF(BT13=BT49,Punktemodus!$B$11,0)</f>
        <v>10</v>
      </c>
      <c r="BY49" s="158">
        <f>IF(BT49=BT28,Punktemodus!B13,0)</f>
        <v>5</v>
      </c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34"/>
      <c r="CV49" s="134"/>
      <c r="CW49" s="134"/>
    </row>
    <row r="50" spans="1:101" ht="18.75" customHeight="1" thickBot="1" x14ac:dyDescent="0.3">
      <c r="A50" s="60"/>
      <c r="B50" s="60"/>
      <c r="C50" s="48" t="str">
        <f>H45</f>
        <v>Costa Rica</v>
      </c>
      <c r="D50" s="49"/>
      <c r="E50" s="104"/>
      <c r="F50" s="93"/>
      <c r="G50" s="104"/>
      <c r="H50" s="48" t="str">
        <f>C46</f>
        <v>England</v>
      </c>
      <c r="I50" s="49"/>
      <c r="J50" s="60"/>
      <c r="K50" s="60" t="s">
        <v>89</v>
      </c>
      <c r="L50" s="60">
        <f t="shared" si="12"/>
        <v>0</v>
      </c>
      <c r="M50" s="60"/>
      <c r="N50" s="60">
        <f>IF($E50="",0,IF($E50&gt;$G50,3,IF($E50=$G50,1,0)))</f>
        <v>0</v>
      </c>
      <c r="O50" s="60">
        <f>IF($G50="",0,IF($E50&gt;$G50,0,IF($E50=$G50,1,3)))</f>
        <v>0</v>
      </c>
      <c r="P50" s="60"/>
      <c r="Q50" s="60"/>
      <c r="R50" s="60">
        <f>E50</f>
        <v>0</v>
      </c>
      <c r="S50" s="60">
        <f>G50</f>
        <v>0</v>
      </c>
      <c r="T50" s="60"/>
      <c r="U50" s="60"/>
      <c r="V50" s="60">
        <f>G50</f>
        <v>0</v>
      </c>
      <c r="W50" s="60">
        <f>E50</f>
        <v>0</v>
      </c>
      <c r="X50" s="60"/>
      <c r="Y50" s="60"/>
      <c r="Z50" s="60" t="s">
        <v>30</v>
      </c>
      <c r="AA50" s="60"/>
      <c r="AB50" s="60"/>
      <c r="AC50" s="60"/>
      <c r="AD50" s="60"/>
      <c r="AE50" s="60"/>
      <c r="AF50" s="60"/>
      <c r="AG50" s="60" t="b">
        <f>OR(AG45=AG46,AG45=AG47,AG45=AG48,AG46=AG47,AG46=AG48,AG47=AG48)</f>
        <v>1</v>
      </c>
      <c r="AH50" s="60"/>
      <c r="AI50" s="60"/>
      <c r="AJ50" s="60"/>
      <c r="AK50" s="60"/>
      <c r="AL50" s="60"/>
      <c r="AM50" s="60"/>
      <c r="AN50" s="60"/>
      <c r="AO50" s="60" t="s">
        <v>34</v>
      </c>
      <c r="AP50" s="60"/>
      <c r="AQ50" s="60"/>
      <c r="AR50" s="60" t="b">
        <f>OR(AR45=AR46,AR45=AR47,AR45=AR48,AR46=AR47,AR46=AR48,AR47=AR48)</f>
        <v>1</v>
      </c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85">
        <f>IF(E50&gt;G50,IF(Spielplan!E50&gt;Spielplan!G50,Punktemodus!$B$3,0),0)</f>
        <v>0</v>
      </c>
      <c r="BK50" s="85">
        <f>IF(E50=G50,IF(Spielplan!E50=Spielplan!G50,Punktemodus!$B$3,0),0)</f>
        <v>10</v>
      </c>
      <c r="BL50" s="85">
        <f>IF(E50&lt;G50,IF(Spielplan!E50&lt;Spielplan!G50,Punktemodus!$B$3,0),0)</f>
        <v>0</v>
      </c>
      <c r="BM50" s="85">
        <f>IF(E50=Spielplan!E50,IF(G50=Spielplan!G50,Punktemodus!$B$5,0),0)</f>
        <v>3</v>
      </c>
      <c r="BN50" s="85">
        <f>IF(E50=Spielplan!E50,Punktemodus!$B$7,0)</f>
        <v>1</v>
      </c>
      <c r="BO50" s="85">
        <f>IF(G50=Spielplan!G50,Punktemodus!$B$7,0)</f>
        <v>1</v>
      </c>
      <c r="BP50" s="137">
        <f>IF(Spielplan!E50="",0,SUM(BJ50:BO50))</f>
        <v>0</v>
      </c>
      <c r="BQ50" s="60"/>
      <c r="BR50" s="141"/>
      <c r="BS50" s="150"/>
      <c r="BT50" s="134"/>
      <c r="BU50" s="134"/>
      <c r="BV50" s="151"/>
      <c r="BW50" s="157"/>
      <c r="BX50" s="158"/>
      <c r="BY50" s="158"/>
      <c r="BZ50" s="155"/>
      <c r="CA50" s="144" t="str">
        <f>Spielplan!$BS$14</f>
        <v/>
      </c>
      <c r="CB50" s="159"/>
      <c r="CC50" s="146">
        <f>Spielplan!$BU$14</f>
        <v>0</v>
      </c>
      <c r="CD50" s="157"/>
      <c r="CE50" s="155">
        <f>IF(CA50=CA14,Punktemodus!B15,0)</f>
        <v>20</v>
      </c>
      <c r="CF50" s="158">
        <f>IF(OR(CA50=$CA$15,CA50=$CA$22,CA50=$CA$23,CA50=$CA$30,CA50=$CA$31,CA50=$CA$38,CA50=$CA$39),Punktemodus!B17,0)</f>
        <v>10</v>
      </c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34"/>
      <c r="CV50" s="134"/>
      <c r="CW50" s="134"/>
    </row>
    <row r="51" spans="1:101" ht="18.75" customHeight="1" thickBot="1" x14ac:dyDescent="0.3">
      <c r="A51" s="60"/>
      <c r="B51" s="60"/>
      <c r="C51" s="136" t="str">
        <f>IF(G50="","",IF(AR50=TRUE,"Achtung: Fehler in Tabelle!",""))</f>
        <v/>
      </c>
      <c r="D51" s="60"/>
      <c r="E51" s="85"/>
      <c r="F51" s="60"/>
      <c r="G51" s="85"/>
      <c r="H51" s="60"/>
      <c r="I51" s="60"/>
      <c r="J51" s="60"/>
      <c r="K51" s="60"/>
      <c r="L51" s="60"/>
      <c r="M51" s="60">
        <f t="shared" ref="M51:X51" si="15">SUM(M45:M50)</f>
        <v>0</v>
      </c>
      <c r="N51" s="60">
        <f t="shared" si="15"/>
        <v>0</v>
      </c>
      <c r="O51" s="60">
        <f t="shared" si="15"/>
        <v>0</v>
      </c>
      <c r="P51" s="60">
        <f t="shared" si="15"/>
        <v>0</v>
      </c>
      <c r="Q51" s="60">
        <f t="shared" si="15"/>
        <v>0</v>
      </c>
      <c r="R51" s="60">
        <f t="shared" si="15"/>
        <v>0</v>
      </c>
      <c r="S51" s="60">
        <f t="shared" si="15"/>
        <v>0</v>
      </c>
      <c r="T51" s="60">
        <f t="shared" si="15"/>
        <v>0</v>
      </c>
      <c r="U51" s="60">
        <f t="shared" si="15"/>
        <v>0</v>
      </c>
      <c r="V51" s="60">
        <f t="shared" si="15"/>
        <v>0</v>
      </c>
      <c r="W51" s="60">
        <f t="shared" si="15"/>
        <v>0</v>
      </c>
      <c r="X51" s="60">
        <f t="shared" si="15"/>
        <v>0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160">
        <f>SUM(BP45:BP50)</f>
        <v>0</v>
      </c>
      <c r="BQ51" s="60"/>
      <c r="BR51" s="141"/>
      <c r="BS51" s="152"/>
      <c r="BT51" s="134"/>
      <c r="BU51" s="134"/>
      <c r="BV51" s="151"/>
      <c r="BW51" s="157"/>
      <c r="BX51" s="158"/>
      <c r="BY51" s="158"/>
      <c r="BZ51" s="155"/>
      <c r="CA51" s="144" t="str">
        <f>Spielplan!$BS$15</f>
        <v/>
      </c>
      <c r="CB51" s="159"/>
      <c r="CC51" s="146">
        <f>Spielplan!$BU$15</f>
        <v>0</v>
      </c>
      <c r="CD51" s="155"/>
      <c r="CE51" s="155">
        <f>IF(CA51=CA15,Punktemodus!B15,0)</f>
        <v>20</v>
      </c>
      <c r="CF51" s="158">
        <f>IF(OR(CA51=$CA$14,CA51=$CA$22,CA51=$CA$23,CA51=$CA$30,CA51=$CA$31,CA51=$CA$38,CA51=$CA$39),Punktemodus!B17,0)</f>
        <v>10</v>
      </c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34"/>
      <c r="CV51" s="134"/>
      <c r="CW51" s="134"/>
    </row>
    <row r="52" spans="1:101" ht="18.75" customHeight="1" thickBot="1" x14ac:dyDescent="0.3">
      <c r="A52" s="60"/>
      <c r="B52" s="60"/>
      <c r="C52" s="60"/>
      <c r="D52" s="60"/>
      <c r="E52" s="85"/>
      <c r="F52" s="60"/>
      <c r="G52" s="85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138"/>
      <c r="BQ52" s="60"/>
      <c r="BR52" s="141"/>
      <c r="BS52" s="153" t="s">
        <v>22</v>
      </c>
      <c r="BT52" s="144" t="str">
        <f>Spielplan!$BL$16</f>
        <v/>
      </c>
      <c r="BU52" s="145"/>
      <c r="BV52" s="146">
        <f>Spielplan!$BN$16</f>
        <v>0</v>
      </c>
      <c r="BW52" s="155"/>
      <c r="BX52" s="158">
        <f>IF(BT16=BT52,Punktemodus!$B$11,0)</f>
        <v>10</v>
      </c>
      <c r="BY52" s="158">
        <f>IF(BT52=BT33,Punktemodus!B13,0)</f>
        <v>5</v>
      </c>
      <c r="BZ52" s="155"/>
      <c r="CA52" s="155"/>
      <c r="CB52" s="155"/>
      <c r="CC52" s="155"/>
      <c r="CD52" s="155"/>
      <c r="CE52" s="155"/>
      <c r="CF52" s="154"/>
      <c r="CG52" s="154" t="s">
        <v>28</v>
      </c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34"/>
      <c r="CV52" s="134"/>
      <c r="CW52" s="134"/>
    </row>
    <row r="53" spans="1:101" ht="18.75" customHeight="1" thickBot="1" x14ac:dyDescent="0.25">
      <c r="A53" s="60"/>
      <c r="B53" s="60"/>
      <c r="C53" s="60"/>
      <c r="D53" s="60"/>
      <c r="E53" s="85"/>
      <c r="F53" s="60"/>
      <c r="G53" s="85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138"/>
      <c r="BQ53" s="60"/>
      <c r="BR53" s="141"/>
      <c r="BS53" s="149" t="s">
        <v>25</v>
      </c>
      <c r="BT53" s="144" t="str">
        <f>Spielplan!$BL$17</f>
        <v/>
      </c>
      <c r="BU53" s="145"/>
      <c r="BV53" s="146">
        <f>Spielplan!$BN$17</f>
        <v>0</v>
      </c>
      <c r="BW53" s="155"/>
      <c r="BX53" s="158">
        <f>IF(BT17=BT53,Punktemodus!$B$11,0)</f>
        <v>10</v>
      </c>
      <c r="BY53" s="158">
        <f>IF(BT53=BT32,Punktemodus!B13,0)</f>
        <v>5</v>
      </c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34"/>
      <c r="CV53" s="134"/>
      <c r="CW53" s="134"/>
    </row>
    <row r="54" spans="1:101" ht="18.75" customHeight="1" thickBot="1" x14ac:dyDescent="0.3">
      <c r="A54" s="60"/>
      <c r="B54" s="60"/>
      <c r="C54" s="88" t="s">
        <v>90</v>
      </c>
      <c r="D54" s="60"/>
      <c r="E54" s="85"/>
      <c r="F54" s="60"/>
      <c r="G54" s="85"/>
      <c r="H54" s="60"/>
      <c r="I54" s="60"/>
      <c r="J54" s="60"/>
      <c r="K54" s="60"/>
      <c r="L54" s="60"/>
      <c r="M54" s="60" t="s">
        <v>4</v>
      </c>
      <c r="N54" s="60"/>
      <c r="O54" s="60"/>
      <c r="P54" s="60"/>
      <c r="Q54" s="60" t="s">
        <v>6</v>
      </c>
      <c r="R54" s="60"/>
      <c r="S54" s="60"/>
      <c r="T54" s="60"/>
      <c r="U54" s="60" t="s">
        <v>7</v>
      </c>
      <c r="V54" s="60"/>
      <c r="W54" s="60"/>
      <c r="X54" s="60"/>
      <c r="Y54" s="60"/>
      <c r="Z54" s="60" t="s">
        <v>4</v>
      </c>
      <c r="AA54" s="60" t="s">
        <v>5</v>
      </c>
      <c r="AB54" s="60"/>
      <c r="AC54" s="60"/>
      <c r="AD54" s="60" t="s">
        <v>9</v>
      </c>
      <c r="AE54" s="60"/>
      <c r="AF54" s="60"/>
      <c r="AG54" s="60"/>
      <c r="AH54" s="60" t="s">
        <v>32</v>
      </c>
      <c r="AI54" s="60"/>
      <c r="AJ54" s="60"/>
      <c r="AK54" s="60"/>
      <c r="AL54" s="60"/>
      <c r="AM54" s="60"/>
      <c r="AN54" s="60" t="s">
        <v>35</v>
      </c>
      <c r="AO54" s="60"/>
      <c r="AP54" s="60"/>
      <c r="AQ54" s="60"/>
      <c r="AR54" s="60"/>
      <c r="AS54" s="60" t="s">
        <v>33</v>
      </c>
      <c r="AT54" s="60"/>
      <c r="AU54" s="60"/>
      <c r="AV54" s="60"/>
      <c r="AW54" s="60"/>
      <c r="AX54" s="60"/>
      <c r="AY54" s="60"/>
      <c r="AZ54" s="60"/>
      <c r="BA54" s="89" t="s">
        <v>10</v>
      </c>
      <c r="BB54" s="60"/>
      <c r="BC54" s="90" t="s">
        <v>4</v>
      </c>
      <c r="BD54" s="60"/>
      <c r="BE54" s="61" t="s">
        <v>5</v>
      </c>
      <c r="BF54" s="60"/>
      <c r="BG54" s="60"/>
      <c r="BH54" s="60"/>
      <c r="BI54" s="85"/>
      <c r="BJ54" s="60"/>
      <c r="BK54" s="60"/>
      <c r="BL54" s="60"/>
      <c r="BM54" s="60"/>
      <c r="BN54" s="60"/>
      <c r="BO54" s="60"/>
      <c r="BP54" s="138"/>
      <c r="BQ54" s="85"/>
      <c r="BR54" s="141"/>
      <c r="BS54" s="150"/>
      <c r="BT54" s="134"/>
      <c r="BU54" s="134"/>
      <c r="BV54" s="134"/>
      <c r="BW54" s="134"/>
      <c r="BX54" s="148"/>
      <c r="BY54" s="148"/>
      <c r="BZ54" s="134"/>
      <c r="CA54" s="134"/>
      <c r="CB54" s="134"/>
      <c r="CC54" s="134"/>
      <c r="CD54" s="134"/>
      <c r="CE54" s="134"/>
      <c r="CF54" s="144" t="str">
        <f>Spielplan!$BX$18</f>
        <v/>
      </c>
      <c r="CG54" s="145"/>
      <c r="CH54" s="146">
        <f>Spielplan!$BZ$18</f>
        <v>0</v>
      </c>
      <c r="CI54" s="134"/>
      <c r="CJ54" s="134">
        <f>IF(OR(CF54=$CF$18,CF54=$CF$19,CF54=$CF$34,CF54=$CF$35),Punktemodus!$B$19,0)</f>
        <v>30</v>
      </c>
      <c r="CK54" s="134"/>
      <c r="CL54" s="134"/>
      <c r="CM54" s="134"/>
      <c r="CN54" s="134"/>
      <c r="CO54" s="134"/>
      <c r="CP54" s="134"/>
      <c r="CQ54" s="134"/>
      <c r="CR54" s="134"/>
      <c r="CS54" s="134">
        <f>IF(CQ59=CQ23,Punktemodus!B23,0)</f>
        <v>50</v>
      </c>
      <c r="CT54" s="134"/>
      <c r="CU54" s="134"/>
      <c r="CV54" s="134"/>
      <c r="CW54" s="134"/>
    </row>
    <row r="55" spans="1:101" ht="18.75" customHeight="1" thickBot="1" x14ac:dyDescent="0.25">
      <c r="A55" s="60"/>
      <c r="B55" s="60"/>
      <c r="C55" s="92"/>
      <c r="D55" s="60"/>
      <c r="E55" s="85"/>
      <c r="F55" s="60"/>
      <c r="G55" s="85"/>
      <c r="H55" s="60"/>
      <c r="I55" s="60"/>
      <c r="J55" s="60"/>
      <c r="K55" s="60"/>
      <c r="L55" s="60"/>
      <c r="M55" s="60" t="s">
        <v>0</v>
      </c>
      <c r="N55" s="60" t="s">
        <v>1</v>
      </c>
      <c r="O55" s="60" t="s">
        <v>2</v>
      </c>
      <c r="P55" s="60" t="s">
        <v>3</v>
      </c>
      <c r="Q55" s="60" t="s">
        <v>0</v>
      </c>
      <c r="R55" s="60" t="s">
        <v>1</v>
      </c>
      <c r="S55" s="60" t="s">
        <v>2</v>
      </c>
      <c r="T55" s="60" t="s">
        <v>3</v>
      </c>
      <c r="U55" s="60" t="s">
        <v>0</v>
      </c>
      <c r="V55" s="60" t="s">
        <v>1</v>
      </c>
      <c r="W55" s="60" t="s">
        <v>2</v>
      </c>
      <c r="X55" s="60" t="s">
        <v>3</v>
      </c>
      <c r="Y55" s="60"/>
      <c r="Z55" s="60" t="s">
        <v>8</v>
      </c>
      <c r="AA55" s="60"/>
      <c r="AB55" s="60"/>
      <c r="AC55" s="60"/>
      <c r="AD55" s="60"/>
      <c r="AE55" s="60"/>
      <c r="AF55" s="60"/>
      <c r="AG55" s="60"/>
      <c r="AH55" s="60" t="s">
        <v>31</v>
      </c>
      <c r="AI55" s="60"/>
      <c r="AJ55" s="60"/>
      <c r="AK55" s="60"/>
      <c r="AL55" s="60"/>
      <c r="AM55" s="60"/>
      <c r="AN55" s="60" t="str">
        <f>AI56</f>
        <v>Schweiz</v>
      </c>
      <c r="AO55" s="60" t="str">
        <f>AI57</f>
        <v>Ecuador</v>
      </c>
      <c r="AP55" s="60" t="str">
        <f>AI58</f>
        <v>Frankreich</v>
      </c>
      <c r="AQ55" s="60" t="str">
        <f>AI59</f>
        <v>Honduras</v>
      </c>
      <c r="AR55" s="60"/>
      <c r="AS55" s="60" t="s">
        <v>31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85"/>
      <c r="BJ55" s="85"/>
      <c r="BK55" s="85"/>
      <c r="BL55" s="85"/>
      <c r="BM55" s="85"/>
      <c r="BN55" s="85"/>
      <c r="BO55" s="85"/>
      <c r="BP55" s="137"/>
      <c r="BQ55" s="85"/>
      <c r="BR55" s="141"/>
      <c r="BS55" s="134"/>
      <c r="BT55" s="134"/>
      <c r="BU55" s="134"/>
      <c r="BV55" s="134"/>
      <c r="BW55" s="134"/>
      <c r="BX55" s="148"/>
      <c r="BY55" s="148"/>
      <c r="BZ55" s="134"/>
      <c r="CA55" s="134"/>
      <c r="CB55" s="134"/>
      <c r="CC55" s="134"/>
      <c r="CD55" s="134"/>
      <c r="CE55" s="134"/>
      <c r="CF55" s="144" t="str">
        <f>Spielplan!$BX$19</f>
        <v/>
      </c>
      <c r="CG55" s="145"/>
      <c r="CH55" s="146">
        <f>Spielplan!$BZ$19</f>
        <v>0</v>
      </c>
      <c r="CI55" s="134"/>
      <c r="CJ55" s="134">
        <f>IF(OR(CF55=$CF$18,CF55=$CF$19,CF55=$CF$34,CF55=$CF$35),Punktemodus!$B$19,0)</f>
        <v>30</v>
      </c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</row>
    <row r="56" spans="1:101" ht="18.75" customHeight="1" thickBot="1" x14ac:dyDescent="0.3">
      <c r="A56" s="60"/>
      <c r="B56" s="60"/>
      <c r="C56" s="191" t="str">
        <f>Spielplan!$C56</f>
        <v>Schweiz</v>
      </c>
      <c r="D56" s="192"/>
      <c r="E56" s="104"/>
      <c r="F56" s="93"/>
      <c r="G56" s="104"/>
      <c r="H56" s="191" t="str">
        <f>Spielplan!$H$56</f>
        <v>Ecuador</v>
      </c>
      <c r="I56" s="192"/>
      <c r="J56" s="60"/>
      <c r="K56" s="60" t="s">
        <v>96</v>
      </c>
      <c r="L56" s="60">
        <f t="shared" ref="L56:L61" si="16">IF(E56-G56&gt;0,1,IF(G56=E56,0,-1))</f>
        <v>0</v>
      </c>
      <c r="M56" s="60">
        <f>IF($E56="",0,IF($E56&gt;$G56,3,IF($E56=G56,1,0)))</f>
        <v>0</v>
      </c>
      <c r="N56" s="60">
        <f>IF($G56="",0,IF($E56&gt;$G56,0,IF($E56=G56,1,3)))</f>
        <v>0</v>
      </c>
      <c r="O56" s="60"/>
      <c r="P56" s="60"/>
      <c r="Q56" s="60">
        <f>E56</f>
        <v>0</v>
      </c>
      <c r="R56" s="60">
        <f>G56</f>
        <v>0</v>
      </c>
      <c r="S56" s="60"/>
      <c r="T56" s="60"/>
      <c r="U56" s="60">
        <f>G56</f>
        <v>0</v>
      </c>
      <c r="V56" s="60">
        <f>E56</f>
        <v>0</v>
      </c>
      <c r="W56" s="60"/>
      <c r="X56" s="60"/>
      <c r="Y56" s="60"/>
      <c r="Z56" s="60">
        <f>M62</f>
        <v>0</v>
      </c>
      <c r="AA56" s="60">
        <f>Q62</f>
        <v>0</v>
      </c>
      <c r="AB56" s="60">
        <f>U62</f>
        <v>0</v>
      </c>
      <c r="AC56" s="60">
        <f>AA56-AB56</f>
        <v>0</v>
      </c>
      <c r="AD56" s="60">
        <f>IF(Z56&gt;Z57,-1,0)</f>
        <v>0</v>
      </c>
      <c r="AE56" s="60">
        <f>IF(Z56&gt;Z58,-1,0)</f>
        <v>0</v>
      </c>
      <c r="AF56" s="60">
        <f>IF(Z56&gt;Z59,-1,0)</f>
        <v>0</v>
      </c>
      <c r="AG56" s="60">
        <f>10000-(AJ56*1000+AM56*100+AK56*10)</f>
        <v>10000</v>
      </c>
      <c r="AH56" s="90">
        <f>RANK(AG56,AG56:AG59,1)</f>
        <v>1</v>
      </c>
      <c r="AI56" s="60" t="str">
        <f>C56</f>
        <v>Schweiz</v>
      </c>
      <c r="AJ56" s="60">
        <f t="shared" ref="AJ56:AL59" si="17">Z56</f>
        <v>0</v>
      </c>
      <c r="AK56" s="60">
        <f t="shared" si="17"/>
        <v>0</v>
      </c>
      <c r="AL56" s="60">
        <f t="shared" si="17"/>
        <v>0</v>
      </c>
      <c r="AM56" s="60">
        <f>AK56-AL56</f>
        <v>0</v>
      </c>
      <c r="AN56" s="187"/>
      <c r="AO56" s="187">
        <f>IF(AG57=AG56,IF(G56&gt;E56,AG57-0.1,AG57),AG57)</f>
        <v>10000</v>
      </c>
      <c r="AP56" s="187">
        <f>IF(AG58=AG56,IF(G58&gt;E58,AG58-0.1,AG58),AG58)</f>
        <v>10000</v>
      </c>
      <c r="AQ56" s="187">
        <f>IF(AG59=AG56,IF(G60&gt;E60,AG59-0.1,AG59),AG59)</f>
        <v>10000</v>
      </c>
      <c r="AR56" s="187">
        <f>AN60</f>
        <v>30000</v>
      </c>
      <c r="AS56" s="90">
        <f>RANK(AR56,AR56:AR59,1)</f>
        <v>1</v>
      </c>
      <c r="AT56" s="60" t="str">
        <f t="shared" ref="AT56:AW59" si="18">AI56</f>
        <v>Schweiz</v>
      </c>
      <c r="AU56" s="60">
        <f t="shared" si="18"/>
        <v>0</v>
      </c>
      <c r="AV56" s="60">
        <f t="shared" si="18"/>
        <v>0</v>
      </c>
      <c r="AW56" s="60">
        <f t="shared" si="18"/>
        <v>0</v>
      </c>
      <c r="AX56" s="60"/>
      <c r="AY56" s="60"/>
      <c r="AZ56" s="60"/>
      <c r="BA56" s="195">
        <v>1</v>
      </c>
      <c r="BB56" s="191" t="str">
        <f>VLOOKUP(1,AS56:AT59,2,FALSE)</f>
        <v>Schweiz</v>
      </c>
      <c r="BC56" s="196"/>
      <c r="BD56" s="197">
        <f>VLOOKUP(1,AS56:AW59,3,FALSE)</f>
        <v>0</v>
      </c>
      <c r="BE56" s="198">
        <f>VLOOKUP(1,AS56:AW59,4,FALSE)</f>
        <v>0</v>
      </c>
      <c r="BF56" s="93" t="s">
        <v>12</v>
      </c>
      <c r="BG56" s="198">
        <f>VLOOKUP(1,AS56:AW59,5,FALSE)</f>
        <v>0</v>
      </c>
      <c r="BH56" s="199" t="s">
        <v>121</v>
      </c>
      <c r="BI56" s="85"/>
      <c r="BJ56" s="85">
        <f>IF(E56&gt;G56,IF(Spielplan!E56&gt;Spielplan!G56,Punktemodus!$B$3,0),0)</f>
        <v>0</v>
      </c>
      <c r="BK56" s="85">
        <f>IF(E56=G56,IF(Spielplan!E56=Spielplan!G56,Punktemodus!$B$3,0),0)</f>
        <v>10</v>
      </c>
      <c r="BL56" s="85">
        <f>IF(E56&lt;G56,IF(Spielplan!E56&lt;Spielplan!G56,Punktemodus!$B$3,0),0)</f>
        <v>0</v>
      </c>
      <c r="BM56" s="85">
        <f>IF(E56=Spielplan!E56,IF(G56=Spielplan!G56,Punktemodus!$B$5,0),0)</f>
        <v>3</v>
      </c>
      <c r="BN56" s="85">
        <f>IF(E56=Spielplan!E56,Punktemodus!$B$7,0)</f>
        <v>1</v>
      </c>
      <c r="BO56" s="85">
        <f>IF(G56=Spielplan!G56,Punktemodus!$B$7,0)</f>
        <v>1</v>
      </c>
      <c r="BP56" s="137">
        <f>IF(Spielplan!E56="",0,SUM(BJ56:BO56))</f>
        <v>0</v>
      </c>
      <c r="BQ56" s="85"/>
      <c r="BR56" s="141"/>
      <c r="BS56" s="153" t="s">
        <v>121</v>
      </c>
      <c r="BT56" s="144" t="str">
        <f>Spielplan!$BL$20</f>
        <v/>
      </c>
      <c r="BU56" s="145"/>
      <c r="BV56" s="146">
        <f>Spielplan!$BN$20</f>
        <v>0</v>
      </c>
      <c r="BW56" s="147"/>
      <c r="BX56" s="148">
        <f>IF(BT20=BT56,Punktemodus!$B$11,0)</f>
        <v>10</v>
      </c>
      <c r="BY56" s="148">
        <f>IF(BT56=BT37,Punktemodus!B13,0)</f>
        <v>5</v>
      </c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</row>
    <row r="57" spans="1:101" ht="18.75" customHeight="1" thickBot="1" x14ac:dyDescent="0.3">
      <c r="A57" s="60"/>
      <c r="B57" s="60"/>
      <c r="C57" s="193" t="str">
        <f>Spielplan!$C$57</f>
        <v>Frankreich</v>
      </c>
      <c r="D57" s="194"/>
      <c r="E57" s="104"/>
      <c r="F57" s="93"/>
      <c r="G57" s="104"/>
      <c r="H57" s="193" t="str">
        <f>Spielplan!$H$57</f>
        <v>Honduras</v>
      </c>
      <c r="I57" s="194"/>
      <c r="J57" s="60"/>
      <c r="K57" s="60" t="s">
        <v>97</v>
      </c>
      <c r="L57" s="60">
        <f t="shared" si="16"/>
        <v>0</v>
      </c>
      <c r="M57" s="60"/>
      <c r="N57" s="60"/>
      <c r="O57" s="60">
        <f>IF($E57="",0,IF($E57&gt;$G57,3,IF($E57=$G57,1,0)))</f>
        <v>0</v>
      </c>
      <c r="P57" s="60">
        <f>IF($G57="",0,IF($E57&gt;$G57,0,IF($E57=$G57,1,3)))</f>
        <v>0</v>
      </c>
      <c r="Q57" s="60"/>
      <c r="R57" s="60"/>
      <c r="S57" s="60">
        <f>E57</f>
        <v>0</v>
      </c>
      <c r="T57" s="60">
        <f>G57</f>
        <v>0</v>
      </c>
      <c r="U57" s="60"/>
      <c r="V57" s="60"/>
      <c r="W57" s="60">
        <f>G57</f>
        <v>0</v>
      </c>
      <c r="X57" s="60">
        <f>E57</f>
        <v>0</v>
      </c>
      <c r="Y57" s="60"/>
      <c r="Z57" s="60">
        <f>N62</f>
        <v>0</v>
      </c>
      <c r="AA57" s="60">
        <f>R62</f>
        <v>0</v>
      </c>
      <c r="AB57" s="60">
        <f>V62</f>
        <v>0</v>
      </c>
      <c r="AC57" s="60">
        <f>AA57-AB57</f>
        <v>0</v>
      </c>
      <c r="AD57" s="60">
        <f>IF(Z57&gt;Z56,-1,0)</f>
        <v>0</v>
      </c>
      <c r="AE57" s="60">
        <f>IF(Z57&gt;Z58,-1,0)</f>
        <v>0</v>
      </c>
      <c r="AF57" s="60">
        <f>IF(Z57&gt;Z59,-1,0)</f>
        <v>0</v>
      </c>
      <c r="AG57" s="60">
        <f>10000-(AJ57*1000+AM57*100+AK57*10)</f>
        <v>10000</v>
      </c>
      <c r="AH57" s="90">
        <f>RANK(AG57,AG56:AG59,1)</f>
        <v>1</v>
      </c>
      <c r="AI57" s="60" t="str">
        <f>H56</f>
        <v>Ecuador</v>
      </c>
      <c r="AJ57" s="60">
        <f t="shared" si="17"/>
        <v>0</v>
      </c>
      <c r="AK57" s="60">
        <f t="shared" si="17"/>
        <v>0</v>
      </c>
      <c r="AL57" s="60">
        <f t="shared" si="17"/>
        <v>0</v>
      </c>
      <c r="AM57" s="60">
        <f>AK57-AL57</f>
        <v>0</v>
      </c>
      <c r="AN57" s="187">
        <f>IF(AG56=AG57,IF(E56&gt;G56,AG56-0.1,AG56),AG56)</f>
        <v>10000</v>
      </c>
      <c r="AO57" s="187"/>
      <c r="AP57" s="187">
        <f>IF(AG58=AG57,IF(G61&gt;E61,AG58-0.1,AG58),AG58)</f>
        <v>10000</v>
      </c>
      <c r="AQ57" s="187">
        <f>IF(AG59=AG57,IF(G59&gt;E59,AG59-0.1,AG59),AG59)</f>
        <v>10000</v>
      </c>
      <c r="AR57" s="187">
        <f>AO60</f>
        <v>30000</v>
      </c>
      <c r="AS57" s="90">
        <f>RANK(AR57,AR56:AR59,1)</f>
        <v>1</v>
      </c>
      <c r="AT57" s="60" t="str">
        <f t="shared" si="18"/>
        <v>Ecuador</v>
      </c>
      <c r="AU57" s="60">
        <f t="shared" si="18"/>
        <v>0</v>
      </c>
      <c r="AV57" s="60">
        <f t="shared" si="18"/>
        <v>0</v>
      </c>
      <c r="AW57" s="60">
        <f t="shared" si="18"/>
        <v>0</v>
      </c>
      <c r="AX57" s="60"/>
      <c r="AY57" s="60"/>
      <c r="AZ57" s="60"/>
      <c r="BA57" s="235">
        <v>2</v>
      </c>
      <c r="BB57" s="193" t="e">
        <f>VLOOKUP(2,AS56:AT59,2,FALSE)</f>
        <v>#N/A</v>
      </c>
      <c r="BC57" s="236"/>
      <c r="BD57" s="237" t="e">
        <f>VLOOKUP(2,AS56:AW59,3,FALSE)</f>
        <v>#N/A</v>
      </c>
      <c r="BE57" s="238" t="e">
        <f>VLOOKUP(2,AS56:AW59,4,FALSE)</f>
        <v>#N/A</v>
      </c>
      <c r="BF57" s="93" t="s">
        <v>12</v>
      </c>
      <c r="BG57" s="238" t="e">
        <f>VLOOKUP(2,AS56:AW59,5,FALSE)</f>
        <v>#N/A</v>
      </c>
      <c r="BH57" s="238" t="s">
        <v>127</v>
      </c>
      <c r="BI57" s="85"/>
      <c r="BJ57" s="85">
        <f>IF(E57&gt;G57,IF(Spielplan!E57&gt;Spielplan!G57,Punktemodus!$B$3,0),0)</f>
        <v>0</v>
      </c>
      <c r="BK57" s="85">
        <f>IF(E57=G57,IF(Spielplan!E57=Spielplan!G57,Punktemodus!$B$3,0),0)</f>
        <v>10</v>
      </c>
      <c r="BL57" s="85">
        <f>IF(E57&lt;G57,IF(Spielplan!E57&lt;Spielplan!G57,Punktemodus!$B$3,0),0)</f>
        <v>0</v>
      </c>
      <c r="BM57" s="85">
        <f>IF(E57=Spielplan!E57,IF(G57=Spielplan!G57,Punktemodus!$B$5,0),0)</f>
        <v>3</v>
      </c>
      <c r="BN57" s="85">
        <f>IF(E57=Spielplan!E57,Punktemodus!$B$7,0)</f>
        <v>1</v>
      </c>
      <c r="BO57" s="85">
        <f>IF(G57=Spielplan!G57,Punktemodus!$B$7,0)</f>
        <v>1</v>
      </c>
      <c r="BP57" s="137">
        <f>IF(Spielplan!E57="",0,SUM(BJ57:BO57))</f>
        <v>0</v>
      </c>
      <c r="BQ57" s="85"/>
      <c r="BR57" s="141"/>
      <c r="BS57" s="149" t="s">
        <v>122</v>
      </c>
      <c r="BT57" s="144" t="str">
        <f>Spielplan!$BL$21</f>
        <v/>
      </c>
      <c r="BU57" s="145"/>
      <c r="BV57" s="146">
        <f>Spielplan!$BN$21</f>
        <v>0</v>
      </c>
      <c r="BW57" s="134"/>
      <c r="BX57" s="148">
        <f>IF(BT21=BT57,Punktemodus!$B$11,0)</f>
        <v>10</v>
      </c>
      <c r="BY57" s="148">
        <f>IF(BT57=BT36,Punktemodus!B13,0)</f>
        <v>5</v>
      </c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54" t="s">
        <v>29</v>
      </c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</row>
    <row r="58" spans="1:101" ht="18.75" customHeight="1" thickBot="1" x14ac:dyDescent="0.3">
      <c r="A58" s="60"/>
      <c r="B58" s="60"/>
      <c r="C58" s="191" t="str">
        <f>C56</f>
        <v>Schweiz</v>
      </c>
      <c r="D58" s="192"/>
      <c r="E58" s="104"/>
      <c r="F58" s="93"/>
      <c r="G58" s="104"/>
      <c r="H58" s="191" t="str">
        <f>C57</f>
        <v>Frankreich</v>
      </c>
      <c r="I58" s="192"/>
      <c r="J58" s="60"/>
      <c r="K58" s="60" t="s">
        <v>98</v>
      </c>
      <c r="L58" s="60">
        <f t="shared" si="16"/>
        <v>0</v>
      </c>
      <c r="M58" s="60">
        <f>IF($E58="",0,IF($E58&gt;$G58,3,IF($E58=G58,1,0)))</f>
        <v>0</v>
      </c>
      <c r="N58" s="60"/>
      <c r="O58" s="60">
        <f>IF($G58="",0,IF($E58&gt;$G58,0,IF($E58=$G58,1,3)))</f>
        <v>0</v>
      </c>
      <c r="P58" s="60"/>
      <c r="Q58" s="60">
        <f>E58</f>
        <v>0</v>
      </c>
      <c r="R58" s="60"/>
      <c r="S58" s="60">
        <f>G58</f>
        <v>0</v>
      </c>
      <c r="T58" s="60"/>
      <c r="U58" s="60">
        <f>G58</f>
        <v>0</v>
      </c>
      <c r="V58" s="60"/>
      <c r="W58" s="60">
        <f>E58</f>
        <v>0</v>
      </c>
      <c r="X58" s="60"/>
      <c r="Y58" s="60"/>
      <c r="Z58" s="60">
        <f>O62</f>
        <v>0</v>
      </c>
      <c r="AA58" s="60">
        <f>S62</f>
        <v>0</v>
      </c>
      <c r="AB58" s="60">
        <f>W62</f>
        <v>0</v>
      </c>
      <c r="AC58" s="60">
        <f>AA58-AB58</f>
        <v>0</v>
      </c>
      <c r="AD58" s="60">
        <f>IF(Z58&gt;Z56,-1,0)</f>
        <v>0</v>
      </c>
      <c r="AE58" s="60">
        <f>IF(Z58&gt;Z57,-1,0)</f>
        <v>0</v>
      </c>
      <c r="AF58" s="60">
        <f>IF(Z58&gt;Z59,-1,0)</f>
        <v>0</v>
      </c>
      <c r="AG58" s="60">
        <f>10000-(AJ58*1000+AM58*100+AK58*10)</f>
        <v>10000</v>
      </c>
      <c r="AH58" s="90">
        <f>RANK(AG58,AG56:AG59,1)</f>
        <v>1</v>
      </c>
      <c r="AI58" s="60" t="str">
        <f>C57</f>
        <v>Frankreich</v>
      </c>
      <c r="AJ58" s="60">
        <f t="shared" si="17"/>
        <v>0</v>
      </c>
      <c r="AK58" s="60">
        <f t="shared" si="17"/>
        <v>0</v>
      </c>
      <c r="AL58" s="60">
        <f t="shared" si="17"/>
        <v>0</v>
      </c>
      <c r="AM58" s="60">
        <f>AK58-AL58</f>
        <v>0</v>
      </c>
      <c r="AN58" s="187">
        <f>IF(AG56=AG58,IF(E58&gt;G58,AG56-0.1,AG56),AG56)</f>
        <v>10000</v>
      </c>
      <c r="AO58" s="187">
        <f>IF(AG57=AG58,IF(E61&gt;G61,AG57-0.1,AG57),AG57)</f>
        <v>10000</v>
      </c>
      <c r="AP58" s="187"/>
      <c r="AQ58" s="187">
        <f>IF(AG59=AG58,IF(G57&gt;E57,AG59-0.1,AG59),AG59)</f>
        <v>10000</v>
      </c>
      <c r="AR58" s="187">
        <f>AP60</f>
        <v>30000</v>
      </c>
      <c r="AS58" s="90">
        <f>RANK(AR58,AR56:AR59,1)</f>
        <v>1</v>
      </c>
      <c r="AT58" s="60" t="str">
        <f t="shared" si="18"/>
        <v>Frankreich</v>
      </c>
      <c r="AU58" s="60">
        <f t="shared" si="18"/>
        <v>0</v>
      </c>
      <c r="AV58" s="60">
        <f t="shared" si="18"/>
        <v>0</v>
      </c>
      <c r="AW58" s="60">
        <f t="shared" si="18"/>
        <v>0</v>
      </c>
      <c r="AX58" s="60"/>
      <c r="AY58" s="60"/>
      <c r="AZ58" s="60"/>
      <c r="BA58" s="113">
        <v>3</v>
      </c>
      <c r="BB58" s="114" t="e">
        <f>VLOOKUP(3,AS56:AT59,2,FALSE)</f>
        <v>#N/A</v>
      </c>
      <c r="BC58" s="115"/>
      <c r="BD58" s="116" t="e">
        <f>VLOOKUP(3,AS56:AW59,3,FALSE)</f>
        <v>#N/A</v>
      </c>
      <c r="BE58" s="116" t="e">
        <f>VLOOKUP(3,AS56:AW59,4,FALSE)</f>
        <v>#N/A</v>
      </c>
      <c r="BF58" s="93" t="s">
        <v>12</v>
      </c>
      <c r="BG58" s="116" t="e">
        <f>VLOOKUP(3,AS56:AW59,5,FALSE)</f>
        <v>#N/A</v>
      </c>
      <c r="BH58" s="60"/>
      <c r="BI58" s="85"/>
      <c r="BJ58" s="85">
        <f>IF(E58&gt;G58,IF(Spielplan!E58&gt;Spielplan!G58,Punktemodus!$B$3,0),0)</f>
        <v>0</v>
      </c>
      <c r="BK58" s="85">
        <f>IF(E58=G58,IF(Spielplan!E58=Spielplan!G58,Punktemodus!$B$3,0),0)</f>
        <v>10</v>
      </c>
      <c r="BL58" s="85">
        <f>IF(E58&lt;G58,IF(Spielplan!E58&lt;Spielplan!G58,Punktemodus!$B$3,0),0)</f>
        <v>0</v>
      </c>
      <c r="BM58" s="85">
        <f>IF(E58=Spielplan!E58,IF(G58=Spielplan!G58,Punktemodus!$B$5,0),0)</f>
        <v>3</v>
      </c>
      <c r="BN58" s="85">
        <f>IF(E58=Spielplan!E58,Punktemodus!$B$7,0)</f>
        <v>1</v>
      </c>
      <c r="BO58" s="85">
        <f>IF(G58=Spielplan!G58,Punktemodus!$B$7,0)</f>
        <v>1</v>
      </c>
      <c r="BP58" s="137">
        <f>IF(Spielplan!E58="",0,SUM(BJ58:BO58))</f>
        <v>0</v>
      </c>
      <c r="BQ58" s="85"/>
      <c r="BR58" s="141"/>
      <c r="BS58" s="150"/>
      <c r="BT58" s="134"/>
      <c r="BU58" s="134"/>
      <c r="BV58" s="134"/>
      <c r="BW58" s="134"/>
      <c r="BX58" s="148"/>
      <c r="BY58" s="148"/>
      <c r="BZ58" s="134"/>
      <c r="CA58" s="144" t="str">
        <f>Spielplan!$BS$22</f>
        <v/>
      </c>
      <c r="CB58" s="145"/>
      <c r="CC58" s="146">
        <f>Spielplan!$BU$22</f>
        <v>0</v>
      </c>
      <c r="CD58" s="147"/>
      <c r="CE58" s="134">
        <f>IF(CA58=CA22,Punktemodus!B15,0)</f>
        <v>20</v>
      </c>
      <c r="CF58" s="148">
        <f>IF(OR(CA58=$CA$14,CA58=$CA$15,CA58=$CA$23,CA58=$CA$30,CA58=$CA$31,CA58=$CA$38,CA58=$CA$39),Punktemodus!B17,0)</f>
        <v>10</v>
      </c>
      <c r="CG58" s="134"/>
      <c r="CH58" s="134"/>
      <c r="CI58" s="147"/>
      <c r="CJ58" s="134"/>
      <c r="CK58" s="134"/>
      <c r="CL58" s="134"/>
      <c r="CM58" s="134"/>
      <c r="CN58" s="134"/>
      <c r="CO58" s="134"/>
      <c r="CP58" s="134"/>
      <c r="CQ58" s="155"/>
      <c r="CR58" s="142" t="s">
        <v>130</v>
      </c>
      <c r="CS58" s="155"/>
      <c r="CT58" s="155"/>
      <c r="CU58" s="155"/>
      <c r="CV58" s="155"/>
      <c r="CW58" s="134"/>
    </row>
    <row r="59" spans="1:101" ht="18.75" customHeight="1" thickBot="1" x14ac:dyDescent="0.3">
      <c r="A59" s="60"/>
      <c r="B59" s="60"/>
      <c r="C59" s="193" t="str">
        <f>H56</f>
        <v>Ecuador</v>
      </c>
      <c r="D59" s="194"/>
      <c r="E59" s="104"/>
      <c r="F59" s="93"/>
      <c r="G59" s="104"/>
      <c r="H59" s="193" t="str">
        <f>H57</f>
        <v>Honduras</v>
      </c>
      <c r="I59" s="194"/>
      <c r="J59" s="60"/>
      <c r="K59" s="60" t="s">
        <v>99</v>
      </c>
      <c r="L59" s="60">
        <f t="shared" si="16"/>
        <v>0</v>
      </c>
      <c r="M59" s="60"/>
      <c r="N59" s="60">
        <f>IF($E59="",0,IF($E59&gt;$G59,3,IF($E59=$G59,1,0)))</f>
        <v>0</v>
      </c>
      <c r="O59" s="60"/>
      <c r="P59" s="60">
        <f>IF($G59="",0,IF($E59&gt;$G59,0,IF($E59=$G59,1,3)))</f>
        <v>0</v>
      </c>
      <c r="Q59" s="60"/>
      <c r="R59" s="60">
        <f>E59</f>
        <v>0</v>
      </c>
      <c r="S59" s="60"/>
      <c r="T59" s="60">
        <f>G59</f>
        <v>0</v>
      </c>
      <c r="U59" s="60"/>
      <c r="V59" s="60">
        <f>G59</f>
        <v>0</v>
      </c>
      <c r="W59" s="60"/>
      <c r="X59" s="60">
        <f>E59</f>
        <v>0</v>
      </c>
      <c r="Y59" s="60"/>
      <c r="Z59" s="60">
        <f>P62</f>
        <v>0</v>
      </c>
      <c r="AA59" s="60">
        <f>T62</f>
        <v>0</v>
      </c>
      <c r="AB59" s="60">
        <f>X62</f>
        <v>0</v>
      </c>
      <c r="AC59" s="60">
        <f>AA59-AB59</f>
        <v>0</v>
      </c>
      <c r="AD59" s="60">
        <f>IF(Z59&gt;Z56,-1,0)</f>
        <v>0</v>
      </c>
      <c r="AE59" s="60">
        <f>IF(Z59&gt;Z57,-1,0)</f>
        <v>0</v>
      </c>
      <c r="AF59" s="60">
        <f>IF(Z59&gt;Z58,-1,0)</f>
        <v>0</v>
      </c>
      <c r="AG59" s="60">
        <f>10000-(AJ59*1000+AM59*100+AK59*10)</f>
        <v>10000</v>
      </c>
      <c r="AH59" s="90">
        <f>RANK(AG59,AG56:AG59,1)</f>
        <v>1</v>
      </c>
      <c r="AI59" s="60" t="str">
        <f>H57</f>
        <v>Honduras</v>
      </c>
      <c r="AJ59" s="60">
        <f t="shared" si="17"/>
        <v>0</v>
      </c>
      <c r="AK59" s="60">
        <f t="shared" si="17"/>
        <v>0</v>
      </c>
      <c r="AL59" s="60">
        <f t="shared" si="17"/>
        <v>0</v>
      </c>
      <c r="AM59" s="60">
        <f>AK59-AL59</f>
        <v>0</v>
      </c>
      <c r="AN59" s="187">
        <f>IF(AG56=AG59,IF(E60&gt;G60,AG56-0.1,AG56),AG56)</f>
        <v>10000</v>
      </c>
      <c r="AO59" s="187">
        <f>IF(AG57=AG59,IF(E59&gt;G59,AG57-0.1,AG57),AG57)</f>
        <v>10000</v>
      </c>
      <c r="AP59" s="187">
        <f>IF(AG58=AG59,IF(E57&gt;G57,AG58-0.1,AG58),AG58)</f>
        <v>10000</v>
      </c>
      <c r="AQ59" s="187"/>
      <c r="AR59" s="187">
        <f>AQ60</f>
        <v>30000</v>
      </c>
      <c r="AS59" s="90">
        <f>RANK(AR59,AR56:AR59,1)</f>
        <v>1</v>
      </c>
      <c r="AT59" s="60" t="str">
        <f t="shared" si="18"/>
        <v>Honduras</v>
      </c>
      <c r="AU59" s="60">
        <f t="shared" si="18"/>
        <v>0</v>
      </c>
      <c r="AV59" s="60">
        <f t="shared" si="18"/>
        <v>0</v>
      </c>
      <c r="AW59" s="60">
        <f t="shared" si="18"/>
        <v>0</v>
      </c>
      <c r="AX59" s="60"/>
      <c r="AY59" s="60"/>
      <c r="AZ59" s="60"/>
      <c r="BA59" s="113">
        <v>4</v>
      </c>
      <c r="BB59" s="114" t="e">
        <f>VLOOKUP(4,AS56:AT59,2,FALSE)</f>
        <v>#N/A</v>
      </c>
      <c r="BC59" s="115"/>
      <c r="BD59" s="116" t="e">
        <f>VLOOKUP(4,AS56:AW59,3,FALSE)</f>
        <v>#N/A</v>
      </c>
      <c r="BE59" s="116" t="e">
        <f>VLOOKUP(4,AS56:AW59,4,FALSE)</f>
        <v>#N/A</v>
      </c>
      <c r="BF59" s="93" t="s">
        <v>12</v>
      </c>
      <c r="BG59" s="116" t="e">
        <f>VLOOKUP(4,AS56:AW59,5,FALSE)</f>
        <v>#N/A</v>
      </c>
      <c r="BH59" s="60"/>
      <c r="BI59" s="85"/>
      <c r="BJ59" s="85">
        <f>IF(E59&gt;G59,IF(Spielplan!E59&gt;Spielplan!G59,Punktemodus!$B$3,0),0)</f>
        <v>0</v>
      </c>
      <c r="BK59" s="85">
        <f>IF(E59=G59,IF(Spielplan!E59=Spielplan!G59,Punktemodus!$B$3,0),0)</f>
        <v>10</v>
      </c>
      <c r="BL59" s="85">
        <f>IF(E59&lt;G59,IF(Spielplan!E59&lt;Spielplan!G59,Punktemodus!$B$3,0),0)</f>
        <v>0</v>
      </c>
      <c r="BM59" s="85">
        <f>IF(E59=Spielplan!E59,IF(G59=Spielplan!G59,Punktemodus!$B$5,0),0)</f>
        <v>3</v>
      </c>
      <c r="BN59" s="85">
        <f>IF(E59=Spielplan!E59,Punktemodus!$B$7,0)</f>
        <v>1</v>
      </c>
      <c r="BO59" s="85">
        <f>IF(G59=Spielplan!G59,Punktemodus!$B$7,0)</f>
        <v>1</v>
      </c>
      <c r="BP59" s="137">
        <f>IF(Spielplan!E59="",0,SUM(BJ59:BO59))</f>
        <v>0</v>
      </c>
      <c r="BQ59" s="85"/>
      <c r="BR59" s="141"/>
      <c r="BS59" s="134"/>
      <c r="BT59" s="134"/>
      <c r="BU59" s="134"/>
      <c r="BV59" s="134"/>
      <c r="BW59" s="134"/>
      <c r="BX59" s="148"/>
      <c r="BY59" s="148"/>
      <c r="BZ59" s="134"/>
      <c r="CA59" s="144" t="str">
        <f>Spielplan!$BS$23</f>
        <v/>
      </c>
      <c r="CB59" s="145"/>
      <c r="CC59" s="146">
        <f>Spielplan!$BU$23</f>
        <v>0</v>
      </c>
      <c r="CD59" s="134"/>
      <c r="CE59" s="134">
        <f>IF(CA59=CA23,Punktemodus!B15,0)</f>
        <v>20</v>
      </c>
      <c r="CF59" s="148">
        <f>IF(OR(CA59=$CA$14,CA59=$CA$15,CA59=$CA$22,CA59=$CA$30,CA59=$CA$31,CA59=$CA$38,CA59=$CA$39),Punktemodus!B17,0)</f>
        <v>10</v>
      </c>
      <c r="CG59" s="134"/>
      <c r="CH59" s="134"/>
      <c r="CI59" s="134"/>
      <c r="CJ59" s="134"/>
      <c r="CK59" s="144" t="str">
        <f>Spielplan!$CC$23</f>
        <v/>
      </c>
      <c r="CL59" s="145"/>
      <c r="CM59" s="146">
        <f>Spielplan!$CE$23</f>
        <v>0</v>
      </c>
      <c r="CN59" s="134"/>
      <c r="CO59" s="134">
        <f>IF(OR(CK59=CK23,CK59=CK24),Punktemodus!B21,0)</f>
        <v>40</v>
      </c>
      <c r="CP59" s="134"/>
      <c r="CQ59" s="370" t="str">
        <f>Spielplan!$CI$23</f>
        <v/>
      </c>
      <c r="CR59" s="371"/>
      <c r="CS59" s="371"/>
      <c r="CT59" s="371"/>
      <c r="CU59" s="371"/>
      <c r="CV59" s="372"/>
      <c r="CW59" s="134"/>
    </row>
    <row r="60" spans="1:101" ht="18.75" customHeight="1" thickBot="1" x14ac:dyDescent="0.3">
      <c r="A60" s="60"/>
      <c r="B60" s="60"/>
      <c r="C60" s="191" t="str">
        <f>C56</f>
        <v>Schweiz</v>
      </c>
      <c r="D60" s="192"/>
      <c r="E60" s="104"/>
      <c r="F60" s="93"/>
      <c r="G60" s="104"/>
      <c r="H60" s="191" t="str">
        <f>H57</f>
        <v>Honduras</v>
      </c>
      <c r="I60" s="192"/>
      <c r="J60" s="60"/>
      <c r="K60" s="60" t="s">
        <v>100</v>
      </c>
      <c r="L60" s="60">
        <f t="shared" si="16"/>
        <v>0</v>
      </c>
      <c r="M60" s="60">
        <f>IF($E60="",0,IF($E60&gt;$G60,3,IF($E60=G60,1,0)))</f>
        <v>0</v>
      </c>
      <c r="N60" s="60"/>
      <c r="O60" s="60"/>
      <c r="P60" s="60">
        <f>IF($G60="",0,IF($E60&gt;$G60,0,IF($E60=$G60,1,3)))</f>
        <v>0</v>
      </c>
      <c r="Q60" s="60">
        <f>E60</f>
        <v>0</v>
      </c>
      <c r="R60" s="60"/>
      <c r="S60" s="60"/>
      <c r="T60" s="60">
        <f>G60</f>
        <v>0</v>
      </c>
      <c r="U60" s="60">
        <f>G60</f>
        <v>0</v>
      </c>
      <c r="V60" s="60"/>
      <c r="W60" s="60"/>
      <c r="X60" s="60">
        <f>E60</f>
        <v>0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187">
        <f>SUM(AN56:AN59)</f>
        <v>30000</v>
      </c>
      <c r="AO60" s="187">
        <f>SUM(AO56:AO59)</f>
        <v>30000</v>
      </c>
      <c r="AP60" s="187">
        <f>SUM(AP56:AP59)</f>
        <v>30000</v>
      </c>
      <c r="AQ60" s="187">
        <f>SUM(AQ56:AQ59)</f>
        <v>30000</v>
      </c>
      <c r="AR60" s="187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85">
        <f>IF(E60&gt;G60,IF(Spielplan!E60&gt;Spielplan!G60,Punktemodus!$B$3,0),0)</f>
        <v>0</v>
      </c>
      <c r="BK60" s="85">
        <f>IF(E60=G60,IF(Spielplan!E60=Spielplan!G60,Punktemodus!$B$3,0),0)</f>
        <v>10</v>
      </c>
      <c r="BL60" s="85">
        <f>IF(E60&lt;G60,IF(Spielplan!E60&lt;Spielplan!G60,Punktemodus!$B$3,0),0)</f>
        <v>0</v>
      </c>
      <c r="BM60" s="85">
        <f>IF(E60=Spielplan!E60,IF(G60=Spielplan!G60,Punktemodus!$B$5,0),0)</f>
        <v>3</v>
      </c>
      <c r="BN60" s="85">
        <f>IF(E60=Spielplan!E60,Punktemodus!$B$7,0)</f>
        <v>1</v>
      </c>
      <c r="BO60" s="85">
        <f>IF(G60=Spielplan!G60,Punktemodus!$B$7,0)</f>
        <v>1</v>
      </c>
      <c r="BP60" s="137">
        <f>IF(Spielplan!E60="",0,SUM(BJ60:BO60))</f>
        <v>0</v>
      </c>
      <c r="BQ60" s="60"/>
      <c r="BR60" s="141"/>
      <c r="BS60" s="153" t="s">
        <v>123</v>
      </c>
      <c r="BT60" s="144" t="str">
        <f>Spielplan!$BL$24</f>
        <v/>
      </c>
      <c r="BU60" s="145"/>
      <c r="BV60" s="146">
        <f>Spielplan!$BN$24</f>
        <v>0</v>
      </c>
      <c r="BW60" s="147"/>
      <c r="BX60" s="148">
        <f>IF(BT24=BT60,Punktemodus!$B$11,0)</f>
        <v>10</v>
      </c>
      <c r="BY60" s="148">
        <f>IF(BT60=BT41,Punktemodus!B13,0)</f>
        <v>5</v>
      </c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44" t="str">
        <f>Spielplan!$CC$24</f>
        <v/>
      </c>
      <c r="CL60" s="145"/>
      <c r="CM60" s="146">
        <f>Spielplan!$CE$24</f>
        <v>0</v>
      </c>
      <c r="CN60" s="134"/>
      <c r="CO60" s="134">
        <f>IF(OR(CK60=CK23,CK60=CK24),Punktemodus!B21,0)</f>
        <v>40</v>
      </c>
      <c r="CP60" s="134"/>
      <c r="CQ60" s="373"/>
      <c r="CR60" s="374"/>
      <c r="CS60" s="374"/>
      <c r="CT60" s="374"/>
      <c r="CU60" s="374"/>
      <c r="CV60" s="375"/>
      <c r="CW60" s="134"/>
    </row>
    <row r="61" spans="1:101" ht="18.75" customHeight="1" thickBot="1" x14ac:dyDescent="0.3">
      <c r="A61" s="60"/>
      <c r="B61" s="60"/>
      <c r="C61" s="193" t="str">
        <f>H56</f>
        <v>Ecuador</v>
      </c>
      <c r="D61" s="194"/>
      <c r="E61" s="104"/>
      <c r="F61" s="93"/>
      <c r="G61" s="104"/>
      <c r="H61" s="193" t="str">
        <f>C57</f>
        <v>Frankreich</v>
      </c>
      <c r="I61" s="194"/>
      <c r="J61" s="60"/>
      <c r="K61" s="60" t="s">
        <v>100</v>
      </c>
      <c r="L61" s="60">
        <f t="shared" si="16"/>
        <v>0</v>
      </c>
      <c r="M61" s="60"/>
      <c r="N61" s="60">
        <f>IF($E61="",0,IF($E61&gt;$G61,3,IF($E61=$G61,1,0)))</f>
        <v>0</v>
      </c>
      <c r="O61" s="60">
        <f>IF($G61="",0,IF($E61&gt;$G61,0,IF($E61=$G61,1,3)))</f>
        <v>0</v>
      </c>
      <c r="P61" s="60"/>
      <c r="Q61" s="60"/>
      <c r="R61" s="60">
        <f>E61</f>
        <v>0</v>
      </c>
      <c r="S61" s="60">
        <f>G61</f>
        <v>0</v>
      </c>
      <c r="T61" s="60"/>
      <c r="U61" s="60"/>
      <c r="V61" s="60">
        <f>G61</f>
        <v>0</v>
      </c>
      <c r="W61" s="60">
        <f>E61</f>
        <v>0</v>
      </c>
      <c r="X61" s="60"/>
      <c r="Y61" s="60"/>
      <c r="Z61" s="60" t="s">
        <v>30</v>
      </c>
      <c r="AA61" s="60"/>
      <c r="AB61" s="60"/>
      <c r="AC61" s="60"/>
      <c r="AD61" s="60"/>
      <c r="AE61" s="60"/>
      <c r="AF61" s="60"/>
      <c r="AG61" s="60" t="b">
        <f>OR(AG56=AG57,AG56=AG58,AG56=AG59,AG57=AG58,AG57=AG59,AG58=AG59)</f>
        <v>1</v>
      </c>
      <c r="AH61" s="60"/>
      <c r="AI61" s="60"/>
      <c r="AJ61" s="60"/>
      <c r="AK61" s="60"/>
      <c r="AL61" s="60"/>
      <c r="AM61" s="60"/>
      <c r="AN61" s="60"/>
      <c r="AO61" s="60" t="s">
        <v>34</v>
      </c>
      <c r="AP61" s="60"/>
      <c r="AQ61" s="60"/>
      <c r="AR61" s="60" t="b">
        <f>OR(AR56=AR57,AR56=AR58,AR56=AR59,AR57=AR58,AR57=AR59,AR58=AR59)</f>
        <v>1</v>
      </c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85">
        <f>IF(E61&gt;G61,IF(Spielplan!E61&gt;Spielplan!G61,Punktemodus!$B$3,0),0)</f>
        <v>0</v>
      </c>
      <c r="BK61" s="85">
        <f>IF(E61=G61,IF(Spielplan!E61=Spielplan!G61,Punktemodus!$B$3,0),0)</f>
        <v>10</v>
      </c>
      <c r="BL61" s="85">
        <f>IF(E61&lt;G61,IF(Spielplan!E61&lt;Spielplan!G61,Punktemodus!$B$3,0),0)</f>
        <v>0</v>
      </c>
      <c r="BM61" s="85">
        <f>IF(E61=Spielplan!E61,IF(G61=Spielplan!G61,Punktemodus!$B$5,0),0)</f>
        <v>3</v>
      </c>
      <c r="BN61" s="85">
        <f>IF(E61=Spielplan!E61,Punktemodus!$B$7,0)</f>
        <v>1</v>
      </c>
      <c r="BO61" s="85">
        <f>IF(G61=Spielplan!G61,Punktemodus!$B$7,0)</f>
        <v>1</v>
      </c>
      <c r="BP61" s="137">
        <f>IF(Spielplan!E61="",0,SUM(BJ61:BO61))</f>
        <v>0</v>
      </c>
      <c r="BQ61" s="60"/>
      <c r="BR61" s="141"/>
      <c r="BS61" s="149" t="s">
        <v>124</v>
      </c>
      <c r="BT61" s="144" t="str">
        <f>Spielplan!$BL$25</f>
        <v/>
      </c>
      <c r="BU61" s="145"/>
      <c r="BV61" s="146">
        <f>Spielplan!$BN$25</f>
        <v>0</v>
      </c>
      <c r="BW61" s="134"/>
      <c r="BX61" s="148">
        <f>IF(BT25=BT61,Punktemodus!$B$11,0)</f>
        <v>10</v>
      </c>
      <c r="BY61" s="148">
        <f>IF(BT61=BT40,Punktemodus!B13,0)</f>
        <v>5</v>
      </c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55"/>
      <c r="CR61" s="142" t="s">
        <v>136</v>
      </c>
      <c r="CS61" s="155"/>
      <c r="CT61" s="155"/>
      <c r="CU61" s="155"/>
      <c r="CV61" s="155"/>
      <c r="CW61" s="134"/>
    </row>
    <row r="62" spans="1:101" ht="18.75" customHeight="1" thickBot="1" x14ac:dyDescent="0.25">
      <c r="A62" s="60"/>
      <c r="B62" s="60"/>
      <c r="C62" s="136" t="str">
        <f>IF(G61="","",IF(AR61=TRUE,"Achtung: Fehler in Tabelle!",""))</f>
        <v/>
      </c>
      <c r="D62" s="60"/>
      <c r="E62" s="85"/>
      <c r="F62" s="60"/>
      <c r="G62" s="85"/>
      <c r="H62" s="60"/>
      <c r="I62" s="60"/>
      <c r="J62" s="60"/>
      <c r="K62" s="60"/>
      <c r="L62" s="60"/>
      <c r="M62" s="60">
        <f t="shared" ref="M62:X62" si="19">SUM(M56:M61)</f>
        <v>0</v>
      </c>
      <c r="N62" s="60">
        <f t="shared" si="19"/>
        <v>0</v>
      </c>
      <c r="O62" s="60">
        <f t="shared" si="19"/>
        <v>0</v>
      </c>
      <c r="P62" s="60">
        <f t="shared" si="19"/>
        <v>0</v>
      </c>
      <c r="Q62" s="60">
        <f t="shared" si="19"/>
        <v>0</v>
      </c>
      <c r="R62" s="60">
        <f t="shared" si="19"/>
        <v>0</v>
      </c>
      <c r="S62" s="60">
        <f t="shared" si="19"/>
        <v>0</v>
      </c>
      <c r="T62" s="60">
        <f t="shared" si="19"/>
        <v>0</v>
      </c>
      <c r="U62" s="60">
        <f t="shared" si="19"/>
        <v>0</v>
      </c>
      <c r="V62" s="60">
        <f t="shared" si="19"/>
        <v>0</v>
      </c>
      <c r="W62" s="60">
        <f t="shared" si="19"/>
        <v>0</v>
      </c>
      <c r="X62" s="60">
        <f t="shared" si="19"/>
        <v>0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160">
        <f>SUM(BP56:BP61)</f>
        <v>0</v>
      </c>
      <c r="BQ62" s="60"/>
      <c r="BR62" s="141"/>
      <c r="BS62" s="150"/>
      <c r="BT62" s="134"/>
      <c r="BU62" s="134"/>
      <c r="BV62" s="134"/>
      <c r="BW62" s="134"/>
      <c r="BX62" s="148"/>
      <c r="BY62" s="148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370" t="str">
        <f>Spielplan!$CI$26</f>
        <v/>
      </c>
      <c r="CR62" s="371"/>
      <c r="CS62" s="371"/>
      <c r="CT62" s="371"/>
      <c r="CU62" s="371"/>
      <c r="CV62" s="372"/>
      <c r="CW62" s="134"/>
    </row>
    <row r="63" spans="1:101" ht="18.75" customHeight="1" thickBot="1" x14ac:dyDescent="0.3">
      <c r="A63" s="60"/>
      <c r="B63" s="60"/>
      <c r="C63" s="60"/>
      <c r="D63" s="60"/>
      <c r="E63" s="85"/>
      <c r="F63" s="60"/>
      <c r="G63" s="85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138"/>
      <c r="BQ63" s="60"/>
      <c r="BR63" s="141"/>
      <c r="BS63" s="134"/>
      <c r="BT63" s="134"/>
      <c r="BU63" s="134"/>
      <c r="BV63" s="134"/>
      <c r="BW63" s="134"/>
      <c r="BX63" s="148"/>
      <c r="BY63" s="148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54" t="s">
        <v>131</v>
      </c>
      <c r="CM63" s="134"/>
      <c r="CN63" s="134"/>
      <c r="CO63" s="134"/>
      <c r="CP63" s="134"/>
      <c r="CQ63" s="373"/>
      <c r="CR63" s="374"/>
      <c r="CS63" s="374"/>
      <c r="CT63" s="374"/>
      <c r="CU63" s="374"/>
      <c r="CV63" s="375"/>
      <c r="CW63" s="134"/>
    </row>
    <row r="64" spans="1:101" ht="18.75" customHeight="1" thickBot="1" x14ac:dyDescent="0.3">
      <c r="A64" s="60"/>
      <c r="B64" s="60"/>
      <c r="C64" s="60"/>
      <c r="D64" s="60"/>
      <c r="E64" s="85"/>
      <c r="F64" s="60"/>
      <c r="G64" s="85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138"/>
      <c r="BQ64" s="60"/>
      <c r="BR64" s="141"/>
      <c r="BS64" s="153" t="s">
        <v>20</v>
      </c>
      <c r="BT64" s="144" t="str">
        <f>Spielplan!$BL$28</f>
        <v/>
      </c>
      <c r="BU64" s="145"/>
      <c r="BV64" s="146">
        <f>Spielplan!$BN$28</f>
        <v>0</v>
      </c>
      <c r="BW64" s="147"/>
      <c r="BX64" s="148">
        <f>IF(BT28=BT64,Punktemodus!$B$11,0)</f>
        <v>10</v>
      </c>
      <c r="BY64" s="148">
        <f>IF(BT64=BT13,Punktemodus!B13,0)</f>
        <v>5</v>
      </c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55"/>
      <c r="CR64" s="142" t="s">
        <v>137</v>
      </c>
      <c r="CS64" s="155"/>
      <c r="CT64" s="155"/>
      <c r="CU64" s="155"/>
      <c r="CV64" s="155"/>
      <c r="CW64" s="134"/>
    </row>
    <row r="65" spans="1:101" ht="18.75" customHeight="1" thickBot="1" x14ac:dyDescent="0.3">
      <c r="A65" s="60"/>
      <c r="B65" s="60"/>
      <c r="C65" s="88" t="s">
        <v>91</v>
      </c>
      <c r="D65" s="60"/>
      <c r="E65" s="85"/>
      <c r="F65" s="60"/>
      <c r="G65" s="85"/>
      <c r="H65" s="60"/>
      <c r="I65" s="60"/>
      <c r="J65" s="60"/>
      <c r="K65" s="60"/>
      <c r="L65" s="60"/>
      <c r="M65" s="60" t="s">
        <v>4</v>
      </c>
      <c r="N65" s="60"/>
      <c r="O65" s="60"/>
      <c r="P65" s="60"/>
      <c r="Q65" s="60" t="s">
        <v>6</v>
      </c>
      <c r="R65" s="60"/>
      <c r="S65" s="60"/>
      <c r="T65" s="60"/>
      <c r="U65" s="60" t="s">
        <v>7</v>
      </c>
      <c r="V65" s="60"/>
      <c r="W65" s="60"/>
      <c r="X65" s="60"/>
      <c r="Y65" s="60"/>
      <c r="Z65" s="60" t="s">
        <v>4</v>
      </c>
      <c r="AA65" s="60" t="s">
        <v>5</v>
      </c>
      <c r="AB65" s="60"/>
      <c r="AC65" s="60"/>
      <c r="AD65" s="60" t="s">
        <v>9</v>
      </c>
      <c r="AE65" s="60"/>
      <c r="AF65" s="60"/>
      <c r="AG65" s="60"/>
      <c r="AH65" s="60" t="s">
        <v>32</v>
      </c>
      <c r="AI65" s="60"/>
      <c r="AJ65" s="60"/>
      <c r="AK65" s="60"/>
      <c r="AL65" s="60"/>
      <c r="AM65" s="60"/>
      <c r="AN65" s="60" t="s">
        <v>35</v>
      </c>
      <c r="AO65" s="60"/>
      <c r="AP65" s="60"/>
      <c r="AQ65" s="60"/>
      <c r="AR65" s="60"/>
      <c r="AS65" s="60" t="s">
        <v>33</v>
      </c>
      <c r="AT65" s="60"/>
      <c r="AU65" s="60"/>
      <c r="AV65" s="60"/>
      <c r="AW65" s="60"/>
      <c r="AX65" s="60"/>
      <c r="AY65" s="60"/>
      <c r="AZ65" s="60"/>
      <c r="BA65" s="60"/>
      <c r="BB65" s="89" t="s">
        <v>10</v>
      </c>
      <c r="BC65" s="60"/>
      <c r="BD65" s="90" t="s">
        <v>4</v>
      </c>
      <c r="BE65" s="60"/>
      <c r="BF65" s="61" t="s">
        <v>5</v>
      </c>
      <c r="BG65" s="60"/>
      <c r="BH65" s="60"/>
      <c r="BI65" s="85"/>
      <c r="BJ65" s="60"/>
      <c r="BK65" s="60"/>
      <c r="BL65" s="60"/>
      <c r="BM65" s="60"/>
      <c r="BN65" s="60"/>
      <c r="BO65" s="60"/>
      <c r="BP65" s="138"/>
      <c r="BQ65" s="85"/>
      <c r="BR65" s="141"/>
      <c r="BS65" s="149" t="s">
        <v>125</v>
      </c>
      <c r="BT65" s="144" t="str">
        <f>Spielplan!$BL$29</f>
        <v/>
      </c>
      <c r="BU65" s="145"/>
      <c r="BV65" s="146">
        <f>Spielplan!$BN$29</f>
        <v>0</v>
      </c>
      <c r="BW65" s="134"/>
      <c r="BX65" s="148">
        <f>IF(BT29=BT65,Punktemodus!$B$11,0)</f>
        <v>10</v>
      </c>
      <c r="BY65" s="148">
        <f>IF(BT65=BT12,Punktemodus!B13,0)</f>
        <v>5</v>
      </c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44" t="str">
        <f>Spielplan!$CC$29</f>
        <v/>
      </c>
      <c r="CL65" s="145"/>
      <c r="CM65" s="146">
        <f>Spielplan!$CE$29</f>
        <v>0</v>
      </c>
      <c r="CN65" s="134"/>
      <c r="CO65" s="134"/>
      <c r="CP65" s="134"/>
      <c r="CQ65" s="370" t="str">
        <f>Spielplan!$CI$29</f>
        <v/>
      </c>
      <c r="CR65" s="371"/>
      <c r="CS65" s="371"/>
      <c r="CT65" s="371"/>
      <c r="CU65" s="371"/>
      <c r="CV65" s="372"/>
      <c r="CW65" s="134"/>
    </row>
    <row r="66" spans="1:101" ht="18.75" customHeight="1" thickBot="1" x14ac:dyDescent="0.3">
      <c r="A66" s="60"/>
      <c r="B66" s="60"/>
      <c r="C66" s="60"/>
      <c r="D66" s="60"/>
      <c r="E66" s="85"/>
      <c r="F66" s="60"/>
      <c r="G66" s="85"/>
      <c r="H66" s="60"/>
      <c r="I66" s="60"/>
      <c r="J66" s="60"/>
      <c r="K66" s="60"/>
      <c r="L66" s="60"/>
      <c r="M66" s="60" t="s">
        <v>0</v>
      </c>
      <c r="N66" s="60" t="s">
        <v>1</v>
      </c>
      <c r="O66" s="60" t="s">
        <v>2</v>
      </c>
      <c r="P66" s="60" t="s">
        <v>3</v>
      </c>
      <c r="Q66" s="60" t="s">
        <v>0</v>
      </c>
      <c r="R66" s="60" t="s">
        <v>1</v>
      </c>
      <c r="S66" s="60" t="s">
        <v>2</v>
      </c>
      <c r="T66" s="60" t="s">
        <v>3</v>
      </c>
      <c r="U66" s="60" t="s">
        <v>0</v>
      </c>
      <c r="V66" s="60" t="s">
        <v>1</v>
      </c>
      <c r="W66" s="60" t="s">
        <v>2</v>
      </c>
      <c r="X66" s="60" t="s">
        <v>3</v>
      </c>
      <c r="Y66" s="60"/>
      <c r="Z66" s="60" t="s">
        <v>8</v>
      </c>
      <c r="AA66" s="60"/>
      <c r="AB66" s="60"/>
      <c r="AC66" s="60"/>
      <c r="AD66" s="60"/>
      <c r="AE66" s="60"/>
      <c r="AF66" s="60"/>
      <c r="AG66" s="60"/>
      <c r="AH66" s="60" t="s">
        <v>31</v>
      </c>
      <c r="AI66" s="60"/>
      <c r="AJ66" s="60"/>
      <c r="AK66" s="60"/>
      <c r="AL66" s="60"/>
      <c r="AM66" s="60"/>
      <c r="AN66" s="60" t="str">
        <f>AI67</f>
        <v>Argentinien</v>
      </c>
      <c r="AO66" s="60" t="str">
        <f>AI68</f>
        <v>Bosnien</v>
      </c>
      <c r="AP66" s="60" t="str">
        <f>AI69</f>
        <v>Iran</v>
      </c>
      <c r="AQ66" s="60" t="str">
        <f>AI70</f>
        <v>Nigeria</v>
      </c>
      <c r="AR66" s="60"/>
      <c r="AS66" s="60" t="s">
        <v>31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85"/>
      <c r="BJ66" s="85"/>
      <c r="BK66" s="85"/>
      <c r="BL66" s="85"/>
      <c r="BM66" s="85"/>
      <c r="BN66" s="85"/>
      <c r="BO66" s="85"/>
      <c r="BP66" s="137"/>
      <c r="BQ66" s="85"/>
      <c r="BR66" s="141"/>
      <c r="BS66" s="150"/>
      <c r="BT66" s="134"/>
      <c r="BU66" s="134"/>
      <c r="BV66" s="134"/>
      <c r="BW66" s="134"/>
      <c r="BX66" s="148"/>
      <c r="BY66" s="148"/>
      <c r="BZ66" s="134"/>
      <c r="CA66" s="144" t="str">
        <f>Spielplan!$BS$30</f>
        <v/>
      </c>
      <c r="CB66" s="145"/>
      <c r="CC66" s="146">
        <f>Spielplan!$BU$30</f>
        <v>0</v>
      </c>
      <c r="CD66" s="147"/>
      <c r="CE66" s="134">
        <f>IF(CA66=CA30,Punktemodus!B15,0)</f>
        <v>20</v>
      </c>
      <c r="CF66" s="148">
        <f>IF(OR(CA66=$CA$14,CA66=$CA$15,CA66=$CA$22,CA66=$CA$23,CA66=$CA$31,CA66=$CA$38,CA66=$CA$39),Punktemodus!B17,0)</f>
        <v>10</v>
      </c>
      <c r="CG66" s="134"/>
      <c r="CH66" s="134"/>
      <c r="CI66" s="134"/>
      <c r="CJ66" s="134"/>
      <c r="CK66" s="144" t="str">
        <f>Spielplan!$CC$30</f>
        <v/>
      </c>
      <c r="CL66" s="145"/>
      <c r="CM66" s="146">
        <f>Spielplan!$CE$30</f>
        <v>0</v>
      </c>
      <c r="CN66" s="134"/>
      <c r="CO66" s="134"/>
      <c r="CP66" s="134"/>
      <c r="CQ66" s="373"/>
      <c r="CR66" s="374"/>
      <c r="CS66" s="374"/>
      <c r="CT66" s="374"/>
      <c r="CU66" s="374"/>
      <c r="CV66" s="375"/>
      <c r="CW66" s="134"/>
    </row>
    <row r="67" spans="1:101" ht="18.75" customHeight="1" thickBot="1" x14ac:dyDescent="0.3">
      <c r="A67" s="60"/>
      <c r="B67" s="60"/>
      <c r="C67" s="200" t="str">
        <f>Spielplan!$C$67</f>
        <v>Argentinien</v>
      </c>
      <c r="D67" s="201"/>
      <c r="E67" s="104"/>
      <c r="F67" s="93"/>
      <c r="G67" s="104"/>
      <c r="H67" s="200" t="str">
        <f>Spielplan!$H$67</f>
        <v>Bosnien</v>
      </c>
      <c r="I67" s="201"/>
      <c r="J67" s="60"/>
      <c r="K67" s="60" t="s">
        <v>101</v>
      </c>
      <c r="L67" s="60">
        <f t="shared" ref="L67:L72" si="20">IF(E67-G67&gt;0,1,IF(G67=E67,0,-1))</f>
        <v>0</v>
      </c>
      <c r="M67" s="60">
        <f>IF($E67="",0,IF($E67&gt;$G67,3,IF($E67=G67,1,0)))</f>
        <v>0</v>
      </c>
      <c r="N67" s="60">
        <f>IF($G67="",0,IF($E67&gt;$G67,0,IF($E67=G67,1,3)))</f>
        <v>0</v>
      </c>
      <c r="O67" s="60"/>
      <c r="P67" s="60"/>
      <c r="Q67" s="60">
        <f>E67</f>
        <v>0</v>
      </c>
      <c r="R67" s="60">
        <f>G67</f>
        <v>0</v>
      </c>
      <c r="S67" s="60"/>
      <c r="T67" s="60"/>
      <c r="U67" s="60">
        <f>G67</f>
        <v>0</v>
      </c>
      <c r="V67" s="60">
        <f>E67</f>
        <v>0</v>
      </c>
      <c r="W67" s="60"/>
      <c r="X67" s="60"/>
      <c r="Y67" s="60"/>
      <c r="Z67" s="60">
        <f>M73</f>
        <v>0</v>
      </c>
      <c r="AA67" s="60">
        <f>Q73</f>
        <v>0</v>
      </c>
      <c r="AB67" s="60">
        <f>U73</f>
        <v>0</v>
      </c>
      <c r="AC67" s="60">
        <f>AA67-AB67</f>
        <v>0</v>
      </c>
      <c r="AD67" s="60">
        <f>IF(Z67&gt;Z68,-1,0)</f>
        <v>0</v>
      </c>
      <c r="AE67" s="60">
        <f>IF(Z67&gt;Z69,-1,0)</f>
        <v>0</v>
      </c>
      <c r="AF67" s="60">
        <f>IF(Z67&gt;Z70,-1,0)</f>
        <v>0</v>
      </c>
      <c r="AG67" s="60">
        <f>10000-(AJ67*1000+AM67*100+AK67*10)</f>
        <v>10000</v>
      </c>
      <c r="AH67" s="90">
        <f>RANK(AG67,AG67:AG70,1)</f>
        <v>1</v>
      </c>
      <c r="AI67" s="60" t="str">
        <f>C67</f>
        <v>Argentinien</v>
      </c>
      <c r="AJ67" s="60">
        <f t="shared" ref="AJ67:AL70" si="21">Z67</f>
        <v>0</v>
      </c>
      <c r="AK67" s="60">
        <f t="shared" si="21"/>
        <v>0</v>
      </c>
      <c r="AL67" s="60">
        <f t="shared" si="21"/>
        <v>0</v>
      </c>
      <c r="AM67" s="60">
        <f>AK67-AL67</f>
        <v>0</v>
      </c>
      <c r="AN67" s="187"/>
      <c r="AO67" s="187">
        <f>IF(AG68=AG67,IF(G67&gt;E67,AG68-0.1,AG68),AG68)</f>
        <v>10000</v>
      </c>
      <c r="AP67" s="187">
        <f>IF(AG69=AG67,IF(G69&gt;E69,AG69-0.1,AG69),AG69)</f>
        <v>10000</v>
      </c>
      <c r="AQ67" s="187">
        <f>IF(AG70=AG67,IF(G71&gt;E71,AG70-0.1,AG70),AG70)</f>
        <v>10000</v>
      </c>
      <c r="AR67" s="187">
        <f>AN71</f>
        <v>30000</v>
      </c>
      <c r="AS67" s="90">
        <f>RANK(AR67,AR67:AR70,1)</f>
        <v>1</v>
      </c>
      <c r="AT67" s="60" t="str">
        <f t="shared" ref="AT67:AW70" si="22">AI67</f>
        <v>Argentinien</v>
      </c>
      <c r="AU67" s="60">
        <f t="shared" si="22"/>
        <v>0</v>
      </c>
      <c r="AV67" s="60">
        <f t="shared" si="22"/>
        <v>0</v>
      </c>
      <c r="AW67" s="60">
        <f t="shared" si="22"/>
        <v>0</v>
      </c>
      <c r="AX67" s="60"/>
      <c r="AY67" s="60"/>
      <c r="AZ67" s="60"/>
      <c r="BA67" s="202">
        <v>1</v>
      </c>
      <c r="BB67" s="200" t="str">
        <f>VLOOKUP(1,AS67:AT70,2,FALSE)</f>
        <v>Argentinien</v>
      </c>
      <c r="BC67" s="201"/>
      <c r="BD67" s="203">
        <f>VLOOKUP(1,AS67:AW70,3,FALSE)</f>
        <v>0</v>
      </c>
      <c r="BE67" s="204">
        <f>VLOOKUP(1,AS67:AW70,4,FALSE)</f>
        <v>0</v>
      </c>
      <c r="BF67" s="93" t="s">
        <v>12</v>
      </c>
      <c r="BG67" s="204">
        <f>VLOOKUP(1,AS67:AW70,5,FALSE)</f>
        <v>0</v>
      </c>
      <c r="BH67" s="205" t="s">
        <v>126</v>
      </c>
      <c r="BI67" s="85"/>
      <c r="BJ67" s="85">
        <f>IF(E67&gt;G67,IF(Spielplan!E67&gt;Spielplan!G67,Punktemodus!$B$3,0),0)</f>
        <v>0</v>
      </c>
      <c r="BK67" s="85">
        <f>IF(E67=G67,IF(Spielplan!E67=Spielplan!G67,Punktemodus!$B$3,0),0)</f>
        <v>10</v>
      </c>
      <c r="BL67" s="85">
        <f>IF(E67&lt;G67,IF(Spielplan!E67&lt;Spielplan!G67,Punktemodus!$B$3,0),0)</f>
        <v>0</v>
      </c>
      <c r="BM67" s="85">
        <f>IF(E67=Spielplan!E67,IF(G67=Spielplan!G67,Punktemodus!$B$5,0),0)</f>
        <v>3</v>
      </c>
      <c r="BN67" s="85">
        <f>IF(E67=Spielplan!E67,Punktemodus!$B$7,0)</f>
        <v>1</v>
      </c>
      <c r="BO67" s="85">
        <f>IF(G67=Spielplan!G67,Punktemodus!$B$7,0)</f>
        <v>1</v>
      </c>
      <c r="BP67" s="137">
        <f>IF(Spielplan!E67="",0,SUM(BJ67:BO67))</f>
        <v>0</v>
      </c>
      <c r="BQ67" s="85"/>
      <c r="BR67" s="141"/>
      <c r="BS67" s="134"/>
      <c r="BT67" s="134"/>
      <c r="BU67" s="134"/>
      <c r="BV67" s="134"/>
      <c r="BW67" s="134"/>
      <c r="BX67" s="148"/>
      <c r="BY67" s="148"/>
      <c r="BZ67" s="134"/>
      <c r="CA67" s="144" t="str">
        <f>Spielplan!$BS$31</f>
        <v/>
      </c>
      <c r="CB67" s="145"/>
      <c r="CC67" s="146">
        <f>Spielplan!$BU$31</f>
        <v>0</v>
      </c>
      <c r="CD67" s="134"/>
      <c r="CE67" s="134">
        <f>IF(CA67=CA31,Punktemodus!B15,0)</f>
        <v>20</v>
      </c>
      <c r="CF67" s="148">
        <f>IF(OR(CA67=$CA$14,CA67=$CA$15,CA67=$CA$22,CA67=$CA$23,CA67=$CA$30,CA67=$CA$38,CA67=$CA$39),Punktemodus!B17,0)</f>
        <v>10</v>
      </c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55"/>
      <c r="CR67" s="142" t="s">
        <v>138</v>
      </c>
      <c r="CS67" s="155"/>
      <c r="CT67" s="155"/>
      <c r="CU67" s="155"/>
      <c r="CV67" s="155"/>
      <c r="CW67" s="134"/>
    </row>
    <row r="68" spans="1:101" ht="18.75" customHeight="1" thickBot="1" x14ac:dyDescent="0.3">
      <c r="A68" s="60"/>
      <c r="B68" s="60"/>
      <c r="C68" s="206" t="str">
        <f>Spielplan!$C$68</f>
        <v>Iran</v>
      </c>
      <c r="D68" s="207"/>
      <c r="E68" s="104"/>
      <c r="F68" s="93"/>
      <c r="G68" s="104"/>
      <c r="H68" s="206" t="str">
        <f>Spielplan!$H$68</f>
        <v>Nigeria</v>
      </c>
      <c r="I68" s="207"/>
      <c r="J68" s="60"/>
      <c r="K68" s="60" t="s">
        <v>102</v>
      </c>
      <c r="L68" s="60">
        <f t="shared" si="20"/>
        <v>0</v>
      </c>
      <c r="M68" s="60"/>
      <c r="N68" s="60"/>
      <c r="O68" s="60">
        <f>IF($E68="",0,IF($E68&gt;$G68,3,IF($E68=$G68,1,0)))</f>
        <v>0</v>
      </c>
      <c r="P68" s="60">
        <f>IF($G68="",0,IF($E68&gt;$G68,0,IF($E68=$G68,1,3)))</f>
        <v>0</v>
      </c>
      <c r="Q68" s="60"/>
      <c r="R68" s="60"/>
      <c r="S68" s="60">
        <f>E68</f>
        <v>0</v>
      </c>
      <c r="T68" s="60">
        <f>G68</f>
        <v>0</v>
      </c>
      <c r="U68" s="60"/>
      <c r="V68" s="60"/>
      <c r="W68" s="60">
        <f>G68</f>
        <v>0</v>
      </c>
      <c r="X68" s="60">
        <f>E68</f>
        <v>0</v>
      </c>
      <c r="Y68" s="60"/>
      <c r="Z68" s="60">
        <f>N73</f>
        <v>0</v>
      </c>
      <c r="AA68" s="60">
        <f>R73</f>
        <v>0</v>
      </c>
      <c r="AB68" s="60">
        <f>V73</f>
        <v>0</v>
      </c>
      <c r="AC68" s="60">
        <f>AA68-AB68</f>
        <v>0</v>
      </c>
      <c r="AD68" s="60">
        <f>IF(Z68&gt;Z67,-1,0)</f>
        <v>0</v>
      </c>
      <c r="AE68" s="60">
        <f>IF(Z68&gt;Z69,-1,0)</f>
        <v>0</v>
      </c>
      <c r="AF68" s="60">
        <f>IF(Z68&gt;Z70,-1,0)</f>
        <v>0</v>
      </c>
      <c r="AG68" s="60">
        <f>10000-(AJ68*1000+AM68*100+AK68*10)</f>
        <v>10000</v>
      </c>
      <c r="AH68" s="90">
        <f>RANK(AG68,AG67:AG70,1)</f>
        <v>1</v>
      </c>
      <c r="AI68" s="60" t="str">
        <f>H67</f>
        <v>Bosnien</v>
      </c>
      <c r="AJ68" s="60">
        <f t="shared" si="21"/>
        <v>0</v>
      </c>
      <c r="AK68" s="60">
        <f t="shared" si="21"/>
        <v>0</v>
      </c>
      <c r="AL68" s="60">
        <f t="shared" si="21"/>
        <v>0</v>
      </c>
      <c r="AM68" s="60">
        <f>AK68-AL68</f>
        <v>0</v>
      </c>
      <c r="AN68" s="187">
        <f>IF(AG67=AG68,IF(E67&gt;G67,AG67-0.1,AG67),AG67)</f>
        <v>10000</v>
      </c>
      <c r="AO68" s="187"/>
      <c r="AP68" s="187">
        <f>IF(AG69=AG68,IF(G72&gt;E72,AG69-0.1,AG69),AG69)</f>
        <v>10000</v>
      </c>
      <c r="AQ68" s="187">
        <f>IF(AG70=AG68,IF(G70&gt;E70,AG70-0.1,AG70),AG70)</f>
        <v>10000</v>
      </c>
      <c r="AR68" s="187">
        <f>AO71</f>
        <v>30000</v>
      </c>
      <c r="AS68" s="90">
        <f>RANK(AR68,AR67:AR70,1)</f>
        <v>1</v>
      </c>
      <c r="AT68" s="60" t="str">
        <f t="shared" si="22"/>
        <v>Bosnien</v>
      </c>
      <c r="AU68" s="60">
        <f t="shared" si="22"/>
        <v>0</v>
      </c>
      <c r="AV68" s="60">
        <f t="shared" si="22"/>
        <v>0</v>
      </c>
      <c r="AW68" s="60">
        <f t="shared" si="22"/>
        <v>0</v>
      </c>
      <c r="AX68" s="60"/>
      <c r="AY68" s="60"/>
      <c r="AZ68" s="60"/>
      <c r="BA68" s="208">
        <v>2</v>
      </c>
      <c r="BB68" s="206" t="e">
        <f>VLOOKUP(2,AS67:AT70,2,FALSE)</f>
        <v>#N/A</v>
      </c>
      <c r="BC68" s="207"/>
      <c r="BD68" s="209" t="e">
        <f>VLOOKUP(2,AS67:AW70,3,FALSE)</f>
        <v>#N/A</v>
      </c>
      <c r="BE68" s="210" t="e">
        <f>VLOOKUP(2,AS67:AW70,4,FALSE)</f>
        <v>#N/A</v>
      </c>
      <c r="BF68" s="93" t="s">
        <v>12</v>
      </c>
      <c r="BG68" s="210" t="e">
        <f>VLOOKUP(2,AS67:AW70,5,FALSE)</f>
        <v>#N/A</v>
      </c>
      <c r="BH68" s="210" t="s">
        <v>122</v>
      </c>
      <c r="BI68" s="85"/>
      <c r="BJ68" s="85">
        <f>IF(E68&gt;G68,IF(Spielplan!E68&gt;Spielplan!G68,Punktemodus!$B$3,0),0)</f>
        <v>0</v>
      </c>
      <c r="BK68" s="85">
        <f>IF(E68=G68,IF(Spielplan!E68=Spielplan!G68,Punktemodus!$B$3,0),0)</f>
        <v>10</v>
      </c>
      <c r="BL68" s="85">
        <f>IF(E68&lt;G68,IF(Spielplan!E68&lt;Spielplan!G68,Punktemodus!$B$3,0),0)</f>
        <v>0</v>
      </c>
      <c r="BM68" s="85">
        <f>IF(E68=Spielplan!E68,IF(G68=Spielplan!G68,Punktemodus!$B$5,0),0)</f>
        <v>3</v>
      </c>
      <c r="BN68" s="85">
        <f>IF(E68=Spielplan!E68,Punktemodus!$B$7,0)</f>
        <v>1</v>
      </c>
      <c r="BO68" s="85">
        <f>IF(G68=Spielplan!G68,Punktemodus!$B$7,0)</f>
        <v>1</v>
      </c>
      <c r="BP68" s="137">
        <f>IF(Spielplan!E68="",0,SUM(BJ68:BO68))</f>
        <v>0</v>
      </c>
      <c r="BQ68" s="85"/>
      <c r="BR68" s="141"/>
      <c r="BS68" s="153" t="s">
        <v>24</v>
      </c>
      <c r="BT68" s="144" t="str">
        <f>Spielplan!$BL$32</f>
        <v/>
      </c>
      <c r="BU68" s="145"/>
      <c r="BV68" s="146">
        <f>Spielplan!$BN$32</f>
        <v>0</v>
      </c>
      <c r="BW68" s="147"/>
      <c r="BX68" s="148">
        <f>IF(BT32=BT68,Punktemodus!$B$11,0)</f>
        <v>10</v>
      </c>
      <c r="BY68" s="148">
        <f>IF(BT68=BT17,Punktemodus!B13,0)</f>
        <v>5</v>
      </c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370" t="str">
        <f>Spielplan!$CI$32</f>
        <v/>
      </c>
      <c r="CR68" s="371"/>
      <c r="CS68" s="371"/>
      <c r="CT68" s="371"/>
      <c r="CU68" s="371"/>
      <c r="CV68" s="372"/>
      <c r="CW68" s="134"/>
    </row>
    <row r="69" spans="1:101" ht="18.75" customHeight="1" thickBot="1" x14ac:dyDescent="0.3">
      <c r="A69" s="60"/>
      <c r="B69" s="60"/>
      <c r="C69" s="200" t="str">
        <f>C67</f>
        <v>Argentinien</v>
      </c>
      <c r="D69" s="201"/>
      <c r="E69" s="104"/>
      <c r="F69" s="93"/>
      <c r="G69" s="104"/>
      <c r="H69" s="200" t="str">
        <f>C68</f>
        <v>Iran</v>
      </c>
      <c r="I69" s="201"/>
      <c r="J69" s="60"/>
      <c r="K69" s="60" t="s">
        <v>103</v>
      </c>
      <c r="L69" s="60">
        <f t="shared" si="20"/>
        <v>0</v>
      </c>
      <c r="M69" s="60">
        <f>IF($E69="",0,IF($E69&gt;$G69,3,IF($E69=G69,1,0)))</f>
        <v>0</v>
      </c>
      <c r="N69" s="60"/>
      <c r="O69" s="60">
        <f>IF($G69="",0,IF($E69&gt;$G69,0,IF($E69=$G69,1,3)))</f>
        <v>0</v>
      </c>
      <c r="P69" s="60"/>
      <c r="Q69" s="60">
        <f>E69</f>
        <v>0</v>
      </c>
      <c r="R69" s="60"/>
      <c r="S69" s="60">
        <f>G69</f>
        <v>0</v>
      </c>
      <c r="T69" s="60"/>
      <c r="U69" s="60">
        <f>G69</f>
        <v>0</v>
      </c>
      <c r="V69" s="60"/>
      <c r="W69" s="60">
        <f>E69</f>
        <v>0</v>
      </c>
      <c r="X69" s="60"/>
      <c r="Y69" s="60"/>
      <c r="Z69" s="60">
        <f>O73</f>
        <v>0</v>
      </c>
      <c r="AA69" s="60">
        <f>S73</f>
        <v>0</v>
      </c>
      <c r="AB69" s="60">
        <f>W73</f>
        <v>0</v>
      </c>
      <c r="AC69" s="60">
        <f>AA69-AB69</f>
        <v>0</v>
      </c>
      <c r="AD69" s="60">
        <f>IF(Z69&gt;Z67,-1,0)</f>
        <v>0</v>
      </c>
      <c r="AE69" s="60">
        <f>IF(Z69&gt;Z68,-1,0)</f>
        <v>0</v>
      </c>
      <c r="AF69" s="60">
        <f>IF(Z69&gt;Z70,-1,0)</f>
        <v>0</v>
      </c>
      <c r="AG69" s="60">
        <f>10000-(AJ69*1000+AM69*100+AK69*10)</f>
        <v>10000</v>
      </c>
      <c r="AH69" s="90">
        <f>RANK(AG69,AG67:AG70,1)</f>
        <v>1</v>
      </c>
      <c r="AI69" s="60" t="str">
        <f>C68</f>
        <v>Iran</v>
      </c>
      <c r="AJ69" s="60">
        <f t="shared" si="21"/>
        <v>0</v>
      </c>
      <c r="AK69" s="60">
        <f t="shared" si="21"/>
        <v>0</v>
      </c>
      <c r="AL69" s="60">
        <f t="shared" si="21"/>
        <v>0</v>
      </c>
      <c r="AM69" s="60">
        <f>AK69-AL69</f>
        <v>0</v>
      </c>
      <c r="AN69" s="187">
        <f>IF(AG67=AG69,IF(E69&gt;G69,AG67-0.1,AG67),AG67)</f>
        <v>10000</v>
      </c>
      <c r="AO69" s="187">
        <f>IF(AG68=AG69,IF(E72&gt;G72,AG68-0.1,AG68),AG68)</f>
        <v>10000</v>
      </c>
      <c r="AP69" s="187"/>
      <c r="AQ69" s="187">
        <f>IF(AG70=AG69,IF(G68&gt;E68,AG70-0.1,AG70),AG70)</f>
        <v>10000</v>
      </c>
      <c r="AR69" s="187">
        <f>AP71</f>
        <v>30000</v>
      </c>
      <c r="AS69" s="90">
        <f>RANK(AR69,AR67:AR70,1)</f>
        <v>1</v>
      </c>
      <c r="AT69" s="60" t="str">
        <f t="shared" si="22"/>
        <v>Iran</v>
      </c>
      <c r="AU69" s="60">
        <f t="shared" si="22"/>
        <v>0</v>
      </c>
      <c r="AV69" s="60">
        <f t="shared" si="22"/>
        <v>0</v>
      </c>
      <c r="AW69" s="60">
        <f t="shared" si="22"/>
        <v>0</v>
      </c>
      <c r="AX69" s="60"/>
      <c r="AY69" s="60"/>
      <c r="AZ69" s="60"/>
      <c r="BA69" s="113">
        <v>3</v>
      </c>
      <c r="BB69" s="114" t="e">
        <f>VLOOKUP(3,AS67:AT70,2,FALSE)</f>
        <v>#N/A</v>
      </c>
      <c r="BC69" s="115"/>
      <c r="BD69" s="116" t="e">
        <f>VLOOKUP(3,AS67:AW70,3,FALSE)</f>
        <v>#N/A</v>
      </c>
      <c r="BE69" s="116" t="e">
        <f>VLOOKUP(3,AS67:AW70,4,FALSE)</f>
        <v>#N/A</v>
      </c>
      <c r="BF69" s="93" t="s">
        <v>12</v>
      </c>
      <c r="BG69" s="116" t="e">
        <f>VLOOKUP(3,AS67:AW70,5,FALSE)</f>
        <v>#N/A</v>
      </c>
      <c r="BH69" s="60"/>
      <c r="BI69" s="85"/>
      <c r="BJ69" s="85">
        <f>IF(E69&gt;G69,IF(Spielplan!E69&gt;Spielplan!G69,Punktemodus!$B$3,0),0)</f>
        <v>0</v>
      </c>
      <c r="BK69" s="85">
        <f>IF(E69=G69,IF(Spielplan!E69=Spielplan!G69,Punktemodus!$B$3,0),0)</f>
        <v>10</v>
      </c>
      <c r="BL69" s="85">
        <f>IF(E69&lt;G69,IF(Spielplan!E69&lt;Spielplan!G69,Punktemodus!$B$3,0),0)</f>
        <v>0</v>
      </c>
      <c r="BM69" s="85">
        <f>IF(E69=Spielplan!E69,IF(G69=Spielplan!G69,Punktemodus!$B$5,0),0)</f>
        <v>3</v>
      </c>
      <c r="BN69" s="85">
        <f>IF(E69=Spielplan!E69,Punktemodus!$B$7,0)</f>
        <v>1</v>
      </c>
      <c r="BO69" s="85">
        <f>IF(G69=Spielplan!G69,Punktemodus!$B$7,0)</f>
        <v>1</v>
      </c>
      <c r="BP69" s="137">
        <f>IF(Spielplan!E69="",0,SUM(BJ69:BO69))</f>
        <v>0</v>
      </c>
      <c r="BQ69" s="85"/>
      <c r="BR69" s="141"/>
      <c r="BS69" s="149" t="s">
        <v>23</v>
      </c>
      <c r="BT69" s="144" t="str">
        <f>Spielplan!$BL$33</f>
        <v/>
      </c>
      <c r="BU69" s="145"/>
      <c r="BV69" s="146">
        <f>Spielplan!$BN$33</f>
        <v>0</v>
      </c>
      <c r="BW69" s="134"/>
      <c r="BX69" s="148">
        <f>IF(BT33=BT69,Punktemodus!$B$11,0)</f>
        <v>10</v>
      </c>
      <c r="BY69" s="148">
        <f>IF(BT69=BT16,Punktemodus!B13,0)</f>
        <v>5</v>
      </c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373"/>
      <c r="CR69" s="374"/>
      <c r="CS69" s="374"/>
      <c r="CT69" s="374"/>
      <c r="CU69" s="374"/>
      <c r="CV69" s="375"/>
      <c r="CW69" s="134"/>
    </row>
    <row r="70" spans="1:101" ht="18.75" customHeight="1" thickBot="1" x14ac:dyDescent="0.3">
      <c r="A70" s="60"/>
      <c r="B70" s="60"/>
      <c r="C70" s="206" t="str">
        <f>H67</f>
        <v>Bosnien</v>
      </c>
      <c r="D70" s="207"/>
      <c r="E70" s="104"/>
      <c r="F70" s="93"/>
      <c r="G70" s="104"/>
      <c r="H70" s="206" t="str">
        <f>H68</f>
        <v>Nigeria</v>
      </c>
      <c r="I70" s="207"/>
      <c r="J70" s="60"/>
      <c r="K70" s="60" t="s">
        <v>104</v>
      </c>
      <c r="L70" s="60">
        <f t="shared" si="20"/>
        <v>0</v>
      </c>
      <c r="M70" s="60"/>
      <c r="N70" s="60">
        <f>IF($E70="",0,IF($E70&gt;$G70,3,IF($E70=$G70,1,0)))</f>
        <v>0</v>
      </c>
      <c r="O70" s="60"/>
      <c r="P70" s="60">
        <f>IF($G70="",0,IF($E70&gt;$G70,0,IF($E70=$G70,1,3)))</f>
        <v>0</v>
      </c>
      <c r="Q70" s="60"/>
      <c r="R70" s="60">
        <f>E70</f>
        <v>0</v>
      </c>
      <c r="S70" s="60"/>
      <c r="T70" s="60">
        <f>G70</f>
        <v>0</v>
      </c>
      <c r="U70" s="60"/>
      <c r="V70" s="60">
        <f>G70</f>
        <v>0</v>
      </c>
      <c r="W70" s="60"/>
      <c r="X70" s="60">
        <f>E70</f>
        <v>0</v>
      </c>
      <c r="Y70" s="60"/>
      <c r="Z70" s="60">
        <f>P73</f>
        <v>0</v>
      </c>
      <c r="AA70" s="60">
        <f>T73</f>
        <v>0</v>
      </c>
      <c r="AB70" s="60">
        <f>X73</f>
        <v>0</v>
      </c>
      <c r="AC70" s="60">
        <f>AA70-AB70</f>
        <v>0</v>
      </c>
      <c r="AD70" s="60">
        <f>IF(Z70&gt;Z67,-1,0)</f>
        <v>0</v>
      </c>
      <c r="AE70" s="60">
        <f>IF(Z70&gt;Z68,-1,0)</f>
        <v>0</v>
      </c>
      <c r="AF70" s="60">
        <f>IF(Z70&gt;Z69,-1,0)</f>
        <v>0</v>
      </c>
      <c r="AG70" s="60">
        <f>10000-(AJ70*1000+AM70*100+AK70*10)</f>
        <v>10000</v>
      </c>
      <c r="AH70" s="90">
        <f>RANK(AG70,AG67:AG70,1)</f>
        <v>1</v>
      </c>
      <c r="AI70" s="60" t="str">
        <f>H68</f>
        <v>Nigeria</v>
      </c>
      <c r="AJ70" s="60">
        <f t="shared" si="21"/>
        <v>0</v>
      </c>
      <c r="AK70" s="60">
        <f t="shared" si="21"/>
        <v>0</v>
      </c>
      <c r="AL70" s="60">
        <f t="shared" si="21"/>
        <v>0</v>
      </c>
      <c r="AM70" s="60">
        <f>AK70-AL70</f>
        <v>0</v>
      </c>
      <c r="AN70" s="187">
        <f>IF(AG67=AG70,IF(E71&gt;G71,AG67-0.1,AG67),AG67)</f>
        <v>10000</v>
      </c>
      <c r="AO70" s="187">
        <f>IF(AG68=AG70,IF(E70&gt;G70,AG68-0.1,AG68),AG68)</f>
        <v>10000</v>
      </c>
      <c r="AP70" s="187">
        <f>IF(AG69=AG70,IF(E68&gt;G68,AG69-0.1,AG69),AG69)</f>
        <v>10000</v>
      </c>
      <c r="AQ70" s="187"/>
      <c r="AR70" s="187">
        <f>AQ71</f>
        <v>30000</v>
      </c>
      <c r="AS70" s="90">
        <f>RANK(AR70,AR67:AR70,1)</f>
        <v>1</v>
      </c>
      <c r="AT70" s="60" t="str">
        <f t="shared" si="22"/>
        <v>Nigeria</v>
      </c>
      <c r="AU70" s="60">
        <f t="shared" si="22"/>
        <v>0</v>
      </c>
      <c r="AV70" s="60">
        <f t="shared" si="22"/>
        <v>0</v>
      </c>
      <c r="AW70" s="60">
        <f t="shared" si="22"/>
        <v>0</v>
      </c>
      <c r="AX70" s="60"/>
      <c r="AY70" s="60"/>
      <c r="AZ70" s="60"/>
      <c r="BA70" s="113">
        <v>4</v>
      </c>
      <c r="BB70" s="114" t="e">
        <f>VLOOKUP(4,AS67:AT70,2,FALSE)</f>
        <v>#N/A</v>
      </c>
      <c r="BC70" s="115"/>
      <c r="BD70" s="116" t="e">
        <f>VLOOKUP(4,AS67:AW70,3,FALSE)</f>
        <v>#N/A</v>
      </c>
      <c r="BE70" s="116" t="e">
        <f>VLOOKUP(4,AS67:AW70,4,FALSE)</f>
        <v>#N/A</v>
      </c>
      <c r="BF70" s="93" t="s">
        <v>12</v>
      </c>
      <c r="BG70" s="116" t="e">
        <f>VLOOKUP(4,AS67:AW70,5,FALSE)</f>
        <v>#N/A</v>
      </c>
      <c r="BH70" s="60"/>
      <c r="BI70" s="85"/>
      <c r="BJ70" s="85">
        <f>IF(E70&gt;G70,IF(Spielplan!E70&gt;Spielplan!G70,Punktemodus!$B$3,0),0)</f>
        <v>0</v>
      </c>
      <c r="BK70" s="85">
        <f>IF(E70=G70,IF(Spielplan!E70=Spielplan!G70,Punktemodus!$B$3,0),0)</f>
        <v>10</v>
      </c>
      <c r="BL70" s="85">
        <f>IF(E70&lt;G70,IF(Spielplan!E70&lt;Spielplan!G70,Punktemodus!$B$3,0),0)</f>
        <v>0</v>
      </c>
      <c r="BM70" s="85">
        <f>IF(E70=Spielplan!E70,IF(G70=Spielplan!G70,Punktemodus!$B$5,0),0)</f>
        <v>3</v>
      </c>
      <c r="BN70" s="85">
        <f>IF(E70=Spielplan!E70,Punktemodus!$B$7,0)</f>
        <v>1</v>
      </c>
      <c r="BO70" s="85">
        <f>IF(G70=Spielplan!G70,Punktemodus!$B$7,0)</f>
        <v>1</v>
      </c>
      <c r="BP70" s="137">
        <f>IF(Spielplan!E70="",0,SUM(BJ70:BO70))</f>
        <v>0</v>
      </c>
      <c r="BQ70" s="60"/>
      <c r="BR70" s="141"/>
      <c r="BS70" s="150"/>
      <c r="BT70" s="134"/>
      <c r="BU70" s="134"/>
      <c r="BV70" s="134"/>
      <c r="BW70" s="134"/>
      <c r="BX70" s="148"/>
      <c r="BY70" s="148"/>
      <c r="BZ70" s="134"/>
      <c r="CA70" s="134"/>
      <c r="CB70" s="134"/>
      <c r="CC70" s="134"/>
      <c r="CD70" s="134"/>
      <c r="CE70" s="134"/>
      <c r="CF70" s="144" t="str">
        <f>Spielplan!$BX$34</f>
        <v/>
      </c>
      <c r="CG70" s="145"/>
      <c r="CH70" s="146">
        <f>Spielplan!$BZ$34</f>
        <v>0</v>
      </c>
      <c r="CI70" s="134"/>
      <c r="CJ70" s="134">
        <f>IF(OR(CF70=$CF$18,CF70=$CF$19,CF70=$CF$34,CF70=$CF$35),Punktemodus!$B$19,0)</f>
        <v>30</v>
      </c>
      <c r="CK70" s="134"/>
      <c r="CL70" s="134"/>
      <c r="CM70" s="134"/>
      <c r="CN70" s="134"/>
      <c r="CO70" s="134"/>
      <c r="CP70" s="134"/>
      <c r="CQ70" s="155"/>
      <c r="CR70" s="155"/>
      <c r="CS70" s="155"/>
      <c r="CT70" s="155"/>
      <c r="CU70" s="155"/>
      <c r="CV70" s="155"/>
      <c r="CW70" s="134"/>
    </row>
    <row r="71" spans="1:101" ht="18.75" customHeight="1" thickBot="1" x14ac:dyDescent="0.3">
      <c r="A71" s="60"/>
      <c r="B71" s="60"/>
      <c r="C71" s="200" t="str">
        <f>C67</f>
        <v>Argentinien</v>
      </c>
      <c r="D71" s="201"/>
      <c r="E71" s="104"/>
      <c r="F71" s="93"/>
      <c r="G71" s="104"/>
      <c r="H71" s="200" t="str">
        <f>H68</f>
        <v>Nigeria</v>
      </c>
      <c r="I71" s="201"/>
      <c r="J71" s="60"/>
      <c r="K71" s="60" t="s">
        <v>105</v>
      </c>
      <c r="L71" s="60">
        <f t="shared" si="20"/>
        <v>0</v>
      </c>
      <c r="M71" s="60">
        <f>IF($E71="",0,IF($E71&gt;$G71,3,IF($E71=G71,1,0)))</f>
        <v>0</v>
      </c>
      <c r="N71" s="60"/>
      <c r="O71" s="60"/>
      <c r="P71" s="60">
        <f>IF($G71="",0,IF($E71&gt;$G71,0,IF($E71=$G71,1,3)))</f>
        <v>0</v>
      </c>
      <c r="Q71" s="60">
        <f>E71</f>
        <v>0</v>
      </c>
      <c r="R71" s="60"/>
      <c r="S71" s="60"/>
      <c r="T71" s="60">
        <f>G71</f>
        <v>0</v>
      </c>
      <c r="U71" s="60">
        <f>G71</f>
        <v>0</v>
      </c>
      <c r="V71" s="60"/>
      <c r="W71" s="60"/>
      <c r="X71" s="60">
        <f>E71</f>
        <v>0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187">
        <f>SUM(AN67:AN70)</f>
        <v>30000</v>
      </c>
      <c r="AO71" s="187">
        <f>SUM(AO67:AO70)</f>
        <v>30000</v>
      </c>
      <c r="AP71" s="187">
        <f>SUM(AP67:AP70)</f>
        <v>30000</v>
      </c>
      <c r="AQ71" s="187">
        <f>SUM(AQ67:AQ70)</f>
        <v>30000</v>
      </c>
      <c r="AR71" s="187"/>
      <c r="AS71" s="60"/>
      <c r="AT71" s="60"/>
      <c r="AU71" s="60"/>
      <c r="AV71" s="60"/>
      <c r="AW71" s="60"/>
      <c r="AX71" s="60"/>
      <c r="AY71" s="60"/>
      <c r="AZ71" s="60"/>
      <c r="BA71" s="92"/>
      <c r="BB71" s="60"/>
      <c r="BC71" s="60"/>
      <c r="BD71" s="60"/>
      <c r="BE71" s="60"/>
      <c r="BF71" s="60"/>
      <c r="BG71" s="60"/>
      <c r="BH71" s="60"/>
      <c r="BI71" s="60"/>
      <c r="BJ71" s="85">
        <f>IF(E71&gt;G71,IF(Spielplan!E71&gt;Spielplan!G71,Punktemodus!$B$3,0),0)</f>
        <v>0</v>
      </c>
      <c r="BK71" s="85">
        <f>IF(E71=G71,IF(Spielplan!E71=Spielplan!G71,Punktemodus!$B$3,0),0)</f>
        <v>10</v>
      </c>
      <c r="BL71" s="85">
        <f>IF(E71&lt;G71,IF(Spielplan!E71&lt;Spielplan!G71,Punktemodus!$B$3,0),0)</f>
        <v>0</v>
      </c>
      <c r="BM71" s="85">
        <f>IF(E71=Spielplan!E71,IF(G71=Spielplan!G71,Punktemodus!$B$5,0),0)</f>
        <v>3</v>
      </c>
      <c r="BN71" s="85">
        <f>IF(E71=Spielplan!E71,Punktemodus!$B$7,0)</f>
        <v>1</v>
      </c>
      <c r="BO71" s="85">
        <f>IF(G71=Spielplan!G71,Punktemodus!$B$7,0)</f>
        <v>1</v>
      </c>
      <c r="BP71" s="137">
        <f>IF(Spielplan!E71="",0,SUM(BJ71:BO71))</f>
        <v>0</v>
      </c>
      <c r="BQ71" s="60"/>
      <c r="BR71" s="141"/>
      <c r="BS71" s="134"/>
      <c r="BT71" s="134"/>
      <c r="BU71" s="134"/>
      <c r="BV71" s="134"/>
      <c r="BW71" s="134"/>
      <c r="BX71" s="148"/>
      <c r="BY71" s="148"/>
      <c r="BZ71" s="134"/>
      <c r="CA71" s="134"/>
      <c r="CB71" s="134"/>
      <c r="CC71" s="134"/>
      <c r="CD71" s="134"/>
      <c r="CE71" s="134"/>
      <c r="CF71" s="144" t="str">
        <f>Spielplan!$BX$35</f>
        <v/>
      </c>
      <c r="CG71" s="145"/>
      <c r="CH71" s="146">
        <f>Spielplan!$BZ$35</f>
        <v>0</v>
      </c>
      <c r="CI71" s="134"/>
      <c r="CJ71" s="134">
        <f>IF(OR(CF71=$CF$18,CF71=$CF$19,CF71=$CF$34,CF71=$CF$35),Punktemodus!$B$19,0)</f>
        <v>30</v>
      </c>
      <c r="CK71" s="134"/>
      <c r="CL71" s="134"/>
      <c r="CM71" s="134"/>
      <c r="CN71" s="134"/>
      <c r="CO71" s="134"/>
      <c r="CP71" s="134"/>
      <c r="CQ71" s="155"/>
      <c r="CR71" s="155"/>
      <c r="CS71" s="155"/>
      <c r="CT71" s="155"/>
      <c r="CU71" s="155"/>
      <c r="CV71" s="155"/>
      <c r="CW71" s="134"/>
    </row>
    <row r="72" spans="1:101" ht="18.75" customHeight="1" thickBot="1" x14ac:dyDescent="0.3">
      <c r="A72" s="60"/>
      <c r="B72" s="60"/>
      <c r="C72" s="206" t="str">
        <f>H67</f>
        <v>Bosnien</v>
      </c>
      <c r="D72" s="207"/>
      <c r="E72" s="104"/>
      <c r="F72" s="106"/>
      <c r="G72" s="104"/>
      <c r="H72" s="206" t="str">
        <f>C68</f>
        <v>Iran</v>
      </c>
      <c r="I72" s="207"/>
      <c r="J72" s="60"/>
      <c r="K72" s="60" t="s">
        <v>105</v>
      </c>
      <c r="L72" s="60">
        <f t="shared" si="20"/>
        <v>0</v>
      </c>
      <c r="M72" s="60"/>
      <c r="N72" s="60">
        <f>IF($E72="",0,IF($E72&gt;$G72,3,IF($E72=$G72,1,0)))</f>
        <v>0</v>
      </c>
      <c r="O72" s="60">
        <f>IF($G72="",0,IF($E72&gt;$G72,0,IF($E72=$G72,1,3)))</f>
        <v>0</v>
      </c>
      <c r="P72" s="60"/>
      <c r="Q72" s="60"/>
      <c r="R72" s="60">
        <f>E72</f>
        <v>0</v>
      </c>
      <c r="S72" s="60">
        <f>G72</f>
        <v>0</v>
      </c>
      <c r="T72" s="60"/>
      <c r="U72" s="60"/>
      <c r="V72" s="60">
        <f>G72</f>
        <v>0</v>
      </c>
      <c r="W72" s="60">
        <f>E72</f>
        <v>0</v>
      </c>
      <c r="X72" s="60"/>
      <c r="Y72" s="60"/>
      <c r="Z72" s="60" t="s">
        <v>30</v>
      </c>
      <c r="AA72" s="60"/>
      <c r="AB72" s="60"/>
      <c r="AC72" s="60"/>
      <c r="AD72" s="60"/>
      <c r="AE72" s="60"/>
      <c r="AF72" s="60"/>
      <c r="AG72" s="60" t="b">
        <f>OR(AG67=AG68,AG67=AG69,AG67=AG70,AG68=AG69,AG68=AG70,AG69=AG70)</f>
        <v>1</v>
      </c>
      <c r="AH72" s="60"/>
      <c r="AI72" s="60"/>
      <c r="AJ72" s="60"/>
      <c r="AK72" s="60"/>
      <c r="AL72" s="60"/>
      <c r="AM72" s="60"/>
      <c r="AN72" s="60"/>
      <c r="AO72" s="60" t="s">
        <v>34</v>
      </c>
      <c r="AP72" s="60"/>
      <c r="AQ72" s="60"/>
      <c r="AR72" s="60" t="b">
        <f>OR(AR67=AR68,AR67=AR69,AR67=AR70,AR68=AR69,AR68=AR70,AR69=AR70)</f>
        <v>1</v>
      </c>
      <c r="AS72" s="60"/>
      <c r="AT72" s="60"/>
      <c r="AU72" s="60"/>
      <c r="AV72" s="60"/>
      <c r="AW72" s="60"/>
      <c r="AX72" s="60"/>
      <c r="AY72" s="60"/>
      <c r="AZ72" s="60"/>
      <c r="BA72" s="92"/>
      <c r="BB72" s="60"/>
      <c r="BC72" s="60"/>
      <c r="BD72" s="60"/>
      <c r="BE72" s="60"/>
      <c r="BF72" s="60"/>
      <c r="BG72" s="60"/>
      <c r="BH72" s="60"/>
      <c r="BI72" s="60"/>
      <c r="BJ72" s="85">
        <f>IF(E72&gt;G72,IF(Spielplan!E72&gt;Spielplan!G72,Punktemodus!$B$3,0),0)</f>
        <v>0</v>
      </c>
      <c r="BK72" s="85">
        <f>IF(E72=G72,IF(Spielplan!E72=Spielplan!G72,Punktemodus!$B$3,0),0)</f>
        <v>10</v>
      </c>
      <c r="BL72" s="85">
        <f>IF(E72&lt;G72,IF(Spielplan!E72&lt;Spielplan!G72,Punktemodus!$B$3,0),0)</f>
        <v>0</v>
      </c>
      <c r="BM72" s="85">
        <f>IF(E72=Spielplan!E72,IF(G72=Spielplan!G72,Punktemodus!$B$5,0),0)</f>
        <v>3</v>
      </c>
      <c r="BN72" s="85">
        <f>IF(E72=Spielplan!E72,Punktemodus!$B$7,0)</f>
        <v>1</v>
      </c>
      <c r="BO72" s="85">
        <f>IF(G72=Spielplan!G72,Punktemodus!$B$7,0)</f>
        <v>1</v>
      </c>
      <c r="BP72" s="137">
        <f>IF(Spielplan!E72="",0,SUM(BJ72:BO72))</f>
        <v>0</v>
      </c>
      <c r="BQ72" s="60"/>
      <c r="BR72" s="141"/>
      <c r="BS72" s="153" t="s">
        <v>126</v>
      </c>
      <c r="BT72" s="144" t="str">
        <f>Spielplan!$BL$36</f>
        <v/>
      </c>
      <c r="BU72" s="145"/>
      <c r="BV72" s="146">
        <f>Spielplan!$BN$36</f>
        <v>0</v>
      </c>
      <c r="BW72" s="147"/>
      <c r="BX72" s="148">
        <f>IF(BT36=BT72,Punktemodus!$B$11,0)</f>
        <v>10</v>
      </c>
      <c r="BY72" s="148">
        <f>IF(BT72=BT21,Punktemodus!B13,0)</f>
        <v>5</v>
      </c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55"/>
      <c r="CR72" s="155"/>
      <c r="CS72" s="155"/>
      <c r="CT72" s="155"/>
      <c r="CU72" s="155"/>
      <c r="CV72" s="155"/>
      <c r="CW72" s="134"/>
    </row>
    <row r="73" spans="1:101" ht="18.75" customHeight="1" thickBot="1" x14ac:dyDescent="0.25">
      <c r="A73" s="60"/>
      <c r="B73" s="60"/>
      <c r="C73" s="136" t="str">
        <f>IF(G72="","",IF(AR72=TRUE,"Achtung: Fehler in Tabelle!",""))</f>
        <v/>
      </c>
      <c r="D73" s="60"/>
      <c r="E73" s="85"/>
      <c r="F73" s="60"/>
      <c r="G73" s="85"/>
      <c r="H73" s="60"/>
      <c r="I73" s="60"/>
      <c r="J73" s="60"/>
      <c r="K73" s="60"/>
      <c r="L73" s="60"/>
      <c r="M73" s="60">
        <f t="shared" ref="M73:X73" si="23">SUM(M67:M72)</f>
        <v>0</v>
      </c>
      <c r="N73" s="60">
        <f t="shared" si="23"/>
        <v>0</v>
      </c>
      <c r="O73" s="60">
        <f t="shared" si="23"/>
        <v>0</v>
      </c>
      <c r="P73" s="60">
        <f t="shared" si="23"/>
        <v>0</v>
      </c>
      <c r="Q73" s="60">
        <f t="shared" si="23"/>
        <v>0</v>
      </c>
      <c r="R73" s="60">
        <f t="shared" si="23"/>
        <v>0</v>
      </c>
      <c r="S73" s="60">
        <f t="shared" si="23"/>
        <v>0</v>
      </c>
      <c r="T73" s="60">
        <f t="shared" si="23"/>
        <v>0</v>
      </c>
      <c r="U73" s="60">
        <f t="shared" si="23"/>
        <v>0</v>
      </c>
      <c r="V73" s="60">
        <f t="shared" si="23"/>
        <v>0</v>
      </c>
      <c r="W73" s="60">
        <f t="shared" si="23"/>
        <v>0</v>
      </c>
      <c r="X73" s="60">
        <f t="shared" si="23"/>
        <v>0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160">
        <f>SUM(BP67:BP72)</f>
        <v>0</v>
      </c>
      <c r="BQ73" s="60"/>
      <c r="BR73" s="141"/>
      <c r="BS73" s="149" t="s">
        <v>127</v>
      </c>
      <c r="BT73" s="144" t="str">
        <f>Spielplan!$BL$37</f>
        <v/>
      </c>
      <c r="BU73" s="145"/>
      <c r="BV73" s="146">
        <f>Spielplan!$BN$37</f>
        <v>0</v>
      </c>
      <c r="BW73" s="134"/>
      <c r="BX73" s="148">
        <f>IF(BT37=BT73,Punktemodus!$B$11,0)</f>
        <v>10</v>
      </c>
      <c r="BY73" s="148">
        <f>IF(BT73=BT20,Punktemodus!B13,0)</f>
        <v>5</v>
      </c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55"/>
      <c r="CR73" s="155"/>
      <c r="CS73" s="155"/>
      <c r="CT73" s="155"/>
      <c r="CU73" s="155"/>
      <c r="CV73" s="155"/>
      <c r="CW73" s="134"/>
    </row>
    <row r="74" spans="1:101" ht="18.75" customHeight="1" thickBot="1" x14ac:dyDescent="0.3">
      <c r="A74" s="60"/>
      <c r="B74" s="60"/>
      <c r="C74" s="60"/>
      <c r="D74" s="60"/>
      <c r="E74" s="85"/>
      <c r="F74" s="60"/>
      <c r="G74" s="85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138"/>
      <c r="BQ74" s="60"/>
      <c r="BR74" s="141"/>
      <c r="BS74" s="150"/>
      <c r="BT74" s="134"/>
      <c r="BU74" s="134"/>
      <c r="BV74" s="134"/>
      <c r="BW74" s="134"/>
      <c r="BX74" s="148"/>
      <c r="BY74" s="148"/>
      <c r="BZ74" s="134"/>
      <c r="CA74" s="144" t="str">
        <f>Spielplan!$BS$38</f>
        <v/>
      </c>
      <c r="CB74" s="145"/>
      <c r="CC74" s="146">
        <f>Spielplan!$BU$38</f>
        <v>0</v>
      </c>
      <c r="CD74" s="147"/>
      <c r="CE74" s="134">
        <f>IF(CA74=CA38,Punktemodus!B15,0)</f>
        <v>20</v>
      </c>
      <c r="CF74" s="148">
        <f>IF(OR(CA74=$CA$14,CA74=$CA$15,CA74=$CA$22,CA74=$CA$23,CA74=$CA$30,CA74=$CA$31,CA74=$CA$39),Punktemodus!B17,0)</f>
        <v>10</v>
      </c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</row>
    <row r="75" spans="1:101" ht="18.75" customHeight="1" thickBot="1" x14ac:dyDescent="0.25">
      <c r="A75" s="60"/>
      <c r="B75" s="60"/>
      <c r="C75" s="60"/>
      <c r="D75" s="60"/>
      <c r="E75" s="85"/>
      <c r="F75" s="60"/>
      <c r="G75" s="85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138"/>
      <c r="BQ75" s="60"/>
      <c r="BR75" s="141"/>
      <c r="BS75" s="134"/>
      <c r="BT75" s="134"/>
      <c r="BU75" s="134"/>
      <c r="BV75" s="134"/>
      <c r="BW75" s="134"/>
      <c r="BX75" s="148"/>
      <c r="BY75" s="148"/>
      <c r="BZ75" s="134"/>
      <c r="CA75" s="144" t="str">
        <f>Spielplan!$BS$39</f>
        <v/>
      </c>
      <c r="CB75" s="145"/>
      <c r="CC75" s="146">
        <f>Spielplan!$BU$39</f>
        <v>0</v>
      </c>
      <c r="CD75" s="134"/>
      <c r="CE75" s="134">
        <f>IF(CA75=CA39,Punktemodus!B15,0)</f>
        <v>20</v>
      </c>
      <c r="CF75" s="148">
        <f>IF(OR(CA75=$CA$14,CA75=$CA$15,CA75=$CA$22,CA75=$CA$23,CA75=$CA$30,CA75=$CA$31,CA75=$CA$38),Punktemodus!B17,0)</f>
        <v>10</v>
      </c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</row>
    <row r="76" spans="1:101" ht="18.75" customHeight="1" thickBot="1" x14ac:dyDescent="0.3">
      <c r="A76" s="60"/>
      <c r="B76" s="60"/>
      <c r="C76" s="88" t="s">
        <v>92</v>
      </c>
      <c r="D76" s="60"/>
      <c r="E76" s="85"/>
      <c r="F76" s="60"/>
      <c r="G76" s="85"/>
      <c r="H76" s="60"/>
      <c r="I76" s="60"/>
      <c r="J76" s="60"/>
      <c r="K76" s="60"/>
      <c r="L76" s="60"/>
      <c r="M76" s="60" t="s">
        <v>4</v>
      </c>
      <c r="N76" s="60"/>
      <c r="O76" s="60"/>
      <c r="P76" s="60"/>
      <c r="Q76" s="60" t="s">
        <v>6</v>
      </c>
      <c r="R76" s="60"/>
      <c r="S76" s="60"/>
      <c r="T76" s="60"/>
      <c r="U76" s="60" t="s">
        <v>7</v>
      </c>
      <c r="V76" s="60"/>
      <c r="W76" s="60"/>
      <c r="X76" s="60"/>
      <c r="Y76" s="60"/>
      <c r="Z76" s="60" t="s">
        <v>4</v>
      </c>
      <c r="AA76" s="60" t="s">
        <v>5</v>
      </c>
      <c r="AB76" s="60"/>
      <c r="AC76" s="60"/>
      <c r="AD76" s="60" t="s">
        <v>9</v>
      </c>
      <c r="AE76" s="60"/>
      <c r="AF76" s="60"/>
      <c r="AG76" s="60"/>
      <c r="AH76" s="60" t="s">
        <v>32</v>
      </c>
      <c r="AI76" s="60"/>
      <c r="AJ76" s="60"/>
      <c r="AK76" s="60"/>
      <c r="AL76" s="60"/>
      <c r="AM76" s="60"/>
      <c r="AN76" s="60" t="s">
        <v>35</v>
      </c>
      <c r="AO76" s="60"/>
      <c r="AP76" s="60"/>
      <c r="AQ76" s="60"/>
      <c r="AR76" s="60"/>
      <c r="AS76" s="60" t="s">
        <v>33</v>
      </c>
      <c r="AT76" s="60"/>
      <c r="AU76" s="60"/>
      <c r="AV76" s="60"/>
      <c r="AW76" s="60"/>
      <c r="AX76" s="60"/>
      <c r="AY76" s="60"/>
      <c r="AZ76" s="60"/>
      <c r="BA76" s="60"/>
      <c r="BB76" s="89" t="s">
        <v>10</v>
      </c>
      <c r="BC76" s="60"/>
      <c r="BD76" s="90" t="s">
        <v>4</v>
      </c>
      <c r="BE76" s="60"/>
      <c r="BF76" s="61" t="s">
        <v>5</v>
      </c>
      <c r="BG76" s="60"/>
      <c r="BH76" s="60"/>
      <c r="BI76" s="85"/>
      <c r="BJ76" s="60"/>
      <c r="BK76" s="60"/>
      <c r="BL76" s="60"/>
      <c r="BM76" s="60"/>
      <c r="BN76" s="60"/>
      <c r="BO76" s="60"/>
      <c r="BP76" s="138"/>
      <c r="BQ76" s="85"/>
      <c r="BR76" s="141"/>
      <c r="BS76" s="153" t="s">
        <v>128</v>
      </c>
      <c r="BT76" s="144" t="str">
        <f>Spielplan!$BL$40</f>
        <v/>
      </c>
      <c r="BU76" s="145"/>
      <c r="BV76" s="146">
        <f>Spielplan!$BN$40</f>
        <v>0</v>
      </c>
      <c r="BW76" s="147"/>
      <c r="BX76" s="148">
        <f>IF(BT40=BT76,Punktemodus!$B$11,0)</f>
        <v>10</v>
      </c>
      <c r="BY76" s="148">
        <f>IF(BT76=BT25,Punktemodus!B13,0)</f>
        <v>5</v>
      </c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</row>
    <row r="77" spans="1:101" ht="18.75" customHeight="1" thickBot="1" x14ac:dyDescent="0.25">
      <c r="A77" s="60"/>
      <c r="B77" s="60"/>
      <c r="C77" s="60"/>
      <c r="D77" s="60"/>
      <c r="E77" s="85"/>
      <c r="F77" s="60"/>
      <c r="G77" s="85"/>
      <c r="H77" s="60"/>
      <c r="I77" s="60"/>
      <c r="J77" s="60"/>
      <c r="K77" s="60"/>
      <c r="L77" s="60"/>
      <c r="M77" s="60" t="s">
        <v>0</v>
      </c>
      <c r="N77" s="60" t="s">
        <v>1</v>
      </c>
      <c r="O77" s="60" t="s">
        <v>2</v>
      </c>
      <c r="P77" s="60" t="s">
        <v>3</v>
      </c>
      <c r="Q77" s="60" t="s">
        <v>0</v>
      </c>
      <c r="R77" s="60" t="s">
        <v>1</v>
      </c>
      <c r="S77" s="60" t="s">
        <v>2</v>
      </c>
      <c r="T77" s="60" t="s">
        <v>3</v>
      </c>
      <c r="U77" s="60" t="s">
        <v>0</v>
      </c>
      <c r="V77" s="60" t="s">
        <v>1</v>
      </c>
      <c r="W77" s="60" t="s">
        <v>2</v>
      </c>
      <c r="X77" s="60" t="s">
        <v>3</v>
      </c>
      <c r="Y77" s="60"/>
      <c r="Z77" s="60" t="s">
        <v>8</v>
      </c>
      <c r="AA77" s="60"/>
      <c r="AB77" s="60"/>
      <c r="AC77" s="60"/>
      <c r="AD77" s="60"/>
      <c r="AE77" s="60"/>
      <c r="AF77" s="60"/>
      <c r="AG77" s="60"/>
      <c r="AH77" s="60" t="s">
        <v>31</v>
      </c>
      <c r="AI77" s="60"/>
      <c r="AJ77" s="60"/>
      <c r="AK77" s="60"/>
      <c r="AL77" s="60"/>
      <c r="AM77" s="60"/>
      <c r="AN77" s="60" t="str">
        <f>AI78</f>
        <v>Deutschland</v>
      </c>
      <c r="AO77" s="60" t="str">
        <f>AI79</f>
        <v>Portugal</v>
      </c>
      <c r="AP77" s="60" t="str">
        <f>AI80</f>
        <v>Ghana</v>
      </c>
      <c r="AQ77" s="60" t="str">
        <f>AI81</f>
        <v>USA</v>
      </c>
      <c r="AR77" s="60"/>
      <c r="AS77" s="60" t="s">
        <v>31</v>
      </c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85"/>
      <c r="BJ77" s="85"/>
      <c r="BK77" s="85"/>
      <c r="BL77" s="85"/>
      <c r="BM77" s="85"/>
      <c r="BN77" s="85"/>
      <c r="BO77" s="85"/>
      <c r="BP77" s="137"/>
      <c r="BQ77" s="85"/>
      <c r="BR77" s="141"/>
      <c r="BS77" s="149" t="s">
        <v>129</v>
      </c>
      <c r="BT77" s="144" t="str">
        <f>Spielplan!$BL$41</f>
        <v/>
      </c>
      <c r="BU77" s="145"/>
      <c r="BV77" s="146">
        <f>Spielplan!$BN$41</f>
        <v>0</v>
      </c>
      <c r="BW77" s="134"/>
      <c r="BX77" s="148">
        <f>IF(BT41=BT77,Punktemodus!$B$11,0)</f>
        <v>10</v>
      </c>
      <c r="BY77" s="148">
        <f>IF(BT77=BT24,Punktemodus!B13,0)</f>
        <v>5</v>
      </c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</row>
    <row r="78" spans="1:101" ht="18.75" customHeight="1" thickBot="1" x14ac:dyDescent="0.3">
      <c r="A78" s="60"/>
      <c r="B78" s="60"/>
      <c r="C78" s="211" t="str">
        <f>Spielplan!$C$78</f>
        <v>Deutschland</v>
      </c>
      <c r="D78" s="212"/>
      <c r="E78" s="104"/>
      <c r="F78" s="93"/>
      <c r="G78" s="104"/>
      <c r="H78" s="211" t="str">
        <f>Spielplan!$H$78</f>
        <v>Portugal</v>
      </c>
      <c r="I78" s="212"/>
      <c r="J78" s="60"/>
      <c r="K78" s="60" t="s">
        <v>108</v>
      </c>
      <c r="L78" s="60">
        <f t="shared" ref="L78:L83" si="24">IF(E78-G78&gt;0,1,IF(G78=E78,0,-1))</f>
        <v>0</v>
      </c>
      <c r="M78" s="60">
        <f>IF($E78="",0,IF($E78&gt;$G78,3,IF($E78=G78,1,0)))</f>
        <v>0</v>
      </c>
      <c r="N78" s="60">
        <f>IF($G78="",0,IF($E78&gt;$G78,0,IF($E78=G78,1,3)))</f>
        <v>0</v>
      </c>
      <c r="O78" s="60"/>
      <c r="P78" s="60"/>
      <c r="Q78" s="60">
        <f>E78</f>
        <v>0</v>
      </c>
      <c r="R78" s="60">
        <f>G78</f>
        <v>0</v>
      </c>
      <c r="S78" s="60"/>
      <c r="T78" s="60"/>
      <c r="U78" s="60">
        <f>G78</f>
        <v>0</v>
      </c>
      <c r="V78" s="60">
        <f>E78</f>
        <v>0</v>
      </c>
      <c r="W78" s="60"/>
      <c r="X78" s="60"/>
      <c r="Y78" s="60"/>
      <c r="Z78" s="60">
        <f>M84</f>
        <v>0</v>
      </c>
      <c r="AA78" s="60">
        <f>Q84</f>
        <v>0</v>
      </c>
      <c r="AB78" s="60">
        <f>U84</f>
        <v>0</v>
      </c>
      <c r="AC78" s="60">
        <f>AA78-AB78</f>
        <v>0</v>
      </c>
      <c r="AD78" s="60">
        <f>IF(Z78&gt;Z79,-1,0)</f>
        <v>0</v>
      </c>
      <c r="AE78" s="60">
        <f>IF(Z78&gt;Z80,-1,0)</f>
        <v>0</v>
      </c>
      <c r="AF78" s="60">
        <f>IF(Z78&gt;Z81,-1,0)</f>
        <v>0</v>
      </c>
      <c r="AG78" s="60">
        <f>10000-(AJ78*1000+AM78*100+AK78*10)</f>
        <v>10000</v>
      </c>
      <c r="AH78" s="90">
        <f>RANK(AG78,AG78:AG81,1)</f>
        <v>1</v>
      </c>
      <c r="AI78" s="60" t="str">
        <f>C78</f>
        <v>Deutschland</v>
      </c>
      <c r="AJ78" s="60">
        <f t="shared" ref="AJ78:AL81" si="25">Z78</f>
        <v>0</v>
      </c>
      <c r="AK78" s="60">
        <f t="shared" si="25"/>
        <v>0</v>
      </c>
      <c r="AL78" s="60">
        <f t="shared" si="25"/>
        <v>0</v>
      </c>
      <c r="AM78" s="60">
        <f>AK78-AL78</f>
        <v>0</v>
      </c>
      <c r="AN78" s="187"/>
      <c r="AO78" s="187">
        <f>IF(AG79=AG78,IF(G78&gt;E78,AG79-0.1,AG79),AG79)</f>
        <v>10000</v>
      </c>
      <c r="AP78" s="187">
        <f>IF(AG80=AG78,IF(G80&gt;E80,AG80-0.1,AG80),AG80)</f>
        <v>10000</v>
      </c>
      <c r="AQ78" s="187">
        <f>IF(AG81=AG78,IF(G82&gt;E82,AG81-0.1,AG81),AG81)</f>
        <v>10000</v>
      </c>
      <c r="AR78" s="187">
        <f>AN82</f>
        <v>30000</v>
      </c>
      <c r="AS78" s="90">
        <f>RANK(AR78,AR78:AR81,1)</f>
        <v>1</v>
      </c>
      <c r="AT78" s="60" t="str">
        <f t="shared" ref="AT78:AW81" si="26">AI78</f>
        <v>Deutschland</v>
      </c>
      <c r="AU78" s="60">
        <f t="shared" si="26"/>
        <v>0</v>
      </c>
      <c r="AV78" s="60">
        <f t="shared" si="26"/>
        <v>0</v>
      </c>
      <c r="AW78" s="60">
        <f t="shared" si="26"/>
        <v>0</v>
      </c>
      <c r="AX78" s="60"/>
      <c r="AY78" s="60"/>
      <c r="AZ78" s="60"/>
      <c r="BA78" s="213">
        <v>1</v>
      </c>
      <c r="BB78" s="211" t="str">
        <f>VLOOKUP(1,AS78:AT81,2,FALSE)</f>
        <v>Deutschland</v>
      </c>
      <c r="BC78" s="214"/>
      <c r="BD78" s="215">
        <f>VLOOKUP(1,AS78:AW81,3,FALSE)</f>
        <v>0</v>
      </c>
      <c r="BE78" s="216">
        <f>VLOOKUP(1,AS78:AW81,4,FALSE)</f>
        <v>0</v>
      </c>
      <c r="BF78" s="93" t="s">
        <v>12</v>
      </c>
      <c r="BG78" s="216">
        <f>VLOOKUP(1,AS78:AW81,5,FALSE)</f>
        <v>0</v>
      </c>
      <c r="BH78" s="217" t="s">
        <v>123</v>
      </c>
      <c r="BI78" s="85"/>
      <c r="BJ78" s="85">
        <f>IF(E78&gt;G78,IF(Spielplan!E78&gt;Spielplan!G78,Punktemodus!$B$3,0),0)</f>
        <v>0</v>
      </c>
      <c r="BK78" s="85">
        <f>IF(E78=G78,IF(Spielplan!E78=Spielplan!G78,Punktemodus!$B$3,0),0)</f>
        <v>10</v>
      </c>
      <c r="BL78" s="85">
        <f>IF(E78&lt;G78,IF(Spielplan!E78&lt;Spielplan!G78,Punktemodus!$B$3,0),0)</f>
        <v>0</v>
      </c>
      <c r="BM78" s="85">
        <f>IF(E78=Spielplan!E78,IF(G78=Spielplan!G78,Punktemodus!$B$5,0),0)</f>
        <v>3</v>
      </c>
      <c r="BN78" s="85">
        <f>IF(E78=Spielplan!E78,Punktemodus!$B$7,0)</f>
        <v>1</v>
      </c>
      <c r="BO78" s="85">
        <f>IF(G78=Spielplan!G78,Punktemodus!$B$7,0)</f>
        <v>1</v>
      </c>
      <c r="BP78" s="137">
        <f>IF(Spielplan!E78="",0,SUM(BJ78:BO78))</f>
        <v>0</v>
      </c>
      <c r="BQ78" s="85"/>
      <c r="BR78" s="141"/>
      <c r="BS78" s="150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</row>
    <row r="79" spans="1:101" ht="18.75" customHeight="1" thickBot="1" x14ac:dyDescent="0.3">
      <c r="A79" s="60"/>
      <c r="B79" s="60"/>
      <c r="C79" s="218" t="str">
        <f>Spielplan!$C$79</f>
        <v>Ghana</v>
      </c>
      <c r="D79" s="219"/>
      <c r="E79" s="104"/>
      <c r="F79" s="93"/>
      <c r="G79" s="104"/>
      <c r="H79" s="218" t="str">
        <f>Spielplan!$H$79</f>
        <v>USA</v>
      </c>
      <c r="I79" s="219"/>
      <c r="J79" s="60"/>
      <c r="K79" s="60" t="s">
        <v>109</v>
      </c>
      <c r="L79" s="60">
        <f t="shared" si="24"/>
        <v>0</v>
      </c>
      <c r="M79" s="60"/>
      <c r="N79" s="60"/>
      <c r="O79" s="60">
        <f>IF($E79="",0,IF($E79&gt;$G79,3,IF($E79=$G79,1,0)))</f>
        <v>0</v>
      </c>
      <c r="P79" s="60">
        <f>IF($G79="",0,IF($E79&gt;$G79,0,IF($E79=$G79,1,3)))</f>
        <v>0</v>
      </c>
      <c r="Q79" s="60"/>
      <c r="R79" s="60"/>
      <c r="S79" s="60">
        <f>E79</f>
        <v>0</v>
      </c>
      <c r="T79" s="60">
        <f>G79</f>
        <v>0</v>
      </c>
      <c r="U79" s="60"/>
      <c r="V79" s="60"/>
      <c r="W79" s="60">
        <f>G79</f>
        <v>0</v>
      </c>
      <c r="X79" s="60">
        <f>E79</f>
        <v>0</v>
      </c>
      <c r="Y79" s="60"/>
      <c r="Z79" s="60">
        <f>N84</f>
        <v>0</v>
      </c>
      <c r="AA79" s="60">
        <f>R84</f>
        <v>0</v>
      </c>
      <c r="AB79" s="60">
        <f>V84</f>
        <v>0</v>
      </c>
      <c r="AC79" s="60">
        <f>AA79-AB79</f>
        <v>0</v>
      </c>
      <c r="AD79" s="60">
        <f>IF(Z79&gt;Z78,-1,0)</f>
        <v>0</v>
      </c>
      <c r="AE79" s="60">
        <f>IF(Z79&gt;Z80,-1,0)</f>
        <v>0</v>
      </c>
      <c r="AF79" s="60">
        <f>IF(Z79&gt;Z81,-1,0)</f>
        <v>0</v>
      </c>
      <c r="AG79" s="60">
        <f>10000-(AJ79*1000+AM79*100+AK79*10)</f>
        <v>10000</v>
      </c>
      <c r="AH79" s="90">
        <f>RANK(AG79,AG78:AG81,1)</f>
        <v>1</v>
      </c>
      <c r="AI79" s="60" t="str">
        <f>H78</f>
        <v>Portugal</v>
      </c>
      <c r="AJ79" s="60">
        <f t="shared" si="25"/>
        <v>0</v>
      </c>
      <c r="AK79" s="60">
        <f t="shared" si="25"/>
        <v>0</v>
      </c>
      <c r="AL79" s="60">
        <f t="shared" si="25"/>
        <v>0</v>
      </c>
      <c r="AM79" s="60">
        <f>AK79-AL79</f>
        <v>0</v>
      </c>
      <c r="AN79" s="187">
        <f>IF(AG78=AG79,IF(E78&gt;G78,AG78-0.1,AG78),AG78)</f>
        <v>10000</v>
      </c>
      <c r="AO79" s="187"/>
      <c r="AP79" s="187">
        <f>IF(AG80=AG79,IF(G83&gt;E83,AG80-0.1,AG80),AG80)</f>
        <v>10000</v>
      </c>
      <c r="AQ79" s="187">
        <f>IF(AG81=AG79,IF(G81&gt;E81,AG81-0.1,AG81),AG81)</f>
        <v>10000</v>
      </c>
      <c r="AR79" s="187">
        <f>AO82</f>
        <v>30000</v>
      </c>
      <c r="AS79" s="90">
        <f>RANK(AR79,AR78:AR81,1)</f>
        <v>1</v>
      </c>
      <c r="AT79" s="60" t="str">
        <f t="shared" si="26"/>
        <v>Portugal</v>
      </c>
      <c r="AU79" s="60">
        <f t="shared" si="26"/>
        <v>0</v>
      </c>
      <c r="AV79" s="60">
        <f t="shared" si="26"/>
        <v>0</v>
      </c>
      <c r="AW79" s="60">
        <f t="shared" si="26"/>
        <v>0</v>
      </c>
      <c r="AX79" s="60"/>
      <c r="AY79" s="60"/>
      <c r="AZ79" s="60"/>
      <c r="BA79" s="220">
        <v>2</v>
      </c>
      <c r="BB79" s="218" t="e">
        <f>VLOOKUP(2,AS78:AT81,2,FALSE)</f>
        <v>#N/A</v>
      </c>
      <c r="BC79" s="221"/>
      <c r="BD79" s="222" t="e">
        <f>VLOOKUP(2,AS78:AW81,3,FALSE)</f>
        <v>#N/A</v>
      </c>
      <c r="BE79" s="223" t="e">
        <f>VLOOKUP(2,AS78:AW81,4,FALSE)</f>
        <v>#N/A</v>
      </c>
      <c r="BF79" s="93" t="s">
        <v>12</v>
      </c>
      <c r="BG79" s="223" t="e">
        <f>VLOOKUP(2,AS78:AW81,5,FALSE)</f>
        <v>#N/A</v>
      </c>
      <c r="BH79" s="223" t="s">
        <v>129</v>
      </c>
      <c r="BI79" s="85"/>
      <c r="BJ79" s="85">
        <f>IF(E79&gt;G79,IF(Spielplan!E79&gt;Spielplan!G79,Punktemodus!$B$3,0),0)</f>
        <v>0</v>
      </c>
      <c r="BK79" s="85">
        <f>IF(E79=G79,IF(Spielplan!E79=Spielplan!G79,Punktemodus!$B$3,0),0)</f>
        <v>10</v>
      </c>
      <c r="BL79" s="85">
        <f>IF(E79&lt;G79,IF(Spielplan!E79&lt;Spielplan!G79,Punktemodus!$B$3,0),0)</f>
        <v>0</v>
      </c>
      <c r="BM79" s="85">
        <f>IF(E79=Spielplan!E79,IF(G79=Spielplan!G79,Punktemodus!$B$5,0),0)</f>
        <v>3</v>
      </c>
      <c r="BN79" s="85">
        <f>IF(E79=Spielplan!E79,Punktemodus!$B$7,0)</f>
        <v>1</v>
      </c>
      <c r="BO79" s="85">
        <f>IF(G79=Spielplan!G79,Punktemodus!$B$7,0)</f>
        <v>1</v>
      </c>
      <c r="BP79" s="137">
        <f>IF(Spielplan!E79="",0,SUM(BJ79:BO79))</f>
        <v>0</v>
      </c>
      <c r="BQ79" s="85"/>
      <c r="BR79" s="141"/>
      <c r="BS79" s="134"/>
      <c r="BT79" s="134"/>
      <c r="BU79" s="134"/>
      <c r="BV79" s="134"/>
      <c r="BW79" s="134"/>
      <c r="BX79" s="134"/>
      <c r="BY79" s="134"/>
      <c r="BZ79" s="161">
        <f>SUM(BX48:BY77)</f>
        <v>240</v>
      </c>
      <c r="CA79" s="134"/>
      <c r="CB79" s="134"/>
      <c r="CC79" s="134"/>
      <c r="CD79" s="134"/>
      <c r="CE79" s="161">
        <f>CE50+CF50+CE51+CF51+CE58+CF58+CE59+CF59+CE66+CF66+CE67+CF67+CE74+CF74+CE75+CF75</f>
        <v>240</v>
      </c>
      <c r="CF79" s="134"/>
      <c r="CG79" s="134"/>
      <c r="CH79" s="134"/>
      <c r="CI79" s="134"/>
      <c r="CJ79" s="161">
        <f>CJ54+CJ55+CJ70+CJ71</f>
        <v>120</v>
      </c>
      <c r="CK79" s="134"/>
      <c r="CL79" s="134"/>
      <c r="CM79" s="134"/>
      <c r="CN79" s="134"/>
      <c r="CO79" s="161">
        <f>SUM(CO59:CO60)</f>
        <v>80</v>
      </c>
      <c r="CP79" s="134"/>
      <c r="CQ79" s="134"/>
      <c r="CR79" s="134"/>
      <c r="CS79" s="161">
        <f>CS54</f>
        <v>50</v>
      </c>
      <c r="CT79" s="134"/>
      <c r="CU79" s="134"/>
      <c r="CV79" s="134"/>
      <c r="CW79" s="134"/>
    </row>
    <row r="80" spans="1:101" ht="18.75" customHeight="1" thickBot="1" x14ac:dyDescent="0.3">
      <c r="A80" s="60"/>
      <c r="B80" s="60"/>
      <c r="C80" s="211" t="str">
        <f>C78</f>
        <v>Deutschland</v>
      </c>
      <c r="D80" s="212"/>
      <c r="E80" s="104"/>
      <c r="F80" s="93"/>
      <c r="G80" s="104"/>
      <c r="H80" s="211" t="str">
        <f>C79</f>
        <v>Ghana</v>
      </c>
      <c r="I80" s="212"/>
      <c r="J80" s="60"/>
      <c r="K80" s="60" t="s">
        <v>110</v>
      </c>
      <c r="L80" s="60">
        <f t="shared" si="24"/>
        <v>0</v>
      </c>
      <c r="M80" s="60">
        <f>IF($E80="",0,IF($E80&gt;$G80,3,IF($E80=G80,1,0)))</f>
        <v>0</v>
      </c>
      <c r="N80" s="60"/>
      <c r="O80" s="60">
        <f>IF($G80="",0,IF($E80&gt;$G80,0,IF($E80=$G80,1,3)))</f>
        <v>0</v>
      </c>
      <c r="P80" s="60"/>
      <c r="Q80" s="60">
        <f>E80</f>
        <v>0</v>
      </c>
      <c r="R80" s="60"/>
      <c r="S80" s="60">
        <f>G80</f>
        <v>0</v>
      </c>
      <c r="T80" s="60"/>
      <c r="U80" s="60">
        <f>G80</f>
        <v>0</v>
      </c>
      <c r="V80" s="60"/>
      <c r="W80" s="60">
        <f>E80</f>
        <v>0</v>
      </c>
      <c r="X80" s="60"/>
      <c r="Y80" s="60"/>
      <c r="Z80" s="60">
        <f>O84</f>
        <v>0</v>
      </c>
      <c r="AA80" s="60">
        <f>S84</f>
        <v>0</v>
      </c>
      <c r="AB80" s="60">
        <f>W84</f>
        <v>0</v>
      </c>
      <c r="AC80" s="60">
        <f>AA80-AB80</f>
        <v>0</v>
      </c>
      <c r="AD80" s="60">
        <f>IF(Z80&gt;Z78,-1,0)</f>
        <v>0</v>
      </c>
      <c r="AE80" s="60">
        <f>IF(Z80&gt;Z79,-1,0)</f>
        <v>0</v>
      </c>
      <c r="AF80" s="60">
        <f>IF(Z80&gt;Z81,-1,0)</f>
        <v>0</v>
      </c>
      <c r="AG80" s="60">
        <f>10000-(AJ80*1000+AM80*100+AK80*10)</f>
        <v>10000</v>
      </c>
      <c r="AH80" s="90">
        <f>RANK(AG80,AG78:AG81,1)</f>
        <v>1</v>
      </c>
      <c r="AI80" s="60" t="str">
        <f>C79</f>
        <v>Ghana</v>
      </c>
      <c r="AJ80" s="60">
        <f t="shared" si="25"/>
        <v>0</v>
      </c>
      <c r="AK80" s="60">
        <f t="shared" si="25"/>
        <v>0</v>
      </c>
      <c r="AL80" s="60">
        <f t="shared" si="25"/>
        <v>0</v>
      </c>
      <c r="AM80" s="60">
        <f>AK80-AL80</f>
        <v>0</v>
      </c>
      <c r="AN80" s="187">
        <f>IF(AG78=AG80,IF(E80&gt;G80,AG78-0.1,AG78),AG78)</f>
        <v>10000</v>
      </c>
      <c r="AO80" s="187">
        <f>IF(AG79=AG80,IF(E83&gt;G83,AG79-0.1,AG79),AG79)</f>
        <v>10000</v>
      </c>
      <c r="AP80" s="187"/>
      <c r="AQ80" s="187">
        <f>IF(AG81=AG80,IF(G79&gt;E79,AG81-0.1,AG81),AG81)</f>
        <v>10000</v>
      </c>
      <c r="AR80" s="187">
        <f>AP82</f>
        <v>30000</v>
      </c>
      <c r="AS80" s="90">
        <f>RANK(AR80,AR78:AR81,1)</f>
        <v>1</v>
      </c>
      <c r="AT80" s="60" t="str">
        <f t="shared" si="26"/>
        <v>Ghana</v>
      </c>
      <c r="AU80" s="60">
        <f t="shared" si="26"/>
        <v>0</v>
      </c>
      <c r="AV80" s="60">
        <f t="shared" si="26"/>
        <v>0</v>
      </c>
      <c r="AW80" s="60">
        <f t="shared" si="26"/>
        <v>0</v>
      </c>
      <c r="AX80" s="60"/>
      <c r="AY80" s="60"/>
      <c r="AZ80" s="60"/>
      <c r="BA80" s="113">
        <v>3</v>
      </c>
      <c r="BB80" s="114" t="e">
        <f>VLOOKUP(3,AS78:AT81,2,FALSE)</f>
        <v>#N/A</v>
      </c>
      <c r="BC80" s="115"/>
      <c r="BD80" s="116" t="e">
        <f>VLOOKUP(3,AS78:AW81,3,FALSE)</f>
        <v>#N/A</v>
      </c>
      <c r="BE80" s="116" t="e">
        <f>VLOOKUP(3,AS78:AW81,4,FALSE)</f>
        <v>#N/A</v>
      </c>
      <c r="BF80" s="93" t="s">
        <v>12</v>
      </c>
      <c r="BG80" s="116" t="e">
        <f>VLOOKUP(3,AS78:AW81,5,FALSE)</f>
        <v>#N/A</v>
      </c>
      <c r="BH80" s="60"/>
      <c r="BI80" s="85"/>
      <c r="BJ80" s="85">
        <f>IF(E80&gt;G80,IF(Spielplan!E80&gt;Spielplan!G80,Punktemodus!$B$3,0),0)</f>
        <v>0</v>
      </c>
      <c r="BK80" s="85">
        <f>IF(E80=G80,IF(Spielplan!E80=Spielplan!G80,Punktemodus!$B$3,0),0)</f>
        <v>10</v>
      </c>
      <c r="BL80" s="85">
        <f>IF(E80&lt;G80,IF(Spielplan!E80&lt;Spielplan!G80,Punktemodus!$B$3,0),0)</f>
        <v>0</v>
      </c>
      <c r="BM80" s="85">
        <f>IF(E80=Spielplan!E80,IF(G80=Spielplan!G80,Punktemodus!$B$5,0),0)</f>
        <v>3</v>
      </c>
      <c r="BN80" s="85">
        <f>IF(E80=Spielplan!E80,Punktemodus!$B$7,0)</f>
        <v>1</v>
      </c>
      <c r="BO80" s="85">
        <f>IF(G80=Spielplan!G80,Punktemodus!$B$7,0)</f>
        <v>1</v>
      </c>
      <c r="BP80" s="137">
        <f>IF(Spielplan!E80="",0,SUM(BJ80:BO80))</f>
        <v>0</v>
      </c>
      <c r="BQ80" s="85"/>
      <c r="BR80" s="141"/>
      <c r="BS80" s="134"/>
      <c r="BT80" s="134"/>
      <c r="BU80" s="134"/>
      <c r="BV80" s="134"/>
      <c r="BW80" s="134"/>
      <c r="BX80" s="134"/>
      <c r="BY80" s="134"/>
      <c r="BZ80" s="138"/>
      <c r="CA80" s="134"/>
      <c r="CB80" s="134"/>
      <c r="CC80" s="134"/>
      <c r="CD80" s="134"/>
      <c r="CE80" s="138"/>
      <c r="CF80" s="134"/>
      <c r="CG80" s="134"/>
      <c r="CH80" s="134"/>
      <c r="CI80" s="134"/>
      <c r="CJ80" s="138"/>
      <c r="CK80" s="134"/>
      <c r="CL80" s="134"/>
      <c r="CM80" s="134"/>
      <c r="CN80" s="134"/>
      <c r="CO80" s="138"/>
      <c r="CP80" s="134"/>
      <c r="CQ80" s="134"/>
      <c r="CR80" s="134"/>
      <c r="CS80" s="138"/>
      <c r="CT80" s="134"/>
      <c r="CU80" s="134"/>
      <c r="CV80" s="134"/>
      <c r="CW80" s="134"/>
    </row>
    <row r="81" spans="1:101" ht="18.75" customHeight="1" thickBot="1" x14ac:dyDescent="0.3">
      <c r="A81" s="60"/>
      <c r="B81" s="60"/>
      <c r="C81" s="218" t="str">
        <f>H78</f>
        <v>Portugal</v>
      </c>
      <c r="D81" s="219"/>
      <c r="E81" s="104"/>
      <c r="F81" s="93"/>
      <c r="G81" s="104"/>
      <c r="H81" s="218" t="str">
        <f>H79</f>
        <v>USA</v>
      </c>
      <c r="I81" s="219"/>
      <c r="J81" s="60"/>
      <c r="K81" s="60" t="s">
        <v>111</v>
      </c>
      <c r="L81" s="60">
        <f t="shared" si="24"/>
        <v>0</v>
      </c>
      <c r="M81" s="60"/>
      <c r="N81" s="60">
        <f>IF($E81="",0,IF($E81&gt;$G81,3,IF($E81=$G81,1,0)))</f>
        <v>0</v>
      </c>
      <c r="O81" s="60"/>
      <c r="P81" s="60">
        <f>IF($G81="",0,IF($E81&gt;$G81,0,IF($E81=$G81,1,3)))</f>
        <v>0</v>
      </c>
      <c r="Q81" s="60"/>
      <c r="R81" s="60">
        <f>E81</f>
        <v>0</v>
      </c>
      <c r="S81" s="60"/>
      <c r="T81" s="60">
        <f>G81</f>
        <v>0</v>
      </c>
      <c r="U81" s="60"/>
      <c r="V81" s="60">
        <f>G81</f>
        <v>0</v>
      </c>
      <c r="W81" s="60"/>
      <c r="X81" s="60">
        <f>E81</f>
        <v>0</v>
      </c>
      <c r="Y81" s="60"/>
      <c r="Z81" s="60">
        <f>P84</f>
        <v>0</v>
      </c>
      <c r="AA81" s="60">
        <f>T84</f>
        <v>0</v>
      </c>
      <c r="AB81" s="60">
        <f>X84</f>
        <v>0</v>
      </c>
      <c r="AC81" s="60">
        <f>AA81-AB81</f>
        <v>0</v>
      </c>
      <c r="AD81" s="60">
        <f>IF(Z81&gt;Z78,-1,0)</f>
        <v>0</v>
      </c>
      <c r="AE81" s="60">
        <f>IF(Z81&gt;Z79,-1,0)</f>
        <v>0</v>
      </c>
      <c r="AF81" s="60">
        <f>IF(Z81&gt;Z80,-1,0)</f>
        <v>0</v>
      </c>
      <c r="AG81" s="60">
        <f>10000-(AJ81*1000+AM81*100+AK81*10)</f>
        <v>10000</v>
      </c>
      <c r="AH81" s="90">
        <f>RANK(AG81,AG78:AG81,1)</f>
        <v>1</v>
      </c>
      <c r="AI81" s="60" t="str">
        <f>H79</f>
        <v>USA</v>
      </c>
      <c r="AJ81" s="60">
        <f t="shared" si="25"/>
        <v>0</v>
      </c>
      <c r="AK81" s="60">
        <f t="shared" si="25"/>
        <v>0</v>
      </c>
      <c r="AL81" s="60">
        <f t="shared" si="25"/>
        <v>0</v>
      </c>
      <c r="AM81" s="60">
        <f>AK81-AL81</f>
        <v>0</v>
      </c>
      <c r="AN81" s="187">
        <f>IF(AG78=AG81,IF(E82&gt;G82,AG78-0.1,AG78),AG78)</f>
        <v>10000</v>
      </c>
      <c r="AO81" s="187">
        <f>IF(AG79=AG81,IF(E81&gt;G81,AG79-0.1,AG79),AG79)</f>
        <v>10000</v>
      </c>
      <c r="AP81" s="187">
        <f>IF(AG80=AG81,IF(E79&gt;G79,AG80-0.1,AG80),AG80)</f>
        <v>10000</v>
      </c>
      <c r="AQ81" s="187"/>
      <c r="AR81" s="187">
        <f>AQ82</f>
        <v>30000</v>
      </c>
      <c r="AS81" s="90">
        <f>RANK(AR81,AR78:AR81,1)</f>
        <v>1</v>
      </c>
      <c r="AT81" s="60" t="str">
        <f t="shared" si="26"/>
        <v>USA</v>
      </c>
      <c r="AU81" s="60">
        <f t="shared" si="26"/>
        <v>0</v>
      </c>
      <c r="AV81" s="60">
        <f t="shared" si="26"/>
        <v>0</v>
      </c>
      <c r="AW81" s="60">
        <f t="shared" si="26"/>
        <v>0</v>
      </c>
      <c r="AX81" s="60"/>
      <c r="AY81" s="60"/>
      <c r="AZ81" s="60"/>
      <c r="BA81" s="113">
        <v>4</v>
      </c>
      <c r="BB81" s="114" t="e">
        <f>VLOOKUP(4,AS78:AT81,2,FALSE)</f>
        <v>#N/A</v>
      </c>
      <c r="BC81" s="115"/>
      <c r="BD81" s="116" t="e">
        <f>VLOOKUP(4,AS78:AW81,3,FALSE)</f>
        <v>#N/A</v>
      </c>
      <c r="BE81" s="116" t="e">
        <f>VLOOKUP(4,AS78:AW81,4,FALSE)</f>
        <v>#N/A</v>
      </c>
      <c r="BF81" s="93" t="s">
        <v>12</v>
      </c>
      <c r="BG81" s="116" t="e">
        <f>VLOOKUP(4,AS78:AW81,5,FALSE)</f>
        <v>#N/A</v>
      </c>
      <c r="BH81" s="60"/>
      <c r="BI81" s="85"/>
      <c r="BJ81" s="85">
        <f>IF(E81&gt;G81,IF(Spielplan!E81&gt;Spielplan!G81,Punktemodus!$B$3,0),0)</f>
        <v>0</v>
      </c>
      <c r="BK81" s="85">
        <f>IF(E81=G81,IF(Spielplan!E81=Spielplan!G81,Punktemodus!$B$3,0),0)</f>
        <v>10</v>
      </c>
      <c r="BL81" s="85">
        <f>IF(E81&lt;G81,IF(Spielplan!E81&lt;Spielplan!G81,Punktemodus!$B$3,0),0)</f>
        <v>0</v>
      </c>
      <c r="BM81" s="85">
        <f>IF(E81=Spielplan!E81,IF(G81=Spielplan!G81,Punktemodus!$B$5,0),0)</f>
        <v>3</v>
      </c>
      <c r="BN81" s="85">
        <f>IF(E81=Spielplan!E81,Punktemodus!$B$7,0)</f>
        <v>1</v>
      </c>
      <c r="BO81" s="85">
        <f>IF(G81=Spielplan!G81,Punktemodus!$B$7,0)</f>
        <v>1</v>
      </c>
      <c r="BP81" s="137">
        <f>IF(Spielplan!E81="",0,SUM(BJ81:BO81))</f>
        <v>0</v>
      </c>
      <c r="BQ81" s="85"/>
      <c r="BR81" s="141"/>
      <c r="BS81" s="134"/>
      <c r="BT81" s="134"/>
      <c r="BU81" s="134"/>
      <c r="BV81" s="134"/>
      <c r="BW81" s="134"/>
      <c r="BX81" s="134"/>
      <c r="BY81" s="134"/>
      <c r="BZ81" s="353" t="s">
        <v>154</v>
      </c>
      <c r="CA81" s="155"/>
      <c r="CB81" s="155"/>
      <c r="CC81" s="155"/>
      <c r="CD81" s="155"/>
      <c r="CE81" s="353" t="s">
        <v>157</v>
      </c>
      <c r="CF81" s="155"/>
      <c r="CG81" s="155"/>
      <c r="CH81" s="155"/>
      <c r="CI81" s="155"/>
      <c r="CJ81" s="353" t="s">
        <v>164</v>
      </c>
      <c r="CK81" s="155"/>
      <c r="CL81" s="155"/>
      <c r="CM81" s="155"/>
      <c r="CN81" s="155"/>
      <c r="CO81" s="353" t="s">
        <v>159</v>
      </c>
      <c r="CP81" s="155"/>
      <c r="CQ81" s="155"/>
      <c r="CR81" s="155"/>
      <c r="CS81" s="353" t="s">
        <v>160</v>
      </c>
      <c r="CT81" s="155"/>
      <c r="CU81" s="134"/>
      <c r="CV81" s="134"/>
      <c r="CW81" s="134"/>
    </row>
    <row r="82" spans="1:101" ht="18.75" customHeight="1" thickBot="1" x14ac:dyDescent="0.3">
      <c r="A82" s="60"/>
      <c r="B82" s="60"/>
      <c r="C82" s="211" t="str">
        <f>C78</f>
        <v>Deutschland</v>
      </c>
      <c r="D82" s="212"/>
      <c r="E82" s="104"/>
      <c r="F82" s="93"/>
      <c r="G82" s="104"/>
      <c r="H82" s="211" t="str">
        <f>H79</f>
        <v>USA</v>
      </c>
      <c r="I82" s="212"/>
      <c r="J82" s="60"/>
      <c r="K82" s="60" t="s">
        <v>112</v>
      </c>
      <c r="L82" s="60">
        <f t="shared" si="24"/>
        <v>0</v>
      </c>
      <c r="M82" s="60">
        <f>IF($E82="",0,IF($E82&gt;$G82,3,IF($E82=G82,1,0)))</f>
        <v>0</v>
      </c>
      <c r="N82" s="60"/>
      <c r="O82" s="60"/>
      <c r="P82" s="60">
        <f>IF($G82="",0,IF($E82&gt;$G82,0,IF($E82=$G82,1,3)))</f>
        <v>0</v>
      </c>
      <c r="Q82" s="60">
        <f>E82</f>
        <v>0</v>
      </c>
      <c r="R82" s="60"/>
      <c r="S82" s="60"/>
      <c r="T82" s="60">
        <f>G82</f>
        <v>0</v>
      </c>
      <c r="U82" s="60">
        <f>G82</f>
        <v>0</v>
      </c>
      <c r="V82" s="60"/>
      <c r="W82" s="60"/>
      <c r="X82" s="60">
        <f>E82</f>
        <v>0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187">
        <f>SUM(AN78:AN81)</f>
        <v>30000</v>
      </c>
      <c r="AO82" s="187">
        <f>SUM(AO78:AO81)</f>
        <v>30000</v>
      </c>
      <c r="AP82" s="187">
        <f>SUM(AP78:AP81)</f>
        <v>30000</v>
      </c>
      <c r="AQ82" s="187">
        <f>SUM(AQ78:AQ81)</f>
        <v>30000</v>
      </c>
      <c r="AR82" s="187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85">
        <f>IF(E82&gt;G82,IF(Spielplan!E82&gt;Spielplan!G82,Punktemodus!$B$3,0),0)</f>
        <v>0</v>
      </c>
      <c r="BK82" s="85">
        <f>IF(E82=G82,IF(Spielplan!E82=Spielplan!G82,Punktemodus!$B$3,0),0)</f>
        <v>10</v>
      </c>
      <c r="BL82" s="85">
        <f>IF(E82&lt;G82,IF(Spielplan!E82&lt;Spielplan!G82,Punktemodus!$B$3,0),0)</f>
        <v>0</v>
      </c>
      <c r="BM82" s="85">
        <f>IF(E82=Spielplan!E82,IF(G82=Spielplan!G82,Punktemodus!$B$5,0),0)</f>
        <v>3</v>
      </c>
      <c r="BN82" s="85">
        <f>IF(E82=Spielplan!E82,Punktemodus!$B$7,0)</f>
        <v>1</v>
      </c>
      <c r="BO82" s="85">
        <f>IF(G82=Spielplan!G82,Punktemodus!$B$7,0)</f>
        <v>1</v>
      </c>
      <c r="BP82" s="137">
        <f>IF(Spielplan!E82="",0,SUM(BJ82:BO82))</f>
        <v>0</v>
      </c>
      <c r="BQ82" s="60"/>
      <c r="BR82" s="141"/>
      <c r="BS82" s="134"/>
      <c r="BT82" s="134"/>
      <c r="BU82" s="134"/>
      <c r="BV82" s="134"/>
      <c r="BW82" s="134"/>
      <c r="BX82" s="134"/>
      <c r="BY82" s="134"/>
      <c r="BZ82" s="353"/>
      <c r="CA82" s="155"/>
      <c r="CB82" s="155"/>
      <c r="CC82" s="155"/>
      <c r="CD82" s="155"/>
      <c r="CE82" s="353"/>
      <c r="CF82" s="155"/>
      <c r="CG82" s="155"/>
      <c r="CH82" s="155"/>
      <c r="CI82" s="155"/>
      <c r="CJ82" s="353"/>
      <c r="CK82" s="155"/>
      <c r="CL82" s="155"/>
      <c r="CM82" s="155"/>
      <c r="CN82" s="155"/>
      <c r="CO82" s="353"/>
      <c r="CP82" s="155"/>
      <c r="CQ82" s="155"/>
      <c r="CR82" s="155"/>
      <c r="CS82" s="353"/>
      <c r="CT82" s="155"/>
      <c r="CU82" s="134"/>
      <c r="CV82" s="134"/>
      <c r="CW82" s="134"/>
    </row>
    <row r="83" spans="1:101" ht="18.75" customHeight="1" thickBot="1" x14ac:dyDescent="0.3">
      <c r="A83" s="60"/>
      <c r="B83" s="60"/>
      <c r="C83" s="218" t="str">
        <f>H78</f>
        <v>Portugal</v>
      </c>
      <c r="D83" s="219"/>
      <c r="E83" s="104"/>
      <c r="F83" s="93"/>
      <c r="G83" s="104"/>
      <c r="H83" s="218" t="str">
        <f>C79</f>
        <v>Ghana</v>
      </c>
      <c r="I83" s="219"/>
      <c r="J83" s="60"/>
      <c r="K83" s="60" t="s">
        <v>112</v>
      </c>
      <c r="L83" s="60">
        <f t="shared" si="24"/>
        <v>0</v>
      </c>
      <c r="M83" s="60"/>
      <c r="N83" s="60">
        <f>IF($E83="",0,IF($E83&gt;$G83,3,IF($E83=$G83,1,0)))</f>
        <v>0</v>
      </c>
      <c r="O83" s="60">
        <f>IF($G83="",0,IF($E83&gt;$G83,0,IF($E83=$G83,1,3)))</f>
        <v>0</v>
      </c>
      <c r="P83" s="60"/>
      <c r="Q83" s="60"/>
      <c r="R83" s="60">
        <f>E83</f>
        <v>0</v>
      </c>
      <c r="S83" s="60">
        <f>G83</f>
        <v>0</v>
      </c>
      <c r="T83" s="60"/>
      <c r="U83" s="60"/>
      <c r="V83" s="60">
        <f>G83</f>
        <v>0</v>
      </c>
      <c r="W83" s="60">
        <f>E83</f>
        <v>0</v>
      </c>
      <c r="X83" s="60"/>
      <c r="Y83" s="60"/>
      <c r="Z83" s="60" t="s">
        <v>30</v>
      </c>
      <c r="AA83" s="60"/>
      <c r="AB83" s="60"/>
      <c r="AC83" s="60"/>
      <c r="AD83" s="60"/>
      <c r="AE83" s="60"/>
      <c r="AF83" s="60"/>
      <c r="AG83" s="60" t="b">
        <f>OR(AG78=AG79,AG78=AG80,AG78=AG81,AG79=AG80,AG79=AG81,AG80=AG81)</f>
        <v>1</v>
      </c>
      <c r="AH83" s="60"/>
      <c r="AI83" s="60"/>
      <c r="AJ83" s="60"/>
      <c r="AK83" s="60"/>
      <c r="AL83" s="60"/>
      <c r="AM83" s="60"/>
      <c r="AN83" s="60"/>
      <c r="AO83" s="60" t="s">
        <v>34</v>
      </c>
      <c r="AP83" s="60"/>
      <c r="AQ83" s="60"/>
      <c r="AR83" s="60" t="b">
        <f>OR(AR78=AR79,AR78=AR80,AR78=AR81,AR79=AR80,AR79=AR81,AR80=AR81)</f>
        <v>1</v>
      </c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85">
        <f>IF(E83&gt;G83,IF(Spielplan!E83&gt;Spielplan!G83,Punktemodus!$B$3,0),0)</f>
        <v>0</v>
      </c>
      <c r="BK83" s="85">
        <f>IF(E83=G83,IF(Spielplan!E83=Spielplan!G83,Punktemodus!$B$3,0),0)</f>
        <v>10</v>
      </c>
      <c r="BL83" s="85">
        <f>IF(E83&lt;G83,IF(Spielplan!E83&lt;Spielplan!G83,Punktemodus!$B$3,0),0)</f>
        <v>0</v>
      </c>
      <c r="BM83" s="85">
        <f>IF(E83=Spielplan!E83,IF(G83=Spielplan!G83,Punktemodus!$B$5,0),0)</f>
        <v>3</v>
      </c>
      <c r="BN83" s="85">
        <f>IF(E83=Spielplan!E83,Punktemodus!$B$7,0)</f>
        <v>1</v>
      </c>
      <c r="BO83" s="85">
        <f>IF(G83=Spielplan!G83,Punktemodus!$B$7,0)</f>
        <v>1</v>
      </c>
      <c r="BP83" s="137">
        <f>IF(Spielplan!E83="",0,SUM(BJ83:BO83))</f>
        <v>0</v>
      </c>
      <c r="BQ83" s="60"/>
      <c r="BR83" s="141"/>
      <c r="BS83" s="134"/>
      <c r="BT83" s="134"/>
      <c r="BU83" s="134"/>
      <c r="BV83" s="134"/>
      <c r="BW83" s="134"/>
      <c r="BX83" s="134"/>
      <c r="BY83" s="134"/>
      <c r="BZ83" s="353"/>
      <c r="CA83" s="155"/>
      <c r="CB83" s="155"/>
      <c r="CC83" s="155"/>
      <c r="CD83" s="155"/>
      <c r="CE83" s="353"/>
      <c r="CF83" s="155"/>
      <c r="CG83" s="155"/>
      <c r="CH83" s="155"/>
      <c r="CI83" s="155"/>
      <c r="CJ83" s="353"/>
      <c r="CK83" s="155"/>
      <c r="CL83" s="155"/>
      <c r="CM83" s="155"/>
      <c r="CN83" s="155"/>
      <c r="CO83" s="353"/>
      <c r="CP83" s="155"/>
      <c r="CQ83" s="155"/>
      <c r="CR83" s="155"/>
      <c r="CS83" s="353"/>
      <c r="CT83" s="155"/>
      <c r="CU83" s="134"/>
      <c r="CV83" s="134"/>
      <c r="CW83" s="134"/>
    </row>
    <row r="84" spans="1:101" ht="18.75" customHeight="1" thickBot="1" x14ac:dyDescent="0.25">
      <c r="A84" s="60"/>
      <c r="B84" s="60"/>
      <c r="C84" s="136" t="str">
        <f>IF(G83="","",IF(AR83=TRUE,"Achtung: Fehler in Tabelle!",""))</f>
        <v/>
      </c>
      <c r="D84" s="60"/>
      <c r="E84" s="85"/>
      <c r="F84" s="60"/>
      <c r="G84" s="85"/>
      <c r="H84" s="60"/>
      <c r="I84" s="60"/>
      <c r="J84" s="60"/>
      <c r="K84" s="60"/>
      <c r="L84" s="60"/>
      <c r="M84" s="60">
        <f t="shared" ref="M84:X84" si="27">SUM(M78:M83)</f>
        <v>0</v>
      </c>
      <c r="N84" s="60">
        <f t="shared" si="27"/>
        <v>0</v>
      </c>
      <c r="O84" s="60">
        <f t="shared" si="27"/>
        <v>0</v>
      </c>
      <c r="P84" s="60">
        <f t="shared" si="27"/>
        <v>0</v>
      </c>
      <c r="Q84" s="60">
        <f t="shared" si="27"/>
        <v>0</v>
      </c>
      <c r="R84" s="60">
        <f t="shared" si="27"/>
        <v>0</v>
      </c>
      <c r="S84" s="60">
        <f t="shared" si="27"/>
        <v>0</v>
      </c>
      <c r="T84" s="60">
        <f t="shared" si="27"/>
        <v>0</v>
      </c>
      <c r="U84" s="60">
        <f t="shared" si="27"/>
        <v>0</v>
      </c>
      <c r="V84" s="60">
        <f t="shared" si="27"/>
        <v>0</v>
      </c>
      <c r="W84" s="60">
        <f t="shared" si="27"/>
        <v>0</v>
      </c>
      <c r="X84" s="60">
        <f t="shared" si="27"/>
        <v>0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160">
        <f>SUM(BP78:BP83)</f>
        <v>0</v>
      </c>
      <c r="BQ84" s="60"/>
      <c r="BR84" s="141"/>
      <c r="BS84" s="134"/>
      <c r="BT84" s="134"/>
      <c r="BU84" s="134"/>
      <c r="BV84" s="134"/>
      <c r="BW84" s="134"/>
      <c r="BX84" s="134"/>
      <c r="BY84" s="134"/>
      <c r="BZ84" s="354"/>
      <c r="CA84" s="155"/>
      <c r="CB84" s="155"/>
      <c r="CC84" s="155"/>
      <c r="CD84" s="155"/>
      <c r="CE84" s="354"/>
      <c r="CF84" s="155"/>
      <c r="CG84" s="155"/>
      <c r="CH84" s="155"/>
      <c r="CI84" s="155"/>
      <c r="CJ84" s="354"/>
      <c r="CK84" s="155"/>
      <c r="CL84" s="155"/>
      <c r="CM84" s="155"/>
      <c r="CN84" s="155"/>
      <c r="CO84" s="354"/>
      <c r="CP84" s="155"/>
      <c r="CQ84" s="155"/>
      <c r="CR84" s="155"/>
      <c r="CS84" s="354"/>
      <c r="CT84" s="155"/>
      <c r="CU84" s="134"/>
      <c r="CV84" s="134"/>
      <c r="CW84" s="134"/>
    </row>
    <row r="85" spans="1:101" ht="18.75" customHeight="1" thickBot="1" x14ac:dyDescent="0.25">
      <c r="A85" s="60"/>
      <c r="B85" s="60"/>
      <c r="C85" s="60"/>
      <c r="D85" s="60"/>
      <c r="E85" s="85"/>
      <c r="F85" s="60"/>
      <c r="G85" s="85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138"/>
      <c r="BQ85" s="60"/>
      <c r="BR85" s="141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</row>
    <row r="86" spans="1:101" ht="18.75" customHeight="1" x14ac:dyDescent="0.25">
      <c r="A86" s="60"/>
      <c r="B86" s="60"/>
      <c r="C86" s="89"/>
      <c r="D86" s="60"/>
      <c r="E86" s="85"/>
      <c r="F86" s="60"/>
      <c r="G86" s="85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89"/>
      <c r="BC86" s="60"/>
      <c r="BD86" s="90"/>
      <c r="BE86" s="60"/>
      <c r="BF86" s="61"/>
      <c r="BG86" s="60"/>
      <c r="BH86" s="60"/>
      <c r="BI86" s="60"/>
      <c r="BJ86" s="60"/>
      <c r="BK86" s="60"/>
      <c r="BL86" s="60"/>
      <c r="BM86" s="60"/>
      <c r="BN86" s="60"/>
      <c r="BO86" s="60"/>
      <c r="BP86" s="138"/>
      <c r="BQ86" s="60"/>
      <c r="BR86" s="141"/>
      <c r="BS86" s="321" t="s">
        <v>45</v>
      </c>
      <c r="BT86" s="322"/>
      <c r="BU86" s="322"/>
      <c r="BV86" s="322"/>
      <c r="BW86" s="134"/>
      <c r="BX86" s="331">
        <f>BP97</f>
        <v>0</v>
      </c>
      <c r="BY86" s="332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</row>
    <row r="87" spans="1:101" ht="18.75" customHeight="1" thickBot="1" x14ac:dyDescent="0.3">
      <c r="A87" s="60"/>
      <c r="B87" s="60"/>
      <c r="C87" s="88" t="s">
        <v>93</v>
      </c>
      <c r="D87" s="60"/>
      <c r="E87" s="85"/>
      <c r="F87" s="60"/>
      <c r="G87" s="85"/>
      <c r="H87" s="60"/>
      <c r="I87" s="60"/>
      <c r="J87" s="60"/>
      <c r="K87" s="60"/>
      <c r="L87" s="60"/>
      <c r="M87" s="60" t="s">
        <v>4</v>
      </c>
      <c r="N87" s="60"/>
      <c r="O87" s="60"/>
      <c r="P87" s="60"/>
      <c r="Q87" s="60" t="s">
        <v>6</v>
      </c>
      <c r="R87" s="60"/>
      <c r="S87" s="60"/>
      <c r="T87" s="60"/>
      <c r="U87" s="60" t="s">
        <v>7</v>
      </c>
      <c r="V87" s="60"/>
      <c r="W87" s="60"/>
      <c r="X87" s="60"/>
      <c r="Y87" s="60"/>
      <c r="Z87" s="60" t="s">
        <v>4</v>
      </c>
      <c r="AA87" s="60" t="s">
        <v>5</v>
      </c>
      <c r="AB87" s="60"/>
      <c r="AC87" s="60"/>
      <c r="AD87" s="60" t="s">
        <v>9</v>
      </c>
      <c r="AE87" s="60"/>
      <c r="AF87" s="60"/>
      <c r="AG87" s="60"/>
      <c r="AH87" s="60" t="s">
        <v>32</v>
      </c>
      <c r="AI87" s="60"/>
      <c r="AJ87" s="60"/>
      <c r="AK87" s="60"/>
      <c r="AL87" s="60"/>
      <c r="AM87" s="60"/>
      <c r="AN87" s="60" t="s">
        <v>35</v>
      </c>
      <c r="AO87" s="60"/>
      <c r="AP87" s="60"/>
      <c r="AQ87" s="60"/>
      <c r="AR87" s="60"/>
      <c r="AS87" s="60" t="s">
        <v>33</v>
      </c>
      <c r="AT87" s="60"/>
      <c r="AU87" s="60"/>
      <c r="AV87" s="60"/>
      <c r="AW87" s="60"/>
      <c r="AX87" s="60"/>
      <c r="AY87" s="60"/>
      <c r="AZ87" s="60"/>
      <c r="BA87" s="60"/>
      <c r="BB87" s="89" t="s">
        <v>10</v>
      </c>
      <c r="BC87" s="60"/>
      <c r="BD87" s="90" t="s">
        <v>4</v>
      </c>
      <c r="BE87" s="60"/>
      <c r="BF87" s="61" t="s">
        <v>5</v>
      </c>
      <c r="BG87" s="60"/>
      <c r="BH87" s="60"/>
      <c r="BI87" s="85"/>
      <c r="BJ87" s="60"/>
      <c r="BK87" s="60"/>
      <c r="BL87" s="60"/>
      <c r="BM87" s="60"/>
      <c r="BN87" s="60"/>
      <c r="BO87" s="60"/>
      <c r="BP87" s="138"/>
      <c r="BQ87" s="85"/>
      <c r="BR87" s="141"/>
      <c r="BS87" s="322"/>
      <c r="BT87" s="322"/>
      <c r="BU87" s="322"/>
      <c r="BV87" s="322"/>
      <c r="BW87" s="134"/>
      <c r="BX87" s="333"/>
      <c r="BY87" s="3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</row>
    <row r="88" spans="1:101" ht="18.75" customHeight="1" thickBot="1" x14ac:dyDescent="0.3">
      <c r="A88" s="60"/>
      <c r="B88" s="60"/>
      <c r="C88" s="60"/>
      <c r="D88" s="60"/>
      <c r="E88" s="85"/>
      <c r="F88" s="60"/>
      <c r="G88" s="85"/>
      <c r="H88" s="60"/>
      <c r="I88" s="60"/>
      <c r="J88" s="60"/>
      <c r="K88" s="60"/>
      <c r="L88" s="60"/>
      <c r="M88" s="60" t="s">
        <v>0</v>
      </c>
      <c r="N88" s="60" t="s">
        <v>1</v>
      </c>
      <c r="O88" s="60" t="s">
        <v>2</v>
      </c>
      <c r="P88" s="60" t="s">
        <v>3</v>
      </c>
      <c r="Q88" s="60" t="s">
        <v>0</v>
      </c>
      <c r="R88" s="60" t="s">
        <v>1</v>
      </c>
      <c r="S88" s="60" t="s">
        <v>2</v>
      </c>
      <c r="T88" s="60" t="s">
        <v>3</v>
      </c>
      <c r="U88" s="60" t="s">
        <v>0</v>
      </c>
      <c r="V88" s="60" t="s">
        <v>1</v>
      </c>
      <c r="W88" s="60" t="s">
        <v>2</v>
      </c>
      <c r="X88" s="60" t="s">
        <v>3</v>
      </c>
      <c r="Y88" s="60"/>
      <c r="Z88" s="60" t="s">
        <v>8</v>
      </c>
      <c r="AA88" s="60"/>
      <c r="AB88" s="60"/>
      <c r="AC88" s="60"/>
      <c r="AD88" s="60"/>
      <c r="AE88" s="60"/>
      <c r="AF88" s="60"/>
      <c r="AG88" s="60"/>
      <c r="AH88" s="60" t="s">
        <v>31</v>
      </c>
      <c r="AI88" s="60"/>
      <c r="AJ88" s="60"/>
      <c r="AK88" s="60"/>
      <c r="AL88" s="60"/>
      <c r="AM88" s="60"/>
      <c r="AN88" s="60" t="str">
        <f>AI89</f>
        <v>Belgien</v>
      </c>
      <c r="AO88" s="60" t="str">
        <f>AI90</f>
        <v>Algerien</v>
      </c>
      <c r="AP88" s="60" t="str">
        <f>AI91</f>
        <v>Russland</v>
      </c>
      <c r="AQ88" s="60" t="str">
        <f>AI92</f>
        <v>Südkorea</v>
      </c>
      <c r="AR88" s="60"/>
      <c r="AS88" s="60" t="s">
        <v>31</v>
      </c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85"/>
      <c r="BJ88" s="85"/>
      <c r="BK88" s="85"/>
      <c r="BL88" s="85"/>
      <c r="BM88" s="85"/>
      <c r="BN88" s="85"/>
      <c r="BO88" s="85"/>
      <c r="BP88" s="137"/>
      <c r="BQ88" s="85"/>
      <c r="BR88" s="141"/>
      <c r="BS88" s="134"/>
      <c r="BT88" s="142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</row>
    <row r="89" spans="1:101" ht="18.75" customHeight="1" thickBot="1" x14ac:dyDescent="0.3">
      <c r="A89" s="60"/>
      <c r="B89" s="60"/>
      <c r="C89" s="224" t="str">
        <f>Spielplan!$C$89</f>
        <v>Belgien</v>
      </c>
      <c r="D89" s="225"/>
      <c r="E89" s="104"/>
      <c r="F89" s="93"/>
      <c r="G89" s="104"/>
      <c r="H89" s="224" t="str">
        <f>Spielplan!$H$89</f>
        <v>Algerien</v>
      </c>
      <c r="I89" s="225"/>
      <c r="J89" s="60"/>
      <c r="K89" s="60" t="s">
        <v>115</v>
      </c>
      <c r="L89" s="60">
        <f t="shared" ref="L89:L94" si="28">IF(E89-G89&gt;0,1,IF(G89=E89,0,-1))</f>
        <v>0</v>
      </c>
      <c r="M89" s="60">
        <f>IF($E89="",0,IF($E89&gt;$G89,3,IF($E89=G89,1,0)))</f>
        <v>0</v>
      </c>
      <c r="N89" s="60">
        <f>IF($G89="",0,IF($E89&gt;$G89,0,IF($E89=G89,1,3)))</f>
        <v>0</v>
      </c>
      <c r="O89" s="60"/>
      <c r="P89" s="60"/>
      <c r="Q89" s="60">
        <f>E89</f>
        <v>0</v>
      </c>
      <c r="R89" s="60">
        <f>G89</f>
        <v>0</v>
      </c>
      <c r="S89" s="60"/>
      <c r="T89" s="60"/>
      <c r="U89" s="60">
        <f>G89</f>
        <v>0</v>
      </c>
      <c r="V89" s="60">
        <f>E89</f>
        <v>0</v>
      </c>
      <c r="W89" s="60"/>
      <c r="X89" s="60"/>
      <c r="Y89" s="60"/>
      <c r="Z89" s="60">
        <f>M95</f>
        <v>0</v>
      </c>
      <c r="AA89" s="60">
        <f>Q95</f>
        <v>0</v>
      </c>
      <c r="AB89" s="60">
        <f>U95</f>
        <v>0</v>
      </c>
      <c r="AC89" s="60">
        <f>AA89-AB89</f>
        <v>0</v>
      </c>
      <c r="AD89" s="60">
        <f>IF(Z89&gt;Z90,-1,0)</f>
        <v>0</v>
      </c>
      <c r="AE89" s="60">
        <f>IF(Z89&gt;Z91,-1,0)</f>
        <v>0</v>
      </c>
      <c r="AF89" s="60">
        <f>IF(Z89&gt;Z92,-1,0)</f>
        <v>0</v>
      </c>
      <c r="AG89" s="60">
        <f>10000-(AJ89*1000+AM89*100+AK89*10)</f>
        <v>10000</v>
      </c>
      <c r="AH89" s="90">
        <f>RANK(AG89,AG89:AG92,1)</f>
        <v>1</v>
      </c>
      <c r="AI89" s="60" t="str">
        <f>C89</f>
        <v>Belgien</v>
      </c>
      <c r="AJ89" s="60">
        <f t="shared" ref="AJ89:AL92" si="29">Z89</f>
        <v>0</v>
      </c>
      <c r="AK89" s="60">
        <f t="shared" si="29"/>
        <v>0</v>
      </c>
      <c r="AL89" s="60">
        <f t="shared" si="29"/>
        <v>0</v>
      </c>
      <c r="AM89" s="60">
        <f>AK89-AL89</f>
        <v>0</v>
      </c>
      <c r="AN89" s="187"/>
      <c r="AO89" s="187">
        <f>IF(AG90=AG89,IF(G89&gt;E89,AG90-0.1,AG90),AG90)</f>
        <v>10000</v>
      </c>
      <c r="AP89" s="187">
        <f>IF(AG91=AG89,IF(G91&gt;E91,AG91-0.1,AG91),AG91)</f>
        <v>10000</v>
      </c>
      <c r="AQ89" s="187">
        <f>IF(AG92=AG89,IF(G93&gt;E93,AG92-0.1,AG92),AG92)</f>
        <v>10000</v>
      </c>
      <c r="AR89" s="187">
        <f>AN93</f>
        <v>30000</v>
      </c>
      <c r="AS89" s="90">
        <f>RANK(AR89,AR89:AR92,1)</f>
        <v>1</v>
      </c>
      <c r="AT89" s="60" t="str">
        <f t="shared" ref="AT89:AW92" si="30">AI89</f>
        <v>Belgien</v>
      </c>
      <c r="AU89" s="60">
        <f t="shared" si="30"/>
        <v>0</v>
      </c>
      <c r="AV89" s="60">
        <f t="shared" si="30"/>
        <v>0</v>
      </c>
      <c r="AW89" s="60">
        <f t="shared" si="30"/>
        <v>0</v>
      </c>
      <c r="AX89" s="60"/>
      <c r="AY89" s="60"/>
      <c r="AZ89" s="60"/>
      <c r="BA89" s="226">
        <v>1</v>
      </c>
      <c r="BB89" s="224" t="str">
        <f>VLOOKUP(1,AS89:AT92,2,FALSE)</f>
        <v>Belgien</v>
      </c>
      <c r="BC89" s="225"/>
      <c r="BD89" s="227">
        <f>VLOOKUP(1,AS89:AW92,3,FALSE)</f>
        <v>0</v>
      </c>
      <c r="BE89" s="228">
        <f>VLOOKUP(1,AS89:AW92,4,FALSE)</f>
        <v>0</v>
      </c>
      <c r="BF89" s="93" t="s">
        <v>12</v>
      </c>
      <c r="BG89" s="228">
        <f>VLOOKUP(1,AS89:AW92,5,FALSE)</f>
        <v>0</v>
      </c>
      <c r="BH89" s="229" t="s">
        <v>128</v>
      </c>
      <c r="BI89" s="85"/>
      <c r="BJ89" s="85">
        <f>IF(E89&gt;G89,IF(Spielplan!E89&gt;Spielplan!G89,Punktemodus!$B$3,0),0)</f>
        <v>0</v>
      </c>
      <c r="BK89" s="85">
        <f>IF(E89=G89,IF(Spielplan!E89=Spielplan!G89,Punktemodus!$B$3,0),0)</f>
        <v>10</v>
      </c>
      <c r="BL89" s="85">
        <f>IF(E89&lt;G89,IF(Spielplan!E89&lt;Spielplan!G89,Punktemodus!$B$3,0),0)</f>
        <v>0</v>
      </c>
      <c r="BM89" s="85">
        <f>IF(E89=Spielplan!E89,IF(G89=Spielplan!G89,Punktemodus!$B$5,0),0)</f>
        <v>3</v>
      </c>
      <c r="BN89" s="85">
        <f>IF(E89=Spielplan!E89,Punktemodus!$B$7,0)</f>
        <v>1</v>
      </c>
      <c r="BO89" s="85">
        <f>IF(G89=Spielplan!G89,Punktemodus!$B$7,0)</f>
        <v>1</v>
      </c>
      <c r="BP89" s="137">
        <f>IF(Spielplan!E89="",0,SUM(BJ89:BO89))</f>
        <v>0</v>
      </c>
      <c r="BQ89" s="85"/>
      <c r="BR89" s="141"/>
      <c r="BS89" s="321" t="s">
        <v>46</v>
      </c>
      <c r="BT89" s="322"/>
      <c r="BU89" s="322"/>
      <c r="BV89" s="322"/>
      <c r="BW89" s="134"/>
      <c r="BX89" s="335">
        <f>BZ79+CE79+CJ79+CO79+CS79</f>
        <v>730</v>
      </c>
      <c r="BY89" s="336"/>
      <c r="BZ89" s="134"/>
      <c r="CA89" s="349"/>
      <c r="CB89" s="350"/>
      <c r="CC89" s="350"/>
      <c r="CD89" s="350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</row>
    <row r="90" spans="1:101" ht="18.75" customHeight="1" thickBot="1" x14ac:dyDescent="0.3">
      <c r="A90" s="60"/>
      <c r="B90" s="60"/>
      <c r="C90" s="230" t="str">
        <f>Spielplan!$C$90</f>
        <v>Russland</v>
      </c>
      <c r="D90" s="231"/>
      <c r="E90" s="104"/>
      <c r="F90" s="93"/>
      <c r="G90" s="104"/>
      <c r="H90" s="230" t="str">
        <f>Spielplan!$H$90</f>
        <v>Südkorea</v>
      </c>
      <c r="I90" s="231"/>
      <c r="J90" s="60"/>
      <c r="K90" s="60" t="s">
        <v>116</v>
      </c>
      <c r="L90" s="60">
        <f t="shared" si="28"/>
        <v>0</v>
      </c>
      <c r="M90" s="60"/>
      <c r="N90" s="60"/>
      <c r="O90" s="60">
        <f>IF($E90="",0,IF($E90&gt;$G90,3,IF($E90=$G90,1,0)))</f>
        <v>0</v>
      </c>
      <c r="P90" s="60">
        <f>IF($G90="",0,IF($E90&gt;$G90,0,IF($E90=$G90,1,3)))</f>
        <v>0</v>
      </c>
      <c r="Q90" s="60"/>
      <c r="R90" s="60"/>
      <c r="S90" s="60">
        <f>E90</f>
        <v>0</v>
      </c>
      <c r="T90" s="60">
        <f>G90</f>
        <v>0</v>
      </c>
      <c r="U90" s="60"/>
      <c r="V90" s="60"/>
      <c r="W90" s="60">
        <f>G90</f>
        <v>0</v>
      </c>
      <c r="X90" s="60">
        <f>E90</f>
        <v>0</v>
      </c>
      <c r="Y90" s="60"/>
      <c r="Z90" s="60">
        <f>N95</f>
        <v>0</v>
      </c>
      <c r="AA90" s="60">
        <f>R95</f>
        <v>0</v>
      </c>
      <c r="AB90" s="60">
        <f>V95</f>
        <v>0</v>
      </c>
      <c r="AC90" s="60">
        <f>AA90-AB90</f>
        <v>0</v>
      </c>
      <c r="AD90" s="60">
        <f>IF(Z90&gt;Z89,-1,0)</f>
        <v>0</v>
      </c>
      <c r="AE90" s="60">
        <f>IF(Z90&gt;Z91,-1,0)</f>
        <v>0</v>
      </c>
      <c r="AF90" s="60">
        <f>IF(Z90&gt;Z92,-1,0)</f>
        <v>0</v>
      </c>
      <c r="AG90" s="60">
        <f>10000-(AJ90*1000+AM90*100+AK90*10)</f>
        <v>10000</v>
      </c>
      <c r="AH90" s="90">
        <f>RANK(AG90,AG89:AG92,1)</f>
        <v>1</v>
      </c>
      <c r="AI90" s="60" t="str">
        <f>H89</f>
        <v>Algerien</v>
      </c>
      <c r="AJ90" s="60">
        <f t="shared" si="29"/>
        <v>0</v>
      </c>
      <c r="AK90" s="60">
        <f t="shared" si="29"/>
        <v>0</v>
      </c>
      <c r="AL90" s="60">
        <f t="shared" si="29"/>
        <v>0</v>
      </c>
      <c r="AM90" s="60">
        <f>AK90-AL90</f>
        <v>0</v>
      </c>
      <c r="AN90" s="187">
        <f>IF(AG89=AG90,IF(E89&gt;G89,AG89-0.1,AG89),AG89)</f>
        <v>10000</v>
      </c>
      <c r="AO90" s="187"/>
      <c r="AP90" s="187">
        <f>IF(AG91=AG90,IF(G94&gt;E94,AG91-0.1,AG91),AG91)</f>
        <v>10000</v>
      </c>
      <c r="AQ90" s="187">
        <f>IF(AG92=AG90,IF(G92&gt;E92,AG92-0.1,AG92),AG92)</f>
        <v>10000</v>
      </c>
      <c r="AR90" s="187">
        <f>AO93</f>
        <v>30000</v>
      </c>
      <c r="AS90" s="90">
        <f>RANK(AR90,AR89:AR92,1)</f>
        <v>1</v>
      </c>
      <c r="AT90" s="60" t="str">
        <f t="shared" si="30"/>
        <v>Algerien</v>
      </c>
      <c r="AU90" s="60">
        <f t="shared" si="30"/>
        <v>0</v>
      </c>
      <c r="AV90" s="60">
        <f t="shared" si="30"/>
        <v>0</v>
      </c>
      <c r="AW90" s="60">
        <f t="shared" si="30"/>
        <v>0</v>
      </c>
      <c r="AX90" s="60"/>
      <c r="AY90" s="60"/>
      <c r="AZ90" s="60"/>
      <c r="BA90" s="232">
        <v>2</v>
      </c>
      <c r="BB90" s="230" t="e">
        <f>VLOOKUP(2,AS89:AT92,2,FALSE)</f>
        <v>#N/A</v>
      </c>
      <c r="BC90" s="231"/>
      <c r="BD90" s="233" t="e">
        <f>VLOOKUP(2,AS89:AW92,3,FALSE)</f>
        <v>#N/A</v>
      </c>
      <c r="BE90" s="234" t="e">
        <f>VLOOKUP(2,AS89:AW92,4,FALSE)</f>
        <v>#N/A</v>
      </c>
      <c r="BF90" s="93" t="s">
        <v>12</v>
      </c>
      <c r="BG90" s="234" t="e">
        <f>VLOOKUP(2,AS89:AW92,5,FALSE)</f>
        <v>#N/A</v>
      </c>
      <c r="BH90" s="234" t="s">
        <v>124</v>
      </c>
      <c r="BI90" s="85"/>
      <c r="BJ90" s="85">
        <f>IF(E90&gt;G90,IF(Spielplan!E90&gt;Spielplan!G90,Punktemodus!$B$3,0),0)</f>
        <v>0</v>
      </c>
      <c r="BK90" s="85">
        <f>IF(E90=G90,IF(Spielplan!E90=Spielplan!G90,Punktemodus!$B$3,0),0)</f>
        <v>10</v>
      </c>
      <c r="BL90" s="85">
        <f>IF(E90&lt;G90,IF(Spielplan!E90&lt;Spielplan!G90,Punktemodus!$B$3,0),0)</f>
        <v>0</v>
      </c>
      <c r="BM90" s="85">
        <f>IF(E90=Spielplan!E90,IF(G90=Spielplan!G90,Punktemodus!$B$5,0),0)</f>
        <v>3</v>
      </c>
      <c r="BN90" s="85">
        <f>IF(E90=Spielplan!E90,Punktemodus!$B$7,0)</f>
        <v>1</v>
      </c>
      <c r="BO90" s="85">
        <f>IF(G90=Spielplan!G90,Punktemodus!$B$7,0)</f>
        <v>1</v>
      </c>
      <c r="BP90" s="137">
        <f>IF(Spielplan!E90="",0,SUM(BJ90:BO90))</f>
        <v>0</v>
      </c>
      <c r="BQ90" s="85"/>
      <c r="BR90" s="141"/>
      <c r="BS90" s="322"/>
      <c r="BT90" s="322"/>
      <c r="BU90" s="322"/>
      <c r="BV90" s="322"/>
      <c r="BW90" s="134"/>
      <c r="BX90" s="337"/>
      <c r="BY90" s="338"/>
      <c r="BZ90" s="134"/>
      <c r="CA90" s="350"/>
      <c r="CB90" s="350"/>
      <c r="CC90" s="350"/>
      <c r="CD90" s="350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</row>
    <row r="91" spans="1:101" ht="18.75" customHeight="1" thickBot="1" x14ac:dyDescent="0.3">
      <c r="A91" s="60"/>
      <c r="B91" s="60"/>
      <c r="C91" s="224" t="str">
        <f>C89</f>
        <v>Belgien</v>
      </c>
      <c r="D91" s="225"/>
      <c r="E91" s="104"/>
      <c r="F91" s="93"/>
      <c r="G91" s="104"/>
      <c r="H91" s="224" t="str">
        <f>C90</f>
        <v>Russland</v>
      </c>
      <c r="I91" s="225"/>
      <c r="J91" s="60"/>
      <c r="K91" s="60" t="s">
        <v>118</v>
      </c>
      <c r="L91" s="60">
        <f t="shared" si="28"/>
        <v>0</v>
      </c>
      <c r="M91" s="60">
        <f>IF($E91="",0,IF($E91&gt;$G91,3,IF($E91=G91,1,0)))</f>
        <v>0</v>
      </c>
      <c r="N91" s="60"/>
      <c r="O91" s="60">
        <f>IF($G91="",0,IF($E91&gt;$G91,0,IF($E91=$G91,1,3)))</f>
        <v>0</v>
      </c>
      <c r="P91" s="60"/>
      <c r="Q91" s="60">
        <f>E91</f>
        <v>0</v>
      </c>
      <c r="R91" s="60"/>
      <c r="S91" s="60">
        <f>G91</f>
        <v>0</v>
      </c>
      <c r="T91" s="60"/>
      <c r="U91" s="60">
        <f>G91</f>
        <v>0</v>
      </c>
      <c r="V91" s="60"/>
      <c r="W91" s="60">
        <f>E91</f>
        <v>0</v>
      </c>
      <c r="X91" s="60"/>
      <c r="Y91" s="60"/>
      <c r="Z91" s="60">
        <f>O95</f>
        <v>0</v>
      </c>
      <c r="AA91" s="60">
        <f>S95</f>
        <v>0</v>
      </c>
      <c r="AB91" s="60">
        <f>W95</f>
        <v>0</v>
      </c>
      <c r="AC91" s="60">
        <f>AA91-AB91</f>
        <v>0</v>
      </c>
      <c r="AD91" s="60">
        <f>IF(Z91&gt;Z89,-1,0)</f>
        <v>0</v>
      </c>
      <c r="AE91" s="60">
        <f>IF(Z91&gt;Z90,-1,0)</f>
        <v>0</v>
      </c>
      <c r="AF91" s="60">
        <f>IF(Z91&gt;Z92,-1,0)</f>
        <v>0</v>
      </c>
      <c r="AG91" s="60">
        <f>10000-(AJ91*1000+AM91*100+AK91*10)</f>
        <v>10000</v>
      </c>
      <c r="AH91" s="90">
        <f>RANK(AG91,AG89:AG92,1)</f>
        <v>1</v>
      </c>
      <c r="AI91" s="60" t="str">
        <f>C90</f>
        <v>Russland</v>
      </c>
      <c r="AJ91" s="60">
        <f t="shared" si="29"/>
        <v>0</v>
      </c>
      <c r="AK91" s="60">
        <f t="shared" si="29"/>
        <v>0</v>
      </c>
      <c r="AL91" s="60">
        <f t="shared" si="29"/>
        <v>0</v>
      </c>
      <c r="AM91" s="60">
        <f>AK91-AL91</f>
        <v>0</v>
      </c>
      <c r="AN91" s="187">
        <f>IF(AG89=AG91,IF(E91&gt;G91,AG89-0.1,AG89),AG89)</f>
        <v>10000</v>
      </c>
      <c r="AO91" s="187">
        <f>IF(AG90=AG91,IF(E94&gt;G94,AG90-0.1,AG90),AG90)</f>
        <v>10000</v>
      </c>
      <c r="AP91" s="187"/>
      <c r="AQ91" s="187">
        <f>IF(AG92=AG91,IF(G90&gt;E90,AG92-0.1,AG92),AG92)</f>
        <v>10000</v>
      </c>
      <c r="AR91" s="187">
        <f>AP93</f>
        <v>30000</v>
      </c>
      <c r="AS91" s="90">
        <f>RANK(AR91,AR89:AR92,1)</f>
        <v>1</v>
      </c>
      <c r="AT91" s="60" t="str">
        <f t="shared" si="30"/>
        <v>Russland</v>
      </c>
      <c r="AU91" s="60">
        <f t="shared" si="30"/>
        <v>0</v>
      </c>
      <c r="AV91" s="60">
        <f t="shared" si="30"/>
        <v>0</v>
      </c>
      <c r="AW91" s="60">
        <f t="shared" si="30"/>
        <v>0</v>
      </c>
      <c r="AX91" s="60"/>
      <c r="AY91" s="60"/>
      <c r="AZ91" s="60"/>
      <c r="BA91" s="113">
        <v>3</v>
      </c>
      <c r="BB91" s="114" t="e">
        <f>VLOOKUP(3,AS89:AT92,2,FALSE)</f>
        <v>#N/A</v>
      </c>
      <c r="BC91" s="115"/>
      <c r="BD91" s="116" t="e">
        <f>VLOOKUP(3,AS89:AW92,3,FALSE)</f>
        <v>#N/A</v>
      </c>
      <c r="BE91" s="116" t="e">
        <f>VLOOKUP(3,AS89:AW92,4,FALSE)</f>
        <v>#N/A</v>
      </c>
      <c r="BF91" s="93" t="s">
        <v>12</v>
      </c>
      <c r="BG91" s="116" t="e">
        <f>VLOOKUP(3,AS89:AW92,5,FALSE)</f>
        <v>#N/A</v>
      </c>
      <c r="BH91" s="60"/>
      <c r="BI91" s="85"/>
      <c r="BJ91" s="85">
        <f>IF(E91&gt;G91,IF(Spielplan!E91&gt;Spielplan!G91,Punktemodus!$B$3,0),0)</f>
        <v>0</v>
      </c>
      <c r="BK91" s="85">
        <f>IF(E91=G91,IF(Spielplan!E91=Spielplan!G91,Punktemodus!$B$3,0),0)</f>
        <v>10</v>
      </c>
      <c r="BL91" s="85">
        <f>IF(E91&lt;G91,IF(Spielplan!E91&lt;Spielplan!G91,Punktemodus!$B$3,0),0)</f>
        <v>0</v>
      </c>
      <c r="BM91" s="85">
        <f>IF(E91=Spielplan!E91,IF(G91=Spielplan!G91,Punktemodus!$B$5,0),0)</f>
        <v>3</v>
      </c>
      <c r="BN91" s="85">
        <f>IF(E91=Spielplan!E91,Punktemodus!$B$7,0)</f>
        <v>1</v>
      </c>
      <c r="BO91" s="85">
        <f>IF(G91=Spielplan!G91,Punktemodus!$B$7,0)</f>
        <v>1</v>
      </c>
      <c r="BP91" s="137">
        <f>IF(Spielplan!E91="",0,SUM(BJ91:BO91))</f>
        <v>0</v>
      </c>
      <c r="BQ91" s="85"/>
      <c r="BR91" s="141"/>
      <c r="BS91" s="134"/>
      <c r="BT91" s="142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</row>
    <row r="92" spans="1:101" ht="18.75" customHeight="1" thickBot="1" x14ac:dyDescent="0.3">
      <c r="A92" s="60"/>
      <c r="B92" s="60"/>
      <c r="C92" s="230" t="str">
        <f>H89</f>
        <v>Algerien</v>
      </c>
      <c r="D92" s="231"/>
      <c r="E92" s="104"/>
      <c r="F92" s="93"/>
      <c r="G92" s="104"/>
      <c r="H92" s="230" t="str">
        <f>H90</f>
        <v>Südkorea</v>
      </c>
      <c r="I92" s="231"/>
      <c r="J92" s="60"/>
      <c r="K92" s="60" t="s">
        <v>117</v>
      </c>
      <c r="L92" s="60">
        <f t="shared" si="28"/>
        <v>0</v>
      </c>
      <c r="M92" s="60"/>
      <c r="N92" s="60">
        <f>IF($E92="",0,IF($E92&gt;$G92,3,IF($E92=$G92,1,0)))</f>
        <v>0</v>
      </c>
      <c r="O92" s="60"/>
      <c r="P92" s="60">
        <f>IF($G92="",0,IF($E92&gt;$G92,0,IF($E92=$G92,1,3)))</f>
        <v>0</v>
      </c>
      <c r="Q92" s="60"/>
      <c r="R92" s="60">
        <f>E92</f>
        <v>0</v>
      </c>
      <c r="S92" s="60"/>
      <c r="T92" s="60">
        <f>G92</f>
        <v>0</v>
      </c>
      <c r="U92" s="60"/>
      <c r="V92" s="60">
        <f>G92</f>
        <v>0</v>
      </c>
      <c r="W92" s="60"/>
      <c r="X92" s="60">
        <f>E92</f>
        <v>0</v>
      </c>
      <c r="Y92" s="60"/>
      <c r="Z92" s="60">
        <f>P95</f>
        <v>0</v>
      </c>
      <c r="AA92" s="60">
        <f>T95</f>
        <v>0</v>
      </c>
      <c r="AB92" s="60">
        <f>X95</f>
        <v>0</v>
      </c>
      <c r="AC92" s="60">
        <f>AA92-AB92</f>
        <v>0</v>
      </c>
      <c r="AD92" s="60">
        <f>IF(Z92&gt;Z89,-1,0)</f>
        <v>0</v>
      </c>
      <c r="AE92" s="60">
        <f>IF(Z92&gt;Z90,-1,0)</f>
        <v>0</v>
      </c>
      <c r="AF92" s="60">
        <f>IF(Z92&gt;Z91,-1,0)</f>
        <v>0</v>
      </c>
      <c r="AG92" s="60">
        <f>10000-(AJ92*1000+AM92*100+AK92*10)</f>
        <v>10000</v>
      </c>
      <c r="AH92" s="90">
        <f>RANK(AG92,AG89:AG92,1)</f>
        <v>1</v>
      </c>
      <c r="AI92" s="60" t="str">
        <f>H90</f>
        <v>Südkorea</v>
      </c>
      <c r="AJ92" s="60">
        <f t="shared" si="29"/>
        <v>0</v>
      </c>
      <c r="AK92" s="60">
        <f t="shared" si="29"/>
        <v>0</v>
      </c>
      <c r="AL92" s="60">
        <f t="shared" si="29"/>
        <v>0</v>
      </c>
      <c r="AM92" s="60">
        <f>AK92-AL92</f>
        <v>0</v>
      </c>
      <c r="AN92" s="187">
        <f>IF(AG89=AG92,IF(E93&gt;G93,AG89-0.1,AG89),AG89)</f>
        <v>10000</v>
      </c>
      <c r="AO92" s="187">
        <f>IF(AG90=AG92,IF(E92&gt;G92,AG90-0.1,AG90),AG90)</f>
        <v>10000</v>
      </c>
      <c r="AP92" s="187">
        <f>IF(AG91=AG92,IF(E90&gt;G90,AG91-0.1,AG91),AG91)</f>
        <v>10000</v>
      </c>
      <c r="AQ92" s="187"/>
      <c r="AR92" s="187">
        <f>AQ93</f>
        <v>30000</v>
      </c>
      <c r="AS92" s="90">
        <f>RANK(AR92,AR89:AR92,1)</f>
        <v>1</v>
      </c>
      <c r="AT92" s="60" t="str">
        <f t="shared" si="30"/>
        <v>Südkorea</v>
      </c>
      <c r="AU92" s="60">
        <f t="shared" si="30"/>
        <v>0</v>
      </c>
      <c r="AV92" s="60">
        <f t="shared" si="30"/>
        <v>0</v>
      </c>
      <c r="AW92" s="60">
        <f t="shared" si="30"/>
        <v>0</v>
      </c>
      <c r="AX92" s="60"/>
      <c r="AY92" s="60"/>
      <c r="AZ92" s="60"/>
      <c r="BA92" s="113">
        <v>4</v>
      </c>
      <c r="BB92" s="114" t="e">
        <f>VLOOKUP(4,AS89:AT92,2,FALSE)</f>
        <v>#N/A</v>
      </c>
      <c r="BC92" s="115"/>
      <c r="BD92" s="116" t="e">
        <f>VLOOKUP(4,AS89:AW92,3,FALSE)</f>
        <v>#N/A</v>
      </c>
      <c r="BE92" s="116" t="e">
        <f>VLOOKUP(4,AS89:AW92,4,FALSE)</f>
        <v>#N/A</v>
      </c>
      <c r="BF92" s="93" t="s">
        <v>12</v>
      </c>
      <c r="BG92" s="116" t="e">
        <f>VLOOKUP(4,AS89:AW92,5,FALSE)</f>
        <v>#N/A</v>
      </c>
      <c r="BH92" s="60"/>
      <c r="BI92" s="85"/>
      <c r="BJ92" s="85">
        <f>IF(E92&gt;G92,IF(Spielplan!E92&gt;Spielplan!G92,Punktemodus!$B$3,0),0)</f>
        <v>0</v>
      </c>
      <c r="BK92" s="85">
        <f>IF(E92=G92,IF(Spielplan!E92=Spielplan!G92,Punktemodus!$B$3,0),0)</f>
        <v>10</v>
      </c>
      <c r="BL92" s="85">
        <f>IF(E92&lt;G92,IF(Spielplan!E92&lt;Spielplan!G92,Punktemodus!$B$3,0),0)</f>
        <v>0</v>
      </c>
      <c r="BM92" s="85">
        <f>IF(E92=Spielplan!E92,IF(G92=Spielplan!G92,Punktemodus!$B$5,0),0)</f>
        <v>3</v>
      </c>
      <c r="BN92" s="85">
        <f>IF(E92=Spielplan!E92,Punktemodus!$B$7,0)</f>
        <v>1</v>
      </c>
      <c r="BO92" s="85">
        <f>IF(G92=Spielplan!G92,Punktemodus!$B$7,0)</f>
        <v>1</v>
      </c>
      <c r="BP92" s="137">
        <f>IF(Spielplan!E92="",0,SUM(BJ92:BO92))</f>
        <v>0</v>
      </c>
      <c r="BQ92" s="85"/>
      <c r="BR92" s="141"/>
      <c r="BS92" s="321" t="s">
        <v>163</v>
      </c>
      <c r="BT92" s="322"/>
      <c r="BU92" s="322"/>
      <c r="BV92" s="322"/>
      <c r="BW92" s="134"/>
      <c r="BX92" s="339">
        <f>BX86+BX89</f>
        <v>730</v>
      </c>
      <c r="BY92" s="340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</row>
    <row r="93" spans="1:101" ht="18.75" customHeight="1" thickBot="1" x14ac:dyDescent="0.3">
      <c r="A93" s="60"/>
      <c r="B93" s="60"/>
      <c r="C93" s="224" t="str">
        <f>C89</f>
        <v>Belgien</v>
      </c>
      <c r="D93" s="225"/>
      <c r="E93" s="104"/>
      <c r="F93" s="93"/>
      <c r="G93" s="104"/>
      <c r="H93" s="224" t="str">
        <f>H90</f>
        <v>Südkorea</v>
      </c>
      <c r="I93" s="225"/>
      <c r="J93" s="60"/>
      <c r="K93" s="60" t="s">
        <v>119</v>
      </c>
      <c r="L93" s="60">
        <f t="shared" si="28"/>
        <v>0</v>
      </c>
      <c r="M93" s="60">
        <f>IF($E93="",0,IF($E93&gt;$G93,3,IF($E93=G93,1,0)))</f>
        <v>0</v>
      </c>
      <c r="N93" s="60"/>
      <c r="O93" s="60"/>
      <c r="P93" s="60">
        <f>IF($G93="",0,IF($E93&gt;$G93,0,IF($E93=$G93,1,3)))</f>
        <v>0</v>
      </c>
      <c r="Q93" s="60">
        <f>E93</f>
        <v>0</v>
      </c>
      <c r="R93" s="60"/>
      <c r="S93" s="60"/>
      <c r="T93" s="60">
        <f>G93</f>
        <v>0</v>
      </c>
      <c r="U93" s="60">
        <f>G93</f>
        <v>0</v>
      </c>
      <c r="V93" s="60"/>
      <c r="W93" s="60"/>
      <c r="X93" s="60">
        <f>E93</f>
        <v>0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187">
        <f>SUM(AN89:AN92)</f>
        <v>30000</v>
      </c>
      <c r="AO93" s="187">
        <f>SUM(AO89:AO92)</f>
        <v>30000</v>
      </c>
      <c r="AP93" s="187">
        <f>SUM(AP89:AP92)</f>
        <v>30000</v>
      </c>
      <c r="AQ93" s="187">
        <f>SUM(AQ89:AQ92)</f>
        <v>30000</v>
      </c>
      <c r="AR93" s="187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85">
        <f>IF(E93&gt;G93,IF(Spielplan!E93&gt;Spielplan!G93,Punktemodus!$B$3,0),0)</f>
        <v>0</v>
      </c>
      <c r="BK93" s="85">
        <f>IF(E93=G93,IF(Spielplan!E93=Spielplan!G93,Punktemodus!$B$3,0),0)</f>
        <v>10</v>
      </c>
      <c r="BL93" s="85">
        <f>IF(E93&lt;G93,IF(Spielplan!E93&lt;Spielplan!G93,Punktemodus!$B$3,0),0)</f>
        <v>0</v>
      </c>
      <c r="BM93" s="85">
        <f>IF(E93=Spielplan!E93,IF(G93=Spielplan!G93,Punktemodus!$B$5,0),0)</f>
        <v>3</v>
      </c>
      <c r="BN93" s="85">
        <f>IF(E93=Spielplan!E93,Punktemodus!$B$7,0)</f>
        <v>1</v>
      </c>
      <c r="BO93" s="85">
        <f>IF(G93=Spielplan!G93,Punktemodus!$B$7,0)</f>
        <v>1</v>
      </c>
      <c r="BP93" s="137">
        <f>IF(Spielplan!E93="",0,SUM(BJ93:BO93))</f>
        <v>0</v>
      </c>
      <c r="BQ93" s="60"/>
      <c r="BR93" s="141"/>
      <c r="BS93" s="322"/>
      <c r="BT93" s="322"/>
      <c r="BU93" s="322"/>
      <c r="BV93" s="322"/>
      <c r="BW93" s="134"/>
      <c r="BX93" s="341"/>
      <c r="BY93" s="342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</row>
    <row r="94" spans="1:101" ht="18.75" customHeight="1" thickBot="1" x14ac:dyDescent="0.3">
      <c r="A94" s="60"/>
      <c r="B94" s="60"/>
      <c r="C94" s="230" t="str">
        <f>H89</f>
        <v>Algerien</v>
      </c>
      <c r="D94" s="231"/>
      <c r="E94" s="104"/>
      <c r="F94" s="93"/>
      <c r="G94" s="104"/>
      <c r="H94" s="230" t="str">
        <f>C90</f>
        <v>Russland</v>
      </c>
      <c r="I94" s="231"/>
      <c r="J94" s="60"/>
      <c r="K94" s="60" t="s">
        <v>119</v>
      </c>
      <c r="L94" s="60">
        <f t="shared" si="28"/>
        <v>0</v>
      </c>
      <c r="M94" s="60"/>
      <c r="N94" s="60">
        <f>IF($E94="",0,IF($E94&gt;$G94,3,IF($E94=$G94,1,0)))</f>
        <v>0</v>
      </c>
      <c r="O94" s="60">
        <f>IF($G94="",0,IF($E94&gt;$G94,0,IF($E94=$G94,1,3)))</f>
        <v>0</v>
      </c>
      <c r="P94" s="60"/>
      <c r="Q94" s="60"/>
      <c r="R94" s="60">
        <f>E94</f>
        <v>0</v>
      </c>
      <c r="S94" s="60">
        <f>G94</f>
        <v>0</v>
      </c>
      <c r="T94" s="60"/>
      <c r="U94" s="60"/>
      <c r="V94" s="60">
        <f>G94</f>
        <v>0</v>
      </c>
      <c r="W94" s="60">
        <f>E94</f>
        <v>0</v>
      </c>
      <c r="X94" s="60"/>
      <c r="Y94" s="60"/>
      <c r="Z94" s="60" t="s">
        <v>30</v>
      </c>
      <c r="AA94" s="60"/>
      <c r="AB94" s="60"/>
      <c r="AC94" s="60"/>
      <c r="AD94" s="60"/>
      <c r="AE94" s="60"/>
      <c r="AF94" s="60"/>
      <c r="AG94" s="60" t="b">
        <f>OR(AG89=AG90,AG89=AG91,AG89=AG92,AG90=AG91,AG90=AG92,AG91=AG92)</f>
        <v>1</v>
      </c>
      <c r="AH94" s="60"/>
      <c r="AI94" s="60"/>
      <c r="AJ94" s="60"/>
      <c r="AK94" s="60"/>
      <c r="AL94" s="60"/>
      <c r="AM94" s="60"/>
      <c r="AN94" s="60"/>
      <c r="AO94" s="60" t="s">
        <v>34</v>
      </c>
      <c r="AP94" s="60"/>
      <c r="AQ94" s="60"/>
      <c r="AR94" s="60" t="b">
        <f>OR(AR89=AR90,AR89=AR91,AR89=AR92,AR90=AR91,AR90=AR92,AR91=AR92)</f>
        <v>1</v>
      </c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85">
        <f>IF(E94&gt;G94,IF(Spielplan!E94&gt;Spielplan!G94,Punktemodus!$B$3,0),0)</f>
        <v>0</v>
      </c>
      <c r="BK94" s="85">
        <f>IF(E94=G94,IF(Spielplan!E94=Spielplan!G94,Punktemodus!$B$3,0),0)</f>
        <v>10</v>
      </c>
      <c r="BL94" s="85">
        <f>IF(E94&lt;G94,IF(Spielplan!E94&lt;Spielplan!G94,Punktemodus!$B$3,0),0)</f>
        <v>0</v>
      </c>
      <c r="BM94" s="85">
        <f>IF(E94=Spielplan!E94,IF(G94=Spielplan!G94,Punktemodus!$B$5,0),0)</f>
        <v>3</v>
      </c>
      <c r="BN94" s="85">
        <f>IF(E94=Spielplan!E94,Punktemodus!$B$7,0)</f>
        <v>1</v>
      </c>
      <c r="BO94" s="85">
        <f>IF(G94=Spielplan!G94,Punktemodus!$B$7,0)</f>
        <v>1</v>
      </c>
      <c r="BP94" s="137">
        <f>IF(Spielplan!E94="",0,SUM(BJ94:BO94))</f>
        <v>0</v>
      </c>
      <c r="BQ94" s="60"/>
      <c r="BR94" s="141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</row>
    <row r="95" spans="1:101" ht="18.75" customHeight="1" thickBot="1" x14ac:dyDescent="0.25">
      <c r="A95" s="60"/>
      <c r="B95" s="60"/>
      <c r="C95" s="136" t="str">
        <f>IF(G94="","",IF(AR94=TRUE,"Achtung: Fehler in Tabelle!",""))</f>
        <v/>
      </c>
      <c r="D95" s="60"/>
      <c r="E95" s="60"/>
      <c r="F95" s="60"/>
      <c r="G95" s="60"/>
      <c r="H95" s="60"/>
      <c r="I95" s="60"/>
      <c r="J95" s="60"/>
      <c r="K95" s="60"/>
      <c r="L95" s="60"/>
      <c r="M95" s="60">
        <f t="shared" ref="M95:X95" si="31">SUM(M89:M94)</f>
        <v>0</v>
      </c>
      <c r="N95" s="60">
        <f t="shared" si="31"/>
        <v>0</v>
      </c>
      <c r="O95" s="60">
        <f t="shared" si="31"/>
        <v>0</v>
      </c>
      <c r="P95" s="60">
        <f t="shared" si="31"/>
        <v>0</v>
      </c>
      <c r="Q95" s="60">
        <f t="shared" si="31"/>
        <v>0</v>
      </c>
      <c r="R95" s="60">
        <f t="shared" si="31"/>
        <v>0</v>
      </c>
      <c r="S95" s="60">
        <f t="shared" si="31"/>
        <v>0</v>
      </c>
      <c r="T95" s="60">
        <f t="shared" si="31"/>
        <v>0</v>
      </c>
      <c r="U95" s="60">
        <f t="shared" si="31"/>
        <v>0</v>
      </c>
      <c r="V95" s="60">
        <f t="shared" si="31"/>
        <v>0</v>
      </c>
      <c r="W95" s="60">
        <f t="shared" si="31"/>
        <v>0</v>
      </c>
      <c r="X95" s="60">
        <f t="shared" si="31"/>
        <v>0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160">
        <f>SUM(BP89:BP94)</f>
        <v>0</v>
      </c>
      <c r="BQ95" s="60"/>
      <c r="BR95" s="141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</row>
    <row r="96" spans="1:101" ht="13.5" thickBo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85"/>
      <c r="BK96" s="85"/>
      <c r="BL96" s="85"/>
      <c r="BM96" s="85"/>
      <c r="BN96" s="85"/>
      <c r="BO96" s="85"/>
      <c r="BP96" s="138"/>
      <c r="BQ96" s="60"/>
      <c r="BR96" s="141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</row>
    <row r="97" spans="1:101" ht="25.5" customHeight="1" thickBo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85"/>
      <c r="BK97" s="85"/>
      <c r="BL97" s="85"/>
      <c r="BM97" s="85"/>
      <c r="BN97" s="85"/>
      <c r="BO97" s="85"/>
      <c r="BP97" s="160">
        <f>SUM(BP12:BP95)/2</f>
        <v>0</v>
      </c>
      <c r="BQ97" s="60"/>
      <c r="BR97" s="141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</row>
    <row r="98" spans="1:101" x14ac:dyDescent="0.2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85"/>
      <c r="BK98" s="85"/>
      <c r="BL98" s="85"/>
      <c r="BM98" s="85"/>
      <c r="BN98" s="85"/>
      <c r="BO98" s="85"/>
      <c r="BP98" s="60"/>
      <c r="BQ98" s="60"/>
      <c r="BR98" s="141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</row>
  </sheetData>
  <mergeCells count="41"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  <mergeCell ref="CQ65:CV66"/>
    <mergeCell ref="BS44:BV45"/>
    <mergeCell ref="BX44:BX47"/>
    <mergeCell ref="BY44:BY47"/>
    <mergeCell ref="BZ44:BZ47"/>
    <mergeCell ref="CE44:CE47"/>
    <mergeCell ref="CF44:CF47"/>
    <mergeCell ref="CJ44:CJ47"/>
    <mergeCell ref="CO44:CO47"/>
    <mergeCell ref="CS44:CS47"/>
    <mergeCell ref="CQ59:CV60"/>
    <mergeCell ref="CQ62:CV63"/>
    <mergeCell ref="CQ32:CV33"/>
    <mergeCell ref="H2:BZ2"/>
    <mergeCell ref="H3:BZ3"/>
    <mergeCell ref="I4:BI4"/>
    <mergeCell ref="BY4:BZ4"/>
    <mergeCell ref="CG4:CV4"/>
    <mergeCell ref="BP8:BP11"/>
    <mergeCell ref="BJ9:BJ11"/>
    <mergeCell ref="BK9:BK11"/>
    <mergeCell ref="BL9:BL11"/>
    <mergeCell ref="BM9:BM11"/>
    <mergeCell ref="BN9:BN11"/>
    <mergeCell ref="BO9:BO11"/>
    <mergeCell ref="CQ23:CV24"/>
    <mergeCell ref="CQ26:CV27"/>
    <mergeCell ref="CQ29:CV30"/>
  </mergeCells>
  <conditionalFormatting sqref="CK24:CL24">
    <cfRule type="expression" dxfId="854" priority="1" stopIfTrue="1">
      <formula>IF($CH34="",TRUE,FALSE)</formula>
    </cfRule>
  </conditionalFormatting>
  <conditionalFormatting sqref="CA14:CB14">
    <cfRule type="expression" dxfId="853" priority="2" stopIfTrue="1">
      <formula>IF($BV$12="",TRUE,FALSE)</formula>
    </cfRule>
  </conditionalFormatting>
  <conditionalFormatting sqref="CA15:CB15">
    <cfRule type="expression" dxfId="852" priority="3" stopIfTrue="1">
      <formula>IF($BV$17="",TRUE,FALSE)</formula>
    </cfRule>
  </conditionalFormatting>
  <conditionalFormatting sqref="CA22:CB22">
    <cfRule type="expression" dxfId="851" priority="4" stopIfTrue="1">
      <formula>IF($BV$20="",TRUE,FALSE)</formula>
    </cfRule>
  </conditionalFormatting>
  <conditionalFormatting sqref="CA23:CB23">
    <cfRule type="expression" dxfId="850" priority="5" stopIfTrue="1">
      <formula>IF($BV$25="",TRUE,FALSE)</formula>
    </cfRule>
  </conditionalFormatting>
  <conditionalFormatting sqref="CA30:CB30">
    <cfRule type="expression" dxfId="849" priority="6" stopIfTrue="1">
      <formula>IF($BV$29="",TRUE,FALSE)</formula>
    </cfRule>
  </conditionalFormatting>
  <conditionalFormatting sqref="CA31:CB31">
    <cfRule type="expression" dxfId="848" priority="7" stopIfTrue="1">
      <formula>IF($BV$33="",TRUE,FALSE)</formula>
    </cfRule>
  </conditionalFormatting>
  <conditionalFormatting sqref="CA38:CB38">
    <cfRule type="expression" dxfId="847" priority="8" stopIfTrue="1">
      <formula>IF($BV$37="",TRUE,FALSE)</formula>
    </cfRule>
  </conditionalFormatting>
  <conditionalFormatting sqref="CA39:CB39">
    <cfRule type="expression" dxfId="846" priority="9" stopIfTrue="1">
      <formula>IF($BV$41="",TRUE,FALSE)</formula>
    </cfRule>
  </conditionalFormatting>
  <conditionalFormatting sqref="CF18:CG18">
    <cfRule type="expression" dxfId="845" priority="10" stopIfTrue="1">
      <formula>IF($CC$15="",TRUE,FALSE)</formula>
    </cfRule>
  </conditionalFormatting>
  <conditionalFormatting sqref="CF19:CG19">
    <cfRule type="expression" dxfId="844" priority="11" stopIfTrue="1">
      <formula>IF($CC$22="",TRUE,FALSE)</formula>
    </cfRule>
  </conditionalFormatting>
  <conditionalFormatting sqref="CF35:CG35">
    <cfRule type="expression" dxfId="843" priority="12" stopIfTrue="1">
      <formula>IF($CC$39="",TRUE,FALSE)</formula>
    </cfRule>
  </conditionalFormatting>
  <conditionalFormatting sqref="CF34:CG34">
    <cfRule type="expression" dxfId="842" priority="13" stopIfTrue="1">
      <formula>IF($CC$31="",TRUE,FALSE)</formula>
    </cfRule>
  </conditionalFormatting>
  <conditionalFormatting sqref="CK23:CL23 CK29:CL29">
    <cfRule type="expression" dxfId="841" priority="14" stopIfTrue="1">
      <formula>IF($CH$18="",TRUE,FALSE)</formula>
    </cfRule>
  </conditionalFormatting>
  <conditionalFormatting sqref="CK30:CL30">
    <cfRule type="expression" dxfId="840" priority="15" stopIfTrue="1">
      <formula>IF($CH$34="",TRUE,FALSE)</formula>
    </cfRule>
  </conditionalFormatting>
  <conditionalFormatting sqref="CQ23:CV24">
    <cfRule type="expression" dxfId="839" priority="16" stopIfTrue="1">
      <formula>IF($CM$23="",TRUE,FALSE)</formula>
    </cfRule>
  </conditionalFormatting>
  <conditionalFormatting sqref="CQ26:CV27">
    <cfRule type="expression" dxfId="838" priority="17" stopIfTrue="1">
      <formula>IF($CM$24="",TRUE,FALSE)</formula>
    </cfRule>
  </conditionalFormatting>
  <conditionalFormatting sqref="CQ29:CV30">
    <cfRule type="expression" dxfId="837" priority="18" stopIfTrue="1">
      <formula>IF($CM$29="",TRUE,FALSE)</formula>
    </cfRule>
  </conditionalFormatting>
  <conditionalFormatting sqref="CQ32:CV33">
    <cfRule type="expression" dxfId="836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CM32" sqref="CM32"/>
      <selection pane="bottomLeft" activeCell="I4" sqref="I4:BI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60"/>
      <c r="B1" s="60"/>
      <c r="C1" s="86"/>
      <c r="D1" s="60"/>
      <c r="E1" s="85"/>
      <c r="F1" s="60"/>
      <c r="G1" s="85"/>
      <c r="H1" s="92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</row>
    <row r="2" spans="1:101" ht="85.5" customHeight="1" thickBot="1" x14ac:dyDescent="1.1000000000000001">
      <c r="A2" s="60"/>
      <c r="B2" s="60"/>
      <c r="C2" s="60"/>
      <c r="D2" s="60"/>
      <c r="E2" s="85"/>
      <c r="F2" s="60"/>
      <c r="G2" s="85"/>
      <c r="H2" s="355" t="s">
        <v>341</v>
      </c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7"/>
      <c r="BR2" s="357"/>
      <c r="BS2" s="357"/>
      <c r="BT2" s="357"/>
      <c r="BU2" s="357"/>
      <c r="BV2" s="357"/>
      <c r="BW2" s="357"/>
      <c r="BX2" s="357"/>
      <c r="BY2" s="357"/>
      <c r="BZ2" s="358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</row>
    <row r="3" spans="1:101" ht="85.5" customHeight="1" thickBot="1" x14ac:dyDescent="0.25">
      <c r="A3" s="60"/>
      <c r="B3" s="60"/>
      <c r="C3" s="60"/>
      <c r="D3" s="60"/>
      <c r="E3" s="85"/>
      <c r="F3" s="60"/>
      <c r="G3" s="85"/>
      <c r="H3" s="320" t="s">
        <v>339</v>
      </c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282"/>
      <c r="BW3" s="282"/>
      <c r="BX3" s="282"/>
      <c r="BY3" s="282"/>
      <c r="BZ3" s="282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</row>
    <row r="4" spans="1:101" ht="37.5" customHeight="1" thickBot="1" x14ac:dyDescent="0.55000000000000004">
      <c r="A4" s="60"/>
      <c r="B4" s="60"/>
      <c r="C4" s="60"/>
      <c r="D4" s="60"/>
      <c r="E4" s="85"/>
      <c r="F4" s="60"/>
      <c r="G4" s="85"/>
      <c r="H4" s="95" t="s">
        <v>161</v>
      </c>
      <c r="I4" s="325" t="s">
        <v>227</v>
      </c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7"/>
      <c r="BJ4" s="60"/>
      <c r="BK4" s="60"/>
      <c r="BL4" s="60"/>
      <c r="BM4" s="60"/>
      <c r="BN4" s="60"/>
      <c r="BO4" s="60"/>
      <c r="BP4" s="60"/>
      <c r="BQ4" s="95" t="s">
        <v>162</v>
      </c>
      <c r="BR4" s="60"/>
      <c r="BS4" s="60"/>
      <c r="BT4" s="60"/>
      <c r="BU4" s="60"/>
      <c r="BV4" s="60"/>
      <c r="BW4" s="60"/>
      <c r="BX4" s="60"/>
      <c r="BY4" s="323">
        <f>BX92</f>
        <v>730</v>
      </c>
      <c r="BZ4" s="324"/>
      <c r="CA4" s="60"/>
      <c r="CB4" s="60"/>
      <c r="CC4" s="60"/>
      <c r="CD4" s="60"/>
      <c r="CE4" s="60"/>
      <c r="CF4" s="60"/>
      <c r="CG4" s="367" t="s">
        <v>340</v>
      </c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9"/>
      <c r="CW4" s="60"/>
    </row>
    <row r="5" spans="1:101" x14ac:dyDescent="0.2">
      <c r="A5" s="60"/>
      <c r="B5" s="60"/>
      <c r="C5" s="60"/>
      <c r="D5" s="60"/>
      <c r="E5" s="85"/>
      <c r="F5" s="60"/>
      <c r="G5" s="8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1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</row>
    <row r="6" spans="1:101" x14ac:dyDescent="0.2">
      <c r="A6" s="60"/>
      <c r="B6" s="60"/>
      <c r="C6" s="60"/>
      <c r="D6" s="60"/>
      <c r="E6" s="85"/>
      <c r="F6" s="60"/>
      <c r="G6" s="85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</row>
    <row r="7" spans="1:101" ht="13.5" thickBot="1" x14ac:dyDescent="0.25">
      <c r="A7" s="60"/>
      <c r="B7" s="60"/>
      <c r="C7" s="60"/>
      <c r="D7" s="60"/>
      <c r="E7" s="85"/>
      <c r="F7" s="60"/>
      <c r="G7" s="85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</row>
    <row r="8" spans="1:101" ht="26.25" customHeight="1" thickBot="1" x14ac:dyDescent="0.45">
      <c r="A8" s="60"/>
      <c r="B8" s="60"/>
      <c r="C8" s="99" t="s">
        <v>150</v>
      </c>
      <c r="D8" s="100"/>
      <c r="E8" s="101"/>
      <c r="F8" s="100"/>
      <c r="G8" s="101"/>
      <c r="H8" s="100"/>
      <c r="I8" s="100"/>
      <c r="J8" s="100"/>
      <c r="K8" s="100"/>
      <c r="L8" s="188"/>
      <c r="M8" s="189" t="s">
        <v>36</v>
      </c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2"/>
      <c r="BI8" s="60"/>
      <c r="BJ8" s="60"/>
      <c r="BK8" s="60"/>
      <c r="BL8" s="60"/>
      <c r="BM8" s="60"/>
      <c r="BN8" s="60"/>
      <c r="BO8" s="60"/>
      <c r="BP8" s="328" t="s">
        <v>149</v>
      </c>
      <c r="BQ8" s="60"/>
      <c r="BR8" s="87"/>
      <c r="BS8" s="99" t="s">
        <v>151</v>
      </c>
      <c r="BT8" s="100"/>
      <c r="BU8" s="100"/>
      <c r="BV8" s="100"/>
      <c r="BW8" s="100"/>
      <c r="BX8" s="100"/>
      <c r="BY8" s="100"/>
      <c r="BZ8" s="103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2"/>
      <c r="CW8" s="60"/>
    </row>
    <row r="9" spans="1:101" ht="28.5" customHeight="1" x14ac:dyDescent="0.2">
      <c r="A9" s="60"/>
      <c r="B9" s="60"/>
      <c r="C9" s="60"/>
      <c r="D9" s="60"/>
      <c r="E9" s="85"/>
      <c r="F9" s="60"/>
      <c r="G9" s="85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330" t="s">
        <v>48</v>
      </c>
      <c r="BK9" s="330" t="s">
        <v>142</v>
      </c>
      <c r="BL9" s="330" t="s">
        <v>143</v>
      </c>
      <c r="BM9" s="330" t="s">
        <v>49</v>
      </c>
      <c r="BN9" s="330" t="s">
        <v>147</v>
      </c>
      <c r="BO9" s="330" t="s">
        <v>148</v>
      </c>
      <c r="BP9" s="329"/>
      <c r="BQ9" s="60"/>
      <c r="BR9" s="87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</row>
    <row r="10" spans="1:101" ht="18.75" customHeight="1" x14ac:dyDescent="0.25">
      <c r="A10" s="60"/>
      <c r="B10" s="60"/>
      <c r="C10" s="88" t="s">
        <v>63</v>
      </c>
      <c r="D10" s="60"/>
      <c r="E10" s="85"/>
      <c r="F10" s="60"/>
      <c r="G10" s="85"/>
      <c r="H10" s="60"/>
      <c r="I10" s="60"/>
      <c r="J10" s="60"/>
      <c r="K10" s="60"/>
      <c r="L10" s="60"/>
      <c r="M10" s="60" t="s">
        <v>4</v>
      </c>
      <c r="N10" s="60"/>
      <c r="O10" s="60"/>
      <c r="P10" s="60"/>
      <c r="Q10" s="60" t="s">
        <v>6</v>
      </c>
      <c r="R10" s="60"/>
      <c r="S10" s="60"/>
      <c r="T10" s="60"/>
      <c r="U10" s="60" t="s">
        <v>7</v>
      </c>
      <c r="V10" s="60"/>
      <c r="W10" s="60"/>
      <c r="X10" s="60"/>
      <c r="Y10" s="60"/>
      <c r="Z10" s="60" t="s">
        <v>4</v>
      </c>
      <c r="AA10" s="60" t="s">
        <v>5</v>
      </c>
      <c r="AB10" s="60"/>
      <c r="AC10" s="60"/>
      <c r="AD10" s="60" t="s">
        <v>9</v>
      </c>
      <c r="AE10" s="60"/>
      <c r="AF10" s="60"/>
      <c r="AG10" s="60"/>
      <c r="AH10" s="60" t="s">
        <v>32</v>
      </c>
      <c r="AI10" s="60"/>
      <c r="AJ10" s="60"/>
      <c r="AK10" s="60"/>
      <c r="AL10" s="60"/>
      <c r="AM10" s="60"/>
      <c r="AN10" s="60" t="s">
        <v>35</v>
      </c>
      <c r="AO10" s="60"/>
      <c r="AP10" s="60"/>
      <c r="AQ10" s="60"/>
      <c r="AR10" s="60"/>
      <c r="AS10" s="60" t="s">
        <v>33</v>
      </c>
      <c r="AT10" s="60"/>
      <c r="AU10" s="60"/>
      <c r="AV10" s="60"/>
      <c r="AW10" s="60"/>
      <c r="AX10" s="60"/>
      <c r="AY10" s="60"/>
      <c r="AZ10" s="60"/>
      <c r="BA10" s="60"/>
      <c r="BB10" s="89" t="s">
        <v>10</v>
      </c>
      <c r="BC10" s="60"/>
      <c r="BD10" s="90" t="s">
        <v>4</v>
      </c>
      <c r="BE10" s="60"/>
      <c r="BF10" s="61" t="s">
        <v>5</v>
      </c>
      <c r="BG10" s="60"/>
      <c r="BH10" s="60"/>
      <c r="BI10" s="60"/>
      <c r="BJ10" s="330"/>
      <c r="BK10" s="330"/>
      <c r="BL10" s="330"/>
      <c r="BM10" s="330"/>
      <c r="BN10" s="330"/>
      <c r="BO10" s="330"/>
      <c r="BP10" s="329"/>
      <c r="BQ10" s="60"/>
      <c r="BR10" s="87"/>
      <c r="BS10" s="88"/>
      <c r="BT10" s="60"/>
      <c r="BU10" s="91" t="s">
        <v>120</v>
      </c>
      <c r="BV10" s="60"/>
      <c r="BW10" s="60"/>
      <c r="BX10" s="61" t="s">
        <v>26</v>
      </c>
      <c r="BY10" s="60"/>
      <c r="BZ10" s="88"/>
      <c r="CA10" s="60"/>
      <c r="CB10" s="60"/>
      <c r="CC10" s="60"/>
      <c r="CD10" s="60"/>
      <c r="CE10" s="61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</row>
    <row r="11" spans="1:101" ht="18.75" customHeight="1" thickBot="1" x14ac:dyDescent="0.25">
      <c r="A11" s="60"/>
      <c r="B11" s="60"/>
      <c r="C11" s="60"/>
      <c r="D11" s="60"/>
      <c r="E11" s="85"/>
      <c r="F11" s="60"/>
      <c r="G11" s="85"/>
      <c r="H11" s="60"/>
      <c r="I11" s="60"/>
      <c r="J11" s="60"/>
      <c r="K11" s="60"/>
      <c r="L11" s="60"/>
      <c r="M11" s="60" t="s">
        <v>0</v>
      </c>
      <c r="N11" s="60" t="s">
        <v>1</v>
      </c>
      <c r="O11" s="60" t="s">
        <v>2</v>
      </c>
      <c r="P11" s="60" t="s">
        <v>3</v>
      </c>
      <c r="Q11" s="60" t="s">
        <v>0</v>
      </c>
      <c r="R11" s="60" t="s">
        <v>1</v>
      </c>
      <c r="S11" s="60" t="s">
        <v>2</v>
      </c>
      <c r="T11" s="60" t="s">
        <v>3</v>
      </c>
      <c r="U11" s="60" t="s">
        <v>0</v>
      </c>
      <c r="V11" s="60" t="s">
        <v>1</v>
      </c>
      <c r="W11" s="60" t="s">
        <v>2</v>
      </c>
      <c r="X11" s="60" t="s">
        <v>3</v>
      </c>
      <c r="Y11" s="60"/>
      <c r="Z11" s="60" t="s">
        <v>8</v>
      </c>
      <c r="AA11" s="60"/>
      <c r="AB11" s="60"/>
      <c r="AC11" s="60"/>
      <c r="AD11" s="60"/>
      <c r="AE11" s="60"/>
      <c r="AF11" s="60"/>
      <c r="AG11" s="60"/>
      <c r="AH11" s="60" t="s">
        <v>31</v>
      </c>
      <c r="AI11" s="60"/>
      <c r="AJ11" s="60"/>
      <c r="AK11" s="60"/>
      <c r="AL11" s="60"/>
      <c r="AM11" s="60"/>
      <c r="AN11" s="60" t="str">
        <f>AI12</f>
        <v>Brasilien</v>
      </c>
      <c r="AO11" s="60" t="str">
        <f>AI13</f>
        <v>Kroatien</v>
      </c>
      <c r="AP11" s="60" t="str">
        <f>AI14</f>
        <v>Mexiko</v>
      </c>
      <c r="AQ11" s="60" t="str">
        <f>AI15</f>
        <v>Kamerun</v>
      </c>
      <c r="AR11" s="60"/>
      <c r="AS11" s="60" t="s">
        <v>31</v>
      </c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330"/>
      <c r="BK11" s="330"/>
      <c r="BL11" s="330"/>
      <c r="BM11" s="330"/>
      <c r="BN11" s="330"/>
      <c r="BO11" s="330"/>
      <c r="BP11" s="329"/>
      <c r="BQ11" s="60"/>
      <c r="BR11" s="87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</row>
    <row r="12" spans="1:101" ht="18.75" customHeight="1" thickBot="1" x14ac:dyDescent="0.3">
      <c r="A12" s="60"/>
      <c r="B12" s="60"/>
      <c r="C12" s="7" t="str">
        <f>Spielplan!$C$12</f>
        <v>Brasilien</v>
      </c>
      <c r="D12" s="38"/>
      <c r="E12" s="104"/>
      <c r="F12" s="93"/>
      <c r="G12" s="104"/>
      <c r="H12" s="7" t="str">
        <f>Spielplan!$H$12</f>
        <v>Kroatien</v>
      </c>
      <c r="I12" s="38"/>
      <c r="J12" s="60"/>
      <c r="K12" s="60" t="s">
        <v>58</v>
      </c>
      <c r="L12" s="60">
        <f t="shared" ref="L12:L17" si="0">IF(E12-G12&gt;0,1,IF(G12=E12,0,-1))</f>
        <v>0</v>
      </c>
      <c r="M12" s="60">
        <f>IF($E12="",0,IF($E12&gt;$G12,3,IF($E12=G12,1,0)))</f>
        <v>0</v>
      </c>
      <c r="N12" s="60">
        <f>IF($G12="",0,IF($E12&gt;$G12,0,IF($E12=G12,1,3)))</f>
        <v>0</v>
      </c>
      <c r="O12" s="60"/>
      <c r="P12" s="60"/>
      <c r="Q12" s="60">
        <f>E12</f>
        <v>0</v>
      </c>
      <c r="R12" s="60">
        <f>G12</f>
        <v>0</v>
      </c>
      <c r="S12" s="60"/>
      <c r="T12" s="60"/>
      <c r="U12" s="60">
        <f>G12</f>
        <v>0</v>
      </c>
      <c r="V12" s="60">
        <f>E12</f>
        <v>0</v>
      </c>
      <c r="W12" s="60"/>
      <c r="X12" s="60"/>
      <c r="Y12" s="60"/>
      <c r="Z12" s="60">
        <f>M18</f>
        <v>0</v>
      </c>
      <c r="AA12" s="60">
        <f>Q18</f>
        <v>0</v>
      </c>
      <c r="AB12" s="60">
        <f>U18</f>
        <v>0</v>
      </c>
      <c r="AC12" s="60">
        <f>AA12-AB12</f>
        <v>0</v>
      </c>
      <c r="AD12" s="60">
        <f>IF(Z12&gt;Z13,-1,0)</f>
        <v>0</v>
      </c>
      <c r="AE12" s="60">
        <f>IF(Z12&gt;Z14,-1,0)</f>
        <v>0</v>
      </c>
      <c r="AF12" s="60">
        <f>IF(Z12&gt;Z15,-1,0)</f>
        <v>0</v>
      </c>
      <c r="AG12" s="60">
        <f>10000-(AJ12*1000+AM12*100+AK12*10)</f>
        <v>10000</v>
      </c>
      <c r="AH12" s="90">
        <f>RANK(AG12,AG12:AG15,1)</f>
        <v>1</v>
      </c>
      <c r="AI12" s="60" t="str">
        <f>C12</f>
        <v>Brasilien</v>
      </c>
      <c r="AJ12" s="60">
        <f t="shared" ref="AJ12:AL15" si="1">Z12</f>
        <v>0</v>
      </c>
      <c r="AK12" s="60">
        <f t="shared" si="1"/>
        <v>0</v>
      </c>
      <c r="AL12" s="60">
        <f t="shared" si="1"/>
        <v>0</v>
      </c>
      <c r="AM12" s="60">
        <f>AK12-AL12</f>
        <v>0</v>
      </c>
      <c r="AN12" s="187"/>
      <c r="AO12" s="187">
        <f>IF(AG13=AG12,IF(G12&gt;E12,AG13-0.1,AG13),AG13)</f>
        <v>10000</v>
      </c>
      <c r="AP12" s="187">
        <f>IF(AG14=AG12,IF(G14&gt;E14,AG14-0.1,AG14),AG14)</f>
        <v>10000</v>
      </c>
      <c r="AQ12" s="187">
        <f>IF(AG15=AG12,IF(G16&gt;E16,AG15-0.1,AG15),AG15)</f>
        <v>10000</v>
      </c>
      <c r="AR12" s="187">
        <f>AN16</f>
        <v>30000</v>
      </c>
      <c r="AS12" s="90">
        <f>RANK(AR12,AR12:AR15,1)</f>
        <v>1</v>
      </c>
      <c r="AT12" s="60" t="str">
        <f t="shared" ref="AT12:AW15" si="2">AI12</f>
        <v>Brasilien</v>
      </c>
      <c r="AU12" s="60">
        <f t="shared" si="2"/>
        <v>0</v>
      </c>
      <c r="AV12" s="60">
        <f t="shared" si="2"/>
        <v>0</v>
      </c>
      <c r="AW12" s="60">
        <f t="shared" si="2"/>
        <v>0</v>
      </c>
      <c r="AX12" s="60"/>
      <c r="AY12" s="60"/>
      <c r="AZ12" s="60"/>
      <c r="BA12" s="3">
        <v>1</v>
      </c>
      <c r="BB12" s="7" t="str">
        <f>VLOOKUP(1,AS12:AT15,2,FALSE)</f>
        <v>Brasilien</v>
      </c>
      <c r="BC12" s="2"/>
      <c r="BD12" s="6">
        <f>VLOOKUP(1,AS12:AW15,3,FALSE)</f>
        <v>0</v>
      </c>
      <c r="BE12" s="4">
        <f>VLOOKUP(1,AS12:AW15,4,FALSE)</f>
        <v>0</v>
      </c>
      <c r="BF12" s="93" t="s">
        <v>12</v>
      </c>
      <c r="BG12" s="4">
        <f>VLOOKUP(1,AS12:AW15,5,FALSE)</f>
        <v>0</v>
      </c>
      <c r="BH12" s="13" t="s">
        <v>18</v>
      </c>
      <c r="BI12" s="60"/>
      <c r="BJ12" s="85">
        <f>IF(E12&gt;G12,IF(Spielplan!E12&gt;Spielplan!G12,Punktemodus!$B$3,0),0)</f>
        <v>0</v>
      </c>
      <c r="BK12" s="85">
        <f>IF(E12=G12,IF(Spielplan!E12=Spielplan!G12,Punktemodus!$B$3,0),0)</f>
        <v>10</v>
      </c>
      <c r="BL12" s="85">
        <f>IF(E12&lt;G12,IF(Spielplan!E12&lt;Spielplan!G12,Punktemodus!$B$3,0),0)</f>
        <v>0</v>
      </c>
      <c r="BM12" s="85">
        <f>IF(E12=Spielplan!E12,IF(G12=Spielplan!G12,Punktemodus!$B$5,0),0)</f>
        <v>3</v>
      </c>
      <c r="BN12" s="85">
        <f>IF(E12=Spielplan!E12,Punktemodus!$B$7,0)</f>
        <v>1</v>
      </c>
      <c r="BO12" s="85">
        <f>IF(G12=Spielplan!G12,Punktemodus!$B$7,0)</f>
        <v>1</v>
      </c>
      <c r="BP12" s="137">
        <f>IF(Spielplan!E12="",0,SUM(BJ12:BO12))</f>
        <v>0</v>
      </c>
      <c r="BQ12" s="60"/>
      <c r="BR12" s="87"/>
      <c r="BS12" s="13" t="s">
        <v>18</v>
      </c>
      <c r="BT12" s="44" t="str">
        <f>IF(G17="","",BB12)</f>
        <v/>
      </c>
      <c r="BU12" s="46"/>
      <c r="BV12" s="104"/>
      <c r="BW12" s="60"/>
      <c r="BX12" s="104"/>
      <c r="BY12" s="60"/>
      <c r="BZ12" s="88"/>
      <c r="CA12" s="60"/>
      <c r="CB12" s="91" t="s">
        <v>27</v>
      </c>
      <c r="CC12" s="60"/>
      <c r="CD12" s="60"/>
      <c r="CE12" s="61" t="s">
        <v>26</v>
      </c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</row>
    <row r="13" spans="1:101" ht="18.75" customHeight="1" thickBot="1" x14ac:dyDescent="0.3">
      <c r="A13" s="60"/>
      <c r="B13" s="60"/>
      <c r="C13" s="44" t="str">
        <f>Spielplan!$C$13</f>
        <v>Mexiko</v>
      </c>
      <c r="D13" s="45"/>
      <c r="E13" s="104"/>
      <c r="F13" s="93"/>
      <c r="G13" s="104"/>
      <c r="H13" s="44" t="str">
        <f>Spielplan!$H$13</f>
        <v>Kamerun</v>
      </c>
      <c r="I13" s="45"/>
      <c r="J13" s="60"/>
      <c r="K13" s="60" t="s">
        <v>59</v>
      </c>
      <c r="L13" s="60">
        <f t="shared" si="0"/>
        <v>0</v>
      </c>
      <c r="M13" s="60"/>
      <c r="N13" s="60"/>
      <c r="O13" s="60">
        <f>IF($E13="",0,IF($E13&gt;$G13,3,IF($E13=$G13,1,0)))</f>
        <v>0</v>
      </c>
      <c r="P13" s="60">
        <f>IF($G13="",0,IF($E13&gt;$G13,0,IF($E13=$G13,1,3)))</f>
        <v>0</v>
      </c>
      <c r="Q13" s="60"/>
      <c r="R13" s="60"/>
      <c r="S13" s="60">
        <f>E13</f>
        <v>0</v>
      </c>
      <c r="T13" s="60">
        <f>G13</f>
        <v>0</v>
      </c>
      <c r="U13" s="60"/>
      <c r="V13" s="60"/>
      <c r="W13" s="60">
        <f>G13</f>
        <v>0</v>
      </c>
      <c r="X13" s="60">
        <f>E13</f>
        <v>0</v>
      </c>
      <c r="Y13" s="60"/>
      <c r="Z13" s="60">
        <f>N18</f>
        <v>0</v>
      </c>
      <c r="AA13" s="60">
        <f>R18</f>
        <v>0</v>
      </c>
      <c r="AB13" s="60">
        <f>V18</f>
        <v>0</v>
      </c>
      <c r="AC13" s="60">
        <f>AA13-AB13</f>
        <v>0</v>
      </c>
      <c r="AD13" s="60">
        <f>IF(Z13&gt;Z12,-1,0)</f>
        <v>0</v>
      </c>
      <c r="AE13" s="60">
        <f>IF(Z13&gt;Z14,-1,0)</f>
        <v>0</v>
      </c>
      <c r="AF13" s="60">
        <f>IF(Z13&gt;Z15,-1,0)</f>
        <v>0</v>
      </c>
      <c r="AG13" s="60">
        <f>10000-(AJ13*1000+AM13*100+AK13*10)</f>
        <v>10000</v>
      </c>
      <c r="AH13" s="90">
        <f>RANK(AG13,AG12:AG15,1)</f>
        <v>1</v>
      </c>
      <c r="AI13" s="60" t="str">
        <f>H12</f>
        <v>Kroatien</v>
      </c>
      <c r="AJ13" s="60">
        <f t="shared" si="1"/>
        <v>0</v>
      </c>
      <c r="AK13" s="60">
        <f t="shared" si="1"/>
        <v>0</v>
      </c>
      <c r="AL13" s="60">
        <f t="shared" si="1"/>
        <v>0</v>
      </c>
      <c r="AM13" s="60">
        <f>AK13-AL13</f>
        <v>0</v>
      </c>
      <c r="AN13" s="187">
        <f>IF(AG12=AG13,IF(E12&gt;G12,AG12-0.1,AG12),AG12)</f>
        <v>10000</v>
      </c>
      <c r="AO13" s="187"/>
      <c r="AP13" s="187">
        <f>IF(AG14=AG13,IF(G17&gt;E17,AG14-0.1,AG14),AG14)</f>
        <v>10000</v>
      </c>
      <c r="AQ13" s="187">
        <f>IF(AG15=AG13,IF(G15&gt;E15,AG15-0.1,AG15),AG15)</f>
        <v>10000</v>
      </c>
      <c r="AR13" s="187">
        <f>AO16</f>
        <v>30000</v>
      </c>
      <c r="AS13" s="90">
        <f>RANK(AR13,AR12:AR15,1)</f>
        <v>1</v>
      </c>
      <c r="AT13" s="60" t="str">
        <f t="shared" si="2"/>
        <v>Kroatien</v>
      </c>
      <c r="AU13" s="60">
        <f t="shared" si="2"/>
        <v>0</v>
      </c>
      <c r="AV13" s="60">
        <f t="shared" si="2"/>
        <v>0</v>
      </c>
      <c r="AW13" s="60">
        <f t="shared" si="2"/>
        <v>0</v>
      </c>
      <c r="AX13" s="60"/>
      <c r="AY13" s="60"/>
      <c r="AZ13" s="60"/>
      <c r="BA13" s="120">
        <v>2</v>
      </c>
      <c r="BB13" s="121" t="e">
        <f>VLOOKUP(2,AS12:AT15,2,FALSE)</f>
        <v>#N/A</v>
      </c>
      <c r="BC13" s="122"/>
      <c r="BD13" s="123" t="e">
        <f>VLOOKUP(2,AS12:AW15,3,FALSE)</f>
        <v>#N/A</v>
      </c>
      <c r="BE13" s="124" t="e">
        <f>VLOOKUP(2,AS12:AW15,4,FALSE)</f>
        <v>#N/A</v>
      </c>
      <c r="BF13" s="93" t="s">
        <v>12</v>
      </c>
      <c r="BG13" s="124" t="e">
        <f>VLOOKUP(2,AS12:AW15,5,FALSE)</f>
        <v>#N/A</v>
      </c>
      <c r="BH13" s="125" t="s">
        <v>19</v>
      </c>
      <c r="BI13" s="60"/>
      <c r="BJ13" s="85">
        <f>IF(E13&gt;G13,IF(Spielplan!E13&gt;Spielplan!G13,Punktemodus!$B$3,0),0)</f>
        <v>0</v>
      </c>
      <c r="BK13" s="85">
        <f>IF(E13=G13,IF(Spielplan!E13=Spielplan!G13,Punktemodus!$B$3,0),0)</f>
        <v>10</v>
      </c>
      <c r="BL13" s="85">
        <f>IF(E13&lt;G13,IF(Spielplan!E13&lt;Spielplan!G13,Punktemodus!$B$3,0),0)</f>
        <v>0</v>
      </c>
      <c r="BM13" s="85">
        <f>IF(E13=Spielplan!E13,IF(G13=Spielplan!G13,Punktemodus!$B$5,0),0)</f>
        <v>3</v>
      </c>
      <c r="BN13" s="85">
        <f>IF(E13=Spielplan!E13,Punktemodus!$B$7,0)</f>
        <v>1</v>
      </c>
      <c r="BO13" s="85">
        <f>IF(G13=Spielplan!G13,Punktemodus!$B$7,0)</f>
        <v>1</v>
      </c>
      <c r="BP13" s="137">
        <f>IF(Spielplan!E13="",0,SUM(BJ13:BO13))</f>
        <v>0</v>
      </c>
      <c r="BQ13" s="60"/>
      <c r="BR13" s="87"/>
      <c r="BS13" s="73" t="s">
        <v>21</v>
      </c>
      <c r="BT13" s="44" t="str">
        <f>IF(G28="","",BB24)</f>
        <v/>
      </c>
      <c r="BU13" s="46"/>
      <c r="BV13" s="104"/>
      <c r="BW13" s="60"/>
      <c r="BX13" s="104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</row>
    <row r="14" spans="1:101" ht="18.75" customHeight="1" thickBot="1" x14ac:dyDescent="0.3">
      <c r="A14" s="60"/>
      <c r="B14" s="60"/>
      <c r="C14" s="7" t="str">
        <f>C12</f>
        <v>Brasilien</v>
      </c>
      <c r="D14" s="38"/>
      <c r="E14" s="104"/>
      <c r="F14" s="93"/>
      <c r="G14" s="104"/>
      <c r="H14" s="7" t="str">
        <f>C13</f>
        <v>Mexiko</v>
      </c>
      <c r="I14" s="38"/>
      <c r="J14" s="60"/>
      <c r="K14" s="60" t="s">
        <v>60</v>
      </c>
      <c r="L14" s="60">
        <f t="shared" si="0"/>
        <v>0</v>
      </c>
      <c r="M14" s="60">
        <f>IF($E14="",0,IF($E14&gt;$G14,3,IF($E14=G14,1,0)))</f>
        <v>0</v>
      </c>
      <c r="N14" s="60"/>
      <c r="O14" s="60">
        <f>IF($G14="",0,IF($E14&gt;$G14,0,IF($E14=$G14,1,3)))</f>
        <v>0</v>
      </c>
      <c r="P14" s="60"/>
      <c r="Q14" s="60">
        <f>E14</f>
        <v>0</v>
      </c>
      <c r="R14" s="60"/>
      <c r="S14" s="60">
        <f>G14</f>
        <v>0</v>
      </c>
      <c r="T14" s="60"/>
      <c r="U14" s="60">
        <f>G14</f>
        <v>0</v>
      </c>
      <c r="V14" s="60"/>
      <c r="W14" s="60">
        <f>E14</f>
        <v>0</v>
      </c>
      <c r="X14" s="60"/>
      <c r="Y14" s="60"/>
      <c r="Z14" s="60">
        <f>O18</f>
        <v>0</v>
      </c>
      <c r="AA14" s="60">
        <f>S18</f>
        <v>0</v>
      </c>
      <c r="AB14" s="60">
        <f>W18</f>
        <v>0</v>
      </c>
      <c r="AC14" s="60">
        <f>AA14-AB14</f>
        <v>0</v>
      </c>
      <c r="AD14" s="60">
        <f>IF(Z14&gt;Z12,-1,0)</f>
        <v>0</v>
      </c>
      <c r="AE14" s="60">
        <f>IF(Z14&gt;Z13,-1,0)</f>
        <v>0</v>
      </c>
      <c r="AF14" s="60">
        <f>IF(Z14&gt;Z15,-1,0)</f>
        <v>0</v>
      </c>
      <c r="AG14" s="60">
        <f>10000-(AJ14*1000+AM14*100+AK14*10)</f>
        <v>10000</v>
      </c>
      <c r="AH14" s="90">
        <f>RANK(AG14,AG12:AG15,1)</f>
        <v>1</v>
      </c>
      <c r="AI14" s="60" t="str">
        <f>C13</f>
        <v>Mexiko</v>
      </c>
      <c r="AJ14" s="60">
        <f t="shared" si="1"/>
        <v>0</v>
      </c>
      <c r="AK14" s="60">
        <f t="shared" si="1"/>
        <v>0</v>
      </c>
      <c r="AL14" s="60">
        <f t="shared" si="1"/>
        <v>0</v>
      </c>
      <c r="AM14" s="60">
        <f>AK14-AL14</f>
        <v>0</v>
      </c>
      <c r="AN14" s="187">
        <f>IF(AG12=AG14,IF(E14&gt;G14,AG12-0.1,AG12),AG12)</f>
        <v>10000</v>
      </c>
      <c r="AO14" s="187">
        <f>IF(AG13=AG14,IF(E17&gt;G17,AG13-0.1,AG13),AG13)</f>
        <v>10000</v>
      </c>
      <c r="AP14" s="187"/>
      <c r="AQ14" s="187">
        <f>IF(AG15=AG14,IF(G13&gt;E13,AG15-0.1,AG15),AG15)</f>
        <v>10000</v>
      </c>
      <c r="AR14" s="187">
        <f>AP16</f>
        <v>30000</v>
      </c>
      <c r="AS14" s="90">
        <f>RANK(AR14,AR12:AR15,1)</f>
        <v>1</v>
      </c>
      <c r="AT14" s="60" t="str">
        <f t="shared" si="2"/>
        <v>Mexiko</v>
      </c>
      <c r="AU14" s="60">
        <f t="shared" si="2"/>
        <v>0</v>
      </c>
      <c r="AV14" s="60">
        <f t="shared" si="2"/>
        <v>0</v>
      </c>
      <c r="AW14" s="60">
        <f t="shared" si="2"/>
        <v>0</v>
      </c>
      <c r="AX14" s="60"/>
      <c r="AY14" s="60"/>
      <c r="AZ14" s="60"/>
      <c r="BA14" s="113">
        <v>3</v>
      </c>
      <c r="BB14" s="114" t="e">
        <f>VLOOKUP(3,AS12:AT15,2,FALSE)</f>
        <v>#N/A</v>
      </c>
      <c r="BC14" s="115"/>
      <c r="BD14" s="116" t="e">
        <f>VLOOKUP(3,AS12:AW15,3,FALSE)</f>
        <v>#N/A</v>
      </c>
      <c r="BE14" s="116" t="e">
        <f>VLOOKUP(3,AS12:AW15,4,FALSE)</f>
        <v>#N/A</v>
      </c>
      <c r="BF14" s="93" t="s">
        <v>12</v>
      </c>
      <c r="BG14" s="116" t="e">
        <f>VLOOKUP(3,AS12:AW15,5,FALSE)</f>
        <v>#N/A</v>
      </c>
      <c r="BH14" s="60"/>
      <c r="BI14" s="60"/>
      <c r="BJ14" s="85">
        <f>IF(E14&gt;G14,IF(Spielplan!E14&gt;Spielplan!G14,Punktemodus!$B$3,0),0)</f>
        <v>0</v>
      </c>
      <c r="BK14" s="85">
        <f>IF(E14=G14,IF(Spielplan!E14=Spielplan!G14,Punktemodus!$B$3,0),0)</f>
        <v>10</v>
      </c>
      <c r="BL14" s="85">
        <f>IF(E14&lt;G14,IF(Spielplan!E14&lt;Spielplan!G14,Punktemodus!$B$3,0),0)</f>
        <v>0</v>
      </c>
      <c r="BM14" s="85">
        <f>IF(E14=Spielplan!E14,IF(G14=Spielplan!G14,Punktemodus!$B$5,0),0)</f>
        <v>3</v>
      </c>
      <c r="BN14" s="85">
        <f>IF(E14=Spielplan!E14,Punktemodus!$B$7,0)</f>
        <v>1</v>
      </c>
      <c r="BO14" s="85">
        <f>IF(G14=Spielplan!G14,Punktemodus!$B$7,0)</f>
        <v>1</v>
      </c>
      <c r="BP14" s="137">
        <f>IF(Spielplan!E14="",0,SUM(BJ14:BO14))</f>
        <v>0</v>
      </c>
      <c r="BQ14" s="60"/>
      <c r="BR14" s="87"/>
      <c r="BS14" s="60"/>
      <c r="BT14" s="60"/>
      <c r="BU14" s="60"/>
      <c r="BV14" s="60"/>
      <c r="BW14" s="60"/>
      <c r="BX14" s="60"/>
      <c r="BY14" s="60"/>
      <c r="BZ14" s="47">
        <v>49</v>
      </c>
      <c r="CA14" s="44" t="str">
        <f>IF(BX12="",IF(BV12&gt;BV13,BT12,BT13),IF(BX12&gt;BX13,BT12,BT13))</f>
        <v/>
      </c>
      <c r="CB14" s="46"/>
      <c r="CC14" s="104"/>
      <c r="CD14" s="60"/>
      <c r="CE14" s="104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</row>
    <row r="15" spans="1:101" ht="18.75" customHeight="1" thickBot="1" x14ac:dyDescent="0.3">
      <c r="A15" s="60"/>
      <c r="B15" s="60"/>
      <c r="C15" s="44" t="str">
        <f>H12</f>
        <v>Kroatien</v>
      </c>
      <c r="D15" s="45"/>
      <c r="E15" s="104"/>
      <c r="F15" s="93"/>
      <c r="G15" s="104"/>
      <c r="H15" s="44" t="str">
        <f>H13</f>
        <v>Kamerun</v>
      </c>
      <c r="I15" s="45"/>
      <c r="J15" s="60"/>
      <c r="K15" s="60" t="s">
        <v>61</v>
      </c>
      <c r="L15" s="60">
        <f t="shared" si="0"/>
        <v>0</v>
      </c>
      <c r="M15" s="60"/>
      <c r="N15" s="60">
        <f>IF($E15="",0,IF($E15&gt;$G15,3,IF($E15=$G15,1,0)))</f>
        <v>0</v>
      </c>
      <c r="O15" s="60"/>
      <c r="P15" s="60">
        <f>IF($G15="",0,IF($E15&gt;$G15,0,IF($E15=$G15,1,3)))</f>
        <v>0</v>
      </c>
      <c r="Q15" s="60"/>
      <c r="R15" s="60">
        <f>E15</f>
        <v>0</v>
      </c>
      <c r="S15" s="60"/>
      <c r="T15" s="60">
        <f>G15</f>
        <v>0</v>
      </c>
      <c r="U15" s="60"/>
      <c r="V15" s="60">
        <f>G15</f>
        <v>0</v>
      </c>
      <c r="W15" s="60"/>
      <c r="X15" s="60">
        <f>E15</f>
        <v>0</v>
      </c>
      <c r="Y15" s="60"/>
      <c r="Z15" s="60">
        <f>P18</f>
        <v>0</v>
      </c>
      <c r="AA15" s="60">
        <f>T18</f>
        <v>0</v>
      </c>
      <c r="AB15" s="60">
        <f>X18</f>
        <v>0</v>
      </c>
      <c r="AC15" s="60">
        <f>AA15-AB15</f>
        <v>0</v>
      </c>
      <c r="AD15" s="60">
        <f>IF(Z15&gt;Z12,-1,0)</f>
        <v>0</v>
      </c>
      <c r="AE15" s="60">
        <f>IF(Z15&gt;Z13,-1,0)</f>
        <v>0</v>
      </c>
      <c r="AF15" s="60">
        <f>IF(Z15&gt;Z14,-1,0)</f>
        <v>0</v>
      </c>
      <c r="AG15" s="60">
        <f>10000-(AJ15*1000+AM15*100+AK15*10)</f>
        <v>10000</v>
      </c>
      <c r="AH15" s="90">
        <f>RANK(AG15,AG12:AG15,1)</f>
        <v>1</v>
      </c>
      <c r="AI15" s="60" t="str">
        <f>H13</f>
        <v>Kamerun</v>
      </c>
      <c r="AJ15" s="60">
        <f t="shared" si="1"/>
        <v>0</v>
      </c>
      <c r="AK15" s="60">
        <f t="shared" si="1"/>
        <v>0</v>
      </c>
      <c r="AL15" s="60">
        <f t="shared" si="1"/>
        <v>0</v>
      </c>
      <c r="AM15" s="60">
        <f>AK15-AL15</f>
        <v>0</v>
      </c>
      <c r="AN15" s="187">
        <f>IF(AG12=AG15,IF(E16&gt;G16,AG12-0.1,AG12),AG12)</f>
        <v>10000</v>
      </c>
      <c r="AO15" s="187">
        <f>IF(AG13=AG15,IF(E15&gt;G15,AG13-0.1,AG13),AG13)</f>
        <v>10000</v>
      </c>
      <c r="AP15" s="187">
        <f>IF(AG14=AG15,IF(E13&gt;G13,AG14-0.1,AG14),AG14)</f>
        <v>10000</v>
      </c>
      <c r="AQ15" s="187"/>
      <c r="AR15" s="187">
        <f>AQ16</f>
        <v>30000</v>
      </c>
      <c r="AS15" s="90">
        <f>RANK(AR15,AR12:AR15,1)</f>
        <v>1</v>
      </c>
      <c r="AT15" s="60" t="str">
        <f t="shared" si="2"/>
        <v>Kamerun</v>
      </c>
      <c r="AU15" s="60">
        <f t="shared" si="2"/>
        <v>0</v>
      </c>
      <c r="AV15" s="60">
        <f t="shared" si="2"/>
        <v>0</v>
      </c>
      <c r="AW15" s="60">
        <f t="shared" si="2"/>
        <v>0</v>
      </c>
      <c r="AX15" s="60"/>
      <c r="AY15" s="60"/>
      <c r="AZ15" s="60"/>
      <c r="BA15" s="113">
        <v>4</v>
      </c>
      <c r="BB15" s="114" t="e">
        <f>VLOOKUP(4,AS12:AT15,2,FALSE)</f>
        <v>#N/A</v>
      </c>
      <c r="BC15" s="115"/>
      <c r="BD15" s="116" t="e">
        <f>VLOOKUP(4,AS12:AW15,3,FALSE)</f>
        <v>#N/A</v>
      </c>
      <c r="BE15" s="116" t="e">
        <f>VLOOKUP(4,AS12:AW15,4,FALSE)</f>
        <v>#N/A</v>
      </c>
      <c r="BF15" s="93" t="s">
        <v>12</v>
      </c>
      <c r="BG15" s="116" t="e">
        <f>VLOOKUP(4,AS12:AW15,5,FALSE)</f>
        <v>#N/A</v>
      </c>
      <c r="BH15" s="60"/>
      <c r="BI15" s="60"/>
      <c r="BJ15" s="85">
        <f>IF(E15&gt;G15,IF(Spielplan!E15&gt;Spielplan!G15,Punktemodus!$B$3,0),0)</f>
        <v>0</v>
      </c>
      <c r="BK15" s="85">
        <f>IF(E15=G15,IF(Spielplan!E15=Spielplan!G15,Punktemodus!$B$3,0),0)</f>
        <v>10</v>
      </c>
      <c r="BL15" s="85">
        <f>IF(E15&lt;G15,IF(Spielplan!E15&lt;Spielplan!G15,Punktemodus!$B$3,0),0)</f>
        <v>0</v>
      </c>
      <c r="BM15" s="85">
        <f>IF(E15=Spielplan!E15,IF(G15=Spielplan!G15,Punktemodus!$B$5,0),0)</f>
        <v>3</v>
      </c>
      <c r="BN15" s="85">
        <f>IF(E15=Spielplan!E15,Punktemodus!$B$7,0)</f>
        <v>1</v>
      </c>
      <c r="BO15" s="85">
        <f>IF(G15=Spielplan!G15,Punktemodus!$B$7,0)</f>
        <v>1</v>
      </c>
      <c r="BP15" s="137">
        <f>IF(Spielplan!E15="",0,SUM(BJ15:BO15))</f>
        <v>0</v>
      </c>
      <c r="BQ15" s="60"/>
      <c r="BR15" s="87"/>
      <c r="BS15" s="60"/>
      <c r="BT15" s="60"/>
      <c r="BU15" s="60"/>
      <c r="BV15" s="60"/>
      <c r="BW15" s="60"/>
      <c r="BX15" s="60"/>
      <c r="BY15" s="60"/>
      <c r="BZ15" s="47">
        <v>50</v>
      </c>
      <c r="CA15" s="44" t="str">
        <f>IF(BX16="",IF(BV16&gt;BV17,BT16,BT17),IF(BX16&gt;BX17,BT16,BT17))</f>
        <v/>
      </c>
      <c r="CB15" s="46"/>
      <c r="CC15" s="104"/>
      <c r="CD15" s="60"/>
      <c r="CE15" s="104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</row>
    <row r="16" spans="1:101" ht="18.75" customHeight="1" thickBot="1" x14ac:dyDescent="0.3">
      <c r="A16" s="60"/>
      <c r="B16" s="60"/>
      <c r="C16" s="7" t="str">
        <f>C12</f>
        <v>Brasilien</v>
      </c>
      <c r="D16" s="38"/>
      <c r="E16" s="104"/>
      <c r="F16" s="93"/>
      <c r="G16" s="104"/>
      <c r="H16" s="7" t="str">
        <f>H13</f>
        <v>Kamerun</v>
      </c>
      <c r="I16" s="38"/>
      <c r="J16" s="60"/>
      <c r="K16" s="60" t="s">
        <v>62</v>
      </c>
      <c r="L16" s="60">
        <f t="shared" si="0"/>
        <v>0</v>
      </c>
      <c r="M16" s="60">
        <f>IF($E16="",0,IF($E16&gt;$G16,3,IF($E16=G16,1,0)))</f>
        <v>0</v>
      </c>
      <c r="N16" s="60"/>
      <c r="O16" s="60"/>
      <c r="P16" s="60">
        <f>IF($G16="",0,IF($E16&gt;$G16,0,IF($E16=$G16,1,3)))</f>
        <v>0</v>
      </c>
      <c r="Q16" s="60">
        <f>E16</f>
        <v>0</v>
      </c>
      <c r="R16" s="60"/>
      <c r="S16" s="60"/>
      <c r="T16" s="60">
        <f>G16</f>
        <v>0</v>
      </c>
      <c r="U16" s="60">
        <f>G16</f>
        <v>0</v>
      </c>
      <c r="V16" s="60"/>
      <c r="W16" s="60"/>
      <c r="X16" s="60">
        <f>E16</f>
        <v>0</v>
      </c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187">
        <f>SUM(AN12:AN15)</f>
        <v>30000</v>
      </c>
      <c r="AO16" s="187">
        <f>SUM(AO12:AO15)</f>
        <v>30000</v>
      </c>
      <c r="AP16" s="187">
        <f>SUM(AP12:AP15)</f>
        <v>30000</v>
      </c>
      <c r="AQ16" s="187">
        <f>SUM(AQ12:AQ15)</f>
        <v>30000</v>
      </c>
      <c r="AR16" s="187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85">
        <f>IF(E16&gt;G16,IF(Spielplan!E16&gt;Spielplan!G16,Punktemodus!$B$3,0),0)</f>
        <v>0</v>
      </c>
      <c r="BK16" s="85">
        <f>IF(E16=G16,IF(Spielplan!E16=Spielplan!G16,Punktemodus!$B$3,0),0)</f>
        <v>10</v>
      </c>
      <c r="BL16" s="85">
        <f>IF(E16&lt;G16,IF(Spielplan!E16&lt;Spielplan!G16,Punktemodus!$B$3,0),0)</f>
        <v>0</v>
      </c>
      <c r="BM16" s="85">
        <f>IF(E16=Spielplan!E16,IF(G16=Spielplan!G16,Punktemodus!$B$5,0),0)</f>
        <v>3</v>
      </c>
      <c r="BN16" s="85">
        <f>IF(E16=Spielplan!E16,Punktemodus!$B$7,0)</f>
        <v>1</v>
      </c>
      <c r="BO16" s="85">
        <f>IF(G16=Spielplan!G16,Punktemodus!$B$7,0)</f>
        <v>1</v>
      </c>
      <c r="BP16" s="137">
        <f>IF(Spielplan!E16="",0,SUM(BJ16:BO16))</f>
        <v>0</v>
      </c>
      <c r="BQ16" s="60"/>
      <c r="BR16" s="87"/>
      <c r="BS16" s="63" t="s">
        <v>22</v>
      </c>
      <c r="BT16" s="44" t="str">
        <f>IF(G39="","",BB34)</f>
        <v/>
      </c>
      <c r="BU16" s="46"/>
      <c r="BV16" s="104"/>
      <c r="BW16" s="60"/>
      <c r="BX16" s="104"/>
      <c r="BY16" s="60"/>
      <c r="BZ16" s="60"/>
      <c r="CA16" s="60"/>
      <c r="CB16" s="60"/>
      <c r="CC16" s="60"/>
      <c r="CD16" s="60"/>
      <c r="CE16" s="60"/>
      <c r="CF16" s="91"/>
      <c r="CG16" s="91" t="s">
        <v>28</v>
      </c>
      <c r="CH16" s="60"/>
      <c r="CI16" s="60"/>
      <c r="CJ16" s="61" t="s">
        <v>26</v>
      </c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</row>
    <row r="17" spans="1:101" ht="18.75" customHeight="1" thickBot="1" x14ac:dyDescent="0.3">
      <c r="A17" s="60"/>
      <c r="B17" s="60"/>
      <c r="C17" s="44" t="str">
        <f>H12</f>
        <v>Kroatien</v>
      </c>
      <c r="D17" s="45"/>
      <c r="E17" s="104"/>
      <c r="F17" s="93"/>
      <c r="G17" s="104"/>
      <c r="H17" s="44" t="str">
        <f>C13</f>
        <v>Mexiko</v>
      </c>
      <c r="I17" s="45"/>
      <c r="J17" s="60"/>
      <c r="K17" s="60" t="s">
        <v>62</v>
      </c>
      <c r="L17" s="60">
        <f t="shared" si="0"/>
        <v>0</v>
      </c>
      <c r="M17" s="60"/>
      <c r="N17" s="60">
        <f>IF($E17="",0,IF($E17&gt;$G17,3,IF($E17=$G17,1,0)))</f>
        <v>0</v>
      </c>
      <c r="O17" s="60">
        <f>IF($G17="",0,IF($E17&gt;$G17,0,IF($E17=$G17,1,3)))</f>
        <v>0</v>
      </c>
      <c r="P17" s="60"/>
      <c r="Q17" s="60"/>
      <c r="R17" s="60">
        <f>E17</f>
        <v>0</v>
      </c>
      <c r="S17" s="60">
        <f>G17</f>
        <v>0</v>
      </c>
      <c r="T17" s="60"/>
      <c r="U17" s="60"/>
      <c r="V17" s="60">
        <f>G17</f>
        <v>0</v>
      </c>
      <c r="W17" s="60">
        <f>E17</f>
        <v>0</v>
      </c>
      <c r="X17" s="60"/>
      <c r="Y17" s="60"/>
      <c r="Z17" s="60" t="s">
        <v>30</v>
      </c>
      <c r="AA17" s="60"/>
      <c r="AB17" s="60"/>
      <c r="AC17" s="60"/>
      <c r="AD17" s="60"/>
      <c r="AE17" s="60"/>
      <c r="AF17" s="60"/>
      <c r="AG17" s="60" t="b">
        <f>OR(AG12=AG13,AG12=AG14,AG12=AG15,AG13=AG14,AG13=AG15,AG14=AG15)</f>
        <v>1</v>
      </c>
      <c r="AH17" s="60"/>
      <c r="AI17" s="60"/>
      <c r="AJ17" s="60"/>
      <c r="AK17" s="60"/>
      <c r="AL17" s="60"/>
      <c r="AM17" s="60"/>
      <c r="AN17" s="60"/>
      <c r="AO17" s="60" t="s">
        <v>34</v>
      </c>
      <c r="AP17" s="60"/>
      <c r="AQ17" s="60"/>
      <c r="AR17" s="60" t="b">
        <f>OR(AR12=AR13,AR12=AR14,AR12=AR15,AR13=AR14,AR13=AR15,AR14=AR15)</f>
        <v>1</v>
      </c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85">
        <f>IF(E17&gt;G17,IF(Spielplan!E17&gt;Spielplan!G17,Punktemodus!$B$3,0),0)</f>
        <v>0</v>
      </c>
      <c r="BK17" s="85">
        <f>IF(E17=G17,IF(Spielplan!E17=Spielplan!G17,Punktemodus!$B$3,0),0)</f>
        <v>10</v>
      </c>
      <c r="BL17" s="85">
        <f>IF(E17&lt;G17,IF(Spielplan!E17&lt;Spielplan!G17,Punktemodus!$B$3,0),0)</f>
        <v>0</v>
      </c>
      <c r="BM17" s="85">
        <f>IF(E17=Spielplan!E17,IF(G17=Spielplan!G17,Punktemodus!$B$5,0),0)</f>
        <v>3</v>
      </c>
      <c r="BN17" s="85">
        <f>IF(E17=Spielplan!E17,Punktemodus!$B$7,0)</f>
        <v>1</v>
      </c>
      <c r="BO17" s="85">
        <f>IF(G17=Spielplan!G17,Punktemodus!$B$7,0)</f>
        <v>1</v>
      </c>
      <c r="BP17" s="137">
        <f>IF(Spielplan!E17="",0,SUM(BJ17:BO17))</f>
        <v>0</v>
      </c>
      <c r="BQ17" s="60"/>
      <c r="BR17" s="87"/>
      <c r="BS17" s="52" t="s">
        <v>25</v>
      </c>
      <c r="BT17" s="44" t="str">
        <f>IF(G50="","",BB46)</f>
        <v/>
      </c>
      <c r="BU17" s="46"/>
      <c r="BV17" s="104"/>
      <c r="BW17" s="60"/>
      <c r="BX17" s="104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</row>
    <row r="18" spans="1:101" ht="18.75" customHeight="1" thickBot="1" x14ac:dyDescent="0.25">
      <c r="A18" s="60"/>
      <c r="B18" s="60"/>
      <c r="C18" s="136" t="str">
        <f>IF(G17="","",IF(AR17=TRUE,"Achtung: Fehler in Tabelle!",""))</f>
        <v/>
      </c>
      <c r="D18" s="60"/>
      <c r="E18" s="85"/>
      <c r="F18" s="60"/>
      <c r="G18" s="85"/>
      <c r="H18" s="60"/>
      <c r="I18" s="60"/>
      <c r="J18" s="60"/>
      <c r="K18" s="60"/>
      <c r="L18" s="60"/>
      <c r="M18" s="60">
        <f t="shared" ref="M18:X18" si="3">SUM(M12:M17)</f>
        <v>0</v>
      </c>
      <c r="N18" s="60">
        <f t="shared" si="3"/>
        <v>0</v>
      </c>
      <c r="O18" s="60">
        <f t="shared" si="3"/>
        <v>0</v>
      </c>
      <c r="P18" s="60">
        <f t="shared" si="3"/>
        <v>0</v>
      </c>
      <c r="Q18" s="60">
        <f t="shared" si="3"/>
        <v>0</v>
      </c>
      <c r="R18" s="60">
        <f t="shared" si="3"/>
        <v>0</v>
      </c>
      <c r="S18" s="60">
        <f t="shared" si="3"/>
        <v>0</v>
      </c>
      <c r="T18" s="60">
        <f t="shared" si="3"/>
        <v>0</v>
      </c>
      <c r="U18" s="60">
        <f t="shared" si="3"/>
        <v>0</v>
      </c>
      <c r="V18" s="60">
        <f t="shared" si="3"/>
        <v>0</v>
      </c>
      <c r="W18" s="60">
        <f t="shared" si="3"/>
        <v>0</v>
      </c>
      <c r="X18" s="60">
        <f t="shared" si="3"/>
        <v>0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160">
        <f>SUM(BP12:BP17)</f>
        <v>0</v>
      </c>
      <c r="BQ18" s="60"/>
      <c r="BR18" s="8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47">
        <v>58</v>
      </c>
      <c r="CF18" s="44" t="str">
        <f>IF(CE14="",IF(CC14&gt;CC15,CA14,CA15),IF(CE14&gt;CE15,CA14,CA15))</f>
        <v/>
      </c>
      <c r="CG18" s="46"/>
      <c r="CH18" s="104"/>
      <c r="CI18" s="60"/>
      <c r="CJ18" s="104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</row>
    <row r="19" spans="1:101" ht="18.75" customHeight="1" thickBot="1" x14ac:dyDescent="0.25">
      <c r="A19" s="60"/>
      <c r="B19" s="60"/>
      <c r="C19" s="60"/>
      <c r="D19" s="60"/>
      <c r="E19" s="85"/>
      <c r="F19" s="60"/>
      <c r="G19" s="85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138"/>
      <c r="BQ19" s="60"/>
      <c r="BR19" s="8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47">
        <v>57</v>
      </c>
      <c r="CF19" s="44" t="str">
        <f>IF(CE22="",IF(CC22&gt;CC23,CA22,CA23),IF(CE22&gt;CE23,CA22,CA23))</f>
        <v/>
      </c>
      <c r="CG19" s="46"/>
      <c r="CH19" s="104"/>
      <c r="CI19" s="60"/>
      <c r="CJ19" s="104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</row>
    <row r="20" spans="1:101" ht="18.75" customHeight="1" thickBot="1" x14ac:dyDescent="0.25">
      <c r="A20" s="60"/>
      <c r="B20" s="60"/>
      <c r="C20" s="60"/>
      <c r="D20" s="60"/>
      <c r="E20" s="85"/>
      <c r="F20" s="60"/>
      <c r="G20" s="85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138"/>
      <c r="BQ20" s="60"/>
      <c r="BR20" s="87"/>
      <c r="BS20" s="54" t="s">
        <v>121</v>
      </c>
      <c r="BT20" s="44" t="str">
        <f>IF(G61="","",BB56)</f>
        <v/>
      </c>
      <c r="BU20" s="46"/>
      <c r="BV20" s="104"/>
      <c r="BW20" s="60"/>
      <c r="BX20" s="104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</row>
    <row r="21" spans="1:101" ht="18.75" customHeight="1" thickBot="1" x14ac:dyDescent="0.3">
      <c r="A21" s="60"/>
      <c r="B21" s="60"/>
      <c r="C21" s="88" t="s">
        <v>64</v>
      </c>
      <c r="D21" s="60"/>
      <c r="E21" s="85"/>
      <c r="F21" s="60"/>
      <c r="G21" s="85"/>
      <c r="H21" s="60"/>
      <c r="I21" s="60"/>
      <c r="J21" s="60"/>
      <c r="K21" s="60"/>
      <c r="L21" s="60"/>
      <c r="M21" s="60" t="s">
        <v>4</v>
      </c>
      <c r="N21" s="60"/>
      <c r="O21" s="60"/>
      <c r="P21" s="60"/>
      <c r="Q21" s="60" t="s">
        <v>6</v>
      </c>
      <c r="R21" s="60"/>
      <c r="S21" s="60"/>
      <c r="T21" s="60"/>
      <c r="U21" s="60" t="s">
        <v>7</v>
      </c>
      <c r="V21" s="60"/>
      <c r="W21" s="60"/>
      <c r="X21" s="60"/>
      <c r="Y21" s="60"/>
      <c r="Z21" s="60" t="s">
        <v>4</v>
      </c>
      <c r="AA21" s="60" t="s">
        <v>5</v>
      </c>
      <c r="AB21" s="60"/>
      <c r="AC21" s="60"/>
      <c r="AD21" s="60" t="s">
        <v>9</v>
      </c>
      <c r="AE21" s="60"/>
      <c r="AF21" s="60"/>
      <c r="AG21" s="60"/>
      <c r="AH21" s="60" t="s">
        <v>32</v>
      </c>
      <c r="AI21" s="60"/>
      <c r="AJ21" s="60"/>
      <c r="AK21" s="60"/>
      <c r="AL21" s="60"/>
      <c r="AM21" s="60"/>
      <c r="AN21" s="60" t="s">
        <v>35</v>
      </c>
      <c r="AO21" s="60"/>
      <c r="AP21" s="60"/>
      <c r="AQ21" s="60"/>
      <c r="AR21" s="60"/>
      <c r="AS21" s="60" t="s">
        <v>33</v>
      </c>
      <c r="AT21" s="60"/>
      <c r="AU21" s="60"/>
      <c r="AV21" s="60"/>
      <c r="AW21" s="60"/>
      <c r="AX21" s="60"/>
      <c r="AY21" s="60"/>
      <c r="AZ21" s="60"/>
      <c r="BA21" s="60"/>
      <c r="BB21" s="89" t="s">
        <v>10</v>
      </c>
      <c r="BC21" s="60"/>
      <c r="BD21" s="90" t="s">
        <v>4</v>
      </c>
      <c r="BE21" s="60"/>
      <c r="BF21" s="61" t="s">
        <v>5</v>
      </c>
      <c r="BG21" s="60"/>
      <c r="BH21" s="60"/>
      <c r="BI21" s="60"/>
      <c r="BJ21" s="60"/>
      <c r="BK21" s="60"/>
      <c r="BL21" s="60"/>
      <c r="BM21" s="60"/>
      <c r="BN21" s="60"/>
      <c r="BO21" s="60"/>
      <c r="BP21" s="138"/>
      <c r="BQ21" s="60"/>
      <c r="BR21" s="87"/>
      <c r="BS21" s="73" t="s">
        <v>122</v>
      </c>
      <c r="BT21" s="44" t="str">
        <f>IF(G72="","",BB68)</f>
        <v/>
      </c>
      <c r="BU21" s="46"/>
      <c r="BV21" s="104"/>
      <c r="BW21" s="60"/>
      <c r="BX21" s="104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91" t="s">
        <v>29</v>
      </c>
      <c r="CM21" s="60"/>
      <c r="CN21" s="60"/>
      <c r="CO21" s="61" t="s">
        <v>26</v>
      </c>
      <c r="CP21" s="60"/>
      <c r="CQ21" s="60"/>
      <c r="CR21" s="60"/>
      <c r="CS21" s="60"/>
      <c r="CT21" s="60"/>
      <c r="CU21" s="60"/>
      <c r="CV21" s="60"/>
      <c r="CW21" s="60"/>
    </row>
    <row r="22" spans="1:101" ht="18.75" customHeight="1" thickBot="1" x14ac:dyDescent="0.3">
      <c r="A22" s="60"/>
      <c r="B22" s="60"/>
      <c r="C22" s="60"/>
      <c r="D22" s="60"/>
      <c r="E22" s="85"/>
      <c r="F22" s="60"/>
      <c r="G22" s="85"/>
      <c r="H22" s="60"/>
      <c r="I22" s="60"/>
      <c r="J22" s="60"/>
      <c r="K22" s="60"/>
      <c r="L22" s="60"/>
      <c r="M22" s="60" t="s">
        <v>0</v>
      </c>
      <c r="N22" s="60" t="s">
        <v>1</v>
      </c>
      <c r="O22" s="60" t="s">
        <v>2</v>
      </c>
      <c r="P22" s="60" t="s">
        <v>3</v>
      </c>
      <c r="Q22" s="60" t="s">
        <v>0</v>
      </c>
      <c r="R22" s="60" t="s">
        <v>1</v>
      </c>
      <c r="S22" s="60" t="s">
        <v>2</v>
      </c>
      <c r="T22" s="60" t="s">
        <v>3</v>
      </c>
      <c r="U22" s="60" t="s">
        <v>0</v>
      </c>
      <c r="V22" s="60" t="s">
        <v>1</v>
      </c>
      <c r="W22" s="60" t="s">
        <v>2</v>
      </c>
      <c r="X22" s="60" t="s">
        <v>3</v>
      </c>
      <c r="Y22" s="60"/>
      <c r="Z22" s="60" t="s">
        <v>8</v>
      </c>
      <c r="AA22" s="60"/>
      <c r="AB22" s="60"/>
      <c r="AC22" s="60"/>
      <c r="AD22" s="60"/>
      <c r="AE22" s="60"/>
      <c r="AF22" s="60"/>
      <c r="AG22" s="60"/>
      <c r="AH22" s="60" t="s">
        <v>31</v>
      </c>
      <c r="AI22" s="60"/>
      <c r="AJ22" s="60"/>
      <c r="AK22" s="60"/>
      <c r="AL22" s="60"/>
      <c r="AM22" s="60"/>
      <c r="AN22" s="60" t="str">
        <f>AI23</f>
        <v>Spanien</v>
      </c>
      <c r="AO22" s="60" t="str">
        <f>AI24</f>
        <v>Niederlande</v>
      </c>
      <c r="AP22" s="60" t="str">
        <f>AI25</f>
        <v>Chile</v>
      </c>
      <c r="AQ22" s="60" t="str">
        <f>AI26</f>
        <v>Australien</v>
      </c>
      <c r="AR22" s="60"/>
      <c r="AS22" s="60" t="s">
        <v>31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138"/>
      <c r="BQ22" s="60"/>
      <c r="BR22" s="87"/>
      <c r="BS22" s="60"/>
      <c r="BT22" s="60"/>
      <c r="BU22" s="60"/>
      <c r="BV22" s="60"/>
      <c r="BW22" s="60"/>
      <c r="BX22" s="60"/>
      <c r="BY22" s="60"/>
      <c r="BZ22" s="47">
        <v>53</v>
      </c>
      <c r="CA22" s="44" t="str">
        <f>IF(BX20="",IF(BV20&gt;BV21,BT20,BT21),IF(BX20&gt;BX21,BT20,BT21))</f>
        <v/>
      </c>
      <c r="CB22" s="46"/>
      <c r="CC22" s="104"/>
      <c r="CD22" s="60"/>
      <c r="CE22" s="104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88" t="s">
        <v>130</v>
      </c>
      <c r="CS22" s="60"/>
      <c r="CT22" s="60"/>
      <c r="CU22" s="60"/>
      <c r="CV22" s="60"/>
      <c r="CW22" s="60"/>
    </row>
    <row r="23" spans="1:101" ht="18.75" customHeight="1" thickBot="1" x14ac:dyDescent="0.3">
      <c r="A23" s="60"/>
      <c r="B23" s="60"/>
      <c r="C23" s="65" t="str">
        <f>Spielplan!$C$23</f>
        <v>Spanien</v>
      </c>
      <c r="D23" s="66"/>
      <c r="E23" s="104"/>
      <c r="F23" s="93"/>
      <c r="G23" s="104"/>
      <c r="H23" s="65" t="str">
        <f>Spielplan!$H$23</f>
        <v>Niederlande</v>
      </c>
      <c r="I23" s="66"/>
      <c r="J23" s="60"/>
      <c r="K23" s="60" t="s">
        <v>68</v>
      </c>
      <c r="L23" s="60">
        <f t="shared" ref="L23:L28" si="4">IF(E23-G23&gt;0,1,IF(G23=E23,0,-1))</f>
        <v>0</v>
      </c>
      <c r="M23" s="60">
        <f>IF($E23="",0,IF($E23&gt;$G23,3,IF($E23=G23,1,0)))</f>
        <v>0</v>
      </c>
      <c r="N23" s="60">
        <f>IF($G23="",0,IF($E23&gt;$G23,0,IF($E23=G23,1,3)))</f>
        <v>0</v>
      </c>
      <c r="O23" s="60"/>
      <c r="P23" s="60"/>
      <c r="Q23" s="60">
        <f>E23</f>
        <v>0</v>
      </c>
      <c r="R23" s="60">
        <f>G23</f>
        <v>0</v>
      </c>
      <c r="S23" s="60"/>
      <c r="T23" s="60"/>
      <c r="U23" s="60">
        <f>G23</f>
        <v>0</v>
      </c>
      <c r="V23" s="60">
        <f>E23</f>
        <v>0</v>
      </c>
      <c r="W23" s="60"/>
      <c r="X23" s="60"/>
      <c r="Y23" s="60"/>
      <c r="Z23" s="60">
        <f>M29</f>
        <v>0</v>
      </c>
      <c r="AA23" s="60">
        <f>Q29</f>
        <v>0</v>
      </c>
      <c r="AB23" s="60">
        <f>U29</f>
        <v>0</v>
      </c>
      <c r="AC23" s="60">
        <f>AA23-AB23</f>
        <v>0</v>
      </c>
      <c r="AD23" s="60">
        <f>IF(Z23&gt;Z24,-1,0)</f>
        <v>0</v>
      </c>
      <c r="AE23" s="60">
        <f>IF(Z23&gt;Z25,-1,0)</f>
        <v>0</v>
      </c>
      <c r="AF23" s="60">
        <f>IF(Z23&gt;Z26,-1,0)</f>
        <v>0</v>
      </c>
      <c r="AG23" s="60">
        <f>10000-(AJ23*1000+AM23*100+AK23*10)</f>
        <v>10000</v>
      </c>
      <c r="AH23" s="90">
        <f>RANK(AG23,AG23:AG26,1)</f>
        <v>1</v>
      </c>
      <c r="AI23" s="60" t="str">
        <f>C23</f>
        <v>Spanien</v>
      </c>
      <c r="AJ23" s="60">
        <f t="shared" ref="AJ23:AL26" si="5">Z23</f>
        <v>0</v>
      </c>
      <c r="AK23" s="60">
        <f t="shared" si="5"/>
        <v>0</v>
      </c>
      <c r="AL23" s="60">
        <f t="shared" si="5"/>
        <v>0</v>
      </c>
      <c r="AM23" s="60">
        <f>AK23-AL23</f>
        <v>0</v>
      </c>
      <c r="AN23" s="187"/>
      <c r="AO23" s="187">
        <f>IF(AG24=AG23,IF(G23&gt;E23,AG24-0.1,AG24),AG24)</f>
        <v>10000</v>
      </c>
      <c r="AP23" s="187">
        <f>IF(AG25=AG23,IF(G25&gt;E25,AG25-0.1,AG25),AG25)</f>
        <v>10000</v>
      </c>
      <c r="AQ23" s="187">
        <f>IF(AG26=AG23,IF(G27&gt;E27,AG26-0.1,AG26),AG26)</f>
        <v>10000</v>
      </c>
      <c r="AR23" s="187">
        <f>AN27</f>
        <v>30000</v>
      </c>
      <c r="AS23" s="90">
        <f>RANK(AR23,AR23:AR26,1)</f>
        <v>1</v>
      </c>
      <c r="AT23" s="60" t="str">
        <f t="shared" ref="AT23:AW26" si="6">AI23</f>
        <v>Spanien</v>
      </c>
      <c r="AU23" s="60">
        <f t="shared" si="6"/>
        <v>0</v>
      </c>
      <c r="AV23" s="60">
        <f t="shared" si="6"/>
        <v>0</v>
      </c>
      <c r="AW23" s="60">
        <f t="shared" si="6"/>
        <v>0</v>
      </c>
      <c r="AX23" s="60"/>
      <c r="AY23" s="60"/>
      <c r="AZ23" s="60"/>
      <c r="BA23" s="67">
        <v>1</v>
      </c>
      <c r="BB23" s="65" t="str">
        <f>VLOOKUP(1,AS23:AT26,2,FALSE)</f>
        <v>Spanien</v>
      </c>
      <c r="BC23" s="66"/>
      <c r="BD23" s="68">
        <f>VLOOKUP(1,AS23:AW26,3,FALSE)</f>
        <v>0</v>
      </c>
      <c r="BE23" s="69">
        <f>VLOOKUP(1,AS23:AW26,4,FALSE)</f>
        <v>0</v>
      </c>
      <c r="BF23" s="93" t="s">
        <v>12</v>
      </c>
      <c r="BG23" s="69">
        <f>VLOOKUP(1,AS23:AW26,5,FALSE)</f>
        <v>0</v>
      </c>
      <c r="BH23" s="70" t="s">
        <v>20</v>
      </c>
      <c r="BI23" s="60"/>
      <c r="BJ23" s="85">
        <f>IF(E23&gt;G23,IF(Spielplan!E23&gt;Spielplan!G23,Punktemodus!$B$3,0),0)</f>
        <v>0</v>
      </c>
      <c r="BK23" s="85">
        <f>IF(E23=G23,IF(Spielplan!E23=Spielplan!G23,Punktemodus!$B$3,0),0)</f>
        <v>10</v>
      </c>
      <c r="BL23" s="85">
        <f>IF(E23&lt;G23,IF(Spielplan!E23&lt;Spielplan!G23,Punktemodus!$B$3,0),0)</f>
        <v>0</v>
      </c>
      <c r="BM23" s="85">
        <f>IF(E23=Spielplan!E23,IF(G23=Spielplan!G23,Punktemodus!$B$5,0),0)</f>
        <v>3</v>
      </c>
      <c r="BN23" s="85">
        <f>IF(E23=Spielplan!E23,Punktemodus!$B$7,0)</f>
        <v>1</v>
      </c>
      <c r="BO23" s="85">
        <f>IF(G23=Spielplan!G23,Punktemodus!$B$7,0)</f>
        <v>1</v>
      </c>
      <c r="BP23" s="137">
        <f>IF(Spielplan!E23="",0,SUM(BJ23:BO23))</f>
        <v>0</v>
      </c>
      <c r="BQ23" s="60"/>
      <c r="BR23" s="87"/>
      <c r="BS23" s="60"/>
      <c r="BT23" s="60"/>
      <c r="BU23" s="60"/>
      <c r="BV23" s="60"/>
      <c r="BW23" s="60"/>
      <c r="BX23" s="60"/>
      <c r="BY23" s="60"/>
      <c r="BZ23" s="47">
        <v>54</v>
      </c>
      <c r="CA23" s="44" t="str">
        <f>IF(BX24="",IF(BV24&gt;BV25,BT24,BT25),IF(BX24&gt;BX25,BT24,BT25))</f>
        <v/>
      </c>
      <c r="CB23" s="46"/>
      <c r="CC23" s="104"/>
      <c r="CD23" s="60"/>
      <c r="CE23" s="104"/>
      <c r="CF23" s="60"/>
      <c r="CG23" s="60"/>
      <c r="CH23" s="60"/>
      <c r="CI23" s="60"/>
      <c r="CJ23" s="47" t="s">
        <v>132</v>
      </c>
      <c r="CK23" s="44" t="str">
        <f>IF(CJ18="",IF(CH18&gt;CH19,CF18,CF19),IF(CJ18&gt;CJ19,CF18,CF19))</f>
        <v/>
      </c>
      <c r="CL23" s="46"/>
      <c r="CM23" s="104"/>
      <c r="CN23" s="60"/>
      <c r="CO23" s="104"/>
      <c r="CP23" s="60"/>
      <c r="CQ23" s="376" t="str">
        <f>IF(CO23="",IF(CM23&gt;CM24,CK23,CK24),IF(CO23&gt;CO24,CK23,CK24))</f>
        <v/>
      </c>
      <c r="CR23" s="377"/>
      <c r="CS23" s="377"/>
      <c r="CT23" s="377"/>
      <c r="CU23" s="377"/>
      <c r="CV23" s="378"/>
      <c r="CW23" s="60"/>
    </row>
    <row r="24" spans="1:101" ht="18.75" customHeight="1" thickBot="1" x14ac:dyDescent="0.3">
      <c r="A24" s="60"/>
      <c r="B24" s="60"/>
      <c r="C24" s="53" t="str">
        <f>Spielplan!$C$24</f>
        <v>Chile</v>
      </c>
      <c r="D24" s="64"/>
      <c r="E24" s="104"/>
      <c r="F24" s="93"/>
      <c r="G24" s="104"/>
      <c r="H24" s="53" t="str">
        <f>Spielplan!$H$24</f>
        <v>Australien</v>
      </c>
      <c r="I24" s="64"/>
      <c r="J24" s="60"/>
      <c r="K24" s="60" t="s">
        <v>69</v>
      </c>
      <c r="L24" s="60">
        <f t="shared" si="4"/>
        <v>0</v>
      </c>
      <c r="M24" s="60"/>
      <c r="N24" s="60"/>
      <c r="O24" s="60">
        <f>IF($E24="",0,IF($E24&gt;$G24,3,IF($E24=$G24,1,0)))</f>
        <v>0</v>
      </c>
      <c r="P24" s="60">
        <f>IF($G24="",0,IF($E24&gt;$G24,0,IF($E24=$G24,1,3)))</f>
        <v>0</v>
      </c>
      <c r="Q24" s="60"/>
      <c r="R24" s="60"/>
      <c r="S24" s="60">
        <f>E24</f>
        <v>0</v>
      </c>
      <c r="T24" s="60">
        <f>G24</f>
        <v>0</v>
      </c>
      <c r="U24" s="60"/>
      <c r="V24" s="60"/>
      <c r="W24" s="60">
        <f>G24</f>
        <v>0</v>
      </c>
      <c r="X24" s="60">
        <f>E24</f>
        <v>0</v>
      </c>
      <c r="Y24" s="60"/>
      <c r="Z24" s="60">
        <f>N29</f>
        <v>0</v>
      </c>
      <c r="AA24" s="60">
        <f>R29</f>
        <v>0</v>
      </c>
      <c r="AB24" s="60">
        <f>V29</f>
        <v>0</v>
      </c>
      <c r="AC24" s="60">
        <f>AA24-AB24</f>
        <v>0</v>
      </c>
      <c r="AD24" s="60">
        <f>IF(Z24&gt;Z23,-1,0)</f>
        <v>0</v>
      </c>
      <c r="AE24" s="60">
        <f>IF(Z24&gt;Z25,-1,0)</f>
        <v>0</v>
      </c>
      <c r="AF24" s="60">
        <f>IF(Z24&gt;Z26,-1,0)</f>
        <v>0</v>
      </c>
      <c r="AG24" s="60">
        <f>10000-(AJ24*1000+AM24*100+AK24*10)</f>
        <v>10000</v>
      </c>
      <c r="AH24" s="90">
        <f>RANK(AG24,AG23:AG26,1)</f>
        <v>1</v>
      </c>
      <c r="AI24" s="60" t="str">
        <f>H23</f>
        <v>Niederlande</v>
      </c>
      <c r="AJ24" s="60">
        <f t="shared" si="5"/>
        <v>0</v>
      </c>
      <c r="AK24" s="60">
        <f t="shared" si="5"/>
        <v>0</v>
      </c>
      <c r="AL24" s="60">
        <f t="shared" si="5"/>
        <v>0</v>
      </c>
      <c r="AM24" s="60">
        <f>AK24-AL24</f>
        <v>0</v>
      </c>
      <c r="AN24" s="187">
        <f>IF(AG23=AG24,IF(E23&gt;G23,AG23-0.1,AG23),AG23)</f>
        <v>10000</v>
      </c>
      <c r="AO24" s="187"/>
      <c r="AP24" s="187">
        <f>IF(AG25=AG24,IF(G28&gt;E28,AG25-0.1,AG25),AG25)</f>
        <v>10000</v>
      </c>
      <c r="AQ24" s="187">
        <f>IF(AG26=AG24,IF(G26&gt;E26,AG26-0.1,AG26),AG26)</f>
        <v>10000</v>
      </c>
      <c r="AR24" s="187">
        <f>AO27</f>
        <v>30000</v>
      </c>
      <c r="AS24" s="90">
        <f>RANK(AR24,AR23:AR26,1)</f>
        <v>1</v>
      </c>
      <c r="AT24" s="60" t="str">
        <f t="shared" si="6"/>
        <v>Niederlande</v>
      </c>
      <c r="AU24" s="60">
        <f t="shared" si="6"/>
        <v>0</v>
      </c>
      <c r="AV24" s="60">
        <f t="shared" si="6"/>
        <v>0</v>
      </c>
      <c r="AW24" s="60">
        <f t="shared" si="6"/>
        <v>0</v>
      </c>
      <c r="AX24" s="60"/>
      <c r="AY24" s="60"/>
      <c r="AZ24" s="60"/>
      <c r="BA24" s="71">
        <v>2</v>
      </c>
      <c r="BB24" s="53" t="e">
        <f>VLOOKUP(2,AS23:AT26,2,FALSE)</f>
        <v>#N/A</v>
      </c>
      <c r="BC24" s="64"/>
      <c r="BD24" s="72" t="e">
        <f>VLOOKUP(2,AS23:AW26,3,FALSE)</f>
        <v>#N/A</v>
      </c>
      <c r="BE24" s="73" t="e">
        <f>VLOOKUP(2,AS23:AW26,4,FALSE)</f>
        <v>#N/A</v>
      </c>
      <c r="BF24" s="93" t="s">
        <v>12</v>
      </c>
      <c r="BG24" s="73" t="e">
        <f>VLOOKUP(2,AS23:AW26,5,FALSE)</f>
        <v>#N/A</v>
      </c>
      <c r="BH24" s="74" t="s">
        <v>21</v>
      </c>
      <c r="BI24" s="60"/>
      <c r="BJ24" s="85">
        <f>IF(E24&gt;G24,IF(Spielplan!E24&gt;Spielplan!G24,Punktemodus!$B$3,0),0)</f>
        <v>0</v>
      </c>
      <c r="BK24" s="85">
        <f>IF(E24=G24,IF(Spielplan!E24=Spielplan!G24,Punktemodus!$B$3,0),0)</f>
        <v>10</v>
      </c>
      <c r="BL24" s="85">
        <f>IF(E24&lt;G24,IF(Spielplan!E24&lt;Spielplan!G24,Punktemodus!$B$3,0),0)</f>
        <v>0</v>
      </c>
      <c r="BM24" s="85">
        <f>IF(E24=Spielplan!E24,IF(G24=Spielplan!G24,Punktemodus!$B$5,0),0)</f>
        <v>3</v>
      </c>
      <c r="BN24" s="85">
        <f>IF(E24=Spielplan!E24,Punktemodus!$B$7,0)</f>
        <v>1</v>
      </c>
      <c r="BO24" s="85">
        <f>IF(G24=Spielplan!G24,Punktemodus!$B$7,0)</f>
        <v>1</v>
      </c>
      <c r="BP24" s="137">
        <f>IF(Spielplan!E24="",0,SUM(BJ24:BO24))</f>
        <v>0</v>
      </c>
      <c r="BQ24" s="60"/>
      <c r="BR24" s="87"/>
      <c r="BS24" s="63" t="s">
        <v>123</v>
      </c>
      <c r="BT24" s="44" t="str">
        <f>IF(G83="","",BB78)</f>
        <v/>
      </c>
      <c r="BU24" s="46"/>
      <c r="BV24" s="104"/>
      <c r="BW24" s="60"/>
      <c r="BX24" s="104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47" t="s">
        <v>133</v>
      </c>
      <c r="CK24" s="44" t="str">
        <f>IF(CJ34="",IF(CH34&gt;CH35,CF34,CF35),IF(CJ34&gt;CJ35,CF34,CF35))</f>
        <v/>
      </c>
      <c r="CL24" s="46"/>
      <c r="CM24" s="104"/>
      <c r="CN24" s="60"/>
      <c r="CO24" s="104"/>
      <c r="CP24" s="60"/>
      <c r="CQ24" s="379"/>
      <c r="CR24" s="380"/>
      <c r="CS24" s="380"/>
      <c r="CT24" s="380"/>
      <c r="CU24" s="380"/>
      <c r="CV24" s="381"/>
      <c r="CW24" s="60"/>
    </row>
    <row r="25" spans="1:101" ht="18.75" customHeight="1" thickBot="1" x14ac:dyDescent="0.3">
      <c r="A25" s="60"/>
      <c r="B25" s="60"/>
      <c r="C25" s="65" t="str">
        <f>C23</f>
        <v>Spanien</v>
      </c>
      <c r="D25" s="66"/>
      <c r="E25" s="104"/>
      <c r="F25" s="93"/>
      <c r="G25" s="104"/>
      <c r="H25" s="65" t="str">
        <f>C24</f>
        <v>Chile</v>
      </c>
      <c r="I25" s="66"/>
      <c r="J25" s="60"/>
      <c r="K25" s="60" t="s">
        <v>70</v>
      </c>
      <c r="L25" s="60">
        <f t="shared" si="4"/>
        <v>0</v>
      </c>
      <c r="M25" s="60">
        <f>IF($E25="",0,IF($E25&gt;$G25,3,IF($E25=G25,1,0)))</f>
        <v>0</v>
      </c>
      <c r="N25" s="60"/>
      <c r="O25" s="60">
        <f>IF($G25="",0,IF($E25&gt;$G25,0,IF($E25=$G25,1,3)))</f>
        <v>0</v>
      </c>
      <c r="P25" s="60"/>
      <c r="Q25" s="60">
        <f>E25</f>
        <v>0</v>
      </c>
      <c r="R25" s="60"/>
      <c r="S25" s="60">
        <f>G25</f>
        <v>0</v>
      </c>
      <c r="T25" s="60"/>
      <c r="U25" s="60">
        <f>G25</f>
        <v>0</v>
      </c>
      <c r="V25" s="60"/>
      <c r="W25" s="60">
        <f>E25</f>
        <v>0</v>
      </c>
      <c r="X25" s="60"/>
      <c r="Y25" s="60"/>
      <c r="Z25" s="60">
        <f>O29</f>
        <v>0</v>
      </c>
      <c r="AA25" s="60">
        <f>S29</f>
        <v>0</v>
      </c>
      <c r="AB25" s="60">
        <f>W29</f>
        <v>0</v>
      </c>
      <c r="AC25" s="60">
        <f>AA25-AB25</f>
        <v>0</v>
      </c>
      <c r="AD25" s="60">
        <f>IF(Z25&gt;Z23,-1,0)</f>
        <v>0</v>
      </c>
      <c r="AE25" s="60">
        <f>IF(Z25&gt;Z24,-1,0)</f>
        <v>0</v>
      </c>
      <c r="AF25" s="60">
        <f>IF(Z25&gt;Z26,-1,0)</f>
        <v>0</v>
      </c>
      <c r="AG25" s="60">
        <f>10000-(AJ25*1000+AM25*100+AK25*10)</f>
        <v>10000</v>
      </c>
      <c r="AH25" s="90">
        <f>RANK(AG25,AG23:AG26,1)</f>
        <v>1</v>
      </c>
      <c r="AI25" s="60" t="str">
        <f>C24</f>
        <v>Chile</v>
      </c>
      <c r="AJ25" s="60">
        <f t="shared" si="5"/>
        <v>0</v>
      </c>
      <c r="AK25" s="60">
        <f t="shared" si="5"/>
        <v>0</v>
      </c>
      <c r="AL25" s="60">
        <f t="shared" si="5"/>
        <v>0</v>
      </c>
      <c r="AM25" s="60">
        <f>AK25-AL25</f>
        <v>0</v>
      </c>
      <c r="AN25" s="187">
        <f>IF(AG23=AG25,IF(E25&gt;G25,AG23-0.1,AG23),AG23)</f>
        <v>10000</v>
      </c>
      <c r="AO25" s="187">
        <f>IF(AG24=AG25,IF(E28&gt;G28,AG24-0.1,AG24),AG24)</f>
        <v>10000</v>
      </c>
      <c r="AP25" s="187"/>
      <c r="AQ25" s="187">
        <f>IF(AG26=AG25,IF(G24&gt;E24,AG26-0.1,AG26),AG26)</f>
        <v>10000</v>
      </c>
      <c r="AR25" s="187">
        <f>AP27</f>
        <v>30000</v>
      </c>
      <c r="AS25" s="90">
        <f>RANK(AR25,AR23:AR26,1)</f>
        <v>1</v>
      </c>
      <c r="AT25" s="60" t="str">
        <f t="shared" si="6"/>
        <v>Chile</v>
      </c>
      <c r="AU25" s="60">
        <f t="shared" si="6"/>
        <v>0</v>
      </c>
      <c r="AV25" s="60">
        <f t="shared" si="6"/>
        <v>0</v>
      </c>
      <c r="AW25" s="60">
        <f t="shared" si="6"/>
        <v>0</v>
      </c>
      <c r="AX25" s="60"/>
      <c r="AY25" s="60"/>
      <c r="AZ25" s="60"/>
      <c r="BA25" s="113">
        <v>3</v>
      </c>
      <c r="BB25" s="114" t="e">
        <f>VLOOKUP(3,AS23:AT26,2,FALSE)</f>
        <v>#N/A</v>
      </c>
      <c r="BC25" s="115"/>
      <c r="BD25" s="116" t="e">
        <f>VLOOKUP(3,AS23:AW26,3,FALSE)</f>
        <v>#N/A</v>
      </c>
      <c r="BE25" s="116" t="e">
        <f>VLOOKUP(3,AS23:AW26,4,FALSE)</f>
        <v>#N/A</v>
      </c>
      <c r="BF25" s="93" t="s">
        <v>12</v>
      </c>
      <c r="BG25" s="116" t="e">
        <f>VLOOKUP(3,AS23:AW26,5,FALSE)</f>
        <v>#N/A</v>
      </c>
      <c r="BH25" s="60"/>
      <c r="BI25" s="60"/>
      <c r="BJ25" s="85">
        <f>IF(E25&gt;G25,IF(Spielplan!E25&gt;Spielplan!G25,Punktemodus!$B$3,0),0)</f>
        <v>0</v>
      </c>
      <c r="BK25" s="85">
        <f>IF(E25=G25,IF(Spielplan!E25=Spielplan!G25,Punktemodus!$B$3,0),0)</f>
        <v>10</v>
      </c>
      <c r="BL25" s="85">
        <f>IF(E25&lt;G25,IF(Spielplan!E25&lt;Spielplan!G25,Punktemodus!$B$3,0),0)</f>
        <v>0</v>
      </c>
      <c r="BM25" s="85">
        <f>IF(E25=Spielplan!E25,IF(G25=Spielplan!G25,Punktemodus!$B$5,0),0)</f>
        <v>3</v>
      </c>
      <c r="BN25" s="85">
        <f>IF(E25=Spielplan!E25,Punktemodus!$B$7,0)</f>
        <v>1</v>
      </c>
      <c r="BO25" s="85">
        <f>IF(G25=Spielplan!G25,Punktemodus!$B$7,0)</f>
        <v>1</v>
      </c>
      <c r="BP25" s="137">
        <f>IF(Spielplan!E25="",0,SUM(BJ25:BO25))</f>
        <v>0</v>
      </c>
      <c r="BQ25" s="60"/>
      <c r="BR25" s="87"/>
      <c r="BS25" s="52" t="s">
        <v>124</v>
      </c>
      <c r="BT25" s="44" t="str">
        <f>IF(G94="","",BB90)</f>
        <v/>
      </c>
      <c r="BU25" s="46"/>
      <c r="BV25" s="104"/>
      <c r="BW25" s="60"/>
      <c r="BX25" s="104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88" t="s">
        <v>136</v>
      </c>
      <c r="CS25" s="60"/>
      <c r="CT25" s="60"/>
      <c r="CU25" s="60"/>
      <c r="CV25" s="60"/>
      <c r="CW25" s="60"/>
    </row>
    <row r="26" spans="1:101" ht="18.75" customHeight="1" thickBot="1" x14ac:dyDescent="0.3">
      <c r="A26" s="60"/>
      <c r="B26" s="60"/>
      <c r="C26" s="53" t="str">
        <f>H23</f>
        <v>Niederlande</v>
      </c>
      <c r="D26" s="64"/>
      <c r="E26" s="104"/>
      <c r="F26" s="93"/>
      <c r="G26" s="104"/>
      <c r="H26" s="53" t="str">
        <f>H24</f>
        <v>Australien</v>
      </c>
      <c r="I26" s="64"/>
      <c r="J26" s="60"/>
      <c r="K26" s="60" t="s">
        <v>71</v>
      </c>
      <c r="L26" s="60">
        <f t="shared" si="4"/>
        <v>0</v>
      </c>
      <c r="M26" s="60"/>
      <c r="N26" s="60">
        <f>IF($E26="",0,IF($E26&gt;$G26,3,IF($E26=$G26,1,0)))</f>
        <v>0</v>
      </c>
      <c r="O26" s="60"/>
      <c r="P26" s="60">
        <f>IF($G26="",0,IF($E26&gt;$G26,0,IF($E26=$G26,1,3)))</f>
        <v>0</v>
      </c>
      <c r="Q26" s="60"/>
      <c r="R26" s="60">
        <f>E26</f>
        <v>0</v>
      </c>
      <c r="S26" s="60"/>
      <c r="T26" s="60">
        <f>G26</f>
        <v>0</v>
      </c>
      <c r="U26" s="60"/>
      <c r="V26" s="60">
        <f>G26</f>
        <v>0</v>
      </c>
      <c r="W26" s="60"/>
      <c r="X26" s="60">
        <f>E26</f>
        <v>0</v>
      </c>
      <c r="Y26" s="60"/>
      <c r="Z26" s="60">
        <f>P29</f>
        <v>0</v>
      </c>
      <c r="AA26" s="60">
        <f>T29</f>
        <v>0</v>
      </c>
      <c r="AB26" s="60">
        <f>X29</f>
        <v>0</v>
      </c>
      <c r="AC26" s="60">
        <f>AA26-AB26</f>
        <v>0</v>
      </c>
      <c r="AD26" s="60">
        <f>IF(Z26&gt;Z23,-1,0)</f>
        <v>0</v>
      </c>
      <c r="AE26" s="60">
        <f>IF(Z26&gt;Z24,-1,0)</f>
        <v>0</v>
      </c>
      <c r="AF26" s="60">
        <f>IF(Z26&gt;Z25,-1,0)</f>
        <v>0</v>
      </c>
      <c r="AG26" s="60">
        <f>10000-(AJ26*1000+AM26*100+AK26*10)</f>
        <v>10000</v>
      </c>
      <c r="AH26" s="90">
        <f>RANK(AG26,AG23:AG26,1)</f>
        <v>1</v>
      </c>
      <c r="AI26" s="60" t="str">
        <f>H24</f>
        <v>Australien</v>
      </c>
      <c r="AJ26" s="60">
        <f t="shared" si="5"/>
        <v>0</v>
      </c>
      <c r="AK26" s="60">
        <f t="shared" si="5"/>
        <v>0</v>
      </c>
      <c r="AL26" s="60">
        <f t="shared" si="5"/>
        <v>0</v>
      </c>
      <c r="AM26" s="60">
        <f>AK26-AL26</f>
        <v>0</v>
      </c>
      <c r="AN26" s="187">
        <f>IF(AG23=AG26,IF(E27&gt;G27,AG23-0.1,AG23),AG23)</f>
        <v>10000</v>
      </c>
      <c r="AO26" s="187">
        <f>IF(AG24=AG26,IF(E26&gt;G26,AG24-0.1,AG24),AG24)</f>
        <v>10000</v>
      </c>
      <c r="AP26" s="187">
        <f>IF(AG25=AG26,IF(E24&gt;G24,AG25-0.1,AG25),AG25)</f>
        <v>10000</v>
      </c>
      <c r="AQ26" s="187"/>
      <c r="AR26" s="187">
        <f>AQ27</f>
        <v>30000</v>
      </c>
      <c r="AS26" s="90">
        <f>RANK(AR26,AR23:AR26,1)</f>
        <v>1</v>
      </c>
      <c r="AT26" s="60" t="str">
        <f t="shared" si="6"/>
        <v>Australien</v>
      </c>
      <c r="AU26" s="60">
        <f t="shared" si="6"/>
        <v>0</v>
      </c>
      <c r="AV26" s="60">
        <f t="shared" si="6"/>
        <v>0</v>
      </c>
      <c r="AW26" s="60">
        <f t="shared" si="6"/>
        <v>0</v>
      </c>
      <c r="AX26" s="60"/>
      <c r="AY26" s="60"/>
      <c r="AZ26" s="60"/>
      <c r="BA26" s="113">
        <v>4</v>
      </c>
      <c r="BB26" s="114" t="e">
        <f>VLOOKUP(4,AS23:AT26,2,FALSE)</f>
        <v>#N/A</v>
      </c>
      <c r="BC26" s="115"/>
      <c r="BD26" s="116" t="e">
        <f>VLOOKUP(4,AS23:AW26,3,FALSE)</f>
        <v>#N/A</v>
      </c>
      <c r="BE26" s="116" t="e">
        <f>VLOOKUP(4,AS23:AW26,4,FALSE)</f>
        <v>#N/A</v>
      </c>
      <c r="BF26" s="93" t="s">
        <v>12</v>
      </c>
      <c r="BG26" s="116" t="e">
        <f>VLOOKUP(4,AS23:AW26,5,FALSE)</f>
        <v>#N/A</v>
      </c>
      <c r="BH26" s="60"/>
      <c r="BI26" s="60"/>
      <c r="BJ26" s="85">
        <f>IF(E26&gt;G26,IF(Spielplan!E26&gt;Spielplan!G26,Punktemodus!$B$3,0),0)</f>
        <v>0</v>
      </c>
      <c r="BK26" s="85">
        <f>IF(E26=G26,IF(Spielplan!E26=Spielplan!G26,Punktemodus!$B$3,0),0)</f>
        <v>10</v>
      </c>
      <c r="BL26" s="85">
        <f>IF(E26&lt;G26,IF(Spielplan!E26&lt;Spielplan!G26,Punktemodus!$B$3,0),0)</f>
        <v>0</v>
      </c>
      <c r="BM26" s="85">
        <f>IF(E26=Spielplan!E26,IF(G26=Spielplan!G26,Punktemodus!$B$5,0),0)</f>
        <v>3</v>
      </c>
      <c r="BN26" s="85">
        <f>IF(E26=Spielplan!E26,Punktemodus!$B$7,0)</f>
        <v>1</v>
      </c>
      <c r="BO26" s="85">
        <f>IF(G26=Spielplan!G26,Punktemodus!$B$7,0)</f>
        <v>1</v>
      </c>
      <c r="BP26" s="137">
        <f>IF(Spielplan!E26="",0,SUM(BJ26:BO26))</f>
        <v>0</v>
      </c>
      <c r="BQ26" s="60"/>
      <c r="BR26" s="8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382" t="str">
        <f>IF(CQ23=CK23,CK24,CK23)</f>
        <v/>
      </c>
      <c r="CR26" s="383"/>
      <c r="CS26" s="383"/>
      <c r="CT26" s="383"/>
      <c r="CU26" s="383"/>
      <c r="CV26" s="384"/>
      <c r="CW26" s="60"/>
    </row>
    <row r="27" spans="1:101" ht="18.75" customHeight="1" thickBot="1" x14ac:dyDescent="0.3">
      <c r="A27" s="60"/>
      <c r="B27" s="60"/>
      <c r="C27" s="65" t="str">
        <f>C23</f>
        <v>Spanien</v>
      </c>
      <c r="D27" s="66"/>
      <c r="E27" s="104"/>
      <c r="F27" s="93"/>
      <c r="G27" s="104"/>
      <c r="H27" s="65" t="str">
        <f>H24</f>
        <v>Australien</v>
      </c>
      <c r="I27" s="66"/>
      <c r="J27" s="60"/>
      <c r="K27" s="60" t="s">
        <v>72</v>
      </c>
      <c r="L27" s="60">
        <f t="shared" si="4"/>
        <v>0</v>
      </c>
      <c r="M27" s="60">
        <f>IF($E27="",0,IF($E27&gt;$G27,3,IF($E27=G27,1,0)))</f>
        <v>0</v>
      </c>
      <c r="N27" s="60"/>
      <c r="O27" s="60"/>
      <c r="P27" s="60">
        <f>IF($G27="",0,IF($E27&gt;$G27,0,IF($E27=$G27,1,3)))</f>
        <v>0</v>
      </c>
      <c r="Q27" s="60">
        <f>E27</f>
        <v>0</v>
      </c>
      <c r="R27" s="60"/>
      <c r="S27" s="60"/>
      <c r="T27" s="60">
        <f>G27</f>
        <v>0</v>
      </c>
      <c r="U27" s="60">
        <f>G27</f>
        <v>0</v>
      </c>
      <c r="V27" s="60"/>
      <c r="W27" s="60"/>
      <c r="X27" s="60">
        <f>E27</f>
        <v>0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187">
        <f>SUM(AN23:AN26)</f>
        <v>30000</v>
      </c>
      <c r="AO27" s="187">
        <f>SUM(AO23:AO26)</f>
        <v>30000</v>
      </c>
      <c r="AP27" s="187">
        <f>SUM(AP23:AP26)</f>
        <v>30000</v>
      </c>
      <c r="AQ27" s="187">
        <f>SUM(AQ23:AQ26)</f>
        <v>30000</v>
      </c>
      <c r="AR27" s="187"/>
      <c r="AS27" s="60"/>
      <c r="AT27" s="60"/>
      <c r="AU27" s="60"/>
      <c r="AV27" s="60"/>
      <c r="AW27" s="60"/>
      <c r="AX27" s="60"/>
      <c r="AY27" s="60"/>
      <c r="AZ27" s="60"/>
      <c r="BA27" s="92"/>
      <c r="BB27" s="60"/>
      <c r="BC27" s="60"/>
      <c r="BD27" s="60"/>
      <c r="BE27" s="60"/>
      <c r="BF27" s="60"/>
      <c r="BG27" s="60"/>
      <c r="BH27" s="60"/>
      <c r="BI27" s="60"/>
      <c r="BJ27" s="85">
        <f>IF(E27&gt;G27,IF(Spielplan!E27&gt;Spielplan!G27,Punktemodus!$B$3,0),0)</f>
        <v>0</v>
      </c>
      <c r="BK27" s="85">
        <f>IF(E27=G27,IF(Spielplan!E27=Spielplan!G27,Punktemodus!$B$3,0),0)</f>
        <v>10</v>
      </c>
      <c r="BL27" s="85">
        <f>IF(E27&lt;G27,IF(Spielplan!E27&lt;Spielplan!G27,Punktemodus!$B$3,0),0)</f>
        <v>0</v>
      </c>
      <c r="BM27" s="85">
        <f>IF(E27=Spielplan!E27,IF(G27=Spielplan!G27,Punktemodus!$B$5,0),0)</f>
        <v>3</v>
      </c>
      <c r="BN27" s="85">
        <f>IF(E27=Spielplan!E27,Punktemodus!$B$7,0)</f>
        <v>1</v>
      </c>
      <c r="BO27" s="85">
        <f>IF(G27=Spielplan!G27,Punktemodus!$B$7,0)</f>
        <v>1</v>
      </c>
      <c r="BP27" s="137">
        <f>IF(Spielplan!E27="",0,SUM(BJ27:BO27))</f>
        <v>0</v>
      </c>
      <c r="BQ27" s="60"/>
      <c r="BR27" s="8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91" t="s">
        <v>131</v>
      </c>
      <c r="CM27" s="60"/>
      <c r="CN27" s="60"/>
      <c r="CO27" s="61" t="s">
        <v>26</v>
      </c>
      <c r="CP27" s="60"/>
      <c r="CQ27" s="385"/>
      <c r="CR27" s="386"/>
      <c r="CS27" s="386"/>
      <c r="CT27" s="386"/>
      <c r="CU27" s="386"/>
      <c r="CV27" s="387"/>
      <c r="CW27" s="60"/>
    </row>
    <row r="28" spans="1:101" ht="18.75" customHeight="1" thickBot="1" x14ac:dyDescent="0.3">
      <c r="A28" s="60"/>
      <c r="B28" s="60"/>
      <c r="C28" s="53" t="str">
        <f>H23</f>
        <v>Niederlande</v>
      </c>
      <c r="D28" s="64"/>
      <c r="E28" s="104"/>
      <c r="F28" s="106"/>
      <c r="G28" s="104"/>
      <c r="H28" s="53" t="str">
        <f>C24</f>
        <v>Chile</v>
      </c>
      <c r="I28" s="64"/>
      <c r="J28" s="60"/>
      <c r="K28" s="60" t="s">
        <v>72</v>
      </c>
      <c r="L28" s="60">
        <f t="shared" si="4"/>
        <v>0</v>
      </c>
      <c r="M28" s="60"/>
      <c r="N28" s="60">
        <f>IF($E28="",0,IF($E28&gt;$G28,3,IF($E28=$G28,1,0)))</f>
        <v>0</v>
      </c>
      <c r="O28" s="60">
        <f>IF($G28="",0,IF($E28&gt;$G28,0,IF($E28=$G28,1,3)))</f>
        <v>0</v>
      </c>
      <c r="P28" s="60"/>
      <c r="Q28" s="60"/>
      <c r="R28" s="60">
        <f>E28</f>
        <v>0</v>
      </c>
      <c r="S28" s="60">
        <f>G28</f>
        <v>0</v>
      </c>
      <c r="T28" s="60"/>
      <c r="U28" s="60"/>
      <c r="V28" s="60">
        <f>G28</f>
        <v>0</v>
      </c>
      <c r="W28" s="60">
        <f>E28</f>
        <v>0</v>
      </c>
      <c r="X28" s="60"/>
      <c r="Y28" s="60"/>
      <c r="Z28" s="60" t="s">
        <v>30</v>
      </c>
      <c r="AA28" s="60"/>
      <c r="AB28" s="60"/>
      <c r="AC28" s="60"/>
      <c r="AD28" s="60"/>
      <c r="AE28" s="60"/>
      <c r="AF28" s="60"/>
      <c r="AG28" s="60" t="b">
        <f>OR(AG23=AG24,AG23=AG25,AG23=AG26,AG24=AG25,AG24=AG26,AG25=AG26)</f>
        <v>1</v>
      </c>
      <c r="AH28" s="60"/>
      <c r="AI28" s="60"/>
      <c r="AJ28" s="60"/>
      <c r="AK28" s="60"/>
      <c r="AL28" s="60"/>
      <c r="AM28" s="60"/>
      <c r="AN28" s="60"/>
      <c r="AO28" s="60" t="s">
        <v>34</v>
      </c>
      <c r="AP28" s="60"/>
      <c r="AQ28" s="60"/>
      <c r="AR28" s="60" t="b">
        <f>OR(AR23=AR24,AR23=AR25,AR23=AR26,AR24=AR25,AR24=AR26,AR25=AR26)</f>
        <v>1</v>
      </c>
      <c r="AS28" s="60"/>
      <c r="AT28" s="60"/>
      <c r="AU28" s="60"/>
      <c r="AV28" s="60"/>
      <c r="AW28" s="60"/>
      <c r="AX28" s="60"/>
      <c r="AY28" s="60"/>
      <c r="AZ28" s="60"/>
      <c r="BA28" s="92"/>
      <c r="BB28" s="60"/>
      <c r="BC28" s="60"/>
      <c r="BD28" s="60"/>
      <c r="BE28" s="60"/>
      <c r="BF28" s="60"/>
      <c r="BG28" s="60"/>
      <c r="BH28" s="60"/>
      <c r="BI28" s="60"/>
      <c r="BJ28" s="85">
        <f>IF(E28&gt;G28,IF(Spielplan!E28&gt;Spielplan!G28,Punktemodus!$B$3,0),0)</f>
        <v>0</v>
      </c>
      <c r="BK28" s="85">
        <f>IF(E28=G28,IF(Spielplan!E28=Spielplan!G28,Punktemodus!$B$3,0),0)</f>
        <v>10</v>
      </c>
      <c r="BL28" s="85">
        <f>IF(E28&lt;G28,IF(Spielplan!E28&lt;Spielplan!G28,Punktemodus!$B$3,0),0)</f>
        <v>0</v>
      </c>
      <c r="BM28" s="85">
        <f>IF(E28=Spielplan!E28,IF(G28=Spielplan!G28,Punktemodus!$B$5,0),0)</f>
        <v>3</v>
      </c>
      <c r="BN28" s="85">
        <f>IF(E28=Spielplan!E28,Punktemodus!$B$7,0)</f>
        <v>1</v>
      </c>
      <c r="BO28" s="85">
        <f>IF(G28=Spielplan!G28,Punktemodus!$B$7,0)</f>
        <v>1</v>
      </c>
      <c r="BP28" s="137">
        <f>IF(Spielplan!E28="",0,SUM(BJ28:BO28))</f>
        <v>0</v>
      </c>
      <c r="BQ28" s="60"/>
      <c r="BR28" s="87"/>
      <c r="BS28" s="82" t="s">
        <v>20</v>
      </c>
      <c r="BT28" s="44" t="str">
        <f>IF(G28="","",BB23)</f>
        <v/>
      </c>
      <c r="BU28" s="46"/>
      <c r="BV28" s="104"/>
      <c r="BW28" s="60"/>
      <c r="BX28" s="104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88" t="s">
        <v>137</v>
      </c>
      <c r="CS28" s="60"/>
      <c r="CT28" s="60"/>
      <c r="CU28" s="60"/>
      <c r="CV28" s="60"/>
      <c r="CW28" s="60"/>
    </row>
    <row r="29" spans="1:101" ht="18.75" customHeight="1" thickBot="1" x14ac:dyDescent="0.25">
      <c r="A29" s="60"/>
      <c r="B29" s="60"/>
      <c r="C29" s="136" t="str">
        <f>IF(G28="","",IF(AR28=TRUE,"Achtung: Fehler in Tabelle!",""))</f>
        <v/>
      </c>
      <c r="D29" s="60"/>
      <c r="E29" s="85"/>
      <c r="F29" s="60"/>
      <c r="G29" s="85"/>
      <c r="H29" s="60"/>
      <c r="I29" s="60"/>
      <c r="J29" s="60"/>
      <c r="K29" s="60"/>
      <c r="L29" s="60"/>
      <c r="M29" s="60">
        <f t="shared" ref="M29:X29" si="7">SUM(M23:M28)</f>
        <v>0</v>
      </c>
      <c r="N29" s="60">
        <f t="shared" si="7"/>
        <v>0</v>
      </c>
      <c r="O29" s="60">
        <f t="shared" si="7"/>
        <v>0</v>
      </c>
      <c r="P29" s="60">
        <f t="shared" si="7"/>
        <v>0</v>
      </c>
      <c r="Q29" s="60">
        <f t="shared" si="7"/>
        <v>0</v>
      </c>
      <c r="R29" s="60">
        <f t="shared" si="7"/>
        <v>0</v>
      </c>
      <c r="S29" s="60">
        <f t="shared" si="7"/>
        <v>0</v>
      </c>
      <c r="T29" s="60">
        <f t="shared" si="7"/>
        <v>0</v>
      </c>
      <c r="U29" s="60">
        <f t="shared" si="7"/>
        <v>0</v>
      </c>
      <c r="V29" s="60">
        <f t="shared" si="7"/>
        <v>0</v>
      </c>
      <c r="W29" s="60">
        <f t="shared" si="7"/>
        <v>0</v>
      </c>
      <c r="X29" s="60">
        <f t="shared" si="7"/>
        <v>0</v>
      </c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160">
        <f>SUM(BP23:BP28)</f>
        <v>0</v>
      </c>
      <c r="BQ29" s="60"/>
      <c r="BR29" s="87"/>
      <c r="BS29" s="5" t="s">
        <v>125</v>
      </c>
      <c r="BT29" s="44" t="str">
        <f>IF(G17="","",BB13)</f>
        <v/>
      </c>
      <c r="BU29" s="46"/>
      <c r="BV29" s="104"/>
      <c r="BW29" s="60"/>
      <c r="BX29" s="104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47" t="s">
        <v>134</v>
      </c>
      <c r="CK29" s="44" t="str">
        <f>IF(CK23=CF19,CF18,CF19)</f>
        <v/>
      </c>
      <c r="CL29" s="46"/>
      <c r="CM29" s="104"/>
      <c r="CN29" s="60"/>
      <c r="CO29" s="104"/>
      <c r="CP29" s="60"/>
      <c r="CQ29" s="388" t="str">
        <f>IF(CO29="",IF(CM29&gt;CM30,CK29,CK30),IF(CO29&gt;CO30,CK29,CK30))</f>
        <v/>
      </c>
      <c r="CR29" s="389"/>
      <c r="CS29" s="389"/>
      <c r="CT29" s="389"/>
      <c r="CU29" s="389"/>
      <c r="CV29" s="390"/>
      <c r="CW29" s="60"/>
    </row>
    <row r="30" spans="1:101" ht="18.75" customHeight="1" thickBot="1" x14ac:dyDescent="0.25">
      <c r="A30" s="60"/>
      <c r="B30" s="60"/>
      <c r="C30" s="60"/>
      <c r="D30" s="60"/>
      <c r="E30" s="85"/>
      <c r="F30" s="60"/>
      <c r="G30" s="85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85"/>
      <c r="BJ30" s="60"/>
      <c r="BK30" s="60"/>
      <c r="BL30" s="60"/>
      <c r="BM30" s="60"/>
      <c r="BN30" s="60"/>
      <c r="BO30" s="60"/>
      <c r="BP30" s="138"/>
      <c r="BQ30" s="60"/>
      <c r="BR30" s="87"/>
      <c r="BS30" s="60"/>
      <c r="BT30" s="60"/>
      <c r="BU30" s="60"/>
      <c r="BV30" s="60"/>
      <c r="BW30" s="60"/>
      <c r="BX30" s="60"/>
      <c r="BY30" s="60"/>
      <c r="BZ30" s="47">
        <v>52</v>
      </c>
      <c r="CA30" s="44" t="str">
        <f>IF(BX28="",IF(BV28&gt;BV29,BT28,BT29),IF(BX28&gt;BX29,BT28,BT29))</f>
        <v/>
      </c>
      <c r="CB30" s="46"/>
      <c r="CC30" s="104"/>
      <c r="CD30" s="60"/>
      <c r="CE30" s="104"/>
      <c r="CF30" s="60"/>
      <c r="CG30" s="60"/>
      <c r="CH30" s="60"/>
      <c r="CI30" s="60"/>
      <c r="CJ30" s="47" t="s">
        <v>135</v>
      </c>
      <c r="CK30" s="44" t="str">
        <f>IF(CK24=CF34,CF35,CF34)</f>
        <v/>
      </c>
      <c r="CL30" s="46"/>
      <c r="CM30" s="104"/>
      <c r="CN30" s="60"/>
      <c r="CO30" s="104"/>
      <c r="CP30" s="60"/>
      <c r="CQ30" s="391"/>
      <c r="CR30" s="392"/>
      <c r="CS30" s="392"/>
      <c r="CT30" s="392"/>
      <c r="CU30" s="392"/>
      <c r="CV30" s="393"/>
      <c r="CW30" s="60"/>
    </row>
    <row r="31" spans="1:101" ht="18.75" customHeight="1" thickBot="1" x14ac:dyDescent="0.3">
      <c r="A31" s="60"/>
      <c r="B31" s="60"/>
      <c r="C31" s="60"/>
      <c r="D31" s="60"/>
      <c r="E31" s="85"/>
      <c r="F31" s="60"/>
      <c r="G31" s="85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85"/>
      <c r="BJ31" s="60"/>
      <c r="BK31" s="60"/>
      <c r="BL31" s="60"/>
      <c r="BM31" s="60"/>
      <c r="BN31" s="60"/>
      <c r="BO31" s="60"/>
      <c r="BP31" s="138"/>
      <c r="BQ31" s="60"/>
      <c r="BR31" s="87"/>
      <c r="BS31" s="60"/>
      <c r="BT31" s="60"/>
      <c r="BU31" s="60"/>
      <c r="BV31" s="60"/>
      <c r="BW31" s="60"/>
      <c r="BX31" s="60"/>
      <c r="BY31" s="60"/>
      <c r="BZ31" s="47">
        <v>51</v>
      </c>
      <c r="CA31" s="44" t="str">
        <f>IF(BX32="",IF(BV32&gt;BV33,BT32,BT33),IF(BX32&gt;BX33,BT32,BT33))</f>
        <v/>
      </c>
      <c r="CB31" s="46"/>
      <c r="CC31" s="104"/>
      <c r="CD31" s="60"/>
      <c r="CE31" s="104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88" t="s">
        <v>138</v>
      </c>
      <c r="CS31" s="60"/>
      <c r="CT31" s="60"/>
      <c r="CU31" s="60"/>
      <c r="CV31" s="60"/>
      <c r="CW31" s="60"/>
    </row>
    <row r="32" spans="1:101" ht="18.75" customHeight="1" thickBot="1" x14ac:dyDescent="0.3">
      <c r="A32" s="60"/>
      <c r="B32" s="60"/>
      <c r="C32" s="88" t="s">
        <v>73</v>
      </c>
      <c r="D32" s="60"/>
      <c r="E32" s="85"/>
      <c r="F32" s="60"/>
      <c r="G32" s="85"/>
      <c r="H32" s="60"/>
      <c r="I32" s="60"/>
      <c r="J32" s="60"/>
      <c r="K32" s="60"/>
      <c r="L32" s="60"/>
      <c r="M32" s="60" t="s">
        <v>4</v>
      </c>
      <c r="N32" s="60"/>
      <c r="O32" s="60"/>
      <c r="P32" s="60"/>
      <c r="Q32" s="60" t="s">
        <v>6</v>
      </c>
      <c r="R32" s="60"/>
      <c r="S32" s="60"/>
      <c r="T32" s="60"/>
      <c r="U32" s="60" t="s">
        <v>7</v>
      </c>
      <c r="V32" s="60"/>
      <c r="W32" s="60"/>
      <c r="X32" s="60"/>
      <c r="Y32" s="60"/>
      <c r="Z32" s="60" t="s">
        <v>4</v>
      </c>
      <c r="AA32" s="60" t="s">
        <v>5</v>
      </c>
      <c r="AB32" s="60"/>
      <c r="AC32" s="60"/>
      <c r="AD32" s="60" t="s">
        <v>9</v>
      </c>
      <c r="AE32" s="60"/>
      <c r="AF32" s="60"/>
      <c r="AG32" s="60"/>
      <c r="AH32" s="60" t="s">
        <v>32</v>
      </c>
      <c r="AI32" s="60"/>
      <c r="AJ32" s="60"/>
      <c r="AK32" s="60"/>
      <c r="AL32" s="60"/>
      <c r="AM32" s="60"/>
      <c r="AN32" s="60" t="s">
        <v>35</v>
      </c>
      <c r="AO32" s="60"/>
      <c r="AP32" s="60"/>
      <c r="AQ32" s="60"/>
      <c r="AR32" s="60"/>
      <c r="AS32" s="60" t="s">
        <v>33</v>
      </c>
      <c r="AT32" s="60"/>
      <c r="AU32" s="60"/>
      <c r="AV32" s="60"/>
      <c r="AW32" s="60"/>
      <c r="AX32" s="60"/>
      <c r="AY32" s="60"/>
      <c r="AZ32" s="60"/>
      <c r="BA32" s="60"/>
      <c r="BB32" s="89" t="s">
        <v>10</v>
      </c>
      <c r="BC32" s="60"/>
      <c r="BD32" s="90" t="s">
        <v>4</v>
      </c>
      <c r="BE32" s="60"/>
      <c r="BF32" s="61" t="s">
        <v>5</v>
      </c>
      <c r="BG32" s="60"/>
      <c r="BH32" s="60"/>
      <c r="BI32" s="85"/>
      <c r="BJ32" s="60"/>
      <c r="BK32" s="60"/>
      <c r="BL32" s="60"/>
      <c r="BM32" s="60"/>
      <c r="BN32" s="60"/>
      <c r="BO32" s="60"/>
      <c r="BP32" s="138"/>
      <c r="BQ32" s="85"/>
      <c r="BR32" s="87"/>
      <c r="BS32" s="55" t="s">
        <v>24</v>
      </c>
      <c r="BT32" s="44" t="str">
        <f>IF(G50="","",BB45)</f>
        <v/>
      </c>
      <c r="BU32" s="46"/>
      <c r="BV32" s="104"/>
      <c r="BW32" s="60"/>
      <c r="BX32" s="104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343" t="str">
        <f>IF(CQ29=CK29,CK30,CK29)</f>
        <v/>
      </c>
      <c r="CR32" s="344"/>
      <c r="CS32" s="344"/>
      <c r="CT32" s="344"/>
      <c r="CU32" s="344"/>
      <c r="CV32" s="345"/>
      <c r="CW32" s="60"/>
    </row>
    <row r="33" spans="1:101" ht="18.75" customHeight="1" thickBot="1" x14ac:dyDescent="0.25">
      <c r="A33" s="60"/>
      <c r="B33" s="60"/>
      <c r="C33" s="60"/>
      <c r="D33" s="60"/>
      <c r="E33" s="85"/>
      <c r="F33" s="60"/>
      <c r="G33" s="85"/>
      <c r="H33" s="60"/>
      <c r="I33" s="60"/>
      <c r="J33" s="60"/>
      <c r="K33" s="60"/>
      <c r="L33" s="60"/>
      <c r="M33" s="60" t="s">
        <v>0</v>
      </c>
      <c r="N33" s="60" t="s">
        <v>1</v>
      </c>
      <c r="O33" s="60" t="s">
        <v>2</v>
      </c>
      <c r="P33" s="60" t="s">
        <v>3</v>
      </c>
      <c r="Q33" s="60" t="s">
        <v>0</v>
      </c>
      <c r="R33" s="60" t="s">
        <v>1</v>
      </c>
      <c r="S33" s="60" t="s">
        <v>2</v>
      </c>
      <c r="T33" s="60" t="s">
        <v>3</v>
      </c>
      <c r="U33" s="60" t="s">
        <v>0</v>
      </c>
      <c r="V33" s="60" t="s">
        <v>1</v>
      </c>
      <c r="W33" s="60" t="s">
        <v>2</v>
      </c>
      <c r="X33" s="60" t="s">
        <v>3</v>
      </c>
      <c r="Y33" s="60"/>
      <c r="Z33" s="60" t="s">
        <v>8</v>
      </c>
      <c r="AA33" s="60"/>
      <c r="AB33" s="60"/>
      <c r="AC33" s="60"/>
      <c r="AD33" s="60"/>
      <c r="AE33" s="60"/>
      <c r="AF33" s="60"/>
      <c r="AG33" s="60"/>
      <c r="AH33" s="60" t="s">
        <v>31</v>
      </c>
      <c r="AI33" s="60"/>
      <c r="AJ33" s="60"/>
      <c r="AK33" s="60"/>
      <c r="AL33" s="60"/>
      <c r="AM33" s="60"/>
      <c r="AN33" s="60" t="str">
        <f>AI34</f>
        <v>Kolumbien</v>
      </c>
      <c r="AO33" s="60" t="str">
        <f>AI35</f>
        <v>Griechenland</v>
      </c>
      <c r="AP33" s="60" t="str">
        <f>AI36</f>
        <v>Elfenbeinküste</v>
      </c>
      <c r="AQ33" s="60" t="str">
        <f>AI37</f>
        <v>Japan</v>
      </c>
      <c r="AR33" s="60"/>
      <c r="AS33" s="60" t="s">
        <v>31</v>
      </c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85"/>
      <c r="BJ33" s="85"/>
      <c r="BK33" s="85"/>
      <c r="BL33" s="85"/>
      <c r="BM33" s="85"/>
      <c r="BN33" s="85"/>
      <c r="BO33" s="85"/>
      <c r="BP33" s="137"/>
      <c r="BQ33" s="85"/>
      <c r="BR33" s="87"/>
      <c r="BS33" s="25" t="s">
        <v>23</v>
      </c>
      <c r="BT33" s="44" t="str">
        <f>IF(G39="","",BB35)</f>
        <v/>
      </c>
      <c r="BU33" s="46"/>
      <c r="BV33" s="104"/>
      <c r="BW33" s="60"/>
      <c r="BX33" s="104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346"/>
      <c r="CR33" s="347"/>
      <c r="CS33" s="347"/>
      <c r="CT33" s="347"/>
      <c r="CU33" s="347"/>
      <c r="CV33" s="348"/>
      <c r="CW33" s="60"/>
    </row>
    <row r="34" spans="1:101" ht="18.75" customHeight="1" thickBot="1" x14ac:dyDescent="0.3">
      <c r="A34" s="60"/>
      <c r="B34" s="60"/>
      <c r="C34" s="20" t="str">
        <f>Spielplan!$C$34</f>
        <v>Kolumbien</v>
      </c>
      <c r="D34" s="39"/>
      <c r="E34" s="104"/>
      <c r="F34" s="93"/>
      <c r="G34" s="104"/>
      <c r="H34" s="20" t="str">
        <f>Spielplan!$H$34</f>
        <v>Griechenland</v>
      </c>
      <c r="I34" s="39"/>
      <c r="J34" s="60"/>
      <c r="K34" s="60" t="s">
        <v>78</v>
      </c>
      <c r="L34" s="60">
        <f t="shared" ref="L34:L39" si="8">IF(E34-G34&gt;0,1,IF(G34=E34,0,-1))</f>
        <v>0</v>
      </c>
      <c r="M34" s="60">
        <f>IF($E34="",0,IF($E34&gt;$G34,3,IF($E34=G34,1,0)))</f>
        <v>0</v>
      </c>
      <c r="N34" s="60">
        <f>IF($G34="",0,IF($E34&gt;$G34,0,IF($E34=G34,1,3)))</f>
        <v>0</v>
      </c>
      <c r="O34" s="60"/>
      <c r="P34" s="60"/>
      <c r="Q34" s="60">
        <f>E34</f>
        <v>0</v>
      </c>
      <c r="R34" s="60">
        <f>G34</f>
        <v>0</v>
      </c>
      <c r="S34" s="60"/>
      <c r="T34" s="60"/>
      <c r="U34" s="60">
        <f>G34</f>
        <v>0</v>
      </c>
      <c r="V34" s="60">
        <f>E34</f>
        <v>0</v>
      </c>
      <c r="W34" s="60"/>
      <c r="X34" s="60"/>
      <c r="Y34" s="60"/>
      <c r="Z34" s="60">
        <f>M40</f>
        <v>0</v>
      </c>
      <c r="AA34" s="60">
        <f>Q40</f>
        <v>0</v>
      </c>
      <c r="AB34" s="60">
        <f>U40</f>
        <v>0</v>
      </c>
      <c r="AC34" s="60">
        <f>AA34-AB34</f>
        <v>0</v>
      </c>
      <c r="AD34" s="60">
        <f>IF(Z34&gt;Z35,-1,0)</f>
        <v>0</v>
      </c>
      <c r="AE34" s="60">
        <f>IF(Z34&gt;Z36,-1,0)</f>
        <v>0</v>
      </c>
      <c r="AF34" s="60">
        <f>IF(Z34&gt;Z37,-1,0)</f>
        <v>0</v>
      </c>
      <c r="AG34" s="60">
        <f>10000-(AJ34*1000+AM34*100+AK34*10)</f>
        <v>10000</v>
      </c>
      <c r="AH34" s="90">
        <f>RANK(AG34,AG34:AG37,1)</f>
        <v>1</v>
      </c>
      <c r="AI34" s="60" t="str">
        <f>C34</f>
        <v>Kolumbien</v>
      </c>
      <c r="AJ34" s="60">
        <f t="shared" ref="AJ34:AL37" si="9">Z34</f>
        <v>0</v>
      </c>
      <c r="AK34" s="60">
        <f t="shared" si="9"/>
        <v>0</v>
      </c>
      <c r="AL34" s="60">
        <f t="shared" si="9"/>
        <v>0</v>
      </c>
      <c r="AM34" s="60">
        <f>AK34-AL34</f>
        <v>0</v>
      </c>
      <c r="AN34" s="187"/>
      <c r="AO34" s="187">
        <f>IF(AG35=AG34,IF(G34&gt;E34,AG35-0.1,AG35),AG35)</f>
        <v>10000</v>
      </c>
      <c r="AP34" s="187">
        <f>IF(AG36=AG34,IF(G36&gt;E36,AG36-0.1,AG36),AG36)</f>
        <v>10000</v>
      </c>
      <c r="AQ34" s="187">
        <f>IF(AG37=AG34,IF(G38&gt;E38,AG37-0.1,AG37),AG37)</f>
        <v>10000</v>
      </c>
      <c r="AR34" s="187">
        <f>AN38</f>
        <v>30000</v>
      </c>
      <c r="AS34" s="90">
        <f>RANK(AR34,AR34:AR37,1)</f>
        <v>1</v>
      </c>
      <c r="AT34" s="60" t="str">
        <f t="shared" ref="AT34:AW37" si="10">AI34</f>
        <v>Kolumbien</v>
      </c>
      <c r="AU34" s="60">
        <f t="shared" si="10"/>
        <v>0</v>
      </c>
      <c r="AV34" s="60">
        <f t="shared" si="10"/>
        <v>0</v>
      </c>
      <c r="AW34" s="60">
        <f t="shared" si="10"/>
        <v>0</v>
      </c>
      <c r="AX34" s="60"/>
      <c r="AY34" s="60"/>
      <c r="AZ34" s="60"/>
      <c r="BA34" s="19">
        <v>1</v>
      </c>
      <c r="BB34" s="20" t="str">
        <f>VLOOKUP(1,AS34:AT37,2,FALSE)</f>
        <v>Kolumbien</v>
      </c>
      <c r="BC34" s="18"/>
      <c r="BD34" s="21">
        <f>VLOOKUP(1,AS34:AW37,3,FALSE)</f>
        <v>0</v>
      </c>
      <c r="BE34" s="22">
        <f>VLOOKUP(1,AS34:AW37,4,FALSE)</f>
        <v>0</v>
      </c>
      <c r="BF34" s="93" t="s">
        <v>12</v>
      </c>
      <c r="BG34" s="22">
        <f>VLOOKUP(1,AS34:AW37,5,FALSE)</f>
        <v>0</v>
      </c>
      <c r="BH34" s="27" t="s">
        <v>22</v>
      </c>
      <c r="BI34" s="85"/>
      <c r="BJ34" s="85">
        <f>IF(E34&gt;G34,IF(Spielplan!E34&gt;Spielplan!G34,Punktemodus!$B$3,0),0)</f>
        <v>0</v>
      </c>
      <c r="BK34" s="85">
        <f>IF(E34=G34,IF(Spielplan!E34=Spielplan!G34,Punktemodus!$B$3,0),0)</f>
        <v>10</v>
      </c>
      <c r="BL34" s="85">
        <f>IF(E34&lt;G34,IF(Spielplan!E34&lt;Spielplan!G34,Punktemodus!$B$3,0),0)</f>
        <v>0</v>
      </c>
      <c r="BM34" s="85">
        <f>IF(E34=Spielplan!E34,IF(G34=Spielplan!G34,Punktemodus!$B$5,0),0)</f>
        <v>3</v>
      </c>
      <c r="BN34" s="85">
        <f>IF(E34=Spielplan!E34,Punktemodus!$B$7,0)</f>
        <v>1</v>
      </c>
      <c r="BO34" s="85">
        <f>IF(G34=Spielplan!G34,Punktemodus!$B$7,0)</f>
        <v>1</v>
      </c>
      <c r="BP34" s="137">
        <f>IF(Spielplan!E34="",0,SUM(BJ34:BO34))</f>
        <v>0</v>
      </c>
      <c r="BQ34" s="85"/>
      <c r="BR34" s="8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47">
        <v>59</v>
      </c>
      <c r="CF34" s="44" t="str">
        <f>IF(CE30="",IF(CC30&gt;CC31,CA30,CA31),IF(CE30&gt;CE31,CA30,CA31))</f>
        <v/>
      </c>
      <c r="CG34" s="46"/>
      <c r="CH34" s="104"/>
      <c r="CI34" s="60"/>
      <c r="CJ34" s="104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</row>
    <row r="35" spans="1:101" ht="18.75" customHeight="1" thickBot="1" x14ac:dyDescent="0.3">
      <c r="A35" s="60"/>
      <c r="B35" s="60"/>
      <c r="C35" s="14" t="str">
        <f>Spielplan!$C$35</f>
        <v>Elfenbeinküste</v>
      </c>
      <c r="D35" s="40"/>
      <c r="E35" s="104"/>
      <c r="F35" s="93"/>
      <c r="G35" s="104"/>
      <c r="H35" s="14" t="str">
        <f>Spielplan!$H$35</f>
        <v>Japan</v>
      </c>
      <c r="I35" s="40"/>
      <c r="J35" s="60"/>
      <c r="K35" s="60" t="s">
        <v>79</v>
      </c>
      <c r="L35" s="60">
        <f t="shared" si="8"/>
        <v>0</v>
      </c>
      <c r="M35" s="60"/>
      <c r="N35" s="60"/>
      <c r="O35" s="60">
        <f>IF($E35="",0,IF($E35&gt;$G35,3,IF($E35=$G35,1,0)))</f>
        <v>0</v>
      </c>
      <c r="P35" s="60">
        <f>IF($G35="",0,IF($E35&gt;$G35,0,IF($E35=$G35,1,3)))</f>
        <v>0</v>
      </c>
      <c r="Q35" s="60"/>
      <c r="R35" s="60"/>
      <c r="S35" s="60">
        <f>E35</f>
        <v>0</v>
      </c>
      <c r="T35" s="60">
        <f>G35</f>
        <v>0</v>
      </c>
      <c r="U35" s="60"/>
      <c r="V35" s="60"/>
      <c r="W35" s="60">
        <f>G35</f>
        <v>0</v>
      </c>
      <c r="X35" s="60">
        <f>E35</f>
        <v>0</v>
      </c>
      <c r="Y35" s="60"/>
      <c r="Z35" s="60">
        <f>N40</f>
        <v>0</v>
      </c>
      <c r="AA35" s="60">
        <f>R40</f>
        <v>0</v>
      </c>
      <c r="AB35" s="60">
        <f>V40</f>
        <v>0</v>
      </c>
      <c r="AC35" s="60">
        <f>AA35-AB35</f>
        <v>0</v>
      </c>
      <c r="AD35" s="60">
        <f>IF(Z35&gt;Z34,-1,0)</f>
        <v>0</v>
      </c>
      <c r="AE35" s="60">
        <f>IF(Z35&gt;Z36,-1,0)</f>
        <v>0</v>
      </c>
      <c r="AF35" s="60">
        <f>IF(Z35&gt;Z37,-1,0)</f>
        <v>0</v>
      </c>
      <c r="AG35" s="60">
        <f>10000-(AJ35*1000+AM35*100+AK35*10)</f>
        <v>10000</v>
      </c>
      <c r="AH35" s="90">
        <f>RANK(AG35,AG34:AG37,1)</f>
        <v>1</v>
      </c>
      <c r="AI35" s="60" t="str">
        <f>H34</f>
        <v>Griechenland</v>
      </c>
      <c r="AJ35" s="60">
        <f t="shared" si="9"/>
        <v>0</v>
      </c>
      <c r="AK35" s="60">
        <f t="shared" si="9"/>
        <v>0</v>
      </c>
      <c r="AL35" s="60">
        <f t="shared" si="9"/>
        <v>0</v>
      </c>
      <c r="AM35" s="60">
        <f>AK35-AL35</f>
        <v>0</v>
      </c>
      <c r="AN35" s="187">
        <f>IF(AG34=AG35,IF(E34&gt;G34,AG34-0.1,AG34),AG34)</f>
        <v>10000</v>
      </c>
      <c r="AO35" s="187"/>
      <c r="AP35" s="187">
        <f>IF(AG36=AG35,IF(G39&gt;E39,AG36-0.1,AG36),AG36)</f>
        <v>10000</v>
      </c>
      <c r="AQ35" s="187">
        <f>IF(AG37=AG35,IF(G37&gt;E37,AG37-0.1,AG37),AG37)</f>
        <v>10000</v>
      </c>
      <c r="AR35" s="187">
        <f>AO38</f>
        <v>30000</v>
      </c>
      <c r="AS35" s="90">
        <f>RANK(AR35,AR34:AR37,1)</f>
        <v>1</v>
      </c>
      <c r="AT35" s="60" t="str">
        <f t="shared" si="10"/>
        <v>Griechenland</v>
      </c>
      <c r="AU35" s="60">
        <f t="shared" si="10"/>
        <v>0</v>
      </c>
      <c r="AV35" s="60">
        <f t="shared" si="10"/>
        <v>0</v>
      </c>
      <c r="AW35" s="60">
        <f t="shared" si="10"/>
        <v>0</v>
      </c>
      <c r="AX35" s="60"/>
      <c r="AY35" s="60"/>
      <c r="AZ35" s="60"/>
      <c r="BA35" s="23">
        <v>2</v>
      </c>
      <c r="BB35" s="14" t="e">
        <f>VLOOKUP(2,AS34:AT37,2,FALSE)</f>
        <v>#N/A</v>
      </c>
      <c r="BC35" s="15"/>
      <c r="BD35" s="24" t="e">
        <f>VLOOKUP(2,AS34:AW37,3,FALSE)</f>
        <v>#N/A</v>
      </c>
      <c r="BE35" s="25" t="e">
        <f>VLOOKUP(2,AS34:AW37,4,FALSE)</f>
        <v>#N/A</v>
      </c>
      <c r="BF35" s="93" t="s">
        <v>12</v>
      </c>
      <c r="BG35" s="25" t="e">
        <f>VLOOKUP(2,AS34:AW37,5,FALSE)</f>
        <v>#N/A</v>
      </c>
      <c r="BH35" s="26" t="s">
        <v>23</v>
      </c>
      <c r="BI35" s="85"/>
      <c r="BJ35" s="85">
        <f>IF(E35&gt;G35,IF(Spielplan!E35&gt;Spielplan!G35,Punktemodus!$B$3,0),0)</f>
        <v>0</v>
      </c>
      <c r="BK35" s="85">
        <f>IF(E35=G35,IF(Spielplan!E35=Spielplan!G35,Punktemodus!$B$3,0),0)</f>
        <v>10</v>
      </c>
      <c r="BL35" s="85">
        <f>IF(E35&lt;G35,IF(Spielplan!E35&lt;Spielplan!G35,Punktemodus!$B$3,0),0)</f>
        <v>0</v>
      </c>
      <c r="BM35" s="85">
        <f>IF(E35=Spielplan!E35,IF(G35=Spielplan!G35,Punktemodus!$B$5,0),0)</f>
        <v>3</v>
      </c>
      <c r="BN35" s="85">
        <f>IF(E35=Spielplan!E35,Punktemodus!$B$7,0)</f>
        <v>1</v>
      </c>
      <c r="BO35" s="85">
        <f>IF(G35=Spielplan!G35,Punktemodus!$B$7,0)</f>
        <v>1</v>
      </c>
      <c r="BP35" s="137">
        <f>IF(Spielplan!E35="",0,SUM(BJ35:BO35))</f>
        <v>0</v>
      </c>
      <c r="BQ35" s="85"/>
      <c r="BR35" s="8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47">
        <v>60</v>
      </c>
      <c r="CF35" s="44" t="str">
        <f>IF(CE38="",IF(CC38&gt;CC39,CA38,CA39),IF(CE38&gt;CE39,CA38,CA39))</f>
        <v/>
      </c>
      <c r="CG35" s="46"/>
      <c r="CH35" s="104"/>
      <c r="CI35" s="60"/>
      <c r="CJ35" s="104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</row>
    <row r="36" spans="1:101" ht="18.75" customHeight="1" thickBot="1" x14ac:dyDescent="0.3">
      <c r="A36" s="60"/>
      <c r="B36" s="60"/>
      <c r="C36" s="20" t="str">
        <f>C34</f>
        <v>Kolumbien</v>
      </c>
      <c r="D36" s="39"/>
      <c r="E36" s="104"/>
      <c r="F36" s="93"/>
      <c r="G36" s="104"/>
      <c r="H36" s="20" t="str">
        <f>C35</f>
        <v>Elfenbeinküste</v>
      </c>
      <c r="I36" s="39"/>
      <c r="J36" s="60"/>
      <c r="K36" s="60" t="s">
        <v>81</v>
      </c>
      <c r="L36" s="60">
        <f t="shared" si="8"/>
        <v>0</v>
      </c>
      <c r="M36" s="60">
        <f>IF($E36="",0,IF($E36&gt;$G36,3,IF($E36=G36,1,0)))</f>
        <v>0</v>
      </c>
      <c r="N36" s="60"/>
      <c r="O36" s="60">
        <f>IF($G36="",0,IF($E36&gt;$G36,0,IF($E36=$G36,1,3)))</f>
        <v>0</v>
      </c>
      <c r="P36" s="60"/>
      <c r="Q36" s="60">
        <f>E36</f>
        <v>0</v>
      </c>
      <c r="R36" s="60"/>
      <c r="S36" s="60">
        <f>G36</f>
        <v>0</v>
      </c>
      <c r="T36" s="60"/>
      <c r="U36" s="60">
        <f>G36</f>
        <v>0</v>
      </c>
      <c r="V36" s="60"/>
      <c r="W36" s="60">
        <f>E36</f>
        <v>0</v>
      </c>
      <c r="X36" s="60"/>
      <c r="Y36" s="60"/>
      <c r="Z36" s="60">
        <f>O40</f>
        <v>0</v>
      </c>
      <c r="AA36" s="60">
        <f>S40</f>
        <v>0</v>
      </c>
      <c r="AB36" s="60">
        <f>W40</f>
        <v>0</v>
      </c>
      <c r="AC36" s="60">
        <f>AA36-AB36</f>
        <v>0</v>
      </c>
      <c r="AD36" s="60">
        <f>IF(Z36&gt;Z34,-1,0)</f>
        <v>0</v>
      </c>
      <c r="AE36" s="60">
        <f>IF(Z36&gt;Z35,-1,0)</f>
        <v>0</v>
      </c>
      <c r="AF36" s="60">
        <f>IF(Z36&gt;Z37,-1,0)</f>
        <v>0</v>
      </c>
      <c r="AG36" s="60">
        <f>10000-(AJ36*1000+AM36*100+AK36*10)</f>
        <v>10000</v>
      </c>
      <c r="AH36" s="90">
        <f>RANK(AG36,AG34:AG37,1)</f>
        <v>1</v>
      </c>
      <c r="AI36" s="60" t="str">
        <f>C35</f>
        <v>Elfenbeinküste</v>
      </c>
      <c r="AJ36" s="60">
        <f t="shared" si="9"/>
        <v>0</v>
      </c>
      <c r="AK36" s="60">
        <f t="shared" si="9"/>
        <v>0</v>
      </c>
      <c r="AL36" s="60">
        <f t="shared" si="9"/>
        <v>0</v>
      </c>
      <c r="AM36" s="60">
        <f>AK36-AL36</f>
        <v>0</v>
      </c>
      <c r="AN36" s="187">
        <f>IF(AG34=AG36,IF(E36&gt;G36,AG34-0.1,AG34),AG34)</f>
        <v>10000</v>
      </c>
      <c r="AO36" s="187">
        <f>IF(AG35=AG36,IF(E39&gt;G39,AG35-0.1,AG35),AG35)</f>
        <v>10000</v>
      </c>
      <c r="AP36" s="187"/>
      <c r="AQ36" s="187">
        <f>IF(AG37=AG36,IF(G35&gt;E35,AG37-0.1,AG37),AG37)</f>
        <v>10000</v>
      </c>
      <c r="AR36" s="187">
        <f>AP38</f>
        <v>30000</v>
      </c>
      <c r="AS36" s="90">
        <f>RANK(AR36,AR34:AR37,1)</f>
        <v>1</v>
      </c>
      <c r="AT36" s="60" t="str">
        <f t="shared" si="10"/>
        <v>Elfenbeinküste</v>
      </c>
      <c r="AU36" s="60">
        <f t="shared" si="10"/>
        <v>0</v>
      </c>
      <c r="AV36" s="60">
        <f t="shared" si="10"/>
        <v>0</v>
      </c>
      <c r="AW36" s="60">
        <f t="shared" si="10"/>
        <v>0</v>
      </c>
      <c r="AX36" s="60"/>
      <c r="AY36" s="60"/>
      <c r="AZ36" s="60"/>
      <c r="BA36" s="113">
        <v>3</v>
      </c>
      <c r="BB36" s="114" t="e">
        <f>VLOOKUP(3,AS34:AT37,2,FALSE)</f>
        <v>#N/A</v>
      </c>
      <c r="BC36" s="115"/>
      <c r="BD36" s="116" t="e">
        <f>VLOOKUP(3,AS34:AW37,3,FALSE)</f>
        <v>#N/A</v>
      </c>
      <c r="BE36" s="116" t="e">
        <f>VLOOKUP(3,AS34:AW37,4,FALSE)</f>
        <v>#N/A</v>
      </c>
      <c r="BF36" s="93" t="s">
        <v>12</v>
      </c>
      <c r="BG36" s="116" t="e">
        <f>VLOOKUP(3,AS34:AW37,5,FALSE)</f>
        <v>#N/A</v>
      </c>
      <c r="BH36" s="60"/>
      <c r="BI36" s="85"/>
      <c r="BJ36" s="85">
        <f>IF(E36&gt;G36,IF(Spielplan!E36&gt;Spielplan!G36,Punktemodus!$B$3,0),0)</f>
        <v>0</v>
      </c>
      <c r="BK36" s="85">
        <f>IF(E36=G36,IF(Spielplan!E36=Spielplan!G36,Punktemodus!$B$3,0),0)</f>
        <v>10</v>
      </c>
      <c r="BL36" s="85">
        <f>IF(E36&lt;G36,IF(Spielplan!E36&lt;Spielplan!G36,Punktemodus!$B$3,0),0)</f>
        <v>0</v>
      </c>
      <c r="BM36" s="85">
        <f>IF(E36=Spielplan!E36,IF(G36=Spielplan!G36,Punktemodus!$B$5,0),0)</f>
        <v>3</v>
      </c>
      <c r="BN36" s="85">
        <f>IF(E36=Spielplan!E36,Punktemodus!$B$7,0)</f>
        <v>1</v>
      </c>
      <c r="BO36" s="85">
        <f>IF(G36=Spielplan!G36,Punktemodus!$B$7,0)</f>
        <v>1</v>
      </c>
      <c r="BP36" s="137">
        <f>IF(Spielplan!E36="",0,SUM(BJ36:BO36))</f>
        <v>0</v>
      </c>
      <c r="BQ36" s="85"/>
      <c r="BR36" s="87"/>
      <c r="BS36" s="82" t="s">
        <v>126</v>
      </c>
      <c r="BT36" s="44" t="str">
        <f>IF(G72="","",BB67)</f>
        <v/>
      </c>
      <c r="BU36" s="46"/>
      <c r="BV36" s="104"/>
      <c r="BW36" s="60"/>
      <c r="BX36" s="104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</row>
    <row r="37" spans="1:101" ht="18.75" customHeight="1" thickBot="1" x14ac:dyDescent="0.3">
      <c r="A37" s="60"/>
      <c r="B37" s="60"/>
      <c r="C37" s="14" t="str">
        <f>H34</f>
        <v>Griechenland</v>
      </c>
      <c r="D37" s="40"/>
      <c r="E37" s="104"/>
      <c r="F37" s="93"/>
      <c r="G37" s="104"/>
      <c r="H37" s="14" t="str">
        <f>H35</f>
        <v>Japan</v>
      </c>
      <c r="I37" s="40"/>
      <c r="J37" s="60"/>
      <c r="K37" s="60" t="s">
        <v>80</v>
      </c>
      <c r="L37" s="60">
        <f t="shared" si="8"/>
        <v>0</v>
      </c>
      <c r="M37" s="60"/>
      <c r="N37" s="60">
        <f>IF($E37="",0,IF($E37&gt;$G37,3,IF($E37=$G37,1,0)))</f>
        <v>0</v>
      </c>
      <c r="O37" s="60"/>
      <c r="P37" s="60">
        <f>IF($G37="",0,IF($E37&gt;$G37,0,IF($E37=$G37,1,3)))</f>
        <v>0</v>
      </c>
      <c r="Q37" s="60"/>
      <c r="R37" s="60">
        <f>E37</f>
        <v>0</v>
      </c>
      <c r="S37" s="60"/>
      <c r="T37" s="60">
        <f>G37</f>
        <v>0</v>
      </c>
      <c r="U37" s="60"/>
      <c r="V37" s="60">
        <f>G37</f>
        <v>0</v>
      </c>
      <c r="W37" s="60"/>
      <c r="X37" s="60">
        <f>E37</f>
        <v>0</v>
      </c>
      <c r="Y37" s="60"/>
      <c r="Z37" s="60">
        <f>P40</f>
        <v>0</v>
      </c>
      <c r="AA37" s="60">
        <f>T40</f>
        <v>0</v>
      </c>
      <c r="AB37" s="60">
        <f>X40</f>
        <v>0</v>
      </c>
      <c r="AC37" s="60">
        <f>AA37-AB37</f>
        <v>0</v>
      </c>
      <c r="AD37" s="60">
        <f>IF(Z37&gt;Z34,-1,0)</f>
        <v>0</v>
      </c>
      <c r="AE37" s="60">
        <f>IF(Z37&gt;Z35,-1,0)</f>
        <v>0</v>
      </c>
      <c r="AF37" s="60">
        <f>IF(Z37&gt;Z36,-1,0)</f>
        <v>0</v>
      </c>
      <c r="AG37" s="60">
        <f>10000-(AJ37*1000+AM37*100+AK37*10)</f>
        <v>10000</v>
      </c>
      <c r="AH37" s="90">
        <f>RANK(AG37,AG34:AG37,1)</f>
        <v>1</v>
      </c>
      <c r="AI37" s="60" t="str">
        <f>H35</f>
        <v>Japan</v>
      </c>
      <c r="AJ37" s="60">
        <f t="shared" si="9"/>
        <v>0</v>
      </c>
      <c r="AK37" s="60">
        <f t="shared" si="9"/>
        <v>0</v>
      </c>
      <c r="AL37" s="60">
        <f t="shared" si="9"/>
        <v>0</v>
      </c>
      <c r="AM37" s="60">
        <f>AK37-AL37</f>
        <v>0</v>
      </c>
      <c r="AN37" s="187">
        <f>IF(AG34=AG37,IF(E38&gt;G38,AG34-0.1,AG34),AG34)</f>
        <v>10000</v>
      </c>
      <c r="AO37" s="187">
        <f>IF(AG35=AG37,IF(E37&gt;G37,AG35-0.1,AG35),AG35)</f>
        <v>10000</v>
      </c>
      <c r="AP37" s="187">
        <f>IF(AG36=AG37,IF(E35&gt;G35,AG36-0.1,AG36),AG36)</f>
        <v>10000</v>
      </c>
      <c r="AQ37" s="187"/>
      <c r="AR37" s="187">
        <f>AQ38</f>
        <v>30000</v>
      </c>
      <c r="AS37" s="90">
        <f>RANK(AR37,AR34:AR37,1)</f>
        <v>1</v>
      </c>
      <c r="AT37" s="60" t="str">
        <f t="shared" si="10"/>
        <v>Japan</v>
      </c>
      <c r="AU37" s="60">
        <f t="shared" si="10"/>
        <v>0</v>
      </c>
      <c r="AV37" s="60">
        <f t="shared" si="10"/>
        <v>0</v>
      </c>
      <c r="AW37" s="60">
        <f t="shared" si="10"/>
        <v>0</v>
      </c>
      <c r="AX37" s="60"/>
      <c r="AY37" s="60"/>
      <c r="AZ37" s="60"/>
      <c r="BA37" s="113">
        <v>4</v>
      </c>
      <c r="BB37" s="114" t="e">
        <f>VLOOKUP(4,AS34:AT37,2,FALSE)</f>
        <v>#N/A</v>
      </c>
      <c r="BC37" s="115"/>
      <c r="BD37" s="116" t="e">
        <f>VLOOKUP(4,AS34:AW37,3,FALSE)</f>
        <v>#N/A</v>
      </c>
      <c r="BE37" s="116" t="e">
        <f>VLOOKUP(4,AS34:AW37,4,FALSE)</f>
        <v>#N/A</v>
      </c>
      <c r="BF37" s="93" t="s">
        <v>12</v>
      </c>
      <c r="BG37" s="116" t="e">
        <f>VLOOKUP(4,AS34:AW37,5,FALSE)</f>
        <v>#N/A</v>
      </c>
      <c r="BH37" s="60"/>
      <c r="BI37" s="85"/>
      <c r="BJ37" s="85">
        <f>IF(E37&gt;G37,IF(Spielplan!E37&gt;Spielplan!G37,Punktemodus!$B$3,0),0)</f>
        <v>0</v>
      </c>
      <c r="BK37" s="85">
        <f>IF(E37=G37,IF(Spielplan!E37=Spielplan!G37,Punktemodus!$B$3,0),0)</f>
        <v>10</v>
      </c>
      <c r="BL37" s="85">
        <f>IF(E37&lt;G37,IF(Spielplan!E37&lt;Spielplan!G37,Punktemodus!$B$3,0),0)</f>
        <v>0</v>
      </c>
      <c r="BM37" s="85">
        <f>IF(E37=Spielplan!E37,IF(G37=Spielplan!G37,Punktemodus!$B$5,0),0)</f>
        <v>3</v>
      </c>
      <c r="BN37" s="85">
        <f>IF(E37=Spielplan!E37,Punktemodus!$B$7,0)</f>
        <v>1</v>
      </c>
      <c r="BO37" s="85">
        <f>IF(G37=Spielplan!G37,Punktemodus!$B$7,0)</f>
        <v>1</v>
      </c>
      <c r="BP37" s="137">
        <f>IF(Spielplan!E37="",0,SUM(BJ37:BO37))</f>
        <v>0</v>
      </c>
      <c r="BQ37" s="85"/>
      <c r="BR37" s="87"/>
      <c r="BS37" s="5" t="s">
        <v>127</v>
      </c>
      <c r="BT37" s="44" t="str">
        <f>IF(G61="","",BB57)</f>
        <v/>
      </c>
      <c r="BU37" s="46"/>
      <c r="BV37" s="104"/>
      <c r="BW37" s="60"/>
      <c r="BX37" s="104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</row>
    <row r="38" spans="1:101" ht="18.75" customHeight="1" thickBot="1" x14ac:dyDescent="0.3">
      <c r="A38" s="60"/>
      <c r="B38" s="60"/>
      <c r="C38" s="20" t="str">
        <f>C34</f>
        <v>Kolumbien</v>
      </c>
      <c r="D38" s="39"/>
      <c r="E38" s="104"/>
      <c r="F38" s="93"/>
      <c r="G38" s="104"/>
      <c r="H38" s="20" t="str">
        <f>H35</f>
        <v>Japan</v>
      </c>
      <c r="I38" s="39"/>
      <c r="J38" s="60"/>
      <c r="K38" s="60" t="s">
        <v>82</v>
      </c>
      <c r="L38" s="60">
        <f t="shared" si="8"/>
        <v>0</v>
      </c>
      <c r="M38" s="60">
        <f>IF($E38="",0,IF($E38&gt;$G38,3,IF($E38=G38,1,0)))</f>
        <v>0</v>
      </c>
      <c r="N38" s="60"/>
      <c r="O38" s="60"/>
      <c r="P38" s="60">
        <f>IF($G38="",0,IF($E38&gt;$G38,0,IF($E38=$G38,1,3)))</f>
        <v>0</v>
      </c>
      <c r="Q38" s="60">
        <f>E38</f>
        <v>0</v>
      </c>
      <c r="R38" s="60"/>
      <c r="S38" s="60"/>
      <c r="T38" s="60">
        <f>G38</f>
        <v>0</v>
      </c>
      <c r="U38" s="60">
        <f>G38</f>
        <v>0</v>
      </c>
      <c r="V38" s="60"/>
      <c r="W38" s="60"/>
      <c r="X38" s="60">
        <f>E38</f>
        <v>0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187">
        <f>SUM(AN34:AN37)</f>
        <v>30000</v>
      </c>
      <c r="AO38" s="187">
        <f>SUM(AO34:AO37)</f>
        <v>30000</v>
      </c>
      <c r="AP38" s="187">
        <f>SUM(AP34:AP37)</f>
        <v>30000</v>
      </c>
      <c r="AQ38" s="187">
        <f>SUM(AQ34:AQ37)</f>
        <v>30000</v>
      </c>
      <c r="AR38" s="187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85">
        <f>IF(E38&gt;G38,IF(Spielplan!E38&gt;Spielplan!G38,Punktemodus!$B$3,0),0)</f>
        <v>0</v>
      </c>
      <c r="BK38" s="85">
        <f>IF(E38=G38,IF(Spielplan!E38=Spielplan!G38,Punktemodus!$B$3,0),0)</f>
        <v>10</v>
      </c>
      <c r="BL38" s="85">
        <f>IF(E38&lt;G38,IF(Spielplan!E38&lt;Spielplan!G38,Punktemodus!$B$3,0),0)</f>
        <v>0</v>
      </c>
      <c r="BM38" s="85">
        <f>IF(E38=Spielplan!E38,IF(G38=Spielplan!G38,Punktemodus!$B$5,0),0)</f>
        <v>3</v>
      </c>
      <c r="BN38" s="85">
        <f>IF(E38=Spielplan!E38,Punktemodus!$B$7,0)</f>
        <v>1</v>
      </c>
      <c r="BO38" s="85">
        <f>IF(G38=Spielplan!G38,Punktemodus!$B$7,0)</f>
        <v>1</v>
      </c>
      <c r="BP38" s="137">
        <f>IF(Spielplan!E38="",0,SUM(BJ38:BO38))</f>
        <v>0</v>
      </c>
      <c r="BQ38" s="60"/>
      <c r="BR38" s="87"/>
      <c r="BS38" s="60"/>
      <c r="BT38" s="60"/>
      <c r="BU38" s="60"/>
      <c r="BV38" s="60"/>
      <c r="BW38" s="60"/>
      <c r="BX38" s="60"/>
      <c r="BY38" s="60"/>
      <c r="BZ38" s="47">
        <v>55</v>
      </c>
      <c r="CA38" s="44" t="str">
        <f>IF(BX36="",IF(BV36&gt;BV37,BT36,BT37),IF(BX36&gt;BX37,BT36,BT37))</f>
        <v/>
      </c>
      <c r="CB38" s="46"/>
      <c r="CC38" s="104"/>
      <c r="CD38" s="60"/>
      <c r="CE38" s="104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</row>
    <row r="39" spans="1:101" ht="18.75" customHeight="1" thickBot="1" x14ac:dyDescent="0.3">
      <c r="A39" s="60"/>
      <c r="B39" s="60"/>
      <c r="C39" s="14" t="str">
        <f>H34</f>
        <v>Griechenland</v>
      </c>
      <c r="D39" s="40"/>
      <c r="E39" s="104"/>
      <c r="F39" s="93"/>
      <c r="G39" s="104"/>
      <c r="H39" s="14" t="str">
        <f>C35</f>
        <v>Elfenbeinküste</v>
      </c>
      <c r="I39" s="40"/>
      <c r="J39" s="60"/>
      <c r="K39" s="60" t="s">
        <v>82</v>
      </c>
      <c r="L39" s="60">
        <f t="shared" si="8"/>
        <v>0</v>
      </c>
      <c r="M39" s="60"/>
      <c r="N39" s="60">
        <f>IF($E39="",0,IF($E39&gt;$G39,3,IF($E39=$G39,1,0)))</f>
        <v>0</v>
      </c>
      <c r="O39" s="60">
        <f>IF($G39="",0,IF($E39&gt;$G39,0,IF($E39=$G39,1,3)))</f>
        <v>0</v>
      </c>
      <c r="P39" s="60"/>
      <c r="Q39" s="60"/>
      <c r="R39" s="60">
        <f>E39</f>
        <v>0</v>
      </c>
      <c r="S39" s="60">
        <f>G39</f>
        <v>0</v>
      </c>
      <c r="T39" s="60"/>
      <c r="U39" s="60"/>
      <c r="V39" s="60">
        <f>G39</f>
        <v>0</v>
      </c>
      <c r="W39" s="60">
        <f>E39</f>
        <v>0</v>
      </c>
      <c r="X39" s="60"/>
      <c r="Y39" s="60"/>
      <c r="Z39" s="60" t="s">
        <v>30</v>
      </c>
      <c r="AA39" s="60"/>
      <c r="AB39" s="60"/>
      <c r="AC39" s="60"/>
      <c r="AD39" s="60"/>
      <c r="AE39" s="60"/>
      <c r="AF39" s="60"/>
      <c r="AG39" s="60" t="b">
        <f>OR(AG34=AG35,AG34=AG36,AG34=AG37,AG35=AG36,AG35=AG37,AG36=AG37)</f>
        <v>1</v>
      </c>
      <c r="AH39" s="60"/>
      <c r="AI39" s="60"/>
      <c r="AJ39" s="60"/>
      <c r="AK39" s="60"/>
      <c r="AL39" s="60"/>
      <c r="AM39" s="60"/>
      <c r="AN39" s="60"/>
      <c r="AO39" s="60" t="s">
        <v>34</v>
      </c>
      <c r="AP39" s="60"/>
      <c r="AQ39" s="60"/>
      <c r="AR39" s="60" t="b">
        <f>OR(AR34=AR35,AR34=AR36,AR34=AR37,AR35=AR36,AR35=AR37,AR36=AR37)</f>
        <v>1</v>
      </c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85">
        <f>IF(E39&gt;G39,IF(Spielplan!E39&gt;Spielplan!G39,Punktemodus!$B$3,0),0)</f>
        <v>0</v>
      </c>
      <c r="BK39" s="85">
        <f>IF(E39=G39,IF(Spielplan!E39=Spielplan!G39,Punktemodus!$B$3,0),0)</f>
        <v>10</v>
      </c>
      <c r="BL39" s="85">
        <f>IF(E39&lt;G39,IF(Spielplan!E39&lt;Spielplan!G39,Punktemodus!$B$3,0),0)</f>
        <v>0</v>
      </c>
      <c r="BM39" s="85">
        <f>IF(E39=Spielplan!E39,IF(G39=Spielplan!G39,Punktemodus!$B$5,0),0)</f>
        <v>3</v>
      </c>
      <c r="BN39" s="85">
        <f>IF(E39=Spielplan!E39,Punktemodus!$B$7,0)</f>
        <v>1</v>
      </c>
      <c r="BO39" s="85">
        <f>IF(G39=Spielplan!G39,Punktemodus!$B$7,0)</f>
        <v>1</v>
      </c>
      <c r="BP39" s="137">
        <f>IF(Spielplan!E39="",0,SUM(BJ39:BO39))</f>
        <v>0</v>
      </c>
      <c r="BQ39" s="60"/>
      <c r="BR39" s="87"/>
      <c r="BS39" s="60"/>
      <c r="BT39" s="60"/>
      <c r="BU39" s="60"/>
      <c r="BV39" s="60"/>
      <c r="BW39" s="60"/>
      <c r="BX39" s="60"/>
      <c r="BY39" s="60"/>
      <c r="BZ39" s="47">
        <v>56</v>
      </c>
      <c r="CA39" s="44" t="str">
        <f>IF(BX40="",IF(BV40&gt;BV41,BT40,BT41),IF(BX40&gt;BX41,BT40,BT41))</f>
        <v/>
      </c>
      <c r="CB39" s="46"/>
      <c r="CC39" s="104"/>
      <c r="CD39" s="60"/>
      <c r="CE39" s="104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</row>
    <row r="40" spans="1:101" ht="18.75" customHeight="1" thickBot="1" x14ac:dyDescent="0.25">
      <c r="A40" s="60"/>
      <c r="B40" s="60"/>
      <c r="C40" s="136" t="str">
        <f>IF(G39="","",IF(AR39=TRUE,"Achtung: Fehler in Tabelle!",""))</f>
        <v/>
      </c>
      <c r="D40" s="60"/>
      <c r="E40" s="85"/>
      <c r="F40" s="60"/>
      <c r="G40" s="85"/>
      <c r="H40" s="60"/>
      <c r="I40" s="60"/>
      <c r="J40" s="60"/>
      <c r="K40" s="60"/>
      <c r="L40" s="60"/>
      <c r="M40" s="60">
        <f t="shared" ref="M40:X40" si="11">SUM(M34:M39)</f>
        <v>0</v>
      </c>
      <c r="N40" s="60">
        <f t="shared" si="11"/>
        <v>0</v>
      </c>
      <c r="O40" s="60">
        <f t="shared" si="11"/>
        <v>0</v>
      </c>
      <c r="P40" s="60">
        <f t="shared" si="11"/>
        <v>0</v>
      </c>
      <c r="Q40" s="60">
        <f t="shared" si="11"/>
        <v>0</v>
      </c>
      <c r="R40" s="60">
        <f t="shared" si="11"/>
        <v>0</v>
      </c>
      <c r="S40" s="60">
        <f t="shared" si="11"/>
        <v>0</v>
      </c>
      <c r="T40" s="60">
        <f t="shared" si="11"/>
        <v>0</v>
      </c>
      <c r="U40" s="60">
        <f t="shared" si="11"/>
        <v>0</v>
      </c>
      <c r="V40" s="60">
        <f t="shared" si="11"/>
        <v>0</v>
      </c>
      <c r="W40" s="60">
        <f t="shared" si="11"/>
        <v>0</v>
      </c>
      <c r="X40" s="60">
        <f t="shared" si="11"/>
        <v>0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160">
        <f>SUM(BP34:BP39)</f>
        <v>0</v>
      </c>
      <c r="BQ40" s="60"/>
      <c r="BR40" s="87"/>
      <c r="BS40" s="55" t="s">
        <v>128</v>
      </c>
      <c r="BT40" s="44" t="str">
        <f>IF(G94="","",BB89)</f>
        <v/>
      </c>
      <c r="BU40" s="46"/>
      <c r="BV40" s="104"/>
      <c r="BW40" s="60"/>
      <c r="BX40" s="104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</row>
    <row r="41" spans="1:101" ht="18.75" customHeight="1" thickBot="1" x14ac:dyDescent="0.25">
      <c r="A41" s="60"/>
      <c r="B41" s="60"/>
      <c r="C41" s="60"/>
      <c r="D41" s="60"/>
      <c r="E41" s="85"/>
      <c r="F41" s="60"/>
      <c r="G41" s="85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138"/>
      <c r="BQ41" s="60"/>
      <c r="BR41" s="87"/>
      <c r="BS41" s="25" t="s">
        <v>129</v>
      </c>
      <c r="BT41" s="44" t="str">
        <f>IF(G83="","",BB79)</f>
        <v/>
      </c>
      <c r="BU41" s="46"/>
      <c r="BV41" s="104"/>
      <c r="BW41" s="60"/>
      <c r="BX41" s="104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</row>
    <row r="42" spans="1:101" ht="18.75" customHeight="1" thickBot="1" x14ac:dyDescent="0.3">
      <c r="A42" s="60"/>
      <c r="B42" s="60"/>
      <c r="C42" s="89"/>
      <c r="D42" s="60"/>
      <c r="E42" s="85"/>
      <c r="F42" s="60"/>
      <c r="G42" s="85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89"/>
      <c r="BC42" s="60"/>
      <c r="BD42" s="90"/>
      <c r="BE42" s="60"/>
      <c r="BF42" s="61"/>
      <c r="BG42" s="60"/>
      <c r="BH42" s="60"/>
      <c r="BI42" s="60"/>
      <c r="BJ42" s="60"/>
      <c r="BK42" s="60"/>
      <c r="BL42" s="60"/>
      <c r="BM42" s="60"/>
      <c r="BN42" s="60"/>
      <c r="BO42" s="60"/>
      <c r="BP42" s="138"/>
      <c r="BQ42" s="60"/>
      <c r="BR42" s="87"/>
      <c r="BS42" s="94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</row>
    <row r="43" spans="1:101" ht="18.75" customHeight="1" thickBot="1" x14ac:dyDescent="0.3">
      <c r="A43" s="60"/>
      <c r="B43" s="60"/>
      <c r="C43" s="88" t="s">
        <v>74</v>
      </c>
      <c r="D43" s="60"/>
      <c r="E43" s="85"/>
      <c r="F43" s="60"/>
      <c r="G43" s="85"/>
      <c r="H43" s="60"/>
      <c r="I43" s="60"/>
      <c r="J43" s="60"/>
      <c r="K43" s="60"/>
      <c r="L43" s="60"/>
      <c r="M43" s="60" t="s">
        <v>4</v>
      </c>
      <c r="N43" s="60"/>
      <c r="O43" s="60"/>
      <c r="P43" s="60"/>
      <c r="Q43" s="60" t="s">
        <v>6</v>
      </c>
      <c r="R43" s="60"/>
      <c r="S43" s="60"/>
      <c r="T43" s="60"/>
      <c r="U43" s="60" t="s">
        <v>7</v>
      </c>
      <c r="V43" s="60"/>
      <c r="W43" s="60"/>
      <c r="X43" s="60"/>
      <c r="Y43" s="60"/>
      <c r="Z43" s="60" t="s">
        <v>4</v>
      </c>
      <c r="AA43" s="60" t="s">
        <v>5</v>
      </c>
      <c r="AB43" s="60"/>
      <c r="AC43" s="60"/>
      <c r="AD43" s="60" t="s">
        <v>9</v>
      </c>
      <c r="AE43" s="60"/>
      <c r="AF43" s="60"/>
      <c r="AG43" s="60"/>
      <c r="AH43" s="60" t="s">
        <v>32</v>
      </c>
      <c r="AI43" s="60"/>
      <c r="AJ43" s="60"/>
      <c r="AK43" s="60"/>
      <c r="AL43" s="60"/>
      <c r="AM43" s="60"/>
      <c r="AN43" s="60" t="s">
        <v>35</v>
      </c>
      <c r="AO43" s="60"/>
      <c r="AP43" s="60"/>
      <c r="AQ43" s="60"/>
      <c r="AR43" s="60"/>
      <c r="AS43" s="60" t="s">
        <v>33</v>
      </c>
      <c r="AT43" s="60"/>
      <c r="AU43" s="60"/>
      <c r="AV43" s="60"/>
      <c r="AW43" s="60"/>
      <c r="AX43" s="60"/>
      <c r="AY43" s="60"/>
      <c r="AZ43" s="60"/>
      <c r="BA43" s="60"/>
      <c r="BB43" s="89" t="s">
        <v>10</v>
      </c>
      <c r="BC43" s="60"/>
      <c r="BD43" s="90" t="s">
        <v>4</v>
      </c>
      <c r="BE43" s="60"/>
      <c r="BF43" s="61" t="s">
        <v>5</v>
      </c>
      <c r="BG43" s="60"/>
      <c r="BH43" s="60"/>
      <c r="BI43" s="85"/>
      <c r="BJ43" s="60"/>
      <c r="BK43" s="60"/>
      <c r="BL43" s="60"/>
      <c r="BM43" s="60"/>
      <c r="BN43" s="60"/>
      <c r="BO43" s="60"/>
      <c r="BP43" s="138"/>
      <c r="BQ43" s="85"/>
      <c r="BR43" s="139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</row>
    <row r="44" spans="1:101" ht="18.75" customHeight="1" thickBot="1" x14ac:dyDescent="0.25">
      <c r="A44" s="60"/>
      <c r="B44" s="60"/>
      <c r="C44" s="60"/>
      <c r="D44" s="60"/>
      <c r="E44" s="85"/>
      <c r="F44" s="60"/>
      <c r="G44" s="85"/>
      <c r="H44" s="60"/>
      <c r="I44" s="60"/>
      <c r="J44" s="60"/>
      <c r="K44" s="60"/>
      <c r="L44" s="60"/>
      <c r="M44" s="60" t="s">
        <v>0</v>
      </c>
      <c r="N44" s="60" t="s">
        <v>1</v>
      </c>
      <c r="O44" s="60" t="s">
        <v>2</v>
      </c>
      <c r="P44" s="60" t="s">
        <v>3</v>
      </c>
      <c r="Q44" s="60" t="s">
        <v>0</v>
      </c>
      <c r="R44" s="60" t="s">
        <v>1</v>
      </c>
      <c r="S44" s="60" t="s">
        <v>2</v>
      </c>
      <c r="T44" s="60" t="s">
        <v>3</v>
      </c>
      <c r="U44" s="60" t="s">
        <v>0</v>
      </c>
      <c r="V44" s="60" t="s">
        <v>1</v>
      </c>
      <c r="W44" s="60" t="s">
        <v>2</v>
      </c>
      <c r="X44" s="60" t="s">
        <v>3</v>
      </c>
      <c r="Y44" s="60"/>
      <c r="Z44" s="60" t="s">
        <v>8</v>
      </c>
      <c r="AA44" s="60"/>
      <c r="AB44" s="60"/>
      <c r="AC44" s="60"/>
      <c r="AD44" s="60"/>
      <c r="AE44" s="60"/>
      <c r="AF44" s="60"/>
      <c r="AG44" s="60"/>
      <c r="AH44" s="60" t="s">
        <v>31</v>
      </c>
      <c r="AI44" s="60"/>
      <c r="AJ44" s="60"/>
      <c r="AK44" s="60"/>
      <c r="AL44" s="60"/>
      <c r="AM44" s="60"/>
      <c r="AN44" s="60" t="str">
        <f>AI45</f>
        <v>Uruguay</v>
      </c>
      <c r="AO44" s="60" t="str">
        <f>AI46</f>
        <v>Costa Rica</v>
      </c>
      <c r="AP44" s="60" t="str">
        <f>AI47</f>
        <v>England</v>
      </c>
      <c r="AQ44" s="60" t="str">
        <f>AI48</f>
        <v>Italien</v>
      </c>
      <c r="AR44" s="60"/>
      <c r="AS44" s="60" t="s">
        <v>31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85"/>
      <c r="BJ44" s="85"/>
      <c r="BK44" s="85"/>
      <c r="BL44" s="85"/>
      <c r="BM44" s="85"/>
      <c r="BN44" s="85"/>
      <c r="BO44" s="85"/>
      <c r="BP44" s="137"/>
      <c r="BQ44" s="85"/>
      <c r="BR44" s="141"/>
      <c r="BS44" s="359" t="s">
        <v>165</v>
      </c>
      <c r="BT44" s="360"/>
      <c r="BU44" s="361"/>
      <c r="BV44" s="362"/>
      <c r="BW44" s="156"/>
      <c r="BX44" s="351" t="s">
        <v>152</v>
      </c>
      <c r="BY44" s="351" t="s">
        <v>153</v>
      </c>
      <c r="BZ44" s="352"/>
      <c r="CA44" s="156"/>
      <c r="CB44" s="155"/>
      <c r="CC44" s="155"/>
      <c r="CD44" s="155"/>
      <c r="CE44" s="351" t="s">
        <v>155</v>
      </c>
      <c r="CF44" s="351" t="s">
        <v>156</v>
      </c>
      <c r="CG44" s="155"/>
      <c r="CH44" s="155"/>
      <c r="CI44" s="155"/>
      <c r="CJ44" s="351" t="s">
        <v>158</v>
      </c>
      <c r="CK44" s="155"/>
      <c r="CL44" s="155"/>
      <c r="CM44" s="155"/>
      <c r="CN44" s="155"/>
      <c r="CO44" s="351" t="s">
        <v>159</v>
      </c>
      <c r="CP44" s="155"/>
      <c r="CQ44" s="155"/>
      <c r="CR44" s="155"/>
      <c r="CS44" s="351" t="s">
        <v>146</v>
      </c>
      <c r="CT44" s="155"/>
      <c r="CU44" s="134"/>
      <c r="CV44" s="134"/>
      <c r="CW44" s="134"/>
    </row>
    <row r="45" spans="1:101" ht="18.75" customHeight="1" thickBot="1" x14ac:dyDescent="0.3">
      <c r="A45" s="60"/>
      <c r="B45" s="60"/>
      <c r="C45" s="75" t="str">
        <f>Spielplan!$C$45</f>
        <v>Uruguay</v>
      </c>
      <c r="D45" s="76"/>
      <c r="E45" s="104"/>
      <c r="F45" s="93"/>
      <c r="G45" s="104"/>
      <c r="H45" s="75" t="str">
        <f>Spielplan!$H$45</f>
        <v>Costa Rica</v>
      </c>
      <c r="I45" s="76"/>
      <c r="J45" s="60"/>
      <c r="K45" s="60" t="s">
        <v>85</v>
      </c>
      <c r="L45" s="60">
        <f t="shared" ref="L45:L50" si="12">IF(E45-G45&gt;0,1,IF(G45=E45,0,-1))</f>
        <v>0</v>
      </c>
      <c r="M45" s="60">
        <f>IF($E45="",0,IF($E45&gt;$G45,3,IF($E45=G45,1,0)))</f>
        <v>0</v>
      </c>
      <c r="N45" s="60">
        <f>IF($G45="",0,IF($E45&gt;$G45,0,IF($E45=G45,1,3)))</f>
        <v>0</v>
      </c>
      <c r="O45" s="60"/>
      <c r="P45" s="60"/>
      <c r="Q45" s="60">
        <f>E45</f>
        <v>0</v>
      </c>
      <c r="R45" s="60">
        <f>G45</f>
        <v>0</v>
      </c>
      <c r="S45" s="60"/>
      <c r="T45" s="60"/>
      <c r="U45" s="60">
        <f>G45</f>
        <v>0</v>
      </c>
      <c r="V45" s="60">
        <f>E45</f>
        <v>0</v>
      </c>
      <c r="W45" s="60"/>
      <c r="X45" s="60"/>
      <c r="Y45" s="60"/>
      <c r="Z45" s="60">
        <f>M51</f>
        <v>0</v>
      </c>
      <c r="AA45" s="60">
        <f>Q51</f>
        <v>0</v>
      </c>
      <c r="AB45" s="60">
        <f>U51</f>
        <v>0</v>
      </c>
      <c r="AC45" s="60">
        <f>AA45-AB45</f>
        <v>0</v>
      </c>
      <c r="AD45" s="60">
        <f>IF(Z45&gt;Z46,-1,0)</f>
        <v>0</v>
      </c>
      <c r="AE45" s="60">
        <f>IF(Z45&gt;Z47,-1,0)</f>
        <v>0</v>
      </c>
      <c r="AF45" s="60">
        <f>IF(Z45&gt;Z48,-1,0)</f>
        <v>0</v>
      </c>
      <c r="AG45" s="60">
        <f>10000-(AJ45*1000+AM45*100+AK45*10)</f>
        <v>10000</v>
      </c>
      <c r="AH45" s="90">
        <f>RANK(AG45,AG45:AG48,1)</f>
        <v>1</v>
      </c>
      <c r="AI45" s="60" t="str">
        <f>C45</f>
        <v>Uruguay</v>
      </c>
      <c r="AJ45" s="60">
        <f t="shared" ref="AJ45:AL48" si="13">Z45</f>
        <v>0</v>
      </c>
      <c r="AK45" s="60">
        <f t="shared" si="13"/>
        <v>0</v>
      </c>
      <c r="AL45" s="60">
        <f t="shared" si="13"/>
        <v>0</v>
      </c>
      <c r="AM45" s="60">
        <f>AK45-AL45</f>
        <v>0</v>
      </c>
      <c r="AN45" s="187"/>
      <c r="AO45" s="187">
        <f>IF(AG46=AG45,IF(G45&gt;E45,AG46-0.1,AG46),AG46)</f>
        <v>10000</v>
      </c>
      <c r="AP45" s="187">
        <f>IF(AG47=AG45,IF(G47&gt;E47,AG47-0.1,AG47),AG47)</f>
        <v>10000</v>
      </c>
      <c r="AQ45" s="187">
        <f>IF(AG48=AG45,IF(G49&gt;E49,AG48-0.1,AG48),AG48)</f>
        <v>10000</v>
      </c>
      <c r="AR45" s="187">
        <f>AN49</f>
        <v>30000</v>
      </c>
      <c r="AS45" s="90">
        <f>RANK(AR45,AR45:AR48,1)</f>
        <v>1</v>
      </c>
      <c r="AT45" s="60" t="str">
        <f t="shared" ref="AT45:AW48" si="14">AI45</f>
        <v>Uruguay</v>
      </c>
      <c r="AU45" s="60">
        <f t="shared" si="14"/>
        <v>0</v>
      </c>
      <c r="AV45" s="60">
        <f t="shared" si="14"/>
        <v>0</v>
      </c>
      <c r="AW45" s="60">
        <f t="shared" si="14"/>
        <v>0</v>
      </c>
      <c r="AX45" s="60"/>
      <c r="AY45" s="60"/>
      <c r="AZ45" s="60"/>
      <c r="BA45" s="77">
        <v>1</v>
      </c>
      <c r="BB45" s="75" t="str">
        <f>VLOOKUP(1,AS45:AT48,2,FALSE)</f>
        <v>Uruguay</v>
      </c>
      <c r="BC45" s="76"/>
      <c r="BD45" s="78">
        <f>VLOOKUP(1,AS45:AW48,3,FALSE)</f>
        <v>0</v>
      </c>
      <c r="BE45" s="79">
        <f>VLOOKUP(1,AS45:AW48,4,FALSE)</f>
        <v>0</v>
      </c>
      <c r="BF45" s="93" t="s">
        <v>12</v>
      </c>
      <c r="BG45" s="79">
        <f>VLOOKUP(1,AS45:AW48,5,FALSE)</f>
        <v>0</v>
      </c>
      <c r="BH45" s="80" t="s">
        <v>24</v>
      </c>
      <c r="BI45" s="85"/>
      <c r="BJ45" s="85">
        <f>IF(E45&gt;G45,IF(Spielplan!E45&gt;Spielplan!G45,Punktemodus!$B$3,0),0)</f>
        <v>0</v>
      </c>
      <c r="BK45" s="85">
        <f>IF(E45=G45,IF(Spielplan!E45=Spielplan!G45,Punktemodus!$B$3,0),0)</f>
        <v>10</v>
      </c>
      <c r="BL45" s="85">
        <f>IF(E45&lt;G45,IF(Spielplan!E45&lt;Spielplan!G45,Punktemodus!$B$3,0),0)</f>
        <v>0</v>
      </c>
      <c r="BM45" s="85">
        <f>IF(E45=Spielplan!E45,IF(G45=Spielplan!G45,Punktemodus!$B$5,0),0)</f>
        <v>3</v>
      </c>
      <c r="BN45" s="85">
        <f>IF(E45=Spielplan!E45,Punktemodus!$B$7,0)</f>
        <v>1</v>
      </c>
      <c r="BO45" s="85">
        <f>IF(G45=Spielplan!G45,Punktemodus!$B$7,0)</f>
        <v>1</v>
      </c>
      <c r="BP45" s="137">
        <f>IF(Spielplan!E45="",0,SUM(BJ45:BO45))</f>
        <v>0</v>
      </c>
      <c r="BQ45" s="85"/>
      <c r="BR45" s="141"/>
      <c r="BS45" s="363"/>
      <c r="BT45" s="364"/>
      <c r="BU45" s="365"/>
      <c r="BV45" s="366"/>
      <c r="BW45" s="156"/>
      <c r="BX45" s="351"/>
      <c r="BY45" s="351"/>
      <c r="BZ45" s="352"/>
      <c r="CA45" s="156"/>
      <c r="CB45" s="155"/>
      <c r="CC45" s="155"/>
      <c r="CD45" s="155"/>
      <c r="CE45" s="351"/>
      <c r="CF45" s="351"/>
      <c r="CG45" s="155"/>
      <c r="CH45" s="155"/>
      <c r="CI45" s="155"/>
      <c r="CJ45" s="351"/>
      <c r="CK45" s="155"/>
      <c r="CL45" s="155"/>
      <c r="CM45" s="155"/>
      <c r="CN45" s="155"/>
      <c r="CO45" s="351"/>
      <c r="CP45" s="155"/>
      <c r="CQ45" s="155"/>
      <c r="CR45" s="155"/>
      <c r="CS45" s="351"/>
      <c r="CT45" s="155"/>
      <c r="CU45" s="134"/>
      <c r="CV45" s="134"/>
      <c r="CW45" s="134"/>
    </row>
    <row r="46" spans="1:101" ht="18.75" customHeight="1" thickBot="1" x14ac:dyDescent="0.3">
      <c r="A46" s="60"/>
      <c r="B46" s="60"/>
      <c r="C46" s="48" t="str">
        <f>Spielplan!$C$46</f>
        <v>England</v>
      </c>
      <c r="D46" s="49"/>
      <c r="E46" s="104"/>
      <c r="F46" s="93"/>
      <c r="G46" s="104"/>
      <c r="H46" s="48" t="str">
        <f>Spielplan!$H$46</f>
        <v>Italien</v>
      </c>
      <c r="I46" s="49"/>
      <c r="J46" s="60"/>
      <c r="K46" s="60" t="s">
        <v>86</v>
      </c>
      <c r="L46" s="60">
        <f t="shared" si="12"/>
        <v>0</v>
      </c>
      <c r="M46" s="60"/>
      <c r="N46" s="60"/>
      <c r="O46" s="60">
        <f>IF($E46="",0,IF($E46&gt;$G46,3,IF($E46=$G46,1,0)))</f>
        <v>0</v>
      </c>
      <c r="P46" s="60">
        <f>IF($G46="",0,IF($E46&gt;$G46,0,IF($E46=$G46,1,3)))</f>
        <v>0</v>
      </c>
      <c r="Q46" s="60"/>
      <c r="R46" s="60"/>
      <c r="S46" s="60">
        <f>E46</f>
        <v>0</v>
      </c>
      <c r="T46" s="60">
        <f>G46</f>
        <v>0</v>
      </c>
      <c r="U46" s="60"/>
      <c r="V46" s="60"/>
      <c r="W46" s="60">
        <f>G46</f>
        <v>0</v>
      </c>
      <c r="X46" s="60">
        <f>E46</f>
        <v>0</v>
      </c>
      <c r="Y46" s="60"/>
      <c r="Z46" s="60">
        <f>N51</f>
        <v>0</v>
      </c>
      <c r="AA46" s="60">
        <f>R51</f>
        <v>0</v>
      </c>
      <c r="AB46" s="60">
        <f>V51</f>
        <v>0</v>
      </c>
      <c r="AC46" s="60">
        <f>AA46-AB46</f>
        <v>0</v>
      </c>
      <c r="AD46" s="60">
        <f>IF(Z46&gt;Z45,-1,0)</f>
        <v>0</v>
      </c>
      <c r="AE46" s="60">
        <f>IF(Z46&gt;Z47,-1,0)</f>
        <v>0</v>
      </c>
      <c r="AF46" s="60">
        <f>IF(Z46&gt;Z48,-1,0)</f>
        <v>0</v>
      </c>
      <c r="AG46" s="60">
        <f>10000-(AJ46*1000+AM46*100+AK46*10)</f>
        <v>10000</v>
      </c>
      <c r="AH46" s="90">
        <f>RANK(AG46,AG45:AG48,1)</f>
        <v>1</v>
      </c>
      <c r="AI46" s="60" t="str">
        <f>H45</f>
        <v>Costa Rica</v>
      </c>
      <c r="AJ46" s="60">
        <f t="shared" si="13"/>
        <v>0</v>
      </c>
      <c r="AK46" s="60">
        <f t="shared" si="13"/>
        <v>0</v>
      </c>
      <c r="AL46" s="60">
        <f t="shared" si="13"/>
        <v>0</v>
      </c>
      <c r="AM46" s="60">
        <f>AK46-AL46</f>
        <v>0</v>
      </c>
      <c r="AN46" s="187">
        <f>IF(AG45=AG46,IF(E45&gt;G45,AG45-0.1,AG45),AG45)</f>
        <v>10000</v>
      </c>
      <c r="AO46" s="187"/>
      <c r="AP46" s="187">
        <f>IF(AG47=AG46,IF(G50&gt;E50,AG47-0.1,AG47),AG47)</f>
        <v>10000</v>
      </c>
      <c r="AQ46" s="187">
        <f>IF(AG48=AG46,IF(G48&gt;E48,AG48-0.1,AG48),AG48)</f>
        <v>10000</v>
      </c>
      <c r="AR46" s="187">
        <f>AO49</f>
        <v>30000</v>
      </c>
      <c r="AS46" s="90">
        <f>RANK(AR46,AR45:AR48,1)</f>
        <v>1</v>
      </c>
      <c r="AT46" s="60" t="str">
        <f t="shared" si="14"/>
        <v>Costa Rica</v>
      </c>
      <c r="AU46" s="60">
        <f t="shared" si="14"/>
        <v>0</v>
      </c>
      <c r="AV46" s="60">
        <f t="shared" si="14"/>
        <v>0</v>
      </c>
      <c r="AW46" s="60">
        <f t="shared" si="14"/>
        <v>0</v>
      </c>
      <c r="AX46" s="60"/>
      <c r="AY46" s="60"/>
      <c r="AZ46" s="60"/>
      <c r="BA46" s="50">
        <v>2</v>
      </c>
      <c r="BB46" s="48" t="e">
        <f>VLOOKUP(2,AS45:AT48,2,FALSE)</f>
        <v>#N/A</v>
      </c>
      <c r="BC46" s="49"/>
      <c r="BD46" s="51" t="e">
        <f>VLOOKUP(2,AS45:AW48,3,FALSE)</f>
        <v>#N/A</v>
      </c>
      <c r="BE46" s="52" t="e">
        <f>VLOOKUP(2,AS45:AW48,4,FALSE)</f>
        <v>#N/A</v>
      </c>
      <c r="BF46" s="93" t="s">
        <v>12</v>
      </c>
      <c r="BG46" s="52" t="e">
        <f>VLOOKUP(2,AS45:AW48,5,FALSE)</f>
        <v>#N/A</v>
      </c>
      <c r="BH46" s="81" t="s">
        <v>25</v>
      </c>
      <c r="BI46" s="85"/>
      <c r="BJ46" s="85">
        <f>IF(E46&gt;G46,IF(Spielplan!E46&gt;Spielplan!G46,Punktemodus!$B$3,0),0)</f>
        <v>0</v>
      </c>
      <c r="BK46" s="85">
        <f>IF(E46=G46,IF(Spielplan!E46=Spielplan!G46,Punktemodus!$B$3,0),0)</f>
        <v>10</v>
      </c>
      <c r="BL46" s="85">
        <f>IF(E46&lt;G46,IF(Spielplan!E46&lt;Spielplan!G46,Punktemodus!$B$3,0),0)</f>
        <v>0</v>
      </c>
      <c r="BM46" s="85">
        <f>IF(E46=Spielplan!E46,IF(G46=Spielplan!G46,Punktemodus!$B$5,0),0)</f>
        <v>3</v>
      </c>
      <c r="BN46" s="85">
        <f>IF(E46=Spielplan!E46,Punktemodus!$B$7,0)</f>
        <v>1</v>
      </c>
      <c r="BO46" s="85">
        <f>IF(G46=Spielplan!G46,Punktemodus!$B$7,0)</f>
        <v>1</v>
      </c>
      <c r="BP46" s="137">
        <f>IF(Spielplan!E46="",0,SUM(BJ46:BO46))</f>
        <v>0</v>
      </c>
      <c r="BQ46" s="85"/>
      <c r="BR46" s="141"/>
      <c r="BS46" s="142"/>
      <c r="BT46" s="155"/>
      <c r="BU46" s="154" t="s">
        <v>120</v>
      </c>
      <c r="BV46" s="155"/>
      <c r="BW46" s="155"/>
      <c r="BX46" s="351"/>
      <c r="BY46" s="351"/>
      <c r="BZ46" s="352"/>
      <c r="CA46" s="155"/>
      <c r="CB46" s="155"/>
      <c r="CC46" s="155"/>
      <c r="CD46" s="155"/>
      <c r="CE46" s="351"/>
      <c r="CF46" s="351"/>
      <c r="CG46" s="155"/>
      <c r="CH46" s="155"/>
      <c r="CI46" s="155"/>
      <c r="CJ46" s="351"/>
      <c r="CK46" s="155"/>
      <c r="CL46" s="155"/>
      <c r="CM46" s="155"/>
      <c r="CN46" s="155"/>
      <c r="CO46" s="351"/>
      <c r="CP46" s="155"/>
      <c r="CQ46" s="155"/>
      <c r="CR46" s="155"/>
      <c r="CS46" s="351"/>
      <c r="CT46" s="155"/>
      <c r="CU46" s="134"/>
      <c r="CV46" s="134"/>
      <c r="CW46" s="134"/>
    </row>
    <row r="47" spans="1:101" ht="18.75" customHeight="1" thickBot="1" x14ac:dyDescent="0.3">
      <c r="A47" s="60"/>
      <c r="B47" s="60"/>
      <c r="C47" s="75" t="str">
        <f>C45</f>
        <v>Uruguay</v>
      </c>
      <c r="D47" s="76"/>
      <c r="E47" s="104"/>
      <c r="F47" s="93"/>
      <c r="G47" s="104"/>
      <c r="H47" s="75" t="str">
        <f>C46</f>
        <v>England</v>
      </c>
      <c r="I47" s="76"/>
      <c r="J47" s="60"/>
      <c r="K47" s="60" t="s">
        <v>87</v>
      </c>
      <c r="L47" s="60">
        <f t="shared" si="12"/>
        <v>0</v>
      </c>
      <c r="M47" s="60">
        <f>IF($E47="",0,IF($E47&gt;$G47,3,IF($E47=G47,1,0)))</f>
        <v>0</v>
      </c>
      <c r="N47" s="60"/>
      <c r="O47" s="60">
        <f>IF($G47="",0,IF($E47&gt;$G47,0,IF($E47=$G47,1,3)))</f>
        <v>0</v>
      </c>
      <c r="P47" s="60"/>
      <c r="Q47" s="60">
        <f>E47</f>
        <v>0</v>
      </c>
      <c r="R47" s="60"/>
      <c r="S47" s="60">
        <f>G47</f>
        <v>0</v>
      </c>
      <c r="T47" s="60"/>
      <c r="U47" s="60">
        <f>G47</f>
        <v>0</v>
      </c>
      <c r="V47" s="60"/>
      <c r="W47" s="60">
        <f>E47</f>
        <v>0</v>
      </c>
      <c r="X47" s="60"/>
      <c r="Y47" s="60"/>
      <c r="Z47" s="60">
        <f>O51</f>
        <v>0</v>
      </c>
      <c r="AA47" s="60">
        <f>S51</f>
        <v>0</v>
      </c>
      <c r="AB47" s="60">
        <f>W51</f>
        <v>0</v>
      </c>
      <c r="AC47" s="60">
        <f>AA47-AB47</f>
        <v>0</v>
      </c>
      <c r="AD47" s="60">
        <f>IF(Z47&gt;Z45,-1,0)</f>
        <v>0</v>
      </c>
      <c r="AE47" s="60">
        <f>IF(Z47&gt;Z46,-1,0)</f>
        <v>0</v>
      </c>
      <c r="AF47" s="60">
        <f>IF(Z47&gt;Z48,-1,0)</f>
        <v>0</v>
      </c>
      <c r="AG47" s="60">
        <f>10000-(AJ47*1000+AM47*100+AK47*10)</f>
        <v>10000</v>
      </c>
      <c r="AH47" s="90">
        <f>RANK(AG47,AG45:AG48,1)</f>
        <v>1</v>
      </c>
      <c r="AI47" s="60" t="str">
        <f>C46</f>
        <v>England</v>
      </c>
      <c r="AJ47" s="60">
        <f t="shared" si="13"/>
        <v>0</v>
      </c>
      <c r="AK47" s="60">
        <f t="shared" si="13"/>
        <v>0</v>
      </c>
      <c r="AL47" s="60">
        <f t="shared" si="13"/>
        <v>0</v>
      </c>
      <c r="AM47" s="60">
        <f>AK47-AL47</f>
        <v>0</v>
      </c>
      <c r="AN47" s="187">
        <f>IF(AG45=AG47,IF(E47&gt;G47,AG45-0.1,AG45),AG45)</f>
        <v>10000</v>
      </c>
      <c r="AO47" s="187">
        <f>IF(AG46=AG47,IF(E50&gt;G50,AG46-0.1,AG46),AG46)</f>
        <v>10000</v>
      </c>
      <c r="AP47" s="187"/>
      <c r="AQ47" s="187">
        <f>IF(AG48=AG47,IF(G46&gt;E46,AG48-0.1,AG48),AG48)</f>
        <v>10000</v>
      </c>
      <c r="AR47" s="187">
        <f>AP49</f>
        <v>30000</v>
      </c>
      <c r="AS47" s="90">
        <f>RANK(AR47,AR45:AR48,1)</f>
        <v>1</v>
      </c>
      <c r="AT47" s="60" t="str">
        <f t="shared" si="14"/>
        <v>England</v>
      </c>
      <c r="AU47" s="60">
        <f t="shared" si="14"/>
        <v>0</v>
      </c>
      <c r="AV47" s="60">
        <f t="shared" si="14"/>
        <v>0</v>
      </c>
      <c r="AW47" s="60">
        <f t="shared" si="14"/>
        <v>0</v>
      </c>
      <c r="AX47" s="60"/>
      <c r="AY47" s="60"/>
      <c r="AZ47" s="60"/>
      <c r="BA47" s="113">
        <v>3</v>
      </c>
      <c r="BB47" s="114" t="e">
        <f>VLOOKUP(3,AS45:AT48,2,FALSE)</f>
        <v>#N/A</v>
      </c>
      <c r="BC47" s="115"/>
      <c r="BD47" s="116" t="e">
        <f>VLOOKUP(3,AS45:AW48,3,FALSE)</f>
        <v>#N/A</v>
      </c>
      <c r="BE47" s="116" t="e">
        <f>VLOOKUP(3,AS45:AW48,4,FALSE)</f>
        <v>#N/A</v>
      </c>
      <c r="BF47" s="93" t="s">
        <v>12</v>
      </c>
      <c r="BG47" s="116" t="e">
        <f>VLOOKUP(3,AS45:AW48,5,FALSE)</f>
        <v>#N/A</v>
      </c>
      <c r="BH47" s="60"/>
      <c r="BI47" s="60"/>
      <c r="BJ47" s="85">
        <f>IF(E47&gt;G47,IF(Spielplan!E47&gt;Spielplan!G47,Punktemodus!$B$3,0),0)</f>
        <v>0</v>
      </c>
      <c r="BK47" s="85">
        <f>IF(E47=G47,IF(Spielplan!E47=Spielplan!G47,Punktemodus!$B$3,0),0)</f>
        <v>10</v>
      </c>
      <c r="BL47" s="85">
        <f>IF(E47&lt;G47,IF(Spielplan!E47&lt;Spielplan!G47,Punktemodus!$B$3,0),0)</f>
        <v>0</v>
      </c>
      <c r="BM47" s="85">
        <f>IF(E47=Spielplan!E47,IF(G47=Spielplan!G47,Punktemodus!$B$5,0),0)</f>
        <v>3</v>
      </c>
      <c r="BN47" s="85">
        <f>IF(E47=Spielplan!E47,Punktemodus!$B$7,0)</f>
        <v>1</v>
      </c>
      <c r="BO47" s="85">
        <f>IF(G47=Spielplan!G47,Punktemodus!$B$7,0)</f>
        <v>1</v>
      </c>
      <c r="BP47" s="137">
        <f>IF(Spielplan!E47="",0,SUM(BJ47:BO47))</f>
        <v>0</v>
      </c>
      <c r="BQ47" s="85"/>
      <c r="BR47" s="141"/>
      <c r="BS47" s="134"/>
      <c r="BT47" s="134"/>
      <c r="BU47" s="134"/>
      <c r="BV47" s="134"/>
      <c r="BW47" s="155"/>
      <c r="BX47" s="351"/>
      <c r="BY47" s="351"/>
      <c r="BZ47" s="352"/>
      <c r="CA47" s="155"/>
      <c r="CB47" s="155"/>
      <c r="CC47" s="155"/>
      <c r="CD47" s="155"/>
      <c r="CE47" s="351"/>
      <c r="CF47" s="351"/>
      <c r="CG47" s="155"/>
      <c r="CH47" s="155"/>
      <c r="CI47" s="155"/>
      <c r="CJ47" s="351"/>
      <c r="CK47" s="155"/>
      <c r="CL47" s="155"/>
      <c r="CM47" s="155"/>
      <c r="CN47" s="155"/>
      <c r="CO47" s="351"/>
      <c r="CP47" s="155"/>
      <c r="CQ47" s="155"/>
      <c r="CR47" s="155"/>
      <c r="CS47" s="351"/>
      <c r="CT47" s="155"/>
      <c r="CU47" s="134"/>
      <c r="CV47" s="134"/>
      <c r="CW47" s="134"/>
    </row>
    <row r="48" spans="1:101" ht="18.75" customHeight="1" thickBot="1" x14ac:dyDescent="0.3">
      <c r="A48" s="60"/>
      <c r="B48" s="60"/>
      <c r="C48" s="48" t="str">
        <f>H45</f>
        <v>Costa Rica</v>
      </c>
      <c r="D48" s="49"/>
      <c r="E48" s="104"/>
      <c r="F48" s="93"/>
      <c r="G48" s="104"/>
      <c r="H48" s="48" t="str">
        <f>H46</f>
        <v>Italien</v>
      </c>
      <c r="I48" s="49"/>
      <c r="J48" s="60"/>
      <c r="K48" s="60" t="s">
        <v>88</v>
      </c>
      <c r="L48" s="60">
        <f t="shared" si="12"/>
        <v>0</v>
      </c>
      <c r="M48" s="60"/>
      <c r="N48" s="60">
        <f>IF($E48="",0,IF($E48&gt;$G48,3,IF($E48=$G48,1,0)))</f>
        <v>0</v>
      </c>
      <c r="O48" s="60"/>
      <c r="P48" s="60">
        <f>IF($G48="",0,IF($E48&gt;$G48,0,IF($E48=$G48,1,3)))</f>
        <v>0</v>
      </c>
      <c r="Q48" s="60"/>
      <c r="R48" s="60">
        <f>E48</f>
        <v>0</v>
      </c>
      <c r="S48" s="60"/>
      <c r="T48" s="60">
        <f>G48</f>
        <v>0</v>
      </c>
      <c r="U48" s="60"/>
      <c r="V48" s="60">
        <f>G48</f>
        <v>0</v>
      </c>
      <c r="W48" s="60"/>
      <c r="X48" s="60">
        <f>E48</f>
        <v>0</v>
      </c>
      <c r="Y48" s="60"/>
      <c r="Z48" s="60">
        <f>P51</f>
        <v>0</v>
      </c>
      <c r="AA48" s="60">
        <f>T51</f>
        <v>0</v>
      </c>
      <c r="AB48" s="60">
        <f>X51</f>
        <v>0</v>
      </c>
      <c r="AC48" s="60">
        <f>AA48-AB48</f>
        <v>0</v>
      </c>
      <c r="AD48" s="60">
        <f>IF(Z48&gt;Z45,-1,0)</f>
        <v>0</v>
      </c>
      <c r="AE48" s="60">
        <f>IF(Z48&gt;Z46,-1,0)</f>
        <v>0</v>
      </c>
      <c r="AF48" s="60">
        <f>IF(Z48&gt;Z47,-1,0)</f>
        <v>0</v>
      </c>
      <c r="AG48" s="60">
        <f>10000-(AJ48*1000+AM48*100+AK48*10)</f>
        <v>10000</v>
      </c>
      <c r="AH48" s="90">
        <f>RANK(AG48,AG45:AG48,1)</f>
        <v>1</v>
      </c>
      <c r="AI48" s="60" t="str">
        <f>H46</f>
        <v>Italien</v>
      </c>
      <c r="AJ48" s="60">
        <f t="shared" si="13"/>
        <v>0</v>
      </c>
      <c r="AK48" s="60">
        <f t="shared" si="13"/>
        <v>0</v>
      </c>
      <c r="AL48" s="60">
        <f t="shared" si="13"/>
        <v>0</v>
      </c>
      <c r="AM48" s="60">
        <f>AK48-AL48</f>
        <v>0</v>
      </c>
      <c r="AN48" s="187">
        <f>IF(AG45=AG48,IF(E49&gt;G49,AG45-0.1,AG45),AG45)</f>
        <v>10000</v>
      </c>
      <c r="AO48" s="187">
        <f>IF(AG46=AG48,IF(E48&gt;G48,AG46-0.1,AG46),AG46)</f>
        <v>10000</v>
      </c>
      <c r="AP48" s="187">
        <f>IF(AG47=AG48,IF(E46&gt;G46,AG47-0.1,AG47),AG47)</f>
        <v>10000</v>
      </c>
      <c r="AQ48" s="187"/>
      <c r="AR48" s="187">
        <f>AQ49</f>
        <v>30000</v>
      </c>
      <c r="AS48" s="90">
        <f>RANK(AR48,AR45:AR48,1)</f>
        <v>1</v>
      </c>
      <c r="AT48" s="60" t="str">
        <f t="shared" si="14"/>
        <v>Italien</v>
      </c>
      <c r="AU48" s="60">
        <f t="shared" si="14"/>
        <v>0</v>
      </c>
      <c r="AV48" s="60">
        <f t="shared" si="14"/>
        <v>0</v>
      </c>
      <c r="AW48" s="60">
        <f t="shared" si="14"/>
        <v>0</v>
      </c>
      <c r="AX48" s="60"/>
      <c r="AY48" s="60"/>
      <c r="AZ48" s="60"/>
      <c r="BA48" s="113">
        <v>4</v>
      </c>
      <c r="BB48" s="114" t="e">
        <f>VLOOKUP(4,AS45:AT48,2,FALSE)</f>
        <v>#N/A</v>
      </c>
      <c r="BC48" s="115"/>
      <c r="BD48" s="116" t="e">
        <f>VLOOKUP(4,AS45:AW48,3,FALSE)</f>
        <v>#N/A</v>
      </c>
      <c r="BE48" s="116" t="e">
        <f>VLOOKUP(4,AS45:AW48,4,FALSE)</f>
        <v>#N/A</v>
      </c>
      <c r="BF48" s="93" t="s">
        <v>12</v>
      </c>
      <c r="BG48" s="116" t="e">
        <f>VLOOKUP(4,AS45:AW48,5,FALSE)</f>
        <v>#N/A</v>
      </c>
      <c r="BH48" s="60"/>
      <c r="BI48" s="60"/>
      <c r="BJ48" s="85">
        <f>IF(E48&gt;G48,IF(Spielplan!E48&gt;Spielplan!G48,Punktemodus!$B$3,0),0)</f>
        <v>0</v>
      </c>
      <c r="BK48" s="85">
        <f>IF(E48=G48,IF(Spielplan!E48=Spielplan!G48,Punktemodus!$B$3,0),0)</f>
        <v>10</v>
      </c>
      <c r="BL48" s="85">
        <f>IF(E48&lt;G48,IF(Spielplan!E48&lt;Spielplan!G48,Punktemodus!$B$3,0),0)</f>
        <v>0</v>
      </c>
      <c r="BM48" s="85">
        <f>IF(E48=Spielplan!E48,IF(G48=Spielplan!G48,Punktemodus!$B$5,0),0)</f>
        <v>3</v>
      </c>
      <c r="BN48" s="85">
        <f>IF(E48=Spielplan!E48,Punktemodus!$B$7,0)</f>
        <v>1</v>
      </c>
      <c r="BO48" s="85">
        <f>IF(G48=Spielplan!G48,Punktemodus!$B$7,0)</f>
        <v>1</v>
      </c>
      <c r="BP48" s="137">
        <f>IF(Spielplan!E48="",0,SUM(BJ48:BO48))</f>
        <v>0</v>
      </c>
      <c r="BQ48" s="85"/>
      <c r="BR48" s="141"/>
      <c r="BS48" s="143" t="s">
        <v>18</v>
      </c>
      <c r="BT48" s="144" t="str">
        <f>Spielplan!$BL$12</f>
        <v/>
      </c>
      <c r="BU48" s="145"/>
      <c r="BV48" s="146">
        <f>Spielplan!$BN$12</f>
        <v>0</v>
      </c>
      <c r="BW48" s="157"/>
      <c r="BX48" s="158">
        <f>IF(BT12=BT48,Punktemodus!$B$11,0)</f>
        <v>10</v>
      </c>
      <c r="BY48" s="158">
        <f>IF(BT48=BT29,Punktemodus!B13,0)</f>
        <v>5</v>
      </c>
      <c r="BZ48" s="142"/>
      <c r="CA48" s="155"/>
      <c r="CB48" s="154" t="s">
        <v>27</v>
      </c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34"/>
      <c r="CV48" s="134"/>
      <c r="CW48" s="134"/>
    </row>
    <row r="49" spans="1:101" ht="18.75" customHeight="1" thickBot="1" x14ac:dyDescent="0.3">
      <c r="A49" s="60"/>
      <c r="B49" s="60"/>
      <c r="C49" s="75" t="str">
        <f>C45</f>
        <v>Uruguay</v>
      </c>
      <c r="D49" s="76"/>
      <c r="E49" s="104"/>
      <c r="F49" s="93"/>
      <c r="G49" s="104"/>
      <c r="H49" s="75" t="str">
        <f>H46</f>
        <v>Italien</v>
      </c>
      <c r="I49" s="76"/>
      <c r="J49" s="60"/>
      <c r="K49" s="60" t="s">
        <v>89</v>
      </c>
      <c r="L49" s="60">
        <f t="shared" si="12"/>
        <v>0</v>
      </c>
      <c r="M49" s="60">
        <f>IF($E49="",0,IF($E49&gt;$G49,3,IF($E49=G49,1,0)))</f>
        <v>0</v>
      </c>
      <c r="N49" s="60"/>
      <c r="O49" s="60"/>
      <c r="P49" s="60">
        <f>IF($G49="",0,IF($E49&gt;$G49,0,IF($E49=$G49,1,3)))</f>
        <v>0</v>
      </c>
      <c r="Q49" s="60">
        <f>E49</f>
        <v>0</v>
      </c>
      <c r="R49" s="60"/>
      <c r="S49" s="60"/>
      <c r="T49" s="60">
        <f>G49</f>
        <v>0</v>
      </c>
      <c r="U49" s="60">
        <f>G49</f>
        <v>0</v>
      </c>
      <c r="V49" s="60"/>
      <c r="W49" s="60"/>
      <c r="X49" s="60">
        <f>E49</f>
        <v>0</v>
      </c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187">
        <f>SUM(AN45:AN48)</f>
        <v>30000</v>
      </c>
      <c r="AO49" s="187">
        <f>SUM(AO45:AO48)</f>
        <v>30000</v>
      </c>
      <c r="AP49" s="187">
        <f>SUM(AP45:AP48)</f>
        <v>30000</v>
      </c>
      <c r="AQ49" s="187">
        <f>SUM(AQ45:AQ48)</f>
        <v>30000</v>
      </c>
      <c r="AR49" s="187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85">
        <f>IF(E49&gt;G49,IF(Spielplan!E49&gt;Spielplan!G49,Punktemodus!$B$3,0),0)</f>
        <v>0</v>
      </c>
      <c r="BK49" s="85">
        <f>IF(E49=G49,IF(Spielplan!E49=Spielplan!G49,Punktemodus!$B$3,0),0)</f>
        <v>10</v>
      </c>
      <c r="BL49" s="85">
        <f>IF(E49&lt;G49,IF(Spielplan!E49&lt;Spielplan!G49,Punktemodus!$B$3,0),0)</f>
        <v>0</v>
      </c>
      <c r="BM49" s="85">
        <f>IF(E49=Spielplan!E49,IF(G49=Spielplan!G49,Punktemodus!$B$5,0),0)</f>
        <v>3</v>
      </c>
      <c r="BN49" s="85">
        <f>IF(E49=Spielplan!E49,Punktemodus!$B$7,0)</f>
        <v>1</v>
      </c>
      <c r="BO49" s="85">
        <f>IF(G49=Spielplan!G49,Punktemodus!$B$7,0)</f>
        <v>1</v>
      </c>
      <c r="BP49" s="137">
        <f>IF(Spielplan!E49="",0,SUM(BJ49:BO49))</f>
        <v>0</v>
      </c>
      <c r="BQ49" s="60"/>
      <c r="BR49" s="141"/>
      <c r="BS49" s="149" t="s">
        <v>21</v>
      </c>
      <c r="BT49" s="144" t="str">
        <f>Spielplan!$BL$13</f>
        <v/>
      </c>
      <c r="BU49" s="145"/>
      <c r="BV49" s="146">
        <f>Spielplan!$BN$13</f>
        <v>0</v>
      </c>
      <c r="BW49" s="155"/>
      <c r="BX49" s="158">
        <f>IF(BT13=BT49,Punktemodus!$B$11,0)</f>
        <v>10</v>
      </c>
      <c r="BY49" s="158">
        <f>IF(BT49=BT28,Punktemodus!B13,0)</f>
        <v>5</v>
      </c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34"/>
      <c r="CV49" s="134"/>
      <c r="CW49" s="134"/>
    </row>
    <row r="50" spans="1:101" ht="18.75" customHeight="1" thickBot="1" x14ac:dyDescent="0.3">
      <c r="A50" s="60"/>
      <c r="B50" s="60"/>
      <c r="C50" s="48" t="str">
        <f>H45</f>
        <v>Costa Rica</v>
      </c>
      <c r="D50" s="49"/>
      <c r="E50" s="104"/>
      <c r="F50" s="93"/>
      <c r="G50" s="104"/>
      <c r="H50" s="48" t="str">
        <f>C46</f>
        <v>England</v>
      </c>
      <c r="I50" s="49"/>
      <c r="J50" s="60"/>
      <c r="K50" s="60" t="s">
        <v>89</v>
      </c>
      <c r="L50" s="60">
        <f t="shared" si="12"/>
        <v>0</v>
      </c>
      <c r="M50" s="60"/>
      <c r="N50" s="60">
        <f>IF($E50="",0,IF($E50&gt;$G50,3,IF($E50=$G50,1,0)))</f>
        <v>0</v>
      </c>
      <c r="O50" s="60">
        <f>IF($G50="",0,IF($E50&gt;$G50,0,IF($E50=$G50,1,3)))</f>
        <v>0</v>
      </c>
      <c r="P50" s="60"/>
      <c r="Q50" s="60"/>
      <c r="R50" s="60">
        <f>E50</f>
        <v>0</v>
      </c>
      <c r="S50" s="60">
        <f>G50</f>
        <v>0</v>
      </c>
      <c r="T50" s="60"/>
      <c r="U50" s="60"/>
      <c r="V50" s="60">
        <f>G50</f>
        <v>0</v>
      </c>
      <c r="W50" s="60">
        <f>E50</f>
        <v>0</v>
      </c>
      <c r="X50" s="60"/>
      <c r="Y50" s="60"/>
      <c r="Z50" s="60" t="s">
        <v>30</v>
      </c>
      <c r="AA50" s="60"/>
      <c r="AB50" s="60"/>
      <c r="AC50" s="60"/>
      <c r="AD50" s="60"/>
      <c r="AE50" s="60"/>
      <c r="AF50" s="60"/>
      <c r="AG50" s="60" t="b">
        <f>OR(AG45=AG46,AG45=AG47,AG45=AG48,AG46=AG47,AG46=AG48,AG47=AG48)</f>
        <v>1</v>
      </c>
      <c r="AH50" s="60"/>
      <c r="AI50" s="60"/>
      <c r="AJ50" s="60"/>
      <c r="AK50" s="60"/>
      <c r="AL50" s="60"/>
      <c r="AM50" s="60"/>
      <c r="AN50" s="60"/>
      <c r="AO50" s="60" t="s">
        <v>34</v>
      </c>
      <c r="AP50" s="60"/>
      <c r="AQ50" s="60"/>
      <c r="AR50" s="60" t="b">
        <f>OR(AR45=AR46,AR45=AR47,AR45=AR48,AR46=AR47,AR46=AR48,AR47=AR48)</f>
        <v>1</v>
      </c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85">
        <f>IF(E50&gt;G50,IF(Spielplan!E50&gt;Spielplan!G50,Punktemodus!$B$3,0),0)</f>
        <v>0</v>
      </c>
      <c r="BK50" s="85">
        <f>IF(E50=G50,IF(Spielplan!E50=Spielplan!G50,Punktemodus!$B$3,0),0)</f>
        <v>10</v>
      </c>
      <c r="BL50" s="85">
        <f>IF(E50&lt;G50,IF(Spielplan!E50&lt;Spielplan!G50,Punktemodus!$B$3,0),0)</f>
        <v>0</v>
      </c>
      <c r="BM50" s="85">
        <f>IF(E50=Spielplan!E50,IF(G50=Spielplan!G50,Punktemodus!$B$5,0),0)</f>
        <v>3</v>
      </c>
      <c r="BN50" s="85">
        <f>IF(E50=Spielplan!E50,Punktemodus!$B$7,0)</f>
        <v>1</v>
      </c>
      <c r="BO50" s="85">
        <f>IF(G50=Spielplan!G50,Punktemodus!$B$7,0)</f>
        <v>1</v>
      </c>
      <c r="BP50" s="137">
        <f>IF(Spielplan!E50="",0,SUM(BJ50:BO50))</f>
        <v>0</v>
      </c>
      <c r="BQ50" s="60"/>
      <c r="BR50" s="141"/>
      <c r="BS50" s="150"/>
      <c r="BT50" s="134"/>
      <c r="BU50" s="134"/>
      <c r="BV50" s="151"/>
      <c r="BW50" s="157"/>
      <c r="BX50" s="158"/>
      <c r="BY50" s="158"/>
      <c r="BZ50" s="155"/>
      <c r="CA50" s="144" t="str">
        <f>Spielplan!$BS$14</f>
        <v/>
      </c>
      <c r="CB50" s="159"/>
      <c r="CC50" s="146">
        <f>Spielplan!$BU$14</f>
        <v>0</v>
      </c>
      <c r="CD50" s="157"/>
      <c r="CE50" s="155">
        <f>IF(CA50=CA14,Punktemodus!B15,0)</f>
        <v>20</v>
      </c>
      <c r="CF50" s="158">
        <f>IF(OR(CA50=$CA$15,CA50=$CA$22,CA50=$CA$23,CA50=$CA$30,CA50=$CA$31,CA50=$CA$38,CA50=$CA$39),Punktemodus!B17,0)</f>
        <v>10</v>
      </c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34"/>
      <c r="CV50" s="134"/>
      <c r="CW50" s="134"/>
    </row>
    <row r="51" spans="1:101" ht="18.75" customHeight="1" thickBot="1" x14ac:dyDescent="0.3">
      <c r="A51" s="60"/>
      <c r="B51" s="60"/>
      <c r="C51" s="136" t="str">
        <f>IF(G50="","",IF(AR50=TRUE,"Achtung: Fehler in Tabelle!",""))</f>
        <v/>
      </c>
      <c r="D51" s="60"/>
      <c r="E51" s="85"/>
      <c r="F51" s="60"/>
      <c r="G51" s="85"/>
      <c r="H51" s="60"/>
      <c r="I51" s="60"/>
      <c r="J51" s="60"/>
      <c r="K51" s="60"/>
      <c r="L51" s="60"/>
      <c r="M51" s="60">
        <f t="shared" ref="M51:X51" si="15">SUM(M45:M50)</f>
        <v>0</v>
      </c>
      <c r="N51" s="60">
        <f t="shared" si="15"/>
        <v>0</v>
      </c>
      <c r="O51" s="60">
        <f t="shared" si="15"/>
        <v>0</v>
      </c>
      <c r="P51" s="60">
        <f t="shared" si="15"/>
        <v>0</v>
      </c>
      <c r="Q51" s="60">
        <f t="shared" si="15"/>
        <v>0</v>
      </c>
      <c r="R51" s="60">
        <f t="shared" si="15"/>
        <v>0</v>
      </c>
      <c r="S51" s="60">
        <f t="shared" si="15"/>
        <v>0</v>
      </c>
      <c r="T51" s="60">
        <f t="shared" si="15"/>
        <v>0</v>
      </c>
      <c r="U51" s="60">
        <f t="shared" si="15"/>
        <v>0</v>
      </c>
      <c r="V51" s="60">
        <f t="shared" si="15"/>
        <v>0</v>
      </c>
      <c r="W51" s="60">
        <f t="shared" si="15"/>
        <v>0</v>
      </c>
      <c r="X51" s="60">
        <f t="shared" si="15"/>
        <v>0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160">
        <f>SUM(BP45:BP50)</f>
        <v>0</v>
      </c>
      <c r="BQ51" s="60"/>
      <c r="BR51" s="141"/>
      <c r="BS51" s="152"/>
      <c r="BT51" s="134"/>
      <c r="BU51" s="134"/>
      <c r="BV51" s="151"/>
      <c r="BW51" s="157"/>
      <c r="BX51" s="158"/>
      <c r="BY51" s="158"/>
      <c r="BZ51" s="155"/>
      <c r="CA51" s="144" t="str">
        <f>Spielplan!$BS$15</f>
        <v/>
      </c>
      <c r="CB51" s="159"/>
      <c r="CC51" s="146">
        <f>Spielplan!$BU$15</f>
        <v>0</v>
      </c>
      <c r="CD51" s="155"/>
      <c r="CE51" s="155">
        <f>IF(CA51=CA15,Punktemodus!B15,0)</f>
        <v>20</v>
      </c>
      <c r="CF51" s="158">
        <f>IF(OR(CA51=$CA$14,CA51=$CA$22,CA51=$CA$23,CA51=$CA$30,CA51=$CA$31,CA51=$CA$38,CA51=$CA$39),Punktemodus!B17,0)</f>
        <v>10</v>
      </c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34"/>
      <c r="CV51" s="134"/>
      <c r="CW51" s="134"/>
    </row>
    <row r="52" spans="1:101" ht="18.75" customHeight="1" thickBot="1" x14ac:dyDescent="0.3">
      <c r="A52" s="60"/>
      <c r="B52" s="60"/>
      <c r="C52" s="60"/>
      <c r="D52" s="60"/>
      <c r="E52" s="85"/>
      <c r="F52" s="60"/>
      <c r="G52" s="85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138"/>
      <c r="BQ52" s="60"/>
      <c r="BR52" s="141"/>
      <c r="BS52" s="153" t="s">
        <v>22</v>
      </c>
      <c r="BT52" s="144" t="str">
        <f>Spielplan!$BL$16</f>
        <v/>
      </c>
      <c r="BU52" s="145"/>
      <c r="BV52" s="146">
        <f>Spielplan!$BN$16</f>
        <v>0</v>
      </c>
      <c r="BW52" s="155"/>
      <c r="BX52" s="158">
        <f>IF(BT16=BT52,Punktemodus!$B$11,0)</f>
        <v>10</v>
      </c>
      <c r="BY52" s="158">
        <f>IF(BT52=BT33,Punktemodus!B13,0)</f>
        <v>5</v>
      </c>
      <c r="BZ52" s="155"/>
      <c r="CA52" s="155"/>
      <c r="CB52" s="155"/>
      <c r="CC52" s="155"/>
      <c r="CD52" s="155"/>
      <c r="CE52" s="155"/>
      <c r="CF52" s="154"/>
      <c r="CG52" s="154" t="s">
        <v>28</v>
      </c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34"/>
      <c r="CV52" s="134"/>
      <c r="CW52" s="134"/>
    </row>
    <row r="53" spans="1:101" ht="18.75" customHeight="1" thickBot="1" x14ac:dyDescent="0.25">
      <c r="A53" s="60"/>
      <c r="B53" s="60"/>
      <c r="C53" s="60"/>
      <c r="D53" s="60"/>
      <c r="E53" s="85"/>
      <c r="F53" s="60"/>
      <c r="G53" s="85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138"/>
      <c r="BQ53" s="60"/>
      <c r="BR53" s="141"/>
      <c r="BS53" s="149" t="s">
        <v>25</v>
      </c>
      <c r="BT53" s="144" t="str">
        <f>Spielplan!$BL$17</f>
        <v/>
      </c>
      <c r="BU53" s="145"/>
      <c r="BV53" s="146">
        <f>Spielplan!$BN$17</f>
        <v>0</v>
      </c>
      <c r="BW53" s="155"/>
      <c r="BX53" s="158">
        <f>IF(BT17=BT53,Punktemodus!$B$11,0)</f>
        <v>10</v>
      </c>
      <c r="BY53" s="158">
        <f>IF(BT53=BT32,Punktemodus!B13,0)</f>
        <v>5</v>
      </c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34"/>
      <c r="CV53" s="134"/>
      <c r="CW53" s="134"/>
    </row>
    <row r="54" spans="1:101" ht="18.75" customHeight="1" thickBot="1" x14ac:dyDescent="0.3">
      <c r="A54" s="60"/>
      <c r="B54" s="60"/>
      <c r="C54" s="88" t="s">
        <v>90</v>
      </c>
      <c r="D54" s="60"/>
      <c r="E54" s="85"/>
      <c r="F54" s="60"/>
      <c r="G54" s="85"/>
      <c r="H54" s="60"/>
      <c r="I54" s="60"/>
      <c r="J54" s="60"/>
      <c r="K54" s="60"/>
      <c r="L54" s="60"/>
      <c r="M54" s="60" t="s">
        <v>4</v>
      </c>
      <c r="N54" s="60"/>
      <c r="O54" s="60"/>
      <c r="P54" s="60"/>
      <c r="Q54" s="60" t="s">
        <v>6</v>
      </c>
      <c r="R54" s="60"/>
      <c r="S54" s="60"/>
      <c r="T54" s="60"/>
      <c r="U54" s="60" t="s">
        <v>7</v>
      </c>
      <c r="V54" s="60"/>
      <c r="W54" s="60"/>
      <c r="X54" s="60"/>
      <c r="Y54" s="60"/>
      <c r="Z54" s="60" t="s">
        <v>4</v>
      </c>
      <c r="AA54" s="60" t="s">
        <v>5</v>
      </c>
      <c r="AB54" s="60"/>
      <c r="AC54" s="60"/>
      <c r="AD54" s="60" t="s">
        <v>9</v>
      </c>
      <c r="AE54" s="60"/>
      <c r="AF54" s="60"/>
      <c r="AG54" s="60"/>
      <c r="AH54" s="60" t="s">
        <v>32</v>
      </c>
      <c r="AI54" s="60"/>
      <c r="AJ54" s="60"/>
      <c r="AK54" s="60"/>
      <c r="AL54" s="60"/>
      <c r="AM54" s="60"/>
      <c r="AN54" s="60" t="s">
        <v>35</v>
      </c>
      <c r="AO54" s="60"/>
      <c r="AP54" s="60"/>
      <c r="AQ54" s="60"/>
      <c r="AR54" s="60"/>
      <c r="AS54" s="60" t="s">
        <v>33</v>
      </c>
      <c r="AT54" s="60"/>
      <c r="AU54" s="60"/>
      <c r="AV54" s="60"/>
      <c r="AW54" s="60"/>
      <c r="AX54" s="60"/>
      <c r="AY54" s="60"/>
      <c r="AZ54" s="60"/>
      <c r="BA54" s="89" t="s">
        <v>10</v>
      </c>
      <c r="BB54" s="60"/>
      <c r="BC54" s="90" t="s">
        <v>4</v>
      </c>
      <c r="BD54" s="60"/>
      <c r="BE54" s="61" t="s">
        <v>5</v>
      </c>
      <c r="BF54" s="60"/>
      <c r="BG54" s="60"/>
      <c r="BH54" s="60"/>
      <c r="BI54" s="85"/>
      <c r="BJ54" s="60"/>
      <c r="BK54" s="60"/>
      <c r="BL54" s="60"/>
      <c r="BM54" s="60"/>
      <c r="BN54" s="60"/>
      <c r="BO54" s="60"/>
      <c r="BP54" s="138"/>
      <c r="BQ54" s="85"/>
      <c r="BR54" s="141"/>
      <c r="BS54" s="150"/>
      <c r="BT54" s="134"/>
      <c r="BU54" s="134"/>
      <c r="BV54" s="134"/>
      <c r="BW54" s="134"/>
      <c r="BX54" s="148"/>
      <c r="BY54" s="148"/>
      <c r="BZ54" s="134"/>
      <c r="CA54" s="134"/>
      <c r="CB54" s="134"/>
      <c r="CC54" s="134"/>
      <c r="CD54" s="134"/>
      <c r="CE54" s="134"/>
      <c r="CF54" s="144" t="str">
        <f>Spielplan!$BX$18</f>
        <v/>
      </c>
      <c r="CG54" s="145"/>
      <c r="CH54" s="146">
        <f>Spielplan!$BZ$18</f>
        <v>0</v>
      </c>
      <c r="CI54" s="134"/>
      <c r="CJ54" s="134">
        <f>IF(OR(CF54=$CF$18,CF54=$CF$19,CF54=$CF$34,CF54=$CF$35),Punktemodus!$B$19,0)</f>
        <v>30</v>
      </c>
      <c r="CK54" s="134"/>
      <c r="CL54" s="134"/>
      <c r="CM54" s="134"/>
      <c r="CN54" s="134"/>
      <c r="CO54" s="134"/>
      <c r="CP54" s="134"/>
      <c r="CQ54" s="134"/>
      <c r="CR54" s="134"/>
      <c r="CS54" s="134">
        <f>IF(CQ59=CQ23,Punktemodus!B23,0)</f>
        <v>50</v>
      </c>
      <c r="CT54" s="134"/>
      <c r="CU54" s="134"/>
      <c r="CV54" s="134"/>
      <c r="CW54" s="134"/>
    </row>
    <row r="55" spans="1:101" ht="18.75" customHeight="1" thickBot="1" x14ac:dyDescent="0.25">
      <c r="A55" s="60"/>
      <c r="B55" s="60"/>
      <c r="C55" s="92"/>
      <c r="D55" s="60"/>
      <c r="E55" s="85"/>
      <c r="F55" s="60"/>
      <c r="G55" s="85"/>
      <c r="H55" s="60"/>
      <c r="I55" s="60"/>
      <c r="J55" s="60"/>
      <c r="K55" s="60"/>
      <c r="L55" s="60"/>
      <c r="M55" s="60" t="s">
        <v>0</v>
      </c>
      <c r="N55" s="60" t="s">
        <v>1</v>
      </c>
      <c r="O55" s="60" t="s">
        <v>2</v>
      </c>
      <c r="P55" s="60" t="s">
        <v>3</v>
      </c>
      <c r="Q55" s="60" t="s">
        <v>0</v>
      </c>
      <c r="R55" s="60" t="s">
        <v>1</v>
      </c>
      <c r="S55" s="60" t="s">
        <v>2</v>
      </c>
      <c r="T55" s="60" t="s">
        <v>3</v>
      </c>
      <c r="U55" s="60" t="s">
        <v>0</v>
      </c>
      <c r="V55" s="60" t="s">
        <v>1</v>
      </c>
      <c r="W55" s="60" t="s">
        <v>2</v>
      </c>
      <c r="X55" s="60" t="s">
        <v>3</v>
      </c>
      <c r="Y55" s="60"/>
      <c r="Z55" s="60" t="s">
        <v>8</v>
      </c>
      <c r="AA55" s="60"/>
      <c r="AB55" s="60"/>
      <c r="AC55" s="60"/>
      <c r="AD55" s="60"/>
      <c r="AE55" s="60"/>
      <c r="AF55" s="60"/>
      <c r="AG55" s="60"/>
      <c r="AH55" s="60" t="s">
        <v>31</v>
      </c>
      <c r="AI55" s="60"/>
      <c r="AJ55" s="60"/>
      <c r="AK55" s="60"/>
      <c r="AL55" s="60"/>
      <c r="AM55" s="60"/>
      <c r="AN55" s="60" t="str">
        <f>AI56</f>
        <v>Schweiz</v>
      </c>
      <c r="AO55" s="60" t="str">
        <f>AI57</f>
        <v>Ecuador</v>
      </c>
      <c r="AP55" s="60" t="str">
        <f>AI58</f>
        <v>Frankreich</v>
      </c>
      <c r="AQ55" s="60" t="str">
        <f>AI59</f>
        <v>Honduras</v>
      </c>
      <c r="AR55" s="60"/>
      <c r="AS55" s="60" t="s">
        <v>31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85"/>
      <c r="BJ55" s="85"/>
      <c r="BK55" s="85"/>
      <c r="BL55" s="85"/>
      <c r="BM55" s="85"/>
      <c r="BN55" s="85"/>
      <c r="BO55" s="85"/>
      <c r="BP55" s="137"/>
      <c r="BQ55" s="85"/>
      <c r="BR55" s="141"/>
      <c r="BS55" s="134"/>
      <c r="BT55" s="134"/>
      <c r="BU55" s="134"/>
      <c r="BV55" s="134"/>
      <c r="BW55" s="134"/>
      <c r="BX55" s="148"/>
      <c r="BY55" s="148"/>
      <c r="BZ55" s="134"/>
      <c r="CA55" s="134"/>
      <c r="CB55" s="134"/>
      <c r="CC55" s="134"/>
      <c r="CD55" s="134"/>
      <c r="CE55" s="134"/>
      <c r="CF55" s="144" t="str">
        <f>Spielplan!$BX$19</f>
        <v/>
      </c>
      <c r="CG55" s="145"/>
      <c r="CH55" s="146">
        <f>Spielplan!$BZ$19</f>
        <v>0</v>
      </c>
      <c r="CI55" s="134"/>
      <c r="CJ55" s="134">
        <f>IF(OR(CF55=$CF$18,CF55=$CF$19,CF55=$CF$34,CF55=$CF$35),Punktemodus!$B$19,0)</f>
        <v>30</v>
      </c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</row>
    <row r="56" spans="1:101" ht="18.75" customHeight="1" thickBot="1" x14ac:dyDescent="0.3">
      <c r="A56" s="60"/>
      <c r="B56" s="60"/>
      <c r="C56" s="191" t="str">
        <f>Spielplan!$C56</f>
        <v>Schweiz</v>
      </c>
      <c r="D56" s="192"/>
      <c r="E56" s="104"/>
      <c r="F56" s="93"/>
      <c r="G56" s="104"/>
      <c r="H56" s="191" t="str">
        <f>Spielplan!$H$56</f>
        <v>Ecuador</v>
      </c>
      <c r="I56" s="192"/>
      <c r="J56" s="60"/>
      <c r="K56" s="60" t="s">
        <v>96</v>
      </c>
      <c r="L56" s="60">
        <f t="shared" ref="L56:L61" si="16">IF(E56-G56&gt;0,1,IF(G56=E56,0,-1))</f>
        <v>0</v>
      </c>
      <c r="M56" s="60">
        <f>IF($E56="",0,IF($E56&gt;$G56,3,IF($E56=G56,1,0)))</f>
        <v>0</v>
      </c>
      <c r="N56" s="60">
        <f>IF($G56="",0,IF($E56&gt;$G56,0,IF($E56=G56,1,3)))</f>
        <v>0</v>
      </c>
      <c r="O56" s="60"/>
      <c r="P56" s="60"/>
      <c r="Q56" s="60">
        <f>E56</f>
        <v>0</v>
      </c>
      <c r="R56" s="60">
        <f>G56</f>
        <v>0</v>
      </c>
      <c r="S56" s="60"/>
      <c r="T56" s="60"/>
      <c r="U56" s="60">
        <f>G56</f>
        <v>0</v>
      </c>
      <c r="V56" s="60">
        <f>E56</f>
        <v>0</v>
      </c>
      <c r="W56" s="60"/>
      <c r="X56" s="60"/>
      <c r="Y56" s="60"/>
      <c r="Z56" s="60">
        <f>M62</f>
        <v>0</v>
      </c>
      <c r="AA56" s="60">
        <f>Q62</f>
        <v>0</v>
      </c>
      <c r="AB56" s="60">
        <f>U62</f>
        <v>0</v>
      </c>
      <c r="AC56" s="60">
        <f>AA56-AB56</f>
        <v>0</v>
      </c>
      <c r="AD56" s="60">
        <f>IF(Z56&gt;Z57,-1,0)</f>
        <v>0</v>
      </c>
      <c r="AE56" s="60">
        <f>IF(Z56&gt;Z58,-1,0)</f>
        <v>0</v>
      </c>
      <c r="AF56" s="60">
        <f>IF(Z56&gt;Z59,-1,0)</f>
        <v>0</v>
      </c>
      <c r="AG56" s="60">
        <f>10000-(AJ56*1000+AM56*100+AK56*10)</f>
        <v>10000</v>
      </c>
      <c r="AH56" s="90">
        <f>RANK(AG56,AG56:AG59,1)</f>
        <v>1</v>
      </c>
      <c r="AI56" s="60" t="str">
        <f>C56</f>
        <v>Schweiz</v>
      </c>
      <c r="AJ56" s="60">
        <f t="shared" ref="AJ56:AL59" si="17">Z56</f>
        <v>0</v>
      </c>
      <c r="AK56" s="60">
        <f t="shared" si="17"/>
        <v>0</v>
      </c>
      <c r="AL56" s="60">
        <f t="shared" si="17"/>
        <v>0</v>
      </c>
      <c r="AM56" s="60">
        <f>AK56-AL56</f>
        <v>0</v>
      </c>
      <c r="AN56" s="187"/>
      <c r="AO56" s="187">
        <f>IF(AG57=AG56,IF(G56&gt;E56,AG57-0.1,AG57),AG57)</f>
        <v>10000</v>
      </c>
      <c r="AP56" s="187">
        <f>IF(AG58=AG56,IF(G58&gt;E58,AG58-0.1,AG58),AG58)</f>
        <v>10000</v>
      </c>
      <c r="AQ56" s="187">
        <f>IF(AG59=AG56,IF(G60&gt;E60,AG59-0.1,AG59),AG59)</f>
        <v>10000</v>
      </c>
      <c r="AR56" s="187">
        <f>AN60</f>
        <v>30000</v>
      </c>
      <c r="AS56" s="90">
        <f>RANK(AR56,AR56:AR59,1)</f>
        <v>1</v>
      </c>
      <c r="AT56" s="60" t="str">
        <f t="shared" ref="AT56:AW59" si="18">AI56</f>
        <v>Schweiz</v>
      </c>
      <c r="AU56" s="60">
        <f t="shared" si="18"/>
        <v>0</v>
      </c>
      <c r="AV56" s="60">
        <f t="shared" si="18"/>
        <v>0</v>
      </c>
      <c r="AW56" s="60">
        <f t="shared" si="18"/>
        <v>0</v>
      </c>
      <c r="AX56" s="60"/>
      <c r="AY56" s="60"/>
      <c r="AZ56" s="60"/>
      <c r="BA56" s="195">
        <v>1</v>
      </c>
      <c r="BB56" s="191" t="str">
        <f>VLOOKUP(1,AS56:AT59,2,FALSE)</f>
        <v>Schweiz</v>
      </c>
      <c r="BC56" s="196"/>
      <c r="BD56" s="197">
        <f>VLOOKUP(1,AS56:AW59,3,FALSE)</f>
        <v>0</v>
      </c>
      <c r="BE56" s="198">
        <f>VLOOKUP(1,AS56:AW59,4,FALSE)</f>
        <v>0</v>
      </c>
      <c r="BF56" s="93" t="s">
        <v>12</v>
      </c>
      <c r="BG56" s="198">
        <f>VLOOKUP(1,AS56:AW59,5,FALSE)</f>
        <v>0</v>
      </c>
      <c r="BH56" s="199" t="s">
        <v>121</v>
      </c>
      <c r="BI56" s="85"/>
      <c r="BJ56" s="85">
        <f>IF(E56&gt;G56,IF(Spielplan!E56&gt;Spielplan!G56,Punktemodus!$B$3,0),0)</f>
        <v>0</v>
      </c>
      <c r="BK56" s="85">
        <f>IF(E56=G56,IF(Spielplan!E56=Spielplan!G56,Punktemodus!$B$3,0),0)</f>
        <v>10</v>
      </c>
      <c r="BL56" s="85">
        <f>IF(E56&lt;G56,IF(Spielplan!E56&lt;Spielplan!G56,Punktemodus!$B$3,0),0)</f>
        <v>0</v>
      </c>
      <c r="BM56" s="85">
        <f>IF(E56=Spielplan!E56,IF(G56=Spielplan!G56,Punktemodus!$B$5,0),0)</f>
        <v>3</v>
      </c>
      <c r="BN56" s="85">
        <f>IF(E56=Spielplan!E56,Punktemodus!$B$7,0)</f>
        <v>1</v>
      </c>
      <c r="BO56" s="85">
        <f>IF(G56=Spielplan!G56,Punktemodus!$B$7,0)</f>
        <v>1</v>
      </c>
      <c r="BP56" s="137">
        <f>IF(Spielplan!E56="",0,SUM(BJ56:BO56))</f>
        <v>0</v>
      </c>
      <c r="BQ56" s="85"/>
      <c r="BR56" s="141"/>
      <c r="BS56" s="153" t="s">
        <v>121</v>
      </c>
      <c r="BT56" s="144" t="str">
        <f>Spielplan!$BL$20</f>
        <v/>
      </c>
      <c r="BU56" s="145"/>
      <c r="BV56" s="146">
        <f>Spielplan!$BN$20</f>
        <v>0</v>
      </c>
      <c r="BW56" s="147"/>
      <c r="BX56" s="148">
        <f>IF(BT20=BT56,Punktemodus!$B$11,0)</f>
        <v>10</v>
      </c>
      <c r="BY56" s="148">
        <f>IF(BT56=BT37,Punktemodus!B13,0)</f>
        <v>5</v>
      </c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</row>
    <row r="57" spans="1:101" ht="18.75" customHeight="1" thickBot="1" x14ac:dyDescent="0.3">
      <c r="A57" s="60"/>
      <c r="B57" s="60"/>
      <c r="C57" s="193" t="str">
        <f>Spielplan!$C$57</f>
        <v>Frankreich</v>
      </c>
      <c r="D57" s="194"/>
      <c r="E57" s="104"/>
      <c r="F57" s="93"/>
      <c r="G57" s="104"/>
      <c r="H57" s="193" t="str">
        <f>Spielplan!$H$57</f>
        <v>Honduras</v>
      </c>
      <c r="I57" s="194"/>
      <c r="J57" s="60"/>
      <c r="K57" s="60" t="s">
        <v>97</v>
      </c>
      <c r="L57" s="60">
        <f t="shared" si="16"/>
        <v>0</v>
      </c>
      <c r="M57" s="60"/>
      <c r="N57" s="60"/>
      <c r="O57" s="60">
        <f>IF($E57="",0,IF($E57&gt;$G57,3,IF($E57=$G57,1,0)))</f>
        <v>0</v>
      </c>
      <c r="P57" s="60">
        <f>IF($G57="",0,IF($E57&gt;$G57,0,IF($E57=$G57,1,3)))</f>
        <v>0</v>
      </c>
      <c r="Q57" s="60"/>
      <c r="R57" s="60"/>
      <c r="S57" s="60">
        <f>E57</f>
        <v>0</v>
      </c>
      <c r="T57" s="60">
        <f>G57</f>
        <v>0</v>
      </c>
      <c r="U57" s="60"/>
      <c r="V57" s="60"/>
      <c r="W57" s="60">
        <f>G57</f>
        <v>0</v>
      </c>
      <c r="X57" s="60">
        <f>E57</f>
        <v>0</v>
      </c>
      <c r="Y57" s="60"/>
      <c r="Z57" s="60">
        <f>N62</f>
        <v>0</v>
      </c>
      <c r="AA57" s="60">
        <f>R62</f>
        <v>0</v>
      </c>
      <c r="AB57" s="60">
        <f>V62</f>
        <v>0</v>
      </c>
      <c r="AC57" s="60">
        <f>AA57-AB57</f>
        <v>0</v>
      </c>
      <c r="AD57" s="60">
        <f>IF(Z57&gt;Z56,-1,0)</f>
        <v>0</v>
      </c>
      <c r="AE57" s="60">
        <f>IF(Z57&gt;Z58,-1,0)</f>
        <v>0</v>
      </c>
      <c r="AF57" s="60">
        <f>IF(Z57&gt;Z59,-1,0)</f>
        <v>0</v>
      </c>
      <c r="AG57" s="60">
        <f>10000-(AJ57*1000+AM57*100+AK57*10)</f>
        <v>10000</v>
      </c>
      <c r="AH57" s="90">
        <f>RANK(AG57,AG56:AG59,1)</f>
        <v>1</v>
      </c>
      <c r="AI57" s="60" t="str">
        <f>H56</f>
        <v>Ecuador</v>
      </c>
      <c r="AJ57" s="60">
        <f t="shared" si="17"/>
        <v>0</v>
      </c>
      <c r="AK57" s="60">
        <f t="shared" si="17"/>
        <v>0</v>
      </c>
      <c r="AL57" s="60">
        <f t="shared" si="17"/>
        <v>0</v>
      </c>
      <c r="AM57" s="60">
        <f>AK57-AL57</f>
        <v>0</v>
      </c>
      <c r="AN57" s="187">
        <f>IF(AG56=AG57,IF(E56&gt;G56,AG56-0.1,AG56),AG56)</f>
        <v>10000</v>
      </c>
      <c r="AO57" s="187"/>
      <c r="AP57" s="187">
        <f>IF(AG58=AG57,IF(G61&gt;E61,AG58-0.1,AG58),AG58)</f>
        <v>10000</v>
      </c>
      <c r="AQ57" s="187">
        <f>IF(AG59=AG57,IF(G59&gt;E59,AG59-0.1,AG59),AG59)</f>
        <v>10000</v>
      </c>
      <c r="AR57" s="187">
        <f>AO60</f>
        <v>30000</v>
      </c>
      <c r="AS57" s="90">
        <f>RANK(AR57,AR56:AR59,1)</f>
        <v>1</v>
      </c>
      <c r="AT57" s="60" t="str">
        <f t="shared" si="18"/>
        <v>Ecuador</v>
      </c>
      <c r="AU57" s="60">
        <f t="shared" si="18"/>
        <v>0</v>
      </c>
      <c r="AV57" s="60">
        <f t="shared" si="18"/>
        <v>0</v>
      </c>
      <c r="AW57" s="60">
        <f t="shared" si="18"/>
        <v>0</v>
      </c>
      <c r="AX57" s="60"/>
      <c r="AY57" s="60"/>
      <c r="AZ57" s="60"/>
      <c r="BA57" s="235">
        <v>2</v>
      </c>
      <c r="BB57" s="193" t="e">
        <f>VLOOKUP(2,AS56:AT59,2,FALSE)</f>
        <v>#N/A</v>
      </c>
      <c r="BC57" s="236"/>
      <c r="BD57" s="237" t="e">
        <f>VLOOKUP(2,AS56:AW59,3,FALSE)</f>
        <v>#N/A</v>
      </c>
      <c r="BE57" s="238" t="e">
        <f>VLOOKUP(2,AS56:AW59,4,FALSE)</f>
        <v>#N/A</v>
      </c>
      <c r="BF57" s="93" t="s">
        <v>12</v>
      </c>
      <c r="BG57" s="238" t="e">
        <f>VLOOKUP(2,AS56:AW59,5,FALSE)</f>
        <v>#N/A</v>
      </c>
      <c r="BH57" s="238" t="s">
        <v>127</v>
      </c>
      <c r="BI57" s="85"/>
      <c r="BJ57" s="85">
        <f>IF(E57&gt;G57,IF(Spielplan!E57&gt;Spielplan!G57,Punktemodus!$B$3,0),0)</f>
        <v>0</v>
      </c>
      <c r="BK57" s="85">
        <f>IF(E57=G57,IF(Spielplan!E57=Spielplan!G57,Punktemodus!$B$3,0),0)</f>
        <v>10</v>
      </c>
      <c r="BL57" s="85">
        <f>IF(E57&lt;G57,IF(Spielplan!E57&lt;Spielplan!G57,Punktemodus!$B$3,0),0)</f>
        <v>0</v>
      </c>
      <c r="BM57" s="85">
        <f>IF(E57=Spielplan!E57,IF(G57=Spielplan!G57,Punktemodus!$B$5,0),0)</f>
        <v>3</v>
      </c>
      <c r="BN57" s="85">
        <f>IF(E57=Spielplan!E57,Punktemodus!$B$7,0)</f>
        <v>1</v>
      </c>
      <c r="BO57" s="85">
        <f>IF(G57=Spielplan!G57,Punktemodus!$B$7,0)</f>
        <v>1</v>
      </c>
      <c r="BP57" s="137">
        <f>IF(Spielplan!E57="",0,SUM(BJ57:BO57))</f>
        <v>0</v>
      </c>
      <c r="BQ57" s="85"/>
      <c r="BR57" s="141"/>
      <c r="BS57" s="149" t="s">
        <v>122</v>
      </c>
      <c r="BT57" s="144" t="str">
        <f>Spielplan!$BL$21</f>
        <v/>
      </c>
      <c r="BU57" s="145"/>
      <c r="BV57" s="146">
        <f>Spielplan!$BN$21</f>
        <v>0</v>
      </c>
      <c r="BW57" s="134"/>
      <c r="BX57" s="148">
        <f>IF(BT21=BT57,Punktemodus!$B$11,0)</f>
        <v>10</v>
      </c>
      <c r="BY57" s="148">
        <f>IF(BT57=BT36,Punktemodus!B13,0)</f>
        <v>5</v>
      </c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54" t="s">
        <v>29</v>
      </c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</row>
    <row r="58" spans="1:101" ht="18.75" customHeight="1" thickBot="1" x14ac:dyDescent="0.3">
      <c r="A58" s="60"/>
      <c r="B58" s="60"/>
      <c r="C58" s="191" t="str">
        <f>C56</f>
        <v>Schweiz</v>
      </c>
      <c r="D58" s="192"/>
      <c r="E58" s="104"/>
      <c r="F58" s="93"/>
      <c r="G58" s="104"/>
      <c r="H58" s="191" t="str">
        <f>C57</f>
        <v>Frankreich</v>
      </c>
      <c r="I58" s="192"/>
      <c r="J58" s="60"/>
      <c r="K58" s="60" t="s">
        <v>98</v>
      </c>
      <c r="L58" s="60">
        <f t="shared" si="16"/>
        <v>0</v>
      </c>
      <c r="M58" s="60">
        <f>IF($E58="",0,IF($E58&gt;$G58,3,IF($E58=G58,1,0)))</f>
        <v>0</v>
      </c>
      <c r="N58" s="60"/>
      <c r="O58" s="60">
        <f>IF($G58="",0,IF($E58&gt;$G58,0,IF($E58=$G58,1,3)))</f>
        <v>0</v>
      </c>
      <c r="P58" s="60"/>
      <c r="Q58" s="60">
        <f>E58</f>
        <v>0</v>
      </c>
      <c r="R58" s="60"/>
      <c r="S58" s="60">
        <f>G58</f>
        <v>0</v>
      </c>
      <c r="T58" s="60"/>
      <c r="U58" s="60">
        <f>G58</f>
        <v>0</v>
      </c>
      <c r="V58" s="60"/>
      <c r="W58" s="60">
        <f>E58</f>
        <v>0</v>
      </c>
      <c r="X58" s="60"/>
      <c r="Y58" s="60"/>
      <c r="Z58" s="60">
        <f>O62</f>
        <v>0</v>
      </c>
      <c r="AA58" s="60">
        <f>S62</f>
        <v>0</v>
      </c>
      <c r="AB58" s="60">
        <f>W62</f>
        <v>0</v>
      </c>
      <c r="AC58" s="60">
        <f>AA58-AB58</f>
        <v>0</v>
      </c>
      <c r="AD58" s="60">
        <f>IF(Z58&gt;Z56,-1,0)</f>
        <v>0</v>
      </c>
      <c r="AE58" s="60">
        <f>IF(Z58&gt;Z57,-1,0)</f>
        <v>0</v>
      </c>
      <c r="AF58" s="60">
        <f>IF(Z58&gt;Z59,-1,0)</f>
        <v>0</v>
      </c>
      <c r="AG58" s="60">
        <f>10000-(AJ58*1000+AM58*100+AK58*10)</f>
        <v>10000</v>
      </c>
      <c r="AH58" s="90">
        <f>RANK(AG58,AG56:AG59,1)</f>
        <v>1</v>
      </c>
      <c r="AI58" s="60" t="str">
        <f>C57</f>
        <v>Frankreich</v>
      </c>
      <c r="AJ58" s="60">
        <f t="shared" si="17"/>
        <v>0</v>
      </c>
      <c r="AK58" s="60">
        <f t="shared" si="17"/>
        <v>0</v>
      </c>
      <c r="AL58" s="60">
        <f t="shared" si="17"/>
        <v>0</v>
      </c>
      <c r="AM58" s="60">
        <f>AK58-AL58</f>
        <v>0</v>
      </c>
      <c r="AN58" s="187">
        <f>IF(AG56=AG58,IF(E58&gt;G58,AG56-0.1,AG56),AG56)</f>
        <v>10000</v>
      </c>
      <c r="AO58" s="187">
        <f>IF(AG57=AG58,IF(E61&gt;G61,AG57-0.1,AG57),AG57)</f>
        <v>10000</v>
      </c>
      <c r="AP58" s="187"/>
      <c r="AQ58" s="187">
        <f>IF(AG59=AG58,IF(G57&gt;E57,AG59-0.1,AG59),AG59)</f>
        <v>10000</v>
      </c>
      <c r="AR58" s="187">
        <f>AP60</f>
        <v>30000</v>
      </c>
      <c r="AS58" s="90">
        <f>RANK(AR58,AR56:AR59,1)</f>
        <v>1</v>
      </c>
      <c r="AT58" s="60" t="str">
        <f t="shared" si="18"/>
        <v>Frankreich</v>
      </c>
      <c r="AU58" s="60">
        <f t="shared" si="18"/>
        <v>0</v>
      </c>
      <c r="AV58" s="60">
        <f t="shared" si="18"/>
        <v>0</v>
      </c>
      <c r="AW58" s="60">
        <f t="shared" si="18"/>
        <v>0</v>
      </c>
      <c r="AX58" s="60"/>
      <c r="AY58" s="60"/>
      <c r="AZ58" s="60"/>
      <c r="BA58" s="113">
        <v>3</v>
      </c>
      <c r="BB58" s="114" t="e">
        <f>VLOOKUP(3,AS56:AT59,2,FALSE)</f>
        <v>#N/A</v>
      </c>
      <c r="BC58" s="115"/>
      <c r="BD58" s="116" t="e">
        <f>VLOOKUP(3,AS56:AW59,3,FALSE)</f>
        <v>#N/A</v>
      </c>
      <c r="BE58" s="116" t="e">
        <f>VLOOKUP(3,AS56:AW59,4,FALSE)</f>
        <v>#N/A</v>
      </c>
      <c r="BF58" s="93" t="s">
        <v>12</v>
      </c>
      <c r="BG58" s="116" t="e">
        <f>VLOOKUP(3,AS56:AW59,5,FALSE)</f>
        <v>#N/A</v>
      </c>
      <c r="BH58" s="60"/>
      <c r="BI58" s="85"/>
      <c r="BJ58" s="85">
        <f>IF(E58&gt;G58,IF(Spielplan!E58&gt;Spielplan!G58,Punktemodus!$B$3,0),0)</f>
        <v>0</v>
      </c>
      <c r="BK58" s="85">
        <f>IF(E58=G58,IF(Spielplan!E58=Spielplan!G58,Punktemodus!$B$3,0),0)</f>
        <v>10</v>
      </c>
      <c r="BL58" s="85">
        <f>IF(E58&lt;G58,IF(Spielplan!E58&lt;Spielplan!G58,Punktemodus!$B$3,0),0)</f>
        <v>0</v>
      </c>
      <c r="BM58" s="85">
        <f>IF(E58=Spielplan!E58,IF(G58=Spielplan!G58,Punktemodus!$B$5,0),0)</f>
        <v>3</v>
      </c>
      <c r="BN58" s="85">
        <f>IF(E58=Spielplan!E58,Punktemodus!$B$7,0)</f>
        <v>1</v>
      </c>
      <c r="BO58" s="85">
        <f>IF(G58=Spielplan!G58,Punktemodus!$B$7,0)</f>
        <v>1</v>
      </c>
      <c r="BP58" s="137">
        <f>IF(Spielplan!E58="",0,SUM(BJ58:BO58))</f>
        <v>0</v>
      </c>
      <c r="BQ58" s="85"/>
      <c r="BR58" s="141"/>
      <c r="BS58" s="150"/>
      <c r="BT58" s="134"/>
      <c r="BU58" s="134"/>
      <c r="BV58" s="134"/>
      <c r="BW58" s="134"/>
      <c r="BX58" s="148"/>
      <c r="BY58" s="148"/>
      <c r="BZ58" s="134"/>
      <c r="CA58" s="144" t="str">
        <f>Spielplan!$BS$22</f>
        <v/>
      </c>
      <c r="CB58" s="145"/>
      <c r="CC58" s="146">
        <f>Spielplan!$BU$22</f>
        <v>0</v>
      </c>
      <c r="CD58" s="147"/>
      <c r="CE58" s="134">
        <f>IF(CA58=CA22,Punktemodus!B15,0)</f>
        <v>20</v>
      </c>
      <c r="CF58" s="148">
        <f>IF(OR(CA58=$CA$14,CA58=$CA$15,CA58=$CA$23,CA58=$CA$30,CA58=$CA$31,CA58=$CA$38,CA58=$CA$39),Punktemodus!B17,0)</f>
        <v>10</v>
      </c>
      <c r="CG58" s="134"/>
      <c r="CH58" s="134"/>
      <c r="CI58" s="147"/>
      <c r="CJ58" s="134"/>
      <c r="CK58" s="134"/>
      <c r="CL58" s="134"/>
      <c r="CM58" s="134"/>
      <c r="CN58" s="134"/>
      <c r="CO58" s="134"/>
      <c r="CP58" s="134"/>
      <c r="CQ58" s="155"/>
      <c r="CR58" s="142" t="s">
        <v>130</v>
      </c>
      <c r="CS58" s="155"/>
      <c r="CT58" s="155"/>
      <c r="CU58" s="155"/>
      <c r="CV58" s="155"/>
      <c r="CW58" s="134"/>
    </row>
    <row r="59" spans="1:101" ht="18.75" customHeight="1" thickBot="1" x14ac:dyDescent="0.3">
      <c r="A59" s="60"/>
      <c r="B59" s="60"/>
      <c r="C59" s="193" t="str">
        <f>H56</f>
        <v>Ecuador</v>
      </c>
      <c r="D59" s="194"/>
      <c r="E59" s="104"/>
      <c r="F59" s="93"/>
      <c r="G59" s="104"/>
      <c r="H59" s="193" t="str">
        <f>H57</f>
        <v>Honduras</v>
      </c>
      <c r="I59" s="194"/>
      <c r="J59" s="60"/>
      <c r="K59" s="60" t="s">
        <v>99</v>
      </c>
      <c r="L59" s="60">
        <f t="shared" si="16"/>
        <v>0</v>
      </c>
      <c r="M59" s="60"/>
      <c r="N59" s="60">
        <f>IF($E59="",0,IF($E59&gt;$G59,3,IF($E59=$G59,1,0)))</f>
        <v>0</v>
      </c>
      <c r="O59" s="60"/>
      <c r="P59" s="60">
        <f>IF($G59="",0,IF($E59&gt;$G59,0,IF($E59=$G59,1,3)))</f>
        <v>0</v>
      </c>
      <c r="Q59" s="60"/>
      <c r="R59" s="60">
        <f>E59</f>
        <v>0</v>
      </c>
      <c r="S59" s="60"/>
      <c r="T59" s="60">
        <f>G59</f>
        <v>0</v>
      </c>
      <c r="U59" s="60"/>
      <c r="V59" s="60">
        <f>G59</f>
        <v>0</v>
      </c>
      <c r="W59" s="60"/>
      <c r="X59" s="60">
        <f>E59</f>
        <v>0</v>
      </c>
      <c r="Y59" s="60"/>
      <c r="Z59" s="60">
        <f>P62</f>
        <v>0</v>
      </c>
      <c r="AA59" s="60">
        <f>T62</f>
        <v>0</v>
      </c>
      <c r="AB59" s="60">
        <f>X62</f>
        <v>0</v>
      </c>
      <c r="AC59" s="60">
        <f>AA59-AB59</f>
        <v>0</v>
      </c>
      <c r="AD59" s="60">
        <f>IF(Z59&gt;Z56,-1,0)</f>
        <v>0</v>
      </c>
      <c r="AE59" s="60">
        <f>IF(Z59&gt;Z57,-1,0)</f>
        <v>0</v>
      </c>
      <c r="AF59" s="60">
        <f>IF(Z59&gt;Z58,-1,0)</f>
        <v>0</v>
      </c>
      <c r="AG59" s="60">
        <f>10000-(AJ59*1000+AM59*100+AK59*10)</f>
        <v>10000</v>
      </c>
      <c r="AH59" s="90">
        <f>RANK(AG59,AG56:AG59,1)</f>
        <v>1</v>
      </c>
      <c r="AI59" s="60" t="str">
        <f>H57</f>
        <v>Honduras</v>
      </c>
      <c r="AJ59" s="60">
        <f t="shared" si="17"/>
        <v>0</v>
      </c>
      <c r="AK59" s="60">
        <f t="shared" si="17"/>
        <v>0</v>
      </c>
      <c r="AL59" s="60">
        <f t="shared" si="17"/>
        <v>0</v>
      </c>
      <c r="AM59" s="60">
        <f>AK59-AL59</f>
        <v>0</v>
      </c>
      <c r="AN59" s="187">
        <f>IF(AG56=AG59,IF(E60&gt;G60,AG56-0.1,AG56),AG56)</f>
        <v>10000</v>
      </c>
      <c r="AO59" s="187">
        <f>IF(AG57=AG59,IF(E59&gt;G59,AG57-0.1,AG57),AG57)</f>
        <v>10000</v>
      </c>
      <c r="AP59" s="187">
        <f>IF(AG58=AG59,IF(E57&gt;G57,AG58-0.1,AG58),AG58)</f>
        <v>10000</v>
      </c>
      <c r="AQ59" s="187"/>
      <c r="AR59" s="187">
        <f>AQ60</f>
        <v>30000</v>
      </c>
      <c r="AS59" s="90">
        <f>RANK(AR59,AR56:AR59,1)</f>
        <v>1</v>
      </c>
      <c r="AT59" s="60" t="str">
        <f t="shared" si="18"/>
        <v>Honduras</v>
      </c>
      <c r="AU59" s="60">
        <f t="shared" si="18"/>
        <v>0</v>
      </c>
      <c r="AV59" s="60">
        <f t="shared" si="18"/>
        <v>0</v>
      </c>
      <c r="AW59" s="60">
        <f t="shared" si="18"/>
        <v>0</v>
      </c>
      <c r="AX59" s="60"/>
      <c r="AY59" s="60"/>
      <c r="AZ59" s="60"/>
      <c r="BA59" s="113">
        <v>4</v>
      </c>
      <c r="BB59" s="114" t="e">
        <f>VLOOKUP(4,AS56:AT59,2,FALSE)</f>
        <v>#N/A</v>
      </c>
      <c r="BC59" s="115"/>
      <c r="BD59" s="116" t="e">
        <f>VLOOKUP(4,AS56:AW59,3,FALSE)</f>
        <v>#N/A</v>
      </c>
      <c r="BE59" s="116" t="e">
        <f>VLOOKUP(4,AS56:AW59,4,FALSE)</f>
        <v>#N/A</v>
      </c>
      <c r="BF59" s="93" t="s">
        <v>12</v>
      </c>
      <c r="BG59" s="116" t="e">
        <f>VLOOKUP(4,AS56:AW59,5,FALSE)</f>
        <v>#N/A</v>
      </c>
      <c r="BH59" s="60"/>
      <c r="BI59" s="85"/>
      <c r="BJ59" s="85">
        <f>IF(E59&gt;G59,IF(Spielplan!E59&gt;Spielplan!G59,Punktemodus!$B$3,0),0)</f>
        <v>0</v>
      </c>
      <c r="BK59" s="85">
        <f>IF(E59=G59,IF(Spielplan!E59=Spielplan!G59,Punktemodus!$B$3,0),0)</f>
        <v>10</v>
      </c>
      <c r="BL59" s="85">
        <f>IF(E59&lt;G59,IF(Spielplan!E59&lt;Spielplan!G59,Punktemodus!$B$3,0),0)</f>
        <v>0</v>
      </c>
      <c r="BM59" s="85">
        <f>IF(E59=Spielplan!E59,IF(G59=Spielplan!G59,Punktemodus!$B$5,0),0)</f>
        <v>3</v>
      </c>
      <c r="BN59" s="85">
        <f>IF(E59=Spielplan!E59,Punktemodus!$B$7,0)</f>
        <v>1</v>
      </c>
      <c r="BO59" s="85">
        <f>IF(G59=Spielplan!G59,Punktemodus!$B$7,0)</f>
        <v>1</v>
      </c>
      <c r="BP59" s="137">
        <f>IF(Spielplan!E59="",0,SUM(BJ59:BO59))</f>
        <v>0</v>
      </c>
      <c r="BQ59" s="85"/>
      <c r="BR59" s="141"/>
      <c r="BS59" s="134"/>
      <c r="BT59" s="134"/>
      <c r="BU59" s="134"/>
      <c r="BV59" s="134"/>
      <c r="BW59" s="134"/>
      <c r="BX59" s="148"/>
      <c r="BY59" s="148"/>
      <c r="BZ59" s="134"/>
      <c r="CA59" s="144" t="str">
        <f>Spielplan!$BS$23</f>
        <v/>
      </c>
      <c r="CB59" s="145"/>
      <c r="CC59" s="146">
        <f>Spielplan!$BU$23</f>
        <v>0</v>
      </c>
      <c r="CD59" s="134"/>
      <c r="CE59" s="134">
        <f>IF(CA59=CA23,Punktemodus!B15,0)</f>
        <v>20</v>
      </c>
      <c r="CF59" s="148">
        <f>IF(OR(CA59=$CA$14,CA59=$CA$15,CA59=$CA$22,CA59=$CA$30,CA59=$CA$31,CA59=$CA$38,CA59=$CA$39),Punktemodus!B17,0)</f>
        <v>10</v>
      </c>
      <c r="CG59" s="134"/>
      <c r="CH59" s="134"/>
      <c r="CI59" s="134"/>
      <c r="CJ59" s="134"/>
      <c r="CK59" s="144" t="str">
        <f>Spielplan!$CC$23</f>
        <v/>
      </c>
      <c r="CL59" s="145"/>
      <c r="CM59" s="146">
        <f>Spielplan!$CE$23</f>
        <v>0</v>
      </c>
      <c r="CN59" s="134"/>
      <c r="CO59" s="134">
        <f>IF(OR(CK59=CK23,CK59=CK24),Punktemodus!B21,0)</f>
        <v>40</v>
      </c>
      <c r="CP59" s="134"/>
      <c r="CQ59" s="370" t="str">
        <f>Spielplan!$CI$23</f>
        <v/>
      </c>
      <c r="CR59" s="371"/>
      <c r="CS59" s="371"/>
      <c r="CT59" s="371"/>
      <c r="CU59" s="371"/>
      <c r="CV59" s="372"/>
      <c r="CW59" s="134"/>
    </row>
    <row r="60" spans="1:101" ht="18.75" customHeight="1" thickBot="1" x14ac:dyDescent="0.3">
      <c r="A60" s="60"/>
      <c r="B60" s="60"/>
      <c r="C60" s="191" t="str">
        <f>C56</f>
        <v>Schweiz</v>
      </c>
      <c r="D60" s="192"/>
      <c r="E60" s="104"/>
      <c r="F60" s="93"/>
      <c r="G60" s="104"/>
      <c r="H60" s="191" t="str">
        <f>H57</f>
        <v>Honduras</v>
      </c>
      <c r="I60" s="192"/>
      <c r="J60" s="60"/>
      <c r="K60" s="60" t="s">
        <v>100</v>
      </c>
      <c r="L60" s="60">
        <f t="shared" si="16"/>
        <v>0</v>
      </c>
      <c r="M60" s="60">
        <f>IF($E60="",0,IF($E60&gt;$G60,3,IF($E60=G60,1,0)))</f>
        <v>0</v>
      </c>
      <c r="N60" s="60"/>
      <c r="O60" s="60"/>
      <c r="P60" s="60">
        <f>IF($G60="",0,IF($E60&gt;$G60,0,IF($E60=$G60,1,3)))</f>
        <v>0</v>
      </c>
      <c r="Q60" s="60">
        <f>E60</f>
        <v>0</v>
      </c>
      <c r="R60" s="60"/>
      <c r="S60" s="60"/>
      <c r="T60" s="60">
        <f>G60</f>
        <v>0</v>
      </c>
      <c r="U60" s="60">
        <f>G60</f>
        <v>0</v>
      </c>
      <c r="V60" s="60"/>
      <c r="W60" s="60"/>
      <c r="X60" s="60">
        <f>E60</f>
        <v>0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187">
        <f>SUM(AN56:AN59)</f>
        <v>30000</v>
      </c>
      <c r="AO60" s="187">
        <f>SUM(AO56:AO59)</f>
        <v>30000</v>
      </c>
      <c r="AP60" s="187">
        <f>SUM(AP56:AP59)</f>
        <v>30000</v>
      </c>
      <c r="AQ60" s="187">
        <f>SUM(AQ56:AQ59)</f>
        <v>30000</v>
      </c>
      <c r="AR60" s="187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85">
        <f>IF(E60&gt;G60,IF(Spielplan!E60&gt;Spielplan!G60,Punktemodus!$B$3,0),0)</f>
        <v>0</v>
      </c>
      <c r="BK60" s="85">
        <f>IF(E60=G60,IF(Spielplan!E60=Spielplan!G60,Punktemodus!$B$3,0),0)</f>
        <v>10</v>
      </c>
      <c r="BL60" s="85">
        <f>IF(E60&lt;G60,IF(Spielplan!E60&lt;Spielplan!G60,Punktemodus!$B$3,0),0)</f>
        <v>0</v>
      </c>
      <c r="BM60" s="85">
        <f>IF(E60=Spielplan!E60,IF(G60=Spielplan!G60,Punktemodus!$B$5,0),0)</f>
        <v>3</v>
      </c>
      <c r="BN60" s="85">
        <f>IF(E60=Spielplan!E60,Punktemodus!$B$7,0)</f>
        <v>1</v>
      </c>
      <c r="BO60" s="85">
        <f>IF(G60=Spielplan!G60,Punktemodus!$B$7,0)</f>
        <v>1</v>
      </c>
      <c r="BP60" s="137">
        <f>IF(Spielplan!E60="",0,SUM(BJ60:BO60))</f>
        <v>0</v>
      </c>
      <c r="BQ60" s="60"/>
      <c r="BR60" s="141"/>
      <c r="BS60" s="153" t="s">
        <v>123</v>
      </c>
      <c r="BT60" s="144" t="str">
        <f>Spielplan!$BL$24</f>
        <v/>
      </c>
      <c r="BU60" s="145"/>
      <c r="BV60" s="146">
        <f>Spielplan!$BN$24</f>
        <v>0</v>
      </c>
      <c r="BW60" s="147"/>
      <c r="BX60" s="148">
        <f>IF(BT24=BT60,Punktemodus!$B$11,0)</f>
        <v>10</v>
      </c>
      <c r="BY60" s="148">
        <f>IF(BT60=BT41,Punktemodus!B13,0)</f>
        <v>5</v>
      </c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44" t="str">
        <f>Spielplan!$CC$24</f>
        <v/>
      </c>
      <c r="CL60" s="145"/>
      <c r="CM60" s="146">
        <f>Spielplan!$CE$24</f>
        <v>0</v>
      </c>
      <c r="CN60" s="134"/>
      <c r="CO60" s="134">
        <f>IF(OR(CK60=CK23,CK60=CK24),Punktemodus!B21,0)</f>
        <v>40</v>
      </c>
      <c r="CP60" s="134"/>
      <c r="CQ60" s="373"/>
      <c r="CR60" s="374"/>
      <c r="CS60" s="374"/>
      <c r="CT60" s="374"/>
      <c r="CU60" s="374"/>
      <c r="CV60" s="375"/>
      <c r="CW60" s="134"/>
    </row>
    <row r="61" spans="1:101" ht="18.75" customHeight="1" thickBot="1" x14ac:dyDescent="0.3">
      <c r="A61" s="60"/>
      <c r="B61" s="60"/>
      <c r="C61" s="193" t="str">
        <f>H56</f>
        <v>Ecuador</v>
      </c>
      <c r="D61" s="194"/>
      <c r="E61" s="104"/>
      <c r="F61" s="93"/>
      <c r="G61" s="104"/>
      <c r="H61" s="193" t="str">
        <f>C57</f>
        <v>Frankreich</v>
      </c>
      <c r="I61" s="194"/>
      <c r="J61" s="60"/>
      <c r="K61" s="60" t="s">
        <v>100</v>
      </c>
      <c r="L61" s="60">
        <f t="shared" si="16"/>
        <v>0</v>
      </c>
      <c r="M61" s="60"/>
      <c r="N61" s="60">
        <f>IF($E61="",0,IF($E61&gt;$G61,3,IF($E61=$G61,1,0)))</f>
        <v>0</v>
      </c>
      <c r="O61" s="60">
        <f>IF($G61="",0,IF($E61&gt;$G61,0,IF($E61=$G61,1,3)))</f>
        <v>0</v>
      </c>
      <c r="P61" s="60"/>
      <c r="Q61" s="60"/>
      <c r="R61" s="60">
        <f>E61</f>
        <v>0</v>
      </c>
      <c r="S61" s="60">
        <f>G61</f>
        <v>0</v>
      </c>
      <c r="T61" s="60"/>
      <c r="U61" s="60"/>
      <c r="V61" s="60">
        <f>G61</f>
        <v>0</v>
      </c>
      <c r="W61" s="60">
        <f>E61</f>
        <v>0</v>
      </c>
      <c r="X61" s="60"/>
      <c r="Y61" s="60"/>
      <c r="Z61" s="60" t="s">
        <v>30</v>
      </c>
      <c r="AA61" s="60"/>
      <c r="AB61" s="60"/>
      <c r="AC61" s="60"/>
      <c r="AD61" s="60"/>
      <c r="AE61" s="60"/>
      <c r="AF61" s="60"/>
      <c r="AG61" s="60" t="b">
        <f>OR(AG56=AG57,AG56=AG58,AG56=AG59,AG57=AG58,AG57=AG59,AG58=AG59)</f>
        <v>1</v>
      </c>
      <c r="AH61" s="60"/>
      <c r="AI61" s="60"/>
      <c r="AJ61" s="60"/>
      <c r="AK61" s="60"/>
      <c r="AL61" s="60"/>
      <c r="AM61" s="60"/>
      <c r="AN61" s="60"/>
      <c r="AO61" s="60" t="s">
        <v>34</v>
      </c>
      <c r="AP61" s="60"/>
      <c r="AQ61" s="60"/>
      <c r="AR61" s="60" t="b">
        <f>OR(AR56=AR57,AR56=AR58,AR56=AR59,AR57=AR58,AR57=AR59,AR58=AR59)</f>
        <v>1</v>
      </c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85">
        <f>IF(E61&gt;G61,IF(Spielplan!E61&gt;Spielplan!G61,Punktemodus!$B$3,0),0)</f>
        <v>0</v>
      </c>
      <c r="BK61" s="85">
        <f>IF(E61=G61,IF(Spielplan!E61=Spielplan!G61,Punktemodus!$B$3,0),0)</f>
        <v>10</v>
      </c>
      <c r="BL61" s="85">
        <f>IF(E61&lt;G61,IF(Spielplan!E61&lt;Spielplan!G61,Punktemodus!$B$3,0),0)</f>
        <v>0</v>
      </c>
      <c r="BM61" s="85">
        <f>IF(E61=Spielplan!E61,IF(G61=Spielplan!G61,Punktemodus!$B$5,0),0)</f>
        <v>3</v>
      </c>
      <c r="BN61" s="85">
        <f>IF(E61=Spielplan!E61,Punktemodus!$B$7,0)</f>
        <v>1</v>
      </c>
      <c r="BO61" s="85">
        <f>IF(G61=Spielplan!G61,Punktemodus!$B$7,0)</f>
        <v>1</v>
      </c>
      <c r="BP61" s="137">
        <f>IF(Spielplan!E61="",0,SUM(BJ61:BO61))</f>
        <v>0</v>
      </c>
      <c r="BQ61" s="60"/>
      <c r="BR61" s="141"/>
      <c r="BS61" s="149" t="s">
        <v>124</v>
      </c>
      <c r="BT61" s="144" t="str">
        <f>Spielplan!$BL$25</f>
        <v/>
      </c>
      <c r="BU61" s="145"/>
      <c r="BV61" s="146">
        <f>Spielplan!$BN$25</f>
        <v>0</v>
      </c>
      <c r="BW61" s="134"/>
      <c r="BX61" s="148">
        <f>IF(BT25=BT61,Punktemodus!$B$11,0)</f>
        <v>10</v>
      </c>
      <c r="BY61" s="148">
        <f>IF(BT61=BT40,Punktemodus!B13,0)</f>
        <v>5</v>
      </c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55"/>
      <c r="CR61" s="142" t="s">
        <v>136</v>
      </c>
      <c r="CS61" s="155"/>
      <c r="CT61" s="155"/>
      <c r="CU61" s="155"/>
      <c r="CV61" s="155"/>
      <c r="CW61" s="134"/>
    </row>
    <row r="62" spans="1:101" ht="18.75" customHeight="1" thickBot="1" x14ac:dyDescent="0.25">
      <c r="A62" s="60"/>
      <c r="B62" s="60"/>
      <c r="C62" s="136" t="str">
        <f>IF(G61="","",IF(AR61=TRUE,"Achtung: Fehler in Tabelle!",""))</f>
        <v/>
      </c>
      <c r="D62" s="60"/>
      <c r="E62" s="85"/>
      <c r="F62" s="60"/>
      <c r="G62" s="85"/>
      <c r="H62" s="60"/>
      <c r="I62" s="60"/>
      <c r="J62" s="60"/>
      <c r="K62" s="60"/>
      <c r="L62" s="60"/>
      <c r="M62" s="60">
        <f t="shared" ref="M62:X62" si="19">SUM(M56:M61)</f>
        <v>0</v>
      </c>
      <c r="N62" s="60">
        <f t="shared" si="19"/>
        <v>0</v>
      </c>
      <c r="O62" s="60">
        <f t="shared" si="19"/>
        <v>0</v>
      </c>
      <c r="P62" s="60">
        <f t="shared" si="19"/>
        <v>0</v>
      </c>
      <c r="Q62" s="60">
        <f t="shared" si="19"/>
        <v>0</v>
      </c>
      <c r="R62" s="60">
        <f t="shared" si="19"/>
        <v>0</v>
      </c>
      <c r="S62" s="60">
        <f t="shared" si="19"/>
        <v>0</v>
      </c>
      <c r="T62" s="60">
        <f t="shared" si="19"/>
        <v>0</v>
      </c>
      <c r="U62" s="60">
        <f t="shared" si="19"/>
        <v>0</v>
      </c>
      <c r="V62" s="60">
        <f t="shared" si="19"/>
        <v>0</v>
      </c>
      <c r="W62" s="60">
        <f t="shared" si="19"/>
        <v>0</v>
      </c>
      <c r="X62" s="60">
        <f t="shared" si="19"/>
        <v>0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160">
        <f>SUM(BP56:BP61)</f>
        <v>0</v>
      </c>
      <c r="BQ62" s="60"/>
      <c r="BR62" s="141"/>
      <c r="BS62" s="150"/>
      <c r="BT62" s="134"/>
      <c r="BU62" s="134"/>
      <c r="BV62" s="134"/>
      <c r="BW62" s="134"/>
      <c r="BX62" s="148"/>
      <c r="BY62" s="148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370" t="str">
        <f>Spielplan!$CI$26</f>
        <v/>
      </c>
      <c r="CR62" s="371"/>
      <c r="CS62" s="371"/>
      <c r="CT62" s="371"/>
      <c r="CU62" s="371"/>
      <c r="CV62" s="372"/>
      <c r="CW62" s="134"/>
    </row>
    <row r="63" spans="1:101" ht="18.75" customHeight="1" thickBot="1" x14ac:dyDescent="0.3">
      <c r="A63" s="60"/>
      <c r="B63" s="60"/>
      <c r="C63" s="60"/>
      <c r="D63" s="60"/>
      <c r="E63" s="85"/>
      <c r="F63" s="60"/>
      <c r="G63" s="85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138"/>
      <c r="BQ63" s="60"/>
      <c r="BR63" s="141"/>
      <c r="BS63" s="134"/>
      <c r="BT63" s="134"/>
      <c r="BU63" s="134"/>
      <c r="BV63" s="134"/>
      <c r="BW63" s="134"/>
      <c r="BX63" s="148"/>
      <c r="BY63" s="148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54" t="s">
        <v>131</v>
      </c>
      <c r="CM63" s="134"/>
      <c r="CN63" s="134"/>
      <c r="CO63" s="134"/>
      <c r="CP63" s="134"/>
      <c r="CQ63" s="373"/>
      <c r="CR63" s="374"/>
      <c r="CS63" s="374"/>
      <c r="CT63" s="374"/>
      <c r="CU63" s="374"/>
      <c r="CV63" s="375"/>
      <c r="CW63" s="134"/>
    </row>
    <row r="64" spans="1:101" ht="18.75" customHeight="1" thickBot="1" x14ac:dyDescent="0.3">
      <c r="A64" s="60"/>
      <c r="B64" s="60"/>
      <c r="C64" s="60"/>
      <c r="D64" s="60"/>
      <c r="E64" s="85"/>
      <c r="F64" s="60"/>
      <c r="G64" s="85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138"/>
      <c r="BQ64" s="60"/>
      <c r="BR64" s="141"/>
      <c r="BS64" s="153" t="s">
        <v>20</v>
      </c>
      <c r="BT64" s="144" t="str">
        <f>Spielplan!$BL$28</f>
        <v/>
      </c>
      <c r="BU64" s="145"/>
      <c r="BV64" s="146">
        <f>Spielplan!$BN$28</f>
        <v>0</v>
      </c>
      <c r="BW64" s="147"/>
      <c r="BX64" s="148">
        <f>IF(BT28=BT64,Punktemodus!$B$11,0)</f>
        <v>10</v>
      </c>
      <c r="BY64" s="148">
        <f>IF(BT64=BT13,Punktemodus!B13,0)</f>
        <v>5</v>
      </c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55"/>
      <c r="CR64" s="142" t="s">
        <v>137</v>
      </c>
      <c r="CS64" s="155"/>
      <c r="CT64" s="155"/>
      <c r="CU64" s="155"/>
      <c r="CV64" s="155"/>
      <c r="CW64" s="134"/>
    </row>
    <row r="65" spans="1:101" ht="18.75" customHeight="1" thickBot="1" x14ac:dyDescent="0.3">
      <c r="A65" s="60"/>
      <c r="B65" s="60"/>
      <c r="C65" s="88" t="s">
        <v>91</v>
      </c>
      <c r="D65" s="60"/>
      <c r="E65" s="85"/>
      <c r="F65" s="60"/>
      <c r="G65" s="85"/>
      <c r="H65" s="60"/>
      <c r="I65" s="60"/>
      <c r="J65" s="60"/>
      <c r="K65" s="60"/>
      <c r="L65" s="60"/>
      <c r="M65" s="60" t="s">
        <v>4</v>
      </c>
      <c r="N65" s="60"/>
      <c r="O65" s="60"/>
      <c r="P65" s="60"/>
      <c r="Q65" s="60" t="s">
        <v>6</v>
      </c>
      <c r="R65" s="60"/>
      <c r="S65" s="60"/>
      <c r="T65" s="60"/>
      <c r="U65" s="60" t="s">
        <v>7</v>
      </c>
      <c r="V65" s="60"/>
      <c r="W65" s="60"/>
      <c r="X65" s="60"/>
      <c r="Y65" s="60"/>
      <c r="Z65" s="60" t="s">
        <v>4</v>
      </c>
      <c r="AA65" s="60" t="s">
        <v>5</v>
      </c>
      <c r="AB65" s="60"/>
      <c r="AC65" s="60"/>
      <c r="AD65" s="60" t="s">
        <v>9</v>
      </c>
      <c r="AE65" s="60"/>
      <c r="AF65" s="60"/>
      <c r="AG65" s="60"/>
      <c r="AH65" s="60" t="s">
        <v>32</v>
      </c>
      <c r="AI65" s="60"/>
      <c r="AJ65" s="60"/>
      <c r="AK65" s="60"/>
      <c r="AL65" s="60"/>
      <c r="AM65" s="60"/>
      <c r="AN65" s="60" t="s">
        <v>35</v>
      </c>
      <c r="AO65" s="60"/>
      <c r="AP65" s="60"/>
      <c r="AQ65" s="60"/>
      <c r="AR65" s="60"/>
      <c r="AS65" s="60" t="s">
        <v>33</v>
      </c>
      <c r="AT65" s="60"/>
      <c r="AU65" s="60"/>
      <c r="AV65" s="60"/>
      <c r="AW65" s="60"/>
      <c r="AX65" s="60"/>
      <c r="AY65" s="60"/>
      <c r="AZ65" s="60"/>
      <c r="BA65" s="60"/>
      <c r="BB65" s="89" t="s">
        <v>10</v>
      </c>
      <c r="BC65" s="60"/>
      <c r="BD65" s="90" t="s">
        <v>4</v>
      </c>
      <c r="BE65" s="60"/>
      <c r="BF65" s="61" t="s">
        <v>5</v>
      </c>
      <c r="BG65" s="60"/>
      <c r="BH65" s="60"/>
      <c r="BI65" s="85"/>
      <c r="BJ65" s="60"/>
      <c r="BK65" s="60"/>
      <c r="BL65" s="60"/>
      <c r="BM65" s="60"/>
      <c r="BN65" s="60"/>
      <c r="BO65" s="60"/>
      <c r="BP65" s="138"/>
      <c r="BQ65" s="85"/>
      <c r="BR65" s="141"/>
      <c r="BS65" s="149" t="s">
        <v>125</v>
      </c>
      <c r="BT65" s="144" t="str">
        <f>Spielplan!$BL$29</f>
        <v/>
      </c>
      <c r="BU65" s="145"/>
      <c r="BV65" s="146">
        <f>Spielplan!$BN$29</f>
        <v>0</v>
      </c>
      <c r="BW65" s="134"/>
      <c r="BX65" s="148">
        <f>IF(BT29=BT65,Punktemodus!$B$11,0)</f>
        <v>10</v>
      </c>
      <c r="BY65" s="148">
        <f>IF(BT65=BT12,Punktemodus!B13,0)</f>
        <v>5</v>
      </c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44" t="str">
        <f>Spielplan!$CC$29</f>
        <v/>
      </c>
      <c r="CL65" s="145"/>
      <c r="CM65" s="146">
        <f>Spielplan!$CE$29</f>
        <v>0</v>
      </c>
      <c r="CN65" s="134"/>
      <c r="CO65" s="134"/>
      <c r="CP65" s="134"/>
      <c r="CQ65" s="370" t="str">
        <f>Spielplan!$CI$29</f>
        <v/>
      </c>
      <c r="CR65" s="371"/>
      <c r="CS65" s="371"/>
      <c r="CT65" s="371"/>
      <c r="CU65" s="371"/>
      <c r="CV65" s="372"/>
      <c r="CW65" s="134"/>
    </row>
    <row r="66" spans="1:101" ht="18.75" customHeight="1" thickBot="1" x14ac:dyDescent="0.3">
      <c r="A66" s="60"/>
      <c r="B66" s="60"/>
      <c r="C66" s="60"/>
      <c r="D66" s="60"/>
      <c r="E66" s="85"/>
      <c r="F66" s="60"/>
      <c r="G66" s="85"/>
      <c r="H66" s="60"/>
      <c r="I66" s="60"/>
      <c r="J66" s="60"/>
      <c r="K66" s="60"/>
      <c r="L66" s="60"/>
      <c r="M66" s="60" t="s">
        <v>0</v>
      </c>
      <c r="N66" s="60" t="s">
        <v>1</v>
      </c>
      <c r="O66" s="60" t="s">
        <v>2</v>
      </c>
      <c r="P66" s="60" t="s">
        <v>3</v>
      </c>
      <c r="Q66" s="60" t="s">
        <v>0</v>
      </c>
      <c r="R66" s="60" t="s">
        <v>1</v>
      </c>
      <c r="S66" s="60" t="s">
        <v>2</v>
      </c>
      <c r="T66" s="60" t="s">
        <v>3</v>
      </c>
      <c r="U66" s="60" t="s">
        <v>0</v>
      </c>
      <c r="V66" s="60" t="s">
        <v>1</v>
      </c>
      <c r="W66" s="60" t="s">
        <v>2</v>
      </c>
      <c r="X66" s="60" t="s">
        <v>3</v>
      </c>
      <c r="Y66" s="60"/>
      <c r="Z66" s="60" t="s">
        <v>8</v>
      </c>
      <c r="AA66" s="60"/>
      <c r="AB66" s="60"/>
      <c r="AC66" s="60"/>
      <c r="AD66" s="60"/>
      <c r="AE66" s="60"/>
      <c r="AF66" s="60"/>
      <c r="AG66" s="60"/>
      <c r="AH66" s="60" t="s">
        <v>31</v>
      </c>
      <c r="AI66" s="60"/>
      <c r="AJ66" s="60"/>
      <c r="AK66" s="60"/>
      <c r="AL66" s="60"/>
      <c r="AM66" s="60"/>
      <c r="AN66" s="60" t="str">
        <f>AI67</f>
        <v>Argentinien</v>
      </c>
      <c r="AO66" s="60" t="str">
        <f>AI68</f>
        <v>Bosnien</v>
      </c>
      <c r="AP66" s="60" t="str">
        <f>AI69</f>
        <v>Iran</v>
      </c>
      <c r="AQ66" s="60" t="str">
        <f>AI70</f>
        <v>Nigeria</v>
      </c>
      <c r="AR66" s="60"/>
      <c r="AS66" s="60" t="s">
        <v>31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85"/>
      <c r="BJ66" s="85"/>
      <c r="BK66" s="85"/>
      <c r="BL66" s="85"/>
      <c r="BM66" s="85"/>
      <c r="BN66" s="85"/>
      <c r="BO66" s="85"/>
      <c r="BP66" s="137"/>
      <c r="BQ66" s="85"/>
      <c r="BR66" s="141"/>
      <c r="BS66" s="150"/>
      <c r="BT66" s="134"/>
      <c r="BU66" s="134"/>
      <c r="BV66" s="134"/>
      <c r="BW66" s="134"/>
      <c r="BX66" s="148"/>
      <c r="BY66" s="148"/>
      <c r="BZ66" s="134"/>
      <c r="CA66" s="144" t="str">
        <f>Spielplan!$BS$30</f>
        <v/>
      </c>
      <c r="CB66" s="145"/>
      <c r="CC66" s="146">
        <f>Spielplan!$BU$30</f>
        <v>0</v>
      </c>
      <c r="CD66" s="147"/>
      <c r="CE66" s="134">
        <f>IF(CA66=CA30,Punktemodus!B15,0)</f>
        <v>20</v>
      </c>
      <c r="CF66" s="148">
        <f>IF(OR(CA66=$CA$14,CA66=$CA$15,CA66=$CA$22,CA66=$CA$23,CA66=$CA$31,CA66=$CA$38,CA66=$CA$39),Punktemodus!B17,0)</f>
        <v>10</v>
      </c>
      <c r="CG66" s="134"/>
      <c r="CH66" s="134"/>
      <c r="CI66" s="134"/>
      <c r="CJ66" s="134"/>
      <c r="CK66" s="144" t="str">
        <f>Spielplan!$CC$30</f>
        <v/>
      </c>
      <c r="CL66" s="145"/>
      <c r="CM66" s="146">
        <f>Spielplan!$CE$30</f>
        <v>0</v>
      </c>
      <c r="CN66" s="134"/>
      <c r="CO66" s="134"/>
      <c r="CP66" s="134"/>
      <c r="CQ66" s="373"/>
      <c r="CR66" s="374"/>
      <c r="CS66" s="374"/>
      <c r="CT66" s="374"/>
      <c r="CU66" s="374"/>
      <c r="CV66" s="375"/>
      <c r="CW66" s="134"/>
    </row>
    <row r="67" spans="1:101" ht="18.75" customHeight="1" thickBot="1" x14ac:dyDescent="0.3">
      <c r="A67" s="60"/>
      <c r="B67" s="60"/>
      <c r="C67" s="200" t="str">
        <f>Spielplan!$C$67</f>
        <v>Argentinien</v>
      </c>
      <c r="D67" s="201"/>
      <c r="E67" s="104"/>
      <c r="F67" s="93"/>
      <c r="G67" s="104"/>
      <c r="H67" s="200" t="str">
        <f>Spielplan!$H$67</f>
        <v>Bosnien</v>
      </c>
      <c r="I67" s="201"/>
      <c r="J67" s="60"/>
      <c r="K67" s="60" t="s">
        <v>101</v>
      </c>
      <c r="L67" s="60">
        <f t="shared" ref="L67:L72" si="20">IF(E67-G67&gt;0,1,IF(G67=E67,0,-1))</f>
        <v>0</v>
      </c>
      <c r="M67" s="60">
        <f>IF($E67="",0,IF($E67&gt;$G67,3,IF($E67=G67,1,0)))</f>
        <v>0</v>
      </c>
      <c r="N67" s="60">
        <f>IF($G67="",0,IF($E67&gt;$G67,0,IF($E67=G67,1,3)))</f>
        <v>0</v>
      </c>
      <c r="O67" s="60"/>
      <c r="P67" s="60"/>
      <c r="Q67" s="60">
        <f>E67</f>
        <v>0</v>
      </c>
      <c r="R67" s="60">
        <f>G67</f>
        <v>0</v>
      </c>
      <c r="S67" s="60"/>
      <c r="T67" s="60"/>
      <c r="U67" s="60">
        <f>G67</f>
        <v>0</v>
      </c>
      <c r="V67" s="60">
        <f>E67</f>
        <v>0</v>
      </c>
      <c r="W67" s="60"/>
      <c r="X67" s="60"/>
      <c r="Y67" s="60"/>
      <c r="Z67" s="60">
        <f>M73</f>
        <v>0</v>
      </c>
      <c r="AA67" s="60">
        <f>Q73</f>
        <v>0</v>
      </c>
      <c r="AB67" s="60">
        <f>U73</f>
        <v>0</v>
      </c>
      <c r="AC67" s="60">
        <f>AA67-AB67</f>
        <v>0</v>
      </c>
      <c r="AD67" s="60">
        <f>IF(Z67&gt;Z68,-1,0)</f>
        <v>0</v>
      </c>
      <c r="AE67" s="60">
        <f>IF(Z67&gt;Z69,-1,0)</f>
        <v>0</v>
      </c>
      <c r="AF67" s="60">
        <f>IF(Z67&gt;Z70,-1,0)</f>
        <v>0</v>
      </c>
      <c r="AG67" s="60">
        <f>10000-(AJ67*1000+AM67*100+AK67*10)</f>
        <v>10000</v>
      </c>
      <c r="AH67" s="90">
        <f>RANK(AG67,AG67:AG70,1)</f>
        <v>1</v>
      </c>
      <c r="AI67" s="60" t="str">
        <f>C67</f>
        <v>Argentinien</v>
      </c>
      <c r="AJ67" s="60">
        <f t="shared" ref="AJ67:AL70" si="21">Z67</f>
        <v>0</v>
      </c>
      <c r="AK67" s="60">
        <f t="shared" si="21"/>
        <v>0</v>
      </c>
      <c r="AL67" s="60">
        <f t="shared" si="21"/>
        <v>0</v>
      </c>
      <c r="AM67" s="60">
        <f>AK67-AL67</f>
        <v>0</v>
      </c>
      <c r="AN67" s="187"/>
      <c r="AO67" s="187">
        <f>IF(AG68=AG67,IF(G67&gt;E67,AG68-0.1,AG68),AG68)</f>
        <v>10000</v>
      </c>
      <c r="AP67" s="187">
        <f>IF(AG69=AG67,IF(G69&gt;E69,AG69-0.1,AG69),AG69)</f>
        <v>10000</v>
      </c>
      <c r="AQ67" s="187">
        <f>IF(AG70=AG67,IF(G71&gt;E71,AG70-0.1,AG70),AG70)</f>
        <v>10000</v>
      </c>
      <c r="AR67" s="187">
        <f>AN71</f>
        <v>30000</v>
      </c>
      <c r="AS67" s="90">
        <f>RANK(AR67,AR67:AR70,1)</f>
        <v>1</v>
      </c>
      <c r="AT67" s="60" t="str">
        <f t="shared" ref="AT67:AW70" si="22">AI67</f>
        <v>Argentinien</v>
      </c>
      <c r="AU67" s="60">
        <f t="shared" si="22"/>
        <v>0</v>
      </c>
      <c r="AV67" s="60">
        <f t="shared" si="22"/>
        <v>0</v>
      </c>
      <c r="AW67" s="60">
        <f t="shared" si="22"/>
        <v>0</v>
      </c>
      <c r="AX67" s="60"/>
      <c r="AY67" s="60"/>
      <c r="AZ67" s="60"/>
      <c r="BA67" s="202">
        <v>1</v>
      </c>
      <c r="BB67" s="200" t="str">
        <f>VLOOKUP(1,AS67:AT70,2,FALSE)</f>
        <v>Argentinien</v>
      </c>
      <c r="BC67" s="201"/>
      <c r="BD67" s="203">
        <f>VLOOKUP(1,AS67:AW70,3,FALSE)</f>
        <v>0</v>
      </c>
      <c r="BE67" s="204">
        <f>VLOOKUP(1,AS67:AW70,4,FALSE)</f>
        <v>0</v>
      </c>
      <c r="BF67" s="93" t="s">
        <v>12</v>
      </c>
      <c r="BG67" s="204">
        <f>VLOOKUP(1,AS67:AW70,5,FALSE)</f>
        <v>0</v>
      </c>
      <c r="BH67" s="205" t="s">
        <v>126</v>
      </c>
      <c r="BI67" s="85"/>
      <c r="BJ67" s="85">
        <f>IF(E67&gt;G67,IF(Spielplan!E67&gt;Spielplan!G67,Punktemodus!$B$3,0),0)</f>
        <v>0</v>
      </c>
      <c r="BK67" s="85">
        <f>IF(E67=G67,IF(Spielplan!E67=Spielplan!G67,Punktemodus!$B$3,0),0)</f>
        <v>10</v>
      </c>
      <c r="BL67" s="85">
        <f>IF(E67&lt;G67,IF(Spielplan!E67&lt;Spielplan!G67,Punktemodus!$B$3,0),0)</f>
        <v>0</v>
      </c>
      <c r="BM67" s="85">
        <f>IF(E67=Spielplan!E67,IF(G67=Spielplan!G67,Punktemodus!$B$5,0),0)</f>
        <v>3</v>
      </c>
      <c r="BN67" s="85">
        <f>IF(E67=Spielplan!E67,Punktemodus!$B$7,0)</f>
        <v>1</v>
      </c>
      <c r="BO67" s="85">
        <f>IF(G67=Spielplan!G67,Punktemodus!$B$7,0)</f>
        <v>1</v>
      </c>
      <c r="BP67" s="137">
        <f>IF(Spielplan!E67="",0,SUM(BJ67:BO67))</f>
        <v>0</v>
      </c>
      <c r="BQ67" s="85"/>
      <c r="BR67" s="141"/>
      <c r="BS67" s="134"/>
      <c r="BT67" s="134"/>
      <c r="BU67" s="134"/>
      <c r="BV67" s="134"/>
      <c r="BW67" s="134"/>
      <c r="BX67" s="148"/>
      <c r="BY67" s="148"/>
      <c r="BZ67" s="134"/>
      <c r="CA67" s="144" t="str">
        <f>Spielplan!$BS$31</f>
        <v/>
      </c>
      <c r="CB67" s="145"/>
      <c r="CC67" s="146">
        <f>Spielplan!$BU$31</f>
        <v>0</v>
      </c>
      <c r="CD67" s="134"/>
      <c r="CE67" s="134">
        <f>IF(CA67=CA31,Punktemodus!B15,0)</f>
        <v>20</v>
      </c>
      <c r="CF67" s="148">
        <f>IF(OR(CA67=$CA$14,CA67=$CA$15,CA67=$CA$22,CA67=$CA$23,CA67=$CA$30,CA67=$CA$38,CA67=$CA$39),Punktemodus!B17,0)</f>
        <v>10</v>
      </c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55"/>
      <c r="CR67" s="142" t="s">
        <v>138</v>
      </c>
      <c r="CS67" s="155"/>
      <c r="CT67" s="155"/>
      <c r="CU67" s="155"/>
      <c r="CV67" s="155"/>
      <c r="CW67" s="134"/>
    </row>
    <row r="68" spans="1:101" ht="18.75" customHeight="1" thickBot="1" x14ac:dyDescent="0.3">
      <c r="A68" s="60"/>
      <c r="B68" s="60"/>
      <c r="C68" s="206" t="str">
        <f>Spielplan!$C$68</f>
        <v>Iran</v>
      </c>
      <c r="D68" s="207"/>
      <c r="E68" s="104"/>
      <c r="F68" s="93"/>
      <c r="G68" s="104"/>
      <c r="H68" s="206" t="str">
        <f>Spielplan!$H$68</f>
        <v>Nigeria</v>
      </c>
      <c r="I68" s="207"/>
      <c r="J68" s="60"/>
      <c r="K68" s="60" t="s">
        <v>102</v>
      </c>
      <c r="L68" s="60">
        <f t="shared" si="20"/>
        <v>0</v>
      </c>
      <c r="M68" s="60"/>
      <c r="N68" s="60"/>
      <c r="O68" s="60">
        <f>IF($E68="",0,IF($E68&gt;$G68,3,IF($E68=$G68,1,0)))</f>
        <v>0</v>
      </c>
      <c r="P68" s="60">
        <f>IF($G68="",0,IF($E68&gt;$G68,0,IF($E68=$G68,1,3)))</f>
        <v>0</v>
      </c>
      <c r="Q68" s="60"/>
      <c r="R68" s="60"/>
      <c r="S68" s="60">
        <f>E68</f>
        <v>0</v>
      </c>
      <c r="T68" s="60">
        <f>G68</f>
        <v>0</v>
      </c>
      <c r="U68" s="60"/>
      <c r="V68" s="60"/>
      <c r="W68" s="60">
        <f>G68</f>
        <v>0</v>
      </c>
      <c r="X68" s="60">
        <f>E68</f>
        <v>0</v>
      </c>
      <c r="Y68" s="60"/>
      <c r="Z68" s="60">
        <f>N73</f>
        <v>0</v>
      </c>
      <c r="AA68" s="60">
        <f>R73</f>
        <v>0</v>
      </c>
      <c r="AB68" s="60">
        <f>V73</f>
        <v>0</v>
      </c>
      <c r="AC68" s="60">
        <f>AA68-AB68</f>
        <v>0</v>
      </c>
      <c r="AD68" s="60">
        <f>IF(Z68&gt;Z67,-1,0)</f>
        <v>0</v>
      </c>
      <c r="AE68" s="60">
        <f>IF(Z68&gt;Z69,-1,0)</f>
        <v>0</v>
      </c>
      <c r="AF68" s="60">
        <f>IF(Z68&gt;Z70,-1,0)</f>
        <v>0</v>
      </c>
      <c r="AG68" s="60">
        <f>10000-(AJ68*1000+AM68*100+AK68*10)</f>
        <v>10000</v>
      </c>
      <c r="AH68" s="90">
        <f>RANK(AG68,AG67:AG70,1)</f>
        <v>1</v>
      </c>
      <c r="AI68" s="60" t="str">
        <f>H67</f>
        <v>Bosnien</v>
      </c>
      <c r="AJ68" s="60">
        <f t="shared" si="21"/>
        <v>0</v>
      </c>
      <c r="AK68" s="60">
        <f t="shared" si="21"/>
        <v>0</v>
      </c>
      <c r="AL68" s="60">
        <f t="shared" si="21"/>
        <v>0</v>
      </c>
      <c r="AM68" s="60">
        <f>AK68-AL68</f>
        <v>0</v>
      </c>
      <c r="AN68" s="187">
        <f>IF(AG67=AG68,IF(E67&gt;G67,AG67-0.1,AG67),AG67)</f>
        <v>10000</v>
      </c>
      <c r="AO68" s="187"/>
      <c r="AP68" s="187">
        <f>IF(AG69=AG68,IF(G72&gt;E72,AG69-0.1,AG69),AG69)</f>
        <v>10000</v>
      </c>
      <c r="AQ68" s="187">
        <f>IF(AG70=AG68,IF(G70&gt;E70,AG70-0.1,AG70),AG70)</f>
        <v>10000</v>
      </c>
      <c r="AR68" s="187">
        <f>AO71</f>
        <v>30000</v>
      </c>
      <c r="AS68" s="90">
        <f>RANK(AR68,AR67:AR70,1)</f>
        <v>1</v>
      </c>
      <c r="AT68" s="60" t="str">
        <f t="shared" si="22"/>
        <v>Bosnien</v>
      </c>
      <c r="AU68" s="60">
        <f t="shared" si="22"/>
        <v>0</v>
      </c>
      <c r="AV68" s="60">
        <f t="shared" si="22"/>
        <v>0</v>
      </c>
      <c r="AW68" s="60">
        <f t="shared" si="22"/>
        <v>0</v>
      </c>
      <c r="AX68" s="60"/>
      <c r="AY68" s="60"/>
      <c r="AZ68" s="60"/>
      <c r="BA68" s="208">
        <v>2</v>
      </c>
      <c r="BB68" s="206" t="e">
        <f>VLOOKUP(2,AS67:AT70,2,FALSE)</f>
        <v>#N/A</v>
      </c>
      <c r="BC68" s="207"/>
      <c r="BD68" s="209" t="e">
        <f>VLOOKUP(2,AS67:AW70,3,FALSE)</f>
        <v>#N/A</v>
      </c>
      <c r="BE68" s="210" t="e">
        <f>VLOOKUP(2,AS67:AW70,4,FALSE)</f>
        <v>#N/A</v>
      </c>
      <c r="BF68" s="93" t="s">
        <v>12</v>
      </c>
      <c r="BG68" s="210" t="e">
        <f>VLOOKUP(2,AS67:AW70,5,FALSE)</f>
        <v>#N/A</v>
      </c>
      <c r="BH68" s="210" t="s">
        <v>122</v>
      </c>
      <c r="BI68" s="85"/>
      <c r="BJ68" s="85">
        <f>IF(E68&gt;G68,IF(Spielplan!E68&gt;Spielplan!G68,Punktemodus!$B$3,0),0)</f>
        <v>0</v>
      </c>
      <c r="BK68" s="85">
        <f>IF(E68=G68,IF(Spielplan!E68=Spielplan!G68,Punktemodus!$B$3,0),0)</f>
        <v>10</v>
      </c>
      <c r="BL68" s="85">
        <f>IF(E68&lt;G68,IF(Spielplan!E68&lt;Spielplan!G68,Punktemodus!$B$3,0),0)</f>
        <v>0</v>
      </c>
      <c r="BM68" s="85">
        <f>IF(E68=Spielplan!E68,IF(G68=Spielplan!G68,Punktemodus!$B$5,0),0)</f>
        <v>3</v>
      </c>
      <c r="BN68" s="85">
        <f>IF(E68=Spielplan!E68,Punktemodus!$B$7,0)</f>
        <v>1</v>
      </c>
      <c r="BO68" s="85">
        <f>IF(G68=Spielplan!G68,Punktemodus!$B$7,0)</f>
        <v>1</v>
      </c>
      <c r="BP68" s="137">
        <f>IF(Spielplan!E68="",0,SUM(BJ68:BO68))</f>
        <v>0</v>
      </c>
      <c r="BQ68" s="85"/>
      <c r="BR68" s="141"/>
      <c r="BS68" s="153" t="s">
        <v>24</v>
      </c>
      <c r="BT68" s="144" t="str">
        <f>Spielplan!$BL$32</f>
        <v/>
      </c>
      <c r="BU68" s="145"/>
      <c r="BV68" s="146">
        <f>Spielplan!$BN$32</f>
        <v>0</v>
      </c>
      <c r="BW68" s="147"/>
      <c r="BX68" s="148">
        <f>IF(BT32=BT68,Punktemodus!$B$11,0)</f>
        <v>10</v>
      </c>
      <c r="BY68" s="148">
        <f>IF(BT68=BT17,Punktemodus!B13,0)</f>
        <v>5</v>
      </c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370" t="str">
        <f>Spielplan!$CI$32</f>
        <v/>
      </c>
      <c r="CR68" s="371"/>
      <c r="CS68" s="371"/>
      <c r="CT68" s="371"/>
      <c r="CU68" s="371"/>
      <c r="CV68" s="372"/>
      <c r="CW68" s="134"/>
    </row>
    <row r="69" spans="1:101" ht="18.75" customHeight="1" thickBot="1" x14ac:dyDescent="0.3">
      <c r="A69" s="60"/>
      <c r="B69" s="60"/>
      <c r="C69" s="200" t="str">
        <f>C67</f>
        <v>Argentinien</v>
      </c>
      <c r="D69" s="201"/>
      <c r="E69" s="104"/>
      <c r="F69" s="93"/>
      <c r="G69" s="104"/>
      <c r="H69" s="200" t="str">
        <f>C68</f>
        <v>Iran</v>
      </c>
      <c r="I69" s="201"/>
      <c r="J69" s="60"/>
      <c r="K69" s="60" t="s">
        <v>103</v>
      </c>
      <c r="L69" s="60">
        <f t="shared" si="20"/>
        <v>0</v>
      </c>
      <c r="M69" s="60">
        <f>IF($E69="",0,IF($E69&gt;$G69,3,IF($E69=G69,1,0)))</f>
        <v>0</v>
      </c>
      <c r="N69" s="60"/>
      <c r="O69" s="60">
        <f>IF($G69="",0,IF($E69&gt;$G69,0,IF($E69=$G69,1,3)))</f>
        <v>0</v>
      </c>
      <c r="P69" s="60"/>
      <c r="Q69" s="60">
        <f>E69</f>
        <v>0</v>
      </c>
      <c r="R69" s="60"/>
      <c r="S69" s="60">
        <f>G69</f>
        <v>0</v>
      </c>
      <c r="T69" s="60"/>
      <c r="U69" s="60">
        <f>G69</f>
        <v>0</v>
      </c>
      <c r="V69" s="60"/>
      <c r="W69" s="60">
        <f>E69</f>
        <v>0</v>
      </c>
      <c r="X69" s="60"/>
      <c r="Y69" s="60"/>
      <c r="Z69" s="60">
        <f>O73</f>
        <v>0</v>
      </c>
      <c r="AA69" s="60">
        <f>S73</f>
        <v>0</v>
      </c>
      <c r="AB69" s="60">
        <f>W73</f>
        <v>0</v>
      </c>
      <c r="AC69" s="60">
        <f>AA69-AB69</f>
        <v>0</v>
      </c>
      <c r="AD69" s="60">
        <f>IF(Z69&gt;Z67,-1,0)</f>
        <v>0</v>
      </c>
      <c r="AE69" s="60">
        <f>IF(Z69&gt;Z68,-1,0)</f>
        <v>0</v>
      </c>
      <c r="AF69" s="60">
        <f>IF(Z69&gt;Z70,-1,0)</f>
        <v>0</v>
      </c>
      <c r="AG69" s="60">
        <f>10000-(AJ69*1000+AM69*100+AK69*10)</f>
        <v>10000</v>
      </c>
      <c r="AH69" s="90">
        <f>RANK(AG69,AG67:AG70,1)</f>
        <v>1</v>
      </c>
      <c r="AI69" s="60" t="str">
        <f>C68</f>
        <v>Iran</v>
      </c>
      <c r="AJ69" s="60">
        <f t="shared" si="21"/>
        <v>0</v>
      </c>
      <c r="AK69" s="60">
        <f t="shared" si="21"/>
        <v>0</v>
      </c>
      <c r="AL69" s="60">
        <f t="shared" si="21"/>
        <v>0</v>
      </c>
      <c r="AM69" s="60">
        <f>AK69-AL69</f>
        <v>0</v>
      </c>
      <c r="AN69" s="187">
        <f>IF(AG67=AG69,IF(E69&gt;G69,AG67-0.1,AG67),AG67)</f>
        <v>10000</v>
      </c>
      <c r="AO69" s="187">
        <f>IF(AG68=AG69,IF(E72&gt;G72,AG68-0.1,AG68),AG68)</f>
        <v>10000</v>
      </c>
      <c r="AP69" s="187"/>
      <c r="AQ69" s="187">
        <f>IF(AG70=AG69,IF(G68&gt;E68,AG70-0.1,AG70),AG70)</f>
        <v>10000</v>
      </c>
      <c r="AR69" s="187">
        <f>AP71</f>
        <v>30000</v>
      </c>
      <c r="AS69" s="90">
        <f>RANK(AR69,AR67:AR70,1)</f>
        <v>1</v>
      </c>
      <c r="AT69" s="60" t="str">
        <f t="shared" si="22"/>
        <v>Iran</v>
      </c>
      <c r="AU69" s="60">
        <f t="shared" si="22"/>
        <v>0</v>
      </c>
      <c r="AV69" s="60">
        <f t="shared" si="22"/>
        <v>0</v>
      </c>
      <c r="AW69" s="60">
        <f t="shared" si="22"/>
        <v>0</v>
      </c>
      <c r="AX69" s="60"/>
      <c r="AY69" s="60"/>
      <c r="AZ69" s="60"/>
      <c r="BA69" s="113">
        <v>3</v>
      </c>
      <c r="BB69" s="114" t="e">
        <f>VLOOKUP(3,AS67:AT70,2,FALSE)</f>
        <v>#N/A</v>
      </c>
      <c r="BC69" s="115"/>
      <c r="BD69" s="116" t="e">
        <f>VLOOKUP(3,AS67:AW70,3,FALSE)</f>
        <v>#N/A</v>
      </c>
      <c r="BE69" s="116" t="e">
        <f>VLOOKUP(3,AS67:AW70,4,FALSE)</f>
        <v>#N/A</v>
      </c>
      <c r="BF69" s="93" t="s">
        <v>12</v>
      </c>
      <c r="BG69" s="116" t="e">
        <f>VLOOKUP(3,AS67:AW70,5,FALSE)</f>
        <v>#N/A</v>
      </c>
      <c r="BH69" s="60"/>
      <c r="BI69" s="85"/>
      <c r="BJ69" s="85">
        <f>IF(E69&gt;G69,IF(Spielplan!E69&gt;Spielplan!G69,Punktemodus!$B$3,0),0)</f>
        <v>0</v>
      </c>
      <c r="BK69" s="85">
        <f>IF(E69=G69,IF(Spielplan!E69=Spielplan!G69,Punktemodus!$B$3,0),0)</f>
        <v>10</v>
      </c>
      <c r="BL69" s="85">
        <f>IF(E69&lt;G69,IF(Spielplan!E69&lt;Spielplan!G69,Punktemodus!$B$3,0),0)</f>
        <v>0</v>
      </c>
      <c r="BM69" s="85">
        <f>IF(E69=Spielplan!E69,IF(G69=Spielplan!G69,Punktemodus!$B$5,0),0)</f>
        <v>3</v>
      </c>
      <c r="BN69" s="85">
        <f>IF(E69=Spielplan!E69,Punktemodus!$B$7,0)</f>
        <v>1</v>
      </c>
      <c r="BO69" s="85">
        <f>IF(G69=Spielplan!G69,Punktemodus!$B$7,0)</f>
        <v>1</v>
      </c>
      <c r="BP69" s="137">
        <f>IF(Spielplan!E69="",0,SUM(BJ69:BO69))</f>
        <v>0</v>
      </c>
      <c r="BQ69" s="85"/>
      <c r="BR69" s="141"/>
      <c r="BS69" s="149" t="s">
        <v>23</v>
      </c>
      <c r="BT69" s="144" t="str">
        <f>Spielplan!$BL$33</f>
        <v/>
      </c>
      <c r="BU69" s="145"/>
      <c r="BV69" s="146">
        <f>Spielplan!$BN$33</f>
        <v>0</v>
      </c>
      <c r="BW69" s="134"/>
      <c r="BX69" s="148">
        <f>IF(BT33=BT69,Punktemodus!$B$11,0)</f>
        <v>10</v>
      </c>
      <c r="BY69" s="148">
        <f>IF(BT69=BT16,Punktemodus!B13,0)</f>
        <v>5</v>
      </c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373"/>
      <c r="CR69" s="374"/>
      <c r="CS69" s="374"/>
      <c r="CT69" s="374"/>
      <c r="CU69" s="374"/>
      <c r="CV69" s="375"/>
      <c r="CW69" s="134"/>
    </row>
    <row r="70" spans="1:101" ht="18.75" customHeight="1" thickBot="1" x14ac:dyDescent="0.3">
      <c r="A70" s="60"/>
      <c r="B70" s="60"/>
      <c r="C70" s="206" t="str">
        <f>H67</f>
        <v>Bosnien</v>
      </c>
      <c r="D70" s="207"/>
      <c r="E70" s="104"/>
      <c r="F70" s="93"/>
      <c r="G70" s="104"/>
      <c r="H70" s="206" t="str">
        <f>H68</f>
        <v>Nigeria</v>
      </c>
      <c r="I70" s="207"/>
      <c r="J70" s="60"/>
      <c r="K70" s="60" t="s">
        <v>104</v>
      </c>
      <c r="L70" s="60">
        <f t="shared" si="20"/>
        <v>0</v>
      </c>
      <c r="M70" s="60"/>
      <c r="N70" s="60">
        <f>IF($E70="",0,IF($E70&gt;$G70,3,IF($E70=$G70,1,0)))</f>
        <v>0</v>
      </c>
      <c r="O70" s="60"/>
      <c r="P70" s="60">
        <f>IF($G70="",0,IF($E70&gt;$G70,0,IF($E70=$G70,1,3)))</f>
        <v>0</v>
      </c>
      <c r="Q70" s="60"/>
      <c r="R70" s="60">
        <f>E70</f>
        <v>0</v>
      </c>
      <c r="S70" s="60"/>
      <c r="T70" s="60">
        <f>G70</f>
        <v>0</v>
      </c>
      <c r="U70" s="60"/>
      <c r="V70" s="60">
        <f>G70</f>
        <v>0</v>
      </c>
      <c r="W70" s="60"/>
      <c r="X70" s="60">
        <f>E70</f>
        <v>0</v>
      </c>
      <c r="Y70" s="60"/>
      <c r="Z70" s="60">
        <f>P73</f>
        <v>0</v>
      </c>
      <c r="AA70" s="60">
        <f>T73</f>
        <v>0</v>
      </c>
      <c r="AB70" s="60">
        <f>X73</f>
        <v>0</v>
      </c>
      <c r="AC70" s="60">
        <f>AA70-AB70</f>
        <v>0</v>
      </c>
      <c r="AD70" s="60">
        <f>IF(Z70&gt;Z67,-1,0)</f>
        <v>0</v>
      </c>
      <c r="AE70" s="60">
        <f>IF(Z70&gt;Z68,-1,0)</f>
        <v>0</v>
      </c>
      <c r="AF70" s="60">
        <f>IF(Z70&gt;Z69,-1,0)</f>
        <v>0</v>
      </c>
      <c r="AG70" s="60">
        <f>10000-(AJ70*1000+AM70*100+AK70*10)</f>
        <v>10000</v>
      </c>
      <c r="AH70" s="90">
        <f>RANK(AG70,AG67:AG70,1)</f>
        <v>1</v>
      </c>
      <c r="AI70" s="60" t="str">
        <f>H68</f>
        <v>Nigeria</v>
      </c>
      <c r="AJ70" s="60">
        <f t="shared" si="21"/>
        <v>0</v>
      </c>
      <c r="AK70" s="60">
        <f t="shared" si="21"/>
        <v>0</v>
      </c>
      <c r="AL70" s="60">
        <f t="shared" si="21"/>
        <v>0</v>
      </c>
      <c r="AM70" s="60">
        <f>AK70-AL70</f>
        <v>0</v>
      </c>
      <c r="AN70" s="187">
        <f>IF(AG67=AG70,IF(E71&gt;G71,AG67-0.1,AG67),AG67)</f>
        <v>10000</v>
      </c>
      <c r="AO70" s="187">
        <f>IF(AG68=AG70,IF(E70&gt;G70,AG68-0.1,AG68),AG68)</f>
        <v>10000</v>
      </c>
      <c r="AP70" s="187">
        <f>IF(AG69=AG70,IF(E68&gt;G68,AG69-0.1,AG69),AG69)</f>
        <v>10000</v>
      </c>
      <c r="AQ70" s="187"/>
      <c r="AR70" s="187">
        <f>AQ71</f>
        <v>30000</v>
      </c>
      <c r="AS70" s="90">
        <f>RANK(AR70,AR67:AR70,1)</f>
        <v>1</v>
      </c>
      <c r="AT70" s="60" t="str">
        <f t="shared" si="22"/>
        <v>Nigeria</v>
      </c>
      <c r="AU70" s="60">
        <f t="shared" si="22"/>
        <v>0</v>
      </c>
      <c r="AV70" s="60">
        <f t="shared" si="22"/>
        <v>0</v>
      </c>
      <c r="AW70" s="60">
        <f t="shared" si="22"/>
        <v>0</v>
      </c>
      <c r="AX70" s="60"/>
      <c r="AY70" s="60"/>
      <c r="AZ70" s="60"/>
      <c r="BA70" s="113">
        <v>4</v>
      </c>
      <c r="BB70" s="114" t="e">
        <f>VLOOKUP(4,AS67:AT70,2,FALSE)</f>
        <v>#N/A</v>
      </c>
      <c r="BC70" s="115"/>
      <c r="BD70" s="116" t="e">
        <f>VLOOKUP(4,AS67:AW70,3,FALSE)</f>
        <v>#N/A</v>
      </c>
      <c r="BE70" s="116" t="e">
        <f>VLOOKUP(4,AS67:AW70,4,FALSE)</f>
        <v>#N/A</v>
      </c>
      <c r="BF70" s="93" t="s">
        <v>12</v>
      </c>
      <c r="BG70" s="116" t="e">
        <f>VLOOKUP(4,AS67:AW70,5,FALSE)</f>
        <v>#N/A</v>
      </c>
      <c r="BH70" s="60"/>
      <c r="BI70" s="85"/>
      <c r="BJ70" s="85">
        <f>IF(E70&gt;G70,IF(Spielplan!E70&gt;Spielplan!G70,Punktemodus!$B$3,0),0)</f>
        <v>0</v>
      </c>
      <c r="BK70" s="85">
        <f>IF(E70=G70,IF(Spielplan!E70=Spielplan!G70,Punktemodus!$B$3,0),0)</f>
        <v>10</v>
      </c>
      <c r="BL70" s="85">
        <f>IF(E70&lt;G70,IF(Spielplan!E70&lt;Spielplan!G70,Punktemodus!$B$3,0),0)</f>
        <v>0</v>
      </c>
      <c r="BM70" s="85">
        <f>IF(E70=Spielplan!E70,IF(G70=Spielplan!G70,Punktemodus!$B$5,0),0)</f>
        <v>3</v>
      </c>
      <c r="BN70" s="85">
        <f>IF(E70=Spielplan!E70,Punktemodus!$B$7,0)</f>
        <v>1</v>
      </c>
      <c r="BO70" s="85">
        <f>IF(G70=Spielplan!G70,Punktemodus!$B$7,0)</f>
        <v>1</v>
      </c>
      <c r="BP70" s="137">
        <f>IF(Spielplan!E70="",0,SUM(BJ70:BO70))</f>
        <v>0</v>
      </c>
      <c r="BQ70" s="60"/>
      <c r="BR70" s="141"/>
      <c r="BS70" s="150"/>
      <c r="BT70" s="134"/>
      <c r="BU70" s="134"/>
      <c r="BV70" s="134"/>
      <c r="BW70" s="134"/>
      <c r="BX70" s="148"/>
      <c r="BY70" s="148"/>
      <c r="BZ70" s="134"/>
      <c r="CA70" s="134"/>
      <c r="CB70" s="134"/>
      <c r="CC70" s="134"/>
      <c r="CD70" s="134"/>
      <c r="CE70" s="134"/>
      <c r="CF70" s="144" t="str">
        <f>Spielplan!$BX$34</f>
        <v/>
      </c>
      <c r="CG70" s="145"/>
      <c r="CH70" s="146">
        <f>Spielplan!$BZ$34</f>
        <v>0</v>
      </c>
      <c r="CI70" s="134"/>
      <c r="CJ70" s="134">
        <f>IF(OR(CF70=$CF$18,CF70=$CF$19,CF70=$CF$34,CF70=$CF$35),Punktemodus!$B$19,0)</f>
        <v>30</v>
      </c>
      <c r="CK70" s="134"/>
      <c r="CL70" s="134"/>
      <c r="CM70" s="134"/>
      <c r="CN70" s="134"/>
      <c r="CO70" s="134"/>
      <c r="CP70" s="134"/>
      <c r="CQ70" s="155"/>
      <c r="CR70" s="155"/>
      <c r="CS70" s="155"/>
      <c r="CT70" s="155"/>
      <c r="CU70" s="155"/>
      <c r="CV70" s="155"/>
      <c r="CW70" s="134"/>
    </row>
    <row r="71" spans="1:101" ht="18.75" customHeight="1" thickBot="1" x14ac:dyDescent="0.3">
      <c r="A71" s="60"/>
      <c r="B71" s="60"/>
      <c r="C71" s="200" t="str">
        <f>C67</f>
        <v>Argentinien</v>
      </c>
      <c r="D71" s="201"/>
      <c r="E71" s="104"/>
      <c r="F71" s="93"/>
      <c r="G71" s="104"/>
      <c r="H71" s="200" t="str">
        <f>H68</f>
        <v>Nigeria</v>
      </c>
      <c r="I71" s="201"/>
      <c r="J71" s="60"/>
      <c r="K71" s="60" t="s">
        <v>105</v>
      </c>
      <c r="L71" s="60">
        <f t="shared" si="20"/>
        <v>0</v>
      </c>
      <c r="M71" s="60">
        <f>IF($E71="",0,IF($E71&gt;$G71,3,IF($E71=G71,1,0)))</f>
        <v>0</v>
      </c>
      <c r="N71" s="60"/>
      <c r="O71" s="60"/>
      <c r="P71" s="60">
        <f>IF($G71="",0,IF($E71&gt;$G71,0,IF($E71=$G71,1,3)))</f>
        <v>0</v>
      </c>
      <c r="Q71" s="60">
        <f>E71</f>
        <v>0</v>
      </c>
      <c r="R71" s="60"/>
      <c r="S71" s="60"/>
      <c r="T71" s="60">
        <f>G71</f>
        <v>0</v>
      </c>
      <c r="U71" s="60">
        <f>G71</f>
        <v>0</v>
      </c>
      <c r="V71" s="60"/>
      <c r="W71" s="60"/>
      <c r="X71" s="60">
        <f>E71</f>
        <v>0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187">
        <f>SUM(AN67:AN70)</f>
        <v>30000</v>
      </c>
      <c r="AO71" s="187">
        <f>SUM(AO67:AO70)</f>
        <v>30000</v>
      </c>
      <c r="AP71" s="187">
        <f>SUM(AP67:AP70)</f>
        <v>30000</v>
      </c>
      <c r="AQ71" s="187">
        <f>SUM(AQ67:AQ70)</f>
        <v>30000</v>
      </c>
      <c r="AR71" s="187"/>
      <c r="AS71" s="60"/>
      <c r="AT71" s="60"/>
      <c r="AU71" s="60"/>
      <c r="AV71" s="60"/>
      <c r="AW71" s="60"/>
      <c r="AX71" s="60"/>
      <c r="AY71" s="60"/>
      <c r="AZ71" s="60"/>
      <c r="BA71" s="92"/>
      <c r="BB71" s="60"/>
      <c r="BC71" s="60"/>
      <c r="BD71" s="60"/>
      <c r="BE71" s="60"/>
      <c r="BF71" s="60"/>
      <c r="BG71" s="60"/>
      <c r="BH71" s="60"/>
      <c r="BI71" s="60"/>
      <c r="BJ71" s="85">
        <f>IF(E71&gt;G71,IF(Spielplan!E71&gt;Spielplan!G71,Punktemodus!$B$3,0),0)</f>
        <v>0</v>
      </c>
      <c r="BK71" s="85">
        <f>IF(E71=G71,IF(Spielplan!E71=Spielplan!G71,Punktemodus!$B$3,0),0)</f>
        <v>10</v>
      </c>
      <c r="BL71" s="85">
        <f>IF(E71&lt;G71,IF(Spielplan!E71&lt;Spielplan!G71,Punktemodus!$B$3,0),0)</f>
        <v>0</v>
      </c>
      <c r="BM71" s="85">
        <f>IF(E71=Spielplan!E71,IF(G71=Spielplan!G71,Punktemodus!$B$5,0),0)</f>
        <v>3</v>
      </c>
      <c r="BN71" s="85">
        <f>IF(E71=Spielplan!E71,Punktemodus!$B$7,0)</f>
        <v>1</v>
      </c>
      <c r="BO71" s="85">
        <f>IF(G71=Spielplan!G71,Punktemodus!$B$7,0)</f>
        <v>1</v>
      </c>
      <c r="BP71" s="137">
        <f>IF(Spielplan!E71="",0,SUM(BJ71:BO71))</f>
        <v>0</v>
      </c>
      <c r="BQ71" s="60"/>
      <c r="BR71" s="141"/>
      <c r="BS71" s="134"/>
      <c r="BT71" s="134"/>
      <c r="BU71" s="134"/>
      <c r="BV71" s="134"/>
      <c r="BW71" s="134"/>
      <c r="BX71" s="148"/>
      <c r="BY71" s="148"/>
      <c r="BZ71" s="134"/>
      <c r="CA71" s="134"/>
      <c r="CB71" s="134"/>
      <c r="CC71" s="134"/>
      <c r="CD71" s="134"/>
      <c r="CE71" s="134"/>
      <c r="CF71" s="144" t="str">
        <f>Spielplan!$BX$35</f>
        <v/>
      </c>
      <c r="CG71" s="145"/>
      <c r="CH71" s="146">
        <f>Spielplan!$BZ$35</f>
        <v>0</v>
      </c>
      <c r="CI71" s="134"/>
      <c r="CJ71" s="134">
        <f>IF(OR(CF71=$CF$18,CF71=$CF$19,CF71=$CF$34,CF71=$CF$35),Punktemodus!$B$19,0)</f>
        <v>30</v>
      </c>
      <c r="CK71" s="134"/>
      <c r="CL71" s="134"/>
      <c r="CM71" s="134"/>
      <c r="CN71" s="134"/>
      <c r="CO71" s="134"/>
      <c r="CP71" s="134"/>
      <c r="CQ71" s="155"/>
      <c r="CR71" s="155"/>
      <c r="CS71" s="155"/>
      <c r="CT71" s="155"/>
      <c r="CU71" s="155"/>
      <c r="CV71" s="155"/>
      <c r="CW71" s="134"/>
    </row>
    <row r="72" spans="1:101" ht="18.75" customHeight="1" thickBot="1" x14ac:dyDescent="0.3">
      <c r="A72" s="60"/>
      <c r="B72" s="60"/>
      <c r="C72" s="206" t="str">
        <f>H67</f>
        <v>Bosnien</v>
      </c>
      <c r="D72" s="207"/>
      <c r="E72" s="104"/>
      <c r="F72" s="106"/>
      <c r="G72" s="104"/>
      <c r="H72" s="206" t="str">
        <f>C68</f>
        <v>Iran</v>
      </c>
      <c r="I72" s="207"/>
      <c r="J72" s="60"/>
      <c r="K72" s="60" t="s">
        <v>105</v>
      </c>
      <c r="L72" s="60">
        <f t="shared" si="20"/>
        <v>0</v>
      </c>
      <c r="M72" s="60"/>
      <c r="N72" s="60">
        <f>IF($E72="",0,IF($E72&gt;$G72,3,IF($E72=$G72,1,0)))</f>
        <v>0</v>
      </c>
      <c r="O72" s="60">
        <f>IF($G72="",0,IF($E72&gt;$G72,0,IF($E72=$G72,1,3)))</f>
        <v>0</v>
      </c>
      <c r="P72" s="60"/>
      <c r="Q72" s="60"/>
      <c r="R72" s="60">
        <f>E72</f>
        <v>0</v>
      </c>
      <c r="S72" s="60">
        <f>G72</f>
        <v>0</v>
      </c>
      <c r="T72" s="60"/>
      <c r="U72" s="60"/>
      <c r="V72" s="60">
        <f>G72</f>
        <v>0</v>
      </c>
      <c r="W72" s="60">
        <f>E72</f>
        <v>0</v>
      </c>
      <c r="X72" s="60"/>
      <c r="Y72" s="60"/>
      <c r="Z72" s="60" t="s">
        <v>30</v>
      </c>
      <c r="AA72" s="60"/>
      <c r="AB72" s="60"/>
      <c r="AC72" s="60"/>
      <c r="AD72" s="60"/>
      <c r="AE72" s="60"/>
      <c r="AF72" s="60"/>
      <c r="AG72" s="60" t="b">
        <f>OR(AG67=AG68,AG67=AG69,AG67=AG70,AG68=AG69,AG68=AG70,AG69=AG70)</f>
        <v>1</v>
      </c>
      <c r="AH72" s="60"/>
      <c r="AI72" s="60"/>
      <c r="AJ72" s="60"/>
      <c r="AK72" s="60"/>
      <c r="AL72" s="60"/>
      <c r="AM72" s="60"/>
      <c r="AN72" s="60"/>
      <c r="AO72" s="60" t="s">
        <v>34</v>
      </c>
      <c r="AP72" s="60"/>
      <c r="AQ72" s="60"/>
      <c r="AR72" s="60" t="b">
        <f>OR(AR67=AR68,AR67=AR69,AR67=AR70,AR68=AR69,AR68=AR70,AR69=AR70)</f>
        <v>1</v>
      </c>
      <c r="AS72" s="60"/>
      <c r="AT72" s="60"/>
      <c r="AU72" s="60"/>
      <c r="AV72" s="60"/>
      <c r="AW72" s="60"/>
      <c r="AX72" s="60"/>
      <c r="AY72" s="60"/>
      <c r="AZ72" s="60"/>
      <c r="BA72" s="92"/>
      <c r="BB72" s="60"/>
      <c r="BC72" s="60"/>
      <c r="BD72" s="60"/>
      <c r="BE72" s="60"/>
      <c r="BF72" s="60"/>
      <c r="BG72" s="60"/>
      <c r="BH72" s="60"/>
      <c r="BI72" s="60"/>
      <c r="BJ72" s="85">
        <f>IF(E72&gt;G72,IF(Spielplan!E72&gt;Spielplan!G72,Punktemodus!$B$3,0),0)</f>
        <v>0</v>
      </c>
      <c r="BK72" s="85">
        <f>IF(E72=G72,IF(Spielplan!E72=Spielplan!G72,Punktemodus!$B$3,0),0)</f>
        <v>10</v>
      </c>
      <c r="BL72" s="85">
        <f>IF(E72&lt;G72,IF(Spielplan!E72&lt;Spielplan!G72,Punktemodus!$B$3,0),0)</f>
        <v>0</v>
      </c>
      <c r="BM72" s="85">
        <f>IF(E72=Spielplan!E72,IF(G72=Spielplan!G72,Punktemodus!$B$5,0),0)</f>
        <v>3</v>
      </c>
      <c r="BN72" s="85">
        <f>IF(E72=Spielplan!E72,Punktemodus!$B$7,0)</f>
        <v>1</v>
      </c>
      <c r="BO72" s="85">
        <f>IF(G72=Spielplan!G72,Punktemodus!$B$7,0)</f>
        <v>1</v>
      </c>
      <c r="BP72" s="137">
        <f>IF(Spielplan!E72="",0,SUM(BJ72:BO72))</f>
        <v>0</v>
      </c>
      <c r="BQ72" s="60"/>
      <c r="BR72" s="141"/>
      <c r="BS72" s="153" t="s">
        <v>126</v>
      </c>
      <c r="BT72" s="144" t="str">
        <f>Spielplan!$BL$36</f>
        <v/>
      </c>
      <c r="BU72" s="145"/>
      <c r="BV72" s="146">
        <f>Spielplan!$BN$36</f>
        <v>0</v>
      </c>
      <c r="BW72" s="147"/>
      <c r="BX72" s="148">
        <f>IF(BT36=BT72,Punktemodus!$B$11,0)</f>
        <v>10</v>
      </c>
      <c r="BY72" s="148">
        <f>IF(BT72=BT21,Punktemodus!B13,0)</f>
        <v>5</v>
      </c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55"/>
      <c r="CR72" s="155"/>
      <c r="CS72" s="155"/>
      <c r="CT72" s="155"/>
      <c r="CU72" s="155"/>
      <c r="CV72" s="155"/>
      <c r="CW72" s="134"/>
    </row>
    <row r="73" spans="1:101" ht="18.75" customHeight="1" thickBot="1" x14ac:dyDescent="0.25">
      <c r="A73" s="60"/>
      <c r="B73" s="60"/>
      <c r="C73" s="136" t="str">
        <f>IF(G72="","",IF(AR72=TRUE,"Achtung: Fehler in Tabelle!",""))</f>
        <v/>
      </c>
      <c r="D73" s="60"/>
      <c r="E73" s="85"/>
      <c r="F73" s="60"/>
      <c r="G73" s="85"/>
      <c r="H73" s="60"/>
      <c r="I73" s="60"/>
      <c r="J73" s="60"/>
      <c r="K73" s="60"/>
      <c r="L73" s="60"/>
      <c r="M73" s="60">
        <f t="shared" ref="M73:X73" si="23">SUM(M67:M72)</f>
        <v>0</v>
      </c>
      <c r="N73" s="60">
        <f t="shared" si="23"/>
        <v>0</v>
      </c>
      <c r="O73" s="60">
        <f t="shared" si="23"/>
        <v>0</v>
      </c>
      <c r="P73" s="60">
        <f t="shared" si="23"/>
        <v>0</v>
      </c>
      <c r="Q73" s="60">
        <f t="shared" si="23"/>
        <v>0</v>
      </c>
      <c r="R73" s="60">
        <f t="shared" si="23"/>
        <v>0</v>
      </c>
      <c r="S73" s="60">
        <f t="shared" si="23"/>
        <v>0</v>
      </c>
      <c r="T73" s="60">
        <f t="shared" si="23"/>
        <v>0</v>
      </c>
      <c r="U73" s="60">
        <f t="shared" si="23"/>
        <v>0</v>
      </c>
      <c r="V73" s="60">
        <f t="shared" si="23"/>
        <v>0</v>
      </c>
      <c r="W73" s="60">
        <f t="shared" si="23"/>
        <v>0</v>
      </c>
      <c r="X73" s="60">
        <f t="shared" si="23"/>
        <v>0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160">
        <f>SUM(BP67:BP72)</f>
        <v>0</v>
      </c>
      <c r="BQ73" s="60"/>
      <c r="BR73" s="141"/>
      <c r="BS73" s="149" t="s">
        <v>127</v>
      </c>
      <c r="BT73" s="144" t="str">
        <f>Spielplan!$BL$37</f>
        <v/>
      </c>
      <c r="BU73" s="145"/>
      <c r="BV73" s="146">
        <f>Spielplan!$BN$37</f>
        <v>0</v>
      </c>
      <c r="BW73" s="134"/>
      <c r="BX73" s="148">
        <f>IF(BT37=BT73,Punktemodus!$B$11,0)</f>
        <v>10</v>
      </c>
      <c r="BY73" s="148">
        <f>IF(BT73=BT20,Punktemodus!B13,0)</f>
        <v>5</v>
      </c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55"/>
      <c r="CR73" s="155"/>
      <c r="CS73" s="155"/>
      <c r="CT73" s="155"/>
      <c r="CU73" s="155"/>
      <c r="CV73" s="155"/>
      <c r="CW73" s="134"/>
    </row>
    <row r="74" spans="1:101" ht="18.75" customHeight="1" thickBot="1" x14ac:dyDescent="0.3">
      <c r="A74" s="60"/>
      <c r="B74" s="60"/>
      <c r="C74" s="60"/>
      <c r="D74" s="60"/>
      <c r="E74" s="85"/>
      <c r="F74" s="60"/>
      <c r="G74" s="85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138"/>
      <c r="BQ74" s="60"/>
      <c r="BR74" s="141"/>
      <c r="BS74" s="150"/>
      <c r="BT74" s="134"/>
      <c r="BU74" s="134"/>
      <c r="BV74" s="134"/>
      <c r="BW74" s="134"/>
      <c r="BX74" s="148"/>
      <c r="BY74" s="148"/>
      <c r="BZ74" s="134"/>
      <c r="CA74" s="144" t="str">
        <f>Spielplan!$BS$38</f>
        <v/>
      </c>
      <c r="CB74" s="145"/>
      <c r="CC74" s="146">
        <f>Spielplan!$BU$38</f>
        <v>0</v>
      </c>
      <c r="CD74" s="147"/>
      <c r="CE74" s="134">
        <f>IF(CA74=CA38,Punktemodus!B15,0)</f>
        <v>20</v>
      </c>
      <c r="CF74" s="148">
        <f>IF(OR(CA74=$CA$14,CA74=$CA$15,CA74=$CA$22,CA74=$CA$23,CA74=$CA$30,CA74=$CA$31,CA74=$CA$39),Punktemodus!B17,0)</f>
        <v>10</v>
      </c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</row>
    <row r="75" spans="1:101" ht="18.75" customHeight="1" thickBot="1" x14ac:dyDescent="0.25">
      <c r="A75" s="60"/>
      <c r="B75" s="60"/>
      <c r="C75" s="60"/>
      <c r="D75" s="60"/>
      <c r="E75" s="85"/>
      <c r="F75" s="60"/>
      <c r="G75" s="85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138"/>
      <c r="BQ75" s="60"/>
      <c r="BR75" s="141"/>
      <c r="BS75" s="134"/>
      <c r="BT75" s="134"/>
      <c r="BU75" s="134"/>
      <c r="BV75" s="134"/>
      <c r="BW75" s="134"/>
      <c r="BX75" s="148"/>
      <c r="BY75" s="148"/>
      <c r="BZ75" s="134"/>
      <c r="CA75" s="144" t="str">
        <f>Spielplan!$BS$39</f>
        <v/>
      </c>
      <c r="CB75" s="145"/>
      <c r="CC75" s="146">
        <f>Spielplan!$BU$39</f>
        <v>0</v>
      </c>
      <c r="CD75" s="134"/>
      <c r="CE75" s="134">
        <f>IF(CA75=CA39,Punktemodus!B15,0)</f>
        <v>20</v>
      </c>
      <c r="CF75" s="148">
        <f>IF(OR(CA75=$CA$14,CA75=$CA$15,CA75=$CA$22,CA75=$CA$23,CA75=$CA$30,CA75=$CA$31,CA75=$CA$38),Punktemodus!B17,0)</f>
        <v>10</v>
      </c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</row>
    <row r="76" spans="1:101" ht="18.75" customHeight="1" thickBot="1" x14ac:dyDescent="0.3">
      <c r="A76" s="60"/>
      <c r="B76" s="60"/>
      <c r="C76" s="88" t="s">
        <v>92</v>
      </c>
      <c r="D76" s="60"/>
      <c r="E76" s="85"/>
      <c r="F76" s="60"/>
      <c r="G76" s="85"/>
      <c r="H76" s="60"/>
      <c r="I76" s="60"/>
      <c r="J76" s="60"/>
      <c r="K76" s="60"/>
      <c r="L76" s="60"/>
      <c r="M76" s="60" t="s">
        <v>4</v>
      </c>
      <c r="N76" s="60"/>
      <c r="O76" s="60"/>
      <c r="P76" s="60"/>
      <c r="Q76" s="60" t="s">
        <v>6</v>
      </c>
      <c r="R76" s="60"/>
      <c r="S76" s="60"/>
      <c r="T76" s="60"/>
      <c r="U76" s="60" t="s">
        <v>7</v>
      </c>
      <c r="V76" s="60"/>
      <c r="W76" s="60"/>
      <c r="X76" s="60"/>
      <c r="Y76" s="60"/>
      <c r="Z76" s="60" t="s">
        <v>4</v>
      </c>
      <c r="AA76" s="60" t="s">
        <v>5</v>
      </c>
      <c r="AB76" s="60"/>
      <c r="AC76" s="60"/>
      <c r="AD76" s="60" t="s">
        <v>9</v>
      </c>
      <c r="AE76" s="60"/>
      <c r="AF76" s="60"/>
      <c r="AG76" s="60"/>
      <c r="AH76" s="60" t="s">
        <v>32</v>
      </c>
      <c r="AI76" s="60"/>
      <c r="AJ76" s="60"/>
      <c r="AK76" s="60"/>
      <c r="AL76" s="60"/>
      <c r="AM76" s="60"/>
      <c r="AN76" s="60" t="s">
        <v>35</v>
      </c>
      <c r="AO76" s="60"/>
      <c r="AP76" s="60"/>
      <c r="AQ76" s="60"/>
      <c r="AR76" s="60"/>
      <c r="AS76" s="60" t="s">
        <v>33</v>
      </c>
      <c r="AT76" s="60"/>
      <c r="AU76" s="60"/>
      <c r="AV76" s="60"/>
      <c r="AW76" s="60"/>
      <c r="AX76" s="60"/>
      <c r="AY76" s="60"/>
      <c r="AZ76" s="60"/>
      <c r="BA76" s="60"/>
      <c r="BB76" s="89" t="s">
        <v>10</v>
      </c>
      <c r="BC76" s="60"/>
      <c r="BD76" s="90" t="s">
        <v>4</v>
      </c>
      <c r="BE76" s="60"/>
      <c r="BF76" s="61" t="s">
        <v>5</v>
      </c>
      <c r="BG76" s="60"/>
      <c r="BH76" s="60"/>
      <c r="BI76" s="85"/>
      <c r="BJ76" s="60"/>
      <c r="BK76" s="60"/>
      <c r="BL76" s="60"/>
      <c r="BM76" s="60"/>
      <c r="BN76" s="60"/>
      <c r="BO76" s="60"/>
      <c r="BP76" s="138"/>
      <c r="BQ76" s="85"/>
      <c r="BR76" s="141"/>
      <c r="BS76" s="153" t="s">
        <v>128</v>
      </c>
      <c r="BT76" s="144" t="str">
        <f>Spielplan!$BL$40</f>
        <v/>
      </c>
      <c r="BU76" s="145"/>
      <c r="BV76" s="146">
        <f>Spielplan!$BN$40</f>
        <v>0</v>
      </c>
      <c r="BW76" s="147"/>
      <c r="BX76" s="148">
        <f>IF(BT40=BT76,Punktemodus!$B$11,0)</f>
        <v>10</v>
      </c>
      <c r="BY76" s="148">
        <f>IF(BT76=BT25,Punktemodus!B13,0)</f>
        <v>5</v>
      </c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</row>
    <row r="77" spans="1:101" ht="18.75" customHeight="1" thickBot="1" x14ac:dyDescent="0.25">
      <c r="A77" s="60"/>
      <c r="B77" s="60"/>
      <c r="C77" s="60"/>
      <c r="D77" s="60"/>
      <c r="E77" s="85"/>
      <c r="F77" s="60"/>
      <c r="G77" s="85"/>
      <c r="H77" s="60"/>
      <c r="I77" s="60"/>
      <c r="J77" s="60"/>
      <c r="K77" s="60"/>
      <c r="L77" s="60"/>
      <c r="M77" s="60" t="s">
        <v>0</v>
      </c>
      <c r="N77" s="60" t="s">
        <v>1</v>
      </c>
      <c r="O77" s="60" t="s">
        <v>2</v>
      </c>
      <c r="P77" s="60" t="s">
        <v>3</v>
      </c>
      <c r="Q77" s="60" t="s">
        <v>0</v>
      </c>
      <c r="R77" s="60" t="s">
        <v>1</v>
      </c>
      <c r="S77" s="60" t="s">
        <v>2</v>
      </c>
      <c r="T77" s="60" t="s">
        <v>3</v>
      </c>
      <c r="U77" s="60" t="s">
        <v>0</v>
      </c>
      <c r="V77" s="60" t="s">
        <v>1</v>
      </c>
      <c r="W77" s="60" t="s">
        <v>2</v>
      </c>
      <c r="X77" s="60" t="s">
        <v>3</v>
      </c>
      <c r="Y77" s="60"/>
      <c r="Z77" s="60" t="s">
        <v>8</v>
      </c>
      <c r="AA77" s="60"/>
      <c r="AB77" s="60"/>
      <c r="AC77" s="60"/>
      <c r="AD77" s="60"/>
      <c r="AE77" s="60"/>
      <c r="AF77" s="60"/>
      <c r="AG77" s="60"/>
      <c r="AH77" s="60" t="s">
        <v>31</v>
      </c>
      <c r="AI77" s="60"/>
      <c r="AJ77" s="60"/>
      <c r="AK77" s="60"/>
      <c r="AL77" s="60"/>
      <c r="AM77" s="60"/>
      <c r="AN77" s="60" t="str">
        <f>AI78</f>
        <v>Deutschland</v>
      </c>
      <c r="AO77" s="60" t="str">
        <f>AI79</f>
        <v>Portugal</v>
      </c>
      <c r="AP77" s="60" t="str">
        <f>AI80</f>
        <v>Ghana</v>
      </c>
      <c r="AQ77" s="60" t="str">
        <f>AI81</f>
        <v>USA</v>
      </c>
      <c r="AR77" s="60"/>
      <c r="AS77" s="60" t="s">
        <v>31</v>
      </c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85"/>
      <c r="BJ77" s="85"/>
      <c r="BK77" s="85"/>
      <c r="BL77" s="85"/>
      <c r="BM77" s="85"/>
      <c r="BN77" s="85"/>
      <c r="BO77" s="85"/>
      <c r="BP77" s="137"/>
      <c r="BQ77" s="85"/>
      <c r="BR77" s="141"/>
      <c r="BS77" s="149" t="s">
        <v>129</v>
      </c>
      <c r="BT77" s="144" t="str">
        <f>Spielplan!$BL$41</f>
        <v/>
      </c>
      <c r="BU77" s="145"/>
      <c r="BV77" s="146">
        <f>Spielplan!$BN$41</f>
        <v>0</v>
      </c>
      <c r="BW77" s="134"/>
      <c r="BX77" s="148">
        <f>IF(BT41=BT77,Punktemodus!$B$11,0)</f>
        <v>10</v>
      </c>
      <c r="BY77" s="148">
        <f>IF(BT77=BT24,Punktemodus!B13,0)</f>
        <v>5</v>
      </c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</row>
    <row r="78" spans="1:101" ht="18.75" customHeight="1" thickBot="1" x14ac:dyDescent="0.3">
      <c r="A78" s="60"/>
      <c r="B78" s="60"/>
      <c r="C78" s="211" t="str">
        <f>Spielplan!$C$78</f>
        <v>Deutschland</v>
      </c>
      <c r="D78" s="212"/>
      <c r="E78" s="104"/>
      <c r="F78" s="93"/>
      <c r="G78" s="104"/>
      <c r="H78" s="211" t="str">
        <f>Spielplan!$H$78</f>
        <v>Portugal</v>
      </c>
      <c r="I78" s="212"/>
      <c r="J78" s="60"/>
      <c r="K78" s="60" t="s">
        <v>108</v>
      </c>
      <c r="L78" s="60">
        <f t="shared" ref="L78:L83" si="24">IF(E78-G78&gt;0,1,IF(G78=E78,0,-1))</f>
        <v>0</v>
      </c>
      <c r="M78" s="60">
        <f>IF($E78="",0,IF($E78&gt;$G78,3,IF($E78=G78,1,0)))</f>
        <v>0</v>
      </c>
      <c r="N78" s="60">
        <f>IF($G78="",0,IF($E78&gt;$G78,0,IF($E78=G78,1,3)))</f>
        <v>0</v>
      </c>
      <c r="O78" s="60"/>
      <c r="P78" s="60"/>
      <c r="Q78" s="60">
        <f>E78</f>
        <v>0</v>
      </c>
      <c r="R78" s="60">
        <f>G78</f>
        <v>0</v>
      </c>
      <c r="S78" s="60"/>
      <c r="T78" s="60"/>
      <c r="U78" s="60">
        <f>G78</f>
        <v>0</v>
      </c>
      <c r="V78" s="60">
        <f>E78</f>
        <v>0</v>
      </c>
      <c r="W78" s="60"/>
      <c r="X78" s="60"/>
      <c r="Y78" s="60"/>
      <c r="Z78" s="60">
        <f>M84</f>
        <v>0</v>
      </c>
      <c r="AA78" s="60">
        <f>Q84</f>
        <v>0</v>
      </c>
      <c r="AB78" s="60">
        <f>U84</f>
        <v>0</v>
      </c>
      <c r="AC78" s="60">
        <f>AA78-AB78</f>
        <v>0</v>
      </c>
      <c r="AD78" s="60">
        <f>IF(Z78&gt;Z79,-1,0)</f>
        <v>0</v>
      </c>
      <c r="AE78" s="60">
        <f>IF(Z78&gt;Z80,-1,0)</f>
        <v>0</v>
      </c>
      <c r="AF78" s="60">
        <f>IF(Z78&gt;Z81,-1,0)</f>
        <v>0</v>
      </c>
      <c r="AG78" s="60">
        <f>10000-(AJ78*1000+AM78*100+AK78*10)</f>
        <v>10000</v>
      </c>
      <c r="AH78" s="90">
        <f>RANK(AG78,AG78:AG81,1)</f>
        <v>1</v>
      </c>
      <c r="AI78" s="60" t="str">
        <f>C78</f>
        <v>Deutschland</v>
      </c>
      <c r="AJ78" s="60">
        <f t="shared" ref="AJ78:AL81" si="25">Z78</f>
        <v>0</v>
      </c>
      <c r="AK78" s="60">
        <f t="shared" si="25"/>
        <v>0</v>
      </c>
      <c r="AL78" s="60">
        <f t="shared" si="25"/>
        <v>0</v>
      </c>
      <c r="AM78" s="60">
        <f>AK78-AL78</f>
        <v>0</v>
      </c>
      <c r="AN78" s="187"/>
      <c r="AO78" s="187">
        <f>IF(AG79=AG78,IF(G78&gt;E78,AG79-0.1,AG79),AG79)</f>
        <v>10000</v>
      </c>
      <c r="AP78" s="187">
        <f>IF(AG80=AG78,IF(G80&gt;E80,AG80-0.1,AG80),AG80)</f>
        <v>10000</v>
      </c>
      <c r="AQ78" s="187">
        <f>IF(AG81=AG78,IF(G82&gt;E82,AG81-0.1,AG81),AG81)</f>
        <v>10000</v>
      </c>
      <c r="AR78" s="187">
        <f>AN82</f>
        <v>30000</v>
      </c>
      <c r="AS78" s="90">
        <f>RANK(AR78,AR78:AR81,1)</f>
        <v>1</v>
      </c>
      <c r="AT78" s="60" t="str">
        <f t="shared" ref="AT78:AW81" si="26">AI78</f>
        <v>Deutschland</v>
      </c>
      <c r="AU78" s="60">
        <f t="shared" si="26"/>
        <v>0</v>
      </c>
      <c r="AV78" s="60">
        <f t="shared" si="26"/>
        <v>0</v>
      </c>
      <c r="AW78" s="60">
        <f t="shared" si="26"/>
        <v>0</v>
      </c>
      <c r="AX78" s="60"/>
      <c r="AY78" s="60"/>
      <c r="AZ78" s="60"/>
      <c r="BA78" s="213">
        <v>1</v>
      </c>
      <c r="BB78" s="211" t="str">
        <f>VLOOKUP(1,AS78:AT81,2,FALSE)</f>
        <v>Deutschland</v>
      </c>
      <c r="BC78" s="214"/>
      <c r="BD78" s="215">
        <f>VLOOKUP(1,AS78:AW81,3,FALSE)</f>
        <v>0</v>
      </c>
      <c r="BE78" s="216">
        <f>VLOOKUP(1,AS78:AW81,4,FALSE)</f>
        <v>0</v>
      </c>
      <c r="BF78" s="93" t="s">
        <v>12</v>
      </c>
      <c r="BG78" s="216">
        <f>VLOOKUP(1,AS78:AW81,5,FALSE)</f>
        <v>0</v>
      </c>
      <c r="BH78" s="217" t="s">
        <v>123</v>
      </c>
      <c r="BI78" s="85"/>
      <c r="BJ78" s="85">
        <f>IF(E78&gt;G78,IF(Spielplan!E78&gt;Spielplan!G78,Punktemodus!$B$3,0),0)</f>
        <v>0</v>
      </c>
      <c r="BK78" s="85">
        <f>IF(E78=G78,IF(Spielplan!E78=Spielplan!G78,Punktemodus!$B$3,0),0)</f>
        <v>10</v>
      </c>
      <c r="BL78" s="85">
        <f>IF(E78&lt;G78,IF(Spielplan!E78&lt;Spielplan!G78,Punktemodus!$B$3,0),0)</f>
        <v>0</v>
      </c>
      <c r="BM78" s="85">
        <f>IF(E78=Spielplan!E78,IF(G78=Spielplan!G78,Punktemodus!$B$5,0),0)</f>
        <v>3</v>
      </c>
      <c r="BN78" s="85">
        <f>IF(E78=Spielplan!E78,Punktemodus!$B$7,0)</f>
        <v>1</v>
      </c>
      <c r="BO78" s="85">
        <f>IF(G78=Spielplan!G78,Punktemodus!$B$7,0)</f>
        <v>1</v>
      </c>
      <c r="BP78" s="137">
        <f>IF(Spielplan!E78="",0,SUM(BJ78:BO78))</f>
        <v>0</v>
      </c>
      <c r="BQ78" s="85"/>
      <c r="BR78" s="141"/>
      <c r="BS78" s="150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</row>
    <row r="79" spans="1:101" ht="18.75" customHeight="1" thickBot="1" x14ac:dyDescent="0.3">
      <c r="A79" s="60"/>
      <c r="B79" s="60"/>
      <c r="C79" s="218" t="str">
        <f>Spielplan!$C$79</f>
        <v>Ghana</v>
      </c>
      <c r="D79" s="219"/>
      <c r="E79" s="104"/>
      <c r="F79" s="93"/>
      <c r="G79" s="104"/>
      <c r="H79" s="218" t="str">
        <f>Spielplan!$H$79</f>
        <v>USA</v>
      </c>
      <c r="I79" s="219"/>
      <c r="J79" s="60"/>
      <c r="K79" s="60" t="s">
        <v>109</v>
      </c>
      <c r="L79" s="60">
        <f t="shared" si="24"/>
        <v>0</v>
      </c>
      <c r="M79" s="60"/>
      <c r="N79" s="60"/>
      <c r="O79" s="60">
        <f>IF($E79="",0,IF($E79&gt;$G79,3,IF($E79=$G79,1,0)))</f>
        <v>0</v>
      </c>
      <c r="P79" s="60">
        <f>IF($G79="",0,IF($E79&gt;$G79,0,IF($E79=$G79,1,3)))</f>
        <v>0</v>
      </c>
      <c r="Q79" s="60"/>
      <c r="R79" s="60"/>
      <c r="S79" s="60">
        <f>E79</f>
        <v>0</v>
      </c>
      <c r="T79" s="60">
        <f>G79</f>
        <v>0</v>
      </c>
      <c r="U79" s="60"/>
      <c r="V79" s="60"/>
      <c r="W79" s="60">
        <f>G79</f>
        <v>0</v>
      </c>
      <c r="X79" s="60">
        <f>E79</f>
        <v>0</v>
      </c>
      <c r="Y79" s="60"/>
      <c r="Z79" s="60">
        <f>N84</f>
        <v>0</v>
      </c>
      <c r="AA79" s="60">
        <f>R84</f>
        <v>0</v>
      </c>
      <c r="AB79" s="60">
        <f>V84</f>
        <v>0</v>
      </c>
      <c r="AC79" s="60">
        <f>AA79-AB79</f>
        <v>0</v>
      </c>
      <c r="AD79" s="60">
        <f>IF(Z79&gt;Z78,-1,0)</f>
        <v>0</v>
      </c>
      <c r="AE79" s="60">
        <f>IF(Z79&gt;Z80,-1,0)</f>
        <v>0</v>
      </c>
      <c r="AF79" s="60">
        <f>IF(Z79&gt;Z81,-1,0)</f>
        <v>0</v>
      </c>
      <c r="AG79" s="60">
        <f>10000-(AJ79*1000+AM79*100+AK79*10)</f>
        <v>10000</v>
      </c>
      <c r="AH79" s="90">
        <f>RANK(AG79,AG78:AG81,1)</f>
        <v>1</v>
      </c>
      <c r="AI79" s="60" t="str">
        <f>H78</f>
        <v>Portugal</v>
      </c>
      <c r="AJ79" s="60">
        <f t="shared" si="25"/>
        <v>0</v>
      </c>
      <c r="AK79" s="60">
        <f t="shared" si="25"/>
        <v>0</v>
      </c>
      <c r="AL79" s="60">
        <f t="shared" si="25"/>
        <v>0</v>
      </c>
      <c r="AM79" s="60">
        <f>AK79-AL79</f>
        <v>0</v>
      </c>
      <c r="AN79" s="187">
        <f>IF(AG78=AG79,IF(E78&gt;G78,AG78-0.1,AG78),AG78)</f>
        <v>10000</v>
      </c>
      <c r="AO79" s="187"/>
      <c r="AP79" s="187">
        <f>IF(AG80=AG79,IF(G83&gt;E83,AG80-0.1,AG80),AG80)</f>
        <v>10000</v>
      </c>
      <c r="AQ79" s="187">
        <f>IF(AG81=AG79,IF(G81&gt;E81,AG81-0.1,AG81),AG81)</f>
        <v>10000</v>
      </c>
      <c r="AR79" s="187">
        <f>AO82</f>
        <v>30000</v>
      </c>
      <c r="AS79" s="90">
        <f>RANK(AR79,AR78:AR81,1)</f>
        <v>1</v>
      </c>
      <c r="AT79" s="60" t="str">
        <f t="shared" si="26"/>
        <v>Portugal</v>
      </c>
      <c r="AU79" s="60">
        <f t="shared" si="26"/>
        <v>0</v>
      </c>
      <c r="AV79" s="60">
        <f t="shared" si="26"/>
        <v>0</v>
      </c>
      <c r="AW79" s="60">
        <f t="shared" si="26"/>
        <v>0</v>
      </c>
      <c r="AX79" s="60"/>
      <c r="AY79" s="60"/>
      <c r="AZ79" s="60"/>
      <c r="BA79" s="220">
        <v>2</v>
      </c>
      <c r="BB79" s="218" t="e">
        <f>VLOOKUP(2,AS78:AT81,2,FALSE)</f>
        <v>#N/A</v>
      </c>
      <c r="BC79" s="221"/>
      <c r="BD79" s="222" t="e">
        <f>VLOOKUP(2,AS78:AW81,3,FALSE)</f>
        <v>#N/A</v>
      </c>
      <c r="BE79" s="223" t="e">
        <f>VLOOKUP(2,AS78:AW81,4,FALSE)</f>
        <v>#N/A</v>
      </c>
      <c r="BF79" s="93" t="s">
        <v>12</v>
      </c>
      <c r="BG79" s="223" t="e">
        <f>VLOOKUP(2,AS78:AW81,5,FALSE)</f>
        <v>#N/A</v>
      </c>
      <c r="BH79" s="223" t="s">
        <v>129</v>
      </c>
      <c r="BI79" s="85"/>
      <c r="BJ79" s="85">
        <f>IF(E79&gt;G79,IF(Spielplan!E79&gt;Spielplan!G79,Punktemodus!$B$3,0),0)</f>
        <v>0</v>
      </c>
      <c r="BK79" s="85">
        <f>IF(E79=G79,IF(Spielplan!E79=Spielplan!G79,Punktemodus!$B$3,0),0)</f>
        <v>10</v>
      </c>
      <c r="BL79" s="85">
        <f>IF(E79&lt;G79,IF(Spielplan!E79&lt;Spielplan!G79,Punktemodus!$B$3,0),0)</f>
        <v>0</v>
      </c>
      <c r="BM79" s="85">
        <f>IF(E79=Spielplan!E79,IF(G79=Spielplan!G79,Punktemodus!$B$5,0),0)</f>
        <v>3</v>
      </c>
      <c r="BN79" s="85">
        <f>IF(E79=Spielplan!E79,Punktemodus!$B$7,0)</f>
        <v>1</v>
      </c>
      <c r="BO79" s="85">
        <f>IF(G79=Spielplan!G79,Punktemodus!$B$7,0)</f>
        <v>1</v>
      </c>
      <c r="BP79" s="137">
        <f>IF(Spielplan!E79="",0,SUM(BJ79:BO79))</f>
        <v>0</v>
      </c>
      <c r="BQ79" s="85"/>
      <c r="BR79" s="141"/>
      <c r="BS79" s="134"/>
      <c r="BT79" s="134"/>
      <c r="BU79" s="134"/>
      <c r="BV79" s="134"/>
      <c r="BW79" s="134"/>
      <c r="BX79" s="134"/>
      <c r="BY79" s="134"/>
      <c r="BZ79" s="161">
        <f>SUM(BX48:BY77)</f>
        <v>240</v>
      </c>
      <c r="CA79" s="134"/>
      <c r="CB79" s="134"/>
      <c r="CC79" s="134"/>
      <c r="CD79" s="134"/>
      <c r="CE79" s="161">
        <f>CE50+CF50+CE51+CF51+CE58+CF58+CE59+CF59+CE66+CF66+CE67+CF67+CE74+CF74+CE75+CF75</f>
        <v>240</v>
      </c>
      <c r="CF79" s="134"/>
      <c r="CG79" s="134"/>
      <c r="CH79" s="134"/>
      <c r="CI79" s="134"/>
      <c r="CJ79" s="161">
        <f>CJ54+CJ55+CJ70+CJ71</f>
        <v>120</v>
      </c>
      <c r="CK79" s="134"/>
      <c r="CL79" s="134"/>
      <c r="CM79" s="134"/>
      <c r="CN79" s="134"/>
      <c r="CO79" s="161">
        <f>SUM(CO59:CO60)</f>
        <v>80</v>
      </c>
      <c r="CP79" s="134"/>
      <c r="CQ79" s="134"/>
      <c r="CR79" s="134"/>
      <c r="CS79" s="161">
        <f>CS54</f>
        <v>50</v>
      </c>
      <c r="CT79" s="134"/>
      <c r="CU79" s="134"/>
      <c r="CV79" s="134"/>
      <c r="CW79" s="134"/>
    </row>
    <row r="80" spans="1:101" ht="18.75" customHeight="1" thickBot="1" x14ac:dyDescent="0.3">
      <c r="A80" s="60"/>
      <c r="B80" s="60"/>
      <c r="C80" s="211" t="str">
        <f>C78</f>
        <v>Deutschland</v>
      </c>
      <c r="D80" s="212"/>
      <c r="E80" s="104"/>
      <c r="F80" s="93"/>
      <c r="G80" s="104"/>
      <c r="H80" s="211" t="str">
        <f>C79</f>
        <v>Ghana</v>
      </c>
      <c r="I80" s="212"/>
      <c r="J80" s="60"/>
      <c r="K80" s="60" t="s">
        <v>110</v>
      </c>
      <c r="L80" s="60">
        <f t="shared" si="24"/>
        <v>0</v>
      </c>
      <c r="M80" s="60">
        <f>IF($E80="",0,IF($E80&gt;$G80,3,IF($E80=G80,1,0)))</f>
        <v>0</v>
      </c>
      <c r="N80" s="60"/>
      <c r="O80" s="60">
        <f>IF($G80="",0,IF($E80&gt;$G80,0,IF($E80=$G80,1,3)))</f>
        <v>0</v>
      </c>
      <c r="P80" s="60"/>
      <c r="Q80" s="60">
        <f>E80</f>
        <v>0</v>
      </c>
      <c r="R80" s="60"/>
      <c r="S80" s="60">
        <f>G80</f>
        <v>0</v>
      </c>
      <c r="T80" s="60"/>
      <c r="U80" s="60">
        <f>G80</f>
        <v>0</v>
      </c>
      <c r="V80" s="60"/>
      <c r="W80" s="60">
        <f>E80</f>
        <v>0</v>
      </c>
      <c r="X80" s="60"/>
      <c r="Y80" s="60"/>
      <c r="Z80" s="60">
        <f>O84</f>
        <v>0</v>
      </c>
      <c r="AA80" s="60">
        <f>S84</f>
        <v>0</v>
      </c>
      <c r="AB80" s="60">
        <f>W84</f>
        <v>0</v>
      </c>
      <c r="AC80" s="60">
        <f>AA80-AB80</f>
        <v>0</v>
      </c>
      <c r="AD80" s="60">
        <f>IF(Z80&gt;Z78,-1,0)</f>
        <v>0</v>
      </c>
      <c r="AE80" s="60">
        <f>IF(Z80&gt;Z79,-1,0)</f>
        <v>0</v>
      </c>
      <c r="AF80" s="60">
        <f>IF(Z80&gt;Z81,-1,0)</f>
        <v>0</v>
      </c>
      <c r="AG80" s="60">
        <f>10000-(AJ80*1000+AM80*100+AK80*10)</f>
        <v>10000</v>
      </c>
      <c r="AH80" s="90">
        <f>RANK(AG80,AG78:AG81,1)</f>
        <v>1</v>
      </c>
      <c r="AI80" s="60" t="str">
        <f>C79</f>
        <v>Ghana</v>
      </c>
      <c r="AJ80" s="60">
        <f t="shared" si="25"/>
        <v>0</v>
      </c>
      <c r="AK80" s="60">
        <f t="shared" si="25"/>
        <v>0</v>
      </c>
      <c r="AL80" s="60">
        <f t="shared" si="25"/>
        <v>0</v>
      </c>
      <c r="AM80" s="60">
        <f>AK80-AL80</f>
        <v>0</v>
      </c>
      <c r="AN80" s="187">
        <f>IF(AG78=AG80,IF(E80&gt;G80,AG78-0.1,AG78),AG78)</f>
        <v>10000</v>
      </c>
      <c r="AO80" s="187">
        <f>IF(AG79=AG80,IF(E83&gt;G83,AG79-0.1,AG79),AG79)</f>
        <v>10000</v>
      </c>
      <c r="AP80" s="187"/>
      <c r="AQ80" s="187">
        <f>IF(AG81=AG80,IF(G79&gt;E79,AG81-0.1,AG81),AG81)</f>
        <v>10000</v>
      </c>
      <c r="AR80" s="187">
        <f>AP82</f>
        <v>30000</v>
      </c>
      <c r="AS80" s="90">
        <f>RANK(AR80,AR78:AR81,1)</f>
        <v>1</v>
      </c>
      <c r="AT80" s="60" t="str">
        <f t="shared" si="26"/>
        <v>Ghana</v>
      </c>
      <c r="AU80" s="60">
        <f t="shared" si="26"/>
        <v>0</v>
      </c>
      <c r="AV80" s="60">
        <f t="shared" si="26"/>
        <v>0</v>
      </c>
      <c r="AW80" s="60">
        <f t="shared" si="26"/>
        <v>0</v>
      </c>
      <c r="AX80" s="60"/>
      <c r="AY80" s="60"/>
      <c r="AZ80" s="60"/>
      <c r="BA80" s="113">
        <v>3</v>
      </c>
      <c r="BB80" s="114" t="e">
        <f>VLOOKUP(3,AS78:AT81,2,FALSE)</f>
        <v>#N/A</v>
      </c>
      <c r="BC80" s="115"/>
      <c r="BD80" s="116" t="e">
        <f>VLOOKUP(3,AS78:AW81,3,FALSE)</f>
        <v>#N/A</v>
      </c>
      <c r="BE80" s="116" t="e">
        <f>VLOOKUP(3,AS78:AW81,4,FALSE)</f>
        <v>#N/A</v>
      </c>
      <c r="BF80" s="93" t="s">
        <v>12</v>
      </c>
      <c r="BG80" s="116" t="e">
        <f>VLOOKUP(3,AS78:AW81,5,FALSE)</f>
        <v>#N/A</v>
      </c>
      <c r="BH80" s="60"/>
      <c r="BI80" s="85"/>
      <c r="BJ80" s="85">
        <f>IF(E80&gt;G80,IF(Spielplan!E80&gt;Spielplan!G80,Punktemodus!$B$3,0),0)</f>
        <v>0</v>
      </c>
      <c r="BK80" s="85">
        <f>IF(E80=G80,IF(Spielplan!E80=Spielplan!G80,Punktemodus!$B$3,0),0)</f>
        <v>10</v>
      </c>
      <c r="BL80" s="85">
        <f>IF(E80&lt;G80,IF(Spielplan!E80&lt;Spielplan!G80,Punktemodus!$B$3,0),0)</f>
        <v>0</v>
      </c>
      <c r="BM80" s="85">
        <f>IF(E80=Spielplan!E80,IF(G80=Spielplan!G80,Punktemodus!$B$5,0),0)</f>
        <v>3</v>
      </c>
      <c r="BN80" s="85">
        <f>IF(E80=Spielplan!E80,Punktemodus!$B$7,0)</f>
        <v>1</v>
      </c>
      <c r="BO80" s="85">
        <f>IF(G80=Spielplan!G80,Punktemodus!$B$7,0)</f>
        <v>1</v>
      </c>
      <c r="BP80" s="137">
        <f>IF(Spielplan!E80="",0,SUM(BJ80:BO80))</f>
        <v>0</v>
      </c>
      <c r="BQ80" s="85"/>
      <c r="BR80" s="141"/>
      <c r="BS80" s="134"/>
      <c r="BT80" s="134"/>
      <c r="BU80" s="134"/>
      <c r="BV80" s="134"/>
      <c r="BW80" s="134"/>
      <c r="BX80" s="134"/>
      <c r="BY80" s="134"/>
      <c r="BZ80" s="138"/>
      <c r="CA80" s="134"/>
      <c r="CB80" s="134"/>
      <c r="CC80" s="134"/>
      <c r="CD80" s="134"/>
      <c r="CE80" s="138"/>
      <c r="CF80" s="134"/>
      <c r="CG80" s="134"/>
      <c r="CH80" s="134"/>
      <c r="CI80" s="134"/>
      <c r="CJ80" s="138"/>
      <c r="CK80" s="134"/>
      <c r="CL80" s="134"/>
      <c r="CM80" s="134"/>
      <c r="CN80" s="134"/>
      <c r="CO80" s="138"/>
      <c r="CP80" s="134"/>
      <c r="CQ80" s="134"/>
      <c r="CR80" s="134"/>
      <c r="CS80" s="138"/>
      <c r="CT80" s="134"/>
      <c r="CU80" s="134"/>
      <c r="CV80" s="134"/>
      <c r="CW80" s="134"/>
    </row>
    <row r="81" spans="1:101" ht="18.75" customHeight="1" thickBot="1" x14ac:dyDescent="0.3">
      <c r="A81" s="60"/>
      <c r="B81" s="60"/>
      <c r="C81" s="218" t="str">
        <f>H78</f>
        <v>Portugal</v>
      </c>
      <c r="D81" s="219"/>
      <c r="E81" s="104"/>
      <c r="F81" s="93"/>
      <c r="G81" s="104"/>
      <c r="H81" s="218" t="str">
        <f>H79</f>
        <v>USA</v>
      </c>
      <c r="I81" s="219"/>
      <c r="J81" s="60"/>
      <c r="K81" s="60" t="s">
        <v>111</v>
      </c>
      <c r="L81" s="60">
        <f t="shared" si="24"/>
        <v>0</v>
      </c>
      <c r="M81" s="60"/>
      <c r="N81" s="60">
        <f>IF($E81="",0,IF($E81&gt;$G81,3,IF($E81=$G81,1,0)))</f>
        <v>0</v>
      </c>
      <c r="O81" s="60"/>
      <c r="P81" s="60">
        <f>IF($G81="",0,IF($E81&gt;$G81,0,IF($E81=$G81,1,3)))</f>
        <v>0</v>
      </c>
      <c r="Q81" s="60"/>
      <c r="R81" s="60">
        <f>E81</f>
        <v>0</v>
      </c>
      <c r="S81" s="60"/>
      <c r="T81" s="60">
        <f>G81</f>
        <v>0</v>
      </c>
      <c r="U81" s="60"/>
      <c r="V81" s="60">
        <f>G81</f>
        <v>0</v>
      </c>
      <c r="W81" s="60"/>
      <c r="X81" s="60">
        <f>E81</f>
        <v>0</v>
      </c>
      <c r="Y81" s="60"/>
      <c r="Z81" s="60">
        <f>P84</f>
        <v>0</v>
      </c>
      <c r="AA81" s="60">
        <f>T84</f>
        <v>0</v>
      </c>
      <c r="AB81" s="60">
        <f>X84</f>
        <v>0</v>
      </c>
      <c r="AC81" s="60">
        <f>AA81-AB81</f>
        <v>0</v>
      </c>
      <c r="AD81" s="60">
        <f>IF(Z81&gt;Z78,-1,0)</f>
        <v>0</v>
      </c>
      <c r="AE81" s="60">
        <f>IF(Z81&gt;Z79,-1,0)</f>
        <v>0</v>
      </c>
      <c r="AF81" s="60">
        <f>IF(Z81&gt;Z80,-1,0)</f>
        <v>0</v>
      </c>
      <c r="AG81" s="60">
        <f>10000-(AJ81*1000+AM81*100+AK81*10)</f>
        <v>10000</v>
      </c>
      <c r="AH81" s="90">
        <f>RANK(AG81,AG78:AG81,1)</f>
        <v>1</v>
      </c>
      <c r="AI81" s="60" t="str">
        <f>H79</f>
        <v>USA</v>
      </c>
      <c r="AJ81" s="60">
        <f t="shared" si="25"/>
        <v>0</v>
      </c>
      <c r="AK81" s="60">
        <f t="shared" si="25"/>
        <v>0</v>
      </c>
      <c r="AL81" s="60">
        <f t="shared" si="25"/>
        <v>0</v>
      </c>
      <c r="AM81" s="60">
        <f>AK81-AL81</f>
        <v>0</v>
      </c>
      <c r="AN81" s="187">
        <f>IF(AG78=AG81,IF(E82&gt;G82,AG78-0.1,AG78),AG78)</f>
        <v>10000</v>
      </c>
      <c r="AO81" s="187">
        <f>IF(AG79=AG81,IF(E81&gt;G81,AG79-0.1,AG79),AG79)</f>
        <v>10000</v>
      </c>
      <c r="AP81" s="187">
        <f>IF(AG80=AG81,IF(E79&gt;G79,AG80-0.1,AG80),AG80)</f>
        <v>10000</v>
      </c>
      <c r="AQ81" s="187"/>
      <c r="AR81" s="187">
        <f>AQ82</f>
        <v>30000</v>
      </c>
      <c r="AS81" s="90">
        <f>RANK(AR81,AR78:AR81,1)</f>
        <v>1</v>
      </c>
      <c r="AT81" s="60" t="str">
        <f t="shared" si="26"/>
        <v>USA</v>
      </c>
      <c r="AU81" s="60">
        <f t="shared" si="26"/>
        <v>0</v>
      </c>
      <c r="AV81" s="60">
        <f t="shared" si="26"/>
        <v>0</v>
      </c>
      <c r="AW81" s="60">
        <f t="shared" si="26"/>
        <v>0</v>
      </c>
      <c r="AX81" s="60"/>
      <c r="AY81" s="60"/>
      <c r="AZ81" s="60"/>
      <c r="BA81" s="113">
        <v>4</v>
      </c>
      <c r="BB81" s="114" t="e">
        <f>VLOOKUP(4,AS78:AT81,2,FALSE)</f>
        <v>#N/A</v>
      </c>
      <c r="BC81" s="115"/>
      <c r="BD81" s="116" t="e">
        <f>VLOOKUP(4,AS78:AW81,3,FALSE)</f>
        <v>#N/A</v>
      </c>
      <c r="BE81" s="116" t="e">
        <f>VLOOKUP(4,AS78:AW81,4,FALSE)</f>
        <v>#N/A</v>
      </c>
      <c r="BF81" s="93" t="s">
        <v>12</v>
      </c>
      <c r="BG81" s="116" t="e">
        <f>VLOOKUP(4,AS78:AW81,5,FALSE)</f>
        <v>#N/A</v>
      </c>
      <c r="BH81" s="60"/>
      <c r="BI81" s="85"/>
      <c r="BJ81" s="85">
        <f>IF(E81&gt;G81,IF(Spielplan!E81&gt;Spielplan!G81,Punktemodus!$B$3,0),0)</f>
        <v>0</v>
      </c>
      <c r="BK81" s="85">
        <f>IF(E81=G81,IF(Spielplan!E81=Spielplan!G81,Punktemodus!$B$3,0),0)</f>
        <v>10</v>
      </c>
      <c r="BL81" s="85">
        <f>IF(E81&lt;G81,IF(Spielplan!E81&lt;Spielplan!G81,Punktemodus!$B$3,0),0)</f>
        <v>0</v>
      </c>
      <c r="BM81" s="85">
        <f>IF(E81=Spielplan!E81,IF(G81=Spielplan!G81,Punktemodus!$B$5,0),0)</f>
        <v>3</v>
      </c>
      <c r="BN81" s="85">
        <f>IF(E81=Spielplan!E81,Punktemodus!$B$7,0)</f>
        <v>1</v>
      </c>
      <c r="BO81" s="85">
        <f>IF(G81=Spielplan!G81,Punktemodus!$B$7,0)</f>
        <v>1</v>
      </c>
      <c r="BP81" s="137">
        <f>IF(Spielplan!E81="",0,SUM(BJ81:BO81))</f>
        <v>0</v>
      </c>
      <c r="BQ81" s="85"/>
      <c r="BR81" s="141"/>
      <c r="BS81" s="134"/>
      <c r="BT81" s="134"/>
      <c r="BU81" s="134"/>
      <c r="BV81" s="134"/>
      <c r="BW81" s="134"/>
      <c r="BX81" s="134"/>
      <c r="BY81" s="134"/>
      <c r="BZ81" s="353" t="s">
        <v>154</v>
      </c>
      <c r="CA81" s="155"/>
      <c r="CB81" s="155"/>
      <c r="CC81" s="155"/>
      <c r="CD81" s="155"/>
      <c r="CE81" s="353" t="s">
        <v>157</v>
      </c>
      <c r="CF81" s="155"/>
      <c r="CG81" s="155"/>
      <c r="CH81" s="155"/>
      <c r="CI81" s="155"/>
      <c r="CJ81" s="353" t="s">
        <v>164</v>
      </c>
      <c r="CK81" s="155"/>
      <c r="CL81" s="155"/>
      <c r="CM81" s="155"/>
      <c r="CN81" s="155"/>
      <c r="CO81" s="353" t="s">
        <v>159</v>
      </c>
      <c r="CP81" s="155"/>
      <c r="CQ81" s="155"/>
      <c r="CR81" s="155"/>
      <c r="CS81" s="353" t="s">
        <v>160</v>
      </c>
      <c r="CT81" s="155"/>
      <c r="CU81" s="134"/>
      <c r="CV81" s="134"/>
      <c r="CW81" s="134"/>
    </row>
    <row r="82" spans="1:101" ht="18.75" customHeight="1" thickBot="1" x14ac:dyDescent="0.3">
      <c r="A82" s="60"/>
      <c r="B82" s="60"/>
      <c r="C82" s="211" t="str">
        <f>C78</f>
        <v>Deutschland</v>
      </c>
      <c r="D82" s="212"/>
      <c r="E82" s="104"/>
      <c r="F82" s="93"/>
      <c r="G82" s="104"/>
      <c r="H82" s="211" t="str">
        <f>H79</f>
        <v>USA</v>
      </c>
      <c r="I82" s="212"/>
      <c r="J82" s="60"/>
      <c r="K82" s="60" t="s">
        <v>112</v>
      </c>
      <c r="L82" s="60">
        <f t="shared" si="24"/>
        <v>0</v>
      </c>
      <c r="M82" s="60">
        <f>IF($E82="",0,IF($E82&gt;$G82,3,IF($E82=G82,1,0)))</f>
        <v>0</v>
      </c>
      <c r="N82" s="60"/>
      <c r="O82" s="60"/>
      <c r="P82" s="60">
        <f>IF($G82="",0,IF($E82&gt;$G82,0,IF($E82=$G82,1,3)))</f>
        <v>0</v>
      </c>
      <c r="Q82" s="60">
        <f>E82</f>
        <v>0</v>
      </c>
      <c r="R82" s="60"/>
      <c r="S82" s="60"/>
      <c r="T82" s="60">
        <f>G82</f>
        <v>0</v>
      </c>
      <c r="U82" s="60">
        <f>G82</f>
        <v>0</v>
      </c>
      <c r="V82" s="60"/>
      <c r="W82" s="60"/>
      <c r="X82" s="60">
        <f>E82</f>
        <v>0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187">
        <f>SUM(AN78:AN81)</f>
        <v>30000</v>
      </c>
      <c r="AO82" s="187">
        <f>SUM(AO78:AO81)</f>
        <v>30000</v>
      </c>
      <c r="AP82" s="187">
        <f>SUM(AP78:AP81)</f>
        <v>30000</v>
      </c>
      <c r="AQ82" s="187">
        <f>SUM(AQ78:AQ81)</f>
        <v>30000</v>
      </c>
      <c r="AR82" s="187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85">
        <f>IF(E82&gt;G82,IF(Spielplan!E82&gt;Spielplan!G82,Punktemodus!$B$3,0),0)</f>
        <v>0</v>
      </c>
      <c r="BK82" s="85">
        <f>IF(E82=G82,IF(Spielplan!E82=Spielplan!G82,Punktemodus!$B$3,0),0)</f>
        <v>10</v>
      </c>
      <c r="BL82" s="85">
        <f>IF(E82&lt;G82,IF(Spielplan!E82&lt;Spielplan!G82,Punktemodus!$B$3,0),0)</f>
        <v>0</v>
      </c>
      <c r="BM82" s="85">
        <f>IF(E82=Spielplan!E82,IF(G82=Spielplan!G82,Punktemodus!$B$5,0),0)</f>
        <v>3</v>
      </c>
      <c r="BN82" s="85">
        <f>IF(E82=Spielplan!E82,Punktemodus!$B$7,0)</f>
        <v>1</v>
      </c>
      <c r="BO82" s="85">
        <f>IF(G82=Spielplan!G82,Punktemodus!$B$7,0)</f>
        <v>1</v>
      </c>
      <c r="BP82" s="137">
        <f>IF(Spielplan!E82="",0,SUM(BJ82:BO82))</f>
        <v>0</v>
      </c>
      <c r="BQ82" s="60"/>
      <c r="BR82" s="141"/>
      <c r="BS82" s="134"/>
      <c r="BT82" s="134"/>
      <c r="BU82" s="134"/>
      <c r="BV82" s="134"/>
      <c r="BW82" s="134"/>
      <c r="BX82" s="134"/>
      <c r="BY82" s="134"/>
      <c r="BZ82" s="353"/>
      <c r="CA82" s="155"/>
      <c r="CB82" s="155"/>
      <c r="CC82" s="155"/>
      <c r="CD82" s="155"/>
      <c r="CE82" s="353"/>
      <c r="CF82" s="155"/>
      <c r="CG82" s="155"/>
      <c r="CH82" s="155"/>
      <c r="CI82" s="155"/>
      <c r="CJ82" s="353"/>
      <c r="CK82" s="155"/>
      <c r="CL82" s="155"/>
      <c r="CM82" s="155"/>
      <c r="CN82" s="155"/>
      <c r="CO82" s="353"/>
      <c r="CP82" s="155"/>
      <c r="CQ82" s="155"/>
      <c r="CR82" s="155"/>
      <c r="CS82" s="353"/>
      <c r="CT82" s="155"/>
      <c r="CU82" s="134"/>
      <c r="CV82" s="134"/>
      <c r="CW82" s="134"/>
    </row>
    <row r="83" spans="1:101" ht="18.75" customHeight="1" thickBot="1" x14ac:dyDescent="0.3">
      <c r="A83" s="60"/>
      <c r="B83" s="60"/>
      <c r="C83" s="218" t="str">
        <f>H78</f>
        <v>Portugal</v>
      </c>
      <c r="D83" s="219"/>
      <c r="E83" s="104"/>
      <c r="F83" s="93"/>
      <c r="G83" s="104"/>
      <c r="H83" s="218" t="str">
        <f>C79</f>
        <v>Ghana</v>
      </c>
      <c r="I83" s="219"/>
      <c r="J83" s="60"/>
      <c r="K83" s="60" t="s">
        <v>112</v>
      </c>
      <c r="L83" s="60">
        <f t="shared" si="24"/>
        <v>0</v>
      </c>
      <c r="M83" s="60"/>
      <c r="N83" s="60">
        <f>IF($E83="",0,IF($E83&gt;$G83,3,IF($E83=$G83,1,0)))</f>
        <v>0</v>
      </c>
      <c r="O83" s="60">
        <f>IF($G83="",0,IF($E83&gt;$G83,0,IF($E83=$G83,1,3)))</f>
        <v>0</v>
      </c>
      <c r="P83" s="60"/>
      <c r="Q83" s="60"/>
      <c r="R83" s="60">
        <f>E83</f>
        <v>0</v>
      </c>
      <c r="S83" s="60">
        <f>G83</f>
        <v>0</v>
      </c>
      <c r="T83" s="60"/>
      <c r="U83" s="60"/>
      <c r="V83" s="60">
        <f>G83</f>
        <v>0</v>
      </c>
      <c r="W83" s="60">
        <f>E83</f>
        <v>0</v>
      </c>
      <c r="X83" s="60"/>
      <c r="Y83" s="60"/>
      <c r="Z83" s="60" t="s">
        <v>30</v>
      </c>
      <c r="AA83" s="60"/>
      <c r="AB83" s="60"/>
      <c r="AC83" s="60"/>
      <c r="AD83" s="60"/>
      <c r="AE83" s="60"/>
      <c r="AF83" s="60"/>
      <c r="AG83" s="60" t="b">
        <f>OR(AG78=AG79,AG78=AG80,AG78=AG81,AG79=AG80,AG79=AG81,AG80=AG81)</f>
        <v>1</v>
      </c>
      <c r="AH83" s="60"/>
      <c r="AI83" s="60"/>
      <c r="AJ83" s="60"/>
      <c r="AK83" s="60"/>
      <c r="AL83" s="60"/>
      <c r="AM83" s="60"/>
      <c r="AN83" s="60"/>
      <c r="AO83" s="60" t="s">
        <v>34</v>
      </c>
      <c r="AP83" s="60"/>
      <c r="AQ83" s="60"/>
      <c r="AR83" s="60" t="b">
        <f>OR(AR78=AR79,AR78=AR80,AR78=AR81,AR79=AR80,AR79=AR81,AR80=AR81)</f>
        <v>1</v>
      </c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85">
        <f>IF(E83&gt;G83,IF(Spielplan!E83&gt;Spielplan!G83,Punktemodus!$B$3,0),0)</f>
        <v>0</v>
      </c>
      <c r="BK83" s="85">
        <f>IF(E83=G83,IF(Spielplan!E83=Spielplan!G83,Punktemodus!$B$3,0),0)</f>
        <v>10</v>
      </c>
      <c r="BL83" s="85">
        <f>IF(E83&lt;G83,IF(Spielplan!E83&lt;Spielplan!G83,Punktemodus!$B$3,0),0)</f>
        <v>0</v>
      </c>
      <c r="BM83" s="85">
        <f>IF(E83=Spielplan!E83,IF(G83=Spielplan!G83,Punktemodus!$B$5,0),0)</f>
        <v>3</v>
      </c>
      <c r="BN83" s="85">
        <f>IF(E83=Spielplan!E83,Punktemodus!$B$7,0)</f>
        <v>1</v>
      </c>
      <c r="BO83" s="85">
        <f>IF(G83=Spielplan!G83,Punktemodus!$B$7,0)</f>
        <v>1</v>
      </c>
      <c r="BP83" s="137">
        <f>IF(Spielplan!E83="",0,SUM(BJ83:BO83))</f>
        <v>0</v>
      </c>
      <c r="BQ83" s="60"/>
      <c r="BR83" s="141"/>
      <c r="BS83" s="134"/>
      <c r="BT83" s="134"/>
      <c r="BU83" s="134"/>
      <c r="BV83" s="134"/>
      <c r="BW83" s="134"/>
      <c r="BX83" s="134"/>
      <c r="BY83" s="134"/>
      <c r="BZ83" s="353"/>
      <c r="CA83" s="155"/>
      <c r="CB83" s="155"/>
      <c r="CC83" s="155"/>
      <c r="CD83" s="155"/>
      <c r="CE83" s="353"/>
      <c r="CF83" s="155"/>
      <c r="CG83" s="155"/>
      <c r="CH83" s="155"/>
      <c r="CI83" s="155"/>
      <c r="CJ83" s="353"/>
      <c r="CK83" s="155"/>
      <c r="CL83" s="155"/>
      <c r="CM83" s="155"/>
      <c r="CN83" s="155"/>
      <c r="CO83" s="353"/>
      <c r="CP83" s="155"/>
      <c r="CQ83" s="155"/>
      <c r="CR83" s="155"/>
      <c r="CS83" s="353"/>
      <c r="CT83" s="155"/>
      <c r="CU83" s="134"/>
      <c r="CV83" s="134"/>
      <c r="CW83" s="134"/>
    </row>
    <row r="84" spans="1:101" ht="18.75" customHeight="1" thickBot="1" x14ac:dyDescent="0.25">
      <c r="A84" s="60"/>
      <c r="B84" s="60"/>
      <c r="C84" s="136" t="str">
        <f>IF(G83="","",IF(AR83=TRUE,"Achtung: Fehler in Tabelle!",""))</f>
        <v/>
      </c>
      <c r="D84" s="60"/>
      <c r="E84" s="85"/>
      <c r="F84" s="60"/>
      <c r="G84" s="85"/>
      <c r="H84" s="60"/>
      <c r="I84" s="60"/>
      <c r="J84" s="60"/>
      <c r="K84" s="60"/>
      <c r="L84" s="60"/>
      <c r="M84" s="60">
        <f t="shared" ref="M84:X84" si="27">SUM(M78:M83)</f>
        <v>0</v>
      </c>
      <c r="N84" s="60">
        <f t="shared" si="27"/>
        <v>0</v>
      </c>
      <c r="O84" s="60">
        <f t="shared" si="27"/>
        <v>0</v>
      </c>
      <c r="P84" s="60">
        <f t="shared" si="27"/>
        <v>0</v>
      </c>
      <c r="Q84" s="60">
        <f t="shared" si="27"/>
        <v>0</v>
      </c>
      <c r="R84" s="60">
        <f t="shared" si="27"/>
        <v>0</v>
      </c>
      <c r="S84" s="60">
        <f t="shared" si="27"/>
        <v>0</v>
      </c>
      <c r="T84" s="60">
        <f t="shared" si="27"/>
        <v>0</v>
      </c>
      <c r="U84" s="60">
        <f t="shared" si="27"/>
        <v>0</v>
      </c>
      <c r="V84" s="60">
        <f t="shared" si="27"/>
        <v>0</v>
      </c>
      <c r="W84" s="60">
        <f t="shared" si="27"/>
        <v>0</v>
      </c>
      <c r="X84" s="60">
        <f t="shared" si="27"/>
        <v>0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160">
        <f>SUM(BP78:BP83)</f>
        <v>0</v>
      </c>
      <c r="BQ84" s="60"/>
      <c r="BR84" s="141"/>
      <c r="BS84" s="134"/>
      <c r="BT84" s="134"/>
      <c r="BU84" s="134"/>
      <c r="BV84" s="134"/>
      <c r="BW84" s="134"/>
      <c r="BX84" s="134"/>
      <c r="BY84" s="134"/>
      <c r="BZ84" s="354"/>
      <c r="CA84" s="155"/>
      <c r="CB84" s="155"/>
      <c r="CC84" s="155"/>
      <c r="CD84" s="155"/>
      <c r="CE84" s="354"/>
      <c r="CF84" s="155"/>
      <c r="CG84" s="155"/>
      <c r="CH84" s="155"/>
      <c r="CI84" s="155"/>
      <c r="CJ84" s="354"/>
      <c r="CK84" s="155"/>
      <c r="CL84" s="155"/>
      <c r="CM84" s="155"/>
      <c r="CN84" s="155"/>
      <c r="CO84" s="354"/>
      <c r="CP84" s="155"/>
      <c r="CQ84" s="155"/>
      <c r="CR84" s="155"/>
      <c r="CS84" s="354"/>
      <c r="CT84" s="155"/>
      <c r="CU84" s="134"/>
      <c r="CV84" s="134"/>
      <c r="CW84" s="134"/>
    </row>
    <row r="85" spans="1:101" ht="18.75" customHeight="1" thickBot="1" x14ac:dyDescent="0.25">
      <c r="A85" s="60"/>
      <c r="B85" s="60"/>
      <c r="C85" s="60"/>
      <c r="D85" s="60"/>
      <c r="E85" s="85"/>
      <c r="F85" s="60"/>
      <c r="G85" s="85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138"/>
      <c r="BQ85" s="60"/>
      <c r="BR85" s="141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</row>
    <row r="86" spans="1:101" ht="18.75" customHeight="1" x14ac:dyDescent="0.25">
      <c r="A86" s="60"/>
      <c r="B86" s="60"/>
      <c r="C86" s="89"/>
      <c r="D86" s="60"/>
      <c r="E86" s="85"/>
      <c r="F86" s="60"/>
      <c r="G86" s="85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89"/>
      <c r="BC86" s="60"/>
      <c r="BD86" s="90"/>
      <c r="BE86" s="60"/>
      <c r="BF86" s="61"/>
      <c r="BG86" s="60"/>
      <c r="BH86" s="60"/>
      <c r="BI86" s="60"/>
      <c r="BJ86" s="60"/>
      <c r="BK86" s="60"/>
      <c r="BL86" s="60"/>
      <c r="BM86" s="60"/>
      <c r="BN86" s="60"/>
      <c r="BO86" s="60"/>
      <c r="BP86" s="138"/>
      <c r="BQ86" s="60"/>
      <c r="BR86" s="141"/>
      <c r="BS86" s="321" t="s">
        <v>45</v>
      </c>
      <c r="BT86" s="322"/>
      <c r="BU86" s="322"/>
      <c r="BV86" s="322"/>
      <c r="BW86" s="134"/>
      <c r="BX86" s="331">
        <f>BP97</f>
        <v>0</v>
      </c>
      <c r="BY86" s="332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</row>
    <row r="87" spans="1:101" ht="18.75" customHeight="1" thickBot="1" x14ac:dyDescent="0.3">
      <c r="A87" s="60"/>
      <c r="B87" s="60"/>
      <c r="C87" s="88" t="s">
        <v>93</v>
      </c>
      <c r="D87" s="60"/>
      <c r="E87" s="85"/>
      <c r="F87" s="60"/>
      <c r="G87" s="85"/>
      <c r="H87" s="60"/>
      <c r="I87" s="60"/>
      <c r="J87" s="60"/>
      <c r="K87" s="60"/>
      <c r="L87" s="60"/>
      <c r="M87" s="60" t="s">
        <v>4</v>
      </c>
      <c r="N87" s="60"/>
      <c r="O87" s="60"/>
      <c r="P87" s="60"/>
      <c r="Q87" s="60" t="s">
        <v>6</v>
      </c>
      <c r="R87" s="60"/>
      <c r="S87" s="60"/>
      <c r="T87" s="60"/>
      <c r="U87" s="60" t="s">
        <v>7</v>
      </c>
      <c r="V87" s="60"/>
      <c r="W87" s="60"/>
      <c r="X87" s="60"/>
      <c r="Y87" s="60"/>
      <c r="Z87" s="60" t="s">
        <v>4</v>
      </c>
      <c r="AA87" s="60" t="s">
        <v>5</v>
      </c>
      <c r="AB87" s="60"/>
      <c r="AC87" s="60"/>
      <c r="AD87" s="60" t="s">
        <v>9</v>
      </c>
      <c r="AE87" s="60"/>
      <c r="AF87" s="60"/>
      <c r="AG87" s="60"/>
      <c r="AH87" s="60" t="s">
        <v>32</v>
      </c>
      <c r="AI87" s="60"/>
      <c r="AJ87" s="60"/>
      <c r="AK87" s="60"/>
      <c r="AL87" s="60"/>
      <c r="AM87" s="60"/>
      <c r="AN87" s="60" t="s">
        <v>35</v>
      </c>
      <c r="AO87" s="60"/>
      <c r="AP87" s="60"/>
      <c r="AQ87" s="60"/>
      <c r="AR87" s="60"/>
      <c r="AS87" s="60" t="s">
        <v>33</v>
      </c>
      <c r="AT87" s="60"/>
      <c r="AU87" s="60"/>
      <c r="AV87" s="60"/>
      <c r="AW87" s="60"/>
      <c r="AX87" s="60"/>
      <c r="AY87" s="60"/>
      <c r="AZ87" s="60"/>
      <c r="BA87" s="60"/>
      <c r="BB87" s="89" t="s">
        <v>10</v>
      </c>
      <c r="BC87" s="60"/>
      <c r="BD87" s="90" t="s">
        <v>4</v>
      </c>
      <c r="BE87" s="60"/>
      <c r="BF87" s="61" t="s">
        <v>5</v>
      </c>
      <c r="BG87" s="60"/>
      <c r="BH87" s="60"/>
      <c r="BI87" s="85"/>
      <c r="BJ87" s="60"/>
      <c r="BK87" s="60"/>
      <c r="BL87" s="60"/>
      <c r="BM87" s="60"/>
      <c r="BN87" s="60"/>
      <c r="BO87" s="60"/>
      <c r="BP87" s="138"/>
      <c r="BQ87" s="85"/>
      <c r="BR87" s="141"/>
      <c r="BS87" s="322"/>
      <c r="BT87" s="322"/>
      <c r="BU87" s="322"/>
      <c r="BV87" s="322"/>
      <c r="BW87" s="134"/>
      <c r="BX87" s="333"/>
      <c r="BY87" s="3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</row>
    <row r="88" spans="1:101" ht="18.75" customHeight="1" thickBot="1" x14ac:dyDescent="0.3">
      <c r="A88" s="60"/>
      <c r="B88" s="60"/>
      <c r="C88" s="60"/>
      <c r="D88" s="60"/>
      <c r="E88" s="85"/>
      <c r="F88" s="60"/>
      <c r="G88" s="85"/>
      <c r="H88" s="60"/>
      <c r="I88" s="60"/>
      <c r="J88" s="60"/>
      <c r="K88" s="60"/>
      <c r="L88" s="60"/>
      <c r="M88" s="60" t="s">
        <v>0</v>
      </c>
      <c r="N88" s="60" t="s">
        <v>1</v>
      </c>
      <c r="O88" s="60" t="s">
        <v>2</v>
      </c>
      <c r="P88" s="60" t="s">
        <v>3</v>
      </c>
      <c r="Q88" s="60" t="s">
        <v>0</v>
      </c>
      <c r="R88" s="60" t="s">
        <v>1</v>
      </c>
      <c r="S88" s="60" t="s">
        <v>2</v>
      </c>
      <c r="T88" s="60" t="s">
        <v>3</v>
      </c>
      <c r="U88" s="60" t="s">
        <v>0</v>
      </c>
      <c r="V88" s="60" t="s">
        <v>1</v>
      </c>
      <c r="W88" s="60" t="s">
        <v>2</v>
      </c>
      <c r="X88" s="60" t="s">
        <v>3</v>
      </c>
      <c r="Y88" s="60"/>
      <c r="Z88" s="60" t="s">
        <v>8</v>
      </c>
      <c r="AA88" s="60"/>
      <c r="AB88" s="60"/>
      <c r="AC88" s="60"/>
      <c r="AD88" s="60"/>
      <c r="AE88" s="60"/>
      <c r="AF88" s="60"/>
      <c r="AG88" s="60"/>
      <c r="AH88" s="60" t="s">
        <v>31</v>
      </c>
      <c r="AI88" s="60"/>
      <c r="AJ88" s="60"/>
      <c r="AK88" s="60"/>
      <c r="AL88" s="60"/>
      <c r="AM88" s="60"/>
      <c r="AN88" s="60" t="str">
        <f>AI89</f>
        <v>Belgien</v>
      </c>
      <c r="AO88" s="60" t="str">
        <f>AI90</f>
        <v>Algerien</v>
      </c>
      <c r="AP88" s="60" t="str">
        <f>AI91</f>
        <v>Russland</v>
      </c>
      <c r="AQ88" s="60" t="str">
        <f>AI92</f>
        <v>Südkorea</v>
      </c>
      <c r="AR88" s="60"/>
      <c r="AS88" s="60" t="s">
        <v>31</v>
      </c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85"/>
      <c r="BJ88" s="85"/>
      <c r="BK88" s="85"/>
      <c r="BL88" s="85"/>
      <c r="BM88" s="85"/>
      <c r="BN88" s="85"/>
      <c r="BO88" s="85"/>
      <c r="BP88" s="137"/>
      <c r="BQ88" s="85"/>
      <c r="BR88" s="141"/>
      <c r="BS88" s="134"/>
      <c r="BT88" s="142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</row>
    <row r="89" spans="1:101" ht="18.75" customHeight="1" thickBot="1" x14ac:dyDescent="0.3">
      <c r="A89" s="60"/>
      <c r="B89" s="60"/>
      <c r="C89" s="224" t="str">
        <f>Spielplan!$C$89</f>
        <v>Belgien</v>
      </c>
      <c r="D89" s="225"/>
      <c r="E89" s="104"/>
      <c r="F89" s="93"/>
      <c r="G89" s="104"/>
      <c r="H89" s="224" t="str">
        <f>Spielplan!$H$89</f>
        <v>Algerien</v>
      </c>
      <c r="I89" s="225"/>
      <c r="J89" s="60"/>
      <c r="K89" s="60" t="s">
        <v>115</v>
      </c>
      <c r="L89" s="60">
        <f t="shared" ref="L89:L94" si="28">IF(E89-G89&gt;0,1,IF(G89=E89,0,-1))</f>
        <v>0</v>
      </c>
      <c r="M89" s="60">
        <f>IF($E89="",0,IF($E89&gt;$G89,3,IF($E89=G89,1,0)))</f>
        <v>0</v>
      </c>
      <c r="N89" s="60">
        <f>IF($G89="",0,IF($E89&gt;$G89,0,IF($E89=G89,1,3)))</f>
        <v>0</v>
      </c>
      <c r="O89" s="60"/>
      <c r="P89" s="60"/>
      <c r="Q89" s="60">
        <f>E89</f>
        <v>0</v>
      </c>
      <c r="R89" s="60">
        <f>G89</f>
        <v>0</v>
      </c>
      <c r="S89" s="60"/>
      <c r="T89" s="60"/>
      <c r="U89" s="60">
        <f>G89</f>
        <v>0</v>
      </c>
      <c r="V89" s="60">
        <f>E89</f>
        <v>0</v>
      </c>
      <c r="W89" s="60"/>
      <c r="X89" s="60"/>
      <c r="Y89" s="60"/>
      <c r="Z89" s="60">
        <f>M95</f>
        <v>0</v>
      </c>
      <c r="AA89" s="60">
        <f>Q95</f>
        <v>0</v>
      </c>
      <c r="AB89" s="60">
        <f>U95</f>
        <v>0</v>
      </c>
      <c r="AC89" s="60">
        <f>AA89-AB89</f>
        <v>0</v>
      </c>
      <c r="AD89" s="60">
        <f>IF(Z89&gt;Z90,-1,0)</f>
        <v>0</v>
      </c>
      <c r="AE89" s="60">
        <f>IF(Z89&gt;Z91,-1,0)</f>
        <v>0</v>
      </c>
      <c r="AF89" s="60">
        <f>IF(Z89&gt;Z92,-1,0)</f>
        <v>0</v>
      </c>
      <c r="AG89" s="60">
        <f>10000-(AJ89*1000+AM89*100+AK89*10)</f>
        <v>10000</v>
      </c>
      <c r="AH89" s="90">
        <f>RANK(AG89,AG89:AG92,1)</f>
        <v>1</v>
      </c>
      <c r="AI89" s="60" t="str">
        <f>C89</f>
        <v>Belgien</v>
      </c>
      <c r="AJ89" s="60">
        <f t="shared" ref="AJ89:AL92" si="29">Z89</f>
        <v>0</v>
      </c>
      <c r="AK89" s="60">
        <f t="shared" si="29"/>
        <v>0</v>
      </c>
      <c r="AL89" s="60">
        <f t="shared" si="29"/>
        <v>0</v>
      </c>
      <c r="AM89" s="60">
        <f>AK89-AL89</f>
        <v>0</v>
      </c>
      <c r="AN89" s="187"/>
      <c r="AO89" s="187">
        <f>IF(AG90=AG89,IF(G89&gt;E89,AG90-0.1,AG90),AG90)</f>
        <v>10000</v>
      </c>
      <c r="AP89" s="187">
        <f>IF(AG91=AG89,IF(G91&gt;E91,AG91-0.1,AG91),AG91)</f>
        <v>10000</v>
      </c>
      <c r="AQ89" s="187">
        <f>IF(AG92=AG89,IF(G93&gt;E93,AG92-0.1,AG92),AG92)</f>
        <v>10000</v>
      </c>
      <c r="AR89" s="187">
        <f>AN93</f>
        <v>30000</v>
      </c>
      <c r="AS89" s="90">
        <f>RANK(AR89,AR89:AR92,1)</f>
        <v>1</v>
      </c>
      <c r="AT89" s="60" t="str">
        <f t="shared" ref="AT89:AW92" si="30">AI89</f>
        <v>Belgien</v>
      </c>
      <c r="AU89" s="60">
        <f t="shared" si="30"/>
        <v>0</v>
      </c>
      <c r="AV89" s="60">
        <f t="shared" si="30"/>
        <v>0</v>
      </c>
      <c r="AW89" s="60">
        <f t="shared" si="30"/>
        <v>0</v>
      </c>
      <c r="AX89" s="60"/>
      <c r="AY89" s="60"/>
      <c r="AZ89" s="60"/>
      <c r="BA89" s="226">
        <v>1</v>
      </c>
      <c r="BB89" s="224" t="str">
        <f>VLOOKUP(1,AS89:AT92,2,FALSE)</f>
        <v>Belgien</v>
      </c>
      <c r="BC89" s="225"/>
      <c r="BD89" s="227">
        <f>VLOOKUP(1,AS89:AW92,3,FALSE)</f>
        <v>0</v>
      </c>
      <c r="BE89" s="228">
        <f>VLOOKUP(1,AS89:AW92,4,FALSE)</f>
        <v>0</v>
      </c>
      <c r="BF89" s="93" t="s">
        <v>12</v>
      </c>
      <c r="BG89" s="228">
        <f>VLOOKUP(1,AS89:AW92,5,FALSE)</f>
        <v>0</v>
      </c>
      <c r="BH89" s="229" t="s">
        <v>128</v>
      </c>
      <c r="BI89" s="85"/>
      <c r="BJ89" s="85">
        <f>IF(E89&gt;G89,IF(Spielplan!E89&gt;Spielplan!G89,Punktemodus!$B$3,0),0)</f>
        <v>0</v>
      </c>
      <c r="BK89" s="85">
        <f>IF(E89=G89,IF(Spielplan!E89=Spielplan!G89,Punktemodus!$B$3,0),0)</f>
        <v>10</v>
      </c>
      <c r="BL89" s="85">
        <f>IF(E89&lt;G89,IF(Spielplan!E89&lt;Spielplan!G89,Punktemodus!$B$3,0),0)</f>
        <v>0</v>
      </c>
      <c r="BM89" s="85">
        <f>IF(E89=Spielplan!E89,IF(G89=Spielplan!G89,Punktemodus!$B$5,0),0)</f>
        <v>3</v>
      </c>
      <c r="BN89" s="85">
        <f>IF(E89=Spielplan!E89,Punktemodus!$B$7,0)</f>
        <v>1</v>
      </c>
      <c r="BO89" s="85">
        <f>IF(G89=Spielplan!G89,Punktemodus!$B$7,0)</f>
        <v>1</v>
      </c>
      <c r="BP89" s="137">
        <f>IF(Spielplan!E89="",0,SUM(BJ89:BO89))</f>
        <v>0</v>
      </c>
      <c r="BQ89" s="85"/>
      <c r="BR89" s="141"/>
      <c r="BS89" s="321" t="s">
        <v>46</v>
      </c>
      <c r="BT89" s="322"/>
      <c r="BU89" s="322"/>
      <c r="BV89" s="322"/>
      <c r="BW89" s="134"/>
      <c r="BX89" s="335">
        <f>BZ79+CE79+CJ79+CO79+CS79</f>
        <v>730</v>
      </c>
      <c r="BY89" s="336"/>
      <c r="BZ89" s="134"/>
      <c r="CA89" s="349"/>
      <c r="CB89" s="350"/>
      <c r="CC89" s="350"/>
      <c r="CD89" s="350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</row>
    <row r="90" spans="1:101" ht="18.75" customHeight="1" thickBot="1" x14ac:dyDescent="0.3">
      <c r="A90" s="60"/>
      <c r="B90" s="60"/>
      <c r="C90" s="230" t="str">
        <f>Spielplan!$C$90</f>
        <v>Russland</v>
      </c>
      <c r="D90" s="231"/>
      <c r="E90" s="104"/>
      <c r="F90" s="93"/>
      <c r="G90" s="104"/>
      <c r="H90" s="230" t="str">
        <f>Spielplan!$H$90</f>
        <v>Südkorea</v>
      </c>
      <c r="I90" s="231"/>
      <c r="J90" s="60"/>
      <c r="K90" s="60" t="s">
        <v>116</v>
      </c>
      <c r="L90" s="60">
        <f t="shared" si="28"/>
        <v>0</v>
      </c>
      <c r="M90" s="60"/>
      <c r="N90" s="60"/>
      <c r="O90" s="60">
        <f>IF($E90="",0,IF($E90&gt;$G90,3,IF($E90=$G90,1,0)))</f>
        <v>0</v>
      </c>
      <c r="P90" s="60">
        <f>IF($G90="",0,IF($E90&gt;$G90,0,IF($E90=$G90,1,3)))</f>
        <v>0</v>
      </c>
      <c r="Q90" s="60"/>
      <c r="R90" s="60"/>
      <c r="S90" s="60">
        <f>E90</f>
        <v>0</v>
      </c>
      <c r="T90" s="60">
        <f>G90</f>
        <v>0</v>
      </c>
      <c r="U90" s="60"/>
      <c r="V90" s="60"/>
      <c r="W90" s="60">
        <f>G90</f>
        <v>0</v>
      </c>
      <c r="X90" s="60">
        <f>E90</f>
        <v>0</v>
      </c>
      <c r="Y90" s="60"/>
      <c r="Z90" s="60">
        <f>N95</f>
        <v>0</v>
      </c>
      <c r="AA90" s="60">
        <f>R95</f>
        <v>0</v>
      </c>
      <c r="AB90" s="60">
        <f>V95</f>
        <v>0</v>
      </c>
      <c r="AC90" s="60">
        <f>AA90-AB90</f>
        <v>0</v>
      </c>
      <c r="AD90" s="60">
        <f>IF(Z90&gt;Z89,-1,0)</f>
        <v>0</v>
      </c>
      <c r="AE90" s="60">
        <f>IF(Z90&gt;Z91,-1,0)</f>
        <v>0</v>
      </c>
      <c r="AF90" s="60">
        <f>IF(Z90&gt;Z92,-1,0)</f>
        <v>0</v>
      </c>
      <c r="AG90" s="60">
        <f>10000-(AJ90*1000+AM90*100+AK90*10)</f>
        <v>10000</v>
      </c>
      <c r="AH90" s="90">
        <f>RANK(AG90,AG89:AG92,1)</f>
        <v>1</v>
      </c>
      <c r="AI90" s="60" t="str">
        <f>H89</f>
        <v>Algerien</v>
      </c>
      <c r="AJ90" s="60">
        <f t="shared" si="29"/>
        <v>0</v>
      </c>
      <c r="AK90" s="60">
        <f t="shared" si="29"/>
        <v>0</v>
      </c>
      <c r="AL90" s="60">
        <f t="shared" si="29"/>
        <v>0</v>
      </c>
      <c r="AM90" s="60">
        <f>AK90-AL90</f>
        <v>0</v>
      </c>
      <c r="AN90" s="187">
        <f>IF(AG89=AG90,IF(E89&gt;G89,AG89-0.1,AG89),AG89)</f>
        <v>10000</v>
      </c>
      <c r="AO90" s="187"/>
      <c r="AP90" s="187">
        <f>IF(AG91=AG90,IF(G94&gt;E94,AG91-0.1,AG91),AG91)</f>
        <v>10000</v>
      </c>
      <c r="AQ90" s="187">
        <f>IF(AG92=AG90,IF(G92&gt;E92,AG92-0.1,AG92),AG92)</f>
        <v>10000</v>
      </c>
      <c r="AR90" s="187">
        <f>AO93</f>
        <v>30000</v>
      </c>
      <c r="AS90" s="90">
        <f>RANK(AR90,AR89:AR92,1)</f>
        <v>1</v>
      </c>
      <c r="AT90" s="60" t="str">
        <f t="shared" si="30"/>
        <v>Algerien</v>
      </c>
      <c r="AU90" s="60">
        <f t="shared" si="30"/>
        <v>0</v>
      </c>
      <c r="AV90" s="60">
        <f t="shared" si="30"/>
        <v>0</v>
      </c>
      <c r="AW90" s="60">
        <f t="shared" si="30"/>
        <v>0</v>
      </c>
      <c r="AX90" s="60"/>
      <c r="AY90" s="60"/>
      <c r="AZ90" s="60"/>
      <c r="BA90" s="232">
        <v>2</v>
      </c>
      <c r="BB90" s="230" t="e">
        <f>VLOOKUP(2,AS89:AT92,2,FALSE)</f>
        <v>#N/A</v>
      </c>
      <c r="BC90" s="231"/>
      <c r="BD90" s="233" t="e">
        <f>VLOOKUP(2,AS89:AW92,3,FALSE)</f>
        <v>#N/A</v>
      </c>
      <c r="BE90" s="234" t="e">
        <f>VLOOKUP(2,AS89:AW92,4,FALSE)</f>
        <v>#N/A</v>
      </c>
      <c r="BF90" s="93" t="s">
        <v>12</v>
      </c>
      <c r="BG90" s="234" t="e">
        <f>VLOOKUP(2,AS89:AW92,5,FALSE)</f>
        <v>#N/A</v>
      </c>
      <c r="BH90" s="234" t="s">
        <v>124</v>
      </c>
      <c r="BI90" s="85"/>
      <c r="BJ90" s="85">
        <f>IF(E90&gt;G90,IF(Spielplan!E90&gt;Spielplan!G90,Punktemodus!$B$3,0),0)</f>
        <v>0</v>
      </c>
      <c r="BK90" s="85">
        <f>IF(E90=G90,IF(Spielplan!E90=Spielplan!G90,Punktemodus!$B$3,0),0)</f>
        <v>10</v>
      </c>
      <c r="BL90" s="85">
        <f>IF(E90&lt;G90,IF(Spielplan!E90&lt;Spielplan!G90,Punktemodus!$B$3,0),0)</f>
        <v>0</v>
      </c>
      <c r="BM90" s="85">
        <f>IF(E90=Spielplan!E90,IF(G90=Spielplan!G90,Punktemodus!$B$5,0),0)</f>
        <v>3</v>
      </c>
      <c r="BN90" s="85">
        <f>IF(E90=Spielplan!E90,Punktemodus!$B$7,0)</f>
        <v>1</v>
      </c>
      <c r="BO90" s="85">
        <f>IF(G90=Spielplan!G90,Punktemodus!$B$7,0)</f>
        <v>1</v>
      </c>
      <c r="BP90" s="137">
        <f>IF(Spielplan!E90="",0,SUM(BJ90:BO90))</f>
        <v>0</v>
      </c>
      <c r="BQ90" s="85"/>
      <c r="BR90" s="141"/>
      <c r="BS90" s="322"/>
      <c r="BT90" s="322"/>
      <c r="BU90" s="322"/>
      <c r="BV90" s="322"/>
      <c r="BW90" s="134"/>
      <c r="BX90" s="337"/>
      <c r="BY90" s="338"/>
      <c r="BZ90" s="134"/>
      <c r="CA90" s="350"/>
      <c r="CB90" s="350"/>
      <c r="CC90" s="350"/>
      <c r="CD90" s="350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</row>
    <row r="91" spans="1:101" ht="18.75" customHeight="1" thickBot="1" x14ac:dyDescent="0.3">
      <c r="A91" s="60"/>
      <c r="B91" s="60"/>
      <c r="C91" s="224" t="str">
        <f>C89</f>
        <v>Belgien</v>
      </c>
      <c r="D91" s="225"/>
      <c r="E91" s="104"/>
      <c r="F91" s="93"/>
      <c r="G91" s="104"/>
      <c r="H91" s="224" t="str">
        <f>C90</f>
        <v>Russland</v>
      </c>
      <c r="I91" s="225"/>
      <c r="J91" s="60"/>
      <c r="K91" s="60" t="s">
        <v>118</v>
      </c>
      <c r="L91" s="60">
        <f t="shared" si="28"/>
        <v>0</v>
      </c>
      <c r="M91" s="60">
        <f>IF($E91="",0,IF($E91&gt;$G91,3,IF($E91=G91,1,0)))</f>
        <v>0</v>
      </c>
      <c r="N91" s="60"/>
      <c r="O91" s="60">
        <f>IF($G91="",0,IF($E91&gt;$G91,0,IF($E91=$G91,1,3)))</f>
        <v>0</v>
      </c>
      <c r="P91" s="60"/>
      <c r="Q91" s="60">
        <f>E91</f>
        <v>0</v>
      </c>
      <c r="R91" s="60"/>
      <c r="S91" s="60">
        <f>G91</f>
        <v>0</v>
      </c>
      <c r="T91" s="60"/>
      <c r="U91" s="60">
        <f>G91</f>
        <v>0</v>
      </c>
      <c r="V91" s="60"/>
      <c r="W91" s="60">
        <f>E91</f>
        <v>0</v>
      </c>
      <c r="X91" s="60"/>
      <c r="Y91" s="60"/>
      <c r="Z91" s="60">
        <f>O95</f>
        <v>0</v>
      </c>
      <c r="AA91" s="60">
        <f>S95</f>
        <v>0</v>
      </c>
      <c r="AB91" s="60">
        <f>W95</f>
        <v>0</v>
      </c>
      <c r="AC91" s="60">
        <f>AA91-AB91</f>
        <v>0</v>
      </c>
      <c r="AD91" s="60">
        <f>IF(Z91&gt;Z89,-1,0)</f>
        <v>0</v>
      </c>
      <c r="AE91" s="60">
        <f>IF(Z91&gt;Z90,-1,0)</f>
        <v>0</v>
      </c>
      <c r="AF91" s="60">
        <f>IF(Z91&gt;Z92,-1,0)</f>
        <v>0</v>
      </c>
      <c r="AG91" s="60">
        <f>10000-(AJ91*1000+AM91*100+AK91*10)</f>
        <v>10000</v>
      </c>
      <c r="AH91" s="90">
        <f>RANK(AG91,AG89:AG92,1)</f>
        <v>1</v>
      </c>
      <c r="AI91" s="60" t="str">
        <f>C90</f>
        <v>Russland</v>
      </c>
      <c r="AJ91" s="60">
        <f t="shared" si="29"/>
        <v>0</v>
      </c>
      <c r="AK91" s="60">
        <f t="shared" si="29"/>
        <v>0</v>
      </c>
      <c r="AL91" s="60">
        <f t="shared" si="29"/>
        <v>0</v>
      </c>
      <c r="AM91" s="60">
        <f>AK91-AL91</f>
        <v>0</v>
      </c>
      <c r="AN91" s="187">
        <f>IF(AG89=AG91,IF(E91&gt;G91,AG89-0.1,AG89),AG89)</f>
        <v>10000</v>
      </c>
      <c r="AO91" s="187">
        <f>IF(AG90=AG91,IF(E94&gt;G94,AG90-0.1,AG90),AG90)</f>
        <v>10000</v>
      </c>
      <c r="AP91" s="187"/>
      <c r="AQ91" s="187">
        <f>IF(AG92=AG91,IF(G90&gt;E90,AG92-0.1,AG92),AG92)</f>
        <v>10000</v>
      </c>
      <c r="AR91" s="187">
        <f>AP93</f>
        <v>30000</v>
      </c>
      <c r="AS91" s="90">
        <f>RANK(AR91,AR89:AR92,1)</f>
        <v>1</v>
      </c>
      <c r="AT91" s="60" t="str">
        <f t="shared" si="30"/>
        <v>Russland</v>
      </c>
      <c r="AU91" s="60">
        <f t="shared" si="30"/>
        <v>0</v>
      </c>
      <c r="AV91" s="60">
        <f t="shared" si="30"/>
        <v>0</v>
      </c>
      <c r="AW91" s="60">
        <f t="shared" si="30"/>
        <v>0</v>
      </c>
      <c r="AX91" s="60"/>
      <c r="AY91" s="60"/>
      <c r="AZ91" s="60"/>
      <c r="BA91" s="113">
        <v>3</v>
      </c>
      <c r="BB91" s="114" t="e">
        <f>VLOOKUP(3,AS89:AT92,2,FALSE)</f>
        <v>#N/A</v>
      </c>
      <c r="BC91" s="115"/>
      <c r="BD91" s="116" t="e">
        <f>VLOOKUP(3,AS89:AW92,3,FALSE)</f>
        <v>#N/A</v>
      </c>
      <c r="BE91" s="116" t="e">
        <f>VLOOKUP(3,AS89:AW92,4,FALSE)</f>
        <v>#N/A</v>
      </c>
      <c r="BF91" s="93" t="s">
        <v>12</v>
      </c>
      <c r="BG91" s="116" t="e">
        <f>VLOOKUP(3,AS89:AW92,5,FALSE)</f>
        <v>#N/A</v>
      </c>
      <c r="BH91" s="60"/>
      <c r="BI91" s="85"/>
      <c r="BJ91" s="85">
        <f>IF(E91&gt;G91,IF(Spielplan!E91&gt;Spielplan!G91,Punktemodus!$B$3,0),0)</f>
        <v>0</v>
      </c>
      <c r="BK91" s="85">
        <f>IF(E91=G91,IF(Spielplan!E91=Spielplan!G91,Punktemodus!$B$3,0),0)</f>
        <v>10</v>
      </c>
      <c r="BL91" s="85">
        <f>IF(E91&lt;G91,IF(Spielplan!E91&lt;Spielplan!G91,Punktemodus!$B$3,0),0)</f>
        <v>0</v>
      </c>
      <c r="BM91" s="85">
        <f>IF(E91=Spielplan!E91,IF(G91=Spielplan!G91,Punktemodus!$B$5,0),0)</f>
        <v>3</v>
      </c>
      <c r="BN91" s="85">
        <f>IF(E91=Spielplan!E91,Punktemodus!$B$7,0)</f>
        <v>1</v>
      </c>
      <c r="BO91" s="85">
        <f>IF(G91=Spielplan!G91,Punktemodus!$B$7,0)</f>
        <v>1</v>
      </c>
      <c r="BP91" s="137">
        <f>IF(Spielplan!E91="",0,SUM(BJ91:BO91))</f>
        <v>0</v>
      </c>
      <c r="BQ91" s="85"/>
      <c r="BR91" s="141"/>
      <c r="BS91" s="134"/>
      <c r="BT91" s="142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</row>
    <row r="92" spans="1:101" ht="18.75" customHeight="1" thickBot="1" x14ac:dyDescent="0.3">
      <c r="A92" s="60"/>
      <c r="B92" s="60"/>
      <c r="C92" s="230" t="str">
        <f>H89</f>
        <v>Algerien</v>
      </c>
      <c r="D92" s="231"/>
      <c r="E92" s="104"/>
      <c r="F92" s="93"/>
      <c r="G92" s="104"/>
      <c r="H92" s="230" t="str">
        <f>H90</f>
        <v>Südkorea</v>
      </c>
      <c r="I92" s="231"/>
      <c r="J92" s="60"/>
      <c r="K92" s="60" t="s">
        <v>117</v>
      </c>
      <c r="L92" s="60">
        <f t="shared" si="28"/>
        <v>0</v>
      </c>
      <c r="M92" s="60"/>
      <c r="N92" s="60">
        <f>IF($E92="",0,IF($E92&gt;$G92,3,IF($E92=$G92,1,0)))</f>
        <v>0</v>
      </c>
      <c r="O92" s="60"/>
      <c r="P92" s="60">
        <f>IF($G92="",0,IF($E92&gt;$G92,0,IF($E92=$G92,1,3)))</f>
        <v>0</v>
      </c>
      <c r="Q92" s="60"/>
      <c r="R92" s="60">
        <f>E92</f>
        <v>0</v>
      </c>
      <c r="S92" s="60"/>
      <c r="T92" s="60">
        <f>G92</f>
        <v>0</v>
      </c>
      <c r="U92" s="60"/>
      <c r="V92" s="60">
        <f>G92</f>
        <v>0</v>
      </c>
      <c r="W92" s="60"/>
      <c r="X92" s="60">
        <f>E92</f>
        <v>0</v>
      </c>
      <c r="Y92" s="60"/>
      <c r="Z92" s="60">
        <f>P95</f>
        <v>0</v>
      </c>
      <c r="AA92" s="60">
        <f>T95</f>
        <v>0</v>
      </c>
      <c r="AB92" s="60">
        <f>X95</f>
        <v>0</v>
      </c>
      <c r="AC92" s="60">
        <f>AA92-AB92</f>
        <v>0</v>
      </c>
      <c r="AD92" s="60">
        <f>IF(Z92&gt;Z89,-1,0)</f>
        <v>0</v>
      </c>
      <c r="AE92" s="60">
        <f>IF(Z92&gt;Z90,-1,0)</f>
        <v>0</v>
      </c>
      <c r="AF92" s="60">
        <f>IF(Z92&gt;Z91,-1,0)</f>
        <v>0</v>
      </c>
      <c r="AG92" s="60">
        <f>10000-(AJ92*1000+AM92*100+AK92*10)</f>
        <v>10000</v>
      </c>
      <c r="AH92" s="90">
        <f>RANK(AG92,AG89:AG92,1)</f>
        <v>1</v>
      </c>
      <c r="AI92" s="60" t="str">
        <f>H90</f>
        <v>Südkorea</v>
      </c>
      <c r="AJ92" s="60">
        <f t="shared" si="29"/>
        <v>0</v>
      </c>
      <c r="AK92" s="60">
        <f t="shared" si="29"/>
        <v>0</v>
      </c>
      <c r="AL92" s="60">
        <f t="shared" si="29"/>
        <v>0</v>
      </c>
      <c r="AM92" s="60">
        <f>AK92-AL92</f>
        <v>0</v>
      </c>
      <c r="AN92" s="187">
        <f>IF(AG89=AG92,IF(E93&gt;G93,AG89-0.1,AG89),AG89)</f>
        <v>10000</v>
      </c>
      <c r="AO92" s="187">
        <f>IF(AG90=AG92,IF(E92&gt;G92,AG90-0.1,AG90),AG90)</f>
        <v>10000</v>
      </c>
      <c r="AP92" s="187">
        <f>IF(AG91=AG92,IF(E90&gt;G90,AG91-0.1,AG91),AG91)</f>
        <v>10000</v>
      </c>
      <c r="AQ92" s="187"/>
      <c r="AR92" s="187">
        <f>AQ93</f>
        <v>30000</v>
      </c>
      <c r="AS92" s="90">
        <f>RANK(AR92,AR89:AR92,1)</f>
        <v>1</v>
      </c>
      <c r="AT92" s="60" t="str">
        <f t="shared" si="30"/>
        <v>Südkorea</v>
      </c>
      <c r="AU92" s="60">
        <f t="shared" si="30"/>
        <v>0</v>
      </c>
      <c r="AV92" s="60">
        <f t="shared" si="30"/>
        <v>0</v>
      </c>
      <c r="AW92" s="60">
        <f t="shared" si="30"/>
        <v>0</v>
      </c>
      <c r="AX92" s="60"/>
      <c r="AY92" s="60"/>
      <c r="AZ92" s="60"/>
      <c r="BA92" s="113">
        <v>4</v>
      </c>
      <c r="BB92" s="114" t="e">
        <f>VLOOKUP(4,AS89:AT92,2,FALSE)</f>
        <v>#N/A</v>
      </c>
      <c r="BC92" s="115"/>
      <c r="BD92" s="116" t="e">
        <f>VLOOKUP(4,AS89:AW92,3,FALSE)</f>
        <v>#N/A</v>
      </c>
      <c r="BE92" s="116" t="e">
        <f>VLOOKUP(4,AS89:AW92,4,FALSE)</f>
        <v>#N/A</v>
      </c>
      <c r="BF92" s="93" t="s">
        <v>12</v>
      </c>
      <c r="BG92" s="116" t="e">
        <f>VLOOKUP(4,AS89:AW92,5,FALSE)</f>
        <v>#N/A</v>
      </c>
      <c r="BH92" s="60"/>
      <c r="BI92" s="85"/>
      <c r="BJ92" s="85">
        <f>IF(E92&gt;G92,IF(Spielplan!E92&gt;Spielplan!G92,Punktemodus!$B$3,0),0)</f>
        <v>0</v>
      </c>
      <c r="BK92" s="85">
        <f>IF(E92=G92,IF(Spielplan!E92=Spielplan!G92,Punktemodus!$B$3,0),0)</f>
        <v>10</v>
      </c>
      <c r="BL92" s="85">
        <f>IF(E92&lt;G92,IF(Spielplan!E92&lt;Spielplan!G92,Punktemodus!$B$3,0),0)</f>
        <v>0</v>
      </c>
      <c r="BM92" s="85">
        <f>IF(E92=Spielplan!E92,IF(G92=Spielplan!G92,Punktemodus!$B$5,0),0)</f>
        <v>3</v>
      </c>
      <c r="BN92" s="85">
        <f>IF(E92=Spielplan!E92,Punktemodus!$B$7,0)</f>
        <v>1</v>
      </c>
      <c r="BO92" s="85">
        <f>IF(G92=Spielplan!G92,Punktemodus!$B$7,0)</f>
        <v>1</v>
      </c>
      <c r="BP92" s="137">
        <f>IF(Spielplan!E92="",0,SUM(BJ92:BO92))</f>
        <v>0</v>
      </c>
      <c r="BQ92" s="85"/>
      <c r="BR92" s="141"/>
      <c r="BS92" s="321" t="s">
        <v>163</v>
      </c>
      <c r="BT92" s="322"/>
      <c r="BU92" s="322"/>
      <c r="BV92" s="322"/>
      <c r="BW92" s="134"/>
      <c r="BX92" s="339">
        <f>BX86+BX89</f>
        <v>730</v>
      </c>
      <c r="BY92" s="340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</row>
    <row r="93" spans="1:101" ht="18.75" customHeight="1" thickBot="1" x14ac:dyDescent="0.3">
      <c r="A93" s="60"/>
      <c r="B93" s="60"/>
      <c r="C93" s="224" t="str">
        <f>C89</f>
        <v>Belgien</v>
      </c>
      <c r="D93" s="225"/>
      <c r="E93" s="104"/>
      <c r="F93" s="93"/>
      <c r="G93" s="104"/>
      <c r="H93" s="224" t="str">
        <f>H90</f>
        <v>Südkorea</v>
      </c>
      <c r="I93" s="225"/>
      <c r="J93" s="60"/>
      <c r="K93" s="60" t="s">
        <v>119</v>
      </c>
      <c r="L93" s="60">
        <f t="shared" si="28"/>
        <v>0</v>
      </c>
      <c r="M93" s="60">
        <f>IF($E93="",0,IF($E93&gt;$G93,3,IF($E93=G93,1,0)))</f>
        <v>0</v>
      </c>
      <c r="N93" s="60"/>
      <c r="O93" s="60"/>
      <c r="P93" s="60">
        <f>IF($G93="",0,IF($E93&gt;$G93,0,IF($E93=$G93,1,3)))</f>
        <v>0</v>
      </c>
      <c r="Q93" s="60">
        <f>E93</f>
        <v>0</v>
      </c>
      <c r="R93" s="60"/>
      <c r="S93" s="60"/>
      <c r="T93" s="60">
        <f>G93</f>
        <v>0</v>
      </c>
      <c r="U93" s="60">
        <f>G93</f>
        <v>0</v>
      </c>
      <c r="V93" s="60"/>
      <c r="W93" s="60"/>
      <c r="X93" s="60">
        <f>E93</f>
        <v>0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187">
        <f>SUM(AN89:AN92)</f>
        <v>30000</v>
      </c>
      <c r="AO93" s="187">
        <f>SUM(AO89:AO92)</f>
        <v>30000</v>
      </c>
      <c r="AP93" s="187">
        <f>SUM(AP89:AP92)</f>
        <v>30000</v>
      </c>
      <c r="AQ93" s="187">
        <f>SUM(AQ89:AQ92)</f>
        <v>30000</v>
      </c>
      <c r="AR93" s="187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85">
        <f>IF(E93&gt;G93,IF(Spielplan!E93&gt;Spielplan!G93,Punktemodus!$B$3,0),0)</f>
        <v>0</v>
      </c>
      <c r="BK93" s="85">
        <f>IF(E93=G93,IF(Spielplan!E93=Spielplan!G93,Punktemodus!$B$3,0),0)</f>
        <v>10</v>
      </c>
      <c r="BL93" s="85">
        <f>IF(E93&lt;G93,IF(Spielplan!E93&lt;Spielplan!G93,Punktemodus!$B$3,0),0)</f>
        <v>0</v>
      </c>
      <c r="BM93" s="85">
        <f>IF(E93=Spielplan!E93,IF(G93=Spielplan!G93,Punktemodus!$B$5,0),0)</f>
        <v>3</v>
      </c>
      <c r="BN93" s="85">
        <f>IF(E93=Spielplan!E93,Punktemodus!$B$7,0)</f>
        <v>1</v>
      </c>
      <c r="BO93" s="85">
        <f>IF(G93=Spielplan!G93,Punktemodus!$B$7,0)</f>
        <v>1</v>
      </c>
      <c r="BP93" s="137">
        <f>IF(Spielplan!E93="",0,SUM(BJ93:BO93))</f>
        <v>0</v>
      </c>
      <c r="BQ93" s="60"/>
      <c r="BR93" s="141"/>
      <c r="BS93" s="322"/>
      <c r="BT93" s="322"/>
      <c r="BU93" s="322"/>
      <c r="BV93" s="322"/>
      <c r="BW93" s="134"/>
      <c r="BX93" s="341"/>
      <c r="BY93" s="342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</row>
    <row r="94" spans="1:101" ht="18.75" customHeight="1" thickBot="1" x14ac:dyDescent="0.3">
      <c r="A94" s="60"/>
      <c r="B94" s="60"/>
      <c r="C94" s="230" t="str">
        <f>H89</f>
        <v>Algerien</v>
      </c>
      <c r="D94" s="231"/>
      <c r="E94" s="104"/>
      <c r="F94" s="93"/>
      <c r="G94" s="104"/>
      <c r="H94" s="230" t="str">
        <f>C90</f>
        <v>Russland</v>
      </c>
      <c r="I94" s="231"/>
      <c r="J94" s="60"/>
      <c r="K94" s="60" t="s">
        <v>119</v>
      </c>
      <c r="L94" s="60">
        <f t="shared" si="28"/>
        <v>0</v>
      </c>
      <c r="M94" s="60"/>
      <c r="N94" s="60">
        <f>IF($E94="",0,IF($E94&gt;$G94,3,IF($E94=$G94,1,0)))</f>
        <v>0</v>
      </c>
      <c r="O94" s="60">
        <f>IF($G94="",0,IF($E94&gt;$G94,0,IF($E94=$G94,1,3)))</f>
        <v>0</v>
      </c>
      <c r="P94" s="60"/>
      <c r="Q94" s="60"/>
      <c r="R94" s="60">
        <f>E94</f>
        <v>0</v>
      </c>
      <c r="S94" s="60">
        <f>G94</f>
        <v>0</v>
      </c>
      <c r="T94" s="60"/>
      <c r="U94" s="60"/>
      <c r="V94" s="60">
        <f>G94</f>
        <v>0</v>
      </c>
      <c r="W94" s="60">
        <f>E94</f>
        <v>0</v>
      </c>
      <c r="X94" s="60"/>
      <c r="Y94" s="60"/>
      <c r="Z94" s="60" t="s">
        <v>30</v>
      </c>
      <c r="AA94" s="60"/>
      <c r="AB94" s="60"/>
      <c r="AC94" s="60"/>
      <c r="AD94" s="60"/>
      <c r="AE94" s="60"/>
      <c r="AF94" s="60"/>
      <c r="AG94" s="60" t="b">
        <f>OR(AG89=AG90,AG89=AG91,AG89=AG92,AG90=AG91,AG90=AG92,AG91=AG92)</f>
        <v>1</v>
      </c>
      <c r="AH94" s="60"/>
      <c r="AI94" s="60"/>
      <c r="AJ94" s="60"/>
      <c r="AK94" s="60"/>
      <c r="AL94" s="60"/>
      <c r="AM94" s="60"/>
      <c r="AN94" s="60"/>
      <c r="AO94" s="60" t="s">
        <v>34</v>
      </c>
      <c r="AP94" s="60"/>
      <c r="AQ94" s="60"/>
      <c r="AR94" s="60" t="b">
        <f>OR(AR89=AR90,AR89=AR91,AR89=AR92,AR90=AR91,AR90=AR92,AR91=AR92)</f>
        <v>1</v>
      </c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85">
        <f>IF(E94&gt;G94,IF(Spielplan!E94&gt;Spielplan!G94,Punktemodus!$B$3,0),0)</f>
        <v>0</v>
      </c>
      <c r="BK94" s="85">
        <f>IF(E94=G94,IF(Spielplan!E94=Spielplan!G94,Punktemodus!$B$3,0),0)</f>
        <v>10</v>
      </c>
      <c r="BL94" s="85">
        <f>IF(E94&lt;G94,IF(Spielplan!E94&lt;Spielplan!G94,Punktemodus!$B$3,0),0)</f>
        <v>0</v>
      </c>
      <c r="BM94" s="85">
        <f>IF(E94=Spielplan!E94,IF(G94=Spielplan!G94,Punktemodus!$B$5,0),0)</f>
        <v>3</v>
      </c>
      <c r="BN94" s="85">
        <f>IF(E94=Spielplan!E94,Punktemodus!$B$7,0)</f>
        <v>1</v>
      </c>
      <c r="BO94" s="85">
        <f>IF(G94=Spielplan!G94,Punktemodus!$B$7,0)</f>
        <v>1</v>
      </c>
      <c r="BP94" s="137">
        <f>IF(Spielplan!E94="",0,SUM(BJ94:BO94))</f>
        <v>0</v>
      </c>
      <c r="BQ94" s="60"/>
      <c r="BR94" s="141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</row>
    <row r="95" spans="1:101" ht="18.75" customHeight="1" thickBot="1" x14ac:dyDescent="0.25">
      <c r="A95" s="60"/>
      <c r="B95" s="60"/>
      <c r="C95" s="136" t="str">
        <f>IF(G94="","",IF(AR94=TRUE,"Achtung: Fehler in Tabelle!",""))</f>
        <v/>
      </c>
      <c r="D95" s="60"/>
      <c r="E95" s="60"/>
      <c r="F95" s="60"/>
      <c r="G95" s="60"/>
      <c r="H95" s="60"/>
      <c r="I95" s="60"/>
      <c r="J95" s="60"/>
      <c r="K95" s="60"/>
      <c r="L95" s="60"/>
      <c r="M95" s="60">
        <f t="shared" ref="M95:X95" si="31">SUM(M89:M94)</f>
        <v>0</v>
      </c>
      <c r="N95" s="60">
        <f t="shared" si="31"/>
        <v>0</v>
      </c>
      <c r="O95" s="60">
        <f t="shared" si="31"/>
        <v>0</v>
      </c>
      <c r="P95" s="60">
        <f t="shared" si="31"/>
        <v>0</v>
      </c>
      <c r="Q95" s="60">
        <f t="shared" si="31"/>
        <v>0</v>
      </c>
      <c r="R95" s="60">
        <f t="shared" si="31"/>
        <v>0</v>
      </c>
      <c r="S95" s="60">
        <f t="shared" si="31"/>
        <v>0</v>
      </c>
      <c r="T95" s="60">
        <f t="shared" si="31"/>
        <v>0</v>
      </c>
      <c r="U95" s="60">
        <f t="shared" si="31"/>
        <v>0</v>
      </c>
      <c r="V95" s="60">
        <f t="shared" si="31"/>
        <v>0</v>
      </c>
      <c r="W95" s="60">
        <f t="shared" si="31"/>
        <v>0</v>
      </c>
      <c r="X95" s="60">
        <f t="shared" si="31"/>
        <v>0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160">
        <f>SUM(BP89:BP94)</f>
        <v>0</v>
      </c>
      <c r="BQ95" s="60"/>
      <c r="BR95" s="141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</row>
    <row r="96" spans="1:101" ht="13.5" thickBo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85"/>
      <c r="BK96" s="85"/>
      <c r="BL96" s="85"/>
      <c r="BM96" s="85"/>
      <c r="BN96" s="85"/>
      <c r="BO96" s="85"/>
      <c r="BP96" s="138"/>
      <c r="BQ96" s="60"/>
      <c r="BR96" s="141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</row>
    <row r="97" spans="1:101" ht="25.5" customHeight="1" thickBo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85"/>
      <c r="BK97" s="85"/>
      <c r="BL97" s="85"/>
      <c r="BM97" s="85"/>
      <c r="BN97" s="85"/>
      <c r="BO97" s="85"/>
      <c r="BP97" s="160">
        <f>SUM(BP12:BP95)/2</f>
        <v>0</v>
      </c>
      <c r="BQ97" s="60"/>
      <c r="BR97" s="141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</row>
    <row r="98" spans="1:101" x14ac:dyDescent="0.2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85"/>
      <c r="BK98" s="85"/>
      <c r="BL98" s="85"/>
      <c r="BM98" s="85"/>
      <c r="BN98" s="85"/>
      <c r="BO98" s="85"/>
      <c r="BP98" s="60"/>
      <c r="BQ98" s="60"/>
      <c r="BR98" s="141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</row>
  </sheetData>
  <mergeCells count="41"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  <mergeCell ref="CQ65:CV66"/>
    <mergeCell ref="BS44:BV45"/>
    <mergeCell ref="BX44:BX47"/>
    <mergeCell ref="BY44:BY47"/>
    <mergeCell ref="BZ44:BZ47"/>
    <mergeCell ref="CE44:CE47"/>
    <mergeCell ref="CF44:CF47"/>
    <mergeCell ref="CJ44:CJ47"/>
    <mergeCell ref="CO44:CO47"/>
    <mergeCell ref="CS44:CS47"/>
    <mergeCell ref="CQ59:CV60"/>
    <mergeCell ref="CQ62:CV63"/>
    <mergeCell ref="CQ32:CV33"/>
    <mergeCell ref="H2:BZ2"/>
    <mergeCell ref="H3:BZ3"/>
    <mergeCell ref="I4:BI4"/>
    <mergeCell ref="BY4:BZ4"/>
    <mergeCell ref="CG4:CV4"/>
    <mergeCell ref="BP8:BP11"/>
    <mergeCell ref="BJ9:BJ11"/>
    <mergeCell ref="BK9:BK11"/>
    <mergeCell ref="BL9:BL11"/>
    <mergeCell ref="BM9:BM11"/>
    <mergeCell ref="BN9:BN11"/>
    <mergeCell ref="BO9:BO11"/>
    <mergeCell ref="CQ23:CV24"/>
    <mergeCell ref="CQ26:CV27"/>
    <mergeCell ref="CQ29:CV30"/>
  </mergeCells>
  <conditionalFormatting sqref="CK24:CL24">
    <cfRule type="expression" dxfId="835" priority="1" stopIfTrue="1">
      <formula>IF($CH34="",TRUE,FALSE)</formula>
    </cfRule>
  </conditionalFormatting>
  <conditionalFormatting sqref="CA14:CB14">
    <cfRule type="expression" dxfId="834" priority="2" stopIfTrue="1">
      <formula>IF($BV$12="",TRUE,FALSE)</formula>
    </cfRule>
  </conditionalFormatting>
  <conditionalFormatting sqref="CA15:CB15">
    <cfRule type="expression" dxfId="833" priority="3" stopIfTrue="1">
      <formula>IF($BV$17="",TRUE,FALSE)</formula>
    </cfRule>
  </conditionalFormatting>
  <conditionalFormatting sqref="CA22:CB22">
    <cfRule type="expression" dxfId="832" priority="4" stopIfTrue="1">
      <formula>IF($BV$20="",TRUE,FALSE)</formula>
    </cfRule>
  </conditionalFormatting>
  <conditionalFormatting sqref="CA23:CB23">
    <cfRule type="expression" dxfId="831" priority="5" stopIfTrue="1">
      <formula>IF($BV$25="",TRUE,FALSE)</formula>
    </cfRule>
  </conditionalFormatting>
  <conditionalFormatting sqref="CA30:CB30">
    <cfRule type="expression" dxfId="830" priority="6" stopIfTrue="1">
      <formula>IF($BV$29="",TRUE,FALSE)</formula>
    </cfRule>
  </conditionalFormatting>
  <conditionalFormatting sqref="CA31:CB31">
    <cfRule type="expression" dxfId="829" priority="7" stopIfTrue="1">
      <formula>IF($BV$33="",TRUE,FALSE)</formula>
    </cfRule>
  </conditionalFormatting>
  <conditionalFormatting sqref="CA38:CB38">
    <cfRule type="expression" dxfId="828" priority="8" stopIfTrue="1">
      <formula>IF($BV$37="",TRUE,FALSE)</formula>
    </cfRule>
  </conditionalFormatting>
  <conditionalFormatting sqref="CA39:CB39">
    <cfRule type="expression" dxfId="827" priority="9" stopIfTrue="1">
      <formula>IF($BV$41="",TRUE,FALSE)</formula>
    </cfRule>
  </conditionalFormatting>
  <conditionalFormatting sqref="CF18:CG18">
    <cfRule type="expression" dxfId="826" priority="10" stopIfTrue="1">
      <formula>IF($CC$15="",TRUE,FALSE)</formula>
    </cfRule>
  </conditionalFormatting>
  <conditionalFormatting sqref="CF19:CG19">
    <cfRule type="expression" dxfId="825" priority="11" stopIfTrue="1">
      <formula>IF($CC$22="",TRUE,FALSE)</formula>
    </cfRule>
  </conditionalFormatting>
  <conditionalFormatting sqref="CF35:CG35">
    <cfRule type="expression" dxfId="824" priority="12" stopIfTrue="1">
      <formula>IF($CC$39="",TRUE,FALSE)</formula>
    </cfRule>
  </conditionalFormatting>
  <conditionalFormatting sqref="CF34:CG34">
    <cfRule type="expression" dxfId="823" priority="13" stopIfTrue="1">
      <formula>IF($CC$31="",TRUE,FALSE)</formula>
    </cfRule>
  </conditionalFormatting>
  <conditionalFormatting sqref="CK23:CL23 CK29:CL29">
    <cfRule type="expression" dxfId="822" priority="14" stopIfTrue="1">
      <formula>IF($CH$18="",TRUE,FALSE)</formula>
    </cfRule>
  </conditionalFormatting>
  <conditionalFormatting sqref="CK30:CL30">
    <cfRule type="expression" dxfId="821" priority="15" stopIfTrue="1">
      <formula>IF($CH$34="",TRUE,FALSE)</formula>
    </cfRule>
  </conditionalFormatting>
  <conditionalFormatting sqref="CQ23:CV24">
    <cfRule type="expression" dxfId="820" priority="16" stopIfTrue="1">
      <formula>IF($CM$23="",TRUE,FALSE)</formula>
    </cfRule>
  </conditionalFormatting>
  <conditionalFormatting sqref="CQ26:CV27">
    <cfRule type="expression" dxfId="819" priority="17" stopIfTrue="1">
      <formula>IF($CM$24="",TRUE,FALSE)</formula>
    </cfRule>
  </conditionalFormatting>
  <conditionalFormatting sqref="CQ29:CV30">
    <cfRule type="expression" dxfId="818" priority="18" stopIfTrue="1">
      <formula>IF($CM$29="",TRUE,FALSE)</formula>
    </cfRule>
  </conditionalFormatting>
  <conditionalFormatting sqref="CQ32:CV33">
    <cfRule type="expression" dxfId="817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CM32" sqref="CM32"/>
      <selection pane="bottomLeft" activeCell="I4" sqref="I4:BI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60"/>
      <c r="B1" s="60"/>
      <c r="C1" s="86"/>
      <c r="D1" s="60"/>
      <c r="E1" s="85"/>
      <c r="F1" s="60"/>
      <c r="G1" s="85"/>
      <c r="H1" s="92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</row>
    <row r="2" spans="1:101" ht="85.5" customHeight="1" thickBot="1" x14ac:dyDescent="1.1000000000000001">
      <c r="A2" s="60"/>
      <c r="B2" s="60"/>
      <c r="C2" s="60"/>
      <c r="D2" s="60"/>
      <c r="E2" s="85"/>
      <c r="F2" s="60"/>
      <c r="G2" s="85"/>
      <c r="H2" s="355" t="s">
        <v>341</v>
      </c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7"/>
      <c r="BR2" s="357"/>
      <c r="BS2" s="357"/>
      <c r="BT2" s="357"/>
      <c r="BU2" s="357"/>
      <c r="BV2" s="357"/>
      <c r="BW2" s="357"/>
      <c r="BX2" s="357"/>
      <c r="BY2" s="357"/>
      <c r="BZ2" s="358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</row>
    <row r="3" spans="1:101" ht="85.5" customHeight="1" thickBot="1" x14ac:dyDescent="0.25">
      <c r="A3" s="60"/>
      <c r="B3" s="60"/>
      <c r="C3" s="60"/>
      <c r="D3" s="60"/>
      <c r="E3" s="85"/>
      <c r="F3" s="60"/>
      <c r="G3" s="85"/>
      <c r="H3" s="320" t="s">
        <v>339</v>
      </c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282"/>
      <c r="BW3" s="282"/>
      <c r="BX3" s="282"/>
      <c r="BY3" s="282"/>
      <c r="BZ3" s="282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</row>
    <row r="4" spans="1:101" ht="37.5" customHeight="1" thickBot="1" x14ac:dyDescent="0.55000000000000004">
      <c r="A4" s="60"/>
      <c r="B4" s="60"/>
      <c r="C4" s="60"/>
      <c r="D4" s="60"/>
      <c r="E4" s="85"/>
      <c r="F4" s="60"/>
      <c r="G4" s="85"/>
      <c r="H4" s="95" t="s">
        <v>161</v>
      </c>
      <c r="I4" s="325" t="s">
        <v>231</v>
      </c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7"/>
      <c r="BJ4" s="60"/>
      <c r="BK4" s="60"/>
      <c r="BL4" s="60"/>
      <c r="BM4" s="60"/>
      <c r="BN4" s="60"/>
      <c r="BO4" s="60"/>
      <c r="BP4" s="60"/>
      <c r="BQ4" s="95" t="s">
        <v>162</v>
      </c>
      <c r="BR4" s="60"/>
      <c r="BS4" s="60"/>
      <c r="BT4" s="60"/>
      <c r="BU4" s="60"/>
      <c r="BV4" s="60"/>
      <c r="BW4" s="60"/>
      <c r="BX4" s="60"/>
      <c r="BY4" s="323">
        <f>BX92</f>
        <v>730</v>
      </c>
      <c r="BZ4" s="324"/>
      <c r="CA4" s="60"/>
      <c r="CB4" s="60"/>
      <c r="CC4" s="60"/>
      <c r="CD4" s="60"/>
      <c r="CE4" s="60"/>
      <c r="CF4" s="60"/>
      <c r="CG4" s="367" t="s">
        <v>340</v>
      </c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9"/>
      <c r="CW4" s="60"/>
    </row>
    <row r="5" spans="1:101" x14ac:dyDescent="0.2">
      <c r="A5" s="60"/>
      <c r="B5" s="60"/>
      <c r="C5" s="60"/>
      <c r="D5" s="60"/>
      <c r="E5" s="85"/>
      <c r="F5" s="60"/>
      <c r="G5" s="8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1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</row>
    <row r="6" spans="1:101" x14ac:dyDescent="0.2">
      <c r="A6" s="60"/>
      <c r="B6" s="60"/>
      <c r="C6" s="60"/>
      <c r="D6" s="60"/>
      <c r="E6" s="85"/>
      <c r="F6" s="60"/>
      <c r="G6" s="85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</row>
    <row r="7" spans="1:101" ht="13.5" thickBot="1" x14ac:dyDescent="0.25">
      <c r="A7" s="60"/>
      <c r="B7" s="60"/>
      <c r="C7" s="60"/>
      <c r="D7" s="60"/>
      <c r="E7" s="85"/>
      <c r="F7" s="60"/>
      <c r="G7" s="85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</row>
    <row r="8" spans="1:101" ht="26.25" customHeight="1" thickBot="1" x14ac:dyDescent="0.45">
      <c r="A8" s="60"/>
      <c r="B8" s="60"/>
      <c r="C8" s="99" t="s">
        <v>150</v>
      </c>
      <c r="D8" s="100"/>
      <c r="E8" s="101"/>
      <c r="F8" s="100"/>
      <c r="G8" s="101"/>
      <c r="H8" s="100"/>
      <c r="I8" s="100"/>
      <c r="J8" s="100"/>
      <c r="K8" s="100"/>
      <c r="L8" s="188"/>
      <c r="M8" s="189" t="s">
        <v>36</v>
      </c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2"/>
      <c r="BI8" s="60"/>
      <c r="BJ8" s="60"/>
      <c r="BK8" s="60"/>
      <c r="BL8" s="60"/>
      <c r="BM8" s="60"/>
      <c r="BN8" s="60"/>
      <c r="BO8" s="60"/>
      <c r="BP8" s="328" t="s">
        <v>149</v>
      </c>
      <c r="BQ8" s="60"/>
      <c r="BR8" s="87"/>
      <c r="BS8" s="99" t="s">
        <v>151</v>
      </c>
      <c r="BT8" s="100"/>
      <c r="BU8" s="100"/>
      <c r="BV8" s="100"/>
      <c r="BW8" s="100"/>
      <c r="BX8" s="100"/>
      <c r="BY8" s="100"/>
      <c r="BZ8" s="103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2"/>
      <c r="CW8" s="60"/>
    </row>
    <row r="9" spans="1:101" ht="28.5" customHeight="1" x14ac:dyDescent="0.2">
      <c r="A9" s="60"/>
      <c r="B9" s="60"/>
      <c r="C9" s="60"/>
      <c r="D9" s="60"/>
      <c r="E9" s="85"/>
      <c r="F9" s="60"/>
      <c r="G9" s="85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330" t="s">
        <v>48</v>
      </c>
      <c r="BK9" s="330" t="s">
        <v>142</v>
      </c>
      <c r="BL9" s="330" t="s">
        <v>143</v>
      </c>
      <c r="BM9" s="330" t="s">
        <v>49</v>
      </c>
      <c r="BN9" s="330" t="s">
        <v>147</v>
      </c>
      <c r="BO9" s="330" t="s">
        <v>148</v>
      </c>
      <c r="BP9" s="329"/>
      <c r="BQ9" s="60"/>
      <c r="BR9" s="87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</row>
    <row r="10" spans="1:101" ht="18.75" customHeight="1" x14ac:dyDescent="0.25">
      <c r="A10" s="60"/>
      <c r="B10" s="60"/>
      <c r="C10" s="88" t="s">
        <v>63</v>
      </c>
      <c r="D10" s="60"/>
      <c r="E10" s="85"/>
      <c r="F10" s="60"/>
      <c r="G10" s="85"/>
      <c r="H10" s="60"/>
      <c r="I10" s="60"/>
      <c r="J10" s="60"/>
      <c r="K10" s="60"/>
      <c r="L10" s="60"/>
      <c r="M10" s="60" t="s">
        <v>4</v>
      </c>
      <c r="N10" s="60"/>
      <c r="O10" s="60"/>
      <c r="P10" s="60"/>
      <c r="Q10" s="60" t="s">
        <v>6</v>
      </c>
      <c r="R10" s="60"/>
      <c r="S10" s="60"/>
      <c r="T10" s="60"/>
      <c r="U10" s="60" t="s">
        <v>7</v>
      </c>
      <c r="V10" s="60"/>
      <c r="W10" s="60"/>
      <c r="X10" s="60"/>
      <c r="Y10" s="60"/>
      <c r="Z10" s="60" t="s">
        <v>4</v>
      </c>
      <c r="AA10" s="60" t="s">
        <v>5</v>
      </c>
      <c r="AB10" s="60"/>
      <c r="AC10" s="60"/>
      <c r="AD10" s="60" t="s">
        <v>9</v>
      </c>
      <c r="AE10" s="60"/>
      <c r="AF10" s="60"/>
      <c r="AG10" s="60"/>
      <c r="AH10" s="60" t="s">
        <v>32</v>
      </c>
      <c r="AI10" s="60"/>
      <c r="AJ10" s="60"/>
      <c r="AK10" s="60"/>
      <c r="AL10" s="60"/>
      <c r="AM10" s="60"/>
      <c r="AN10" s="60" t="s">
        <v>35</v>
      </c>
      <c r="AO10" s="60"/>
      <c r="AP10" s="60"/>
      <c r="AQ10" s="60"/>
      <c r="AR10" s="60"/>
      <c r="AS10" s="60" t="s">
        <v>33</v>
      </c>
      <c r="AT10" s="60"/>
      <c r="AU10" s="60"/>
      <c r="AV10" s="60"/>
      <c r="AW10" s="60"/>
      <c r="AX10" s="60"/>
      <c r="AY10" s="60"/>
      <c r="AZ10" s="60"/>
      <c r="BA10" s="60"/>
      <c r="BB10" s="89" t="s">
        <v>10</v>
      </c>
      <c r="BC10" s="60"/>
      <c r="BD10" s="90" t="s">
        <v>4</v>
      </c>
      <c r="BE10" s="60"/>
      <c r="BF10" s="61" t="s">
        <v>5</v>
      </c>
      <c r="BG10" s="60"/>
      <c r="BH10" s="60"/>
      <c r="BI10" s="60"/>
      <c r="BJ10" s="330"/>
      <c r="BK10" s="330"/>
      <c r="BL10" s="330"/>
      <c r="BM10" s="330"/>
      <c r="BN10" s="330"/>
      <c r="BO10" s="330"/>
      <c r="BP10" s="329"/>
      <c r="BQ10" s="60"/>
      <c r="BR10" s="87"/>
      <c r="BS10" s="88"/>
      <c r="BT10" s="60"/>
      <c r="BU10" s="91" t="s">
        <v>120</v>
      </c>
      <c r="BV10" s="60"/>
      <c r="BW10" s="60"/>
      <c r="BX10" s="61" t="s">
        <v>26</v>
      </c>
      <c r="BY10" s="60"/>
      <c r="BZ10" s="88"/>
      <c r="CA10" s="60"/>
      <c r="CB10" s="60"/>
      <c r="CC10" s="60"/>
      <c r="CD10" s="60"/>
      <c r="CE10" s="61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</row>
    <row r="11" spans="1:101" ht="18.75" customHeight="1" thickBot="1" x14ac:dyDescent="0.25">
      <c r="A11" s="60"/>
      <c r="B11" s="60"/>
      <c r="C11" s="60"/>
      <c r="D11" s="60"/>
      <c r="E11" s="85"/>
      <c r="F11" s="60"/>
      <c r="G11" s="85"/>
      <c r="H11" s="60"/>
      <c r="I11" s="60"/>
      <c r="J11" s="60"/>
      <c r="K11" s="60"/>
      <c r="L11" s="60"/>
      <c r="M11" s="60" t="s">
        <v>0</v>
      </c>
      <c r="N11" s="60" t="s">
        <v>1</v>
      </c>
      <c r="O11" s="60" t="s">
        <v>2</v>
      </c>
      <c r="P11" s="60" t="s">
        <v>3</v>
      </c>
      <c r="Q11" s="60" t="s">
        <v>0</v>
      </c>
      <c r="R11" s="60" t="s">
        <v>1</v>
      </c>
      <c r="S11" s="60" t="s">
        <v>2</v>
      </c>
      <c r="T11" s="60" t="s">
        <v>3</v>
      </c>
      <c r="U11" s="60" t="s">
        <v>0</v>
      </c>
      <c r="V11" s="60" t="s">
        <v>1</v>
      </c>
      <c r="W11" s="60" t="s">
        <v>2</v>
      </c>
      <c r="X11" s="60" t="s">
        <v>3</v>
      </c>
      <c r="Y11" s="60"/>
      <c r="Z11" s="60" t="s">
        <v>8</v>
      </c>
      <c r="AA11" s="60"/>
      <c r="AB11" s="60"/>
      <c r="AC11" s="60"/>
      <c r="AD11" s="60"/>
      <c r="AE11" s="60"/>
      <c r="AF11" s="60"/>
      <c r="AG11" s="60"/>
      <c r="AH11" s="60" t="s">
        <v>31</v>
      </c>
      <c r="AI11" s="60"/>
      <c r="AJ11" s="60"/>
      <c r="AK11" s="60"/>
      <c r="AL11" s="60"/>
      <c r="AM11" s="60"/>
      <c r="AN11" s="60" t="str">
        <f>AI12</f>
        <v>Brasilien</v>
      </c>
      <c r="AO11" s="60" t="str">
        <f>AI13</f>
        <v>Kroatien</v>
      </c>
      <c r="AP11" s="60" t="str">
        <f>AI14</f>
        <v>Mexiko</v>
      </c>
      <c r="AQ11" s="60" t="str">
        <f>AI15</f>
        <v>Kamerun</v>
      </c>
      <c r="AR11" s="60"/>
      <c r="AS11" s="60" t="s">
        <v>31</v>
      </c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330"/>
      <c r="BK11" s="330"/>
      <c r="BL11" s="330"/>
      <c r="BM11" s="330"/>
      <c r="BN11" s="330"/>
      <c r="BO11" s="330"/>
      <c r="BP11" s="329"/>
      <c r="BQ11" s="60"/>
      <c r="BR11" s="87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</row>
    <row r="12" spans="1:101" ht="18.75" customHeight="1" thickBot="1" x14ac:dyDescent="0.3">
      <c r="A12" s="60"/>
      <c r="B12" s="60"/>
      <c r="C12" s="7" t="str">
        <f>Spielplan!$C$12</f>
        <v>Brasilien</v>
      </c>
      <c r="D12" s="38"/>
      <c r="E12" s="104"/>
      <c r="F12" s="93"/>
      <c r="G12" s="104"/>
      <c r="H12" s="7" t="str">
        <f>Spielplan!$H$12</f>
        <v>Kroatien</v>
      </c>
      <c r="I12" s="38"/>
      <c r="J12" s="60"/>
      <c r="K12" s="60" t="s">
        <v>58</v>
      </c>
      <c r="L12" s="60">
        <f t="shared" ref="L12:L17" si="0">IF(E12-G12&gt;0,1,IF(G12=E12,0,-1))</f>
        <v>0</v>
      </c>
      <c r="M12" s="60">
        <f>IF($E12="",0,IF($E12&gt;$G12,3,IF($E12=G12,1,0)))</f>
        <v>0</v>
      </c>
      <c r="N12" s="60">
        <f>IF($G12="",0,IF($E12&gt;$G12,0,IF($E12=G12,1,3)))</f>
        <v>0</v>
      </c>
      <c r="O12" s="60"/>
      <c r="P12" s="60"/>
      <c r="Q12" s="60">
        <f>E12</f>
        <v>0</v>
      </c>
      <c r="R12" s="60">
        <f>G12</f>
        <v>0</v>
      </c>
      <c r="S12" s="60"/>
      <c r="T12" s="60"/>
      <c r="U12" s="60">
        <f>G12</f>
        <v>0</v>
      </c>
      <c r="V12" s="60">
        <f>E12</f>
        <v>0</v>
      </c>
      <c r="W12" s="60"/>
      <c r="X12" s="60"/>
      <c r="Y12" s="60"/>
      <c r="Z12" s="60">
        <f>M18</f>
        <v>0</v>
      </c>
      <c r="AA12" s="60">
        <f>Q18</f>
        <v>0</v>
      </c>
      <c r="AB12" s="60">
        <f>U18</f>
        <v>0</v>
      </c>
      <c r="AC12" s="60">
        <f>AA12-AB12</f>
        <v>0</v>
      </c>
      <c r="AD12" s="60">
        <f>IF(Z12&gt;Z13,-1,0)</f>
        <v>0</v>
      </c>
      <c r="AE12" s="60">
        <f>IF(Z12&gt;Z14,-1,0)</f>
        <v>0</v>
      </c>
      <c r="AF12" s="60">
        <f>IF(Z12&gt;Z15,-1,0)</f>
        <v>0</v>
      </c>
      <c r="AG12" s="60">
        <f>10000-(AJ12*1000+AM12*100+AK12*10)</f>
        <v>10000</v>
      </c>
      <c r="AH12" s="90">
        <f>RANK(AG12,AG12:AG15,1)</f>
        <v>1</v>
      </c>
      <c r="AI12" s="60" t="str">
        <f>C12</f>
        <v>Brasilien</v>
      </c>
      <c r="AJ12" s="60">
        <f t="shared" ref="AJ12:AL15" si="1">Z12</f>
        <v>0</v>
      </c>
      <c r="AK12" s="60">
        <f t="shared" si="1"/>
        <v>0</v>
      </c>
      <c r="AL12" s="60">
        <f t="shared" si="1"/>
        <v>0</v>
      </c>
      <c r="AM12" s="60">
        <f>AK12-AL12</f>
        <v>0</v>
      </c>
      <c r="AN12" s="187"/>
      <c r="AO12" s="187">
        <f>IF(AG13=AG12,IF(G12&gt;E12,AG13-0.1,AG13),AG13)</f>
        <v>10000</v>
      </c>
      <c r="AP12" s="187">
        <f>IF(AG14=AG12,IF(G14&gt;E14,AG14-0.1,AG14),AG14)</f>
        <v>10000</v>
      </c>
      <c r="AQ12" s="187">
        <f>IF(AG15=AG12,IF(G16&gt;E16,AG15-0.1,AG15),AG15)</f>
        <v>10000</v>
      </c>
      <c r="AR12" s="187">
        <f>AN16</f>
        <v>30000</v>
      </c>
      <c r="AS12" s="90">
        <f>RANK(AR12,AR12:AR15,1)</f>
        <v>1</v>
      </c>
      <c r="AT12" s="60" t="str">
        <f t="shared" ref="AT12:AW15" si="2">AI12</f>
        <v>Brasilien</v>
      </c>
      <c r="AU12" s="60">
        <f t="shared" si="2"/>
        <v>0</v>
      </c>
      <c r="AV12" s="60">
        <f t="shared" si="2"/>
        <v>0</v>
      </c>
      <c r="AW12" s="60">
        <f t="shared" si="2"/>
        <v>0</v>
      </c>
      <c r="AX12" s="60"/>
      <c r="AY12" s="60"/>
      <c r="AZ12" s="60"/>
      <c r="BA12" s="3">
        <v>1</v>
      </c>
      <c r="BB12" s="7" t="str">
        <f>VLOOKUP(1,AS12:AT15,2,FALSE)</f>
        <v>Brasilien</v>
      </c>
      <c r="BC12" s="2"/>
      <c r="BD12" s="6">
        <f>VLOOKUP(1,AS12:AW15,3,FALSE)</f>
        <v>0</v>
      </c>
      <c r="BE12" s="4">
        <f>VLOOKUP(1,AS12:AW15,4,FALSE)</f>
        <v>0</v>
      </c>
      <c r="BF12" s="93" t="s">
        <v>12</v>
      </c>
      <c r="BG12" s="4">
        <f>VLOOKUP(1,AS12:AW15,5,FALSE)</f>
        <v>0</v>
      </c>
      <c r="BH12" s="13" t="s">
        <v>18</v>
      </c>
      <c r="BI12" s="60"/>
      <c r="BJ12" s="85">
        <f>IF(E12&gt;G12,IF(Spielplan!E12&gt;Spielplan!G12,Punktemodus!$B$3,0),0)</f>
        <v>0</v>
      </c>
      <c r="BK12" s="85">
        <f>IF(E12=G12,IF(Spielplan!E12=Spielplan!G12,Punktemodus!$B$3,0),0)</f>
        <v>10</v>
      </c>
      <c r="BL12" s="85">
        <f>IF(E12&lt;G12,IF(Spielplan!E12&lt;Spielplan!G12,Punktemodus!$B$3,0),0)</f>
        <v>0</v>
      </c>
      <c r="BM12" s="85">
        <f>IF(E12=Spielplan!E12,IF(G12=Spielplan!G12,Punktemodus!$B$5,0),0)</f>
        <v>3</v>
      </c>
      <c r="BN12" s="85">
        <f>IF(E12=Spielplan!E12,Punktemodus!$B$7,0)</f>
        <v>1</v>
      </c>
      <c r="BO12" s="85">
        <f>IF(G12=Spielplan!G12,Punktemodus!$B$7,0)</f>
        <v>1</v>
      </c>
      <c r="BP12" s="137">
        <f>IF(Spielplan!E12="",0,SUM(BJ12:BO12))</f>
        <v>0</v>
      </c>
      <c r="BQ12" s="60"/>
      <c r="BR12" s="87"/>
      <c r="BS12" s="13" t="s">
        <v>18</v>
      </c>
      <c r="BT12" s="44" t="str">
        <f>IF(G17="","",BB12)</f>
        <v/>
      </c>
      <c r="BU12" s="46"/>
      <c r="BV12" s="104"/>
      <c r="BW12" s="60"/>
      <c r="BX12" s="104"/>
      <c r="BY12" s="60"/>
      <c r="BZ12" s="88"/>
      <c r="CA12" s="60"/>
      <c r="CB12" s="91" t="s">
        <v>27</v>
      </c>
      <c r="CC12" s="60"/>
      <c r="CD12" s="60"/>
      <c r="CE12" s="61" t="s">
        <v>26</v>
      </c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</row>
    <row r="13" spans="1:101" ht="18.75" customHeight="1" thickBot="1" x14ac:dyDescent="0.3">
      <c r="A13" s="60"/>
      <c r="B13" s="60"/>
      <c r="C13" s="44" t="str">
        <f>Spielplan!$C$13</f>
        <v>Mexiko</v>
      </c>
      <c r="D13" s="45"/>
      <c r="E13" s="104"/>
      <c r="F13" s="93"/>
      <c r="G13" s="104"/>
      <c r="H13" s="44" t="str">
        <f>Spielplan!$H$13</f>
        <v>Kamerun</v>
      </c>
      <c r="I13" s="45"/>
      <c r="J13" s="60"/>
      <c r="K13" s="60" t="s">
        <v>59</v>
      </c>
      <c r="L13" s="60">
        <f t="shared" si="0"/>
        <v>0</v>
      </c>
      <c r="M13" s="60"/>
      <c r="N13" s="60"/>
      <c r="O13" s="60">
        <f>IF($E13="",0,IF($E13&gt;$G13,3,IF($E13=$G13,1,0)))</f>
        <v>0</v>
      </c>
      <c r="P13" s="60">
        <f>IF($G13="",0,IF($E13&gt;$G13,0,IF($E13=$G13,1,3)))</f>
        <v>0</v>
      </c>
      <c r="Q13" s="60"/>
      <c r="R13" s="60"/>
      <c r="S13" s="60">
        <f>E13</f>
        <v>0</v>
      </c>
      <c r="T13" s="60">
        <f>G13</f>
        <v>0</v>
      </c>
      <c r="U13" s="60"/>
      <c r="V13" s="60"/>
      <c r="W13" s="60">
        <f>G13</f>
        <v>0</v>
      </c>
      <c r="X13" s="60">
        <f>E13</f>
        <v>0</v>
      </c>
      <c r="Y13" s="60"/>
      <c r="Z13" s="60">
        <f>N18</f>
        <v>0</v>
      </c>
      <c r="AA13" s="60">
        <f>R18</f>
        <v>0</v>
      </c>
      <c r="AB13" s="60">
        <f>V18</f>
        <v>0</v>
      </c>
      <c r="AC13" s="60">
        <f>AA13-AB13</f>
        <v>0</v>
      </c>
      <c r="AD13" s="60">
        <f>IF(Z13&gt;Z12,-1,0)</f>
        <v>0</v>
      </c>
      <c r="AE13" s="60">
        <f>IF(Z13&gt;Z14,-1,0)</f>
        <v>0</v>
      </c>
      <c r="AF13" s="60">
        <f>IF(Z13&gt;Z15,-1,0)</f>
        <v>0</v>
      </c>
      <c r="AG13" s="60">
        <f>10000-(AJ13*1000+AM13*100+AK13*10)</f>
        <v>10000</v>
      </c>
      <c r="AH13" s="90">
        <f>RANK(AG13,AG12:AG15,1)</f>
        <v>1</v>
      </c>
      <c r="AI13" s="60" t="str">
        <f>H12</f>
        <v>Kroatien</v>
      </c>
      <c r="AJ13" s="60">
        <f t="shared" si="1"/>
        <v>0</v>
      </c>
      <c r="AK13" s="60">
        <f t="shared" si="1"/>
        <v>0</v>
      </c>
      <c r="AL13" s="60">
        <f t="shared" si="1"/>
        <v>0</v>
      </c>
      <c r="AM13" s="60">
        <f>AK13-AL13</f>
        <v>0</v>
      </c>
      <c r="AN13" s="187">
        <f>IF(AG12=AG13,IF(E12&gt;G12,AG12-0.1,AG12),AG12)</f>
        <v>10000</v>
      </c>
      <c r="AO13" s="187"/>
      <c r="AP13" s="187">
        <f>IF(AG14=AG13,IF(G17&gt;E17,AG14-0.1,AG14),AG14)</f>
        <v>10000</v>
      </c>
      <c r="AQ13" s="187">
        <f>IF(AG15=AG13,IF(G15&gt;E15,AG15-0.1,AG15),AG15)</f>
        <v>10000</v>
      </c>
      <c r="AR13" s="187">
        <f>AO16</f>
        <v>30000</v>
      </c>
      <c r="AS13" s="90">
        <f>RANK(AR13,AR12:AR15,1)</f>
        <v>1</v>
      </c>
      <c r="AT13" s="60" t="str">
        <f t="shared" si="2"/>
        <v>Kroatien</v>
      </c>
      <c r="AU13" s="60">
        <f t="shared" si="2"/>
        <v>0</v>
      </c>
      <c r="AV13" s="60">
        <f t="shared" si="2"/>
        <v>0</v>
      </c>
      <c r="AW13" s="60">
        <f t="shared" si="2"/>
        <v>0</v>
      </c>
      <c r="AX13" s="60"/>
      <c r="AY13" s="60"/>
      <c r="AZ13" s="60"/>
      <c r="BA13" s="120">
        <v>2</v>
      </c>
      <c r="BB13" s="121" t="e">
        <f>VLOOKUP(2,AS12:AT15,2,FALSE)</f>
        <v>#N/A</v>
      </c>
      <c r="BC13" s="122"/>
      <c r="BD13" s="123" t="e">
        <f>VLOOKUP(2,AS12:AW15,3,FALSE)</f>
        <v>#N/A</v>
      </c>
      <c r="BE13" s="124" t="e">
        <f>VLOOKUP(2,AS12:AW15,4,FALSE)</f>
        <v>#N/A</v>
      </c>
      <c r="BF13" s="93" t="s">
        <v>12</v>
      </c>
      <c r="BG13" s="124" t="e">
        <f>VLOOKUP(2,AS12:AW15,5,FALSE)</f>
        <v>#N/A</v>
      </c>
      <c r="BH13" s="125" t="s">
        <v>19</v>
      </c>
      <c r="BI13" s="60"/>
      <c r="BJ13" s="85">
        <f>IF(E13&gt;G13,IF(Spielplan!E13&gt;Spielplan!G13,Punktemodus!$B$3,0),0)</f>
        <v>0</v>
      </c>
      <c r="BK13" s="85">
        <f>IF(E13=G13,IF(Spielplan!E13=Spielplan!G13,Punktemodus!$B$3,0),0)</f>
        <v>10</v>
      </c>
      <c r="BL13" s="85">
        <f>IF(E13&lt;G13,IF(Spielplan!E13&lt;Spielplan!G13,Punktemodus!$B$3,0),0)</f>
        <v>0</v>
      </c>
      <c r="BM13" s="85">
        <f>IF(E13=Spielplan!E13,IF(G13=Spielplan!G13,Punktemodus!$B$5,0),0)</f>
        <v>3</v>
      </c>
      <c r="BN13" s="85">
        <f>IF(E13=Spielplan!E13,Punktemodus!$B$7,0)</f>
        <v>1</v>
      </c>
      <c r="BO13" s="85">
        <f>IF(G13=Spielplan!G13,Punktemodus!$B$7,0)</f>
        <v>1</v>
      </c>
      <c r="BP13" s="137">
        <f>IF(Spielplan!E13="",0,SUM(BJ13:BO13))</f>
        <v>0</v>
      </c>
      <c r="BQ13" s="60"/>
      <c r="BR13" s="87"/>
      <c r="BS13" s="73" t="s">
        <v>21</v>
      </c>
      <c r="BT13" s="44" t="str">
        <f>IF(G28="","",BB24)</f>
        <v/>
      </c>
      <c r="BU13" s="46"/>
      <c r="BV13" s="104"/>
      <c r="BW13" s="60"/>
      <c r="BX13" s="104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</row>
    <row r="14" spans="1:101" ht="18.75" customHeight="1" thickBot="1" x14ac:dyDescent="0.3">
      <c r="A14" s="60"/>
      <c r="B14" s="60"/>
      <c r="C14" s="7" t="str">
        <f>C12</f>
        <v>Brasilien</v>
      </c>
      <c r="D14" s="38"/>
      <c r="E14" s="104"/>
      <c r="F14" s="93"/>
      <c r="G14" s="104"/>
      <c r="H14" s="7" t="str">
        <f>C13</f>
        <v>Mexiko</v>
      </c>
      <c r="I14" s="38"/>
      <c r="J14" s="60"/>
      <c r="K14" s="60" t="s">
        <v>60</v>
      </c>
      <c r="L14" s="60">
        <f t="shared" si="0"/>
        <v>0</v>
      </c>
      <c r="M14" s="60">
        <f>IF($E14="",0,IF($E14&gt;$G14,3,IF($E14=G14,1,0)))</f>
        <v>0</v>
      </c>
      <c r="N14" s="60"/>
      <c r="O14" s="60">
        <f>IF($G14="",0,IF($E14&gt;$G14,0,IF($E14=$G14,1,3)))</f>
        <v>0</v>
      </c>
      <c r="P14" s="60"/>
      <c r="Q14" s="60">
        <f>E14</f>
        <v>0</v>
      </c>
      <c r="R14" s="60"/>
      <c r="S14" s="60">
        <f>G14</f>
        <v>0</v>
      </c>
      <c r="T14" s="60"/>
      <c r="U14" s="60">
        <f>G14</f>
        <v>0</v>
      </c>
      <c r="V14" s="60"/>
      <c r="W14" s="60">
        <f>E14</f>
        <v>0</v>
      </c>
      <c r="X14" s="60"/>
      <c r="Y14" s="60"/>
      <c r="Z14" s="60">
        <f>O18</f>
        <v>0</v>
      </c>
      <c r="AA14" s="60">
        <f>S18</f>
        <v>0</v>
      </c>
      <c r="AB14" s="60">
        <f>W18</f>
        <v>0</v>
      </c>
      <c r="AC14" s="60">
        <f>AA14-AB14</f>
        <v>0</v>
      </c>
      <c r="AD14" s="60">
        <f>IF(Z14&gt;Z12,-1,0)</f>
        <v>0</v>
      </c>
      <c r="AE14" s="60">
        <f>IF(Z14&gt;Z13,-1,0)</f>
        <v>0</v>
      </c>
      <c r="AF14" s="60">
        <f>IF(Z14&gt;Z15,-1,0)</f>
        <v>0</v>
      </c>
      <c r="AG14" s="60">
        <f>10000-(AJ14*1000+AM14*100+AK14*10)</f>
        <v>10000</v>
      </c>
      <c r="AH14" s="90">
        <f>RANK(AG14,AG12:AG15,1)</f>
        <v>1</v>
      </c>
      <c r="AI14" s="60" t="str">
        <f>C13</f>
        <v>Mexiko</v>
      </c>
      <c r="AJ14" s="60">
        <f t="shared" si="1"/>
        <v>0</v>
      </c>
      <c r="AK14" s="60">
        <f t="shared" si="1"/>
        <v>0</v>
      </c>
      <c r="AL14" s="60">
        <f t="shared" si="1"/>
        <v>0</v>
      </c>
      <c r="AM14" s="60">
        <f>AK14-AL14</f>
        <v>0</v>
      </c>
      <c r="AN14" s="187">
        <f>IF(AG12=AG14,IF(E14&gt;G14,AG12-0.1,AG12),AG12)</f>
        <v>10000</v>
      </c>
      <c r="AO14" s="187">
        <f>IF(AG13=AG14,IF(E17&gt;G17,AG13-0.1,AG13),AG13)</f>
        <v>10000</v>
      </c>
      <c r="AP14" s="187"/>
      <c r="AQ14" s="187">
        <f>IF(AG15=AG14,IF(G13&gt;E13,AG15-0.1,AG15),AG15)</f>
        <v>10000</v>
      </c>
      <c r="AR14" s="187">
        <f>AP16</f>
        <v>30000</v>
      </c>
      <c r="AS14" s="90">
        <f>RANK(AR14,AR12:AR15,1)</f>
        <v>1</v>
      </c>
      <c r="AT14" s="60" t="str">
        <f t="shared" si="2"/>
        <v>Mexiko</v>
      </c>
      <c r="AU14" s="60">
        <f t="shared" si="2"/>
        <v>0</v>
      </c>
      <c r="AV14" s="60">
        <f t="shared" si="2"/>
        <v>0</v>
      </c>
      <c r="AW14" s="60">
        <f t="shared" si="2"/>
        <v>0</v>
      </c>
      <c r="AX14" s="60"/>
      <c r="AY14" s="60"/>
      <c r="AZ14" s="60"/>
      <c r="BA14" s="113">
        <v>3</v>
      </c>
      <c r="BB14" s="114" t="e">
        <f>VLOOKUP(3,AS12:AT15,2,FALSE)</f>
        <v>#N/A</v>
      </c>
      <c r="BC14" s="115"/>
      <c r="BD14" s="116" t="e">
        <f>VLOOKUP(3,AS12:AW15,3,FALSE)</f>
        <v>#N/A</v>
      </c>
      <c r="BE14" s="116" t="e">
        <f>VLOOKUP(3,AS12:AW15,4,FALSE)</f>
        <v>#N/A</v>
      </c>
      <c r="BF14" s="93" t="s">
        <v>12</v>
      </c>
      <c r="BG14" s="116" t="e">
        <f>VLOOKUP(3,AS12:AW15,5,FALSE)</f>
        <v>#N/A</v>
      </c>
      <c r="BH14" s="60"/>
      <c r="BI14" s="60"/>
      <c r="BJ14" s="85">
        <f>IF(E14&gt;G14,IF(Spielplan!E14&gt;Spielplan!G14,Punktemodus!$B$3,0),0)</f>
        <v>0</v>
      </c>
      <c r="BK14" s="85">
        <f>IF(E14=G14,IF(Spielplan!E14=Spielplan!G14,Punktemodus!$B$3,0),0)</f>
        <v>10</v>
      </c>
      <c r="BL14" s="85">
        <f>IF(E14&lt;G14,IF(Spielplan!E14&lt;Spielplan!G14,Punktemodus!$B$3,0),0)</f>
        <v>0</v>
      </c>
      <c r="BM14" s="85">
        <f>IF(E14=Spielplan!E14,IF(G14=Spielplan!G14,Punktemodus!$B$5,0),0)</f>
        <v>3</v>
      </c>
      <c r="BN14" s="85">
        <f>IF(E14=Spielplan!E14,Punktemodus!$B$7,0)</f>
        <v>1</v>
      </c>
      <c r="BO14" s="85">
        <f>IF(G14=Spielplan!G14,Punktemodus!$B$7,0)</f>
        <v>1</v>
      </c>
      <c r="BP14" s="137">
        <f>IF(Spielplan!E14="",0,SUM(BJ14:BO14))</f>
        <v>0</v>
      </c>
      <c r="BQ14" s="60"/>
      <c r="BR14" s="87"/>
      <c r="BS14" s="60"/>
      <c r="BT14" s="60"/>
      <c r="BU14" s="60"/>
      <c r="BV14" s="60"/>
      <c r="BW14" s="60"/>
      <c r="BX14" s="60"/>
      <c r="BY14" s="60"/>
      <c r="BZ14" s="47">
        <v>49</v>
      </c>
      <c r="CA14" s="44" t="str">
        <f>IF(BX12="",IF(BV12&gt;BV13,BT12,BT13),IF(BX12&gt;BX13,BT12,BT13))</f>
        <v/>
      </c>
      <c r="CB14" s="46"/>
      <c r="CC14" s="104"/>
      <c r="CD14" s="60"/>
      <c r="CE14" s="104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</row>
    <row r="15" spans="1:101" ht="18.75" customHeight="1" thickBot="1" x14ac:dyDescent="0.3">
      <c r="A15" s="60"/>
      <c r="B15" s="60"/>
      <c r="C15" s="44" t="str">
        <f>H12</f>
        <v>Kroatien</v>
      </c>
      <c r="D15" s="45"/>
      <c r="E15" s="104"/>
      <c r="F15" s="93"/>
      <c r="G15" s="104"/>
      <c r="H15" s="44" t="str">
        <f>H13</f>
        <v>Kamerun</v>
      </c>
      <c r="I15" s="45"/>
      <c r="J15" s="60"/>
      <c r="K15" s="60" t="s">
        <v>61</v>
      </c>
      <c r="L15" s="60">
        <f t="shared" si="0"/>
        <v>0</v>
      </c>
      <c r="M15" s="60"/>
      <c r="N15" s="60">
        <f>IF($E15="",0,IF($E15&gt;$G15,3,IF($E15=$G15,1,0)))</f>
        <v>0</v>
      </c>
      <c r="O15" s="60"/>
      <c r="P15" s="60">
        <f>IF($G15="",0,IF($E15&gt;$G15,0,IF($E15=$G15,1,3)))</f>
        <v>0</v>
      </c>
      <c r="Q15" s="60"/>
      <c r="R15" s="60">
        <f>E15</f>
        <v>0</v>
      </c>
      <c r="S15" s="60"/>
      <c r="T15" s="60">
        <f>G15</f>
        <v>0</v>
      </c>
      <c r="U15" s="60"/>
      <c r="V15" s="60">
        <f>G15</f>
        <v>0</v>
      </c>
      <c r="W15" s="60"/>
      <c r="X15" s="60">
        <f>E15</f>
        <v>0</v>
      </c>
      <c r="Y15" s="60"/>
      <c r="Z15" s="60">
        <f>P18</f>
        <v>0</v>
      </c>
      <c r="AA15" s="60">
        <f>T18</f>
        <v>0</v>
      </c>
      <c r="AB15" s="60">
        <f>X18</f>
        <v>0</v>
      </c>
      <c r="AC15" s="60">
        <f>AA15-AB15</f>
        <v>0</v>
      </c>
      <c r="AD15" s="60">
        <f>IF(Z15&gt;Z12,-1,0)</f>
        <v>0</v>
      </c>
      <c r="AE15" s="60">
        <f>IF(Z15&gt;Z13,-1,0)</f>
        <v>0</v>
      </c>
      <c r="AF15" s="60">
        <f>IF(Z15&gt;Z14,-1,0)</f>
        <v>0</v>
      </c>
      <c r="AG15" s="60">
        <f>10000-(AJ15*1000+AM15*100+AK15*10)</f>
        <v>10000</v>
      </c>
      <c r="AH15" s="90">
        <f>RANK(AG15,AG12:AG15,1)</f>
        <v>1</v>
      </c>
      <c r="AI15" s="60" t="str">
        <f>H13</f>
        <v>Kamerun</v>
      </c>
      <c r="AJ15" s="60">
        <f t="shared" si="1"/>
        <v>0</v>
      </c>
      <c r="AK15" s="60">
        <f t="shared" si="1"/>
        <v>0</v>
      </c>
      <c r="AL15" s="60">
        <f t="shared" si="1"/>
        <v>0</v>
      </c>
      <c r="AM15" s="60">
        <f>AK15-AL15</f>
        <v>0</v>
      </c>
      <c r="AN15" s="187">
        <f>IF(AG12=AG15,IF(E16&gt;G16,AG12-0.1,AG12),AG12)</f>
        <v>10000</v>
      </c>
      <c r="AO15" s="187">
        <f>IF(AG13=AG15,IF(E15&gt;G15,AG13-0.1,AG13),AG13)</f>
        <v>10000</v>
      </c>
      <c r="AP15" s="187">
        <f>IF(AG14=AG15,IF(E13&gt;G13,AG14-0.1,AG14),AG14)</f>
        <v>10000</v>
      </c>
      <c r="AQ15" s="187"/>
      <c r="AR15" s="187">
        <f>AQ16</f>
        <v>30000</v>
      </c>
      <c r="AS15" s="90">
        <f>RANK(AR15,AR12:AR15,1)</f>
        <v>1</v>
      </c>
      <c r="AT15" s="60" t="str">
        <f t="shared" si="2"/>
        <v>Kamerun</v>
      </c>
      <c r="AU15" s="60">
        <f t="shared" si="2"/>
        <v>0</v>
      </c>
      <c r="AV15" s="60">
        <f t="shared" si="2"/>
        <v>0</v>
      </c>
      <c r="AW15" s="60">
        <f t="shared" si="2"/>
        <v>0</v>
      </c>
      <c r="AX15" s="60"/>
      <c r="AY15" s="60"/>
      <c r="AZ15" s="60"/>
      <c r="BA15" s="113">
        <v>4</v>
      </c>
      <c r="BB15" s="114" t="e">
        <f>VLOOKUP(4,AS12:AT15,2,FALSE)</f>
        <v>#N/A</v>
      </c>
      <c r="BC15" s="115"/>
      <c r="BD15" s="116" t="e">
        <f>VLOOKUP(4,AS12:AW15,3,FALSE)</f>
        <v>#N/A</v>
      </c>
      <c r="BE15" s="116" t="e">
        <f>VLOOKUP(4,AS12:AW15,4,FALSE)</f>
        <v>#N/A</v>
      </c>
      <c r="BF15" s="93" t="s">
        <v>12</v>
      </c>
      <c r="BG15" s="116" t="e">
        <f>VLOOKUP(4,AS12:AW15,5,FALSE)</f>
        <v>#N/A</v>
      </c>
      <c r="BH15" s="60"/>
      <c r="BI15" s="60"/>
      <c r="BJ15" s="85">
        <f>IF(E15&gt;G15,IF(Spielplan!E15&gt;Spielplan!G15,Punktemodus!$B$3,0),0)</f>
        <v>0</v>
      </c>
      <c r="BK15" s="85">
        <f>IF(E15=G15,IF(Spielplan!E15=Spielplan!G15,Punktemodus!$B$3,0),0)</f>
        <v>10</v>
      </c>
      <c r="BL15" s="85">
        <f>IF(E15&lt;G15,IF(Spielplan!E15&lt;Spielplan!G15,Punktemodus!$B$3,0),0)</f>
        <v>0</v>
      </c>
      <c r="BM15" s="85">
        <f>IF(E15=Spielplan!E15,IF(G15=Spielplan!G15,Punktemodus!$B$5,0),0)</f>
        <v>3</v>
      </c>
      <c r="BN15" s="85">
        <f>IF(E15=Spielplan!E15,Punktemodus!$B$7,0)</f>
        <v>1</v>
      </c>
      <c r="BO15" s="85">
        <f>IF(G15=Spielplan!G15,Punktemodus!$B$7,0)</f>
        <v>1</v>
      </c>
      <c r="BP15" s="137">
        <f>IF(Spielplan!E15="",0,SUM(BJ15:BO15))</f>
        <v>0</v>
      </c>
      <c r="BQ15" s="60"/>
      <c r="BR15" s="87"/>
      <c r="BS15" s="60"/>
      <c r="BT15" s="60"/>
      <c r="BU15" s="60"/>
      <c r="BV15" s="60"/>
      <c r="BW15" s="60"/>
      <c r="BX15" s="60"/>
      <c r="BY15" s="60"/>
      <c r="BZ15" s="47">
        <v>50</v>
      </c>
      <c r="CA15" s="44" t="str">
        <f>IF(BX16="",IF(BV16&gt;BV17,BT16,BT17),IF(BX16&gt;BX17,BT16,BT17))</f>
        <v/>
      </c>
      <c r="CB15" s="46"/>
      <c r="CC15" s="104"/>
      <c r="CD15" s="60"/>
      <c r="CE15" s="104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</row>
    <row r="16" spans="1:101" ht="18.75" customHeight="1" thickBot="1" x14ac:dyDescent="0.3">
      <c r="A16" s="60"/>
      <c r="B16" s="60"/>
      <c r="C16" s="7" t="str">
        <f>C12</f>
        <v>Brasilien</v>
      </c>
      <c r="D16" s="38"/>
      <c r="E16" s="104"/>
      <c r="F16" s="93"/>
      <c r="G16" s="104"/>
      <c r="H16" s="7" t="str">
        <f>H13</f>
        <v>Kamerun</v>
      </c>
      <c r="I16" s="38"/>
      <c r="J16" s="60"/>
      <c r="K16" s="60" t="s">
        <v>62</v>
      </c>
      <c r="L16" s="60">
        <f t="shared" si="0"/>
        <v>0</v>
      </c>
      <c r="M16" s="60">
        <f>IF($E16="",0,IF($E16&gt;$G16,3,IF($E16=G16,1,0)))</f>
        <v>0</v>
      </c>
      <c r="N16" s="60"/>
      <c r="O16" s="60"/>
      <c r="P16" s="60">
        <f>IF($G16="",0,IF($E16&gt;$G16,0,IF($E16=$G16,1,3)))</f>
        <v>0</v>
      </c>
      <c r="Q16" s="60">
        <f>E16</f>
        <v>0</v>
      </c>
      <c r="R16" s="60"/>
      <c r="S16" s="60"/>
      <c r="T16" s="60">
        <f>G16</f>
        <v>0</v>
      </c>
      <c r="U16" s="60">
        <f>G16</f>
        <v>0</v>
      </c>
      <c r="V16" s="60"/>
      <c r="W16" s="60"/>
      <c r="X16" s="60">
        <f>E16</f>
        <v>0</v>
      </c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187">
        <f>SUM(AN12:AN15)</f>
        <v>30000</v>
      </c>
      <c r="AO16" s="187">
        <f>SUM(AO12:AO15)</f>
        <v>30000</v>
      </c>
      <c r="AP16" s="187">
        <f>SUM(AP12:AP15)</f>
        <v>30000</v>
      </c>
      <c r="AQ16" s="187">
        <f>SUM(AQ12:AQ15)</f>
        <v>30000</v>
      </c>
      <c r="AR16" s="187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85">
        <f>IF(E16&gt;G16,IF(Spielplan!E16&gt;Spielplan!G16,Punktemodus!$B$3,0),0)</f>
        <v>0</v>
      </c>
      <c r="BK16" s="85">
        <f>IF(E16=G16,IF(Spielplan!E16=Spielplan!G16,Punktemodus!$B$3,0),0)</f>
        <v>10</v>
      </c>
      <c r="BL16" s="85">
        <f>IF(E16&lt;G16,IF(Spielplan!E16&lt;Spielplan!G16,Punktemodus!$B$3,0),0)</f>
        <v>0</v>
      </c>
      <c r="BM16" s="85">
        <f>IF(E16=Spielplan!E16,IF(G16=Spielplan!G16,Punktemodus!$B$5,0),0)</f>
        <v>3</v>
      </c>
      <c r="BN16" s="85">
        <f>IF(E16=Spielplan!E16,Punktemodus!$B$7,0)</f>
        <v>1</v>
      </c>
      <c r="BO16" s="85">
        <f>IF(G16=Spielplan!G16,Punktemodus!$B$7,0)</f>
        <v>1</v>
      </c>
      <c r="BP16" s="137">
        <f>IF(Spielplan!E16="",0,SUM(BJ16:BO16))</f>
        <v>0</v>
      </c>
      <c r="BQ16" s="60"/>
      <c r="BR16" s="87"/>
      <c r="BS16" s="63" t="s">
        <v>22</v>
      </c>
      <c r="BT16" s="44" t="str">
        <f>IF(G39="","",BB34)</f>
        <v/>
      </c>
      <c r="BU16" s="46"/>
      <c r="BV16" s="104"/>
      <c r="BW16" s="60"/>
      <c r="BX16" s="104"/>
      <c r="BY16" s="60"/>
      <c r="BZ16" s="60"/>
      <c r="CA16" s="60"/>
      <c r="CB16" s="60"/>
      <c r="CC16" s="60"/>
      <c r="CD16" s="60"/>
      <c r="CE16" s="60"/>
      <c r="CF16" s="91"/>
      <c r="CG16" s="91" t="s">
        <v>28</v>
      </c>
      <c r="CH16" s="60"/>
      <c r="CI16" s="60"/>
      <c r="CJ16" s="61" t="s">
        <v>26</v>
      </c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</row>
    <row r="17" spans="1:101" ht="18.75" customHeight="1" thickBot="1" x14ac:dyDescent="0.3">
      <c r="A17" s="60"/>
      <c r="B17" s="60"/>
      <c r="C17" s="44" t="str">
        <f>H12</f>
        <v>Kroatien</v>
      </c>
      <c r="D17" s="45"/>
      <c r="E17" s="104"/>
      <c r="F17" s="93"/>
      <c r="G17" s="104"/>
      <c r="H17" s="44" t="str">
        <f>C13</f>
        <v>Mexiko</v>
      </c>
      <c r="I17" s="45"/>
      <c r="J17" s="60"/>
      <c r="K17" s="60" t="s">
        <v>62</v>
      </c>
      <c r="L17" s="60">
        <f t="shared" si="0"/>
        <v>0</v>
      </c>
      <c r="M17" s="60"/>
      <c r="N17" s="60">
        <f>IF($E17="",0,IF($E17&gt;$G17,3,IF($E17=$G17,1,0)))</f>
        <v>0</v>
      </c>
      <c r="O17" s="60">
        <f>IF($G17="",0,IF($E17&gt;$G17,0,IF($E17=$G17,1,3)))</f>
        <v>0</v>
      </c>
      <c r="P17" s="60"/>
      <c r="Q17" s="60"/>
      <c r="R17" s="60">
        <f>E17</f>
        <v>0</v>
      </c>
      <c r="S17" s="60">
        <f>G17</f>
        <v>0</v>
      </c>
      <c r="T17" s="60"/>
      <c r="U17" s="60"/>
      <c r="V17" s="60">
        <f>G17</f>
        <v>0</v>
      </c>
      <c r="W17" s="60">
        <f>E17</f>
        <v>0</v>
      </c>
      <c r="X17" s="60"/>
      <c r="Y17" s="60"/>
      <c r="Z17" s="60" t="s">
        <v>30</v>
      </c>
      <c r="AA17" s="60"/>
      <c r="AB17" s="60"/>
      <c r="AC17" s="60"/>
      <c r="AD17" s="60"/>
      <c r="AE17" s="60"/>
      <c r="AF17" s="60"/>
      <c r="AG17" s="60" t="b">
        <f>OR(AG12=AG13,AG12=AG14,AG12=AG15,AG13=AG14,AG13=AG15,AG14=AG15)</f>
        <v>1</v>
      </c>
      <c r="AH17" s="60"/>
      <c r="AI17" s="60"/>
      <c r="AJ17" s="60"/>
      <c r="AK17" s="60"/>
      <c r="AL17" s="60"/>
      <c r="AM17" s="60"/>
      <c r="AN17" s="60"/>
      <c r="AO17" s="60" t="s">
        <v>34</v>
      </c>
      <c r="AP17" s="60"/>
      <c r="AQ17" s="60"/>
      <c r="AR17" s="60" t="b">
        <f>OR(AR12=AR13,AR12=AR14,AR12=AR15,AR13=AR14,AR13=AR15,AR14=AR15)</f>
        <v>1</v>
      </c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85">
        <f>IF(E17&gt;G17,IF(Spielplan!E17&gt;Spielplan!G17,Punktemodus!$B$3,0),0)</f>
        <v>0</v>
      </c>
      <c r="BK17" s="85">
        <f>IF(E17=G17,IF(Spielplan!E17=Spielplan!G17,Punktemodus!$B$3,0),0)</f>
        <v>10</v>
      </c>
      <c r="BL17" s="85">
        <f>IF(E17&lt;G17,IF(Spielplan!E17&lt;Spielplan!G17,Punktemodus!$B$3,0),0)</f>
        <v>0</v>
      </c>
      <c r="BM17" s="85">
        <f>IF(E17=Spielplan!E17,IF(G17=Spielplan!G17,Punktemodus!$B$5,0),0)</f>
        <v>3</v>
      </c>
      <c r="BN17" s="85">
        <f>IF(E17=Spielplan!E17,Punktemodus!$B$7,0)</f>
        <v>1</v>
      </c>
      <c r="BO17" s="85">
        <f>IF(G17=Spielplan!G17,Punktemodus!$B$7,0)</f>
        <v>1</v>
      </c>
      <c r="BP17" s="137">
        <f>IF(Spielplan!E17="",0,SUM(BJ17:BO17))</f>
        <v>0</v>
      </c>
      <c r="BQ17" s="60"/>
      <c r="BR17" s="87"/>
      <c r="BS17" s="52" t="s">
        <v>25</v>
      </c>
      <c r="BT17" s="44" t="str">
        <f>IF(G50="","",BB46)</f>
        <v/>
      </c>
      <c r="BU17" s="46"/>
      <c r="BV17" s="104"/>
      <c r="BW17" s="60"/>
      <c r="BX17" s="104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</row>
    <row r="18" spans="1:101" ht="18.75" customHeight="1" thickBot="1" x14ac:dyDescent="0.25">
      <c r="A18" s="60"/>
      <c r="B18" s="60"/>
      <c r="C18" s="136" t="str">
        <f>IF(G17="","",IF(AR17=TRUE,"Achtung: Fehler in Tabelle!",""))</f>
        <v/>
      </c>
      <c r="D18" s="60"/>
      <c r="E18" s="85"/>
      <c r="F18" s="60"/>
      <c r="G18" s="85"/>
      <c r="H18" s="60"/>
      <c r="I18" s="60"/>
      <c r="J18" s="60"/>
      <c r="K18" s="60"/>
      <c r="L18" s="60"/>
      <c r="M18" s="60">
        <f t="shared" ref="M18:X18" si="3">SUM(M12:M17)</f>
        <v>0</v>
      </c>
      <c r="N18" s="60">
        <f t="shared" si="3"/>
        <v>0</v>
      </c>
      <c r="O18" s="60">
        <f t="shared" si="3"/>
        <v>0</v>
      </c>
      <c r="P18" s="60">
        <f t="shared" si="3"/>
        <v>0</v>
      </c>
      <c r="Q18" s="60">
        <f t="shared" si="3"/>
        <v>0</v>
      </c>
      <c r="R18" s="60">
        <f t="shared" si="3"/>
        <v>0</v>
      </c>
      <c r="S18" s="60">
        <f t="shared" si="3"/>
        <v>0</v>
      </c>
      <c r="T18" s="60">
        <f t="shared" si="3"/>
        <v>0</v>
      </c>
      <c r="U18" s="60">
        <f t="shared" si="3"/>
        <v>0</v>
      </c>
      <c r="V18" s="60">
        <f t="shared" si="3"/>
        <v>0</v>
      </c>
      <c r="W18" s="60">
        <f t="shared" si="3"/>
        <v>0</v>
      </c>
      <c r="X18" s="60">
        <f t="shared" si="3"/>
        <v>0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160">
        <f>SUM(BP12:BP17)</f>
        <v>0</v>
      </c>
      <c r="BQ18" s="60"/>
      <c r="BR18" s="8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47">
        <v>58</v>
      </c>
      <c r="CF18" s="44" t="str">
        <f>IF(CE14="",IF(CC14&gt;CC15,CA14,CA15),IF(CE14&gt;CE15,CA14,CA15))</f>
        <v/>
      </c>
      <c r="CG18" s="46"/>
      <c r="CH18" s="104"/>
      <c r="CI18" s="60"/>
      <c r="CJ18" s="104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</row>
    <row r="19" spans="1:101" ht="18.75" customHeight="1" thickBot="1" x14ac:dyDescent="0.25">
      <c r="A19" s="60"/>
      <c r="B19" s="60"/>
      <c r="C19" s="60"/>
      <c r="D19" s="60"/>
      <c r="E19" s="85"/>
      <c r="F19" s="60"/>
      <c r="G19" s="85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138"/>
      <c r="BQ19" s="60"/>
      <c r="BR19" s="8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47">
        <v>57</v>
      </c>
      <c r="CF19" s="44" t="str">
        <f>IF(CE22="",IF(CC22&gt;CC23,CA22,CA23),IF(CE22&gt;CE23,CA22,CA23))</f>
        <v/>
      </c>
      <c r="CG19" s="46"/>
      <c r="CH19" s="104"/>
      <c r="CI19" s="60"/>
      <c r="CJ19" s="104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</row>
    <row r="20" spans="1:101" ht="18.75" customHeight="1" thickBot="1" x14ac:dyDescent="0.25">
      <c r="A20" s="60"/>
      <c r="B20" s="60"/>
      <c r="C20" s="60"/>
      <c r="D20" s="60"/>
      <c r="E20" s="85"/>
      <c r="F20" s="60"/>
      <c r="G20" s="85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138"/>
      <c r="BQ20" s="60"/>
      <c r="BR20" s="87"/>
      <c r="BS20" s="54" t="s">
        <v>121</v>
      </c>
      <c r="BT20" s="44" t="str">
        <f>IF(G61="","",BB56)</f>
        <v/>
      </c>
      <c r="BU20" s="46"/>
      <c r="BV20" s="104"/>
      <c r="BW20" s="60"/>
      <c r="BX20" s="104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</row>
    <row r="21" spans="1:101" ht="18.75" customHeight="1" thickBot="1" x14ac:dyDescent="0.3">
      <c r="A21" s="60"/>
      <c r="B21" s="60"/>
      <c r="C21" s="88" t="s">
        <v>64</v>
      </c>
      <c r="D21" s="60"/>
      <c r="E21" s="85"/>
      <c r="F21" s="60"/>
      <c r="G21" s="85"/>
      <c r="H21" s="60"/>
      <c r="I21" s="60"/>
      <c r="J21" s="60"/>
      <c r="K21" s="60"/>
      <c r="L21" s="60"/>
      <c r="M21" s="60" t="s">
        <v>4</v>
      </c>
      <c r="N21" s="60"/>
      <c r="O21" s="60"/>
      <c r="P21" s="60"/>
      <c r="Q21" s="60" t="s">
        <v>6</v>
      </c>
      <c r="R21" s="60"/>
      <c r="S21" s="60"/>
      <c r="T21" s="60"/>
      <c r="U21" s="60" t="s">
        <v>7</v>
      </c>
      <c r="V21" s="60"/>
      <c r="W21" s="60"/>
      <c r="X21" s="60"/>
      <c r="Y21" s="60"/>
      <c r="Z21" s="60" t="s">
        <v>4</v>
      </c>
      <c r="AA21" s="60" t="s">
        <v>5</v>
      </c>
      <c r="AB21" s="60"/>
      <c r="AC21" s="60"/>
      <c r="AD21" s="60" t="s">
        <v>9</v>
      </c>
      <c r="AE21" s="60"/>
      <c r="AF21" s="60"/>
      <c r="AG21" s="60"/>
      <c r="AH21" s="60" t="s">
        <v>32</v>
      </c>
      <c r="AI21" s="60"/>
      <c r="AJ21" s="60"/>
      <c r="AK21" s="60"/>
      <c r="AL21" s="60"/>
      <c r="AM21" s="60"/>
      <c r="AN21" s="60" t="s">
        <v>35</v>
      </c>
      <c r="AO21" s="60"/>
      <c r="AP21" s="60"/>
      <c r="AQ21" s="60"/>
      <c r="AR21" s="60"/>
      <c r="AS21" s="60" t="s">
        <v>33</v>
      </c>
      <c r="AT21" s="60"/>
      <c r="AU21" s="60"/>
      <c r="AV21" s="60"/>
      <c r="AW21" s="60"/>
      <c r="AX21" s="60"/>
      <c r="AY21" s="60"/>
      <c r="AZ21" s="60"/>
      <c r="BA21" s="60"/>
      <c r="BB21" s="89" t="s">
        <v>10</v>
      </c>
      <c r="BC21" s="60"/>
      <c r="BD21" s="90" t="s">
        <v>4</v>
      </c>
      <c r="BE21" s="60"/>
      <c r="BF21" s="61" t="s">
        <v>5</v>
      </c>
      <c r="BG21" s="60"/>
      <c r="BH21" s="60"/>
      <c r="BI21" s="60"/>
      <c r="BJ21" s="60"/>
      <c r="BK21" s="60"/>
      <c r="BL21" s="60"/>
      <c r="BM21" s="60"/>
      <c r="BN21" s="60"/>
      <c r="BO21" s="60"/>
      <c r="BP21" s="138"/>
      <c r="BQ21" s="60"/>
      <c r="BR21" s="87"/>
      <c r="BS21" s="73" t="s">
        <v>122</v>
      </c>
      <c r="BT21" s="44" t="str">
        <f>IF(G72="","",BB68)</f>
        <v/>
      </c>
      <c r="BU21" s="46"/>
      <c r="BV21" s="104"/>
      <c r="BW21" s="60"/>
      <c r="BX21" s="104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91" t="s">
        <v>29</v>
      </c>
      <c r="CM21" s="60"/>
      <c r="CN21" s="60"/>
      <c r="CO21" s="61" t="s">
        <v>26</v>
      </c>
      <c r="CP21" s="60"/>
      <c r="CQ21" s="60"/>
      <c r="CR21" s="60"/>
      <c r="CS21" s="60"/>
      <c r="CT21" s="60"/>
      <c r="CU21" s="60"/>
      <c r="CV21" s="60"/>
      <c r="CW21" s="60"/>
    </row>
    <row r="22" spans="1:101" ht="18.75" customHeight="1" thickBot="1" x14ac:dyDescent="0.3">
      <c r="A22" s="60"/>
      <c r="B22" s="60"/>
      <c r="C22" s="60"/>
      <c r="D22" s="60"/>
      <c r="E22" s="85"/>
      <c r="F22" s="60"/>
      <c r="G22" s="85"/>
      <c r="H22" s="60"/>
      <c r="I22" s="60"/>
      <c r="J22" s="60"/>
      <c r="K22" s="60"/>
      <c r="L22" s="60"/>
      <c r="M22" s="60" t="s">
        <v>0</v>
      </c>
      <c r="N22" s="60" t="s">
        <v>1</v>
      </c>
      <c r="O22" s="60" t="s">
        <v>2</v>
      </c>
      <c r="P22" s="60" t="s">
        <v>3</v>
      </c>
      <c r="Q22" s="60" t="s">
        <v>0</v>
      </c>
      <c r="R22" s="60" t="s">
        <v>1</v>
      </c>
      <c r="S22" s="60" t="s">
        <v>2</v>
      </c>
      <c r="T22" s="60" t="s">
        <v>3</v>
      </c>
      <c r="U22" s="60" t="s">
        <v>0</v>
      </c>
      <c r="V22" s="60" t="s">
        <v>1</v>
      </c>
      <c r="W22" s="60" t="s">
        <v>2</v>
      </c>
      <c r="X22" s="60" t="s">
        <v>3</v>
      </c>
      <c r="Y22" s="60"/>
      <c r="Z22" s="60" t="s">
        <v>8</v>
      </c>
      <c r="AA22" s="60"/>
      <c r="AB22" s="60"/>
      <c r="AC22" s="60"/>
      <c r="AD22" s="60"/>
      <c r="AE22" s="60"/>
      <c r="AF22" s="60"/>
      <c r="AG22" s="60"/>
      <c r="AH22" s="60" t="s">
        <v>31</v>
      </c>
      <c r="AI22" s="60"/>
      <c r="AJ22" s="60"/>
      <c r="AK22" s="60"/>
      <c r="AL22" s="60"/>
      <c r="AM22" s="60"/>
      <c r="AN22" s="60" t="str">
        <f>AI23</f>
        <v>Spanien</v>
      </c>
      <c r="AO22" s="60" t="str">
        <f>AI24</f>
        <v>Niederlande</v>
      </c>
      <c r="AP22" s="60" t="str">
        <f>AI25</f>
        <v>Chile</v>
      </c>
      <c r="AQ22" s="60" t="str">
        <f>AI26</f>
        <v>Australien</v>
      </c>
      <c r="AR22" s="60"/>
      <c r="AS22" s="60" t="s">
        <v>31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138"/>
      <c r="BQ22" s="60"/>
      <c r="BR22" s="87"/>
      <c r="BS22" s="60"/>
      <c r="BT22" s="60"/>
      <c r="BU22" s="60"/>
      <c r="BV22" s="60"/>
      <c r="BW22" s="60"/>
      <c r="BX22" s="60"/>
      <c r="BY22" s="60"/>
      <c r="BZ22" s="47">
        <v>53</v>
      </c>
      <c r="CA22" s="44" t="str">
        <f>IF(BX20="",IF(BV20&gt;BV21,BT20,BT21),IF(BX20&gt;BX21,BT20,BT21))</f>
        <v/>
      </c>
      <c r="CB22" s="46"/>
      <c r="CC22" s="104"/>
      <c r="CD22" s="60"/>
      <c r="CE22" s="104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88" t="s">
        <v>130</v>
      </c>
      <c r="CS22" s="60"/>
      <c r="CT22" s="60"/>
      <c r="CU22" s="60"/>
      <c r="CV22" s="60"/>
      <c r="CW22" s="60"/>
    </row>
    <row r="23" spans="1:101" ht="18.75" customHeight="1" thickBot="1" x14ac:dyDescent="0.3">
      <c r="A23" s="60"/>
      <c r="B23" s="60"/>
      <c r="C23" s="65" t="str">
        <f>Spielplan!$C$23</f>
        <v>Spanien</v>
      </c>
      <c r="D23" s="66"/>
      <c r="E23" s="104"/>
      <c r="F23" s="93"/>
      <c r="G23" s="104"/>
      <c r="H23" s="65" t="str">
        <f>Spielplan!$H$23</f>
        <v>Niederlande</v>
      </c>
      <c r="I23" s="66"/>
      <c r="J23" s="60"/>
      <c r="K23" s="60" t="s">
        <v>68</v>
      </c>
      <c r="L23" s="60">
        <f t="shared" ref="L23:L28" si="4">IF(E23-G23&gt;0,1,IF(G23=E23,0,-1))</f>
        <v>0</v>
      </c>
      <c r="M23" s="60">
        <f>IF($E23="",0,IF($E23&gt;$G23,3,IF($E23=G23,1,0)))</f>
        <v>0</v>
      </c>
      <c r="N23" s="60">
        <f>IF($G23="",0,IF($E23&gt;$G23,0,IF($E23=G23,1,3)))</f>
        <v>0</v>
      </c>
      <c r="O23" s="60"/>
      <c r="P23" s="60"/>
      <c r="Q23" s="60">
        <f>E23</f>
        <v>0</v>
      </c>
      <c r="R23" s="60">
        <f>G23</f>
        <v>0</v>
      </c>
      <c r="S23" s="60"/>
      <c r="T23" s="60"/>
      <c r="U23" s="60">
        <f>G23</f>
        <v>0</v>
      </c>
      <c r="V23" s="60">
        <f>E23</f>
        <v>0</v>
      </c>
      <c r="W23" s="60"/>
      <c r="X23" s="60"/>
      <c r="Y23" s="60"/>
      <c r="Z23" s="60">
        <f>M29</f>
        <v>0</v>
      </c>
      <c r="AA23" s="60">
        <f>Q29</f>
        <v>0</v>
      </c>
      <c r="AB23" s="60">
        <f>U29</f>
        <v>0</v>
      </c>
      <c r="AC23" s="60">
        <f>AA23-AB23</f>
        <v>0</v>
      </c>
      <c r="AD23" s="60">
        <f>IF(Z23&gt;Z24,-1,0)</f>
        <v>0</v>
      </c>
      <c r="AE23" s="60">
        <f>IF(Z23&gt;Z25,-1,0)</f>
        <v>0</v>
      </c>
      <c r="AF23" s="60">
        <f>IF(Z23&gt;Z26,-1,0)</f>
        <v>0</v>
      </c>
      <c r="AG23" s="60">
        <f>10000-(AJ23*1000+AM23*100+AK23*10)</f>
        <v>10000</v>
      </c>
      <c r="AH23" s="90">
        <f>RANK(AG23,AG23:AG26,1)</f>
        <v>1</v>
      </c>
      <c r="AI23" s="60" t="str">
        <f>C23</f>
        <v>Spanien</v>
      </c>
      <c r="AJ23" s="60">
        <f t="shared" ref="AJ23:AL26" si="5">Z23</f>
        <v>0</v>
      </c>
      <c r="AK23" s="60">
        <f t="shared" si="5"/>
        <v>0</v>
      </c>
      <c r="AL23" s="60">
        <f t="shared" si="5"/>
        <v>0</v>
      </c>
      <c r="AM23" s="60">
        <f>AK23-AL23</f>
        <v>0</v>
      </c>
      <c r="AN23" s="187"/>
      <c r="AO23" s="187">
        <f>IF(AG24=AG23,IF(G23&gt;E23,AG24-0.1,AG24),AG24)</f>
        <v>10000</v>
      </c>
      <c r="AP23" s="187">
        <f>IF(AG25=AG23,IF(G25&gt;E25,AG25-0.1,AG25),AG25)</f>
        <v>10000</v>
      </c>
      <c r="AQ23" s="187">
        <f>IF(AG26=AG23,IF(G27&gt;E27,AG26-0.1,AG26),AG26)</f>
        <v>10000</v>
      </c>
      <c r="AR23" s="187">
        <f>AN27</f>
        <v>30000</v>
      </c>
      <c r="AS23" s="90">
        <f>RANK(AR23,AR23:AR26,1)</f>
        <v>1</v>
      </c>
      <c r="AT23" s="60" t="str">
        <f t="shared" ref="AT23:AW26" si="6">AI23</f>
        <v>Spanien</v>
      </c>
      <c r="AU23" s="60">
        <f t="shared" si="6"/>
        <v>0</v>
      </c>
      <c r="AV23" s="60">
        <f t="shared" si="6"/>
        <v>0</v>
      </c>
      <c r="AW23" s="60">
        <f t="shared" si="6"/>
        <v>0</v>
      </c>
      <c r="AX23" s="60"/>
      <c r="AY23" s="60"/>
      <c r="AZ23" s="60"/>
      <c r="BA23" s="67">
        <v>1</v>
      </c>
      <c r="BB23" s="65" t="str">
        <f>VLOOKUP(1,AS23:AT26,2,FALSE)</f>
        <v>Spanien</v>
      </c>
      <c r="BC23" s="66"/>
      <c r="BD23" s="68">
        <f>VLOOKUP(1,AS23:AW26,3,FALSE)</f>
        <v>0</v>
      </c>
      <c r="BE23" s="69">
        <f>VLOOKUP(1,AS23:AW26,4,FALSE)</f>
        <v>0</v>
      </c>
      <c r="BF23" s="93" t="s">
        <v>12</v>
      </c>
      <c r="BG23" s="69">
        <f>VLOOKUP(1,AS23:AW26,5,FALSE)</f>
        <v>0</v>
      </c>
      <c r="BH23" s="70" t="s">
        <v>20</v>
      </c>
      <c r="BI23" s="60"/>
      <c r="BJ23" s="85">
        <f>IF(E23&gt;G23,IF(Spielplan!E23&gt;Spielplan!G23,Punktemodus!$B$3,0),0)</f>
        <v>0</v>
      </c>
      <c r="BK23" s="85">
        <f>IF(E23=G23,IF(Spielplan!E23=Spielplan!G23,Punktemodus!$B$3,0),0)</f>
        <v>10</v>
      </c>
      <c r="BL23" s="85">
        <f>IF(E23&lt;G23,IF(Spielplan!E23&lt;Spielplan!G23,Punktemodus!$B$3,0),0)</f>
        <v>0</v>
      </c>
      <c r="BM23" s="85">
        <f>IF(E23=Spielplan!E23,IF(G23=Spielplan!G23,Punktemodus!$B$5,0),0)</f>
        <v>3</v>
      </c>
      <c r="BN23" s="85">
        <f>IF(E23=Spielplan!E23,Punktemodus!$B$7,0)</f>
        <v>1</v>
      </c>
      <c r="BO23" s="85">
        <f>IF(G23=Spielplan!G23,Punktemodus!$B$7,0)</f>
        <v>1</v>
      </c>
      <c r="BP23" s="137">
        <f>IF(Spielplan!E23="",0,SUM(BJ23:BO23))</f>
        <v>0</v>
      </c>
      <c r="BQ23" s="60"/>
      <c r="BR23" s="87"/>
      <c r="BS23" s="60"/>
      <c r="BT23" s="60"/>
      <c r="BU23" s="60"/>
      <c r="BV23" s="60"/>
      <c r="BW23" s="60"/>
      <c r="BX23" s="60"/>
      <c r="BY23" s="60"/>
      <c r="BZ23" s="47">
        <v>54</v>
      </c>
      <c r="CA23" s="44" t="str">
        <f>IF(BX24="",IF(BV24&gt;BV25,BT24,BT25),IF(BX24&gt;BX25,BT24,BT25))</f>
        <v/>
      </c>
      <c r="CB23" s="46"/>
      <c r="CC23" s="104"/>
      <c r="CD23" s="60"/>
      <c r="CE23" s="104"/>
      <c r="CF23" s="60"/>
      <c r="CG23" s="60"/>
      <c r="CH23" s="60"/>
      <c r="CI23" s="60"/>
      <c r="CJ23" s="47" t="s">
        <v>132</v>
      </c>
      <c r="CK23" s="44" t="str">
        <f>IF(CJ18="",IF(CH18&gt;CH19,CF18,CF19),IF(CJ18&gt;CJ19,CF18,CF19))</f>
        <v/>
      </c>
      <c r="CL23" s="46"/>
      <c r="CM23" s="104"/>
      <c r="CN23" s="60"/>
      <c r="CO23" s="104"/>
      <c r="CP23" s="60"/>
      <c r="CQ23" s="376" t="str">
        <f>IF(CO23="",IF(CM23&gt;CM24,CK23,CK24),IF(CO23&gt;CO24,CK23,CK24))</f>
        <v/>
      </c>
      <c r="CR23" s="377"/>
      <c r="CS23" s="377"/>
      <c r="CT23" s="377"/>
      <c r="CU23" s="377"/>
      <c r="CV23" s="378"/>
      <c r="CW23" s="60"/>
    </row>
    <row r="24" spans="1:101" ht="18.75" customHeight="1" thickBot="1" x14ac:dyDescent="0.3">
      <c r="A24" s="60"/>
      <c r="B24" s="60"/>
      <c r="C24" s="53" t="str">
        <f>Spielplan!$C$24</f>
        <v>Chile</v>
      </c>
      <c r="D24" s="64"/>
      <c r="E24" s="104"/>
      <c r="F24" s="93"/>
      <c r="G24" s="104"/>
      <c r="H24" s="53" t="str">
        <f>Spielplan!$H$24</f>
        <v>Australien</v>
      </c>
      <c r="I24" s="64"/>
      <c r="J24" s="60"/>
      <c r="K24" s="60" t="s">
        <v>69</v>
      </c>
      <c r="L24" s="60">
        <f t="shared" si="4"/>
        <v>0</v>
      </c>
      <c r="M24" s="60"/>
      <c r="N24" s="60"/>
      <c r="O24" s="60">
        <f>IF($E24="",0,IF($E24&gt;$G24,3,IF($E24=$G24,1,0)))</f>
        <v>0</v>
      </c>
      <c r="P24" s="60">
        <f>IF($G24="",0,IF($E24&gt;$G24,0,IF($E24=$G24,1,3)))</f>
        <v>0</v>
      </c>
      <c r="Q24" s="60"/>
      <c r="R24" s="60"/>
      <c r="S24" s="60">
        <f>E24</f>
        <v>0</v>
      </c>
      <c r="T24" s="60">
        <f>G24</f>
        <v>0</v>
      </c>
      <c r="U24" s="60"/>
      <c r="V24" s="60"/>
      <c r="W24" s="60">
        <f>G24</f>
        <v>0</v>
      </c>
      <c r="X24" s="60">
        <f>E24</f>
        <v>0</v>
      </c>
      <c r="Y24" s="60"/>
      <c r="Z24" s="60">
        <f>N29</f>
        <v>0</v>
      </c>
      <c r="AA24" s="60">
        <f>R29</f>
        <v>0</v>
      </c>
      <c r="AB24" s="60">
        <f>V29</f>
        <v>0</v>
      </c>
      <c r="AC24" s="60">
        <f>AA24-AB24</f>
        <v>0</v>
      </c>
      <c r="AD24" s="60">
        <f>IF(Z24&gt;Z23,-1,0)</f>
        <v>0</v>
      </c>
      <c r="AE24" s="60">
        <f>IF(Z24&gt;Z25,-1,0)</f>
        <v>0</v>
      </c>
      <c r="AF24" s="60">
        <f>IF(Z24&gt;Z26,-1,0)</f>
        <v>0</v>
      </c>
      <c r="AG24" s="60">
        <f>10000-(AJ24*1000+AM24*100+AK24*10)</f>
        <v>10000</v>
      </c>
      <c r="AH24" s="90">
        <f>RANK(AG24,AG23:AG26,1)</f>
        <v>1</v>
      </c>
      <c r="AI24" s="60" t="str">
        <f>H23</f>
        <v>Niederlande</v>
      </c>
      <c r="AJ24" s="60">
        <f t="shared" si="5"/>
        <v>0</v>
      </c>
      <c r="AK24" s="60">
        <f t="shared" si="5"/>
        <v>0</v>
      </c>
      <c r="AL24" s="60">
        <f t="shared" si="5"/>
        <v>0</v>
      </c>
      <c r="AM24" s="60">
        <f>AK24-AL24</f>
        <v>0</v>
      </c>
      <c r="AN24" s="187">
        <f>IF(AG23=AG24,IF(E23&gt;G23,AG23-0.1,AG23),AG23)</f>
        <v>10000</v>
      </c>
      <c r="AO24" s="187"/>
      <c r="AP24" s="187">
        <f>IF(AG25=AG24,IF(G28&gt;E28,AG25-0.1,AG25),AG25)</f>
        <v>10000</v>
      </c>
      <c r="AQ24" s="187">
        <f>IF(AG26=AG24,IF(G26&gt;E26,AG26-0.1,AG26),AG26)</f>
        <v>10000</v>
      </c>
      <c r="AR24" s="187">
        <f>AO27</f>
        <v>30000</v>
      </c>
      <c r="AS24" s="90">
        <f>RANK(AR24,AR23:AR26,1)</f>
        <v>1</v>
      </c>
      <c r="AT24" s="60" t="str">
        <f t="shared" si="6"/>
        <v>Niederlande</v>
      </c>
      <c r="AU24" s="60">
        <f t="shared" si="6"/>
        <v>0</v>
      </c>
      <c r="AV24" s="60">
        <f t="shared" si="6"/>
        <v>0</v>
      </c>
      <c r="AW24" s="60">
        <f t="shared" si="6"/>
        <v>0</v>
      </c>
      <c r="AX24" s="60"/>
      <c r="AY24" s="60"/>
      <c r="AZ24" s="60"/>
      <c r="BA24" s="71">
        <v>2</v>
      </c>
      <c r="BB24" s="53" t="e">
        <f>VLOOKUP(2,AS23:AT26,2,FALSE)</f>
        <v>#N/A</v>
      </c>
      <c r="BC24" s="64"/>
      <c r="BD24" s="72" t="e">
        <f>VLOOKUP(2,AS23:AW26,3,FALSE)</f>
        <v>#N/A</v>
      </c>
      <c r="BE24" s="73" t="e">
        <f>VLOOKUP(2,AS23:AW26,4,FALSE)</f>
        <v>#N/A</v>
      </c>
      <c r="BF24" s="93" t="s">
        <v>12</v>
      </c>
      <c r="BG24" s="73" t="e">
        <f>VLOOKUP(2,AS23:AW26,5,FALSE)</f>
        <v>#N/A</v>
      </c>
      <c r="BH24" s="74" t="s">
        <v>21</v>
      </c>
      <c r="BI24" s="60"/>
      <c r="BJ24" s="85">
        <f>IF(E24&gt;G24,IF(Spielplan!E24&gt;Spielplan!G24,Punktemodus!$B$3,0),0)</f>
        <v>0</v>
      </c>
      <c r="BK24" s="85">
        <f>IF(E24=G24,IF(Spielplan!E24=Spielplan!G24,Punktemodus!$B$3,0),0)</f>
        <v>10</v>
      </c>
      <c r="BL24" s="85">
        <f>IF(E24&lt;G24,IF(Spielplan!E24&lt;Spielplan!G24,Punktemodus!$B$3,0),0)</f>
        <v>0</v>
      </c>
      <c r="BM24" s="85">
        <f>IF(E24=Spielplan!E24,IF(G24=Spielplan!G24,Punktemodus!$B$5,0),0)</f>
        <v>3</v>
      </c>
      <c r="BN24" s="85">
        <f>IF(E24=Spielplan!E24,Punktemodus!$B$7,0)</f>
        <v>1</v>
      </c>
      <c r="BO24" s="85">
        <f>IF(G24=Spielplan!G24,Punktemodus!$B$7,0)</f>
        <v>1</v>
      </c>
      <c r="BP24" s="137">
        <f>IF(Spielplan!E24="",0,SUM(BJ24:BO24))</f>
        <v>0</v>
      </c>
      <c r="BQ24" s="60"/>
      <c r="BR24" s="87"/>
      <c r="BS24" s="63" t="s">
        <v>123</v>
      </c>
      <c r="BT24" s="44" t="str">
        <f>IF(G83="","",BB78)</f>
        <v/>
      </c>
      <c r="BU24" s="46"/>
      <c r="BV24" s="104"/>
      <c r="BW24" s="60"/>
      <c r="BX24" s="104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47" t="s">
        <v>133</v>
      </c>
      <c r="CK24" s="44" t="str">
        <f>IF(CJ34="",IF(CH34&gt;CH35,CF34,CF35),IF(CJ34&gt;CJ35,CF34,CF35))</f>
        <v/>
      </c>
      <c r="CL24" s="46"/>
      <c r="CM24" s="104"/>
      <c r="CN24" s="60"/>
      <c r="CO24" s="104"/>
      <c r="CP24" s="60"/>
      <c r="CQ24" s="379"/>
      <c r="CR24" s="380"/>
      <c r="CS24" s="380"/>
      <c r="CT24" s="380"/>
      <c r="CU24" s="380"/>
      <c r="CV24" s="381"/>
      <c r="CW24" s="60"/>
    </row>
    <row r="25" spans="1:101" ht="18.75" customHeight="1" thickBot="1" x14ac:dyDescent="0.3">
      <c r="A25" s="60"/>
      <c r="B25" s="60"/>
      <c r="C25" s="65" t="str">
        <f>C23</f>
        <v>Spanien</v>
      </c>
      <c r="D25" s="66"/>
      <c r="E25" s="104"/>
      <c r="F25" s="93"/>
      <c r="G25" s="104"/>
      <c r="H25" s="65" t="str">
        <f>C24</f>
        <v>Chile</v>
      </c>
      <c r="I25" s="66"/>
      <c r="J25" s="60"/>
      <c r="K25" s="60" t="s">
        <v>70</v>
      </c>
      <c r="L25" s="60">
        <f t="shared" si="4"/>
        <v>0</v>
      </c>
      <c r="M25" s="60">
        <f>IF($E25="",0,IF($E25&gt;$G25,3,IF($E25=G25,1,0)))</f>
        <v>0</v>
      </c>
      <c r="N25" s="60"/>
      <c r="O25" s="60">
        <f>IF($G25="",0,IF($E25&gt;$G25,0,IF($E25=$G25,1,3)))</f>
        <v>0</v>
      </c>
      <c r="P25" s="60"/>
      <c r="Q25" s="60">
        <f>E25</f>
        <v>0</v>
      </c>
      <c r="R25" s="60"/>
      <c r="S25" s="60">
        <f>G25</f>
        <v>0</v>
      </c>
      <c r="T25" s="60"/>
      <c r="U25" s="60">
        <f>G25</f>
        <v>0</v>
      </c>
      <c r="V25" s="60"/>
      <c r="W25" s="60">
        <f>E25</f>
        <v>0</v>
      </c>
      <c r="X25" s="60"/>
      <c r="Y25" s="60"/>
      <c r="Z25" s="60">
        <f>O29</f>
        <v>0</v>
      </c>
      <c r="AA25" s="60">
        <f>S29</f>
        <v>0</v>
      </c>
      <c r="AB25" s="60">
        <f>W29</f>
        <v>0</v>
      </c>
      <c r="AC25" s="60">
        <f>AA25-AB25</f>
        <v>0</v>
      </c>
      <c r="AD25" s="60">
        <f>IF(Z25&gt;Z23,-1,0)</f>
        <v>0</v>
      </c>
      <c r="AE25" s="60">
        <f>IF(Z25&gt;Z24,-1,0)</f>
        <v>0</v>
      </c>
      <c r="AF25" s="60">
        <f>IF(Z25&gt;Z26,-1,0)</f>
        <v>0</v>
      </c>
      <c r="AG25" s="60">
        <f>10000-(AJ25*1000+AM25*100+AK25*10)</f>
        <v>10000</v>
      </c>
      <c r="AH25" s="90">
        <f>RANK(AG25,AG23:AG26,1)</f>
        <v>1</v>
      </c>
      <c r="AI25" s="60" t="str">
        <f>C24</f>
        <v>Chile</v>
      </c>
      <c r="AJ25" s="60">
        <f t="shared" si="5"/>
        <v>0</v>
      </c>
      <c r="AK25" s="60">
        <f t="shared" si="5"/>
        <v>0</v>
      </c>
      <c r="AL25" s="60">
        <f t="shared" si="5"/>
        <v>0</v>
      </c>
      <c r="AM25" s="60">
        <f>AK25-AL25</f>
        <v>0</v>
      </c>
      <c r="AN25" s="187">
        <f>IF(AG23=AG25,IF(E25&gt;G25,AG23-0.1,AG23),AG23)</f>
        <v>10000</v>
      </c>
      <c r="AO25" s="187">
        <f>IF(AG24=AG25,IF(E28&gt;G28,AG24-0.1,AG24),AG24)</f>
        <v>10000</v>
      </c>
      <c r="AP25" s="187"/>
      <c r="AQ25" s="187">
        <f>IF(AG26=AG25,IF(G24&gt;E24,AG26-0.1,AG26),AG26)</f>
        <v>10000</v>
      </c>
      <c r="AR25" s="187">
        <f>AP27</f>
        <v>30000</v>
      </c>
      <c r="AS25" s="90">
        <f>RANK(AR25,AR23:AR26,1)</f>
        <v>1</v>
      </c>
      <c r="AT25" s="60" t="str">
        <f t="shared" si="6"/>
        <v>Chile</v>
      </c>
      <c r="AU25" s="60">
        <f t="shared" si="6"/>
        <v>0</v>
      </c>
      <c r="AV25" s="60">
        <f t="shared" si="6"/>
        <v>0</v>
      </c>
      <c r="AW25" s="60">
        <f t="shared" si="6"/>
        <v>0</v>
      </c>
      <c r="AX25" s="60"/>
      <c r="AY25" s="60"/>
      <c r="AZ25" s="60"/>
      <c r="BA25" s="113">
        <v>3</v>
      </c>
      <c r="BB25" s="114" t="e">
        <f>VLOOKUP(3,AS23:AT26,2,FALSE)</f>
        <v>#N/A</v>
      </c>
      <c r="BC25" s="115"/>
      <c r="BD25" s="116" t="e">
        <f>VLOOKUP(3,AS23:AW26,3,FALSE)</f>
        <v>#N/A</v>
      </c>
      <c r="BE25" s="116" t="e">
        <f>VLOOKUP(3,AS23:AW26,4,FALSE)</f>
        <v>#N/A</v>
      </c>
      <c r="BF25" s="93" t="s">
        <v>12</v>
      </c>
      <c r="BG25" s="116" t="e">
        <f>VLOOKUP(3,AS23:AW26,5,FALSE)</f>
        <v>#N/A</v>
      </c>
      <c r="BH25" s="60"/>
      <c r="BI25" s="60"/>
      <c r="BJ25" s="85">
        <f>IF(E25&gt;G25,IF(Spielplan!E25&gt;Spielplan!G25,Punktemodus!$B$3,0),0)</f>
        <v>0</v>
      </c>
      <c r="BK25" s="85">
        <f>IF(E25=G25,IF(Spielplan!E25=Spielplan!G25,Punktemodus!$B$3,0),0)</f>
        <v>10</v>
      </c>
      <c r="BL25" s="85">
        <f>IF(E25&lt;G25,IF(Spielplan!E25&lt;Spielplan!G25,Punktemodus!$B$3,0),0)</f>
        <v>0</v>
      </c>
      <c r="BM25" s="85">
        <f>IF(E25=Spielplan!E25,IF(G25=Spielplan!G25,Punktemodus!$B$5,0),0)</f>
        <v>3</v>
      </c>
      <c r="BN25" s="85">
        <f>IF(E25=Spielplan!E25,Punktemodus!$B$7,0)</f>
        <v>1</v>
      </c>
      <c r="BO25" s="85">
        <f>IF(G25=Spielplan!G25,Punktemodus!$B$7,0)</f>
        <v>1</v>
      </c>
      <c r="BP25" s="137">
        <f>IF(Spielplan!E25="",0,SUM(BJ25:BO25))</f>
        <v>0</v>
      </c>
      <c r="BQ25" s="60"/>
      <c r="BR25" s="87"/>
      <c r="BS25" s="52" t="s">
        <v>124</v>
      </c>
      <c r="BT25" s="44" t="str">
        <f>IF(G94="","",BB90)</f>
        <v/>
      </c>
      <c r="BU25" s="46"/>
      <c r="BV25" s="104"/>
      <c r="BW25" s="60"/>
      <c r="BX25" s="104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88" t="s">
        <v>136</v>
      </c>
      <c r="CS25" s="60"/>
      <c r="CT25" s="60"/>
      <c r="CU25" s="60"/>
      <c r="CV25" s="60"/>
      <c r="CW25" s="60"/>
    </row>
    <row r="26" spans="1:101" ht="18.75" customHeight="1" thickBot="1" x14ac:dyDescent="0.3">
      <c r="A26" s="60"/>
      <c r="B26" s="60"/>
      <c r="C26" s="53" t="str">
        <f>H23</f>
        <v>Niederlande</v>
      </c>
      <c r="D26" s="64"/>
      <c r="E26" s="104"/>
      <c r="F26" s="93"/>
      <c r="G26" s="104"/>
      <c r="H26" s="53" t="str">
        <f>H24</f>
        <v>Australien</v>
      </c>
      <c r="I26" s="64"/>
      <c r="J26" s="60"/>
      <c r="K26" s="60" t="s">
        <v>71</v>
      </c>
      <c r="L26" s="60">
        <f t="shared" si="4"/>
        <v>0</v>
      </c>
      <c r="M26" s="60"/>
      <c r="N26" s="60">
        <f>IF($E26="",0,IF($E26&gt;$G26,3,IF($E26=$G26,1,0)))</f>
        <v>0</v>
      </c>
      <c r="O26" s="60"/>
      <c r="P26" s="60">
        <f>IF($G26="",0,IF($E26&gt;$G26,0,IF($E26=$G26,1,3)))</f>
        <v>0</v>
      </c>
      <c r="Q26" s="60"/>
      <c r="R26" s="60">
        <f>E26</f>
        <v>0</v>
      </c>
      <c r="S26" s="60"/>
      <c r="T26" s="60">
        <f>G26</f>
        <v>0</v>
      </c>
      <c r="U26" s="60"/>
      <c r="V26" s="60">
        <f>G26</f>
        <v>0</v>
      </c>
      <c r="W26" s="60"/>
      <c r="X26" s="60">
        <f>E26</f>
        <v>0</v>
      </c>
      <c r="Y26" s="60"/>
      <c r="Z26" s="60">
        <f>P29</f>
        <v>0</v>
      </c>
      <c r="AA26" s="60">
        <f>T29</f>
        <v>0</v>
      </c>
      <c r="AB26" s="60">
        <f>X29</f>
        <v>0</v>
      </c>
      <c r="AC26" s="60">
        <f>AA26-AB26</f>
        <v>0</v>
      </c>
      <c r="AD26" s="60">
        <f>IF(Z26&gt;Z23,-1,0)</f>
        <v>0</v>
      </c>
      <c r="AE26" s="60">
        <f>IF(Z26&gt;Z24,-1,0)</f>
        <v>0</v>
      </c>
      <c r="AF26" s="60">
        <f>IF(Z26&gt;Z25,-1,0)</f>
        <v>0</v>
      </c>
      <c r="AG26" s="60">
        <f>10000-(AJ26*1000+AM26*100+AK26*10)</f>
        <v>10000</v>
      </c>
      <c r="AH26" s="90">
        <f>RANK(AG26,AG23:AG26,1)</f>
        <v>1</v>
      </c>
      <c r="AI26" s="60" t="str">
        <f>H24</f>
        <v>Australien</v>
      </c>
      <c r="AJ26" s="60">
        <f t="shared" si="5"/>
        <v>0</v>
      </c>
      <c r="AK26" s="60">
        <f t="shared" si="5"/>
        <v>0</v>
      </c>
      <c r="AL26" s="60">
        <f t="shared" si="5"/>
        <v>0</v>
      </c>
      <c r="AM26" s="60">
        <f>AK26-AL26</f>
        <v>0</v>
      </c>
      <c r="AN26" s="187">
        <f>IF(AG23=AG26,IF(E27&gt;G27,AG23-0.1,AG23),AG23)</f>
        <v>10000</v>
      </c>
      <c r="AO26" s="187">
        <f>IF(AG24=AG26,IF(E26&gt;G26,AG24-0.1,AG24),AG24)</f>
        <v>10000</v>
      </c>
      <c r="AP26" s="187">
        <f>IF(AG25=AG26,IF(E24&gt;G24,AG25-0.1,AG25),AG25)</f>
        <v>10000</v>
      </c>
      <c r="AQ26" s="187"/>
      <c r="AR26" s="187">
        <f>AQ27</f>
        <v>30000</v>
      </c>
      <c r="AS26" s="90">
        <f>RANK(AR26,AR23:AR26,1)</f>
        <v>1</v>
      </c>
      <c r="AT26" s="60" t="str">
        <f t="shared" si="6"/>
        <v>Australien</v>
      </c>
      <c r="AU26" s="60">
        <f t="shared" si="6"/>
        <v>0</v>
      </c>
      <c r="AV26" s="60">
        <f t="shared" si="6"/>
        <v>0</v>
      </c>
      <c r="AW26" s="60">
        <f t="shared" si="6"/>
        <v>0</v>
      </c>
      <c r="AX26" s="60"/>
      <c r="AY26" s="60"/>
      <c r="AZ26" s="60"/>
      <c r="BA26" s="113">
        <v>4</v>
      </c>
      <c r="BB26" s="114" t="e">
        <f>VLOOKUP(4,AS23:AT26,2,FALSE)</f>
        <v>#N/A</v>
      </c>
      <c r="BC26" s="115"/>
      <c r="BD26" s="116" t="e">
        <f>VLOOKUP(4,AS23:AW26,3,FALSE)</f>
        <v>#N/A</v>
      </c>
      <c r="BE26" s="116" t="e">
        <f>VLOOKUP(4,AS23:AW26,4,FALSE)</f>
        <v>#N/A</v>
      </c>
      <c r="BF26" s="93" t="s">
        <v>12</v>
      </c>
      <c r="BG26" s="116" t="e">
        <f>VLOOKUP(4,AS23:AW26,5,FALSE)</f>
        <v>#N/A</v>
      </c>
      <c r="BH26" s="60"/>
      <c r="BI26" s="60"/>
      <c r="BJ26" s="85">
        <f>IF(E26&gt;G26,IF(Spielplan!E26&gt;Spielplan!G26,Punktemodus!$B$3,0),0)</f>
        <v>0</v>
      </c>
      <c r="BK26" s="85">
        <f>IF(E26=G26,IF(Spielplan!E26=Spielplan!G26,Punktemodus!$B$3,0),0)</f>
        <v>10</v>
      </c>
      <c r="BL26" s="85">
        <f>IF(E26&lt;G26,IF(Spielplan!E26&lt;Spielplan!G26,Punktemodus!$B$3,0),0)</f>
        <v>0</v>
      </c>
      <c r="BM26" s="85">
        <f>IF(E26=Spielplan!E26,IF(G26=Spielplan!G26,Punktemodus!$B$5,0),0)</f>
        <v>3</v>
      </c>
      <c r="BN26" s="85">
        <f>IF(E26=Spielplan!E26,Punktemodus!$B$7,0)</f>
        <v>1</v>
      </c>
      <c r="BO26" s="85">
        <f>IF(G26=Spielplan!G26,Punktemodus!$B$7,0)</f>
        <v>1</v>
      </c>
      <c r="BP26" s="137">
        <f>IF(Spielplan!E26="",0,SUM(BJ26:BO26))</f>
        <v>0</v>
      </c>
      <c r="BQ26" s="60"/>
      <c r="BR26" s="8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382" t="str">
        <f>IF(CQ23=CK23,CK24,CK23)</f>
        <v/>
      </c>
      <c r="CR26" s="383"/>
      <c r="CS26" s="383"/>
      <c r="CT26" s="383"/>
      <c r="CU26" s="383"/>
      <c r="CV26" s="384"/>
      <c r="CW26" s="60"/>
    </row>
    <row r="27" spans="1:101" ht="18.75" customHeight="1" thickBot="1" x14ac:dyDescent="0.3">
      <c r="A27" s="60"/>
      <c r="B27" s="60"/>
      <c r="C27" s="65" t="str">
        <f>C23</f>
        <v>Spanien</v>
      </c>
      <c r="D27" s="66"/>
      <c r="E27" s="104"/>
      <c r="F27" s="93"/>
      <c r="G27" s="104"/>
      <c r="H27" s="65" t="str">
        <f>H24</f>
        <v>Australien</v>
      </c>
      <c r="I27" s="66"/>
      <c r="J27" s="60"/>
      <c r="K27" s="60" t="s">
        <v>72</v>
      </c>
      <c r="L27" s="60">
        <f t="shared" si="4"/>
        <v>0</v>
      </c>
      <c r="M27" s="60">
        <f>IF($E27="",0,IF($E27&gt;$G27,3,IF($E27=G27,1,0)))</f>
        <v>0</v>
      </c>
      <c r="N27" s="60"/>
      <c r="O27" s="60"/>
      <c r="P27" s="60">
        <f>IF($G27="",0,IF($E27&gt;$G27,0,IF($E27=$G27,1,3)))</f>
        <v>0</v>
      </c>
      <c r="Q27" s="60">
        <f>E27</f>
        <v>0</v>
      </c>
      <c r="R27" s="60"/>
      <c r="S27" s="60"/>
      <c r="T27" s="60">
        <f>G27</f>
        <v>0</v>
      </c>
      <c r="U27" s="60">
        <f>G27</f>
        <v>0</v>
      </c>
      <c r="V27" s="60"/>
      <c r="W27" s="60"/>
      <c r="X27" s="60">
        <f>E27</f>
        <v>0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187">
        <f>SUM(AN23:AN26)</f>
        <v>30000</v>
      </c>
      <c r="AO27" s="187">
        <f>SUM(AO23:AO26)</f>
        <v>30000</v>
      </c>
      <c r="AP27" s="187">
        <f>SUM(AP23:AP26)</f>
        <v>30000</v>
      </c>
      <c r="AQ27" s="187">
        <f>SUM(AQ23:AQ26)</f>
        <v>30000</v>
      </c>
      <c r="AR27" s="187"/>
      <c r="AS27" s="60"/>
      <c r="AT27" s="60"/>
      <c r="AU27" s="60"/>
      <c r="AV27" s="60"/>
      <c r="AW27" s="60"/>
      <c r="AX27" s="60"/>
      <c r="AY27" s="60"/>
      <c r="AZ27" s="60"/>
      <c r="BA27" s="92"/>
      <c r="BB27" s="60"/>
      <c r="BC27" s="60"/>
      <c r="BD27" s="60"/>
      <c r="BE27" s="60"/>
      <c r="BF27" s="60"/>
      <c r="BG27" s="60"/>
      <c r="BH27" s="60"/>
      <c r="BI27" s="60"/>
      <c r="BJ27" s="85">
        <f>IF(E27&gt;G27,IF(Spielplan!E27&gt;Spielplan!G27,Punktemodus!$B$3,0),0)</f>
        <v>0</v>
      </c>
      <c r="BK27" s="85">
        <f>IF(E27=G27,IF(Spielplan!E27=Spielplan!G27,Punktemodus!$B$3,0),0)</f>
        <v>10</v>
      </c>
      <c r="BL27" s="85">
        <f>IF(E27&lt;G27,IF(Spielplan!E27&lt;Spielplan!G27,Punktemodus!$B$3,0),0)</f>
        <v>0</v>
      </c>
      <c r="BM27" s="85">
        <f>IF(E27=Spielplan!E27,IF(G27=Spielplan!G27,Punktemodus!$B$5,0),0)</f>
        <v>3</v>
      </c>
      <c r="BN27" s="85">
        <f>IF(E27=Spielplan!E27,Punktemodus!$B$7,0)</f>
        <v>1</v>
      </c>
      <c r="BO27" s="85">
        <f>IF(G27=Spielplan!G27,Punktemodus!$B$7,0)</f>
        <v>1</v>
      </c>
      <c r="BP27" s="137">
        <f>IF(Spielplan!E27="",0,SUM(BJ27:BO27))</f>
        <v>0</v>
      </c>
      <c r="BQ27" s="60"/>
      <c r="BR27" s="8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91" t="s">
        <v>131</v>
      </c>
      <c r="CM27" s="60"/>
      <c r="CN27" s="60"/>
      <c r="CO27" s="61" t="s">
        <v>26</v>
      </c>
      <c r="CP27" s="60"/>
      <c r="CQ27" s="385"/>
      <c r="CR27" s="386"/>
      <c r="CS27" s="386"/>
      <c r="CT27" s="386"/>
      <c r="CU27" s="386"/>
      <c r="CV27" s="387"/>
      <c r="CW27" s="60"/>
    </row>
    <row r="28" spans="1:101" ht="18.75" customHeight="1" thickBot="1" x14ac:dyDescent="0.3">
      <c r="A28" s="60"/>
      <c r="B28" s="60"/>
      <c r="C28" s="53" t="str">
        <f>H23</f>
        <v>Niederlande</v>
      </c>
      <c r="D28" s="64"/>
      <c r="E28" s="104"/>
      <c r="F28" s="106"/>
      <c r="G28" s="104"/>
      <c r="H28" s="53" t="str">
        <f>C24</f>
        <v>Chile</v>
      </c>
      <c r="I28" s="64"/>
      <c r="J28" s="60"/>
      <c r="K28" s="60" t="s">
        <v>72</v>
      </c>
      <c r="L28" s="60">
        <f t="shared" si="4"/>
        <v>0</v>
      </c>
      <c r="M28" s="60"/>
      <c r="N28" s="60">
        <f>IF($E28="",0,IF($E28&gt;$G28,3,IF($E28=$G28,1,0)))</f>
        <v>0</v>
      </c>
      <c r="O28" s="60">
        <f>IF($G28="",0,IF($E28&gt;$G28,0,IF($E28=$G28,1,3)))</f>
        <v>0</v>
      </c>
      <c r="P28" s="60"/>
      <c r="Q28" s="60"/>
      <c r="R28" s="60">
        <f>E28</f>
        <v>0</v>
      </c>
      <c r="S28" s="60">
        <f>G28</f>
        <v>0</v>
      </c>
      <c r="T28" s="60"/>
      <c r="U28" s="60"/>
      <c r="V28" s="60">
        <f>G28</f>
        <v>0</v>
      </c>
      <c r="W28" s="60">
        <f>E28</f>
        <v>0</v>
      </c>
      <c r="X28" s="60"/>
      <c r="Y28" s="60"/>
      <c r="Z28" s="60" t="s">
        <v>30</v>
      </c>
      <c r="AA28" s="60"/>
      <c r="AB28" s="60"/>
      <c r="AC28" s="60"/>
      <c r="AD28" s="60"/>
      <c r="AE28" s="60"/>
      <c r="AF28" s="60"/>
      <c r="AG28" s="60" t="b">
        <f>OR(AG23=AG24,AG23=AG25,AG23=AG26,AG24=AG25,AG24=AG26,AG25=AG26)</f>
        <v>1</v>
      </c>
      <c r="AH28" s="60"/>
      <c r="AI28" s="60"/>
      <c r="AJ28" s="60"/>
      <c r="AK28" s="60"/>
      <c r="AL28" s="60"/>
      <c r="AM28" s="60"/>
      <c r="AN28" s="60"/>
      <c r="AO28" s="60" t="s">
        <v>34</v>
      </c>
      <c r="AP28" s="60"/>
      <c r="AQ28" s="60"/>
      <c r="AR28" s="60" t="b">
        <f>OR(AR23=AR24,AR23=AR25,AR23=AR26,AR24=AR25,AR24=AR26,AR25=AR26)</f>
        <v>1</v>
      </c>
      <c r="AS28" s="60"/>
      <c r="AT28" s="60"/>
      <c r="AU28" s="60"/>
      <c r="AV28" s="60"/>
      <c r="AW28" s="60"/>
      <c r="AX28" s="60"/>
      <c r="AY28" s="60"/>
      <c r="AZ28" s="60"/>
      <c r="BA28" s="92"/>
      <c r="BB28" s="60"/>
      <c r="BC28" s="60"/>
      <c r="BD28" s="60"/>
      <c r="BE28" s="60"/>
      <c r="BF28" s="60"/>
      <c r="BG28" s="60"/>
      <c r="BH28" s="60"/>
      <c r="BI28" s="60"/>
      <c r="BJ28" s="85">
        <f>IF(E28&gt;G28,IF(Spielplan!E28&gt;Spielplan!G28,Punktemodus!$B$3,0),0)</f>
        <v>0</v>
      </c>
      <c r="BK28" s="85">
        <f>IF(E28=G28,IF(Spielplan!E28=Spielplan!G28,Punktemodus!$B$3,0),0)</f>
        <v>10</v>
      </c>
      <c r="BL28" s="85">
        <f>IF(E28&lt;G28,IF(Spielplan!E28&lt;Spielplan!G28,Punktemodus!$B$3,0),0)</f>
        <v>0</v>
      </c>
      <c r="BM28" s="85">
        <f>IF(E28=Spielplan!E28,IF(G28=Spielplan!G28,Punktemodus!$B$5,0),0)</f>
        <v>3</v>
      </c>
      <c r="BN28" s="85">
        <f>IF(E28=Spielplan!E28,Punktemodus!$B$7,0)</f>
        <v>1</v>
      </c>
      <c r="BO28" s="85">
        <f>IF(G28=Spielplan!G28,Punktemodus!$B$7,0)</f>
        <v>1</v>
      </c>
      <c r="BP28" s="137">
        <f>IF(Spielplan!E28="",0,SUM(BJ28:BO28))</f>
        <v>0</v>
      </c>
      <c r="BQ28" s="60"/>
      <c r="BR28" s="87"/>
      <c r="BS28" s="82" t="s">
        <v>20</v>
      </c>
      <c r="BT28" s="44" t="str">
        <f>IF(G28="","",BB23)</f>
        <v/>
      </c>
      <c r="BU28" s="46"/>
      <c r="BV28" s="104"/>
      <c r="BW28" s="60"/>
      <c r="BX28" s="104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88" t="s">
        <v>137</v>
      </c>
      <c r="CS28" s="60"/>
      <c r="CT28" s="60"/>
      <c r="CU28" s="60"/>
      <c r="CV28" s="60"/>
      <c r="CW28" s="60"/>
    </row>
    <row r="29" spans="1:101" ht="18.75" customHeight="1" thickBot="1" x14ac:dyDescent="0.25">
      <c r="A29" s="60"/>
      <c r="B29" s="60"/>
      <c r="C29" s="136" t="str">
        <f>IF(G28="","",IF(AR28=TRUE,"Achtung: Fehler in Tabelle!",""))</f>
        <v/>
      </c>
      <c r="D29" s="60"/>
      <c r="E29" s="85"/>
      <c r="F29" s="60"/>
      <c r="G29" s="85"/>
      <c r="H29" s="60"/>
      <c r="I29" s="60"/>
      <c r="J29" s="60"/>
      <c r="K29" s="60"/>
      <c r="L29" s="60"/>
      <c r="M29" s="60">
        <f t="shared" ref="M29:X29" si="7">SUM(M23:M28)</f>
        <v>0</v>
      </c>
      <c r="N29" s="60">
        <f t="shared" si="7"/>
        <v>0</v>
      </c>
      <c r="O29" s="60">
        <f t="shared" si="7"/>
        <v>0</v>
      </c>
      <c r="P29" s="60">
        <f t="shared" si="7"/>
        <v>0</v>
      </c>
      <c r="Q29" s="60">
        <f t="shared" si="7"/>
        <v>0</v>
      </c>
      <c r="R29" s="60">
        <f t="shared" si="7"/>
        <v>0</v>
      </c>
      <c r="S29" s="60">
        <f t="shared" si="7"/>
        <v>0</v>
      </c>
      <c r="T29" s="60">
        <f t="shared" si="7"/>
        <v>0</v>
      </c>
      <c r="U29" s="60">
        <f t="shared" si="7"/>
        <v>0</v>
      </c>
      <c r="V29" s="60">
        <f t="shared" si="7"/>
        <v>0</v>
      </c>
      <c r="W29" s="60">
        <f t="shared" si="7"/>
        <v>0</v>
      </c>
      <c r="X29" s="60">
        <f t="shared" si="7"/>
        <v>0</v>
      </c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160">
        <f>SUM(BP23:BP28)</f>
        <v>0</v>
      </c>
      <c r="BQ29" s="60"/>
      <c r="BR29" s="87"/>
      <c r="BS29" s="5" t="s">
        <v>125</v>
      </c>
      <c r="BT29" s="44" t="str">
        <f>IF(G17="","",BB13)</f>
        <v/>
      </c>
      <c r="BU29" s="46"/>
      <c r="BV29" s="104"/>
      <c r="BW29" s="60"/>
      <c r="BX29" s="104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47" t="s">
        <v>134</v>
      </c>
      <c r="CK29" s="44" t="str">
        <f>IF(CK23=CF19,CF18,CF19)</f>
        <v/>
      </c>
      <c r="CL29" s="46"/>
      <c r="CM29" s="104"/>
      <c r="CN29" s="60"/>
      <c r="CO29" s="104"/>
      <c r="CP29" s="60"/>
      <c r="CQ29" s="388" t="str">
        <f>IF(CO29="",IF(CM29&gt;CM30,CK29,CK30),IF(CO29&gt;CO30,CK29,CK30))</f>
        <v/>
      </c>
      <c r="CR29" s="389"/>
      <c r="CS29" s="389"/>
      <c r="CT29" s="389"/>
      <c r="CU29" s="389"/>
      <c r="CV29" s="390"/>
      <c r="CW29" s="60"/>
    </row>
    <row r="30" spans="1:101" ht="18.75" customHeight="1" thickBot="1" x14ac:dyDescent="0.25">
      <c r="A30" s="60"/>
      <c r="B30" s="60"/>
      <c r="C30" s="60"/>
      <c r="D30" s="60"/>
      <c r="E30" s="85"/>
      <c r="F30" s="60"/>
      <c r="G30" s="85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85"/>
      <c r="BJ30" s="60"/>
      <c r="BK30" s="60"/>
      <c r="BL30" s="60"/>
      <c r="BM30" s="60"/>
      <c r="BN30" s="60"/>
      <c r="BO30" s="60"/>
      <c r="BP30" s="138"/>
      <c r="BQ30" s="60"/>
      <c r="BR30" s="87"/>
      <c r="BS30" s="60"/>
      <c r="BT30" s="60"/>
      <c r="BU30" s="60"/>
      <c r="BV30" s="60"/>
      <c r="BW30" s="60"/>
      <c r="BX30" s="60"/>
      <c r="BY30" s="60"/>
      <c r="BZ30" s="47">
        <v>52</v>
      </c>
      <c r="CA30" s="44" t="str">
        <f>IF(BX28="",IF(BV28&gt;BV29,BT28,BT29),IF(BX28&gt;BX29,BT28,BT29))</f>
        <v/>
      </c>
      <c r="CB30" s="46"/>
      <c r="CC30" s="104"/>
      <c r="CD30" s="60"/>
      <c r="CE30" s="104"/>
      <c r="CF30" s="60"/>
      <c r="CG30" s="60"/>
      <c r="CH30" s="60"/>
      <c r="CI30" s="60"/>
      <c r="CJ30" s="47" t="s">
        <v>135</v>
      </c>
      <c r="CK30" s="44" t="str">
        <f>IF(CK24=CF34,CF35,CF34)</f>
        <v/>
      </c>
      <c r="CL30" s="46"/>
      <c r="CM30" s="104"/>
      <c r="CN30" s="60"/>
      <c r="CO30" s="104"/>
      <c r="CP30" s="60"/>
      <c r="CQ30" s="391"/>
      <c r="CR30" s="392"/>
      <c r="CS30" s="392"/>
      <c r="CT30" s="392"/>
      <c r="CU30" s="392"/>
      <c r="CV30" s="393"/>
      <c r="CW30" s="60"/>
    </row>
    <row r="31" spans="1:101" ht="18.75" customHeight="1" thickBot="1" x14ac:dyDescent="0.3">
      <c r="A31" s="60"/>
      <c r="B31" s="60"/>
      <c r="C31" s="60"/>
      <c r="D31" s="60"/>
      <c r="E31" s="85"/>
      <c r="F31" s="60"/>
      <c r="G31" s="85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85"/>
      <c r="BJ31" s="60"/>
      <c r="BK31" s="60"/>
      <c r="BL31" s="60"/>
      <c r="BM31" s="60"/>
      <c r="BN31" s="60"/>
      <c r="BO31" s="60"/>
      <c r="BP31" s="138"/>
      <c r="BQ31" s="60"/>
      <c r="BR31" s="87"/>
      <c r="BS31" s="60"/>
      <c r="BT31" s="60"/>
      <c r="BU31" s="60"/>
      <c r="BV31" s="60"/>
      <c r="BW31" s="60"/>
      <c r="BX31" s="60"/>
      <c r="BY31" s="60"/>
      <c r="BZ31" s="47">
        <v>51</v>
      </c>
      <c r="CA31" s="44" t="str">
        <f>IF(BX32="",IF(BV32&gt;BV33,BT32,BT33),IF(BX32&gt;BX33,BT32,BT33))</f>
        <v/>
      </c>
      <c r="CB31" s="46"/>
      <c r="CC31" s="104"/>
      <c r="CD31" s="60"/>
      <c r="CE31" s="104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88" t="s">
        <v>138</v>
      </c>
      <c r="CS31" s="60"/>
      <c r="CT31" s="60"/>
      <c r="CU31" s="60"/>
      <c r="CV31" s="60"/>
      <c r="CW31" s="60"/>
    </row>
    <row r="32" spans="1:101" ht="18.75" customHeight="1" thickBot="1" x14ac:dyDescent="0.3">
      <c r="A32" s="60"/>
      <c r="B32" s="60"/>
      <c r="C32" s="88" t="s">
        <v>73</v>
      </c>
      <c r="D32" s="60"/>
      <c r="E32" s="85"/>
      <c r="F32" s="60"/>
      <c r="G32" s="85"/>
      <c r="H32" s="60"/>
      <c r="I32" s="60"/>
      <c r="J32" s="60"/>
      <c r="K32" s="60"/>
      <c r="L32" s="60"/>
      <c r="M32" s="60" t="s">
        <v>4</v>
      </c>
      <c r="N32" s="60"/>
      <c r="O32" s="60"/>
      <c r="P32" s="60"/>
      <c r="Q32" s="60" t="s">
        <v>6</v>
      </c>
      <c r="R32" s="60"/>
      <c r="S32" s="60"/>
      <c r="T32" s="60"/>
      <c r="U32" s="60" t="s">
        <v>7</v>
      </c>
      <c r="V32" s="60"/>
      <c r="W32" s="60"/>
      <c r="X32" s="60"/>
      <c r="Y32" s="60"/>
      <c r="Z32" s="60" t="s">
        <v>4</v>
      </c>
      <c r="AA32" s="60" t="s">
        <v>5</v>
      </c>
      <c r="AB32" s="60"/>
      <c r="AC32" s="60"/>
      <c r="AD32" s="60" t="s">
        <v>9</v>
      </c>
      <c r="AE32" s="60"/>
      <c r="AF32" s="60"/>
      <c r="AG32" s="60"/>
      <c r="AH32" s="60" t="s">
        <v>32</v>
      </c>
      <c r="AI32" s="60"/>
      <c r="AJ32" s="60"/>
      <c r="AK32" s="60"/>
      <c r="AL32" s="60"/>
      <c r="AM32" s="60"/>
      <c r="AN32" s="60" t="s">
        <v>35</v>
      </c>
      <c r="AO32" s="60"/>
      <c r="AP32" s="60"/>
      <c r="AQ32" s="60"/>
      <c r="AR32" s="60"/>
      <c r="AS32" s="60" t="s">
        <v>33</v>
      </c>
      <c r="AT32" s="60"/>
      <c r="AU32" s="60"/>
      <c r="AV32" s="60"/>
      <c r="AW32" s="60"/>
      <c r="AX32" s="60"/>
      <c r="AY32" s="60"/>
      <c r="AZ32" s="60"/>
      <c r="BA32" s="60"/>
      <c r="BB32" s="89" t="s">
        <v>10</v>
      </c>
      <c r="BC32" s="60"/>
      <c r="BD32" s="90" t="s">
        <v>4</v>
      </c>
      <c r="BE32" s="60"/>
      <c r="BF32" s="61" t="s">
        <v>5</v>
      </c>
      <c r="BG32" s="60"/>
      <c r="BH32" s="60"/>
      <c r="BI32" s="85"/>
      <c r="BJ32" s="60"/>
      <c r="BK32" s="60"/>
      <c r="BL32" s="60"/>
      <c r="BM32" s="60"/>
      <c r="BN32" s="60"/>
      <c r="BO32" s="60"/>
      <c r="BP32" s="138"/>
      <c r="BQ32" s="85"/>
      <c r="BR32" s="87"/>
      <c r="BS32" s="55" t="s">
        <v>24</v>
      </c>
      <c r="BT32" s="44" t="str">
        <f>IF(G50="","",BB45)</f>
        <v/>
      </c>
      <c r="BU32" s="46"/>
      <c r="BV32" s="104"/>
      <c r="BW32" s="60"/>
      <c r="BX32" s="104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343" t="str">
        <f>IF(CQ29=CK29,CK30,CK29)</f>
        <v/>
      </c>
      <c r="CR32" s="344"/>
      <c r="CS32" s="344"/>
      <c r="CT32" s="344"/>
      <c r="CU32" s="344"/>
      <c r="CV32" s="345"/>
      <c r="CW32" s="60"/>
    </row>
    <row r="33" spans="1:101" ht="18.75" customHeight="1" thickBot="1" x14ac:dyDescent="0.25">
      <c r="A33" s="60"/>
      <c r="B33" s="60"/>
      <c r="C33" s="60"/>
      <c r="D33" s="60"/>
      <c r="E33" s="85"/>
      <c r="F33" s="60"/>
      <c r="G33" s="85"/>
      <c r="H33" s="60"/>
      <c r="I33" s="60"/>
      <c r="J33" s="60"/>
      <c r="K33" s="60"/>
      <c r="L33" s="60"/>
      <c r="M33" s="60" t="s">
        <v>0</v>
      </c>
      <c r="N33" s="60" t="s">
        <v>1</v>
      </c>
      <c r="O33" s="60" t="s">
        <v>2</v>
      </c>
      <c r="P33" s="60" t="s">
        <v>3</v>
      </c>
      <c r="Q33" s="60" t="s">
        <v>0</v>
      </c>
      <c r="R33" s="60" t="s">
        <v>1</v>
      </c>
      <c r="S33" s="60" t="s">
        <v>2</v>
      </c>
      <c r="T33" s="60" t="s">
        <v>3</v>
      </c>
      <c r="U33" s="60" t="s">
        <v>0</v>
      </c>
      <c r="V33" s="60" t="s">
        <v>1</v>
      </c>
      <c r="W33" s="60" t="s">
        <v>2</v>
      </c>
      <c r="X33" s="60" t="s">
        <v>3</v>
      </c>
      <c r="Y33" s="60"/>
      <c r="Z33" s="60" t="s">
        <v>8</v>
      </c>
      <c r="AA33" s="60"/>
      <c r="AB33" s="60"/>
      <c r="AC33" s="60"/>
      <c r="AD33" s="60"/>
      <c r="AE33" s="60"/>
      <c r="AF33" s="60"/>
      <c r="AG33" s="60"/>
      <c r="AH33" s="60" t="s">
        <v>31</v>
      </c>
      <c r="AI33" s="60"/>
      <c r="AJ33" s="60"/>
      <c r="AK33" s="60"/>
      <c r="AL33" s="60"/>
      <c r="AM33" s="60"/>
      <c r="AN33" s="60" t="str">
        <f>AI34</f>
        <v>Kolumbien</v>
      </c>
      <c r="AO33" s="60" t="str">
        <f>AI35</f>
        <v>Griechenland</v>
      </c>
      <c r="AP33" s="60" t="str">
        <f>AI36</f>
        <v>Elfenbeinküste</v>
      </c>
      <c r="AQ33" s="60" t="str">
        <f>AI37</f>
        <v>Japan</v>
      </c>
      <c r="AR33" s="60"/>
      <c r="AS33" s="60" t="s">
        <v>31</v>
      </c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85"/>
      <c r="BJ33" s="85"/>
      <c r="BK33" s="85"/>
      <c r="BL33" s="85"/>
      <c r="BM33" s="85"/>
      <c r="BN33" s="85"/>
      <c r="BO33" s="85"/>
      <c r="BP33" s="137"/>
      <c r="BQ33" s="85"/>
      <c r="BR33" s="87"/>
      <c r="BS33" s="25" t="s">
        <v>23</v>
      </c>
      <c r="BT33" s="44" t="str">
        <f>IF(G39="","",BB35)</f>
        <v/>
      </c>
      <c r="BU33" s="46"/>
      <c r="BV33" s="104"/>
      <c r="BW33" s="60"/>
      <c r="BX33" s="104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346"/>
      <c r="CR33" s="347"/>
      <c r="CS33" s="347"/>
      <c r="CT33" s="347"/>
      <c r="CU33" s="347"/>
      <c r="CV33" s="348"/>
      <c r="CW33" s="60"/>
    </row>
    <row r="34" spans="1:101" ht="18.75" customHeight="1" thickBot="1" x14ac:dyDescent="0.3">
      <c r="A34" s="60"/>
      <c r="B34" s="60"/>
      <c r="C34" s="20" t="str">
        <f>Spielplan!$C$34</f>
        <v>Kolumbien</v>
      </c>
      <c r="D34" s="39"/>
      <c r="E34" s="104"/>
      <c r="F34" s="93"/>
      <c r="G34" s="104"/>
      <c r="H34" s="20" t="str">
        <f>Spielplan!$H$34</f>
        <v>Griechenland</v>
      </c>
      <c r="I34" s="39"/>
      <c r="J34" s="60"/>
      <c r="K34" s="60" t="s">
        <v>78</v>
      </c>
      <c r="L34" s="60">
        <f t="shared" ref="L34:L39" si="8">IF(E34-G34&gt;0,1,IF(G34=E34,0,-1))</f>
        <v>0</v>
      </c>
      <c r="M34" s="60">
        <f>IF($E34="",0,IF($E34&gt;$G34,3,IF($E34=G34,1,0)))</f>
        <v>0</v>
      </c>
      <c r="N34" s="60">
        <f>IF($G34="",0,IF($E34&gt;$G34,0,IF($E34=G34,1,3)))</f>
        <v>0</v>
      </c>
      <c r="O34" s="60"/>
      <c r="P34" s="60"/>
      <c r="Q34" s="60">
        <f>E34</f>
        <v>0</v>
      </c>
      <c r="R34" s="60">
        <f>G34</f>
        <v>0</v>
      </c>
      <c r="S34" s="60"/>
      <c r="T34" s="60"/>
      <c r="U34" s="60">
        <f>G34</f>
        <v>0</v>
      </c>
      <c r="V34" s="60">
        <f>E34</f>
        <v>0</v>
      </c>
      <c r="W34" s="60"/>
      <c r="X34" s="60"/>
      <c r="Y34" s="60"/>
      <c r="Z34" s="60">
        <f>M40</f>
        <v>0</v>
      </c>
      <c r="AA34" s="60">
        <f>Q40</f>
        <v>0</v>
      </c>
      <c r="AB34" s="60">
        <f>U40</f>
        <v>0</v>
      </c>
      <c r="AC34" s="60">
        <f>AA34-AB34</f>
        <v>0</v>
      </c>
      <c r="AD34" s="60">
        <f>IF(Z34&gt;Z35,-1,0)</f>
        <v>0</v>
      </c>
      <c r="AE34" s="60">
        <f>IF(Z34&gt;Z36,-1,0)</f>
        <v>0</v>
      </c>
      <c r="AF34" s="60">
        <f>IF(Z34&gt;Z37,-1,0)</f>
        <v>0</v>
      </c>
      <c r="AG34" s="60">
        <f>10000-(AJ34*1000+AM34*100+AK34*10)</f>
        <v>10000</v>
      </c>
      <c r="AH34" s="90">
        <f>RANK(AG34,AG34:AG37,1)</f>
        <v>1</v>
      </c>
      <c r="AI34" s="60" t="str">
        <f>C34</f>
        <v>Kolumbien</v>
      </c>
      <c r="AJ34" s="60">
        <f t="shared" ref="AJ34:AL37" si="9">Z34</f>
        <v>0</v>
      </c>
      <c r="AK34" s="60">
        <f t="shared" si="9"/>
        <v>0</v>
      </c>
      <c r="AL34" s="60">
        <f t="shared" si="9"/>
        <v>0</v>
      </c>
      <c r="AM34" s="60">
        <f>AK34-AL34</f>
        <v>0</v>
      </c>
      <c r="AN34" s="187"/>
      <c r="AO34" s="187">
        <f>IF(AG35=AG34,IF(G34&gt;E34,AG35-0.1,AG35),AG35)</f>
        <v>10000</v>
      </c>
      <c r="AP34" s="187">
        <f>IF(AG36=AG34,IF(G36&gt;E36,AG36-0.1,AG36),AG36)</f>
        <v>10000</v>
      </c>
      <c r="AQ34" s="187">
        <f>IF(AG37=AG34,IF(G38&gt;E38,AG37-0.1,AG37),AG37)</f>
        <v>10000</v>
      </c>
      <c r="AR34" s="187">
        <f>AN38</f>
        <v>30000</v>
      </c>
      <c r="AS34" s="90">
        <f>RANK(AR34,AR34:AR37,1)</f>
        <v>1</v>
      </c>
      <c r="AT34" s="60" t="str">
        <f t="shared" ref="AT34:AW37" si="10">AI34</f>
        <v>Kolumbien</v>
      </c>
      <c r="AU34" s="60">
        <f t="shared" si="10"/>
        <v>0</v>
      </c>
      <c r="AV34" s="60">
        <f t="shared" si="10"/>
        <v>0</v>
      </c>
      <c r="AW34" s="60">
        <f t="shared" si="10"/>
        <v>0</v>
      </c>
      <c r="AX34" s="60"/>
      <c r="AY34" s="60"/>
      <c r="AZ34" s="60"/>
      <c r="BA34" s="19">
        <v>1</v>
      </c>
      <c r="BB34" s="20" t="str">
        <f>VLOOKUP(1,AS34:AT37,2,FALSE)</f>
        <v>Kolumbien</v>
      </c>
      <c r="BC34" s="18"/>
      <c r="BD34" s="21">
        <f>VLOOKUP(1,AS34:AW37,3,FALSE)</f>
        <v>0</v>
      </c>
      <c r="BE34" s="22">
        <f>VLOOKUP(1,AS34:AW37,4,FALSE)</f>
        <v>0</v>
      </c>
      <c r="BF34" s="93" t="s">
        <v>12</v>
      </c>
      <c r="BG34" s="22">
        <f>VLOOKUP(1,AS34:AW37,5,FALSE)</f>
        <v>0</v>
      </c>
      <c r="BH34" s="27" t="s">
        <v>22</v>
      </c>
      <c r="BI34" s="85"/>
      <c r="BJ34" s="85">
        <f>IF(E34&gt;G34,IF(Spielplan!E34&gt;Spielplan!G34,Punktemodus!$B$3,0),0)</f>
        <v>0</v>
      </c>
      <c r="BK34" s="85">
        <f>IF(E34=G34,IF(Spielplan!E34=Spielplan!G34,Punktemodus!$B$3,0),0)</f>
        <v>10</v>
      </c>
      <c r="BL34" s="85">
        <f>IF(E34&lt;G34,IF(Spielplan!E34&lt;Spielplan!G34,Punktemodus!$B$3,0),0)</f>
        <v>0</v>
      </c>
      <c r="BM34" s="85">
        <f>IF(E34=Spielplan!E34,IF(G34=Spielplan!G34,Punktemodus!$B$5,0),0)</f>
        <v>3</v>
      </c>
      <c r="BN34" s="85">
        <f>IF(E34=Spielplan!E34,Punktemodus!$B$7,0)</f>
        <v>1</v>
      </c>
      <c r="BO34" s="85">
        <f>IF(G34=Spielplan!G34,Punktemodus!$B$7,0)</f>
        <v>1</v>
      </c>
      <c r="BP34" s="137">
        <f>IF(Spielplan!E34="",0,SUM(BJ34:BO34))</f>
        <v>0</v>
      </c>
      <c r="BQ34" s="85"/>
      <c r="BR34" s="8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47">
        <v>59</v>
      </c>
      <c r="CF34" s="44" t="str">
        <f>IF(CE30="",IF(CC30&gt;CC31,CA30,CA31),IF(CE30&gt;CE31,CA30,CA31))</f>
        <v/>
      </c>
      <c r="CG34" s="46"/>
      <c r="CH34" s="104"/>
      <c r="CI34" s="60"/>
      <c r="CJ34" s="104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</row>
    <row r="35" spans="1:101" ht="18.75" customHeight="1" thickBot="1" x14ac:dyDescent="0.3">
      <c r="A35" s="60"/>
      <c r="B35" s="60"/>
      <c r="C35" s="14" t="str">
        <f>Spielplan!$C$35</f>
        <v>Elfenbeinküste</v>
      </c>
      <c r="D35" s="40"/>
      <c r="E35" s="104"/>
      <c r="F35" s="93"/>
      <c r="G35" s="104"/>
      <c r="H35" s="14" t="str">
        <f>Spielplan!$H$35</f>
        <v>Japan</v>
      </c>
      <c r="I35" s="40"/>
      <c r="J35" s="60"/>
      <c r="K35" s="60" t="s">
        <v>79</v>
      </c>
      <c r="L35" s="60">
        <f t="shared" si="8"/>
        <v>0</v>
      </c>
      <c r="M35" s="60"/>
      <c r="N35" s="60"/>
      <c r="O35" s="60">
        <f>IF($E35="",0,IF($E35&gt;$G35,3,IF($E35=$G35,1,0)))</f>
        <v>0</v>
      </c>
      <c r="P35" s="60">
        <f>IF($G35="",0,IF($E35&gt;$G35,0,IF($E35=$G35,1,3)))</f>
        <v>0</v>
      </c>
      <c r="Q35" s="60"/>
      <c r="R35" s="60"/>
      <c r="S35" s="60">
        <f>E35</f>
        <v>0</v>
      </c>
      <c r="T35" s="60">
        <f>G35</f>
        <v>0</v>
      </c>
      <c r="U35" s="60"/>
      <c r="V35" s="60"/>
      <c r="W35" s="60">
        <f>G35</f>
        <v>0</v>
      </c>
      <c r="X35" s="60">
        <f>E35</f>
        <v>0</v>
      </c>
      <c r="Y35" s="60"/>
      <c r="Z35" s="60">
        <f>N40</f>
        <v>0</v>
      </c>
      <c r="AA35" s="60">
        <f>R40</f>
        <v>0</v>
      </c>
      <c r="AB35" s="60">
        <f>V40</f>
        <v>0</v>
      </c>
      <c r="AC35" s="60">
        <f>AA35-AB35</f>
        <v>0</v>
      </c>
      <c r="AD35" s="60">
        <f>IF(Z35&gt;Z34,-1,0)</f>
        <v>0</v>
      </c>
      <c r="AE35" s="60">
        <f>IF(Z35&gt;Z36,-1,0)</f>
        <v>0</v>
      </c>
      <c r="AF35" s="60">
        <f>IF(Z35&gt;Z37,-1,0)</f>
        <v>0</v>
      </c>
      <c r="AG35" s="60">
        <f>10000-(AJ35*1000+AM35*100+AK35*10)</f>
        <v>10000</v>
      </c>
      <c r="AH35" s="90">
        <f>RANK(AG35,AG34:AG37,1)</f>
        <v>1</v>
      </c>
      <c r="AI35" s="60" t="str">
        <f>H34</f>
        <v>Griechenland</v>
      </c>
      <c r="AJ35" s="60">
        <f t="shared" si="9"/>
        <v>0</v>
      </c>
      <c r="AK35" s="60">
        <f t="shared" si="9"/>
        <v>0</v>
      </c>
      <c r="AL35" s="60">
        <f t="shared" si="9"/>
        <v>0</v>
      </c>
      <c r="AM35" s="60">
        <f>AK35-AL35</f>
        <v>0</v>
      </c>
      <c r="AN35" s="187">
        <f>IF(AG34=AG35,IF(E34&gt;G34,AG34-0.1,AG34),AG34)</f>
        <v>10000</v>
      </c>
      <c r="AO35" s="187"/>
      <c r="AP35" s="187">
        <f>IF(AG36=AG35,IF(G39&gt;E39,AG36-0.1,AG36),AG36)</f>
        <v>10000</v>
      </c>
      <c r="AQ35" s="187">
        <f>IF(AG37=AG35,IF(G37&gt;E37,AG37-0.1,AG37),AG37)</f>
        <v>10000</v>
      </c>
      <c r="AR35" s="187">
        <f>AO38</f>
        <v>30000</v>
      </c>
      <c r="AS35" s="90">
        <f>RANK(AR35,AR34:AR37,1)</f>
        <v>1</v>
      </c>
      <c r="AT35" s="60" t="str">
        <f t="shared" si="10"/>
        <v>Griechenland</v>
      </c>
      <c r="AU35" s="60">
        <f t="shared" si="10"/>
        <v>0</v>
      </c>
      <c r="AV35" s="60">
        <f t="shared" si="10"/>
        <v>0</v>
      </c>
      <c r="AW35" s="60">
        <f t="shared" si="10"/>
        <v>0</v>
      </c>
      <c r="AX35" s="60"/>
      <c r="AY35" s="60"/>
      <c r="AZ35" s="60"/>
      <c r="BA35" s="23">
        <v>2</v>
      </c>
      <c r="BB35" s="14" t="e">
        <f>VLOOKUP(2,AS34:AT37,2,FALSE)</f>
        <v>#N/A</v>
      </c>
      <c r="BC35" s="15"/>
      <c r="BD35" s="24" t="e">
        <f>VLOOKUP(2,AS34:AW37,3,FALSE)</f>
        <v>#N/A</v>
      </c>
      <c r="BE35" s="25" t="e">
        <f>VLOOKUP(2,AS34:AW37,4,FALSE)</f>
        <v>#N/A</v>
      </c>
      <c r="BF35" s="93" t="s">
        <v>12</v>
      </c>
      <c r="BG35" s="25" t="e">
        <f>VLOOKUP(2,AS34:AW37,5,FALSE)</f>
        <v>#N/A</v>
      </c>
      <c r="BH35" s="26" t="s">
        <v>23</v>
      </c>
      <c r="BI35" s="85"/>
      <c r="BJ35" s="85">
        <f>IF(E35&gt;G35,IF(Spielplan!E35&gt;Spielplan!G35,Punktemodus!$B$3,0),0)</f>
        <v>0</v>
      </c>
      <c r="BK35" s="85">
        <f>IF(E35=G35,IF(Spielplan!E35=Spielplan!G35,Punktemodus!$B$3,0),0)</f>
        <v>10</v>
      </c>
      <c r="BL35" s="85">
        <f>IF(E35&lt;G35,IF(Spielplan!E35&lt;Spielplan!G35,Punktemodus!$B$3,0),0)</f>
        <v>0</v>
      </c>
      <c r="BM35" s="85">
        <f>IF(E35=Spielplan!E35,IF(G35=Spielplan!G35,Punktemodus!$B$5,0),0)</f>
        <v>3</v>
      </c>
      <c r="BN35" s="85">
        <f>IF(E35=Spielplan!E35,Punktemodus!$B$7,0)</f>
        <v>1</v>
      </c>
      <c r="BO35" s="85">
        <f>IF(G35=Spielplan!G35,Punktemodus!$B$7,0)</f>
        <v>1</v>
      </c>
      <c r="BP35" s="137">
        <f>IF(Spielplan!E35="",0,SUM(BJ35:BO35))</f>
        <v>0</v>
      </c>
      <c r="BQ35" s="85"/>
      <c r="BR35" s="8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47">
        <v>60</v>
      </c>
      <c r="CF35" s="44" t="str">
        <f>IF(CE38="",IF(CC38&gt;CC39,CA38,CA39),IF(CE38&gt;CE39,CA38,CA39))</f>
        <v/>
      </c>
      <c r="CG35" s="46"/>
      <c r="CH35" s="104"/>
      <c r="CI35" s="60"/>
      <c r="CJ35" s="104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</row>
    <row r="36" spans="1:101" ht="18.75" customHeight="1" thickBot="1" x14ac:dyDescent="0.3">
      <c r="A36" s="60"/>
      <c r="B36" s="60"/>
      <c r="C36" s="20" t="str">
        <f>C34</f>
        <v>Kolumbien</v>
      </c>
      <c r="D36" s="39"/>
      <c r="E36" s="104"/>
      <c r="F36" s="93"/>
      <c r="G36" s="104"/>
      <c r="H36" s="20" t="str">
        <f>C35</f>
        <v>Elfenbeinküste</v>
      </c>
      <c r="I36" s="39"/>
      <c r="J36" s="60"/>
      <c r="K36" s="60" t="s">
        <v>81</v>
      </c>
      <c r="L36" s="60">
        <f t="shared" si="8"/>
        <v>0</v>
      </c>
      <c r="M36" s="60">
        <f>IF($E36="",0,IF($E36&gt;$G36,3,IF($E36=G36,1,0)))</f>
        <v>0</v>
      </c>
      <c r="N36" s="60"/>
      <c r="O36" s="60">
        <f>IF($G36="",0,IF($E36&gt;$G36,0,IF($E36=$G36,1,3)))</f>
        <v>0</v>
      </c>
      <c r="P36" s="60"/>
      <c r="Q36" s="60">
        <f>E36</f>
        <v>0</v>
      </c>
      <c r="R36" s="60"/>
      <c r="S36" s="60">
        <f>G36</f>
        <v>0</v>
      </c>
      <c r="T36" s="60"/>
      <c r="U36" s="60">
        <f>G36</f>
        <v>0</v>
      </c>
      <c r="V36" s="60"/>
      <c r="W36" s="60">
        <f>E36</f>
        <v>0</v>
      </c>
      <c r="X36" s="60"/>
      <c r="Y36" s="60"/>
      <c r="Z36" s="60">
        <f>O40</f>
        <v>0</v>
      </c>
      <c r="AA36" s="60">
        <f>S40</f>
        <v>0</v>
      </c>
      <c r="AB36" s="60">
        <f>W40</f>
        <v>0</v>
      </c>
      <c r="AC36" s="60">
        <f>AA36-AB36</f>
        <v>0</v>
      </c>
      <c r="AD36" s="60">
        <f>IF(Z36&gt;Z34,-1,0)</f>
        <v>0</v>
      </c>
      <c r="AE36" s="60">
        <f>IF(Z36&gt;Z35,-1,0)</f>
        <v>0</v>
      </c>
      <c r="AF36" s="60">
        <f>IF(Z36&gt;Z37,-1,0)</f>
        <v>0</v>
      </c>
      <c r="AG36" s="60">
        <f>10000-(AJ36*1000+AM36*100+AK36*10)</f>
        <v>10000</v>
      </c>
      <c r="AH36" s="90">
        <f>RANK(AG36,AG34:AG37,1)</f>
        <v>1</v>
      </c>
      <c r="AI36" s="60" t="str">
        <f>C35</f>
        <v>Elfenbeinküste</v>
      </c>
      <c r="AJ36" s="60">
        <f t="shared" si="9"/>
        <v>0</v>
      </c>
      <c r="AK36" s="60">
        <f t="shared" si="9"/>
        <v>0</v>
      </c>
      <c r="AL36" s="60">
        <f t="shared" si="9"/>
        <v>0</v>
      </c>
      <c r="AM36" s="60">
        <f>AK36-AL36</f>
        <v>0</v>
      </c>
      <c r="AN36" s="187">
        <f>IF(AG34=AG36,IF(E36&gt;G36,AG34-0.1,AG34),AG34)</f>
        <v>10000</v>
      </c>
      <c r="AO36" s="187">
        <f>IF(AG35=AG36,IF(E39&gt;G39,AG35-0.1,AG35),AG35)</f>
        <v>10000</v>
      </c>
      <c r="AP36" s="187"/>
      <c r="AQ36" s="187">
        <f>IF(AG37=AG36,IF(G35&gt;E35,AG37-0.1,AG37),AG37)</f>
        <v>10000</v>
      </c>
      <c r="AR36" s="187">
        <f>AP38</f>
        <v>30000</v>
      </c>
      <c r="AS36" s="90">
        <f>RANK(AR36,AR34:AR37,1)</f>
        <v>1</v>
      </c>
      <c r="AT36" s="60" t="str">
        <f t="shared" si="10"/>
        <v>Elfenbeinküste</v>
      </c>
      <c r="AU36" s="60">
        <f t="shared" si="10"/>
        <v>0</v>
      </c>
      <c r="AV36" s="60">
        <f t="shared" si="10"/>
        <v>0</v>
      </c>
      <c r="AW36" s="60">
        <f t="shared" si="10"/>
        <v>0</v>
      </c>
      <c r="AX36" s="60"/>
      <c r="AY36" s="60"/>
      <c r="AZ36" s="60"/>
      <c r="BA36" s="113">
        <v>3</v>
      </c>
      <c r="BB36" s="114" t="e">
        <f>VLOOKUP(3,AS34:AT37,2,FALSE)</f>
        <v>#N/A</v>
      </c>
      <c r="BC36" s="115"/>
      <c r="BD36" s="116" t="e">
        <f>VLOOKUP(3,AS34:AW37,3,FALSE)</f>
        <v>#N/A</v>
      </c>
      <c r="BE36" s="116" t="e">
        <f>VLOOKUP(3,AS34:AW37,4,FALSE)</f>
        <v>#N/A</v>
      </c>
      <c r="BF36" s="93" t="s">
        <v>12</v>
      </c>
      <c r="BG36" s="116" t="e">
        <f>VLOOKUP(3,AS34:AW37,5,FALSE)</f>
        <v>#N/A</v>
      </c>
      <c r="BH36" s="60"/>
      <c r="BI36" s="85"/>
      <c r="BJ36" s="85">
        <f>IF(E36&gt;G36,IF(Spielplan!E36&gt;Spielplan!G36,Punktemodus!$B$3,0),0)</f>
        <v>0</v>
      </c>
      <c r="BK36" s="85">
        <f>IF(E36=G36,IF(Spielplan!E36=Spielplan!G36,Punktemodus!$B$3,0),0)</f>
        <v>10</v>
      </c>
      <c r="BL36" s="85">
        <f>IF(E36&lt;G36,IF(Spielplan!E36&lt;Spielplan!G36,Punktemodus!$B$3,0),0)</f>
        <v>0</v>
      </c>
      <c r="BM36" s="85">
        <f>IF(E36=Spielplan!E36,IF(G36=Spielplan!G36,Punktemodus!$B$5,0),0)</f>
        <v>3</v>
      </c>
      <c r="BN36" s="85">
        <f>IF(E36=Spielplan!E36,Punktemodus!$B$7,0)</f>
        <v>1</v>
      </c>
      <c r="BO36" s="85">
        <f>IF(G36=Spielplan!G36,Punktemodus!$B$7,0)</f>
        <v>1</v>
      </c>
      <c r="BP36" s="137">
        <f>IF(Spielplan!E36="",0,SUM(BJ36:BO36))</f>
        <v>0</v>
      </c>
      <c r="BQ36" s="85"/>
      <c r="BR36" s="87"/>
      <c r="BS36" s="82" t="s">
        <v>126</v>
      </c>
      <c r="BT36" s="44" t="str">
        <f>IF(G72="","",BB67)</f>
        <v/>
      </c>
      <c r="BU36" s="46"/>
      <c r="BV36" s="104"/>
      <c r="BW36" s="60"/>
      <c r="BX36" s="104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</row>
    <row r="37" spans="1:101" ht="18.75" customHeight="1" thickBot="1" x14ac:dyDescent="0.3">
      <c r="A37" s="60"/>
      <c r="B37" s="60"/>
      <c r="C37" s="14" t="str">
        <f>H34</f>
        <v>Griechenland</v>
      </c>
      <c r="D37" s="40"/>
      <c r="E37" s="104"/>
      <c r="F37" s="93"/>
      <c r="G37" s="104"/>
      <c r="H37" s="14" t="str">
        <f>H35</f>
        <v>Japan</v>
      </c>
      <c r="I37" s="40"/>
      <c r="J37" s="60"/>
      <c r="K37" s="60" t="s">
        <v>80</v>
      </c>
      <c r="L37" s="60">
        <f t="shared" si="8"/>
        <v>0</v>
      </c>
      <c r="M37" s="60"/>
      <c r="N37" s="60">
        <f>IF($E37="",0,IF($E37&gt;$G37,3,IF($E37=$G37,1,0)))</f>
        <v>0</v>
      </c>
      <c r="O37" s="60"/>
      <c r="P37" s="60">
        <f>IF($G37="",0,IF($E37&gt;$G37,0,IF($E37=$G37,1,3)))</f>
        <v>0</v>
      </c>
      <c r="Q37" s="60"/>
      <c r="R37" s="60">
        <f>E37</f>
        <v>0</v>
      </c>
      <c r="S37" s="60"/>
      <c r="T37" s="60">
        <f>G37</f>
        <v>0</v>
      </c>
      <c r="U37" s="60"/>
      <c r="V37" s="60">
        <f>G37</f>
        <v>0</v>
      </c>
      <c r="W37" s="60"/>
      <c r="X37" s="60">
        <f>E37</f>
        <v>0</v>
      </c>
      <c r="Y37" s="60"/>
      <c r="Z37" s="60">
        <f>P40</f>
        <v>0</v>
      </c>
      <c r="AA37" s="60">
        <f>T40</f>
        <v>0</v>
      </c>
      <c r="AB37" s="60">
        <f>X40</f>
        <v>0</v>
      </c>
      <c r="AC37" s="60">
        <f>AA37-AB37</f>
        <v>0</v>
      </c>
      <c r="AD37" s="60">
        <f>IF(Z37&gt;Z34,-1,0)</f>
        <v>0</v>
      </c>
      <c r="AE37" s="60">
        <f>IF(Z37&gt;Z35,-1,0)</f>
        <v>0</v>
      </c>
      <c r="AF37" s="60">
        <f>IF(Z37&gt;Z36,-1,0)</f>
        <v>0</v>
      </c>
      <c r="AG37" s="60">
        <f>10000-(AJ37*1000+AM37*100+AK37*10)</f>
        <v>10000</v>
      </c>
      <c r="AH37" s="90">
        <f>RANK(AG37,AG34:AG37,1)</f>
        <v>1</v>
      </c>
      <c r="AI37" s="60" t="str">
        <f>H35</f>
        <v>Japan</v>
      </c>
      <c r="AJ37" s="60">
        <f t="shared" si="9"/>
        <v>0</v>
      </c>
      <c r="AK37" s="60">
        <f t="shared" si="9"/>
        <v>0</v>
      </c>
      <c r="AL37" s="60">
        <f t="shared" si="9"/>
        <v>0</v>
      </c>
      <c r="AM37" s="60">
        <f>AK37-AL37</f>
        <v>0</v>
      </c>
      <c r="AN37" s="187">
        <f>IF(AG34=AG37,IF(E38&gt;G38,AG34-0.1,AG34),AG34)</f>
        <v>10000</v>
      </c>
      <c r="AO37" s="187">
        <f>IF(AG35=AG37,IF(E37&gt;G37,AG35-0.1,AG35),AG35)</f>
        <v>10000</v>
      </c>
      <c r="AP37" s="187">
        <f>IF(AG36=AG37,IF(E35&gt;G35,AG36-0.1,AG36),AG36)</f>
        <v>10000</v>
      </c>
      <c r="AQ37" s="187"/>
      <c r="AR37" s="187">
        <f>AQ38</f>
        <v>30000</v>
      </c>
      <c r="AS37" s="90">
        <f>RANK(AR37,AR34:AR37,1)</f>
        <v>1</v>
      </c>
      <c r="AT37" s="60" t="str">
        <f t="shared" si="10"/>
        <v>Japan</v>
      </c>
      <c r="AU37" s="60">
        <f t="shared" si="10"/>
        <v>0</v>
      </c>
      <c r="AV37" s="60">
        <f t="shared" si="10"/>
        <v>0</v>
      </c>
      <c r="AW37" s="60">
        <f t="shared" si="10"/>
        <v>0</v>
      </c>
      <c r="AX37" s="60"/>
      <c r="AY37" s="60"/>
      <c r="AZ37" s="60"/>
      <c r="BA37" s="113">
        <v>4</v>
      </c>
      <c r="BB37" s="114" t="e">
        <f>VLOOKUP(4,AS34:AT37,2,FALSE)</f>
        <v>#N/A</v>
      </c>
      <c r="BC37" s="115"/>
      <c r="BD37" s="116" t="e">
        <f>VLOOKUP(4,AS34:AW37,3,FALSE)</f>
        <v>#N/A</v>
      </c>
      <c r="BE37" s="116" t="e">
        <f>VLOOKUP(4,AS34:AW37,4,FALSE)</f>
        <v>#N/A</v>
      </c>
      <c r="BF37" s="93" t="s">
        <v>12</v>
      </c>
      <c r="BG37" s="116" t="e">
        <f>VLOOKUP(4,AS34:AW37,5,FALSE)</f>
        <v>#N/A</v>
      </c>
      <c r="BH37" s="60"/>
      <c r="BI37" s="85"/>
      <c r="BJ37" s="85">
        <f>IF(E37&gt;G37,IF(Spielplan!E37&gt;Spielplan!G37,Punktemodus!$B$3,0),0)</f>
        <v>0</v>
      </c>
      <c r="BK37" s="85">
        <f>IF(E37=G37,IF(Spielplan!E37=Spielplan!G37,Punktemodus!$B$3,0),0)</f>
        <v>10</v>
      </c>
      <c r="BL37" s="85">
        <f>IF(E37&lt;G37,IF(Spielplan!E37&lt;Spielplan!G37,Punktemodus!$B$3,0),0)</f>
        <v>0</v>
      </c>
      <c r="BM37" s="85">
        <f>IF(E37=Spielplan!E37,IF(G37=Spielplan!G37,Punktemodus!$B$5,0),0)</f>
        <v>3</v>
      </c>
      <c r="BN37" s="85">
        <f>IF(E37=Spielplan!E37,Punktemodus!$B$7,0)</f>
        <v>1</v>
      </c>
      <c r="BO37" s="85">
        <f>IF(G37=Spielplan!G37,Punktemodus!$B$7,0)</f>
        <v>1</v>
      </c>
      <c r="BP37" s="137">
        <f>IF(Spielplan!E37="",0,SUM(BJ37:BO37))</f>
        <v>0</v>
      </c>
      <c r="BQ37" s="85"/>
      <c r="BR37" s="87"/>
      <c r="BS37" s="5" t="s">
        <v>127</v>
      </c>
      <c r="BT37" s="44" t="str">
        <f>IF(G61="","",BB57)</f>
        <v/>
      </c>
      <c r="BU37" s="46"/>
      <c r="BV37" s="104"/>
      <c r="BW37" s="60"/>
      <c r="BX37" s="104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</row>
    <row r="38" spans="1:101" ht="18.75" customHeight="1" thickBot="1" x14ac:dyDescent="0.3">
      <c r="A38" s="60"/>
      <c r="B38" s="60"/>
      <c r="C38" s="20" t="str">
        <f>C34</f>
        <v>Kolumbien</v>
      </c>
      <c r="D38" s="39"/>
      <c r="E38" s="104"/>
      <c r="F38" s="93"/>
      <c r="G38" s="104"/>
      <c r="H38" s="20" t="str">
        <f>H35</f>
        <v>Japan</v>
      </c>
      <c r="I38" s="39"/>
      <c r="J38" s="60"/>
      <c r="K38" s="60" t="s">
        <v>82</v>
      </c>
      <c r="L38" s="60">
        <f t="shared" si="8"/>
        <v>0</v>
      </c>
      <c r="M38" s="60">
        <f>IF($E38="",0,IF($E38&gt;$G38,3,IF($E38=G38,1,0)))</f>
        <v>0</v>
      </c>
      <c r="N38" s="60"/>
      <c r="O38" s="60"/>
      <c r="P38" s="60">
        <f>IF($G38="",0,IF($E38&gt;$G38,0,IF($E38=$G38,1,3)))</f>
        <v>0</v>
      </c>
      <c r="Q38" s="60">
        <f>E38</f>
        <v>0</v>
      </c>
      <c r="R38" s="60"/>
      <c r="S38" s="60"/>
      <c r="T38" s="60">
        <f>G38</f>
        <v>0</v>
      </c>
      <c r="U38" s="60">
        <f>G38</f>
        <v>0</v>
      </c>
      <c r="V38" s="60"/>
      <c r="W38" s="60"/>
      <c r="X38" s="60">
        <f>E38</f>
        <v>0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187">
        <f>SUM(AN34:AN37)</f>
        <v>30000</v>
      </c>
      <c r="AO38" s="187">
        <f>SUM(AO34:AO37)</f>
        <v>30000</v>
      </c>
      <c r="AP38" s="187">
        <f>SUM(AP34:AP37)</f>
        <v>30000</v>
      </c>
      <c r="AQ38" s="187">
        <f>SUM(AQ34:AQ37)</f>
        <v>30000</v>
      </c>
      <c r="AR38" s="187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85">
        <f>IF(E38&gt;G38,IF(Spielplan!E38&gt;Spielplan!G38,Punktemodus!$B$3,0),0)</f>
        <v>0</v>
      </c>
      <c r="BK38" s="85">
        <f>IF(E38=G38,IF(Spielplan!E38=Spielplan!G38,Punktemodus!$B$3,0),0)</f>
        <v>10</v>
      </c>
      <c r="BL38" s="85">
        <f>IF(E38&lt;G38,IF(Spielplan!E38&lt;Spielplan!G38,Punktemodus!$B$3,0),0)</f>
        <v>0</v>
      </c>
      <c r="BM38" s="85">
        <f>IF(E38=Spielplan!E38,IF(G38=Spielplan!G38,Punktemodus!$B$5,0),0)</f>
        <v>3</v>
      </c>
      <c r="BN38" s="85">
        <f>IF(E38=Spielplan!E38,Punktemodus!$B$7,0)</f>
        <v>1</v>
      </c>
      <c r="BO38" s="85">
        <f>IF(G38=Spielplan!G38,Punktemodus!$B$7,0)</f>
        <v>1</v>
      </c>
      <c r="BP38" s="137">
        <f>IF(Spielplan!E38="",0,SUM(BJ38:BO38))</f>
        <v>0</v>
      </c>
      <c r="BQ38" s="60"/>
      <c r="BR38" s="87"/>
      <c r="BS38" s="60"/>
      <c r="BT38" s="60"/>
      <c r="BU38" s="60"/>
      <c r="BV38" s="60"/>
      <c r="BW38" s="60"/>
      <c r="BX38" s="60"/>
      <c r="BY38" s="60"/>
      <c r="BZ38" s="47">
        <v>55</v>
      </c>
      <c r="CA38" s="44" t="str">
        <f>IF(BX36="",IF(BV36&gt;BV37,BT36,BT37),IF(BX36&gt;BX37,BT36,BT37))</f>
        <v/>
      </c>
      <c r="CB38" s="46"/>
      <c r="CC38" s="104"/>
      <c r="CD38" s="60"/>
      <c r="CE38" s="104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</row>
    <row r="39" spans="1:101" ht="18.75" customHeight="1" thickBot="1" x14ac:dyDescent="0.3">
      <c r="A39" s="60"/>
      <c r="B39" s="60"/>
      <c r="C39" s="14" t="str">
        <f>H34</f>
        <v>Griechenland</v>
      </c>
      <c r="D39" s="40"/>
      <c r="E39" s="104"/>
      <c r="F39" s="93"/>
      <c r="G39" s="104"/>
      <c r="H39" s="14" t="str">
        <f>C35</f>
        <v>Elfenbeinküste</v>
      </c>
      <c r="I39" s="40"/>
      <c r="J39" s="60"/>
      <c r="K39" s="60" t="s">
        <v>82</v>
      </c>
      <c r="L39" s="60">
        <f t="shared" si="8"/>
        <v>0</v>
      </c>
      <c r="M39" s="60"/>
      <c r="N39" s="60">
        <f>IF($E39="",0,IF($E39&gt;$G39,3,IF($E39=$G39,1,0)))</f>
        <v>0</v>
      </c>
      <c r="O39" s="60">
        <f>IF($G39="",0,IF($E39&gt;$G39,0,IF($E39=$G39,1,3)))</f>
        <v>0</v>
      </c>
      <c r="P39" s="60"/>
      <c r="Q39" s="60"/>
      <c r="R39" s="60">
        <f>E39</f>
        <v>0</v>
      </c>
      <c r="S39" s="60">
        <f>G39</f>
        <v>0</v>
      </c>
      <c r="T39" s="60"/>
      <c r="U39" s="60"/>
      <c r="V39" s="60">
        <f>G39</f>
        <v>0</v>
      </c>
      <c r="W39" s="60">
        <f>E39</f>
        <v>0</v>
      </c>
      <c r="X39" s="60"/>
      <c r="Y39" s="60"/>
      <c r="Z39" s="60" t="s">
        <v>30</v>
      </c>
      <c r="AA39" s="60"/>
      <c r="AB39" s="60"/>
      <c r="AC39" s="60"/>
      <c r="AD39" s="60"/>
      <c r="AE39" s="60"/>
      <c r="AF39" s="60"/>
      <c r="AG39" s="60" t="b">
        <f>OR(AG34=AG35,AG34=AG36,AG34=AG37,AG35=AG36,AG35=AG37,AG36=AG37)</f>
        <v>1</v>
      </c>
      <c r="AH39" s="60"/>
      <c r="AI39" s="60"/>
      <c r="AJ39" s="60"/>
      <c r="AK39" s="60"/>
      <c r="AL39" s="60"/>
      <c r="AM39" s="60"/>
      <c r="AN39" s="60"/>
      <c r="AO39" s="60" t="s">
        <v>34</v>
      </c>
      <c r="AP39" s="60"/>
      <c r="AQ39" s="60"/>
      <c r="AR39" s="60" t="b">
        <f>OR(AR34=AR35,AR34=AR36,AR34=AR37,AR35=AR36,AR35=AR37,AR36=AR37)</f>
        <v>1</v>
      </c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85">
        <f>IF(E39&gt;G39,IF(Spielplan!E39&gt;Spielplan!G39,Punktemodus!$B$3,0),0)</f>
        <v>0</v>
      </c>
      <c r="BK39" s="85">
        <f>IF(E39=G39,IF(Spielplan!E39=Spielplan!G39,Punktemodus!$B$3,0),0)</f>
        <v>10</v>
      </c>
      <c r="BL39" s="85">
        <f>IF(E39&lt;G39,IF(Spielplan!E39&lt;Spielplan!G39,Punktemodus!$B$3,0),0)</f>
        <v>0</v>
      </c>
      <c r="BM39" s="85">
        <f>IF(E39=Spielplan!E39,IF(G39=Spielplan!G39,Punktemodus!$B$5,0),0)</f>
        <v>3</v>
      </c>
      <c r="BN39" s="85">
        <f>IF(E39=Spielplan!E39,Punktemodus!$B$7,0)</f>
        <v>1</v>
      </c>
      <c r="BO39" s="85">
        <f>IF(G39=Spielplan!G39,Punktemodus!$B$7,0)</f>
        <v>1</v>
      </c>
      <c r="BP39" s="137">
        <f>IF(Spielplan!E39="",0,SUM(BJ39:BO39))</f>
        <v>0</v>
      </c>
      <c r="BQ39" s="60"/>
      <c r="BR39" s="87"/>
      <c r="BS39" s="60"/>
      <c r="BT39" s="60"/>
      <c r="BU39" s="60"/>
      <c r="BV39" s="60"/>
      <c r="BW39" s="60"/>
      <c r="BX39" s="60"/>
      <c r="BY39" s="60"/>
      <c r="BZ39" s="47">
        <v>56</v>
      </c>
      <c r="CA39" s="44" t="str">
        <f>IF(BX40="",IF(BV40&gt;BV41,BT40,BT41),IF(BX40&gt;BX41,BT40,BT41))</f>
        <v/>
      </c>
      <c r="CB39" s="46"/>
      <c r="CC39" s="104"/>
      <c r="CD39" s="60"/>
      <c r="CE39" s="104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</row>
    <row r="40" spans="1:101" ht="18.75" customHeight="1" thickBot="1" x14ac:dyDescent="0.25">
      <c r="A40" s="60"/>
      <c r="B40" s="60"/>
      <c r="C40" s="136" t="str">
        <f>IF(G39="","",IF(AR39=TRUE,"Achtung: Fehler in Tabelle!",""))</f>
        <v/>
      </c>
      <c r="D40" s="60"/>
      <c r="E40" s="85"/>
      <c r="F40" s="60"/>
      <c r="G40" s="85"/>
      <c r="H40" s="60"/>
      <c r="I40" s="60"/>
      <c r="J40" s="60"/>
      <c r="K40" s="60"/>
      <c r="L40" s="60"/>
      <c r="M40" s="60">
        <f t="shared" ref="M40:X40" si="11">SUM(M34:M39)</f>
        <v>0</v>
      </c>
      <c r="N40" s="60">
        <f t="shared" si="11"/>
        <v>0</v>
      </c>
      <c r="O40" s="60">
        <f t="shared" si="11"/>
        <v>0</v>
      </c>
      <c r="P40" s="60">
        <f t="shared" si="11"/>
        <v>0</v>
      </c>
      <c r="Q40" s="60">
        <f t="shared" si="11"/>
        <v>0</v>
      </c>
      <c r="R40" s="60">
        <f t="shared" si="11"/>
        <v>0</v>
      </c>
      <c r="S40" s="60">
        <f t="shared" si="11"/>
        <v>0</v>
      </c>
      <c r="T40" s="60">
        <f t="shared" si="11"/>
        <v>0</v>
      </c>
      <c r="U40" s="60">
        <f t="shared" si="11"/>
        <v>0</v>
      </c>
      <c r="V40" s="60">
        <f t="shared" si="11"/>
        <v>0</v>
      </c>
      <c r="W40" s="60">
        <f t="shared" si="11"/>
        <v>0</v>
      </c>
      <c r="X40" s="60">
        <f t="shared" si="11"/>
        <v>0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160">
        <f>SUM(BP34:BP39)</f>
        <v>0</v>
      </c>
      <c r="BQ40" s="60"/>
      <c r="BR40" s="87"/>
      <c r="BS40" s="55" t="s">
        <v>128</v>
      </c>
      <c r="BT40" s="44" t="str">
        <f>IF(G94="","",BB89)</f>
        <v/>
      </c>
      <c r="BU40" s="46"/>
      <c r="BV40" s="104"/>
      <c r="BW40" s="60"/>
      <c r="BX40" s="104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</row>
    <row r="41" spans="1:101" ht="18.75" customHeight="1" thickBot="1" x14ac:dyDescent="0.25">
      <c r="A41" s="60"/>
      <c r="B41" s="60"/>
      <c r="C41" s="60"/>
      <c r="D41" s="60"/>
      <c r="E41" s="85"/>
      <c r="F41" s="60"/>
      <c r="G41" s="85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138"/>
      <c r="BQ41" s="60"/>
      <c r="BR41" s="87"/>
      <c r="BS41" s="25" t="s">
        <v>129</v>
      </c>
      <c r="BT41" s="44" t="str">
        <f>IF(G83="","",BB79)</f>
        <v/>
      </c>
      <c r="BU41" s="46"/>
      <c r="BV41" s="104"/>
      <c r="BW41" s="60"/>
      <c r="BX41" s="104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</row>
    <row r="42" spans="1:101" ht="18.75" customHeight="1" thickBot="1" x14ac:dyDescent="0.3">
      <c r="A42" s="60"/>
      <c r="B42" s="60"/>
      <c r="C42" s="89"/>
      <c r="D42" s="60"/>
      <c r="E42" s="85"/>
      <c r="F42" s="60"/>
      <c r="G42" s="85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89"/>
      <c r="BC42" s="60"/>
      <c r="BD42" s="90"/>
      <c r="BE42" s="60"/>
      <c r="BF42" s="61"/>
      <c r="BG42" s="60"/>
      <c r="BH42" s="60"/>
      <c r="BI42" s="60"/>
      <c r="BJ42" s="60"/>
      <c r="BK42" s="60"/>
      <c r="BL42" s="60"/>
      <c r="BM42" s="60"/>
      <c r="BN42" s="60"/>
      <c r="BO42" s="60"/>
      <c r="BP42" s="138"/>
      <c r="BQ42" s="60"/>
      <c r="BR42" s="87"/>
      <c r="BS42" s="94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</row>
    <row r="43" spans="1:101" ht="18.75" customHeight="1" thickBot="1" x14ac:dyDescent="0.3">
      <c r="A43" s="60"/>
      <c r="B43" s="60"/>
      <c r="C43" s="88" t="s">
        <v>74</v>
      </c>
      <c r="D43" s="60"/>
      <c r="E43" s="85"/>
      <c r="F43" s="60"/>
      <c r="G43" s="85"/>
      <c r="H43" s="60"/>
      <c r="I43" s="60"/>
      <c r="J43" s="60"/>
      <c r="K43" s="60"/>
      <c r="L43" s="60"/>
      <c r="M43" s="60" t="s">
        <v>4</v>
      </c>
      <c r="N43" s="60"/>
      <c r="O43" s="60"/>
      <c r="P43" s="60"/>
      <c r="Q43" s="60" t="s">
        <v>6</v>
      </c>
      <c r="R43" s="60"/>
      <c r="S43" s="60"/>
      <c r="T43" s="60"/>
      <c r="U43" s="60" t="s">
        <v>7</v>
      </c>
      <c r="V43" s="60"/>
      <c r="W43" s="60"/>
      <c r="X43" s="60"/>
      <c r="Y43" s="60"/>
      <c r="Z43" s="60" t="s">
        <v>4</v>
      </c>
      <c r="AA43" s="60" t="s">
        <v>5</v>
      </c>
      <c r="AB43" s="60"/>
      <c r="AC43" s="60"/>
      <c r="AD43" s="60" t="s">
        <v>9</v>
      </c>
      <c r="AE43" s="60"/>
      <c r="AF43" s="60"/>
      <c r="AG43" s="60"/>
      <c r="AH43" s="60" t="s">
        <v>32</v>
      </c>
      <c r="AI43" s="60"/>
      <c r="AJ43" s="60"/>
      <c r="AK43" s="60"/>
      <c r="AL43" s="60"/>
      <c r="AM43" s="60"/>
      <c r="AN43" s="60" t="s">
        <v>35</v>
      </c>
      <c r="AO43" s="60"/>
      <c r="AP43" s="60"/>
      <c r="AQ43" s="60"/>
      <c r="AR43" s="60"/>
      <c r="AS43" s="60" t="s">
        <v>33</v>
      </c>
      <c r="AT43" s="60"/>
      <c r="AU43" s="60"/>
      <c r="AV43" s="60"/>
      <c r="AW43" s="60"/>
      <c r="AX43" s="60"/>
      <c r="AY43" s="60"/>
      <c r="AZ43" s="60"/>
      <c r="BA43" s="60"/>
      <c r="BB43" s="89" t="s">
        <v>10</v>
      </c>
      <c r="BC43" s="60"/>
      <c r="BD43" s="90" t="s">
        <v>4</v>
      </c>
      <c r="BE43" s="60"/>
      <c r="BF43" s="61" t="s">
        <v>5</v>
      </c>
      <c r="BG43" s="60"/>
      <c r="BH43" s="60"/>
      <c r="BI43" s="85"/>
      <c r="BJ43" s="60"/>
      <c r="BK43" s="60"/>
      <c r="BL43" s="60"/>
      <c r="BM43" s="60"/>
      <c r="BN43" s="60"/>
      <c r="BO43" s="60"/>
      <c r="BP43" s="138"/>
      <c r="BQ43" s="85"/>
      <c r="BR43" s="139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</row>
    <row r="44" spans="1:101" ht="18.75" customHeight="1" thickBot="1" x14ac:dyDescent="0.25">
      <c r="A44" s="60"/>
      <c r="B44" s="60"/>
      <c r="C44" s="60"/>
      <c r="D44" s="60"/>
      <c r="E44" s="85"/>
      <c r="F44" s="60"/>
      <c r="G44" s="85"/>
      <c r="H44" s="60"/>
      <c r="I44" s="60"/>
      <c r="J44" s="60"/>
      <c r="K44" s="60"/>
      <c r="L44" s="60"/>
      <c r="M44" s="60" t="s">
        <v>0</v>
      </c>
      <c r="N44" s="60" t="s">
        <v>1</v>
      </c>
      <c r="O44" s="60" t="s">
        <v>2</v>
      </c>
      <c r="P44" s="60" t="s">
        <v>3</v>
      </c>
      <c r="Q44" s="60" t="s">
        <v>0</v>
      </c>
      <c r="R44" s="60" t="s">
        <v>1</v>
      </c>
      <c r="S44" s="60" t="s">
        <v>2</v>
      </c>
      <c r="T44" s="60" t="s">
        <v>3</v>
      </c>
      <c r="U44" s="60" t="s">
        <v>0</v>
      </c>
      <c r="V44" s="60" t="s">
        <v>1</v>
      </c>
      <c r="W44" s="60" t="s">
        <v>2</v>
      </c>
      <c r="X44" s="60" t="s">
        <v>3</v>
      </c>
      <c r="Y44" s="60"/>
      <c r="Z44" s="60" t="s">
        <v>8</v>
      </c>
      <c r="AA44" s="60"/>
      <c r="AB44" s="60"/>
      <c r="AC44" s="60"/>
      <c r="AD44" s="60"/>
      <c r="AE44" s="60"/>
      <c r="AF44" s="60"/>
      <c r="AG44" s="60"/>
      <c r="AH44" s="60" t="s">
        <v>31</v>
      </c>
      <c r="AI44" s="60"/>
      <c r="AJ44" s="60"/>
      <c r="AK44" s="60"/>
      <c r="AL44" s="60"/>
      <c r="AM44" s="60"/>
      <c r="AN44" s="60" t="str">
        <f>AI45</f>
        <v>Uruguay</v>
      </c>
      <c r="AO44" s="60" t="str">
        <f>AI46</f>
        <v>Costa Rica</v>
      </c>
      <c r="AP44" s="60" t="str">
        <f>AI47</f>
        <v>England</v>
      </c>
      <c r="AQ44" s="60" t="str">
        <f>AI48</f>
        <v>Italien</v>
      </c>
      <c r="AR44" s="60"/>
      <c r="AS44" s="60" t="s">
        <v>31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85"/>
      <c r="BJ44" s="85"/>
      <c r="BK44" s="85"/>
      <c r="BL44" s="85"/>
      <c r="BM44" s="85"/>
      <c r="BN44" s="85"/>
      <c r="BO44" s="85"/>
      <c r="BP44" s="137"/>
      <c r="BQ44" s="85"/>
      <c r="BR44" s="141"/>
      <c r="BS44" s="359" t="s">
        <v>165</v>
      </c>
      <c r="BT44" s="360"/>
      <c r="BU44" s="361"/>
      <c r="BV44" s="362"/>
      <c r="BW44" s="156"/>
      <c r="BX44" s="351" t="s">
        <v>152</v>
      </c>
      <c r="BY44" s="351" t="s">
        <v>153</v>
      </c>
      <c r="BZ44" s="352"/>
      <c r="CA44" s="156"/>
      <c r="CB44" s="155"/>
      <c r="CC44" s="155"/>
      <c r="CD44" s="155"/>
      <c r="CE44" s="351" t="s">
        <v>155</v>
      </c>
      <c r="CF44" s="351" t="s">
        <v>156</v>
      </c>
      <c r="CG44" s="155"/>
      <c r="CH44" s="155"/>
      <c r="CI44" s="155"/>
      <c r="CJ44" s="351" t="s">
        <v>158</v>
      </c>
      <c r="CK44" s="155"/>
      <c r="CL44" s="155"/>
      <c r="CM44" s="155"/>
      <c r="CN44" s="155"/>
      <c r="CO44" s="351" t="s">
        <v>159</v>
      </c>
      <c r="CP44" s="155"/>
      <c r="CQ44" s="155"/>
      <c r="CR44" s="155"/>
      <c r="CS44" s="351" t="s">
        <v>146</v>
      </c>
      <c r="CT44" s="155"/>
      <c r="CU44" s="134"/>
      <c r="CV44" s="134"/>
      <c r="CW44" s="134"/>
    </row>
    <row r="45" spans="1:101" ht="18.75" customHeight="1" thickBot="1" x14ac:dyDescent="0.3">
      <c r="A45" s="60"/>
      <c r="B45" s="60"/>
      <c r="C45" s="75" t="str">
        <f>Spielplan!$C$45</f>
        <v>Uruguay</v>
      </c>
      <c r="D45" s="76"/>
      <c r="E45" s="104"/>
      <c r="F45" s="93"/>
      <c r="G45" s="104"/>
      <c r="H45" s="75" t="str">
        <f>Spielplan!$H$45</f>
        <v>Costa Rica</v>
      </c>
      <c r="I45" s="76"/>
      <c r="J45" s="60"/>
      <c r="K45" s="60" t="s">
        <v>85</v>
      </c>
      <c r="L45" s="60">
        <f t="shared" ref="L45:L50" si="12">IF(E45-G45&gt;0,1,IF(G45=E45,0,-1))</f>
        <v>0</v>
      </c>
      <c r="M45" s="60">
        <f>IF($E45="",0,IF($E45&gt;$G45,3,IF($E45=G45,1,0)))</f>
        <v>0</v>
      </c>
      <c r="N45" s="60">
        <f>IF($G45="",0,IF($E45&gt;$G45,0,IF($E45=G45,1,3)))</f>
        <v>0</v>
      </c>
      <c r="O45" s="60"/>
      <c r="P45" s="60"/>
      <c r="Q45" s="60">
        <f>E45</f>
        <v>0</v>
      </c>
      <c r="R45" s="60">
        <f>G45</f>
        <v>0</v>
      </c>
      <c r="S45" s="60"/>
      <c r="T45" s="60"/>
      <c r="U45" s="60">
        <f>G45</f>
        <v>0</v>
      </c>
      <c r="V45" s="60">
        <f>E45</f>
        <v>0</v>
      </c>
      <c r="W45" s="60"/>
      <c r="X45" s="60"/>
      <c r="Y45" s="60"/>
      <c r="Z45" s="60">
        <f>M51</f>
        <v>0</v>
      </c>
      <c r="AA45" s="60">
        <f>Q51</f>
        <v>0</v>
      </c>
      <c r="AB45" s="60">
        <f>U51</f>
        <v>0</v>
      </c>
      <c r="AC45" s="60">
        <f>AA45-AB45</f>
        <v>0</v>
      </c>
      <c r="AD45" s="60">
        <f>IF(Z45&gt;Z46,-1,0)</f>
        <v>0</v>
      </c>
      <c r="AE45" s="60">
        <f>IF(Z45&gt;Z47,-1,0)</f>
        <v>0</v>
      </c>
      <c r="AF45" s="60">
        <f>IF(Z45&gt;Z48,-1,0)</f>
        <v>0</v>
      </c>
      <c r="AG45" s="60">
        <f>10000-(AJ45*1000+AM45*100+AK45*10)</f>
        <v>10000</v>
      </c>
      <c r="AH45" s="90">
        <f>RANK(AG45,AG45:AG48,1)</f>
        <v>1</v>
      </c>
      <c r="AI45" s="60" t="str">
        <f>C45</f>
        <v>Uruguay</v>
      </c>
      <c r="AJ45" s="60">
        <f t="shared" ref="AJ45:AL48" si="13">Z45</f>
        <v>0</v>
      </c>
      <c r="AK45" s="60">
        <f t="shared" si="13"/>
        <v>0</v>
      </c>
      <c r="AL45" s="60">
        <f t="shared" si="13"/>
        <v>0</v>
      </c>
      <c r="AM45" s="60">
        <f>AK45-AL45</f>
        <v>0</v>
      </c>
      <c r="AN45" s="187"/>
      <c r="AO45" s="187">
        <f>IF(AG46=AG45,IF(G45&gt;E45,AG46-0.1,AG46),AG46)</f>
        <v>10000</v>
      </c>
      <c r="AP45" s="187">
        <f>IF(AG47=AG45,IF(G47&gt;E47,AG47-0.1,AG47),AG47)</f>
        <v>10000</v>
      </c>
      <c r="AQ45" s="187">
        <f>IF(AG48=AG45,IF(G49&gt;E49,AG48-0.1,AG48),AG48)</f>
        <v>10000</v>
      </c>
      <c r="AR45" s="187">
        <f>AN49</f>
        <v>30000</v>
      </c>
      <c r="AS45" s="90">
        <f>RANK(AR45,AR45:AR48,1)</f>
        <v>1</v>
      </c>
      <c r="AT45" s="60" t="str">
        <f t="shared" ref="AT45:AW48" si="14">AI45</f>
        <v>Uruguay</v>
      </c>
      <c r="AU45" s="60">
        <f t="shared" si="14"/>
        <v>0</v>
      </c>
      <c r="AV45" s="60">
        <f t="shared" si="14"/>
        <v>0</v>
      </c>
      <c r="AW45" s="60">
        <f t="shared" si="14"/>
        <v>0</v>
      </c>
      <c r="AX45" s="60"/>
      <c r="AY45" s="60"/>
      <c r="AZ45" s="60"/>
      <c r="BA45" s="77">
        <v>1</v>
      </c>
      <c r="BB45" s="75" t="str">
        <f>VLOOKUP(1,AS45:AT48,2,FALSE)</f>
        <v>Uruguay</v>
      </c>
      <c r="BC45" s="76"/>
      <c r="BD45" s="78">
        <f>VLOOKUP(1,AS45:AW48,3,FALSE)</f>
        <v>0</v>
      </c>
      <c r="BE45" s="79">
        <f>VLOOKUP(1,AS45:AW48,4,FALSE)</f>
        <v>0</v>
      </c>
      <c r="BF45" s="93" t="s">
        <v>12</v>
      </c>
      <c r="BG45" s="79">
        <f>VLOOKUP(1,AS45:AW48,5,FALSE)</f>
        <v>0</v>
      </c>
      <c r="BH45" s="80" t="s">
        <v>24</v>
      </c>
      <c r="BI45" s="85"/>
      <c r="BJ45" s="85">
        <f>IF(E45&gt;G45,IF(Spielplan!E45&gt;Spielplan!G45,Punktemodus!$B$3,0),0)</f>
        <v>0</v>
      </c>
      <c r="BK45" s="85">
        <f>IF(E45=G45,IF(Spielplan!E45=Spielplan!G45,Punktemodus!$B$3,0),0)</f>
        <v>10</v>
      </c>
      <c r="BL45" s="85">
        <f>IF(E45&lt;G45,IF(Spielplan!E45&lt;Spielplan!G45,Punktemodus!$B$3,0),0)</f>
        <v>0</v>
      </c>
      <c r="BM45" s="85">
        <f>IF(E45=Spielplan!E45,IF(G45=Spielplan!G45,Punktemodus!$B$5,0),0)</f>
        <v>3</v>
      </c>
      <c r="BN45" s="85">
        <f>IF(E45=Spielplan!E45,Punktemodus!$B$7,0)</f>
        <v>1</v>
      </c>
      <c r="BO45" s="85">
        <f>IF(G45=Spielplan!G45,Punktemodus!$B$7,0)</f>
        <v>1</v>
      </c>
      <c r="BP45" s="137">
        <f>IF(Spielplan!E45="",0,SUM(BJ45:BO45))</f>
        <v>0</v>
      </c>
      <c r="BQ45" s="85"/>
      <c r="BR45" s="141"/>
      <c r="BS45" s="363"/>
      <c r="BT45" s="364"/>
      <c r="BU45" s="365"/>
      <c r="BV45" s="366"/>
      <c r="BW45" s="156"/>
      <c r="BX45" s="351"/>
      <c r="BY45" s="351"/>
      <c r="BZ45" s="352"/>
      <c r="CA45" s="156"/>
      <c r="CB45" s="155"/>
      <c r="CC45" s="155"/>
      <c r="CD45" s="155"/>
      <c r="CE45" s="351"/>
      <c r="CF45" s="351"/>
      <c r="CG45" s="155"/>
      <c r="CH45" s="155"/>
      <c r="CI45" s="155"/>
      <c r="CJ45" s="351"/>
      <c r="CK45" s="155"/>
      <c r="CL45" s="155"/>
      <c r="CM45" s="155"/>
      <c r="CN45" s="155"/>
      <c r="CO45" s="351"/>
      <c r="CP45" s="155"/>
      <c r="CQ45" s="155"/>
      <c r="CR45" s="155"/>
      <c r="CS45" s="351"/>
      <c r="CT45" s="155"/>
      <c r="CU45" s="134"/>
      <c r="CV45" s="134"/>
      <c r="CW45" s="134"/>
    </row>
    <row r="46" spans="1:101" ht="18.75" customHeight="1" thickBot="1" x14ac:dyDescent="0.3">
      <c r="A46" s="60"/>
      <c r="B46" s="60"/>
      <c r="C46" s="48" t="str">
        <f>Spielplan!$C$46</f>
        <v>England</v>
      </c>
      <c r="D46" s="49"/>
      <c r="E46" s="104"/>
      <c r="F46" s="93"/>
      <c r="G46" s="104"/>
      <c r="H46" s="48" t="str">
        <f>Spielplan!$H$46</f>
        <v>Italien</v>
      </c>
      <c r="I46" s="49"/>
      <c r="J46" s="60"/>
      <c r="K46" s="60" t="s">
        <v>86</v>
      </c>
      <c r="L46" s="60">
        <f t="shared" si="12"/>
        <v>0</v>
      </c>
      <c r="M46" s="60"/>
      <c r="N46" s="60"/>
      <c r="O46" s="60">
        <f>IF($E46="",0,IF($E46&gt;$G46,3,IF($E46=$G46,1,0)))</f>
        <v>0</v>
      </c>
      <c r="P46" s="60">
        <f>IF($G46="",0,IF($E46&gt;$G46,0,IF($E46=$G46,1,3)))</f>
        <v>0</v>
      </c>
      <c r="Q46" s="60"/>
      <c r="R46" s="60"/>
      <c r="S46" s="60">
        <f>E46</f>
        <v>0</v>
      </c>
      <c r="T46" s="60">
        <f>G46</f>
        <v>0</v>
      </c>
      <c r="U46" s="60"/>
      <c r="V46" s="60"/>
      <c r="W46" s="60">
        <f>G46</f>
        <v>0</v>
      </c>
      <c r="X46" s="60">
        <f>E46</f>
        <v>0</v>
      </c>
      <c r="Y46" s="60"/>
      <c r="Z46" s="60">
        <f>N51</f>
        <v>0</v>
      </c>
      <c r="AA46" s="60">
        <f>R51</f>
        <v>0</v>
      </c>
      <c r="AB46" s="60">
        <f>V51</f>
        <v>0</v>
      </c>
      <c r="AC46" s="60">
        <f>AA46-AB46</f>
        <v>0</v>
      </c>
      <c r="AD46" s="60">
        <f>IF(Z46&gt;Z45,-1,0)</f>
        <v>0</v>
      </c>
      <c r="AE46" s="60">
        <f>IF(Z46&gt;Z47,-1,0)</f>
        <v>0</v>
      </c>
      <c r="AF46" s="60">
        <f>IF(Z46&gt;Z48,-1,0)</f>
        <v>0</v>
      </c>
      <c r="AG46" s="60">
        <f>10000-(AJ46*1000+AM46*100+AK46*10)</f>
        <v>10000</v>
      </c>
      <c r="AH46" s="90">
        <f>RANK(AG46,AG45:AG48,1)</f>
        <v>1</v>
      </c>
      <c r="AI46" s="60" t="str">
        <f>H45</f>
        <v>Costa Rica</v>
      </c>
      <c r="AJ46" s="60">
        <f t="shared" si="13"/>
        <v>0</v>
      </c>
      <c r="AK46" s="60">
        <f t="shared" si="13"/>
        <v>0</v>
      </c>
      <c r="AL46" s="60">
        <f t="shared" si="13"/>
        <v>0</v>
      </c>
      <c r="AM46" s="60">
        <f>AK46-AL46</f>
        <v>0</v>
      </c>
      <c r="AN46" s="187">
        <f>IF(AG45=AG46,IF(E45&gt;G45,AG45-0.1,AG45),AG45)</f>
        <v>10000</v>
      </c>
      <c r="AO46" s="187"/>
      <c r="AP46" s="187">
        <f>IF(AG47=AG46,IF(G50&gt;E50,AG47-0.1,AG47),AG47)</f>
        <v>10000</v>
      </c>
      <c r="AQ46" s="187">
        <f>IF(AG48=AG46,IF(G48&gt;E48,AG48-0.1,AG48),AG48)</f>
        <v>10000</v>
      </c>
      <c r="AR46" s="187">
        <f>AO49</f>
        <v>30000</v>
      </c>
      <c r="AS46" s="90">
        <f>RANK(AR46,AR45:AR48,1)</f>
        <v>1</v>
      </c>
      <c r="AT46" s="60" t="str">
        <f t="shared" si="14"/>
        <v>Costa Rica</v>
      </c>
      <c r="AU46" s="60">
        <f t="shared" si="14"/>
        <v>0</v>
      </c>
      <c r="AV46" s="60">
        <f t="shared" si="14"/>
        <v>0</v>
      </c>
      <c r="AW46" s="60">
        <f t="shared" si="14"/>
        <v>0</v>
      </c>
      <c r="AX46" s="60"/>
      <c r="AY46" s="60"/>
      <c r="AZ46" s="60"/>
      <c r="BA46" s="50">
        <v>2</v>
      </c>
      <c r="BB46" s="48" t="e">
        <f>VLOOKUP(2,AS45:AT48,2,FALSE)</f>
        <v>#N/A</v>
      </c>
      <c r="BC46" s="49"/>
      <c r="BD46" s="51" t="e">
        <f>VLOOKUP(2,AS45:AW48,3,FALSE)</f>
        <v>#N/A</v>
      </c>
      <c r="BE46" s="52" t="e">
        <f>VLOOKUP(2,AS45:AW48,4,FALSE)</f>
        <v>#N/A</v>
      </c>
      <c r="BF46" s="93" t="s">
        <v>12</v>
      </c>
      <c r="BG46" s="52" t="e">
        <f>VLOOKUP(2,AS45:AW48,5,FALSE)</f>
        <v>#N/A</v>
      </c>
      <c r="BH46" s="81" t="s">
        <v>25</v>
      </c>
      <c r="BI46" s="85"/>
      <c r="BJ46" s="85">
        <f>IF(E46&gt;G46,IF(Spielplan!E46&gt;Spielplan!G46,Punktemodus!$B$3,0),0)</f>
        <v>0</v>
      </c>
      <c r="BK46" s="85">
        <f>IF(E46=G46,IF(Spielplan!E46=Spielplan!G46,Punktemodus!$B$3,0),0)</f>
        <v>10</v>
      </c>
      <c r="BL46" s="85">
        <f>IF(E46&lt;G46,IF(Spielplan!E46&lt;Spielplan!G46,Punktemodus!$B$3,0),0)</f>
        <v>0</v>
      </c>
      <c r="BM46" s="85">
        <f>IF(E46=Spielplan!E46,IF(G46=Spielplan!G46,Punktemodus!$B$5,0),0)</f>
        <v>3</v>
      </c>
      <c r="BN46" s="85">
        <f>IF(E46=Spielplan!E46,Punktemodus!$B$7,0)</f>
        <v>1</v>
      </c>
      <c r="BO46" s="85">
        <f>IF(G46=Spielplan!G46,Punktemodus!$B$7,0)</f>
        <v>1</v>
      </c>
      <c r="BP46" s="137">
        <f>IF(Spielplan!E46="",0,SUM(BJ46:BO46))</f>
        <v>0</v>
      </c>
      <c r="BQ46" s="85"/>
      <c r="BR46" s="141"/>
      <c r="BS46" s="142"/>
      <c r="BT46" s="155"/>
      <c r="BU46" s="154" t="s">
        <v>120</v>
      </c>
      <c r="BV46" s="155"/>
      <c r="BW46" s="155"/>
      <c r="BX46" s="351"/>
      <c r="BY46" s="351"/>
      <c r="BZ46" s="352"/>
      <c r="CA46" s="155"/>
      <c r="CB46" s="155"/>
      <c r="CC46" s="155"/>
      <c r="CD46" s="155"/>
      <c r="CE46" s="351"/>
      <c r="CF46" s="351"/>
      <c r="CG46" s="155"/>
      <c r="CH46" s="155"/>
      <c r="CI46" s="155"/>
      <c r="CJ46" s="351"/>
      <c r="CK46" s="155"/>
      <c r="CL46" s="155"/>
      <c r="CM46" s="155"/>
      <c r="CN46" s="155"/>
      <c r="CO46" s="351"/>
      <c r="CP46" s="155"/>
      <c r="CQ46" s="155"/>
      <c r="CR46" s="155"/>
      <c r="CS46" s="351"/>
      <c r="CT46" s="155"/>
      <c r="CU46" s="134"/>
      <c r="CV46" s="134"/>
      <c r="CW46" s="134"/>
    </row>
    <row r="47" spans="1:101" ht="18.75" customHeight="1" thickBot="1" x14ac:dyDescent="0.3">
      <c r="A47" s="60"/>
      <c r="B47" s="60"/>
      <c r="C47" s="75" t="str">
        <f>C45</f>
        <v>Uruguay</v>
      </c>
      <c r="D47" s="76"/>
      <c r="E47" s="104"/>
      <c r="F47" s="93"/>
      <c r="G47" s="104"/>
      <c r="H47" s="75" t="str">
        <f>C46</f>
        <v>England</v>
      </c>
      <c r="I47" s="76"/>
      <c r="J47" s="60"/>
      <c r="K47" s="60" t="s">
        <v>87</v>
      </c>
      <c r="L47" s="60">
        <f t="shared" si="12"/>
        <v>0</v>
      </c>
      <c r="M47" s="60">
        <f>IF($E47="",0,IF($E47&gt;$G47,3,IF($E47=G47,1,0)))</f>
        <v>0</v>
      </c>
      <c r="N47" s="60"/>
      <c r="O47" s="60">
        <f>IF($G47="",0,IF($E47&gt;$G47,0,IF($E47=$G47,1,3)))</f>
        <v>0</v>
      </c>
      <c r="P47" s="60"/>
      <c r="Q47" s="60">
        <f>E47</f>
        <v>0</v>
      </c>
      <c r="R47" s="60"/>
      <c r="S47" s="60">
        <f>G47</f>
        <v>0</v>
      </c>
      <c r="T47" s="60"/>
      <c r="U47" s="60">
        <f>G47</f>
        <v>0</v>
      </c>
      <c r="V47" s="60"/>
      <c r="W47" s="60">
        <f>E47</f>
        <v>0</v>
      </c>
      <c r="X47" s="60"/>
      <c r="Y47" s="60"/>
      <c r="Z47" s="60">
        <f>O51</f>
        <v>0</v>
      </c>
      <c r="AA47" s="60">
        <f>S51</f>
        <v>0</v>
      </c>
      <c r="AB47" s="60">
        <f>W51</f>
        <v>0</v>
      </c>
      <c r="AC47" s="60">
        <f>AA47-AB47</f>
        <v>0</v>
      </c>
      <c r="AD47" s="60">
        <f>IF(Z47&gt;Z45,-1,0)</f>
        <v>0</v>
      </c>
      <c r="AE47" s="60">
        <f>IF(Z47&gt;Z46,-1,0)</f>
        <v>0</v>
      </c>
      <c r="AF47" s="60">
        <f>IF(Z47&gt;Z48,-1,0)</f>
        <v>0</v>
      </c>
      <c r="AG47" s="60">
        <f>10000-(AJ47*1000+AM47*100+AK47*10)</f>
        <v>10000</v>
      </c>
      <c r="AH47" s="90">
        <f>RANK(AG47,AG45:AG48,1)</f>
        <v>1</v>
      </c>
      <c r="AI47" s="60" t="str">
        <f>C46</f>
        <v>England</v>
      </c>
      <c r="AJ47" s="60">
        <f t="shared" si="13"/>
        <v>0</v>
      </c>
      <c r="AK47" s="60">
        <f t="shared" si="13"/>
        <v>0</v>
      </c>
      <c r="AL47" s="60">
        <f t="shared" si="13"/>
        <v>0</v>
      </c>
      <c r="AM47" s="60">
        <f>AK47-AL47</f>
        <v>0</v>
      </c>
      <c r="AN47" s="187">
        <f>IF(AG45=AG47,IF(E47&gt;G47,AG45-0.1,AG45),AG45)</f>
        <v>10000</v>
      </c>
      <c r="AO47" s="187">
        <f>IF(AG46=AG47,IF(E50&gt;G50,AG46-0.1,AG46),AG46)</f>
        <v>10000</v>
      </c>
      <c r="AP47" s="187"/>
      <c r="AQ47" s="187">
        <f>IF(AG48=AG47,IF(G46&gt;E46,AG48-0.1,AG48),AG48)</f>
        <v>10000</v>
      </c>
      <c r="AR47" s="187">
        <f>AP49</f>
        <v>30000</v>
      </c>
      <c r="AS47" s="90">
        <f>RANK(AR47,AR45:AR48,1)</f>
        <v>1</v>
      </c>
      <c r="AT47" s="60" t="str">
        <f t="shared" si="14"/>
        <v>England</v>
      </c>
      <c r="AU47" s="60">
        <f t="shared" si="14"/>
        <v>0</v>
      </c>
      <c r="AV47" s="60">
        <f t="shared" si="14"/>
        <v>0</v>
      </c>
      <c r="AW47" s="60">
        <f t="shared" si="14"/>
        <v>0</v>
      </c>
      <c r="AX47" s="60"/>
      <c r="AY47" s="60"/>
      <c r="AZ47" s="60"/>
      <c r="BA47" s="113">
        <v>3</v>
      </c>
      <c r="BB47" s="114" t="e">
        <f>VLOOKUP(3,AS45:AT48,2,FALSE)</f>
        <v>#N/A</v>
      </c>
      <c r="BC47" s="115"/>
      <c r="BD47" s="116" t="e">
        <f>VLOOKUP(3,AS45:AW48,3,FALSE)</f>
        <v>#N/A</v>
      </c>
      <c r="BE47" s="116" t="e">
        <f>VLOOKUP(3,AS45:AW48,4,FALSE)</f>
        <v>#N/A</v>
      </c>
      <c r="BF47" s="93" t="s">
        <v>12</v>
      </c>
      <c r="BG47" s="116" t="e">
        <f>VLOOKUP(3,AS45:AW48,5,FALSE)</f>
        <v>#N/A</v>
      </c>
      <c r="BH47" s="60"/>
      <c r="BI47" s="60"/>
      <c r="BJ47" s="85">
        <f>IF(E47&gt;G47,IF(Spielplan!E47&gt;Spielplan!G47,Punktemodus!$B$3,0),0)</f>
        <v>0</v>
      </c>
      <c r="BK47" s="85">
        <f>IF(E47=G47,IF(Spielplan!E47=Spielplan!G47,Punktemodus!$B$3,0),0)</f>
        <v>10</v>
      </c>
      <c r="BL47" s="85">
        <f>IF(E47&lt;G47,IF(Spielplan!E47&lt;Spielplan!G47,Punktemodus!$B$3,0),0)</f>
        <v>0</v>
      </c>
      <c r="BM47" s="85">
        <f>IF(E47=Spielplan!E47,IF(G47=Spielplan!G47,Punktemodus!$B$5,0),0)</f>
        <v>3</v>
      </c>
      <c r="BN47" s="85">
        <f>IF(E47=Spielplan!E47,Punktemodus!$B$7,0)</f>
        <v>1</v>
      </c>
      <c r="BO47" s="85">
        <f>IF(G47=Spielplan!G47,Punktemodus!$B$7,0)</f>
        <v>1</v>
      </c>
      <c r="BP47" s="137">
        <f>IF(Spielplan!E47="",0,SUM(BJ47:BO47))</f>
        <v>0</v>
      </c>
      <c r="BQ47" s="85"/>
      <c r="BR47" s="141"/>
      <c r="BS47" s="134"/>
      <c r="BT47" s="134"/>
      <c r="BU47" s="134"/>
      <c r="BV47" s="134"/>
      <c r="BW47" s="155"/>
      <c r="BX47" s="351"/>
      <c r="BY47" s="351"/>
      <c r="BZ47" s="352"/>
      <c r="CA47" s="155"/>
      <c r="CB47" s="155"/>
      <c r="CC47" s="155"/>
      <c r="CD47" s="155"/>
      <c r="CE47" s="351"/>
      <c r="CF47" s="351"/>
      <c r="CG47" s="155"/>
      <c r="CH47" s="155"/>
      <c r="CI47" s="155"/>
      <c r="CJ47" s="351"/>
      <c r="CK47" s="155"/>
      <c r="CL47" s="155"/>
      <c r="CM47" s="155"/>
      <c r="CN47" s="155"/>
      <c r="CO47" s="351"/>
      <c r="CP47" s="155"/>
      <c r="CQ47" s="155"/>
      <c r="CR47" s="155"/>
      <c r="CS47" s="351"/>
      <c r="CT47" s="155"/>
      <c r="CU47" s="134"/>
      <c r="CV47" s="134"/>
      <c r="CW47" s="134"/>
    </row>
    <row r="48" spans="1:101" ht="18.75" customHeight="1" thickBot="1" x14ac:dyDescent="0.3">
      <c r="A48" s="60"/>
      <c r="B48" s="60"/>
      <c r="C48" s="48" t="str">
        <f>H45</f>
        <v>Costa Rica</v>
      </c>
      <c r="D48" s="49"/>
      <c r="E48" s="104"/>
      <c r="F48" s="93"/>
      <c r="G48" s="104"/>
      <c r="H48" s="48" t="str">
        <f>H46</f>
        <v>Italien</v>
      </c>
      <c r="I48" s="49"/>
      <c r="J48" s="60"/>
      <c r="K48" s="60" t="s">
        <v>88</v>
      </c>
      <c r="L48" s="60">
        <f t="shared" si="12"/>
        <v>0</v>
      </c>
      <c r="M48" s="60"/>
      <c r="N48" s="60">
        <f>IF($E48="",0,IF($E48&gt;$G48,3,IF($E48=$G48,1,0)))</f>
        <v>0</v>
      </c>
      <c r="O48" s="60"/>
      <c r="P48" s="60">
        <f>IF($G48="",0,IF($E48&gt;$G48,0,IF($E48=$G48,1,3)))</f>
        <v>0</v>
      </c>
      <c r="Q48" s="60"/>
      <c r="R48" s="60">
        <f>E48</f>
        <v>0</v>
      </c>
      <c r="S48" s="60"/>
      <c r="T48" s="60">
        <f>G48</f>
        <v>0</v>
      </c>
      <c r="U48" s="60"/>
      <c r="V48" s="60">
        <f>G48</f>
        <v>0</v>
      </c>
      <c r="W48" s="60"/>
      <c r="X48" s="60">
        <f>E48</f>
        <v>0</v>
      </c>
      <c r="Y48" s="60"/>
      <c r="Z48" s="60">
        <f>P51</f>
        <v>0</v>
      </c>
      <c r="AA48" s="60">
        <f>T51</f>
        <v>0</v>
      </c>
      <c r="AB48" s="60">
        <f>X51</f>
        <v>0</v>
      </c>
      <c r="AC48" s="60">
        <f>AA48-AB48</f>
        <v>0</v>
      </c>
      <c r="AD48" s="60">
        <f>IF(Z48&gt;Z45,-1,0)</f>
        <v>0</v>
      </c>
      <c r="AE48" s="60">
        <f>IF(Z48&gt;Z46,-1,0)</f>
        <v>0</v>
      </c>
      <c r="AF48" s="60">
        <f>IF(Z48&gt;Z47,-1,0)</f>
        <v>0</v>
      </c>
      <c r="AG48" s="60">
        <f>10000-(AJ48*1000+AM48*100+AK48*10)</f>
        <v>10000</v>
      </c>
      <c r="AH48" s="90">
        <f>RANK(AG48,AG45:AG48,1)</f>
        <v>1</v>
      </c>
      <c r="AI48" s="60" t="str">
        <f>H46</f>
        <v>Italien</v>
      </c>
      <c r="AJ48" s="60">
        <f t="shared" si="13"/>
        <v>0</v>
      </c>
      <c r="AK48" s="60">
        <f t="shared" si="13"/>
        <v>0</v>
      </c>
      <c r="AL48" s="60">
        <f t="shared" si="13"/>
        <v>0</v>
      </c>
      <c r="AM48" s="60">
        <f>AK48-AL48</f>
        <v>0</v>
      </c>
      <c r="AN48" s="187">
        <f>IF(AG45=AG48,IF(E49&gt;G49,AG45-0.1,AG45),AG45)</f>
        <v>10000</v>
      </c>
      <c r="AO48" s="187">
        <f>IF(AG46=AG48,IF(E48&gt;G48,AG46-0.1,AG46),AG46)</f>
        <v>10000</v>
      </c>
      <c r="AP48" s="187">
        <f>IF(AG47=AG48,IF(E46&gt;G46,AG47-0.1,AG47),AG47)</f>
        <v>10000</v>
      </c>
      <c r="AQ48" s="187"/>
      <c r="AR48" s="187">
        <f>AQ49</f>
        <v>30000</v>
      </c>
      <c r="AS48" s="90">
        <f>RANK(AR48,AR45:AR48,1)</f>
        <v>1</v>
      </c>
      <c r="AT48" s="60" t="str">
        <f t="shared" si="14"/>
        <v>Italien</v>
      </c>
      <c r="AU48" s="60">
        <f t="shared" si="14"/>
        <v>0</v>
      </c>
      <c r="AV48" s="60">
        <f t="shared" si="14"/>
        <v>0</v>
      </c>
      <c r="AW48" s="60">
        <f t="shared" si="14"/>
        <v>0</v>
      </c>
      <c r="AX48" s="60"/>
      <c r="AY48" s="60"/>
      <c r="AZ48" s="60"/>
      <c r="BA48" s="113">
        <v>4</v>
      </c>
      <c r="BB48" s="114" t="e">
        <f>VLOOKUP(4,AS45:AT48,2,FALSE)</f>
        <v>#N/A</v>
      </c>
      <c r="BC48" s="115"/>
      <c r="BD48" s="116" t="e">
        <f>VLOOKUP(4,AS45:AW48,3,FALSE)</f>
        <v>#N/A</v>
      </c>
      <c r="BE48" s="116" t="e">
        <f>VLOOKUP(4,AS45:AW48,4,FALSE)</f>
        <v>#N/A</v>
      </c>
      <c r="BF48" s="93" t="s">
        <v>12</v>
      </c>
      <c r="BG48" s="116" t="e">
        <f>VLOOKUP(4,AS45:AW48,5,FALSE)</f>
        <v>#N/A</v>
      </c>
      <c r="BH48" s="60"/>
      <c r="BI48" s="60"/>
      <c r="BJ48" s="85">
        <f>IF(E48&gt;G48,IF(Spielplan!E48&gt;Spielplan!G48,Punktemodus!$B$3,0),0)</f>
        <v>0</v>
      </c>
      <c r="BK48" s="85">
        <f>IF(E48=G48,IF(Spielplan!E48=Spielplan!G48,Punktemodus!$B$3,0),0)</f>
        <v>10</v>
      </c>
      <c r="BL48" s="85">
        <f>IF(E48&lt;G48,IF(Spielplan!E48&lt;Spielplan!G48,Punktemodus!$B$3,0),0)</f>
        <v>0</v>
      </c>
      <c r="BM48" s="85">
        <f>IF(E48=Spielplan!E48,IF(G48=Spielplan!G48,Punktemodus!$B$5,0),0)</f>
        <v>3</v>
      </c>
      <c r="BN48" s="85">
        <f>IF(E48=Spielplan!E48,Punktemodus!$B$7,0)</f>
        <v>1</v>
      </c>
      <c r="BO48" s="85">
        <f>IF(G48=Spielplan!G48,Punktemodus!$B$7,0)</f>
        <v>1</v>
      </c>
      <c r="BP48" s="137">
        <f>IF(Spielplan!E48="",0,SUM(BJ48:BO48))</f>
        <v>0</v>
      </c>
      <c r="BQ48" s="85"/>
      <c r="BR48" s="141"/>
      <c r="BS48" s="143" t="s">
        <v>18</v>
      </c>
      <c r="BT48" s="144" t="str">
        <f>Spielplan!$BL$12</f>
        <v/>
      </c>
      <c r="BU48" s="145"/>
      <c r="BV48" s="146">
        <f>Spielplan!$BN$12</f>
        <v>0</v>
      </c>
      <c r="BW48" s="157"/>
      <c r="BX48" s="158">
        <f>IF(BT12=BT48,Punktemodus!$B$11,0)</f>
        <v>10</v>
      </c>
      <c r="BY48" s="158">
        <f>IF(BT48=BT29,Punktemodus!B13,0)</f>
        <v>5</v>
      </c>
      <c r="BZ48" s="142"/>
      <c r="CA48" s="155"/>
      <c r="CB48" s="154" t="s">
        <v>27</v>
      </c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34"/>
      <c r="CV48" s="134"/>
      <c r="CW48" s="134"/>
    </row>
    <row r="49" spans="1:101" ht="18.75" customHeight="1" thickBot="1" x14ac:dyDescent="0.3">
      <c r="A49" s="60"/>
      <c r="B49" s="60"/>
      <c r="C49" s="75" t="str">
        <f>C45</f>
        <v>Uruguay</v>
      </c>
      <c r="D49" s="76"/>
      <c r="E49" s="104"/>
      <c r="F49" s="93"/>
      <c r="G49" s="104"/>
      <c r="H49" s="75" t="str">
        <f>H46</f>
        <v>Italien</v>
      </c>
      <c r="I49" s="76"/>
      <c r="J49" s="60"/>
      <c r="K49" s="60" t="s">
        <v>89</v>
      </c>
      <c r="L49" s="60">
        <f t="shared" si="12"/>
        <v>0</v>
      </c>
      <c r="M49" s="60">
        <f>IF($E49="",0,IF($E49&gt;$G49,3,IF($E49=G49,1,0)))</f>
        <v>0</v>
      </c>
      <c r="N49" s="60"/>
      <c r="O49" s="60"/>
      <c r="P49" s="60">
        <f>IF($G49="",0,IF($E49&gt;$G49,0,IF($E49=$G49,1,3)))</f>
        <v>0</v>
      </c>
      <c r="Q49" s="60">
        <f>E49</f>
        <v>0</v>
      </c>
      <c r="R49" s="60"/>
      <c r="S49" s="60"/>
      <c r="T49" s="60">
        <f>G49</f>
        <v>0</v>
      </c>
      <c r="U49" s="60">
        <f>G49</f>
        <v>0</v>
      </c>
      <c r="V49" s="60"/>
      <c r="W49" s="60"/>
      <c r="X49" s="60">
        <f>E49</f>
        <v>0</v>
      </c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187">
        <f>SUM(AN45:AN48)</f>
        <v>30000</v>
      </c>
      <c r="AO49" s="187">
        <f>SUM(AO45:AO48)</f>
        <v>30000</v>
      </c>
      <c r="AP49" s="187">
        <f>SUM(AP45:AP48)</f>
        <v>30000</v>
      </c>
      <c r="AQ49" s="187">
        <f>SUM(AQ45:AQ48)</f>
        <v>30000</v>
      </c>
      <c r="AR49" s="187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85">
        <f>IF(E49&gt;G49,IF(Spielplan!E49&gt;Spielplan!G49,Punktemodus!$B$3,0),0)</f>
        <v>0</v>
      </c>
      <c r="BK49" s="85">
        <f>IF(E49=G49,IF(Spielplan!E49=Spielplan!G49,Punktemodus!$B$3,0),0)</f>
        <v>10</v>
      </c>
      <c r="BL49" s="85">
        <f>IF(E49&lt;G49,IF(Spielplan!E49&lt;Spielplan!G49,Punktemodus!$B$3,0),0)</f>
        <v>0</v>
      </c>
      <c r="BM49" s="85">
        <f>IF(E49=Spielplan!E49,IF(G49=Spielplan!G49,Punktemodus!$B$5,0),0)</f>
        <v>3</v>
      </c>
      <c r="BN49" s="85">
        <f>IF(E49=Spielplan!E49,Punktemodus!$B$7,0)</f>
        <v>1</v>
      </c>
      <c r="BO49" s="85">
        <f>IF(G49=Spielplan!G49,Punktemodus!$B$7,0)</f>
        <v>1</v>
      </c>
      <c r="BP49" s="137">
        <f>IF(Spielplan!E49="",0,SUM(BJ49:BO49))</f>
        <v>0</v>
      </c>
      <c r="BQ49" s="60"/>
      <c r="BR49" s="141"/>
      <c r="BS49" s="149" t="s">
        <v>21</v>
      </c>
      <c r="BT49" s="144" t="str">
        <f>Spielplan!$BL$13</f>
        <v/>
      </c>
      <c r="BU49" s="145"/>
      <c r="BV49" s="146">
        <f>Spielplan!$BN$13</f>
        <v>0</v>
      </c>
      <c r="BW49" s="155"/>
      <c r="BX49" s="158">
        <f>IF(BT13=BT49,Punktemodus!$B$11,0)</f>
        <v>10</v>
      </c>
      <c r="BY49" s="158">
        <f>IF(BT49=BT28,Punktemodus!B13,0)</f>
        <v>5</v>
      </c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34"/>
      <c r="CV49" s="134"/>
      <c r="CW49" s="134"/>
    </row>
    <row r="50" spans="1:101" ht="18.75" customHeight="1" thickBot="1" x14ac:dyDescent="0.3">
      <c r="A50" s="60"/>
      <c r="B50" s="60"/>
      <c r="C50" s="48" t="str">
        <f>H45</f>
        <v>Costa Rica</v>
      </c>
      <c r="D50" s="49"/>
      <c r="E50" s="104"/>
      <c r="F50" s="93"/>
      <c r="G50" s="104"/>
      <c r="H50" s="48" t="str">
        <f>C46</f>
        <v>England</v>
      </c>
      <c r="I50" s="49"/>
      <c r="J50" s="60"/>
      <c r="K50" s="60" t="s">
        <v>89</v>
      </c>
      <c r="L50" s="60">
        <f t="shared" si="12"/>
        <v>0</v>
      </c>
      <c r="M50" s="60"/>
      <c r="N50" s="60">
        <f>IF($E50="",0,IF($E50&gt;$G50,3,IF($E50=$G50,1,0)))</f>
        <v>0</v>
      </c>
      <c r="O50" s="60">
        <f>IF($G50="",0,IF($E50&gt;$G50,0,IF($E50=$G50,1,3)))</f>
        <v>0</v>
      </c>
      <c r="P50" s="60"/>
      <c r="Q50" s="60"/>
      <c r="R50" s="60">
        <f>E50</f>
        <v>0</v>
      </c>
      <c r="S50" s="60">
        <f>G50</f>
        <v>0</v>
      </c>
      <c r="T50" s="60"/>
      <c r="U50" s="60"/>
      <c r="V50" s="60">
        <f>G50</f>
        <v>0</v>
      </c>
      <c r="W50" s="60">
        <f>E50</f>
        <v>0</v>
      </c>
      <c r="X50" s="60"/>
      <c r="Y50" s="60"/>
      <c r="Z50" s="60" t="s">
        <v>30</v>
      </c>
      <c r="AA50" s="60"/>
      <c r="AB50" s="60"/>
      <c r="AC50" s="60"/>
      <c r="AD50" s="60"/>
      <c r="AE50" s="60"/>
      <c r="AF50" s="60"/>
      <c r="AG50" s="60" t="b">
        <f>OR(AG45=AG46,AG45=AG47,AG45=AG48,AG46=AG47,AG46=AG48,AG47=AG48)</f>
        <v>1</v>
      </c>
      <c r="AH50" s="60"/>
      <c r="AI50" s="60"/>
      <c r="AJ50" s="60"/>
      <c r="AK50" s="60"/>
      <c r="AL50" s="60"/>
      <c r="AM50" s="60"/>
      <c r="AN50" s="60"/>
      <c r="AO50" s="60" t="s">
        <v>34</v>
      </c>
      <c r="AP50" s="60"/>
      <c r="AQ50" s="60"/>
      <c r="AR50" s="60" t="b">
        <f>OR(AR45=AR46,AR45=AR47,AR45=AR48,AR46=AR47,AR46=AR48,AR47=AR48)</f>
        <v>1</v>
      </c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85">
        <f>IF(E50&gt;G50,IF(Spielplan!E50&gt;Spielplan!G50,Punktemodus!$B$3,0),0)</f>
        <v>0</v>
      </c>
      <c r="BK50" s="85">
        <f>IF(E50=G50,IF(Spielplan!E50=Spielplan!G50,Punktemodus!$B$3,0),0)</f>
        <v>10</v>
      </c>
      <c r="BL50" s="85">
        <f>IF(E50&lt;G50,IF(Spielplan!E50&lt;Spielplan!G50,Punktemodus!$B$3,0),0)</f>
        <v>0</v>
      </c>
      <c r="BM50" s="85">
        <f>IF(E50=Spielplan!E50,IF(G50=Spielplan!G50,Punktemodus!$B$5,0),0)</f>
        <v>3</v>
      </c>
      <c r="BN50" s="85">
        <f>IF(E50=Spielplan!E50,Punktemodus!$B$7,0)</f>
        <v>1</v>
      </c>
      <c r="BO50" s="85">
        <f>IF(G50=Spielplan!G50,Punktemodus!$B$7,0)</f>
        <v>1</v>
      </c>
      <c r="BP50" s="137">
        <f>IF(Spielplan!E50="",0,SUM(BJ50:BO50))</f>
        <v>0</v>
      </c>
      <c r="BQ50" s="60"/>
      <c r="BR50" s="141"/>
      <c r="BS50" s="150"/>
      <c r="BT50" s="134"/>
      <c r="BU50" s="134"/>
      <c r="BV50" s="151"/>
      <c r="BW50" s="157"/>
      <c r="BX50" s="158"/>
      <c r="BY50" s="158"/>
      <c r="BZ50" s="155"/>
      <c r="CA50" s="144" t="str">
        <f>Spielplan!$BS$14</f>
        <v/>
      </c>
      <c r="CB50" s="159"/>
      <c r="CC50" s="146">
        <f>Spielplan!$BU$14</f>
        <v>0</v>
      </c>
      <c r="CD50" s="157"/>
      <c r="CE50" s="155">
        <f>IF(CA50=CA14,Punktemodus!B15,0)</f>
        <v>20</v>
      </c>
      <c r="CF50" s="158">
        <f>IF(OR(CA50=$CA$15,CA50=$CA$22,CA50=$CA$23,CA50=$CA$30,CA50=$CA$31,CA50=$CA$38,CA50=$CA$39),Punktemodus!B17,0)</f>
        <v>10</v>
      </c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34"/>
      <c r="CV50" s="134"/>
      <c r="CW50" s="134"/>
    </row>
    <row r="51" spans="1:101" ht="18.75" customHeight="1" thickBot="1" x14ac:dyDescent="0.3">
      <c r="A51" s="60"/>
      <c r="B51" s="60"/>
      <c r="C51" s="136" t="str">
        <f>IF(G50="","",IF(AR50=TRUE,"Achtung: Fehler in Tabelle!",""))</f>
        <v/>
      </c>
      <c r="D51" s="60"/>
      <c r="E51" s="85"/>
      <c r="F51" s="60"/>
      <c r="G51" s="85"/>
      <c r="H51" s="60"/>
      <c r="I51" s="60"/>
      <c r="J51" s="60"/>
      <c r="K51" s="60"/>
      <c r="L51" s="60"/>
      <c r="M51" s="60">
        <f t="shared" ref="M51:X51" si="15">SUM(M45:M50)</f>
        <v>0</v>
      </c>
      <c r="N51" s="60">
        <f t="shared" si="15"/>
        <v>0</v>
      </c>
      <c r="O51" s="60">
        <f t="shared" si="15"/>
        <v>0</v>
      </c>
      <c r="P51" s="60">
        <f t="shared" si="15"/>
        <v>0</v>
      </c>
      <c r="Q51" s="60">
        <f t="shared" si="15"/>
        <v>0</v>
      </c>
      <c r="R51" s="60">
        <f t="shared" si="15"/>
        <v>0</v>
      </c>
      <c r="S51" s="60">
        <f t="shared" si="15"/>
        <v>0</v>
      </c>
      <c r="T51" s="60">
        <f t="shared" si="15"/>
        <v>0</v>
      </c>
      <c r="U51" s="60">
        <f t="shared" si="15"/>
        <v>0</v>
      </c>
      <c r="V51" s="60">
        <f t="shared" si="15"/>
        <v>0</v>
      </c>
      <c r="W51" s="60">
        <f t="shared" si="15"/>
        <v>0</v>
      </c>
      <c r="X51" s="60">
        <f t="shared" si="15"/>
        <v>0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160">
        <f>SUM(BP45:BP50)</f>
        <v>0</v>
      </c>
      <c r="BQ51" s="60"/>
      <c r="BR51" s="141"/>
      <c r="BS51" s="152"/>
      <c r="BT51" s="134"/>
      <c r="BU51" s="134"/>
      <c r="BV51" s="151"/>
      <c r="BW51" s="157"/>
      <c r="BX51" s="158"/>
      <c r="BY51" s="158"/>
      <c r="BZ51" s="155"/>
      <c r="CA51" s="144" t="str">
        <f>Spielplan!$BS$15</f>
        <v/>
      </c>
      <c r="CB51" s="159"/>
      <c r="CC51" s="146">
        <f>Spielplan!$BU$15</f>
        <v>0</v>
      </c>
      <c r="CD51" s="155"/>
      <c r="CE51" s="155">
        <f>IF(CA51=CA15,Punktemodus!B15,0)</f>
        <v>20</v>
      </c>
      <c r="CF51" s="158">
        <f>IF(OR(CA51=$CA$14,CA51=$CA$22,CA51=$CA$23,CA51=$CA$30,CA51=$CA$31,CA51=$CA$38,CA51=$CA$39),Punktemodus!B17,0)</f>
        <v>10</v>
      </c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34"/>
      <c r="CV51" s="134"/>
      <c r="CW51" s="134"/>
    </row>
    <row r="52" spans="1:101" ht="18.75" customHeight="1" thickBot="1" x14ac:dyDescent="0.3">
      <c r="A52" s="60"/>
      <c r="B52" s="60"/>
      <c r="C52" s="60"/>
      <c r="D52" s="60"/>
      <c r="E52" s="85"/>
      <c r="F52" s="60"/>
      <c r="G52" s="85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138"/>
      <c r="BQ52" s="60"/>
      <c r="BR52" s="141"/>
      <c r="BS52" s="153" t="s">
        <v>22</v>
      </c>
      <c r="BT52" s="144" t="str">
        <f>Spielplan!$BL$16</f>
        <v/>
      </c>
      <c r="BU52" s="145"/>
      <c r="BV52" s="146">
        <f>Spielplan!$BN$16</f>
        <v>0</v>
      </c>
      <c r="BW52" s="155"/>
      <c r="BX52" s="158">
        <f>IF(BT16=BT52,Punktemodus!$B$11,0)</f>
        <v>10</v>
      </c>
      <c r="BY52" s="158">
        <f>IF(BT52=BT33,Punktemodus!B13,0)</f>
        <v>5</v>
      </c>
      <c r="BZ52" s="155"/>
      <c r="CA52" s="155"/>
      <c r="CB52" s="155"/>
      <c r="CC52" s="155"/>
      <c r="CD52" s="155"/>
      <c r="CE52" s="155"/>
      <c r="CF52" s="154"/>
      <c r="CG52" s="154" t="s">
        <v>28</v>
      </c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34"/>
      <c r="CV52" s="134"/>
      <c r="CW52" s="134"/>
    </row>
    <row r="53" spans="1:101" ht="18.75" customHeight="1" thickBot="1" x14ac:dyDescent="0.25">
      <c r="A53" s="60"/>
      <c r="B53" s="60"/>
      <c r="C53" s="60"/>
      <c r="D53" s="60"/>
      <c r="E53" s="85"/>
      <c r="F53" s="60"/>
      <c r="G53" s="85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138"/>
      <c r="BQ53" s="60"/>
      <c r="BR53" s="141"/>
      <c r="BS53" s="149" t="s">
        <v>25</v>
      </c>
      <c r="BT53" s="144" t="str">
        <f>Spielplan!$BL$17</f>
        <v/>
      </c>
      <c r="BU53" s="145"/>
      <c r="BV53" s="146">
        <f>Spielplan!$BN$17</f>
        <v>0</v>
      </c>
      <c r="BW53" s="155"/>
      <c r="BX53" s="158">
        <f>IF(BT17=BT53,Punktemodus!$B$11,0)</f>
        <v>10</v>
      </c>
      <c r="BY53" s="158">
        <f>IF(BT53=BT32,Punktemodus!B13,0)</f>
        <v>5</v>
      </c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34"/>
      <c r="CV53" s="134"/>
      <c r="CW53" s="134"/>
    </row>
    <row r="54" spans="1:101" ht="18.75" customHeight="1" thickBot="1" x14ac:dyDescent="0.3">
      <c r="A54" s="60"/>
      <c r="B54" s="60"/>
      <c r="C54" s="88" t="s">
        <v>90</v>
      </c>
      <c r="D54" s="60"/>
      <c r="E54" s="85"/>
      <c r="F54" s="60"/>
      <c r="G54" s="85"/>
      <c r="H54" s="60"/>
      <c r="I54" s="60"/>
      <c r="J54" s="60"/>
      <c r="K54" s="60"/>
      <c r="L54" s="60"/>
      <c r="M54" s="60" t="s">
        <v>4</v>
      </c>
      <c r="N54" s="60"/>
      <c r="O54" s="60"/>
      <c r="P54" s="60"/>
      <c r="Q54" s="60" t="s">
        <v>6</v>
      </c>
      <c r="R54" s="60"/>
      <c r="S54" s="60"/>
      <c r="T54" s="60"/>
      <c r="U54" s="60" t="s">
        <v>7</v>
      </c>
      <c r="V54" s="60"/>
      <c r="W54" s="60"/>
      <c r="X54" s="60"/>
      <c r="Y54" s="60"/>
      <c r="Z54" s="60" t="s">
        <v>4</v>
      </c>
      <c r="AA54" s="60" t="s">
        <v>5</v>
      </c>
      <c r="AB54" s="60"/>
      <c r="AC54" s="60"/>
      <c r="AD54" s="60" t="s">
        <v>9</v>
      </c>
      <c r="AE54" s="60"/>
      <c r="AF54" s="60"/>
      <c r="AG54" s="60"/>
      <c r="AH54" s="60" t="s">
        <v>32</v>
      </c>
      <c r="AI54" s="60"/>
      <c r="AJ54" s="60"/>
      <c r="AK54" s="60"/>
      <c r="AL54" s="60"/>
      <c r="AM54" s="60"/>
      <c r="AN54" s="60" t="s">
        <v>35</v>
      </c>
      <c r="AO54" s="60"/>
      <c r="AP54" s="60"/>
      <c r="AQ54" s="60"/>
      <c r="AR54" s="60"/>
      <c r="AS54" s="60" t="s">
        <v>33</v>
      </c>
      <c r="AT54" s="60"/>
      <c r="AU54" s="60"/>
      <c r="AV54" s="60"/>
      <c r="AW54" s="60"/>
      <c r="AX54" s="60"/>
      <c r="AY54" s="60"/>
      <c r="AZ54" s="60"/>
      <c r="BA54" s="89" t="s">
        <v>10</v>
      </c>
      <c r="BB54" s="60"/>
      <c r="BC54" s="90" t="s">
        <v>4</v>
      </c>
      <c r="BD54" s="60"/>
      <c r="BE54" s="61" t="s">
        <v>5</v>
      </c>
      <c r="BF54" s="60"/>
      <c r="BG54" s="60"/>
      <c r="BH54" s="60"/>
      <c r="BI54" s="85"/>
      <c r="BJ54" s="60"/>
      <c r="BK54" s="60"/>
      <c r="BL54" s="60"/>
      <c r="BM54" s="60"/>
      <c r="BN54" s="60"/>
      <c r="BO54" s="60"/>
      <c r="BP54" s="138"/>
      <c r="BQ54" s="85"/>
      <c r="BR54" s="141"/>
      <c r="BS54" s="150"/>
      <c r="BT54" s="134"/>
      <c r="BU54" s="134"/>
      <c r="BV54" s="134"/>
      <c r="BW54" s="134"/>
      <c r="BX54" s="148"/>
      <c r="BY54" s="148"/>
      <c r="BZ54" s="134"/>
      <c r="CA54" s="134"/>
      <c r="CB54" s="134"/>
      <c r="CC54" s="134"/>
      <c r="CD54" s="134"/>
      <c r="CE54" s="134"/>
      <c r="CF54" s="144" t="str">
        <f>Spielplan!$BX$18</f>
        <v/>
      </c>
      <c r="CG54" s="145"/>
      <c r="CH54" s="146">
        <f>Spielplan!$BZ$18</f>
        <v>0</v>
      </c>
      <c r="CI54" s="134"/>
      <c r="CJ54" s="134">
        <f>IF(OR(CF54=$CF$18,CF54=$CF$19,CF54=$CF$34,CF54=$CF$35),Punktemodus!$B$19,0)</f>
        <v>30</v>
      </c>
      <c r="CK54" s="134"/>
      <c r="CL54" s="134"/>
      <c r="CM54" s="134"/>
      <c r="CN54" s="134"/>
      <c r="CO54" s="134"/>
      <c r="CP54" s="134"/>
      <c r="CQ54" s="134"/>
      <c r="CR54" s="134"/>
      <c r="CS54" s="134">
        <f>IF(CQ59=CQ23,Punktemodus!B23,0)</f>
        <v>50</v>
      </c>
      <c r="CT54" s="134"/>
      <c r="CU54" s="134"/>
      <c r="CV54" s="134"/>
      <c r="CW54" s="134"/>
    </row>
    <row r="55" spans="1:101" ht="18.75" customHeight="1" thickBot="1" x14ac:dyDescent="0.25">
      <c r="A55" s="60"/>
      <c r="B55" s="60"/>
      <c r="C55" s="92"/>
      <c r="D55" s="60"/>
      <c r="E55" s="85"/>
      <c r="F55" s="60"/>
      <c r="G55" s="85"/>
      <c r="H55" s="60"/>
      <c r="I55" s="60"/>
      <c r="J55" s="60"/>
      <c r="K55" s="60"/>
      <c r="L55" s="60"/>
      <c r="M55" s="60" t="s">
        <v>0</v>
      </c>
      <c r="N55" s="60" t="s">
        <v>1</v>
      </c>
      <c r="O55" s="60" t="s">
        <v>2</v>
      </c>
      <c r="P55" s="60" t="s">
        <v>3</v>
      </c>
      <c r="Q55" s="60" t="s">
        <v>0</v>
      </c>
      <c r="R55" s="60" t="s">
        <v>1</v>
      </c>
      <c r="S55" s="60" t="s">
        <v>2</v>
      </c>
      <c r="T55" s="60" t="s">
        <v>3</v>
      </c>
      <c r="U55" s="60" t="s">
        <v>0</v>
      </c>
      <c r="V55" s="60" t="s">
        <v>1</v>
      </c>
      <c r="W55" s="60" t="s">
        <v>2</v>
      </c>
      <c r="X55" s="60" t="s">
        <v>3</v>
      </c>
      <c r="Y55" s="60"/>
      <c r="Z55" s="60" t="s">
        <v>8</v>
      </c>
      <c r="AA55" s="60"/>
      <c r="AB55" s="60"/>
      <c r="AC55" s="60"/>
      <c r="AD55" s="60"/>
      <c r="AE55" s="60"/>
      <c r="AF55" s="60"/>
      <c r="AG55" s="60"/>
      <c r="AH55" s="60" t="s">
        <v>31</v>
      </c>
      <c r="AI55" s="60"/>
      <c r="AJ55" s="60"/>
      <c r="AK55" s="60"/>
      <c r="AL55" s="60"/>
      <c r="AM55" s="60"/>
      <c r="AN55" s="60" t="str">
        <f>AI56</f>
        <v>Schweiz</v>
      </c>
      <c r="AO55" s="60" t="str">
        <f>AI57</f>
        <v>Ecuador</v>
      </c>
      <c r="AP55" s="60" t="str">
        <f>AI58</f>
        <v>Frankreich</v>
      </c>
      <c r="AQ55" s="60" t="str">
        <f>AI59</f>
        <v>Honduras</v>
      </c>
      <c r="AR55" s="60"/>
      <c r="AS55" s="60" t="s">
        <v>31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85"/>
      <c r="BJ55" s="85"/>
      <c r="BK55" s="85"/>
      <c r="BL55" s="85"/>
      <c r="BM55" s="85"/>
      <c r="BN55" s="85"/>
      <c r="BO55" s="85"/>
      <c r="BP55" s="137"/>
      <c r="BQ55" s="85"/>
      <c r="BR55" s="141"/>
      <c r="BS55" s="134"/>
      <c r="BT55" s="134"/>
      <c r="BU55" s="134"/>
      <c r="BV55" s="134"/>
      <c r="BW55" s="134"/>
      <c r="BX55" s="148"/>
      <c r="BY55" s="148"/>
      <c r="BZ55" s="134"/>
      <c r="CA55" s="134"/>
      <c r="CB55" s="134"/>
      <c r="CC55" s="134"/>
      <c r="CD55" s="134"/>
      <c r="CE55" s="134"/>
      <c r="CF55" s="144" t="str">
        <f>Spielplan!$BX$19</f>
        <v/>
      </c>
      <c r="CG55" s="145"/>
      <c r="CH55" s="146">
        <f>Spielplan!$BZ$19</f>
        <v>0</v>
      </c>
      <c r="CI55" s="134"/>
      <c r="CJ55" s="134">
        <f>IF(OR(CF55=$CF$18,CF55=$CF$19,CF55=$CF$34,CF55=$CF$35),Punktemodus!$B$19,0)</f>
        <v>30</v>
      </c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</row>
    <row r="56" spans="1:101" ht="18.75" customHeight="1" thickBot="1" x14ac:dyDescent="0.3">
      <c r="A56" s="60"/>
      <c r="B56" s="60"/>
      <c r="C56" s="191" t="str">
        <f>Spielplan!$C56</f>
        <v>Schweiz</v>
      </c>
      <c r="D56" s="192"/>
      <c r="E56" s="104"/>
      <c r="F56" s="93"/>
      <c r="G56" s="104"/>
      <c r="H56" s="191" t="str">
        <f>Spielplan!$H$56</f>
        <v>Ecuador</v>
      </c>
      <c r="I56" s="192"/>
      <c r="J56" s="60"/>
      <c r="K56" s="60" t="s">
        <v>96</v>
      </c>
      <c r="L56" s="60">
        <f t="shared" ref="L56:L61" si="16">IF(E56-G56&gt;0,1,IF(G56=E56,0,-1))</f>
        <v>0</v>
      </c>
      <c r="M56" s="60">
        <f>IF($E56="",0,IF($E56&gt;$G56,3,IF($E56=G56,1,0)))</f>
        <v>0</v>
      </c>
      <c r="N56" s="60">
        <f>IF($G56="",0,IF($E56&gt;$G56,0,IF($E56=G56,1,3)))</f>
        <v>0</v>
      </c>
      <c r="O56" s="60"/>
      <c r="P56" s="60"/>
      <c r="Q56" s="60">
        <f>E56</f>
        <v>0</v>
      </c>
      <c r="R56" s="60">
        <f>G56</f>
        <v>0</v>
      </c>
      <c r="S56" s="60"/>
      <c r="T56" s="60"/>
      <c r="U56" s="60">
        <f>G56</f>
        <v>0</v>
      </c>
      <c r="V56" s="60">
        <f>E56</f>
        <v>0</v>
      </c>
      <c r="W56" s="60"/>
      <c r="X56" s="60"/>
      <c r="Y56" s="60"/>
      <c r="Z56" s="60">
        <f>M62</f>
        <v>0</v>
      </c>
      <c r="AA56" s="60">
        <f>Q62</f>
        <v>0</v>
      </c>
      <c r="AB56" s="60">
        <f>U62</f>
        <v>0</v>
      </c>
      <c r="AC56" s="60">
        <f>AA56-AB56</f>
        <v>0</v>
      </c>
      <c r="AD56" s="60">
        <f>IF(Z56&gt;Z57,-1,0)</f>
        <v>0</v>
      </c>
      <c r="AE56" s="60">
        <f>IF(Z56&gt;Z58,-1,0)</f>
        <v>0</v>
      </c>
      <c r="AF56" s="60">
        <f>IF(Z56&gt;Z59,-1,0)</f>
        <v>0</v>
      </c>
      <c r="AG56" s="60">
        <f>10000-(AJ56*1000+AM56*100+AK56*10)</f>
        <v>10000</v>
      </c>
      <c r="AH56" s="90">
        <f>RANK(AG56,AG56:AG59,1)</f>
        <v>1</v>
      </c>
      <c r="AI56" s="60" t="str">
        <f>C56</f>
        <v>Schweiz</v>
      </c>
      <c r="AJ56" s="60">
        <f t="shared" ref="AJ56:AL59" si="17">Z56</f>
        <v>0</v>
      </c>
      <c r="AK56" s="60">
        <f t="shared" si="17"/>
        <v>0</v>
      </c>
      <c r="AL56" s="60">
        <f t="shared" si="17"/>
        <v>0</v>
      </c>
      <c r="AM56" s="60">
        <f>AK56-AL56</f>
        <v>0</v>
      </c>
      <c r="AN56" s="187"/>
      <c r="AO56" s="187">
        <f>IF(AG57=AG56,IF(G56&gt;E56,AG57-0.1,AG57),AG57)</f>
        <v>10000</v>
      </c>
      <c r="AP56" s="187">
        <f>IF(AG58=AG56,IF(G58&gt;E58,AG58-0.1,AG58),AG58)</f>
        <v>10000</v>
      </c>
      <c r="AQ56" s="187">
        <f>IF(AG59=AG56,IF(G60&gt;E60,AG59-0.1,AG59),AG59)</f>
        <v>10000</v>
      </c>
      <c r="AR56" s="187">
        <f>AN60</f>
        <v>30000</v>
      </c>
      <c r="AS56" s="90">
        <f>RANK(AR56,AR56:AR59,1)</f>
        <v>1</v>
      </c>
      <c r="AT56" s="60" t="str">
        <f t="shared" ref="AT56:AW59" si="18">AI56</f>
        <v>Schweiz</v>
      </c>
      <c r="AU56" s="60">
        <f t="shared" si="18"/>
        <v>0</v>
      </c>
      <c r="AV56" s="60">
        <f t="shared" si="18"/>
        <v>0</v>
      </c>
      <c r="AW56" s="60">
        <f t="shared" si="18"/>
        <v>0</v>
      </c>
      <c r="AX56" s="60"/>
      <c r="AY56" s="60"/>
      <c r="AZ56" s="60"/>
      <c r="BA56" s="195">
        <v>1</v>
      </c>
      <c r="BB56" s="191" t="str">
        <f>VLOOKUP(1,AS56:AT59,2,FALSE)</f>
        <v>Schweiz</v>
      </c>
      <c r="BC56" s="196"/>
      <c r="BD56" s="197">
        <f>VLOOKUP(1,AS56:AW59,3,FALSE)</f>
        <v>0</v>
      </c>
      <c r="BE56" s="198">
        <f>VLOOKUP(1,AS56:AW59,4,FALSE)</f>
        <v>0</v>
      </c>
      <c r="BF56" s="93" t="s">
        <v>12</v>
      </c>
      <c r="BG56" s="198">
        <f>VLOOKUP(1,AS56:AW59,5,FALSE)</f>
        <v>0</v>
      </c>
      <c r="BH56" s="199" t="s">
        <v>121</v>
      </c>
      <c r="BI56" s="85"/>
      <c r="BJ56" s="85">
        <f>IF(E56&gt;G56,IF(Spielplan!E56&gt;Spielplan!G56,Punktemodus!$B$3,0),0)</f>
        <v>0</v>
      </c>
      <c r="BK56" s="85">
        <f>IF(E56=G56,IF(Spielplan!E56=Spielplan!G56,Punktemodus!$B$3,0),0)</f>
        <v>10</v>
      </c>
      <c r="BL56" s="85">
        <f>IF(E56&lt;G56,IF(Spielplan!E56&lt;Spielplan!G56,Punktemodus!$B$3,0),0)</f>
        <v>0</v>
      </c>
      <c r="BM56" s="85">
        <f>IF(E56=Spielplan!E56,IF(G56=Spielplan!G56,Punktemodus!$B$5,0),0)</f>
        <v>3</v>
      </c>
      <c r="BN56" s="85">
        <f>IF(E56=Spielplan!E56,Punktemodus!$B$7,0)</f>
        <v>1</v>
      </c>
      <c r="BO56" s="85">
        <f>IF(G56=Spielplan!G56,Punktemodus!$B$7,0)</f>
        <v>1</v>
      </c>
      <c r="BP56" s="137">
        <f>IF(Spielplan!E56="",0,SUM(BJ56:BO56))</f>
        <v>0</v>
      </c>
      <c r="BQ56" s="85"/>
      <c r="BR56" s="141"/>
      <c r="BS56" s="153" t="s">
        <v>121</v>
      </c>
      <c r="BT56" s="144" t="str">
        <f>Spielplan!$BL$20</f>
        <v/>
      </c>
      <c r="BU56" s="145"/>
      <c r="BV56" s="146">
        <f>Spielplan!$BN$20</f>
        <v>0</v>
      </c>
      <c r="BW56" s="147"/>
      <c r="BX56" s="148">
        <f>IF(BT20=BT56,Punktemodus!$B$11,0)</f>
        <v>10</v>
      </c>
      <c r="BY56" s="148">
        <f>IF(BT56=BT37,Punktemodus!B13,0)</f>
        <v>5</v>
      </c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</row>
    <row r="57" spans="1:101" ht="18.75" customHeight="1" thickBot="1" x14ac:dyDescent="0.3">
      <c r="A57" s="60"/>
      <c r="B57" s="60"/>
      <c r="C57" s="193" t="str">
        <f>Spielplan!$C$57</f>
        <v>Frankreich</v>
      </c>
      <c r="D57" s="194"/>
      <c r="E57" s="104"/>
      <c r="F57" s="93"/>
      <c r="G57" s="104"/>
      <c r="H57" s="193" t="str">
        <f>Spielplan!$H$57</f>
        <v>Honduras</v>
      </c>
      <c r="I57" s="194"/>
      <c r="J57" s="60"/>
      <c r="K57" s="60" t="s">
        <v>97</v>
      </c>
      <c r="L57" s="60">
        <f t="shared" si="16"/>
        <v>0</v>
      </c>
      <c r="M57" s="60"/>
      <c r="N57" s="60"/>
      <c r="O57" s="60">
        <f>IF($E57="",0,IF($E57&gt;$G57,3,IF($E57=$G57,1,0)))</f>
        <v>0</v>
      </c>
      <c r="P57" s="60">
        <f>IF($G57="",0,IF($E57&gt;$G57,0,IF($E57=$G57,1,3)))</f>
        <v>0</v>
      </c>
      <c r="Q57" s="60"/>
      <c r="R57" s="60"/>
      <c r="S57" s="60">
        <f>E57</f>
        <v>0</v>
      </c>
      <c r="T57" s="60">
        <f>G57</f>
        <v>0</v>
      </c>
      <c r="U57" s="60"/>
      <c r="V57" s="60"/>
      <c r="W57" s="60">
        <f>G57</f>
        <v>0</v>
      </c>
      <c r="X57" s="60">
        <f>E57</f>
        <v>0</v>
      </c>
      <c r="Y57" s="60"/>
      <c r="Z57" s="60">
        <f>N62</f>
        <v>0</v>
      </c>
      <c r="AA57" s="60">
        <f>R62</f>
        <v>0</v>
      </c>
      <c r="AB57" s="60">
        <f>V62</f>
        <v>0</v>
      </c>
      <c r="AC57" s="60">
        <f>AA57-AB57</f>
        <v>0</v>
      </c>
      <c r="AD57" s="60">
        <f>IF(Z57&gt;Z56,-1,0)</f>
        <v>0</v>
      </c>
      <c r="AE57" s="60">
        <f>IF(Z57&gt;Z58,-1,0)</f>
        <v>0</v>
      </c>
      <c r="AF57" s="60">
        <f>IF(Z57&gt;Z59,-1,0)</f>
        <v>0</v>
      </c>
      <c r="AG57" s="60">
        <f>10000-(AJ57*1000+AM57*100+AK57*10)</f>
        <v>10000</v>
      </c>
      <c r="AH57" s="90">
        <f>RANK(AG57,AG56:AG59,1)</f>
        <v>1</v>
      </c>
      <c r="AI57" s="60" t="str">
        <f>H56</f>
        <v>Ecuador</v>
      </c>
      <c r="AJ57" s="60">
        <f t="shared" si="17"/>
        <v>0</v>
      </c>
      <c r="AK57" s="60">
        <f t="shared" si="17"/>
        <v>0</v>
      </c>
      <c r="AL57" s="60">
        <f t="shared" si="17"/>
        <v>0</v>
      </c>
      <c r="AM57" s="60">
        <f>AK57-AL57</f>
        <v>0</v>
      </c>
      <c r="AN57" s="187">
        <f>IF(AG56=AG57,IF(E56&gt;G56,AG56-0.1,AG56),AG56)</f>
        <v>10000</v>
      </c>
      <c r="AO57" s="187"/>
      <c r="AP57" s="187">
        <f>IF(AG58=AG57,IF(G61&gt;E61,AG58-0.1,AG58),AG58)</f>
        <v>10000</v>
      </c>
      <c r="AQ57" s="187">
        <f>IF(AG59=AG57,IF(G59&gt;E59,AG59-0.1,AG59),AG59)</f>
        <v>10000</v>
      </c>
      <c r="AR57" s="187">
        <f>AO60</f>
        <v>30000</v>
      </c>
      <c r="AS57" s="90">
        <f>RANK(AR57,AR56:AR59,1)</f>
        <v>1</v>
      </c>
      <c r="AT57" s="60" t="str">
        <f t="shared" si="18"/>
        <v>Ecuador</v>
      </c>
      <c r="AU57" s="60">
        <f t="shared" si="18"/>
        <v>0</v>
      </c>
      <c r="AV57" s="60">
        <f t="shared" si="18"/>
        <v>0</v>
      </c>
      <c r="AW57" s="60">
        <f t="shared" si="18"/>
        <v>0</v>
      </c>
      <c r="AX57" s="60"/>
      <c r="AY57" s="60"/>
      <c r="AZ57" s="60"/>
      <c r="BA57" s="235">
        <v>2</v>
      </c>
      <c r="BB57" s="193" t="e">
        <f>VLOOKUP(2,AS56:AT59,2,FALSE)</f>
        <v>#N/A</v>
      </c>
      <c r="BC57" s="236"/>
      <c r="BD57" s="237" t="e">
        <f>VLOOKUP(2,AS56:AW59,3,FALSE)</f>
        <v>#N/A</v>
      </c>
      <c r="BE57" s="238" t="e">
        <f>VLOOKUP(2,AS56:AW59,4,FALSE)</f>
        <v>#N/A</v>
      </c>
      <c r="BF57" s="93" t="s">
        <v>12</v>
      </c>
      <c r="BG57" s="238" t="e">
        <f>VLOOKUP(2,AS56:AW59,5,FALSE)</f>
        <v>#N/A</v>
      </c>
      <c r="BH57" s="238" t="s">
        <v>127</v>
      </c>
      <c r="BI57" s="85"/>
      <c r="BJ57" s="85">
        <f>IF(E57&gt;G57,IF(Spielplan!E57&gt;Spielplan!G57,Punktemodus!$B$3,0),0)</f>
        <v>0</v>
      </c>
      <c r="BK57" s="85">
        <f>IF(E57=G57,IF(Spielplan!E57=Spielplan!G57,Punktemodus!$B$3,0),0)</f>
        <v>10</v>
      </c>
      <c r="BL57" s="85">
        <f>IF(E57&lt;G57,IF(Spielplan!E57&lt;Spielplan!G57,Punktemodus!$B$3,0),0)</f>
        <v>0</v>
      </c>
      <c r="BM57" s="85">
        <f>IF(E57=Spielplan!E57,IF(G57=Spielplan!G57,Punktemodus!$B$5,0),0)</f>
        <v>3</v>
      </c>
      <c r="BN57" s="85">
        <f>IF(E57=Spielplan!E57,Punktemodus!$B$7,0)</f>
        <v>1</v>
      </c>
      <c r="BO57" s="85">
        <f>IF(G57=Spielplan!G57,Punktemodus!$B$7,0)</f>
        <v>1</v>
      </c>
      <c r="BP57" s="137">
        <f>IF(Spielplan!E57="",0,SUM(BJ57:BO57))</f>
        <v>0</v>
      </c>
      <c r="BQ57" s="85"/>
      <c r="BR57" s="141"/>
      <c r="BS57" s="149" t="s">
        <v>122</v>
      </c>
      <c r="BT57" s="144" t="str">
        <f>Spielplan!$BL$21</f>
        <v/>
      </c>
      <c r="BU57" s="145"/>
      <c r="BV57" s="146">
        <f>Spielplan!$BN$21</f>
        <v>0</v>
      </c>
      <c r="BW57" s="134"/>
      <c r="BX57" s="148">
        <f>IF(BT21=BT57,Punktemodus!$B$11,0)</f>
        <v>10</v>
      </c>
      <c r="BY57" s="148">
        <f>IF(BT57=BT36,Punktemodus!B13,0)</f>
        <v>5</v>
      </c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54" t="s">
        <v>29</v>
      </c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</row>
    <row r="58" spans="1:101" ht="18.75" customHeight="1" thickBot="1" x14ac:dyDescent="0.3">
      <c r="A58" s="60"/>
      <c r="B58" s="60"/>
      <c r="C58" s="191" t="str">
        <f>C56</f>
        <v>Schweiz</v>
      </c>
      <c r="D58" s="192"/>
      <c r="E58" s="104"/>
      <c r="F58" s="93"/>
      <c r="G58" s="104"/>
      <c r="H58" s="191" t="str">
        <f>C57</f>
        <v>Frankreich</v>
      </c>
      <c r="I58" s="192"/>
      <c r="J58" s="60"/>
      <c r="K58" s="60" t="s">
        <v>98</v>
      </c>
      <c r="L58" s="60">
        <f t="shared" si="16"/>
        <v>0</v>
      </c>
      <c r="M58" s="60">
        <f>IF($E58="",0,IF($E58&gt;$G58,3,IF($E58=G58,1,0)))</f>
        <v>0</v>
      </c>
      <c r="N58" s="60"/>
      <c r="O58" s="60">
        <f>IF($G58="",0,IF($E58&gt;$G58,0,IF($E58=$G58,1,3)))</f>
        <v>0</v>
      </c>
      <c r="P58" s="60"/>
      <c r="Q58" s="60">
        <f>E58</f>
        <v>0</v>
      </c>
      <c r="R58" s="60"/>
      <c r="S58" s="60">
        <f>G58</f>
        <v>0</v>
      </c>
      <c r="T58" s="60"/>
      <c r="U58" s="60">
        <f>G58</f>
        <v>0</v>
      </c>
      <c r="V58" s="60"/>
      <c r="W58" s="60">
        <f>E58</f>
        <v>0</v>
      </c>
      <c r="X58" s="60"/>
      <c r="Y58" s="60"/>
      <c r="Z58" s="60">
        <f>O62</f>
        <v>0</v>
      </c>
      <c r="AA58" s="60">
        <f>S62</f>
        <v>0</v>
      </c>
      <c r="AB58" s="60">
        <f>W62</f>
        <v>0</v>
      </c>
      <c r="AC58" s="60">
        <f>AA58-AB58</f>
        <v>0</v>
      </c>
      <c r="AD58" s="60">
        <f>IF(Z58&gt;Z56,-1,0)</f>
        <v>0</v>
      </c>
      <c r="AE58" s="60">
        <f>IF(Z58&gt;Z57,-1,0)</f>
        <v>0</v>
      </c>
      <c r="AF58" s="60">
        <f>IF(Z58&gt;Z59,-1,0)</f>
        <v>0</v>
      </c>
      <c r="AG58" s="60">
        <f>10000-(AJ58*1000+AM58*100+AK58*10)</f>
        <v>10000</v>
      </c>
      <c r="AH58" s="90">
        <f>RANK(AG58,AG56:AG59,1)</f>
        <v>1</v>
      </c>
      <c r="AI58" s="60" t="str">
        <f>C57</f>
        <v>Frankreich</v>
      </c>
      <c r="AJ58" s="60">
        <f t="shared" si="17"/>
        <v>0</v>
      </c>
      <c r="AK58" s="60">
        <f t="shared" si="17"/>
        <v>0</v>
      </c>
      <c r="AL58" s="60">
        <f t="shared" si="17"/>
        <v>0</v>
      </c>
      <c r="AM58" s="60">
        <f>AK58-AL58</f>
        <v>0</v>
      </c>
      <c r="AN58" s="187">
        <f>IF(AG56=AG58,IF(E58&gt;G58,AG56-0.1,AG56),AG56)</f>
        <v>10000</v>
      </c>
      <c r="AO58" s="187">
        <f>IF(AG57=AG58,IF(E61&gt;G61,AG57-0.1,AG57),AG57)</f>
        <v>10000</v>
      </c>
      <c r="AP58" s="187"/>
      <c r="AQ58" s="187">
        <f>IF(AG59=AG58,IF(G57&gt;E57,AG59-0.1,AG59),AG59)</f>
        <v>10000</v>
      </c>
      <c r="AR58" s="187">
        <f>AP60</f>
        <v>30000</v>
      </c>
      <c r="AS58" s="90">
        <f>RANK(AR58,AR56:AR59,1)</f>
        <v>1</v>
      </c>
      <c r="AT58" s="60" t="str">
        <f t="shared" si="18"/>
        <v>Frankreich</v>
      </c>
      <c r="AU58" s="60">
        <f t="shared" si="18"/>
        <v>0</v>
      </c>
      <c r="AV58" s="60">
        <f t="shared" si="18"/>
        <v>0</v>
      </c>
      <c r="AW58" s="60">
        <f t="shared" si="18"/>
        <v>0</v>
      </c>
      <c r="AX58" s="60"/>
      <c r="AY58" s="60"/>
      <c r="AZ58" s="60"/>
      <c r="BA58" s="113">
        <v>3</v>
      </c>
      <c r="BB58" s="114" t="e">
        <f>VLOOKUP(3,AS56:AT59,2,FALSE)</f>
        <v>#N/A</v>
      </c>
      <c r="BC58" s="115"/>
      <c r="BD58" s="116" t="e">
        <f>VLOOKUP(3,AS56:AW59,3,FALSE)</f>
        <v>#N/A</v>
      </c>
      <c r="BE58" s="116" t="e">
        <f>VLOOKUP(3,AS56:AW59,4,FALSE)</f>
        <v>#N/A</v>
      </c>
      <c r="BF58" s="93" t="s">
        <v>12</v>
      </c>
      <c r="BG58" s="116" t="e">
        <f>VLOOKUP(3,AS56:AW59,5,FALSE)</f>
        <v>#N/A</v>
      </c>
      <c r="BH58" s="60"/>
      <c r="BI58" s="85"/>
      <c r="BJ58" s="85">
        <f>IF(E58&gt;G58,IF(Spielplan!E58&gt;Spielplan!G58,Punktemodus!$B$3,0),0)</f>
        <v>0</v>
      </c>
      <c r="BK58" s="85">
        <f>IF(E58=G58,IF(Spielplan!E58=Spielplan!G58,Punktemodus!$B$3,0),0)</f>
        <v>10</v>
      </c>
      <c r="BL58" s="85">
        <f>IF(E58&lt;G58,IF(Spielplan!E58&lt;Spielplan!G58,Punktemodus!$B$3,0),0)</f>
        <v>0</v>
      </c>
      <c r="BM58" s="85">
        <f>IF(E58=Spielplan!E58,IF(G58=Spielplan!G58,Punktemodus!$B$5,0),0)</f>
        <v>3</v>
      </c>
      <c r="BN58" s="85">
        <f>IF(E58=Spielplan!E58,Punktemodus!$B$7,0)</f>
        <v>1</v>
      </c>
      <c r="BO58" s="85">
        <f>IF(G58=Spielplan!G58,Punktemodus!$B$7,0)</f>
        <v>1</v>
      </c>
      <c r="BP58" s="137">
        <f>IF(Spielplan!E58="",0,SUM(BJ58:BO58))</f>
        <v>0</v>
      </c>
      <c r="BQ58" s="85"/>
      <c r="BR58" s="141"/>
      <c r="BS58" s="150"/>
      <c r="BT58" s="134"/>
      <c r="BU58" s="134"/>
      <c r="BV58" s="134"/>
      <c r="BW58" s="134"/>
      <c r="BX58" s="148"/>
      <c r="BY58" s="148"/>
      <c r="BZ58" s="134"/>
      <c r="CA58" s="144" t="str">
        <f>Spielplan!$BS$22</f>
        <v/>
      </c>
      <c r="CB58" s="145"/>
      <c r="CC58" s="146">
        <f>Spielplan!$BU$22</f>
        <v>0</v>
      </c>
      <c r="CD58" s="147"/>
      <c r="CE58" s="134">
        <f>IF(CA58=CA22,Punktemodus!B15,0)</f>
        <v>20</v>
      </c>
      <c r="CF58" s="148">
        <f>IF(OR(CA58=$CA$14,CA58=$CA$15,CA58=$CA$23,CA58=$CA$30,CA58=$CA$31,CA58=$CA$38,CA58=$CA$39),Punktemodus!B17,0)</f>
        <v>10</v>
      </c>
      <c r="CG58" s="134"/>
      <c r="CH58" s="134"/>
      <c r="CI58" s="147"/>
      <c r="CJ58" s="134"/>
      <c r="CK58" s="134"/>
      <c r="CL58" s="134"/>
      <c r="CM58" s="134"/>
      <c r="CN58" s="134"/>
      <c r="CO58" s="134"/>
      <c r="CP58" s="134"/>
      <c r="CQ58" s="155"/>
      <c r="CR58" s="142" t="s">
        <v>130</v>
      </c>
      <c r="CS58" s="155"/>
      <c r="CT58" s="155"/>
      <c r="CU58" s="155"/>
      <c r="CV58" s="155"/>
      <c r="CW58" s="134"/>
    </row>
    <row r="59" spans="1:101" ht="18.75" customHeight="1" thickBot="1" x14ac:dyDescent="0.3">
      <c r="A59" s="60"/>
      <c r="B59" s="60"/>
      <c r="C59" s="193" t="str">
        <f>H56</f>
        <v>Ecuador</v>
      </c>
      <c r="D59" s="194"/>
      <c r="E59" s="104"/>
      <c r="F59" s="93"/>
      <c r="G59" s="104"/>
      <c r="H59" s="193" t="str">
        <f>H57</f>
        <v>Honduras</v>
      </c>
      <c r="I59" s="194"/>
      <c r="J59" s="60"/>
      <c r="K59" s="60" t="s">
        <v>99</v>
      </c>
      <c r="L59" s="60">
        <f t="shared" si="16"/>
        <v>0</v>
      </c>
      <c r="M59" s="60"/>
      <c r="N59" s="60">
        <f>IF($E59="",0,IF($E59&gt;$G59,3,IF($E59=$G59,1,0)))</f>
        <v>0</v>
      </c>
      <c r="O59" s="60"/>
      <c r="P59" s="60">
        <f>IF($G59="",0,IF($E59&gt;$G59,0,IF($E59=$G59,1,3)))</f>
        <v>0</v>
      </c>
      <c r="Q59" s="60"/>
      <c r="R59" s="60">
        <f>E59</f>
        <v>0</v>
      </c>
      <c r="S59" s="60"/>
      <c r="T59" s="60">
        <f>G59</f>
        <v>0</v>
      </c>
      <c r="U59" s="60"/>
      <c r="V59" s="60">
        <f>G59</f>
        <v>0</v>
      </c>
      <c r="W59" s="60"/>
      <c r="X59" s="60">
        <f>E59</f>
        <v>0</v>
      </c>
      <c r="Y59" s="60"/>
      <c r="Z59" s="60">
        <f>P62</f>
        <v>0</v>
      </c>
      <c r="AA59" s="60">
        <f>T62</f>
        <v>0</v>
      </c>
      <c r="AB59" s="60">
        <f>X62</f>
        <v>0</v>
      </c>
      <c r="AC59" s="60">
        <f>AA59-AB59</f>
        <v>0</v>
      </c>
      <c r="AD59" s="60">
        <f>IF(Z59&gt;Z56,-1,0)</f>
        <v>0</v>
      </c>
      <c r="AE59" s="60">
        <f>IF(Z59&gt;Z57,-1,0)</f>
        <v>0</v>
      </c>
      <c r="AF59" s="60">
        <f>IF(Z59&gt;Z58,-1,0)</f>
        <v>0</v>
      </c>
      <c r="AG59" s="60">
        <f>10000-(AJ59*1000+AM59*100+AK59*10)</f>
        <v>10000</v>
      </c>
      <c r="AH59" s="90">
        <f>RANK(AG59,AG56:AG59,1)</f>
        <v>1</v>
      </c>
      <c r="AI59" s="60" t="str">
        <f>H57</f>
        <v>Honduras</v>
      </c>
      <c r="AJ59" s="60">
        <f t="shared" si="17"/>
        <v>0</v>
      </c>
      <c r="AK59" s="60">
        <f t="shared" si="17"/>
        <v>0</v>
      </c>
      <c r="AL59" s="60">
        <f t="shared" si="17"/>
        <v>0</v>
      </c>
      <c r="AM59" s="60">
        <f>AK59-AL59</f>
        <v>0</v>
      </c>
      <c r="AN59" s="187">
        <f>IF(AG56=AG59,IF(E60&gt;G60,AG56-0.1,AG56),AG56)</f>
        <v>10000</v>
      </c>
      <c r="AO59" s="187">
        <f>IF(AG57=AG59,IF(E59&gt;G59,AG57-0.1,AG57),AG57)</f>
        <v>10000</v>
      </c>
      <c r="AP59" s="187">
        <f>IF(AG58=AG59,IF(E57&gt;G57,AG58-0.1,AG58),AG58)</f>
        <v>10000</v>
      </c>
      <c r="AQ59" s="187"/>
      <c r="AR59" s="187">
        <f>AQ60</f>
        <v>30000</v>
      </c>
      <c r="AS59" s="90">
        <f>RANK(AR59,AR56:AR59,1)</f>
        <v>1</v>
      </c>
      <c r="AT59" s="60" t="str">
        <f t="shared" si="18"/>
        <v>Honduras</v>
      </c>
      <c r="AU59" s="60">
        <f t="shared" si="18"/>
        <v>0</v>
      </c>
      <c r="AV59" s="60">
        <f t="shared" si="18"/>
        <v>0</v>
      </c>
      <c r="AW59" s="60">
        <f t="shared" si="18"/>
        <v>0</v>
      </c>
      <c r="AX59" s="60"/>
      <c r="AY59" s="60"/>
      <c r="AZ59" s="60"/>
      <c r="BA59" s="113">
        <v>4</v>
      </c>
      <c r="BB59" s="114" t="e">
        <f>VLOOKUP(4,AS56:AT59,2,FALSE)</f>
        <v>#N/A</v>
      </c>
      <c r="BC59" s="115"/>
      <c r="BD59" s="116" t="e">
        <f>VLOOKUP(4,AS56:AW59,3,FALSE)</f>
        <v>#N/A</v>
      </c>
      <c r="BE59" s="116" t="e">
        <f>VLOOKUP(4,AS56:AW59,4,FALSE)</f>
        <v>#N/A</v>
      </c>
      <c r="BF59" s="93" t="s">
        <v>12</v>
      </c>
      <c r="BG59" s="116" t="e">
        <f>VLOOKUP(4,AS56:AW59,5,FALSE)</f>
        <v>#N/A</v>
      </c>
      <c r="BH59" s="60"/>
      <c r="BI59" s="85"/>
      <c r="BJ59" s="85">
        <f>IF(E59&gt;G59,IF(Spielplan!E59&gt;Spielplan!G59,Punktemodus!$B$3,0),0)</f>
        <v>0</v>
      </c>
      <c r="BK59" s="85">
        <f>IF(E59=G59,IF(Spielplan!E59=Spielplan!G59,Punktemodus!$B$3,0),0)</f>
        <v>10</v>
      </c>
      <c r="BL59" s="85">
        <f>IF(E59&lt;G59,IF(Spielplan!E59&lt;Spielplan!G59,Punktemodus!$B$3,0),0)</f>
        <v>0</v>
      </c>
      <c r="BM59" s="85">
        <f>IF(E59=Spielplan!E59,IF(G59=Spielplan!G59,Punktemodus!$B$5,0),0)</f>
        <v>3</v>
      </c>
      <c r="BN59" s="85">
        <f>IF(E59=Spielplan!E59,Punktemodus!$B$7,0)</f>
        <v>1</v>
      </c>
      <c r="BO59" s="85">
        <f>IF(G59=Spielplan!G59,Punktemodus!$B$7,0)</f>
        <v>1</v>
      </c>
      <c r="BP59" s="137">
        <f>IF(Spielplan!E59="",0,SUM(BJ59:BO59))</f>
        <v>0</v>
      </c>
      <c r="BQ59" s="85"/>
      <c r="BR59" s="141"/>
      <c r="BS59" s="134"/>
      <c r="BT59" s="134"/>
      <c r="BU59" s="134"/>
      <c r="BV59" s="134"/>
      <c r="BW59" s="134"/>
      <c r="BX59" s="148"/>
      <c r="BY59" s="148"/>
      <c r="BZ59" s="134"/>
      <c r="CA59" s="144" t="str">
        <f>Spielplan!$BS$23</f>
        <v/>
      </c>
      <c r="CB59" s="145"/>
      <c r="CC59" s="146">
        <f>Spielplan!$BU$23</f>
        <v>0</v>
      </c>
      <c r="CD59" s="134"/>
      <c r="CE59" s="134">
        <f>IF(CA59=CA23,Punktemodus!B15,0)</f>
        <v>20</v>
      </c>
      <c r="CF59" s="148">
        <f>IF(OR(CA59=$CA$14,CA59=$CA$15,CA59=$CA$22,CA59=$CA$30,CA59=$CA$31,CA59=$CA$38,CA59=$CA$39),Punktemodus!B17,0)</f>
        <v>10</v>
      </c>
      <c r="CG59" s="134"/>
      <c r="CH59" s="134"/>
      <c r="CI59" s="134"/>
      <c r="CJ59" s="134"/>
      <c r="CK59" s="144" t="str">
        <f>Spielplan!$CC$23</f>
        <v/>
      </c>
      <c r="CL59" s="145"/>
      <c r="CM59" s="146">
        <f>Spielplan!$CE$23</f>
        <v>0</v>
      </c>
      <c r="CN59" s="134"/>
      <c r="CO59" s="134">
        <f>IF(OR(CK59=CK23,CK59=CK24),Punktemodus!B21,0)</f>
        <v>40</v>
      </c>
      <c r="CP59" s="134"/>
      <c r="CQ59" s="370" t="str">
        <f>Spielplan!$CI$23</f>
        <v/>
      </c>
      <c r="CR59" s="371"/>
      <c r="CS59" s="371"/>
      <c r="CT59" s="371"/>
      <c r="CU59" s="371"/>
      <c r="CV59" s="372"/>
      <c r="CW59" s="134"/>
    </row>
    <row r="60" spans="1:101" ht="18.75" customHeight="1" thickBot="1" x14ac:dyDescent="0.3">
      <c r="A60" s="60"/>
      <c r="B60" s="60"/>
      <c r="C60" s="191" t="str">
        <f>C56</f>
        <v>Schweiz</v>
      </c>
      <c r="D60" s="192"/>
      <c r="E60" s="104"/>
      <c r="F60" s="93"/>
      <c r="G60" s="104"/>
      <c r="H60" s="191" t="str">
        <f>H57</f>
        <v>Honduras</v>
      </c>
      <c r="I60" s="192"/>
      <c r="J60" s="60"/>
      <c r="K60" s="60" t="s">
        <v>100</v>
      </c>
      <c r="L60" s="60">
        <f t="shared" si="16"/>
        <v>0</v>
      </c>
      <c r="M60" s="60">
        <f>IF($E60="",0,IF($E60&gt;$G60,3,IF($E60=G60,1,0)))</f>
        <v>0</v>
      </c>
      <c r="N60" s="60"/>
      <c r="O60" s="60"/>
      <c r="P60" s="60">
        <f>IF($G60="",0,IF($E60&gt;$G60,0,IF($E60=$G60,1,3)))</f>
        <v>0</v>
      </c>
      <c r="Q60" s="60">
        <f>E60</f>
        <v>0</v>
      </c>
      <c r="R60" s="60"/>
      <c r="S60" s="60"/>
      <c r="T60" s="60">
        <f>G60</f>
        <v>0</v>
      </c>
      <c r="U60" s="60">
        <f>G60</f>
        <v>0</v>
      </c>
      <c r="V60" s="60"/>
      <c r="W60" s="60"/>
      <c r="X60" s="60">
        <f>E60</f>
        <v>0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187">
        <f>SUM(AN56:AN59)</f>
        <v>30000</v>
      </c>
      <c r="AO60" s="187">
        <f>SUM(AO56:AO59)</f>
        <v>30000</v>
      </c>
      <c r="AP60" s="187">
        <f>SUM(AP56:AP59)</f>
        <v>30000</v>
      </c>
      <c r="AQ60" s="187">
        <f>SUM(AQ56:AQ59)</f>
        <v>30000</v>
      </c>
      <c r="AR60" s="187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85">
        <f>IF(E60&gt;G60,IF(Spielplan!E60&gt;Spielplan!G60,Punktemodus!$B$3,0),0)</f>
        <v>0</v>
      </c>
      <c r="BK60" s="85">
        <f>IF(E60=G60,IF(Spielplan!E60=Spielplan!G60,Punktemodus!$B$3,0),0)</f>
        <v>10</v>
      </c>
      <c r="BL60" s="85">
        <f>IF(E60&lt;G60,IF(Spielplan!E60&lt;Spielplan!G60,Punktemodus!$B$3,0),0)</f>
        <v>0</v>
      </c>
      <c r="BM60" s="85">
        <f>IF(E60=Spielplan!E60,IF(G60=Spielplan!G60,Punktemodus!$B$5,0),0)</f>
        <v>3</v>
      </c>
      <c r="BN60" s="85">
        <f>IF(E60=Spielplan!E60,Punktemodus!$B$7,0)</f>
        <v>1</v>
      </c>
      <c r="BO60" s="85">
        <f>IF(G60=Spielplan!G60,Punktemodus!$B$7,0)</f>
        <v>1</v>
      </c>
      <c r="BP60" s="137">
        <f>IF(Spielplan!E60="",0,SUM(BJ60:BO60))</f>
        <v>0</v>
      </c>
      <c r="BQ60" s="60"/>
      <c r="BR60" s="141"/>
      <c r="BS60" s="153" t="s">
        <v>123</v>
      </c>
      <c r="BT60" s="144" t="str">
        <f>Spielplan!$BL$24</f>
        <v/>
      </c>
      <c r="BU60" s="145"/>
      <c r="BV60" s="146">
        <f>Spielplan!$BN$24</f>
        <v>0</v>
      </c>
      <c r="BW60" s="147"/>
      <c r="BX60" s="148">
        <f>IF(BT24=BT60,Punktemodus!$B$11,0)</f>
        <v>10</v>
      </c>
      <c r="BY60" s="148">
        <f>IF(BT60=BT41,Punktemodus!B13,0)</f>
        <v>5</v>
      </c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44" t="str">
        <f>Spielplan!$CC$24</f>
        <v/>
      </c>
      <c r="CL60" s="145"/>
      <c r="CM60" s="146">
        <f>Spielplan!$CE$24</f>
        <v>0</v>
      </c>
      <c r="CN60" s="134"/>
      <c r="CO60" s="134">
        <f>IF(OR(CK60=CK23,CK60=CK24),Punktemodus!B21,0)</f>
        <v>40</v>
      </c>
      <c r="CP60" s="134"/>
      <c r="CQ60" s="373"/>
      <c r="CR60" s="374"/>
      <c r="CS60" s="374"/>
      <c r="CT60" s="374"/>
      <c r="CU60" s="374"/>
      <c r="CV60" s="375"/>
      <c r="CW60" s="134"/>
    </row>
    <row r="61" spans="1:101" ht="18.75" customHeight="1" thickBot="1" x14ac:dyDescent="0.3">
      <c r="A61" s="60"/>
      <c r="B61" s="60"/>
      <c r="C61" s="193" t="str">
        <f>H56</f>
        <v>Ecuador</v>
      </c>
      <c r="D61" s="194"/>
      <c r="E61" s="104"/>
      <c r="F61" s="93"/>
      <c r="G61" s="104"/>
      <c r="H61" s="193" t="str">
        <f>C57</f>
        <v>Frankreich</v>
      </c>
      <c r="I61" s="194"/>
      <c r="J61" s="60"/>
      <c r="K61" s="60" t="s">
        <v>100</v>
      </c>
      <c r="L61" s="60">
        <f t="shared" si="16"/>
        <v>0</v>
      </c>
      <c r="M61" s="60"/>
      <c r="N61" s="60">
        <f>IF($E61="",0,IF($E61&gt;$G61,3,IF($E61=$G61,1,0)))</f>
        <v>0</v>
      </c>
      <c r="O61" s="60">
        <f>IF($G61="",0,IF($E61&gt;$G61,0,IF($E61=$G61,1,3)))</f>
        <v>0</v>
      </c>
      <c r="P61" s="60"/>
      <c r="Q61" s="60"/>
      <c r="R61" s="60">
        <f>E61</f>
        <v>0</v>
      </c>
      <c r="S61" s="60">
        <f>G61</f>
        <v>0</v>
      </c>
      <c r="T61" s="60"/>
      <c r="U61" s="60"/>
      <c r="V61" s="60">
        <f>G61</f>
        <v>0</v>
      </c>
      <c r="W61" s="60">
        <f>E61</f>
        <v>0</v>
      </c>
      <c r="X61" s="60"/>
      <c r="Y61" s="60"/>
      <c r="Z61" s="60" t="s">
        <v>30</v>
      </c>
      <c r="AA61" s="60"/>
      <c r="AB61" s="60"/>
      <c r="AC61" s="60"/>
      <c r="AD61" s="60"/>
      <c r="AE61" s="60"/>
      <c r="AF61" s="60"/>
      <c r="AG61" s="60" t="b">
        <f>OR(AG56=AG57,AG56=AG58,AG56=AG59,AG57=AG58,AG57=AG59,AG58=AG59)</f>
        <v>1</v>
      </c>
      <c r="AH61" s="60"/>
      <c r="AI61" s="60"/>
      <c r="AJ61" s="60"/>
      <c r="AK61" s="60"/>
      <c r="AL61" s="60"/>
      <c r="AM61" s="60"/>
      <c r="AN61" s="60"/>
      <c r="AO61" s="60" t="s">
        <v>34</v>
      </c>
      <c r="AP61" s="60"/>
      <c r="AQ61" s="60"/>
      <c r="AR61" s="60" t="b">
        <f>OR(AR56=AR57,AR56=AR58,AR56=AR59,AR57=AR58,AR57=AR59,AR58=AR59)</f>
        <v>1</v>
      </c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85">
        <f>IF(E61&gt;G61,IF(Spielplan!E61&gt;Spielplan!G61,Punktemodus!$B$3,0),0)</f>
        <v>0</v>
      </c>
      <c r="BK61" s="85">
        <f>IF(E61=G61,IF(Spielplan!E61=Spielplan!G61,Punktemodus!$B$3,0),0)</f>
        <v>10</v>
      </c>
      <c r="BL61" s="85">
        <f>IF(E61&lt;G61,IF(Spielplan!E61&lt;Spielplan!G61,Punktemodus!$B$3,0),0)</f>
        <v>0</v>
      </c>
      <c r="BM61" s="85">
        <f>IF(E61=Spielplan!E61,IF(G61=Spielplan!G61,Punktemodus!$B$5,0),0)</f>
        <v>3</v>
      </c>
      <c r="BN61" s="85">
        <f>IF(E61=Spielplan!E61,Punktemodus!$B$7,0)</f>
        <v>1</v>
      </c>
      <c r="BO61" s="85">
        <f>IF(G61=Spielplan!G61,Punktemodus!$B$7,0)</f>
        <v>1</v>
      </c>
      <c r="BP61" s="137">
        <f>IF(Spielplan!E61="",0,SUM(BJ61:BO61))</f>
        <v>0</v>
      </c>
      <c r="BQ61" s="60"/>
      <c r="BR61" s="141"/>
      <c r="BS61" s="149" t="s">
        <v>124</v>
      </c>
      <c r="BT61" s="144" t="str">
        <f>Spielplan!$BL$25</f>
        <v/>
      </c>
      <c r="BU61" s="145"/>
      <c r="BV61" s="146">
        <f>Spielplan!$BN$25</f>
        <v>0</v>
      </c>
      <c r="BW61" s="134"/>
      <c r="BX61" s="148">
        <f>IF(BT25=BT61,Punktemodus!$B$11,0)</f>
        <v>10</v>
      </c>
      <c r="BY61" s="148">
        <f>IF(BT61=BT40,Punktemodus!B13,0)</f>
        <v>5</v>
      </c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55"/>
      <c r="CR61" s="142" t="s">
        <v>136</v>
      </c>
      <c r="CS61" s="155"/>
      <c r="CT61" s="155"/>
      <c r="CU61" s="155"/>
      <c r="CV61" s="155"/>
      <c r="CW61" s="134"/>
    </row>
    <row r="62" spans="1:101" ht="18.75" customHeight="1" thickBot="1" x14ac:dyDescent="0.25">
      <c r="A62" s="60"/>
      <c r="B62" s="60"/>
      <c r="C62" s="136" t="str">
        <f>IF(G61="","",IF(AR61=TRUE,"Achtung: Fehler in Tabelle!",""))</f>
        <v/>
      </c>
      <c r="D62" s="60"/>
      <c r="E62" s="85"/>
      <c r="F62" s="60"/>
      <c r="G62" s="85"/>
      <c r="H62" s="60"/>
      <c r="I62" s="60"/>
      <c r="J62" s="60"/>
      <c r="K62" s="60"/>
      <c r="L62" s="60"/>
      <c r="M62" s="60">
        <f t="shared" ref="M62:X62" si="19">SUM(M56:M61)</f>
        <v>0</v>
      </c>
      <c r="N62" s="60">
        <f t="shared" si="19"/>
        <v>0</v>
      </c>
      <c r="O62" s="60">
        <f t="shared" si="19"/>
        <v>0</v>
      </c>
      <c r="P62" s="60">
        <f t="shared" si="19"/>
        <v>0</v>
      </c>
      <c r="Q62" s="60">
        <f t="shared" si="19"/>
        <v>0</v>
      </c>
      <c r="R62" s="60">
        <f t="shared" si="19"/>
        <v>0</v>
      </c>
      <c r="S62" s="60">
        <f t="shared" si="19"/>
        <v>0</v>
      </c>
      <c r="T62" s="60">
        <f t="shared" si="19"/>
        <v>0</v>
      </c>
      <c r="U62" s="60">
        <f t="shared" si="19"/>
        <v>0</v>
      </c>
      <c r="V62" s="60">
        <f t="shared" si="19"/>
        <v>0</v>
      </c>
      <c r="W62" s="60">
        <f t="shared" si="19"/>
        <v>0</v>
      </c>
      <c r="X62" s="60">
        <f t="shared" si="19"/>
        <v>0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160">
        <f>SUM(BP56:BP61)</f>
        <v>0</v>
      </c>
      <c r="BQ62" s="60"/>
      <c r="BR62" s="141"/>
      <c r="BS62" s="150"/>
      <c r="BT62" s="134"/>
      <c r="BU62" s="134"/>
      <c r="BV62" s="134"/>
      <c r="BW62" s="134"/>
      <c r="BX62" s="148"/>
      <c r="BY62" s="148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370" t="str">
        <f>Spielplan!$CI$26</f>
        <v/>
      </c>
      <c r="CR62" s="371"/>
      <c r="CS62" s="371"/>
      <c r="CT62" s="371"/>
      <c r="CU62" s="371"/>
      <c r="CV62" s="372"/>
      <c r="CW62" s="134"/>
    </row>
    <row r="63" spans="1:101" ht="18.75" customHeight="1" thickBot="1" x14ac:dyDescent="0.3">
      <c r="A63" s="60"/>
      <c r="B63" s="60"/>
      <c r="C63" s="60"/>
      <c r="D63" s="60"/>
      <c r="E63" s="85"/>
      <c r="F63" s="60"/>
      <c r="G63" s="85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138"/>
      <c r="BQ63" s="60"/>
      <c r="BR63" s="141"/>
      <c r="BS63" s="134"/>
      <c r="BT63" s="134"/>
      <c r="BU63" s="134"/>
      <c r="BV63" s="134"/>
      <c r="BW63" s="134"/>
      <c r="BX63" s="148"/>
      <c r="BY63" s="148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54" t="s">
        <v>131</v>
      </c>
      <c r="CM63" s="134"/>
      <c r="CN63" s="134"/>
      <c r="CO63" s="134"/>
      <c r="CP63" s="134"/>
      <c r="CQ63" s="373"/>
      <c r="CR63" s="374"/>
      <c r="CS63" s="374"/>
      <c r="CT63" s="374"/>
      <c r="CU63" s="374"/>
      <c r="CV63" s="375"/>
      <c r="CW63" s="134"/>
    </row>
    <row r="64" spans="1:101" ht="18.75" customHeight="1" thickBot="1" x14ac:dyDescent="0.3">
      <c r="A64" s="60"/>
      <c r="B64" s="60"/>
      <c r="C64" s="60"/>
      <c r="D64" s="60"/>
      <c r="E64" s="85"/>
      <c r="F64" s="60"/>
      <c r="G64" s="85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138"/>
      <c r="BQ64" s="60"/>
      <c r="BR64" s="141"/>
      <c r="BS64" s="153" t="s">
        <v>20</v>
      </c>
      <c r="BT64" s="144" t="str">
        <f>Spielplan!$BL$28</f>
        <v/>
      </c>
      <c r="BU64" s="145"/>
      <c r="BV64" s="146">
        <f>Spielplan!$BN$28</f>
        <v>0</v>
      </c>
      <c r="BW64" s="147"/>
      <c r="BX64" s="148">
        <f>IF(BT28=BT64,Punktemodus!$B$11,0)</f>
        <v>10</v>
      </c>
      <c r="BY64" s="148">
        <f>IF(BT64=BT13,Punktemodus!B13,0)</f>
        <v>5</v>
      </c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55"/>
      <c r="CR64" s="142" t="s">
        <v>137</v>
      </c>
      <c r="CS64" s="155"/>
      <c r="CT64" s="155"/>
      <c r="CU64" s="155"/>
      <c r="CV64" s="155"/>
      <c r="CW64" s="134"/>
    </row>
    <row r="65" spans="1:101" ht="18.75" customHeight="1" thickBot="1" x14ac:dyDescent="0.3">
      <c r="A65" s="60"/>
      <c r="B65" s="60"/>
      <c r="C65" s="88" t="s">
        <v>91</v>
      </c>
      <c r="D65" s="60"/>
      <c r="E65" s="85"/>
      <c r="F65" s="60"/>
      <c r="G65" s="85"/>
      <c r="H65" s="60"/>
      <c r="I65" s="60"/>
      <c r="J65" s="60"/>
      <c r="K65" s="60"/>
      <c r="L65" s="60"/>
      <c r="M65" s="60" t="s">
        <v>4</v>
      </c>
      <c r="N65" s="60"/>
      <c r="O65" s="60"/>
      <c r="P65" s="60"/>
      <c r="Q65" s="60" t="s">
        <v>6</v>
      </c>
      <c r="R65" s="60"/>
      <c r="S65" s="60"/>
      <c r="T65" s="60"/>
      <c r="U65" s="60" t="s">
        <v>7</v>
      </c>
      <c r="V65" s="60"/>
      <c r="W65" s="60"/>
      <c r="X65" s="60"/>
      <c r="Y65" s="60"/>
      <c r="Z65" s="60" t="s">
        <v>4</v>
      </c>
      <c r="AA65" s="60" t="s">
        <v>5</v>
      </c>
      <c r="AB65" s="60"/>
      <c r="AC65" s="60"/>
      <c r="AD65" s="60" t="s">
        <v>9</v>
      </c>
      <c r="AE65" s="60"/>
      <c r="AF65" s="60"/>
      <c r="AG65" s="60"/>
      <c r="AH65" s="60" t="s">
        <v>32</v>
      </c>
      <c r="AI65" s="60"/>
      <c r="AJ65" s="60"/>
      <c r="AK65" s="60"/>
      <c r="AL65" s="60"/>
      <c r="AM65" s="60"/>
      <c r="AN65" s="60" t="s">
        <v>35</v>
      </c>
      <c r="AO65" s="60"/>
      <c r="AP65" s="60"/>
      <c r="AQ65" s="60"/>
      <c r="AR65" s="60"/>
      <c r="AS65" s="60" t="s">
        <v>33</v>
      </c>
      <c r="AT65" s="60"/>
      <c r="AU65" s="60"/>
      <c r="AV65" s="60"/>
      <c r="AW65" s="60"/>
      <c r="AX65" s="60"/>
      <c r="AY65" s="60"/>
      <c r="AZ65" s="60"/>
      <c r="BA65" s="60"/>
      <c r="BB65" s="89" t="s">
        <v>10</v>
      </c>
      <c r="BC65" s="60"/>
      <c r="BD65" s="90" t="s">
        <v>4</v>
      </c>
      <c r="BE65" s="60"/>
      <c r="BF65" s="61" t="s">
        <v>5</v>
      </c>
      <c r="BG65" s="60"/>
      <c r="BH65" s="60"/>
      <c r="BI65" s="85"/>
      <c r="BJ65" s="60"/>
      <c r="BK65" s="60"/>
      <c r="BL65" s="60"/>
      <c r="BM65" s="60"/>
      <c r="BN65" s="60"/>
      <c r="BO65" s="60"/>
      <c r="BP65" s="138"/>
      <c r="BQ65" s="85"/>
      <c r="BR65" s="141"/>
      <c r="BS65" s="149" t="s">
        <v>125</v>
      </c>
      <c r="BT65" s="144" t="str">
        <f>Spielplan!$BL$29</f>
        <v/>
      </c>
      <c r="BU65" s="145"/>
      <c r="BV65" s="146">
        <f>Spielplan!$BN$29</f>
        <v>0</v>
      </c>
      <c r="BW65" s="134"/>
      <c r="BX65" s="148">
        <f>IF(BT29=BT65,Punktemodus!$B$11,0)</f>
        <v>10</v>
      </c>
      <c r="BY65" s="148">
        <f>IF(BT65=BT12,Punktemodus!B13,0)</f>
        <v>5</v>
      </c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44" t="str">
        <f>Spielplan!$CC$29</f>
        <v/>
      </c>
      <c r="CL65" s="145"/>
      <c r="CM65" s="146">
        <f>Spielplan!$CE$29</f>
        <v>0</v>
      </c>
      <c r="CN65" s="134"/>
      <c r="CO65" s="134"/>
      <c r="CP65" s="134"/>
      <c r="CQ65" s="370" t="str">
        <f>Spielplan!$CI$29</f>
        <v/>
      </c>
      <c r="CR65" s="371"/>
      <c r="CS65" s="371"/>
      <c r="CT65" s="371"/>
      <c r="CU65" s="371"/>
      <c r="CV65" s="372"/>
      <c r="CW65" s="134"/>
    </row>
    <row r="66" spans="1:101" ht="18.75" customHeight="1" thickBot="1" x14ac:dyDescent="0.3">
      <c r="A66" s="60"/>
      <c r="B66" s="60"/>
      <c r="C66" s="60"/>
      <c r="D66" s="60"/>
      <c r="E66" s="85"/>
      <c r="F66" s="60"/>
      <c r="G66" s="85"/>
      <c r="H66" s="60"/>
      <c r="I66" s="60"/>
      <c r="J66" s="60"/>
      <c r="K66" s="60"/>
      <c r="L66" s="60"/>
      <c r="M66" s="60" t="s">
        <v>0</v>
      </c>
      <c r="N66" s="60" t="s">
        <v>1</v>
      </c>
      <c r="O66" s="60" t="s">
        <v>2</v>
      </c>
      <c r="P66" s="60" t="s">
        <v>3</v>
      </c>
      <c r="Q66" s="60" t="s">
        <v>0</v>
      </c>
      <c r="R66" s="60" t="s">
        <v>1</v>
      </c>
      <c r="S66" s="60" t="s">
        <v>2</v>
      </c>
      <c r="T66" s="60" t="s">
        <v>3</v>
      </c>
      <c r="U66" s="60" t="s">
        <v>0</v>
      </c>
      <c r="V66" s="60" t="s">
        <v>1</v>
      </c>
      <c r="W66" s="60" t="s">
        <v>2</v>
      </c>
      <c r="X66" s="60" t="s">
        <v>3</v>
      </c>
      <c r="Y66" s="60"/>
      <c r="Z66" s="60" t="s">
        <v>8</v>
      </c>
      <c r="AA66" s="60"/>
      <c r="AB66" s="60"/>
      <c r="AC66" s="60"/>
      <c r="AD66" s="60"/>
      <c r="AE66" s="60"/>
      <c r="AF66" s="60"/>
      <c r="AG66" s="60"/>
      <c r="AH66" s="60" t="s">
        <v>31</v>
      </c>
      <c r="AI66" s="60"/>
      <c r="AJ66" s="60"/>
      <c r="AK66" s="60"/>
      <c r="AL66" s="60"/>
      <c r="AM66" s="60"/>
      <c r="AN66" s="60" t="str">
        <f>AI67</f>
        <v>Argentinien</v>
      </c>
      <c r="AO66" s="60" t="str">
        <f>AI68</f>
        <v>Bosnien</v>
      </c>
      <c r="AP66" s="60" t="str">
        <f>AI69</f>
        <v>Iran</v>
      </c>
      <c r="AQ66" s="60" t="str">
        <f>AI70</f>
        <v>Nigeria</v>
      </c>
      <c r="AR66" s="60"/>
      <c r="AS66" s="60" t="s">
        <v>31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85"/>
      <c r="BJ66" s="85"/>
      <c r="BK66" s="85"/>
      <c r="BL66" s="85"/>
      <c r="BM66" s="85"/>
      <c r="BN66" s="85"/>
      <c r="BO66" s="85"/>
      <c r="BP66" s="137"/>
      <c r="BQ66" s="85"/>
      <c r="BR66" s="141"/>
      <c r="BS66" s="150"/>
      <c r="BT66" s="134"/>
      <c r="BU66" s="134"/>
      <c r="BV66" s="134"/>
      <c r="BW66" s="134"/>
      <c r="BX66" s="148"/>
      <c r="BY66" s="148"/>
      <c r="BZ66" s="134"/>
      <c r="CA66" s="144" t="str">
        <f>Spielplan!$BS$30</f>
        <v/>
      </c>
      <c r="CB66" s="145"/>
      <c r="CC66" s="146">
        <f>Spielplan!$BU$30</f>
        <v>0</v>
      </c>
      <c r="CD66" s="147"/>
      <c r="CE66" s="134">
        <f>IF(CA66=CA30,Punktemodus!B15,0)</f>
        <v>20</v>
      </c>
      <c r="CF66" s="148">
        <f>IF(OR(CA66=$CA$14,CA66=$CA$15,CA66=$CA$22,CA66=$CA$23,CA66=$CA$31,CA66=$CA$38,CA66=$CA$39),Punktemodus!B17,0)</f>
        <v>10</v>
      </c>
      <c r="CG66" s="134"/>
      <c r="CH66" s="134"/>
      <c r="CI66" s="134"/>
      <c r="CJ66" s="134"/>
      <c r="CK66" s="144" t="str">
        <f>Spielplan!$CC$30</f>
        <v/>
      </c>
      <c r="CL66" s="145"/>
      <c r="CM66" s="146">
        <f>Spielplan!$CE$30</f>
        <v>0</v>
      </c>
      <c r="CN66" s="134"/>
      <c r="CO66" s="134"/>
      <c r="CP66" s="134"/>
      <c r="CQ66" s="373"/>
      <c r="CR66" s="374"/>
      <c r="CS66" s="374"/>
      <c r="CT66" s="374"/>
      <c r="CU66" s="374"/>
      <c r="CV66" s="375"/>
      <c r="CW66" s="134"/>
    </row>
    <row r="67" spans="1:101" ht="18.75" customHeight="1" thickBot="1" x14ac:dyDescent="0.3">
      <c r="A67" s="60"/>
      <c r="B67" s="60"/>
      <c r="C67" s="200" t="str">
        <f>Spielplan!$C$67</f>
        <v>Argentinien</v>
      </c>
      <c r="D67" s="201"/>
      <c r="E67" s="104"/>
      <c r="F67" s="93"/>
      <c r="G67" s="104"/>
      <c r="H67" s="200" t="str">
        <f>Spielplan!$H$67</f>
        <v>Bosnien</v>
      </c>
      <c r="I67" s="201"/>
      <c r="J67" s="60"/>
      <c r="K67" s="60" t="s">
        <v>101</v>
      </c>
      <c r="L67" s="60">
        <f t="shared" ref="L67:L72" si="20">IF(E67-G67&gt;0,1,IF(G67=E67,0,-1))</f>
        <v>0</v>
      </c>
      <c r="M67" s="60">
        <f>IF($E67="",0,IF($E67&gt;$G67,3,IF($E67=G67,1,0)))</f>
        <v>0</v>
      </c>
      <c r="N67" s="60">
        <f>IF($G67="",0,IF($E67&gt;$G67,0,IF($E67=G67,1,3)))</f>
        <v>0</v>
      </c>
      <c r="O67" s="60"/>
      <c r="P67" s="60"/>
      <c r="Q67" s="60">
        <f>E67</f>
        <v>0</v>
      </c>
      <c r="R67" s="60">
        <f>G67</f>
        <v>0</v>
      </c>
      <c r="S67" s="60"/>
      <c r="T67" s="60"/>
      <c r="U67" s="60">
        <f>G67</f>
        <v>0</v>
      </c>
      <c r="V67" s="60">
        <f>E67</f>
        <v>0</v>
      </c>
      <c r="W67" s="60"/>
      <c r="X67" s="60"/>
      <c r="Y67" s="60"/>
      <c r="Z67" s="60">
        <f>M73</f>
        <v>0</v>
      </c>
      <c r="AA67" s="60">
        <f>Q73</f>
        <v>0</v>
      </c>
      <c r="AB67" s="60">
        <f>U73</f>
        <v>0</v>
      </c>
      <c r="AC67" s="60">
        <f>AA67-AB67</f>
        <v>0</v>
      </c>
      <c r="AD67" s="60">
        <f>IF(Z67&gt;Z68,-1,0)</f>
        <v>0</v>
      </c>
      <c r="AE67" s="60">
        <f>IF(Z67&gt;Z69,-1,0)</f>
        <v>0</v>
      </c>
      <c r="AF67" s="60">
        <f>IF(Z67&gt;Z70,-1,0)</f>
        <v>0</v>
      </c>
      <c r="AG67" s="60">
        <f>10000-(AJ67*1000+AM67*100+AK67*10)</f>
        <v>10000</v>
      </c>
      <c r="AH67" s="90">
        <f>RANK(AG67,AG67:AG70,1)</f>
        <v>1</v>
      </c>
      <c r="AI67" s="60" t="str">
        <f>C67</f>
        <v>Argentinien</v>
      </c>
      <c r="AJ67" s="60">
        <f t="shared" ref="AJ67:AL70" si="21">Z67</f>
        <v>0</v>
      </c>
      <c r="AK67" s="60">
        <f t="shared" si="21"/>
        <v>0</v>
      </c>
      <c r="AL67" s="60">
        <f t="shared" si="21"/>
        <v>0</v>
      </c>
      <c r="AM67" s="60">
        <f>AK67-AL67</f>
        <v>0</v>
      </c>
      <c r="AN67" s="187"/>
      <c r="AO67" s="187">
        <f>IF(AG68=AG67,IF(G67&gt;E67,AG68-0.1,AG68),AG68)</f>
        <v>10000</v>
      </c>
      <c r="AP67" s="187">
        <f>IF(AG69=AG67,IF(G69&gt;E69,AG69-0.1,AG69),AG69)</f>
        <v>10000</v>
      </c>
      <c r="AQ67" s="187">
        <f>IF(AG70=AG67,IF(G71&gt;E71,AG70-0.1,AG70),AG70)</f>
        <v>10000</v>
      </c>
      <c r="AR67" s="187">
        <f>AN71</f>
        <v>30000</v>
      </c>
      <c r="AS67" s="90">
        <f>RANK(AR67,AR67:AR70,1)</f>
        <v>1</v>
      </c>
      <c r="AT67" s="60" t="str">
        <f t="shared" ref="AT67:AW70" si="22">AI67</f>
        <v>Argentinien</v>
      </c>
      <c r="AU67" s="60">
        <f t="shared" si="22"/>
        <v>0</v>
      </c>
      <c r="AV67" s="60">
        <f t="shared" si="22"/>
        <v>0</v>
      </c>
      <c r="AW67" s="60">
        <f t="shared" si="22"/>
        <v>0</v>
      </c>
      <c r="AX67" s="60"/>
      <c r="AY67" s="60"/>
      <c r="AZ67" s="60"/>
      <c r="BA67" s="202">
        <v>1</v>
      </c>
      <c r="BB67" s="200" t="str">
        <f>VLOOKUP(1,AS67:AT70,2,FALSE)</f>
        <v>Argentinien</v>
      </c>
      <c r="BC67" s="201"/>
      <c r="BD67" s="203">
        <f>VLOOKUP(1,AS67:AW70,3,FALSE)</f>
        <v>0</v>
      </c>
      <c r="BE67" s="204">
        <f>VLOOKUP(1,AS67:AW70,4,FALSE)</f>
        <v>0</v>
      </c>
      <c r="BF67" s="93" t="s">
        <v>12</v>
      </c>
      <c r="BG67" s="204">
        <f>VLOOKUP(1,AS67:AW70,5,FALSE)</f>
        <v>0</v>
      </c>
      <c r="BH67" s="205" t="s">
        <v>126</v>
      </c>
      <c r="BI67" s="85"/>
      <c r="BJ67" s="85">
        <f>IF(E67&gt;G67,IF(Spielplan!E67&gt;Spielplan!G67,Punktemodus!$B$3,0),0)</f>
        <v>0</v>
      </c>
      <c r="BK67" s="85">
        <f>IF(E67=G67,IF(Spielplan!E67=Spielplan!G67,Punktemodus!$B$3,0),0)</f>
        <v>10</v>
      </c>
      <c r="BL67" s="85">
        <f>IF(E67&lt;G67,IF(Spielplan!E67&lt;Spielplan!G67,Punktemodus!$B$3,0),0)</f>
        <v>0</v>
      </c>
      <c r="BM67" s="85">
        <f>IF(E67=Spielplan!E67,IF(G67=Spielplan!G67,Punktemodus!$B$5,0),0)</f>
        <v>3</v>
      </c>
      <c r="BN67" s="85">
        <f>IF(E67=Spielplan!E67,Punktemodus!$B$7,0)</f>
        <v>1</v>
      </c>
      <c r="BO67" s="85">
        <f>IF(G67=Spielplan!G67,Punktemodus!$B$7,0)</f>
        <v>1</v>
      </c>
      <c r="BP67" s="137">
        <f>IF(Spielplan!E67="",0,SUM(BJ67:BO67))</f>
        <v>0</v>
      </c>
      <c r="BQ67" s="85"/>
      <c r="BR67" s="141"/>
      <c r="BS67" s="134"/>
      <c r="BT67" s="134"/>
      <c r="BU67" s="134"/>
      <c r="BV67" s="134"/>
      <c r="BW67" s="134"/>
      <c r="BX67" s="148"/>
      <c r="BY67" s="148"/>
      <c r="BZ67" s="134"/>
      <c r="CA67" s="144" t="str">
        <f>Spielplan!$BS$31</f>
        <v/>
      </c>
      <c r="CB67" s="145"/>
      <c r="CC67" s="146">
        <f>Spielplan!$BU$31</f>
        <v>0</v>
      </c>
      <c r="CD67" s="134"/>
      <c r="CE67" s="134">
        <f>IF(CA67=CA31,Punktemodus!B15,0)</f>
        <v>20</v>
      </c>
      <c r="CF67" s="148">
        <f>IF(OR(CA67=$CA$14,CA67=$CA$15,CA67=$CA$22,CA67=$CA$23,CA67=$CA$30,CA67=$CA$38,CA67=$CA$39),Punktemodus!B17,0)</f>
        <v>10</v>
      </c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55"/>
      <c r="CR67" s="142" t="s">
        <v>138</v>
      </c>
      <c r="CS67" s="155"/>
      <c r="CT67" s="155"/>
      <c r="CU67" s="155"/>
      <c r="CV67" s="155"/>
      <c r="CW67" s="134"/>
    </row>
    <row r="68" spans="1:101" ht="18.75" customHeight="1" thickBot="1" x14ac:dyDescent="0.3">
      <c r="A68" s="60"/>
      <c r="B68" s="60"/>
      <c r="C68" s="206" t="str">
        <f>Spielplan!$C$68</f>
        <v>Iran</v>
      </c>
      <c r="D68" s="207"/>
      <c r="E68" s="104"/>
      <c r="F68" s="93"/>
      <c r="G68" s="104"/>
      <c r="H68" s="206" t="str">
        <f>Spielplan!$H$68</f>
        <v>Nigeria</v>
      </c>
      <c r="I68" s="207"/>
      <c r="J68" s="60"/>
      <c r="K68" s="60" t="s">
        <v>102</v>
      </c>
      <c r="L68" s="60">
        <f t="shared" si="20"/>
        <v>0</v>
      </c>
      <c r="M68" s="60"/>
      <c r="N68" s="60"/>
      <c r="O68" s="60">
        <f>IF($E68="",0,IF($E68&gt;$G68,3,IF($E68=$G68,1,0)))</f>
        <v>0</v>
      </c>
      <c r="P68" s="60">
        <f>IF($G68="",0,IF($E68&gt;$G68,0,IF($E68=$G68,1,3)))</f>
        <v>0</v>
      </c>
      <c r="Q68" s="60"/>
      <c r="R68" s="60"/>
      <c r="S68" s="60">
        <f>E68</f>
        <v>0</v>
      </c>
      <c r="T68" s="60">
        <f>G68</f>
        <v>0</v>
      </c>
      <c r="U68" s="60"/>
      <c r="V68" s="60"/>
      <c r="W68" s="60">
        <f>G68</f>
        <v>0</v>
      </c>
      <c r="X68" s="60">
        <f>E68</f>
        <v>0</v>
      </c>
      <c r="Y68" s="60"/>
      <c r="Z68" s="60">
        <f>N73</f>
        <v>0</v>
      </c>
      <c r="AA68" s="60">
        <f>R73</f>
        <v>0</v>
      </c>
      <c r="AB68" s="60">
        <f>V73</f>
        <v>0</v>
      </c>
      <c r="AC68" s="60">
        <f>AA68-AB68</f>
        <v>0</v>
      </c>
      <c r="AD68" s="60">
        <f>IF(Z68&gt;Z67,-1,0)</f>
        <v>0</v>
      </c>
      <c r="AE68" s="60">
        <f>IF(Z68&gt;Z69,-1,0)</f>
        <v>0</v>
      </c>
      <c r="AF68" s="60">
        <f>IF(Z68&gt;Z70,-1,0)</f>
        <v>0</v>
      </c>
      <c r="AG68" s="60">
        <f>10000-(AJ68*1000+AM68*100+AK68*10)</f>
        <v>10000</v>
      </c>
      <c r="AH68" s="90">
        <f>RANK(AG68,AG67:AG70,1)</f>
        <v>1</v>
      </c>
      <c r="AI68" s="60" t="str">
        <f>H67</f>
        <v>Bosnien</v>
      </c>
      <c r="AJ68" s="60">
        <f t="shared" si="21"/>
        <v>0</v>
      </c>
      <c r="AK68" s="60">
        <f t="shared" si="21"/>
        <v>0</v>
      </c>
      <c r="AL68" s="60">
        <f t="shared" si="21"/>
        <v>0</v>
      </c>
      <c r="AM68" s="60">
        <f>AK68-AL68</f>
        <v>0</v>
      </c>
      <c r="AN68" s="187">
        <f>IF(AG67=AG68,IF(E67&gt;G67,AG67-0.1,AG67),AG67)</f>
        <v>10000</v>
      </c>
      <c r="AO68" s="187"/>
      <c r="AP68" s="187">
        <f>IF(AG69=AG68,IF(G72&gt;E72,AG69-0.1,AG69),AG69)</f>
        <v>10000</v>
      </c>
      <c r="AQ68" s="187">
        <f>IF(AG70=AG68,IF(G70&gt;E70,AG70-0.1,AG70),AG70)</f>
        <v>10000</v>
      </c>
      <c r="AR68" s="187">
        <f>AO71</f>
        <v>30000</v>
      </c>
      <c r="AS68" s="90">
        <f>RANK(AR68,AR67:AR70,1)</f>
        <v>1</v>
      </c>
      <c r="AT68" s="60" t="str">
        <f t="shared" si="22"/>
        <v>Bosnien</v>
      </c>
      <c r="AU68" s="60">
        <f t="shared" si="22"/>
        <v>0</v>
      </c>
      <c r="AV68" s="60">
        <f t="shared" si="22"/>
        <v>0</v>
      </c>
      <c r="AW68" s="60">
        <f t="shared" si="22"/>
        <v>0</v>
      </c>
      <c r="AX68" s="60"/>
      <c r="AY68" s="60"/>
      <c r="AZ68" s="60"/>
      <c r="BA68" s="208">
        <v>2</v>
      </c>
      <c r="BB68" s="206" t="e">
        <f>VLOOKUP(2,AS67:AT70,2,FALSE)</f>
        <v>#N/A</v>
      </c>
      <c r="BC68" s="207"/>
      <c r="BD68" s="209" t="e">
        <f>VLOOKUP(2,AS67:AW70,3,FALSE)</f>
        <v>#N/A</v>
      </c>
      <c r="BE68" s="210" t="e">
        <f>VLOOKUP(2,AS67:AW70,4,FALSE)</f>
        <v>#N/A</v>
      </c>
      <c r="BF68" s="93" t="s">
        <v>12</v>
      </c>
      <c r="BG68" s="210" t="e">
        <f>VLOOKUP(2,AS67:AW70,5,FALSE)</f>
        <v>#N/A</v>
      </c>
      <c r="BH68" s="210" t="s">
        <v>122</v>
      </c>
      <c r="BI68" s="85"/>
      <c r="BJ68" s="85">
        <f>IF(E68&gt;G68,IF(Spielplan!E68&gt;Spielplan!G68,Punktemodus!$B$3,0),0)</f>
        <v>0</v>
      </c>
      <c r="BK68" s="85">
        <f>IF(E68=G68,IF(Spielplan!E68=Spielplan!G68,Punktemodus!$B$3,0),0)</f>
        <v>10</v>
      </c>
      <c r="BL68" s="85">
        <f>IF(E68&lt;G68,IF(Spielplan!E68&lt;Spielplan!G68,Punktemodus!$B$3,0),0)</f>
        <v>0</v>
      </c>
      <c r="BM68" s="85">
        <f>IF(E68=Spielplan!E68,IF(G68=Spielplan!G68,Punktemodus!$B$5,0),0)</f>
        <v>3</v>
      </c>
      <c r="BN68" s="85">
        <f>IF(E68=Spielplan!E68,Punktemodus!$B$7,0)</f>
        <v>1</v>
      </c>
      <c r="BO68" s="85">
        <f>IF(G68=Spielplan!G68,Punktemodus!$B$7,0)</f>
        <v>1</v>
      </c>
      <c r="BP68" s="137">
        <f>IF(Spielplan!E68="",0,SUM(BJ68:BO68))</f>
        <v>0</v>
      </c>
      <c r="BQ68" s="85"/>
      <c r="BR68" s="141"/>
      <c r="BS68" s="153" t="s">
        <v>24</v>
      </c>
      <c r="BT68" s="144" t="str">
        <f>Spielplan!$BL$32</f>
        <v/>
      </c>
      <c r="BU68" s="145"/>
      <c r="BV68" s="146">
        <f>Spielplan!$BN$32</f>
        <v>0</v>
      </c>
      <c r="BW68" s="147"/>
      <c r="BX68" s="148">
        <f>IF(BT32=BT68,Punktemodus!$B$11,0)</f>
        <v>10</v>
      </c>
      <c r="BY68" s="148">
        <f>IF(BT68=BT17,Punktemodus!B13,0)</f>
        <v>5</v>
      </c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370" t="str">
        <f>Spielplan!$CI$32</f>
        <v/>
      </c>
      <c r="CR68" s="371"/>
      <c r="CS68" s="371"/>
      <c r="CT68" s="371"/>
      <c r="CU68" s="371"/>
      <c r="CV68" s="372"/>
      <c r="CW68" s="134"/>
    </row>
    <row r="69" spans="1:101" ht="18.75" customHeight="1" thickBot="1" x14ac:dyDescent="0.3">
      <c r="A69" s="60"/>
      <c r="B69" s="60"/>
      <c r="C69" s="200" t="str">
        <f>C67</f>
        <v>Argentinien</v>
      </c>
      <c r="D69" s="201"/>
      <c r="E69" s="104"/>
      <c r="F69" s="93"/>
      <c r="G69" s="104"/>
      <c r="H69" s="200" t="str">
        <f>C68</f>
        <v>Iran</v>
      </c>
      <c r="I69" s="201"/>
      <c r="J69" s="60"/>
      <c r="K69" s="60" t="s">
        <v>103</v>
      </c>
      <c r="L69" s="60">
        <f t="shared" si="20"/>
        <v>0</v>
      </c>
      <c r="M69" s="60">
        <f>IF($E69="",0,IF($E69&gt;$G69,3,IF($E69=G69,1,0)))</f>
        <v>0</v>
      </c>
      <c r="N69" s="60"/>
      <c r="O69" s="60">
        <f>IF($G69="",0,IF($E69&gt;$G69,0,IF($E69=$G69,1,3)))</f>
        <v>0</v>
      </c>
      <c r="P69" s="60"/>
      <c r="Q69" s="60">
        <f>E69</f>
        <v>0</v>
      </c>
      <c r="R69" s="60"/>
      <c r="S69" s="60">
        <f>G69</f>
        <v>0</v>
      </c>
      <c r="T69" s="60"/>
      <c r="U69" s="60">
        <f>G69</f>
        <v>0</v>
      </c>
      <c r="V69" s="60"/>
      <c r="W69" s="60">
        <f>E69</f>
        <v>0</v>
      </c>
      <c r="X69" s="60"/>
      <c r="Y69" s="60"/>
      <c r="Z69" s="60">
        <f>O73</f>
        <v>0</v>
      </c>
      <c r="AA69" s="60">
        <f>S73</f>
        <v>0</v>
      </c>
      <c r="AB69" s="60">
        <f>W73</f>
        <v>0</v>
      </c>
      <c r="AC69" s="60">
        <f>AA69-AB69</f>
        <v>0</v>
      </c>
      <c r="AD69" s="60">
        <f>IF(Z69&gt;Z67,-1,0)</f>
        <v>0</v>
      </c>
      <c r="AE69" s="60">
        <f>IF(Z69&gt;Z68,-1,0)</f>
        <v>0</v>
      </c>
      <c r="AF69" s="60">
        <f>IF(Z69&gt;Z70,-1,0)</f>
        <v>0</v>
      </c>
      <c r="AG69" s="60">
        <f>10000-(AJ69*1000+AM69*100+AK69*10)</f>
        <v>10000</v>
      </c>
      <c r="AH69" s="90">
        <f>RANK(AG69,AG67:AG70,1)</f>
        <v>1</v>
      </c>
      <c r="AI69" s="60" t="str">
        <f>C68</f>
        <v>Iran</v>
      </c>
      <c r="AJ69" s="60">
        <f t="shared" si="21"/>
        <v>0</v>
      </c>
      <c r="AK69" s="60">
        <f t="shared" si="21"/>
        <v>0</v>
      </c>
      <c r="AL69" s="60">
        <f t="shared" si="21"/>
        <v>0</v>
      </c>
      <c r="AM69" s="60">
        <f>AK69-AL69</f>
        <v>0</v>
      </c>
      <c r="AN69" s="187">
        <f>IF(AG67=AG69,IF(E69&gt;G69,AG67-0.1,AG67),AG67)</f>
        <v>10000</v>
      </c>
      <c r="AO69" s="187">
        <f>IF(AG68=AG69,IF(E72&gt;G72,AG68-0.1,AG68),AG68)</f>
        <v>10000</v>
      </c>
      <c r="AP69" s="187"/>
      <c r="AQ69" s="187">
        <f>IF(AG70=AG69,IF(G68&gt;E68,AG70-0.1,AG70),AG70)</f>
        <v>10000</v>
      </c>
      <c r="AR69" s="187">
        <f>AP71</f>
        <v>30000</v>
      </c>
      <c r="AS69" s="90">
        <f>RANK(AR69,AR67:AR70,1)</f>
        <v>1</v>
      </c>
      <c r="AT69" s="60" t="str">
        <f t="shared" si="22"/>
        <v>Iran</v>
      </c>
      <c r="AU69" s="60">
        <f t="shared" si="22"/>
        <v>0</v>
      </c>
      <c r="AV69" s="60">
        <f t="shared" si="22"/>
        <v>0</v>
      </c>
      <c r="AW69" s="60">
        <f t="shared" si="22"/>
        <v>0</v>
      </c>
      <c r="AX69" s="60"/>
      <c r="AY69" s="60"/>
      <c r="AZ69" s="60"/>
      <c r="BA69" s="113">
        <v>3</v>
      </c>
      <c r="BB69" s="114" t="e">
        <f>VLOOKUP(3,AS67:AT70,2,FALSE)</f>
        <v>#N/A</v>
      </c>
      <c r="BC69" s="115"/>
      <c r="BD69" s="116" t="e">
        <f>VLOOKUP(3,AS67:AW70,3,FALSE)</f>
        <v>#N/A</v>
      </c>
      <c r="BE69" s="116" t="e">
        <f>VLOOKUP(3,AS67:AW70,4,FALSE)</f>
        <v>#N/A</v>
      </c>
      <c r="BF69" s="93" t="s">
        <v>12</v>
      </c>
      <c r="BG69" s="116" t="e">
        <f>VLOOKUP(3,AS67:AW70,5,FALSE)</f>
        <v>#N/A</v>
      </c>
      <c r="BH69" s="60"/>
      <c r="BI69" s="85"/>
      <c r="BJ69" s="85">
        <f>IF(E69&gt;G69,IF(Spielplan!E69&gt;Spielplan!G69,Punktemodus!$B$3,0),0)</f>
        <v>0</v>
      </c>
      <c r="BK69" s="85">
        <f>IF(E69=G69,IF(Spielplan!E69=Spielplan!G69,Punktemodus!$B$3,0),0)</f>
        <v>10</v>
      </c>
      <c r="BL69" s="85">
        <f>IF(E69&lt;G69,IF(Spielplan!E69&lt;Spielplan!G69,Punktemodus!$B$3,0),0)</f>
        <v>0</v>
      </c>
      <c r="BM69" s="85">
        <f>IF(E69=Spielplan!E69,IF(G69=Spielplan!G69,Punktemodus!$B$5,0),0)</f>
        <v>3</v>
      </c>
      <c r="BN69" s="85">
        <f>IF(E69=Spielplan!E69,Punktemodus!$B$7,0)</f>
        <v>1</v>
      </c>
      <c r="BO69" s="85">
        <f>IF(G69=Spielplan!G69,Punktemodus!$B$7,0)</f>
        <v>1</v>
      </c>
      <c r="BP69" s="137">
        <f>IF(Spielplan!E69="",0,SUM(BJ69:BO69))</f>
        <v>0</v>
      </c>
      <c r="BQ69" s="85"/>
      <c r="BR69" s="141"/>
      <c r="BS69" s="149" t="s">
        <v>23</v>
      </c>
      <c r="BT69" s="144" t="str">
        <f>Spielplan!$BL$33</f>
        <v/>
      </c>
      <c r="BU69" s="145"/>
      <c r="BV69" s="146">
        <f>Spielplan!$BN$33</f>
        <v>0</v>
      </c>
      <c r="BW69" s="134"/>
      <c r="BX69" s="148">
        <f>IF(BT33=BT69,Punktemodus!$B$11,0)</f>
        <v>10</v>
      </c>
      <c r="BY69" s="148">
        <f>IF(BT69=BT16,Punktemodus!B13,0)</f>
        <v>5</v>
      </c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373"/>
      <c r="CR69" s="374"/>
      <c r="CS69" s="374"/>
      <c r="CT69" s="374"/>
      <c r="CU69" s="374"/>
      <c r="CV69" s="375"/>
      <c r="CW69" s="134"/>
    </row>
    <row r="70" spans="1:101" ht="18.75" customHeight="1" thickBot="1" x14ac:dyDescent="0.3">
      <c r="A70" s="60"/>
      <c r="B70" s="60"/>
      <c r="C70" s="206" t="str">
        <f>H67</f>
        <v>Bosnien</v>
      </c>
      <c r="D70" s="207"/>
      <c r="E70" s="104"/>
      <c r="F70" s="93"/>
      <c r="G70" s="104"/>
      <c r="H70" s="206" t="str">
        <f>H68</f>
        <v>Nigeria</v>
      </c>
      <c r="I70" s="207"/>
      <c r="J70" s="60"/>
      <c r="K70" s="60" t="s">
        <v>104</v>
      </c>
      <c r="L70" s="60">
        <f t="shared" si="20"/>
        <v>0</v>
      </c>
      <c r="M70" s="60"/>
      <c r="N70" s="60">
        <f>IF($E70="",0,IF($E70&gt;$G70,3,IF($E70=$G70,1,0)))</f>
        <v>0</v>
      </c>
      <c r="O70" s="60"/>
      <c r="P70" s="60">
        <f>IF($G70="",0,IF($E70&gt;$G70,0,IF($E70=$G70,1,3)))</f>
        <v>0</v>
      </c>
      <c r="Q70" s="60"/>
      <c r="R70" s="60">
        <f>E70</f>
        <v>0</v>
      </c>
      <c r="S70" s="60"/>
      <c r="T70" s="60">
        <f>G70</f>
        <v>0</v>
      </c>
      <c r="U70" s="60"/>
      <c r="V70" s="60">
        <f>G70</f>
        <v>0</v>
      </c>
      <c r="W70" s="60"/>
      <c r="X70" s="60">
        <f>E70</f>
        <v>0</v>
      </c>
      <c r="Y70" s="60"/>
      <c r="Z70" s="60">
        <f>P73</f>
        <v>0</v>
      </c>
      <c r="AA70" s="60">
        <f>T73</f>
        <v>0</v>
      </c>
      <c r="AB70" s="60">
        <f>X73</f>
        <v>0</v>
      </c>
      <c r="AC70" s="60">
        <f>AA70-AB70</f>
        <v>0</v>
      </c>
      <c r="AD70" s="60">
        <f>IF(Z70&gt;Z67,-1,0)</f>
        <v>0</v>
      </c>
      <c r="AE70" s="60">
        <f>IF(Z70&gt;Z68,-1,0)</f>
        <v>0</v>
      </c>
      <c r="AF70" s="60">
        <f>IF(Z70&gt;Z69,-1,0)</f>
        <v>0</v>
      </c>
      <c r="AG70" s="60">
        <f>10000-(AJ70*1000+AM70*100+AK70*10)</f>
        <v>10000</v>
      </c>
      <c r="AH70" s="90">
        <f>RANK(AG70,AG67:AG70,1)</f>
        <v>1</v>
      </c>
      <c r="AI70" s="60" t="str">
        <f>H68</f>
        <v>Nigeria</v>
      </c>
      <c r="AJ70" s="60">
        <f t="shared" si="21"/>
        <v>0</v>
      </c>
      <c r="AK70" s="60">
        <f t="shared" si="21"/>
        <v>0</v>
      </c>
      <c r="AL70" s="60">
        <f t="shared" si="21"/>
        <v>0</v>
      </c>
      <c r="AM70" s="60">
        <f>AK70-AL70</f>
        <v>0</v>
      </c>
      <c r="AN70" s="187">
        <f>IF(AG67=AG70,IF(E71&gt;G71,AG67-0.1,AG67),AG67)</f>
        <v>10000</v>
      </c>
      <c r="AO70" s="187">
        <f>IF(AG68=AG70,IF(E70&gt;G70,AG68-0.1,AG68),AG68)</f>
        <v>10000</v>
      </c>
      <c r="AP70" s="187">
        <f>IF(AG69=AG70,IF(E68&gt;G68,AG69-0.1,AG69),AG69)</f>
        <v>10000</v>
      </c>
      <c r="AQ70" s="187"/>
      <c r="AR70" s="187">
        <f>AQ71</f>
        <v>30000</v>
      </c>
      <c r="AS70" s="90">
        <f>RANK(AR70,AR67:AR70,1)</f>
        <v>1</v>
      </c>
      <c r="AT70" s="60" t="str">
        <f t="shared" si="22"/>
        <v>Nigeria</v>
      </c>
      <c r="AU70" s="60">
        <f t="shared" si="22"/>
        <v>0</v>
      </c>
      <c r="AV70" s="60">
        <f t="shared" si="22"/>
        <v>0</v>
      </c>
      <c r="AW70" s="60">
        <f t="shared" si="22"/>
        <v>0</v>
      </c>
      <c r="AX70" s="60"/>
      <c r="AY70" s="60"/>
      <c r="AZ70" s="60"/>
      <c r="BA70" s="113">
        <v>4</v>
      </c>
      <c r="BB70" s="114" t="e">
        <f>VLOOKUP(4,AS67:AT70,2,FALSE)</f>
        <v>#N/A</v>
      </c>
      <c r="BC70" s="115"/>
      <c r="BD70" s="116" t="e">
        <f>VLOOKUP(4,AS67:AW70,3,FALSE)</f>
        <v>#N/A</v>
      </c>
      <c r="BE70" s="116" t="e">
        <f>VLOOKUP(4,AS67:AW70,4,FALSE)</f>
        <v>#N/A</v>
      </c>
      <c r="BF70" s="93" t="s">
        <v>12</v>
      </c>
      <c r="BG70" s="116" t="e">
        <f>VLOOKUP(4,AS67:AW70,5,FALSE)</f>
        <v>#N/A</v>
      </c>
      <c r="BH70" s="60"/>
      <c r="BI70" s="85"/>
      <c r="BJ70" s="85">
        <f>IF(E70&gt;G70,IF(Spielplan!E70&gt;Spielplan!G70,Punktemodus!$B$3,0),0)</f>
        <v>0</v>
      </c>
      <c r="BK70" s="85">
        <f>IF(E70=G70,IF(Spielplan!E70=Spielplan!G70,Punktemodus!$B$3,0),0)</f>
        <v>10</v>
      </c>
      <c r="BL70" s="85">
        <f>IF(E70&lt;G70,IF(Spielplan!E70&lt;Spielplan!G70,Punktemodus!$B$3,0),0)</f>
        <v>0</v>
      </c>
      <c r="BM70" s="85">
        <f>IF(E70=Spielplan!E70,IF(G70=Spielplan!G70,Punktemodus!$B$5,0),0)</f>
        <v>3</v>
      </c>
      <c r="BN70" s="85">
        <f>IF(E70=Spielplan!E70,Punktemodus!$B$7,0)</f>
        <v>1</v>
      </c>
      <c r="BO70" s="85">
        <f>IF(G70=Spielplan!G70,Punktemodus!$B$7,0)</f>
        <v>1</v>
      </c>
      <c r="BP70" s="137">
        <f>IF(Spielplan!E70="",0,SUM(BJ70:BO70))</f>
        <v>0</v>
      </c>
      <c r="BQ70" s="60"/>
      <c r="BR70" s="141"/>
      <c r="BS70" s="150"/>
      <c r="BT70" s="134"/>
      <c r="BU70" s="134"/>
      <c r="BV70" s="134"/>
      <c r="BW70" s="134"/>
      <c r="BX70" s="148"/>
      <c r="BY70" s="148"/>
      <c r="BZ70" s="134"/>
      <c r="CA70" s="134"/>
      <c r="CB70" s="134"/>
      <c r="CC70" s="134"/>
      <c r="CD70" s="134"/>
      <c r="CE70" s="134"/>
      <c r="CF70" s="144" t="str">
        <f>Spielplan!$BX$34</f>
        <v/>
      </c>
      <c r="CG70" s="145"/>
      <c r="CH70" s="146">
        <f>Spielplan!$BZ$34</f>
        <v>0</v>
      </c>
      <c r="CI70" s="134"/>
      <c r="CJ70" s="134">
        <f>IF(OR(CF70=$CF$18,CF70=$CF$19,CF70=$CF$34,CF70=$CF$35),Punktemodus!$B$19,0)</f>
        <v>30</v>
      </c>
      <c r="CK70" s="134"/>
      <c r="CL70" s="134"/>
      <c r="CM70" s="134"/>
      <c r="CN70" s="134"/>
      <c r="CO70" s="134"/>
      <c r="CP70" s="134"/>
      <c r="CQ70" s="155"/>
      <c r="CR70" s="155"/>
      <c r="CS70" s="155"/>
      <c r="CT70" s="155"/>
      <c r="CU70" s="155"/>
      <c r="CV70" s="155"/>
      <c r="CW70" s="134"/>
    </row>
    <row r="71" spans="1:101" ht="18.75" customHeight="1" thickBot="1" x14ac:dyDescent="0.3">
      <c r="A71" s="60"/>
      <c r="B71" s="60"/>
      <c r="C71" s="200" t="str">
        <f>C67</f>
        <v>Argentinien</v>
      </c>
      <c r="D71" s="201"/>
      <c r="E71" s="104"/>
      <c r="F71" s="93"/>
      <c r="G71" s="104"/>
      <c r="H71" s="200" t="str">
        <f>H68</f>
        <v>Nigeria</v>
      </c>
      <c r="I71" s="201"/>
      <c r="J71" s="60"/>
      <c r="K71" s="60" t="s">
        <v>105</v>
      </c>
      <c r="L71" s="60">
        <f t="shared" si="20"/>
        <v>0</v>
      </c>
      <c r="M71" s="60">
        <f>IF($E71="",0,IF($E71&gt;$G71,3,IF($E71=G71,1,0)))</f>
        <v>0</v>
      </c>
      <c r="N71" s="60"/>
      <c r="O71" s="60"/>
      <c r="P71" s="60">
        <f>IF($G71="",0,IF($E71&gt;$G71,0,IF($E71=$G71,1,3)))</f>
        <v>0</v>
      </c>
      <c r="Q71" s="60">
        <f>E71</f>
        <v>0</v>
      </c>
      <c r="R71" s="60"/>
      <c r="S71" s="60"/>
      <c r="T71" s="60">
        <f>G71</f>
        <v>0</v>
      </c>
      <c r="U71" s="60">
        <f>G71</f>
        <v>0</v>
      </c>
      <c r="V71" s="60"/>
      <c r="W71" s="60"/>
      <c r="X71" s="60">
        <f>E71</f>
        <v>0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187">
        <f>SUM(AN67:AN70)</f>
        <v>30000</v>
      </c>
      <c r="AO71" s="187">
        <f>SUM(AO67:AO70)</f>
        <v>30000</v>
      </c>
      <c r="AP71" s="187">
        <f>SUM(AP67:AP70)</f>
        <v>30000</v>
      </c>
      <c r="AQ71" s="187">
        <f>SUM(AQ67:AQ70)</f>
        <v>30000</v>
      </c>
      <c r="AR71" s="187"/>
      <c r="AS71" s="60"/>
      <c r="AT71" s="60"/>
      <c r="AU71" s="60"/>
      <c r="AV71" s="60"/>
      <c r="AW71" s="60"/>
      <c r="AX71" s="60"/>
      <c r="AY71" s="60"/>
      <c r="AZ71" s="60"/>
      <c r="BA71" s="92"/>
      <c r="BB71" s="60"/>
      <c r="BC71" s="60"/>
      <c r="BD71" s="60"/>
      <c r="BE71" s="60"/>
      <c r="BF71" s="60"/>
      <c r="BG71" s="60"/>
      <c r="BH71" s="60"/>
      <c r="BI71" s="60"/>
      <c r="BJ71" s="85">
        <f>IF(E71&gt;G71,IF(Spielplan!E71&gt;Spielplan!G71,Punktemodus!$B$3,0),0)</f>
        <v>0</v>
      </c>
      <c r="BK71" s="85">
        <f>IF(E71=G71,IF(Spielplan!E71=Spielplan!G71,Punktemodus!$B$3,0),0)</f>
        <v>10</v>
      </c>
      <c r="BL71" s="85">
        <f>IF(E71&lt;G71,IF(Spielplan!E71&lt;Spielplan!G71,Punktemodus!$B$3,0),0)</f>
        <v>0</v>
      </c>
      <c r="BM71" s="85">
        <f>IF(E71=Spielplan!E71,IF(G71=Spielplan!G71,Punktemodus!$B$5,0),0)</f>
        <v>3</v>
      </c>
      <c r="BN71" s="85">
        <f>IF(E71=Spielplan!E71,Punktemodus!$B$7,0)</f>
        <v>1</v>
      </c>
      <c r="BO71" s="85">
        <f>IF(G71=Spielplan!G71,Punktemodus!$B$7,0)</f>
        <v>1</v>
      </c>
      <c r="BP71" s="137">
        <f>IF(Spielplan!E71="",0,SUM(BJ71:BO71))</f>
        <v>0</v>
      </c>
      <c r="BQ71" s="60"/>
      <c r="BR71" s="141"/>
      <c r="BS71" s="134"/>
      <c r="BT71" s="134"/>
      <c r="BU71" s="134"/>
      <c r="BV71" s="134"/>
      <c r="BW71" s="134"/>
      <c r="BX71" s="148"/>
      <c r="BY71" s="148"/>
      <c r="BZ71" s="134"/>
      <c r="CA71" s="134"/>
      <c r="CB71" s="134"/>
      <c r="CC71" s="134"/>
      <c r="CD71" s="134"/>
      <c r="CE71" s="134"/>
      <c r="CF71" s="144" t="str">
        <f>Spielplan!$BX$35</f>
        <v/>
      </c>
      <c r="CG71" s="145"/>
      <c r="CH71" s="146">
        <f>Spielplan!$BZ$35</f>
        <v>0</v>
      </c>
      <c r="CI71" s="134"/>
      <c r="CJ71" s="134">
        <f>IF(OR(CF71=$CF$18,CF71=$CF$19,CF71=$CF$34,CF71=$CF$35),Punktemodus!$B$19,0)</f>
        <v>30</v>
      </c>
      <c r="CK71" s="134"/>
      <c r="CL71" s="134"/>
      <c r="CM71" s="134"/>
      <c r="CN71" s="134"/>
      <c r="CO71" s="134"/>
      <c r="CP71" s="134"/>
      <c r="CQ71" s="155"/>
      <c r="CR71" s="155"/>
      <c r="CS71" s="155"/>
      <c r="CT71" s="155"/>
      <c r="CU71" s="155"/>
      <c r="CV71" s="155"/>
      <c r="CW71" s="134"/>
    </row>
    <row r="72" spans="1:101" ht="18.75" customHeight="1" thickBot="1" x14ac:dyDescent="0.3">
      <c r="A72" s="60"/>
      <c r="B72" s="60"/>
      <c r="C72" s="206" t="str">
        <f>H67</f>
        <v>Bosnien</v>
      </c>
      <c r="D72" s="207"/>
      <c r="E72" s="104"/>
      <c r="F72" s="106"/>
      <c r="G72" s="104"/>
      <c r="H72" s="206" t="str">
        <f>C68</f>
        <v>Iran</v>
      </c>
      <c r="I72" s="207"/>
      <c r="J72" s="60"/>
      <c r="K72" s="60" t="s">
        <v>105</v>
      </c>
      <c r="L72" s="60">
        <f t="shared" si="20"/>
        <v>0</v>
      </c>
      <c r="M72" s="60"/>
      <c r="N72" s="60">
        <f>IF($E72="",0,IF($E72&gt;$G72,3,IF($E72=$G72,1,0)))</f>
        <v>0</v>
      </c>
      <c r="O72" s="60">
        <f>IF($G72="",0,IF($E72&gt;$G72,0,IF($E72=$G72,1,3)))</f>
        <v>0</v>
      </c>
      <c r="P72" s="60"/>
      <c r="Q72" s="60"/>
      <c r="R72" s="60">
        <f>E72</f>
        <v>0</v>
      </c>
      <c r="S72" s="60">
        <f>G72</f>
        <v>0</v>
      </c>
      <c r="T72" s="60"/>
      <c r="U72" s="60"/>
      <c r="V72" s="60">
        <f>G72</f>
        <v>0</v>
      </c>
      <c r="W72" s="60">
        <f>E72</f>
        <v>0</v>
      </c>
      <c r="X72" s="60"/>
      <c r="Y72" s="60"/>
      <c r="Z72" s="60" t="s">
        <v>30</v>
      </c>
      <c r="AA72" s="60"/>
      <c r="AB72" s="60"/>
      <c r="AC72" s="60"/>
      <c r="AD72" s="60"/>
      <c r="AE72" s="60"/>
      <c r="AF72" s="60"/>
      <c r="AG72" s="60" t="b">
        <f>OR(AG67=AG68,AG67=AG69,AG67=AG70,AG68=AG69,AG68=AG70,AG69=AG70)</f>
        <v>1</v>
      </c>
      <c r="AH72" s="60"/>
      <c r="AI72" s="60"/>
      <c r="AJ72" s="60"/>
      <c r="AK72" s="60"/>
      <c r="AL72" s="60"/>
      <c r="AM72" s="60"/>
      <c r="AN72" s="60"/>
      <c r="AO72" s="60" t="s">
        <v>34</v>
      </c>
      <c r="AP72" s="60"/>
      <c r="AQ72" s="60"/>
      <c r="AR72" s="60" t="b">
        <f>OR(AR67=AR68,AR67=AR69,AR67=AR70,AR68=AR69,AR68=AR70,AR69=AR70)</f>
        <v>1</v>
      </c>
      <c r="AS72" s="60"/>
      <c r="AT72" s="60"/>
      <c r="AU72" s="60"/>
      <c r="AV72" s="60"/>
      <c r="AW72" s="60"/>
      <c r="AX72" s="60"/>
      <c r="AY72" s="60"/>
      <c r="AZ72" s="60"/>
      <c r="BA72" s="92"/>
      <c r="BB72" s="60"/>
      <c r="BC72" s="60"/>
      <c r="BD72" s="60"/>
      <c r="BE72" s="60"/>
      <c r="BF72" s="60"/>
      <c r="BG72" s="60"/>
      <c r="BH72" s="60"/>
      <c r="BI72" s="60"/>
      <c r="BJ72" s="85">
        <f>IF(E72&gt;G72,IF(Spielplan!E72&gt;Spielplan!G72,Punktemodus!$B$3,0),0)</f>
        <v>0</v>
      </c>
      <c r="BK72" s="85">
        <f>IF(E72=G72,IF(Spielplan!E72=Spielplan!G72,Punktemodus!$B$3,0),0)</f>
        <v>10</v>
      </c>
      <c r="BL72" s="85">
        <f>IF(E72&lt;G72,IF(Spielplan!E72&lt;Spielplan!G72,Punktemodus!$B$3,0),0)</f>
        <v>0</v>
      </c>
      <c r="BM72" s="85">
        <f>IF(E72=Spielplan!E72,IF(G72=Spielplan!G72,Punktemodus!$B$5,0),0)</f>
        <v>3</v>
      </c>
      <c r="BN72" s="85">
        <f>IF(E72=Spielplan!E72,Punktemodus!$B$7,0)</f>
        <v>1</v>
      </c>
      <c r="BO72" s="85">
        <f>IF(G72=Spielplan!G72,Punktemodus!$B$7,0)</f>
        <v>1</v>
      </c>
      <c r="BP72" s="137">
        <f>IF(Spielplan!E72="",0,SUM(BJ72:BO72))</f>
        <v>0</v>
      </c>
      <c r="BQ72" s="60"/>
      <c r="BR72" s="141"/>
      <c r="BS72" s="153" t="s">
        <v>126</v>
      </c>
      <c r="BT72" s="144" t="str">
        <f>Spielplan!$BL$36</f>
        <v/>
      </c>
      <c r="BU72" s="145"/>
      <c r="BV72" s="146">
        <f>Spielplan!$BN$36</f>
        <v>0</v>
      </c>
      <c r="BW72" s="147"/>
      <c r="BX72" s="148">
        <f>IF(BT36=BT72,Punktemodus!$B$11,0)</f>
        <v>10</v>
      </c>
      <c r="BY72" s="148">
        <f>IF(BT72=BT21,Punktemodus!B13,0)</f>
        <v>5</v>
      </c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55"/>
      <c r="CR72" s="155"/>
      <c r="CS72" s="155"/>
      <c r="CT72" s="155"/>
      <c r="CU72" s="155"/>
      <c r="CV72" s="155"/>
      <c r="CW72" s="134"/>
    </row>
    <row r="73" spans="1:101" ht="18.75" customHeight="1" thickBot="1" x14ac:dyDescent="0.25">
      <c r="A73" s="60"/>
      <c r="B73" s="60"/>
      <c r="C73" s="136" t="str">
        <f>IF(G72="","",IF(AR72=TRUE,"Achtung: Fehler in Tabelle!",""))</f>
        <v/>
      </c>
      <c r="D73" s="60"/>
      <c r="E73" s="85"/>
      <c r="F73" s="60"/>
      <c r="G73" s="85"/>
      <c r="H73" s="60"/>
      <c r="I73" s="60"/>
      <c r="J73" s="60"/>
      <c r="K73" s="60"/>
      <c r="L73" s="60"/>
      <c r="M73" s="60">
        <f t="shared" ref="M73:X73" si="23">SUM(M67:M72)</f>
        <v>0</v>
      </c>
      <c r="N73" s="60">
        <f t="shared" si="23"/>
        <v>0</v>
      </c>
      <c r="O73" s="60">
        <f t="shared" si="23"/>
        <v>0</v>
      </c>
      <c r="P73" s="60">
        <f t="shared" si="23"/>
        <v>0</v>
      </c>
      <c r="Q73" s="60">
        <f t="shared" si="23"/>
        <v>0</v>
      </c>
      <c r="R73" s="60">
        <f t="shared" si="23"/>
        <v>0</v>
      </c>
      <c r="S73" s="60">
        <f t="shared" si="23"/>
        <v>0</v>
      </c>
      <c r="T73" s="60">
        <f t="shared" si="23"/>
        <v>0</v>
      </c>
      <c r="U73" s="60">
        <f t="shared" si="23"/>
        <v>0</v>
      </c>
      <c r="V73" s="60">
        <f t="shared" si="23"/>
        <v>0</v>
      </c>
      <c r="W73" s="60">
        <f t="shared" si="23"/>
        <v>0</v>
      </c>
      <c r="X73" s="60">
        <f t="shared" si="23"/>
        <v>0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160">
        <f>SUM(BP67:BP72)</f>
        <v>0</v>
      </c>
      <c r="BQ73" s="60"/>
      <c r="BR73" s="141"/>
      <c r="BS73" s="149" t="s">
        <v>127</v>
      </c>
      <c r="BT73" s="144" t="str">
        <f>Spielplan!$BL$37</f>
        <v/>
      </c>
      <c r="BU73" s="145"/>
      <c r="BV73" s="146">
        <f>Spielplan!$BN$37</f>
        <v>0</v>
      </c>
      <c r="BW73" s="134"/>
      <c r="BX73" s="148">
        <f>IF(BT37=BT73,Punktemodus!$B$11,0)</f>
        <v>10</v>
      </c>
      <c r="BY73" s="148">
        <f>IF(BT73=BT20,Punktemodus!B13,0)</f>
        <v>5</v>
      </c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55"/>
      <c r="CR73" s="155"/>
      <c r="CS73" s="155"/>
      <c r="CT73" s="155"/>
      <c r="CU73" s="155"/>
      <c r="CV73" s="155"/>
      <c r="CW73" s="134"/>
    </row>
    <row r="74" spans="1:101" ht="18.75" customHeight="1" thickBot="1" x14ac:dyDescent="0.3">
      <c r="A74" s="60"/>
      <c r="B74" s="60"/>
      <c r="C74" s="60"/>
      <c r="D74" s="60"/>
      <c r="E74" s="85"/>
      <c r="F74" s="60"/>
      <c r="G74" s="85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138"/>
      <c r="BQ74" s="60"/>
      <c r="BR74" s="141"/>
      <c r="BS74" s="150"/>
      <c r="BT74" s="134"/>
      <c r="BU74" s="134"/>
      <c r="BV74" s="134"/>
      <c r="BW74" s="134"/>
      <c r="BX74" s="148"/>
      <c r="BY74" s="148"/>
      <c r="BZ74" s="134"/>
      <c r="CA74" s="144" t="str">
        <f>Spielplan!$BS$38</f>
        <v/>
      </c>
      <c r="CB74" s="145"/>
      <c r="CC74" s="146">
        <f>Spielplan!$BU$38</f>
        <v>0</v>
      </c>
      <c r="CD74" s="147"/>
      <c r="CE74" s="134">
        <f>IF(CA74=CA38,Punktemodus!B15,0)</f>
        <v>20</v>
      </c>
      <c r="CF74" s="148">
        <f>IF(OR(CA74=$CA$14,CA74=$CA$15,CA74=$CA$22,CA74=$CA$23,CA74=$CA$30,CA74=$CA$31,CA74=$CA$39),Punktemodus!B17,0)</f>
        <v>10</v>
      </c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</row>
    <row r="75" spans="1:101" ht="18.75" customHeight="1" thickBot="1" x14ac:dyDescent="0.25">
      <c r="A75" s="60"/>
      <c r="B75" s="60"/>
      <c r="C75" s="60"/>
      <c r="D75" s="60"/>
      <c r="E75" s="85"/>
      <c r="F75" s="60"/>
      <c r="G75" s="85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138"/>
      <c r="BQ75" s="60"/>
      <c r="BR75" s="141"/>
      <c r="BS75" s="134"/>
      <c r="BT75" s="134"/>
      <c r="BU75" s="134"/>
      <c r="BV75" s="134"/>
      <c r="BW75" s="134"/>
      <c r="BX75" s="148"/>
      <c r="BY75" s="148"/>
      <c r="BZ75" s="134"/>
      <c r="CA75" s="144" t="str">
        <f>Spielplan!$BS$39</f>
        <v/>
      </c>
      <c r="CB75" s="145"/>
      <c r="CC75" s="146">
        <f>Spielplan!$BU$39</f>
        <v>0</v>
      </c>
      <c r="CD75" s="134"/>
      <c r="CE75" s="134">
        <f>IF(CA75=CA39,Punktemodus!B15,0)</f>
        <v>20</v>
      </c>
      <c r="CF75" s="148">
        <f>IF(OR(CA75=$CA$14,CA75=$CA$15,CA75=$CA$22,CA75=$CA$23,CA75=$CA$30,CA75=$CA$31,CA75=$CA$38),Punktemodus!B17,0)</f>
        <v>10</v>
      </c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</row>
    <row r="76" spans="1:101" ht="18.75" customHeight="1" thickBot="1" x14ac:dyDescent="0.3">
      <c r="A76" s="60"/>
      <c r="B76" s="60"/>
      <c r="C76" s="88" t="s">
        <v>92</v>
      </c>
      <c r="D76" s="60"/>
      <c r="E76" s="85"/>
      <c r="F76" s="60"/>
      <c r="G76" s="85"/>
      <c r="H76" s="60"/>
      <c r="I76" s="60"/>
      <c r="J76" s="60"/>
      <c r="K76" s="60"/>
      <c r="L76" s="60"/>
      <c r="M76" s="60" t="s">
        <v>4</v>
      </c>
      <c r="N76" s="60"/>
      <c r="O76" s="60"/>
      <c r="P76" s="60"/>
      <c r="Q76" s="60" t="s">
        <v>6</v>
      </c>
      <c r="R76" s="60"/>
      <c r="S76" s="60"/>
      <c r="T76" s="60"/>
      <c r="U76" s="60" t="s">
        <v>7</v>
      </c>
      <c r="V76" s="60"/>
      <c r="W76" s="60"/>
      <c r="X76" s="60"/>
      <c r="Y76" s="60"/>
      <c r="Z76" s="60" t="s">
        <v>4</v>
      </c>
      <c r="AA76" s="60" t="s">
        <v>5</v>
      </c>
      <c r="AB76" s="60"/>
      <c r="AC76" s="60"/>
      <c r="AD76" s="60" t="s">
        <v>9</v>
      </c>
      <c r="AE76" s="60"/>
      <c r="AF76" s="60"/>
      <c r="AG76" s="60"/>
      <c r="AH76" s="60" t="s">
        <v>32</v>
      </c>
      <c r="AI76" s="60"/>
      <c r="AJ76" s="60"/>
      <c r="AK76" s="60"/>
      <c r="AL76" s="60"/>
      <c r="AM76" s="60"/>
      <c r="AN76" s="60" t="s">
        <v>35</v>
      </c>
      <c r="AO76" s="60"/>
      <c r="AP76" s="60"/>
      <c r="AQ76" s="60"/>
      <c r="AR76" s="60"/>
      <c r="AS76" s="60" t="s">
        <v>33</v>
      </c>
      <c r="AT76" s="60"/>
      <c r="AU76" s="60"/>
      <c r="AV76" s="60"/>
      <c r="AW76" s="60"/>
      <c r="AX76" s="60"/>
      <c r="AY76" s="60"/>
      <c r="AZ76" s="60"/>
      <c r="BA76" s="60"/>
      <c r="BB76" s="89" t="s">
        <v>10</v>
      </c>
      <c r="BC76" s="60"/>
      <c r="BD76" s="90" t="s">
        <v>4</v>
      </c>
      <c r="BE76" s="60"/>
      <c r="BF76" s="61" t="s">
        <v>5</v>
      </c>
      <c r="BG76" s="60"/>
      <c r="BH76" s="60"/>
      <c r="BI76" s="85"/>
      <c r="BJ76" s="60"/>
      <c r="BK76" s="60"/>
      <c r="BL76" s="60"/>
      <c r="BM76" s="60"/>
      <c r="BN76" s="60"/>
      <c r="BO76" s="60"/>
      <c r="BP76" s="138"/>
      <c r="BQ76" s="85"/>
      <c r="BR76" s="141"/>
      <c r="BS76" s="153" t="s">
        <v>128</v>
      </c>
      <c r="BT76" s="144" t="str">
        <f>Spielplan!$BL$40</f>
        <v/>
      </c>
      <c r="BU76" s="145"/>
      <c r="BV76" s="146">
        <f>Spielplan!$BN$40</f>
        <v>0</v>
      </c>
      <c r="BW76" s="147"/>
      <c r="BX76" s="148">
        <f>IF(BT40=BT76,Punktemodus!$B$11,0)</f>
        <v>10</v>
      </c>
      <c r="BY76" s="148">
        <f>IF(BT76=BT25,Punktemodus!B13,0)</f>
        <v>5</v>
      </c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</row>
    <row r="77" spans="1:101" ht="18.75" customHeight="1" thickBot="1" x14ac:dyDescent="0.25">
      <c r="A77" s="60"/>
      <c r="B77" s="60"/>
      <c r="C77" s="60"/>
      <c r="D77" s="60"/>
      <c r="E77" s="85"/>
      <c r="F77" s="60"/>
      <c r="G77" s="85"/>
      <c r="H77" s="60"/>
      <c r="I77" s="60"/>
      <c r="J77" s="60"/>
      <c r="K77" s="60"/>
      <c r="L77" s="60"/>
      <c r="M77" s="60" t="s">
        <v>0</v>
      </c>
      <c r="N77" s="60" t="s">
        <v>1</v>
      </c>
      <c r="O77" s="60" t="s">
        <v>2</v>
      </c>
      <c r="P77" s="60" t="s">
        <v>3</v>
      </c>
      <c r="Q77" s="60" t="s">
        <v>0</v>
      </c>
      <c r="R77" s="60" t="s">
        <v>1</v>
      </c>
      <c r="S77" s="60" t="s">
        <v>2</v>
      </c>
      <c r="T77" s="60" t="s">
        <v>3</v>
      </c>
      <c r="U77" s="60" t="s">
        <v>0</v>
      </c>
      <c r="V77" s="60" t="s">
        <v>1</v>
      </c>
      <c r="W77" s="60" t="s">
        <v>2</v>
      </c>
      <c r="X77" s="60" t="s">
        <v>3</v>
      </c>
      <c r="Y77" s="60"/>
      <c r="Z77" s="60" t="s">
        <v>8</v>
      </c>
      <c r="AA77" s="60"/>
      <c r="AB77" s="60"/>
      <c r="AC77" s="60"/>
      <c r="AD77" s="60"/>
      <c r="AE77" s="60"/>
      <c r="AF77" s="60"/>
      <c r="AG77" s="60"/>
      <c r="AH77" s="60" t="s">
        <v>31</v>
      </c>
      <c r="AI77" s="60"/>
      <c r="AJ77" s="60"/>
      <c r="AK77" s="60"/>
      <c r="AL77" s="60"/>
      <c r="AM77" s="60"/>
      <c r="AN77" s="60" t="str">
        <f>AI78</f>
        <v>Deutschland</v>
      </c>
      <c r="AO77" s="60" t="str">
        <f>AI79</f>
        <v>Portugal</v>
      </c>
      <c r="AP77" s="60" t="str">
        <f>AI80</f>
        <v>Ghana</v>
      </c>
      <c r="AQ77" s="60" t="str">
        <f>AI81</f>
        <v>USA</v>
      </c>
      <c r="AR77" s="60"/>
      <c r="AS77" s="60" t="s">
        <v>31</v>
      </c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85"/>
      <c r="BJ77" s="85"/>
      <c r="BK77" s="85"/>
      <c r="BL77" s="85"/>
      <c r="BM77" s="85"/>
      <c r="BN77" s="85"/>
      <c r="BO77" s="85"/>
      <c r="BP77" s="137"/>
      <c r="BQ77" s="85"/>
      <c r="BR77" s="141"/>
      <c r="BS77" s="149" t="s">
        <v>129</v>
      </c>
      <c r="BT77" s="144" t="str">
        <f>Spielplan!$BL$41</f>
        <v/>
      </c>
      <c r="BU77" s="145"/>
      <c r="BV77" s="146">
        <f>Spielplan!$BN$41</f>
        <v>0</v>
      </c>
      <c r="BW77" s="134"/>
      <c r="BX77" s="148">
        <f>IF(BT41=BT77,Punktemodus!$B$11,0)</f>
        <v>10</v>
      </c>
      <c r="BY77" s="148">
        <f>IF(BT77=BT24,Punktemodus!B13,0)</f>
        <v>5</v>
      </c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</row>
    <row r="78" spans="1:101" ht="18.75" customHeight="1" thickBot="1" x14ac:dyDescent="0.3">
      <c r="A78" s="60"/>
      <c r="B78" s="60"/>
      <c r="C78" s="211" t="str">
        <f>Spielplan!$C$78</f>
        <v>Deutschland</v>
      </c>
      <c r="D78" s="212"/>
      <c r="E78" s="104"/>
      <c r="F78" s="93"/>
      <c r="G78" s="104"/>
      <c r="H78" s="211" t="str">
        <f>Spielplan!$H$78</f>
        <v>Portugal</v>
      </c>
      <c r="I78" s="212"/>
      <c r="J78" s="60"/>
      <c r="K78" s="60" t="s">
        <v>108</v>
      </c>
      <c r="L78" s="60">
        <f t="shared" ref="L78:L83" si="24">IF(E78-G78&gt;0,1,IF(G78=E78,0,-1))</f>
        <v>0</v>
      </c>
      <c r="M78" s="60">
        <f>IF($E78="",0,IF($E78&gt;$G78,3,IF($E78=G78,1,0)))</f>
        <v>0</v>
      </c>
      <c r="N78" s="60">
        <f>IF($G78="",0,IF($E78&gt;$G78,0,IF($E78=G78,1,3)))</f>
        <v>0</v>
      </c>
      <c r="O78" s="60"/>
      <c r="P78" s="60"/>
      <c r="Q78" s="60">
        <f>E78</f>
        <v>0</v>
      </c>
      <c r="R78" s="60">
        <f>G78</f>
        <v>0</v>
      </c>
      <c r="S78" s="60"/>
      <c r="T78" s="60"/>
      <c r="U78" s="60">
        <f>G78</f>
        <v>0</v>
      </c>
      <c r="V78" s="60">
        <f>E78</f>
        <v>0</v>
      </c>
      <c r="W78" s="60"/>
      <c r="X78" s="60"/>
      <c r="Y78" s="60"/>
      <c r="Z78" s="60">
        <f>M84</f>
        <v>0</v>
      </c>
      <c r="AA78" s="60">
        <f>Q84</f>
        <v>0</v>
      </c>
      <c r="AB78" s="60">
        <f>U84</f>
        <v>0</v>
      </c>
      <c r="AC78" s="60">
        <f>AA78-AB78</f>
        <v>0</v>
      </c>
      <c r="AD78" s="60">
        <f>IF(Z78&gt;Z79,-1,0)</f>
        <v>0</v>
      </c>
      <c r="AE78" s="60">
        <f>IF(Z78&gt;Z80,-1,0)</f>
        <v>0</v>
      </c>
      <c r="AF78" s="60">
        <f>IF(Z78&gt;Z81,-1,0)</f>
        <v>0</v>
      </c>
      <c r="AG78" s="60">
        <f>10000-(AJ78*1000+AM78*100+AK78*10)</f>
        <v>10000</v>
      </c>
      <c r="AH78" s="90">
        <f>RANK(AG78,AG78:AG81,1)</f>
        <v>1</v>
      </c>
      <c r="AI78" s="60" t="str">
        <f>C78</f>
        <v>Deutschland</v>
      </c>
      <c r="AJ78" s="60">
        <f t="shared" ref="AJ78:AL81" si="25">Z78</f>
        <v>0</v>
      </c>
      <c r="AK78" s="60">
        <f t="shared" si="25"/>
        <v>0</v>
      </c>
      <c r="AL78" s="60">
        <f t="shared" si="25"/>
        <v>0</v>
      </c>
      <c r="AM78" s="60">
        <f>AK78-AL78</f>
        <v>0</v>
      </c>
      <c r="AN78" s="187"/>
      <c r="AO78" s="187">
        <f>IF(AG79=AG78,IF(G78&gt;E78,AG79-0.1,AG79),AG79)</f>
        <v>10000</v>
      </c>
      <c r="AP78" s="187">
        <f>IF(AG80=AG78,IF(G80&gt;E80,AG80-0.1,AG80),AG80)</f>
        <v>10000</v>
      </c>
      <c r="AQ78" s="187">
        <f>IF(AG81=AG78,IF(G82&gt;E82,AG81-0.1,AG81),AG81)</f>
        <v>10000</v>
      </c>
      <c r="AR78" s="187">
        <f>AN82</f>
        <v>30000</v>
      </c>
      <c r="AS78" s="90">
        <f>RANK(AR78,AR78:AR81,1)</f>
        <v>1</v>
      </c>
      <c r="AT78" s="60" t="str">
        <f t="shared" ref="AT78:AW81" si="26">AI78</f>
        <v>Deutschland</v>
      </c>
      <c r="AU78" s="60">
        <f t="shared" si="26"/>
        <v>0</v>
      </c>
      <c r="AV78" s="60">
        <f t="shared" si="26"/>
        <v>0</v>
      </c>
      <c r="AW78" s="60">
        <f t="shared" si="26"/>
        <v>0</v>
      </c>
      <c r="AX78" s="60"/>
      <c r="AY78" s="60"/>
      <c r="AZ78" s="60"/>
      <c r="BA78" s="213">
        <v>1</v>
      </c>
      <c r="BB78" s="211" t="str">
        <f>VLOOKUP(1,AS78:AT81,2,FALSE)</f>
        <v>Deutschland</v>
      </c>
      <c r="BC78" s="214"/>
      <c r="BD78" s="215">
        <f>VLOOKUP(1,AS78:AW81,3,FALSE)</f>
        <v>0</v>
      </c>
      <c r="BE78" s="216">
        <f>VLOOKUP(1,AS78:AW81,4,FALSE)</f>
        <v>0</v>
      </c>
      <c r="BF78" s="93" t="s">
        <v>12</v>
      </c>
      <c r="BG78" s="216">
        <f>VLOOKUP(1,AS78:AW81,5,FALSE)</f>
        <v>0</v>
      </c>
      <c r="BH78" s="217" t="s">
        <v>123</v>
      </c>
      <c r="BI78" s="85"/>
      <c r="BJ78" s="85">
        <f>IF(E78&gt;G78,IF(Spielplan!E78&gt;Spielplan!G78,Punktemodus!$B$3,0),0)</f>
        <v>0</v>
      </c>
      <c r="BK78" s="85">
        <f>IF(E78=G78,IF(Spielplan!E78=Spielplan!G78,Punktemodus!$B$3,0),0)</f>
        <v>10</v>
      </c>
      <c r="BL78" s="85">
        <f>IF(E78&lt;G78,IF(Spielplan!E78&lt;Spielplan!G78,Punktemodus!$B$3,0),0)</f>
        <v>0</v>
      </c>
      <c r="BM78" s="85">
        <f>IF(E78=Spielplan!E78,IF(G78=Spielplan!G78,Punktemodus!$B$5,0),0)</f>
        <v>3</v>
      </c>
      <c r="BN78" s="85">
        <f>IF(E78=Spielplan!E78,Punktemodus!$B$7,0)</f>
        <v>1</v>
      </c>
      <c r="BO78" s="85">
        <f>IF(G78=Spielplan!G78,Punktemodus!$B$7,0)</f>
        <v>1</v>
      </c>
      <c r="BP78" s="137">
        <f>IF(Spielplan!E78="",0,SUM(BJ78:BO78))</f>
        <v>0</v>
      </c>
      <c r="BQ78" s="85"/>
      <c r="BR78" s="141"/>
      <c r="BS78" s="150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</row>
    <row r="79" spans="1:101" ht="18.75" customHeight="1" thickBot="1" x14ac:dyDescent="0.3">
      <c r="A79" s="60"/>
      <c r="B79" s="60"/>
      <c r="C79" s="218" t="str">
        <f>Spielplan!$C$79</f>
        <v>Ghana</v>
      </c>
      <c r="D79" s="219"/>
      <c r="E79" s="104"/>
      <c r="F79" s="93"/>
      <c r="G79" s="104"/>
      <c r="H79" s="218" t="str">
        <f>Spielplan!$H$79</f>
        <v>USA</v>
      </c>
      <c r="I79" s="219"/>
      <c r="J79" s="60"/>
      <c r="K79" s="60" t="s">
        <v>109</v>
      </c>
      <c r="L79" s="60">
        <f t="shared" si="24"/>
        <v>0</v>
      </c>
      <c r="M79" s="60"/>
      <c r="N79" s="60"/>
      <c r="O79" s="60">
        <f>IF($E79="",0,IF($E79&gt;$G79,3,IF($E79=$G79,1,0)))</f>
        <v>0</v>
      </c>
      <c r="P79" s="60">
        <f>IF($G79="",0,IF($E79&gt;$G79,0,IF($E79=$G79,1,3)))</f>
        <v>0</v>
      </c>
      <c r="Q79" s="60"/>
      <c r="R79" s="60"/>
      <c r="S79" s="60">
        <f>E79</f>
        <v>0</v>
      </c>
      <c r="T79" s="60">
        <f>G79</f>
        <v>0</v>
      </c>
      <c r="U79" s="60"/>
      <c r="V79" s="60"/>
      <c r="W79" s="60">
        <f>G79</f>
        <v>0</v>
      </c>
      <c r="X79" s="60">
        <f>E79</f>
        <v>0</v>
      </c>
      <c r="Y79" s="60"/>
      <c r="Z79" s="60">
        <f>N84</f>
        <v>0</v>
      </c>
      <c r="AA79" s="60">
        <f>R84</f>
        <v>0</v>
      </c>
      <c r="AB79" s="60">
        <f>V84</f>
        <v>0</v>
      </c>
      <c r="AC79" s="60">
        <f>AA79-AB79</f>
        <v>0</v>
      </c>
      <c r="AD79" s="60">
        <f>IF(Z79&gt;Z78,-1,0)</f>
        <v>0</v>
      </c>
      <c r="AE79" s="60">
        <f>IF(Z79&gt;Z80,-1,0)</f>
        <v>0</v>
      </c>
      <c r="AF79" s="60">
        <f>IF(Z79&gt;Z81,-1,0)</f>
        <v>0</v>
      </c>
      <c r="AG79" s="60">
        <f>10000-(AJ79*1000+AM79*100+AK79*10)</f>
        <v>10000</v>
      </c>
      <c r="AH79" s="90">
        <f>RANK(AG79,AG78:AG81,1)</f>
        <v>1</v>
      </c>
      <c r="AI79" s="60" t="str">
        <f>H78</f>
        <v>Portugal</v>
      </c>
      <c r="AJ79" s="60">
        <f t="shared" si="25"/>
        <v>0</v>
      </c>
      <c r="AK79" s="60">
        <f t="shared" si="25"/>
        <v>0</v>
      </c>
      <c r="AL79" s="60">
        <f t="shared" si="25"/>
        <v>0</v>
      </c>
      <c r="AM79" s="60">
        <f>AK79-AL79</f>
        <v>0</v>
      </c>
      <c r="AN79" s="187">
        <f>IF(AG78=AG79,IF(E78&gt;G78,AG78-0.1,AG78),AG78)</f>
        <v>10000</v>
      </c>
      <c r="AO79" s="187"/>
      <c r="AP79" s="187">
        <f>IF(AG80=AG79,IF(G83&gt;E83,AG80-0.1,AG80),AG80)</f>
        <v>10000</v>
      </c>
      <c r="AQ79" s="187">
        <f>IF(AG81=AG79,IF(G81&gt;E81,AG81-0.1,AG81),AG81)</f>
        <v>10000</v>
      </c>
      <c r="AR79" s="187">
        <f>AO82</f>
        <v>30000</v>
      </c>
      <c r="AS79" s="90">
        <f>RANK(AR79,AR78:AR81,1)</f>
        <v>1</v>
      </c>
      <c r="AT79" s="60" t="str">
        <f t="shared" si="26"/>
        <v>Portugal</v>
      </c>
      <c r="AU79" s="60">
        <f t="shared" si="26"/>
        <v>0</v>
      </c>
      <c r="AV79" s="60">
        <f t="shared" si="26"/>
        <v>0</v>
      </c>
      <c r="AW79" s="60">
        <f t="shared" si="26"/>
        <v>0</v>
      </c>
      <c r="AX79" s="60"/>
      <c r="AY79" s="60"/>
      <c r="AZ79" s="60"/>
      <c r="BA79" s="220">
        <v>2</v>
      </c>
      <c r="BB79" s="218" t="e">
        <f>VLOOKUP(2,AS78:AT81,2,FALSE)</f>
        <v>#N/A</v>
      </c>
      <c r="BC79" s="221"/>
      <c r="BD79" s="222" t="e">
        <f>VLOOKUP(2,AS78:AW81,3,FALSE)</f>
        <v>#N/A</v>
      </c>
      <c r="BE79" s="223" t="e">
        <f>VLOOKUP(2,AS78:AW81,4,FALSE)</f>
        <v>#N/A</v>
      </c>
      <c r="BF79" s="93" t="s">
        <v>12</v>
      </c>
      <c r="BG79" s="223" t="e">
        <f>VLOOKUP(2,AS78:AW81,5,FALSE)</f>
        <v>#N/A</v>
      </c>
      <c r="BH79" s="223" t="s">
        <v>129</v>
      </c>
      <c r="BI79" s="85"/>
      <c r="BJ79" s="85">
        <f>IF(E79&gt;G79,IF(Spielplan!E79&gt;Spielplan!G79,Punktemodus!$B$3,0),0)</f>
        <v>0</v>
      </c>
      <c r="BK79" s="85">
        <f>IF(E79=G79,IF(Spielplan!E79=Spielplan!G79,Punktemodus!$B$3,0),0)</f>
        <v>10</v>
      </c>
      <c r="BL79" s="85">
        <f>IF(E79&lt;G79,IF(Spielplan!E79&lt;Spielplan!G79,Punktemodus!$B$3,0),0)</f>
        <v>0</v>
      </c>
      <c r="BM79" s="85">
        <f>IF(E79=Spielplan!E79,IF(G79=Spielplan!G79,Punktemodus!$B$5,0),0)</f>
        <v>3</v>
      </c>
      <c r="BN79" s="85">
        <f>IF(E79=Spielplan!E79,Punktemodus!$B$7,0)</f>
        <v>1</v>
      </c>
      <c r="BO79" s="85">
        <f>IF(G79=Spielplan!G79,Punktemodus!$B$7,0)</f>
        <v>1</v>
      </c>
      <c r="BP79" s="137">
        <f>IF(Spielplan!E79="",0,SUM(BJ79:BO79))</f>
        <v>0</v>
      </c>
      <c r="BQ79" s="85"/>
      <c r="BR79" s="141"/>
      <c r="BS79" s="134"/>
      <c r="BT79" s="134"/>
      <c r="BU79" s="134"/>
      <c r="BV79" s="134"/>
      <c r="BW79" s="134"/>
      <c r="BX79" s="134"/>
      <c r="BY79" s="134"/>
      <c r="BZ79" s="161">
        <f>SUM(BX48:BY77)</f>
        <v>240</v>
      </c>
      <c r="CA79" s="134"/>
      <c r="CB79" s="134"/>
      <c r="CC79" s="134"/>
      <c r="CD79" s="134"/>
      <c r="CE79" s="161">
        <f>CE50+CF50+CE51+CF51+CE58+CF58+CE59+CF59+CE66+CF66+CE67+CF67+CE74+CF74+CE75+CF75</f>
        <v>240</v>
      </c>
      <c r="CF79" s="134"/>
      <c r="CG79" s="134"/>
      <c r="CH79" s="134"/>
      <c r="CI79" s="134"/>
      <c r="CJ79" s="161">
        <f>CJ54+CJ55+CJ70+CJ71</f>
        <v>120</v>
      </c>
      <c r="CK79" s="134"/>
      <c r="CL79" s="134"/>
      <c r="CM79" s="134"/>
      <c r="CN79" s="134"/>
      <c r="CO79" s="161">
        <f>SUM(CO59:CO60)</f>
        <v>80</v>
      </c>
      <c r="CP79" s="134"/>
      <c r="CQ79" s="134"/>
      <c r="CR79" s="134"/>
      <c r="CS79" s="161">
        <f>CS54</f>
        <v>50</v>
      </c>
      <c r="CT79" s="134"/>
      <c r="CU79" s="134"/>
      <c r="CV79" s="134"/>
      <c r="CW79" s="134"/>
    </row>
    <row r="80" spans="1:101" ht="18.75" customHeight="1" thickBot="1" x14ac:dyDescent="0.3">
      <c r="A80" s="60"/>
      <c r="B80" s="60"/>
      <c r="C80" s="211" t="str">
        <f>C78</f>
        <v>Deutschland</v>
      </c>
      <c r="D80" s="212"/>
      <c r="E80" s="104"/>
      <c r="F80" s="93"/>
      <c r="G80" s="104"/>
      <c r="H80" s="211" t="str">
        <f>C79</f>
        <v>Ghana</v>
      </c>
      <c r="I80" s="212"/>
      <c r="J80" s="60"/>
      <c r="K80" s="60" t="s">
        <v>110</v>
      </c>
      <c r="L80" s="60">
        <f t="shared" si="24"/>
        <v>0</v>
      </c>
      <c r="M80" s="60">
        <f>IF($E80="",0,IF($E80&gt;$G80,3,IF($E80=G80,1,0)))</f>
        <v>0</v>
      </c>
      <c r="N80" s="60"/>
      <c r="O80" s="60">
        <f>IF($G80="",0,IF($E80&gt;$G80,0,IF($E80=$G80,1,3)))</f>
        <v>0</v>
      </c>
      <c r="P80" s="60"/>
      <c r="Q80" s="60">
        <f>E80</f>
        <v>0</v>
      </c>
      <c r="R80" s="60"/>
      <c r="S80" s="60">
        <f>G80</f>
        <v>0</v>
      </c>
      <c r="T80" s="60"/>
      <c r="U80" s="60">
        <f>G80</f>
        <v>0</v>
      </c>
      <c r="V80" s="60"/>
      <c r="W80" s="60">
        <f>E80</f>
        <v>0</v>
      </c>
      <c r="X80" s="60"/>
      <c r="Y80" s="60"/>
      <c r="Z80" s="60">
        <f>O84</f>
        <v>0</v>
      </c>
      <c r="AA80" s="60">
        <f>S84</f>
        <v>0</v>
      </c>
      <c r="AB80" s="60">
        <f>W84</f>
        <v>0</v>
      </c>
      <c r="AC80" s="60">
        <f>AA80-AB80</f>
        <v>0</v>
      </c>
      <c r="AD80" s="60">
        <f>IF(Z80&gt;Z78,-1,0)</f>
        <v>0</v>
      </c>
      <c r="AE80" s="60">
        <f>IF(Z80&gt;Z79,-1,0)</f>
        <v>0</v>
      </c>
      <c r="AF80" s="60">
        <f>IF(Z80&gt;Z81,-1,0)</f>
        <v>0</v>
      </c>
      <c r="AG80" s="60">
        <f>10000-(AJ80*1000+AM80*100+AK80*10)</f>
        <v>10000</v>
      </c>
      <c r="AH80" s="90">
        <f>RANK(AG80,AG78:AG81,1)</f>
        <v>1</v>
      </c>
      <c r="AI80" s="60" t="str">
        <f>C79</f>
        <v>Ghana</v>
      </c>
      <c r="AJ80" s="60">
        <f t="shared" si="25"/>
        <v>0</v>
      </c>
      <c r="AK80" s="60">
        <f t="shared" si="25"/>
        <v>0</v>
      </c>
      <c r="AL80" s="60">
        <f t="shared" si="25"/>
        <v>0</v>
      </c>
      <c r="AM80" s="60">
        <f>AK80-AL80</f>
        <v>0</v>
      </c>
      <c r="AN80" s="187">
        <f>IF(AG78=AG80,IF(E80&gt;G80,AG78-0.1,AG78),AG78)</f>
        <v>10000</v>
      </c>
      <c r="AO80" s="187">
        <f>IF(AG79=AG80,IF(E83&gt;G83,AG79-0.1,AG79),AG79)</f>
        <v>10000</v>
      </c>
      <c r="AP80" s="187"/>
      <c r="AQ80" s="187">
        <f>IF(AG81=AG80,IF(G79&gt;E79,AG81-0.1,AG81),AG81)</f>
        <v>10000</v>
      </c>
      <c r="AR80" s="187">
        <f>AP82</f>
        <v>30000</v>
      </c>
      <c r="AS80" s="90">
        <f>RANK(AR80,AR78:AR81,1)</f>
        <v>1</v>
      </c>
      <c r="AT80" s="60" t="str">
        <f t="shared" si="26"/>
        <v>Ghana</v>
      </c>
      <c r="AU80" s="60">
        <f t="shared" si="26"/>
        <v>0</v>
      </c>
      <c r="AV80" s="60">
        <f t="shared" si="26"/>
        <v>0</v>
      </c>
      <c r="AW80" s="60">
        <f t="shared" si="26"/>
        <v>0</v>
      </c>
      <c r="AX80" s="60"/>
      <c r="AY80" s="60"/>
      <c r="AZ80" s="60"/>
      <c r="BA80" s="113">
        <v>3</v>
      </c>
      <c r="BB80" s="114" t="e">
        <f>VLOOKUP(3,AS78:AT81,2,FALSE)</f>
        <v>#N/A</v>
      </c>
      <c r="BC80" s="115"/>
      <c r="BD80" s="116" t="e">
        <f>VLOOKUP(3,AS78:AW81,3,FALSE)</f>
        <v>#N/A</v>
      </c>
      <c r="BE80" s="116" t="e">
        <f>VLOOKUP(3,AS78:AW81,4,FALSE)</f>
        <v>#N/A</v>
      </c>
      <c r="BF80" s="93" t="s">
        <v>12</v>
      </c>
      <c r="BG80" s="116" t="e">
        <f>VLOOKUP(3,AS78:AW81,5,FALSE)</f>
        <v>#N/A</v>
      </c>
      <c r="BH80" s="60"/>
      <c r="BI80" s="85"/>
      <c r="BJ80" s="85">
        <f>IF(E80&gt;G80,IF(Spielplan!E80&gt;Spielplan!G80,Punktemodus!$B$3,0),0)</f>
        <v>0</v>
      </c>
      <c r="BK80" s="85">
        <f>IF(E80=G80,IF(Spielplan!E80=Spielplan!G80,Punktemodus!$B$3,0),0)</f>
        <v>10</v>
      </c>
      <c r="BL80" s="85">
        <f>IF(E80&lt;G80,IF(Spielplan!E80&lt;Spielplan!G80,Punktemodus!$B$3,0),0)</f>
        <v>0</v>
      </c>
      <c r="BM80" s="85">
        <f>IF(E80=Spielplan!E80,IF(G80=Spielplan!G80,Punktemodus!$B$5,0),0)</f>
        <v>3</v>
      </c>
      <c r="BN80" s="85">
        <f>IF(E80=Spielplan!E80,Punktemodus!$B$7,0)</f>
        <v>1</v>
      </c>
      <c r="BO80" s="85">
        <f>IF(G80=Spielplan!G80,Punktemodus!$B$7,0)</f>
        <v>1</v>
      </c>
      <c r="BP80" s="137">
        <f>IF(Spielplan!E80="",0,SUM(BJ80:BO80))</f>
        <v>0</v>
      </c>
      <c r="BQ80" s="85"/>
      <c r="BR80" s="141"/>
      <c r="BS80" s="134"/>
      <c r="BT80" s="134"/>
      <c r="BU80" s="134"/>
      <c r="BV80" s="134"/>
      <c r="BW80" s="134"/>
      <c r="BX80" s="134"/>
      <c r="BY80" s="134"/>
      <c r="BZ80" s="138"/>
      <c r="CA80" s="134"/>
      <c r="CB80" s="134"/>
      <c r="CC80" s="134"/>
      <c r="CD80" s="134"/>
      <c r="CE80" s="138"/>
      <c r="CF80" s="134"/>
      <c r="CG80" s="134"/>
      <c r="CH80" s="134"/>
      <c r="CI80" s="134"/>
      <c r="CJ80" s="138"/>
      <c r="CK80" s="134"/>
      <c r="CL80" s="134"/>
      <c r="CM80" s="134"/>
      <c r="CN80" s="134"/>
      <c r="CO80" s="138"/>
      <c r="CP80" s="134"/>
      <c r="CQ80" s="134"/>
      <c r="CR80" s="134"/>
      <c r="CS80" s="138"/>
      <c r="CT80" s="134"/>
      <c r="CU80" s="134"/>
      <c r="CV80" s="134"/>
      <c r="CW80" s="134"/>
    </row>
    <row r="81" spans="1:101" ht="18.75" customHeight="1" thickBot="1" x14ac:dyDescent="0.3">
      <c r="A81" s="60"/>
      <c r="B81" s="60"/>
      <c r="C81" s="218" t="str">
        <f>H78</f>
        <v>Portugal</v>
      </c>
      <c r="D81" s="219"/>
      <c r="E81" s="104"/>
      <c r="F81" s="93"/>
      <c r="G81" s="104"/>
      <c r="H81" s="218" t="str">
        <f>H79</f>
        <v>USA</v>
      </c>
      <c r="I81" s="219"/>
      <c r="J81" s="60"/>
      <c r="K81" s="60" t="s">
        <v>111</v>
      </c>
      <c r="L81" s="60">
        <f t="shared" si="24"/>
        <v>0</v>
      </c>
      <c r="M81" s="60"/>
      <c r="N81" s="60">
        <f>IF($E81="",0,IF($E81&gt;$G81,3,IF($E81=$G81,1,0)))</f>
        <v>0</v>
      </c>
      <c r="O81" s="60"/>
      <c r="P81" s="60">
        <f>IF($G81="",0,IF($E81&gt;$G81,0,IF($E81=$G81,1,3)))</f>
        <v>0</v>
      </c>
      <c r="Q81" s="60"/>
      <c r="R81" s="60">
        <f>E81</f>
        <v>0</v>
      </c>
      <c r="S81" s="60"/>
      <c r="T81" s="60">
        <f>G81</f>
        <v>0</v>
      </c>
      <c r="U81" s="60"/>
      <c r="V81" s="60">
        <f>G81</f>
        <v>0</v>
      </c>
      <c r="W81" s="60"/>
      <c r="X81" s="60">
        <f>E81</f>
        <v>0</v>
      </c>
      <c r="Y81" s="60"/>
      <c r="Z81" s="60">
        <f>P84</f>
        <v>0</v>
      </c>
      <c r="AA81" s="60">
        <f>T84</f>
        <v>0</v>
      </c>
      <c r="AB81" s="60">
        <f>X84</f>
        <v>0</v>
      </c>
      <c r="AC81" s="60">
        <f>AA81-AB81</f>
        <v>0</v>
      </c>
      <c r="AD81" s="60">
        <f>IF(Z81&gt;Z78,-1,0)</f>
        <v>0</v>
      </c>
      <c r="AE81" s="60">
        <f>IF(Z81&gt;Z79,-1,0)</f>
        <v>0</v>
      </c>
      <c r="AF81" s="60">
        <f>IF(Z81&gt;Z80,-1,0)</f>
        <v>0</v>
      </c>
      <c r="AG81" s="60">
        <f>10000-(AJ81*1000+AM81*100+AK81*10)</f>
        <v>10000</v>
      </c>
      <c r="AH81" s="90">
        <f>RANK(AG81,AG78:AG81,1)</f>
        <v>1</v>
      </c>
      <c r="AI81" s="60" t="str">
        <f>H79</f>
        <v>USA</v>
      </c>
      <c r="AJ81" s="60">
        <f t="shared" si="25"/>
        <v>0</v>
      </c>
      <c r="AK81" s="60">
        <f t="shared" si="25"/>
        <v>0</v>
      </c>
      <c r="AL81" s="60">
        <f t="shared" si="25"/>
        <v>0</v>
      </c>
      <c r="AM81" s="60">
        <f>AK81-AL81</f>
        <v>0</v>
      </c>
      <c r="AN81" s="187">
        <f>IF(AG78=AG81,IF(E82&gt;G82,AG78-0.1,AG78),AG78)</f>
        <v>10000</v>
      </c>
      <c r="AO81" s="187">
        <f>IF(AG79=AG81,IF(E81&gt;G81,AG79-0.1,AG79),AG79)</f>
        <v>10000</v>
      </c>
      <c r="AP81" s="187">
        <f>IF(AG80=AG81,IF(E79&gt;G79,AG80-0.1,AG80),AG80)</f>
        <v>10000</v>
      </c>
      <c r="AQ81" s="187"/>
      <c r="AR81" s="187">
        <f>AQ82</f>
        <v>30000</v>
      </c>
      <c r="AS81" s="90">
        <f>RANK(AR81,AR78:AR81,1)</f>
        <v>1</v>
      </c>
      <c r="AT81" s="60" t="str">
        <f t="shared" si="26"/>
        <v>USA</v>
      </c>
      <c r="AU81" s="60">
        <f t="shared" si="26"/>
        <v>0</v>
      </c>
      <c r="AV81" s="60">
        <f t="shared" si="26"/>
        <v>0</v>
      </c>
      <c r="AW81" s="60">
        <f t="shared" si="26"/>
        <v>0</v>
      </c>
      <c r="AX81" s="60"/>
      <c r="AY81" s="60"/>
      <c r="AZ81" s="60"/>
      <c r="BA81" s="113">
        <v>4</v>
      </c>
      <c r="BB81" s="114" t="e">
        <f>VLOOKUP(4,AS78:AT81,2,FALSE)</f>
        <v>#N/A</v>
      </c>
      <c r="BC81" s="115"/>
      <c r="BD81" s="116" t="e">
        <f>VLOOKUP(4,AS78:AW81,3,FALSE)</f>
        <v>#N/A</v>
      </c>
      <c r="BE81" s="116" t="e">
        <f>VLOOKUP(4,AS78:AW81,4,FALSE)</f>
        <v>#N/A</v>
      </c>
      <c r="BF81" s="93" t="s">
        <v>12</v>
      </c>
      <c r="BG81" s="116" t="e">
        <f>VLOOKUP(4,AS78:AW81,5,FALSE)</f>
        <v>#N/A</v>
      </c>
      <c r="BH81" s="60"/>
      <c r="BI81" s="85"/>
      <c r="BJ81" s="85">
        <f>IF(E81&gt;G81,IF(Spielplan!E81&gt;Spielplan!G81,Punktemodus!$B$3,0),0)</f>
        <v>0</v>
      </c>
      <c r="BK81" s="85">
        <f>IF(E81=G81,IF(Spielplan!E81=Spielplan!G81,Punktemodus!$B$3,0),0)</f>
        <v>10</v>
      </c>
      <c r="BL81" s="85">
        <f>IF(E81&lt;G81,IF(Spielplan!E81&lt;Spielplan!G81,Punktemodus!$B$3,0),0)</f>
        <v>0</v>
      </c>
      <c r="BM81" s="85">
        <f>IF(E81=Spielplan!E81,IF(G81=Spielplan!G81,Punktemodus!$B$5,0),0)</f>
        <v>3</v>
      </c>
      <c r="BN81" s="85">
        <f>IF(E81=Spielplan!E81,Punktemodus!$B$7,0)</f>
        <v>1</v>
      </c>
      <c r="BO81" s="85">
        <f>IF(G81=Spielplan!G81,Punktemodus!$B$7,0)</f>
        <v>1</v>
      </c>
      <c r="BP81" s="137">
        <f>IF(Spielplan!E81="",0,SUM(BJ81:BO81))</f>
        <v>0</v>
      </c>
      <c r="BQ81" s="85"/>
      <c r="BR81" s="141"/>
      <c r="BS81" s="134"/>
      <c r="BT81" s="134"/>
      <c r="BU81" s="134"/>
      <c r="BV81" s="134"/>
      <c r="BW81" s="134"/>
      <c r="BX81" s="134"/>
      <c r="BY81" s="134"/>
      <c r="BZ81" s="353" t="s">
        <v>154</v>
      </c>
      <c r="CA81" s="155"/>
      <c r="CB81" s="155"/>
      <c r="CC81" s="155"/>
      <c r="CD81" s="155"/>
      <c r="CE81" s="353" t="s">
        <v>157</v>
      </c>
      <c r="CF81" s="155"/>
      <c r="CG81" s="155"/>
      <c r="CH81" s="155"/>
      <c r="CI81" s="155"/>
      <c r="CJ81" s="353" t="s">
        <v>164</v>
      </c>
      <c r="CK81" s="155"/>
      <c r="CL81" s="155"/>
      <c r="CM81" s="155"/>
      <c r="CN81" s="155"/>
      <c r="CO81" s="353" t="s">
        <v>159</v>
      </c>
      <c r="CP81" s="155"/>
      <c r="CQ81" s="155"/>
      <c r="CR81" s="155"/>
      <c r="CS81" s="353" t="s">
        <v>160</v>
      </c>
      <c r="CT81" s="155"/>
      <c r="CU81" s="134"/>
      <c r="CV81" s="134"/>
      <c r="CW81" s="134"/>
    </row>
    <row r="82" spans="1:101" ht="18.75" customHeight="1" thickBot="1" x14ac:dyDescent="0.3">
      <c r="A82" s="60"/>
      <c r="B82" s="60"/>
      <c r="C82" s="211" t="str">
        <f>C78</f>
        <v>Deutschland</v>
      </c>
      <c r="D82" s="212"/>
      <c r="E82" s="104"/>
      <c r="F82" s="93"/>
      <c r="G82" s="104"/>
      <c r="H82" s="211" t="str">
        <f>H79</f>
        <v>USA</v>
      </c>
      <c r="I82" s="212"/>
      <c r="J82" s="60"/>
      <c r="K82" s="60" t="s">
        <v>112</v>
      </c>
      <c r="L82" s="60">
        <f t="shared" si="24"/>
        <v>0</v>
      </c>
      <c r="M82" s="60">
        <f>IF($E82="",0,IF($E82&gt;$G82,3,IF($E82=G82,1,0)))</f>
        <v>0</v>
      </c>
      <c r="N82" s="60"/>
      <c r="O82" s="60"/>
      <c r="P82" s="60">
        <f>IF($G82="",0,IF($E82&gt;$G82,0,IF($E82=$G82,1,3)))</f>
        <v>0</v>
      </c>
      <c r="Q82" s="60">
        <f>E82</f>
        <v>0</v>
      </c>
      <c r="R82" s="60"/>
      <c r="S82" s="60"/>
      <c r="T82" s="60">
        <f>G82</f>
        <v>0</v>
      </c>
      <c r="U82" s="60">
        <f>G82</f>
        <v>0</v>
      </c>
      <c r="V82" s="60"/>
      <c r="W82" s="60"/>
      <c r="X82" s="60">
        <f>E82</f>
        <v>0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187">
        <f>SUM(AN78:AN81)</f>
        <v>30000</v>
      </c>
      <c r="AO82" s="187">
        <f>SUM(AO78:AO81)</f>
        <v>30000</v>
      </c>
      <c r="AP82" s="187">
        <f>SUM(AP78:AP81)</f>
        <v>30000</v>
      </c>
      <c r="AQ82" s="187">
        <f>SUM(AQ78:AQ81)</f>
        <v>30000</v>
      </c>
      <c r="AR82" s="187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85">
        <f>IF(E82&gt;G82,IF(Spielplan!E82&gt;Spielplan!G82,Punktemodus!$B$3,0),0)</f>
        <v>0</v>
      </c>
      <c r="BK82" s="85">
        <f>IF(E82=G82,IF(Spielplan!E82=Spielplan!G82,Punktemodus!$B$3,0),0)</f>
        <v>10</v>
      </c>
      <c r="BL82" s="85">
        <f>IF(E82&lt;G82,IF(Spielplan!E82&lt;Spielplan!G82,Punktemodus!$B$3,0),0)</f>
        <v>0</v>
      </c>
      <c r="BM82" s="85">
        <f>IF(E82=Spielplan!E82,IF(G82=Spielplan!G82,Punktemodus!$B$5,0),0)</f>
        <v>3</v>
      </c>
      <c r="BN82" s="85">
        <f>IF(E82=Spielplan!E82,Punktemodus!$B$7,0)</f>
        <v>1</v>
      </c>
      <c r="BO82" s="85">
        <f>IF(G82=Spielplan!G82,Punktemodus!$B$7,0)</f>
        <v>1</v>
      </c>
      <c r="BP82" s="137">
        <f>IF(Spielplan!E82="",0,SUM(BJ82:BO82))</f>
        <v>0</v>
      </c>
      <c r="BQ82" s="60"/>
      <c r="BR82" s="141"/>
      <c r="BS82" s="134"/>
      <c r="BT82" s="134"/>
      <c r="BU82" s="134"/>
      <c r="BV82" s="134"/>
      <c r="BW82" s="134"/>
      <c r="BX82" s="134"/>
      <c r="BY82" s="134"/>
      <c r="BZ82" s="353"/>
      <c r="CA82" s="155"/>
      <c r="CB82" s="155"/>
      <c r="CC82" s="155"/>
      <c r="CD82" s="155"/>
      <c r="CE82" s="353"/>
      <c r="CF82" s="155"/>
      <c r="CG82" s="155"/>
      <c r="CH82" s="155"/>
      <c r="CI82" s="155"/>
      <c r="CJ82" s="353"/>
      <c r="CK82" s="155"/>
      <c r="CL82" s="155"/>
      <c r="CM82" s="155"/>
      <c r="CN82" s="155"/>
      <c r="CO82" s="353"/>
      <c r="CP82" s="155"/>
      <c r="CQ82" s="155"/>
      <c r="CR82" s="155"/>
      <c r="CS82" s="353"/>
      <c r="CT82" s="155"/>
      <c r="CU82" s="134"/>
      <c r="CV82" s="134"/>
      <c r="CW82" s="134"/>
    </row>
    <row r="83" spans="1:101" ht="18.75" customHeight="1" thickBot="1" x14ac:dyDescent="0.3">
      <c r="A83" s="60"/>
      <c r="B83" s="60"/>
      <c r="C83" s="218" t="str">
        <f>H78</f>
        <v>Portugal</v>
      </c>
      <c r="D83" s="219"/>
      <c r="E83" s="104"/>
      <c r="F83" s="93"/>
      <c r="G83" s="104"/>
      <c r="H83" s="218" t="str">
        <f>C79</f>
        <v>Ghana</v>
      </c>
      <c r="I83" s="219"/>
      <c r="J83" s="60"/>
      <c r="K83" s="60" t="s">
        <v>112</v>
      </c>
      <c r="L83" s="60">
        <f t="shared" si="24"/>
        <v>0</v>
      </c>
      <c r="M83" s="60"/>
      <c r="N83" s="60">
        <f>IF($E83="",0,IF($E83&gt;$G83,3,IF($E83=$G83,1,0)))</f>
        <v>0</v>
      </c>
      <c r="O83" s="60">
        <f>IF($G83="",0,IF($E83&gt;$G83,0,IF($E83=$G83,1,3)))</f>
        <v>0</v>
      </c>
      <c r="P83" s="60"/>
      <c r="Q83" s="60"/>
      <c r="R83" s="60">
        <f>E83</f>
        <v>0</v>
      </c>
      <c r="S83" s="60">
        <f>G83</f>
        <v>0</v>
      </c>
      <c r="T83" s="60"/>
      <c r="U83" s="60"/>
      <c r="V83" s="60">
        <f>G83</f>
        <v>0</v>
      </c>
      <c r="W83" s="60">
        <f>E83</f>
        <v>0</v>
      </c>
      <c r="X83" s="60"/>
      <c r="Y83" s="60"/>
      <c r="Z83" s="60" t="s">
        <v>30</v>
      </c>
      <c r="AA83" s="60"/>
      <c r="AB83" s="60"/>
      <c r="AC83" s="60"/>
      <c r="AD83" s="60"/>
      <c r="AE83" s="60"/>
      <c r="AF83" s="60"/>
      <c r="AG83" s="60" t="b">
        <f>OR(AG78=AG79,AG78=AG80,AG78=AG81,AG79=AG80,AG79=AG81,AG80=AG81)</f>
        <v>1</v>
      </c>
      <c r="AH83" s="60"/>
      <c r="AI83" s="60"/>
      <c r="AJ83" s="60"/>
      <c r="AK83" s="60"/>
      <c r="AL83" s="60"/>
      <c r="AM83" s="60"/>
      <c r="AN83" s="60"/>
      <c r="AO83" s="60" t="s">
        <v>34</v>
      </c>
      <c r="AP83" s="60"/>
      <c r="AQ83" s="60"/>
      <c r="AR83" s="60" t="b">
        <f>OR(AR78=AR79,AR78=AR80,AR78=AR81,AR79=AR80,AR79=AR81,AR80=AR81)</f>
        <v>1</v>
      </c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85">
        <f>IF(E83&gt;G83,IF(Spielplan!E83&gt;Spielplan!G83,Punktemodus!$B$3,0),0)</f>
        <v>0</v>
      </c>
      <c r="BK83" s="85">
        <f>IF(E83=G83,IF(Spielplan!E83=Spielplan!G83,Punktemodus!$B$3,0),0)</f>
        <v>10</v>
      </c>
      <c r="BL83" s="85">
        <f>IF(E83&lt;G83,IF(Spielplan!E83&lt;Spielplan!G83,Punktemodus!$B$3,0),0)</f>
        <v>0</v>
      </c>
      <c r="BM83" s="85">
        <f>IF(E83=Spielplan!E83,IF(G83=Spielplan!G83,Punktemodus!$B$5,0),0)</f>
        <v>3</v>
      </c>
      <c r="BN83" s="85">
        <f>IF(E83=Spielplan!E83,Punktemodus!$B$7,0)</f>
        <v>1</v>
      </c>
      <c r="BO83" s="85">
        <f>IF(G83=Spielplan!G83,Punktemodus!$B$7,0)</f>
        <v>1</v>
      </c>
      <c r="BP83" s="137">
        <f>IF(Spielplan!E83="",0,SUM(BJ83:BO83))</f>
        <v>0</v>
      </c>
      <c r="BQ83" s="60"/>
      <c r="BR83" s="141"/>
      <c r="BS83" s="134"/>
      <c r="BT83" s="134"/>
      <c r="BU83" s="134"/>
      <c r="BV83" s="134"/>
      <c r="BW83" s="134"/>
      <c r="BX83" s="134"/>
      <c r="BY83" s="134"/>
      <c r="BZ83" s="353"/>
      <c r="CA83" s="155"/>
      <c r="CB83" s="155"/>
      <c r="CC83" s="155"/>
      <c r="CD83" s="155"/>
      <c r="CE83" s="353"/>
      <c r="CF83" s="155"/>
      <c r="CG83" s="155"/>
      <c r="CH83" s="155"/>
      <c r="CI83" s="155"/>
      <c r="CJ83" s="353"/>
      <c r="CK83" s="155"/>
      <c r="CL83" s="155"/>
      <c r="CM83" s="155"/>
      <c r="CN83" s="155"/>
      <c r="CO83" s="353"/>
      <c r="CP83" s="155"/>
      <c r="CQ83" s="155"/>
      <c r="CR83" s="155"/>
      <c r="CS83" s="353"/>
      <c r="CT83" s="155"/>
      <c r="CU83" s="134"/>
      <c r="CV83" s="134"/>
      <c r="CW83" s="134"/>
    </row>
    <row r="84" spans="1:101" ht="18.75" customHeight="1" thickBot="1" x14ac:dyDescent="0.25">
      <c r="A84" s="60"/>
      <c r="B84" s="60"/>
      <c r="C84" s="136" t="str">
        <f>IF(G83="","",IF(AR83=TRUE,"Achtung: Fehler in Tabelle!",""))</f>
        <v/>
      </c>
      <c r="D84" s="60"/>
      <c r="E84" s="85"/>
      <c r="F84" s="60"/>
      <c r="G84" s="85"/>
      <c r="H84" s="60"/>
      <c r="I84" s="60"/>
      <c r="J84" s="60"/>
      <c r="K84" s="60"/>
      <c r="L84" s="60"/>
      <c r="M84" s="60">
        <f t="shared" ref="M84:X84" si="27">SUM(M78:M83)</f>
        <v>0</v>
      </c>
      <c r="N84" s="60">
        <f t="shared" si="27"/>
        <v>0</v>
      </c>
      <c r="O84" s="60">
        <f t="shared" si="27"/>
        <v>0</v>
      </c>
      <c r="P84" s="60">
        <f t="shared" si="27"/>
        <v>0</v>
      </c>
      <c r="Q84" s="60">
        <f t="shared" si="27"/>
        <v>0</v>
      </c>
      <c r="R84" s="60">
        <f t="shared" si="27"/>
        <v>0</v>
      </c>
      <c r="S84" s="60">
        <f t="shared" si="27"/>
        <v>0</v>
      </c>
      <c r="T84" s="60">
        <f t="shared" si="27"/>
        <v>0</v>
      </c>
      <c r="U84" s="60">
        <f t="shared" si="27"/>
        <v>0</v>
      </c>
      <c r="V84" s="60">
        <f t="shared" si="27"/>
        <v>0</v>
      </c>
      <c r="W84" s="60">
        <f t="shared" si="27"/>
        <v>0</v>
      </c>
      <c r="X84" s="60">
        <f t="shared" si="27"/>
        <v>0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160">
        <f>SUM(BP78:BP83)</f>
        <v>0</v>
      </c>
      <c r="BQ84" s="60"/>
      <c r="BR84" s="141"/>
      <c r="BS84" s="134"/>
      <c r="BT84" s="134"/>
      <c r="BU84" s="134"/>
      <c r="BV84" s="134"/>
      <c r="BW84" s="134"/>
      <c r="BX84" s="134"/>
      <c r="BY84" s="134"/>
      <c r="BZ84" s="354"/>
      <c r="CA84" s="155"/>
      <c r="CB84" s="155"/>
      <c r="CC84" s="155"/>
      <c r="CD84" s="155"/>
      <c r="CE84" s="354"/>
      <c r="CF84" s="155"/>
      <c r="CG84" s="155"/>
      <c r="CH84" s="155"/>
      <c r="CI84" s="155"/>
      <c r="CJ84" s="354"/>
      <c r="CK84" s="155"/>
      <c r="CL84" s="155"/>
      <c r="CM84" s="155"/>
      <c r="CN84" s="155"/>
      <c r="CO84" s="354"/>
      <c r="CP84" s="155"/>
      <c r="CQ84" s="155"/>
      <c r="CR84" s="155"/>
      <c r="CS84" s="354"/>
      <c r="CT84" s="155"/>
      <c r="CU84" s="134"/>
      <c r="CV84" s="134"/>
      <c r="CW84" s="134"/>
    </row>
    <row r="85" spans="1:101" ht="18.75" customHeight="1" thickBot="1" x14ac:dyDescent="0.25">
      <c r="A85" s="60"/>
      <c r="B85" s="60"/>
      <c r="C85" s="60"/>
      <c r="D85" s="60"/>
      <c r="E85" s="85"/>
      <c r="F85" s="60"/>
      <c r="G85" s="85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138"/>
      <c r="BQ85" s="60"/>
      <c r="BR85" s="141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</row>
    <row r="86" spans="1:101" ht="18.75" customHeight="1" x14ac:dyDescent="0.25">
      <c r="A86" s="60"/>
      <c r="B86" s="60"/>
      <c r="C86" s="89"/>
      <c r="D86" s="60"/>
      <c r="E86" s="85"/>
      <c r="F86" s="60"/>
      <c r="G86" s="85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89"/>
      <c r="BC86" s="60"/>
      <c r="BD86" s="90"/>
      <c r="BE86" s="60"/>
      <c r="BF86" s="61"/>
      <c r="BG86" s="60"/>
      <c r="BH86" s="60"/>
      <c r="BI86" s="60"/>
      <c r="BJ86" s="60"/>
      <c r="BK86" s="60"/>
      <c r="BL86" s="60"/>
      <c r="BM86" s="60"/>
      <c r="BN86" s="60"/>
      <c r="BO86" s="60"/>
      <c r="BP86" s="138"/>
      <c r="BQ86" s="60"/>
      <c r="BR86" s="141"/>
      <c r="BS86" s="321" t="s">
        <v>45</v>
      </c>
      <c r="BT86" s="322"/>
      <c r="BU86" s="322"/>
      <c r="BV86" s="322"/>
      <c r="BW86" s="134"/>
      <c r="BX86" s="331">
        <f>BP97</f>
        <v>0</v>
      </c>
      <c r="BY86" s="332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</row>
    <row r="87" spans="1:101" ht="18.75" customHeight="1" thickBot="1" x14ac:dyDescent="0.3">
      <c r="A87" s="60"/>
      <c r="B87" s="60"/>
      <c r="C87" s="88" t="s">
        <v>93</v>
      </c>
      <c r="D87" s="60"/>
      <c r="E87" s="85"/>
      <c r="F87" s="60"/>
      <c r="G87" s="85"/>
      <c r="H87" s="60"/>
      <c r="I87" s="60"/>
      <c r="J87" s="60"/>
      <c r="K87" s="60"/>
      <c r="L87" s="60"/>
      <c r="M87" s="60" t="s">
        <v>4</v>
      </c>
      <c r="N87" s="60"/>
      <c r="O87" s="60"/>
      <c r="P87" s="60"/>
      <c r="Q87" s="60" t="s">
        <v>6</v>
      </c>
      <c r="R87" s="60"/>
      <c r="S87" s="60"/>
      <c r="T87" s="60"/>
      <c r="U87" s="60" t="s">
        <v>7</v>
      </c>
      <c r="V87" s="60"/>
      <c r="W87" s="60"/>
      <c r="X87" s="60"/>
      <c r="Y87" s="60"/>
      <c r="Z87" s="60" t="s">
        <v>4</v>
      </c>
      <c r="AA87" s="60" t="s">
        <v>5</v>
      </c>
      <c r="AB87" s="60"/>
      <c r="AC87" s="60"/>
      <c r="AD87" s="60" t="s">
        <v>9</v>
      </c>
      <c r="AE87" s="60"/>
      <c r="AF87" s="60"/>
      <c r="AG87" s="60"/>
      <c r="AH87" s="60" t="s">
        <v>32</v>
      </c>
      <c r="AI87" s="60"/>
      <c r="AJ87" s="60"/>
      <c r="AK87" s="60"/>
      <c r="AL87" s="60"/>
      <c r="AM87" s="60"/>
      <c r="AN87" s="60" t="s">
        <v>35</v>
      </c>
      <c r="AO87" s="60"/>
      <c r="AP87" s="60"/>
      <c r="AQ87" s="60"/>
      <c r="AR87" s="60"/>
      <c r="AS87" s="60" t="s">
        <v>33</v>
      </c>
      <c r="AT87" s="60"/>
      <c r="AU87" s="60"/>
      <c r="AV87" s="60"/>
      <c r="AW87" s="60"/>
      <c r="AX87" s="60"/>
      <c r="AY87" s="60"/>
      <c r="AZ87" s="60"/>
      <c r="BA87" s="60"/>
      <c r="BB87" s="89" t="s">
        <v>10</v>
      </c>
      <c r="BC87" s="60"/>
      <c r="BD87" s="90" t="s">
        <v>4</v>
      </c>
      <c r="BE87" s="60"/>
      <c r="BF87" s="61" t="s">
        <v>5</v>
      </c>
      <c r="BG87" s="60"/>
      <c r="BH87" s="60"/>
      <c r="BI87" s="85"/>
      <c r="BJ87" s="60"/>
      <c r="BK87" s="60"/>
      <c r="BL87" s="60"/>
      <c r="BM87" s="60"/>
      <c r="BN87" s="60"/>
      <c r="BO87" s="60"/>
      <c r="BP87" s="138"/>
      <c r="BQ87" s="85"/>
      <c r="BR87" s="141"/>
      <c r="BS87" s="322"/>
      <c r="BT87" s="322"/>
      <c r="BU87" s="322"/>
      <c r="BV87" s="322"/>
      <c r="BW87" s="134"/>
      <c r="BX87" s="333"/>
      <c r="BY87" s="3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</row>
    <row r="88" spans="1:101" ht="18.75" customHeight="1" thickBot="1" x14ac:dyDescent="0.3">
      <c r="A88" s="60"/>
      <c r="B88" s="60"/>
      <c r="C88" s="60"/>
      <c r="D88" s="60"/>
      <c r="E88" s="85"/>
      <c r="F88" s="60"/>
      <c r="G88" s="85"/>
      <c r="H88" s="60"/>
      <c r="I88" s="60"/>
      <c r="J88" s="60"/>
      <c r="K88" s="60"/>
      <c r="L88" s="60"/>
      <c r="M88" s="60" t="s">
        <v>0</v>
      </c>
      <c r="N88" s="60" t="s">
        <v>1</v>
      </c>
      <c r="O88" s="60" t="s">
        <v>2</v>
      </c>
      <c r="P88" s="60" t="s">
        <v>3</v>
      </c>
      <c r="Q88" s="60" t="s">
        <v>0</v>
      </c>
      <c r="R88" s="60" t="s">
        <v>1</v>
      </c>
      <c r="S88" s="60" t="s">
        <v>2</v>
      </c>
      <c r="T88" s="60" t="s">
        <v>3</v>
      </c>
      <c r="U88" s="60" t="s">
        <v>0</v>
      </c>
      <c r="V88" s="60" t="s">
        <v>1</v>
      </c>
      <c r="W88" s="60" t="s">
        <v>2</v>
      </c>
      <c r="X88" s="60" t="s">
        <v>3</v>
      </c>
      <c r="Y88" s="60"/>
      <c r="Z88" s="60" t="s">
        <v>8</v>
      </c>
      <c r="AA88" s="60"/>
      <c r="AB88" s="60"/>
      <c r="AC88" s="60"/>
      <c r="AD88" s="60"/>
      <c r="AE88" s="60"/>
      <c r="AF88" s="60"/>
      <c r="AG88" s="60"/>
      <c r="AH88" s="60" t="s">
        <v>31</v>
      </c>
      <c r="AI88" s="60"/>
      <c r="AJ88" s="60"/>
      <c r="AK88" s="60"/>
      <c r="AL88" s="60"/>
      <c r="AM88" s="60"/>
      <c r="AN88" s="60" t="str">
        <f>AI89</f>
        <v>Belgien</v>
      </c>
      <c r="AO88" s="60" t="str">
        <f>AI90</f>
        <v>Algerien</v>
      </c>
      <c r="AP88" s="60" t="str">
        <f>AI91</f>
        <v>Russland</v>
      </c>
      <c r="AQ88" s="60" t="str">
        <f>AI92</f>
        <v>Südkorea</v>
      </c>
      <c r="AR88" s="60"/>
      <c r="AS88" s="60" t="s">
        <v>31</v>
      </c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85"/>
      <c r="BJ88" s="85"/>
      <c r="BK88" s="85"/>
      <c r="BL88" s="85"/>
      <c r="BM88" s="85"/>
      <c r="BN88" s="85"/>
      <c r="BO88" s="85"/>
      <c r="BP88" s="137"/>
      <c r="BQ88" s="85"/>
      <c r="BR88" s="141"/>
      <c r="BS88" s="134"/>
      <c r="BT88" s="142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</row>
    <row r="89" spans="1:101" ht="18.75" customHeight="1" thickBot="1" x14ac:dyDescent="0.3">
      <c r="A89" s="60"/>
      <c r="B89" s="60"/>
      <c r="C89" s="224" t="str">
        <f>Spielplan!$C$89</f>
        <v>Belgien</v>
      </c>
      <c r="D89" s="225"/>
      <c r="E89" s="104"/>
      <c r="F89" s="93"/>
      <c r="G89" s="104"/>
      <c r="H89" s="224" t="str">
        <f>Spielplan!$H$89</f>
        <v>Algerien</v>
      </c>
      <c r="I89" s="225"/>
      <c r="J89" s="60"/>
      <c r="K89" s="60" t="s">
        <v>115</v>
      </c>
      <c r="L89" s="60">
        <f t="shared" ref="L89:L94" si="28">IF(E89-G89&gt;0,1,IF(G89=E89,0,-1))</f>
        <v>0</v>
      </c>
      <c r="M89" s="60">
        <f>IF($E89="",0,IF($E89&gt;$G89,3,IF($E89=G89,1,0)))</f>
        <v>0</v>
      </c>
      <c r="N89" s="60">
        <f>IF($G89="",0,IF($E89&gt;$G89,0,IF($E89=G89,1,3)))</f>
        <v>0</v>
      </c>
      <c r="O89" s="60"/>
      <c r="P89" s="60"/>
      <c r="Q89" s="60">
        <f>E89</f>
        <v>0</v>
      </c>
      <c r="R89" s="60">
        <f>G89</f>
        <v>0</v>
      </c>
      <c r="S89" s="60"/>
      <c r="T89" s="60"/>
      <c r="U89" s="60">
        <f>G89</f>
        <v>0</v>
      </c>
      <c r="V89" s="60">
        <f>E89</f>
        <v>0</v>
      </c>
      <c r="W89" s="60"/>
      <c r="X89" s="60"/>
      <c r="Y89" s="60"/>
      <c r="Z89" s="60">
        <f>M95</f>
        <v>0</v>
      </c>
      <c r="AA89" s="60">
        <f>Q95</f>
        <v>0</v>
      </c>
      <c r="AB89" s="60">
        <f>U95</f>
        <v>0</v>
      </c>
      <c r="AC89" s="60">
        <f>AA89-AB89</f>
        <v>0</v>
      </c>
      <c r="AD89" s="60">
        <f>IF(Z89&gt;Z90,-1,0)</f>
        <v>0</v>
      </c>
      <c r="AE89" s="60">
        <f>IF(Z89&gt;Z91,-1,0)</f>
        <v>0</v>
      </c>
      <c r="AF89" s="60">
        <f>IF(Z89&gt;Z92,-1,0)</f>
        <v>0</v>
      </c>
      <c r="AG89" s="60">
        <f>10000-(AJ89*1000+AM89*100+AK89*10)</f>
        <v>10000</v>
      </c>
      <c r="AH89" s="90">
        <f>RANK(AG89,AG89:AG92,1)</f>
        <v>1</v>
      </c>
      <c r="AI89" s="60" t="str">
        <f>C89</f>
        <v>Belgien</v>
      </c>
      <c r="AJ89" s="60">
        <f t="shared" ref="AJ89:AL92" si="29">Z89</f>
        <v>0</v>
      </c>
      <c r="AK89" s="60">
        <f t="shared" si="29"/>
        <v>0</v>
      </c>
      <c r="AL89" s="60">
        <f t="shared" si="29"/>
        <v>0</v>
      </c>
      <c r="AM89" s="60">
        <f>AK89-AL89</f>
        <v>0</v>
      </c>
      <c r="AN89" s="187"/>
      <c r="AO89" s="187">
        <f>IF(AG90=AG89,IF(G89&gt;E89,AG90-0.1,AG90),AG90)</f>
        <v>10000</v>
      </c>
      <c r="AP89" s="187">
        <f>IF(AG91=AG89,IF(G91&gt;E91,AG91-0.1,AG91),AG91)</f>
        <v>10000</v>
      </c>
      <c r="AQ89" s="187">
        <f>IF(AG92=AG89,IF(G93&gt;E93,AG92-0.1,AG92),AG92)</f>
        <v>10000</v>
      </c>
      <c r="AR89" s="187">
        <f>AN93</f>
        <v>30000</v>
      </c>
      <c r="AS89" s="90">
        <f>RANK(AR89,AR89:AR92,1)</f>
        <v>1</v>
      </c>
      <c r="AT89" s="60" t="str">
        <f t="shared" ref="AT89:AW92" si="30">AI89</f>
        <v>Belgien</v>
      </c>
      <c r="AU89" s="60">
        <f t="shared" si="30"/>
        <v>0</v>
      </c>
      <c r="AV89" s="60">
        <f t="shared" si="30"/>
        <v>0</v>
      </c>
      <c r="AW89" s="60">
        <f t="shared" si="30"/>
        <v>0</v>
      </c>
      <c r="AX89" s="60"/>
      <c r="AY89" s="60"/>
      <c r="AZ89" s="60"/>
      <c r="BA89" s="226">
        <v>1</v>
      </c>
      <c r="BB89" s="224" t="str">
        <f>VLOOKUP(1,AS89:AT92,2,FALSE)</f>
        <v>Belgien</v>
      </c>
      <c r="BC89" s="225"/>
      <c r="BD89" s="227">
        <f>VLOOKUP(1,AS89:AW92,3,FALSE)</f>
        <v>0</v>
      </c>
      <c r="BE89" s="228">
        <f>VLOOKUP(1,AS89:AW92,4,FALSE)</f>
        <v>0</v>
      </c>
      <c r="BF89" s="93" t="s">
        <v>12</v>
      </c>
      <c r="BG89" s="228">
        <f>VLOOKUP(1,AS89:AW92,5,FALSE)</f>
        <v>0</v>
      </c>
      <c r="BH89" s="229" t="s">
        <v>128</v>
      </c>
      <c r="BI89" s="85"/>
      <c r="BJ89" s="85">
        <f>IF(E89&gt;G89,IF(Spielplan!E89&gt;Spielplan!G89,Punktemodus!$B$3,0),0)</f>
        <v>0</v>
      </c>
      <c r="BK89" s="85">
        <f>IF(E89=G89,IF(Spielplan!E89=Spielplan!G89,Punktemodus!$B$3,0),0)</f>
        <v>10</v>
      </c>
      <c r="BL89" s="85">
        <f>IF(E89&lt;G89,IF(Spielplan!E89&lt;Spielplan!G89,Punktemodus!$B$3,0),0)</f>
        <v>0</v>
      </c>
      <c r="BM89" s="85">
        <f>IF(E89=Spielplan!E89,IF(G89=Spielplan!G89,Punktemodus!$B$5,0),0)</f>
        <v>3</v>
      </c>
      <c r="BN89" s="85">
        <f>IF(E89=Spielplan!E89,Punktemodus!$B$7,0)</f>
        <v>1</v>
      </c>
      <c r="BO89" s="85">
        <f>IF(G89=Spielplan!G89,Punktemodus!$B$7,0)</f>
        <v>1</v>
      </c>
      <c r="BP89" s="137">
        <f>IF(Spielplan!E89="",0,SUM(BJ89:BO89))</f>
        <v>0</v>
      </c>
      <c r="BQ89" s="85"/>
      <c r="BR89" s="141"/>
      <c r="BS89" s="321" t="s">
        <v>46</v>
      </c>
      <c r="BT89" s="322"/>
      <c r="BU89" s="322"/>
      <c r="BV89" s="322"/>
      <c r="BW89" s="134"/>
      <c r="BX89" s="335">
        <f>BZ79+CE79+CJ79+CO79+CS79</f>
        <v>730</v>
      </c>
      <c r="BY89" s="336"/>
      <c r="BZ89" s="134"/>
      <c r="CA89" s="349"/>
      <c r="CB89" s="350"/>
      <c r="CC89" s="350"/>
      <c r="CD89" s="350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</row>
    <row r="90" spans="1:101" ht="18.75" customHeight="1" thickBot="1" x14ac:dyDescent="0.3">
      <c r="A90" s="60"/>
      <c r="B90" s="60"/>
      <c r="C90" s="230" t="str">
        <f>Spielplan!$C$90</f>
        <v>Russland</v>
      </c>
      <c r="D90" s="231"/>
      <c r="E90" s="104"/>
      <c r="F90" s="93"/>
      <c r="G90" s="104"/>
      <c r="H90" s="230" t="str">
        <f>Spielplan!$H$90</f>
        <v>Südkorea</v>
      </c>
      <c r="I90" s="231"/>
      <c r="J90" s="60"/>
      <c r="K90" s="60" t="s">
        <v>116</v>
      </c>
      <c r="L90" s="60">
        <f t="shared" si="28"/>
        <v>0</v>
      </c>
      <c r="M90" s="60"/>
      <c r="N90" s="60"/>
      <c r="O90" s="60">
        <f>IF($E90="",0,IF($E90&gt;$G90,3,IF($E90=$G90,1,0)))</f>
        <v>0</v>
      </c>
      <c r="P90" s="60">
        <f>IF($G90="",0,IF($E90&gt;$G90,0,IF($E90=$G90,1,3)))</f>
        <v>0</v>
      </c>
      <c r="Q90" s="60"/>
      <c r="R90" s="60"/>
      <c r="S90" s="60">
        <f>E90</f>
        <v>0</v>
      </c>
      <c r="T90" s="60">
        <f>G90</f>
        <v>0</v>
      </c>
      <c r="U90" s="60"/>
      <c r="V90" s="60"/>
      <c r="W90" s="60">
        <f>G90</f>
        <v>0</v>
      </c>
      <c r="X90" s="60">
        <f>E90</f>
        <v>0</v>
      </c>
      <c r="Y90" s="60"/>
      <c r="Z90" s="60">
        <f>N95</f>
        <v>0</v>
      </c>
      <c r="AA90" s="60">
        <f>R95</f>
        <v>0</v>
      </c>
      <c r="AB90" s="60">
        <f>V95</f>
        <v>0</v>
      </c>
      <c r="AC90" s="60">
        <f>AA90-AB90</f>
        <v>0</v>
      </c>
      <c r="AD90" s="60">
        <f>IF(Z90&gt;Z89,-1,0)</f>
        <v>0</v>
      </c>
      <c r="AE90" s="60">
        <f>IF(Z90&gt;Z91,-1,0)</f>
        <v>0</v>
      </c>
      <c r="AF90" s="60">
        <f>IF(Z90&gt;Z92,-1,0)</f>
        <v>0</v>
      </c>
      <c r="AG90" s="60">
        <f>10000-(AJ90*1000+AM90*100+AK90*10)</f>
        <v>10000</v>
      </c>
      <c r="AH90" s="90">
        <f>RANK(AG90,AG89:AG92,1)</f>
        <v>1</v>
      </c>
      <c r="AI90" s="60" t="str">
        <f>H89</f>
        <v>Algerien</v>
      </c>
      <c r="AJ90" s="60">
        <f t="shared" si="29"/>
        <v>0</v>
      </c>
      <c r="AK90" s="60">
        <f t="shared" si="29"/>
        <v>0</v>
      </c>
      <c r="AL90" s="60">
        <f t="shared" si="29"/>
        <v>0</v>
      </c>
      <c r="AM90" s="60">
        <f>AK90-AL90</f>
        <v>0</v>
      </c>
      <c r="AN90" s="187">
        <f>IF(AG89=AG90,IF(E89&gt;G89,AG89-0.1,AG89),AG89)</f>
        <v>10000</v>
      </c>
      <c r="AO90" s="187"/>
      <c r="AP90" s="187">
        <f>IF(AG91=AG90,IF(G94&gt;E94,AG91-0.1,AG91),AG91)</f>
        <v>10000</v>
      </c>
      <c r="AQ90" s="187">
        <f>IF(AG92=AG90,IF(G92&gt;E92,AG92-0.1,AG92),AG92)</f>
        <v>10000</v>
      </c>
      <c r="AR90" s="187">
        <f>AO93</f>
        <v>30000</v>
      </c>
      <c r="AS90" s="90">
        <f>RANK(AR90,AR89:AR92,1)</f>
        <v>1</v>
      </c>
      <c r="AT90" s="60" t="str">
        <f t="shared" si="30"/>
        <v>Algerien</v>
      </c>
      <c r="AU90" s="60">
        <f t="shared" si="30"/>
        <v>0</v>
      </c>
      <c r="AV90" s="60">
        <f t="shared" si="30"/>
        <v>0</v>
      </c>
      <c r="AW90" s="60">
        <f t="shared" si="30"/>
        <v>0</v>
      </c>
      <c r="AX90" s="60"/>
      <c r="AY90" s="60"/>
      <c r="AZ90" s="60"/>
      <c r="BA90" s="232">
        <v>2</v>
      </c>
      <c r="BB90" s="230" t="e">
        <f>VLOOKUP(2,AS89:AT92,2,FALSE)</f>
        <v>#N/A</v>
      </c>
      <c r="BC90" s="231"/>
      <c r="BD90" s="233" t="e">
        <f>VLOOKUP(2,AS89:AW92,3,FALSE)</f>
        <v>#N/A</v>
      </c>
      <c r="BE90" s="234" t="e">
        <f>VLOOKUP(2,AS89:AW92,4,FALSE)</f>
        <v>#N/A</v>
      </c>
      <c r="BF90" s="93" t="s">
        <v>12</v>
      </c>
      <c r="BG90" s="234" t="e">
        <f>VLOOKUP(2,AS89:AW92,5,FALSE)</f>
        <v>#N/A</v>
      </c>
      <c r="BH90" s="234" t="s">
        <v>124</v>
      </c>
      <c r="BI90" s="85"/>
      <c r="BJ90" s="85">
        <f>IF(E90&gt;G90,IF(Spielplan!E90&gt;Spielplan!G90,Punktemodus!$B$3,0),0)</f>
        <v>0</v>
      </c>
      <c r="BK90" s="85">
        <f>IF(E90=G90,IF(Spielplan!E90=Spielplan!G90,Punktemodus!$B$3,0),0)</f>
        <v>10</v>
      </c>
      <c r="BL90" s="85">
        <f>IF(E90&lt;G90,IF(Spielplan!E90&lt;Spielplan!G90,Punktemodus!$B$3,0),0)</f>
        <v>0</v>
      </c>
      <c r="BM90" s="85">
        <f>IF(E90=Spielplan!E90,IF(G90=Spielplan!G90,Punktemodus!$B$5,0),0)</f>
        <v>3</v>
      </c>
      <c r="BN90" s="85">
        <f>IF(E90=Spielplan!E90,Punktemodus!$B$7,0)</f>
        <v>1</v>
      </c>
      <c r="BO90" s="85">
        <f>IF(G90=Spielplan!G90,Punktemodus!$B$7,0)</f>
        <v>1</v>
      </c>
      <c r="BP90" s="137">
        <f>IF(Spielplan!E90="",0,SUM(BJ90:BO90))</f>
        <v>0</v>
      </c>
      <c r="BQ90" s="85"/>
      <c r="BR90" s="141"/>
      <c r="BS90" s="322"/>
      <c r="BT90" s="322"/>
      <c r="BU90" s="322"/>
      <c r="BV90" s="322"/>
      <c r="BW90" s="134"/>
      <c r="BX90" s="337"/>
      <c r="BY90" s="338"/>
      <c r="BZ90" s="134"/>
      <c r="CA90" s="350"/>
      <c r="CB90" s="350"/>
      <c r="CC90" s="350"/>
      <c r="CD90" s="350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</row>
    <row r="91" spans="1:101" ht="18.75" customHeight="1" thickBot="1" x14ac:dyDescent="0.3">
      <c r="A91" s="60"/>
      <c r="B91" s="60"/>
      <c r="C91" s="224" t="str">
        <f>C89</f>
        <v>Belgien</v>
      </c>
      <c r="D91" s="225"/>
      <c r="E91" s="104"/>
      <c r="F91" s="93"/>
      <c r="G91" s="104"/>
      <c r="H91" s="224" t="str">
        <f>C90</f>
        <v>Russland</v>
      </c>
      <c r="I91" s="225"/>
      <c r="J91" s="60"/>
      <c r="K91" s="60" t="s">
        <v>118</v>
      </c>
      <c r="L91" s="60">
        <f t="shared" si="28"/>
        <v>0</v>
      </c>
      <c r="M91" s="60">
        <f>IF($E91="",0,IF($E91&gt;$G91,3,IF($E91=G91,1,0)))</f>
        <v>0</v>
      </c>
      <c r="N91" s="60"/>
      <c r="O91" s="60">
        <f>IF($G91="",0,IF($E91&gt;$G91,0,IF($E91=$G91,1,3)))</f>
        <v>0</v>
      </c>
      <c r="P91" s="60"/>
      <c r="Q91" s="60">
        <f>E91</f>
        <v>0</v>
      </c>
      <c r="R91" s="60"/>
      <c r="S91" s="60">
        <f>G91</f>
        <v>0</v>
      </c>
      <c r="T91" s="60"/>
      <c r="U91" s="60">
        <f>G91</f>
        <v>0</v>
      </c>
      <c r="V91" s="60"/>
      <c r="W91" s="60">
        <f>E91</f>
        <v>0</v>
      </c>
      <c r="X91" s="60"/>
      <c r="Y91" s="60"/>
      <c r="Z91" s="60">
        <f>O95</f>
        <v>0</v>
      </c>
      <c r="AA91" s="60">
        <f>S95</f>
        <v>0</v>
      </c>
      <c r="AB91" s="60">
        <f>W95</f>
        <v>0</v>
      </c>
      <c r="AC91" s="60">
        <f>AA91-AB91</f>
        <v>0</v>
      </c>
      <c r="AD91" s="60">
        <f>IF(Z91&gt;Z89,-1,0)</f>
        <v>0</v>
      </c>
      <c r="AE91" s="60">
        <f>IF(Z91&gt;Z90,-1,0)</f>
        <v>0</v>
      </c>
      <c r="AF91" s="60">
        <f>IF(Z91&gt;Z92,-1,0)</f>
        <v>0</v>
      </c>
      <c r="AG91" s="60">
        <f>10000-(AJ91*1000+AM91*100+AK91*10)</f>
        <v>10000</v>
      </c>
      <c r="AH91" s="90">
        <f>RANK(AG91,AG89:AG92,1)</f>
        <v>1</v>
      </c>
      <c r="AI91" s="60" t="str">
        <f>C90</f>
        <v>Russland</v>
      </c>
      <c r="AJ91" s="60">
        <f t="shared" si="29"/>
        <v>0</v>
      </c>
      <c r="AK91" s="60">
        <f t="shared" si="29"/>
        <v>0</v>
      </c>
      <c r="AL91" s="60">
        <f t="shared" si="29"/>
        <v>0</v>
      </c>
      <c r="AM91" s="60">
        <f>AK91-AL91</f>
        <v>0</v>
      </c>
      <c r="AN91" s="187">
        <f>IF(AG89=AG91,IF(E91&gt;G91,AG89-0.1,AG89),AG89)</f>
        <v>10000</v>
      </c>
      <c r="AO91" s="187">
        <f>IF(AG90=AG91,IF(E94&gt;G94,AG90-0.1,AG90),AG90)</f>
        <v>10000</v>
      </c>
      <c r="AP91" s="187"/>
      <c r="AQ91" s="187">
        <f>IF(AG92=AG91,IF(G90&gt;E90,AG92-0.1,AG92),AG92)</f>
        <v>10000</v>
      </c>
      <c r="AR91" s="187">
        <f>AP93</f>
        <v>30000</v>
      </c>
      <c r="AS91" s="90">
        <f>RANK(AR91,AR89:AR92,1)</f>
        <v>1</v>
      </c>
      <c r="AT91" s="60" t="str">
        <f t="shared" si="30"/>
        <v>Russland</v>
      </c>
      <c r="AU91" s="60">
        <f t="shared" si="30"/>
        <v>0</v>
      </c>
      <c r="AV91" s="60">
        <f t="shared" si="30"/>
        <v>0</v>
      </c>
      <c r="AW91" s="60">
        <f t="shared" si="30"/>
        <v>0</v>
      </c>
      <c r="AX91" s="60"/>
      <c r="AY91" s="60"/>
      <c r="AZ91" s="60"/>
      <c r="BA91" s="113">
        <v>3</v>
      </c>
      <c r="BB91" s="114" t="e">
        <f>VLOOKUP(3,AS89:AT92,2,FALSE)</f>
        <v>#N/A</v>
      </c>
      <c r="BC91" s="115"/>
      <c r="BD91" s="116" t="e">
        <f>VLOOKUP(3,AS89:AW92,3,FALSE)</f>
        <v>#N/A</v>
      </c>
      <c r="BE91" s="116" t="e">
        <f>VLOOKUP(3,AS89:AW92,4,FALSE)</f>
        <v>#N/A</v>
      </c>
      <c r="BF91" s="93" t="s">
        <v>12</v>
      </c>
      <c r="BG91" s="116" t="e">
        <f>VLOOKUP(3,AS89:AW92,5,FALSE)</f>
        <v>#N/A</v>
      </c>
      <c r="BH91" s="60"/>
      <c r="BI91" s="85"/>
      <c r="BJ91" s="85">
        <f>IF(E91&gt;G91,IF(Spielplan!E91&gt;Spielplan!G91,Punktemodus!$B$3,0),0)</f>
        <v>0</v>
      </c>
      <c r="BK91" s="85">
        <f>IF(E91=G91,IF(Spielplan!E91=Spielplan!G91,Punktemodus!$B$3,0),0)</f>
        <v>10</v>
      </c>
      <c r="BL91" s="85">
        <f>IF(E91&lt;G91,IF(Spielplan!E91&lt;Spielplan!G91,Punktemodus!$B$3,0),0)</f>
        <v>0</v>
      </c>
      <c r="BM91" s="85">
        <f>IF(E91=Spielplan!E91,IF(G91=Spielplan!G91,Punktemodus!$B$5,0),0)</f>
        <v>3</v>
      </c>
      <c r="BN91" s="85">
        <f>IF(E91=Spielplan!E91,Punktemodus!$B$7,0)</f>
        <v>1</v>
      </c>
      <c r="BO91" s="85">
        <f>IF(G91=Spielplan!G91,Punktemodus!$B$7,0)</f>
        <v>1</v>
      </c>
      <c r="BP91" s="137">
        <f>IF(Spielplan!E91="",0,SUM(BJ91:BO91))</f>
        <v>0</v>
      </c>
      <c r="BQ91" s="85"/>
      <c r="BR91" s="141"/>
      <c r="BS91" s="134"/>
      <c r="BT91" s="142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</row>
    <row r="92" spans="1:101" ht="18.75" customHeight="1" thickBot="1" x14ac:dyDescent="0.3">
      <c r="A92" s="60"/>
      <c r="B92" s="60"/>
      <c r="C92" s="230" t="str">
        <f>H89</f>
        <v>Algerien</v>
      </c>
      <c r="D92" s="231"/>
      <c r="E92" s="104"/>
      <c r="F92" s="93"/>
      <c r="G92" s="104"/>
      <c r="H92" s="230" t="str">
        <f>H90</f>
        <v>Südkorea</v>
      </c>
      <c r="I92" s="231"/>
      <c r="J92" s="60"/>
      <c r="K92" s="60" t="s">
        <v>117</v>
      </c>
      <c r="L92" s="60">
        <f t="shared" si="28"/>
        <v>0</v>
      </c>
      <c r="M92" s="60"/>
      <c r="N92" s="60">
        <f>IF($E92="",0,IF($E92&gt;$G92,3,IF($E92=$G92,1,0)))</f>
        <v>0</v>
      </c>
      <c r="O92" s="60"/>
      <c r="P92" s="60">
        <f>IF($G92="",0,IF($E92&gt;$G92,0,IF($E92=$G92,1,3)))</f>
        <v>0</v>
      </c>
      <c r="Q92" s="60"/>
      <c r="R92" s="60">
        <f>E92</f>
        <v>0</v>
      </c>
      <c r="S92" s="60"/>
      <c r="T92" s="60">
        <f>G92</f>
        <v>0</v>
      </c>
      <c r="U92" s="60"/>
      <c r="V92" s="60">
        <f>G92</f>
        <v>0</v>
      </c>
      <c r="W92" s="60"/>
      <c r="X92" s="60">
        <f>E92</f>
        <v>0</v>
      </c>
      <c r="Y92" s="60"/>
      <c r="Z92" s="60">
        <f>P95</f>
        <v>0</v>
      </c>
      <c r="AA92" s="60">
        <f>T95</f>
        <v>0</v>
      </c>
      <c r="AB92" s="60">
        <f>X95</f>
        <v>0</v>
      </c>
      <c r="AC92" s="60">
        <f>AA92-AB92</f>
        <v>0</v>
      </c>
      <c r="AD92" s="60">
        <f>IF(Z92&gt;Z89,-1,0)</f>
        <v>0</v>
      </c>
      <c r="AE92" s="60">
        <f>IF(Z92&gt;Z90,-1,0)</f>
        <v>0</v>
      </c>
      <c r="AF92" s="60">
        <f>IF(Z92&gt;Z91,-1,0)</f>
        <v>0</v>
      </c>
      <c r="AG92" s="60">
        <f>10000-(AJ92*1000+AM92*100+AK92*10)</f>
        <v>10000</v>
      </c>
      <c r="AH92" s="90">
        <f>RANK(AG92,AG89:AG92,1)</f>
        <v>1</v>
      </c>
      <c r="AI92" s="60" t="str">
        <f>H90</f>
        <v>Südkorea</v>
      </c>
      <c r="AJ92" s="60">
        <f t="shared" si="29"/>
        <v>0</v>
      </c>
      <c r="AK92" s="60">
        <f t="shared" si="29"/>
        <v>0</v>
      </c>
      <c r="AL92" s="60">
        <f t="shared" si="29"/>
        <v>0</v>
      </c>
      <c r="AM92" s="60">
        <f>AK92-AL92</f>
        <v>0</v>
      </c>
      <c r="AN92" s="187">
        <f>IF(AG89=AG92,IF(E93&gt;G93,AG89-0.1,AG89),AG89)</f>
        <v>10000</v>
      </c>
      <c r="AO92" s="187">
        <f>IF(AG90=AG92,IF(E92&gt;G92,AG90-0.1,AG90),AG90)</f>
        <v>10000</v>
      </c>
      <c r="AP92" s="187">
        <f>IF(AG91=AG92,IF(E90&gt;G90,AG91-0.1,AG91),AG91)</f>
        <v>10000</v>
      </c>
      <c r="AQ92" s="187"/>
      <c r="AR92" s="187">
        <f>AQ93</f>
        <v>30000</v>
      </c>
      <c r="AS92" s="90">
        <f>RANK(AR92,AR89:AR92,1)</f>
        <v>1</v>
      </c>
      <c r="AT92" s="60" t="str">
        <f t="shared" si="30"/>
        <v>Südkorea</v>
      </c>
      <c r="AU92" s="60">
        <f t="shared" si="30"/>
        <v>0</v>
      </c>
      <c r="AV92" s="60">
        <f t="shared" si="30"/>
        <v>0</v>
      </c>
      <c r="AW92" s="60">
        <f t="shared" si="30"/>
        <v>0</v>
      </c>
      <c r="AX92" s="60"/>
      <c r="AY92" s="60"/>
      <c r="AZ92" s="60"/>
      <c r="BA92" s="113">
        <v>4</v>
      </c>
      <c r="BB92" s="114" t="e">
        <f>VLOOKUP(4,AS89:AT92,2,FALSE)</f>
        <v>#N/A</v>
      </c>
      <c r="BC92" s="115"/>
      <c r="BD92" s="116" t="e">
        <f>VLOOKUP(4,AS89:AW92,3,FALSE)</f>
        <v>#N/A</v>
      </c>
      <c r="BE92" s="116" t="e">
        <f>VLOOKUP(4,AS89:AW92,4,FALSE)</f>
        <v>#N/A</v>
      </c>
      <c r="BF92" s="93" t="s">
        <v>12</v>
      </c>
      <c r="BG92" s="116" t="e">
        <f>VLOOKUP(4,AS89:AW92,5,FALSE)</f>
        <v>#N/A</v>
      </c>
      <c r="BH92" s="60"/>
      <c r="BI92" s="85"/>
      <c r="BJ92" s="85">
        <f>IF(E92&gt;G92,IF(Spielplan!E92&gt;Spielplan!G92,Punktemodus!$B$3,0),0)</f>
        <v>0</v>
      </c>
      <c r="BK92" s="85">
        <f>IF(E92=G92,IF(Spielplan!E92=Spielplan!G92,Punktemodus!$B$3,0),0)</f>
        <v>10</v>
      </c>
      <c r="BL92" s="85">
        <f>IF(E92&lt;G92,IF(Spielplan!E92&lt;Spielplan!G92,Punktemodus!$B$3,0),0)</f>
        <v>0</v>
      </c>
      <c r="BM92" s="85">
        <f>IF(E92=Spielplan!E92,IF(G92=Spielplan!G92,Punktemodus!$B$5,0),0)</f>
        <v>3</v>
      </c>
      <c r="BN92" s="85">
        <f>IF(E92=Spielplan!E92,Punktemodus!$B$7,0)</f>
        <v>1</v>
      </c>
      <c r="BO92" s="85">
        <f>IF(G92=Spielplan!G92,Punktemodus!$B$7,0)</f>
        <v>1</v>
      </c>
      <c r="BP92" s="137">
        <f>IF(Spielplan!E92="",0,SUM(BJ92:BO92))</f>
        <v>0</v>
      </c>
      <c r="BQ92" s="85"/>
      <c r="BR92" s="141"/>
      <c r="BS92" s="321" t="s">
        <v>163</v>
      </c>
      <c r="BT92" s="322"/>
      <c r="BU92" s="322"/>
      <c r="BV92" s="322"/>
      <c r="BW92" s="134"/>
      <c r="BX92" s="339">
        <f>BX86+BX89</f>
        <v>730</v>
      </c>
      <c r="BY92" s="340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</row>
    <row r="93" spans="1:101" ht="18.75" customHeight="1" thickBot="1" x14ac:dyDescent="0.3">
      <c r="A93" s="60"/>
      <c r="B93" s="60"/>
      <c r="C93" s="224" t="str">
        <f>C89</f>
        <v>Belgien</v>
      </c>
      <c r="D93" s="225"/>
      <c r="E93" s="104"/>
      <c r="F93" s="93"/>
      <c r="G93" s="104"/>
      <c r="H93" s="224" t="str">
        <f>H90</f>
        <v>Südkorea</v>
      </c>
      <c r="I93" s="225"/>
      <c r="J93" s="60"/>
      <c r="K93" s="60" t="s">
        <v>119</v>
      </c>
      <c r="L93" s="60">
        <f t="shared" si="28"/>
        <v>0</v>
      </c>
      <c r="M93" s="60">
        <f>IF($E93="",0,IF($E93&gt;$G93,3,IF($E93=G93,1,0)))</f>
        <v>0</v>
      </c>
      <c r="N93" s="60"/>
      <c r="O93" s="60"/>
      <c r="P93" s="60">
        <f>IF($G93="",0,IF($E93&gt;$G93,0,IF($E93=$G93,1,3)))</f>
        <v>0</v>
      </c>
      <c r="Q93" s="60">
        <f>E93</f>
        <v>0</v>
      </c>
      <c r="R93" s="60"/>
      <c r="S93" s="60"/>
      <c r="T93" s="60">
        <f>G93</f>
        <v>0</v>
      </c>
      <c r="U93" s="60">
        <f>G93</f>
        <v>0</v>
      </c>
      <c r="V93" s="60"/>
      <c r="W93" s="60"/>
      <c r="X93" s="60">
        <f>E93</f>
        <v>0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187">
        <f>SUM(AN89:AN92)</f>
        <v>30000</v>
      </c>
      <c r="AO93" s="187">
        <f>SUM(AO89:AO92)</f>
        <v>30000</v>
      </c>
      <c r="AP93" s="187">
        <f>SUM(AP89:AP92)</f>
        <v>30000</v>
      </c>
      <c r="AQ93" s="187">
        <f>SUM(AQ89:AQ92)</f>
        <v>30000</v>
      </c>
      <c r="AR93" s="187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85">
        <f>IF(E93&gt;G93,IF(Spielplan!E93&gt;Spielplan!G93,Punktemodus!$B$3,0),0)</f>
        <v>0</v>
      </c>
      <c r="BK93" s="85">
        <f>IF(E93=G93,IF(Spielplan!E93=Spielplan!G93,Punktemodus!$B$3,0),0)</f>
        <v>10</v>
      </c>
      <c r="BL93" s="85">
        <f>IF(E93&lt;G93,IF(Spielplan!E93&lt;Spielplan!G93,Punktemodus!$B$3,0),0)</f>
        <v>0</v>
      </c>
      <c r="BM93" s="85">
        <f>IF(E93=Spielplan!E93,IF(G93=Spielplan!G93,Punktemodus!$B$5,0),0)</f>
        <v>3</v>
      </c>
      <c r="BN93" s="85">
        <f>IF(E93=Spielplan!E93,Punktemodus!$B$7,0)</f>
        <v>1</v>
      </c>
      <c r="BO93" s="85">
        <f>IF(G93=Spielplan!G93,Punktemodus!$B$7,0)</f>
        <v>1</v>
      </c>
      <c r="BP93" s="137">
        <f>IF(Spielplan!E93="",0,SUM(BJ93:BO93))</f>
        <v>0</v>
      </c>
      <c r="BQ93" s="60"/>
      <c r="BR93" s="141"/>
      <c r="BS93" s="322"/>
      <c r="BT93" s="322"/>
      <c r="BU93" s="322"/>
      <c r="BV93" s="322"/>
      <c r="BW93" s="134"/>
      <c r="BX93" s="341"/>
      <c r="BY93" s="342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</row>
    <row r="94" spans="1:101" ht="18.75" customHeight="1" thickBot="1" x14ac:dyDescent="0.3">
      <c r="A94" s="60"/>
      <c r="B94" s="60"/>
      <c r="C94" s="230" t="str">
        <f>H89</f>
        <v>Algerien</v>
      </c>
      <c r="D94" s="231"/>
      <c r="E94" s="104"/>
      <c r="F94" s="93"/>
      <c r="G94" s="104"/>
      <c r="H94" s="230" t="str">
        <f>C90</f>
        <v>Russland</v>
      </c>
      <c r="I94" s="231"/>
      <c r="J94" s="60"/>
      <c r="K94" s="60" t="s">
        <v>119</v>
      </c>
      <c r="L94" s="60">
        <f t="shared" si="28"/>
        <v>0</v>
      </c>
      <c r="M94" s="60"/>
      <c r="N94" s="60">
        <f>IF($E94="",0,IF($E94&gt;$G94,3,IF($E94=$G94,1,0)))</f>
        <v>0</v>
      </c>
      <c r="O94" s="60">
        <f>IF($G94="",0,IF($E94&gt;$G94,0,IF($E94=$G94,1,3)))</f>
        <v>0</v>
      </c>
      <c r="P94" s="60"/>
      <c r="Q94" s="60"/>
      <c r="R94" s="60">
        <f>E94</f>
        <v>0</v>
      </c>
      <c r="S94" s="60">
        <f>G94</f>
        <v>0</v>
      </c>
      <c r="T94" s="60"/>
      <c r="U94" s="60"/>
      <c r="V94" s="60">
        <f>G94</f>
        <v>0</v>
      </c>
      <c r="W94" s="60">
        <f>E94</f>
        <v>0</v>
      </c>
      <c r="X94" s="60"/>
      <c r="Y94" s="60"/>
      <c r="Z94" s="60" t="s">
        <v>30</v>
      </c>
      <c r="AA94" s="60"/>
      <c r="AB94" s="60"/>
      <c r="AC94" s="60"/>
      <c r="AD94" s="60"/>
      <c r="AE94" s="60"/>
      <c r="AF94" s="60"/>
      <c r="AG94" s="60" t="b">
        <f>OR(AG89=AG90,AG89=AG91,AG89=AG92,AG90=AG91,AG90=AG92,AG91=AG92)</f>
        <v>1</v>
      </c>
      <c r="AH94" s="60"/>
      <c r="AI94" s="60"/>
      <c r="AJ94" s="60"/>
      <c r="AK94" s="60"/>
      <c r="AL94" s="60"/>
      <c r="AM94" s="60"/>
      <c r="AN94" s="60"/>
      <c r="AO94" s="60" t="s">
        <v>34</v>
      </c>
      <c r="AP94" s="60"/>
      <c r="AQ94" s="60"/>
      <c r="AR94" s="60" t="b">
        <f>OR(AR89=AR90,AR89=AR91,AR89=AR92,AR90=AR91,AR90=AR92,AR91=AR92)</f>
        <v>1</v>
      </c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85">
        <f>IF(E94&gt;G94,IF(Spielplan!E94&gt;Spielplan!G94,Punktemodus!$B$3,0),0)</f>
        <v>0</v>
      </c>
      <c r="BK94" s="85">
        <f>IF(E94=G94,IF(Spielplan!E94=Spielplan!G94,Punktemodus!$B$3,0),0)</f>
        <v>10</v>
      </c>
      <c r="BL94" s="85">
        <f>IF(E94&lt;G94,IF(Spielplan!E94&lt;Spielplan!G94,Punktemodus!$B$3,0),0)</f>
        <v>0</v>
      </c>
      <c r="BM94" s="85">
        <f>IF(E94=Spielplan!E94,IF(G94=Spielplan!G94,Punktemodus!$B$5,0),0)</f>
        <v>3</v>
      </c>
      <c r="BN94" s="85">
        <f>IF(E94=Spielplan!E94,Punktemodus!$B$7,0)</f>
        <v>1</v>
      </c>
      <c r="BO94" s="85">
        <f>IF(G94=Spielplan!G94,Punktemodus!$B$7,0)</f>
        <v>1</v>
      </c>
      <c r="BP94" s="137">
        <f>IF(Spielplan!E94="",0,SUM(BJ94:BO94))</f>
        <v>0</v>
      </c>
      <c r="BQ94" s="60"/>
      <c r="BR94" s="141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</row>
    <row r="95" spans="1:101" ht="18.75" customHeight="1" thickBot="1" x14ac:dyDescent="0.25">
      <c r="A95" s="60"/>
      <c r="B95" s="60"/>
      <c r="C95" s="136" t="str">
        <f>IF(G94="","",IF(AR94=TRUE,"Achtung: Fehler in Tabelle!",""))</f>
        <v/>
      </c>
      <c r="D95" s="60"/>
      <c r="E95" s="60"/>
      <c r="F95" s="60"/>
      <c r="G95" s="60"/>
      <c r="H95" s="60"/>
      <c r="I95" s="60"/>
      <c r="J95" s="60"/>
      <c r="K95" s="60"/>
      <c r="L95" s="60"/>
      <c r="M95" s="60">
        <f t="shared" ref="M95:X95" si="31">SUM(M89:M94)</f>
        <v>0</v>
      </c>
      <c r="N95" s="60">
        <f t="shared" si="31"/>
        <v>0</v>
      </c>
      <c r="O95" s="60">
        <f t="shared" si="31"/>
        <v>0</v>
      </c>
      <c r="P95" s="60">
        <f t="shared" si="31"/>
        <v>0</v>
      </c>
      <c r="Q95" s="60">
        <f t="shared" si="31"/>
        <v>0</v>
      </c>
      <c r="R95" s="60">
        <f t="shared" si="31"/>
        <v>0</v>
      </c>
      <c r="S95" s="60">
        <f t="shared" si="31"/>
        <v>0</v>
      </c>
      <c r="T95" s="60">
        <f t="shared" si="31"/>
        <v>0</v>
      </c>
      <c r="U95" s="60">
        <f t="shared" si="31"/>
        <v>0</v>
      </c>
      <c r="V95" s="60">
        <f t="shared" si="31"/>
        <v>0</v>
      </c>
      <c r="W95" s="60">
        <f t="shared" si="31"/>
        <v>0</v>
      </c>
      <c r="X95" s="60">
        <f t="shared" si="31"/>
        <v>0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160">
        <f>SUM(BP89:BP94)</f>
        <v>0</v>
      </c>
      <c r="BQ95" s="60"/>
      <c r="BR95" s="141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</row>
    <row r="96" spans="1:101" ht="13.5" thickBo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85"/>
      <c r="BK96" s="85"/>
      <c r="BL96" s="85"/>
      <c r="BM96" s="85"/>
      <c r="BN96" s="85"/>
      <c r="BO96" s="85"/>
      <c r="BP96" s="138"/>
      <c r="BQ96" s="60"/>
      <c r="BR96" s="141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</row>
    <row r="97" spans="1:101" ht="25.5" customHeight="1" thickBo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85"/>
      <c r="BK97" s="85"/>
      <c r="BL97" s="85"/>
      <c r="BM97" s="85"/>
      <c r="BN97" s="85"/>
      <c r="BO97" s="85"/>
      <c r="BP97" s="160">
        <f>SUM(BP12:BP95)/2</f>
        <v>0</v>
      </c>
      <c r="BQ97" s="60"/>
      <c r="BR97" s="141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</row>
    <row r="98" spans="1:101" x14ac:dyDescent="0.2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85"/>
      <c r="BK98" s="85"/>
      <c r="BL98" s="85"/>
      <c r="BM98" s="85"/>
      <c r="BN98" s="85"/>
      <c r="BO98" s="85"/>
      <c r="BP98" s="60"/>
      <c r="BQ98" s="60"/>
      <c r="BR98" s="141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</row>
  </sheetData>
  <mergeCells count="41"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  <mergeCell ref="CQ65:CV66"/>
    <mergeCell ref="BS44:BV45"/>
    <mergeCell ref="BX44:BX47"/>
    <mergeCell ref="BY44:BY47"/>
    <mergeCell ref="BZ44:BZ47"/>
    <mergeCell ref="CE44:CE47"/>
    <mergeCell ref="CF44:CF47"/>
    <mergeCell ref="CJ44:CJ47"/>
    <mergeCell ref="CO44:CO47"/>
    <mergeCell ref="CS44:CS47"/>
    <mergeCell ref="CQ59:CV60"/>
    <mergeCell ref="CQ62:CV63"/>
    <mergeCell ref="CQ32:CV33"/>
    <mergeCell ref="H2:BZ2"/>
    <mergeCell ref="H3:BZ3"/>
    <mergeCell ref="I4:BI4"/>
    <mergeCell ref="BY4:BZ4"/>
    <mergeCell ref="CG4:CV4"/>
    <mergeCell ref="BP8:BP11"/>
    <mergeCell ref="BJ9:BJ11"/>
    <mergeCell ref="BK9:BK11"/>
    <mergeCell ref="BL9:BL11"/>
    <mergeCell ref="BM9:BM11"/>
    <mergeCell ref="BN9:BN11"/>
    <mergeCell ref="BO9:BO11"/>
    <mergeCell ref="CQ23:CV24"/>
    <mergeCell ref="CQ26:CV27"/>
    <mergeCell ref="CQ29:CV30"/>
  </mergeCells>
  <conditionalFormatting sqref="CK24:CL24">
    <cfRule type="expression" dxfId="816" priority="1" stopIfTrue="1">
      <formula>IF($CH34="",TRUE,FALSE)</formula>
    </cfRule>
  </conditionalFormatting>
  <conditionalFormatting sqref="CA14:CB14">
    <cfRule type="expression" dxfId="815" priority="2" stopIfTrue="1">
      <formula>IF($BV$12="",TRUE,FALSE)</formula>
    </cfRule>
  </conditionalFormatting>
  <conditionalFormatting sqref="CA15:CB15">
    <cfRule type="expression" dxfId="814" priority="3" stopIfTrue="1">
      <formula>IF($BV$17="",TRUE,FALSE)</formula>
    </cfRule>
  </conditionalFormatting>
  <conditionalFormatting sqref="CA22:CB22">
    <cfRule type="expression" dxfId="813" priority="4" stopIfTrue="1">
      <formula>IF($BV$20="",TRUE,FALSE)</formula>
    </cfRule>
  </conditionalFormatting>
  <conditionalFormatting sqref="CA23:CB23">
    <cfRule type="expression" dxfId="812" priority="5" stopIfTrue="1">
      <formula>IF($BV$25="",TRUE,FALSE)</formula>
    </cfRule>
  </conditionalFormatting>
  <conditionalFormatting sqref="CA30:CB30">
    <cfRule type="expression" dxfId="811" priority="6" stopIfTrue="1">
      <formula>IF($BV$29="",TRUE,FALSE)</formula>
    </cfRule>
  </conditionalFormatting>
  <conditionalFormatting sqref="CA31:CB31">
    <cfRule type="expression" dxfId="810" priority="7" stopIfTrue="1">
      <formula>IF($BV$33="",TRUE,FALSE)</formula>
    </cfRule>
  </conditionalFormatting>
  <conditionalFormatting sqref="CA38:CB38">
    <cfRule type="expression" dxfId="809" priority="8" stopIfTrue="1">
      <formula>IF($BV$37="",TRUE,FALSE)</formula>
    </cfRule>
  </conditionalFormatting>
  <conditionalFormatting sqref="CA39:CB39">
    <cfRule type="expression" dxfId="808" priority="9" stopIfTrue="1">
      <formula>IF($BV$41="",TRUE,FALSE)</formula>
    </cfRule>
  </conditionalFormatting>
  <conditionalFormatting sqref="CF18:CG18">
    <cfRule type="expression" dxfId="807" priority="10" stopIfTrue="1">
      <formula>IF($CC$15="",TRUE,FALSE)</formula>
    </cfRule>
  </conditionalFormatting>
  <conditionalFormatting sqref="CF19:CG19">
    <cfRule type="expression" dxfId="806" priority="11" stopIfTrue="1">
      <formula>IF($CC$22="",TRUE,FALSE)</formula>
    </cfRule>
  </conditionalFormatting>
  <conditionalFormatting sqref="CF35:CG35">
    <cfRule type="expression" dxfId="805" priority="12" stopIfTrue="1">
      <formula>IF($CC$39="",TRUE,FALSE)</formula>
    </cfRule>
  </conditionalFormatting>
  <conditionalFormatting sqref="CF34:CG34">
    <cfRule type="expression" dxfId="804" priority="13" stopIfTrue="1">
      <formula>IF($CC$31="",TRUE,FALSE)</formula>
    </cfRule>
  </conditionalFormatting>
  <conditionalFormatting sqref="CK23:CL23 CK29:CL29">
    <cfRule type="expression" dxfId="803" priority="14" stopIfTrue="1">
      <formula>IF($CH$18="",TRUE,FALSE)</formula>
    </cfRule>
  </conditionalFormatting>
  <conditionalFormatting sqref="CK30:CL30">
    <cfRule type="expression" dxfId="802" priority="15" stopIfTrue="1">
      <formula>IF($CH$34="",TRUE,FALSE)</formula>
    </cfRule>
  </conditionalFormatting>
  <conditionalFormatting sqref="CQ23:CV24">
    <cfRule type="expression" dxfId="801" priority="16" stopIfTrue="1">
      <formula>IF($CM$23="",TRUE,FALSE)</formula>
    </cfRule>
  </conditionalFormatting>
  <conditionalFormatting sqref="CQ26:CV27">
    <cfRule type="expression" dxfId="800" priority="17" stopIfTrue="1">
      <formula>IF($CM$24="",TRUE,FALSE)</formula>
    </cfRule>
  </conditionalFormatting>
  <conditionalFormatting sqref="CQ29:CV30">
    <cfRule type="expression" dxfId="799" priority="18" stopIfTrue="1">
      <formula>IF($CM$29="",TRUE,FALSE)</formula>
    </cfRule>
  </conditionalFormatting>
  <conditionalFormatting sqref="CQ32:CV33">
    <cfRule type="expression" dxfId="798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CM32" sqref="CM32"/>
      <selection pane="bottomLeft" activeCell="I4" sqref="I4:BI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60"/>
      <c r="B1" s="60"/>
      <c r="C1" s="86"/>
      <c r="D1" s="60"/>
      <c r="E1" s="85"/>
      <c r="F1" s="60"/>
      <c r="G1" s="85"/>
      <c r="H1" s="92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</row>
    <row r="2" spans="1:101" ht="85.5" customHeight="1" thickBot="1" x14ac:dyDescent="1.1000000000000001">
      <c r="A2" s="60"/>
      <c r="B2" s="60"/>
      <c r="C2" s="60"/>
      <c r="D2" s="60"/>
      <c r="E2" s="85"/>
      <c r="F2" s="60"/>
      <c r="G2" s="85"/>
      <c r="H2" s="355" t="s">
        <v>341</v>
      </c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7"/>
      <c r="BR2" s="357"/>
      <c r="BS2" s="357"/>
      <c r="BT2" s="357"/>
      <c r="BU2" s="357"/>
      <c r="BV2" s="357"/>
      <c r="BW2" s="357"/>
      <c r="BX2" s="357"/>
      <c r="BY2" s="357"/>
      <c r="BZ2" s="358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</row>
    <row r="3" spans="1:101" ht="85.5" customHeight="1" thickBot="1" x14ac:dyDescent="0.25">
      <c r="A3" s="60"/>
      <c r="B3" s="60"/>
      <c r="C3" s="60"/>
      <c r="D3" s="60"/>
      <c r="E3" s="85"/>
      <c r="F3" s="60"/>
      <c r="G3" s="85"/>
      <c r="H3" s="320" t="s">
        <v>339</v>
      </c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282"/>
      <c r="BW3" s="282"/>
      <c r="BX3" s="282"/>
      <c r="BY3" s="282"/>
      <c r="BZ3" s="282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</row>
    <row r="4" spans="1:101" ht="37.5" customHeight="1" thickBot="1" x14ac:dyDescent="0.55000000000000004">
      <c r="A4" s="60"/>
      <c r="B4" s="60"/>
      <c r="C4" s="60"/>
      <c r="D4" s="60"/>
      <c r="E4" s="85"/>
      <c r="F4" s="60"/>
      <c r="G4" s="85"/>
      <c r="H4" s="95" t="s">
        <v>161</v>
      </c>
      <c r="I4" s="325" t="s">
        <v>224</v>
      </c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7"/>
      <c r="BJ4" s="60"/>
      <c r="BK4" s="60"/>
      <c r="BL4" s="60"/>
      <c r="BM4" s="60"/>
      <c r="BN4" s="60"/>
      <c r="BO4" s="60"/>
      <c r="BP4" s="60"/>
      <c r="BQ4" s="95" t="s">
        <v>162</v>
      </c>
      <c r="BR4" s="60"/>
      <c r="BS4" s="60"/>
      <c r="BT4" s="60"/>
      <c r="BU4" s="60"/>
      <c r="BV4" s="60"/>
      <c r="BW4" s="60"/>
      <c r="BX4" s="60"/>
      <c r="BY4" s="323">
        <f>BX92</f>
        <v>730</v>
      </c>
      <c r="BZ4" s="324"/>
      <c r="CA4" s="60"/>
      <c r="CB4" s="60"/>
      <c r="CC4" s="60"/>
      <c r="CD4" s="60"/>
      <c r="CE4" s="60"/>
      <c r="CF4" s="60"/>
      <c r="CG4" s="367" t="s">
        <v>340</v>
      </c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9"/>
      <c r="CW4" s="60"/>
    </row>
    <row r="5" spans="1:101" x14ac:dyDescent="0.2">
      <c r="A5" s="60"/>
      <c r="B5" s="60"/>
      <c r="C5" s="60"/>
      <c r="D5" s="60"/>
      <c r="E5" s="85"/>
      <c r="F5" s="60"/>
      <c r="G5" s="8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1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</row>
    <row r="6" spans="1:101" x14ac:dyDescent="0.2">
      <c r="A6" s="60"/>
      <c r="B6" s="60"/>
      <c r="C6" s="60"/>
      <c r="D6" s="60"/>
      <c r="E6" s="85"/>
      <c r="F6" s="60"/>
      <c r="G6" s="85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</row>
    <row r="7" spans="1:101" ht="13.5" thickBot="1" x14ac:dyDescent="0.25">
      <c r="A7" s="60"/>
      <c r="B7" s="60"/>
      <c r="C7" s="60"/>
      <c r="D7" s="60"/>
      <c r="E7" s="85"/>
      <c r="F7" s="60"/>
      <c r="G7" s="85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</row>
    <row r="8" spans="1:101" ht="26.25" customHeight="1" thickBot="1" x14ac:dyDescent="0.45">
      <c r="A8" s="60"/>
      <c r="B8" s="60"/>
      <c r="C8" s="99" t="s">
        <v>150</v>
      </c>
      <c r="D8" s="100"/>
      <c r="E8" s="101"/>
      <c r="F8" s="100"/>
      <c r="G8" s="101"/>
      <c r="H8" s="100"/>
      <c r="I8" s="100"/>
      <c r="J8" s="100"/>
      <c r="K8" s="100"/>
      <c r="L8" s="188"/>
      <c r="M8" s="189" t="s">
        <v>36</v>
      </c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2"/>
      <c r="BI8" s="60"/>
      <c r="BJ8" s="60"/>
      <c r="BK8" s="60"/>
      <c r="BL8" s="60"/>
      <c r="BM8" s="60"/>
      <c r="BN8" s="60"/>
      <c r="BO8" s="60"/>
      <c r="BP8" s="328" t="s">
        <v>149</v>
      </c>
      <c r="BQ8" s="60"/>
      <c r="BR8" s="87"/>
      <c r="BS8" s="99" t="s">
        <v>151</v>
      </c>
      <c r="BT8" s="100"/>
      <c r="BU8" s="100"/>
      <c r="BV8" s="100"/>
      <c r="BW8" s="100"/>
      <c r="BX8" s="100"/>
      <c r="BY8" s="100"/>
      <c r="BZ8" s="103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2"/>
      <c r="CW8" s="60"/>
    </row>
    <row r="9" spans="1:101" ht="28.5" customHeight="1" x14ac:dyDescent="0.2">
      <c r="A9" s="60"/>
      <c r="B9" s="60"/>
      <c r="C9" s="60"/>
      <c r="D9" s="60"/>
      <c r="E9" s="85"/>
      <c r="F9" s="60"/>
      <c r="G9" s="85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330" t="s">
        <v>48</v>
      </c>
      <c r="BK9" s="330" t="s">
        <v>142</v>
      </c>
      <c r="BL9" s="330" t="s">
        <v>143</v>
      </c>
      <c r="BM9" s="330" t="s">
        <v>49</v>
      </c>
      <c r="BN9" s="330" t="s">
        <v>147</v>
      </c>
      <c r="BO9" s="330" t="s">
        <v>148</v>
      </c>
      <c r="BP9" s="329"/>
      <c r="BQ9" s="60"/>
      <c r="BR9" s="87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</row>
    <row r="10" spans="1:101" ht="18.75" customHeight="1" x14ac:dyDescent="0.25">
      <c r="A10" s="60"/>
      <c r="B10" s="60"/>
      <c r="C10" s="88" t="s">
        <v>63</v>
      </c>
      <c r="D10" s="60"/>
      <c r="E10" s="85"/>
      <c r="F10" s="60"/>
      <c r="G10" s="85"/>
      <c r="H10" s="60"/>
      <c r="I10" s="60"/>
      <c r="J10" s="60"/>
      <c r="K10" s="60"/>
      <c r="L10" s="60"/>
      <c r="M10" s="60" t="s">
        <v>4</v>
      </c>
      <c r="N10" s="60"/>
      <c r="O10" s="60"/>
      <c r="P10" s="60"/>
      <c r="Q10" s="60" t="s">
        <v>6</v>
      </c>
      <c r="R10" s="60"/>
      <c r="S10" s="60"/>
      <c r="T10" s="60"/>
      <c r="U10" s="60" t="s">
        <v>7</v>
      </c>
      <c r="V10" s="60"/>
      <c r="W10" s="60"/>
      <c r="X10" s="60"/>
      <c r="Y10" s="60"/>
      <c r="Z10" s="60" t="s">
        <v>4</v>
      </c>
      <c r="AA10" s="60" t="s">
        <v>5</v>
      </c>
      <c r="AB10" s="60"/>
      <c r="AC10" s="60"/>
      <c r="AD10" s="60" t="s">
        <v>9</v>
      </c>
      <c r="AE10" s="60"/>
      <c r="AF10" s="60"/>
      <c r="AG10" s="60"/>
      <c r="AH10" s="60" t="s">
        <v>32</v>
      </c>
      <c r="AI10" s="60"/>
      <c r="AJ10" s="60"/>
      <c r="AK10" s="60"/>
      <c r="AL10" s="60"/>
      <c r="AM10" s="60"/>
      <c r="AN10" s="60" t="s">
        <v>35</v>
      </c>
      <c r="AO10" s="60"/>
      <c r="AP10" s="60"/>
      <c r="AQ10" s="60"/>
      <c r="AR10" s="60"/>
      <c r="AS10" s="60" t="s">
        <v>33</v>
      </c>
      <c r="AT10" s="60"/>
      <c r="AU10" s="60"/>
      <c r="AV10" s="60"/>
      <c r="AW10" s="60"/>
      <c r="AX10" s="60"/>
      <c r="AY10" s="60"/>
      <c r="AZ10" s="60"/>
      <c r="BA10" s="60"/>
      <c r="BB10" s="89" t="s">
        <v>10</v>
      </c>
      <c r="BC10" s="60"/>
      <c r="BD10" s="90" t="s">
        <v>4</v>
      </c>
      <c r="BE10" s="60"/>
      <c r="BF10" s="61" t="s">
        <v>5</v>
      </c>
      <c r="BG10" s="60"/>
      <c r="BH10" s="60"/>
      <c r="BI10" s="60"/>
      <c r="BJ10" s="330"/>
      <c r="BK10" s="330"/>
      <c r="BL10" s="330"/>
      <c r="BM10" s="330"/>
      <c r="BN10" s="330"/>
      <c r="BO10" s="330"/>
      <c r="BP10" s="329"/>
      <c r="BQ10" s="60"/>
      <c r="BR10" s="87"/>
      <c r="BS10" s="88"/>
      <c r="BT10" s="60"/>
      <c r="BU10" s="91" t="s">
        <v>120</v>
      </c>
      <c r="BV10" s="60"/>
      <c r="BW10" s="60"/>
      <c r="BX10" s="61" t="s">
        <v>26</v>
      </c>
      <c r="BY10" s="60"/>
      <c r="BZ10" s="88"/>
      <c r="CA10" s="60"/>
      <c r="CB10" s="60"/>
      <c r="CC10" s="60"/>
      <c r="CD10" s="60"/>
      <c r="CE10" s="61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</row>
    <row r="11" spans="1:101" ht="18.75" customHeight="1" thickBot="1" x14ac:dyDescent="0.25">
      <c r="A11" s="60"/>
      <c r="B11" s="60"/>
      <c r="C11" s="60"/>
      <c r="D11" s="60"/>
      <c r="E11" s="85"/>
      <c r="F11" s="60"/>
      <c r="G11" s="85"/>
      <c r="H11" s="60"/>
      <c r="I11" s="60"/>
      <c r="J11" s="60"/>
      <c r="K11" s="60"/>
      <c r="L11" s="60"/>
      <c r="M11" s="60" t="s">
        <v>0</v>
      </c>
      <c r="N11" s="60" t="s">
        <v>1</v>
      </c>
      <c r="O11" s="60" t="s">
        <v>2</v>
      </c>
      <c r="P11" s="60" t="s">
        <v>3</v>
      </c>
      <c r="Q11" s="60" t="s">
        <v>0</v>
      </c>
      <c r="R11" s="60" t="s">
        <v>1</v>
      </c>
      <c r="S11" s="60" t="s">
        <v>2</v>
      </c>
      <c r="T11" s="60" t="s">
        <v>3</v>
      </c>
      <c r="U11" s="60" t="s">
        <v>0</v>
      </c>
      <c r="V11" s="60" t="s">
        <v>1</v>
      </c>
      <c r="W11" s="60" t="s">
        <v>2</v>
      </c>
      <c r="X11" s="60" t="s">
        <v>3</v>
      </c>
      <c r="Y11" s="60"/>
      <c r="Z11" s="60" t="s">
        <v>8</v>
      </c>
      <c r="AA11" s="60"/>
      <c r="AB11" s="60"/>
      <c r="AC11" s="60"/>
      <c r="AD11" s="60"/>
      <c r="AE11" s="60"/>
      <c r="AF11" s="60"/>
      <c r="AG11" s="60"/>
      <c r="AH11" s="60" t="s">
        <v>31</v>
      </c>
      <c r="AI11" s="60"/>
      <c r="AJ11" s="60"/>
      <c r="AK11" s="60"/>
      <c r="AL11" s="60"/>
      <c r="AM11" s="60"/>
      <c r="AN11" s="60" t="str">
        <f>AI12</f>
        <v>Brasilien</v>
      </c>
      <c r="AO11" s="60" t="str">
        <f>AI13</f>
        <v>Kroatien</v>
      </c>
      <c r="AP11" s="60" t="str">
        <f>AI14</f>
        <v>Mexiko</v>
      </c>
      <c r="AQ11" s="60" t="str">
        <f>AI15</f>
        <v>Kamerun</v>
      </c>
      <c r="AR11" s="60"/>
      <c r="AS11" s="60" t="s">
        <v>31</v>
      </c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330"/>
      <c r="BK11" s="330"/>
      <c r="BL11" s="330"/>
      <c r="BM11" s="330"/>
      <c r="BN11" s="330"/>
      <c r="BO11" s="330"/>
      <c r="BP11" s="329"/>
      <c r="BQ11" s="60"/>
      <c r="BR11" s="87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</row>
    <row r="12" spans="1:101" ht="18.75" customHeight="1" thickBot="1" x14ac:dyDescent="0.3">
      <c r="A12" s="60"/>
      <c r="B12" s="60"/>
      <c r="C12" s="7" t="str">
        <f>Spielplan!$C$12</f>
        <v>Brasilien</v>
      </c>
      <c r="D12" s="38"/>
      <c r="E12" s="104"/>
      <c r="F12" s="93"/>
      <c r="G12" s="104"/>
      <c r="H12" s="7" t="str">
        <f>Spielplan!$H$12</f>
        <v>Kroatien</v>
      </c>
      <c r="I12" s="38"/>
      <c r="J12" s="60"/>
      <c r="K12" s="60" t="s">
        <v>58</v>
      </c>
      <c r="L12" s="60">
        <f t="shared" ref="L12:L17" si="0">IF(E12-G12&gt;0,1,IF(G12=E12,0,-1))</f>
        <v>0</v>
      </c>
      <c r="M12" s="60">
        <f>IF($E12="",0,IF($E12&gt;$G12,3,IF($E12=G12,1,0)))</f>
        <v>0</v>
      </c>
      <c r="N12" s="60">
        <f>IF($G12="",0,IF($E12&gt;$G12,0,IF($E12=G12,1,3)))</f>
        <v>0</v>
      </c>
      <c r="O12" s="60"/>
      <c r="P12" s="60"/>
      <c r="Q12" s="60">
        <f>E12</f>
        <v>0</v>
      </c>
      <c r="R12" s="60">
        <f>G12</f>
        <v>0</v>
      </c>
      <c r="S12" s="60"/>
      <c r="T12" s="60"/>
      <c r="U12" s="60">
        <f>G12</f>
        <v>0</v>
      </c>
      <c r="V12" s="60">
        <f>E12</f>
        <v>0</v>
      </c>
      <c r="W12" s="60"/>
      <c r="X12" s="60"/>
      <c r="Y12" s="60"/>
      <c r="Z12" s="60">
        <f>M18</f>
        <v>0</v>
      </c>
      <c r="AA12" s="60">
        <f>Q18</f>
        <v>0</v>
      </c>
      <c r="AB12" s="60">
        <f>U18</f>
        <v>0</v>
      </c>
      <c r="AC12" s="60">
        <f>AA12-AB12</f>
        <v>0</v>
      </c>
      <c r="AD12" s="60">
        <f>IF(Z12&gt;Z13,-1,0)</f>
        <v>0</v>
      </c>
      <c r="AE12" s="60">
        <f>IF(Z12&gt;Z14,-1,0)</f>
        <v>0</v>
      </c>
      <c r="AF12" s="60">
        <f>IF(Z12&gt;Z15,-1,0)</f>
        <v>0</v>
      </c>
      <c r="AG12" s="60">
        <f>10000-(AJ12*1000+AM12*100+AK12*10)</f>
        <v>10000</v>
      </c>
      <c r="AH12" s="90">
        <f>RANK(AG12,AG12:AG15,1)</f>
        <v>1</v>
      </c>
      <c r="AI12" s="60" t="str">
        <f>C12</f>
        <v>Brasilien</v>
      </c>
      <c r="AJ12" s="60">
        <f t="shared" ref="AJ12:AL15" si="1">Z12</f>
        <v>0</v>
      </c>
      <c r="AK12" s="60">
        <f t="shared" si="1"/>
        <v>0</v>
      </c>
      <c r="AL12" s="60">
        <f t="shared" si="1"/>
        <v>0</v>
      </c>
      <c r="AM12" s="60">
        <f>AK12-AL12</f>
        <v>0</v>
      </c>
      <c r="AN12" s="187"/>
      <c r="AO12" s="187">
        <f>IF(AG13=AG12,IF(G12&gt;E12,AG13-0.1,AG13),AG13)</f>
        <v>10000</v>
      </c>
      <c r="AP12" s="187">
        <f>IF(AG14=AG12,IF(G14&gt;E14,AG14-0.1,AG14),AG14)</f>
        <v>10000</v>
      </c>
      <c r="AQ12" s="187">
        <f>IF(AG15=AG12,IF(G16&gt;E16,AG15-0.1,AG15),AG15)</f>
        <v>10000</v>
      </c>
      <c r="AR12" s="187">
        <f>AN16</f>
        <v>30000</v>
      </c>
      <c r="AS12" s="90">
        <f>RANK(AR12,AR12:AR15,1)</f>
        <v>1</v>
      </c>
      <c r="AT12" s="60" t="str">
        <f t="shared" ref="AT12:AW15" si="2">AI12</f>
        <v>Brasilien</v>
      </c>
      <c r="AU12" s="60">
        <f t="shared" si="2"/>
        <v>0</v>
      </c>
      <c r="AV12" s="60">
        <f t="shared" si="2"/>
        <v>0</v>
      </c>
      <c r="AW12" s="60">
        <f t="shared" si="2"/>
        <v>0</v>
      </c>
      <c r="AX12" s="60"/>
      <c r="AY12" s="60"/>
      <c r="AZ12" s="60"/>
      <c r="BA12" s="3">
        <v>1</v>
      </c>
      <c r="BB12" s="7" t="str">
        <f>VLOOKUP(1,AS12:AT15,2,FALSE)</f>
        <v>Brasilien</v>
      </c>
      <c r="BC12" s="2"/>
      <c r="BD12" s="6">
        <f>VLOOKUP(1,AS12:AW15,3,FALSE)</f>
        <v>0</v>
      </c>
      <c r="BE12" s="4">
        <f>VLOOKUP(1,AS12:AW15,4,FALSE)</f>
        <v>0</v>
      </c>
      <c r="BF12" s="93" t="s">
        <v>12</v>
      </c>
      <c r="BG12" s="4">
        <f>VLOOKUP(1,AS12:AW15,5,FALSE)</f>
        <v>0</v>
      </c>
      <c r="BH12" s="13" t="s">
        <v>18</v>
      </c>
      <c r="BI12" s="60"/>
      <c r="BJ12" s="85">
        <f>IF(E12&gt;G12,IF(Spielplan!E12&gt;Spielplan!G12,Punktemodus!$B$3,0),0)</f>
        <v>0</v>
      </c>
      <c r="BK12" s="85">
        <f>IF(E12=G12,IF(Spielplan!E12=Spielplan!G12,Punktemodus!$B$3,0),0)</f>
        <v>10</v>
      </c>
      <c r="BL12" s="85">
        <f>IF(E12&lt;G12,IF(Spielplan!E12&lt;Spielplan!G12,Punktemodus!$B$3,0),0)</f>
        <v>0</v>
      </c>
      <c r="BM12" s="85">
        <f>IF(E12=Spielplan!E12,IF(G12=Spielplan!G12,Punktemodus!$B$5,0),0)</f>
        <v>3</v>
      </c>
      <c r="BN12" s="85">
        <f>IF(E12=Spielplan!E12,Punktemodus!$B$7,0)</f>
        <v>1</v>
      </c>
      <c r="BO12" s="85">
        <f>IF(G12=Spielplan!G12,Punktemodus!$B$7,0)</f>
        <v>1</v>
      </c>
      <c r="BP12" s="137">
        <f>IF(Spielplan!E12="",0,SUM(BJ12:BO12))</f>
        <v>0</v>
      </c>
      <c r="BQ12" s="60"/>
      <c r="BR12" s="87"/>
      <c r="BS12" s="13" t="s">
        <v>18</v>
      </c>
      <c r="BT12" s="44" t="str">
        <f>IF(G17="","",BB12)</f>
        <v/>
      </c>
      <c r="BU12" s="46"/>
      <c r="BV12" s="104"/>
      <c r="BW12" s="60"/>
      <c r="BX12" s="104"/>
      <c r="BY12" s="60"/>
      <c r="BZ12" s="88"/>
      <c r="CA12" s="60"/>
      <c r="CB12" s="91" t="s">
        <v>27</v>
      </c>
      <c r="CC12" s="60"/>
      <c r="CD12" s="60"/>
      <c r="CE12" s="61" t="s">
        <v>26</v>
      </c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</row>
    <row r="13" spans="1:101" ht="18.75" customHeight="1" thickBot="1" x14ac:dyDescent="0.3">
      <c r="A13" s="60"/>
      <c r="B13" s="60"/>
      <c r="C13" s="44" t="str">
        <f>Spielplan!$C$13</f>
        <v>Mexiko</v>
      </c>
      <c r="D13" s="45"/>
      <c r="E13" s="104"/>
      <c r="F13" s="93"/>
      <c r="G13" s="104"/>
      <c r="H13" s="44" t="str">
        <f>Spielplan!$H$13</f>
        <v>Kamerun</v>
      </c>
      <c r="I13" s="45"/>
      <c r="J13" s="60"/>
      <c r="K13" s="60" t="s">
        <v>59</v>
      </c>
      <c r="L13" s="60">
        <f t="shared" si="0"/>
        <v>0</v>
      </c>
      <c r="M13" s="60"/>
      <c r="N13" s="60"/>
      <c r="O13" s="60">
        <f>IF($E13="",0,IF($E13&gt;$G13,3,IF($E13=$G13,1,0)))</f>
        <v>0</v>
      </c>
      <c r="P13" s="60">
        <f>IF($G13="",0,IF($E13&gt;$G13,0,IF($E13=$G13,1,3)))</f>
        <v>0</v>
      </c>
      <c r="Q13" s="60"/>
      <c r="R13" s="60"/>
      <c r="S13" s="60">
        <f>E13</f>
        <v>0</v>
      </c>
      <c r="T13" s="60">
        <f>G13</f>
        <v>0</v>
      </c>
      <c r="U13" s="60"/>
      <c r="V13" s="60"/>
      <c r="W13" s="60">
        <f>G13</f>
        <v>0</v>
      </c>
      <c r="X13" s="60">
        <f>E13</f>
        <v>0</v>
      </c>
      <c r="Y13" s="60"/>
      <c r="Z13" s="60">
        <f>N18</f>
        <v>0</v>
      </c>
      <c r="AA13" s="60">
        <f>R18</f>
        <v>0</v>
      </c>
      <c r="AB13" s="60">
        <f>V18</f>
        <v>0</v>
      </c>
      <c r="AC13" s="60">
        <f>AA13-AB13</f>
        <v>0</v>
      </c>
      <c r="AD13" s="60">
        <f>IF(Z13&gt;Z12,-1,0)</f>
        <v>0</v>
      </c>
      <c r="AE13" s="60">
        <f>IF(Z13&gt;Z14,-1,0)</f>
        <v>0</v>
      </c>
      <c r="AF13" s="60">
        <f>IF(Z13&gt;Z15,-1,0)</f>
        <v>0</v>
      </c>
      <c r="AG13" s="60">
        <f>10000-(AJ13*1000+AM13*100+AK13*10)</f>
        <v>10000</v>
      </c>
      <c r="AH13" s="90">
        <f>RANK(AG13,AG12:AG15,1)</f>
        <v>1</v>
      </c>
      <c r="AI13" s="60" t="str">
        <f>H12</f>
        <v>Kroatien</v>
      </c>
      <c r="AJ13" s="60">
        <f t="shared" si="1"/>
        <v>0</v>
      </c>
      <c r="AK13" s="60">
        <f t="shared" si="1"/>
        <v>0</v>
      </c>
      <c r="AL13" s="60">
        <f t="shared" si="1"/>
        <v>0</v>
      </c>
      <c r="AM13" s="60">
        <f>AK13-AL13</f>
        <v>0</v>
      </c>
      <c r="AN13" s="187">
        <f>IF(AG12=AG13,IF(E12&gt;G12,AG12-0.1,AG12),AG12)</f>
        <v>10000</v>
      </c>
      <c r="AO13" s="187"/>
      <c r="AP13" s="187">
        <f>IF(AG14=AG13,IF(G17&gt;E17,AG14-0.1,AG14),AG14)</f>
        <v>10000</v>
      </c>
      <c r="AQ13" s="187">
        <f>IF(AG15=AG13,IF(G15&gt;E15,AG15-0.1,AG15),AG15)</f>
        <v>10000</v>
      </c>
      <c r="AR13" s="187">
        <f>AO16</f>
        <v>30000</v>
      </c>
      <c r="AS13" s="90">
        <f>RANK(AR13,AR12:AR15,1)</f>
        <v>1</v>
      </c>
      <c r="AT13" s="60" t="str">
        <f t="shared" si="2"/>
        <v>Kroatien</v>
      </c>
      <c r="AU13" s="60">
        <f t="shared" si="2"/>
        <v>0</v>
      </c>
      <c r="AV13" s="60">
        <f t="shared" si="2"/>
        <v>0</v>
      </c>
      <c r="AW13" s="60">
        <f t="shared" si="2"/>
        <v>0</v>
      </c>
      <c r="AX13" s="60"/>
      <c r="AY13" s="60"/>
      <c r="AZ13" s="60"/>
      <c r="BA13" s="120">
        <v>2</v>
      </c>
      <c r="BB13" s="121" t="e">
        <f>VLOOKUP(2,AS12:AT15,2,FALSE)</f>
        <v>#N/A</v>
      </c>
      <c r="BC13" s="122"/>
      <c r="BD13" s="123" t="e">
        <f>VLOOKUP(2,AS12:AW15,3,FALSE)</f>
        <v>#N/A</v>
      </c>
      <c r="BE13" s="124" t="e">
        <f>VLOOKUP(2,AS12:AW15,4,FALSE)</f>
        <v>#N/A</v>
      </c>
      <c r="BF13" s="93" t="s">
        <v>12</v>
      </c>
      <c r="BG13" s="124" t="e">
        <f>VLOOKUP(2,AS12:AW15,5,FALSE)</f>
        <v>#N/A</v>
      </c>
      <c r="BH13" s="125" t="s">
        <v>19</v>
      </c>
      <c r="BI13" s="60"/>
      <c r="BJ13" s="85">
        <f>IF(E13&gt;G13,IF(Spielplan!E13&gt;Spielplan!G13,Punktemodus!$B$3,0),0)</f>
        <v>0</v>
      </c>
      <c r="BK13" s="85">
        <f>IF(E13=G13,IF(Spielplan!E13=Spielplan!G13,Punktemodus!$B$3,0),0)</f>
        <v>10</v>
      </c>
      <c r="BL13" s="85">
        <f>IF(E13&lt;G13,IF(Spielplan!E13&lt;Spielplan!G13,Punktemodus!$B$3,0),0)</f>
        <v>0</v>
      </c>
      <c r="BM13" s="85">
        <f>IF(E13=Spielplan!E13,IF(G13=Spielplan!G13,Punktemodus!$B$5,0),0)</f>
        <v>3</v>
      </c>
      <c r="BN13" s="85">
        <f>IF(E13=Spielplan!E13,Punktemodus!$B$7,0)</f>
        <v>1</v>
      </c>
      <c r="BO13" s="85">
        <f>IF(G13=Spielplan!G13,Punktemodus!$B$7,0)</f>
        <v>1</v>
      </c>
      <c r="BP13" s="137">
        <f>IF(Spielplan!E13="",0,SUM(BJ13:BO13))</f>
        <v>0</v>
      </c>
      <c r="BQ13" s="60"/>
      <c r="BR13" s="87"/>
      <c r="BS13" s="73" t="s">
        <v>21</v>
      </c>
      <c r="BT13" s="44" t="str">
        <f>IF(G28="","",BB24)</f>
        <v/>
      </c>
      <c r="BU13" s="46"/>
      <c r="BV13" s="104"/>
      <c r="BW13" s="60"/>
      <c r="BX13" s="104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</row>
    <row r="14" spans="1:101" ht="18.75" customHeight="1" thickBot="1" x14ac:dyDescent="0.3">
      <c r="A14" s="60"/>
      <c r="B14" s="60"/>
      <c r="C14" s="7" t="str">
        <f>C12</f>
        <v>Brasilien</v>
      </c>
      <c r="D14" s="38"/>
      <c r="E14" s="104"/>
      <c r="F14" s="93"/>
      <c r="G14" s="104"/>
      <c r="H14" s="7" t="str">
        <f>C13</f>
        <v>Mexiko</v>
      </c>
      <c r="I14" s="38"/>
      <c r="J14" s="60"/>
      <c r="K14" s="60" t="s">
        <v>60</v>
      </c>
      <c r="L14" s="60">
        <f t="shared" si="0"/>
        <v>0</v>
      </c>
      <c r="M14" s="60">
        <f>IF($E14="",0,IF($E14&gt;$G14,3,IF($E14=G14,1,0)))</f>
        <v>0</v>
      </c>
      <c r="N14" s="60"/>
      <c r="O14" s="60">
        <f>IF($G14="",0,IF($E14&gt;$G14,0,IF($E14=$G14,1,3)))</f>
        <v>0</v>
      </c>
      <c r="P14" s="60"/>
      <c r="Q14" s="60">
        <f>E14</f>
        <v>0</v>
      </c>
      <c r="R14" s="60"/>
      <c r="S14" s="60">
        <f>G14</f>
        <v>0</v>
      </c>
      <c r="T14" s="60"/>
      <c r="U14" s="60">
        <f>G14</f>
        <v>0</v>
      </c>
      <c r="V14" s="60"/>
      <c r="W14" s="60">
        <f>E14</f>
        <v>0</v>
      </c>
      <c r="X14" s="60"/>
      <c r="Y14" s="60"/>
      <c r="Z14" s="60">
        <f>O18</f>
        <v>0</v>
      </c>
      <c r="AA14" s="60">
        <f>S18</f>
        <v>0</v>
      </c>
      <c r="AB14" s="60">
        <f>W18</f>
        <v>0</v>
      </c>
      <c r="AC14" s="60">
        <f>AA14-AB14</f>
        <v>0</v>
      </c>
      <c r="AD14" s="60">
        <f>IF(Z14&gt;Z12,-1,0)</f>
        <v>0</v>
      </c>
      <c r="AE14" s="60">
        <f>IF(Z14&gt;Z13,-1,0)</f>
        <v>0</v>
      </c>
      <c r="AF14" s="60">
        <f>IF(Z14&gt;Z15,-1,0)</f>
        <v>0</v>
      </c>
      <c r="AG14" s="60">
        <f>10000-(AJ14*1000+AM14*100+AK14*10)</f>
        <v>10000</v>
      </c>
      <c r="AH14" s="90">
        <f>RANK(AG14,AG12:AG15,1)</f>
        <v>1</v>
      </c>
      <c r="AI14" s="60" t="str">
        <f>C13</f>
        <v>Mexiko</v>
      </c>
      <c r="AJ14" s="60">
        <f t="shared" si="1"/>
        <v>0</v>
      </c>
      <c r="AK14" s="60">
        <f t="shared" si="1"/>
        <v>0</v>
      </c>
      <c r="AL14" s="60">
        <f t="shared" si="1"/>
        <v>0</v>
      </c>
      <c r="AM14" s="60">
        <f>AK14-AL14</f>
        <v>0</v>
      </c>
      <c r="AN14" s="187">
        <f>IF(AG12=AG14,IF(E14&gt;G14,AG12-0.1,AG12),AG12)</f>
        <v>10000</v>
      </c>
      <c r="AO14" s="187">
        <f>IF(AG13=AG14,IF(E17&gt;G17,AG13-0.1,AG13),AG13)</f>
        <v>10000</v>
      </c>
      <c r="AP14" s="187"/>
      <c r="AQ14" s="187">
        <f>IF(AG15=AG14,IF(G13&gt;E13,AG15-0.1,AG15),AG15)</f>
        <v>10000</v>
      </c>
      <c r="AR14" s="187">
        <f>AP16</f>
        <v>30000</v>
      </c>
      <c r="AS14" s="90">
        <f>RANK(AR14,AR12:AR15,1)</f>
        <v>1</v>
      </c>
      <c r="AT14" s="60" t="str">
        <f t="shared" si="2"/>
        <v>Mexiko</v>
      </c>
      <c r="AU14" s="60">
        <f t="shared" si="2"/>
        <v>0</v>
      </c>
      <c r="AV14" s="60">
        <f t="shared" si="2"/>
        <v>0</v>
      </c>
      <c r="AW14" s="60">
        <f t="shared" si="2"/>
        <v>0</v>
      </c>
      <c r="AX14" s="60"/>
      <c r="AY14" s="60"/>
      <c r="AZ14" s="60"/>
      <c r="BA14" s="113">
        <v>3</v>
      </c>
      <c r="BB14" s="114" t="e">
        <f>VLOOKUP(3,AS12:AT15,2,FALSE)</f>
        <v>#N/A</v>
      </c>
      <c r="BC14" s="115"/>
      <c r="BD14" s="116" t="e">
        <f>VLOOKUP(3,AS12:AW15,3,FALSE)</f>
        <v>#N/A</v>
      </c>
      <c r="BE14" s="116" t="e">
        <f>VLOOKUP(3,AS12:AW15,4,FALSE)</f>
        <v>#N/A</v>
      </c>
      <c r="BF14" s="93" t="s">
        <v>12</v>
      </c>
      <c r="BG14" s="116" t="e">
        <f>VLOOKUP(3,AS12:AW15,5,FALSE)</f>
        <v>#N/A</v>
      </c>
      <c r="BH14" s="60"/>
      <c r="BI14" s="60"/>
      <c r="BJ14" s="85">
        <f>IF(E14&gt;G14,IF(Spielplan!E14&gt;Spielplan!G14,Punktemodus!$B$3,0),0)</f>
        <v>0</v>
      </c>
      <c r="BK14" s="85">
        <f>IF(E14=G14,IF(Spielplan!E14=Spielplan!G14,Punktemodus!$B$3,0),0)</f>
        <v>10</v>
      </c>
      <c r="BL14" s="85">
        <f>IF(E14&lt;G14,IF(Spielplan!E14&lt;Spielplan!G14,Punktemodus!$B$3,0),0)</f>
        <v>0</v>
      </c>
      <c r="BM14" s="85">
        <f>IF(E14=Spielplan!E14,IF(G14=Spielplan!G14,Punktemodus!$B$5,0),0)</f>
        <v>3</v>
      </c>
      <c r="BN14" s="85">
        <f>IF(E14=Spielplan!E14,Punktemodus!$B$7,0)</f>
        <v>1</v>
      </c>
      <c r="BO14" s="85">
        <f>IF(G14=Spielplan!G14,Punktemodus!$B$7,0)</f>
        <v>1</v>
      </c>
      <c r="BP14" s="137">
        <f>IF(Spielplan!E14="",0,SUM(BJ14:BO14))</f>
        <v>0</v>
      </c>
      <c r="BQ14" s="60"/>
      <c r="BR14" s="87"/>
      <c r="BS14" s="60"/>
      <c r="BT14" s="60"/>
      <c r="BU14" s="60"/>
      <c r="BV14" s="60"/>
      <c r="BW14" s="60"/>
      <c r="BX14" s="60"/>
      <c r="BY14" s="60"/>
      <c r="BZ14" s="47">
        <v>49</v>
      </c>
      <c r="CA14" s="44" t="str">
        <f>IF(BX12="",IF(BV12&gt;BV13,BT12,BT13),IF(BX12&gt;BX13,BT12,BT13))</f>
        <v/>
      </c>
      <c r="CB14" s="46"/>
      <c r="CC14" s="104"/>
      <c r="CD14" s="60"/>
      <c r="CE14" s="104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</row>
    <row r="15" spans="1:101" ht="18.75" customHeight="1" thickBot="1" x14ac:dyDescent="0.3">
      <c r="A15" s="60"/>
      <c r="B15" s="60"/>
      <c r="C15" s="44" t="str">
        <f>H12</f>
        <v>Kroatien</v>
      </c>
      <c r="D15" s="45"/>
      <c r="E15" s="104"/>
      <c r="F15" s="93"/>
      <c r="G15" s="104"/>
      <c r="H15" s="44" t="str">
        <f>H13</f>
        <v>Kamerun</v>
      </c>
      <c r="I15" s="45"/>
      <c r="J15" s="60"/>
      <c r="K15" s="60" t="s">
        <v>61</v>
      </c>
      <c r="L15" s="60">
        <f t="shared" si="0"/>
        <v>0</v>
      </c>
      <c r="M15" s="60"/>
      <c r="N15" s="60">
        <f>IF($E15="",0,IF($E15&gt;$G15,3,IF($E15=$G15,1,0)))</f>
        <v>0</v>
      </c>
      <c r="O15" s="60"/>
      <c r="P15" s="60">
        <f>IF($G15="",0,IF($E15&gt;$G15,0,IF($E15=$G15,1,3)))</f>
        <v>0</v>
      </c>
      <c r="Q15" s="60"/>
      <c r="R15" s="60">
        <f>E15</f>
        <v>0</v>
      </c>
      <c r="S15" s="60"/>
      <c r="T15" s="60">
        <f>G15</f>
        <v>0</v>
      </c>
      <c r="U15" s="60"/>
      <c r="V15" s="60">
        <f>G15</f>
        <v>0</v>
      </c>
      <c r="W15" s="60"/>
      <c r="X15" s="60">
        <f>E15</f>
        <v>0</v>
      </c>
      <c r="Y15" s="60"/>
      <c r="Z15" s="60">
        <f>P18</f>
        <v>0</v>
      </c>
      <c r="AA15" s="60">
        <f>T18</f>
        <v>0</v>
      </c>
      <c r="AB15" s="60">
        <f>X18</f>
        <v>0</v>
      </c>
      <c r="AC15" s="60">
        <f>AA15-AB15</f>
        <v>0</v>
      </c>
      <c r="AD15" s="60">
        <f>IF(Z15&gt;Z12,-1,0)</f>
        <v>0</v>
      </c>
      <c r="AE15" s="60">
        <f>IF(Z15&gt;Z13,-1,0)</f>
        <v>0</v>
      </c>
      <c r="AF15" s="60">
        <f>IF(Z15&gt;Z14,-1,0)</f>
        <v>0</v>
      </c>
      <c r="AG15" s="60">
        <f>10000-(AJ15*1000+AM15*100+AK15*10)</f>
        <v>10000</v>
      </c>
      <c r="AH15" s="90">
        <f>RANK(AG15,AG12:AG15,1)</f>
        <v>1</v>
      </c>
      <c r="AI15" s="60" t="str">
        <f>H13</f>
        <v>Kamerun</v>
      </c>
      <c r="AJ15" s="60">
        <f t="shared" si="1"/>
        <v>0</v>
      </c>
      <c r="AK15" s="60">
        <f t="shared" si="1"/>
        <v>0</v>
      </c>
      <c r="AL15" s="60">
        <f t="shared" si="1"/>
        <v>0</v>
      </c>
      <c r="AM15" s="60">
        <f>AK15-AL15</f>
        <v>0</v>
      </c>
      <c r="AN15" s="187">
        <f>IF(AG12=AG15,IF(E16&gt;G16,AG12-0.1,AG12),AG12)</f>
        <v>10000</v>
      </c>
      <c r="AO15" s="187">
        <f>IF(AG13=AG15,IF(E15&gt;G15,AG13-0.1,AG13),AG13)</f>
        <v>10000</v>
      </c>
      <c r="AP15" s="187">
        <f>IF(AG14=AG15,IF(E13&gt;G13,AG14-0.1,AG14),AG14)</f>
        <v>10000</v>
      </c>
      <c r="AQ15" s="187"/>
      <c r="AR15" s="187">
        <f>AQ16</f>
        <v>30000</v>
      </c>
      <c r="AS15" s="90">
        <f>RANK(AR15,AR12:AR15,1)</f>
        <v>1</v>
      </c>
      <c r="AT15" s="60" t="str">
        <f t="shared" si="2"/>
        <v>Kamerun</v>
      </c>
      <c r="AU15" s="60">
        <f t="shared" si="2"/>
        <v>0</v>
      </c>
      <c r="AV15" s="60">
        <f t="shared" si="2"/>
        <v>0</v>
      </c>
      <c r="AW15" s="60">
        <f t="shared" si="2"/>
        <v>0</v>
      </c>
      <c r="AX15" s="60"/>
      <c r="AY15" s="60"/>
      <c r="AZ15" s="60"/>
      <c r="BA15" s="113">
        <v>4</v>
      </c>
      <c r="BB15" s="114" t="e">
        <f>VLOOKUP(4,AS12:AT15,2,FALSE)</f>
        <v>#N/A</v>
      </c>
      <c r="BC15" s="115"/>
      <c r="BD15" s="116" t="e">
        <f>VLOOKUP(4,AS12:AW15,3,FALSE)</f>
        <v>#N/A</v>
      </c>
      <c r="BE15" s="116" t="e">
        <f>VLOOKUP(4,AS12:AW15,4,FALSE)</f>
        <v>#N/A</v>
      </c>
      <c r="BF15" s="93" t="s">
        <v>12</v>
      </c>
      <c r="BG15" s="116" t="e">
        <f>VLOOKUP(4,AS12:AW15,5,FALSE)</f>
        <v>#N/A</v>
      </c>
      <c r="BH15" s="60"/>
      <c r="BI15" s="60"/>
      <c r="BJ15" s="85">
        <f>IF(E15&gt;G15,IF(Spielplan!E15&gt;Spielplan!G15,Punktemodus!$B$3,0),0)</f>
        <v>0</v>
      </c>
      <c r="BK15" s="85">
        <f>IF(E15=G15,IF(Spielplan!E15=Spielplan!G15,Punktemodus!$B$3,0),0)</f>
        <v>10</v>
      </c>
      <c r="BL15" s="85">
        <f>IF(E15&lt;G15,IF(Spielplan!E15&lt;Spielplan!G15,Punktemodus!$B$3,0),0)</f>
        <v>0</v>
      </c>
      <c r="BM15" s="85">
        <f>IF(E15=Spielplan!E15,IF(G15=Spielplan!G15,Punktemodus!$B$5,0),0)</f>
        <v>3</v>
      </c>
      <c r="BN15" s="85">
        <f>IF(E15=Spielplan!E15,Punktemodus!$B$7,0)</f>
        <v>1</v>
      </c>
      <c r="BO15" s="85">
        <f>IF(G15=Spielplan!G15,Punktemodus!$B$7,0)</f>
        <v>1</v>
      </c>
      <c r="BP15" s="137">
        <f>IF(Spielplan!E15="",0,SUM(BJ15:BO15))</f>
        <v>0</v>
      </c>
      <c r="BQ15" s="60"/>
      <c r="BR15" s="87"/>
      <c r="BS15" s="60"/>
      <c r="BT15" s="60"/>
      <c r="BU15" s="60"/>
      <c r="BV15" s="60"/>
      <c r="BW15" s="60"/>
      <c r="BX15" s="60"/>
      <c r="BY15" s="60"/>
      <c r="BZ15" s="47">
        <v>50</v>
      </c>
      <c r="CA15" s="44" t="str">
        <f>IF(BX16="",IF(BV16&gt;BV17,BT16,BT17),IF(BX16&gt;BX17,BT16,BT17))</f>
        <v/>
      </c>
      <c r="CB15" s="46"/>
      <c r="CC15" s="104"/>
      <c r="CD15" s="60"/>
      <c r="CE15" s="104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</row>
    <row r="16" spans="1:101" ht="18.75" customHeight="1" thickBot="1" x14ac:dyDescent="0.3">
      <c r="A16" s="60"/>
      <c r="B16" s="60"/>
      <c r="C16" s="7" t="str">
        <f>C12</f>
        <v>Brasilien</v>
      </c>
      <c r="D16" s="38"/>
      <c r="E16" s="104"/>
      <c r="F16" s="93"/>
      <c r="G16" s="104"/>
      <c r="H16" s="7" t="str">
        <f>H13</f>
        <v>Kamerun</v>
      </c>
      <c r="I16" s="38"/>
      <c r="J16" s="60"/>
      <c r="K16" s="60" t="s">
        <v>62</v>
      </c>
      <c r="L16" s="60">
        <f t="shared" si="0"/>
        <v>0</v>
      </c>
      <c r="M16" s="60">
        <f>IF($E16="",0,IF($E16&gt;$G16,3,IF($E16=G16,1,0)))</f>
        <v>0</v>
      </c>
      <c r="N16" s="60"/>
      <c r="O16" s="60"/>
      <c r="P16" s="60">
        <f>IF($G16="",0,IF($E16&gt;$G16,0,IF($E16=$G16,1,3)))</f>
        <v>0</v>
      </c>
      <c r="Q16" s="60">
        <f>E16</f>
        <v>0</v>
      </c>
      <c r="R16" s="60"/>
      <c r="S16" s="60"/>
      <c r="T16" s="60">
        <f>G16</f>
        <v>0</v>
      </c>
      <c r="U16" s="60">
        <f>G16</f>
        <v>0</v>
      </c>
      <c r="V16" s="60"/>
      <c r="W16" s="60"/>
      <c r="X16" s="60">
        <f>E16</f>
        <v>0</v>
      </c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187">
        <f>SUM(AN12:AN15)</f>
        <v>30000</v>
      </c>
      <c r="AO16" s="187">
        <f>SUM(AO12:AO15)</f>
        <v>30000</v>
      </c>
      <c r="AP16" s="187">
        <f>SUM(AP12:AP15)</f>
        <v>30000</v>
      </c>
      <c r="AQ16" s="187">
        <f>SUM(AQ12:AQ15)</f>
        <v>30000</v>
      </c>
      <c r="AR16" s="187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85">
        <f>IF(E16&gt;G16,IF(Spielplan!E16&gt;Spielplan!G16,Punktemodus!$B$3,0),0)</f>
        <v>0</v>
      </c>
      <c r="BK16" s="85">
        <f>IF(E16=G16,IF(Spielplan!E16=Spielplan!G16,Punktemodus!$B$3,0),0)</f>
        <v>10</v>
      </c>
      <c r="BL16" s="85">
        <f>IF(E16&lt;G16,IF(Spielplan!E16&lt;Spielplan!G16,Punktemodus!$B$3,0),0)</f>
        <v>0</v>
      </c>
      <c r="BM16" s="85">
        <f>IF(E16=Spielplan!E16,IF(G16=Spielplan!G16,Punktemodus!$B$5,0),0)</f>
        <v>3</v>
      </c>
      <c r="BN16" s="85">
        <f>IF(E16=Spielplan!E16,Punktemodus!$B$7,0)</f>
        <v>1</v>
      </c>
      <c r="BO16" s="85">
        <f>IF(G16=Spielplan!G16,Punktemodus!$B$7,0)</f>
        <v>1</v>
      </c>
      <c r="BP16" s="137">
        <f>IF(Spielplan!E16="",0,SUM(BJ16:BO16))</f>
        <v>0</v>
      </c>
      <c r="BQ16" s="60"/>
      <c r="BR16" s="87"/>
      <c r="BS16" s="63" t="s">
        <v>22</v>
      </c>
      <c r="BT16" s="44" t="str">
        <f>IF(G39="","",BB34)</f>
        <v/>
      </c>
      <c r="BU16" s="46"/>
      <c r="BV16" s="104"/>
      <c r="BW16" s="60"/>
      <c r="BX16" s="104"/>
      <c r="BY16" s="60"/>
      <c r="BZ16" s="60"/>
      <c r="CA16" s="60"/>
      <c r="CB16" s="60"/>
      <c r="CC16" s="60"/>
      <c r="CD16" s="60"/>
      <c r="CE16" s="60"/>
      <c r="CF16" s="91"/>
      <c r="CG16" s="91" t="s">
        <v>28</v>
      </c>
      <c r="CH16" s="60"/>
      <c r="CI16" s="60"/>
      <c r="CJ16" s="61" t="s">
        <v>26</v>
      </c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</row>
    <row r="17" spans="1:101" ht="18.75" customHeight="1" thickBot="1" x14ac:dyDescent="0.3">
      <c r="A17" s="60"/>
      <c r="B17" s="60"/>
      <c r="C17" s="44" t="str">
        <f>H12</f>
        <v>Kroatien</v>
      </c>
      <c r="D17" s="45"/>
      <c r="E17" s="104"/>
      <c r="F17" s="93"/>
      <c r="G17" s="104"/>
      <c r="H17" s="44" t="str">
        <f>C13</f>
        <v>Mexiko</v>
      </c>
      <c r="I17" s="45"/>
      <c r="J17" s="60"/>
      <c r="K17" s="60" t="s">
        <v>62</v>
      </c>
      <c r="L17" s="60">
        <f t="shared" si="0"/>
        <v>0</v>
      </c>
      <c r="M17" s="60"/>
      <c r="N17" s="60">
        <f>IF($E17="",0,IF($E17&gt;$G17,3,IF($E17=$G17,1,0)))</f>
        <v>0</v>
      </c>
      <c r="O17" s="60">
        <f>IF($G17="",0,IF($E17&gt;$G17,0,IF($E17=$G17,1,3)))</f>
        <v>0</v>
      </c>
      <c r="P17" s="60"/>
      <c r="Q17" s="60"/>
      <c r="R17" s="60">
        <f>E17</f>
        <v>0</v>
      </c>
      <c r="S17" s="60">
        <f>G17</f>
        <v>0</v>
      </c>
      <c r="T17" s="60"/>
      <c r="U17" s="60"/>
      <c r="V17" s="60">
        <f>G17</f>
        <v>0</v>
      </c>
      <c r="W17" s="60">
        <f>E17</f>
        <v>0</v>
      </c>
      <c r="X17" s="60"/>
      <c r="Y17" s="60"/>
      <c r="Z17" s="60" t="s">
        <v>30</v>
      </c>
      <c r="AA17" s="60"/>
      <c r="AB17" s="60"/>
      <c r="AC17" s="60"/>
      <c r="AD17" s="60"/>
      <c r="AE17" s="60"/>
      <c r="AF17" s="60"/>
      <c r="AG17" s="60" t="b">
        <f>OR(AG12=AG13,AG12=AG14,AG12=AG15,AG13=AG14,AG13=AG15,AG14=AG15)</f>
        <v>1</v>
      </c>
      <c r="AH17" s="60"/>
      <c r="AI17" s="60"/>
      <c r="AJ17" s="60"/>
      <c r="AK17" s="60"/>
      <c r="AL17" s="60"/>
      <c r="AM17" s="60"/>
      <c r="AN17" s="60"/>
      <c r="AO17" s="60" t="s">
        <v>34</v>
      </c>
      <c r="AP17" s="60"/>
      <c r="AQ17" s="60"/>
      <c r="AR17" s="60" t="b">
        <f>OR(AR12=AR13,AR12=AR14,AR12=AR15,AR13=AR14,AR13=AR15,AR14=AR15)</f>
        <v>1</v>
      </c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85">
        <f>IF(E17&gt;G17,IF(Spielplan!E17&gt;Spielplan!G17,Punktemodus!$B$3,0),0)</f>
        <v>0</v>
      </c>
      <c r="BK17" s="85">
        <f>IF(E17=G17,IF(Spielplan!E17=Spielplan!G17,Punktemodus!$B$3,0),0)</f>
        <v>10</v>
      </c>
      <c r="BL17" s="85">
        <f>IF(E17&lt;G17,IF(Spielplan!E17&lt;Spielplan!G17,Punktemodus!$B$3,0),0)</f>
        <v>0</v>
      </c>
      <c r="BM17" s="85">
        <f>IF(E17=Spielplan!E17,IF(G17=Spielplan!G17,Punktemodus!$B$5,0),0)</f>
        <v>3</v>
      </c>
      <c r="BN17" s="85">
        <f>IF(E17=Spielplan!E17,Punktemodus!$B$7,0)</f>
        <v>1</v>
      </c>
      <c r="BO17" s="85">
        <f>IF(G17=Spielplan!G17,Punktemodus!$B$7,0)</f>
        <v>1</v>
      </c>
      <c r="BP17" s="137">
        <f>IF(Spielplan!E17="",0,SUM(BJ17:BO17))</f>
        <v>0</v>
      </c>
      <c r="BQ17" s="60"/>
      <c r="BR17" s="87"/>
      <c r="BS17" s="52" t="s">
        <v>25</v>
      </c>
      <c r="BT17" s="44" t="str">
        <f>IF(G50="","",BB46)</f>
        <v/>
      </c>
      <c r="BU17" s="46"/>
      <c r="BV17" s="104"/>
      <c r="BW17" s="60"/>
      <c r="BX17" s="104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</row>
    <row r="18" spans="1:101" ht="18.75" customHeight="1" thickBot="1" x14ac:dyDescent="0.25">
      <c r="A18" s="60"/>
      <c r="B18" s="60"/>
      <c r="C18" s="136" t="str">
        <f>IF(G17="","",IF(AR17=TRUE,"Achtung: Fehler in Tabelle!",""))</f>
        <v/>
      </c>
      <c r="D18" s="60"/>
      <c r="E18" s="85"/>
      <c r="F18" s="60"/>
      <c r="G18" s="85"/>
      <c r="H18" s="60"/>
      <c r="I18" s="60"/>
      <c r="J18" s="60"/>
      <c r="K18" s="60"/>
      <c r="L18" s="60"/>
      <c r="M18" s="60">
        <f t="shared" ref="M18:X18" si="3">SUM(M12:M17)</f>
        <v>0</v>
      </c>
      <c r="N18" s="60">
        <f t="shared" si="3"/>
        <v>0</v>
      </c>
      <c r="O18" s="60">
        <f t="shared" si="3"/>
        <v>0</v>
      </c>
      <c r="P18" s="60">
        <f t="shared" si="3"/>
        <v>0</v>
      </c>
      <c r="Q18" s="60">
        <f t="shared" si="3"/>
        <v>0</v>
      </c>
      <c r="R18" s="60">
        <f t="shared" si="3"/>
        <v>0</v>
      </c>
      <c r="S18" s="60">
        <f t="shared" si="3"/>
        <v>0</v>
      </c>
      <c r="T18" s="60">
        <f t="shared" si="3"/>
        <v>0</v>
      </c>
      <c r="U18" s="60">
        <f t="shared" si="3"/>
        <v>0</v>
      </c>
      <c r="V18" s="60">
        <f t="shared" si="3"/>
        <v>0</v>
      </c>
      <c r="W18" s="60">
        <f t="shared" si="3"/>
        <v>0</v>
      </c>
      <c r="X18" s="60">
        <f t="shared" si="3"/>
        <v>0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160">
        <f>SUM(BP12:BP17)</f>
        <v>0</v>
      </c>
      <c r="BQ18" s="60"/>
      <c r="BR18" s="8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47">
        <v>58</v>
      </c>
      <c r="CF18" s="44" t="str">
        <f>IF(CE14="",IF(CC14&gt;CC15,CA14,CA15),IF(CE14&gt;CE15,CA14,CA15))</f>
        <v/>
      </c>
      <c r="CG18" s="46"/>
      <c r="CH18" s="104"/>
      <c r="CI18" s="60"/>
      <c r="CJ18" s="104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</row>
    <row r="19" spans="1:101" ht="18.75" customHeight="1" thickBot="1" x14ac:dyDescent="0.25">
      <c r="A19" s="60"/>
      <c r="B19" s="60"/>
      <c r="C19" s="60"/>
      <c r="D19" s="60"/>
      <c r="E19" s="85"/>
      <c r="F19" s="60"/>
      <c r="G19" s="85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138"/>
      <c r="BQ19" s="60"/>
      <c r="BR19" s="8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47">
        <v>57</v>
      </c>
      <c r="CF19" s="44" t="str">
        <f>IF(CE22="",IF(CC22&gt;CC23,CA22,CA23),IF(CE22&gt;CE23,CA22,CA23))</f>
        <v/>
      </c>
      <c r="CG19" s="46"/>
      <c r="CH19" s="104"/>
      <c r="CI19" s="60"/>
      <c r="CJ19" s="104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</row>
    <row r="20" spans="1:101" ht="18.75" customHeight="1" thickBot="1" x14ac:dyDescent="0.25">
      <c r="A20" s="60"/>
      <c r="B20" s="60"/>
      <c r="C20" s="60"/>
      <c r="D20" s="60"/>
      <c r="E20" s="85"/>
      <c r="F20" s="60"/>
      <c r="G20" s="85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138"/>
      <c r="BQ20" s="60"/>
      <c r="BR20" s="87"/>
      <c r="BS20" s="54" t="s">
        <v>121</v>
      </c>
      <c r="BT20" s="44" t="str">
        <f>IF(G61="","",BB56)</f>
        <v/>
      </c>
      <c r="BU20" s="46"/>
      <c r="BV20" s="104"/>
      <c r="BW20" s="60"/>
      <c r="BX20" s="104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</row>
    <row r="21" spans="1:101" ht="18.75" customHeight="1" thickBot="1" x14ac:dyDescent="0.3">
      <c r="A21" s="60"/>
      <c r="B21" s="60"/>
      <c r="C21" s="88" t="s">
        <v>64</v>
      </c>
      <c r="D21" s="60"/>
      <c r="E21" s="85"/>
      <c r="F21" s="60"/>
      <c r="G21" s="85"/>
      <c r="H21" s="60"/>
      <c r="I21" s="60"/>
      <c r="J21" s="60"/>
      <c r="K21" s="60"/>
      <c r="L21" s="60"/>
      <c r="M21" s="60" t="s">
        <v>4</v>
      </c>
      <c r="N21" s="60"/>
      <c r="O21" s="60"/>
      <c r="P21" s="60"/>
      <c r="Q21" s="60" t="s">
        <v>6</v>
      </c>
      <c r="R21" s="60"/>
      <c r="S21" s="60"/>
      <c r="T21" s="60"/>
      <c r="U21" s="60" t="s">
        <v>7</v>
      </c>
      <c r="V21" s="60"/>
      <c r="W21" s="60"/>
      <c r="X21" s="60"/>
      <c r="Y21" s="60"/>
      <c r="Z21" s="60" t="s">
        <v>4</v>
      </c>
      <c r="AA21" s="60" t="s">
        <v>5</v>
      </c>
      <c r="AB21" s="60"/>
      <c r="AC21" s="60"/>
      <c r="AD21" s="60" t="s">
        <v>9</v>
      </c>
      <c r="AE21" s="60"/>
      <c r="AF21" s="60"/>
      <c r="AG21" s="60"/>
      <c r="AH21" s="60" t="s">
        <v>32</v>
      </c>
      <c r="AI21" s="60"/>
      <c r="AJ21" s="60"/>
      <c r="AK21" s="60"/>
      <c r="AL21" s="60"/>
      <c r="AM21" s="60"/>
      <c r="AN21" s="60" t="s">
        <v>35</v>
      </c>
      <c r="AO21" s="60"/>
      <c r="AP21" s="60"/>
      <c r="AQ21" s="60"/>
      <c r="AR21" s="60"/>
      <c r="AS21" s="60" t="s">
        <v>33</v>
      </c>
      <c r="AT21" s="60"/>
      <c r="AU21" s="60"/>
      <c r="AV21" s="60"/>
      <c r="AW21" s="60"/>
      <c r="AX21" s="60"/>
      <c r="AY21" s="60"/>
      <c r="AZ21" s="60"/>
      <c r="BA21" s="60"/>
      <c r="BB21" s="89" t="s">
        <v>10</v>
      </c>
      <c r="BC21" s="60"/>
      <c r="BD21" s="90" t="s">
        <v>4</v>
      </c>
      <c r="BE21" s="60"/>
      <c r="BF21" s="61" t="s">
        <v>5</v>
      </c>
      <c r="BG21" s="60"/>
      <c r="BH21" s="60"/>
      <c r="BI21" s="60"/>
      <c r="BJ21" s="60"/>
      <c r="BK21" s="60"/>
      <c r="BL21" s="60"/>
      <c r="BM21" s="60"/>
      <c r="BN21" s="60"/>
      <c r="BO21" s="60"/>
      <c r="BP21" s="138"/>
      <c r="BQ21" s="60"/>
      <c r="BR21" s="87"/>
      <c r="BS21" s="73" t="s">
        <v>122</v>
      </c>
      <c r="BT21" s="44" t="str">
        <f>IF(G72="","",BB68)</f>
        <v/>
      </c>
      <c r="BU21" s="46"/>
      <c r="BV21" s="104"/>
      <c r="BW21" s="60"/>
      <c r="BX21" s="104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91" t="s">
        <v>29</v>
      </c>
      <c r="CM21" s="60"/>
      <c r="CN21" s="60"/>
      <c r="CO21" s="61" t="s">
        <v>26</v>
      </c>
      <c r="CP21" s="60"/>
      <c r="CQ21" s="60"/>
      <c r="CR21" s="60"/>
      <c r="CS21" s="60"/>
      <c r="CT21" s="60"/>
      <c r="CU21" s="60"/>
      <c r="CV21" s="60"/>
      <c r="CW21" s="60"/>
    </row>
    <row r="22" spans="1:101" ht="18.75" customHeight="1" thickBot="1" x14ac:dyDescent="0.3">
      <c r="A22" s="60"/>
      <c r="B22" s="60"/>
      <c r="C22" s="60"/>
      <c r="D22" s="60"/>
      <c r="E22" s="85"/>
      <c r="F22" s="60"/>
      <c r="G22" s="85"/>
      <c r="H22" s="60"/>
      <c r="I22" s="60"/>
      <c r="J22" s="60"/>
      <c r="K22" s="60"/>
      <c r="L22" s="60"/>
      <c r="M22" s="60" t="s">
        <v>0</v>
      </c>
      <c r="N22" s="60" t="s">
        <v>1</v>
      </c>
      <c r="O22" s="60" t="s">
        <v>2</v>
      </c>
      <c r="P22" s="60" t="s">
        <v>3</v>
      </c>
      <c r="Q22" s="60" t="s">
        <v>0</v>
      </c>
      <c r="R22" s="60" t="s">
        <v>1</v>
      </c>
      <c r="S22" s="60" t="s">
        <v>2</v>
      </c>
      <c r="T22" s="60" t="s">
        <v>3</v>
      </c>
      <c r="U22" s="60" t="s">
        <v>0</v>
      </c>
      <c r="V22" s="60" t="s">
        <v>1</v>
      </c>
      <c r="W22" s="60" t="s">
        <v>2</v>
      </c>
      <c r="X22" s="60" t="s">
        <v>3</v>
      </c>
      <c r="Y22" s="60"/>
      <c r="Z22" s="60" t="s">
        <v>8</v>
      </c>
      <c r="AA22" s="60"/>
      <c r="AB22" s="60"/>
      <c r="AC22" s="60"/>
      <c r="AD22" s="60"/>
      <c r="AE22" s="60"/>
      <c r="AF22" s="60"/>
      <c r="AG22" s="60"/>
      <c r="AH22" s="60" t="s">
        <v>31</v>
      </c>
      <c r="AI22" s="60"/>
      <c r="AJ22" s="60"/>
      <c r="AK22" s="60"/>
      <c r="AL22" s="60"/>
      <c r="AM22" s="60"/>
      <c r="AN22" s="60" t="str">
        <f>AI23</f>
        <v>Spanien</v>
      </c>
      <c r="AO22" s="60" t="str">
        <f>AI24</f>
        <v>Niederlande</v>
      </c>
      <c r="AP22" s="60" t="str">
        <f>AI25</f>
        <v>Chile</v>
      </c>
      <c r="AQ22" s="60" t="str">
        <f>AI26</f>
        <v>Australien</v>
      </c>
      <c r="AR22" s="60"/>
      <c r="AS22" s="60" t="s">
        <v>31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138"/>
      <c r="BQ22" s="60"/>
      <c r="BR22" s="87"/>
      <c r="BS22" s="60"/>
      <c r="BT22" s="60"/>
      <c r="BU22" s="60"/>
      <c r="BV22" s="60"/>
      <c r="BW22" s="60"/>
      <c r="BX22" s="60"/>
      <c r="BY22" s="60"/>
      <c r="BZ22" s="47">
        <v>53</v>
      </c>
      <c r="CA22" s="44" t="str">
        <f>IF(BX20="",IF(BV20&gt;BV21,BT20,BT21),IF(BX20&gt;BX21,BT20,BT21))</f>
        <v/>
      </c>
      <c r="CB22" s="46"/>
      <c r="CC22" s="104"/>
      <c r="CD22" s="60"/>
      <c r="CE22" s="104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88" t="s">
        <v>130</v>
      </c>
      <c r="CS22" s="60"/>
      <c r="CT22" s="60"/>
      <c r="CU22" s="60"/>
      <c r="CV22" s="60"/>
      <c r="CW22" s="60"/>
    </row>
    <row r="23" spans="1:101" ht="18.75" customHeight="1" thickBot="1" x14ac:dyDescent="0.3">
      <c r="A23" s="60"/>
      <c r="B23" s="60"/>
      <c r="C23" s="65" t="str">
        <f>Spielplan!$C$23</f>
        <v>Spanien</v>
      </c>
      <c r="D23" s="66"/>
      <c r="E23" s="104"/>
      <c r="F23" s="93"/>
      <c r="G23" s="104"/>
      <c r="H23" s="65" t="str">
        <f>Spielplan!$H$23</f>
        <v>Niederlande</v>
      </c>
      <c r="I23" s="66"/>
      <c r="J23" s="60"/>
      <c r="K23" s="60" t="s">
        <v>68</v>
      </c>
      <c r="L23" s="60">
        <f t="shared" ref="L23:L28" si="4">IF(E23-G23&gt;0,1,IF(G23=E23,0,-1))</f>
        <v>0</v>
      </c>
      <c r="M23" s="60">
        <f>IF($E23="",0,IF($E23&gt;$G23,3,IF($E23=G23,1,0)))</f>
        <v>0</v>
      </c>
      <c r="N23" s="60">
        <f>IF($G23="",0,IF($E23&gt;$G23,0,IF($E23=G23,1,3)))</f>
        <v>0</v>
      </c>
      <c r="O23" s="60"/>
      <c r="P23" s="60"/>
      <c r="Q23" s="60">
        <f>E23</f>
        <v>0</v>
      </c>
      <c r="R23" s="60">
        <f>G23</f>
        <v>0</v>
      </c>
      <c r="S23" s="60"/>
      <c r="T23" s="60"/>
      <c r="U23" s="60">
        <f>G23</f>
        <v>0</v>
      </c>
      <c r="V23" s="60">
        <f>E23</f>
        <v>0</v>
      </c>
      <c r="W23" s="60"/>
      <c r="X23" s="60"/>
      <c r="Y23" s="60"/>
      <c r="Z23" s="60">
        <f>M29</f>
        <v>0</v>
      </c>
      <c r="AA23" s="60">
        <f>Q29</f>
        <v>0</v>
      </c>
      <c r="AB23" s="60">
        <f>U29</f>
        <v>0</v>
      </c>
      <c r="AC23" s="60">
        <f>AA23-AB23</f>
        <v>0</v>
      </c>
      <c r="AD23" s="60">
        <f>IF(Z23&gt;Z24,-1,0)</f>
        <v>0</v>
      </c>
      <c r="AE23" s="60">
        <f>IF(Z23&gt;Z25,-1,0)</f>
        <v>0</v>
      </c>
      <c r="AF23" s="60">
        <f>IF(Z23&gt;Z26,-1,0)</f>
        <v>0</v>
      </c>
      <c r="AG23" s="60">
        <f>10000-(AJ23*1000+AM23*100+AK23*10)</f>
        <v>10000</v>
      </c>
      <c r="AH23" s="90">
        <f>RANK(AG23,AG23:AG26,1)</f>
        <v>1</v>
      </c>
      <c r="AI23" s="60" t="str">
        <f>C23</f>
        <v>Spanien</v>
      </c>
      <c r="AJ23" s="60">
        <f t="shared" ref="AJ23:AL26" si="5">Z23</f>
        <v>0</v>
      </c>
      <c r="AK23" s="60">
        <f t="shared" si="5"/>
        <v>0</v>
      </c>
      <c r="AL23" s="60">
        <f t="shared" si="5"/>
        <v>0</v>
      </c>
      <c r="AM23" s="60">
        <f>AK23-AL23</f>
        <v>0</v>
      </c>
      <c r="AN23" s="187"/>
      <c r="AO23" s="187">
        <f>IF(AG24=AG23,IF(G23&gt;E23,AG24-0.1,AG24),AG24)</f>
        <v>10000</v>
      </c>
      <c r="AP23" s="187">
        <f>IF(AG25=AG23,IF(G25&gt;E25,AG25-0.1,AG25),AG25)</f>
        <v>10000</v>
      </c>
      <c r="AQ23" s="187">
        <f>IF(AG26=AG23,IF(G27&gt;E27,AG26-0.1,AG26),AG26)</f>
        <v>10000</v>
      </c>
      <c r="AR23" s="187">
        <f>AN27</f>
        <v>30000</v>
      </c>
      <c r="AS23" s="90">
        <f>RANK(AR23,AR23:AR26,1)</f>
        <v>1</v>
      </c>
      <c r="AT23" s="60" t="str">
        <f t="shared" ref="AT23:AW26" si="6">AI23</f>
        <v>Spanien</v>
      </c>
      <c r="AU23" s="60">
        <f t="shared" si="6"/>
        <v>0</v>
      </c>
      <c r="AV23" s="60">
        <f t="shared" si="6"/>
        <v>0</v>
      </c>
      <c r="AW23" s="60">
        <f t="shared" si="6"/>
        <v>0</v>
      </c>
      <c r="AX23" s="60"/>
      <c r="AY23" s="60"/>
      <c r="AZ23" s="60"/>
      <c r="BA23" s="67">
        <v>1</v>
      </c>
      <c r="BB23" s="65" t="str">
        <f>VLOOKUP(1,AS23:AT26,2,FALSE)</f>
        <v>Spanien</v>
      </c>
      <c r="BC23" s="66"/>
      <c r="BD23" s="68">
        <f>VLOOKUP(1,AS23:AW26,3,FALSE)</f>
        <v>0</v>
      </c>
      <c r="BE23" s="69">
        <f>VLOOKUP(1,AS23:AW26,4,FALSE)</f>
        <v>0</v>
      </c>
      <c r="BF23" s="93" t="s">
        <v>12</v>
      </c>
      <c r="BG23" s="69">
        <f>VLOOKUP(1,AS23:AW26,5,FALSE)</f>
        <v>0</v>
      </c>
      <c r="BH23" s="70" t="s">
        <v>20</v>
      </c>
      <c r="BI23" s="60"/>
      <c r="BJ23" s="85">
        <f>IF(E23&gt;G23,IF(Spielplan!E23&gt;Spielplan!G23,Punktemodus!$B$3,0),0)</f>
        <v>0</v>
      </c>
      <c r="BK23" s="85">
        <f>IF(E23=G23,IF(Spielplan!E23=Spielplan!G23,Punktemodus!$B$3,0),0)</f>
        <v>10</v>
      </c>
      <c r="BL23" s="85">
        <f>IF(E23&lt;G23,IF(Spielplan!E23&lt;Spielplan!G23,Punktemodus!$B$3,0),0)</f>
        <v>0</v>
      </c>
      <c r="BM23" s="85">
        <f>IF(E23=Spielplan!E23,IF(G23=Spielplan!G23,Punktemodus!$B$5,0),0)</f>
        <v>3</v>
      </c>
      <c r="BN23" s="85">
        <f>IF(E23=Spielplan!E23,Punktemodus!$B$7,0)</f>
        <v>1</v>
      </c>
      <c r="BO23" s="85">
        <f>IF(G23=Spielplan!G23,Punktemodus!$B$7,0)</f>
        <v>1</v>
      </c>
      <c r="BP23" s="137">
        <f>IF(Spielplan!E23="",0,SUM(BJ23:BO23))</f>
        <v>0</v>
      </c>
      <c r="BQ23" s="60"/>
      <c r="BR23" s="87"/>
      <c r="BS23" s="60"/>
      <c r="BT23" s="60"/>
      <c r="BU23" s="60"/>
      <c r="BV23" s="60"/>
      <c r="BW23" s="60"/>
      <c r="BX23" s="60"/>
      <c r="BY23" s="60"/>
      <c r="BZ23" s="47">
        <v>54</v>
      </c>
      <c r="CA23" s="44" t="str">
        <f>IF(BX24="",IF(BV24&gt;BV25,BT24,BT25),IF(BX24&gt;BX25,BT24,BT25))</f>
        <v/>
      </c>
      <c r="CB23" s="46"/>
      <c r="CC23" s="104"/>
      <c r="CD23" s="60"/>
      <c r="CE23" s="104"/>
      <c r="CF23" s="60"/>
      <c r="CG23" s="60"/>
      <c r="CH23" s="60"/>
      <c r="CI23" s="60"/>
      <c r="CJ23" s="47" t="s">
        <v>132</v>
      </c>
      <c r="CK23" s="44" t="str">
        <f>IF(CJ18="",IF(CH18&gt;CH19,CF18,CF19),IF(CJ18&gt;CJ19,CF18,CF19))</f>
        <v/>
      </c>
      <c r="CL23" s="46"/>
      <c r="CM23" s="104"/>
      <c r="CN23" s="60"/>
      <c r="CO23" s="104"/>
      <c r="CP23" s="60"/>
      <c r="CQ23" s="376" t="str">
        <f>IF(CO23="",IF(CM23&gt;CM24,CK23,CK24),IF(CO23&gt;CO24,CK23,CK24))</f>
        <v/>
      </c>
      <c r="CR23" s="377"/>
      <c r="CS23" s="377"/>
      <c r="CT23" s="377"/>
      <c r="CU23" s="377"/>
      <c r="CV23" s="378"/>
      <c r="CW23" s="60"/>
    </row>
    <row r="24" spans="1:101" ht="18.75" customHeight="1" thickBot="1" x14ac:dyDescent="0.3">
      <c r="A24" s="60"/>
      <c r="B24" s="60"/>
      <c r="C24" s="53" t="str">
        <f>Spielplan!$C$24</f>
        <v>Chile</v>
      </c>
      <c r="D24" s="64"/>
      <c r="E24" s="104"/>
      <c r="F24" s="93"/>
      <c r="G24" s="104"/>
      <c r="H24" s="53" t="str">
        <f>Spielplan!$H$24</f>
        <v>Australien</v>
      </c>
      <c r="I24" s="64"/>
      <c r="J24" s="60"/>
      <c r="K24" s="60" t="s">
        <v>69</v>
      </c>
      <c r="L24" s="60">
        <f t="shared" si="4"/>
        <v>0</v>
      </c>
      <c r="M24" s="60"/>
      <c r="N24" s="60"/>
      <c r="O24" s="60">
        <f>IF($E24="",0,IF($E24&gt;$G24,3,IF($E24=$G24,1,0)))</f>
        <v>0</v>
      </c>
      <c r="P24" s="60">
        <f>IF($G24="",0,IF($E24&gt;$G24,0,IF($E24=$G24,1,3)))</f>
        <v>0</v>
      </c>
      <c r="Q24" s="60"/>
      <c r="R24" s="60"/>
      <c r="S24" s="60">
        <f>E24</f>
        <v>0</v>
      </c>
      <c r="T24" s="60">
        <f>G24</f>
        <v>0</v>
      </c>
      <c r="U24" s="60"/>
      <c r="V24" s="60"/>
      <c r="W24" s="60">
        <f>G24</f>
        <v>0</v>
      </c>
      <c r="X24" s="60">
        <f>E24</f>
        <v>0</v>
      </c>
      <c r="Y24" s="60"/>
      <c r="Z24" s="60">
        <f>N29</f>
        <v>0</v>
      </c>
      <c r="AA24" s="60">
        <f>R29</f>
        <v>0</v>
      </c>
      <c r="AB24" s="60">
        <f>V29</f>
        <v>0</v>
      </c>
      <c r="AC24" s="60">
        <f>AA24-AB24</f>
        <v>0</v>
      </c>
      <c r="AD24" s="60">
        <f>IF(Z24&gt;Z23,-1,0)</f>
        <v>0</v>
      </c>
      <c r="AE24" s="60">
        <f>IF(Z24&gt;Z25,-1,0)</f>
        <v>0</v>
      </c>
      <c r="AF24" s="60">
        <f>IF(Z24&gt;Z26,-1,0)</f>
        <v>0</v>
      </c>
      <c r="AG24" s="60">
        <f>10000-(AJ24*1000+AM24*100+AK24*10)</f>
        <v>10000</v>
      </c>
      <c r="AH24" s="90">
        <f>RANK(AG24,AG23:AG26,1)</f>
        <v>1</v>
      </c>
      <c r="AI24" s="60" t="str">
        <f>H23</f>
        <v>Niederlande</v>
      </c>
      <c r="AJ24" s="60">
        <f t="shared" si="5"/>
        <v>0</v>
      </c>
      <c r="AK24" s="60">
        <f t="shared" si="5"/>
        <v>0</v>
      </c>
      <c r="AL24" s="60">
        <f t="shared" si="5"/>
        <v>0</v>
      </c>
      <c r="AM24" s="60">
        <f>AK24-AL24</f>
        <v>0</v>
      </c>
      <c r="AN24" s="187">
        <f>IF(AG23=AG24,IF(E23&gt;G23,AG23-0.1,AG23),AG23)</f>
        <v>10000</v>
      </c>
      <c r="AO24" s="187"/>
      <c r="AP24" s="187">
        <f>IF(AG25=AG24,IF(G28&gt;E28,AG25-0.1,AG25),AG25)</f>
        <v>10000</v>
      </c>
      <c r="AQ24" s="187">
        <f>IF(AG26=AG24,IF(G26&gt;E26,AG26-0.1,AG26),AG26)</f>
        <v>10000</v>
      </c>
      <c r="AR24" s="187">
        <f>AO27</f>
        <v>30000</v>
      </c>
      <c r="AS24" s="90">
        <f>RANK(AR24,AR23:AR26,1)</f>
        <v>1</v>
      </c>
      <c r="AT24" s="60" t="str">
        <f t="shared" si="6"/>
        <v>Niederlande</v>
      </c>
      <c r="AU24" s="60">
        <f t="shared" si="6"/>
        <v>0</v>
      </c>
      <c r="AV24" s="60">
        <f t="shared" si="6"/>
        <v>0</v>
      </c>
      <c r="AW24" s="60">
        <f t="shared" si="6"/>
        <v>0</v>
      </c>
      <c r="AX24" s="60"/>
      <c r="AY24" s="60"/>
      <c r="AZ24" s="60"/>
      <c r="BA24" s="71">
        <v>2</v>
      </c>
      <c r="BB24" s="53" t="e">
        <f>VLOOKUP(2,AS23:AT26,2,FALSE)</f>
        <v>#N/A</v>
      </c>
      <c r="BC24" s="64"/>
      <c r="BD24" s="72" t="e">
        <f>VLOOKUP(2,AS23:AW26,3,FALSE)</f>
        <v>#N/A</v>
      </c>
      <c r="BE24" s="73" t="e">
        <f>VLOOKUP(2,AS23:AW26,4,FALSE)</f>
        <v>#N/A</v>
      </c>
      <c r="BF24" s="93" t="s">
        <v>12</v>
      </c>
      <c r="BG24" s="73" t="e">
        <f>VLOOKUP(2,AS23:AW26,5,FALSE)</f>
        <v>#N/A</v>
      </c>
      <c r="BH24" s="74" t="s">
        <v>21</v>
      </c>
      <c r="BI24" s="60"/>
      <c r="BJ24" s="85">
        <f>IF(E24&gt;G24,IF(Spielplan!E24&gt;Spielplan!G24,Punktemodus!$B$3,0),0)</f>
        <v>0</v>
      </c>
      <c r="BK24" s="85">
        <f>IF(E24=G24,IF(Spielplan!E24=Spielplan!G24,Punktemodus!$B$3,0),0)</f>
        <v>10</v>
      </c>
      <c r="BL24" s="85">
        <f>IF(E24&lt;G24,IF(Spielplan!E24&lt;Spielplan!G24,Punktemodus!$B$3,0),0)</f>
        <v>0</v>
      </c>
      <c r="BM24" s="85">
        <f>IF(E24=Spielplan!E24,IF(G24=Spielplan!G24,Punktemodus!$B$5,0),0)</f>
        <v>3</v>
      </c>
      <c r="BN24" s="85">
        <f>IF(E24=Spielplan!E24,Punktemodus!$B$7,0)</f>
        <v>1</v>
      </c>
      <c r="BO24" s="85">
        <f>IF(G24=Spielplan!G24,Punktemodus!$B$7,0)</f>
        <v>1</v>
      </c>
      <c r="BP24" s="137">
        <f>IF(Spielplan!E24="",0,SUM(BJ24:BO24))</f>
        <v>0</v>
      </c>
      <c r="BQ24" s="60"/>
      <c r="BR24" s="87"/>
      <c r="BS24" s="63" t="s">
        <v>123</v>
      </c>
      <c r="BT24" s="44" t="str">
        <f>IF(G83="","",BB78)</f>
        <v/>
      </c>
      <c r="BU24" s="46"/>
      <c r="BV24" s="104"/>
      <c r="BW24" s="60"/>
      <c r="BX24" s="104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47" t="s">
        <v>133</v>
      </c>
      <c r="CK24" s="44" t="str">
        <f>IF(CJ34="",IF(CH34&gt;CH35,CF34,CF35),IF(CJ34&gt;CJ35,CF34,CF35))</f>
        <v/>
      </c>
      <c r="CL24" s="46"/>
      <c r="CM24" s="104"/>
      <c r="CN24" s="60"/>
      <c r="CO24" s="104"/>
      <c r="CP24" s="60"/>
      <c r="CQ24" s="379"/>
      <c r="CR24" s="380"/>
      <c r="CS24" s="380"/>
      <c r="CT24" s="380"/>
      <c r="CU24" s="380"/>
      <c r="CV24" s="381"/>
      <c r="CW24" s="60"/>
    </row>
    <row r="25" spans="1:101" ht="18.75" customHeight="1" thickBot="1" x14ac:dyDescent="0.3">
      <c r="A25" s="60"/>
      <c r="B25" s="60"/>
      <c r="C25" s="65" t="str">
        <f>C23</f>
        <v>Spanien</v>
      </c>
      <c r="D25" s="66"/>
      <c r="E25" s="104"/>
      <c r="F25" s="93"/>
      <c r="G25" s="104"/>
      <c r="H25" s="65" t="str">
        <f>C24</f>
        <v>Chile</v>
      </c>
      <c r="I25" s="66"/>
      <c r="J25" s="60"/>
      <c r="K25" s="60" t="s">
        <v>70</v>
      </c>
      <c r="L25" s="60">
        <f t="shared" si="4"/>
        <v>0</v>
      </c>
      <c r="M25" s="60">
        <f>IF($E25="",0,IF($E25&gt;$G25,3,IF($E25=G25,1,0)))</f>
        <v>0</v>
      </c>
      <c r="N25" s="60"/>
      <c r="O25" s="60">
        <f>IF($G25="",0,IF($E25&gt;$G25,0,IF($E25=$G25,1,3)))</f>
        <v>0</v>
      </c>
      <c r="P25" s="60"/>
      <c r="Q25" s="60">
        <f>E25</f>
        <v>0</v>
      </c>
      <c r="R25" s="60"/>
      <c r="S25" s="60">
        <f>G25</f>
        <v>0</v>
      </c>
      <c r="T25" s="60"/>
      <c r="U25" s="60">
        <f>G25</f>
        <v>0</v>
      </c>
      <c r="V25" s="60"/>
      <c r="W25" s="60">
        <f>E25</f>
        <v>0</v>
      </c>
      <c r="X25" s="60"/>
      <c r="Y25" s="60"/>
      <c r="Z25" s="60">
        <f>O29</f>
        <v>0</v>
      </c>
      <c r="AA25" s="60">
        <f>S29</f>
        <v>0</v>
      </c>
      <c r="AB25" s="60">
        <f>W29</f>
        <v>0</v>
      </c>
      <c r="AC25" s="60">
        <f>AA25-AB25</f>
        <v>0</v>
      </c>
      <c r="AD25" s="60">
        <f>IF(Z25&gt;Z23,-1,0)</f>
        <v>0</v>
      </c>
      <c r="AE25" s="60">
        <f>IF(Z25&gt;Z24,-1,0)</f>
        <v>0</v>
      </c>
      <c r="AF25" s="60">
        <f>IF(Z25&gt;Z26,-1,0)</f>
        <v>0</v>
      </c>
      <c r="AG25" s="60">
        <f>10000-(AJ25*1000+AM25*100+AK25*10)</f>
        <v>10000</v>
      </c>
      <c r="AH25" s="90">
        <f>RANK(AG25,AG23:AG26,1)</f>
        <v>1</v>
      </c>
      <c r="AI25" s="60" t="str">
        <f>C24</f>
        <v>Chile</v>
      </c>
      <c r="AJ25" s="60">
        <f t="shared" si="5"/>
        <v>0</v>
      </c>
      <c r="AK25" s="60">
        <f t="shared" si="5"/>
        <v>0</v>
      </c>
      <c r="AL25" s="60">
        <f t="shared" si="5"/>
        <v>0</v>
      </c>
      <c r="AM25" s="60">
        <f>AK25-AL25</f>
        <v>0</v>
      </c>
      <c r="AN25" s="187">
        <f>IF(AG23=AG25,IF(E25&gt;G25,AG23-0.1,AG23),AG23)</f>
        <v>10000</v>
      </c>
      <c r="AO25" s="187">
        <f>IF(AG24=AG25,IF(E28&gt;G28,AG24-0.1,AG24),AG24)</f>
        <v>10000</v>
      </c>
      <c r="AP25" s="187"/>
      <c r="AQ25" s="187">
        <f>IF(AG26=AG25,IF(G24&gt;E24,AG26-0.1,AG26),AG26)</f>
        <v>10000</v>
      </c>
      <c r="AR25" s="187">
        <f>AP27</f>
        <v>30000</v>
      </c>
      <c r="AS25" s="90">
        <f>RANK(AR25,AR23:AR26,1)</f>
        <v>1</v>
      </c>
      <c r="AT25" s="60" t="str">
        <f t="shared" si="6"/>
        <v>Chile</v>
      </c>
      <c r="AU25" s="60">
        <f t="shared" si="6"/>
        <v>0</v>
      </c>
      <c r="AV25" s="60">
        <f t="shared" si="6"/>
        <v>0</v>
      </c>
      <c r="AW25" s="60">
        <f t="shared" si="6"/>
        <v>0</v>
      </c>
      <c r="AX25" s="60"/>
      <c r="AY25" s="60"/>
      <c r="AZ25" s="60"/>
      <c r="BA25" s="113">
        <v>3</v>
      </c>
      <c r="BB25" s="114" t="e">
        <f>VLOOKUP(3,AS23:AT26,2,FALSE)</f>
        <v>#N/A</v>
      </c>
      <c r="BC25" s="115"/>
      <c r="BD25" s="116" t="e">
        <f>VLOOKUP(3,AS23:AW26,3,FALSE)</f>
        <v>#N/A</v>
      </c>
      <c r="BE25" s="116" t="e">
        <f>VLOOKUP(3,AS23:AW26,4,FALSE)</f>
        <v>#N/A</v>
      </c>
      <c r="BF25" s="93" t="s">
        <v>12</v>
      </c>
      <c r="BG25" s="116" t="e">
        <f>VLOOKUP(3,AS23:AW26,5,FALSE)</f>
        <v>#N/A</v>
      </c>
      <c r="BH25" s="60"/>
      <c r="BI25" s="60"/>
      <c r="BJ25" s="85">
        <f>IF(E25&gt;G25,IF(Spielplan!E25&gt;Spielplan!G25,Punktemodus!$B$3,0),0)</f>
        <v>0</v>
      </c>
      <c r="BK25" s="85">
        <f>IF(E25=G25,IF(Spielplan!E25=Spielplan!G25,Punktemodus!$B$3,0),0)</f>
        <v>10</v>
      </c>
      <c r="BL25" s="85">
        <f>IF(E25&lt;G25,IF(Spielplan!E25&lt;Spielplan!G25,Punktemodus!$B$3,0),0)</f>
        <v>0</v>
      </c>
      <c r="BM25" s="85">
        <f>IF(E25=Spielplan!E25,IF(G25=Spielplan!G25,Punktemodus!$B$5,0),0)</f>
        <v>3</v>
      </c>
      <c r="BN25" s="85">
        <f>IF(E25=Spielplan!E25,Punktemodus!$B$7,0)</f>
        <v>1</v>
      </c>
      <c r="BO25" s="85">
        <f>IF(G25=Spielplan!G25,Punktemodus!$B$7,0)</f>
        <v>1</v>
      </c>
      <c r="BP25" s="137">
        <f>IF(Spielplan!E25="",0,SUM(BJ25:BO25))</f>
        <v>0</v>
      </c>
      <c r="BQ25" s="60"/>
      <c r="BR25" s="87"/>
      <c r="BS25" s="52" t="s">
        <v>124</v>
      </c>
      <c r="BT25" s="44" t="str">
        <f>IF(G94="","",BB90)</f>
        <v/>
      </c>
      <c r="BU25" s="46"/>
      <c r="BV25" s="104"/>
      <c r="BW25" s="60"/>
      <c r="BX25" s="104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88" t="s">
        <v>136</v>
      </c>
      <c r="CS25" s="60"/>
      <c r="CT25" s="60"/>
      <c r="CU25" s="60"/>
      <c r="CV25" s="60"/>
      <c r="CW25" s="60"/>
    </row>
    <row r="26" spans="1:101" ht="18.75" customHeight="1" thickBot="1" x14ac:dyDescent="0.3">
      <c r="A26" s="60"/>
      <c r="B26" s="60"/>
      <c r="C26" s="53" t="str">
        <f>H23</f>
        <v>Niederlande</v>
      </c>
      <c r="D26" s="64"/>
      <c r="E26" s="104"/>
      <c r="F26" s="93"/>
      <c r="G26" s="104"/>
      <c r="H26" s="53" t="str">
        <f>H24</f>
        <v>Australien</v>
      </c>
      <c r="I26" s="64"/>
      <c r="J26" s="60"/>
      <c r="K26" s="60" t="s">
        <v>71</v>
      </c>
      <c r="L26" s="60">
        <f t="shared" si="4"/>
        <v>0</v>
      </c>
      <c r="M26" s="60"/>
      <c r="N26" s="60">
        <f>IF($E26="",0,IF($E26&gt;$G26,3,IF($E26=$G26,1,0)))</f>
        <v>0</v>
      </c>
      <c r="O26" s="60"/>
      <c r="P26" s="60">
        <f>IF($G26="",0,IF($E26&gt;$G26,0,IF($E26=$G26,1,3)))</f>
        <v>0</v>
      </c>
      <c r="Q26" s="60"/>
      <c r="R26" s="60">
        <f>E26</f>
        <v>0</v>
      </c>
      <c r="S26" s="60"/>
      <c r="T26" s="60">
        <f>G26</f>
        <v>0</v>
      </c>
      <c r="U26" s="60"/>
      <c r="V26" s="60">
        <f>G26</f>
        <v>0</v>
      </c>
      <c r="W26" s="60"/>
      <c r="X26" s="60">
        <f>E26</f>
        <v>0</v>
      </c>
      <c r="Y26" s="60"/>
      <c r="Z26" s="60">
        <f>P29</f>
        <v>0</v>
      </c>
      <c r="AA26" s="60">
        <f>T29</f>
        <v>0</v>
      </c>
      <c r="AB26" s="60">
        <f>X29</f>
        <v>0</v>
      </c>
      <c r="AC26" s="60">
        <f>AA26-AB26</f>
        <v>0</v>
      </c>
      <c r="AD26" s="60">
        <f>IF(Z26&gt;Z23,-1,0)</f>
        <v>0</v>
      </c>
      <c r="AE26" s="60">
        <f>IF(Z26&gt;Z24,-1,0)</f>
        <v>0</v>
      </c>
      <c r="AF26" s="60">
        <f>IF(Z26&gt;Z25,-1,0)</f>
        <v>0</v>
      </c>
      <c r="AG26" s="60">
        <f>10000-(AJ26*1000+AM26*100+AK26*10)</f>
        <v>10000</v>
      </c>
      <c r="AH26" s="90">
        <f>RANK(AG26,AG23:AG26,1)</f>
        <v>1</v>
      </c>
      <c r="AI26" s="60" t="str">
        <f>H24</f>
        <v>Australien</v>
      </c>
      <c r="AJ26" s="60">
        <f t="shared" si="5"/>
        <v>0</v>
      </c>
      <c r="AK26" s="60">
        <f t="shared" si="5"/>
        <v>0</v>
      </c>
      <c r="AL26" s="60">
        <f t="shared" si="5"/>
        <v>0</v>
      </c>
      <c r="AM26" s="60">
        <f>AK26-AL26</f>
        <v>0</v>
      </c>
      <c r="AN26" s="187">
        <f>IF(AG23=AG26,IF(E27&gt;G27,AG23-0.1,AG23),AG23)</f>
        <v>10000</v>
      </c>
      <c r="AO26" s="187">
        <f>IF(AG24=AG26,IF(E26&gt;G26,AG24-0.1,AG24),AG24)</f>
        <v>10000</v>
      </c>
      <c r="AP26" s="187">
        <f>IF(AG25=AG26,IF(E24&gt;G24,AG25-0.1,AG25),AG25)</f>
        <v>10000</v>
      </c>
      <c r="AQ26" s="187"/>
      <c r="AR26" s="187">
        <f>AQ27</f>
        <v>30000</v>
      </c>
      <c r="AS26" s="90">
        <f>RANK(AR26,AR23:AR26,1)</f>
        <v>1</v>
      </c>
      <c r="AT26" s="60" t="str">
        <f t="shared" si="6"/>
        <v>Australien</v>
      </c>
      <c r="AU26" s="60">
        <f t="shared" si="6"/>
        <v>0</v>
      </c>
      <c r="AV26" s="60">
        <f t="shared" si="6"/>
        <v>0</v>
      </c>
      <c r="AW26" s="60">
        <f t="shared" si="6"/>
        <v>0</v>
      </c>
      <c r="AX26" s="60"/>
      <c r="AY26" s="60"/>
      <c r="AZ26" s="60"/>
      <c r="BA26" s="113">
        <v>4</v>
      </c>
      <c r="BB26" s="114" t="e">
        <f>VLOOKUP(4,AS23:AT26,2,FALSE)</f>
        <v>#N/A</v>
      </c>
      <c r="BC26" s="115"/>
      <c r="BD26" s="116" t="e">
        <f>VLOOKUP(4,AS23:AW26,3,FALSE)</f>
        <v>#N/A</v>
      </c>
      <c r="BE26" s="116" t="e">
        <f>VLOOKUP(4,AS23:AW26,4,FALSE)</f>
        <v>#N/A</v>
      </c>
      <c r="BF26" s="93" t="s">
        <v>12</v>
      </c>
      <c r="BG26" s="116" t="e">
        <f>VLOOKUP(4,AS23:AW26,5,FALSE)</f>
        <v>#N/A</v>
      </c>
      <c r="BH26" s="60"/>
      <c r="BI26" s="60"/>
      <c r="BJ26" s="85">
        <f>IF(E26&gt;G26,IF(Spielplan!E26&gt;Spielplan!G26,Punktemodus!$B$3,0),0)</f>
        <v>0</v>
      </c>
      <c r="BK26" s="85">
        <f>IF(E26=G26,IF(Spielplan!E26=Spielplan!G26,Punktemodus!$B$3,0),0)</f>
        <v>10</v>
      </c>
      <c r="BL26" s="85">
        <f>IF(E26&lt;G26,IF(Spielplan!E26&lt;Spielplan!G26,Punktemodus!$B$3,0),0)</f>
        <v>0</v>
      </c>
      <c r="BM26" s="85">
        <f>IF(E26=Spielplan!E26,IF(G26=Spielplan!G26,Punktemodus!$B$5,0),0)</f>
        <v>3</v>
      </c>
      <c r="BN26" s="85">
        <f>IF(E26=Spielplan!E26,Punktemodus!$B$7,0)</f>
        <v>1</v>
      </c>
      <c r="BO26" s="85">
        <f>IF(G26=Spielplan!G26,Punktemodus!$B$7,0)</f>
        <v>1</v>
      </c>
      <c r="BP26" s="137">
        <f>IF(Spielplan!E26="",0,SUM(BJ26:BO26))</f>
        <v>0</v>
      </c>
      <c r="BQ26" s="60"/>
      <c r="BR26" s="8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382" t="str">
        <f>IF(CQ23=CK23,CK24,CK23)</f>
        <v/>
      </c>
      <c r="CR26" s="383"/>
      <c r="CS26" s="383"/>
      <c r="CT26" s="383"/>
      <c r="CU26" s="383"/>
      <c r="CV26" s="384"/>
      <c r="CW26" s="60"/>
    </row>
    <row r="27" spans="1:101" ht="18.75" customHeight="1" thickBot="1" x14ac:dyDescent="0.3">
      <c r="A27" s="60"/>
      <c r="B27" s="60"/>
      <c r="C27" s="65" t="str">
        <f>C23</f>
        <v>Spanien</v>
      </c>
      <c r="D27" s="66"/>
      <c r="E27" s="104"/>
      <c r="F27" s="93"/>
      <c r="G27" s="104"/>
      <c r="H27" s="65" t="str">
        <f>H24</f>
        <v>Australien</v>
      </c>
      <c r="I27" s="66"/>
      <c r="J27" s="60"/>
      <c r="K27" s="60" t="s">
        <v>72</v>
      </c>
      <c r="L27" s="60">
        <f t="shared" si="4"/>
        <v>0</v>
      </c>
      <c r="M27" s="60">
        <f>IF($E27="",0,IF($E27&gt;$G27,3,IF($E27=G27,1,0)))</f>
        <v>0</v>
      </c>
      <c r="N27" s="60"/>
      <c r="O27" s="60"/>
      <c r="P27" s="60">
        <f>IF($G27="",0,IF($E27&gt;$G27,0,IF($E27=$G27,1,3)))</f>
        <v>0</v>
      </c>
      <c r="Q27" s="60">
        <f>E27</f>
        <v>0</v>
      </c>
      <c r="R27" s="60"/>
      <c r="S27" s="60"/>
      <c r="T27" s="60">
        <f>G27</f>
        <v>0</v>
      </c>
      <c r="U27" s="60">
        <f>G27</f>
        <v>0</v>
      </c>
      <c r="V27" s="60"/>
      <c r="W27" s="60"/>
      <c r="X27" s="60">
        <f>E27</f>
        <v>0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187">
        <f>SUM(AN23:AN26)</f>
        <v>30000</v>
      </c>
      <c r="AO27" s="187">
        <f>SUM(AO23:AO26)</f>
        <v>30000</v>
      </c>
      <c r="AP27" s="187">
        <f>SUM(AP23:AP26)</f>
        <v>30000</v>
      </c>
      <c r="AQ27" s="187">
        <f>SUM(AQ23:AQ26)</f>
        <v>30000</v>
      </c>
      <c r="AR27" s="187"/>
      <c r="AS27" s="60"/>
      <c r="AT27" s="60"/>
      <c r="AU27" s="60"/>
      <c r="AV27" s="60"/>
      <c r="AW27" s="60"/>
      <c r="AX27" s="60"/>
      <c r="AY27" s="60"/>
      <c r="AZ27" s="60"/>
      <c r="BA27" s="92"/>
      <c r="BB27" s="60"/>
      <c r="BC27" s="60"/>
      <c r="BD27" s="60"/>
      <c r="BE27" s="60"/>
      <c r="BF27" s="60"/>
      <c r="BG27" s="60"/>
      <c r="BH27" s="60"/>
      <c r="BI27" s="60"/>
      <c r="BJ27" s="85">
        <f>IF(E27&gt;G27,IF(Spielplan!E27&gt;Spielplan!G27,Punktemodus!$B$3,0),0)</f>
        <v>0</v>
      </c>
      <c r="BK27" s="85">
        <f>IF(E27=G27,IF(Spielplan!E27=Spielplan!G27,Punktemodus!$B$3,0),0)</f>
        <v>10</v>
      </c>
      <c r="BL27" s="85">
        <f>IF(E27&lt;G27,IF(Spielplan!E27&lt;Spielplan!G27,Punktemodus!$B$3,0),0)</f>
        <v>0</v>
      </c>
      <c r="BM27" s="85">
        <f>IF(E27=Spielplan!E27,IF(G27=Spielplan!G27,Punktemodus!$B$5,0),0)</f>
        <v>3</v>
      </c>
      <c r="BN27" s="85">
        <f>IF(E27=Spielplan!E27,Punktemodus!$B$7,0)</f>
        <v>1</v>
      </c>
      <c r="BO27" s="85">
        <f>IF(G27=Spielplan!G27,Punktemodus!$B$7,0)</f>
        <v>1</v>
      </c>
      <c r="BP27" s="137">
        <f>IF(Spielplan!E27="",0,SUM(BJ27:BO27))</f>
        <v>0</v>
      </c>
      <c r="BQ27" s="60"/>
      <c r="BR27" s="8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91" t="s">
        <v>131</v>
      </c>
      <c r="CM27" s="60"/>
      <c r="CN27" s="60"/>
      <c r="CO27" s="61" t="s">
        <v>26</v>
      </c>
      <c r="CP27" s="60"/>
      <c r="CQ27" s="385"/>
      <c r="CR27" s="386"/>
      <c r="CS27" s="386"/>
      <c r="CT27" s="386"/>
      <c r="CU27" s="386"/>
      <c r="CV27" s="387"/>
      <c r="CW27" s="60"/>
    </row>
    <row r="28" spans="1:101" ht="18.75" customHeight="1" thickBot="1" x14ac:dyDescent="0.3">
      <c r="A28" s="60"/>
      <c r="B28" s="60"/>
      <c r="C28" s="53" t="str">
        <f>H23</f>
        <v>Niederlande</v>
      </c>
      <c r="D28" s="64"/>
      <c r="E28" s="104"/>
      <c r="F28" s="106"/>
      <c r="G28" s="104"/>
      <c r="H28" s="53" t="str">
        <f>C24</f>
        <v>Chile</v>
      </c>
      <c r="I28" s="64"/>
      <c r="J28" s="60"/>
      <c r="K28" s="60" t="s">
        <v>72</v>
      </c>
      <c r="L28" s="60">
        <f t="shared" si="4"/>
        <v>0</v>
      </c>
      <c r="M28" s="60"/>
      <c r="N28" s="60">
        <f>IF($E28="",0,IF($E28&gt;$G28,3,IF($E28=$G28,1,0)))</f>
        <v>0</v>
      </c>
      <c r="O28" s="60">
        <f>IF($G28="",0,IF($E28&gt;$G28,0,IF($E28=$G28,1,3)))</f>
        <v>0</v>
      </c>
      <c r="P28" s="60"/>
      <c r="Q28" s="60"/>
      <c r="R28" s="60">
        <f>E28</f>
        <v>0</v>
      </c>
      <c r="S28" s="60">
        <f>G28</f>
        <v>0</v>
      </c>
      <c r="T28" s="60"/>
      <c r="U28" s="60"/>
      <c r="V28" s="60">
        <f>G28</f>
        <v>0</v>
      </c>
      <c r="W28" s="60">
        <f>E28</f>
        <v>0</v>
      </c>
      <c r="X28" s="60"/>
      <c r="Y28" s="60"/>
      <c r="Z28" s="60" t="s">
        <v>30</v>
      </c>
      <c r="AA28" s="60"/>
      <c r="AB28" s="60"/>
      <c r="AC28" s="60"/>
      <c r="AD28" s="60"/>
      <c r="AE28" s="60"/>
      <c r="AF28" s="60"/>
      <c r="AG28" s="60" t="b">
        <f>OR(AG23=AG24,AG23=AG25,AG23=AG26,AG24=AG25,AG24=AG26,AG25=AG26)</f>
        <v>1</v>
      </c>
      <c r="AH28" s="60"/>
      <c r="AI28" s="60"/>
      <c r="AJ28" s="60"/>
      <c r="AK28" s="60"/>
      <c r="AL28" s="60"/>
      <c r="AM28" s="60"/>
      <c r="AN28" s="60"/>
      <c r="AO28" s="60" t="s">
        <v>34</v>
      </c>
      <c r="AP28" s="60"/>
      <c r="AQ28" s="60"/>
      <c r="AR28" s="60" t="b">
        <f>OR(AR23=AR24,AR23=AR25,AR23=AR26,AR24=AR25,AR24=AR26,AR25=AR26)</f>
        <v>1</v>
      </c>
      <c r="AS28" s="60"/>
      <c r="AT28" s="60"/>
      <c r="AU28" s="60"/>
      <c r="AV28" s="60"/>
      <c r="AW28" s="60"/>
      <c r="AX28" s="60"/>
      <c r="AY28" s="60"/>
      <c r="AZ28" s="60"/>
      <c r="BA28" s="92"/>
      <c r="BB28" s="60"/>
      <c r="BC28" s="60"/>
      <c r="BD28" s="60"/>
      <c r="BE28" s="60"/>
      <c r="BF28" s="60"/>
      <c r="BG28" s="60"/>
      <c r="BH28" s="60"/>
      <c r="BI28" s="60"/>
      <c r="BJ28" s="85">
        <f>IF(E28&gt;G28,IF(Spielplan!E28&gt;Spielplan!G28,Punktemodus!$B$3,0),0)</f>
        <v>0</v>
      </c>
      <c r="BK28" s="85">
        <f>IF(E28=G28,IF(Spielplan!E28=Spielplan!G28,Punktemodus!$B$3,0),0)</f>
        <v>10</v>
      </c>
      <c r="BL28" s="85">
        <f>IF(E28&lt;G28,IF(Spielplan!E28&lt;Spielplan!G28,Punktemodus!$B$3,0),0)</f>
        <v>0</v>
      </c>
      <c r="BM28" s="85">
        <f>IF(E28=Spielplan!E28,IF(G28=Spielplan!G28,Punktemodus!$B$5,0),0)</f>
        <v>3</v>
      </c>
      <c r="BN28" s="85">
        <f>IF(E28=Spielplan!E28,Punktemodus!$B$7,0)</f>
        <v>1</v>
      </c>
      <c r="BO28" s="85">
        <f>IF(G28=Spielplan!G28,Punktemodus!$B$7,0)</f>
        <v>1</v>
      </c>
      <c r="BP28" s="137">
        <f>IF(Spielplan!E28="",0,SUM(BJ28:BO28))</f>
        <v>0</v>
      </c>
      <c r="BQ28" s="60"/>
      <c r="BR28" s="87"/>
      <c r="BS28" s="82" t="s">
        <v>20</v>
      </c>
      <c r="BT28" s="44" t="str">
        <f>IF(G28="","",BB23)</f>
        <v/>
      </c>
      <c r="BU28" s="46"/>
      <c r="BV28" s="104"/>
      <c r="BW28" s="60"/>
      <c r="BX28" s="104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88" t="s">
        <v>137</v>
      </c>
      <c r="CS28" s="60"/>
      <c r="CT28" s="60"/>
      <c r="CU28" s="60"/>
      <c r="CV28" s="60"/>
      <c r="CW28" s="60"/>
    </row>
    <row r="29" spans="1:101" ht="18.75" customHeight="1" thickBot="1" x14ac:dyDescent="0.25">
      <c r="A29" s="60"/>
      <c r="B29" s="60"/>
      <c r="C29" s="136" t="str">
        <f>IF(G28="","",IF(AR28=TRUE,"Achtung: Fehler in Tabelle!",""))</f>
        <v/>
      </c>
      <c r="D29" s="60"/>
      <c r="E29" s="85"/>
      <c r="F29" s="60"/>
      <c r="G29" s="85"/>
      <c r="H29" s="60"/>
      <c r="I29" s="60"/>
      <c r="J29" s="60"/>
      <c r="K29" s="60"/>
      <c r="L29" s="60"/>
      <c r="M29" s="60">
        <f t="shared" ref="M29:X29" si="7">SUM(M23:M28)</f>
        <v>0</v>
      </c>
      <c r="N29" s="60">
        <f t="shared" si="7"/>
        <v>0</v>
      </c>
      <c r="O29" s="60">
        <f t="shared" si="7"/>
        <v>0</v>
      </c>
      <c r="P29" s="60">
        <f t="shared" si="7"/>
        <v>0</v>
      </c>
      <c r="Q29" s="60">
        <f t="shared" si="7"/>
        <v>0</v>
      </c>
      <c r="R29" s="60">
        <f t="shared" si="7"/>
        <v>0</v>
      </c>
      <c r="S29" s="60">
        <f t="shared" si="7"/>
        <v>0</v>
      </c>
      <c r="T29" s="60">
        <f t="shared" si="7"/>
        <v>0</v>
      </c>
      <c r="U29" s="60">
        <f t="shared" si="7"/>
        <v>0</v>
      </c>
      <c r="V29" s="60">
        <f t="shared" si="7"/>
        <v>0</v>
      </c>
      <c r="W29" s="60">
        <f t="shared" si="7"/>
        <v>0</v>
      </c>
      <c r="X29" s="60">
        <f t="shared" si="7"/>
        <v>0</v>
      </c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160">
        <f>SUM(BP23:BP28)</f>
        <v>0</v>
      </c>
      <c r="BQ29" s="60"/>
      <c r="BR29" s="87"/>
      <c r="BS29" s="5" t="s">
        <v>125</v>
      </c>
      <c r="BT29" s="44" t="str">
        <f>IF(G17="","",BB13)</f>
        <v/>
      </c>
      <c r="BU29" s="46"/>
      <c r="BV29" s="104"/>
      <c r="BW29" s="60"/>
      <c r="BX29" s="104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47" t="s">
        <v>134</v>
      </c>
      <c r="CK29" s="44" t="str">
        <f>IF(CK23=CF19,CF18,CF19)</f>
        <v/>
      </c>
      <c r="CL29" s="46"/>
      <c r="CM29" s="104"/>
      <c r="CN29" s="60"/>
      <c r="CO29" s="104"/>
      <c r="CP29" s="60"/>
      <c r="CQ29" s="388" t="str">
        <f>IF(CO29="",IF(CM29&gt;CM30,CK29,CK30),IF(CO29&gt;CO30,CK29,CK30))</f>
        <v/>
      </c>
      <c r="CR29" s="389"/>
      <c r="CS29" s="389"/>
      <c r="CT29" s="389"/>
      <c r="CU29" s="389"/>
      <c r="CV29" s="390"/>
      <c r="CW29" s="60"/>
    </row>
    <row r="30" spans="1:101" ht="18.75" customHeight="1" thickBot="1" x14ac:dyDescent="0.25">
      <c r="A30" s="60"/>
      <c r="B30" s="60"/>
      <c r="C30" s="60"/>
      <c r="D30" s="60"/>
      <c r="E30" s="85"/>
      <c r="F30" s="60"/>
      <c r="G30" s="85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85"/>
      <c r="BJ30" s="60"/>
      <c r="BK30" s="60"/>
      <c r="BL30" s="60"/>
      <c r="BM30" s="60"/>
      <c r="BN30" s="60"/>
      <c r="BO30" s="60"/>
      <c r="BP30" s="138"/>
      <c r="BQ30" s="60"/>
      <c r="BR30" s="87"/>
      <c r="BS30" s="60"/>
      <c r="BT30" s="60"/>
      <c r="BU30" s="60"/>
      <c r="BV30" s="60"/>
      <c r="BW30" s="60"/>
      <c r="BX30" s="60"/>
      <c r="BY30" s="60"/>
      <c r="BZ30" s="47">
        <v>52</v>
      </c>
      <c r="CA30" s="44" t="str">
        <f>IF(BX28="",IF(BV28&gt;BV29,BT28,BT29),IF(BX28&gt;BX29,BT28,BT29))</f>
        <v/>
      </c>
      <c r="CB30" s="46"/>
      <c r="CC30" s="104"/>
      <c r="CD30" s="60"/>
      <c r="CE30" s="104"/>
      <c r="CF30" s="60"/>
      <c r="CG30" s="60"/>
      <c r="CH30" s="60"/>
      <c r="CI30" s="60"/>
      <c r="CJ30" s="47" t="s">
        <v>135</v>
      </c>
      <c r="CK30" s="44" t="str">
        <f>IF(CK24=CF34,CF35,CF34)</f>
        <v/>
      </c>
      <c r="CL30" s="46"/>
      <c r="CM30" s="104"/>
      <c r="CN30" s="60"/>
      <c r="CO30" s="104"/>
      <c r="CP30" s="60"/>
      <c r="CQ30" s="391"/>
      <c r="CR30" s="392"/>
      <c r="CS30" s="392"/>
      <c r="CT30" s="392"/>
      <c r="CU30" s="392"/>
      <c r="CV30" s="393"/>
      <c r="CW30" s="60"/>
    </row>
    <row r="31" spans="1:101" ht="18.75" customHeight="1" thickBot="1" x14ac:dyDescent="0.3">
      <c r="A31" s="60"/>
      <c r="B31" s="60"/>
      <c r="C31" s="60"/>
      <c r="D31" s="60"/>
      <c r="E31" s="85"/>
      <c r="F31" s="60"/>
      <c r="G31" s="85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85"/>
      <c r="BJ31" s="60"/>
      <c r="BK31" s="60"/>
      <c r="BL31" s="60"/>
      <c r="BM31" s="60"/>
      <c r="BN31" s="60"/>
      <c r="BO31" s="60"/>
      <c r="BP31" s="138"/>
      <c r="BQ31" s="60"/>
      <c r="BR31" s="87"/>
      <c r="BS31" s="60"/>
      <c r="BT31" s="60"/>
      <c r="BU31" s="60"/>
      <c r="BV31" s="60"/>
      <c r="BW31" s="60"/>
      <c r="BX31" s="60"/>
      <c r="BY31" s="60"/>
      <c r="BZ31" s="47">
        <v>51</v>
      </c>
      <c r="CA31" s="44" t="str">
        <f>IF(BX32="",IF(BV32&gt;BV33,BT32,BT33),IF(BX32&gt;BX33,BT32,BT33))</f>
        <v/>
      </c>
      <c r="CB31" s="46"/>
      <c r="CC31" s="104"/>
      <c r="CD31" s="60"/>
      <c r="CE31" s="104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88" t="s">
        <v>138</v>
      </c>
      <c r="CS31" s="60"/>
      <c r="CT31" s="60"/>
      <c r="CU31" s="60"/>
      <c r="CV31" s="60"/>
      <c r="CW31" s="60"/>
    </row>
    <row r="32" spans="1:101" ht="18.75" customHeight="1" thickBot="1" x14ac:dyDescent="0.3">
      <c r="A32" s="60"/>
      <c r="B32" s="60"/>
      <c r="C32" s="88" t="s">
        <v>73</v>
      </c>
      <c r="D32" s="60"/>
      <c r="E32" s="85"/>
      <c r="F32" s="60"/>
      <c r="G32" s="85"/>
      <c r="H32" s="60"/>
      <c r="I32" s="60"/>
      <c r="J32" s="60"/>
      <c r="K32" s="60"/>
      <c r="L32" s="60"/>
      <c r="M32" s="60" t="s">
        <v>4</v>
      </c>
      <c r="N32" s="60"/>
      <c r="O32" s="60"/>
      <c r="P32" s="60"/>
      <c r="Q32" s="60" t="s">
        <v>6</v>
      </c>
      <c r="R32" s="60"/>
      <c r="S32" s="60"/>
      <c r="T32" s="60"/>
      <c r="U32" s="60" t="s">
        <v>7</v>
      </c>
      <c r="V32" s="60"/>
      <c r="W32" s="60"/>
      <c r="X32" s="60"/>
      <c r="Y32" s="60"/>
      <c r="Z32" s="60" t="s">
        <v>4</v>
      </c>
      <c r="AA32" s="60" t="s">
        <v>5</v>
      </c>
      <c r="AB32" s="60"/>
      <c r="AC32" s="60"/>
      <c r="AD32" s="60" t="s">
        <v>9</v>
      </c>
      <c r="AE32" s="60"/>
      <c r="AF32" s="60"/>
      <c r="AG32" s="60"/>
      <c r="AH32" s="60" t="s">
        <v>32</v>
      </c>
      <c r="AI32" s="60"/>
      <c r="AJ32" s="60"/>
      <c r="AK32" s="60"/>
      <c r="AL32" s="60"/>
      <c r="AM32" s="60"/>
      <c r="AN32" s="60" t="s">
        <v>35</v>
      </c>
      <c r="AO32" s="60"/>
      <c r="AP32" s="60"/>
      <c r="AQ32" s="60"/>
      <c r="AR32" s="60"/>
      <c r="AS32" s="60" t="s">
        <v>33</v>
      </c>
      <c r="AT32" s="60"/>
      <c r="AU32" s="60"/>
      <c r="AV32" s="60"/>
      <c r="AW32" s="60"/>
      <c r="AX32" s="60"/>
      <c r="AY32" s="60"/>
      <c r="AZ32" s="60"/>
      <c r="BA32" s="60"/>
      <c r="BB32" s="89" t="s">
        <v>10</v>
      </c>
      <c r="BC32" s="60"/>
      <c r="BD32" s="90" t="s">
        <v>4</v>
      </c>
      <c r="BE32" s="60"/>
      <c r="BF32" s="61" t="s">
        <v>5</v>
      </c>
      <c r="BG32" s="60"/>
      <c r="BH32" s="60"/>
      <c r="BI32" s="85"/>
      <c r="BJ32" s="60"/>
      <c r="BK32" s="60"/>
      <c r="BL32" s="60"/>
      <c r="BM32" s="60"/>
      <c r="BN32" s="60"/>
      <c r="BO32" s="60"/>
      <c r="BP32" s="138"/>
      <c r="BQ32" s="85"/>
      <c r="BR32" s="87"/>
      <c r="BS32" s="55" t="s">
        <v>24</v>
      </c>
      <c r="BT32" s="44" t="str">
        <f>IF(G50="","",BB45)</f>
        <v/>
      </c>
      <c r="BU32" s="46"/>
      <c r="BV32" s="104"/>
      <c r="BW32" s="60"/>
      <c r="BX32" s="104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343" t="str">
        <f>IF(CQ29=CK29,CK30,CK29)</f>
        <v/>
      </c>
      <c r="CR32" s="344"/>
      <c r="CS32" s="344"/>
      <c r="CT32" s="344"/>
      <c r="CU32" s="344"/>
      <c r="CV32" s="345"/>
      <c r="CW32" s="60"/>
    </row>
    <row r="33" spans="1:101" ht="18.75" customHeight="1" thickBot="1" x14ac:dyDescent="0.25">
      <c r="A33" s="60"/>
      <c r="B33" s="60"/>
      <c r="C33" s="60"/>
      <c r="D33" s="60"/>
      <c r="E33" s="85"/>
      <c r="F33" s="60"/>
      <c r="G33" s="85"/>
      <c r="H33" s="60"/>
      <c r="I33" s="60"/>
      <c r="J33" s="60"/>
      <c r="K33" s="60"/>
      <c r="L33" s="60"/>
      <c r="M33" s="60" t="s">
        <v>0</v>
      </c>
      <c r="N33" s="60" t="s">
        <v>1</v>
      </c>
      <c r="O33" s="60" t="s">
        <v>2</v>
      </c>
      <c r="P33" s="60" t="s">
        <v>3</v>
      </c>
      <c r="Q33" s="60" t="s">
        <v>0</v>
      </c>
      <c r="R33" s="60" t="s">
        <v>1</v>
      </c>
      <c r="S33" s="60" t="s">
        <v>2</v>
      </c>
      <c r="T33" s="60" t="s">
        <v>3</v>
      </c>
      <c r="U33" s="60" t="s">
        <v>0</v>
      </c>
      <c r="V33" s="60" t="s">
        <v>1</v>
      </c>
      <c r="W33" s="60" t="s">
        <v>2</v>
      </c>
      <c r="X33" s="60" t="s">
        <v>3</v>
      </c>
      <c r="Y33" s="60"/>
      <c r="Z33" s="60" t="s">
        <v>8</v>
      </c>
      <c r="AA33" s="60"/>
      <c r="AB33" s="60"/>
      <c r="AC33" s="60"/>
      <c r="AD33" s="60"/>
      <c r="AE33" s="60"/>
      <c r="AF33" s="60"/>
      <c r="AG33" s="60"/>
      <c r="AH33" s="60" t="s">
        <v>31</v>
      </c>
      <c r="AI33" s="60"/>
      <c r="AJ33" s="60"/>
      <c r="AK33" s="60"/>
      <c r="AL33" s="60"/>
      <c r="AM33" s="60"/>
      <c r="AN33" s="60" t="str">
        <f>AI34</f>
        <v>Kolumbien</v>
      </c>
      <c r="AO33" s="60" t="str">
        <f>AI35</f>
        <v>Griechenland</v>
      </c>
      <c r="AP33" s="60" t="str">
        <f>AI36</f>
        <v>Elfenbeinküste</v>
      </c>
      <c r="AQ33" s="60" t="str">
        <f>AI37</f>
        <v>Japan</v>
      </c>
      <c r="AR33" s="60"/>
      <c r="AS33" s="60" t="s">
        <v>31</v>
      </c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85"/>
      <c r="BJ33" s="85"/>
      <c r="BK33" s="85"/>
      <c r="BL33" s="85"/>
      <c r="BM33" s="85"/>
      <c r="BN33" s="85"/>
      <c r="BO33" s="85"/>
      <c r="BP33" s="137"/>
      <c r="BQ33" s="85"/>
      <c r="BR33" s="87"/>
      <c r="BS33" s="25" t="s">
        <v>23</v>
      </c>
      <c r="BT33" s="44" t="str">
        <f>IF(G39="","",BB35)</f>
        <v/>
      </c>
      <c r="BU33" s="46"/>
      <c r="BV33" s="104"/>
      <c r="BW33" s="60"/>
      <c r="BX33" s="104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346"/>
      <c r="CR33" s="347"/>
      <c r="CS33" s="347"/>
      <c r="CT33" s="347"/>
      <c r="CU33" s="347"/>
      <c r="CV33" s="348"/>
      <c r="CW33" s="60"/>
    </row>
    <row r="34" spans="1:101" ht="18.75" customHeight="1" thickBot="1" x14ac:dyDescent="0.3">
      <c r="A34" s="60"/>
      <c r="B34" s="60"/>
      <c r="C34" s="20" t="str">
        <f>Spielplan!$C$34</f>
        <v>Kolumbien</v>
      </c>
      <c r="D34" s="39"/>
      <c r="E34" s="104"/>
      <c r="F34" s="93"/>
      <c r="G34" s="104"/>
      <c r="H34" s="20" t="str">
        <f>Spielplan!$H$34</f>
        <v>Griechenland</v>
      </c>
      <c r="I34" s="39"/>
      <c r="J34" s="60"/>
      <c r="K34" s="60" t="s">
        <v>78</v>
      </c>
      <c r="L34" s="60">
        <f t="shared" ref="L34:L39" si="8">IF(E34-G34&gt;0,1,IF(G34=E34,0,-1))</f>
        <v>0</v>
      </c>
      <c r="M34" s="60">
        <f>IF($E34="",0,IF($E34&gt;$G34,3,IF($E34=G34,1,0)))</f>
        <v>0</v>
      </c>
      <c r="N34" s="60">
        <f>IF($G34="",0,IF($E34&gt;$G34,0,IF($E34=G34,1,3)))</f>
        <v>0</v>
      </c>
      <c r="O34" s="60"/>
      <c r="P34" s="60"/>
      <c r="Q34" s="60">
        <f>E34</f>
        <v>0</v>
      </c>
      <c r="R34" s="60">
        <f>G34</f>
        <v>0</v>
      </c>
      <c r="S34" s="60"/>
      <c r="T34" s="60"/>
      <c r="U34" s="60">
        <f>G34</f>
        <v>0</v>
      </c>
      <c r="V34" s="60">
        <f>E34</f>
        <v>0</v>
      </c>
      <c r="W34" s="60"/>
      <c r="X34" s="60"/>
      <c r="Y34" s="60"/>
      <c r="Z34" s="60">
        <f>M40</f>
        <v>0</v>
      </c>
      <c r="AA34" s="60">
        <f>Q40</f>
        <v>0</v>
      </c>
      <c r="AB34" s="60">
        <f>U40</f>
        <v>0</v>
      </c>
      <c r="AC34" s="60">
        <f>AA34-AB34</f>
        <v>0</v>
      </c>
      <c r="AD34" s="60">
        <f>IF(Z34&gt;Z35,-1,0)</f>
        <v>0</v>
      </c>
      <c r="AE34" s="60">
        <f>IF(Z34&gt;Z36,-1,0)</f>
        <v>0</v>
      </c>
      <c r="AF34" s="60">
        <f>IF(Z34&gt;Z37,-1,0)</f>
        <v>0</v>
      </c>
      <c r="AG34" s="60">
        <f>10000-(AJ34*1000+AM34*100+AK34*10)</f>
        <v>10000</v>
      </c>
      <c r="AH34" s="90">
        <f>RANK(AG34,AG34:AG37,1)</f>
        <v>1</v>
      </c>
      <c r="AI34" s="60" t="str">
        <f>C34</f>
        <v>Kolumbien</v>
      </c>
      <c r="AJ34" s="60">
        <f t="shared" ref="AJ34:AL37" si="9">Z34</f>
        <v>0</v>
      </c>
      <c r="AK34" s="60">
        <f t="shared" si="9"/>
        <v>0</v>
      </c>
      <c r="AL34" s="60">
        <f t="shared" si="9"/>
        <v>0</v>
      </c>
      <c r="AM34" s="60">
        <f>AK34-AL34</f>
        <v>0</v>
      </c>
      <c r="AN34" s="187"/>
      <c r="AO34" s="187">
        <f>IF(AG35=AG34,IF(G34&gt;E34,AG35-0.1,AG35),AG35)</f>
        <v>10000</v>
      </c>
      <c r="AP34" s="187">
        <f>IF(AG36=AG34,IF(G36&gt;E36,AG36-0.1,AG36),AG36)</f>
        <v>10000</v>
      </c>
      <c r="AQ34" s="187">
        <f>IF(AG37=AG34,IF(G38&gt;E38,AG37-0.1,AG37),AG37)</f>
        <v>10000</v>
      </c>
      <c r="AR34" s="187">
        <f>AN38</f>
        <v>30000</v>
      </c>
      <c r="AS34" s="90">
        <f>RANK(AR34,AR34:AR37,1)</f>
        <v>1</v>
      </c>
      <c r="AT34" s="60" t="str">
        <f t="shared" ref="AT34:AW37" si="10">AI34</f>
        <v>Kolumbien</v>
      </c>
      <c r="AU34" s="60">
        <f t="shared" si="10"/>
        <v>0</v>
      </c>
      <c r="AV34" s="60">
        <f t="shared" si="10"/>
        <v>0</v>
      </c>
      <c r="AW34" s="60">
        <f t="shared" si="10"/>
        <v>0</v>
      </c>
      <c r="AX34" s="60"/>
      <c r="AY34" s="60"/>
      <c r="AZ34" s="60"/>
      <c r="BA34" s="19">
        <v>1</v>
      </c>
      <c r="BB34" s="20" t="str">
        <f>VLOOKUP(1,AS34:AT37,2,FALSE)</f>
        <v>Kolumbien</v>
      </c>
      <c r="BC34" s="18"/>
      <c r="BD34" s="21">
        <f>VLOOKUP(1,AS34:AW37,3,FALSE)</f>
        <v>0</v>
      </c>
      <c r="BE34" s="22">
        <f>VLOOKUP(1,AS34:AW37,4,FALSE)</f>
        <v>0</v>
      </c>
      <c r="BF34" s="93" t="s">
        <v>12</v>
      </c>
      <c r="BG34" s="22">
        <f>VLOOKUP(1,AS34:AW37,5,FALSE)</f>
        <v>0</v>
      </c>
      <c r="BH34" s="27" t="s">
        <v>22</v>
      </c>
      <c r="BI34" s="85"/>
      <c r="BJ34" s="85">
        <f>IF(E34&gt;G34,IF(Spielplan!E34&gt;Spielplan!G34,Punktemodus!$B$3,0),0)</f>
        <v>0</v>
      </c>
      <c r="BK34" s="85">
        <f>IF(E34=G34,IF(Spielplan!E34=Spielplan!G34,Punktemodus!$B$3,0),0)</f>
        <v>10</v>
      </c>
      <c r="BL34" s="85">
        <f>IF(E34&lt;G34,IF(Spielplan!E34&lt;Spielplan!G34,Punktemodus!$B$3,0),0)</f>
        <v>0</v>
      </c>
      <c r="BM34" s="85">
        <f>IF(E34=Spielplan!E34,IF(G34=Spielplan!G34,Punktemodus!$B$5,0),0)</f>
        <v>3</v>
      </c>
      <c r="BN34" s="85">
        <f>IF(E34=Spielplan!E34,Punktemodus!$B$7,0)</f>
        <v>1</v>
      </c>
      <c r="BO34" s="85">
        <f>IF(G34=Spielplan!G34,Punktemodus!$B$7,0)</f>
        <v>1</v>
      </c>
      <c r="BP34" s="137">
        <f>IF(Spielplan!E34="",0,SUM(BJ34:BO34))</f>
        <v>0</v>
      </c>
      <c r="BQ34" s="85"/>
      <c r="BR34" s="8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47">
        <v>59</v>
      </c>
      <c r="CF34" s="44" t="str">
        <f>IF(CE30="",IF(CC30&gt;CC31,CA30,CA31),IF(CE30&gt;CE31,CA30,CA31))</f>
        <v/>
      </c>
      <c r="CG34" s="46"/>
      <c r="CH34" s="104"/>
      <c r="CI34" s="60"/>
      <c r="CJ34" s="104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</row>
    <row r="35" spans="1:101" ht="18.75" customHeight="1" thickBot="1" x14ac:dyDescent="0.3">
      <c r="A35" s="60"/>
      <c r="B35" s="60"/>
      <c r="C35" s="14" t="str">
        <f>Spielplan!$C$35</f>
        <v>Elfenbeinküste</v>
      </c>
      <c r="D35" s="40"/>
      <c r="E35" s="104"/>
      <c r="F35" s="93"/>
      <c r="G35" s="104"/>
      <c r="H35" s="14" t="str">
        <f>Spielplan!$H$35</f>
        <v>Japan</v>
      </c>
      <c r="I35" s="40"/>
      <c r="J35" s="60"/>
      <c r="K35" s="60" t="s">
        <v>79</v>
      </c>
      <c r="L35" s="60">
        <f t="shared" si="8"/>
        <v>0</v>
      </c>
      <c r="M35" s="60"/>
      <c r="N35" s="60"/>
      <c r="O35" s="60">
        <f>IF($E35="",0,IF($E35&gt;$G35,3,IF($E35=$G35,1,0)))</f>
        <v>0</v>
      </c>
      <c r="P35" s="60">
        <f>IF($G35="",0,IF($E35&gt;$G35,0,IF($E35=$G35,1,3)))</f>
        <v>0</v>
      </c>
      <c r="Q35" s="60"/>
      <c r="R35" s="60"/>
      <c r="S35" s="60">
        <f>E35</f>
        <v>0</v>
      </c>
      <c r="T35" s="60">
        <f>G35</f>
        <v>0</v>
      </c>
      <c r="U35" s="60"/>
      <c r="V35" s="60"/>
      <c r="W35" s="60">
        <f>G35</f>
        <v>0</v>
      </c>
      <c r="X35" s="60">
        <f>E35</f>
        <v>0</v>
      </c>
      <c r="Y35" s="60"/>
      <c r="Z35" s="60">
        <f>N40</f>
        <v>0</v>
      </c>
      <c r="AA35" s="60">
        <f>R40</f>
        <v>0</v>
      </c>
      <c r="AB35" s="60">
        <f>V40</f>
        <v>0</v>
      </c>
      <c r="AC35" s="60">
        <f>AA35-AB35</f>
        <v>0</v>
      </c>
      <c r="AD35" s="60">
        <f>IF(Z35&gt;Z34,-1,0)</f>
        <v>0</v>
      </c>
      <c r="AE35" s="60">
        <f>IF(Z35&gt;Z36,-1,0)</f>
        <v>0</v>
      </c>
      <c r="AF35" s="60">
        <f>IF(Z35&gt;Z37,-1,0)</f>
        <v>0</v>
      </c>
      <c r="AG35" s="60">
        <f>10000-(AJ35*1000+AM35*100+AK35*10)</f>
        <v>10000</v>
      </c>
      <c r="AH35" s="90">
        <f>RANK(AG35,AG34:AG37,1)</f>
        <v>1</v>
      </c>
      <c r="AI35" s="60" t="str">
        <f>H34</f>
        <v>Griechenland</v>
      </c>
      <c r="AJ35" s="60">
        <f t="shared" si="9"/>
        <v>0</v>
      </c>
      <c r="AK35" s="60">
        <f t="shared" si="9"/>
        <v>0</v>
      </c>
      <c r="AL35" s="60">
        <f t="shared" si="9"/>
        <v>0</v>
      </c>
      <c r="AM35" s="60">
        <f>AK35-AL35</f>
        <v>0</v>
      </c>
      <c r="AN35" s="187">
        <f>IF(AG34=AG35,IF(E34&gt;G34,AG34-0.1,AG34),AG34)</f>
        <v>10000</v>
      </c>
      <c r="AO35" s="187"/>
      <c r="AP35" s="187">
        <f>IF(AG36=AG35,IF(G39&gt;E39,AG36-0.1,AG36),AG36)</f>
        <v>10000</v>
      </c>
      <c r="AQ35" s="187">
        <f>IF(AG37=AG35,IF(G37&gt;E37,AG37-0.1,AG37),AG37)</f>
        <v>10000</v>
      </c>
      <c r="AR35" s="187">
        <f>AO38</f>
        <v>30000</v>
      </c>
      <c r="AS35" s="90">
        <f>RANK(AR35,AR34:AR37,1)</f>
        <v>1</v>
      </c>
      <c r="AT35" s="60" t="str">
        <f t="shared" si="10"/>
        <v>Griechenland</v>
      </c>
      <c r="AU35" s="60">
        <f t="shared" si="10"/>
        <v>0</v>
      </c>
      <c r="AV35" s="60">
        <f t="shared" si="10"/>
        <v>0</v>
      </c>
      <c r="AW35" s="60">
        <f t="shared" si="10"/>
        <v>0</v>
      </c>
      <c r="AX35" s="60"/>
      <c r="AY35" s="60"/>
      <c r="AZ35" s="60"/>
      <c r="BA35" s="23">
        <v>2</v>
      </c>
      <c r="BB35" s="14" t="e">
        <f>VLOOKUP(2,AS34:AT37,2,FALSE)</f>
        <v>#N/A</v>
      </c>
      <c r="BC35" s="15"/>
      <c r="BD35" s="24" t="e">
        <f>VLOOKUP(2,AS34:AW37,3,FALSE)</f>
        <v>#N/A</v>
      </c>
      <c r="BE35" s="25" t="e">
        <f>VLOOKUP(2,AS34:AW37,4,FALSE)</f>
        <v>#N/A</v>
      </c>
      <c r="BF35" s="93" t="s">
        <v>12</v>
      </c>
      <c r="BG35" s="25" t="e">
        <f>VLOOKUP(2,AS34:AW37,5,FALSE)</f>
        <v>#N/A</v>
      </c>
      <c r="BH35" s="26" t="s">
        <v>23</v>
      </c>
      <c r="BI35" s="85"/>
      <c r="BJ35" s="85">
        <f>IF(E35&gt;G35,IF(Spielplan!E35&gt;Spielplan!G35,Punktemodus!$B$3,0),0)</f>
        <v>0</v>
      </c>
      <c r="BK35" s="85">
        <f>IF(E35=G35,IF(Spielplan!E35=Spielplan!G35,Punktemodus!$B$3,0),0)</f>
        <v>10</v>
      </c>
      <c r="BL35" s="85">
        <f>IF(E35&lt;G35,IF(Spielplan!E35&lt;Spielplan!G35,Punktemodus!$B$3,0),0)</f>
        <v>0</v>
      </c>
      <c r="BM35" s="85">
        <f>IF(E35=Spielplan!E35,IF(G35=Spielplan!G35,Punktemodus!$B$5,0),0)</f>
        <v>3</v>
      </c>
      <c r="BN35" s="85">
        <f>IF(E35=Spielplan!E35,Punktemodus!$B$7,0)</f>
        <v>1</v>
      </c>
      <c r="BO35" s="85">
        <f>IF(G35=Spielplan!G35,Punktemodus!$B$7,0)</f>
        <v>1</v>
      </c>
      <c r="BP35" s="137">
        <f>IF(Spielplan!E35="",0,SUM(BJ35:BO35))</f>
        <v>0</v>
      </c>
      <c r="BQ35" s="85"/>
      <c r="BR35" s="8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47">
        <v>60</v>
      </c>
      <c r="CF35" s="44" t="str">
        <f>IF(CE38="",IF(CC38&gt;CC39,CA38,CA39),IF(CE38&gt;CE39,CA38,CA39))</f>
        <v/>
      </c>
      <c r="CG35" s="46"/>
      <c r="CH35" s="104"/>
      <c r="CI35" s="60"/>
      <c r="CJ35" s="104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</row>
    <row r="36" spans="1:101" ht="18.75" customHeight="1" thickBot="1" x14ac:dyDescent="0.3">
      <c r="A36" s="60"/>
      <c r="B36" s="60"/>
      <c r="C36" s="20" t="str">
        <f>C34</f>
        <v>Kolumbien</v>
      </c>
      <c r="D36" s="39"/>
      <c r="E36" s="104"/>
      <c r="F36" s="93"/>
      <c r="G36" s="104"/>
      <c r="H36" s="20" t="str">
        <f>C35</f>
        <v>Elfenbeinküste</v>
      </c>
      <c r="I36" s="39"/>
      <c r="J36" s="60"/>
      <c r="K36" s="60" t="s">
        <v>81</v>
      </c>
      <c r="L36" s="60">
        <f t="shared" si="8"/>
        <v>0</v>
      </c>
      <c r="M36" s="60">
        <f>IF($E36="",0,IF($E36&gt;$G36,3,IF($E36=G36,1,0)))</f>
        <v>0</v>
      </c>
      <c r="N36" s="60"/>
      <c r="O36" s="60">
        <f>IF($G36="",0,IF($E36&gt;$G36,0,IF($E36=$G36,1,3)))</f>
        <v>0</v>
      </c>
      <c r="P36" s="60"/>
      <c r="Q36" s="60">
        <f>E36</f>
        <v>0</v>
      </c>
      <c r="R36" s="60"/>
      <c r="S36" s="60">
        <f>G36</f>
        <v>0</v>
      </c>
      <c r="T36" s="60"/>
      <c r="U36" s="60">
        <f>G36</f>
        <v>0</v>
      </c>
      <c r="V36" s="60"/>
      <c r="W36" s="60">
        <f>E36</f>
        <v>0</v>
      </c>
      <c r="X36" s="60"/>
      <c r="Y36" s="60"/>
      <c r="Z36" s="60">
        <f>O40</f>
        <v>0</v>
      </c>
      <c r="AA36" s="60">
        <f>S40</f>
        <v>0</v>
      </c>
      <c r="AB36" s="60">
        <f>W40</f>
        <v>0</v>
      </c>
      <c r="AC36" s="60">
        <f>AA36-AB36</f>
        <v>0</v>
      </c>
      <c r="AD36" s="60">
        <f>IF(Z36&gt;Z34,-1,0)</f>
        <v>0</v>
      </c>
      <c r="AE36" s="60">
        <f>IF(Z36&gt;Z35,-1,0)</f>
        <v>0</v>
      </c>
      <c r="AF36" s="60">
        <f>IF(Z36&gt;Z37,-1,0)</f>
        <v>0</v>
      </c>
      <c r="AG36" s="60">
        <f>10000-(AJ36*1000+AM36*100+AK36*10)</f>
        <v>10000</v>
      </c>
      <c r="AH36" s="90">
        <f>RANK(AG36,AG34:AG37,1)</f>
        <v>1</v>
      </c>
      <c r="AI36" s="60" t="str">
        <f>C35</f>
        <v>Elfenbeinküste</v>
      </c>
      <c r="AJ36" s="60">
        <f t="shared" si="9"/>
        <v>0</v>
      </c>
      <c r="AK36" s="60">
        <f t="shared" si="9"/>
        <v>0</v>
      </c>
      <c r="AL36" s="60">
        <f t="shared" si="9"/>
        <v>0</v>
      </c>
      <c r="AM36" s="60">
        <f>AK36-AL36</f>
        <v>0</v>
      </c>
      <c r="AN36" s="187">
        <f>IF(AG34=AG36,IF(E36&gt;G36,AG34-0.1,AG34),AG34)</f>
        <v>10000</v>
      </c>
      <c r="AO36" s="187">
        <f>IF(AG35=AG36,IF(E39&gt;G39,AG35-0.1,AG35),AG35)</f>
        <v>10000</v>
      </c>
      <c r="AP36" s="187"/>
      <c r="AQ36" s="187">
        <f>IF(AG37=AG36,IF(G35&gt;E35,AG37-0.1,AG37),AG37)</f>
        <v>10000</v>
      </c>
      <c r="AR36" s="187">
        <f>AP38</f>
        <v>30000</v>
      </c>
      <c r="AS36" s="90">
        <f>RANK(AR36,AR34:AR37,1)</f>
        <v>1</v>
      </c>
      <c r="AT36" s="60" t="str">
        <f t="shared" si="10"/>
        <v>Elfenbeinküste</v>
      </c>
      <c r="AU36" s="60">
        <f t="shared" si="10"/>
        <v>0</v>
      </c>
      <c r="AV36" s="60">
        <f t="shared" si="10"/>
        <v>0</v>
      </c>
      <c r="AW36" s="60">
        <f t="shared" si="10"/>
        <v>0</v>
      </c>
      <c r="AX36" s="60"/>
      <c r="AY36" s="60"/>
      <c r="AZ36" s="60"/>
      <c r="BA36" s="113">
        <v>3</v>
      </c>
      <c r="BB36" s="114" t="e">
        <f>VLOOKUP(3,AS34:AT37,2,FALSE)</f>
        <v>#N/A</v>
      </c>
      <c r="BC36" s="115"/>
      <c r="BD36" s="116" t="e">
        <f>VLOOKUP(3,AS34:AW37,3,FALSE)</f>
        <v>#N/A</v>
      </c>
      <c r="BE36" s="116" t="e">
        <f>VLOOKUP(3,AS34:AW37,4,FALSE)</f>
        <v>#N/A</v>
      </c>
      <c r="BF36" s="93" t="s">
        <v>12</v>
      </c>
      <c r="BG36" s="116" t="e">
        <f>VLOOKUP(3,AS34:AW37,5,FALSE)</f>
        <v>#N/A</v>
      </c>
      <c r="BH36" s="60"/>
      <c r="BI36" s="85"/>
      <c r="BJ36" s="85">
        <f>IF(E36&gt;G36,IF(Spielplan!E36&gt;Spielplan!G36,Punktemodus!$B$3,0),0)</f>
        <v>0</v>
      </c>
      <c r="BK36" s="85">
        <f>IF(E36=G36,IF(Spielplan!E36=Spielplan!G36,Punktemodus!$B$3,0),0)</f>
        <v>10</v>
      </c>
      <c r="BL36" s="85">
        <f>IF(E36&lt;G36,IF(Spielplan!E36&lt;Spielplan!G36,Punktemodus!$B$3,0),0)</f>
        <v>0</v>
      </c>
      <c r="BM36" s="85">
        <f>IF(E36=Spielplan!E36,IF(G36=Spielplan!G36,Punktemodus!$B$5,0),0)</f>
        <v>3</v>
      </c>
      <c r="BN36" s="85">
        <f>IF(E36=Spielplan!E36,Punktemodus!$B$7,0)</f>
        <v>1</v>
      </c>
      <c r="BO36" s="85">
        <f>IF(G36=Spielplan!G36,Punktemodus!$B$7,0)</f>
        <v>1</v>
      </c>
      <c r="BP36" s="137">
        <f>IF(Spielplan!E36="",0,SUM(BJ36:BO36))</f>
        <v>0</v>
      </c>
      <c r="BQ36" s="85"/>
      <c r="BR36" s="87"/>
      <c r="BS36" s="82" t="s">
        <v>126</v>
      </c>
      <c r="BT36" s="44" t="str">
        <f>IF(G72="","",BB67)</f>
        <v/>
      </c>
      <c r="BU36" s="46"/>
      <c r="BV36" s="104"/>
      <c r="BW36" s="60"/>
      <c r="BX36" s="104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</row>
    <row r="37" spans="1:101" ht="18.75" customHeight="1" thickBot="1" x14ac:dyDescent="0.3">
      <c r="A37" s="60"/>
      <c r="B37" s="60"/>
      <c r="C37" s="14" t="str">
        <f>H34</f>
        <v>Griechenland</v>
      </c>
      <c r="D37" s="40"/>
      <c r="E37" s="104"/>
      <c r="F37" s="93"/>
      <c r="G37" s="104"/>
      <c r="H37" s="14" t="str">
        <f>H35</f>
        <v>Japan</v>
      </c>
      <c r="I37" s="40"/>
      <c r="J37" s="60"/>
      <c r="K37" s="60" t="s">
        <v>80</v>
      </c>
      <c r="L37" s="60">
        <f t="shared" si="8"/>
        <v>0</v>
      </c>
      <c r="M37" s="60"/>
      <c r="N37" s="60">
        <f>IF($E37="",0,IF($E37&gt;$G37,3,IF($E37=$G37,1,0)))</f>
        <v>0</v>
      </c>
      <c r="O37" s="60"/>
      <c r="P37" s="60">
        <f>IF($G37="",0,IF($E37&gt;$G37,0,IF($E37=$G37,1,3)))</f>
        <v>0</v>
      </c>
      <c r="Q37" s="60"/>
      <c r="R37" s="60">
        <f>E37</f>
        <v>0</v>
      </c>
      <c r="S37" s="60"/>
      <c r="T37" s="60">
        <f>G37</f>
        <v>0</v>
      </c>
      <c r="U37" s="60"/>
      <c r="V37" s="60">
        <f>G37</f>
        <v>0</v>
      </c>
      <c r="W37" s="60"/>
      <c r="X37" s="60">
        <f>E37</f>
        <v>0</v>
      </c>
      <c r="Y37" s="60"/>
      <c r="Z37" s="60">
        <f>P40</f>
        <v>0</v>
      </c>
      <c r="AA37" s="60">
        <f>T40</f>
        <v>0</v>
      </c>
      <c r="AB37" s="60">
        <f>X40</f>
        <v>0</v>
      </c>
      <c r="AC37" s="60">
        <f>AA37-AB37</f>
        <v>0</v>
      </c>
      <c r="AD37" s="60">
        <f>IF(Z37&gt;Z34,-1,0)</f>
        <v>0</v>
      </c>
      <c r="AE37" s="60">
        <f>IF(Z37&gt;Z35,-1,0)</f>
        <v>0</v>
      </c>
      <c r="AF37" s="60">
        <f>IF(Z37&gt;Z36,-1,0)</f>
        <v>0</v>
      </c>
      <c r="AG37" s="60">
        <f>10000-(AJ37*1000+AM37*100+AK37*10)</f>
        <v>10000</v>
      </c>
      <c r="AH37" s="90">
        <f>RANK(AG37,AG34:AG37,1)</f>
        <v>1</v>
      </c>
      <c r="AI37" s="60" t="str">
        <f>H35</f>
        <v>Japan</v>
      </c>
      <c r="AJ37" s="60">
        <f t="shared" si="9"/>
        <v>0</v>
      </c>
      <c r="AK37" s="60">
        <f t="shared" si="9"/>
        <v>0</v>
      </c>
      <c r="AL37" s="60">
        <f t="shared" si="9"/>
        <v>0</v>
      </c>
      <c r="AM37" s="60">
        <f>AK37-AL37</f>
        <v>0</v>
      </c>
      <c r="AN37" s="187">
        <f>IF(AG34=AG37,IF(E38&gt;G38,AG34-0.1,AG34),AG34)</f>
        <v>10000</v>
      </c>
      <c r="AO37" s="187">
        <f>IF(AG35=AG37,IF(E37&gt;G37,AG35-0.1,AG35),AG35)</f>
        <v>10000</v>
      </c>
      <c r="AP37" s="187">
        <f>IF(AG36=AG37,IF(E35&gt;G35,AG36-0.1,AG36),AG36)</f>
        <v>10000</v>
      </c>
      <c r="AQ37" s="187"/>
      <c r="AR37" s="187">
        <f>AQ38</f>
        <v>30000</v>
      </c>
      <c r="AS37" s="90">
        <f>RANK(AR37,AR34:AR37,1)</f>
        <v>1</v>
      </c>
      <c r="AT37" s="60" t="str">
        <f t="shared" si="10"/>
        <v>Japan</v>
      </c>
      <c r="AU37" s="60">
        <f t="shared" si="10"/>
        <v>0</v>
      </c>
      <c r="AV37" s="60">
        <f t="shared" si="10"/>
        <v>0</v>
      </c>
      <c r="AW37" s="60">
        <f t="shared" si="10"/>
        <v>0</v>
      </c>
      <c r="AX37" s="60"/>
      <c r="AY37" s="60"/>
      <c r="AZ37" s="60"/>
      <c r="BA37" s="113">
        <v>4</v>
      </c>
      <c r="BB37" s="114" t="e">
        <f>VLOOKUP(4,AS34:AT37,2,FALSE)</f>
        <v>#N/A</v>
      </c>
      <c r="BC37" s="115"/>
      <c r="BD37" s="116" t="e">
        <f>VLOOKUP(4,AS34:AW37,3,FALSE)</f>
        <v>#N/A</v>
      </c>
      <c r="BE37" s="116" t="e">
        <f>VLOOKUP(4,AS34:AW37,4,FALSE)</f>
        <v>#N/A</v>
      </c>
      <c r="BF37" s="93" t="s">
        <v>12</v>
      </c>
      <c r="BG37" s="116" t="e">
        <f>VLOOKUP(4,AS34:AW37,5,FALSE)</f>
        <v>#N/A</v>
      </c>
      <c r="BH37" s="60"/>
      <c r="BI37" s="85"/>
      <c r="BJ37" s="85">
        <f>IF(E37&gt;G37,IF(Spielplan!E37&gt;Spielplan!G37,Punktemodus!$B$3,0),0)</f>
        <v>0</v>
      </c>
      <c r="BK37" s="85">
        <f>IF(E37=G37,IF(Spielplan!E37=Spielplan!G37,Punktemodus!$B$3,0),0)</f>
        <v>10</v>
      </c>
      <c r="BL37" s="85">
        <f>IF(E37&lt;G37,IF(Spielplan!E37&lt;Spielplan!G37,Punktemodus!$B$3,0),0)</f>
        <v>0</v>
      </c>
      <c r="BM37" s="85">
        <f>IF(E37=Spielplan!E37,IF(G37=Spielplan!G37,Punktemodus!$B$5,0),0)</f>
        <v>3</v>
      </c>
      <c r="BN37" s="85">
        <f>IF(E37=Spielplan!E37,Punktemodus!$B$7,0)</f>
        <v>1</v>
      </c>
      <c r="BO37" s="85">
        <f>IF(G37=Spielplan!G37,Punktemodus!$B$7,0)</f>
        <v>1</v>
      </c>
      <c r="BP37" s="137">
        <f>IF(Spielplan!E37="",0,SUM(BJ37:BO37))</f>
        <v>0</v>
      </c>
      <c r="BQ37" s="85"/>
      <c r="BR37" s="87"/>
      <c r="BS37" s="5" t="s">
        <v>127</v>
      </c>
      <c r="BT37" s="44" t="str">
        <f>IF(G61="","",BB57)</f>
        <v/>
      </c>
      <c r="BU37" s="46"/>
      <c r="BV37" s="104"/>
      <c r="BW37" s="60"/>
      <c r="BX37" s="104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</row>
    <row r="38" spans="1:101" ht="18.75" customHeight="1" thickBot="1" x14ac:dyDescent="0.3">
      <c r="A38" s="60"/>
      <c r="B38" s="60"/>
      <c r="C38" s="20" t="str">
        <f>C34</f>
        <v>Kolumbien</v>
      </c>
      <c r="D38" s="39"/>
      <c r="E38" s="104"/>
      <c r="F38" s="93"/>
      <c r="G38" s="104"/>
      <c r="H38" s="20" t="str">
        <f>H35</f>
        <v>Japan</v>
      </c>
      <c r="I38" s="39"/>
      <c r="J38" s="60"/>
      <c r="K38" s="60" t="s">
        <v>82</v>
      </c>
      <c r="L38" s="60">
        <f t="shared" si="8"/>
        <v>0</v>
      </c>
      <c r="M38" s="60">
        <f>IF($E38="",0,IF($E38&gt;$G38,3,IF($E38=G38,1,0)))</f>
        <v>0</v>
      </c>
      <c r="N38" s="60"/>
      <c r="O38" s="60"/>
      <c r="P38" s="60">
        <f>IF($G38="",0,IF($E38&gt;$G38,0,IF($E38=$G38,1,3)))</f>
        <v>0</v>
      </c>
      <c r="Q38" s="60">
        <f>E38</f>
        <v>0</v>
      </c>
      <c r="R38" s="60"/>
      <c r="S38" s="60"/>
      <c r="T38" s="60">
        <f>G38</f>
        <v>0</v>
      </c>
      <c r="U38" s="60">
        <f>G38</f>
        <v>0</v>
      </c>
      <c r="V38" s="60"/>
      <c r="W38" s="60"/>
      <c r="X38" s="60">
        <f>E38</f>
        <v>0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187">
        <f>SUM(AN34:AN37)</f>
        <v>30000</v>
      </c>
      <c r="AO38" s="187">
        <f>SUM(AO34:AO37)</f>
        <v>30000</v>
      </c>
      <c r="AP38" s="187">
        <f>SUM(AP34:AP37)</f>
        <v>30000</v>
      </c>
      <c r="AQ38" s="187">
        <f>SUM(AQ34:AQ37)</f>
        <v>30000</v>
      </c>
      <c r="AR38" s="187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85">
        <f>IF(E38&gt;G38,IF(Spielplan!E38&gt;Spielplan!G38,Punktemodus!$B$3,0),0)</f>
        <v>0</v>
      </c>
      <c r="BK38" s="85">
        <f>IF(E38=G38,IF(Spielplan!E38=Spielplan!G38,Punktemodus!$B$3,0),0)</f>
        <v>10</v>
      </c>
      <c r="BL38" s="85">
        <f>IF(E38&lt;G38,IF(Spielplan!E38&lt;Spielplan!G38,Punktemodus!$B$3,0),0)</f>
        <v>0</v>
      </c>
      <c r="BM38" s="85">
        <f>IF(E38=Spielplan!E38,IF(G38=Spielplan!G38,Punktemodus!$B$5,0),0)</f>
        <v>3</v>
      </c>
      <c r="BN38" s="85">
        <f>IF(E38=Spielplan!E38,Punktemodus!$B$7,0)</f>
        <v>1</v>
      </c>
      <c r="BO38" s="85">
        <f>IF(G38=Spielplan!G38,Punktemodus!$B$7,0)</f>
        <v>1</v>
      </c>
      <c r="BP38" s="137">
        <f>IF(Spielplan!E38="",0,SUM(BJ38:BO38))</f>
        <v>0</v>
      </c>
      <c r="BQ38" s="60"/>
      <c r="BR38" s="87"/>
      <c r="BS38" s="60"/>
      <c r="BT38" s="60"/>
      <c r="BU38" s="60"/>
      <c r="BV38" s="60"/>
      <c r="BW38" s="60"/>
      <c r="BX38" s="60"/>
      <c r="BY38" s="60"/>
      <c r="BZ38" s="47">
        <v>55</v>
      </c>
      <c r="CA38" s="44" t="str">
        <f>IF(BX36="",IF(BV36&gt;BV37,BT36,BT37),IF(BX36&gt;BX37,BT36,BT37))</f>
        <v/>
      </c>
      <c r="CB38" s="46"/>
      <c r="CC38" s="104"/>
      <c r="CD38" s="60"/>
      <c r="CE38" s="104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</row>
    <row r="39" spans="1:101" ht="18.75" customHeight="1" thickBot="1" x14ac:dyDescent="0.3">
      <c r="A39" s="60"/>
      <c r="B39" s="60"/>
      <c r="C39" s="14" t="str">
        <f>H34</f>
        <v>Griechenland</v>
      </c>
      <c r="D39" s="40"/>
      <c r="E39" s="104"/>
      <c r="F39" s="93"/>
      <c r="G39" s="104"/>
      <c r="H39" s="14" t="str">
        <f>C35</f>
        <v>Elfenbeinküste</v>
      </c>
      <c r="I39" s="40"/>
      <c r="J39" s="60"/>
      <c r="K39" s="60" t="s">
        <v>82</v>
      </c>
      <c r="L39" s="60">
        <f t="shared" si="8"/>
        <v>0</v>
      </c>
      <c r="M39" s="60"/>
      <c r="N39" s="60">
        <f>IF($E39="",0,IF($E39&gt;$G39,3,IF($E39=$G39,1,0)))</f>
        <v>0</v>
      </c>
      <c r="O39" s="60">
        <f>IF($G39="",0,IF($E39&gt;$G39,0,IF($E39=$G39,1,3)))</f>
        <v>0</v>
      </c>
      <c r="P39" s="60"/>
      <c r="Q39" s="60"/>
      <c r="R39" s="60">
        <f>E39</f>
        <v>0</v>
      </c>
      <c r="S39" s="60">
        <f>G39</f>
        <v>0</v>
      </c>
      <c r="T39" s="60"/>
      <c r="U39" s="60"/>
      <c r="V39" s="60">
        <f>G39</f>
        <v>0</v>
      </c>
      <c r="W39" s="60">
        <f>E39</f>
        <v>0</v>
      </c>
      <c r="X39" s="60"/>
      <c r="Y39" s="60"/>
      <c r="Z39" s="60" t="s">
        <v>30</v>
      </c>
      <c r="AA39" s="60"/>
      <c r="AB39" s="60"/>
      <c r="AC39" s="60"/>
      <c r="AD39" s="60"/>
      <c r="AE39" s="60"/>
      <c r="AF39" s="60"/>
      <c r="AG39" s="60" t="b">
        <f>OR(AG34=AG35,AG34=AG36,AG34=AG37,AG35=AG36,AG35=AG37,AG36=AG37)</f>
        <v>1</v>
      </c>
      <c r="AH39" s="60"/>
      <c r="AI39" s="60"/>
      <c r="AJ39" s="60"/>
      <c r="AK39" s="60"/>
      <c r="AL39" s="60"/>
      <c r="AM39" s="60"/>
      <c r="AN39" s="60"/>
      <c r="AO39" s="60" t="s">
        <v>34</v>
      </c>
      <c r="AP39" s="60"/>
      <c r="AQ39" s="60"/>
      <c r="AR39" s="60" t="b">
        <f>OR(AR34=AR35,AR34=AR36,AR34=AR37,AR35=AR36,AR35=AR37,AR36=AR37)</f>
        <v>1</v>
      </c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85">
        <f>IF(E39&gt;G39,IF(Spielplan!E39&gt;Spielplan!G39,Punktemodus!$B$3,0),0)</f>
        <v>0</v>
      </c>
      <c r="BK39" s="85">
        <f>IF(E39=G39,IF(Spielplan!E39=Spielplan!G39,Punktemodus!$B$3,0),0)</f>
        <v>10</v>
      </c>
      <c r="BL39" s="85">
        <f>IF(E39&lt;G39,IF(Spielplan!E39&lt;Spielplan!G39,Punktemodus!$B$3,0),0)</f>
        <v>0</v>
      </c>
      <c r="BM39" s="85">
        <f>IF(E39=Spielplan!E39,IF(G39=Spielplan!G39,Punktemodus!$B$5,0),0)</f>
        <v>3</v>
      </c>
      <c r="BN39" s="85">
        <f>IF(E39=Spielplan!E39,Punktemodus!$B$7,0)</f>
        <v>1</v>
      </c>
      <c r="BO39" s="85">
        <f>IF(G39=Spielplan!G39,Punktemodus!$B$7,0)</f>
        <v>1</v>
      </c>
      <c r="BP39" s="137">
        <f>IF(Spielplan!E39="",0,SUM(BJ39:BO39))</f>
        <v>0</v>
      </c>
      <c r="BQ39" s="60"/>
      <c r="BR39" s="87"/>
      <c r="BS39" s="60"/>
      <c r="BT39" s="60"/>
      <c r="BU39" s="60"/>
      <c r="BV39" s="60"/>
      <c r="BW39" s="60"/>
      <c r="BX39" s="60"/>
      <c r="BY39" s="60"/>
      <c r="BZ39" s="47">
        <v>56</v>
      </c>
      <c r="CA39" s="44" t="str">
        <f>IF(BX40="",IF(BV40&gt;BV41,BT40,BT41),IF(BX40&gt;BX41,BT40,BT41))</f>
        <v/>
      </c>
      <c r="CB39" s="46"/>
      <c r="CC39" s="104"/>
      <c r="CD39" s="60"/>
      <c r="CE39" s="104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</row>
    <row r="40" spans="1:101" ht="18.75" customHeight="1" thickBot="1" x14ac:dyDescent="0.25">
      <c r="A40" s="60"/>
      <c r="B40" s="60"/>
      <c r="C40" s="136" t="str">
        <f>IF(G39="","",IF(AR39=TRUE,"Achtung: Fehler in Tabelle!",""))</f>
        <v/>
      </c>
      <c r="D40" s="60"/>
      <c r="E40" s="85"/>
      <c r="F40" s="60"/>
      <c r="G40" s="85"/>
      <c r="H40" s="60"/>
      <c r="I40" s="60"/>
      <c r="J40" s="60"/>
      <c r="K40" s="60"/>
      <c r="L40" s="60"/>
      <c r="M40" s="60">
        <f t="shared" ref="M40:X40" si="11">SUM(M34:M39)</f>
        <v>0</v>
      </c>
      <c r="N40" s="60">
        <f t="shared" si="11"/>
        <v>0</v>
      </c>
      <c r="O40" s="60">
        <f t="shared" si="11"/>
        <v>0</v>
      </c>
      <c r="P40" s="60">
        <f t="shared" si="11"/>
        <v>0</v>
      </c>
      <c r="Q40" s="60">
        <f t="shared" si="11"/>
        <v>0</v>
      </c>
      <c r="R40" s="60">
        <f t="shared" si="11"/>
        <v>0</v>
      </c>
      <c r="S40" s="60">
        <f t="shared" si="11"/>
        <v>0</v>
      </c>
      <c r="T40" s="60">
        <f t="shared" si="11"/>
        <v>0</v>
      </c>
      <c r="U40" s="60">
        <f t="shared" si="11"/>
        <v>0</v>
      </c>
      <c r="V40" s="60">
        <f t="shared" si="11"/>
        <v>0</v>
      </c>
      <c r="W40" s="60">
        <f t="shared" si="11"/>
        <v>0</v>
      </c>
      <c r="X40" s="60">
        <f t="shared" si="11"/>
        <v>0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160">
        <f>SUM(BP34:BP39)</f>
        <v>0</v>
      </c>
      <c r="BQ40" s="60"/>
      <c r="BR40" s="87"/>
      <c r="BS40" s="55" t="s">
        <v>128</v>
      </c>
      <c r="BT40" s="44" t="str">
        <f>IF(G94="","",BB89)</f>
        <v/>
      </c>
      <c r="BU40" s="46"/>
      <c r="BV40" s="104"/>
      <c r="BW40" s="60"/>
      <c r="BX40" s="104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</row>
    <row r="41" spans="1:101" ht="18.75" customHeight="1" thickBot="1" x14ac:dyDescent="0.25">
      <c r="A41" s="60"/>
      <c r="B41" s="60"/>
      <c r="C41" s="60"/>
      <c r="D41" s="60"/>
      <c r="E41" s="85"/>
      <c r="F41" s="60"/>
      <c r="G41" s="85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138"/>
      <c r="BQ41" s="60"/>
      <c r="BR41" s="87"/>
      <c r="BS41" s="25" t="s">
        <v>129</v>
      </c>
      <c r="BT41" s="44" t="str">
        <f>IF(G83="","",BB79)</f>
        <v/>
      </c>
      <c r="BU41" s="46"/>
      <c r="BV41" s="104"/>
      <c r="BW41" s="60"/>
      <c r="BX41" s="104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</row>
    <row r="42" spans="1:101" ht="18.75" customHeight="1" thickBot="1" x14ac:dyDescent="0.3">
      <c r="A42" s="60"/>
      <c r="B42" s="60"/>
      <c r="C42" s="89"/>
      <c r="D42" s="60"/>
      <c r="E42" s="85"/>
      <c r="F42" s="60"/>
      <c r="G42" s="85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89"/>
      <c r="BC42" s="60"/>
      <c r="BD42" s="90"/>
      <c r="BE42" s="60"/>
      <c r="BF42" s="61"/>
      <c r="BG42" s="60"/>
      <c r="BH42" s="60"/>
      <c r="BI42" s="60"/>
      <c r="BJ42" s="60"/>
      <c r="BK42" s="60"/>
      <c r="BL42" s="60"/>
      <c r="BM42" s="60"/>
      <c r="BN42" s="60"/>
      <c r="BO42" s="60"/>
      <c r="BP42" s="138"/>
      <c r="BQ42" s="60"/>
      <c r="BR42" s="87"/>
      <c r="BS42" s="94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</row>
    <row r="43" spans="1:101" ht="18.75" customHeight="1" thickBot="1" x14ac:dyDescent="0.3">
      <c r="A43" s="60"/>
      <c r="B43" s="60"/>
      <c r="C43" s="88" t="s">
        <v>74</v>
      </c>
      <c r="D43" s="60"/>
      <c r="E43" s="85"/>
      <c r="F43" s="60"/>
      <c r="G43" s="85"/>
      <c r="H43" s="60"/>
      <c r="I43" s="60"/>
      <c r="J43" s="60"/>
      <c r="K43" s="60"/>
      <c r="L43" s="60"/>
      <c r="M43" s="60" t="s">
        <v>4</v>
      </c>
      <c r="N43" s="60"/>
      <c r="O43" s="60"/>
      <c r="P43" s="60"/>
      <c r="Q43" s="60" t="s">
        <v>6</v>
      </c>
      <c r="R43" s="60"/>
      <c r="S43" s="60"/>
      <c r="T43" s="60"/>
      <c r="U43" s="60" t="s">
        <v>7</v>
      </c>
      <c r="V43" s="60"/>
      <c r="W43" s="60"/>
      <c r="X43" s="60"/>
      <c r="Y43" s="60"/>
      <c r="Z43" s="60" t="s">
        <v>4</v>
      </c>
      <c r="AA43" s="60" t="s">
        <v>5</v>
      </c>
      <c r="AB43" s="60"/>
      <c r="AC43" s="60"/>
      <c r="AD43" s="60" t="s">
        <v>9</v>
      </c>
      <c r="AE43" s="60"/>
      <c r="AF43" s="60"/>
      <c r="AG43" s="60"/>
      <c r="AH43" s="60" t="s">
        <v>32</v>
      </c>
      <c r="AI43" s="60"/>
      <c r="AJ43" s="60"/>
      <c r="AK43" s="60"/>
      <c r="AL43" s="60"/>
      <c r="AM43" s="60"/>
      <c r="AN43" s="60" t="s">
        <v>35</v>
      </c>
      <c r="AO43" s="60"/>
      <c r="AP43" s="60"/>
      <c r="AQ43" s="60"/>
      <c r="AR43" s="60"/>
      <c r="AS43" s="60" t="s">
        <v>33</v>
      </c>
      <c r="AT43" s="60"/>
      <c r="AU43" s="60"/>
      <c r="AV43" s="60"/>
      <c r="AW43" s="60"/>
      <c r="AX43" s="60"/>
      <c r="AY43" s="60"/>
      <c r="AZ43" s="60"/>
      <c r="BA43" s="60"/>
      <c r="BB43" s="89" t="s">
        <v>10</v>
      </c>
      <c r="BC43" s="60"/>
      <c r="BD43" s="90" t="s">
        <v>4</v>
      </c>
      <c r="BE43" s="60"/>
      <c r="BF43" s="61" t="s">
        <v>5</v>
      </c>
      <c r="BG43" s="60"/>
      <c r="BH43" s="60"/>
      <c r="BI43" s="85"/>
      <c r="BJ43" s="60"/>
      <c r="BK43" s="60"/>
      <c r="BL43" s="60"/>
      <c r="BM43" s="60"/>
      <c r="BN43" s="60"/>
      <c r="BO43" s="60"/>
      <c r="BP43" s="138"/>
      <c r="BQ43" s="85"/>
      <c r="BR43" s="139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</row>
    <row r="44" spans="1:101" ht="18.75" customHeight="1" thickBot="1" x14ac:dyDescent="0.25">
      <c r="A44" s="60"/>
      <c r="B44" s="60"/>
      <c r="C44" s="60"/>
      <c r="D44" s="60"/>
      <c r="E44" s="85"/>
      <c r="F44" s="60"/>
      <c r="G44" s="85"/>
      <c r="H44" s="60"/>
      <c r="I44" s="60"/>
      <c r="J44" s="60"/>
      <c r="K44" s="60"/>
      <c r="L44" s="60"/>
      <c r="M44" s="60" t="s">
        <v>0</v>
      </c>
      <c r="N44" s="60" t="s">
        <v>1</v>
      </c>
      <c r="O44" s="60" t="s">
        <v>2</v>
      </c>
      <c r="P44" s="60" t="s">
        <v>3</v>
      </c>
      <c r="Q44" s="60" t="s">
        <v>0</v>
      </c>
      <c r="R44" s="60" t="s">
        <v>1</v>
      </c>
      <c r="S44" s="60" t="s">
        <v>2</v>
      </c>
      <c r="T44" s="60" t="s">
        <v>3</v>
      </c>
      <c r="U44" s="60" t="s">
        <v>0</v>
      </c>
      <c r="V44" s="60" t="s">
        <v>1</v>
      </c>
      <c r="W44" s="60" t="s">
        <v>2</v>
      </c>
      <c r="X44" s="60" t="s">
        <v>3</v>
      </c>
      <c r="Y44" s="60"/>
      <c r="Z44" s="60" t="s">
        <v>8</v>
      </c>
      <c r="AA44" s="60"/>
      <c r="AB44" s="60"/>
      <c r="AC44" s="60"/>
      <c r="AD44" s="60"/>
      <c r="AE44" s="60"/>
      <c r="AF44" s="60"/>
      <c r="AG44" s="60"/>
      <c r="AH44" s="60" t="s">
        <v>31</v>
      </c>
      <c r="AI44" s="60"/>
      <c r="AJ44" s="60"/>
      <c r="AK44" s="60"/>
      <c r="AL44" s="60"/>
      <c r="AM44" s="60"/>
      <c r="AN44" s="60" t="str">
        <f>AI45</f>
        <v>Uruguay</v>
      </c>
      <c r="AO44" s="60" t="str">
        <f>AI46</f>
        <v>Costa Rica</v>
      </c>
      <c r="AP44" s="60" t="str">
        <f>AI47</f>
        <v>England</v>
      </c>
      <c r="AQ44" s="60" t="str">
        <f>AI48</f>
        <v>Italien</v>
      </c>
      <c r="AR44" s="60"/>
      <c r="AS44" s="60" t="s">
        <v>31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85"/>
      <c r="BJ44" s="85"/>
      <c r="BK44" s="85"/>
      <c r="BL44" s="85"/>
      <c r="BM44" s="85"/>
      <c r="BN44" s="85"/>
      <c r="BO44" s="85"/>
      <c r="BP44" s="137"/>
      <c r="BQ44" s="85"/>
      <c r="BR44" s="141"/>
      <c r="BS44" s="359" t="s">
        <v>165</v>
      </c>
      <c r="BT44" s="360"/>
      <c r="BU44" s="361"/>
      <c r="BV44" s="362"/>
      <c r="BW44" s="156"/>
      <c r="BX44" s="351" t="s">
        <v>152</v>
      </c>
      <c r="BY44" s="351" t="s">
        <v>153</v>
      </c>
      <c r="BZ44" s="352"/>
      <c r="CA44" s="156"/>
      <c r="CB44" s="155"/>
      <c r="CC44" s="155"/>
      <c r="CD44" s="155"/>
      <c r="CE44" s="351" t="s">
        <v>155</v>
      </c>
      <c r="CF44" s="351" t="s">
        <v>156</v>
      </c>
      <c r="CG44" s="155"/>
      <c r="CH44" s="155"/>
      <c r="CI44" s="155"/>
      <c r="CJ44" s="351" t="s">
        <v>158</v>
      </c>
      <c r="CK44" s="155"/>
      <c r="CL44" s="155"/>
      <c r="CM44" s="155"/>
      <c r="CN44" s="155"/>
      <c r="CO44" s="351" t="s">
        <v>159</v>
      </c>
      <c r="CP44" s="155"/>
      <c r="CQ44" s="155"/>
      <c r="CR44" s="155"/>
      <c r="CS44" s="351" t="s">
        <v>146</v>
      </c>
      <c r="CT44" s="155"/>
      <c r="CU44" s="134"/>
      <c r="CV44" s="134"/>
      <c r="CW44" s="134"/>
    </row>
    <row r="45" spans="1:101" ht="18.75" customHeight="1" thickBot="1" x14ac:dyDescent="0.3">
      <c r="A45" s="60"/>
      <c r="B45" s="60"/>
      <c r="C45" s="75" t="str">
        <f>Spielplan!$C$45</f>
        <v>Uruguay</v>
      </c>
      <c r="D45" s="76"/>
      <c r="E45" s="104"/>
      <c r="F45" s="93"/>
      <c r="G45" s="104"/>
      <c r="H45" s="75" t="str">
        <f>Spielplan!$H$45</f>
        <v>Costa Rica</v>
      </c>
      <c r="I45" s="76"/>
      <c r="J45" s="60"/>
      <c r="K45" s="60" t="s">
        <v>85</v>
      </c>
      <c r="L45" s="60">
        <f t="shared" ref="L45:L50" si="12">IF(E45-G45&gt;0,1,IF(G45=E45,0,-1))</f>
        <v>0</v>
      </c>
      <c r="M45" s="60">
        <f>IF($E45="",0,IF($E45&gt;$G45,3,IF($E45=G45,1,0)))</f>
        <v>0</v>
      </c>
      <c r="N45" s="60">
        <f>IF($G45="",0,IF($E45&gt;$G45,0,IF($E45=G45,1,3)))</f>
        <v>0</v>
      </c>
      <c r="O45" s="60"/>
      <c r="P45" s="60"/>
      <c r="Q45" s="60">
        <f>E45</f>
        <v>0</v>
      </c>
      <c r="R45" s="60">
        <f>G45</f>
        <v>0</v>
      </c>
      <c r="S45" s="60"/>
      <c r="T45" s="60"/>
      <c r="U45" s="60">
        <f>G45</f>
        <v>0</v>
      </c>
      <c r="V45" s="60">
        <f>E45</f>
        <v>0</v>
      </c>
      <c r="W45" s="60"/>
      <c r="X45" s="60"/>
      <c r="Y45" s="60"/>
      <c r="Z45" s="60">
        <f>M51</f>
        <v>0</v>
      </c>
      <c r="AA45" s="60">
        <f>Q51</f>
        <v>0</v>
      </c>
      <c r="AB45" s="60">
        <f>U51</f>
        <v>0</v>
      </c>
      <c r="AC45" s="60">
        <f>AA45-AB45</f>
        <v>0</v>
      </c>
      <c r="AD45" s="60">
        <f>IF(Z45&gt;Z46,-1,0)</f>
        <v>0</v>
      </c>
      <c r="AE45" s="60">
        <f>IF(Z45&gt;Z47,-1,0)</f>
        <v>0</v>
      </c>
      <c r="AF45" s="60">
        <f>IF(Z45&gt;Z48,-1,0)</f>
        <v>0</v>
      </c>
      <c r="AG45" s="60">
        <f>10000-(AJ45*1000+AM45*100+AK45*10)</f>
        <v>10000</v>
      </c>
      <c r="AH45" s="90">
        <f>RANK(AG45,AG45:AG48,1)</f>
        <v>1</v>
      </c>
      <c r="AI45" s="60" t="str">
        <f>C45</f>
        <v>Uruguay</v>
      </c>
      <c r="AJ45" s="60">
        <f t="shared" ref="AJ45:AL48" si="13">Z45</f>
        <v>0</v>
      </c>
      <c r="AK45" s="60">
        <f t="shared" si="13"/>
        <v>0</v>
      </c>
      <c r="AL45" s="60">
        <f t="shared" si="13"/>
        <v>0</v>
      </c>
      <c r="AM45" s="60">
        <f>AK45-AL45</f>
        <v>0</v>
      </c>
      <c r="AN45" s="187"/>
      <c r="AO45" s="187">
        <f>IF(AG46=AG45,IF(G45&gt;E45,AG46-0.1,AG46),AG46)</f>
        <v>10000</v>
      </c>
      <c r="AP45" s="187">
        <f>IF(AG47=AG45,IF(G47&gt;E47,AG47-0.1,AG47),AG47)</f>
        <v>10000</v>
      </c>
      <c r="AQ45" s="187">
        <f>IF(AG48=AG45,IF(G49&gt;E49,AG48-0.1,AG48),AG48)</f>
        <v>10000</v>
      </c>
      <c r="AR45" s="187">
        <f>AN49</f>
        <v>30000</v>
      </c>
      <c r="AS45" s="90">
        <f>RANK(AR45,AR45:AR48,1)</f>
        <v>1</v>
      </c>
      <c r="AT45" s="60" t="str">
        <f t="shared" ref="AT45:AW48" si="14">AI45</f>
        <v>Uruguay</v>
      </c>
      <c r="AU45" s="60">
        <f t="shared" si="14"/>
        <v>0</v>
      </c>
      <c r="AV45" s="60">
        <f t="shared" si="14"/>
        <v>0</v>
      </c>
      <c r="AW45" s="60">
        <f t="shared" si="14"/>
        <v>0</v>
      </c>
      <c r="AX45" s="60"/>
      <c r="AY45" s="60"/>
      <c r="AZ45" s="60"/>
      <c r="BA45" s="77">
        <v>1</v>
      </c>
      <c r="BB45" s="75" t="str">
        <f>VLOOKUP(1,AS45:AT48,2,FALSE)</f>
        <v>Uruguay</v>
      </c>
      <c r="BC45" s="76"/>
      <c r="BD45" s="78">
        <f>VLOOKUP(1,AS45:AW48,3,FALSE)</f>
        <v>0</v>
      </c>
      <c r="BE45" s="79">
        <f>VLOOKUP(1,AS45:AW48,4,FALSE)</f>
        <v>0</v>
      </c>
      <c r="BF45" s="93" t="s">
        <v>12</v>
      </c>
      <c r="BG45" s="79">
        <f>VLOOKUP(1,AS45:AW48,5,FALSE)</f>
        <v>0</v>
      </c>
      <c r="BH45" s="80" t="s">
        <v>24</v>
      </c>
      <c r="BI45" s="85"/>
      <c r="BJ45" s="85">
        <f>IF(E45&gt;G45,IF(Spielplan!E45&gt;Spielplan!G45,Punktemodus!$B$3,0),0)</f>
        <v>0</v>
      </c>
      <c r="BK45" s="85">
        <f>IF(E45=G45,IF(Spielplan!E45=Spielplan!G45,Punktemodus!$B$3,0),0)</f>
        <v>10</v>
      </c>
      <c r="BL45" s="85">
        <f>IF(E45&lt;G45,IF(Spielplan!E45&lt;Spielplan!G45,Punktemodus!$B$3,0),0)</f>
        <v>0</v>
      </c>
      <c r="BM45" s="85">
        <f>IF(E45=Spielplan!E45,IF(G45=Spielplan!G45,Punktemodus!$B$5,0),0)</f>
        <v>3</v>
      </c>
      <c r="BN45" s="85">
        <f>IF(E45=Spielplan!E45,Punktemodus!$B$7,0)</f>
        <v>1</v>
      </c>
      <c r="BO45" s="85">
        <f>IF(G45=Spielplan!G45,Punktemodus!$B$7,0)</f>
        <v>1</v>
      </c>
      <c r="BP45" s="137">
        <f>IF(Spielplan!E45="",0,SUM(BJ45:BO45))</f>
        <v>0</v>
      </c>
      <c r="BQ45" s="85"/>
      <c r="BR45" s="141"/>
      <c r="BS45" s="363"/>
      <c r="BT45" s="364"/>
      <c r="BU45" s="365"/>
      <c r="BV45" s="366"/>
      <c r="BW45" s="156"/>
      <c r="BX45" s="351"/>
      <c r="BY45" s="351"/>
      <c r="BZ45" s="352"/>
      <c r="CA45" s="156"/>
      <c r="CB45" s="155"/>
      <c r="CC45" s="155"/>
      <c r="CD45" s="155"/>
      <c r="CE45" s="351"/>
      <c r="CF45" s="351"/>
      <c r="CG45" s="155"/>
      <c r="CH45" s="155"/>
      <c r="CI45" s="155"/>
      <c r="CJ45" s="351"/>
      <c r="CK45" s="155"/>
      <c r="CL45" s="155"/>
      <c r="CM45" s="155"/>
      <c r="CN45" s="155"/>
      <c r="CO45" s="351"/>
      <c r="CP45" s="155"/>
      <c r="CQ45" s="155"/>
      <c r="CR45" s="155"/>
      <c r="CS45" s="351"/>
      <c r="CT45" s="155"/>
      <c r="CU45" s="134"/>
      <c r="CV45" s="134"/>
      <c r="CW45" s="134"/>
    </row>
    <row r="46" spans="1:101" ht="18.75" customHeight="1" thickBot="1" x14ac:dyDescent="0.3">
      <c r="A46" s="60"/>
      <c r="B46" s="60"/>
      <c r="C46" s="48" t="str">
        <f>Spielplan!$C$46</f>
        <v>England</v>
      </c>
      <c r="D46" s="49"/>
      <c r="E46" s="104"/>
      <c r="F46" s="93"/>
      <c r="G46" s="104"/>
      <c r="H46" s="48" t="str">
        <f>Spielplan!$H$46</f>
        <v>Italien</v>
      </c>
      <c r="I46" s="49"/>
      <c r="J46" s="60"/>
      <c r="K46" s="60" t="s">
        <v>86</v>
      </c>
      <c r="L46" s="60">
        <f t="shared" si="12"/>
        <v>0</v>
      </c>
      <c r="M46" s="60"/>
      <c r="N46" s="60"/>
      <c r="O46" s="60">
        <f>IF($E46="",0,IF($E46&gt;$G46,3,IF($E46=$G46,1,0)))</f>
        <v>0</v>
      </c>
      <c r="P46" s="60">
        <f>IF($G46="",0,IF($E46&gt;$G46,0,IF($E46=$G46,1,3)))</f>
        <v>0</v>
      </c>
      <c r="Q46" s="60"/>
      <c r="R46" s="60"/>
      <c r="S46" s="60">
        <f>E46</f>
        <v>0</v>
      </c>
      <c r="T46" s="60">
        <f>G46</f>
        <v>0</v>
      </c>
      <c r="U46" s="60"/>
      <c r="V46" s="60"/>
      <c r="W46" s="60">
        <f>G46</f>
        <v>0</v>
      </c>
      <c r="X46" s="60">
        <f>E46</f>
        <v>0</v>
      </c>
      <c r="Y46" s="60"/>
      <c r="Z46" s="60">
        <f>N51</f>
        <v>0</v>
      </c>
      <c r="AA46" s="60">
        <f>R51</f>
        <v>0</v>
      </c>
      <c r="AB46" s="60">
        <f>V51</f>
        <v>0</v>
      </c>
      <c r="AC46" s="60">
        <f>AA46-AB46</f>
        <v>0</v>
      </c>
      <c r="AD46" s="60">
        <f>IF(Z46&gt;Z45,-1,0)</f>
        <v>0</v>
      </c>
      <c r="AE46" s="60">
        <f>IF(Z46&gt;Z47,-1,0)</f>
        <v>0</v>
      </c>
      <c r="AF46" s="60">
        <f>IF(Z46&gt;Z48,-1,0)</f>
        <v>0</v>
      </c>
      <c r="AG46" s="60">
        <f>10000-(AJ46*1000+AM46*100+AK46*10)</f>
        <v>10000</v>
      </c>
      <c r="AH46" s="90">
        <f>RANK(AG46,AG45:AG48,1)</f>
        <v>1</v>
      </c>
      <c r="AI46" s="60" t="str">
        <f>H45</f>
        <v>Costa Rica</v>
      </c>
      <c r="AJ46" s="60">
        <f t="shared" si="13"/>
        <v>0</v>
      </c>
      <c r="AK46" s="60">
        <f t="shared" si="13"/>
        <v>0</v>
      </c>
      <c r="AL46" s="60">
        <f t="shared" si="13"/>
        <v>0</v>
      </c>
      <c r="AM46" s="60">
        <f>AK46-AL46</f>
        <v>0</v>
      </c>
      <c r="AN46" s="187">
        <f>IF(AG45=AG46,IF(E45&gt;G45,AG45-0.1,AG45),AG45)</f>
        <v>10000</v>
      </c>
      <c r="AO46" s="187"/>
      <c r="AP46" s="187">
        <f>IF(AG47=AG46,IF(G50&gt;E50,AG47-0.1,AG47),AG47)</f>
        <v>10000</v>
      </c>
      <c r="AQ46" s="187">
        <f>IF(AG48=AG46,IF(G48&gt;E48,AG48-0.1,AG48),AG48)</f>
        <v>10000</v>
      </c>
      <c r="AR46" s="187">
        <f>AO49</f>
        <v>30000</v>
      </c>
      <c r="AS46" s="90">
        <f>RANK(AR46,AR45:AR48,1)</f>
        <v>1</v>
      </c>
      <c r="AT46" s="60" t="str">
        <f t="shared" si="14"/>
        <v>Costa Rica</v>
      </c>
      <c r="AU46" s="60">
        <f t="shared" si="14"/>
        <v>0</v>
      </c>
      <c r="AV46" s="60">
        <f t="shared" si="14"/>
        <v>0</v>
      </c>
      <c r="AW46" s="60">
        <f t="shared" si="14"/>
        <v>0</v>
      </c>
      <c r="AX46" s="60"/>
      <c r="AY46" s="60"/>
      <c r="AZ46" s="60"/>
      <c r="BA46" s="50">
        <v>2</v>
      </c>
      <c r="BB46" s="48" t="e">
        <f>VLOOKUP(2,AS45:AT48,2,FALSE)</f>
        <v>#N/A</v>
      </c>
      <c r="BC46" s="49"/>
      <c r="BD46" s="51" t="e">
        <f>VLOOKUP(2,AS45:AW48,3,FALSE)</f>
        <v>#N/A</v>
      </c>
      <c r="BE46" s="52" t="e">
        <f>VLOOKUP(2,AS45:AW48,4,FALSE)</f>
        <v>#N/A</v>
      </c>
      <c r="BF46" s="93" t="s">
        <v>12</v>
      </c>
      <c r="BG46" s="52" t="e">
        <f>VLOOKUP(2,AS45:AW48,5,FALSE)</f>
        <v>#N/A</v>
      </c>
      <c r="BH46" s="81" t="s">
        <v>25</v>
      </c>
      <c r="BI46" s="85"/>
      <c r="BJ46" s="85">
        <f>IF(E46&gt;G46,IF(Spielplan!E46&gt;Spielplan!G46,Punktemodus!$B$3,0),0)</f>
        <v>0</v>
      </c>
      <c r="BK46" s="85">
        <f>IF(E46=G46,IF(Spielplan!E46=Spielplan!G46,Punktemodus!$B$3,0),0)</f>
        <v>10</v>
      </c>
      <c r="BL46" s="85">
        <f>IF(E46&lt;G46,IF(Spielplan!E46&lt;Spielplan!G46,Punktemodus!$B$3,0),0)</f>
        <v>0</v>
      </c>
      <c r="BM46" s="85">
        <f>IF(E46=Spielplan!E46,IF(G46=Spielplan!G46,Punktemodus!$B$5,0),0)</f>
        <v>3</v>
      </c>
      <c r="BN46" s="85">
        <f>IF(E46=Spielplan!E46,Punktemodus!$B$7,0)</f>
        <v>1</v>
      </c>
      <c r="BO46" s="85">
        <f>IF(G46=Spielplan!G46,Punktemodus!$B$7,0)</f>
        <v>1</v>
      </c>
      <c r="BP46" s="137">
        <f>IF(Spielplan!E46="",0,SUM(BJ46:BO46))</f>
        <v>0</v>
      </c>
      <c r="BQ46" s="85"/>
      <c r="BR46" s="141"/>
      <c r="BS46" s="142"/>
      <c r="BT46" s="155"/>
      <c r="BU46" s="154" t="s">
        <v>120</v>
      </c>
      <c r="BV46" s="155"/>
      <c r="BW46" s="155"/>
      <c r="BX46" s="351"/>
      <c r="BY46" s="351"/>
      <c r="BZ46" s="352"/>
      <c r="CA46" s="155"/>
      <c r="CB46" s="155"/>
      <c r="CC46" s="155"/>
      <c r="CD46" s="155"/>
      <c r="CE46" s="351"/>
      <c r="CF46" s="351"/>
      <c r="CG46" s="155"/>
      <c r="CH46" s="155"/>
      <c r="CI46" s="155"/>
      <c r="CJ46" s="351"/>
      <c r="CK46" s="155"/>
      <c r="CL46" s="155"/>
      <c r="CM46" s="155"/>
      <c r="CN46" s="155"/>
      <c r="CO46" s="351"/>
      <c r="CP46" s="155"/>
      <c r="CQ46" s="155"/>
      <c r="CR46" s="155"/>
      <c r="CS46" s="351"/>
      <c r="CT46" s="155"/>
      <c r="CU46" s="134"/>
      <c r="CV46" s="134"/>
      <c r="CW46" s="134"/>
    </row>
    <row r="47" spans="1:101" ht="18.75" customHeight="1" thickBot="1" x14ac:dyDescent="0.3">
      <c r="A47" s="60"/>
      <c r="B47" s="60"/>
      <c r="C47" s="75" t="str">
        <f>C45</f>
        <v>Uruguay</v>
      </c>
      <c r="D47" s="76"/>
      <c r="E47" s="104"/>
      <c r="F47" s="93"/>
      <c r="G47" s="104"/>
      <c r="H47" s="75" t="str">
        <f>C46</f>
        <v>England</v>
      </c>
      <c r="I47" s="76"/>
      <c r="J47" s="60"/>
      <c r="K47" s="60" t="s">
        <v>87</v>
      </c>
      <c r="L47" s="60">
        <f t="shared" si="12"/>
        <v>0</v>
      </c>
      <c r="M47" s="60">
        <f>IF($E47="",0,IF($E47&gt;$G47,3,IF($E47=G47,1,0)))</f>
        <v>0</v>
      </c>
      <c r="N47" s="60"/>
      <c r="O47" s="60">
        <f>IF($G47="",0,IF($E47&gt;$G47,0,IF($E47=$G47,1,3)))</f>
        <v>0</v>
      </c>
      <c r="P47" s="60"/>
      <c r="Q47" s="60">
        <f>E47</f>
        <v>0</v>
      </c>
      <c r="R47" s="60"/>
      <c r="S47" s="60">
        <f>G47</f>
        <v>0</v>
      </c>
      <c r="T47" s="60"/>
      <c r="U47" s="60">
        <f>G47</f>
        <v>0</v>
      </c>
      <c r="V47" s="60"/>
      <c r="W47" s="60">
        <f>E47</f>
        <v>0</v>
      </c>
      <c r="X47" s="60"/>
      <c r="Y47" s="60"/>
      <c r="Z47" s="60">
        <f>O51</f>
        <v>0</v>
      </c>
      <c r="AA47" s="60">
        <f>S51</f>
        <v>0</v>
      </c>
      <c r="AB47" s="60">
        <f>W51</f>
        <v>0</v>
      </c>
      <c r="AC47" s="60">
        <f>AA47-AB47</f>
        <v>0</v>
      </c>
      <c r="AD47" s="60">
        <f>IF(Z47&gt;Z45,-1,0)</f>
        <v>0</v>
      </c>
      <c r="AE47" s="60">
        <f>IF(Z47&gt;Z46,-1,0)</f>
        <v>0</v>
      </c>
      <c r="AF47" s="60">
        <f>IF(Z47&gt;Z48,-1,0)</f>
        <v>0</v>
      </c>
      <c r="AG47" s="60">
        <f>10000-(AJ47*1000+AM47*100+AK47*10)</f>
        <v>10000</v>
      </c>
      <c r="AH47" s="90">
        <f>RANK(AG47,AG45:AG48,1)</f>
        <v>1</v>
      </c>
      <c r="AI47" s="60" t="str">
        <f>C46</f>
        <v>England</v>
      </c>
      <c r="AJ47" s="60">
        <f t="shared" si="13"/>
        <v>0</v>
      </c>
      <c r="AK47" s="60">
        <f t="shared" si="13"/>
        <v>0</v>
      </c>
      <c r="AL47" s="60">
        <f t="shared" si="13"/>
        <v>0</v>
      </c>
      <c r="AM47" s="60">
        <f>AK47-AL47</f>
        <v>0</v>
      </c>
      <c r="AN47" s="187">
        <f>IF(AG45=AG47,IF(E47&gt;G47,AG45-0.1,AG45),AG45)</f>
        <v>10000</v>
      </c>
      <c r="AO47" s="187">
        <f>IF(AG46=AG47,IF(E50&gt;G50,AG46-0.1,AG46),AG46)</f>
        <v>10000</v>
      </c>
      <c r="AP47" s="187"/>
      <c r="AQ47" s="187">
        <f>IF(AG48=AG47,IF(G46&gt;E46,AG48-0.1,AG48),AG48)</f>
        <v>10000</v>
      </c>
      <c r="AR47" s="187">
        <f>AP49</f>
        <v>30000</v>
      </c>
      <c r="AS47" s="90">
        <f>RANK(AR47,AR45:AR48,1)</f>
        <v>1</v>
      </c>
      <c r="AT47" s="60" t="str">
        <f t="shared" si="14"/>
        <v>England</v>
      </c>
      <c r="AU47" s="60">
        <f t="shared" si="14"/>
        <v>0</v>
      </c>
      <c r="AV47" s="60">
        <f t="shared" si="14"/>
        <v>0</v>
      </c>
      <c r="AW47" s="60">
        <f t="shared" si="14"/>
        <v>0</v>
      </c>
      <c r="AX47" s="60"/>
      <c r="AY47" s="60"/>
      <c r="AZ47" s="60"/>
      <c r="BA47" s="113">
        <v>3</v>
      </c>
      <c r="BB47" s="114" t="e">
        <f>VLOOKUP(3,AS45:AT48,2,FALSE)</f>
        <v>#N/A</v>
      </c>
      <c r="BC47" s="115"/>
      <c r="BD47" s="116" t="e">
        <f>VLOOKUP(3,AS45:AW48,3,FALSE)</f>
        <v>#N/A</v>
      </c>
      <c r="BE47" s="116" t="e">
        <f>VLOOKUP(3,AS45:AW48,4,FALSE)</f>
        <v>#N/A</v>
      </c>
      <c r="BF47" s="93" t="s">
        <v>12</v>
      </c>
      <c r="BG47" s="116" t="e">
        <f>VLOOKUP(3,AS45:AW48,5,FALSE)</f>
        <v>#N/A</v>
      </c>
      <c r="BH47" s="60"/>
      <c r="BI47" s="60"/>
      <c r="BJ47" s="85">
        <f>IF(E47&gt;G47,IF(Spielplan!E47&gt;Spielplan!G47,Punktemodus!$B$3,0),0)</f>
        <v>0</v>
      </c>
      <c r="BK47" s="85">
        <f>IF(E47=G47,IF(Spielplan!E47=Spielplan!G47,Punktemodus!$B$3,0),0)</f>
        <v>10</v>
      </c>
      <c r="BL47" s="85">
        <f>IF(E47&lt;G47,IF(Spielplan!E47&lt;Spielplan!G47,Punktemodus!$B$3,0),0)</f>
        <v>0</v>
      </c>
      <c r="BM47" s="85">
        <f>IF(E47=Spielplan!E47,IF(G47=Spielplan!G47,Punktemodus!$B$5,0),0)</f>
        <v>3</v>
      </c>
      <c r="BN47" s="85">
        <f>IF(E47=Spielplan!E47,Punktemodus!$B$7,0)</f>
        <v>1</v>
      </c>
      <c r="BO47" s="85">
        <f>IF(G47=Spielplan!G47,Punktemodus!$B$7,0)</f>
        <v>1</v>
      </c>
      <c r="BP47" s="137">
        <f>IF(Spielplan!E47="",0,SUM(BJ47:BO47))</f>
        <v>0</v>
      </c>
      <c r="BQ47" s="85"/>
      <c r="BR47" s="141"/>
      <c r="BS47" s="134"/>
      <c r="BT47" s="134"/>
      <c r="BU47" s="134"/>
      <c r="BV47" s="134"/>
      <c r="BW47" s="155"/>
      <c r="BX47" s="351"/>
      <c r="BY47" s="351"/>
      <c r="BZ47" s="352"/>
      <c r="CA47" s="155"/>
      <c r="CB47" s="155"/>
      <c r="CC47" s="155"/>
      <c r="CD47" s="155"/>
      <c r="CE47" s="351"/>
      <c r="CF47" s="351"/>
      <c r="CG47" s="155"/>
      <c r="CH47" s="155"/>
      <c r="CI47" s="155"/>
      <c r="CJ47" s="351"/>
      <c r="CK47" s="155"/>
      <c r="CL47" s="155"/>
      <c r="CM47" s="155"/>
      <c r="CN47" s="155"/>
      <c r="CO47" s="351"/>
      <c r="CP47" s="155"/>
      <c r="CQ47" s="155"/>
      <c r="CR47" s="155"/>
      <c r="CS47" s="351"/>
      <c r="CT47" s="155"/>
      <c r="CU47" s="134"/>
      <c r="CV47" s="134"/>
      <c r="CW47" s="134"/>
    </row>
    <row r="48" spans="1:101" ht="18.75" customHeight="1" thickBot="1" x14ac:dyDescent="0.3">
      <c r="A48" s="60"/>
      <c r="B48" s="60"/>
      <c r="C48" s="48" t="str">
        <f>H45</f>
        <v>Costa Rica</v>
      </c>
      <c r="D48" s="49"/>
      <c r="E48" s="104"/>
      <c r="F48" s="93"/>
      <c r="G48" s="104"/>
      <c r="H48" s="48" t="str">
        <f>H46</f>
        <v>Italien</v>
      </c>
      <c r="I48" s="49"/>
      <c r="J48" s="60"/>
      <c r="K48" s="60" t="s">
        <v>88</v>
      </c>
      <c r="L48" s="60">
        <f t="shared" si="12"/>
        <v>0</v>
      </c>
      <c r="M48" s="60"/>
      <c r="N48" s="60">
        <f>IF($E48="",0,IF($E48&gt;$G48,3,IF($E48=$G48,1,0)))</f>
        <v>0</v>
      </c>
      <c r="O48" s="60"/>
      <c r="P48" s="60">
        <f>IF($G48="",0,IF($E48&gt;$G48,0,IF($E48=$G48,1,3)))</f>
        <v>0</v>
      </c>
      <c r="Q48" s="60"/>
      <c r="R48" s="60">
        <f>E48</f>
        <v>0</v>
      </c>
      <c r="S48" s="60"/>
      <c r="T48" s="60">
        <f>G48</f>
        <v>0</v>
      </c>
      <c r="U48" s="60"/>
      <c r="V48" s="60">
        <f>G48</f>
        <v>0</v>
      </c>
      <c r="W48" s="60"/>
      <c r="X48" s="60">
        <f>E48</f>
        <v>0</v>
      </c>
      <c r="Y48" s="60"/>
      <c r="Z48" s="60">
        <f>P51</f>
        <v>0</v>
      </c>
      <c r="AA48" s="60">
        <f>T51</f>
        <v>0</v>
      </c>
      <c r="AB48" s="60">
        <f>X51</f>
        <v>0</v>
      </c>
      <c r="AC48" s="60">
        <f>AA48-AB48</f>
        <v>0</v>
      </c>
      <c r="AD48" s="60">
        <f>IF(Z48&gt;Z45,-1,0)</f>
        <v>0</v>
      </c>
      <c r="AE48" s="60">
        <f>IF(Z48&gt;Z46,-1,0)</f>
        <v>0</v>
      </c>
      <c r="AF48" s="60">
        <f>IF(Z48&gt;Z47,-1,0)</f>
        <v>0</v>
      </c>
      <c r="AG48" s="60">
        <f>10000-(AJ48*1000+AM48*100+AK48*10)</f>
        <v>10000</v>
      </c>
      <c r="AH48" s="90">
        <f>RANK(AG48,AG45:AG48,1)</f>
        <v>1</v>
      </c>
      <c r="AI48" s="60" t="str">
        <f>H46</f>
        <v>Italien</v>
      </c>
      <c r="AJ48" s="60">
        <f t="shared" si="13"/>
        <v>0</v>
      </c>
      <c r="AK48" s="60">
        <f t="shared" si="13"/>
        <v>0</v>
      </c>
      <c r="AL48" s="60">
        <f t="shared" si="13"/>
        <v>0</v>
      </c>
      <c r="AM48" s="60">
        <f>AK48-AL48</f>
        <v>0</v>
      </c>
      <c r="AN48" s="187">
        <f>IF(AG45=AG48,IF(E49&gt;G49,AG45-0.1,AG45),AG45)</f>
        <v>10000</v>
      </c>
      <c r="AO48" s="187">
        <f>IF(AG46=AG48,IF(E48&gt;G48,AG46-0.1,AG46),AG46)</f>
        <v>10000</v>
      </c>
      <c r="AP48" s="187">
        <f>IF(AG47=AG48,IF(E46&gt;G46,AG47-0.1,AG47),AG47)</f>
        <v>10000</v>
      </c>
      <c r="AQ48" s="187"/>
      <c r="AR48" s="187">
        <f>AQ49</f>
        <v>30000</v>
      </c>
      <c r="AS48" s="90">
        <f>RANK(AR48,AR45:AR48,1)</f>
        <v>1</v>
      </c>
      <c r="AT48" s="60" t="str">
        <f t="shared" si="14"/>
        <v>Italien</v>
      </c>
      <c r="AU48" s="60">
        <f t="shared" si="14"/>
        <v>0</v>
      </c>
      <c r="AV48" s="60">
        <f t="shared" si="14"/>
        <v>0</v>
      </c>
      <c r="AW48" s="60">
        <f t="shared" si="14"/>
        <v>0</v>
      </c>
      <c r="AX48" s="60"/>
      <c r="AY48" s="60"/>
      <c r="AZ48" s="60"/>
      <c r="BA48" s="113">
        <v>4</v>
      </c>
      <c r="BB48" s="114" t="e">
        <f>VLOOKUP(4,AS45:AT48,2,FALSE)</f>
        <v>#N/A</v>
      </c>
      <c r="BC48" s="115"/>
      <c r="BD48" s="116" t="e">
        <f>VLOOKUP(4,AS45:AW48,3,FALSE)</f>
        <v>#N/A</v>
      </c>
      <c r="BE48" s="116" t="e">
        <f>VLOOKUP(4,AS45:AW48,4,FALSE)</f>
        <v>#N/A</v>
      </c>
      <c r="BF48" s="93" t="s">
        <v>12</v>
      </c>
      <c r="BG48" s="116" t="e">
        <f>VLOOKUP(4,AS45:AW48,5,FALSE)</f>
        <v>#N/A</v>
      </c>
      <c r="BH48" s="60"/>
      <c r="BI48" s="60"/>
      <c r="BJ48" s="85">
        <f>IF(E48&gt;G48,IF(Spielplan!E48&gt;Spielplan!G48,Punktemodus!$B$3,0),0)</f>
        <v>0</v>
      </c>
      <c r="BK48" s="85">
        <f>IF(E48=G48,IF(Spielplan!E48=Spielplan!G48,Punktemodus!$B$3,0),0)</f>
        <v>10</v>
      </c>
      <c r="BL48" s="85">
        <f>IF(E48&lt;G48,IF(Spielplan!E48&lt;Spielplan!G48,Punktemodus!$B$3,0),0)</f>
        <v>0</v>
      </c>
      <c r="BM48" s="85">
        <f>IF(E48=Spielplan!E48,IF(G48=Spielplan!G48,Punktemodus!$B$5,0),0)</f>
        <v>3</v>
      </c>
      <c r="BN48" s="85">
        <f>IF(E48=Spielplan!E48,Punktemodus!$B$7,0)</f>
        <v>1</v>
      </c>
      <c r="BO48" s="85">
        <f>IF(G48=Spielplan!G48,Punktemodus!$B$7,0)</f>
        <v>1</v>
      </c>
      <c r="BP48" s="137">
        <f>IF(Spielplan!E48="",0,SUM(BJ48:BO48))</f>
        <v>0</v>
      </c>
      <c r="BQ48" s="85"/>
      <c r="BR48" s="141"/>
      <c r="BS48" s="143" t="s">
        <v>18</v>
      </c>
      <c r="BT48" s="144" t="str">
        <f>Spielplan!$BL$12</f>
        <v/>
      </c>
      <c r="BU48" s="145"/>
      <c r="BV48" s="146">
        <f>Spielplan!$BN$12</f>
        <v>0</v>
      </c>
      <c r="BW48" s="157"/>
      <c r="BX48" s="158">
        <f>IF(BT12=BT48,Punktemodus!$B$11,0)</f>
        <v>10</v>
      </c>
      <c r="BY48" s="158">
        <f>IF(BT48=BT29,Punktemodus!B13,0)</f>
        <v>5</v>
      </c>
      <c r="BZ48" s="142"/>
      <c r="CA48" s="155"/>
      <c r="CB48" s="154" t="s">
        <v>27</v>
      </c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34"/>
      <c r="CV48" s="134"/>
      <c r="CW48" s="134"/>
    </row>
    <row r="49" spans="1:101" ht="18.75" customHeight="1" thickBot="1" x14ac:dyDescent="0.3">
      <c r="A49" s="60"/>
      <c r="B49" s="60"/>
      <c r="C49" s="75" t="str">
        <f>C45</f>
        <v>Uruguay</v>
      </c>
      <c r="D49" s="76"/>
      <c r="E49" s="104"/>
      <c r="F49" s="93"/>
      <c r="G49" s="104"/>
      <c r="H49" s="75" t="str">
        <f>H46</f>
        <v>Italien</v>
      </c>
      <c r="I49" s="76"/>
      <c r="J49" s="60"/>
      <c r="K49" s="60" t="s">
        <v>89</v>
      </c>
      <c r="L49" s="60">
        <f t="shared" si="12"/>
        <v>0</v>
      </c>
      <c r="M49" s="60">
        <f>IF($E49="",0,IF($E49&gt;$G49,3,IF($E49=G49,1,0)))</f>
        <v>0</v>
      </c>
      <c r="N49" s="60"/>
      <c r="O49" s="60"/>
      <c r="P49" s="60">
        <f>IF($G49="",0,IF($E49&gt;$G49,0,IF($E49=$G49,1,3)))</f>
        <v>0</v>
      </c>
      <c r="Q49" s="60">
        <f>E49</f>
        <v>0</v>
      </c>
      <c r="R49" s="60"/>
      <c r="S49" s="60"/>
      <c r="T49" s="60">
        <f>G49</f>
        <v>0</v>
      </c>
      <c r="U49" s="60">
        <f>G49</f>
        <v>0</v>
      </c>
      <c r="V49" s="60"/>
      <c r="W49" s="60"/>
      <c r="X49" s="60">
        <f>E49</f>
        <v>0</v>
      </c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187">
        <f>SUM(AN45:AN48)</f>
        <v>30000</v>
      </c>
      <c r="AO49" s="187">
        <f>SUM(AO45:AO48)</f>
        <v>30000</v>
      </c>
      <c r="AP49" s="187">
        <f>SUM(AP45:AP48)</f>
        <v>30000</v>
      </c>
      <c r="AQ49" s="187">
        <f>SUM(AQ45:AQ48)</f>
        <v>30000</v>
      </c>
      <c r="AR49" s="187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85">
        <f>IF(E49&gt;G49,IF(Spielplan!E49&gt;Spielplan!G49,Punktemodus!$B$3,0),0)</f>
        <v>0</v>
      </c>
      <c r="BK49" s="85">
        <f>IF(E49=G49,IF(Spielplan!E49=Spielplan!G49,Punktemodus!$B$3,0),0)</f>
        <v>10</v>
      </c>
      <c r="BL49" s="85">
        <f>IF(E49&lt;G49,IF(Spielplan!E49&lt;Spielplan!G49,Punktemodus!$B$3,0),0)</f>
        <v>0</v>
      </c>
      <c r="BM49" s="85">
        <f>IF(E49=Spielplan!E49,IF(G49=Spielplan!G49,Punktemodus!$B$5,0),0)</f>
        <v>3</v>
      </c>
      <c r="BN49" s="85">
        <f>IF(E49=Spielplan!E49,Punktemodus!$B$7,0)</f>
        <v>1</v>
      </c>
      <c r="BO49" s="85">
        <f>IF(G49=Spielplan!G49,Punktemodus!$B$7,0)</f>
        <v>1</v>
      </c>
      <c r="BP49" s="137">
        <f>IF(Spielplan!E49="",0,SUM(BJ49:BO49))</f>
        <v>0</v>
      </c>
      <c r="BQ49" s="60"/>
      <c r="BR49" s="141"/>
      <c r="BS49" s="149" t="s">
        <v>21</v>
      </c>
      <c r="BT49" s="144" t="str">
        <f>Spielplan!$BL$13</f>
        <v/>
      </c>
      <c r="BU49" s="145"/>
      <c r="BV49" s="146">
        <f>Spielplan!$BN$13</f>
        <v>0</v>
      </c>
      <c r="BW49" s="155"/>
      <c r="BX49" s="158">
        <f>IF(BT13=BT49,Punktemodus!$B$11,0)</f>
        <v>10</v>
      </c>
      <c r="BY49" s="158">
        <f>IF(BT49=BT28,Punktemodus!B13,0)</f>
        <v>5</v>
      </c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34"/>
      <c r="CV49" s="134"/>
      <c r="CW49" s="134"/>
    </row>
    <row r="50" spans="1:101" ht="18.75" customHeight="1" thickBot="1" x14ac:dyDescent="0.3">
      <c r="A50" s="60"/>
      <c r="B50" s="60"/>
      <c r="C50" s="48" t="str">
        <f>H45</f>
        <v>Costa Rica</v>
      </c>
      <c r="D50" s="49"/>
      <c r="E50" s="104"/>
      <c r="F50" s="93"/>
      <c r="G50" s="104"/>
      <c r="H50" s="48" t="str">
        <f>C46</f>
        <v>England</v>
      </c>
      <c r="I50" s="49"/>
      <c r="J50" s="60"/>
      <c r="K50" s="60" t="s">
        <v>89</v>
      </c>
      <c r="L50" s="60">
        <f t="shared" si="12"/>
        <v>0</v>
      </c>
      <c r="M50" s="60"/>
      <c r="N50" s="60">
        <f>IF($E50="",0,IF($E50&gt;$G50,3,IF($E50=$G50,1,0)))</f>
        <v>0</v>
      </c>
      <c r="O50" s="60">
        <f>IF($G50="",0,IF($E50&gt;$G50,0,IF($E50=$G50,1,3)))</f>
        <v>0</v>
      </c>
      <c r="P50" s="60"/>
      <c r="Q50" s="60"/>
      <c r="R50" s="60">
        <f>E50</f>
        <v>0</v>
      </c>
      <c r="S50" s="60">
        <f>G50</f>
        <v>0</v>
      </c>
      <c r="T50" s="60"/>
      <c r="U50" s="60"/>
      <c r="V50" s="60">
        <f>G50</f>
        <v>0</v>
      </c>
      <c r="W50" s="60">
        <f>E50</f>
        <v>0</v>
      </c>
      <c r="X50" s="60"/>
      <c r="Y50" s="60"/>
      <c r="Z50" s="60" t="s">
        <v>30</v>
      </c>
      <c r="AA50" s="60"/>
      <c r="AB50" s="60"/>
      <c r="AC50" s="60"/>
      <c r="AD50" s="60"/>
      <c r="AE50" s="60"/>
      <c r="AF50" s="60"/>
      <c r="AG50" s="60" t="b">
        <f>OR(AG45=AG46,AG45=AG47,AG45=AG48,AG46=AG47,AG46=AG48,AG47=AG48)</f>
        <v>1</v>
      </c>
      <c r="AH50" s="60"/>
      <c r="AI50" s="60"/>
      <c r="AJ50" s="60"/>
      <c r="AK50" s="60"/>
      <c r="AL50" s="60"/>
      <c r="AM50" s="60"/>
      <c r="AN50" s="60"/>
      <c r="AO50" s="60" t="s">
        <v>34</v>
      </c>
      <c r="AP50" s="60"/>
      <c r="AQ50" s="60"/>
      <c r="AR50" s="60" t="b">
        <f>OR(AR45=AR46,AR45=AR47,AR45=AR48,AR46=AR47,AR46=AR48,AR47=AR48)</f>
        <v>1</v>
      </c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85">
        <f>IF(E50&gt;G50,IF(Spielplan!E50&gt;Spielplan!G50,Punktemodus!$B$3,0),0)</f>
        <v>0</v>
      </c>
      <c r="BK50" s="85">
        <f>IF(E50=G50,IF(Spielplan!E50=Spielplan!G50,Punktemodus!$B$3,0),0)</f>
        <v>10</v>
      </c>
      <c r="BL50" s="85">
        <f>IF(E50&lt;G50,IF(Spielplan!E50&lt;Spielplan!G50,Punktemodus!$B$3,0),0)</f>
        <v>0</v>
      </c>
      <c r="BM50" s="85">
        <f>IF(E50=Spielplan!E50,IF(G50=Spielplan!G50,Punktemodus!$B$5,0),0)</f>
        <v>3</v>
      </c>
      <c r="BN50" s="85">
        <f>IF(E50=Spielplan!E50,Punktemodus!$B$7,0)</f>
        <v>1</v>
      </c>
      <c r="BO50" s="85">
        <f>IF(G50=Spielplan!G50,Punktemodus!$B$7,0)</f>
        <v>1</v>
      </c>
      <c r="BP50" s="137">
        <f>IF(Spielplan!E50="",0,SUM(BJ50:BO50))</f>
        <v>0</v>
      </c>
      <c r="BQ50" s="60"/>
      <c r="BR50" s="141"/>
      <c r="BS50" s="150"/>
      <c r="BT50" s="134"/>
      <c r="BU50" s="134"/>
      <c r="BV50" s="151"/>
      <c r="BW50" s="157"/>
      <c r="BX50" s="158"/>
      <c r="BY50" s="158"/>
      <c r="BZ50" s="155"/>
      <c r="CA50" s="144" t="str">
        <f>Spielplan!$BS$14</f>
        <v/>
      </c>
      <c r="CB50" s="159"/>
      <c r="CC50" s="146">
        <f>Spielplan!$BU$14</f>
        <v>0</v>
      </c>
      <c r="CD50" s="157"/>
      <c r="CE50" s="155">
        <f>IF(CA50=CA14,Punktemodus!B15,0)</f>
        <v>20</v>
      </c>
      <c r="CF50" s="158">
        <f>IF(OR(CA50=$CA$15,CA50=$CA$22,CA50=$CA$23,CA50=$CA$30,CA50=$CA$31,CA50=$CA$38,CA50=$CA$39),Punktemodus!B17,0)</f>
        <v>10</v>
      </c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34"/>
      <c r="CV50" s="134"/>
      <c r="CW50" s="134"/>
    </row>
    <row r="51" spans="1:101" ht="18.75" customHeight="1" thickBot="1" x14ac:dyDescent="0.3">
      <c r="A51" s="60"/>
      <c r="B51" s="60"/>
      <c r="C51" s="136" t="str">
        <f>IF(G50="","",IF(AR50=TRUE,"Achtung: Fehler in Tabelle!",""))</f>
        <v/>
      </c>
      <c r="D51" s="60"/>
      <c r="E51" s="85"/>
      <c r="F51" s="60"/>
      <c r="G51" s="85"/>
      <c r="H51" s="60"/>
      <c r="I51" s="60"/>
      <c r="J51" s="60"/>
      <c r="K51" s="60"/>
      <c r="L51" s="60"/>
      <c r="M51" s="60">
        <f t="shared" ref="M51:X51" si="15">SUM(M45:M50)</f>
        <v>0</v>
      </c>
      <c r="N51" s="60">
        <f t="shared" si="15"/>
        <v>0</v>
      </c>
      <c r="O51" s="60">
        <f t="shared" si="15"/>
        <v>0</v>
      </c>
      <c r="P51" s="60">
        <f t="shared" si="15"/>
        <v>0</v>
      </c>
      <c r="Q51" s="60">
        <f t="shared" si="15"/>
        <v>0</v>
      </c>
      <c r="R51" s="60">
        <f t="shared" si="15"/>
        <v>0</v>
      </c>
      <c r="S51" s="60">
        <f t="shared" si="15"/>
        <v>0</v>
      </c>
      <c r="T51" s="60">
        <f t="shared" si="15"/>
        <v>0</v>
      </c>
      <c r="U51" s="60">
        <f t="shared" si="15"/>
        <v>0</v>
      </c>
      <c r="V51" s="60">
        <f t="shared" si="15"/>
        <v>0</v>
      </c>
      <c r="W51" s="60">
        <f t="shared" si="15"/>
        <v>0</v>
      </c>
      <c r="X51" s="60">
        <f t="shared" si="15"/>
        <v>0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160">
        <f>SUM(BP45:BP50)</f>
        <v>0</v>
      </c>
      <c r="BQ51" s="60"/>
      <c r="BR51" s="141"/>
      <c r="BS51" s="152"/>
      <c r="BT51" s="134"/>
      <c r="BU51" s="134"/>
      <c r="BV51" s="151"/>
      <c r="BW51" s="157"/>
      <c r="BX51" s="158"/>
      <c r="BY51" s="158"/>
      <c r="BZ51" s="155"/>
      <c r="CA51" s="144" t="str">
        <f>Spielplan!$BS$15</f>
        <v/>
      </c>
      <c r="CB51" s="159"/>
      <c r="CC51" s="146">
        <f>Spielplan!$BU$15</f>
        <v>0</v>
      </c>
      <c r="CD51" s="155"/>
      <c r="CE51" s="155">
        <f>IF(CA51=CA15,Punktemodus!B15,0)</f>
        <v>20</v>
      </c>
      <c r="CF51" s="158">
        <f>IF(OR(CA51=$CA$14,CA51=$CA$22,CA51=$CA$23,CA51=$CA$30,CA51=$CA$31,CA51=$CA$38,CA51=$CA$39),Punktemodus!B17,0)</f>
        <v>10</v>
      </c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34"/>
      <c r="CV51" s="134"/>
      <c r="CW51" s="134"/>
    </row>
    <row r="52" spans="1:101" ht="18.75" customHeight="1" thickBot="1" x14ac:dyDescent="0.3">
      <c r="A52" s="60"/>
      <c r="B52" s="60"/>
      <c r="C52" s="60"/>
      <c r="D52" s="60"/>
      <c r="E52" s="85"/>
      <c r="F52" s="60"/>
      <c r="G52" s="85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138"/>
      <c r="BQ52" s="60"/>
      <c r="BR52" s="141"/>
      <c r="BS52" s="153" t="s">
        <v>22</v>
      </c>
      <c r="BT52" s="144" t="str">
        <f>Spielplan!$BL$16</f>
        <v/>
      </c>
      <c r="BU52" s="145"/>
      <c r="BV52" s="146">
        <f>Spielplan!$BN$16</f>
        <v>0</v>
      </c>
      <c r="BW52" s="155"/>
      <c r="BX52" s="158">
        <f>IF(BT16=BT52,Punktemodus!$B$11,0)</f>
        <v>10</v>
      </c>
      <c r="BY52" s="158">
        <f>IF(BT52=BT33,Punktemodus!B13,0)</f>
        <v>5</v>
      </c>
      <c r="BZ52" s="155"/>
      <c r="CA52" s="155"/>
      <c r="CB52" s="155"/>
      <c r="CC52" s="155"/>
      <c r="CD52" s="155"/>
      <c r="CE52" s="155"/>
      <c r="CF52" s="154"/>
      <c r="CG52" s="154" t="s">
        <v>28</v>
      </c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34"/>
      <c r="CV52" s="134"/>
      <c r="CW52" s="134"/>
    </row>
    <row r="53" spans="1:101" ht="18.75" customHeight="1" thickBot="1" x14ac:dyDescent="0.25">
      <c r="A53" s="60"/>
      <c r="B53" s="60"/>
      <c r="C53" s="60"/>
      <c r="D53" s="60"/>
      <c r="E53" s="85"/>
      <c r="F53" s="60"/>
      <c r="G53" s="85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138"/>
      <c r="BQ53" s="60"/>
      <c r="BR53" s="141"/>
      <c r="BS53" s="149" t="s">
        <v>25</v>
      </c>
      <c r="BT53" s="144" t="str">
        <f>Spielplan!$BL$17</f>
        <v/>
      </c>
      <c r="BU53" s="145"/>
      <c r="BV53" s="146">
        <f>Spielplan!$BN$17</f>
        <v>0</v>
      </c>
      <c r="BW53" s="155"/>
      <c r="BX53" s="158">
        <f>IF(BT17=BT53,Punktemodus!$B$11,0)</f>
        <v>10</v>
      </c>
      <c r="BY53" s="158">
        <f>IF(BT53=BT32,Punktemodus!B13,0)</f>
        <v>5</v>
      </c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34"/>
      <c r="CV53" s="134"/>
      <c r="CW53" s="134"/>
    </row>
    <row r="54" spans="1:101" ht="18.75" customHeight="1" thickBot="1" x14ac:dyDescent="0.3">
      <c r="A54" s="60"/>
      <c r="B54" s="60"/>
      <c r="C54" s="88" t="s">
        <v>90</v>
      </c>
      <c r="D54" s="60"/>
      <c r="E54" s="85"/>
      <c r="F54" s="60"/>
      <c r="G54" s="85"/>
      <c r="H54" s="60"/>
      <c r="I54" s="60"/>
      <c r="J54" s="60"/>
      <c r="K54" s="60"/>
      <c r="L54" s="60"/>
      <c r="M54" s="60" t="s">
        <v>4</v>
      </c>
      <c r="N54" s="60"/>
      <c r="O54" s="60"/>
      <c r="P54" s="60"/>
      <c r="Q54" s="60" t="s">
        <v>6</v>
      </c>
      <c r="R54" s="60"/>
      <c r="S54" s="60"/>
      <c r="T54" s="60"/>
      <c r="U54" s="60" t="s">
        <v>7</v>
      </c>
      <c r="V54" s="60"/>
      <c r="W54" s="60"/>
      <c r="X54" s="60"/>
      <c r="Y54" s="60"/>
      <c r="Z54" s="60" t="s">
        <v>4</v>
      </c>
      <c r="AA54" s="60" t="s">
        <v>5</v>
      </c>
      <c r="AB54" s="60"/>
      <c r="AC54" s="60"/>
      <c r="AD54" s="60" t="s">
        <v>9</v>
      </c>
      <c r="AE54" s="60"/>
      <c r="AF54" s="60"/>
      <c r="AG54" s="60"/>
      <c r="AH54" s="60" t="s">
        <v>32</v>
      </c>
      <c r="AI54" s="60"/>
      <c r="AJ54" s="60"/>
      <c r="AK54" s="60"/>
      <c r="AL54" s="60"/>
      <c r="AM54" s="60"/>
      <c r="AN54" s="60" t="s">
        <v>35</v>
      </c>
      <c r="AO54" s="60"/>
      <c r="AP54" s="60"/>
      <c r="AQ54" s="60"/>
      <c r="AR54" s="60"/>
      <c r="AS54" s="60" t="s">
        <v>33</v>
      </c>
      <c r="AT54" s="60"/>
      <c r="AU54" s="60"/>
      <c r="AV54" s="60"/>
      <c r="AW54" s="60"/>
      <c r="AX54" s="60"/>
      <c r="AY54" s="60"/>
      <c r="AZ54" s="60"/>
      <c r="BA54" s="89" t="s">
        <v>10</v>
      </c>
      <c r="BB54" s="60"/>
      <c r="BC54" s="90" t="s">
        <v>4</v>
      </c>
      <c r="BD54" s="60"/>
      <c r="BE54" s="61" t="s">
        <v>5</v>
      </c>
      <c r="BF54" s="60"/>
      <c r="BG54" s="60"/>
      <c r="BH54" s="60"/>
      <c r="BI54" s="85"/>
      <c r="BJ54" s="60"/>
      <c r="BK54" s="60"/>
      <c r="BL54" s="60"/>
      <c r="BM54" s="60"/>
      <c r="BN54" s="60"/>
      <c r="BO54" s="60"/>
      <c r="BP54" s="138"/>
      <c r="BQ54" s="85"/>
      <c r="BR54" s="141"/>
      <c r="BS54" s="150"/>
      <c r="BT54" s="134"/>
      <c r="BU54" s="134"/>
      <c r="BV54" s="134"/>
      <c r="BW54" s="134"/>
      <c r="BX54" s="148"/>
      <c r="BY54" s="148"/>
      <c r="BZ54" s="134"/>
      <c r="CA54" s="134"/>
      <c r="CB54" s="134"/>
      <c r="CC54" s="134"/>
      <c r="CD54" s="134"/>
      <c r="CE54" s="134"/>
      <c r="CF54" s="144" t="str">
        <f>Spielplan!$BX$18</f>
        <v/>
      </c>
      <c r="CG54" s="145"/>
      <c r="CH54" s="146">
        <f>Spielplan!$BZ$18</f>
        <v>0</v>
      </c>
      <c r="CI54" s="134"/>
      <c r="CJ54" s="134">
        <f>IF(OR(CF54=$CF$18,CF54=$CF$19,CF54=$CF$34,CF54=$CF$35),Punktemodus!$B$19,0)</f>
        <v>30</v>
      </c>
      <c r="CK54" s="134"/>
      <c r="CL54" s="134"/>
      <c r="CM54" s="134"/>
      <c r="CN54" s="134"/>
      <c r="CO54" s="134"/>
      <c r="CP54" s="134"/>
      <c r="CQ54" s="134"/>
      <c r="CR54" s="134"/>
      <c r="CS54" s="134">
        <f>IF(CQ59=CQ23,Punktemodus!B23,0)</f>
        <v>50</v>
      </c>
      <c r="CT54" s="134"/>
      <c r="CU54" s="134"/>
      <c r="CV54" s="134"/>
      <c r="CW54" s="134"/>
    </row>
    <row r="55" spans="1:101" ht="18.75" customHeight="1" thickBot="1" x14ac:dyDescent="0.25">
      <c r="A55" s="60"/>
      <c r="B55" s="60"/>
      <c r="C55" s="92"/>
      <c r="D55" s="60"/>
      <c r="E55" s="85"/>
      <c r="F55" s="60"/>
      <c r="G55" s="85"/>
      <c r="H55" s="60"/>
      <c r="I55" s="60"/>
      <c r="J55" s="60"/>
      <c r="K55" s="60"/>
      <c r="L55" s="60"/>
      <c r="M55" s="60" t="s">
        <v>0</v>
      </c>
      <c r="N55" s="60" t="s">
        <v>1</v>
      </c>
      <c r="O55" s="60" t="s">
        <v>2</v>
      </c>
      <c r="P55" s="60" t="s">
        <v>3</v>
      </c>
      <c r="Q55" s="60" t="s">
        <v>0</v>
      </c>
      <c r="R55" s="60" t="s">
        <v>1</v>
      </c>
      <c r="S55" s="60" t="s">
        <v>2</v>
      </c>
      <c r="T55" s="60" t="s">
        <v>3</v>
      </c>
      <c r="U55" s="60" t="s">
        <v>0</v>
      </c>
      <c r="V55" s="60" t="s">
        <v>1</v>
      </c>
      <c r="W55" s="60" t="s">
        <v>2</v>
      </c>
      <c r="X55" s="60" t="s">
        <v>3</v>
      </c>
      <c r="Y55" s="60"/>
      <c r="Z55" s="60" t="s">
        <v>8</v>
      </c>
      <c r="AA55" s="60"/>
      <c r="AB55" s="60"/>
      <c r="AC55" s="60"/>
      <c r="AD55" s="60"/>
      <c r="AE55" s="60"/>
      <c r="AF55" s="60"/>
      <c r="AG55" s="60"/>
      <c r="AH55" s="60" t="s">
        <v>31</v>
      </c>
      <c r="AI55" s="60"/>
      <c r="AJ55" s="60"/>
      <c r="AK55" s="60"/>
      <c r="AL55" s="60"/>
      <c r="AM55" s="60"/>
      <c r="AN55" s="60" t="str">
        <f>AI56</f>
        <v>Schweiz</v>
      </c>
      <c r="AO55" s="60" t="str">
        <f>AI57</f>
        <v>Ecuador</v>
      </c>
      <c r="AP55" s="60" t="str">
        <f>AI58</f>
        <v>Frankreich</v>
      </c>
      <c r="AQ55" s="60" t="str">
        <f>AI59</f>
        <v>Honduras</v>
      </c>
      <c r="AR55" s="60"/>
      <c r="AS55" s="60" t="s">
        <v>31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85"/>
      <c r="BJ55" s="85"/>
      <c r="BK55" s="85"/>
      <c r="BL55" s="85"/>
      <c r="BM55" s="85"/>
      <c r="BN55" s="85"/>
      <c r="BO55" s="85"/>
      <c r="BP55" s="137"/>
      <c r="BQ55" s="85"/>
      <c r="BR55" s="141"/>
      <c r="BS55" s="134"/>
      <c r="BT55" s="134"/>
      <c r="BU55" s="134"/>
      <c r="BV55" s="134"/>
      <c r="BW55" s="134"/>
      <c r="BX55" s="148"/>
      <c r="BY55" s="148"/>
      <c r="BZ55" s="134"/>
      <c r="CA55" s="134"/>
      <c r="CB55" s="134"/>
      <c r="CC55" s="134"/>
      <c r="CD55" s="134"/>
      <c r="CE55" s="134"/>
      <c r="CF55" s="144" t="str">
        <f>Spielplan!$BX$19</f>
        <v/>
      </c>
      <c r="CG55" s="145"/>
      <c r="CH55" s="146">
        <f>Spielplan!$BZ$19</f>
        <v>0</v>
      </c>
      <c r="CI55" s="134"/>
      <c r="CJ55" s="134">
        <f>IF(OR(CF55=$CF$18,CF55=$CF$19,CF55=$CF$34,CF55=$CF$35),Punktemodus!$B$19,0)</f>
        <v>30</v>
      </c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</row>
    <row r="56" spans="1:101" ht="18.75" customHeight="1" thickBot="1" x14ac:dyDescent="0.3">
      <c r="A56" s="60"/>
      <c r="B56" s="60"/>
      <c r="C56" s="191" t="str">
        <f>Spielplan!$C56</f>
        <v>Schweiz</v>
      </c>
      <c r="D56" s="192"/>
      <c r="E56" s="104"/>
      <c r="F56" s="93"/>
      <c r="G56" s="104"/>
      <c r="H56" s="191" t="str">
        <f>Spielplan!$H$56</f>
        <v>Ecuador</v>
      </c>
      <c r="I56" s="192"/>
      <c r="J56" s="60"/>
      <c r="K56" s="60" t="s">
        <v>96</v>
      </c>
      <c r="L56" s="60">
        <f t="shared" ref="L56:L61" si="16">IF(E56-G56&gt;0,1,IF(G56=E56,0,-1))</f>
        <v>0</v>
      </c>
      <c r="M56" s="60">
        <f>IF($E56="",0,IF($E56&gt;$G56,3,IF($E56=G56,1,0)))</f>
        <v>0</v>
      </c>
      <c r="N56" s="60">
        <f>IF($G56="",0,IF($E56&gt;$G56,0,IF($E56=G56,1,3)))</f>
        <v>0</v>
      </c>
      <c r="O56" s="60"/>
      <c r="P56" s="60"/>
      <c r="Q56" s="60">
        <f>E56</f>
        <v>0</v>
      </c>
      <c r="R56" s="60">
        <f>G56</f>
        <v>0</v>
      </c>
      <c r="S56" s="60"/>
      <c r="T56" s="60"/>
      <c r="U56" s="60">
        <f>G56</f>
        <v>0</v>
      </c>
      <c r="V56" s="60">
        <f>E56</f>
        <v>0</v>
      </c>
      <c r="W56" s="60"/>
      <c r="X56" s="60"/>
      <c r="Y56" s="60"/>
      <c r="Z56" s="60">
        <f>M62</f>
        <v>0</v>
      </c>
      <c r="AA56" s="60">
        <f>Q62</f>
        <v>0</v>
      </c>
      <c r="AB56" s="60">
        <f>U62</f>
        <v>0</v>
      </c>
      <c r="AC56" s="60">
        <f>AA56-AB56</f>
        <v>0</v>
      </c>
      <c r="AD56" s="60">
        <f>IF(Z56&gt;Z57,-1,0)</f>
        <v>0</v>
      </c>
      <c r="AE56" s="60">
        <f>IF(Z56&gt;Z58,-1,0)</f>
        <v>0</v>
      </c>
      <c r="AF56" s="60">
        <f>IF(Z56&gt;Z59,-1,0)</f>
        <v>0</v>
      </c>
      <c r="AG56" s="60">
        <f>10000-(AJ56*1000+AM56*100+AK56*10)</f>
        <v>10000</v>
      </c>
      <c r="AH56" s="90">
        <f>RANK(AG56,AG56:AG59,1)</f>
        <v>1</v>
      </c>
      <c r="AI56" s="60" t="str">
        <f>C56</f>
        <v>Schweiz</v>
      </c>
      <c r="AJ56" s="60">
        <f t="shared" ref="AJ56:AL59" si="17">Z56</f>
        <v>0</v>
      </c>
      <c r="AK56" s="60">
        <f t="shared" si="17"/>
        <v>0</v>
      </c>
      <c r="AL56" s="60">
        <f t="shared" si="17"/>
        <v>0</v>
      </c>
      <c r="AM56" s="60">
        <f>AK56-AL56</f>
        <v>0</v>
      </c>
      <c r="AN56" s="187"/>
      <c r="AO56" s="187">
        <f>IF(AG57=AG56,IF(G56&gt;E56,AG57-0.1,AG57),AG57)</f>
        <v>10000</v>
      </c>
      <c r="AP56" s="187">
        <f>IF(AG58=AG56,IF(G58&gt;E58,AG58-0.1,AG58),AG58)</f>
        <v>10000</v>
      </c>
      <c r="AQ56" s="187">
        <f>IF(AG59=AG56,IF(G60&gt;E60,AG59-0.1,AG59),AG59)</f>
        <v>10000</v>
      </c>
      <c r="AR56" s="187">
        <f>AN60</f>
        <v>30000</v>
      </c>
      <c r="AS56" s="90">
        <f>RANK(AR56,AR56:AR59,1)</f>
        <v>1</v>
      </c>
      <c r="AT56" s="60" t="str">
        <f t="shared" ref="AT56:AW59" si="18">AI56</f>
        <v>Schweiz</v>
      </c>
      <c r="AU56" s="60">
        <f t="shared" si="18"/>
        <v>0</v>
      </c>
      <c r="AV56" s="60">
        <f t="shared" si="18"/>
        <v>0</v>
      </c>
      <c r="AW56" s="60">
        <f t="shared" si="18"/>
        <v>0</v>
      </c>
      <c r="AX56" s="60"/>
      <c r="AY56" s="60"/>
      <c r="AZ56" s="60"/>
      <c r="BA56" s="195">
        <v>1</v>
      </c>
      <c r="BB56" s="191" t="str">
        <f>VLOOKUP(1,AS56:AT59,2,FALSE)</f>
        <v>Schweiz</v>
      </c>
      <c r="BC56" s="196"/>
      <c r="BD56" s="197">
        <f>VLOOKUP(1,AS56:AW59,3,FALSE)</f>
        <v>0</v>
      </c>
      <c r="BE56" s="198">
        <f>VLOOKUP(1,AS56:AW59,4,FALSE)</f>
        <v>0</v>
      </c>
      <c r="BF56" s="93" t="s">
        <v>12</v>
      </c>
      <c r="BG56" s="198">
        <f>VLOOKUP(1,AS56:AW59,5,FALSE)</f>
        <v>0</v>
      </c>
      <c r="BH56" s="199" t="s">
        <v>121</v>
      </c>
      <c r="BI56" s="85"/>
      <c r="BJ56" s="85">
        <f>IF(E56&gt;G56,IF(Spielplan!E56&gt;Spielplan!G56,Punktemodus!$B$3,0),0)</f>
        <v>0</v>
      </c>
      <c r="BK56" s="85">
        <f>IF(E56=G56,IF(Spielplan!E56=Spielplan!G56,Punktemodus!$B$3,0),0)</f>
        <v>10</v>
      </c>
      <c r="BL56" s="85">
        <f>IF(E56&lt;G56,IF(Spielplan!E56&lt;Spielplan!G56,Punktemodus!$B$3,0),0)</f>
        <v>0</v>
      </c>
      <c r="BM56" s="85">
        <f>IF(E56=Spielplan!E56,IF(G56=Spielplan!G56,Punktemodus!$B$5,0),0)</f>
        <v>3</v>
      </c>
      <c r="BN56" s="85">
        <f>IF(E56=Spielplan!E56,Punktemodus!$B$7,0)</f>
        <v>1</v>
      </c>
      <c r="BO56" s="85">
        <f>IF(G56=Spielplan!G56,Punktemodus!$B$7,0)</f>
        <v>1</v>
      </c>
      <c r="BP56" s="137">
        <f>IF(Spielplan!E56="",0,SUM(BJ56:BO56))</f>
        <v>0</v>
      </c>
      <c r="BQ56" s="85"/>
      <c r="BR56" s="141"/>
      <c r="BS56" s="153" t="s">
        <v>121</v>
      </c>
      <c r="BT56" s="144" t="str">
        <f>Spielplan!$BL$20</f>
        <v/>
      </c>
      <c r="BU56" s="145"/>
      <c r="BV56" s="146">
        <f>Spielplan!$BN$20</f>
        <v>0</v>
      </c>
      <c r="BW56" s="147"/>
      <c r="BX56" s="148">
        <f>IF(BT20=BT56,Punktemodus!$B$11,0)</f>
        <v>10</v>
      </c>
      <c r="BY56" s="148">
        <f>IF(BT56=BT37,Punktemodus!B13,0)</f>
        <v>5</v>
      </c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</row>
    <row r="57" spans="1:101" ht="18.75" customHeight="1" thickBot="1" x14ac:dyDescent="0.3">
      <c r="A57" s="60"/>
      <c r="B57" s="60"/>
      <c r="C57" s="193" t="str">
        <f>Spielplan!$C$57</f>
        <v>Frankreich</v>
      </c>
      <c r="D57" s="194"/>
      <c r="E57" s="104"/>
      <c r="F57" s="93"/>
      <c r="G57" s="104"/>
      <c r="H57" s="193" t="str">
        <f>Spielplan!$H$57</f>
        <v>Honduras</v>
      </c>
      <c r="I57" s="194"/>
      <c r="J57" s="60"/>
      <c r="K57" s="60" t="s">
        <v>97</v>
      </c>
      <c r="L57" s="60">
        <f t="shared" si="16"/>
        <v>0</v>
      </c>
      <c r="M57" s="60"/>
      <c r="N57" s="60"/>
      <c r="O57" s="60">
        <f>IF($E57="",0,IF($E57&gt;$G57,3,IF($E57=$G57,1,0)))</f>
        <v>0</v>
      </c>
      <c r="P57" s="60">
        <f>IF($G57="",0,IF($E57&gt;$G57,0,IF($E57=$G57,1,3)))</f>
        <v>0</v>
      </c>
      <c r="Q57" s="60"/>
      <c r="R57" s="60"/>
      <c r="S57" s="60">
        <f>E57</f>
        <v>0</v>
      </c>
      <c r="T57" s="60">
        <f>G57</f>
        <v>0</v>
      </c>
      <c r="U57" s="60"/>
      <c r="V57" s="60"/>
      <c r="W57" s="60">
        <f>G57</f>
        <v>0</v>
      </c>
      <c r="X57" s="60">
        <f>E57</f>
        <v>0</v>
      </c>
      <c r="Y57" s="60"/>
      <c r="Z57" s="60">
        <f>N62</f>
        <v>0</v>
      </c>
      <c r="AA57" s="60">
        <f>R62</f>
        <v>0</v>
      </c>
      <c r="AB57" s="60">
        <f>V62</f>
        <v>0</v>
      </c>
      <c r="AC57" s="60">
        <f>AA57-AB57</f>
        <v>0</v>
      </c>
      <c r="AD57" s="60">
        <f>IF(Z57&gt;Z56,-1,0)</f>
        <v>0</v>
      </c>
      <c r="AE57" s="60">
        <f>IF(Z57&gt;Z58,-1,0)</f>
        <v>0</v>
      </c>
      <c r="AF57" s="60">
        <f>IF(Z57&gt;Z59,-1,0)</f>
        <v>0</v>
      </c>
      <c r="AG57" s="60">
        <f>10000-(AJ57*1000+AM57*100+AK57*10)</f>
        <v>10000</v>
      </c>
      <c r="AH57" s="90">
        <f>RANK(AG57,AG56:AG59,1)</f>
        <v>1</v>
      </c>
      <c r="AI57" s="60" t="str">
        <f>H56</f>
        <v>Ecuador</v>
      </c>
      <c r="AJ57" s="60">
        <f t="shared" si="17"/>
        <v>0</v>
      </c>
      <c r="AK57" s="60">
        <f t="shared" si="17"/>
        <v>0</v>
      </c>
      <c r="AL57" s="60">
        <f t="shared" si="17"/>
        <v>0</v>
      </c>
      <c r="AM57" s="60">
        <f>AK57-AL57</f>
        <v>0</v>
      </c>
      <c r="AN57" s="187">
        <f>IF(AG56=AG57,IF(E56&gt;G56,AG56-0.1,AG56),AG56)</f>
        <v>10000</v>
      </c>
      <c r="AO57" s="187"/>
      <c r="AP57" s="187">
        <f>IF(AG58=AG57,IF(G61&gt;E61,AG58-0.1,AG58),AG58)</f>
        <v>10000</v>
      </c>
      <c r="AQ57" s="187">
        <f>IF(AG59=AG57,IF(G59&gt;E59,AG59-0.1,AG59),AG59)</f>
        <v>10000</v>
      </c>
      <c r="AR57" s="187">
        <f>AO60</f>
        <v>30000</v>
      </c>
      <c r="AS57" s="90">
        <f>RANK(AR57,AR56:AR59,1)</f>
        <v>1</v>
      </c>
      <c r="AT57" s="60" t="str">
        <f t="shared" si="18"/>
        <v>Ecuador</v>
      </c>
      <c r="AU57" s="60">
        <f t="shared" si="18"/>
        <v>0</v>
      </c>
      <c r="AV57" s="60">
        <f t="shared" si="18"/>
        <v>0</v>
      </c>
      <c r="AW57" s="60">
        <f t="shared" si="18"/>
        <v>0</v>
      </c>
      <c r="AX57" s="60"/>
      <c r="AY57" s="60"/>
      <c r="AZ57" s="60"/>
      <c r="BA57" s="235">
        <v>2</v>
      </c>
      <c r="BB57" s="193" t="e">
        <f>VLOOKUP(2,AS56:AT59,2,FALSE)</f>
        <v>#N/A</v>
      </c>
      <c r="BC57" s="236"/>
      <c r="BD57" s="237" t="e">
        <f>VLOOKUP(2,AS56:AW59,3,FALSE)</f>
        <v>#N/A</v>
      </c>
      <c r="BE57" s="238" t="e">
        <f>VLOOKUP(2,AS56:AW59,4,FALSE)</f>
        <v>#N/A</v>
      </c>
      <c r="BF57" s="93" t="s">
        <v>12</v>
      </c>
      <c r="BG57" s="238" t="e">
        <f>VLOOKUP(2,AS56:AW59,5,FALSE)</f>
        <v>#N/A</v>
      </c>
      <c r="BH57" s="238" t="s">
        <v>127</v>
      </c>
      <c r="BI57" s="85"/>
      <c r="BJ57" s="85">
        <f>IF(E57&gt;G57,IF(Spielplan!E57&gt;Spielplan!G57,Punktemodus!$B$3,0),0)</f>
        <v>0</v>
      </c>
      <c r="BK57" s="85">
        <f>IF(E57=G57,IF(Spielplan!E57=Spielplan!G57,Punktemodus!$B$3,0),0)</f>
        <v>10</v>
      </c>
      <c r="BL57" s="85">
        <f>IF(E57&lt;G57,IF(Spielplan!E57&lt;Spielplan!G57,Punktemodus!$B$3,0),0)</f>
        <v>0</v>
      </c>
      <c r="BM57" s="85">
        <f>IF(E57=Spielplan!E57,IF(G57=Spielplan!G57,Punktemodus!$B$5,0),0)</f>
        <v>3</v>
      </c>
      <c r="BN57" s="85">
        <f>IF(E57=Spielplan!E57,Punktemodus!$B$7,0)</f>
        <v>1</v>
      </c>
      <c r="BO57" s="85">
        <f>IF(G57=Spielplan!G57,Punktemodus!$B$7,0)</f>
        <v>1</v>
      </c>
      <c r="BP57" s="137">
        <f>IF(Spielplan!E57="",0,SUM(BJ57:BO57))</f>
        <v>0</v>
      </c>
      <c r="BQ57" s="85"/>
      <c r="BR57" s="141"/>
      <c r="BS57" s="149" t="s">
        <v>122</v>
      </c>
      <c r="BT57" s="144" t="str">
        <f>Spielplan!$BL$21</f>
        <v/>
      </c>
      <c r="BU57" s="145"/>
      <c r="BV57" s="146">
        <f>Spielplan!$BN$21</f>
        <v>0</v>
      </c>
      <c r="BW57" s="134"/>
      <c r="BX57" s="148">
        <f>IF(BT21=BT57,Punktemodus!$B$11,0)</f>
        <v>10</v>
      </c>
      <c r="BY57" s="148">
        <f>IF(BT57=BT36,Punktemodus!B13,0)</f>
        <v>5</v>
      </c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54" t="s">
        <v>29</v>
      </c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</row>
    <row r="58" spans="1:101" ht="18.75" customHeight="1" thickBot="1" x14ac:dyDescent="0.3">
      <c r="A58" s="60"/>
      <c r="B58" s="60"/>
      <c r="C58" s="191" t="str">
        <f>C56</f>
        <v>Schweiz</v>
      </c>
      <c r="D58" s="192"/>
      <c r="E58" s="104"/>
      <c r="F58" s="93"/>
      <c r="G58" s="104"/>
      <c r="H58" s="191" t="str">
        <f>C57</f>
        <v>Frankreich</v>
      </c>
      <c r="I58" s="192"/>
      <c r="J58" s="60"/>
      <c r="K58" s="60" t="s">
        <v>98</v>
      </c>
      <c r="L58" s="60">
        <f t="shared" si="16"/>
        <v>0</v>
      </c>
      <c r="M58" s="60">
        <f>IF($E58="",0,IF($E58&gt;$G58,3,IF($E58=G58,1,0)))</f>
        <v>0</v>
      </c>
      <c r="N58" s="60"/>
      <c r="O58" s="60">
        <f>IF($G58="",0,IF($E58&gt;$G58,0,IF($E58=$G58,1,3)))</f>
        <v>0</v>
      </c>
      <c r="P58" s="60"/>
      <c r="Q58" s="60">
        <f>E58</f>
        <v>0</v>
      </c>
      <c r="R58" s="60"/>
      <c r="S58" s="60">
        <f>G58</f>
        <v>0</v>
      </c>
      <c r="T58" s="60"/>
      <c r="U58" s="60">
        <f>G58</f>
        <v>0</v>
      </c>
      <c r="V58" s="60"/>
      <c r="W58" s="60">
        <f>E58</f>
        <v>0</v>
      </c>
      <c r="X58" s="60"/>
      <c r="Y58" s="60"/>
      <c r="Z58" s="60">
        <f>O62</f>
        <v>0</v>
      </c>
      <c r="AA58" s="60">
        <f>S62</f>
        <v>0</v>
      </c>
      <c r="AB58" s="60">
        <f>W62</f>
        <v>0</v>
      </c>
      <c r="AC58" s="60">
        <f>AA58-AB58</f>
        <v>0</v>
      </c>
      <c r="AD58" s="60">
        <f>IF(Z58&gt;Z56,-1,0)</f>
        <v>0</v>
      </c>
      <c r="AE58" s="60">
        <f>IF(Z58&gt;Z57,-1,0)</f>
        <v>0</v>
      </c>
      <c r="AF58" s="60">
        <f>IF(Z58&gt;Z59,-1,0)</f>
        <v>0</v>
      </c>
      <c r="AG58" s="60">
        <f>10000-(AJ58*1000+AM58*100+AK58*10)</f>
        <v>10000</v>
      </c>
      <c r="AH58" s="90">
        <f>RANK(AG58,AG56:AG59,1)</f>
        <v>1</v>
      </c>
      <c r="AI58" s="60" t="str">
        <f>C57</f>
        <v>Frankreich</v>
      </c>
      <c r="AJ58" s="60">
        <f t="shared" si="17"/>
        <v>0</v>
      </c>
      <c r="AK58" s="60">
        <f t="shared" si="17"/>
        <v>0</v>
      </c>
      <c r="AL58" s="60">
        <f t="shared" si="17"/>
        <v>0</v>
      </c>
      <c r="AM58" s="60">
        <f>AK58-AL58</f>
        <v>0</v>
      </c>
      <c r="AN58" s="187">
        <f>IF(AG56=AG58,IF(E58&gt;G58,AG56-0.1,AG56),AG56)</f>
        <v>10000</v>
      </c>
      <c r="AO58" s="187">
        <f>IF(AG57=AG58,IF(E61&gt;G61,AG57-0.1,AG57),AG57)</f>
        <v>10000</v>
      </c>
      <c r="AP58" s="187"/>
      <c r="AQ58" s="187">
        <f>IF(AG59=AG58,IF(G57&gt;E57,AG59-0.1,AG59),AG59)</f>
        <v>10000</v>
      </c>
      <c r="AR58" s="187">
        <f>AP60</f>
        <v>30000</v>
      </c>
      <c r="AS58" s="90">
        <f>RANK(AR58,AR56:AR59,1)</f>
        <v>1</v>
      </c>
      <c r="AT58" s="60" t="str">
        <f t="shared" si="18"/>
        <v>Frankreich</v>
      </c>
      <c r="AU58" s="60">
        <f t="shared" si="18"/>
        <v>0</v>
      </c>
      <c r="AV58" s="60">
        <f t="shared" si="18"/>
        <v>0</v>
      </c>
      <c r="AW58" s="60">
        <f t="shared" si="18"/>
        <v>0</v>
      </c>
      <c r="AX58" s="60"/>
      <c r="AY58" s="60"/>
      <c r="AZ58" s="60"/>
      <c r="BA58" s="113">
        <v>3</v>
      </c>
      <c r="BB58" s="114" t="e">
        <f>VLOOKUP(3,AS56:AT59,2,FALSE)</f>
        <v>#N/A</v>
      </c>
      <c r="BC58" s="115"/>
      <c r="BD58" s="116" t="e">
        <f>VLOOKUP(3,AS56:AW59,3,FALSE)</f>
        <v>#N/A</v>
      </c>
      <c r="BE58" s="116" t="e">
        <f>VLOOKUP(3,AS56:AW59,4,FALSE)</f>
        <v>#N/A</v>
      </c>
      <c r="BF58" s="93" t="s">
        <v>12</v>
      </c>
      <c r="BG58" s="116" t="e">
        <f>VLOOKUP(3,AS56:AW59,5,FALSE)</f>
        <v>#N/A</v>
      </c>
      <c r="BH58" s="60"/>
      <c r="BI58" s="85"/>
      <c r="BJ58" s="85">
        <f>IF(E58&gt;G58,IF(Spielplan!E58&gt;Spielplan!G58,Punktemodus!$B$3,0),0)</f>
        <v>0</v>
      </c>
      <c r="BK58" s="85">
        <f>IF(E58=G58,IF(Spielplan!E58=Spielplan!G58,Punktemodus!$B$3,0),0)</f>
        <v>10</v>
      </c>
      <c r="BL58" s="85">
        <f>IF(E58&lt;G58,IF(Spielplan!E58&lt;Spielplan!G58,Punktemodus!$B$3,0),0)</f>
        <v>0</v>
      </c>
      <c r="BM58" s="85">
        <f>IF(E58=Spielplan!E58,IF(G58=Spielplan!G58,Punktemodus!$B$5,0),0)</f>
        <v>3</v>
      </c>
      <c r="BN58" s="85">
        <f>IF(E58=Spielplan!E58,Punktemodus!$B$7,0)</f>
        <v>1</v>
      </c>
      <c r="BO58" s="85">
        <f>IF(G58=Spielplan!G58,Punktemodus!$B$7,0)</f>
        <v>1</v>
      </c>
      <c r="BP58" s="137">
        <f>IF(Spielplan!E58="",0,SUM(BJ58:BO58))</f>
        <v>0</v>
      </c>
      <c r="BQ58" s="85"/>
      <c r="BR58" s="141"/>
      <c r="BS58" s="150"/>
      <c r="BT58" s="134"/>
      <c r="BU58" s="134"/>
      <c r="BV58" s="134"/>
      <c r="BW58" s="134"/>
      <c r="BX58" s="148"/>
      <c r="BY58" s="148"/>
      <c r="BZ58" s="134"/>
      <c r="CA58" s="144" t="str">
        <f>Spielplan!$BS$22</f>
        <v/>
      </c>
      <c r="CB58" s="145"/>
      <c r="CC58" s="146">
        <f>Spielplan!$BU$22</f>
        <v>0</v>
      </c>
      <c r="CD58" s="147"/>
      <c r="CE58" s="134">
        <f>IF(CA58=CA22,Punktemodus!B15,0)</f>
        <v>20</v>
      </c>
      <c r="CF58" s="148">
        <f>IF(OR(CA58=$CA$14,CA58=$CA$15,CA58=$CA$23,CA58=$CA$30,CA58=$CA$31,CA58=$CA$38,CA58=$CA$39),Punktemodus!B17,0)</f>
        <v>10</v>
      </c>
      <c r="CG58" s="134"/>
      <c r="CH58" s="134"/>
      <c r="CI58" s="147"/>
      <c r="CJ58" s="134"/>
      <c r="CK58" s="134"/>
      <c r="CL58" s="134"/>
      <c r="CM58" s="134"/>
      <c r="CN58" s="134"/>
      <c r="CO58" s="134"/>
      <c r="CP58" s="134"/>
      <c r="CQ58" s="155"/>
      <c r="CR58" s="142" t="s">
        <v>130</v>
      </c>
      <c r="CS58" s="155"/>
      <c r="CT58" s="155"/>
      <c r="CU58" s="155"/>
      <c r="CV58" s="155"/>
      <c r="CW58" s="134"/>
    </row>
    <row r="59" spans="1:101" ht="18.75" customHeight="1" thickBot="1" x14ac:dyDescent="0.3">
      <c r="A59" s="60"/>
      <c r="B59" s="60"/>
      <c r="C59" s="193" t="str">
        <f>H56</f>
        <v>Ecuador</v>
      </c>
      <c r="D59" s="194"/>
      <c r="E59" s="104"/>
      <c r="F59" s="93"/>
      <c r="G59" s="104"/>
      <c r="H59" s="193" t="str">
        <f>H57</f>
        <v>Honduras</v>
      </c>
      <c r="I59" s="194"/>
      <c r="J59" s="60"/>
      <c r="K59" s="60" t="s">
        <v>99</v>
      </c>
      <c r="L59" s="60">
        <f t="shared" si="16"/>
        <v>0</v>
      </c>
      <c r="M59" s="60"/>
      <c r="N59" s="60">
        <f>IF($E59="",0,IF($E59&gt;$G59,3,IF($E59=$G59,1,0)))</f>
        <v>0</v>
      </c>
      <c r="O59" s="60"/>
      <c r="P59" s="60">
        <f>IF($G59="",0,IF($E59&gt;$G59,0,IF($E59=$G59,1,3)))</f>
        <v>0</v>
      </c>
      <c r="Q59" s="60"/>
      <c r="R59" s="60">
        <f>E59</f>
        <v>0</v>
      </c>
      <c r="S59" s="60"/>
      <c r="T59" s="60">
        <f>G59</f>
        <v>0</v>
      </c>
      <c r="U59" s="60"/>
      <c r="V59" s="60">
        <f>G59</f>
        <v>0</v>
      </c>
      <c r="W59" s="60"/>
      <c r="X59" s="60">
        <f>E59</f>
        <v>0</v>
      </c>
      <c r="Y59" s="60"/>
      <c r="Z59" s="60">
        <f>P62</f>
        <v>0</v>
      </c>
      <c r="AA59" s="60">
        <f>T62</f>
        <v>0</v>
      </c>
      <c r="AB59" s="60">
        <f>X62</f>
        <v>0</v>
      </c>
      <c r="AC59" s="60">
        <f>AA59-AB59</f>
        <v>0</v>
      </c>
      <c r="AD59" s="60">
        <f>IF(Z59&gt;Z56,-1,0)</f>
        <v>0</v>
      </c>
      <c r="AE59" s="60">
        <f>IF(Z59&gt;Z57,-1,0)</f>
        <v>0</v>
      </c>
      <c r="AF59" s="60">
        <f>IF(Z59&gt;Z58,-1,0)</f>
        <v>0</v>
      </c>
      <c r="AG59" s="60">
        <f>10000-(AJ59*1000+AM59*100+AK59*10)</f>
        <v>10000</v>
      </c>
      <c r="AH59" s="90">
        <f>RANK(AG59,AG56:AG59,1)</f>
        <v>1</v>
      </c>
      <c r="AI59" s="60" t="str">
        <f>H57</f>
        <v>Honduras</v>
      </c>
      <c r="AJ59" s="60">
        <f t="shared" si="17"/>
        <v>0</v>
      </c>
      <c r="AK59" s="60">
        <f t="shared" si="17"/>
        <v>0</v>
      </c>
      <c r="AL59" s="60">
        <f t="shared" si="17"/>
        <v>0</v>
      </c>
      <c r="AM59" s="60">
        <f>AK59-AL59</f>
        <v>0</v>
      </c>
      <c r="AN59" s="187">
        <f>IF(AG56=AG59,IF(E60&gt;G60,AG56-0.1,AG56),AG56)</f>
        <v>10000</v>
      </c>
      <c r="AO59" s="187">
        <f>IF(AG57=AG59,IF(E59&gt;G59,AG57-0.1,AG57),AG57)</f>
        <v>10000</v>
      </c>
      <c r="AP59" s="187">
        <f>IF(AG58=AG59,IF(E57&gt;G57,AG58-0.1,AG58),AG58)</f>
        <v>10000</v>
      </c>
      <c r="AQ59" s="187"/>
      <c r="AR59" s="187">
        <f>AQ60</f>
        <v>30000</v>
      </c>
      <c r="AS59" s="90">
        <f>RANK(AR59,AR56:AR59,1)</f>
        <v>1</v>
      </c>
      <c r="AT59" s="60" t="str">
        <f t="shared" si="18"/>
        <v>Honduras</v>
      </c>
      <c r="AU59" s="60">
        <f t="shared" si="18"/>
        <v>0</v>
      </c>
      <c r="AV59" s="60">
        <f t="shared" si="18"/>
        <v>0</v>
      </c>
      <c r="AW59" s="60">
        <f t="shared" si="18"/>
        <v>0</v>
      </c>
      <c r="AX59" s="60"/>
      <c r="AY59" s="60"/>
      <c r="AZ59" s="60"/>
      <c r="BA59" s="113">
        <v>4</v>
      </c>
      <c r="BB59" s="114" t="e">
        <f>VLOOKUP(4,AS56:AT59,2,FALSE)</f>
        <v>#N/A</v>
      </c>
      <c r="BC59" s="115"/>
      <c r="BD59" s="116" t="e">
        <f>VLOOKUP(4,AS56:AW59,3,FALSE)</f>
        <v>#N/A</v>
      </c>
      <c r="BE59" s="116" t="e">
        <f>VLOOKUP(4,AS56:AW59,4,FALSE)</f>
        <v>#N/A</v>
      </c>
      <c r="BF59" s="93" t="s">
        <v>12</v>
      </c>
      <c r="BG59" s="116" t="e">
        <f>VLOOKUP(4,AS56:AW59,5,FALSE)</f>
        <v>#N/A</v>
      </c>
      <c r="BH59" s="60"/>
      <c r="BI59" s="85"/>
      <c r="BJ59" s="85">
        <f>IF(E59&gt;G59,IF(Spielplan!E59&gt;Spielplan!G59,Punktemodus!$B$3,0),0)</f>
        <v>0</v>
      </c>
      <c r="BK59" s="85">
        <f>IF(E59=G59,IF(Spielplan!E59=Spielplan!G59,Punktemodus!$B$3,0),0)</f>
        <v>10</v>
      </c>
      <c r="BL59" s="85">
        <f>IF(E59&lt;G59,IF(Spielplan!E59&lt;Spielplan!G59,Punktemodus!$B$3,0),0)</f>
        <v>0</v>
      </c>
      <c r="BM59" s="85">
        <f>IF(E59=Spielplan!E59,IF(G59=Spielplan!G59,Punktemodus!$B$5,0),0)</f>
        <v>3</v>
      </c>
      <c r="BN59" s="85">
        <f>IF(E59=Spielplan!E59,Punktemodus!$B$7,0)</f>
        <v>1</v>
      </c>
      <c r="BO59" s="85">
        <f>IF(G59=Spielplan!G59,Punktemodus!$B$7,0)</f>
        <v>1</v>
      </c>
      <c r="BP59" s="137">
        <f>IF(Spielplan!E59="",0,SUM(BJ59:BO59))</f>
        <v>0</v>
      </c>
      <c r="BQ59" s="85"/>
      <c r="BR59" s="141"/>
      <c r="BS59" s="134"/>
      <c r="BT59" s="134"/>
      <c r="BU59" s="134"/>
      <c r="BV59" s="134"/>
      <c r="BW59" s="134"/>
      <c r="BX59" s="148"/>
      <c r="BY59" s="148"/>
      <c r="BZ59" s="134"/>
      <c r="CA59" s="144" t="str">
        <f>Spielplan!$BS$23</f>
        <v/>
      </c>
      <c r="CB59" s="145"/>
      <c r="CC59" s="146">
        <f>Spielplan!$BU$23</f>
        <v>0</v>
      </c>
      <c r="CD59" s="134"/>
      <c r="CE59" s="134">
        <f>IF(CA59=CA23,Punktemodus!B15,0)</f>
        <v>20</v>
      </c>
      <c r="CF59" s="148">
        <f>IF(OR(CA59=$CA$14,CA59=$CA$15,CA59=$CA$22,CA59=$CA$30,CA59=$CA$31,CA59=$CA$38,CA59=$CA$39),Punktemodus!B17,0)</f>
        <v>10</v>
      </c>
      <c r="CG59" s="134"/>
      <c r="CH59" s="134"/>
      <c r="CI59" s="134"/>
      <c r="CJ59" s="134"/>
      <c r="CK59" s="144" t="str">
        <f>Spielplan!$CC$23</f>
        <v/>
      </c>
      <c r="CL59" s="145"/>
      <c r="CM59" s="146">
        <f>Spielplan!$CE$23</f>
        <v>0</v>
      </c>
      <c r="CN59" s="134"/>
      <c r="CO59" s="134">
        <f>IF(OR(CK59=CK23,CK59=CK24),Punktemodus!B21,0)</f>
        <v>40</v>
      </c>
      <c r="CP59" s="134"/>
      <c r="CQ59" s="370" t="str">
        <f>Spielplan!$CI$23</f>
        <v/>
      </c>
      <c r="CR59" s="371"/>
      <c r="CS59" s="371"/>
      <c r="CT59" s="371"/>
      <c r="CU59" s="371"/>
      <c r="CV59" s="372"/>
      <c r="CW59" s="134"/>
    </row>
    <row r="60" spans="1:101" ht="18.75" customHeight="1" thickBot="1" x14ac:dyDescent="0.3">
      <c r="A60" s="60"/>
      <c r="B60" s="60"/>
      <c r="C60" s="191" t="str">
        <f>C56</f>
        <v>Schweiz</v>
      </c>
      <c r="D60" s="192"/>
      <c r="E60" s="104"/>
      <c r="F60" s="93"/>
      <c r="G60" s="104"/>
      <c r="H60" s="191" t="str">
        <f>H57</f>
        <v>Honduras</v>
      </c>
      <c r="I60" s="192"/>
      <c r="J60" s="60"/>
      <c r="K60" s="60" t="s">
        <v>100</v>
      </c>
      <c r="L60" s="60">
        <f t="shared" si="16"/>
        <v>0</v>
      </c>
      <c r="M60" s="60">
        <f>IF($E60="",0,IF($E60&gt;$G60,3,IF($E60=G60,1,0)))</f>
        <v>0</v>
      </c>
      <c r="N60" s="60"/>
      <c r="O60" s="60"/>
      <c r="P60" s="60">
        <f>IF($G60="",0,IF($E60&gt;$G60,0,IF($E60=$G60,1,3)))</f>
        <v>0</v>
      </c>
      <c r="Q60" s="60">
        <f>E60</f>
        <v>0</v>
      </c>
      <c r="R60" s="60"/>
      <c r="S60" s="60"/>
      <c r="T60" s="60">
        <f>G60</f>
        <v>0</v>
      </c>
      <c r="U60" s="60">
        <f>G60</f>
        <v>0</v>
      </c>
      <c r="V60" s="60"/>
      <c r="W60" s="60"/>
      <c r="X60" s="60">
        <f>E60</f>
        <v>0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187">
        <f>SUM(AN56:AN59)</f>
        <v>30000</v>
      </c>
      <c r="AO60" s="187">
        <f>SUM(AO56:AO59)</f>
        <v>30000</v>
      </c>
      <c r="AP60" s="187">
        <f>SUM(AP56:AP59)</f>
        <v>30000</v>
      </c>
      <c r="AQ60" s="187">
        <f>SUM(AQ56:AQ59)</f>
        <v>30000</v>
      </c>
      <c r="AR60" s="187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85">
        <f>IF(E60&gt;G60,IF(Spielplan!E60&gt;Spielplan!G60,Punktemodus!$B$3,0),0)</f>
        <v>0</v>
      </c>
      <c r="BK60" s="85">
        <f>IF(E60=G60,IF(Spielplan!E60=Spielplan!G60,Punktemodus!$B$3,0),0)</f>
        <v>10</v>
      </c>
      <c r="BL60" s="85">
        <f>IF(E60&lt;G60,IF(Spielplan!E60&lt;Spielplan!G60,Punktemodus!$B$3,0),0)</f>
        <v>0</v>
      </c>
      <c r="BM60" s="85">
        <f>IF(E60=Spielplan!E60,IF(G60=Spielplan!G60,Punktemodus!$B$5,0),0)</f>
        <v>3</v>
      </c>
      <c r="BN60" s="85">
        <f>IF(E60=Spielplan!E60,Punktemodus!$B$7,0)</f>
        <v>1</v>
      </c>
      <c r="BO60" s="85">
        <f>IF(G60=Spielplan!G60,Punktemodus!$B$7,0)</f>
        <v>1</v>
      </c>
      <c r="BP60" s="137">
        <f>IF(Spielplan!E60="",0,SUM(BJ60:BO60))</f>
        <v>0</v>
      </c>
      <c r="BQ60" s="60"/>
      <c r="BR60" s="141"/>
      <c r="BS60" s="153" t="s">
        <v>123</v>
      </c>
      <c r="BT60" s="144" t="str">
        <f>Spielplan!$BL$24</f>
        <v/>
      </c>
      <c r="BU60" s="145"/>
      <c r="BV60" s="146">
        <f>Spielplan!$BN$24</f>
        <v>0</v>
      </c>
      <c r="BW60" s="147"/>
      <c r="BX60" s="148">
        <f>IF(BT24=BT60,Punktemodus!$B$11,0)</f>
        <v>10</v>
      </c>
      <c r="BY60" s="148">
        <f>IF(BT60=BT41,Punktemodus!B13,0)</f>
        <v>5</v>
      </c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44" t="str">
        <f>Spielplan!$CC$24</f>
        <v/>
      </c>
      <c r="CL60" s="145"/>
      <c r="CM60" s="146">
        <f>Spielplan!$CE$24</f>
        <v>0</v>
      </c>
      <c r="CN60" s="134"/>
      <c r="CO60" s="134">
        <f>IF(OR(CK60=CK23,CK60=CK24),Punktemodus!B21,0)</f>
        <v>40</v>
      </c>
      <c r="CP60" s="134"/>
      <c r="CQ60" s="373"/>
      <c r="CR60" s="374"/>
      <c r="CS60" s="374"/>
      <c r="CT60" s="374"/>
      <c r="CU60" s="374"/>
      <c r="CV60" s="375"/>
      <c r="CW60" s="134"/>
    </row>
    <row r="61" spans="1:101" ht="18.75" customHeight="1" thickBot="1" x14ac:dyDescent="0.3">
      <c r="A61" s="60"/>
      <c r="B61" s="60"/>
      <c r="C61" s="193" t="str">
        <f>H56</f>
        <v>Ecuador</v>
      </c>
      <c r="D61" s="194"/>
      <c r="E61" s="104"/>
      <c r="F61" s="93"/>
      <c r="G61" s="104"/>
      <c r="H61" s="193" t="str">
        <f>C57</f>
        <v>Frankreich</v>
      </c>
      <c r="I61" s="194"/>
      <c r="J61" s="60"/>
      <c r="K61" s="60" t="s">
        <v>100</v>
      </c>
      <c r="L61" s="60">
        <f t="shared" si="16"/>
        <v>0</v>
      </c>
      <c r="M61" s="60"/>
      <c r="N61" s="60">
        <f>IF($E61="",0,IF($E61&gt;$G61,3,IF($E61=$G61,1,0)))</f>
        <v>0</v>
      </c>
      <c r="O61" s="60">
        <f>IF($G61="",0,IF($E61&gt;$G61,0,IF($E61=$G61,1,3)))</f>
        <v>0</v>
      </c>
      <c r="P61" s="60"/>
      <c r="Q61" s="60"/>
      <c r="R61" s="60">
        <f>E61</f>
        <v>0</v>
      </c>
      <c r="S61" s="60">
        <f>G61</f>
        <v>0</v>
      </c>
      <c r="T61" s="60"/>
      <c r="U61" s="60"/>
      <c r="V61" s="60">
        <f>G61</f>
        <v>0</v>
      </c>
      <c r="W61" s="60">
        <f>E61</f>
        <v>0</v>
      </c>
      <c r="X61" s="60"/>
      <c r="Y61" s="60"/>
      <c r="Z61" s="60" t="s">
        <v>30</v>
      </c>
      <c r="AA61" s="60"/>
      <c r="AB61" s="60"/>
      <c r="AC61" s="60"/>
      <c r="AD61" s="60"/>
      <c r="AE61" s="60"/>
      <c r="AF61" s="60"/>
      <c r="AG61" s="60" t="b">
        <f>OR(AG56=AG57,AG56=AG58,AG56=AG59,AG57=AG58,AG57=AG59,AG58=AG59)</f>
        <v>1</v>
      </c>
      <c r="AH61" s="60"/>
      <c r="AI61" s="60"/>
      <c r="AJ61" s="60"/>
      <c r="AK61" s="60"/>
      <c r="AL61" s="60"/>
      <c r="AM61" s="60"/>
      <c r="AN61" s="60"/>
      <c r="AO61" s="60" t="s">
        <v>34</v>
      </c>
      <c r="AP61" s="60"/>
      <c r="AQ61" s="60"/>
      <c r="AR61" s="60" t="b">
        <f>OR(AR56=AR57,AR56=AR58,AR56=AR59,AR57=AR58,AR57=AR59,AR58=AR59)</f>
        <v>1</v>
      </c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85">
        <f>IF(E61&gt;G61,IF(Spielplan!E61&gt;Spielplan!G61,Punktemodus!$B$3,0),0)</f>
        <v>0</v>
      </c>
      <c r="BK61" s="85">
        <f>IF(E61=G61,IF(Spielplan!E61=Spielplan!G61,Punktemodus!$B$3,0),0)</f>
        <v>10</v>
      </c>
      <c r="BL61" s="85">
        <f>IF(E61&lt;G61,IF(Spielplan!E61&lt;Spielplan!G61,Punktemodus!$B$3,0),0)</f>
        <v>0</v>
      </c>
      <c r="BM61" s="85">
        <f>IF(E61=Spielplan!E61,IF(G61=Spielplan!G61,Punktemodus!$B$5,0),0)</f>
        <v>3</v>
      </c>
      <c r="BN61" s="85">
        <f>IF(E61=Spielplan!E61,Punktemodus!$B$7,0)</f>
        <v>1</v>
      </c>
      <c r="BO61" s="85">
        <f>IF(G61=Spielplan!G61,Punktemodus!$B$7,0)</f>
        <v>1</v>
      </c>
      <c r="BP61" s="137">
        <f>IF(Spielplan!E61="",0,SUM(BJ61:BO61))</f>
        <v>0</v>
      </c>
      <c r="BQ61" s="60"/>
      <c r="BR61" s="141"/>
      <c r="BS61" s="149" t="s">
        <v>124</v>
      </c>
      <c r="BT61" s="144" t="str">
        <f>Spielplan!$BL$25</f>
        <v/>
      </c>
      <c r="BU61" s="145"/>
      <c r="BV61" s="146">
        <f>Spielplan!$BN$25</f>
        <v>0</v>
      </c>
      <c r="BW61" s="134"/>
      <c r="BX61" s="148">
        <f>IF(BT25=BT61,Punktemodus!$B$11,0)</f>
        <v>10</v>
      </c>
      <c r="BY61" s="148">
        <f>IF(BT61=BT40,Punktemodus!B13,0)</f>
        <v>5</v>
      </c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55"/>
      <c r="CR61" s="142" t="s">
        <v>136</v>
      </c>
      <c r="CS61" s="155"/>
      <c r="CT61" s="155"/>
      <c r="CU61" s="155"/>
      <c r="CV61" s="155"/>
      <c r="CW61" s="134"/>
    </row>
    <row r="62" spans="1:101" ht="18.75" customHeight="1" thickBot="1" x14ac:dyDescent="0.25">
      <c r="A62" s="60"/>
      <c r="B62" s="60"/>
      <c r="C62" s="136" t="str">
        <f>IF(G61="","",IF(AR61=TRUE,"Achtung: Fehler in Tabelle!",""))</f>
        <v/>
      </c>
      <c r="D62" s="60"/>
      <c r="E62" s="85"/>
      <c r="F62" s="60"/>
      <c r="G62" s="85"/>
      <c r="H62" s="60"/>
      <c r="I62" s="60"/>
      <c r="J62" s="60"/>
      <c r="K62" s="60"/>
      <c r="L62" s="60"/>
      <c r="M62" s="60">
        <f t="shared" ref="M62:X62" si="19">SUM(M56:M61)</f>
        <v>0</v>
      </c>
      <c r="N62" s="60">
        <f t="shared" si="19"/>
        <v>0</v>
      </c>
      <c r="O62" s="60">
        <f t="shared" si="19"/>
        <v>0</v>
      </c>
      <c r="P62" s="60">
        <f t="shared" si="19"/>
        <v>0</v>
      </c>
      <c r="Q62" s="60">
        <f t="shared" si="19"/>
        <v>0</v>
      </c>
      <c r="R62" s="60">
        <f t="shared" si="19"/>
        <v>0</v>
      </c>
      <c r="S62" s="60">
        <f t="shared" si="19"/>
        <v>0</v>
      </c>
      <c r="T62" s="60">
        <f t="shared" si="19"/>
        <v>0</v>
      </c>
      <c r="U62" s="60">
        <f t="shared" si="19"/>
        <v>0</v>
      </c>
      <c r="V62" s="60">
        <f t="shared" si="19"/>
        <v>0</v>
      </c>
      <c r="W62" s="60">
        <f t="shared" si="19"/>
        <v>0</v>
      </c>
      <c r="X62" s="60">
        <f t="shared" si="19"/>
        <v>0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160">
        <f>SUM(BP56:BP61)</f>
        <v>0</v>
      </c>
      <c r="BQ62" s="60"/>
      <c r="BR62" s="141"/>
      <c r="BS62" s="150"/>
      <c r="BT62" s="134"/>
      <c r="BU62" s="134"/>
      <c r="BV62" s="134"/>
      <c r="BW62" s="134"/>
      <c r="BX62" s="148"/>
      <c r="BY62" s="148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370" t="str">
        <f>Spielplan!$CI$26</f>
        <v/>
      </c>
      <c r="CR62" s="371"/>
      <c r="CS62" s="371"/>
      <c r="CT62" s="371"/>
      <c r="CU62" s="371"/>
      <c r="CV62" s="372"/>
      <c r="CW62" s="134"/>
    </row>
    <row r="63" spans="1:101" ht="18.75" customHeight="1" thickBot="1" x14ac:dyDescent="0.3">
      <c r="A63" s="60"/>
      <c r="B63" s="60"/>
      <c r="C63" s="60"/>
      <c r="D63" s="60"/>
      <c r="E63" s="85"/>
      <c r="F63" s="60"/>
      <c r="G63" s="85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138"/>
      <c r="BQ63" s="60"/>
      <c r="BR63" s="141"/>
      <c r="BS63" s="134"/>
      <c r="BT63" s="134"/>
      <c r="BU63" s="134"/>
      <c r="BV63" s="134"/>
      <c r="BW63" s="134"/>
      <c r="BX63" s="148"/>
      <c r="BY63" s="148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54" t="s">
        <v>131</v>
      </c>
      <c r="CM63" s="134"/>
      <c r="CN63" s="134"/>
      <c r="CO63" s="134"/>
      <c r="CP63" s="134"/>
      <c r="CQ63" s="373"/>
      <c r="CR63" s="374"/>
      <c r="CS63" s="374"/>
      <c r="CT63" s="374"/>
      <c r="CU63" s="374"/>
      <c r="CV63" s="375"/>
      <c r="CW63" s="134"/>
    </row>
    <row r="64" spans="1:101" ht="18.75" customHeight="1" thickBot="1" x14ac:dyDescent="0.3">
      <c r="A64" s="60"/>
      <c r="B64" s="60"/>
      <c r="C64" s="60"/>
      <c r="D64" s="60"/>
      <c r="E64" s="85"/>
      <c r="F64" s="60"/>
      <c r="G64" s="85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138"/>
      <c r="BQ64" s="60"/>
      <c r="BR64" s="141"/>
      <c r="BS64" s="153" t="s">
        <v>20</v>
      </c>
      <c r="BT64" s="144" t="str">
        <f>Spielplan!$BL$28</f>
        <v/>
      </c>
      <c r="BU64" s="145"/>
      <c r="BV64" s="146">
        <f>Spielplan!$BN$28</f>
        <v>0</v>
      </c>
      <c r="BW64" s="147"/>
      <c r="BX64" s="148">
        <f>IF(BT28=BT64,Punktemodus!$B$11,0)</f>
        <v>10</v>
      </c>
      <c r="BY64" s="148">
        <f>IF(BT64=BT13,Punktemodus!B13,0)</f>
        <v>5</v>
      </c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55"/>
      <c r="CR64" s="142" t="s">
        <v>137</v>
      </c>
      <c r="CS64" s="155"/>
      <c r="CT64" s="155"/>
      <c r="CU64" s="155"/>
      <c r="CV64" s="155"/>
      <c r="CW64" s="134"/>
    </row>
    <row r="65" spans="1:101" ht="18.75" customHeight="1" thickBot="1" x14ac:dyDescent="0.3">
      <c r="A65" s="60"/>
      <c r="B65" s="60"/>
      <c r="C65" s="88" t="s">
        <v>91</v>
      </c>
      <c r="D65" s="60"/>
      <c r="E65" s="85"/>
      <c r="F65" s="60"/>
      <c r="G65" s="85"/>
      <c r="H65" s="60"/>
      <c r="I65" s="60"/>
      <c r="J65" s="60"/>
      <c r="K65" s="60"/>
      <c r="L65" s="60"/>
      <c r="M65" s="60" t="s">
        <v>4</v>
      </c>
      <c r="N65" s="60"/>
      <c r="O65" s="60"/>
      <c r="P65" s="60"/>
      <c r="Q65" s="60" t="s">
        <v>6</v>
      </c>
      <c r="R65" s="60"/>
      <c r="S65" s="60"/>
      <c r="T65" s="60"/>
      <c r="U65" s="60" t="s">
        <v>7</v>
      </c>
      <c r="V65" s="60"/>
      <c r="W65" s="60"/>
      <c r="X65" s="60"/>
      <c r="Y65" s="60"/>
      <c r="Z65" s="60" t="s">
        <v>4</v>
      </c>
      <c r="AA65" s="60" t="s">
        <v>5</v>
      </c>
      <c r="AB65" s="60"/>
      <c r="AC65" s="60"/>
      <c r="AD65" s="60" t="s">
        <v>9</v>
      </c>
      <c r="AE65" s="60"/>
      <c r="AF65" s="60"/>
      <c r="AG65" s="60"/>
      <c r="AH65" s="60" t="s">
        <v>32</v>
      </c>
      <c r="AI65" s="60"/>
      <c r="AJ65" s="60"/>
      <c r="AK65" s="60"/>
      <c r="AL65" s="60"/>
      <c r="AM65" s="60"/>
      <c r="AN65" s="60" t="s">
        <v>35</v>
      </c>
      <c r="AO65" s="60"/>
      <c r="AP65" s="60"/>
      <c r="AQ65" s="60"/>
      <c r="AR65" s="60"/>
      <c r="AS65" s="60" t="s">
        <v>33</v>
      </c>
      <c r="AT65" s="60"/>
      <c r="AU65" s="60"/>
      <c r="AV65" s="60"/>
      <c r="AW65" s="60"/>
      <c r="AX65" s="60"/>
      <c r="AY65" s="60"/>
      <c r="AZ65" s="60"/>
      <c r="BA65" s="60"/>
      <c r="BB65" s="89" t="s">
        <v>10</v>
      </c>
      <c r="BC65" s="60"/>
      <c r="BD65" s="90" t="s">
        <v>4</v>
      </c>
      <c r="BE65" s="60"/>
      <c r="BF65" s="61" t="s">
        <v>5</v>
      </c>
      <c r="BG65" s="60"/>
      <c r="BH65" s="60"/>
      <c r="BI65" s="85"/>
      <c r="BJ65" s="60"/>
      <c r="BK65" s="60"/>
      <c r="BL65" s="60"/>
      <c r="BM65" s="60"/>
      <c r="BN65" s="60"/>
      <c r="BO65" s="60"/>
      <c r="BP65" s="138"/>
      <c r="BQ65" s="85"/>
      <c r="BR65" s="141"/>
      <c r="BS65" s="149" t="s">
        <v>125</v>
      </c>
      <c r="BT65" s="144" t="str">
        <f>Spielplan!$BL$29</f>
        <v/>
      </c>
      <c r="BU65" s="145"/>
      <c r="BV65" s="146">
        <f>Spielplan!$BN$29</f>
        <v>0</v>
      </c>
      <c r="BW65" s="134"/>
      <c r="BX65" s="148">
        <f>IF(BT29=BT65,Punktemodus!$B$11,0)</f>
        <v>10</v>
      </c>
      <c r="BY65" s="148">
        <f>IF(BT65=BT12,Punktemodus!B13,0)</f>
        <v>5</v>
      </c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44" t="str">
        <f>Spielplan!$CC$29</f>
        <v/>
      </c>
      <c r="CL65" s="145"/>
      <c r="CM65" s="146">
        <f>Spielplan!$CE$29</f>
        <v>0</v>
      </c>
      <c r="CN65" s="134"/>
      <c r="CO65" s="134"/>
      <c r="CP65" s="134"/>
      <c r="CQ65" s="370" t="str">
        <f>Spielplan!$CI$29</f>
        <v/>
      </c>
      <c r="CR65" s="371"/>
      <c r="CS65" s="371"/>
      <c r="CT65" s="371"/>
      <c r="CU65" s="371"/>
      <c r="CV65" s="372"/>
      <c r="CW65" s="134"/>
    </row>
    <row r="66" spans="1:101" ht="18.75" customHeight="1" thickBot="1" x14ac:dyDescent="0.3">
      <c r="A66" s="60"/>
      <c r="B66" s="60"/>
      <c r="C66" s="60"/>
      <c r="D66" s="60"/>
      <c r="E66" s="85"/>
      <c r="F66" s="60"/>
      <c r="G66" s="85"/>
      <c r="H66" s="60"/>
      <c r="I66" s="60"/>
      <c r="J66" s="60"/>
      <c r="K66" s="60"/>
      <c r="L66" s="60"/>
      <c r="M66" s="60" t="s">
        <v>0</v>
      </c>
      <c r="N66" s="60" t="s">
        <v>1</v>
      </c>
      <c r="O66" s="60" t="s">
        <v>2</v>
      </c>
      <c r="P66" s="60" t="s">
        <v>3</v>
      </c>
      <c r="Q66" s="60" t="s">
        <v>0</v>
      </c>
      <c r="R66" s="60" t="s">
        <v>1</v>
      </c>
      <c r="S66" s="60" t="s">
        <v>2</v>
      </c>
      <c r="T66" s="60" t="s">
        <v>3</v>
      </c>
      <c r="U66" s="60" t="s">
        <v>0</v>
      </c>
      <c r="V66" s="60" t="s">
        <v>1</v>
      </c>
      <c r="W66" s="60" t="s">
        <v>2</v>
      </c>
      <c r="X66" s="60" t="s">
        <v>3</v>
      </c>
      <c r="Y66" s="60"/>
      <c r="Z66" s="60" t="s">
        <v>8</v>
      </c>
      <c r="AA66" s="60"/>
      <c r="AB66" s="60"/>
      <c r="AC66" s="60"/>
      <c r="AD66" s="60"/>
      <c r="AE66" s="60"/>
      <c r="AF66" s="60"/>
      <c r="AG66" s="60"/>
      <c r="AH66" s="60" t="s">
        <v>31</v>
      </c>
      <c r="AI66" s="60"/>
      <c r="AJ66" s="60"/>
      <c r="AK66" s="60"/>
      <c r="AL66" s="60"/>
      <c r="AM66" s="60"/>
      <c r="AN66" s="60" t="str">
        <f>AI67</f>
        <v>Argentinien</v>
      </c>
      <c r="AO66" s="60" t="str">
        <f>AI68</f>
        <v>Bosnien</v>
      </c>
      <c r="AP66" s="60" t="str">
        <f>AI69</f>
        <v>Iran</v>
      </c>
      <c r="AQ66" s="60" t="str">
        <f>AI70</f>
        <v>Nigeria</v>
      </c>
      <c r="AR66" s="60"/>
      <c r="AS66" s="60" t="s">
        <v>31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85"/>
      <c r="BJ66" s="85"/>
      <c r="BK66" s="85"/>
      <c r="BL66" s="85"/>
      <c r="BM66" s="85"/>
      <c r="BN66" s="85"/>
      <c r="BO66" s="85"/>
      <c r="BP66" s="137"/>
      <c r="BQ66" s="85"/>
      <c r="BR66" s="141"/>
      <c r="BS66" s="150"/>
      <c r="BT66" s="134"/>
      <c r="BU66" s="134"/>
      <c r="BV66" s="134"/>
      <c r="BW66" s="134"/>
      <c r="BX66" s="148"/>
      <c r="BY66" s="148"/>
      <c r="BZ66" s="134"/>
      <c r="CA66" s="144" t="str">
        <f>Spielplan!$BS$30</f>
        <v/>
      </c>
      <c r="CB66" s="145"/>
      <c r="CC66" s="146">
        <f>Spielplan!$BU$30</f>
        <v>0</v>
      </c>
      <c r="CD66" s="147"/>
      <c r="CE66" s="134">
        <f>IF(CA66=CA30,Punktemodus!B15,0)</f>
        <v>20</v>
      </c>
      <c r="CF66" s="148">
        <f>IF(OR(CA66=$CA$14,CA66=$CA$15,CA66=$CA$22,CA66=$CA$23,CA66=$CA$31,CA66=$CA$38,CA66=$CA$39),Punktemodus!B17,0)</f>
        <v>10</v>
      </c>
      <c r="CG66" s="134"/>
      <c r="CH66" s="134"/>
      <c r="CI66" s="134"/>
      <c r="CJ66" s="134"/>
      <c r="CK66" s="144" t="str">
        <f>Spielplan!$CC$30</f>
        <v/>
      </c>
      <c r="CL66" s="145"/>
      <c r="CM66" s="146">
        <f>Spielplan!$CE$30</f>
        <v>0</v>
      </c>
      <c r="CN66" s="134"/>
      <c r="CO66" s="134"/>
      <c r="CP66" s="134"/>
      <c r="CQ66" s="373"/>
      <c r="CR66" s="374"/>
      <c r="CS66" s="374"/>
      <c r="CT66" s="374"/>
      <c r="CU66" s="374"/>
      <c r="CV66" s="375"/>
      <c r="CW66" s="134"/>
    </row>
    <row r="67" spans="1:101" ht="18.75" customHeight="1" thickBot="1" x14ac:dyDescent="0.3">
      <c r="A67" s="60"/>
      <c r="B67" s="60"/>
      <c r="C67" s="200" t="str">
        <f>Spielplan!$C$67</f>
        <v>Argentinien</v>
      </c>
      <c r="D67" s="201"/>
      <c r="E67" s="104"/>
      <c r="F67" s="93"/>
      <c r="G67" s="104"/>
      <c r="H67" s="200" t="str">
        <f>Spielplan!$H$67</f>
        <v>Bosnien</v>
      </c>
      <c r="I67" s="201"/>
      <c r="J67" s="60"/>
      <c r="K67" s="60" t="s">
        <v>101</v>
      </c>
      <c r="L67" s="60">
        <f t="shared" ref="L67:L72" si="20">IF(E67-G67&gt;0,1,IF(G67=E67,0,-1))</f>
        <v>0</v>
      </c>
      <c r="M67" s="60">
        <f>IF($E67="",0,IF($E67&gt;$G67,3,IF($E67=G67,1,0)))</f>
        <v>0</v>
      </c>
      <c r="N67" s="60">
        <f>IF($G67="",0,IF($E67&gt;$G67,0,IF($E67=G67,1,3)))</f>
        <v>0</v>
      </c>
      <c r="O67" s="60"/>
      <c r="P67" s="60"/>
      <c r="Q67" s="60">
        <f>E67</f>
        <v>0</v>
      </c>
      <c r="R67" s="60">
        <f>G67</f>
        <v>0</v>
      </c>
      <c r="S67" s="60"/>
      <c r="T67" s="60"/>
      <c r="U67" s="60">
        <f>G67</f>
        <v>0</v>
      </c>
      <c r="V67" s="60">
        <f>E67</f>
        <v>0</v>
      </c>
      <c r="W67" s="60"/>
      <c r="X67" s="60"/>
      <c r="Y67" s="60"/>
      <c r="Z67" s="60">
        <f>M73</f>
        <v>0</v>
      </c>
      <c r="AA67" s="60">
        <f>Q73</f>
        <v>0</v>
      </c>
      <c r="AB67" s="60">
        <f>U73</f>
        <v>0</v>
      </c>
      <c r="AC67" s="60">
        <f>AA67-AB67</f>
        <v>0</v>
      </c>
      <c r="AD67" s="60">
        <f>IF(Z67&gt;Z68,-1,0)</f>
        <v>0</v>
      </c>
      <c r="AE67" s="60">
        <f>IF(Z67&gt;Z69,-1,0)</f>
        <v>0</v>
      </c>
      <c r="AF67" s="60">
        <f>IF(Z67&gt;Z70,-1,0)</f>
        <v>0</v>
      </c>
      <c r="AG67" s="60">
        <f>10000-(AJ67*1000+AM67*100+AK67*10)</f>
        <v>10000</v>
      </c>
      <c r="AH67" s="90">
        <f>RANK(AG67,AG67:AG70,1)</f>
        <v>1</v>
      </c>
      <c r="AI67" s="60" t="str">
        <f>C67</f>
        <v>Argentinien</v>
      </c>
      <c r="AJ67" s="60">
        <f t="shared" ref="AJ67:AL70" si="21">Z67</f>
        <v>0</v>
      </c>
      <c r="AK67" s="60">
        <f t="shared" si="21"/>
        <v>0</v>
      </c>
      <c r="AL67" s="60">
        <f t="shared" si="21"/>
        <v>0</v>
      </c>
      <c r="AM67" s="60">
        <f>AK67-AL67</f>
        <v>0</v>
      </c>
      <c r="AN67" s="187"/>
      <c r="AO67" s="187">
        <f>IF(AG68=AG67,IF(G67&gt;E67,AG68-0.1,AG68),AG68)</f>
        <v>10000</v>
      </c>
      <c r="AP67" s="187">
        <f>IF(AG69=AG67,IF(G69&gt;E69,AG69-0.1,AG69),AG69)</f>
        <v>10000</v>
      </c>
      <c r="AQ67" s="187">
        <f>IF(AG70=AG67,IF(G71&gt;E71,AG70-0.1,AG70),AG70)</f>
        <v>10000</v>
      </c>
      <c r="AR67" s="187">
        <f>AN71</f>
        <v>30000</v>
      </c>
      <c r="AS67" s="90">
        <f>RANK(AR67,AR67:AR70,1)</f>
        <v>1</v>
      </c>
      <c r="AT67" s="60" t="str">
        <f t="shared" ref="AT67:AW70" si="22">AI67</f>
        <v>Argentinien</v>
      </c>
      <c r="AU67" s="60">
        <f t="shared" si="22"/>
        <v>0</v>
      </c>
      <c r="AV67" s="60">
        <f t="shared" si="22"/>
        <v>0</v>
      </c>
      <c r="AW67" s="60">
        <f t="shared" si="22"/>
        <v>0</v>
      </c>
      <c r="AX67" s="60"/>
      <c r="AY67" s="60"/>
      <c r="AZ67" s="60"/>
      <c r="BA67" s="202">
        <v>1</v>
      </c>
      <c r="BB67" s="200" t="str">
        <f>VLOOKUP(1,AS67:AT70,2,FALSE)</f>
        <v>Argentinien</v>
      </c>
      <c r="BC67" s="201"/>
      <c r="BD67" s="203">
        <f>VLOOKUP(1,AS67:AW70,3,FALSE)</f>
        <v>0</v>
      </c>
      <c r="BE67" s="204">
        <f>VLOOKUP(1,AS67:AW70,4,FALSE)</f>
        <v>0</v>
      </c>
      <c r="BF67" s="93" t="s">
        <v>12</v>
      </c>
      <c r="BG67" s="204">
        <f>VLOOKUP(1,AS67:AW70,5,FALSE)</f>
        <v>0</v>
      </c>
      <c r="BH67" s="205" t="s">
        <v>126</v>
      </c>
      <c r="BI67" s="85"/>
      <c r="BJ67" s="85">
        <f>IF(E67&gt;G67,IF(Spielplan!E67&gt;Spielplan!G67,Punktemodus!$B$3,0),0)</f>
        <v>0</v>
      </c>
      <c r="BK67" s="85">
        <f>IF(E67=G67,IF(Spielplan!E67=Spielplan!G67,Punktemodus!$B$3,0),0)</f>
        <v>10</v>
      </c>
      <c r="BL67" s="85">
        <f>IF(E67&lt;G67,IF(Spielplan!E67&lt;Spielplan!G67,Punktemodus!$B$3,0),0)</f>
        <v>0</v>
      </c>
      <c r="BM67" s="85">
        <f>IF(E67=Spielplan!E67,IF(G67=Spielplan!G67,Punktemodus!$B$5,0),0)</f>
        <v>3</v>
      </c>
      <c r="BN67" s="85">
        <f>IF(E67=Spielplan!E67,Punktemodus!$B$7,0)</f>
        <v>1</v>
      </c>
      <c r="BO67" s="85">
        <f>IF(G67=Spielplan!G67,Punktemodus!$B$7,0)</f>
        <v>1</v>
      </c>
      <c r="BP67" s="137">
        <f>IF(Spielplan!E67="",0,SUM(BJ67:BO67))</f>
        <v>0</v>
      </c>
      <c r="BQ67" s="85"/>
      <c r="BR67" s="141"/>
      <c r="BS67" s="134"/>
      <c r="BT67" s="134"/>
      <c r="BU67" s="134"/>
      <c r="BV67" s="134"/>
      <c r="BW67" s="134"/>
      <c r="BX67" s="148"/>
      <c r="BY67" s="148"/>
      <c r="BZ67" s="134"/>
      <c r="CA67" s="144" t="str">
        <f>Spielplan!$BS$31</f>
        <v/>
      </c>
      <c r="CB67" s="145"/>
      <c r="CC67" s="146">
        <f>Spielplan!$BU$31</f>
        <v>0</v>
      </c>
      <c r="CD67" s="134"/>
      <c r="CE67" s="134">
        <f>IF(CA67=CA31,Punktemodus!B15,0)</f>
        <v>20</v>
      </c>
      <c r="CF67" s="148">
        <f>IF(OR(CA67=$CA$14,CA67=$CA$15,CA67=$CA$22,CA67=$CA$23,CA67=$CA$30,CA67=$CA$38,CA67=$CA$39),Punktemodus!B17,0)</f>
        <v>10</v>
      </c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55"/>
      <c r="CR67" s="142" t="s">
        <v>138</v>
      </c>
      <c r="CS67" s="155"/>
      <c r="CT67" s="155"/>
      <c r="CU67" s="155"/>
      <c r="CV67" s="155"/>
      <c r="CW67" s="134"/>
    </row>
    <row r="68" spans="1:101" ht="18.75" customHeight="1" thickBot="1" x14ac:dyDescent="0.3">
      <c r="A68" s="60"/>
      <c r="B68" s="60"/>
      <c r="C68" s="206" t="str">
        <f>Spielplan!$C$68</f>
        <v>Iran</v>
      </c>
      <c r="D68" s="207"/>
      <c r="E68" s="104"/>
      <c r="F68" s="93"/>
      <c r="G68" s="104"/>
      <c r="H68" s="206" t="str">
        <f>Spielplan!$H$68</f>
        <v>Nigeria</v>
      </c>
      <c r="I68" s="207"/>
      <c r="J68" s="60"/>
      <c r="K68" s="60" t="s">
        <v>102</v>
      </c>
      <c r="L68" s="60">
        <f t="shared" si="20"/>
        <v>0</v>
      </c>
      <c r="M68" s="60"/>
      <c r="N68" s="60"/>
      <c r="O68" s="60">
        <f>IF($E68="",0,IF($E68&gt;$G68,3,IF($E68=$G68,1,0)))</f>
        <v>0</v>
      </c>
      <c r="P68" s="60">
        <f>IF($G68="",0,IF($E68&gt;$G68,0,IF($E68=$G68,1,3)))</f>
        <v>0</v>
      </c>
      <c r="Q68" s="60"/>
      <c r="R68" s="60"/>
      <c r="S68" s="60">
        <f>E68</f>
        <v>0</v>
      </c>
      <c r="T68" s="60">
        <f>G68</f>
        <v>0</v>
      </c>
      <c r="U68" s="60"/>
      <c r="V68" s="60"/>
      <c r="W68" s="60">
        <f>G68</f>
        <v>0</v>
      </c>
      <c r="X68" s="60">
        <f>E68</f>
        <v>0</v>
      </c>
      <c r="Y68" s="60"/>
      <c r="Z68" s="60">
        <f>N73</f>
        <v>0</v>
      </c>
      <c r="AA68" s="60">
        <f>R73</f>
        <v>0</v>
      </c>
      <c r="AB68" s="60">
        <f>V73</f>
        <v>0</v>
      </c>
      <c r="AC68" s="60">
        <f>AA68-AB68</f>
        <v>0</v>
      </c>
      <c r="AD68" s="60">
        <f>IF(Z68&gt;Z67,-1,0)</f>
        <v>0</v>
      </c>
      <c r="AE68" s="60">
        <f>IF(Z68&gt;Z69,-1,0)</f>
        <v>0</v>
      </c>
      <c r="AF68" s="60">
        <f>IF(Z68&gt;Z70,-1,0)</f>
        <v>0</v>
      </c>
      <c r="AG68" s="60">
        <f>10000-(AJ68*1000+AM68*100+AK68*10)</f>
        <v>10000</v>
      </c>
      <c r="AH68" s="90">
        <f>RANK(AG68,AG67:AG70,1)</f>
        <v>1</v>
      </c>
      <c r="AI68" s="60" t="str">
        <f>H67</f>
        <v>Bosnien</v>
      </c>
      <c r="AJ68" s="60">
        <f t="shared" si="21"/>
        <v>0</v>
      </c>
      <c r="AK68" s="60">
        <f t="shared" si="21"/>
        <v>0</v>
      </c>
      <c r="AL68" s="60">
        <f t="shared" si="21"/>
        <v>0</v>
      </c>
      <c r="AM68" s="60">
        <f>AK68-AL68</f>
        <v>0</v>
      </c>
      <c r="AN68" s="187">
        <f>IF(AG67=AG68,IF(E67&gt;G67,AG67-0.1,AG67),AG67)</f>
        <v>10000</v>
      </c>
      <c r="AO68" s="187"/>
      <c r="AP68" s="187">
        <f>IF(AG69=AG68,IF(G72&gt;E72,AG69-0.1,AG69),AG69)</f>
        <v>10000</v>
      </c>
      <c r="AQ68" s="187">
        <f>IF(AG70=AG68,IF(G70&gt;E70,AG70-0.1,AG70),AG70)</f>
        <v>10000</v>
      </c>
      <c r="AR68" s="187">
        <f>AO71</f>
        <v>30000</v>
      </c>
      <c r="AS68" s="90">
        <f>RANK(AR68,AR67:AR70,1)</f>
        <v>1</v>
      </c>
      <c r="AT68" s="60" t="str">
        <f t="shared" si="22"/>
        <v>Bosnien</v>
      </c>
      <c r="AU68" s="60">
        <f t="shared" si="22"/>
        <v>0</v>
      </c>
      <c r="AV68" s="60">
        <f t="shared" si="22"/>
        <v>0</v>
      </c>
      <c r="AW68" s="60">
        <f t="shared" si="22"/>
        <v>0</v>
      </c>
      <c r="AX68" s="60"/>
      <c r="AY68" s="60"/>
      <c r="AZ68" s="60"/>
      <c r="BA68" s="208">
        <v>2</v>
      </c>
      <c r="BB68" s="206" t="e">
        <f>VLOOKUP(2,AS67:AT70,2,FALSE)</f>
        <v>#N/A</v>
      </c>
      <c r="BC68" s="207"/>
      <c r="BD68" s="209" t="e">
        <f>VLOOKUP(2,AS67:AW70,3,FALSE)</f>
        <v>#N/A</v>
      </c>
      <c r="BE68" s="210" t="e">
        <f>VLOOKUP(2,AS67:AW70,4,FALSE)</f>
        <v>#N/A</v>
      </c>
      <c r="BF68" s="93" t="s">
        <v>12</v>
      </c>
      <c r="BG68" s="210" t="e">
        <f>VLOOKUP(2,AS67:AW70,5,FALSE)</f>
        <v>#N/A</v>
      </c>
      <c r="BH68" s="210" t="s">
        <v>122</v>
      </c>
      <c r="BI68" s="85"/>
      <c r="BJ68" s="85">
        <f>IF(E68&gt;G68,IF(Spielplan!E68&gt;Spielplan!G68,Punktemodus!$B$3,0),0)</f>
        <v>0</v>
      </c>
      <c r="BK68" s="85">
        <f>IF(E68=G68,IF(Spielplan!E68=Spielplan!G68,Punktemodus!$B$3,0),0)</f>
        <v>10</v>
      </c>
      <c r="BL68" s="85">
        <f>IF(E68&lt;G68,IF(Spielplan!E68&lt;Spielplan!G68,Punktemodus!$B$3,0),0)</f>
        <v>0</v>
      </c>
      <c r="BM68" s="85">
        <f>IF(E68=Spielplan!E68,IF(G68=Spielplan!G68,Punktemodus!$B$5,0),0)</f>
        <v>3</v>
      </c>
      <c r="BN68" s="85">
        <f>IF(E68=Spielplan!E68,Punktemodus!$B$7,0)</f>
        <v>1</v>
      </c>
      <c r="BO68" s="85">
        <f>IF(G68=Spielplan!G68,Punktemodus!$B$7,0)</f>
        <v>1</v>
      </c>
      <c r="BP68" s="137">
        <f>IF(Spielplan!E68="",0,SUM(BJ68:BO68))</f>
        <v>0</v>
      </c>
      <c r="BQ68" s="85"/>
      <c r="BR68" s="141"/>
      <c r="BS68" s="153" t="s">
        <v>24</v>
      </c>
      <c r="BT68" s="144" t="str">
        <f>Spielplan!$BL$32</f>
        <v/>
      </c>
      <c r="BU68" s="145"/>
      <c r="BV68" s="146">
        <f>Spielplan!$BN$32</f>
        <v>0</v>
      </c>
      <c r="BW68" s="147"/>
      <c r="BX68" s="148">
        <f>IF(BT32=BT68,Punktemodus!$B$11,0)</f>
        <v>10</v>
      </c>
      <c r="BY68" s="148">
        <f>IF(BT68=BT17,Punktemodus!B13,0)</f>
        <v>5</v>
      </c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370" t="str">
        <f>Spielplan!$CI$32</f>
        <v/>
      </c>
      <c r="CR68" s="371"/>
      <c r="CS68" s="371"/>
      <c r="CT68" s="371"/>
      <c r="CU68" s="371"/>
      <c r="CV68" s="372"/>
      <c r="CW68" s="134"/>
    </row>
    <row r="69" spans="1:101" ht="18.75" customHeight="1" thickBot="1" x14ac:dyDescent="0.3">
      <c r="A69" s="60"/>
      <c r="B69" s="60"/>
      <c r="C69" s="200" t="str">
        <f>C67</f>
        <v>Argentinien</v>
      </c>
      <c r="D69" s="201"/>
      <c r="E69" s="104"/>
      <c r="F69" s="93"/>
      <c r="G69" s="104"/>
      <c r="H69" s="200" t="str">
        <f>C68</f>
        <v>Iran</v>
      </c>
      <c r="I69" s="201"/>
      <c r="J69" s="60"/>
      <c r="K69" s="60" t="s">
        <v>103</v>
      </c>
      <c r="L69" s="60">
        <f t="shared" si="20"/>
        <v>0</v>
      </c>
      <c r="M69" s="60">
        <f>IF($E69="",0,IF($E69&gt;$G69,3,IF($E69=G69,1,0)))</f>
        <v>0</v>
      </c>
      <c r="N69" s="60"/>
      <c r="O69" s="60">
        <f>IF($G69="",0,IF($E69&gt;$G69,0,IF($E69=$G69,1,3)))</f>
        <v>0</v>
      </c>
      <c r="P69" s="60"/>
      <c r="Q69" s="60">
        <f>E69</f>
        <v>0</v>
      </c>
      <c r="R69" s="60"/>
      <c r="S69" s="60">
        <f>G69</f>
        <v>0</v>
      </c>
      <c r="T69" s="60"/>
      <c r="U69" s="60">
        <f>G69</f>
        <v>0</v>
      </c>
      <c r="V69" s="60"/>
      <c r="W69" s="60">
        <f>E69</f>
        <v>0</v>
      </c>
      <c r="X69" s="60"/>
      <c r="Y69" s="60"/>
      <c r="Z69" s="60">
        <f>O73</f>
        <v>0</v>
      </c>
      <c r="AA69" s="60">
        <f>S73</f>
        <v>0</v>
      </c>
      <c r="AB69" s="60">
        <f>W73</f>
        <v>0</v>
      </c>
      <c r="AC69" s="60">
        <f>AA69-AB69</f>
        <v>0</v>
      </c>
      <c r="AD69" s="60">
        <f>IF(Z69&gt;Z67,-1,0)</f>
        <v>0</v>
      </c>
      <c r="AE69" s="60">
        <f>IF(Z69&gt;Z68,-1,0)</f>
        <v>0</v>
      </c>
      <c r="AF69" s="60">
        <f>IF(Z69&gt;Z70,-1,0)</f>
        <v>0</v>
      </c>
      <c r="AG69" s="60">
        <f>10000-(AJ69*1000+AM69*100+AK69*10)</f>
        <v>10000</v>
      </c>
      <c r="AH69" s="90">
        <f>RANK(AG69,AG67:AG70,1)</f>
        <v>1</v>
      </c>
      <c r="AI69" s="60" t="str">
        <f>C68</f>
        <v>Iran</v>
      </c>
      <c r="AJ69" s="60">
        <f t="shared" si="21"/>
        <v>0</v>
      </c>
      <c r="AK69" s="60">
        <f t="shared" si="21"/>
        <v>0</v>
      </c>
      <c r="AL69" s="60">
        <f t="shared" si="21"/>
        <v>0</v>
      </c>
      <c r="AM69" s="60">
        <f>AK69-AL69</f>
        <v>0</v>
      </c>
      <c r="AN69" s="187">
        <f>IF(AG67=AG69,IF(E69&gt;G69,AG67-0.1,AG67),AG67)</f>
        <v>10000</v>
      </c>
      <c r="AO69" s="187">
        <f>IF(AG68=AG69,IF(E72&gt;G72,AG68-0.1,AG68),AG68)</f>
        <v>10000</v>
      </c>
      <c r="AP69" s="187"/>
      <c r="AQ69" s="187">
        <f>IF(AG70=AG69,IF(G68&gt;E68,AG70-0.1,AG70),AG70)</f>
        <v>10000</v>
      </c>
      <c r="AR69" s="187">
        <f>AP71</f>
        <v>30000</v>
      </c>
      <c r="AS69" s="90">
        <f>RANK(AR69,AR67:AR70,1)</f>
        <v>1</v>
      </c>
      <c r="AT69" s="60" t="str">
        <f t="shared" si="22"/>
        <v>Iran</v>
      </c>
      <c r="AU69" s="60">
        <f t="shared" si="22"/>
        <v>0</v>
      </c>
      <c r="AV69" s="60">
        <f t="shared" si="22"/>
        <v>0</v>
      </c>
      <c r="AW69" s="60">
        <f t="shared" si="22"/>
        <v>0</v>
      </c>
      <c r="AX69" s="60"/>
      <c r="AY69" s="60"/>
      <c r="AZ69" s="60"/>
      <c r="BA69" s="113">
        <v>3</v>
      </c>
      <c r="BB69" s="114" t="e">
        <f>VLOOKUP(3,AS67:AT70,2,FALSE)</f>
        <v>#N/A</v>
      </c>
      <c r="BC69" s="115"/>
      <c r="BD69" s="116" t="e">
        <f>VLOOKUP(3,AS67:AW70,3,FALSE)</f>
        <v>#N/A</v>
      </c>
      <c r="BE69" s="116" t="e">
        <f>VLOOKUP(3,AS67:AW70,4,FALSE)</f>
        <v>#N/A</v>
      </c>
      <c r="BF69" s="93" t="s">
        <v>12</v>
      </c>
      <c r="BG69" s="116" t="e">
        <f>VLOOKUP(3,AS67:AW70,5,FALSE)</f>
        <v>#N/A</v>
      </c>
      <c r="BH69" s="60"/>
      <c r="BI69" s="85"/>
      <c r="BJ69" s="85">
        <f>IF(E69&gt;G69,IF(Spielplan!E69&gt;Spielplan!G69,Punktemodus!$B$3,0),0)</f>
        <v>0</v>
      </c>
      <c r="BK69" s="85">
        <f>IF(E69=G69,IF(Spielplan!E69=Spielplan!G69,Punktemodus!$B$3,0),0)</f>
        <v>10</v>
      </c>
      <c r="BL69" s="85">
        <f>IF(E69&lt;G69,IF(Spielplan!E69&lt;Spielplan!G69,Punktemodus!$B$3,0),0)</f>
        <v>0</v>
      </c>
      <c r="BM69" s="85">
        <f>IF(E69=Spielplan!E69,IF(G69=Spielplan!G69,Punktemodus!$B$5,0),0)</f>
        <v>3</v>
      </c>
      <c r="BN69" s="85">
        <f>IF(E69=Spielplan!E69,Punktemodus!$B$7,0)</f>
        <v>1</v>
      </c>
      <c r="BO69" s="85">
        <f>IF(G69=Spielplan!G69,Punktemodus!$B$7,0)</f>
        <v>1</v>
      </c>
      <c r="BP69" s="137">
        <f>IF(Spielplan!E69="",0,SUM(BJ69:BO69))</f>
        <v>0</v>
      </c>
      <c r="BQ69" s="85"/>
      <c r="BR69" s="141"/>
      <c r="BS69" s="149" t="s">
        <v>23</v>
      </c>
      <c r="BT69" s="144" t="str">
        <f>Spielplan!$BL$33</f>
        <v/>
      </c>
      <c r="BU69" s="145"/>
      <c r="BV69" s="146">
        <f>Spielplan!$BN$33</f>
        <v>0</v>
      </c>
      <c r="BW69" s="134"/>
      <c r="BX69" s="148">
        <f>IF(BT33=BT69,Punktemodus!$B$11,0)</f>
        <v>10</v>
      </c>
      <c r="BY69" s="148">
        <f>IF(BT69=BT16,Punktemodus!B13,0)</f>
        <v>5</v>
      </c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373"/>
      <c r="CR69" s="374"/>
      <c r="CS69" s="374"/>
      <c r="CT69" s="374"/>
      <c r="CU69" s="374"/>
      <c r="CV69" s="375"/>
      <c r="CW69" s="134"/>
    </row>
    <row r="70" spans="1:101" ht="18.75" customHeight="1" thickBot="1" x14ac:dyDescent="0.3">
      <c r="A70" s="60"/>
      <c r="B70" s="60"/>
      <c r="C70" s="206" t="str">
        <f>H67</f>
        <v>Bosnien</v>
      </c>
      <c r="D70" s="207"/>
      <c r="E70" s="104"/>
      <c r="F70" s="93"/>
      <c r="G70" s="104"/>
      <c r="H70" s="206" t="str">
        <f>H68</f>
        <v>Nigeria</v>
      </c>
      <c r="I70" s="207"/>
      <c r="J70" s="60"/>
      <c r="K70" s="60" t="s">
        <v>104</v>
      </c>
      <c r="L70" s="60">
        <f t="shared" si="20"/>
        <v>0</v>
      </c>
      <c r="M70" s="60"/>
      <c r="N70" s="60">
        <f>IF($E70="",0,IF($E70&gt;$G70,3,IF($E70=$G70,1,0)))</f>
        <v>0</v>
      </c>
      <c r="O70" s="60"/>
      <c r="P70" s="60">
        <f>IF($G70="",0,IF($E70&gt;$G70,0,IF($E70=$G70,1,3)))</f>
        <v>0</v>
      </c>
      <c r="Q70" s="60"/>
      <c r="R70" s="60">
        <f>E70</f>
        <v>0</v>
      </c>
      <c r="S70" s="60"/>
      <c r="T70" s="60">
        <f>G70</f>
        <v>0</v>
      </c>
      <c r="U70" s="60"/>
      <c r="V70" s="60">
        <f>G70</f>
        <v>0</v>
      </c>
      <c r="W70" s="60"/>
      <c r="X70" s="60">
        <f>E70</f>
        <v>0</v>
      </c>
      <c r="Y70" s="60"/>
      <c r="Z70" s="60">
        <f>P73</f>
        <v>0</v>
      </c>
      <c r="AA70" s="60">
        <f>T73</f>
        <v>0</v>
      </c>
      <c r="AB70" s="60">
        <f>X73</f>
        <v>0</v>
      </c>
      <c r="AC70" s="60">
        <f>AA70-AB70</f>
        <v>0</v>
      </c>
      <c r="AD70" s="60">
        <f>IF(Z70&gt;Z67,-1,0)</f>
        <v>0</v>
      </c>
      <c r="AE70" s="60">
        <f>IF(Z70&gt;Z68,-1,0)</f>
        <v>0</v>
      </c>
      <c r="AF70" s="60">
        <f>IF(Z70&gt;Z69,-1,0)</f>
        <v>0</v>
      </c>
      <c r="AG70" s="60">
        <f>10000-(AJ70*1000+AM70*100+AK70*10)</f>
        <v>10000</v>
      </c>
      <c r="AH70" s="90">
        <f>RANK(AG70,AG67:AG70,1)</f>
        <v>1</v>
      </c>
      <c r="AI70" s="60" t="str">
        <f>H68</f>
        <v>Nigeria</v>
      </c>
      <c r="AJ70" s="60">
        <f t="shared" si="21"/>
        <v>0</v>
      </c>
      <c r="AK70" s="60">
        <f t="shared" si="21"/>
        <v>0</v>
      </c>
      <c r="AL70" s="60">
        <f t="shared" si="21"/>
        <v>0</v>
      </c>
      <c r="AM70" s="60">
        <f>AK70-AL70</f>
        <v>0</v>
      </c>
      <c r="AN70" s="187">
        <f>IF(AG67=AG70,IF(E71&gt;G71,AG67-0.1,AG67),AG67)</f>
        <v>10000</v>
      </c>
      <c r="AO70" s="187">
        <f>IF(AG68=AG70,IF(E70&gt;G70,AG68-0.1,AG68),AG68)</f>
        <v>10000</v>
      </c>
      <c r="AP70" s="187">
        <f>IF(AG69=AG70,IF(E68&gt;G68,AG69-0.1,AG69),AG69)</f>
        <v>10000</v>
      </c>
      <c r="AQ70" s="187"/>
      <c r="AR70" s="187">
        <f>AQ71</f>
        <v>30000</v>
      </c>
      <c r="AS70" s="90">
        <f>RANK(AR70,AR67:AR70,1)</f>
        <v>1</v>
      </c>
      <c r="AT70" s="60" t="str">
        <f t="shared" si="22"/>
        <v>Nigeria</v>
      </c>
      <c r="AU70" s="60">
        <f t="shared" si="22"/>
        <v>0</v>
      </c>
      <c r="AV70" s="60">
        <f t="shared" si="22"/>
        <v>0</v>
      </c>
      <c r="AW70" s="60">
        <f t="shared" si="22"/>
        <v>0</v>
      </c>
      <c r="AX70" s="60"/>
      <c r="AY70" s="60"/>
      <c r="AZ70" s="60"/>
      <c r="BA70" s="113">
        <v>4</v>
      </c>
      <c r="BB70" s="114" t="e">
        <f>VLOOKUP(4,AS67:AT70,2,FALSE)</f>
        <v>#N/A</v>
      </c>
      <c r="BC70" s="115"/>
      <c r="BD70" s="116" t="e">
        <f>VLOOKUP(4,AS67:AW70,3,FALSE)</f>
        <v>#N/A</v>
      </c>
      <c r="BE70" s="116" t="e">
        <f>VLOOKUP(4,AS67:AW70,4,FALSE)</f>
        <v>#N/A</v>
      </c>
      <c r="BF70" s="93" t="s">
        <v>12</v>
      </c>
      <c r="BG70" s="116" t="e">
        <f>VLOOKUP(4,AS67:AW70,5,FALSE)</f>
        <v>#N/A</v>
      </c>
      <c r="BH70" s="60"/>
      <c r="BI70" s="85"/>
      <c r="BJ70" s="85">
        <f>IF(E70&gt;G70,IF(Spielplan!E70&gt;Spielplan!G70,Punktemodus!$B$3,0),0)</f>
        <v>0</v>
      </c>
      <c r="BK70" s="85">
        <f>IF(E70=G70,IF(Spielplan!E70=Spielplan!G70,Punktemodus!$B$3,0),0)</f>
        <v>10</v>
      </c>
      <c r="BL70" s="85">
        <f>IF(E70&lt;G70,IF(Spielplan!E70&lt;Spielplan!G70,Punktemodus!$B$3,0),0)</f>
        <v>0</v>
      </c>
      <c r="BM70" s="85">
        <f>IF(E70=Spielplan!E70,IF(G70=Spielplan!G70,Punktemodus!$B$5,0),0)</f>
        <v>3</v>
      </c>
      <c r="BN70" s="85">
        <f>IF(E70=Spielplan!E70,Punktemodus!$B$7,0)</f>
        <v>1</v>
      </c>
      <c r="BO70" s="85">
        <f>IF(G70=Spielplan!G70,Punktemodus!$B$7,0)</f>
        <v>1</v>
      </c>
      <c r="BP70" s="137">
        <f>IF(Spielplan!E70="",0,SUM(BJ70:BO70))</f>
        <v>0</v>
      </c>
      <c r="BQ70" s="60"/>
      <c r="BR70" s="141"/>
      <c r="BS70" s="150"/>
      <c r="BT70" s="134"/>
      <c r="BU70" s="134"/>
      <c r="BV70" s="134"/>
      <c r="BW70" s="134"/>
      <c r="BX70" s="148"/>
      <c r="BY70" s="148"/>
      <c r="BZ70" s="134"/>
      <c r="CA70" s="134"/>
      <c r="CB70" s="134"/>
      <c r="CC70" s="134"/>
      <c r="CD70" s="134"/>
      <c r="CE70" s="134"/>
      <c r="CF70" s="144" t="str">
        <f>Spielplan!$BX$34</f>
        <v/>
      </c>
      <c r="CG70" s="145"/>
      <c r="CH70" s="146">
        <f>Spielplan!$BZ$34</f>
        <v>0</v>
      </c>
      <c r="CI70" s="134"/>
      <c r="CJ70" s="134">
        <f>IF(OR(CF70=$CF$18,CF70=$CF$19,CF70=$CF$34,CF70=$CF$35),Punktemodus!$B$19,0)</f>
        <v>30</v>
      </c>
      <c r="CK70" s="134"/>
      <c r="CL70" s="134"/>
      <c r="CM70" s="134"/>
      <c r="CN70" s="134"/>
      <c r="CO70" s="134"/>
      <c r="CP70" s="134"/>
      <c r="CQ70" s="155"/>
      <c r="CR70" s="155"/>
      <c r="CS70" s="155"/>
      <c r="CT70" s="155"/>
      <c r="CU70" s="155"/>
      <c r="CV70" s="155"/>
      <c r="CW70" s="134"/>
    </row>
    <row r="71" spans="1:101" ht="18.75" customHeight="1" thickBot="1" x14ac:dyDescent="0.3">
      <c r="A71" s="60"/>
      <c r="B71" s="60"/>
      <c r="C71" s="200" t="str">
        <f>C67</f>
        <v>Argentinien</v>
      </c>
      <c r="D71" s="201"/>
      <c r="E71" s="104"/>
      <c r="F71" s="93"/>
      <c r="G71" s="104"/>
      <c r="H71" s="200" t="str">
        <f>H68</f>
        <v>Nigeria</v>
      </c>
      <c r="I71" s="201"/>
      <c r="J71" s="60"/>
      <c r="K71" s="60" t="s">
        <v>105</v>
      </c>
      <c r="L71" s="60">
        <f t="shared" si="20"/>
        <v>0</v>
      </c>
      <c r="M71" s="60">
        <f>IF($E71="",0,IF($E71&gt;$G71,3,IF($E71=G71,1,0)))</f>
        <v>0</v>
      </c>
      <c r="N71" s="60"/>
      <c r="O71" s="60"/>
      <c r="P71" s="60">
        <f>IF($G71="",0,IF($E71&gt;$G71,0,IF($E71=$G71,1,3)))</f>
        <v>0</v>
      </c>
      <c r="Q71" s="60">
        <f>E71</f>
        <v>0</v>
      </c>
      <c r="R71" s="60"/>
      <c r="S71" s="60"/>
      <c r="T71" s="60">
        <f>G71</f>
        <v>0</v>
      </c>
      <c r="U71" s="60">
        <f>G71</f>
        <v>0</v>
      </c>
      <c r="V71" s="60"/>
      <c r="W71" s="60"/>
      <c r="X71" s="60">
        <f>E71</f>
        <v>0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187">
        <f>SUM(AN67:AN70)</f>
        <v>30000</v>
      </c>
      <c r="AO71" s="187">
        <f>SUM(AO67:AO70)</f>
        <v>30000</v>
      </c>
      <c r="AP71" s="187">
        <f>SUM(AP67:AP70)</f>
        <v>30000</v>
      </c>
      <c r="AQ71" s="187">
        <f>SUM(AQ67:AQ70)</f>
        <v>30000</v>
      </c>
      <c r="AR71" s="187"/>
      <c r="AS71" s="60"/>
      <c r="AT71" s="60"/>
      <c r="AU71" s="60"/>
      <c r="AV71" s="60"/>
      <c r="AW71" s="60"/>
      <c r="AX71" s="60"/>
      <c r="AY71" s="60"/>
      <c r="AZ71" s="60"/>
      <c r="BA71" s="92"/>
      <c r="BB71" s="60"/>
      <c r="BC71" s="60"/>
      <c r="BD71" s="60"/>
      <c r="BE71" s="60"/>
      <c r="BF71" s="60"/>
      <c r="BG71" s="60"/>
      <c r="BH71" s="60"/>
      <c r="BI71" s="60"/>
      <c r="BJ71" s="85">
        <f>IF(E71&gt;G71,IF(Spielplan!E71&gt;Spielplan!G71,Punktemodus!$B$3,0),0)</f>
        <v>0</v>
      </c>
      <c r="BK71" s="85">
        <f>IF(E71=G71,IF(Spielplan!E71=Spielplan!G71,Punktemodus!$B$3,0),0)</f>
        <v>10</v>
      </c>
      <c r="BL71" s="85">
        <f>IF(E71&lt;G71,IF(Spielplan!E71&lt;Spielplan!G71,Punktemodus!$B$3,0),0)</f>
        <v>0</v>
      </c>
      <c r="BM71" s="85">
        <f>IF(E71=Spielplan!E71,IF(G71=Spielplan!G71,Punktemodus!$B$5,0),0)</f>
        <v>3</v>
      </c>
      <c r="BN71" s="85">
        <f>IF(E71=Spielplan!E71,Punktemodus!$B$7,0)</f>
        <v>1</v>
      </c>
      <c r="BO71" s="85">
        <f>IF(G71=Spielplan!G71,Punktemodus!$B$7,0)</f>
        <v>1</v>
      </c>
      <c r="BP71" s="137">
        <f>IF(Spielplan!E71="",0,SUM(BJ71:BO71))</f>
        <v>0</v>
      </c>
      <c r="BQ71" s="60"/>
      <c r="BR71" s="141"/>
      <c r="BS71" s="134"/>
      <c r="BT71" s="134"/>
      <c r="BU71" s="134"/>
      <c r="BV71" s="134"/>
      <c r="BW71" s="134"/>
      <c r="BX71" s="148"/>
      <c r="BY71" s="148"/>
      <c r="BZ71" s="134"/>
      <c r="CA71" s="134"/>
      <c r="CB71" s="134"/>
      <c r="CC71" s="134"/>
      <c r="CD71" s="134"/>
      <c r="CE71" s="134"/>
      <c r="CF71" s="144" t="str">
        <f>Spielplan!$BX$35</f>
        <v/>
      </c>
      <c r="CG71" s="145"/>
      <c r="CH71" s="146">
        <f>Spielplan!$BZ$35</f>
        <v>0</v>
      </c>
      <c r="CI71" s="134"/>
      <c r="CJ71" s="134">
        <f>IF(OR(CF71=$CF$18,CF71=$CF$19,CF71=$CF$34,CF71=$CF$35),Punktemodus!$B$19,0)</f>
        <v>30</v>
      </c>
      <c r="CK71" s="134"/>
      <c r="CL71" s="134"/>
      <c r="CM71" s="134"/>
      <c r="CN71" s="134"/>
      <c r="CO71" s="134"/>
      <c r="CP71" s="134"/>
      <c r="CQ71" s="155"/>
      <c r="CR71" s="155"/>
      <c r="CS71" s="155"/>
      <c r="CT71" s="155"/>
      <c r="CU71" s="155"/>
      <c r="CV71" s="155"/>
      <c r="CW71" s="134"/>
    </row>
    <row r="72" spans="1:101" ht="18.75" customHeight="1" thickBot="1" x14ac:dyDescent="0.3">
      <c r="A72" s="60"/>
      <c r="B72" s="60"/>
      <c r="C72" s="206" t="str">
        <f>H67</f>
        <v>Bosnien</v>
      </c>
      <c r="D72" s="207"/>
      <c r="E72" s="104"/>
      <c r="F72" s="106"/>
      <c r="G72" s="104"/>
      <c r="H72" s="206" t="str">
        <f>C68</f>
        <v>Iran</v>
      </c>
      <c r="I72" s="207"/>
      <c r="J72" s="60"/>
      <c r="K72" s="60" t="s">
        <v>105</v>
      </c>
      <c r="L72" s="60">
        <f t="shared" si="20"/>
        <v>0</v>
      </c>
      <c r="M72" s="60"/>
      <c r="N72" s="60">
        <f>IF($E72="",0,IF($E72&gt;$G72,3,IF($E72=$G72,1,0)))</f>
        <v>0</v>
      </c>
      <c r="O72" s="60">
        <f>IF($G72="",0,IF($E72&gt;$G72,0,IF($E72=$G72,1,3)))</f>
        <v>0</v>
      </c>
      <c r="P72" s="60"/>
      <c r="Q72" s="60"/>
      <c r="R72" s="60">
        <f>E72</f>
        <v>0</v>
      </c>
      <c r="S72" s="60">
        <f>G72</f>
        <v>0</v>
      </c>
      <c r="T72" s="60"/>
      <c r="U72" s="60"/>
      <c r="V72" s="60">
        <f>G72</f>
        <v>0</v>
      </c>
      <c r="W72" s="60">
        <f>E72</f>
        <v>0</v>
      </c>
      <c r="X72" s="60"/>
      <c r="Y72" s="60"/>
      <c r="Z72" s="60" t="s">
        <v>30</v>
      </c>
      <c r="AA72" s="60"/>
      <c r="AB72" s="60"/>
      <c r="AC72" s="60"/>
      <c r="AD72" s="60"/>
      <c r="AE72" s="60"/>
      <c r="AF72" s="60"/>
      <c r="AG72" s="60" t="b">
        <f>OR(AG67=AG68,AG67=AG69,AG67=AG70,AG68=AG69,AG68=AG70,AG69=AG70)</f>
        <v>1</v>
      </c>
      <c r="AH72" s="60"/>
      <c r="AI72" s="60"/>
      <c r="AJ72" s="60"/>
      <c r="AK72" s="60"/>
      <c r="AL72" s="60"/>
      <c r="AM72" s="60"/>
      <c r="AN72" s="60"/>
      <c r="AO72" s="60" t="s">
        <v>34</v>
      </c>
      <c r="AP72" s="60"/>
      <c r="AQ72" s="60"/>
      <c r="AR72" s="60" t="b">
        <f>OR(AR67=AR68,AR67=AR69,AR67=AR70,AR68=AR69,AR68=AR70,AR69=AR70)</f>
        <v>1</v>
      </c>
      <c r="AS72" s="60"/>
      <c r="AT72" s="60"/>
      <c r="AU72" s="60"/>
      <c r="AV72" s="60"/>
      <c r="AW72" s="60"/>
      <c r="AX72" s="60"/>
      <c r="AY72" s="60"/>
      <c r="AZ72" s="60"/>
      <c r="BA72" s="92"/>
      <c r="BB72" s="60"/>
      <c r="BC72" s="60"/>
      <c r="BD72" s="60"/>
      <c r="BE72" s="60"/>
      <c r="BF72" s="60"/>
      <c r="BG72" s="60"/>
      <c r="BH72" s="60"/>
      <c r="BI72" s="60"/>
      <c r="BJ72" s="85">
        <f>IF(E72&gt;G72,IF(Spielplan!E72&gt;Spielplan!G72,Punktemodus!$B$3,0),0)</f>
        <v>0</v>
      </c>
      <c r="BK72" s="85">
        <f>IF(E72=G72,IF(Spielplan!E72=Spielplan!G72,Punktemodus!$B$3,0),0)</f>
        <v>10</v>
      </c>
      <c r="BL72" s="85">
        <f>IF(E72&lt;G72,IF(Spielplan!E72&lt;Spielplan!G72,Punktemodus!$B$3,0),0)</f>
        <v>0</v>
      </c>
      <c r="BM72" s="85">
        <f>IF(E72=Spielplan!E72,IF(G72=Spielplan!G72,Punktemodus!$B$5,0),0)</f>
        <v>3</v>
      </c>
      <c r="BN72" s="85">
        <f>IF(E72=Spielplan!E72,Punktemodus!$B$7,0)</f>
        <v>1</v>
      </c>
      <c r="BO72" s="85">
        <f>IF(G72=Spielplan!G72,Punktemodus!$B$7,0)</f>
        <v>1</v>
      </c>
      <c r="BP72" s="137">
        <f>IF(Spielplan!E72="",0,SUM(BJ72:BO72))</f>
        <v>0</v>
      </c>
      <c r="BQ72" s="60"/>
      <c r="BR72" s="141"/>
      <c r="BS72" s="153" t="s">
        <v>126</v>
      </c>
      <c r="BT72" s="144" t="str">
        <f>Spielplan!$BL$36</f>
        <v/>
      </c>
      <c r="BU72" s="145"/>
      <c r="BV72" s="146">
        <f>Spielplan!$BN$36</f>
        <v>0</v>
      </c>
      <c r="BW72" s="147"/>
      <c r="BX72" s="148">
        <f>IF(BT36=BT72,Punktemodus!$B$11,0)</f>
        <v>10</v>
      </c>
      <c r="BY72" s="148">
        <f>IF(BT72=BT21,Punktemodus!B13,0)</f>
        <v>5</v>
      </c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55"/>
      <c r="CR72" s="155"/>
      <c r="CS72" s="155"/>
      <c r="CT72" s="155"/>
      <c r="CU72" s="155"/>
      <c r="CV72" s="155"/>
      <c r="CW72" s="134"/>
    </row>
    <row r="73" spans="1:101" ht="18.75" customHeight="1" thickBot="1" x14ac:dyDescent="0.25">
      <c r="A73" s="60"/>
      <c r="B73" s="60"/>
      <c r="C73" s="136" t="str">
        <f>IF(G72="","",IF(AR72=TRUE,"Achtung: Fehler in Tabelle!",""))</f>
        <v/>
      </c>
      <c r="D73" s="60"/>
      <c r="E73" s="85"/>
      <c r="F73" s="60"/>
      <c r="G73" s="85"/>
      <c r="H73" s="60"/>
      <c r="I73" s="60"/>
      <c r="J73" s="60"/>
      <c r="K73" s="60"/>
      <c r="L73" s="60"/>
      <c r="M73" s="60">
        <f t="shared" ref="M73:X73" si="23">SUM(M67:M72)</f>
        <v>0</v>
      </c>
      <c r="N73" s="60">
        <f t="shared" si="23"/>
        <v>0</v>
      </c>
      <c r="O73" s="60">
        <f t="shared" si="23"/>
        <v>0</v>
      </c>
      <c r="P73" s="60">
        <f t="shared" si="23"/>
        <v>0</v>
      </c>
      <c r="Q73" s="60">
        <f t="shared" si="23"/>
        <v>0</v>
      </c>
      <c r="R73" s="60">
        <f t="shared" si="23"/>
        <v>0</v>
      </c>
      <c r="S73" s="60">
        <f t="shared" si="23"/>
        <v>0</v>
      </c>
      <c r="T73" s="60">
        <f t="shared" si="23"/>
        <v>0</v>
      </c>
      <c r="U73" s="60">
        <f t="shared" si="23"/>
        <v>0</v>
      </c>
      <c r="V73" s="60">
        <f t="shared" si="23"/>
        <v>0</v>
      </c>
      <c r="W73" s="60">
        <f t="shared" si="23"/>
        <v>0</v>
      </c>
      <c r="X73" s="60">
        <f t="shared" si="23"/>
        <v>0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160">
        <f>SUM(BP67:BP72)</f>
        <v>0</v>
      </c>
      <c r="BQ73" s="60"/>
      <c r="BR73" s="141"/>
      <c r="BS73" s="149" t="s">
        <v>127</v>
      </c>
      <c r="BT73" s="144" t="str">
        <f>Spielplan!$BL$37</f>
        <v/>
      </c>
      <c r="BU73" s="145"/>
      <c r="BV73" s="146">
        <f>Spielplan!$BN$37</f>
        <v>0</v>
      </c>
      <c r="BW73" s="134"/>
      <c r="BX73" s="148">
        <f>IF(BT37=BT73,Punktemodus!$B$11,0)</f>
        <v>10</v>
      </c>
      <c r="BY73" s="148">
        <f>IF(BT73=BT20,Punktemodus!B13,0)</f>
        <v>5</v>
      </c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55"/>
      <c r="CR73" s="155"/>
      <c r="CS73" s="155"/>
      <c r="CT73" s="155"/>
      <c r="CU73" s="155"/>
      <c r="CV73" s="155"/>
      <c r="CW73" s="134"/>
    </row>
    <row r="74" spans="1:101" ht="18.75" customHeight="1" thickBot="1" x14ac:dyDescent="0.3">
      <c r="A74" s="60"/>
      <c r="B74" s="60"/>
      <c r="C74" s="60"/>
      <c r="D74" s="60"/>
      <c r="E74" s="85"/>
      <c r="F74" s="60"/>
      <c r="G74" s="85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138"/>
      <c r="BQ74" s="60"/>
      <c r="BR74" s="141"/>
      <c r="BS74" s="150"/>
      <c r="BT74" s="134"/>
      <c r="BU74" s="134"/>
      <c r="BV74" s="134"/>
      <c r="BW74" s="134"/>
      <c r="BX74" s="148"/>
      <c r="BY74" s="148"/>
      <c r="BZ74" s="134"/>
      <c r="CA74" s="144" t="str">
        <f>Spielplan!$BS$38</f>
        <v/>
      </c>
      <c r="CB74" s="145"/>
      <c r="CC74" s="146">
        <f>Spielplan!$BU$38</f>
        <v>0</v>
      </c>
      <c r="CD74" s="147"/>
      <c r="CE74" s="134">
        <f>IF(CA74=CA38,Punktemodus!B15,0)</f>
        <v>20</v>
      </c>
      <c r="CF74" s="148">
        <f>IF(OR(CA74=$CA$14,CA74=$CA$15,CA74=$CA$22,CA74=$CA$23,CA74=$CA$30,CA74=$CA$31,CA74=$CA$39),Punktemodus!B17,0)</f>
        <v>10</v>
      </c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</row>
    <row r="75" spans="1:101" ht="18.75" customHeight="1" thickBot="1" x14ac:dyDescent="0.25">
      <c r="A75" s="60"/>
      <c r="B75" s="60"/>
      <c r="C75" s="60"/>
      <c r="D75" s="60"/>
      <c r="E75" s="85"/>
      <c r="F75" s="60"/>
      <c r="G75" s="85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138"/>
      <c r="BQ75" s="60"/>
      <c r="BR75" s="141"/>
      <c r="BS75" s="134"/>
      <c r="BT75" s="134"/>
      <c r="BU75" s="134"/>
      <c r="BV75" s="134"/>
      <c r="BW75" s="134"/>
      <c r="BX75" s="148"/>
      <c r="BY75" s="148"/>
      <c r="BZ75" s="134"/>
      <c r="CA75" s="144" t="str">
        <f>Spielplan!$BS$39</f>
        <v/>
      </c>
      <c r="CB75" s="145"/>
      <c r="CC75" s="146">
        <f>Spielplan!$BU$39</f>
        <v>0</v>
      </c>
      <c r="CD75" s="134"/>
      <c r="CE75" s="134">
        <f>IF(CA75=CA39,Punktemodus!B15,0)</f>
        <v>20</v>
      </c>
      <c r="CF75" s="148">
        <f>IF(OR(CA75=$CA$14,CA75=$CA$15,CA75=$CA$22,CA75=$CA$23,CA75=$CA$30,CA75=$CA$31,CA75=$CA$38),Punktemodus!B17,0)</f>
        <v>10</v>
      </c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</row>
    <row r="76" spans="1:101" ht="18.75" customHeight="1" thickBot="1" x14ac:dyDescent="0.3">
      <c r="A76" s="60"/>
      <c r="B76" s="60"/>
      <c r="C76" s="88" t="s">
        <v>92</v>
      </c>
      <c r="D76" s="60"/>
      <c r="E76" s="85"/>
      <c r="F76" s="60"/>
      <c r="G76" s="85"/>
      <c r="H76" s="60"/>
      <c r="I76" s="60"/>
      <c r="J76" s="60"/>
      <c r="K76" s="60"/>
      <c r="L76" s="60"/>
      <c r="M76" s="60" t="s">
        <v>4</v>
      </c>
      <c r="N76" s="60"/>
      <c r="O76" s="60"/>
      <c r="P76" s="60"/>
      <c r="Q76" s="60" t="s">
        <v>6</v>
      </c>
      <c r="R76" s="60"/>
      <c r="S76" s="60"/>
      <c r="T76" s="60"/>
      <c r="U76" s="60" t="s">
        <v>7</v>
      </c>
      <c r="V76" s="60"/>
      <c r="W76" s="60"/>
      <c r="X76" s="60"/>
      <c r="Y76" s="60"/>
      <c r="Z76" s="60" t="s">
        <v>4</v>
      </c>
      <c r="AA76" s="60" t="s">
        <v>5</v>
      </c>
      <c r="AB76" s="60"/>
      <c r="AC76" s="60"/>
      <c r="AD76" s="60" t="s">
        <v>9</v>
      </c>
      <c r="AE76" s="60"/>
      <c r="AF76" s="60"/>
      <c r="AG76" s="60"/>
      <c r="AH76" s="60" t="s">
        <v>32</v>
      </c>
      <c r="AI76" s="60"/>
      <c r="AJ76" s="60"/>
      <c r="AK76" s="60"/>
      <c r="AL76" s="60"/>
      <c r="AM76" s="60"/>
      <c r="AN76" s="60" t="s">
        <v>35</v>
      </c>
      <c r="AO76" s="60"/>
      <c r="AP76" s="60"/>
      <c r="AQ76" s="60"/>
      <c r="AR76" s="60"/>
      <c r="AS76" s="60" t="s">
        <v>33</v>
      </c>
      <c r="AT76" s="60"/>
      <c r="AU76" s="60"/>
      <c r="AV76" s="60"/>
      <c r="AW76" s="60"/>
      <c r="AX76" s="60"/>
      <c r="AY76" s="60"/>
      <c r="AZ76" s="60"/>
      <c r="BA76" s="60"/>
      <c r="BB76" s="89" t="s">
        <v>10</v>
      </c>
      <c r="BC76" s="60"/>
      <c r="BD76" s="90" t="s">
        <v>4</v>
      </c>
      <c r="BE76" s="60"/>
      <c r="BF76" s="61" t="s">
        <v>5</v>
      </c>
      <c r="BG76" s="60"/>
      <c r="BH76" s="60"/>
      <c r="BI76" s="85"/>
      <c r="BJ76" s="60"/>
      <c r="BK76" s="60"/>
      <c r="BL76" s="60"/>
      <c r="BM76" s="60"/>
      <c r="BN76" s="60"/>
      <c r="BO76" s="60"/>
      <c r="BP76" s="138"/>
      <c r="BQ76" s="85"/>
      <c r="BR76" s="141"/>
      <c r="BS76" s="153" t="s">
        <v>128</v>
      </c>
      <c r="BT76" s="144" t="str">
        <f>Spielplan!$BL$40</f>
        <v/>
      </c>
      <c r="BU76" s="145"/>
      <c r="BV76" s="146">
        <f>Spielplan!$BN$40</f>
        <v>0</v>
      </c>
      <c r="BW76" s="147"/>
      <c r="BX76" s="148">
        <f>IF(BT40=BT76,Punktemodus!$B$11,0)</f>
        <v>10</v>
      </c>
      <c r="BY76" s="148">
        <f>IF(BT76=BT25,Punktemodus!B13,0)</f>
        <v>5</v>
      </c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</row>
    <row r="77" spans="1:101" ht="18.75" customHeight="1" thickBot="1" x14ac:dyDescent="0.25">
      <c r="A77" s="60"/>
      <c r="B77" s="60"/>
      <c r="C77" s="60"/>
      <c r="D77" s="60"/>
      <c r="E77" s="85"/>
      <c r="F77" s="60"/>
      <c r="G77" s="85"/>
      <c r="H77" s="60"/>
      <c r="I77" s="60"/>
      <c r="J77" s="60"/>
      <c r="K77" s="60"/>
      <c r="L77" s="60"/>
      <c r="M77" s="60" t="s">
        <v>0</v>
      </c>
      <c r="N77" s="60" t="s">
        <v>1</v>
      </c>
      <c r="O77" s="60" t="s">
        <v>2</v>
      </c>
      <c r="P77" s="60" t="s">
        <v>3</v>
      </c>
      <c r="Q77" s="60" t="s">
        <v>0</v>
      </c>
      <c r="R77" s="60" t="s">
        <v>1</v>
      </c>
      <c r="S77" s="60" t="s">
        <v>2</v>
      </c>
      <c r="T77" s="60" t="s">
        <v>3</v>
      </c>
      <c r="U77" s="60" t="s">
        <v>0</v>
      </c>
      <c r="V77" s="60" t="s">
        <v>1</v>
      </c>
      <c r="W77" s="60" t="s">
        <v>2</v>
      </c>
      <c r="X77" s="60" t="s">
        <v>3</v>
      </c>
      <c r="Y77" s="60"/>
      <c r="Z77" s="60" t="s">
        <v>8</v>
      </c>
      <c r="AA77" s="60"/>
      <c r="AB77" s="60"/>
      <c r="AC77" s="60"/>
      <c r="AD77" s="60"/>
      <c r="AE77" s="60"/>
      <c r="AF77" s="60"/>
      <c r="AG77" s="60"/>
      <c r="AH77" s="60" t="s">
        <v>31</v>
      </c>
      <c r="AI77" s="60"/>
      <c r="AJ77" s="60"/>
      <c r="AK77" s="60"/>
      <c r="AL77" s="60"/>
      <c r="AM77" s="60"/>
      <c r="AN77" s="60" t="str">
        <f>AI78</f>
        <v>Deutschland</v>
      </c>
      <c r="AO77" s="60" t="str">
        <f>AI79</f>
        <v>Portugal</v>
      </c>
      <c r="AP77" s="60" t="str">
        <f>AI80</f>
        <v>Ghana</v>
      </c>
      <c r="AQ77" s="60" t="str">
        <f>AI81</f>
        <v>USA</v>
      </c>
      <c r="AR77" s="60"/>
      <c r="AS77" s="60" t="s">
        <v>31</v>
      </c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85"/>
      <c r="BJ77" s="85"/>
      <c r="BK77" s="85"/>
      <c r="BL77" s="85"/>
      <c r="BM77" s="85"/>
      <c r="BN77" s="85"/>
      <c r="BO77" s="85"/>
      <c r="BP77" s="137"/>
      <c r="BQ77" s="85"/>
      <c r="BR77" s="141"/>
      <c r="BS77" s="149" t="s">
        <v>129</v>
      </c>
      <c r="BT77" s="144" t="str">
        <f>Spielplan!$BL$41</f>
        <v/>
      </c>
      <c r="BU77" s="145"/>
      <c r="BV77" s="146">
        <f>Spielplan!$BN$41</f>
        <v>0</v>
      </c>
      <c r="BW77" s="134"/>
      <c r="BX77" s="148">
        <f>IF(BT41=BT77,Punktemodus!$B$11,0)</f>
        <v>10</v>
      </c>
      <c r="BY77" s="148">
        <f>IF(BT77=BT24,Punktemodus!B13,0)</f>
        <v>5</v>
      </c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</row>
    <row r="78" spans="1:101" ht="18.75" customHeight="1" thickBot="1" x14ac:dyDescent="0.3">
      <c r="A78" s="60"/>
      <c r="B78" s="60"/>
      <c r="C78" s="211" t="str">
        <f>Spielplan!$C$78</f>
        <v>Deutschland</v>
      </c>
      <c r="D78" s="212"/>
      <c r="E78" s="104"/>
      <c r="F78" s="93"/>
      <c r="G78" s="104"/>
      <c r="H78" s="211" t="str">
        <f>Spielplan!$H$78</f>
        <v>Portugal</v>
      </c>
      <c r="I78" s="212"/>
      <c r="J78" s="60"/>
      <c r="K78" s="60" t="s">
        <v>108</v>
      </c>
      <c r="L78" s="60">
        <f t="shared" ref="L78:L83" si="24">IF(E78-G78&gt;0,1,IF(G78=E78,0,-1))</f>
        <v>0</v>
      </c>
      <c r="M78" s="60">
        <f>IF($E78="",0,IF($E78&gt;$G78,3,IF($E78=G78,1,0)))</f>
        <v>0</v>
      </c>
      <c r="N78" s="60">
        <f>IF($G78="",0,IF($E78&gt;$G78,0,IF($E78=G78,1,3)))</f>
        <v>0</v>
      </c>
      <c r="O78" s="60"/>
      <c r="P78" s="60"/>
      <c r="Q78" s="60">
        <f>E78</f>
        <v>0</v>
      </c>
      <c r="R78" s="60">
        <f>G78</f>
        <v>0</v>
      </c>
      <c r="S78" s="60"/>
      <c r="T78" s="60"/>
      <c r="U78" s="60">
        <f>G78</f>
        <v>0</v>
      </c>
      <c r="V78" s="60">
        <f>E78</f>
        <v>0</v>
      </c>
      <c r="W78" s="60"/>
      <c r="X78" s="60"/>
      <c r="Y78" s="60"/>
      <c r="Z78" s="60">
        <f>M84</f>
        <v>0</v>
      </c>
      <c r="AA78" s="60">
        <f>Q84</f>
        <v>0</v>
      </c>
      <c r="AB78" s="60">
        <f>U84</f>
        <v>0</v>
      </c>
      <c r="AC78" s="60">
        <f>AA78-AB78</f>
        <v>0</v>
      </c>
      <c r="AD78" s="60">
        <f>IF(Z78&gt;Z79,-1,0)</f>
        <v>0</v>
      </c>
      <c r="AE78" s="60">
        <f>IF(Z78&gt;Z80,-1,0)</f>
        <v>0</v>
      </c>
      <c r="AF78" s="60">
        <f>IF(Z78&gt;Z81,-1,0)</f>
        <v>0</v>
      </c>
      <c r="AG78" s="60">
        <f>10000-(AJ78*1000+AM78*100+AK78*10)</f>
        <v>10000</v>
      </c>
      <c r="AH78" s="90">
        <f>RANK(AG78,AG78:AG81,1)</f>
        <v>1</v>
      </c>
      <c r="AI78" s="60" t="str">
        <f>C78</f>
        <v>Deutschland</v>
      </c>
      <c r="AJ78" s="60">
        <f t="shared" ref="AJ78:AL81" si="25">Z78</f>
        <v>0</v>
      </c>
      <c r="AK78" s="60">
        <f t="shared" si="25"/>
        <v>0</v>
      </c>
      <c r="AL78" s="60">
        <f t="shared" si="25"/>
        <v>0</v>
      </c>
      <c r="AM78" s="60">
        <f>AK78-AL78</f>
        <v>0</v>
      </c>
      <c r="AN78" s="187"/>
      <c r="AO78" s="187">
        <f>IF(AG79=AG78,IF(G78&gt;E78,AG79-0.1,AG79),AG79)</f>
        <v>10000</v>
      </c>
      <c r="AP78" s="187">
        <f>IF(AG80=AG78,IF(G80&gt;E80,AG80-0.1,AG80),AG80)</f>
        <v>10000</v>
      </c>
      <c r="AQ78" s="187">
        <f>IF(AG81=AG78,IF(G82&gt;E82,AG81-0.1,AG81),AG81)</f>
        <v>10000</v>
      </c>
      <c r="AR78" s="187">
        <f>AN82</f>
        <v>30000</v>
      </c>
      <c r="AS78" s="90">
        <f>RANK(AR78,AR78:AR81,1)</f>
        <v>1</v>
      </c>
      <c r="AT78" s="60" t="str">
        <f t="shared" ref="AT78:AW81" si="26">AI78</f>
        <v>Deutschland</v>
      </c>
      <c r="AU78" s="60">
        <f t="shared" si="26"/>
        <v>0</v>
      </c>
      <c r="AV78" s="60">
        <f t="shared" si="26"/>
        <v>0</v>
      </c>
      <c r="AW78" s="60">
        <f t="shared" si="26"/>
        <v>0</v>
      </c>
      <c r="AX78" s="60"/>
      <c r="AY78" s="60"/>
      <c r="AZ78" s="60"/>
      <c r="BA78" s="213">
        <v>1</v>
      </c>
      <c r="BB78" s="211" t="str">
        <f>VLOOKUP(1,AS78:AT81,2,FALSE)</f>
        <v>Deutschland</v>
      </c>
      <c r="BC78" s="214"/>
      <c r="BD78" s="215">
        <f>VLOOKUP(1,AS78:AW81,3,FALSE)</f>
        <v>0</v>
      </c>
      <c r="BE78" s="216">
        <f>VLOOKUP(1,AS78:AW81,4,FALSE)</f>
        <v>0</v>
      </c>
      <c r="BF78" s="93" t="s">
        <v>12</v>
      </c>
      <c r="BG78" s="216">
        <f>VLOOKUP(1,AS78:AW81,5,FALSE)</f>
        <v>0</v>
      </c>
      <c r="BH78" s="217" t="s">
        <v>123</v>
      </c>
      <c r="BI78" s="85"/>
      <c r="BJ78" s="85">
        <f>IF(E78&gt;G78,IF(Spielplan!E78&gt;Spielplan!G78,Punktemodus!$B$3,0),0)</f>
        <v>0</v>
      </c>
      <c r="BK78" s="85">
        <f>IF(E78=G78,IF(Spielplan!E78=Spielplan!G78,Punktemodus!$B$3,0),0)</f>
        <v>10</v>
      </c>
      <c r="BL78" s="85">
        <f>IF(E78&lt;G78,IF(Spielplan!E78&lt;Spielplan!G78,Punktemodus!$B$3,0),0)</f>
        <v>0</v>
      </c>
      <c r="BM78" s="85">
        <f>IF(E78=Spielplan!E78,IF(G78=Spielplan!G78,Punktemodus!$B$5,0),0)</f>
        <v>3</v>
      </c>
      <c r="BN78" s="85">
        <f>IF(E78=Spielplan!E78,Punktemodus!$B$7,0)</f>
        <v>1</v>
      </c>
      <c r="BO78" s="85">
        <f>IF(G78=Spielplan!G78,Punktemodus!$B$7,0)</f>
        <v>1</v>
      </c>
      <c r="BP78" s="137">
        <f>IF(Spielplan!E78="",0,SUM(BJ78:BO78))</f>
        <v>0</v>
      </c>
      <c r="BQ78" s="85"/>
      <c r="BR78" s="141"/>
      <c r="BS78" s="150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</row>
    <row r="79" spans="1:101" ht="18.75" customHeight="1" thickBot="1" x14ac:dyDescent="0.3">
      <c r="A79" s="60"/>
      <c r="B79" s="60"/>
      <c r="C79" s="218" t="str">
        <f>Spielplan!$C$79</f>
        <v>Ghana</v>
      </c>
      <c r="D79" s="219"/>
      <c r="E79" s="104"/>
      <c r="F79" s="93"/>
      <c r="G79" s="104"/>
      <c r="H79" s="218" t="str">
        <f>Spielplan!$H$79</f>
        <v>USA</v>
      </c>
      <c r="I79" s="219"/>
      <c r="J79" s="60"/>
      <c r="K79" s="60" t="s">
        <v>109</v>
      </c>
      <c r="L79" s="60">
        <f t="shared" si="24"/>
        <v>0</v>
      </c>
      <c r="M79" s="60"/>
      <c r="N79" s="60"/>
      <c r="O79" s="60">
        <f>IF($E79="",0,IF($E79&gt;$G79,3,IF($E79=$G79,1,0)))</f>
        <v>0</v>
      </c>
      <c r="P79" s="60">
        <f>IF($G79="",0,IF($E79&gt;$G79,0,IF($E79=$G79,1,3)))</f>
        <v>0</v>
      </c>
      <c r="Q79" s="60"/>
      <c r="R79" s="60"/>
      <c r="S79" s="60">
        <f>E79</f>
        <v>0</v>
      </c>
      <c r="T79" s="60">
        <f>G79</f>
        <v>0</v>
      </c>
      <c r="U79" s="60"/>
      <c r="V79" s="60"/>
      <c r="W79" s="60">
        <f>G79</f>
        <v>0</v>
      </c>
      <c r="X79" s="60">
        <f>E79</f>
        <v>0</v>
      </c>
      <c r="Y79" s="60"/>
      <c r="Z79" s="60">
        <f>N84</f>
        <v>0</v>
      </c>
      <c r="AA79" s="60">
        <f>R84</f>
        <v>0</v>
      </c>
      <c r="AB79" s="60">
        <f>V84</f>
        <v>0</v>
      </c>
      <c r="AC79" s="60">
        <f>AA79-AB79</f>
        <v>0</v>
      </c>
      <c r="AD79" s="60">
        <f>IF(Z79&gt;Z78,-1,0)</f>
        <v>0</v>
      </c>
      <c r="AE79" s="60">
        <f>IF(Z79&gt;Z80,-1,0)</f>
        <v>0</v>
      </c>
      <c r="AF79" s="60">
        <f>IF(Z79&gt;Z81,-1,0)</f>
        <v>0</v>
      </c>
      <c r="AG79" s="60">
        <f>10000-(AJ79*1000+AM79*100+AK79*10)</f>
        <v>10000</v>
      </c>
      <c r="AH79" s="90">
        <f>RANK(AG79,AG78:AG81,1)</f>
        <v>1</v>
      </c>
      <c r="AI79" s="60" t="str">
        <f>H78</f>
        <v>Portugal</v>
      </c>
      <c r="AJ79" s="60">
        <f t="shared" si="25"/>
        <v>0</v>
      </c>
      <c r="AK79" s="60">
        <f t="shared" si="25"/>
        <v>0</v>
      </c>
      <c r="AL79" s="60">
        <f t="shared" si="25"/>
        <v>0</v>
      </c>
      <c r="AM79" s="60">
        <f>AK79-AL79</f>
        <v>0</v>
      </c>
      <c r="AN79" s="187">
        <f>IF(AG78=AG79,IF(E78&gt;G78,AG78-0.1,AG78),AG78)</f>
        <v>10000</v>
      </c>
      <c r="AO79" s="187"/>
      <c r="AP79" s="187">
        <f>IF(AG80=AG79,IF(G83&gt;E83,AG80-0.1,AG80),AG80)</f>
        <v>10000</v>
      </c>
      <c r="AQ79" s="187">
        <f>IF(AG81=AG79,IF(G81&gt;E81,AG81-0.1,AG81),AG81)</f>
        <v>10000</v>
      </c>
      <c r="AR79" s="187">
        <f>AO82</f>
        <v>30000</v>
      </c>
      <c r="AS79" s="90">
        <f>RANK(AR79,AR78:AR81,1)</f>
        <v>1</v>
      </c>
      <c r="AT79" s="60" t="str">
        <f t="shared" si="26"/>
        <v>Portugal</v>
      </c>
      <c r="AU79" s="60">
        <f t="shared" si="26"/>
        <v>0</v>
      </c>
      <c r="AV79" s="60">
        <f t="shared" si="26"/>
        <v>0</v>
      </c>
      <c r="AW79" s="60">
        <f t="shared" si="26"/>
        <v>0</v>
      </c>
      <c r="AX79" s="60"/>
      <c r="AY79" s="60"/>
      <c r="AZ79" s="60"/>
      <c r="BA79" s="220">
        <v>2</v>
      </c>
      <c r="BB79" s="218" t="e">
        <f>VLOOKUP(2,AS78:AT81,2,FALSE)</f>
        <v>#N/A</v>
      </c>
      <c r="BC79" s="221"/>
      <c r="BD79" s="222" t="e">
        <f>VLOOKUP(2,AS78:AW81,3,FALSE)</f>
        <v>#N/A</v>
      </c>
      <c r="BE79" s="223" t="e">
        <f>VLOOKUP(2,AS78:AW81,4,FALSE)</f>
        <v>#N/A</v>
      </c>
      <c r="BF79" s="93" t="s">
        <v>12</v>
      </c>
      <c r="BG79" s="223" t="e">
        <f>VLOOKUP(2,AS78:AW81,5,FALSE)</f>
        <v>#N/A</v>
      </c>
      <c r="BH79" s="223" t="s">
        <v>129</v>
      </c>
      <c r="BI79" s="85"/>
      <c r="BJ79" s="85">
        <f>IF(E79&gt;G79,IF(Spielplan!E79&gt;Spielplan!G79,Punktemodus!$B$3,0),0)</f>
        <v>0</v>
      </c>
      <c r="BK79" s="85">
        <f>IF(E79=G79,IF(Spielplan!E79=Spielplan!G79,Punktemodus!$B$3,0),0)</f>
        <v>10</v>
      </c>
      <c r="BL79" s="85">
        <f>IF(E79&lt;G79,IF(Spielplan!E79&lt;Spielplan!G79,Punktemodus!$B$3,0),0)</f>
        <v>0</v>
      </c>
      <c r="BM79" s="85">
        <f>IF(E79=Spielplan!E79,IF(G79=Spielplan!G79,Punktemodus!$B$5,0),0)</f>
        <v>3</v>
      </c>
      <c r="BN79" s="85">
        <f>IF(E79=Spielplan!E79,Punktemodus!$B$7,0)</f>
        <v>1</v>
      </c>
      <c r="BO79" s="85">
        <f>IF(G79=Spielplan!G79,Punktemodus!$B$7,0)</f>
        <v>1</v>
      </c>
      <c r="BP79" s="137">
        <f>IF(Spielplan!E79="",0,SUM(BJ79:BO79))</f>
        <v>0</v>
      </c>
      <c r="BQ79" s="85"/>
      <c r="BR79" s="141"/>
      <c r="BS79" s="134"/>
      <c r="BT79" s="134"/>
      <c r="BU79" s="134"/>
      <c r="BV79" s="134"/>
      <c r="BW79" s="134"/>
      <c r="BX79" s="134"/>
      <c r="BY79" s="134"/>
      <c r="BZ79" s="161">
        <f>SUM(BX48:BY77)</f>
        <v>240</v>
      </c>
      <c r="CA79" s="134"/>
      <c r="CB79" s="134"/>
      <c r="CC79" s="134"/>
      <c r="CD79" s="134"/>
      <c r="CE79" s="161">
        <f>CE50+CF50+CE51+CF51+CE58+CF58+CE59+CF59+CE66+CF66+CE67+CF67+CE74+CF74+CE75+CF75</f>
        <v>240</v>
      </c>
      <c r="CF79" s="134"/>
      <c r="CG79" s="134"/>
      <c r="CH79" s="134"/>
      <c r="CI79" s="134"/>
      <c r="CJ79" s="161">
        <f>CJ54+CJ55+CJ70+CJ71</f>
        <v>120</v>
      </c>
      <c r="CK79" s="134"/>
      <c r="CL79" s="134"/>
      <c r="CM79" s="134"/>
      <c r="CN79" s="134"/>
      <c r="CO79" s="161">
        <f>SUM(CO59:CO60)</f>
        <v>80</v>
      </c>
      <c r="CP79" s="134"/>
      <c r="CQ79" s="134"/>
      <c r="CR79" s="134"/>
      <c r="CS79" s="161">
        <f>CS54</f>
        <v>50</v>
      </c>
      <c r="CT79" s="134"/>
      <c r="CU79" s="134"/>
      <c r="CV79" s="134"/>
      <c r="CW79" s="134"/>
    </row>
    <row r="80" spans="1:101" ht="18.75" customHeight="1" thickBot="1" x14ac:dyDescent="0.3">
      <c r="A80" s="60"/>
      <c r="B80" s="60"/>
      <c r="C80" s="211" t="str">
        <f>C78</f>
        <v>Deutschland</v>
      </c>
      <c r="D80" s="212"/>
      <c r="E80" s="104"/>
      <c r="F80" s="93"/>
      <c r="G80" s="104"/>
      <c r="H80" s="211" t="str">
        <f>C79</f>
        <v>Ghana</v>
      </c>
      <c r="I80" s="212"/>
      <c r="J80" s="60"/>
      <c r="K80" s="60" t="s">
        <v>110</v>
      </c>
      <c r="L80" s="60">
        <f t="shared" si="24"/>
        <v>0</v>
      </c>
      <c r="M80" s="60">
        <f>IF($E80="",0,IF($E80&gt;$G80,3,IF($E80=G80,1,0)))</f>
        <v>0</v>
      </c>
      <c r="N80" s="60"/>
      <c r="O80" s="60">
        <f>IF($G80="",0,IF($E80&gt;$G80,0,IF($E80=$G80,1,3)))</f>
        <v>0</v>
      </c>
      <c r="P80" s="60"/>
      <c r="Q80" s="60">
        <f>E80</f>
        <v>0</v>
      </c>
      <c r="R80" s="60"/>
      <c r="S80" s="60">
        <f>G80</f>
        <v>0</v>
      </c>
      <c r="T80" s="60"/>
      <c r="U80" s="60">
        <f>G80</f>
        <v>0</v>
      </c>
      <c r="V80" s="60"/>
      <c r="W80" s="60">
        <f>E80</f>
        <v>0</v>
      </c>
      <c r="X80" s="60"/>
      <c r="Y80" s="60"/>
      <c r="Z80" s="60">
        <f>O84</f>
        <v>0</v>
      </c>
      <c r="AA80" s="60">
        <f>S84</f>
        <v>0</v>
      </c>
      <c r="AB80" s="60">
        <f>W84</f>
        <v>0</v>
      </c>
      <c r="AC80" s="60">
        <f>AA80-AB80</f>
        <v>0</v>
      </c>
      <c r="AD80" s="60">
        <f>IF(Z80&gt;Z78,-1,0)</f>
        <v>0</v>
      </c>
      <c r="AE80" s="60">
        <f>IF(Z80&gt;Z79,-1,0)</f>
        <v>0</v>
      </c>
      <c r="AF80" s="60">
        <f>IF(Z80&gt;Z81,-1,0)</f>
        <v>0</v>
      </c>
      <c r="AG80" s="60">
        <f>10000-(AJ80*1000+AM80*100+AK80*10)</f>
        <v>10000</v>
      </c>
      <c r="AH80" s="90">
        <f>RANK(AG80,AG78:AG81,1)</f>
        <v>1</v>
      </c>
      <c r="AI80" s="60" t="str">
        <f>C79</f>
        <v>Ghana</v>
      </c>
      <c r="AJ80" s="60">
        <f t="shared" si="25"/>
        <v>0</v>
      </c>
      <c r="AK80" s="60">
        <f t="shared" si="25"/>
        <v>0</v>
      </c>
      <c r="AL80" s="60">
        <f t="shared" si="25"/>
        <v>0</v>
      </c>
      <c r="AM80" s="60">
        <f>AK80-AL80</f>
        <v>0</v>
      </c>
      <c r="AN80" s="187">
        <f>IF(AG78=AG80,IF(E80&gt;G80,AG78-0.1,AG78),AG78)</f>
        <v>10000</v>
      </c>
      <c r="AO80" s="187">
        <f>IF(AG79=AG80,IF(E83&gt;G83,AG79-0.1,AG79),AG79)</f>
        <v>10000</v>
      </c>
      <c r="AP80" s="187"/>
      <c r="AQ80" s="187">
        <f>IF(AG81=AG80,IF(G79&gt;E79,AG81-0.1,AG81),AG81)</f>
        <v>10000</v>
      </c>
      <c r="AR80" s="187">
        <f>AP82</f>
        <v>30000</v>
      </c>
      <c r="AS80" s="90">
        <f>RANK(AR80,AR78:AR81,1)</f>
        <v>1</v>
      </c>
      <c r="AT80" s="60" t="str">
        <f t="shared" si="26"/>
        <v>Ghana</v>
      </c>
      <c r="AU80" s="60">
        <f t="shared" si="26"/>
        <v>0</v>
      </c>
      <c r="AV80" s="60">
        <f t="shared" si="26"/>
        <v>0</v>
      </c>
      <c r="AW80" s="60">
        <f t="shared" si="26"/>
        <v>0</v>
      </c>
      <c r="AX80" s="60"/>
      <c r="AY80" s="60"/>
      <c r="AZ80" s="60"/>
      <c r="BA80" s="113">
        <v>3</v>
      </c>
      <c r="BB80" s="114" t="e">
        <f>VLOOKUP(3,AS78:AT81,2,FALSE)</f>
        <v>#N/A</v>
      </c>
      <c r="BC80" s="115"/>
      <c r="BD80" s="116" t="e">
        <f>VLOOKUP(3,AS78:AW81,3,FALSE)</f>
        <v>#N/A</v>
      </c>
      <c r="BE80" s="116" t="e">
        <f>VLOOKUP(3,AS78:AW81,4,FALSE)</f>
        <v>#N/A</v>
      </c>
      <c r="BF80" s="93" t="s">
        <v>12</v>
      </c>
      <c r="BG80" s="116" t="e">
        <f>VLOOKUP(3,AS78:AW81,5,FALSE)</f>
        <v>#N/A</v>
      </c>
      <c r="BH80" s="60"/>
      <c r="BI80" s="85"/>
      <c r="BJ80" s="85">
        <f>IF(E80&gt;G80,IF(Spielplan!E80&gt;Spielplan!G80,Punktemodus!$B$3,0),0)</f>
        <v>0</v>
      </c>
      <c r="BK80" s="85">
        <f>IF(E80=G80,IF(Spielplan!E80=Spielplan!G80,Punktemodus!$B$3,0),0)</f>
        <v>10</v>
      </c>
      <c r="BL80" s="85">
        <f>IF(E80&lt;G80,IF(Spielplan!E80&lt;Spielplan!G80,Punktemodus!$B$3,0),0)</f>
        <v>0</v>
      </c>
      <c r="BM80" s="85">
        <f>IF(E80=Spielplan!E80,IF(G80=Spielplan!G80,Punktemodus!$B$5,0),0)</f>
        <v>3</v>
      </c>
      <c r="BN80" s="85">
        <f>IF(E80=Spielplan!E80,Punktemodus!$B$7,0)</f>
        <v>1</v>
      </c>
      <c r="BO80" s="85">
        <f>IF(G80=Spielplan!G80,Punktemodus!$B$7,0)</f>
        <v>1</v>
      </c>
      <c r="BP80" s="137">
        <f>IF(Spielplan!E80="",0,SUM(BJ80:BO80))</f>
        <v>0</v>
      </c>
      <c r="BQ80" s="85"/>
      <c r="BR80" s="141"/>
      <c r="BS80" s="134"/>
      <c r="BT80" s="134"/>
      <c r="BU80" s="134"/>
      <c r="BV80" s="134"/>
      <c r="BW80" s="134"/>
      <c r="BX80" s="134"/>
      <c r="BY80" s="134"/>
      <c r="BZ80" s="138"/>
      <c r="CA80" s="134"/>
      <c r="CB80" s="134"/>
      <c r="CC80" s="134"/>
      <c r="CD80" s="134"/>
      <c r="CE80" s="138"/>
      <c r="CF80" s="134"/>
      <c r="CG80" s="134"/>
      <c r="CH80" s="134"/>
      <c r="CI80" s="134"/>
      <c r="CJ80" s="138"/>
      <c r="CK80" s="134"/>
      <c r="CL80" s="134"/>
      <c r="CM80" s="134"/>
      <c r="CN80" s="134"/>
      <c r="CO80" s="138"/>
      <c r="CP80" s="134"/>
      <c r="CQ80" s="134"/>
      <c r="CR80" s="134"/>
      <c r="CS80" s="138"/>
      <c r="CT80" s="134"/>
      <c r="CU80" s="134"/>
      <c r="CV80" s="134"/>
      <c r="CW80" s="134"/>
    </row>
    <row r="81" spans="1:101" ht="18.75" customHeight="1" thickBot="1" x14ac:dyDescent="0.3">
      <c r="A81" s="60"/>
      <c r="B81" s="60"/>
      <c r="C81" s="218" t="str">
        <f>H78</f>
        <v>Portugal</v>
      </c>
      <c r="D81" s="219"/>
      <c r="E81" s="104"/>
      <c r="F81" s="93"/>
      <c r="G81" s="104"/>
      <c r="H81" s="218" t="str">
        <f>H79</f>
        <v>USA</v>
      </c>
      <c r="I81" s="219"/>
      <c r="J81" s="60"/>
      <c r="K81" s="60" t="s">
        <v>111</v>
      </c>
      <c r="L81" s="60">
        <f t="shared" si="24"/>
        <v>0</v>
      </c>
      <c r="M81" s="60"/>
      <c r="N81" s="60">
        <f>IF($E81="",0,IF($E81&gt;$G81,3,IF($E81=$G81,1,0)))</f>
        <v>0</v>
      </c>
      <c r="O81" s="60"/>
      <c r="P81" s="60">
        <f>IF($G81="",0,IF($E81&gt;$G81,0,IF($E81=$G81,1,3)))</f>
        <v>0</v>
      </c>
      <c r="Q81" s="60"/>
      <c r="R81" s="60">
        <f>E81</f>
        <v>0</v>
      </c>
      <c r="S81" s="60"/>
      <c r="T81" s="60">
        <f>G81</f>
        <v>0</v>
      </c>
      <c r="U81" s="60"/>
      <c r="V81" s="60">
        <f>G81</f>
        <v>0</v>
      </c>
      <c r="W81" s="60"/>
      <c r="X81" s="60">
        <f>E81</f>
        <v>0</v>
      </c>
      <c r="Y81" s="60"/>
      <c r="Z81" s="60">
        <f>P84</f>
        <v>0</v>
      </c>
      <c r="AA81" s="60">
        <f>T84</f>
        <v>0</v>
      </c>
      <c r="AB81" s="60">
        <f>X84</f>
        <v>0</v>
      </c>
      <c r="AC81" s="60">
        <f>AA81-AB81</f>
        <v>0</v>
      </c>
      <c r="AD81" s="60">
        <f>IF(Z81&gt;Z78,-1,0)</f>
        <v>0</v>
      </c>
      <c r="AE81" s="60">
        <f>IF(Z81&gt;Z79,-1,0)</f>
        <v>0</v>
      </c>
      <c r="AF81" s="60">
        <f>IF(Z81&gt;Z80,-1,0)</f>
        <v>0</v>
      </c>
      <c r="AG81" s="60">
        <f>10000-(AJ81*1000+AM81*100+AK81*10)</f>
        <v>10000</v>
      </c>
      <c r="AH81" s="90">
        <f>RANK(AG81,AG78:AG81,1)</f>
        <v>1</v>
      </c>
      <c r="AI81" s="60" t="str">
        <f>H79</f>
        <v>USA</v>
      </c>
      <c r="AJ81" s="60">
        <f t="shared" si="25"/>
        <v>0</v>
      </c>
      <c r="AK81" s="60">
        <f t="shared" si="25"/>
        <v>0</v>
      </c>
      <c r="AL81" s="60">
        <f t="shared" si="25"/>
        <v>0</v>
      </c>
      <c r="AM81" s="60">
        <f>AK81-AL81</f>
        <v>0</v>
      </c>
      <c r="AN81" s="187">
        <f>IF(AG78=AG81,IF(E82&gt;G82,AG78-0.1,AG78),AG78)</f>
        <v>10000</v>
      </c>
      <c r="AO81" s="187">
        <f>IF(AG79=AG81,IF(E81&gt;G81,AG79-0.1,AG79),AG79)</f>
        <v>10000</v>
      </c>
      <c r="AP81" s="187">
        <f>IF(AG80=AG81,IF(E79&gt;G79,AG80-0.1,AG80),AG80)</f>
        <v>10000</v>
      </c>
      <c r="AQ81" s="187"/>
      <c r="AR81" s="187">
        <f>AQ82</f>
        <v>30000</v>
      </c>
      <c r="AS81" s="90">
        <f>RANK(AR81,AR78:AR81,1)</f>
        <v>1</v>
      </c>
      <c r="AT81" s="60" t="str">
        <f t="shared" si="26"/>
        <v>USA</v>
      </c>
      <c r="AU81" s="60">
        <f t="shared" si="26"/>
        <v>0</v>
      </c>
      <c r="AV81" s="60">
        <f t="shared" si="26"/>
        <v>0</v>
      </c>
      <c r="AW81" s="60">
        <f t="shared" si="26"/>
        <v>0</v>
      </c>
      <c r="AX81" s="60"/>
      <c r="AY81" s="60"/>
      <c r="AZ81" s="60"/>
      <c r="BA81" s="113">
        <v>4</v>
      </c>
      <c r="BB81" s="114" t="e">
        <f>VLOOKUP(4,AS78:AT81,2,FALSE)</f>
        <v>#N/A</v>
      </c>
      <c r="BC81" s="115"/>
      <c r="BD81" s="116" t="e">
        <f>VLOOKUP(4,AS78:AW81,3,FALSE)</f>
        <v>#N/A</v>
      </c>
      <c r="BE81" s="116" t="e">
        <f>VLOOKUP(4,AS78:AW81,4,FALSE)</f>
        <v>#N/A</v>
      </c>
      <c r="BF81" s="93" t="s">
        <v>12</v>
      </c>
      <c r="BG81" s="116" t="e">
        <f>VLOOKUP(4,AS78:AW81,5,FALSE)</f>
        <v>#N/A</v>
      </c>
      <c r="BH81" s="60"/>
      <c r="BI81" s="85"/>
      <c r="BJ81" s="85">
        <f>IF(E81&gt;G81,IF(Spielplan!E81&gt;Spielplan!G81,Punktemodus!$B$3,0),0)</f>
        <v>0</v>
      </c>
      <c r="BK81" s="85">
        <f>IF(E81=G81,IF(Spielplan!E81=Spielplan!G81,Punktemodus!$B$3,0),0)</f>
        <v>10</v>
      </c>
      <c r="BL81" s="85">
        <f>IF(E81&lt;G81,IF(Spielplan!E81&lt;Spielplan!G81,Punktemodus!$B$3,0),0)</f>
        <v>0</v>
      </c>
      <c r="BM81" s="85">
        <f>IF(E81=Spielplan!E81,IF(G81=Spielplan!G81,Punktemodus!$B$5,0),0)</f>
        <v>3</v>
      </c>
      <c r="BN81" s="85">
        <f>IF(E81=Spielplan!E81,Punktemodus!$B$7,0)</f>
        <v>1</v>
      </c>
      <c r="BO81" s="85">
        <f>IF(G81=Spielplan!G81,Punktemodus!$B$7,0)</f>
        <v>1</v>
      </c>
      <c r="BP81" s="137">
        <f>IF(Spielplan!E81="",0,SUM(BJ81:BO81))</f>
        <v>0</v>
      </c>
      <c r="BQ81" s="85"/>
      <c r="BR81" s="141"/>
      <c r="BS81" s="134"/>
      <c r="BT81" s="134"/>
      <c r="BU81" s="134"/>
      <c r="BV81" s="134"/>
      <c r="BW81" s="134"/>
      <c r="BX81" s="134"/>
      <c r="BY81" s="134"/>
      <c r="BZ81" s="353" t="s">
        <v>154</v>
      </c>
      <c r="CA81" s="155"/>
      <c r="CB81" s="155"/>
      <c r="CC81" s="155"/>
      <c r="CD81" s="155"/>
      <c r="CE81" s="353" t="s">
        <v>157</v>
      </c>
      <c r="CF81" s="155"/>
      <c r="CG81" s="155"/>
      <c r="CH81" s="155"/>
      <c r="CI81" s="155"/>
      <c r="CJ81" s="353" t="s">
        <v>164</v>
      </c>
      <c r="CK81" s="155"/>
      <c r="CL81" s="155"/>
      <c r="CM81" s="155"/>
      <c r="CN81" s="155"/>
      <c r="CO81" s="353" t="s">
        <v>159</v>
      </c>
      <c r="CP81" s="155"/>
      <c r="CQ81" s="155"/>
      <c r="CR81" s="155"/>
      <c r="CS81" s="353" t="s">
        <v>160</v>
      </c>
      <c r="CT81" s="155"/>
      <c r="CU81" s="134"/>
      <c r="CV81" s="134"/>
      <c r="CW81" s="134"/>
    </row>
    <row r="82" spans="1:101" ht="18.75" customHeight="1" thickBot="1" x14ac:dyDescent="0.3">
      <c r="A82" s="60"/>
      <c r="B82" s="60"/>
      <c r="C82" s="211" t="str">
        <f>C78</f>
        <v>Deutschland</v>
      </c>
      <c r="D82" s="212"/>
      <c r="E82" s="104"/>
      <c r="F82" s="93"/>
      <c r="G82" s="104"/>
      <c r="H82" s="211" t="str">
        <f>H79</f>
        <v>USA</v>
      </c>
      <c r="I82" s="212"/>
      <c r="J82" s="60"/>
      <c r="K82" s="60" t="s">
        <v>112</v>
      </c>
      <c r="L82" s="60">
        <f t="shared" si="24"/>
        <v>0</v>
      </c>
      <c r="M82" s="60">
        <f>IF($E82="",0,IF($E82&gt;$G82,3,IF($E82=G82,1,0)))</f>
        <v>0</v>
      </c>
      <c r="N82" s="60"/>
      <c r="O82" s="60"/>
      <c r="P82" s="60">
        <f>IF($G82="",0,IF($E82&gt;$G82,0,IF($E82=$G82,1,3)))</f>
        <v>0</v>
      </c>
      <c r="Q82" s="60">
        <f>E82</f>
        <v>0</v>
      </c>
      <c r="R82" s="60"/>
      <c r="S82" s="60"/>
      <c r="T82" s="60">
        <f>G82</f>
        <v>0</v>
      </c>
      <c r="U82" s="60">
        <f>G82</f>
        <v>0</v>
      </c>
      <c r="V82" s="60"/>
      <c r="W82" s="60"/>
      <c r="X82" s="60">
        <f>E82</f>
        <v>0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187">
        <f>SUM(AN78:AN81)</f>
        <v>30000</v>
      </c>
      <c r="AO82" s="187">
        <f>SUM(AO78:AO81)</f>
        <v>30000</v>
      </c>
      <c r="AP82" s="187">
        <f>SUM(AP78:AP81)</f>
        <v>30000</v>
      </c>
      <c r="AQ82" s="187">
        <f>SUM(AQ78:AQ81)</f>
        <v>30000</v>
      </c>
      <c r="AR82" s="187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85">
        <f>IF(E82&gt;G82,IF(Spielplan!E82&gt;Spielplan!G82,Punktemodus!$B$3,0),0)</f>
        <v>0</v>
      </c>
      <c r="BK82" s="85">
        <f>IF(E82=G82,IF(Spielplan!E82=Spielplan!G82,Punktemodus!$B$3,0),0)</f>
        <v>10</v>
      </c>
      <c r="BL82" s="85">
        <f>IF(E82&lt;G82,IF(Spielplan!E82&lt;Spielplan!G82,Punktemodus!$B$3,0),0)</f>
        <v>0</v>
      </c>
      <c r="BM82" s="85">
        <f>IF(E82=Spielplan!E82,IF(G82=Spielplan!G82,Punktemodus!$B$5,0),0)</f>
        <v>3</v>
      </c>
      <c r="BN82" s="85">
        <f>IF(E82=Spielplan!E82,Punktemodus!$B$7,0)</f>
        <v>1</v>
      </c>
      <c r="BO82" s="85">
        <f>IF(G82=Spielplan!G82,Punktemodus!$B$7,0)</f>
        <v>1</v>
      </c>
      <c r="BP82" s="137">
        <f>IF(Spielplan!E82="",0,SUM(BJ82:BO82))</f>
        <v>0</v>
      </c>
      <c r="BQ82" s="60"/>
      <c r="BR82" s="141"/>
      <c r="BS82" s="134"/>
      <c r="BT82" s="134"/>
      <c r="BU82" s="134"/>
      <c r="BV82" s="134"/>
      <c r="BW82" s="134"/>
      <c r="BX82" s="134"/>
      <c r="BY82" s="134"/>
      <c r="BZ82" s="353"/>
      <c r="CA82" s="155"/>
      <c r="CB82" s="155"/>
      <c r="CC82" s="155"/>
      <c r="CD82" s="155"/>
      <c r="CE82" s="353"/>
      <c r="CF82" s="155"/>
      <c r="CG82" s="155"/>
      <c r="CH82" s="155"/>
      <c r="CI82" s="155"/>
      <c r="CJ82" s="353"/>
      <c r="CK82" s="155"/>
      <c r="CL82" s="155"/>
      <c r="CM82" s="155"/>
      <c r="CN82" s="155"/>
      <c r="CO82" s="353"/>
      <c r="CP82" s="155"/>
      <c r="CQ82" s="155"/>
      <c r="CR82" s="155"/>
      <c r="CS82" s="353"/>
      <c r="CT82" s="155"/>
      <c r="CU82" s="134"/>
      <c r="CV82" s="134"/>
      <c r="CW82" s="134"/>
    </row>
    <row r="83" spans="1:101" ht="18.75" customHeight="1" thickBot="1" x14ac:dyDescent="0.3">
      <c r="A83" s="60"/>
      <c r="B83" s="60"/>
      <c r="C83" s="218" t="str">
        <f>H78</f>
        <v>Portugal</v>
      </c>
      <c r="D83" s="219"/>
      <c r="E83" s="104"/>
      <c r="F83" s="93"/>
      <c r="G83" s="104"/>
      <c r="H83" s="218" t="str">
        <f>C79</f>
        <v>Ghana</v>
      </c>
      <c r="I83" s="219"/>
      <c r="J83" s="60"/>
      <c r="K83" s="60" t="s">
        <v>112</v>
      </c>
      <c r="L83" s="60">
        <f t="shared" si="24"/>
        <v>0</v>
      </c>
      <c r="M83" s="60"/>
      <c r="N83" s="60">
        <f>IF($E83="",0,IF($E83&gt;$G83,3,IF($E83=$G83,1,0)))</f>
        <v>0</v>
      </c>
      <c r="O83" s="60">
        <f>IF($G83="",0,IF($E83&gt;$G83,0,IF($E83=$G83,1,3)))</f>
        <v>0</v>
      </c>
      <c r="P83" s="60"/>
      <c r="Q83" s="60"/>
      <c r="R83" s="60">
        <f>E83</f>
        <v>0</v>
      </c>
      <c r="S83" s="60">
        <f>G83</f>
        <v>0</v>
      </c>
      <c r="T83" s="60"/>
      <c r="U83" s="60"/>
      <c r="V83" s="60">
        <f>G83</f>
        <v>0</v>
      </c>
      <c r="W83" s="60">
        <f>E83</f>
        <v>0</v>
      </c>
      <c r="X83" s="60"/>
      <c r="Y83" s="60"/>
      <c r="Z83" s="60" t="s">
        <v>30</v>
      </c>
      <c r="AA83" s="60"/>
      <c r="AB83" s="60"/>
      <c r="AC83" s="60"/>
      <c r="AD83" s="60"/>
      <c r="AE83" s="60"/>
      <c r="AF83" s="60"/>
      <c r="AG83" s="60" t="b">
        <f>OR(AG78=AG79,AG78=AG80,AG78=AG81,AG79=AG80,AG79=AG81,AG80=AG81)</f>
        <v>1</v>
      </c>
      <c r="AH83" s="60"/>
      <c r="AI83" s="60"/>
      <c r="AJ83" s="60"/>
      <c r="AK83" s="60"/>
      <c r="AL83" s="60"/>
      <c r="AM83" s="60"/>
      <c r="AN83" s="60"/>
      <c r="AO83" s="60" t="s">
        <v>34</v>
      </c>
      <c r="AP83" s="60"/>
      <c r="AQ83" s="60"/>
      <c r="AR83" s="60" t="b">
        <f>OR(AR78=AR79,AR78=AR80,AR78=AR81,AR79=AR80,AR79=AR81,AR80=AR81)</f>
        <v>1</v>
      </c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85">
        <f>IF(E83&gt;G83,IF(Spielplan!E83&gt;Spielplan!G83,Punktemodus!$B$3,0),0)</f>
        <v>0</v>
      </c>
      <c r="BK83" s="85">
        <f>IF(E83=G83,IF(Spielplan!E83=Spielplan!G83,Punktemodus!$B$3,0),0)</f>
        <v>10</v>
      </c>
      <c r="BL83" s="85">
        <f>IF(E83&lt;G83,IF(Spielplan!E83&lt;Spielplan!G83,Punktemodus!$B$3,0),0)</f>
        <v>0</v>
      </c>
      <c r="BM83" s="85">
        <f>IF(E83=Spielplan!E83,IF(G83=Spielplan!G83,Punktemodus!$B$5,0),0)</f>
        <v>3</v>
      </c>
      <c r="BN83" s="85">
        <f>IF(E83=Spielplan!E83,Punktemodus!$B$7,0)</f>
        <v>1</v>
      </c>
      <c r="BO83" s="85">
        <f>IF(G83=Spielplan!G83,Punktemodus!$B$7,0)</f>
        <v>1</v>
      </c>
      <c r="BP83" s="137">
        <f>IF(Spielplan!E83="",0,SUM(BJ83:BO83))</f>
        <v>0</v>
      </c>
      <c r="BQ83" s="60"/>
      <c r="BR83" s="141"/>
      <c r="BS83" s="134"/>
      <c r="BT83" s="134"/>
      <c r="BU83" s="134"/>
      <c r="BV83" s="134"/>
      <c r="BW83" s="134"/>
      <c r="BX83" s="134"/>
      <c r="BY83" s="134"/>
      <c r="BZ83" s="353"/>
      <c r="CA83" s="155"/>
      <c r="CB83" s="155"/>
      <c r="CC83" s="155"/>
      <c r="CD83" s="155"/>
      <c r="CE83" s="353"/>
      <c r="CF83" s="155"/>
      <c r="CG83" s="155"/>
      <c r="CH83" s="155"/>
      <c r="CI83" s="155"/>
      <c r="CJ83" s="353"/>
      <c r="CK83" s="155"/>
      <c r="CL83" s="155"/>
      <c r="CM83" s="155"/>
      <c r="CN83" s="155"/>
      <c r="CO83" s="353"/>
      <c r="CP83" s="155"/>
      <c r="CQ83" s="155"/>
      <c r="CR83" s="155"/>
      <c r="CS83" s="353"/>
      <c r="CT83" s="155"/>
      <c r="CU83" s="134"/>
      <c r="CV83" s="134"/>
      <c r="CW83" s="134"/>
    </row>
    <row r="84" spans="1:101" ht="18.75" customHeight="1" thickBot="1" x14ac:dyDescent="0.25">
      <c r="A84" s="60"/>
      <c r="B84" s="60"/>
      <c r="C84" s="136" t="str">
        <f>IF(G83="","",IF(AR83=TRUE,"Achtung: Fehler in Tabelle!",""))</f>
        <v/>
      </c>
      <c r="D84" s="60"/>
      <c r="E84" s="85"/>
      <c r="F84" s="60"/>
      <c r="G84" s="85"/>
      <c r="H84" s="60"/>
      <c r="I84" s="60"/>
      <c r="J84" s="60"/>
      <c r="K84" s="60"/>
      <c r="L84" s="60"/>
      <c r="M84" s="60">
        <f t="shared" ref="M84:X84" si="27">SUM(M78:M83)</f>
        <v>0</v>
      </c>
      <c r="N84" s="60">
        <f t="shared" si="27"/>
        <v>0</v>
      </c>
      <c r="O84" s="60">
        <f t="shared" si="27"/>
        <v>0</v>
      </c>
      <c r="P84" s="60">
        <f t="shared" si="27"/>
        <v>0</v>
      </c>
      <c r="Q84" s="60">
        <f t="shared" si="27"/>
        <v>0</v>
      </c>
      <c r="R84" s="60">
        <f t="shared" si="27"/>
        <v>0</v>
      </c>
      <c r="S84" s="60">
        <f t="shared" si="27"/>
        <v>0</v>
      </c>
      <c r="T84" s="60">
        <f t="shared" si="27"/>
        <v>0</v>
      </c>
      <c r="U84" s="60">
        <f t="shared" si="27"/>
        <v>0</v>
      </c>
      <c r="V84" s="60">
        <f t="shared" si="27"/>
        <v>0</v>
      </c>
      <c r="W84" s="60">
        <f t="shared" si="27"/>
        <v>0</v>
      </c>
      <c r="X84" s="60">
        <f t="shared" si="27"/>
        <v>0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160">
        <f>SUM(BP78:BP83)</f>
        <v>0</v>
      </c>
      <c r="BQ84" s="60"/>
      <c r="BR84" s="141"/>
      <c r="BS84" s="134"/>
      <c r="BT84" s="134"/>
      <c r="BU84" s="134"/>
      <c r="BV84" s="134"/>
      <c r="BW84" s="134"/>
      <c r="BX84" s="134"/>
      <c r="BY84" s="134"/>
      <c r="BZ84" s="354"/>
      <c r="CA84" s="155"/>
      <c r="CB84" s="155"/>
      <c r="CC84" s="155"/>
      <c r="CD84" s="155"/>
      <c r="CE84" s="354"/>
      <c r="CF84" s="155"/>
      <c r="CG84" s="155"/>
      <c r="CH84" s="155"/>
      <c r="CI84" s="155"/>
      <c r="CJ84" s="354"/>
      <c r="CK84" s="155"/>
      <c r="CL84" s="155"/>
      <c r="CM84" s="155"/>
      <c r="CN84" s="155"/>
      <c r="CO84" s="354"/>
      <c r="CP84" s="155"/>
      <c r="CQ84" s="155"/>
      <c r="CR84" s="155"/>
      <c r="CS84" s="354"/>
      <c r="CT84" s="155"/>
      <c r="CU84" s="134"/>
      <c r="CV84" s="134"/>
      <c r="CW84" s="134"/>
    </row>
    <row r="85" spans="1:101" ht="18.75" customHeight="1" thickBot="1" x14ac:dyDescent="0.25">
      <c r="A85" s="60"/>
      <c r="B85" s="60"/>
      <c r="C85" s="60"/>
      <c r="D85" s="60"/>
      <c r="E85" s="85"/>
      <c r="F85" s="60"/>
      <c r="G85" s="85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138"/>
      <c r="BQ85" s="60"/>
      <c r="BR85" s="141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</row>
    <row r="86" spans="1:101" ht="18.75" customHeight="1" x14ac:dyDescent="0.25">
      <c r="A86" s="60"/>
      <c r="B86" s="60"/>
      <c r="C86" s="89"/>
      <c r="D86" s="60"/>
      <c r="E86" s="85"/>
      <c r="F86" s="60"/>
      <c r="G86" s="85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89"/>
      <c r="BC86" s="60"/>
      <c r="BD86" s="90"/>
      <c r="BE86" s="60"/>
      <c r="BF86" s="61"/>
      <c r="BG86" s="60"/>
      <c r="BH86" s="60"/>
      <c r="BI86" s="60"/>
      <c r="BJ86" s="60"/>
      <c r="BK86" s="60"/>
      <c r="BL86" s="60"/>
      <c r="BM86" s="60"/>
      <c r="BN86" s="60"/>
      <c r="BO86" s="60"/>
      <c r="BP86" s="138"/>
      <c r="BQ86" s="60"/>
      <c r="BR86" s="141"/>
      <c r="BS86" s="321" t="s">
        <v>45</v>
      </c>
      <c r="BT86" s="322"/>
      <c r="BU86" s="322"/>
      <c r="BV86" s="322"/>
      <c r="BW86" s="134"/>
      <c r="BX86" s="331">
        <f>BP97</f>
        <v>0</v>
      </c>
      <c r="BY86" s="332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</row>
    <row r="87" spans="1:101" ht="18.75" customHeight="1" thickBot="1" x14ac:dyDescent="0.3">
      <c r="A87" s="60"/>
      <c r="B87" s="60"/>
      <c r="C87" s="88" t="s">
        <v>93</v>
      </c>
      <c r="D87" s="60"/>
      <c r="E87" s="85"/>
      <c r="F87" s="60"/>
      <c r="G87" s="85"/>
      <c r="H87" s="60"/>
      <c r="I87" s="60"/>
      <c r="J87" s="60"/>
      <c r="K87" s="60"/>
      <c r="L87" s="60"/>
      <c r="M87" s="60" t="s">
        <v>4</v>
      </c>
      <c r="N87" s="60"/>
      <c r="O87" s="60"/>
      <c r="P87" s="60"/>
      <c r="Q87" s="60" t="s">
        <v>6</v>
      </c>
      <c r="R87" s="60"/>
      <c r="S87" s="60"/>
      <c r="T87" s="60"/>
      <c r="U87" s="60" t="s">
        <v>7</v>
      </c>
      <c r="V87" s="60"/>
      <c r="W87" s="60"/>
      <c r="X87" s="60"/>
      <c r="Y87" s="60"/>
      <c r="Z87" s="60" t="s">
        <v>4</v>
      </c>
      <c r="AA87" s="60" t="s">
        <v>5</v>
      </c>
      <c r="AB87" s="60"/>
      <c r="AC87" s="60"/>
      <c r="AD87" s="60" t="s">
        <v>9</v>
      </c>
      <c r="AE87" s="60"/>
      <c r="AF87" s="60"/>
      <c r="AG87" s="60"/>
      <c r="AH87" s="60" t="s">
        <v>32</v>
      </c>
      <c r="AI87" s="60"/>
      <c r="AJ87" s="60"/>
      <c r="AK87" s="60"/>
      <c r="AL87" s="60"/>
      <c r="AM87" s="60"/>
      <c r="AN87" s="60" t="s">
        <v>35</v>
      </c>
      <c r="AO87" s="60"/>
      <c r="AP87" s="60"/>
      <c r="AQ87" s="60"/>
      <c r="AR87" s="60"/>
      <c r="AS87" s="60" t="s">
        <v>33</v>
      </c>
      <c r="AT87" s="60"/>
      <c r="AU87" s="60"/>
      <c r="AV87" s="60"/>
      <c r="AW87" s="60"/>
      <c r="AX87" s="60"/>
      <c r="AY87" s="60"/>
      <c r="AZ87" s="60"/>
      <c r="BA87" s="60"/>
      <c r="BB87" s="89" t="s">
        <v>10</v>
      </c>
      <c r="BC87" s="60"/>
      <c r="BD87" s="90" t="s">
        <v>4</v>
      </c>
      <c r="BE87" s="60"/>
      <c r="BF87" s="61" t="s">
        <v>5</v>
      </c>
      <c r="BG87" s="60"/>
      <c r="BH87" s="60"/>
      <c r="BI87" s="85"/>
      <c r="BJ87" s="60"/>
      <c r="BK87" s="60"/>
      <c r="BL87" s="60"/>
      <c r="BM87" s="60"/>
      <c r="BN87" s="60"/>
      <c r="BO87" s="60"/>
      <c r="BP87" s="138"/>
      <c r="BQ87" s="85"/>
      <c r="BR87" s="141"/>
      <c r="BS87" s="322"/>
      <c r="BT87" s="322"/>
      <c r="BU87" s="322"/>
      <c r="BV87" s="322"/>
      <c r="BW87" s="134"/>
      <c r="BX87" s="333"/>
      <c r="BY87" s="3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</row>
    <row r="88" spans="1:101" ht="18.75" customHeight="1" thickBot="1" x14ac:dyDescent="0.3">
      <c r="A88" s="60"/>
      <c r="B88" s="60"/>
      <c r="C88" s="60"/>
      <c r="D88" s="60"/>
      <c r="E88" s="85"/>
      <c r="F88" s="60"/>
      <c r="G88" s="85"/>
      <c r="H88" s="60"/>
      <c r="I88" s="60"/>
      <c r="J88" s="60"/>
      <c r="K88" s="60"/>
      <c r="L88" s="60"/>
      <c r="M88" s="60" t="s">
        <v>0</v>
      </c>
      <c r="N88" s="60" t="s">
        <v>1</v>
      </c>
      <c r="O88" s="60" t="s">
        <v>2</v>
      </c>
      <c r="P88" s="60" t="s">
        <v>3</v>
      </c>
      <c r="Q88" s="60" t="s">
        <v>0</v>
      </c>
      <c r="R88" s="60" t="s">
        <v>1</v>
      </c>
      <c r="S88" s="60" t="s">
        <v>2</v>
      </c>
      <c r="T88" s="60" t="s">
        <v>3</v>
      </c>
      <c r="U88" s="60" t="s">
        <v>0</v>
      </c>
      <c r="V88" s="60" t="s">
        <v>1</v>
      </c>
      <c r="W88" s="60" t="s">
        <v>2</v>
      </c>
      <c r="X88" s="60" t="s">
        <v>3</v>
      </c>
      <c r="Y88" s="60"/>
      <c r="Z88" s="60" t="s">
        <v>8</v>
      </c>
      <c r="AA88" s="60"/>
      <c r="AB88" s="60"/>
      <c r="AC88" s="60"/>
      <c r="AD88" s="60"/>
      <c r="AE88" s="60"/>
      <c r="AF88" s="60"/>
      <c r="AG88" s="60"/>
      <c r="AH88" s="60" t="s">
        <v>31</v>
      </c>
      <c r="AI88" s="60"/>
      <c r="AJ88" s="60"/>
      <c r="AK88" s="60"/>
      <c r="AL88" s="60"/>
      <c r="AM88" s="60"/>
      <c r="AN88" s="60" t="str">
        <f>AI89</f>
        <v>Belgien</v>
      </c>
      <c r="AO88" s="60" t="str">
        <f>AI90</f>
        <v>Algerien</v>
      </c>
      <c r="AP88" s="60" t="str">
        <f>AI91</f>
        <v>Russland</v>
      </c>
      <c r="AQ88" s="60" t="str">
        <f>AI92</f>
        <v>Südkorea</v>
      </c>
      <c r="AR88" s="60"/>
      <c r="AS88" s="60" t="s">
        <v>31</v>
      </c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85"/>
      <c r="BJ88" s="85"/>
      <c r="BK88" s="85"/>
      <c r="BL88" s="85"/>
      <c r="BM88" s="85"/>
      <c r="BN88" s="85"/>
      <c r="BO88" s="85"/>
      <c r="BP88" s="137"/>
      <c r="BQ88" s="85"/>
      <c r="BR88" s="141"/>
      <c r="BS88" s="134"/>
      <c r="BT88" s="142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</row>
    <row r="89" spans="1:101" ht="18.75" customHeight="1" thickBot="1" x14ac:dyDescent="0.3">
      <c r="A89" s="60"/>
      <c r="B89" s="60"/>
      <c r="C89" s="224" t="str">
        <f>Spielplan!$C$89</f>
        <v>Belgien</v>
      </c>
      <c r="D89" s="225"/>
      <c r="E89" s="104"/>
      <c r="F89" s="93"/>
      <c r="G89" s="104"/>
      <c r="H89" s="224" t="str">
        <f>Spielplan!$H$89</f>
        <v>Algerien</v>
      </c>
      <c r="I89" s="225"/>
      <c r="J89" s="60"/>
      <c r="K89" s="60" t="s">
        <v>115</v>
      </c>
      <c r="L89" s="60">
        <f t="shared" ref="L89:L94" si="28">IF(E89-G89&gt;0,1,IF(G89=E89,0,-1))</f>
        <v>0</v>
      </c>
      <c r="M89" s="60">
        <f>IF($E89="",0,IF($E89&gt;$G89,3,IF($E89=G89,1,0)))</f>
        <v>0</v>
      </c>
      <c r="N89" s="60">
        <f>IF($G89="",0,IF($E89&gt;$G89,0,IF($E89=G89,1,3)))</f>
        <v>0</v>
      </c>
      <c r="O89" s="60"/>
      <c r="P89" s="60"/>
      <c r="Q89" s="60">
        <f>E89</f>
        <v>0</v>
      </c>
      <c r="R89" s="60">
        <f>G89</f>
        <v>0</v>
      </c>
      <c r="S89" s="60"/>
      <c r="T89" s="60"/>
      <c r="U89" s="60">
        <f>G89</f>
        <v>0</v>
      </c>
      <c r="V89" s="60">
        <f>E89</f>
        <v>0</v>
      </c>
      <c r="W89" s="60"/>
      <c r="X89" s="60"/>
      <c r="Y89" s="60"/>
      <c r="Z89" s="60">
        <f>M95</f>
        <v>0</v>
      </c>
      <c r="AA89" s="60">
        <f>Q95</f>
        <v>0</v>
      </c>
      <c r="AB89" s="60">
        <f>U95</f>
        <v>0</v>
      </c>
      <c r="AC89" s="60">
        <f>AA89-AB89</f>
        <v>0</v>
      </c>
      <c r="AD89" s="60">
        <f>IF(Z89&gt;Z90,-1,0)</f>
        <v>0</v>
      </c>
      <c r="AE89" s="60">
        <f>IF(Z89&gt;Z91,-1,0)</f>
        <v>0</v>
      </c>
      <c r="AF89" s="60">
        <f>IF(Z89&gt;Z92,-1,0)</f>
        <v>0</v>
      </c>
      <c r="AG89" s="60">
        <f>10000-(AJ89*1000+AM89*100+AK89*10)</f>
        <v>10000</v>
      </c>
      <c r="AH89" s="90">
        <f>RANK(AG89,AG89:AG92,1)</f>
        <v>1</v>
      </c>
      <c r="AI89" s="60" t="str">
        <f>C89</f>
        <v>Belgien</v>
      </c>
      <c r="AJ89" s="60">
        <f t="shared" ref="AJ89:AL92" si="29">Z89</f>
        <v>0</v>
      </c>
      <c r="AK89" s="60">
        <f t="shared" si="29"/>
        <v>0</v>
      </c>
      <c r="AL89" s="60">
        <f t="shared" si="29"/>
        <v>0</v>
      </c>
      <c r="AM89" s="60">
        <f>AK89-AL89</f>
        <v>0</v>
      </c>
      <c r="AN89" s="187"/>
      <c r="AO89" s="187">
        <f>IF(AG90=AG89,IF(G89&gt;E89,AG90-0.1,AG90),AG90)</f>
        <v>10000</v>
      </c>
      <c r="AP89" s="187">
        <f>IF(AG91=AG89,IF(G91&gt;E91,AG91-0.1,AG91),AG91)</f>
        <v>10000</v>
      </c>
      <c r="AQ89" s="187">
        <f>IF(AG92=AG89,IF(G93&gt;E93,AG92-0.1,AG92),AG92)</f>
        <v>10000</v>
      </c>
      <c r="AR89" s="187">
        <f>AN93</f>
        <v>30000</v>
      </c>
      <c r="AS89" s="90">
        <f>RANK(AR89,AR89:AR92,1)</f>
        <v>1</v>
      </c>
      <c r="AT89" s="60" t="str">
        <f t="shared" ref="AT89:AW92" si="30">AI89</f>
        <v>Belgien</v>
      </c>
      <c r="AU89" s="60">
        <f t="shared" si="30"/>
        <v>0</v>
      </c>
      <c r="AV89" s="60">
        <f t="shared" si="30"/>
        <v>0</v>
      </c>
      <c r="AW89" s="60">
        <f t="shared" si="30"/>
        <v>0</v>
      </c>
      <c r="AX89" s="60"/>
      <c r="AY89" s="60"/>
      <c r="AZ89" s="60"/>
      <c r="BA89" s="226">
        <v>1</v>
      </c>
      <c r="BB89" s="224" t="str">
        <f>VLOOKUP(1,AS89:AT92,2,FALSE)</f>
        <v>Belgien</v>
      </c>
      <c r="BC89" s="225"/>
      <c r="BD89" s="227">
        <f>VLOOKUP(1,AS89:AW92,3,FALSE)</f>
        <v>0</v>
      </c>
      <c r="BE89" s="228">
        <f>VLOOKUP(1,AS89:AW92,4,FALSE)</f>
        <v>0</v>
      </c>
      <c r="BF89" s="93" t="s">
        <v>12</v>
      </c>
      <c r="BG89" s="228">
        <f>VLOOKUP(1,AS89:AW92,5,FALSE)</f>
        <v>0</v>
      </c>
      <c r="BH89" s="229" t="s">
        <v>128</v>
      </c>
      <c r="BI89" s="85"/>
      <c r="BJ89" s="85">
        <f>IF(E89&gt;G89,IF(Spielplan!E89&gt;Spielplan!G89,Punktemodus!$B$3,0),0)</f>
        <v>0</v>
      </c>
      <c r="BK89" s="85">
        <f>IF(E89=G89,IF(Spielplan!E89=Spielplan!G89,Punktemodus!$B$3,0),0)</f>
        <v>10</v>
      </c>
      <c r="BL89" s="85">
        <f>IF(E89&lt;G89,IF(Spielplan!E89&lt;Spielplan!G89,Punktemodus!$B$3,0),0)</f>
        <v>0</v>
      </c>
      <c r="BM89" s="85">
        <f>IF(E89=Spielplan!E89,IF(G89=Spielplan!G89,Punktemodus!$B$5,0),0)</f>
        <v>3</v>
      </c>
      <c r="BN89" s="85">
        <f>IF(E89=Spielplan!E89,Punktemodus!$B$7,0)</f>
        <v>1</v>
      </c>
      <c r="BO89" s="85">
        <f>IF(G89=Spielplan!G89,Punktemodus!$B$7,0)</f>
        <v>1</v>
      </c>
      <c r="BP89" s="137">
        <f>IF(Spielplan!E89="",0,SUM(BJ89:BO89))</f>
        <v>0</v>
      </c>
      <c r="BQ89" s="85"/>
      <c r="BR89" s="141"/>
      <c r="BS89" s="321" t="s">
        <v>46</v>
      </c>
      <c r="BT89" s="322"/>
      <c r="BU89" s="322"/>
      <c r="BV89" s="322"/>
      <c r="BW89" s="134"/>
      <c r="BX89" s="335">
        <f>BZ79+CE79+CJ79+CO79+CS79</f>
        <v>730</v>
      </c>
      <c r="BY89" s="336"/>
      <c r="BZ89" s="134"/>
      <c r="CA89" s="349"/>
      <c r="CB89" s="350"/>
      <c r="CC89" s="350"/>
      <c r="CD89" s="350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</row>
    <row r="90" spans="1:101" ht="18.75" customHeight="1" thickBot="1" x14ac:dyDescent="0.3">
      <c r="A90" s="60"/>
      <c r="B90" s="60"/>
      <c r="C90" s="230" t="str">
        <f>Spielplan!$C$90</f>
        <v>Russland</v>
      </c>
      <c r="D90" s="231"/>
      <c r="E90" s="104"/>
      <c r="F90" s="93"/>
      <c r="G90" s="104"/>
      <c r="H90" s="230" t="str">
        <f>Spielplan!$H$90</f>
        <v>Südkorea</v>
      </c>
      <c r="I90" s="231"/>
      <c r="J90" s="60"/>
      <c r="K90" s="60" t="s">
        <v>116</v>
      </c>
      <c r="L90" s="60">
        <f t="shared" si="28"/>
        <v>0</v>
      </c>
      <c r="M90" s="60"/>
      <c r="N90" s="60"/>
      <c r="O90" s="60">
        <f>IF($E90="",0,IF($E90&gt;$G90,3,IF($E90=$G90,1,0)))</f>
        <v>0</v>
      </c>
      <c r="P90" s="60">
        <f>IF($G90="",0,IF($E90&gt;$G90,0,IF($E90=$G90,1,3)))</f>
        <v>0</v>
      </c>
      <c r="Q90" s="60"/>
      <c r="R90" s="60"/>
      <c r="S90" s="60">
        <f>E90</f>
        <v>0</v>
      </c>
      <c r="T90" s="60">
        <f>G90</f>
        <v>0</v>
      </c>
      <c r="U90" s="60"/>
      <c r="V90" s="60"/>
      <c r="W90" s="60">
        <f>G90</f>
        <v>0</v>
      </c>
      <c r="X90" s="60">
        <f>E90</f>
        <v>0</v>
      </c>
      <c r="Y90" s="60"/>
      <c r="Z90" s="60">
        <f>N95</f>
        <v>0</v>
      </c>
      <c r="AA90" s="60">
        <f>R95</f>
        <v>0</v>
      </c>
      <c r="AB90" s="60">
        <f>V95</f>
        <v>0</v>
      </c>
      <c r="AC90" s="60">
        <f>AA90-AB90</f>
        <v>0</v>
      </c>
      <c r="AD90" s="60">
        <f>IF(Z90&gt;Z89,-1,0)</f>
        <v>0</v>
      </c>
      <c r="AE90" s="60">
        <f>IF(Z90&gt;Z91,-1,0)</f>
        <v>0</v>
      </c>
      <c r="AF90" s="60">
        <f>IF(Z90&gt;Z92,-1,0)</f>
        <v>0</v>
      </c>
      <c r="AG90" s="60">
        <f>10000-(AJ90*1000+AM90*100+AK90*10)</f>
        <v>10000</v>
      </c>
      <c r="AH90" s="90">
        <f>RANK(AG90,AG89:AG92,1)</f>
        <v>1</v>
      </c>
      <c r="AI90" s="60" t="str">
        <f>H89</f>
        <v>Algerien</v>
      </c>
      <c r="AJ90" s="60">
        <f t="shared" si="29"/>
        <v>0</v>
      </c>
      <c r="AK90" s="60">
        <f t="shared" si="29"/>
        <v>0</v>
      </c>
      <c r="AL90" s="60">
        <f t="shared" si="29"/>
        <v>0</v>
      </c>
      <c r="AM90" s="60">
        <f>AK90-AL90</f>
        <v>0</v>
      </c>
      <c r="AN90" s="187">
        <f>IF(AG89=AG90,IF(E89&gt;G89,AG89-0.1,AG89),AG89)</f>
        <v>10000</v>
      </c>
      <c r="AO90" s="187"/>
      <c r="AP90" s="187">
        <f>IF(AG91=AG90,IF(G94&gt;E94,AG91-0.1,AG91),AG91)</f>
        <v>10000</v>
      </c>
      <c r="AQ90" s="187">
        <f>IF(AG92=AG90,IF(G92&gt;E92,AG92-0.1,AG92),AG92)</f>
        <v>10000</v>
      </c>
      <c r="AR90" s="187">
        <f>AO93</f>
        <v>30000</v>
      </c>
      <c r="AS90" s="90">
        <f>RANK(AR90,AR89:AR92,1)</f>
        <v>1</v>
      </c>
      <c r="AT90" s="60" t="str">
        <f t="shared" si="30"/>
        <v>Algerien</v>
      </c>
      <c r="AU90" s="60">
        <f t="shared" si="30"/>
        <v>0</v>
      </c>
      <c r="AV90" s="60">
        <f t="shared" si="30"/>
        <v>0</v>
      </c>
      <c r="AW90" s="60">
        <f t="shared" si="30"/>
        <v>0</v>
      </c>
      <c r="AX90" s="60"/>
      <c r="AY90" s="60"/>
      <c r="AZ90" s="60"/>
      <c r="BA90" s="232">
        <v>2</v>
      </c>
      <c r="BB90" s="230" t="e">
        <f>VLOOKUP(2,AS89:AT92,2,FALSE)</f>
        <v>#N/A</v>
      </c>
      <c r="BC90" s="231"/>
      <c r="BD90" s="233" t="e">
        <f>VLOOKUP(2,AS89:AW92,3,FALSE)</f>
        <v>#N/A</v>
      </c>
      <c r="BE90" s="234" t="e">
        <f>VLOOKUP(2,AS89:AW92,4,FALSE)</f>
        <v>#N/A</v>
      </c>
      <c r="BF90" s="93" t="s">
        <v>12</v>
      </c>
      <c r="BG90" s="234" t="e">
        <f>VLOOKUP(2,AS89:AW92,5,FALSE)</f>
        <v>#N/A</v>
      </c>
      <c r="BH90" s="234" t="s">
        <v>124</v>
      </c>
      <c r="BI90" s="85"/>
      <c r="BJ90" s="85">
        <f>IF(E90&gt;G90,IF(Spielplan!E90&gt;Spielplan!G90,Punktemodus!$B$3,0),0)</f>
        <v>0</v>
      </c>
      <c r="BK90" s="85">
        <f>IF(E90=G90,IF(Spielplan!E90=Spielplan!G90,Punktemodus!$B$3,0),0)</f>
        <v>10</v>
      </c>
      <c r="BL90" s="85">
        <f>IF(E90&lt;G90,IF(Spielplan!E90&lt;Spielplan!G90,Punktemodus!$B$3,0),0)</f>
        <v>0</v>
      </c>
      <c r="BM90" s="85">
        <f>IF(E90=Spielplan!E90,IF(G90=Spielplan!G90,Punktemodus!$B$5,0),0)</f>
        <v>3</v>
      </c>
      <c r="BN90" s="85">
        <f>IF(E90=Spielplan!E90,Punktemodus!$B$7,0)</f>
        <v>1</v>
      </c>
      <c r="BO90" s="85">
        <f>IF(G90=Spielplan!G90,Punktemodus!$B$7,0)</f>
        <v>1</v>
      </c>
      <c r="BP90" s="137">
        <f>IF(Spielplan!E90="",0,SUM(BJ90:BO90))</f>
        <v>0</v>
      </c>
      <c r="BQ90" s="85"/>
      <c r="BR90" s="141"/>
      <c r="BS90" s="322"/>
      <c r="BT90" s="322"/>
      <c r="BU90" s="322"/>
      <c r="BV90" s="322"/>
      <c r="BW90" s="134"/>
      <c r="BX90" s="337"/>
      <c r="BY90" s="338"/>
      <c r="BZ90" s="134"/>
      <c r="CA90" s="350"/>
      <c r="CB90" s="350"/>
      <c r="CC90" s="350"/>
      <c r="CD90" s="350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</row>
    <row r="91" spans="1:101" ht="18.75" customHeight="1" thickBot="1" x14ac:dyDescent="0.3">
      <c r="A91" s="60"/>
      <c r="B91" s="60"/>
      <c r="C91" s="224" t="str">
        <f>C89</f>
        <v>Belgien</v>
      </c>
      <c r="D91" s="225"/>
      <c r="E91" s="104"/>
      <c r="F91" s="93"/>
      <c r="G91" s="104"/>
      <c r="H91" s="224" t="str">
        <f>C90</f>
        <v>Russland</v>
      </c>
      <c r="I91" s="225"/>
      <c r="J91" s="60"/>
      <c r="K91" s="60" t="s">
        <v>118</v>
      </c>
      <c r="L91" s="60">
        <f t="shared" si="28"/>
        <v>0</v>
      </c>
      <c r="M91" s="60">
        <f>IF($E91="",0,IF($E91&gt;$G91,3,IF($E91=G91,1,0)))</f>
        <v>0</v>
      </c>
      <c r="N91" s="60"/>
      <c r="O91" s="60">
        <f>IF($G91="",0,IF($E91&gt;$G91,0,IF($E91=$G91,1,3)))</f>
        <v>0</v>
      </c>
      <c r="P91" s="60"/>
      <c r="Q91" s="60">
        <f>E91</f>
        <v>0</v>
      </c>
      <c r="R91" s="60"/>
      <c r="S91" s="60">
        <f>G91</f>
        <v>0</v>
      </c>
      <c r="T91" s="60"/>
      <c r="U91" s="60">
        <f>G91</f>
        <v>0</v>
      </c>
      <c r="V91" s="60"/>
      <c r="W91" s="60">
        <f>E91</f>
        <v>0</v>
      </c>
      <c r="X91" s="60"/>
      <c r="Y91" s="60"/>
      <c r="Z91" s="60">
        <f>O95</f>
        <v>0</v>
      </c>
      <c r="AA91" s="60">
        <f>S95</f>
        <v>0</v>
      </c>
      <c r="AB91" s="60">
        <f>W95</f>
        <v>0</v>
      </c>
      <c r="AC91" s="60">
        <f>AA91-AB91</f>
        <v>0</v>
      </c>
      <c r="AD91" s="60">
        <f>IF(Z91&gt;Z89,-1,0)</f>
        <v>0</v>
      </c>
      <c r="AE91" s="60">
        <f>IF(Z91&gt;Z90,-1,0)</f>
        <v>0</v>
      </c>
      <c r="AF91" s="60">
        <f>IF(Z91&gt;Z92,-1,0)</f>
        <v>0</v>
      </c>
      <c r="AG91" s="60">
        <f>10000-(AJ91*1000+AM91*100+AK91*10)</f>
        <v>10000</v>
      </c>
      <c r="AH91" s="90">
        <f>RANK(AG91,AG89:AG92,1)</f>
        <v>1</v>
      </c>
      <c r="AI91" s="60" t="str">
        <f>C90</f>
        <v>Russland</v>
      </c>
      <c r="AJ91" s="60">
        <f t="shared" si="29"/>
        <v>0</v>
      </c>
      <c r="AK91" s="60">
        <f t="shared" si="29"/>
        <v>0</v>
      </c>
      <c r="AL91" s="60">
        <f t="shared" si="29"/>
        <v>0</v>
      </c>
      <c r="AM91" s="60">
        <f>AK91-AL91</f>
        <v>0</v>
      </c>
      <c r="AN91" s="187">
        <f>IF(AG89=AG91,IF(E91&gt;G91,AG89-0.1,AG89),AG89)</f>
        <v>10000</v>
      </c>
      <c r="AO91" s="187">
        <f>IF(AG90=AG91,IF(E94&gt;G94,AG90-0.1,AG90),AG90)</f>
        <v>10000</v>
      </c>
      <c r="AP91" s="187"/>
      <c r="AQ91" s="187">
        <f>IF(AG92=AG91,IF(G90&gt;E90,AG92-0.1,AG92),AG92)</f>
        <v>10000</v>
      </c>
      <c r="AR91" s="187">
        <f>AP93</f>
        <v>30000</v>
      </c>
      <c r="AS91" s="90">
        <f>RANK(AR91,AR89:AR92,1)</f>
        <v>1</v>
      </c>
      <c r="AT91" s="60" t="str">
        <f t="shared" si="30"/>
        <v>Russland</v>
      </c>
      <c r="AU91" s="60">
        <f t="shared" si="30"/>
        <v>0</v>
      </c>
      <c r="AV91" s="60">
        <f t="shared" si="30"/>
        <v>0</v>
      </c>
      <c r="AW91" s="60">
        <f t="shared" si="30"/>
        <v>0</v>
      </c>
      <c r="AX91" s="60"/>
      <c r="AY91" s="60"/>
      <c r="AZ91" s="60"/>
      <c r="BA91" s="113">
        <v>3</v>
      </c>
      <c r="BB91" s="114" t="e">
        <f>VLOOKUP(3,AS89:AT92,2,FALSE)</f>
        <v>#N/A</v>
      </c>
      <c r="BC91" s="115"/>
      <c r="BD91" s="116" t="e">
        <f>VLOOKUP(3,AS89:AW92,3,FALSE)</f>
        <v>#N/A</v>
      </c>
      <c r="BE91" s="116" t="e">
        <f>VLOOKUP(3,AS89:AW92,4,FALSE)</f>
        <v>#N/A</v>
      </c>
      <c r="BF91" s="93" t="s">
        <v>12</v>
      </c>
      <c r="BG91" s="116" t="e">
        <f>VLOOKUP(3,AS89:AW92,5,FALSE)</f>
        <v>#N/A</v>
      </c>
      <c r="BH91" s="60"/>
      <c r="BI91" s="85"/>
      <c r="BJ91" s="85">
        <f>IF(E91&gt;G91,IF(Spielplan!E91&gt;Spielplan!G91,Punktemodus!$B$3,0),0)</f>
        <v>0</v>
      </c>
      <c r="BK91" s="85">
        <f>IF(E91=G91,IF(Spielplan!E91=Spielplan!G91,Punktemodus!$B$3,0),0)</f>
        <v>10</v>
      </c>
      <c r="BL91" s="85">
        <f>IF(E91&lt;G91,IF(Spielplan!E91&lt;Spielplan!G91,Punktemodus!$B$3,0),0)</f>
        <v>0</v>
      </c>
      <c r="BM91" s="85">
        <f>IF(E91=Spielplan!E91,IF(G91=Spielplan!G91,Punktemodus!$B$5,0),0)</f>
        <v>3</v>
      </c>
      <c r="BN91" s="85">
        <f>IF(E91=Spielplan!E91,Punktemodus!$B$7,0)</f>
        <v>1</v>
      </c>
      <c r="BO91" s="85">
        <f>IF(G91=Spielplan!G91,Punktemodus!$B$7,0)</f>
        <v>1</v>
      </c>
      <c r="BP91" s="137">
        <f>IF(Spielplan!E91="",0,SUM(BJ91:BO91))</f>
        <v>0</v>
      </c>
      <c r="BQ91" s="85"/>
      <c r="BR91" s="141"/>
      <c r="BS91" s="134"/>
      <c r="BT91" s="142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</row>
    <row r="92" spans="1:101" ht="18.75" customHeight="1" thickBot="1" x14ac:dyDescent="0.3">
      <c r="A92" s="60"/>
      <c r="B92" s="60"/>
      <c r="C92" s="230" t="str">
        <f>H89</f>
        <v>Algerien</v>
      </c>
      <c r="D92" s="231"/>
      <c r="E92" s="104"/>
      <c r="F92" s="93"/>
      <c r="G92" s="104"/>
      <c r="H92" s="230" t="str">
        <f>H90</f>
        <v>Südkorea</v>
      </c>
      <c r="I92" s="231"/>
      <c r="J92" s="60"/>
      <c r="K92" s="60" t="s">
        <v>117</v>
      </c>
      <c r="L92" s="60">
        <f t="shared" si="28"/>
        <v>0</v>
      </c>
      <c r="M92" s="60"/>
      <c r="N92" s="60">
        <f>IF($E92="",0,IF($E92&gt;$G92,3,IF($E92=$G92,1,0)))</f>
        <v>0</v>
      </c>
      <c r="O92" s="60"/>
      <c r="P92" s="60">
        <f>IF($G92="",0,IF($E92&gt;$G92,0,IF($E92=$G92,1,3)))</f>
        <v>0</v>
      </c>
      <c r="Q92" s="60"/>
      <c r="R92" s="60">
        <f>E92</f>
        <v>0</v>
      </c>
      <c r="S92" s="60"/>
      <c r="T92" s="60">
        <f>G92</f>
        <v>0</v>
      </c>
      <c r="U92" s="60"/>
      <c r="V92" s="60">
        <f>G92</f>
        <v>0</v>
      </c>
      <c r="W92" s="60"/>
      <c r="X92" s="60">
        <f>E92</f>
        <v>0</v>
      </c>
      <c r="Y92" s="60"/>
      <c r="Z92" s="60">
        <f>P95</f>
        <v>0</v>
      </c>
      <c r="AA92" s="60">
        <f>T95</f>
        <v>0</v>
      </c>
      <c r="AB92" s="60">
        <f>X95</f>
        <v>0</v>
      </c>
      <c r="AC92" s="60">
        <f>AA92-AB92</f>
        <v>0</v>
      </c>
      <c r="AD92" s="60">
        <f>IF(Z92&gt;Z89,-1,0)</f>
        <v>0</v>
      </c>
      <c r="AE92" s="60">
        <f>IF(Z92&gt;Z90,-1,0)</f>
        <v>0</v>
      </c>
      <c r="AF92" s="60">
        <f>IF(Z92&gt;Z91,-1,0)</f>
        <v>0</v>
      </c>
      <c r="AG92" s="60">
        <f>10000-(AJ92*1000+AM92*100+AK92*10)</f>
        <v>10000</v>
      </c>
      <c r="AH92" s="90">
        <f>RANK(AG92,AG89:AG92,1)</f>
        <v>1</v>
      </c>
      <c r="AI92" s="60" t="str">
        <f>H90</f>
        <v>Südkorea</v>
      </c>
      <c r="AJ92" s="60">
        <f t="shared" si="29"/>
        <v>0</v>
      </c>
      <c r="AK92" s="60">
        <f t="shared" si="29"/>
        <v>0</v>
      </c>
      <c r="AL92" s="60">
        <f t="shared" si="29"/>
        <v>0</v>
      </c>
      <c r="AM92" s="60">
        <f>AK92-AL92</f>
        <v>0</v>
      </c>
      <c r="AN92" s="187">
        <f>IF(AG89=AG92,IF(E93&gt;G93,AG89-0.1,AG89),AG89)</f>
        <v>10000</v>
      </c>
      <c r="AO92" s="187">
        <f>IF(AG90=AG92,IF(E92&gt;G92,AG90-0.1,AG90),AG90)</f>
        <v>10000</v>
      </c>
      <c r="AP92" s="187">
        <f>IF(AG91=AG92,IF(E90&gt;G90,AG91-0.1,AG91),AG91)</f>
        <v>10000</v>
      </c>
      <c r="AQ92" s="187"/>
      <c r="AR92" s="187">
        <f>AQ93</f>
        <v>30000</v>
      </c>
      <c r="AS92" s="90">
        <f>RANK(AR92,AR89:AR92,1)</f>
        <v>1</v>
      </c>
      <c r="AT92" s="60" t="str">
        <f t="shared" si="30"/>
        <v>Südkorea</v>
      </c>
      <c r="AU92" s="60">
        <f t="shared" si="30"/>
        <v>0</v>
      </c>
      <c r="AV92" s="60">
        <f t="shared" si="30"/>
        <v>0</v>
      </c>
      <c r="AW92" s="60">
        <f t="shared" si="30"/>
        <v>0</v>
      </c>
      <c r="AX92" s="60"/>
      <c r="AY92" s="60"/>
      <c r="AZ92" s="60"/>
      <c r="BA92" s="113">
        <v>4</v>
      </c>
      <c r="BB92" s="114" t="e">
        <f>VLOOKUP(4,AS89:AT92,2,FALSE)</f>
        <v>#N/A</v>
      </c>
      <c r="BC92" s="115"/>
      <c r="BD92" s="116" t="e">
        <f>VLOOKUP(4,AS89:AW92,3,FALSE)</f>
        <v>#N/A</v>
      </c>
      <c r="BE92" s="116" t="e">
        <f>VLOOKUP(4,AS89:AW92,4,FALSE)</f>
        <v>#N/A</v>
      </c>
      <c r="BF92" s="93" t="s">
        <v>12</v>
      </c>
      <c r="BG92" s="116" t="e">
        <f>VLOOKUP(4,AS89:AW92,5,FALSE)</f>
        <v>#N/A</v>
      </c>
      <c r="BH92" s="60"/>
      <c r="BI92" s="85"/>
      <c r="BJ92" s="85">
        <f>IF(E92&gt;G92,IF(Spielplan!E92&gt;Spielplan!G92,Punktemodus!$B$3,0),0)</f>
        <v>0</v>
      </c>
      <c r="BK92" s="85">
        <f>IF(E92=G92,IF(Spielplan!E92=Spielplan!G92,Punktemodus!$B$3,0),0)</f>
        <v>10</v>
      </c>
      <c r="BL92" s="85">
        <f>IF(E92&lt;G92,IF(Spielplan!E92&lt;Spielplan!G92,Punktemodus!$B$3,0),0)</f>
        <v>0</v>
      </c>
      <c r="BM92" s="85">
        <f>IF(E92=Spielplan!E92,IF(G92=Spielplan!G92,Punktemodus!$B$5,0),0)</f>
        <v>3</v>
      </c>
      <c r="BN92" s="85">
        <f>IF(E92=Spielplan!E92,Punktemodus!$B$7,0)</f>
        <v>1</v>
      </c>
      <c r="BO92" s="85">
        <f>IF(G92=Spielplan!G92,Punktemodus!$B$7,0)</f>
        <v>1</v>
      </c>
      <c r="BP92" s="137">
        <f>IF(Spielplan!E92="",0,SUM(BJ92:BO92))</f>
        <v>0</v>
      </c>
      <c r="BQ92" s="85"/>
      <c r="BR92" s="141"/>
      <c r="BS92" s="321" t="s">
        <v>163</v>
      </c>
      <c r="BT92" s="322"/>
      <c r="BU92" s="322"/>
      <c r="BV92" s="322"/>
      <c r="BW92" s="134"/>
      <c r="BX92" s="339">
        <f>BX86+BX89</f>
        <v>730</v>
      </c>
      <c r="BY92" s="340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</row>
    <row r="93" spans="1:101" ht="18.75" customHeight="1" thickBot="1" x14ac:dyDescent="0.3">
      <c r="A93" s="60"/>
      <c r="B93" s="60"/>
      <c r="C93" s="224" t="str">
        <f>C89</f>
        <v>Belgien</v>
      </c>
      <c r="D93" s="225"/>
      <c r="E93" s="104"/>
      <c r="F93" s="93"/>
      <c r="G93" s="104"/>
      <c r="H93" s="224" t="str">
        <f>H90</f>
        <v>Südkorea</v>
      </c>
      <c r="I93" s="225"/>
      <c r="J93" s="60"/>
      <c r="K93" s="60" t="s">
        <v>119</v>
      </c>
      <c r="L93" s="60">
        <f t="shared" si="28"/>
        <v>0</v>
      </c>
      <c r="M93" s="60">
        <f>IF($E93="",0,IF($E93&gt;$G93,3,IF($E93=G93,1,0)))</f>
        <v>0</v>
      </c>
      <c r="N93" s="60"/>
      <c r="O93" s="60"/>
      <c r="P93" s="60">
        <f>IF($G93="",0,IF($E93&gt;$G93,0,IF($E93=$G93,1,3)))</f>
        <v>0</v>
      </c>
      <c r="Q93" s="60">
        <f>E93</f>
        <v>0</v>
      </c>
      <c r="R93" s="60"/>
      <c r="S93" s="60"/>
      <c r="T93" s="60">
        <f>G93</f>
        <v>0</v>
      </c>
      <c r="U93" s="60">
        <f>G93</f>
        <v>0</v>
      </c>
      <c r="V93" s="60"/>
      <c r="W93" s="60"/>
      <c r="X93" s="60">
        <f>E93</f>
        <v>0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187">
        <f>SUM(AN89:AN92)</f>
        <v>30000</v>
      </c>
      <c r="AO93" s="187">
        <f>SUM(AO89:AO92)</f>
        <v>30000</v>
      </c>
      <c r="AP93" s="187">
        <f>SUM(AP89:AP92)</f>
        <v>30000</v>
      </c>
      <c r="AQ93" s="187">
        <f>SUM(AQ89:AQ92)</f>
        <v>30000</v>
      </c>
      <c r="AR93" s="187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85">
        <f>IF(E93&gt;G93,IF(Spielplan!E93&gt;Spielplan!G93,Punktemodus!$B$3,0),0)</f>
        <v>0</v>
      </c>
      <c r="BK93" s="85">
        <f>IF(E93=G93,IF(Spielplan!E93=Spielplan!G93,Punktemodus!$B$3,0),0)</f>
        <v>10</v>
      </c>
      <c r="BL93" s="85">
        <f>IF(E93&lt;G93,IF(Spielplan!E93&lt;Spielplan!G93,Punktemodus!$B$3,0),0)</f>
        <v>0</v>
      </c>
      <c r="BM93" s="85">
        <f>IF(E93=Spielplan!E93,IF(G93=Spielplan!G93,Punktemodus!$B$5,0),0)</f>
        <v>3</v>
      </c>
      <c r="BN93" s="85">
        <f>IF(E93=Spielplan!E93,Punktemodus!$B$7,0)</f>
        <v>1</v>
      </c>
      <c r="BO93" s="85">
        <f>IF(G93=Spielplan!G93,Punktemodus!$B$7,0)</f>
        <v>1</v>
      </c>
      <c r="BP93" s="137">
        <f>IF(Spielplan!E93="",0,SUM(BJ93:BO93))</f>
        <v>0</v>
      </c>
      <c r="BQ93" s="60"/>
      <c r="BR93" s="141"/>
      <c r="BS93" s="322"/>
      <c r="BT93" s="322"/>
      <c r="BU93" s="322"/>
      <c r="BV93" s="322"/>
      <c r="BW93" s="134"/>
      <c r="BX93" s="341"/>
      <c r="BY93" s="342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</row>
    <row r="94" spans="1:101" ht="18.75" customHeight="1" thickBot="1" x14ac:dyDescent="0.3">
      <c r="A94" s="60"/>
      <c r="B94" s="60"/>
      <c r="C94" s="230" t="str">
        <f>H89</f>
        <v>Algerien</v>
      </c>
      <c r="D94" s="231"/>
      <c r="E94" s="104"/>
      <c r="F94" s="93"/>
      <c r="G94" s="104"/>
      <c r="H94" s="230" t="str">
        <f>C90</f>
        <v>Russland</v>
      </c>
      <c r="I94" s="231"/>
      <c r="J94" s="60"/>
      <c r="K94" s="60" t="s">
        <v>119</v>
      </c>
      <c r="L94" s="60">
        <f t="shared" si="28"/>
        <v>0</v>
      </c>
      <c r="M94" s="60"/>
      <c r="N94" s="60">
        <f>IF($E94="",0,IF($E94&gt;$G94,3,IF($E94=$G94,1,0)))</f>
        <v>0</v>
      </c>
      <c r="O94" s="60">
        <f>IF($G94="",0,IF($E94&gt;$G94,0,IF($E94=$G94,1,3)))</f>
        <v>0</v>
      </c>
      <c r="P94" s="60"/>
      <c r="Q94" s="60"/>
      <c r="R94" s="60">
        <f>E94</f>
        <v>0</v>
      </c>
      <c r="S94" s="60">
        <f>G94</f>
        <v>0</v>
      </c>
      <c r="T94" s="60"/>
      <c r="U94" s="60"/>
      <c r="V94" s="60">
        <f>G94</f>
        <v>0</v>
      </c>
      <c r="W94" s="60">
        <f>E94</f>
        <v>0</v>
      </c>
      <c r="X94" s="60"/>
      <c r="Y94" s="60"/>
      <c r="Z94" s="60" t="s">
        <v>30</v>
      </c>
      <c r="AA94" s="60"/>
      <c r="AB94" s="60"/>
      <c r="AC94" s="60"/>
      <c r="AD94" s="60"/>
      <c r="AE94" s="60"/>
      <c r="AF94" s="60"/>
      <c r="AG94" s="60" t="b">
        <f>OR(AG89=AG90,AG89=AG91,AG89=AG92,AG90=AG91,AG90=AG92,AG91=AG92)</f>
        <v>1</v>
      </c>
      <c r="AH94" s="60"/>
      <c r="AI94" s="60"/>
      <c r="AJ94" s="60"/>
      <c r="AK94" s="60"/>
      <c r="AL94" s="60"/>
      <c r="AM94" s="60"/>
      <c r="AN94" s="60"/>
      <c r="AO94" s="60" t="s">
        <v>34</v>
      </c>
      <c r="AP94" s="60"/>
      <c r="AQ94" s="60"/>
      <c r="AR94" s="60" t="b">
        <f>OR(AR89=AR90,AR89=AR91,AR89=AR92,AR90=AR91,AR90=AR92,AR91=AR92)</f>
        <v>1</v>
      </c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85">
        <f>IF(E94&gt;G94,IF(Spielplan!E94&gt;Spielplan!G94,Punktemodus!$B$3,0),0)</f>
        <v>0</v>
      </c>
      <c r="BK94" s="85">
        <f>IF(E94=G94,IF(Spielplan!E94=Spielplan!G94,Punktemodus!$B$3,0),0)</f>
        <v>10</v>
      </c>
      <c r="BL94" s="85">
        <f>IF(E94&lt;G94,IF(Spielplan!E94&lt;Spielplan!G94,Punktemodus!$B$3,0),0)</f>
        <v>0</v>
      </c>
      <c r="BM94" s="85">
        <f>IF(E94=Spielplan!E94,IF(G94=Spielplan!G94,Punktemodus!$B$5,0),0)</f>
        <v>3</v>
      </c>
      <c r="BN94" s="85">
        <f>IF(E94=Spielplan!E94,Punktemodus!$B$7,0)</f>
        <v>1</v>
      </c>
      <c r="BO94" s="85">
        <f>IF(G94=Spielplan!G94,Punktemodus!$B$7,0)</f>
        <v>1</v>
      </c>
      <c r="BP94" s="137">
        <f>IF(Spielplan!E94="",0,SUM(BJ94:BO94))</f>
        <v>0</v>
      </c>
      <c r="BQ94" s="60"/>
      <c r="BR94" s="141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</row>
    <row r="95" spans="1:101" ht="18.75" customHeight="1" thickBot="1" x14ac:dyDescent="0.25">
      <c r="A95" s="60"/>
      <c r="B95" s="60"/>
      <c r="C95" s="136" t="str">
        <f>IF(G94="","",IF(AR94=TRUE,"Achtung: Fehler in Tabelle!",""))</f>
        <v/>
      </c>
      <c r="D95" s="60"/>
      <c r="E95" s="60"/>
      <c r="F95" s="60"/>
      <c r="G95" s="60"/>
      <c r="H95" s="60"/>
      <c r="I95" s="60"/>
      <c r="J95" s="60"/>
      <c r="K95" s="60"/>
      <c r="L95" s="60"/>
      <c r="M95" s="60">
        <f t="shared" ref="M95:X95" si="31">SUM(M89:M94)</f>
        <v>0</v>
      </c>
      <c r="N95" s="60">
        <f t="shared" si="31"/>
        <v>0</v>
      </c>
      <c r="O95" s="60">
        <f t="shared" si="31"/>
        <v>0</v>
      </c>
      <c r="P95" s="60">
        <f t="shared" si="31"/>
        <v>0</v>
      </c>
      <c r="Q95" s="60">
        <f t="shared" si="31"/>
        <v>0</v>
      </c>
      <c r="R95" s="60">
        <f t="shared" si="31"/>
        <v>0</v>
      </c>
      <c r="S95" s="60">
        <f t="shared" si="31"/>
        <v>0</v>
      </c>
      <c r="T95" s="60">
        <f t="shared" si="31"/>
        <v>0</v>
      </c>
      <c r="U95" s="60">
        <f t="shared" si="31"/>
        <v>0</v>
      </c>
      <c r="V95" s="60">
        <f t="shared" si="31"/>
        <v>0</v>
      </c>
      <c r="W95" s="60">
        <f t="shared" si="31"/>
        <v>0</v>
      </c>
      <c r="X95" s="60">
        <f t="shared" si="31"/>
        <v>0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160">
        <f>SUM(BP89:BP94)</f>
        <v>0</v>
      </c>
      <c r="BQ95" s="60"/>
      <c r="BR95" s="141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</row>
    <row r="96" spans="1:101" ht="13.5" thickBo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85"/>
      <c r="BK96" s="85"/>
      <c r="BL96" s="85"/>
      <c r="BM96" s="85"/>
      <c r="BN96" s="85"/>
      <c r="BO96" s="85"/>
      <c r="BP96" s="138"/>
      <c r="BQ96" s="60"/>
      <c r="BR96" s="141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</row>
    <row r="97" spans="1:101" ht="25.5" customHeight="1" thickBo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85"/>
      <c r="BK97" s="85"/>
      <c r="BL97" s="85"/>
      <c r="BM97" s="85"/>
      <c r="BN97" s="85"/>
      <c r="BO97" s="85"/>
      <c r="BP97" s="160">
        <f>SUM(BP12:BP95)/2</f>
        <v>0</v>
      </c>
      <c r="BQ97" s="60"/>
      <c r="BR97" s="141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</row>
    <row r="98" spans="1:101" x14ac:dyDescent="0.2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85"/>
      <c r="BK98" s="85"/>
      <c r="BL98" s="85"/>
      <c r="BM98" s="85"/>
      <c r="BN98" s="85"/>
      <c r="BO98" s="85"/>
      <c r="BP98" s="60"/>
      <c r="BQ98" s="60"/>
      <c r="BR98" s="141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</row>
  </sheetData>
  <mergeCells count="41"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  <mergeCell ref="CQ65:CV66"/>
    <mergeCell ref="BS44:BV45"/>
    <mergeCell ref="BX44:BX47"/>
    <mergeCell ref="BY44:BY47"/>
    <mergeCell ref="BZ44:BZ47"/>
    <mergeCell ref="CE44:CE47"/>
    <mergeCell ref="CF44:CF47"/>
    <mergeCell ref="CJ44:CJ47"/>
    <mergeCell ref="CO44:CO47"/>
    <mergeCell ref="CS44:CS47"/>
    <mergeCell ref="CQ59:CV60"/>
    <mergeCell ref="CQ62:CV63"/>
    <mergeCell ref="CQ32:CV33"/>
    <mergeCell ref="H2:BZ2"/>
    <mergeCell ref="H3:BZ3"/>
    <mergeCell ref="I4:BI4"/>
    <mergeCell ref="BY4:BZ4"/>
    <mergeCell ref="CG4:CV4"/>
    <mergeCell ref="BP8:BP11"/>
    <mergeCell ref="BJ9:BJ11"/>
    <mergeCell ref="BK9:BK11"/>
    <mergeCell ref="BL9:BL11"/>
    <mergeCell ref="BM9:BM11"/>
    <mergeCell ref="BN9:BN11"/>
    <mergeCell ref="BO9:BO11"/>
    <mergeCell ref="CQ23:CV24"/>
    <mergeCell ref="CQ26:CV27"/>
    <mergeCell ref="CQ29:CV30"/>
  </mergeCells>
  <conditionalFormatting sqref="CK24:CL24">
    <cfRule type="expression" dxfId="797" priority="1" stopIfTrue="1">
      <formula>IF($CH34="",TRUE,FALSE)</formula>
    </cfRule>
  </conditionalFormatting>
  <conditionalFormatting sqref="CA14:CB14">
    <cfRule type="expression" dxfId="796" priority="2" stopIfTrue="1">
      <formula>IF($BV$12="",TRUE,FALSE)</formula>
    </cfRule>
  </conditionalFormatting>
  <conditionalFormatting sqref="CA15:CB15">
    <cfRule type="expression" dxfId="795" priority="3" stopIfTrue="1">
      <formula>IF($BV$17="",TRUE,FALSE)</formula>
    </cfRule>
  </conditionalFormatting>
  <conditionalFormatting sqref="CA22:CB22">
    <cfRule type="expression" dxfId="794" priority="4" stopIfTrue="1">
      <formula>IF($BV$20="",TRUE,FALSE)</formula>
    </cfRule>
  </conditionalFormatting>
  <conditionalFormatting sqref="CA23:CB23">
    <cfRule type="expression" dxfId="793" priority="5" stopIfTrue="1">
      <formula>IF($BV$25="",TRUE,FALSE)</formula>
    </cfRule>
  </conditionalFormatting>
  <conditionalFormatting sqref="CA30:CB30">
    <cfRule type="expression" dxfId="792" priority="6" stopIfTrue="1">
      <formula>IF($BV$29="",TRUE,FALSE)</formula>
    </cfRule>
  </conditionalFormatting>
  <conditionalFormatting sqref="CA31:CB31">
    <cfRule type="expression" dxfId="791" priority="7" stopIfTrue="1">
      <formula>IF($BV$33="",TRUE,FALSE)</formula>
    </cfRule>
  </conditionalFormatting>
  <conditionalFormatting sqref="CA38:CB38">
    <cfRule type="expression" dxfId="790" priority="8" stopIfTrue="1">
      <formula>IF($BV$37="",TRUE,FALSE)</formula>
    </cfRule>
  </conditionalFormatting>
  <conditionalFormatting sqref="CA39:CB39">
    <cfRule type="expression" dxfId="789" priority="9" stopIfTrue="1">
      <formula>IF($BV$41="",TRUE,FALSE)</formula>
    </cfRule>
  </conditionalFormatting>
  <conditionalFormatting sqref="CF18:CG18">
    <cfRule type="expression" dxfId="788" priority="10" stopIfTrue="1">
      <formula>IF($CC$15="",TRUE,FALSE)</formula>
    </cfRule>
  </conditionalFormatting>
  <conditionalFormatting sqref="CF19:CG19">
    <cfRule type="expression" dxfId="787" priority="11" stopIfTrue="1">
      <formula>IF($CC$22="",TRUE,FALSE)</formula>
    </cfRule>
  </conditionalFormatting>
  <conditionalFormatting sqref="CF35:CG35">
    <cfRule type="expression" dxfId="786" priority="12" stopIfTrue="1">
      <formula>IF($CC$39="",TRUE,FALSE)</formula>
    </cfRule>
  </conditionalFormatting>
  <conditionalFormatting sqref="CF34:CG34">
    <cfRule type="expression" dxfId="785" priority="13" stopIfTrue="1">
      <formula>IF($CC$31="",TRUE,FALSE)</formula>
    </cfRule>
  </conditionalFormatting>
  <conditionalFormatting sqref="CK23:CL23 CK29:CL29">
    <cfRule type="expression" dxfId="784" priority="14" stopIfTrue="1">
      <formula>IF($CH$18="",TRUE,FALSE)</formula>
    </cfRule>
  </conditionalFormatting>
  <conditionalFormatting sqref="CK30:CL30">
    <cfRule type="expression" dxfId="783" priority="15" stopIfTrue="1">
      <formula>IF($CH$34="",TRUE,FALSE)</formula>
    </cfRule>
  </conditionalFormatting>
  <conditionalFormatting sqref="CQ23:CV24">
    <cfRule type="expression" dxfId="782" priority="16" stopIfTrue="1">
      <formula>IF($CM$23="",TRUE,FALSE)</formula>
    </cfRule>
  </conditionalFormatting>
  <conditionalFormatting sqref="CQ26:CV27">
    <cfRule type="expression" dxfId="781" priority="17" stopIfTrue="1">
      <formula>IF($CM$24="",TRUE,FALSE)</formula>
    </cfRule>
  </conditionalFormatting>
  <conditionalFormatting sqref="CQ29:CV30">
    <cfRule type="expression" dxfId="780" priority="18" stopIfTrue="1">
      <formula>IF($CM$29="",TRUE,FALSE)</formula>
    </cfRule>
  </conditionalFormatting>
  <conditionalFormatting sqref="CQ32:CV33">
    <cfRule type="expression" dxfId="779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W98"/>
  <sheetViews>
    <sheetView zoomScale="75" zoomScaleNormal="75" workbookViewId="0">
      <pane ySplit="5" topLeftCell="A6" activePane="bottomLeft" state="frozen"/>
      <selection activeCell="C1" sqref="C1"/>
      <selection pane="bottomLeft" activeCell="I4" sqref="I4:BI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60"/>
      <c r="B1" s="60"/>
      <c r="C1" s="86"/>
      <c r="D1" s="60"/>
      <c r="E1" s="85"/>
      <c r="F1" s="60"/>
      <c r="G1" s="85"/>
      <c r="H1" s="92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</row>
    <row r="2" spans="1:101" ht="85.5" customHeight="1" thickBot="1" x14ac:dyDescent="1.1000000000000001">
      <c r="A2" s="60"/>
      <c r="B2" s="60"/>
      <c r="C2" s="60"/>
      <c r="D2" s="60"/>
      <c r="E2" s="85"/>
      <c r="F2" s="60"/>
      <c r="G2" s="85"/>
      <c r="H2" s="355" t="s">
        <v>341</v>
      </c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7"/>
      <c r="BR2" s="357"/>
      <c r="BS2" s="357"/>
      <c r="BT2" s="357"/>
      <c r="BU2" s="357"/>
      <c r="BV2" s="357"/>
      <c r="BW2" s="357"/>
      <c r="BX2" s="357"/>
      <c r="BY2" s="357"/>
      <c r="BZ2" s="358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</row>
    <row r="3" spans="1:101" ht="85.5" customHeight="1" thickBot="1" x14ac:dyDescent="0.25">
      <c r="A3" s="60"/>
      <c r="B3" s="60"/>
      <c r="C3" s="60"/>
      <c r="D3" s="60"/>
      <c r="E3" s="85"/>
      <c r="F3" s="60"/>
      <c r="G3" s="85"/>
      <c r="H3" s="320" t="s">
        <v>339</v>
      </c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282"/>
      <c r="BW3" s="282"/>
      <c r="BX3" s="282"/>
      <c r="BY3" s="282"/>
      <c r="BZ3" s="282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</row>
    <row r="4" spans="1:101" ht="37.5" customHeight="1" thickBot="1" x14ac:dyDescent="0.55000000000000004">
      <c r="A4" s="60"/>
      <c r="B4" s="60"/>
      <c r="C4" s="60"/>
      <c r="D4" s="60"/>
      <c r="E4" s="85"/>
      <c r="F4" s="60"/>
      <c r="G4" s="85"/>
      <c r="H4" s="95" t="s">
        <v>161</v>
      </c>
      <c r="I4" s="325" t="s">
        <v>345</v>
      </c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7"/>
      <c r="BJ4" s="60"/>
      <c r="BK4" s="60"/>
      <c r="BL4" s="60"/>
      <c r="BM4" s="60"/>
      <c r="BN4" s="60"/>
      <c r="BO4" s="60"/>
      <c r="BP4" s="60"/>
      <c r="BQ4" s="95" t="s">
        <v>162</v>
      </c>
      <c r="BR4" s="60"/>
      <c r="BS4" s="60"/>
      <c r="BT4" s="60"/>
      <c r="BU4" s="60"/>
      <c r="BV4" s="60"/>
      <c r="BW4" s="60"/>
      <c r="BX4" s="60"/>
      <c r="BY4" s="323">
        <f>BX92</f>
        <v>730</v>
      </c>
      <c r="BZ4" s="324"/>
      <c r="CA4" s="60"/>
      <c r="CB4" s="60"/>
      <c r="CC4" s="60"/>
      <c r="CD4" s="60"/>
      <c r="CE4" s="60"/>
      <c r="CF4" s="60"/>
      <c r="CG4" s="367" t="s">
        <v>340</v>
      </c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9"/>
      <c r="CW4" s="60"/>
    </row>
    <row r="5" spans="1:101" x14ac:dyDescent="0.2">
      <c r="A5" s="60"/>
      <c r="B5" s="60"/>
      <c r="C5" s="60"/>
      <c r="D5" s="60"/>
      <c r="E5" s="85"/>
      <c r="F5" s="60"/>
      <c r="G5" s="8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1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</row>
    <row r="6" spans="1:101" x14ac:dyDescent="0.2">
      <c r="A6" s="60"/>
      <c r="B6" s="60"/>
      <c r="C6" s="60"/>
      <c r="D6" s="60"/>
      <c r="E6" s="85"/>
      <c r="F6" s="60"/>
      <c r="G6" s="85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</row>
    <row r="7" spans="1:101" ht="13.5" thickBot="1" x14ac:dyDescent="0.25">
      <c r="A7" s="60"/>
      <c r="B7" s="60"/>
      <c r="C7" s="60"/>
      <c r="D7" s="60"/>
      <c r="E7" s="85"/>
      <c r="F7" s="60"/>
      <c r="G7" s="85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</row>
    <row r="8" spans="1:101" ht="26.25" customHeight="1" thickBot="1" x14ac:dyDescent="0.45">
      <c r="A8" s="60"/>
      <c r="B8" s="60"/>
      <c r="C8" s="99" t="s">
        <v>150</v>
      </c>
      <c r="D8" s="100"/>
      <c r="E8" s="101"/>
      <c r="F8" s="100"/>
      <c r="G8" s="101"/>
      <c r="H8" s="100"/>
      <c r="I8" s="100"/>
      <c r="J8" s="100"/>
      <c r="K8" s="100"/>
      <c r="L8" s="188"/>
      <c r="M8" s="189" t="s">
        <v>36</v>
      </c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2"/>
      <c r="BI8" s="60"/>
      <c r="BJ8" s="60"/>
      <c r="BK8" s="60"/>
      <c r="BL8" s="60"/>
      <c r="BM8" s="60"/>
      <c r="BN8" s="60"/>
      <c r="BO8" s="60"/>
      <c r="BP8" s="328" t="s">
        <v>149</v>
      </c>
      <c r="BQ8" s="60"/>
      <c r="BR8" s="87"/>
      <c r="BS8" s="99" t="s">
        <v>151</v>
      </c>
      <c r="BT8" s="100"/>
      <c r="BU8" s="100"/>
      <c r="BV8" s="100"/>
      <c r="BW8" s="100"/>
      <c r="BX8" s="100"/>
      <c r="BY8" s="100"/>
      <c r="BZ8" s="103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2"/>
      <c r="CW8" s="60"/>
    </row>
    <row r="9" spans="1:101" ht="28.5" customHeight="1" x14ac:dyDescent="0.2">
      <c r="A9" s="60"/>
      <c r="B9" s="60"/>
      <c r="C9" s="60"/>
      <c r="D9" s="60"/>
      <c r="E9" s="85"/>
      <c r="F9" s="60"/>
      <c r="G9" s="85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330" t="s">
        <v>48</v>
      </c>
      <c r="BK9" s="330" t="s">
        <v>142</v>
      </c>
      <c r="BL9" s="330" t="s">
        <v>143</v>
      </c>
      <c r="BM9" s="330" t="s">
        <v>49</v>
      </c>
      <c r="BN9" s="330" t="s">
        <v>147</v>
      </c>
      <c r="BO9" s="330" t="s">
        <v>148</v>
      </c>
      <c r="BP9" s="329"/>
      <c r="BQ9" s="60"/>
      <c r="BR9" s="87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</row>
    <row r="10" spans="1:101" ht="18.75" customHeight="1" x14ac:dyDescent="0.25">
      <c r="A10" s="60"/>
      <c r="B10" s="60"/>
      <c r="C10" s="88" t="s">
        <v>63</v>
      </c>
      <c r="D10" s="60"/>
      <c r="E10" s="85"/>
      <c r="F10" s="60"/>
      <c r="G10" s="85"/>
      <c r="H10" s="60"/>
      <c r="I10" s="60"/>
      <c r="J10" s="60"/>
      <c r="K10" s="60"/>
      <c r="L10" s="60"/>
      <c r="M10" s="60" t="s">
        <v>4</v>
      </c>
      <c r="N10" s="60"/>
      <c r="O10" s="60"/>
      <c r="P10" s="60"/>
      <c r="Q10" s="60" t="s">
        <v>6</v>
      </c>
      <c r="R10" s="60"/>
      <c r="S10" s="60"/>
      <c r="T10" s="60"/>
      <c r="U10" s="60" t="s">
        <v>7</v>
      </c>
      <c r="V10" s="60"/>
      <c r="W10" s="60"/>
      <c r="X10" s="60"/>
      <c r="Y10" s="60"/>
      <c r="Z10" s="60" t="s">
        <v>4</v>
      </c>
      <c r="AA10" s="60" t="s">
        <v>5</v>
      </c>
      <c r="AB10" s="60"/>
      <c r="AC10" s="60"/>
      <c r="AD10" s="60" t="s">
        <v>9</v>
      </c>
      <c r="AE10" s="60"/>
      <c r="AF10" s="60"/>
      <c r="AG10" s="60"/>
      <c r="AH10" s="60" t="s">
        <v>32</v>
      </c>
      <c r="AI10" s="60"/>
      <c r="AJ10" s="60"/>
      <c r="AK10" s="60"/>
      <c r="AL10" s="60"/>
      <c r="AM10" s="60"/>
      <c r="AN10" s="60" t="s">
        <v>35</v>
      </c>
      <c r="AO10" s="60"/>
      <c r="AP10" s="60"/>
      <c r="AQ10" s="60"/>
      <c r="AR10" s="60"/>
      <c r="AS10" s="60" t="s">
        <v>33</v>
      </c>
      <c r="AT10" s="60"/>
      <c r="AU10" s="60"/>
      <c r="AV10" s="60"/>
      <c r="AW10" s="60"/>
      <c r="AX10" s="60"/>
      <c r="AY10" s="60"/>
      <c r="AZ10" s="60"/>
      <c r="BA10" s="60"/>
      <c r="BB10" s="89" t="s">
        <v>10</v>
      </c>
      <c r="BC10" s="60"/>
      <c r="BD10" s="90" t="s">
        <v>4</v>
      </c>
      <c r="BE10" s="60"/>
      <c r="BF10" s="61" t="s">
        <v>5</v>
      </c>
      <c r="BG10" s="60"/>
      <c r="BH10" s="60"/>
      <c r="BI10" s="60"/>
      <c r="BJ10" s="330"/>
      <c r="BK10" s="330"/>
      <c r="BL10" s="330"/>
      <c r="BM10" s="330"/>
      <c r="BN10" s="330"/>
      <c r="BO10" s="330"/>
      <c r="BP10" s="329"/>
      <c r="BQ10" s="60"/>
      <c r="BR10" s="87"/>
      <c r="BS10" s="88"/>
      <c r="BT10" s="60"/>
      <c r="BU10" s="91" t="s">
        <v>120</v>
      </c>
      <c r="BV10" s="60"/>
      <c r="BW10" s="60"/>
      <c r="BX10" s="61" t="s">
        <v>26</v>
      </c>
      <c r="BY10" s="60"/>
      <c r="BZ10" s="88"/>
      <c r="CA10" s="60"/>
      <c r="CB10" s="60"/>
      <c r="CC10" s="60"/>
      <c r="CD10" s="60"/>
      <c r="CE10" s="61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</row>
    <row r="11" spans="1:101" ht="18.75" customHeight="1" thickBot="1" x14ac:dyDescent="0.25">
      <c r="A11" s="60"/>
      <c r="B11" s="60"/>
      <c r="C11" s="60"/>
      <c r="D11" s="60"/>
      <c r="E11" s="85"/>
      <c r="F11" s="60"/>
      <c r="G11" s="85"/>
      <c r="H11" s="60"/>
      <c r="I11" s="60"/>
      <c r="J11" s="60"/>
      <c r="K11" s="60"/>
      <c r="L11" s="60"/>
      <c r="M11" s="60" t="s">
        <v>0</v>
      </c>
      <c r="N11" s="60" t="s">
        <v>1</v>
      </c>
      <c r="O11" s="60" t="s">
        <v>2</v>
      </c>
      <c r="P11" s="60" t="s">
        <v>3</v>
      </c>
      <c r="Q11" s="60" t="s">
        <v>0</v>
      </c>
      <c r="R11" s="60" t="s">
        <v>1</v>
      </c>
      <c r="S11" s="60" t="s">
        <v>2</v>
      </c>
      <c r="T11" s="60" t="s">
        <v>3</v>
      </c>
      <c r="U11" s="60" t="s">
        <v>0</v>
      </c>
      <c r="V11" s="60" t="s">
        <v>1</v>
      </c>
      <c r="W11" s="60" t="s">
        <v>2</v>
      </c>
      <c r="X11" s="60" t="s">
        <v>3</v>
      </c>
      <c r="Y11" s="60"/>
      <c r="Z11" s="60" t="s">
        <v>8</v>
      </c>
      <c r="AA11" s="60"/>
      <c r="AB11" s="60"/>
      <c r="AC11" s="60"/>
      <c r="AD11" s="60"/>
      <c r="AE11" s="60"/>
      <c r="AF11" s="60"/>
      <c r="AG11" s="60"/>
      <c r="AH11" s="60" t="s">
        <v>31</v>
      </c>
      <c r="AI11" s="60"/>
      <c r="AJ11" s="60"/>
      <c r="AK11" s="60"/>
      <c r="AL11" s="60"/>
      <c r="AM11" s="60"/>
      <c r="AN11" s="60" t="str">
        <f>AI12</f>
        <v>Brasilien</v>
      </c>
      <c r="AO11" s="60" t="str">
        <f>AI13</f>
        <v>Kroatien</v>
      </c>
      <c r="AP11" s="60" t="str">
        <f>AI14</f>
        <v>Mexiko</v>
      </c>
      <c r="AQ11" s="60" t="str">
        <f>AI15</f>
        <v>Kamerun</v>
      </c>
      <c r="AR11" s="60"/>
      <c r="AS11" s="60" t="s">
        <v>31</v>
      </c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330"/>
      <c r="BK11" s="330"/>
      <c r="BL11" s="330"/>
      <c r="BM11" s="330"/>
      <c r="BN11" s="330"/>
      <c r="BO11" s="330"/>
      <c r="BP11" s="329"/>
      <c r="BQ11" s="60"/>
      <c r="BR11" s="87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</row>
    <row r="12" spans="1:101" ht="18.75" customHeight="1" thickBot="1" x14ac:dyDescent="0.3">
      <c r="A12" s="60"/>
      <c r="B12" s="60"/>
      <c r="C12" s="7" t="str">
        <f>Spielplan!$C$12</f>
        <v>Brasilien</v>
      </c>
      <c r="D12" s="38"/>
      <c r="E12" s="104"/>
      <c r="F12" s="93"/>
      <c r="G12" s="104"/>
      <c r="H12" s="7" t="str">
        <f>Spielplan!$H$12</f>
        <v>Kroatien</v>
      </c>
      <c r="I12" s="38"/>
      <c r="J12" s="60"/>
      <c r="K12" s="60" t="s">
        <v>58</v>
      </c>
      <c r="L12" s="60">
        <f t="shared" ref="L12:L17" si="0">IF(E12-G12&gt;0,1,IF(G12=E12,0,-1))</f>
        <v>0</v>
      </c>
      <c r="M12" s="60">
        <f>IF($E12="",0,IF($E12&gt;$G12,3,IF($E12=G12,1,0)))</f>
        <v>0</v>
      </c>
      <c r="N12" s="60">
        <f>IF($G12="",0,IF($E12&gt;$G12,0,IF($E12=G12,1,3)))</f>
        <v>0</v>
      </c>
      <c r="O12" s="60"/>
      <c r="P12" s="60"/>
      <c r="Q12" s="60">
        <f>E12</f>
        <v>0</v>
      </c>
      <c r="R12" s="60">
        <f>G12</f>
        <v>0</v>
      </c>
      <c r="S12" s="60"/>
      <c r="T12" s="60"/>
      <c r="U12" s="60">
        <f>G12</f>
        <v>0</v>
      </c>
      <c r="V12" s="60">
        <f>E12</f>
        <v>0</v>
      </c>
      <c r="W12" s="60"/>
      <c r="X12" s="60"/>
      <c r="Y12" s="60"/>
      <c r="Z12" s="60">
        <f>M18</f>
        <v>0</v>
      </c>
      <c r="AA12" s="60">
        <f>Q18</f>
        <v>0</v>
      </c>
      <c r="AB12" s="60">
        <f>U18</f>
        <v>0</v>
      </c>
      <c r="AC12" s="60">
        <f>AA12-AB12</f>
        <v>0</v>
      </c>
      <c r="AD12" s="60">
        <f>IF(Z12&gt;Z13,-1,0)</f>
        <v>0</v>
      </c>
      <c r="AE12" s="60">
        <f>IF(Z12&gt;Z14,-1,0)</f>
        <v>0</v>
      </c>
      <c r="AF12" s="60">
        <f>IF(Z12&gt;Z15,-1,0)</f>
        <v>0</v>
      </c>
      <c r="AG12" s="60">
        <f>10000-(AJ12*1000+AM12*100+AK12*10)</f>
        <v>10000</v>
      </c>
      <c r="AH12" s="90">
        <f>RANK(AG12,AG12:AG15,1)</f>
        <v>1</v>
      </c>
      <c r="AI12" s="60" t="str">
        <f>C12</f>
        <v>Brasilien</v>
      </c>
      <c r="AJ12" s="60">
        <f t="shared" ref="AJ12:AL15" si="1">Z12</f>
        <v>0</v>
      </c>
      <c r="AK12" s="60">
        <f t="shared" si="1"/>
        <v>0</v>
      </c>
      <c r="AL12" s="60">
        <f t="shared" si="1"/>
        <v>0</v>
      </c>
      <c r="AM12" s="60">
        <f>AK12-AL12</f>
        <v>0</v>
      </c>
      <c r="AN12" s="187"/>
      <c r="AO12" s="187">
        <f>IF(AG13=AG12,IF(G12&gt;E12,AG13-0.1,AG13),AG13)</f>
        <v>10000</v>
      </c>
      <c r="AP12" s="187">
        <f>IF(AG14=AG12,IF(G14&gt;E14,AG14-0.1,AG14),AG14)</f>
        <v>10000</v>
      </c>
      <c r="AQ12" s="187">
        <f>IF(AG15=AG12,IF(G16&gt;E16,AG15-0.1,AG15),AG15)</f>
        <v>10000</v>
      </c>
      <c r="AR12" s="187">
        <f>AN16</f>
        <v>30000</v>
      </c>
      <c r="AS12" s="90">
        <f>RANK(AR12,AR12:AR15,1)</f>
        <v>1</v>
      </c>
      <c r="AT12" s="60" t="str">
        <f t="shared" ref="AT12:AW15" si="2">AI12</f>
        <v>Brasilien</v>
      </c>
      <c r="AU12" s="60">
        <f t="shared" si="2"/>
        <v>0</v>
      </c>
      <c r="AV12" s="60">
        <f t="shared" si="2"/>
        <v>0</v>
      </c>
      <c r="AW12" s="60">
        <f t="shared" si="2"/>
        <v>0</v>
      </c>
      <c r="AX12" s="60"/>
      <c r="AY12" s="60"/>
      <c r="AZ12" s="60"/>
      <c r="BA12" s="3">
        <v>1</v>
      </c>
      <c r="BB12" s="7" t="str">
        <f>VLOOKUP(1,AS12:AT15,2,FALSE)</f>
        <v>Brasilien</v>
      </c>
      <c r="BC12" s="2"/>
      <c r="BD12" s="6">
        <f>VLOOKUP(1,AS12:AW15,3,FALSE)</f>
        <v>0</v>
      </c>
      <c r="BE12" s="4">
        <f>VLOOKUP(1,AS12:AW15,4,FALSE)</f>
        <v>0</v>
      </c>
      <c r="BF12" s="93" t="s">
        <v>12</v>
      </c>
      <c r="BG12" s="4">
        <f>VLOOKUP(1,AS12:AW15,5,FALSE)</f>
        <v>0</v>
      </c>
      <c r="BH12" s="13" t="s">
        <v>18</v>
      </c>
      <c r="BI12" s="60"/>
      <c r="BJ12" s="85">
        <f>IF(E12&gt;G12,IF(Spielplan!E12&gt;Spielplan!G12,Punktemodus!$B$3,0),0)</f>
        <v>0</v>
      </c>
      <c r="BK12" s="85">
        <f>IF(E12=G12,IF(Spielplan!E12=Spielplan!G12,Punktemodus!$B$3,0),0)</f>
        <v>10</v>
      </c>
      <c r="BL12" s="85">
        <f>IF(E12&lt;G12,IF(Spielplan!E12&lt;Spielplan!G12,Punktemodus!$B$3,0),0)</f>
        <v>0</v>
      </c>
      <c r="BM12" s="85">
        <f>IF(E12=Spielplan!E12,IF(G12=Spielplan!G12,Punktemodus!$B$5,0),0)</f>
        <v>3</v>
      </c>
      <c r="BN12" s="85">
        <f>IF(E12=Spielplan!E12,Punktemodus!$B$7,0)</f>
        <v>1</v>
      </c>
      <c r="BO12" s="85">
        <f>IF(G12=Spielplan!G12,Punktemodus!$B$7,0)</f>
        <v>1</v>
      </c>
      <c r="BP12" s="137">
        <f>IF(Spielplan!E12="",0,SUM(BJ12:BO12))</f>
        <v>0</v>
      </c>
      <c r="BQ12" s="60"/>
      <c r="BR12" s="87"/>
      <c r="BS12" s="13" t="s">
        <v>18</v>
      </c>
      <c r="BT12" s="44" t="str">
        <f>IF(G17="","",BB12)</f>
        <v/>
      </c>
      <c r="BU12" s="46"/>
      <c r="BV12" s="104"/>
      <c r="BW12" s="60"/>
      <c r="BX12" s="104"/>
      <c r="BY12" s="60"/>
      <c r="BZ12" s="88"/>
      <c r="CA12" s="60"/>
      <c r="CB12" s="91" t="s">
        <v>27</v>
      </c>
      <c r="CC12" s="60"/>
      <c r="CD12" s="60"/>
      <c r="CE12" s="61" t="s">
        <v>26</v>
      </c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</row>
    <row r="13" spans="1:101" ht="18.75" customHeight="1" thickBot="1" x14ac:dyDescent="0.3">
      <c r="A13" s="60"/>
      <c r="B13" s="60"/>
      <c r="C13" s="44" t="str">
        <f>Spielplan!$C$13</f>
        <v>Mexiko</v>
      </c>
      <c r="D13" s="45"/>
      <c r="E13" s="104"/>
      <c r="F13" s="93"/>
      <c r="G13" s="104"/>
      <c r="H13" s="44" t="str">
        <f>Spielplan!$H$13</f>
        <v>Kamerun</v>
      </c>
      <c r="I13" s="45"/>
      <c r="J13" s="60"/>
      <c r="K13" s="60" t="s">
        <v>59</v>
      </c>
      <c r="L13" s="60">
        <f t="shared" si="0"/>
        <v>0</v>
      </c>
      <c r="M13" s="60"/>
      <c r="N13" s="60"/>
      <c r="O13" s="60">
        <f>IF($E13="",0,IF($E13&gt;$G13,3,IF($E13=$G13,1,0)))</f>
        <v>0</v>
      </c>
      <c r="P13" s="60">
        <f>IF($G13="",0,IF($E13&gt;$G13,0,IF($E13=$G13,1,3)))</f>
        <v>0</v>
      </c>
      <c r="Q13" s="60"/>
      <c r="R13" s="60"/>
      <c r="S13" s="60">
        <f>E13</f>
        <v>0</v>
      </c>
      <c r="T13" s="60">
        <f>G13</f>
        <v>0</v>
      </c>
      <c r="U13" s="60"/>
      <c r="V13" s="60"/>
      <c r="W13" s="60">
        <f>G13</f>
        <v>0</v>
      </c>
      <c r="X13" s="60">
        <f>E13</f>
        <v>0</v>
      </c>
      <c r="Y13" s="60"/>
      <c r="Z13" s="60">
        <f>N18</f>
        <v>0</v>
      </c>
      <c r="AA13" s="60">
        <f>R18</f>
        <v>0</v>
      </c>
      <c r="AB13" s="60">
        <f>V18</f>
        <v>0</v>
      </c>
      <c r="AC13" s="60">
        <f>AA13-AB13</f>
        <v>0</v>
      </c>
      <c r="AD13" s="60">
        <f>IF(Z13&gt;Z12,-1,0)</f>
        <v>0</v>
      </c>
      <c r="AE13" s="60">
        <f>IF(Z13&gt;Z14,-1,0)</f>
        <v>0</v>
      </c>
      <c r="AF13" s="60">
        <f>IF(Z13&gt;Z15,-1,0)</f>
        <v>0</v>
      </c>
      <c r="AG13" s="60">
        <f>10000-(AJ13*1000+AM13*100+AK13*10)</f>
        <v>10000</v>
      </c>
      <c r="AH13" s="90">
        <f>RANK(AG13,AG12:AG15,1)</f>
        <v>1</v>
      </c>
      <c r="AI13" s="60" t="str">
        <f>H12</f>
        <v>Kroatien</v>
      </c>
      <c r="AJ13" s="60">
        <f t="shared" si="1"/>
        <v>0</v>
      </c>
      <c r="AK13" s="60">
        <f t="shared" si="1"/>
        <v>0</v>
      </c>
      <c r="AL13" s="60">
        <f t="shared" si="1"/>
        <v>0</v>
      </c>
      <c r="AM13" s="60">
        <f>AK13-AL13</f>
        <v>0</v>
      </c>
      <c r="AN13" s="187">
        <f>IF(AG12=AG13,IF(E12&gt;G12,AG12-0.1,AG12),AG12)</f>
        <v>10000</v>
      </c>
      <c r="AO13" s="187"/>
      <c r="AP13" s="187">
        <f>IF(AG14=AG13,IF(G17&gt;E17,AG14-0.1,AG14),AG14)</f>
        <v>10000</v>
      </c>
      <c r="AQ13" s="187">
        <f>IF(AG15=AG13,IF(G15&gt;E15,AG15-0.1,AG15),AG15)</f>
        <v>10000</v>
      </c>
      <c r="AR13" s="187">
        <f>AO16</f>
        <v>30000</v>
      </c>
      <c r="AS13" s="90">
        <f>RANK(AR13,AR12:AR15,1)</f>
        <v>1</v>
      </c>
      <c r="AT13" s="60" t="str">
        <f t="shared" si="2"/>
        <v>Kroatien</v>
      </c>
      <c r="AU13" s="60">
        <f t="shared" si="2"/>
        <v>0</v>
      </c>
      <c r="AV13" s="60">
        <f t="shared" si="2"/>
        <v>0</v>
      </c>
      <c r="AW13" s="60">
        <f t="shared" si="2"/>
        <v>0</v>
      </c>
      <c r="AX13" s="60"/>
      <c r="AY13" s="60"/>
      <c r="AZ13" s="60"/>
      <c r="BA13" s="120">
        <v>2</v>
      </c>
      <c r="BB13" s="121" t="e">
        <f>VLOOKUP(2,AS12:AT15,2,FALSE)</f>
        <v>#N/A</v>
      </c>
      <c r="BC13" s="122"/>
      <c r="BD13" s="123" t="e">
        <f>VLOOKUP(2,AS12:AW15,3,FALSE)</f>
        <v>#N/A</v>
      </c>
      <c r="BE13" s="124" t="e">
        <f>VLOOKUP(2,AS12:AW15,4,FALSE)</f>
        <v>#N/A</v>
      </c>
      <c r="BF13" s="93" t="s">
        <v>12</v>
      </c>
      <c r="BG13" s="124" t="e">
        <f>VLOOKUP(2,AS12:AW15,5,FALSE)</f>
        <v>#N/A</v>
      </c>
      <c r="BH13" s="125" t="s">
        <v>19</v>
      </c>
      <c r="BI13" s="60"/>
      <c r="BJ13" s="85">
        <f>IF(E13&gt;G13,IF(Spielplan!E13&gt;Spielplan!G13,Punktemodus!$B$3,0),0)</f>
        <v>0</v>
      </c>
      <c r="BK13" s="85">
        <f>IF(E13=G13,IF(Spielplan!E13=Spielplan!G13,Punktemodus!$B$3,0),0)</f>
        <v>10</v>
      </c>
      <c r="BL13" s="85">
        <f>IF(E13&lt;G13,IF(Spielplan!E13&lt;Spielplan!G13,Punktemodus!$B$3,0),0)</f>
        <v>0</v>
      </c>
      <c r="BM13" s="85">
        <f>IF(E13=Spielplan!E13,IF(G13=Spielplan!G13,Punktemodus!$B$5,0),0)</f>
        <v>3</v>
      </c>
      <c r="BN13" s="85">
        <f>IF(E13=Spielplan!E13,Punktemodus!$B$7,0)</f>
        <v>1</v>
      </c>
      <c r="BO13" s="85">
        <f>IF(G13=Spielplan!G13,Punktemodus!$B$7,0)</f>
        <v>1</v>
      </c>
      <c r="BP13" s="137">
        <f>IF(Spielplan!E13="",0,SUM(BJ13:BO13))</f>
        <v>0</v>
      </c>
      <c r="BQ13" s="60"/>
      <c r="BR13" s="87"/>
      <c r="BS13" s="73" t="s">
        <v>21</v>
      </c>
      <c r="BT13" s="44" t="str">
        <f>IF(G28="","",BB24)</f>
        <v/>
      </c>
      <c r="BU13" s="46"/>
      <c r="BV13" s="104"/>
      <c r="BW13" s="60"/>
      <c r="BX13" s="104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</row>
    <row r="14" spans="1:101" ht="18.75" customHeight="1" thickBot="1" x14ac:dyDescent="0.3">
      <c r="A14" s="60"/>
      <c r="B14" s="60"/>
      <c r="C14" s="7" t="str">
        <f>C12</f>
        <v>Brasilien</v>
      </c>
      <c r="D14" s="38"/>
      <c r="E14" s="104"/>
      <c r="F14" s="93"/>
      <c r="G14" s="104"/>
      <c r="H14" s="7" t="str">
        <f>C13</f>
        <v>Mexiko</v>
      </c>
      <c r="I14" s="38"/>
      <c r="J14" s="60"/>
      <c r="K14" s="60" t="s">
        <v>60</v>
      </c>
      <c r="L14" s="60">
        <f t="shared" si="0"/>
        <v>0</v>
      </c>
      <c r="M14" s="60">
        <f>IF($E14="",0,IF($E14&gt;$G14,3,IF($E14=G14,1,0)))</f>
        <v>0</v>
      </c>
      <c r="N14" s="60"/>
      <c r="O14" s="60">
        <f>IF($G14="",0,IF($E14&gt;$G14,0,IF($E14=$G14,1,3)))</f>
        <v>0</v>
      </c>
      <c r="P14" s="60"/>
      <c r="Q14" s="60">
        <f>E14</f>
        <v>0</v>
      </c>
      <c r="R14" s="60"/>
      <c r="S14" s="60">
        <f>G14</f>
        <v>0</v>
      </c>
      <c r="T14" s="60"/>
      <c r="U14" s="60">
        <f>G14</f>
        <v>0</v>
      </c>
      <c r="V14" s="60"/>
      <c r="W14" s="60">
        <f>E14</f>
        <v>0</v>
      </c>
      <c r="X14" s="60"/>
      <c r="Y14" s="60"/>
      <c r="Z14" s="60">
        <f>O18</f>
        <v>0</v>
      </c>
      <c r="AA14" s="60">
        <f>S18</f>
        <v>0</v>
      </c>
      <c r="AB14" s="60">
        <f>W18</f>
        <v>0</v>
      </c>
      <c r="AC14" s="60">
        <f>AA14-AB14</f>
        <v>0</v>
      </c>
      <c r="AD14" s="60">
        <f>IF(Z14&gt;Z12,-1,0)</f>
        <v>0</v>
      </c>
      <c r="AE14" s="60">
        <f>IF(Z14&gt;Z13,-1,0)</f>
        <v>0</v>
      </c>
      <c r="AF14" s="60">
        <f>IF(Z14&gt;Z15,-1,0)</f>
        <v>0</v>
      </c>
      <c r="AG14" s="60">
        <f>10000-(AJ14*1000+AM14*100+AK14*10)</f>
        <v>10000</v>
      </c>
      <c r="AH14" s="90">
        <f>RANK(AG14,AG12:AG15,1)</f>
        <v>1</v>
      </c>
      <c r="AI14" s="60" t="str">
        <f>C13</f>
        <v>Mexiko</v>
      </c>
      <c r="AJ14" s="60">
        <f t="shared" si="1"/>
        <v>0</v>
      </c>
      <c r="AK14" s="60">
        <f t="shared" si="1"/>
        <v>0</v>
      </c>
      <c r="AL14" s="60">
        <f t="shared" si="1"/>
        <v>0</v>
      </c>
      <c r="AM14" s="60">
        <f>AK14-AL14</f>
        <v>0</v>
      </c>
      <c r="AN14" s="187">
        <f>IF(AG12=AG14,IF(E14&gt;G14,AG12-0.1,AG12),AG12)</f>
        <v>10000</v>
      </c>
      <c r="AO14" s="187">
        <f>IF(AG13=AG14,IF(E17&gt;G17,AG13-0.1,AG13),AG13)</f>
        <v>10000</v>
      </c>
      <c r="AP14" s="187"/>
      <c r="AQ14" s="187">
        <f>IF(AG15=AG14,IF(G13&gt;E13,AG15-0.1,AG15),AG15)</f>
        <v>10000</v>
      </c>
      <c r="AR14" s="187">
        <f>AP16</f>
        <v>30000</v>
      </c>
      <c r="AS14" s="90">
        <f>RANK(AR14,AR12:AR15,1)</f>
        <v>1</v>
      </c>
      <c r="AT14" s="60" t="str">
        <f t="shared" si="2"/>
        <v>Mexiko</v>
      </c>
      <c r="AU14" s="60">
        <f t="shared" si="2"/>
        <v>0</v>
      </c>
      <c r="AV14" s="60">
        <f t="shared" si="2"/>
        <v>0</v>
      </c>
      <c r="AW14" s="60">
        <f t="shared" si="2"/>
        <v>0</v>
      </c>
      <c r="AX14" s="60"/>
      <c r="AY14" s="60"/>
      <c r="AZ14" s="60"/>
      <c r="BA14" s="113">
        <v>3</v>
      </c>
      <c r="BB14" s="114" t="e">
        <f>VLOOKUP(3,AS12:AT15,2,FALSE)</f>
        <v>#N/A</v>
      </c>
      <c r="BC14" s="115"/>
      <c r="BD14" s="116" t="e">
        <f>VLOOKUP(3,AS12:AW15,3,FALSE)</f>
        <v>#N/A</v>
      </c>
      <c r="BE14" s="116" t="e">
        <f>VLOOKUP(3,AS12:AW15,4,FALSE)</f>
        <v>#N/A</v>
      </c>
      <c r="BF14" s="93" t="s">
        <v>12</v>
      </c>
      <c r="BG14" s="116" t="e">
        <f>VLOOKUP(3,AS12:AW15,5,FALSE)</f>
        <v>#N/A</v>
      </c>
      <c r="BH14" s="60"/>
      <c r="BI14" s="60"/>
      <c r="BJ14" s="85">
        <f>IF(E14&gt;G14,IF(Spielplan!E14&gt;Spielplan!G14,Punktemodus!$B$3,0),0)</f>
        <v>0</v>
      </c>
      <c r="BK14" s="85">
        <f>IF(E14=G14,IF(Spielplan!E14=Spielplan!G14,Punktemodus!$B$3,0),0)</f>
        <v>10</v>
      </c>
      <c r="BL14" s="85">
        <f>IF(E14&lt;G14,IF(Spielplan!E14&lt;Spielplan!G14,Punktemodus!$B$3,0),0)</f>
        <v>0</v>
      </c>
      <c r="BM14" s="85">
        <f>IF(E14=Spielplan!E14,IF(G14=Spielplan!G14,Punktemodus!$B$5,0),0)</f>
        <v>3</v>
      </c>
      <c r="BN14" s="85">
        <f>IF(E14=Spielplan!E14,Punktemodus!$B$7,0)</f>
        <v>1</v>
      </c>
      <c r="BO14" s="85">
        <f>IF(G14=Spielplan!G14,Punktemodus!$B$7,0)</f>
        <v>1</v>
      </c>
      <c r="BP14" s="137">
        <f>IF(Spielplan!E14="",0,SUM(BJ14:BO14))</f>
        <v>0</v>
      </c>
      <c r="BQ14" s="60"/>
      <c r="BR14" s="87"/>
      <c r="BS14" s="60"/>
      <c r="BT14" s="60"/>
      <c r="BU14" s="60"/>
      <c r="BV14" s="60"/>
      <c r="BW14" s="60"/>
      <c r="BX14" s="60"/>
      <c r="BY14" s="60"/>
      <c r="BZ14" s="47">
        <v>49</v>
      </c>
      <c r="CA14" s="44" t="str">
        <f>IF(BX12="",IF(BV12&gt;BV13,BT12,BT13),IF(BX12&gt;BX13,BT12,BT13))</f>
        <v/>
      </c>
      <c r="CB14" s="46"/>
      <c r="CC14" s="104"/>
      <c r="CD14" s="60"/>
      <c r="CE14" s="104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</row>
    <row r="15" spans="1:101" ht="18.75" customHeight="1" thickBot="1" x14ac:dyDescent="0.3">
      <c r="A15" s="60"/>
      <c r="B15" s="60"/>
      <c r="C15" s="44" t="str">
        <f>H12</f>
        <v>Kroatien</v>
      </c>
      <c r="D15" s="45"/>
      <c r="E15" s="104"/>
      <c r="F15" s="93"/>
      <c r="G15" s="104"/>
      <c r="H15" s="44" t="str">
        <f>H13</f>
        <v>Kamerun</v>
      </c>
      <c r="I15" s="45"/>
      <c r="J15" s="60"/>
      <c r="K15" s="60" t="s">
        <v>61</v>
      </c>
      <c r="L15" s="60">
        <f t="shared" si="0"/>
        <v>0</v>
      </c>
      <c r="M15" s="60"/>
      <c r="N15" s="60">
        <f>IF($E15="",0,IF($E15&gt;$G15,3,IF($E15=$G15,1,0)))</f>
        <v>0</v>
      </c>
      <c r="O15" s="60"/>
      <c r="P15" s="60">
        <f>IF($G15="",0,IF($E15&gt;$G15,0,IF($E15=$G15,1,3)))</f>
        <v>0</v>
      </c>
      <c r="Q15" s="60"/>
      <c r="R15" s="60">
        <f>E15</f>
        <v>0</v>
      </c>
      <c r="S15" s="60"/>
      <c r="T15" s="60">
        <f>G15</f>
        <v>0</v>
      </c>
      <c r="U15" s="60"/>
      <c r="V15" s="60">
        <f>G15</f>
        <v>0</v>
      </c>
      <c r="W15" s="60"/>
      <c r="X15" s="60">
        <f>E15</f>
        <v>0</v>
      </c>
      <c r="Y15" s="60"/>
      <c r="Z15" s="60">
        <f>P18</f>
        <v>0</v>
      </c>
      <c r="AA15" s="60">
        <f>T18</f>
        <v>0</v>
      </c>
      <c r="AB15" s="60">
        <f>X18</f>
        <v>0</v>
      </c>
      <c r="AC15" s="60">
        <f>AA15-AB15</f>
        <v>0</v>
      </c>
      <c r="AD15" s="60">
        <f>IF(Z15&gt;Z12,-1,0)</f>
        <v>0</v>
      </c>
      <c r="AE15" s="60">
        <f>IF(Z15&gt;Z13,-1,0)</f>
        <v>0</v>
      </c>
      <c r="AF15" s="60">
        <f>IF(Z15&gt;Z14,-1,0)</f>
        <v>0</v>
      </c>
      <c r="AG15" s="60">
        <f>10000-(AJ15*1000+AM15*100+AK15*10)</f>
        <v>10000</v>
      </c>
      <c r="AH15" s="90">
        <f>RANK(AG15,AG12:AG15,1)</f>
        <v>1</v>
      </c>
      <c r="AI15" s="60" t="str">
        <f>H13</f>
        <v>Kamerun</v>
      </c>
      <c r="AJ15" s="60">
        <f t="shared" si="1"/>
        <v>0</v>
      </c>
      <c r="AK15" s="60">
        <f t="shared" si="1"/>
        <v>0</v>
      </c>
      <c r="AL15" s="60">
        <f t="shared" si="1"/>
        <v>0</v>
      </c>
      <c r="AM15" s="60">
        <f>AK15-AL15</f>
        <v>0</v>
      </c>
      <c r="AN15" s="187">
        <f>IF(AG12=AG15,IF(E16&gt;G16,AG12-0.1,AG12),AG12)</f>
        <v>10000</v>
      </c>
      <c r="AO15" s="187">
        <f>IF(AG13=AG15,IF(E15&gt;G15,AG13-0.1,AG13),AG13)</f>
        <v>10000</v>
      </c>
      <c r="AP15" s="187">
        <f>IF(AG14=AG15,IF(E13&gt;G13,AG14-0.1,AG14),AG14)</f>
        <v>10000</v>
      </c>
      <c r="AQ15" s="187"/>
      <c r="AR15" s="187">
        <f>AQ16</f>
        <v>30000</v>
      </c>
      <c r="AS15" s="90">
        <f>RANK(AR15,AR12:AR15,1)</f>
        <v>1</v>
      </c>
      <c r="AT15" s="60" t="str">
        <f t="shared" si="2"/>
        <v>Kamerun</v>
      </c>
      <c r="AU15" s="60">
        <f t="shared" si="2"/>
        <v>0</v>
      </c>
      <c r="AV15" s="60">
        <f t="shared" si="2"/>
        <v>0</v>
      </c>
      <c r="AW15" s="60">
        <f t="shared" si="2"/>
        <v>0</v>
      </c>
      <c r="AX15" s="60"/>
      <c r="AY15" s="60"/>
      <c r="AZ15" s="60"/>
      <c r="BA15" s="113">
        <v>4</v>
      </c>
      <c r="BB15" s="114" t="e">
        <f>VLOOKUP(4,AS12:AT15,2,FALSE)</f>
        <v>#N/A</v>
      </c>
      <c r="BC15" s="115"/>
      <c r="BD15" s="116" t="e">
        <f>VLOOKUP(4,AS12:AW15,3,FALSE)</f>
        <v>#N/A</v>
      </c>
      <c r="BE15" s="116" t="e">
        <f>VLOOKUP(4,AS12:AW15,4,FALSE)</f>
        <v>#N/A</v>
      </c>
      <c r="BF15" s="93" t="s">
        <v>12</v>
      </c>
      <c r="BG15" s="116" t="e">
        <f>VLOOKUP(4,AS12:AW15,5,FALSE)</f>
        <v>#N/A</v>
      </c>
      <c r="BH15" s="60"/>
      <c r="BI15" s="60"/>
      <c r="BJ15" s="85">
        <f>IF(E15&gt;G15,IF(Spielplan!E15&gt;Spielplan!G15,Punktemodus!$B$3,0),0)</f>
        <v>0</v>
      </c>
      <c r="BK15" s="85">
        <f>IF(E15=G15,IF(Spielplan!E15=Spielplan!G15,Punktemodus!$B$3,0),0)</f>
        <v>10</v>
      </c>
      <c r="BL15" s="85">
        <f>IF(E15&lt;G15,IF(Spielplan!E15&lt;Spielplan!G15,Punktemodus!$B$3,0),0)</f>
        <v>0</v>
      </c>
      <c r="BM15" s="85">
        <f>IF(E15=Spielplan!E15,IF(G15=Spielplan!G15,Punktemodus!$B$5,0),0)</f>
        <v>3</v>
      </c>
      <c r="BN15" s="85">
        <f>IF(E15=Spielplan!E15,Punktemodus!$B$7,0)</f>
        <v>1</v>
      </c>
      <c r="BO15" s="85">
        <f>IF(G15=Spielplan!G15,Punktemodus!$B$7,0)</f>
        <v>1</v>
      </c>
      <c r="BP15" s="137">
        <f>IF(Spielplan!E15="",0,SUM(BJ15:BO15))</f>
        <v>0</v>
      </c>
      <c r="BQ15" s="60"/>
      <c r="BR15" s="87"/>
      <c r="BS15" s="60"/>
      <c r="BT15" s="60"/>
      <c r="BU15" s="60"/>
      <c r="BV15" s="60"/>
      <c r="BW15" s="60"/>
      <c r="BX15" s="60"/>
      <c r="BY15" s="60"/>
      <c r="BZ15" s="47">
        <v>50</v>
      </c>
      <c r="CA15" s="44" t="str">
        <f>IF(BX16="",IF(BV16&gt;BV17,BT16,BT17),IF(BX16&gt;BX17,BT16,BT17))</f>
        <v/>
      </c>
      <c r="CB15" s="46"/>
      <c r="CC15" s="104"/>
      <c r="CD15" s="60"/>
      <c r="CE15" s="104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</row>
    <row r="16" spans="1:101" ht="18.75" customHeight="1" thickBot="1" x14ac:dyDescent="0.3">
      <c r="A16" s="60"/>
      <c r="B16" s="60"/>
      <c r="C16" s="7" t="str">
        <f>C12</f>
        <v>Brasilien</v>
      </c>
      <c r="D16" s="38"/>
      <c r="E16" s="104"/>
      <c r="F16" s="93"/>
      <c r="G16" s="104"/>
      <c r="H16" s="7" t="str">
        <f>H13</f>
        <v>Kamerun</v>
      </c>
      <c r="I16" s="38"/>
      <c r="J16" s="60"/>
      <c r="K16" s="60" t="s">
        <v>62</v>
      </c>
      <c r="L16" s="60">
        <f t="shared" si="0"/>
        <v>0</v>
      </c>
      <c r="M16" s="60">
        <f>IF($E16="",0,IF($E16&gt;$G16,3,IF($E16=G16,1,0)))</f>
        <v>0</v>
      </c>
      <c r="N16" s="60"/>
      <c r="O16" s="60"/>
      <c r="P16" s="60">
        <f>IF($G16="",0,IF($E16&gt;$G16,0,IF($E16=$G16,1,3)))</f>
        <v>0</v>
      </c>
      <c r="Q16" s="60">
        <f>E16</f>
        <v>0</v>
      </c>
      <c r="R16" s="60"/>
      <c r="S16" s="60"/>
      <c r="T16" s="60">
        <f>G16</f>
        <v>0</v>
      </c>
      <c r="U16" s="60">
        <f>G16</f>
        <v>0</v>
      </c>
      <c r="V16" s="60"/>
      <c r="W16" s="60"/>
      <c r="X16" s="60">
        <f>E16</f>
        <v>0</v>
      </c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187">
        <f>SUM(AN12:AN15)</f>
        <v>30000</v>
      </c>
      <c r="AO16" s="187">
        <f>SUM(AO12:AO15)</f>
        <v>30000</v>
      </c>
      <c r="AP16" s="187">
        <f>SUM(AP12:AP15)</f>
        <v>30000</v>
      </c>
      <c r="AQ16" s="187">
        <f>SUM(AQ12:AQ15)</f>
        <v>30000</v>
      </c>
      <c r="AR16" s="187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85">
        <f>IF(E16&gt;G16,IF(Spielplan!E16&gt;Spielplan!G16,Punktemodus!$B$3,0),0)</f>
        <v>0</v>
      </c>
      <c r="BK16" s="85">
        <f>IF(E16=G16,IF(Spielplan!E16=Spielplan!G16,Punktemodus!$B$3,0),0)</f>
        <v>10</v>
      </c>
      <c r="BL16" s="85">
        <f>IF(E16&lt;G16,IF(Spielplan!E16&lt;Spielplan!G16,Punktemodus!$B$3,0),0)</f>
        <v>0</v>
      </c>
      <c r="BM16" s="85">
        <f>IF(E16=Spielplan!E16,IF(G16=Spielplan!G16,Punktemodus!$B$5,0),0)</f>
        <v>3</v>
      </c>
      <c r="BN16" s="85">
        <f>IF(E16=Spielplan!E16,Punktemodus!$B$7,0)</f>
        <v>1</v>
      </c>
      <c r="BO16" s="85">
        <f>IF(G16=Spielplan!G16,Punktemodus!$B$7,0)</f>
        <v>1</v>
      </c>
      <c r="BP16" s="137">
        <f>IF(Spielplan!E16="",0,SUM(BJ16:BO16))</f>
        <v>0</v>
      </c>
      <c r="BQ16" s="60"/>
      <c r="BR16" s="87"/>
      <c r="BS16" s="63" t="s">
        <v>22</v>
      </c>
      <c r="BT16" s="44" t="str">
        <f>IF(G39="","",BB34)</f>
        <v/>
      </c>
      <c r="BU16" s="46"/>
      <c r="BV16" s="104"/>
      <c r="BW16" s="60"/>
      <c r="BX16" s="104"/>
      <c r="BY16" s="60"/>
      <c r="BZ16" s="60"/>
      <c r="CA16" s="60"/>
      <c r="CB16" s="60"/>
      <c r="CC16" s="60"/>
      <c r="CD16" s="60"/>
      <c r="CE16" s="60"/>
      <c r="CF16" s="91"/>
      <c r="CG16" s="91" t="s">
        <v>28</v>
      </c>
      <c r="CH16" s="60"/>
      <c r="CI16" s="60"/>
      <c r="CJ16" s="61" t="s">
        <v>26</v>
      </c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</row>
    <row r="17" spans="1:101" ht="18.75" customHeight="1" thickBot="1" x14ac:dyDescent="0.3">
      <c r="A17" s="60"/>
      <c r="B17" s="60"/>
      <c r="C17" s="44" t="str">
        <f>H12</f>
        <v>Kroatien</v>
      </c>
      <c r="D17" s="45"/>
      <c r="E17" s="104"/>
      <c r="F17" s="93"/>
      <c r="G17" s="104"/>
      <c r="H17" s="44" t="str">
        <f>C13</f>
        <v>Mexiko</v>
      </c>
      <c r="I17" s="45"/>
      <c r="J17" s="60"/>
      <c r="K17" s="60" t="s">
        <v>62</v>
      </c>
      <c r="L17" s="60">
        <f t="shared" si="0"/>
        <v>0</v>
      </c>
      <c r="M17" s="60"/>
      <c r="N17" s="60">
        <f>IF($E17="",0,IF($E17&gt;$G17,3,IF($E17=$G17,1,0)))</f>
        <v>0</v>
      </c>
      <c r="O17" s="60">
        <f>IF($G17="",0,IF($E17&gt;$G17,0,IF($E17=$G17,1,3)))</f>
        <v>0</v>
      </c>
      <c r="P17" s="60"/>
      <c r="Q17" s="60"/>
      <c r="R17" s="60">
        <f>E17</f>
        <v>0</v>
      </c>
      <c r="S17" s="60">
        <f>G17</f>
        <v>0</v>
      </c>
      <c r="T17" s="60"/>
      <c r="U17" s="60"/>
      <c r="V17" s="60">
        <f>G17</f>
        <v>0</v>
      </c>
      <c r="W17" s="60">
        <f>E17</f>
        <v>0</v>
      </c>
      <c r="X17" s="60"/>
      <c r="Y17" s="60"/>
      <c r="Z17" s="60" t="s">
        <v>30</v>
      </c>
      <c r="AA17" s="60"/>
      <c r="AB17" s="60"/>
      <c r="AC17" s="60"/>
      <c r="AD17" s="60"/>
      <c r="AE17" s="60"/>
      <c r="AF17" s="60"/>
      <c r="AG17" s="60" t="b">
        <f>OR(AG12=AG13,AG12=AG14,AG12=AG15,AG13=AG14,AG13=AG15,AG14=AG15)</f>
        <v>1</v>
      </c>
      <c r="AH17" s="60"/>
      <c r="AI17" s="60"/>
      <c r="AJ17" s="60"/>
      <c r="AK17" s="60"/>
      <c r="AL17" s="60"/>
      <c r="AM17" s="60"/>
      <c r="AN17" s="60"/>
      <c r="AO17" s="60" t="s">
        <v>34</v>
      </c>
      <c r="AP17" s="60"/>
      <c r="AQ17" s="60"/>
      <c r="AR17" s="60" t="b">
        <f>OR(AR12=AR13,AR12=AR14,AR12=AR15,AR13=AR14,AR13=AR15,AR14=AR15)</f>
        <v>1</v>
      </c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85">
        <f>IF(E17&gt;G17,IF(Spielplan!E17&gt;Spielplan!G17,Punktemodus!$B$3,0),0)</f>
        <v>0</v>
      </c>
      <c r="BK17" s="85">
        <f>IF(E17=G17,IF(Spielplan!E17=Spielplan!G17,Punktemodus!$B$3,0),0)</f>
        <v>10</v>
      </c>
      <c r="BL17" s="85">
        <f>IF(E17&lt;G17,IF(Spielplan!E17&lt;Spielplan!G17,Punktemodus!$B$3,0),0)</f>
        <v>0</v>
      </c>
      <c r="BM17" s="85">
        <f>IF(E17=Spielplan!E17,IF(G17=Spielplan!G17,Punktemodus!$B$5,0),0)</f>
        <v>3</v>
      </c>
      <c r="BN17" s="85">
        <f>IF(E17=Spielplan!E17,Punktemodus!$B$7,0)</f>
        <v>1</v>
      </c>
      <c r="BO17" s="85">
        <f>IF(G17=Spielplan!G17,Punktemodus!$B$7,0)</f>
        <v>1</v>
      </c>
      <c r="BP17" s="137">
        <f>IF(Spielplan!E17="",0,SUM(BJ17:BO17))</f>
        <v>0</v>
      </c>
      <c r="BQ17" s="60"/>
      <c r="BR17" s="87"/>
      <c r="BS17" s="52" t="s">
        <v>25</v>
      </c>
      <c r="BT17" s="44" t="str">
        <f>IF(G50="","",BB46)</f>
        <v/>
      </c>
      <c r="BU17" s="46"/>
      <c r="BV17" s="104"/>
      <c r="BW17" s="60"/>
      <c r="BX17" s="104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</row>
    <row r="18" spans="1:101" ht="18.75" customHeight="1" thickBot="1" x14ac:dyDescent="0.25">
      <c r="A18" s="60"/>
      <c r="B18" s="60"/>
      <c r="C18" s="136" t="str">
        <f>IF(G17="","",IF(AR17=TRUE,"Achtung: Fehler in Tabelle!",""))</f>
        <v/>
      </c>
      <c r="D18" s="60"/>
      <c r="E18" s="85"/>
      <c r="F18" s="60"/>
      <c r="G18" s="85"/>
      <c r="H18" s="60"/>
      <c r="I18" s="60"/>
      <c r="J18" s="60"/>
      <c r="K18" s="60"/>
      <c r="L18" s="60"/>
      <c r="M18" s="60">
        <f t="shared" ref="M18:X18" si="3">SUM(M12:M17)</f>
        <v>0</v>
      </c>
      <c r="N18" s="60">
        <f t="shared" si="3"/>
        <v>0</v>
      </c>
      <c r="O18" s="60">
        <f t="shared" si="3"/>
        <v>0</v>
      </c>
      <c r="P18" s="60">
        <f t="shared" si="3"/>
        <v>0</v>
      </c>
      <c r="Q18" s="60">
        <f t="shared" si="3"/>
        <v>0</v>
      </c>
      <c r="R18" s="60">
        <f t="shared" si="3"/>
        <v>0</v>
      </c>
      <c r="S18" s="60">
        <f t="shared" si="3"/>
        <v>0</v>
      </c>
      <c r="T18" s="60">
        <f t="shared" si="3"/>
        <v>0</v>
      </c>
      <c r="U18" s="60">
        <f t="shared" si="3"/>
        <v>0</v>
      </c>
      <c r="V18" s="60">
        <f t="shared" si="3"/>
        <v>0</v>
      </c>
      <c r="W18" s="60">
        <f t="shared" si="3"/>
        <v>0</v>
      </c>
      <c r="X18" s="60">
        <f t="shared" si="3"/>
        <v>0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160">
        <f>SUM(BP12:BP17)</f>
        <v>0</v>
      </c>
      <c r="BQ18" s="60"/>
      <c r="BR18" s="8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47">
        <v>58</v>
      </c>
      <c r="CF18" s="44" t="str">
        <f>IF(CE14="",IF(CC14&gt;CC15,CA14,CA15),IF(CE14&gt;CE15,CA14,CA15))</f>
        <v/>
      </c>
      <c r="CG18" s="46"/>
      <c r="CH18" s="104"/>
      <c r="CI18" s="60"/>
      <c r="CJ18" s="104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</row>
    <row r="19" spans="1:101" ht="18.75" customHeight="1" thickBot="1" x14ac:dyDescent="0.25">
      <c r="A19" s="60"/>
      <c r="B19" s="60"/>
      <c r="C19" s="60"/>
      <c r="D19" s="60"/>
      <c r="E19" s="85"/>
      <c r="F19" s="60"/>
      <c r="G19" s="85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138"/>
      <c r="BQ19" s="60"/>
      <c r="BR19" s="8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47">
        <v>57</v>
      </c>
      <c r="CF19" s="44" t="str">
        <f>IF(CE22="",IF(CC22&gt;CC23,CA22,CA23),IF(CE22&gt;CE23,CA22,CA23))</f>
        <v/>
      </c>
      <c r="CG19" s="46"/>
      <c r="CH19" s="104"/>
      <c r="CI19" s="60"/>
      <c r="CJ19" s="104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</row>
    <row r="20" spans="1:101" ht="18.75" customHeight="1" thickBot="1" x14ac:dyDescent="0.25">
      <c r="A20" s="60"/>
      <c r="B20" s="60"/>
      <c r="C20" s="60"/>
      <c r="D20" s="60"/>
      <c r="E20" s="85"/>
      <c r="F20" s="60"/>
      <c r="G20" s="85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138"/>
      <c r="BQ20" s="60"/>
      <c r="BR20" s="87"/>
      <c r="BS20" s="54" t="s">
        <v>121</v>
      </c>
      <c r="BT20" s="44" t="str">
        <f>IF(G61="","",BB56)</f>
        <v/>
      </c>
      <c r="BU20" s="46"/>
      <c r="BV20" s="104"/>
      <c r="BW20" s="60"/>
      <c r="BX20" s="104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</row>
    <row r="21" spans="1:101" ht="18.75" customHeight="1" thickBot="1" x14ac:dyDescent="0.3">
      <c r="A21" s="60"/>
      <c r="B21" s="60"/>
      <c r="C21" s="88" t="s">
        <v>64</v>
      </c>
      <c r="D21" s="60"/>
      <c r="E21" s="85"/>
      <c r="F21" s="60"/>
      <c r="G21" s="85"/>
      <c r="H21" s="60"/>
      <c r="I21" s="60"/>
      <c r="J21" s="60"/>
      <c r="K21" s="60"/>
      <c r="L21" s="60"/>
      <c r="M21" s="60" t="s">
        <v>4</v>
      </c>
      <c r="N21" s="60"/>
      <c r="O21" s="60"/>
      <c r="P21" s="60"/>
      <c r="Q21" s="60" t="s">
        <v>6</v>
      </c>
      <c r="R21" s="60"/>
      <c r="S21" s="60"/>
      <c r="T21" s="60"/>
      <c r="U21" s="60" t="s">
        <v>7</v>
      </c>
      <c r="V21" s="60"/>
      <c r="W21" s="60"/>
      <c r="X21" s="60"/>
      <c r="Y21" s="60"/>
      <c r="Z21" s="60" t="s">
        <v>4</v>
      </c>
      <c r="AA21" s="60" t="s">
        <v>5</v>
      </c>
      <c r="AB21" s="60"/>
      <c r="AC21" s="60"/>
      <c r="AD21" s="60" t="s">
        <v>9</v>
      </c>
      <c r="AE21" s="60"/>
      <c r="AF21" s="60"/>
      <c r="AG21" s="60"/>
      <c r="AH21" s="60" t="s">
        <v>32</v>
      </c>
      <c r="AI21" s="60"/>
      <c r="AJ21" s="60"/>
      <c r="AK21" s="60"/>
      <c r="AL21" s="60"/>
      <c r="AM21" s="60"/>
      <c r="AN21" s="60" t="s">
        <v>35</v>
      </c>
      <c r="AO21" s="60"/>
      <c r="AP21" s="60"/>
      <c r="AQ21" s="60"/>
      <c r="AR21" s="60"/>
      <c r="AS21" s="60" t="s">
        <v>33</v>
      </c>
      <c r="AT21" s="60"/>
      <c r="AU21" s="60"/>
      <c r="AV21" s="60"/>
      <c r="AW21" s="60"/>
      <c r="AX21" s="60"/>
      <c r="AY21" s="60"/>
      <c r="AZ21" s="60"/>
      <c r="BA21" s="60"/>
      <c r="BB21" s="89" t="s">
        <v>10</v>
      </c>
      <c r="BC21" s="60"/>
      <c r="BD21" s="90" t="s">
        <v>4</v>
      </c>
      <c r="BE21" s="60"/>
      <c r="BF21" s="61" t="s">
        <v>5</v>
      </c>
      <c r="BG21" s="60"/>
      <c r="BH21" s="60"/>
      <c r="BI21" s="60"/>
      <c r="BJ21" s="60"/>
      <c r="BK21" s="60"/>
      <c r="BL21" s="60"/>
      <c r="BM21" s="60"/>
      <c r="BN21" s="60"/>
      <c r="BO21" s="60"/>
      <c r="BP21" s="138"/>
      <c r="BQ21" s="60"/>
      <c r="BR21" s="87"/>
      <c r="BS21" s="73" t="s">
        <v>122</v>
      </c>
      <c r="BT21" s="44" t="str">
        <f>IF(G72="","",BB68)</f>
        <v/>
      </c>
      <c r="BU21" s="46"/>
      <c r="BV21" s="104"/>
      <c r="BW21" s="60"/>
      <c r="BX21" s="104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91" t="s">
        <v>29</v>
      </c>
      <c r="CM21" s="60"/>
      <c r="CN21" s="60"/>
      <c r="CO21" s="61" t="s">
        <v>26</v>
      </c>
      <c r="CP21" s="60"/>
      <c r="CQ21" s="60"/>
      <c r="CR21" s="60"/>
      <c r="CS21" s="60"/>
      <c r="CT21" s="60"/>
      <c r="CU21" s="60"/>
      <c r="CV21" s="60"/>
      <c r="CW21" s="60"/>
    </row>
    <row r="22" spans="1:101" ht="18.75" customHeight="1" thickBot="1" x14ac:dyDescent="0.3">
      <c r="A22" s="60"/>
      <c r="B22" s="60"/>
      <c r="C22" s="60"/>
      <c r="D22" s="60"/>
      <c r="E22" s="85"/>
      <c r="F22" s="60"/>
      <c r="G22" s="85"/>
      <c r="H22" s="60"/>
      <c r="I22" s="60"/>
      <c r="J22" s="60"/>
      <c r="K22" s="60"/>
      <c r="L22" s="60"/>
      <c r="M22" s="60" t="s">
        <v>0</v>
      </c>
      <c r="N22" s="60" t="s">
        <v>1</v>
      </c>
      <c r="O22" s="60" t="s">
        <v>2</v>
      </c>
      <c r="P22" s="60" t="s">
        <v>3</v>
      </c>
      <c r="Q22" s="60" t="s">
        <v>0</v>
      </c>
      <c r="R22" s="60" t="s">
        <v>1</v>
      </c>
      <c r="S22" s="60" t="s">
        <v>2</v>
      </c>
      <c r="T22" s="60" t="s">
        <v>3</v>
      </c>
      <c r="U22" s="60" t="s">
        <v>0</v>
      </c>
      <c r="V22" s="60" t="s">
        <v>1</v>
      </c>
      <c r="W22" s="60" t="s">
        <v>2</v>
      </c>
      <c r="X22" s="60" t="s">
        <v>3</v>
      </c>
      <c r="Y22" s="60"/>
      <c r="Z22" s="60" t="s">
        <v>8</v>
      </c>
      <c r="AA22" s="60"/>
      <c r="AB22" s="60"/>
      <c r="AC22" s="60"/>
      <c r="AD22" s="60"/>
      <c r="AE22" s="60"/>
      <c r="AF22" s="60"/>
      <c r="AG22" s="60"/>
      <c r="AH22" s="60" t="s">
        <v>31</v>
      </c>
      <c r="AI22" s="60"/>
      <c r="AJ22" s="60"/>
      <c r="AK22" s="60"/>
      <c r="AL22" s="60"/>
      <c r="AM22" s="60"/>
      <c r="AN22" s="60" t="str">
        <f>AI23</f>
        <v>Spanien</v>
      </c>
      <c r="AO22" s="60" t="str">
        <f>AI24</f>
        <v>Niederlande</v>
      </c>
      <c r="AP22" s="60" t="str">
        <f>AI25</f>
        <v>Chile</v>
      </c>
      <c r="AQ22" s="60" t="str">
        <f>AI26</f>
        <v>Australien</v>
      </c>
      <c r="AR22" s="60"/>
      <c r="AS22" s="60" t="s">
        <v>31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138"/>
      <c r="BQ22" s="60"/>
      <c r="BR22" s="87"/>
      <c r="BS22" s="60"/>
      <c r="BT22" s="60"/>
      <c r="BU22" s="60"/>
      <c r="BV22" s="60"/>
      <c r="BW22" s="60"/>
      <c r="BX22" s="60"/>
      <c r="BY22" s="60"/>
      <c r="BZ22" s="47">
        <v>53</v>
      </c>
      <c r="CA22" s="44" t="str">
        <f>IF(BX20="",IF(BV20&gt;BV21,BT20,BT21),IF(BX20&gt;BX21,BT20,BT21))</f>
        <v/>
      </c>
      <c r="CB22" s="46"/>
      <c r="CC22" s="104"/>
      <c r="CD22" s="60"/>
      <c r="CE22" s="104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88" t="s">
        <v>130</v>
      </c>
      <c r="CS22" s="60"/>
      <c r="CT22" s="60"/>
      <c r="CU22" s="60"/>
      <c r="CV22" s="60"/>
      <c r="CW22" s="60"/>
    </row>
    <row r="23" spans="1:101" ht="18.75" customHeight="1" thickBot="1" x14ac:dyDescent="0.3">
      <c r="A23" s="60"/>
      <c r="B23" s="60"/>
      <c r="C23" s="65" t="str">
        <f>Spielplan!$C$23</f>
        <v>Spanien</v>
      </c>
      <c r="D23" s="66"/>
      <c r="E23" s="104"/>
      <c r="F23" s="93"/>
      <c r="G23" s="104"/>
      <c r="H23" s="65" t="str">
        <f>Spielplan!$H$23</f>
        <v>Niederlande</v>
      </c>
      <c r="I23" s="66"/>
      <c r="J23" s="60"/>
      <c r="K23" s="60" t="s">
        <v>68</v>
      </c>
      <c r="L23" s="60">
        <f t="shared" ref="L23:L28" si="4">IF(E23-G23&gt;0,1,IF(G23=E23,0,-1))</f>
        <v>0</v>
      </c>
      <c r="M23" s="60">
        <f>IF($E23="",0,IF($E23&gt;$G23,3,IF($E23=G23,1,0)))</f>
        <v>0</v>
      </c>
      <c r="N23" s="60">
        <f>IF($G23="",0,IF($E23&gt;$G23,0,IF($E23=G23,1,3)))</f>
        <v>0</v>
      </c>
      <c r="O23" s="60"/>
      <c r="P23" s="60"/>
      <c r="Q23" s="60">
        <f>E23</f>
        <v>0</v>
      </c>
      <c r="R23" s="60">
        <f>G23</f>
        <v>0</v>
      </c>
      <c r="S23" s="60"/>
      <c r="T23" s="60"/>
      <c r="U23" s="60">
        <f>G23</f>
        <v>0</v>
      </c>
      <c r="V23" s="60">
        <f>E23</f>
        <v>0</v>
      </c>
      <c r="W23" s="60"/>
      <c r="X23" s="60"/>
      <c r="Y23" s="60"/>
      <c r="Z23" s="60">
        <f>M29</f>
        <v>0</v>
      </c>
      <c r="AA23" s="60">
        <f>Q29</f>
        <v>0</v>
      </c>
      <c r="AB23" s="60">
        <f>U29</f>
        <v>0</v>
      </c>
      <c r="AC23" s="60">
        <f>AA23-AB23</f>
        <v>0</v>
      </c>
      <c r="AD23" s="60">
        <f>IF(Z23&gt;Z24,-1,0)</f>
        <v>0</v>
      </c>
      <c r="AE23" s="60">
        <f>IF(Z23&gt;Z25,-1,0)</f>
        <v>0</v>
      </c>
      <c r="AF23" s="60">
        <f>IF(Z23&gt;Z26,-1,0)</f>
        <v>0</v>
      </c>
      <c r="AG23" s="60">
        <f>10000-(AJ23*1000+AM23*100+AK23*10)</f>
        <v>10000</v>
      </c>
      <c r="AH23" s="90">
        <f>RANK(AG23,AG23:AG26,1)</f>
        <v>1</v>
      </c>
      <c r="AI23" s="60" t="str">
        <f>C23</f>
        <v>Spanien</v>
      </c>
      <c r="AJ23" s="60">
        <f t="shared" ref="AJ23:AL26" si="5">Z23</f>
        <v>0</v>
      </c>
      <c r="AK23" s="60">
        <f t="shared" si="5"/>
        <v>0</v>
      </c>
      <c r="AL23" s="60">
        <f t="shared" si="5"/>
        <v>0</v>
      </c>
      <c r="AM23" s="60">
        <f>AK23-AL23</f>
        <v>0</v>
      </c>
      <c r="AN23" s="187"/>
      <c r="AO23" s="187">
        <f>IF(AG24=AG23,IF(G23&gt;E23,AG24-0.1,AG24),AG24)</f>
        <v>10000</v>
      </c>
      <c r="AP23" s="187">
        <f>IF(AG25=AG23,IF(G25&gt;E25,AG25-0.1,AG25),AG25)</f>
        <v>10000</v>
      </c>
      <c r="AQ23" s="187">
        <f>IF(AG26=AG23,IF(G27&gt;E27,AG26-0.1,AG26),AG26)</f>
        <v>10000</v>
      </c>
      <c r="AR23" s="187">
        <f>AN27</f>
        <v>30000</v>
      </c>
      <c r="AS23" s="90">
        <f>RANK(AR23,AR23:AR26,1)</f>
        <v>1</v>
      </c>
      <c r="AT23" s="60" t="str">
        <f t="shared" ref="AT23:AW26" si="6">AI23</f>
        <v>Spanien</v>
      </c>
      <c r="AU23" s="60">
        <f t="shared" si="6"/>
        <v>0</v>
      </c>
      <c r="AV23" s="60">
        <f t="shared" si="6"/>
        <v>0</v>
      </c>
      <c r="AW23" s="60">
        <f t="shared" si="6"/>
        <v>0</v>
      </c>
      <c r="AX23" s="60"/>
      <c r="AY23" s="60"/>
      <c r="AZ23" s="60"/>
      <c r="BA23" s="67">
        <v>1</v>
      </c>
      <c r="BB23" s="65" t="str">
        <f>VLOOKUP(1,AS23:AT26,2,FALSE)</f>
        <v>Spanien</v>
      </c>
      <c r="BC23" s="66"/>
      <c r="BD23" s="68">
        <f>VLOOKUP(1,AS23:AW26,3,FALSE)</f>
        <v>0</v>
      </c>
      <c r="BE23" s="69">
        <f>VLOOKUP(1,AS23:AW26,4,FALSE)</f>
        <v>0</v>
      </c>
      <c r="BF23" s="93" t="s">
        <v>12</v>
      </c>
      <c r="BG23" s="69">
        <f>VLOOKUP(1,AS23:AW26,5,FALSE)</f>
        <v>0</v>
      </c>
      <c r="BH23" s="70" t="s">
        <v>20</v>
      </c>
      <c r="BI23" s="60"/>
      <c r="BJ23" s="85">
        <f>IF(E23&gt;G23,IF(Spielplan!E23&gt;Spielplan!G23,Punktemodus!$B$3,0),0)</f>
        <v>0</v>
      </c>
      <c r="BK23" s="85">
        <f>IF(E23=G23,IF(Spielplan!E23=Spielplan!G23,Punktemodus!$B$3,0),0)</f>
        <v>10</v>
      </c>
      <c r="BL23" s="85">
        <f>IF(E23&lt;G23,IF(Spielplan!E23&lt;Spielplan!G23,Punktemodus!$B$3,0),0)</f>
        <v>0</v>
      </c>
      <c r="BM23" s="85">
        <f>IF(E23=Spielplan!E23,IF(G23=Spielplan!G23,Punktemodus!$B$5,0),0)</f>
        <v>3</v>
      </c>
      <c r="BN23" s="85">
        <f>IF(E23=Spielplan!E23,Punktemodus!$B$7,0)</f>
        <v>1</v>
      </c>
      <c r="BO23" s="85">
        <f>IF(G23=Spielplan!G23,Punktemodus!$B$7,0)</f>
        <v>1</v>
      </c>
      <c r="BP23" s="137">
        <f>IF(Spielplan!E23="",0,SUM(BJ23:BO23))</f>
        <v>0</v>
      </c>
      <c r="BQ23" s="60"/>
      <c r="BR23" s="87"/>
      <c r="BS23" s="60"/>
      <c r="BT23" s="60"/>
      <c r="BU23" s="60"/>
      <c r="BV23" s="60"/>
      <c r="BW23" s="60"/>
      <c r="BX23" s="60"/>
      <c r="BY23" s="60"/>
      <c r="BZ23" s="47">
        <v>54</v>
      </c>
      <c r="CA23" s="44" t="str">
        <f>IF(BX24="",IF(BV24&gt;BV25,BT24,BT25),IF(BX24&gt;BX25,BT24,BT25))</f>
        <v/>
      </c>
      <c r="CB23" s="46"/>
      <c r="CC23" s="104"/>
      <c r="CD23" s="60"/>
      <c r="CE23" s="104"/>
      <c r="CF23" s="60"/>
      <c r="CG23" s="60"/>
      <c r="CH23" s="60"/>
      <c r="CI23" s="60"/>
      <c r="CJ23" s="47" t="s">
        <v>132</v>
      </c>
      <c r="CK23" s="44" t="str">
        <f>IF(CJ18="",IF(CH18&gt;CH19,CF18,CF19),IF(CJ18&gt;CJ19,CF18,CF19))</f>
        <v/>
      </c>
      <c r="CL23" s="46"/>
      <c r="CM23" s="104"/>
      <c r="CN23" s="60"/>
      <c r="CO23" s="104"/>
      <c r="CP23" s="60"/>
      <c r="CQ23" s="376" t="str">
        <f>IF(CO23="",IF(CM23&gt;CM24,CK23,CK24),IF(CO23&gt;CO24,CK23,CK24))</f>
        <v/>
      </c>
      <c r="CR23" s="377"/>
      <c r="CS23" s="377"/>
      <c r="CT23" s="377"/>
      <c r="CU23" s="377"/>
      <c r="CV23" s="378"/>
      <c r="CW23" s="60"/>
    </row>
    <row r="24" spans="1:101" ht="18.75" customHeight="1" thickBot="1" x14ac:dyDescent="0.3">
      <c r="A24" s="60"/>
      <c r="B24" s="60"/>
      <c r="C24" s="53" t="str">
        <f>Spielplan!$C$24</f>
        <v>Chile</v>
      </c>
      <c r="D24" s="64"/>
      <c r="E24" s="104"/>
      <c r="F24" s="93"/>
      <c r="G24" s="104"/>
      <c r="H24" s="53" t="str">
        <f>Spielplan!$H$24</f>
        <v>Australien</v>
      </c>
      <c r="I24" s="64"/>
      <c r="J24" s="60"/>
      <c r="K24" s="60" t="s">
        <v>69</v>
      </c>
      <c r="L24" s="60">
        <f t="shared" si="4"/>
        <v>0</v>
      </c>
      <c r="M24" s="60"/>
      <c r="N24" s="60"/>
      <c r="O24" s="60">
        <f>IF($E24="",0,IF($E24&gt;$G24,3,IF($E24=$G24,1,0)))</f>
        <v>0</v>
      </c>
      <c r="P24" s="60">
        <f>IF($G24="",0,IF($E24&gt;$G24,0,IF($E24=$G24,1,3)))</f>
        <v>0</v>
      </c>
      <c r="Q24" s="60"/>
      <c r="R24" s="60"/>
      <c r="S24" s="60">
        <f>E24</f>
        <v>0</v>
      </c>
      <c r="T24" s="60">
        <f>G24</f>
        <v>0</v>
      </c>
      <c r="U24" s="60"/>
      <c r="V24" s="60"/>
      <c r="W24" s="60">
        <f>G24</f>
        <v>0</v>
      </c>
      <c r="X24" s="60">
        <f>E24</f>
        <v>0</v>
      </c>
      <c r="Y24" s="60"/>
      <c r="Z24" s="60">
        <f>N29</f>
        <v>0</v>
      </c>
      <c r="AA24" s="60">
        <f>R29</f>
        <v>0</v>
      </c>
      <c r="AB24" s="60">
        <f>V29</f>
        <v>0</v>
      </c>
      <c r="AC24" s="60">
        <f>AA24-AB24</f>
        <v>0</v>
      </c>
      <c r="AD24" s="60">
        <f>IF(Z24&gt;Z23,-1,0)</f>
        <v>0</v>
      </c>
      <c r="AE24" s="60">
        <f>IF(Z24&gt;Z25,-1,0)</f>
        <v>0</v>
      </c>
      <c r="AF24" s="60">
        <f>IF(Z24&gt;Z26,-1,0)</f>
        <v>0</v>
      </c>
      <c r="AG24" s="60">
        <f>10000-(AJ24*1000+AM24*100+AK24*10)</f>
        <v>10000</v>
      </c>
      <c r="AH24" s="90">
        <f>RANK(AG24,AG23:AG26,1)</f>
        <v>1</v>
      </c>
      <c r="AI24" s="60" t="str">
        <f>H23</f>
        <v>Niederlande</v>
      </c>
      <c r="AJ24" s="60">
        <f t="shared" si="5"/>
        <v>0</v>
      </c>
      <c r="AK24" s="60">
        <f t="shared" si="5"/>
        <v>0</v>
      </c>
      <c r="AL24" s="60">
        <f t="shared" si="5"/>
        <v>0</v>
      </c>
      <c r="AM24" s="60">
        <f>AK24-AL24</f>
        <v>0</v>
      </c>
      <c r="AN24" s="187">
        <f>IF(AG23=AG24,IF(E23&gt;G23,AG23-0.1,AG23),AG23)</f>
        <v>10000</v>
      </c>
      <c r="AO24" s="187"/>
      <c r="AP24" s="187">
        <f>IF(AG25=AG24,IF(G28&gt;E28,AG25-0.1,AG25),AG25)</f>
        <v>10000</v>
      </c>
      <c r="AQ24" s="187">
        <f>IF(AG26=AG24,IF(G26&gt;E26,AG26-0.1,AG26),AG26)</f>
        <v>10000</v>
      </c>
      <c r="AR24" s="187">
        <f>AO27</f>
        <v>30000</v>
      </c>
      <c r="AS24" s="90">
        <f>RANK(AR24,AR23:AR26,1)</f>
        <v>1</v>
      </c>
      <c r="AT24" s="60" t="str">
        <f t="shared" si="6"/>
        <v>Niederlande</v>
      </c>
      <c r="AU24" s="60">
        <f t="shared" si="6"/>
        <v>0</v>
      </c>
      <c r="AV24" s="60">
        <f t="shared" si="6"/>
        <v>0</v>
      </c>
      <c r="AW24" s="60">
        <f t="shared" si="6"/>
        <v>0</v>
      </c>
      <c r="AX24" s="60"/>
      <c r="AY24" s="60"/>
      <c r="AZ24" s="60"/>
      <c r="BA24" s="71">
        <v>2</v>
      </c>
      <c r="BB24" s="53" t="e">
        <f>VLOOKUP(2,AS23:AT26,2,FALSE)</f>
        <v>#N/A</v>
      </c>
      <c r="BC24" s="64"/>
      <c r="BD24" s="72" t="e">
        <f>VLOOKUP(2,AS23:AW26,3,FALSE)</f>
        <v>#N/A</v>
      </c>
      <c r="BE24" s="73" t="e">
        <f>VLOOKUP(2,AS23:AW26,4,FALSE)</f>
        <v>#N/A</v>
      </c>
      <c r="BF24" s="93" t="s">
        <v>12</v>
      </c>
      <c r="BG24" s="73" t="e">
        <f>VLOOKUP(2,AS23:AW26,5,FALSE)</f>
        <v>#N/A</v>
      </c>
      <c r="BH24" s="74" t="s">
        <v>21</v>
      </c>
      <c r="BI24" s="60"/>
      <c r="BJ24" s="85">
        <f>IF(E24&gt;G24,IF(Spielplan!E24&gt;Spielplan!G24,Punktemodus!$B$3,0),0)</f>
        <v>0</v>
      </c>
      <c r="BK24" s="85">
        <f>IF(E24=G24,IF(Spielplan!E24=Spielplan!G24,Punktemodus!$B$3,0),0)</f>
        <v>10</v>
      </c>
      <c r="BL24" s="85">
        <f>IF(E24&lt;G24,IF(Spielplan!E24&lt;Spielplan!G24,Punktemodus!$B$3,0),0)</f>
        <v>0</v>
      </c>
      <c r="BM24" s="85">
        <f>IF(E24=Spielplan!E24,IF(G24=Spielplan!G24,Punktemodus!$B$5,0),0)</f>
        <v>3</v>
      </c>
      <c r="BN24" s="85">
        <f>IF(E24=Spielplan!E24,Punktemodus!$B$7,0)</f>
        <v>1</v>
      </c>
      <c r="BO24" s="85">
        <f>IF(G24=Spielplan!G24,Punktemodus!$B$7,0)</f>
        <v>1</v>
      </c>
      <c r="BP24" s="137">
        <f>IF(Spielplan!E24="",0,SUM(BJ24:BO24))</f>
        <v>0</v>
      </c>
      <c r="BQ24" s="60"/>
      <c r="BR24" s="87"/>
      <c r="BS24" s="63" t="s">
        <v>123</v>
      </c>
      <c r="BT24" s="44" t="str">
        <f>IF(G83="","",BB78)</f>
        <v/>
      </c>
      <c r="BU24" s="46"/>
      <c r="BV24" s="104"/>
      <c r="BW24" s="60"/>
      <c r="BX24" s="104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47" t="s">
        <v>133</v>
      </c>
      <c r="CK24" s="44" t="str">
        <f>IF(CJ34="",IF(CH34&gt;CH35,CF34,CF35),IF(CJ34&gt;CJ35,CF34,CF35))</f>
        <v/>
      </c>
      <c r="CL24" s="46"/>
      <c r="CM24" s="104"/>
      <c r="CN24" s="60"/>
      <c r="CO24" s="104"/>
      <c r="CP24" s="60"/>
      <c r="CQ24" s="379"/>
      <c r="CR24" s="380"/>
      <c r="CS24" s="380"/>
      <c r="CT24" s="380"/>
      <c r="CU24" s="380"/>
      <c r="CV24" s="381"/>
      <c r="CW24" s="60"/>
    </row>
    <row r="25" spans="1:101" ht="18.75" customHeight="1" thickBot="1" x14ac:dyDescent="0.3">
      <c r="A25" s="60"/>
      <c r="B25" s="60"/>
      <c r="C25" s="65" t="str">
        <f>C23</f>
        <v>Spanien</v>
      </c>
      <c r="D25" s="66"/>
      <c r="E25" s="104"/>
      <c r="F25" s="93"/>
      <c r="G25" s="104"/>
      <c r="H25" s="65" t="str">
        <f>C24</f>
        <v>Chile</v>
      </c>
      <c r="I25" s="66"/>
      <c r="J25" s="60"/>
      <c r="K25" s="60" t="s">
        <v>70</v>
      </c>
      <c r="L25" s="60">
        <f t="shared" si="4"/>
        <v>0</v>
      </c>
      <c r="M25" s="60">
        <f>IF($E25="",0,IF($E25&gt;$G25,3,IF($E25=G25,1,0)))</f>
        <v>0</v>
      </c>
      <c r="N25" s="60"/>
      <c r="O25" s="60">
        <f>IF($G25="",0,IF($E25&gt;$G25,0,IF($E25=$G25,1,3)))</f>
        <v>0</v>
      </c>
      <c r="P25" s="60"/>
      <c r="Q25" s="60">
        <f>E25</f>
        <v>0</v>
      </c>
      <c r="R25" s="60"/>
      <c r="S25" s="60">
        <f>G25</f>
        <v>0</v>
      </c>
      <c r="T25" s="60"/>
      <c r="U25" s="60">
        <f>G25</f>
        <v>0</v>
      </c>
      <c r="V25" s="60"/>
      <c r="W25" s="60">
        <f>E25</f>
        <v>0</v>
      </c>
      <c r="X25" s="60"/>
      <c r="Y25" s="60"/>
      <c r="Z25" s="60">
        <f>O29</f>
        <v>0</v>
      </c>
      <c r="AA25" s="60">
        <f>S29</f>
        <v>0</v>
      </c>
      <c r="AB25" s="60">
        <f>W29</f>
        <v>0</v>
      </c>
      <c r="AC25" s="60">
        <f>AA25-AB25</f>
        <v>0</v>
      </c>
      <c r="AD25" s="60">
        <f>IF(Z25&gt;Z23,-1,0)</f>
        <v>0</v>
      </c>
      <c r="AE25" s="60">
        <f>IF(Z25&gt;Z24,-1,0)</f>
        <v>0</v>
      </c>
      <c r="AF25" s="60">
        <f>IF(Z25&gt;Z26,-1,0)</f>
        <v>0</v>
      </c>
      <c r="AG25" s="60">
        <f>10000-(AJ25*1000+AM25*100+AK25*10)</f>
        <v>10000</v>
      </c>
      <c r="AH25" s="90">
        <f>RANK(AG25,AG23:AG26,1)</f>
        <v>1</v>
      </c>
      <c r="AI25" s="60" t="str">
        <f>C24</f>
        <v>Chile</v>
      </c>
      <c r="AJ25" s="60">
        <f t="shared" si="5"/>
        <v>0</v>
      </c>
      <c r="AK25" s="60">
        <f t="shared" si="5"/>
        <v>0</v>
      </c>
      <c r="AL25" s="60">
        <f t="shared" si="5"/>
        <v>0</v>
      </c>
      <c r="AM25" s="60">
        <f>AK25-AL25</f>
        <v>0</v>
      </c>
      <c r="AN25" s="187">
        <f>IF(AG23=AG25,IF(E25&gt;G25,AG23-0.1,AG23),AG23)</f>
        <v>10000</v>
      </c>
      <c r="AO25" s="187">
        <f>IF(AG24=AG25,IF(E28&gt;G28,AG24-0.1,AG24),AG24)</f>
        <v>10000</v>
      </c>
      <c r="AP25" s="187"/>
      <c r="AQ25" s="187">
        <f>IF(AG26=AG25,IF(G24&gt;E24,AG26-0.1,AG26),AG26)</f>
        <v>10000</v>
      </c>
      <c r="AR25" s="187">
        <f>AP27</f>
        <v>30000</v>
      </c>
      <c r="AS25" s="90">
        <f>RANK(AR25,AR23:AR26,1)</f>
        <v>1</v>
      </c>
      <c r="AT25" s="60" t="str">
        <f t="shared" si="6"/>
        <v>Chile</v>
      </c>
      <c r="AU25" s="60">
        <f t="shared" si="6"/>
        <v>0</v>
      </c>
      <c r="AV25" s="60">
        <f t="shared" si="6"/>
        <v>0</v>
      </c>
      <c r="AW25" s="60">
        <f t="shared" si="6"/>
        <v>0</v>
      </c>
      <c r="AX25" s="60"/>
      <c r="AY25" s="60"/>
      <c r="AZ25" s="60"/>
      <c r="BA25" s="113">
        <v>3</v>
      </c>
      <c r="BB25" s="114" t="e">
        <f>VLOOKUP(3,AS23:AT26,2,FALSE)</f>
        <v>#N/A</v>
      </c>
      <c r="BC25" s="115"/>
      <c r="BD25" s="116" t="e">
        <f>VLOOKUP(3,AS23:AW26,3,FALSE)</f>
        <v>#N/A</v>
      </c>
      <c r="BE25" s="116" t="e">
        <f>VLOOKUP(3,AS23:AW26,4,FALSE)</f>
        <v>#N/A</v>
      </c>
      <c r="BF25" s="93" t="s">
        <v>12</v>
      </c>
      <c r="BG25" s="116" t="e">
        <f>VLOOKUP(3,AS23:AW26,5,FALSE)</f>
        <v>#N/A</v>
      </c>
      <c r="BH25" s="60"/>
      <c r="BI25" s="60"/>
      <c r="BJ25" s="85">
        <f>IF(E25&gt;G25,IF(Spielplan!E25&gt;Spielplan!G25,Punktemodus!$B$3,0),0)</f>
        <v>0</v>
      </c>
      <c r="BK25" s="85">
        <f>IF(E25=G25,IF(Spielplan!E25=Spielplan!G25,Punktemodus!$B$3,0),0)</f>
        <v>10</v>
      </c>
      <c r="BL25" s="85">
        <f>IF(E25&lt;G25,IF(Spielplan!E25&lt;Spielplan!G25,Punktemodus!$B$3,0),0)</f>
        <v>0</v>
      </c>
      <c r="BM25" s="85">
        <f>IF(E25=Spielplan!E25,IF(G25=Spielplan!G25,Punktemodus!$B$5,0),0)</f>
        <v>3</v>
      </c>
      <c r="BN25" s="85">
        <f>IF(E25=Spielplan!E25,Punktemodus!$B$7,0)</f>
        <v>1</v>
      </c>
      <c r="BO25" s="85">
        <f>IF(G25=Spielplan!G25,Punktemodus!$B$7,0)</f>
        <v>1</v>
      </c>
      <c r="BP25" s="137">
        <f>IF(Spielplan!E25="",0,SUM(BJ25:BO25))</f>
        <v>0</v>
      </c>
      <c r="BQ25" s="60"/>
      <c r="BR25" s="87"/>
      <c r="BS25" s="52" t="s">
        <v>124</v>
      </c>
      <c r="BT25" s="44" t="str">
        <f>IF(G94="","",BB90)</f>
        <v/>
      </c>
      <c r="BU25" s="46"/>
      <c r="BV25" s="104"/>
      <c r="BW25" s="60"/>
      <c r="BX25" s="104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88" t="s">
        <v>136</v>
      </c>
      <c r="CS25" s="60"/>
      <c r="CT25" s="60"/>
      <c r="CU25" s="60"/>
      <c r="CV25" s="60"/>
      <c r="CW25" s="60"/>
    </row>
    <row r="26" spans="1:101" ht="18.75" customHeight="1" thickBot="1" x14ac:dyDescent="0.3">
      <c r="A26" s="60"/>
      <c r="B26" s="60"/>
      <c r="C26" s="53" t="str">
        <f>H23</f>
        <v>Niederlande</v>
      </c>
      <c r="D26" s="64"/>
      <c r="E26" s="104"/>
      <c r="F26" s="93"/>
      <c r="G26" s="104"/>
      <c r="H26" s="53" t="str">
        <f>H24</f>
        <v>Australien</v>
      </c>
      <c r="I26" s="64"/>
      <c r="J26" s="60"/>
      <c r="K26" s="60" t="s">
        <v>71</v>
      </c>
      <c r="L26" s="60">
        <f t="shared" si="4"/>
        <v>0</v>
      </c>
      <c r="M26" s="60"/>
      <c r="N26" s="60">
        <f>IF($E26="",0,IF($E26&gt;$G26,3,IF($E26=$G26,1,0)))</f>
        <v>0</v>
      </c>
      <c r="O26" s="60"/>
      <c r="P26" s="60">
        <f>IF($G26="",0,IF($E26&gt;$G26,0,IF($E26=$G26,1,3)))</f>
        <v>0</v>
      </c>
      <c r="Q26" s="60"/>
      <c r="R26" s="60">
        <f>E26</f>
        <v>0</v>
      </c>
      <c r="S26" s="60"/>
      <c r="T26" s="60">
        <f>G26</f>
        <v>0</v>
      </c>
      <c r="U26" s="60"/>
      <c r="V26" s="60">
        <f>G26</f>
        <v>0</v>
      </c>
      <c r="W26" s="60"/>
      <c r="X26" s="60">
        <f>E26</f>
        <v>0</v>
      </c>
      <c r="Y26" s="60"/>
      <c r="Z26" s="60">
        <f>P29</f>
        <v>0</v>
      </c>
      <c r="AA26" s="60">
        <f>T29</f>
        <v>0</v>
      </c>
      <c r="AB26" s="60">
        <f>X29</f>
        <v>0</v>
      </c>
      <c r="AC26" s="60">
        <f>AA26-AB26</f>
        <v>0</v>
      </c>
      <c r="AD26" s="60">
        <f>IF(Z26&gt;Z23,-1,0)</f>
        <v>0</v>
      </c>
      <c r="AE26" s="60">
        <f>IF(Z26&gt;Z24,-1,0)</f>
        <v>0</v>
      </c>
      <c r="AF26" s="60">
        <f>IF(Z26&gt;Z25,-1,0)</f>
        <v>0</v>
      </c>
      <c r="AG26" s="60">
        <f>10000-(AJ26*1000+AM26*100+AK26*10)</f>
        <v>10000</v>
      </c>
      <c r="AH26" s="90">
        <f>RANK(AG26,AG23:AG26,1)</f>
        <v>1</v>
      </c>
      <c r="AI26" s="60" t="str">
        <f>H24</f>
        <v>Australien</v>
      </c>
      <c r="AJ26" s="60">
        <f t="shared" si="5"/>
        <v>0</v>
      </c>
      <c r="AK26" s="60">
        <f t="shared" si="5"/>
        <v>0</v>
      </c>
      <c r="AL26" s="60">
        <f t="shared" si="5"/>
        <v>0</v>
      </c>
      <c r="AM26" s="60">
        <f>AK26-AL26</f>
        <v>0</v>
      </c>
      <c r="AN26" s="187">
        <f>IF(AG23=AG26,IF(E27&gt;G27,AG23-0.1,AG23),AG23)</f>
        <v>10000</v>
      </c>
      <c r="AO26" s="187">
        <f>IF(AG24=AG26,IF(E26&gt;G26,AG24-0.1,AG24),AG24)</f>
        <v>10000</v>
      </c>
      <c r="AP26" s="187">
        <f>IF(AG25=AG26,IF(E24&gt;G24,AG25-0.1,AG25),AG25)</f>
        <v>10000</v>
      </c>
      <c r="AQ26" s="187"/>
      <c r="AR26" s="187">
        <f>AQ27</f>
        <v>30000</v>
      </c>
      <c r="AS26" s="90">
        <f>RANK(AR26,AR23:AR26,1)</f>
        <v>1</v>
      </c>
      <c r="AT26" s="60" t="str">
        <f t="shared" si="6"/>
        <v>Australien</v>
      </c>
      <c r="AU26" s="60">
        <f t="shared" si="6"/>
        <v>0</v>
      </c>
      <c r="AV26" s="60">
        <f t="shared" si="6"/>
        <v>0</v>
      </c>
      <c r="AW26" s="60">
        <f t="shared" si="6"/>
        <v>0</v>
      </c>
      <c r="AX26" s="60"/>
      <c r="AY26" s="60"/>
      <c r="AZ26" s="60"/>
      <c r="BA26" s="113">
        <v>4</v>
      </c>
      <c r="BB26" s="114" t="e">
        <f>VLOOKUP(4,AS23:AT26,2,FALSE)</f>
        <v>#N/A</v>
      </c>
      <c r="BC26" s="115"/>
      <c r="BD26" s="116" t="e">
        <f>VLOOKUP(4,AS23:AW26,3,FALSE)</f>
        <v>#N/A</v>
      </c>
      <c r="BE26" s="116" t="e">
        <f>VLOOKUP(4,AS23:AW26,4,FALSE)</f>
        <v>#N/A</v>
      </c>
      <c r="BF26" s="93" t="s">
        <v>12</v>
      </c>
      <c r="BG26" s="116" t="e">
        <f>VLOOKUP(4,AS23:AW26,5,FALSE)</f>
        <v>#N/A</v>
      </c>
      <c r="BH26" s="60"/>
      <c r="BI26" s="60"/>
      <c r="BJ26" s="85">
        <f>IF(E26&gt;G26,IF(Spielplan!E26&gt;Spielplan!G26,Punktemodus!$B$3,0),0)</f>
        <v>0</v>
      </c>
      <c r="BK26" s="85">
        <f>IF(E26=G26,IF(Spielplan!E26=Spielplan!G26,Punktemodus!$B$3,0),0)</f>
        <v>10</v>
      </c>
      <c r="BL26" s="85">
        <f>IF(E26&lt;G26,IF(Spielplan!E26&lt;Spielplan!G26,Punktemodus!$B$3,0),0)</f>
        <v>0</v>
      </c>
      <c r="BM26" s="85">
        <f>IF(E26=Spielplan!E26,IF(G26=Spielplan!G26,Punktemodus!$B$5,0),0)</f>
        <v>3</v>
      </c>
      <c r="BN26" s="85">
        <f>IF(E26=Spielplan!E26,Punktemodus!$B$7,0)</f>
        <v>1</v>
      </c>
      <c r="BO26" s="85">
        <f>IF(G26=Spielplan!G26,Punktemodus!$B$7,0)</f>
        <v>1</v>
      </c>
      <c r="BP26" s="137">
        <f>IF(Spielplan!E26="",0,SUM(BJ26:BO26))</f>
        <v>0</v>
      </c>
      <c r="BQ26" s="60"/>
      <c r="BR26" s="8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382" t="str">
        <f>IF(CQ23=CK23,CK24,CK23)</f>
        <v/>
      </c>
      <c r="CR26" s="383"/>
      <c r="CS26" s="383"/>
      <c r="CT26" s="383"/>
      <c r="CU26" s="383"/>
      <c r="CV26" s="384"/>
      <c r="CW26" s="60"/>
    </row>
    <row r="27" spans="1:101" ht="18.75" customHeight="1" thickBot="1" x14ac:dyDescent="0.3">
      <c r="A27" s="60"/>
      <c r="B27" s="60"/>
      <c r="C27" s="65" t="str">
        <f>C23</f>
        <v>Spanien</v>
      </c>
      <c r="D27" s="66"/>
      <c r="E27" s="104"/>
      <c r="F27" s="93"/>
      <c r="G27" s="104"/>
      <c r="H27" s="65" t="str">
        <f>H24</f>
        <v>Australien</v>
      </c>
      <c r="I27" s="66"/>
      <c r="J27" s="60"/>
      <c r="K27" s="60" t="s">
        <v>72</v>
      </c>
      <c r="L27" s="60">
        <f t="shared" si="4"/>
        <v>0</v>
      </c>
      <c r="M27" s="60">
        <f>IF($E27="",0,IF($E27&gt;$G27,3,IF($E27=G27,1,0)))</f>
        <v>0</v>
      </c>
      <c r="N27" s="60"/>
      <c r="O27" s="60"/>
      <c r="P27" s="60">
        <f>IF($G27="",0,IF($E27&gt;$G27,0,IF($E27=$G27,1,3)))</f>
        <v>0</v>
      </c>
      <c r="Q27" s="60">
        <f>E27</f>
        <v>0</v>
      </c>
      <c r="R27" s="60"/>
      <c r="S27" s="60"/>
      <c r="T27" s="60">
        <f>G27</f>
        <v>0</v>
      </c>
      <c r="U27" s="60">
        <f>G27</f>
        <v>0</v>
      </c>
      <c r="V27" s="60"/>
      <c r="W27" s="60"/>
      <c r="X27" s="60">
        <f>E27</f>
        <v>0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187">
        <f>SUM(AN23:AN26)</f>
        <v>30000</v>
      </c>
      <c r="AO27" s="187">
        <f>SUM(AO23:AO26)</f>
        <v>30000</v>
      </c>
      <c r="AP27" s="187">
        <f>SUM(AP23:AP26)</f>
        <v>30000</v>
      </c>
      <c r="AQ27" s="187">
        <f>SUM(AQ23:AQ26)</f>
        <v>30000</v>
      </c>
      <c r="AR27" s="187"/>
      <c r="AS27" s="60"/>
      <c r="AT27" s="60"/>
      <c r="AU27" s="60"/>
      <c r="AV27" s="60"/>
      <c r="AW27" s="60"/>
      <c r="AX27" s="60"/>
      <c r="AY27" s="60"/>
      <c r="AZ27" s="60"/>
      <c r="BA27" s="92"/>
      <c r="BB27" s="60"/>
      <c r="BC27" s="60"/>
      <c r="BD27" s="60"/>
      <c r="BE27" s="60"/>
      <c r="BF27" s="60"/>
      <c r="BG27" s="60"/>
      <c r="BH27" s="60"/>
      <c r="BI27" s="60"/>
      <c r="BJ27" s="85">
        <f>IF(E27&gt;G27,IF(Spielplan!E27&gt;Spielplan!G27,Punktemodus!$B$3,0),0)</f>
        <v>0</v>
      </c>
      <c r="BK27" s="85">
        <f>IF(E27=G27,IF(Spielplan!E27=Spielplan!G27,Punktemodus!$B$3,0),0)</f>
        <v>10</v>
      </c>
      <c r="BL27" s="85">
        <f>IF(E27&lt;G27,IF(Spielplan!E27&lt;Spielplan!G27,Punktemodus!$B$3,0),0)</f>
        <v>0</v>
      </c>
      <c r="BM27" s="85">
        <f>IF(E27=Spielplan!E27,IF(G27=Spielplan!G27,Punktemodus!$B$5,0),0)</f>
        <v>3</v>
      </c>
      <c r="BN27" s="85">
        <f>IF(E27=Spielplan!E27,Punktemodus!$B$7,0)</f>
        <v>1</v>
      </c>
      <c r="BO27" s="85">
        <f>IF(G27=Spielplan!G27,Punktemodus!$B$7,0)</f>
        <v>1</v>
      </c>
      <c r="BP27" s="137">
        <f>IF(Spielplan!E27="",0,SUM(BJ27:BO27))</f>
        <v>0</v>
      </c>
      <c r="BQ27" s="60"/>
      <c r="BR27" s="8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91" t="s">
        <v>131</v>
      </c>
      <c r="CM27" s="60"/>
      <c r="CN27" s="60"/>
      <c r="CO27" s="61" t="s">
        <v>26</v>
      </c>
      <c r="CP27" s="60"/>
      <c r="CQ27" s="385"/>
      <c r="CR27" s="386"/>
      <c r="CS27" s="386"/>
      <c r="CT27" s="386"/>
      <c r="CU27" s="386"/>
      <c r="CV27" s="387"/>
      <c r="CW27" s="60"/>
    </row>
    <row r="28" spans="1:101" ht="18.75" customHeight="1" thickBot="1" x14ac:dyDescent="0.3">
      <c r="A28" s="60"/>
      <c r="B28" s="60"/>
      <c r="C28" s="53" t="str">
        <f>H23</f>
        <v>Niederlande</v>
      </c>
      <c r="D28" s="64"/>
      <c r="E28" s="104"/>
      <c r="F28" s="106"/>
      <c r="G28" s="104"/>
      <c r="H28" s="53" t="str">
        <f>C24</f>
        <v>Chile</v>
      </c>
      <c r="I28" s="64"/>
      <c r="J28" s="60"/>
      <c r="K28" s="60" t="s">
        <v>72</v>
      </c>
      <c r="L28" s="60">
        <f t="shared" si="4"/>
        <v>0</v>
      </c>
      <c r="M28" s="60"/>
      <c r="N28" s="60">
        <f>IF($E28="",0,IF($E28&gt;$G28,3,IF($E28=$G28,1,0)))</f>
        <v>0</v>
      </c>
      <c r="O28" s="60">
        <f>IF($G28="",0,IF($E28&gt;$G28,0,IF($E28=$G28,1,3)))</f>
        <v>0</v>
      </c>
      <c r="P28" s="60"/>
      <c r="Q28" s="60"/>
      <c r="R28" s="60">
        <f>E28</f>
        <v>0</v>
      </c>
      <c r="S28" s="60">
        <f>G28</f>
        <v>0</v>
      </c>
      <c r="T28" s="60"/>
      <c r="U28" s="60"/>
      <c r="V28" s="60">
        <f>G28</f>
        <v>0</v>
      </c>
      <c r="W28" s="60">
        <f>E28</f>
        <v>0</v>
      </c>
      <c r="X28" s="60"/>
      <c r="Y28" s="60"/>
      <c r="Z28" s="60" t="s">
        <v>30</v>
      </c>
      <c r="AA28" s="60"/>
      <c r="AB28" s="60"/>
      <c r="AC28" s="60"/>
      <c r="AD28" s="60"/>
      <c r="AE28" s="60"/>
      <c r="AF28" s="60"/>
      <c r="AG28" s="60" t="b">
        <f>OR(AG23=AG24,AG23=AG25,AG23=AG26,AG24=AG25,AG24=AG26,AG25=AG26)</f>
        <v>1</v>
      </c>
      <c r="AH28" s="60"/>
      <c r="AI28" s="60"/>
      <c r="AJ28" s="60"/>
      <c r="AK28" s="60"/>
      <c r="AL28" s="60"/>
      <c r="AM28" s="60"/>
      <c r="AN28" s="60"/>
      <c r="AO28" s="60" t="s">
        <v>34</v>
      </c>
      <c r="AP28" s="60"/>
      <c r="AQ28" s="60"/>
      <c r="AR28" s="60" t="b">
        <f>OR(AR23=AR24,AR23=AR25,AR23=AR26,AR24=AR25,AR24=AR26,AR25=AR26)</f>
        <v>1</v>
      </c>
      <c r="AS28" s="60"/>
      <c r="AT28" s="60"/>
      <c r="AU28" s="60"/>
      <c r="AV28" s="60"/>
      <c r="AW28" s="60"/>
      <c r="AX28" s="60"/>
      <c r="AY28" s="60"/>
      <c r="AZ28" s="60"/>
      <c r="BA28" s="92"/>
      <c r="BB28" s="60"/>
      <c r="BC28" s="60"/>
      <c r="BD28" s="60"/>
      <c r="BE28" s="60"/>
      <c r="BF28" s="60"/>
      <c r="BG28" s="60"/>
      <c r="BH28" s="60"/>
      <c r="BI28" s="60"/>
      <c r="BJ28" s="85">
        <f>IF(E28&gt;G28,IF(Spielplan!E28&gt;Spielplan!G28,Punktemodus!$B$3,0),0)</f>
        <v>0</v>
      </c>
      <c r="BK28" s="85">
        <f>IF(E28=G28,IF(Spielplan!E28=Spielplan!G28,Punktemodus!$B$3,0),0)</f>
        <v>10</v>
      </c>
      <c r="BL28" s="85">
        <f>IF(E28&lt;G28,IF(Spielplan!E28&lt;Spielplan!G28,Punktemodus!$B$3,0),0)</f>
        <v>0</v>
      </c>
      <c r="BM28" s="85">
        <f>IF(E28=Spielplan!E28,IF(G28=Spielplan!G28,Punktemodus!$B$5,0),0)</f>
        <v>3</v>
      </c>
      <c r="BN28" s="85">
        <f>IF(E28=Spielplan!E28,Punktemodus!$B$7,0)</f>
        <v>1</v>
      </c>
      <c r="BO28" s="85">
        <f>IF(G28=Spielplan!G28,Punktemodus!$B$7,0)</f>
        <v>1</v>
      </c>
      <c r="BP28" s="137">
        <f>IF(Spielplan!E28="",0,SUM(BJ28:BO28))</f>
        <v>0</v>
      </c>
      <c r="BQ28" s="60"/>
      <c r="BR28" s="87"/>
      <c r="BS28" s="82" t="s">
        <v>20</v>
      </c>
      <c r="BT28" s="44" t="str">
        <f>IF(G28="","",BB23)</f>
        <v/>
      </c>
      <c r="BU28" s="46"/>
      <c r="BV28" s="104"/>
      <c r="BW28" s="60"/>
      <c r="BX28" s="104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88" t="s">
        <v>137</v>
      </c>
      <c r="CS28" s="60"/>
      <c r="CT28" s="60"/>
      <c r="CU28" s="60"/>
      <c r="CV28" s="60"/>
      <c r="CW28" s="60"/>
    </row>
    <row r="29" spans="1:101" ht="18.75" customHeight="1" thickBot="1" x14ac:dyDescent="0.25">
      <c r="A29" s="60"/>
      <c r="B29" s="60"/>
      <c r="C29" s="136" t="str">
        <f>IF(G28="","",IF(AR28=TRUE,"Achtung: Fehler in Tabelle!",""))</f>
        <v/>
      </c>
      <c r="D29" s="60"/>
      <c r="E29" s="85"/>
      <c r="F29" s="60"/>
      <c r="G29" s="85"/>
      <c r="H29" s="60"/>
      <c r="I29" s="60"/>
      <c r="J29" s="60"/>
      <c r="K29" s="60"/>
      <c r="L29" s="60"/>
      <c r="M29" s="60">
        <f t="shared" ref="M29:X29" si="7">SUM(M23:M28)</f>
        <v>0</v>
      </c>
      <c r="N29" s="60">
        <f t="shared" si="7"/>
        <v>0</v>
      </c>
      <c r="O29" s="60">
        <f t="shared" si="7"/>
        <v>0</v>
      </c>
      <c r="P29" s="60">
        <f t="shared" si="7"/>
        <v>0</v>
      </c>
      <c r="Q29" s="60">
        <f t="shared" si="7"/>
        <v>0</v>
      </c>
      <c r="R29" s="60">
        <f t="shared" si="7"/>
        <v>0</v>
      </c>
      <c r="S29" s="60">
        <f t="shared" si="7"/>
        <v>0</v>
      </c>
      <c r="T29" s="60">
        <f t="shared" si="7"/>
        <v>0</v>
      </c>
      <c r="U29" s="60">
        <f t="shared" si="7"/>
        <v>0</v>
      </c>
      <c r="V29" s="60">
        <f t="shared" si="7"/>
        <v>0</v>
      </c>
      <c r="W29" s="60">
        <f t="shared" si="7"/>
        <v>0</v>
      </c>
      <c r="X29" s="60">
        <f t="shared" si="7"/>
        <v>0</v>
      </c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160">
        <f>SUM(BP23:BP28)</f>
        <v>0</v>
      </c>
      <c r="BQ29" s="60"/>
      <c r="BR29" s="87"/>
      <c r="BS29" s="5" t="s">
        <v>125</v>
      </c>
      <c r="BT29" s="44" t="str">
        <f>IF(G17="","",BB13)</f>
        <v/>
      </c>
      <c r="BU29" s="46"/>
      <c r="BV29" s="104"/>
      <c r="BW29" s="60"/>
      <c r="BX29" s="104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47" t="s">
        <v>134</v>
      </c>
      <c r="CK29" s="44" t="str">
        <f>IF(CK23=CF19,CF18,CF19)</f>
        <v/>
      </c>
      <c r="CL29" s="46"/>
      <c r="CM29" s="104"/>
      <c r="CN29" s="60"/>
      <c r="CO29" s="104"/>
      <c r="CP29" s="60"/>
      <c r="CQ29" s="388" t="str">
        <f>IF(CO29="",IF(CM29&gt;CM30,CK29,CK30),IF(CO29&gt;CO30,CK29,CK30))</f>
        <v/>
      </c>
      <c r="CR29" s="389"/>
      <c r="CS29" s="389"/>
      <c r="CT29" s="389"/>
      <c r="CU29" s="389"/>
      <c r="CV29" s="390"/>
      <c r="CW29" s="60"/>
    </row>
    <row r="30" spans="1:101" ht="18.75" customHeight="1" thickBot="1" x14ac:dyDescent="0.25">
      <c r="A30" s="60"/>
      <c r="B30" s="60"/>
      <c r="C30" s="60"/>
      <c r="D30" s="60"/>
      <c r="E30" s="85"/>
      <c r="F30" s="60"/>
      <c r="G30" s="85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85"/>
      <c r="BJ30" s="60"/>
      <c r="BK30" s="60"/>
      <c r="BL30" s="60"/>
      <c r="BM30" s="60"/>
      <c r="BN30" s="60"/>
      <c r="BO30" s="60"/>
      <c r="BP30" s="138"/>
      <c r="BQ30" s="60"/>
      <c r="BR30" s="87"/>
      <c r="BS30" s="60"/>
      <c r="BT30" s="60"/>
      <c r="BU30" s="60"/>
      <c r="BV30" s="60"/>
      <c r="BW30" s="60"/>
      <c r="BX30" s="60"/>
      <c r="BY30" s="60"/>
      <c r="BZ30" s="47">
        <v>52</v>
      </c>
      <c r="CA30" s="44" t="str">
        <f>IF(BX28="",IF(BV28&gt;BV29,BT28,BT29),IF(BX28&gt;BX29,BT28,BT29))</f>
        <v/>
      </c>
      <c r="CB30" s="46"/>
      <c r="CC30" s="104"/>
      <c r="CD30" s="60"/>
      <c r="CE30" s="104"/>
      <c r="CF30" s="60"/>
      <c r="CG30" s="60"/>
      <c r="CH30" s="60"/>
      <c r="CI30" s="60"/>
      <c r="CJ30" s="47" t="s">
        <v>135</v>
      </c>
      <c r="CK30" s="44" t="str">
        <f>IF(CK24=CF34,CF35,CF34)</f>
        <v/>
      </c>
      <c r="CL30" s="46"/>
      <c r="CM30" s="104"/>
      <c r="CN30" s="60"/>
      <c r="CO30" s="104"/>
      <c r="CP30" s="60"/>
      <c r="CQ30" s="391"/>
      <c r="CR30" s="392"/>
      <c r="CS30" s="392"/>
      <c r="CT30" s="392"/>
      <c r="CU30" s="392"/>
      <c r="CV30" s="393"/>
      <c r="CW30" s="60"/>
    </row>
    <row r="31" spans="1:101" ht="18.75" customHeight="1" thickBot="1" x14ac:dyDescent="0.3">
      <c r="A31" s="60"/>
      <c r="B31" s="60"/>
      <c r="C31" s="60"/>
      <c r="D31" s="60"/>
      <c r="E31" s="85"/>
      <c r="F31" s="60"/>
      <c r="G31" s="85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85"/>
      <c r="BJ31" s="60"/>
      <c r="BK31" s="60"/>
      <c r="BL31" s="60"/>
      <c r="BM31" s="60"/>
      <c r="BN31" s="60"/>
      <c r="BO31" s="60"/>
      <c r="BP31" s="138"/>
      <c r="BQ31" s="60"/>
      <c r="BR31" s="87"/>
      <c r="BS31" s="60"/>
      <c r="BT31" s="60"/>
      <c r="BU31" s="60"/>
      <c r="BV31" s="60"/>
      <c r="BW31" s="60"/>
      <c r="BX31" s="60"/>
      <c r="BY31" s="60"/>
      <c r="BZ31" s="47">
        <v>51</v>
      </c>
      <c r="CA31" s="44" t="str">
        <f>IF(BX32="",IF(BV32&gt;BV33,BT32,BT33),IF(BX32&gt;BX33,BT32,BT33))</f>
        <v/>
      </c>
      <c r="CB31" s="46"/>
      <c r="CC31" s="104"/>
      <c r="CD31" s="60"/>
      <c r="CE31" s="104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88" t="s">
        <v>138</v>
      </c>
      <c r="CS31" s="60"/>
      <c r="CT31" s="60"/>
      <c r="CU31" s="60"/>
      <c r="CV31" s="60"/>
      <c r="CW31" s="60"/>
    </row>
    <row r="32" spans="1:101" ht="18.75" customHeight="1" thickBot="1" x14ac:dyDescent="0.3">
      <c r="A32" s="60"/>
      <c r="B32" s="60"/>
      <c r="C32" s="88" t="s">
        <v>73</v>
      </c>
      <c r="D32" s="60"/>
      <c r="E32" s="85"/>
      <c r="F32" s="60"/>
      <c r="G32" s="85"/>
      <c r="H32" s="60"/>
      <c r="I32" s="60"/>
      <c r="J32" s="60"/>
      <c r="K32" s="60"/>
      <c r="L32" s="60"/>
      <c r="M32" s="60" t="s">
        <v>4</v>
      </c>
      <c r="N32" s="60"/>
      <c r="O32" s="60"/>
      <c r="P32" s="60"/>
      <c r="Q32" s="60" t="s">
        <v>6</v>
      </c>
      <c r="R32" s="60"/>
      <c r="S32" s="60"/>
      <c r="T32" s="60"/>
      <c r="U32" s="60" t="s">
        <v>7</v>
      </c>
      <c r="V32" s="60"/>
      <c r="W32" s="60"/>
      <c r="X32" s="60"/>
      <c r="Y32" s="60"/>
      <c r="Z32" s="60" t="s">
        <v>4</v>
      </c>
      <c r="AA32" s="60" t="s">
        <v>5</v>
      </c>
      <c r="AB32" s="60"/>
      <c r="AC32" s="60"/>
      <c r="AD32" s="60" t="s">
        <v>9</v>
      </c>
      <c r="AE32" s="60"/>
      <c r="AF32" s="60"/>
      <c r="AG32" s="60"/>
      <c r="AH32" s="60" t="s">
        <v>32</v>
      </c>
      <c r="AI32" s="60"/>
      <c r="AJ32" s="60"/>
      <c r="AK32" s="60"/>
      <c r="AL32" s="60"/>
      <c r="AM32" s="60"/>
      <c r="AN32" s="60" t="s">
        <v>35</v>
      </c>
      <c r="AO32" s="60"/>
      <c r="AP32" s="60"/>
      <c r="AQ32" s="60"/>
      <c r="AR32" s="60"/>
      <c r="AS32" s="60" t="s">
        <v>33</v>
      </c>
      <c r="AT32" s="60"/>
      <c r="AU32" s="60"/>
      <c r="AV32" s="60"/>
      <c r="AW32" s="60"/>
      <c r="AX32" s="60"/>
      <c r="AY32" s="60"/>
      <c r="AZ32" s="60"/>
      <c r="BA32" s="60"/>
      <c r="BB32" s="89" t="s">
        <v>10</v>
      </c>
      <c r="BC32" s="60"/>
      <c r="BD32" s="90" t="s">
        <v>4</v>
      </c>
      <c r="BE32" s="60"/>
      <c r="BF32" s="61" t="s">
        <v>5</v>
      </c>
      <c r="BG32" s="60"/>
      <c r="BH32" s="60"/>
      <c r="BI32" s="85"/>
      <c r="BJ32" s="60"/>
      <c r="BK32" s="60"/>
      <c r="BL32" s="60"/>
      <c r="BM32" s="60"/>
      <c r="BN32" s="60"/>
      <c r="BO32" s="60"/>
      <c r="BP32" s="138"/>
      <c r="BQ32" s="85"/>
      <c r="BR32" s="87"/>
      <c r="BS32" s="55" t="s">
        <v>24</v>
      </c>
      <c r="BT32" s="44" t="str">
        <f>IF(G50="","",BB45)</f>
        <v/>
      </c>
      <c r="BU32" s="46"/>
      <c r="BV32" s="104"/>
      <c r="BW32" s="60"/>
      <c r="BX32" s="104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343" t="str">
        <f>IF(CQ29=CK29,CK30,CK29)</f>
        <v/>
      </c>
      <c r="CR32" s="344"/>
      <c r="CS32" s="344"/>
      <c r="CT32" s="344"/>
      <c r="CU32" s="344"/>
      <c r="CV32" s="345"/>
      <c r="CW32" s="60"/>
    </row>
    <row r="33" spans="1:101" ht="18.75" customHeight="1" thickBot="1" x14ac:dyDescent="0.25">
      <c r="A33" s="60"/>
      <c r="B33" s="60"/>
      <c r="C33" s="60"/>
      <c r="D33" s="60"/>
      <c r="E33" s="85"/>
      <c r="F33" s="60"/>
      <c r="G33" s="85"/>
      <c r="H33" s="60"/>
      <c r="I33" s="60"/>
      <c r="J33" s="60"/>
      <c r="K33" s="60"/>
      <c r="L33" s="60"/>
      <c r="M33" s="60" t="s">
        <v>0</v>
      </c>
      <c r="N33" s="60" t="s">
        <v>1</v>
      </c>
      <c r="O33" s="60" t="s">
        <v>2</v>
      </c>
      <c r="P33" s="60" t="s">
        <v>3</v>
      </c>
      <c r="Q33" s="60" t="s">
        <v>0</v>
      </c>
      <c r="R33" s="60" t="s">
        <v>1</v>
      </c>
      <c r="S33" s="60" t="s">
        <v>2</v>
      </c>
      <c r="T33" s="60" t="s">
        <v>3</v>
      </c>
      <c r="U33" s="60" t="s">
        <v>0</v>
      </c>
      <c r="V33" s="60" t="s">
        <v>1</v>
      </c>
      <c r="W33" s="60" t="s">
        <v>2</v>
      </c>
      <c r="X33" s="60" t="s">
        <v>3</v>
      </c>
      <c r="Y33" s="60"/>
      <c r="Z33" s="60" t="s">
        <v>8</v>
      </c>
      <c r="AA33" s="60"/>
      <c r="AB33" s="60"/>
      <c r="AC33" s="60"/>
      <c r="AD33" s="60"/>
      <c r="AE33" s="60"/>
      <c r="AF33" s="60"/>
      <c r="AG33" s="60"/>
      <c r="AH33" s="60" t="s">
        <v>31</v>
      </c>
      <c r="AI33" s="60"/>
      <c r="AJ33" s="60"/>
      <c r="AK33" s="60"/>
      <c r="AL33" s="60"/>
      <c r="AM33" s="60"/>
      <c r="AN33" s="60" t="str">
        <f>AI34</f>
        <v>Kolumbien</v>
      </c>
      <c r="AO33" s="60" t="str">
        <f>AI35</f>
        <v>Griechenland</v>
      </c>
      <c r="AP33" s="60" t="str">
        <f>AI36</f>
        <v>Elfenbeinküste</v>
      </c>
      <c r="AQ33" s="60" t="str">
        <f>AI37</f>
        <v>Japan</v>
      </c>
      <c r="AR33" s="60"/>
      <c r="AS33" s="60" t="s">
        <v>31</v>
      </c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85"/>
      <c r="BJ33" s="85"/>
      <c r="BK33" s="85"/>
      <c r="BL33" s="85"/>
      <c r="BM33" s="85"/>
      <c r="BN33" s="85"/>
      <c r="BO33" s="85"/>
      <c r="BP33" s="137"/>
      <c r="BQ33" s="85"/>
      <c r="BR33" s="87"/>
      <c r="BS33" s="25" t="s">
        <v>23</v>
      </c>
      <c r="BT33" s="44" t="str">
        <f>IF(G39="","",BB35)</f>
        <v/>
      </c>
      <c r="BU33" s="46"/>
      <c r="BV33" s="104"/>
      <c r="BW33" s="60"/>
      <c r="BX33" s="104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346"/>
      <c r="CR33" s="347"/>
      <c r="CS33" s="347"/>
      <c r="CT33" s="347"/>
      <c r="CU33" s="347"/>
      <c r="CV33" s="348"/>
      <c r="CW33" s="60"/>
    </row>
    <row r="34" spans="1:101" ht="18.75" customHeight="1" thickBot="1" x14ac:dyDescent="0.3">
      <c r="A34" s="60"/>
      <c r="B34" s="60"/>
      <c r="C34" s="20" t="str">
        <f>Spielplan!$C$34</f>
        <v>Kolumbien</v>
      </c>
      <c r="D34" s="39"/>
      <c r="E34" s="104"/>
      <c r="F34" s="93"/>
      <c r="G34" s="104"/>
      <c r="H34" s="20" t="str">
        <f>Spielplan!$H$34</f>
        <v>Griechenland</v>
      </c>
      <c r="I34" s="39"/>
      <c r="J34" s="60"/>
      <c r="K34" s="60" t="s">
        <v>78</v>
      </c>
      <c r="L34" s="60">
        <f t="shared" ref="L34:L39" si="8">IF(E34-G34&gt;0,1,IF(G34=E34,0,-1))</f>
        <v>0</v>
      </c>
      <c r="M34" s="60">
        <f>IF($E34="",0,IF($E34&gt;$G34,3,IF($E34=G34,1,0)))</f>
        <v>0</v>
      </c>
      <c r="N34" s="60">
        <f>IF($G34="",0,IF($E34&gt;$G34,0,IF($E34=G34,1,3)))</f>
        <v>0</v>
      </c>
      <c r="O34" s="60"/>
      <c r="P34" s="60"/>
      <c r="Q34" s="60">
        <f>E34</f>
        <v>0</v>
      </c>
      <c r="R34" s="60">
        <f>G34</f>
        <v>0</v>
      </c>
      <c r="S34" s="60"/>
      <c r="T34" s="60"/>
      <c r="U34" s="60">
        <f>G34</f>
        <v>0</v>
      </c>
      <c r="V34" s="60">
        <f>E34</f>
        <v>0</v>
      </c>
      <c r="W34" s="60"/>
      <c r="X34" s="60"/>
      <c r="Y34" s="60"/>
      <c r="Z34" s="60">
        <f>M40</f>
        <v>0</v>
      </c>
      <c r="AA34" s="60">
        <f>Q40</f>
        <v>0</v>
      </c>
      <c r="AB34" s="60">
        <f>U40</f>
        <v>0</v>
      </c>
      <c r="AC34" s="60">
        <f>AA34-AB34</f>
        <v>0</v>
      </c>
      <c r="AD34" s="60">
        <f>IF(Z34&gt;Z35,-1,0)</f>
        <v>0</v>
      </c>
      <c r="AE34" s="60">
        <f>IF(Z34&gt;Z36,-1,0)</f>
        <v>0</v>
      </c>
      <c r="AF34" s="60">
        <f>IF(Z34&gt;Z37,-1,0)</f>
        <v>0</v>
      </c>
      <c r="AG34" s="60">
        <f>10000-(AJ34*1000+AM34*100+AK34*10)</f>
        <v>10000</v>
      </c>
      <c r="AH34" s="90">
        <f>RANK(AG34,AG34:AG37,1)</f>
        <v>1</v>
      </c>
      <c r="AI34" s="60" t="str">
        <f>C34</f>
        <v>Kolumbien</v>
      </c>
      <c r="AJ34" s="60">
        <f t="shared" ref="AJ34:AL37" si="9">Z34</f>
        <v>0</v>
      </c>
      <c r="AK34" s="60">
        <f t="shared" si="9"/>
        <v>0</v>
      </c>
      <c r="AL34" s="60">
        <f t="shared" si="9"/>
        <v>0</v>
      </c>
      <c r="AM34" s="60">
        <f>AK34-AL34</f>
        <v>0</v>
      </c>
      <c r="AN34" s="187"/>
      <c r="AO34" s="187">
        <f>IF(AG35=AG34,IF(G34&gt;E34,AG35-0.1,AG35),AG35)</f>
        <v>10000</v>
      </c>
      <c r="AP34" s="187">
        <f>IF(AG36=AG34,IF(G36&gt;E36,AG36-0.1,AG36),AG36)</f>
        <v>10000</v>
      </c>
      <c r="AQ34" s="187">
        <f>IF(AG37=AG34,IF(G38&gt;E38,AG37-0.1,AG37),AG37)</f>
        <v>10000</v>
      </c>
      <c r="AR34" s="187">
        <f>AN38</f>
        <v>30000</v>
      </c>
      <c r="AS34" s="90">
        <f>RANK(AR34,AR34:AR37,1)</f>
        <v>1</v>
      </c>
      <c r="AT34" s="60" t="str">
        <f t="shared" ref="AT34:AW37" si="10">AI34</f>
        <v>Kolumbien</v>
      </c>
      <c r="AU34" s="60">
        <f t="shared" si="10"/>
        <v>0</v>
      </c>
      <c r="AV34" s="60">
        <f t="shared" si="10"/>
        <v>0</v>
      </c>
      <c r="AW34" s="60">
        <f t="shared" si="10"/>
        <v>0</v>
      </c>
      <c r="AX34" s="60"/>
      <c r="AY34" s="60"/>
      <c r="AZ34" s="60"/>
      <c r="BA34" s="19">
        <v>1</v>
      </c>
      <c r="BB34" s="20" t="str">
        <f>VLOOKUP(1,AS34:AT37,2,FALSE)</f>
        <v>Kolumbien</v>
      </c>
      <c r="BC34" s="18"/>
      <c r="BD34" s="21">
        <f>VLOOKUP(1,AS34:AW37,3,FALSE)</f>
        <v>0</v>
      </c>
      <c r="BE34" s="22">
        <f>VLOOKUP(1,AS34:AW37,4,FALSE)</f>
        <v>0</v>
      </c>
      <c r="BF34" s="93" t="s">
        <v>12</v>
      </c>
      <c r="BG34" s="22">
        <f>VLOOKUP(1,AS34:AW37,5,FALSE)</f>
        <v>0</v>
      </c>
      <c r="BH34" s="27" t="s">
        <v>22</v>
      </c>
      <c r="BI34" s="85"/>
      <c r="BJ34" s="85">
        <f>IF(E34&gt;G34,IF(Spielplan!E34&gt;Spielplan!G34,Punktemodus!$B$3,0),0)</f>
        <v>0</v>
      </c>
      <c r="BK34" s="85">
        <f>IF(E34=G34,IF(Spielplan!E34=Spielplan!G34,Punktemodus!$B$3,0),0)</f>
        <v>10</v>
      </c>
      <c r="BL34" s="85">
        <f>IF(E34&lt;G34,IF(Spielplan!E34&lt;Spielplan!G34,Punktemodus!$B$3,0),0)</f>
        <v>0</v>
      </c>
      <c r="BM34" s="85">
        <f>IF(E34=Spielplan!E34,IF(G34=Spielplan!G34,Punktemodus!$B$5,0),0)</f>
        <v>3</v>
      </c>
      <c r="BN34" s="85">
        <f>IF(E34=Spielplan!E34,Punktemodus!$B$7,0)</f>
        <v>1</v>
      </c>
      <c r="BO34" s="85">
        <f>IF(G34=Spielplan!G34,Punktemodus!$B$7,0)</f>
        <v>1</v>
      </c>
      <c r="BP34" s="137">
        <f>IF(Spielplan!E34="",0,SUM(BJ34:BO34))</f>
        <v>0</v>
      </c>
      <c r="BQ34" s="85"/>
      <c r="BR34" s="8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47">
        <v>59</v>
      </c>
      <c r="CF34" s="44" t="str">
        <f>IF(CE30="",IF(CC30&gt;CC31,CA30,CA31),IF(CE30&gt;CE31,CA30,CA31))</f>
        <v/>
      </c>
      <c r="CG34" s="46"/>
      <c r="CH34" s="104"/>
      <c r="CI34" s="60"/>
      <c r="CJ34" s="104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</row>
    <row r="35" spans="1:101" ht="18.75" customHeight="1" thickBot="1" x14ac:dyDescent="0.3">
      <c r="A35" s="60"/>
      <c r="B35" s="60"/>
      <c r="C35" s="14" t="str">
        <f>Spielplan!$C$35</f>
        <v>Elfenbeinküste</v>
      </c>
      <c r="D35" s="40"/>
      <c r="E35" s="104"/>
      <c r="F35" s="93"/>
      <c r="G35" s="104"/>
      <c r="H35" s="14" t="str">
        <f>Spielplan!$H$35</f>
        <v>Japan</v>
      </c>
      <c r="I35" s="40"/>
      <c r="J35" s="60"/>
      <c r="K35" s="60" t="s">
        <v>79</v>
      </c>
      <c r="L35" s="60">
        <f t="shared" si="8"/>
        <v>0</v>
      </c>
      <c r="M35" s="60"/>
      <c r="N35" s="60"/>
      <c r="O35" s="60">
        <f>IF($E35="",0,IF($E35&gt;$G35,3,IF($E35=$G35,1,0)))</f>
        <v>0</v>
      </c>
      <c r="P35" s="60">
        <f>IF($G35="",0,IF($E35&gt;$G35,0,IF($E35=$G35,1,3)))</f>
        <v>0</v>
      </c>
      <c r="Q35" s="60"/>
      <c r="R35" s="60"/>
      <c r="S35" s="60">
        <f>E35</f>
        <v>0</v>
      </c>
      <c r="T35" s="60">
        <f>G35</f>
        <v>0</v>
      </c>
      <c r="U35" s="60"/>
      <c r="V35" s="60"/>
      <c r="W35" s="60">
        <f>G35</f>
        <v>0</v>
      </c>
      <c r="X35" s="60">
        <f>E35</f>
        <v>0</v>
      </c>
      <c r="Y35" s="60"/>
      <c r="Z35" s="60">
        <f>N40</f>
        <v>0</v>
      </c>
      <c r="AA35" s="60">
        <f>R40</f>
        <v>0</v>
      </c>
      <c r="AB35" s="60">
        <f>V40</f>
        <v>0</v>
      </c>
      <c r="AC35" s="60">
        <f>AA35-AB35</f>
        <v>0</v>
      </c>
      <c r="AD35" s="60">
        <f>IF(Z35&gt;Z34,-1,0)</f>
        <v>0</v>
      </c>
      <c r="AE35" s="60">
        <f>IF(Z35&gt;Z36,-1,0)</f>
        <v>0</v>
      </c>
      <c r="AF35" s="60">
        <f>IF(Z35&gt;Z37,-1,0)</f>
        <v>0</v>
      </c>
      <c r="AG35" s="60">
        <f>10000-(AJ35*1000+AM35*100+AK35*10)</f>
        <v>10000</v>
      </c>
      <c r="AH35" s="90">
        <f>RANK(AG35,AG34:AG37,1)</f>
        <v>1</v>
      </c>
      <c r="AI35" s="60" t="str">
        <f>H34</f>
        <v>Griechenland</v>
      </c>
      <c r="AJ35" s="60">
        <f t="shared" si="9"/>
        <v>0</v>
      </c>
      <c r="AK35" s="60">
        <f t="shared" si="9"/>
        <v>0</v>
      </c>
      <c r="AL35" s="60">
        <f t="shared" si="9"/>
        <v>0</v>
      </c>
      <c r="AM35" s="60">
        <f>AK35-AL35</f>
        <v>0</v>
      </c>
      <c r="AN35" s="187">
        <f>IF(AG34=AG35,IF(E34&gt;G34,AG34-0.1,AG34),AG34)</f>
        <v>10000</v>
      </c>
      <c r="AO35" s="187"/>
      <c r="AP35" s="187">
        <f>IF(AG36=AG35,IF(G39&gt;E39,AG36-0.1,AG36),AG36)</f>
        <v>10000</v>
      </c>
      <c r="AQ35" s="187">
        <f>IF(AG37=AG35,IF(G37&gt;E37,AG37-0.1,AG37),AG37)</f>
        <v>10000</v>
      </c>
      <c r="AR35" s="187">
        <f>AO38</f>
        <v>30000</v>
      </c>
      <c r="AS35" s="90">
        <f>RANK(AR35,AR34:AR37,1)</f>
        <v>1</v>
      </c>
      <c r="AT35" s="60" t="str">
        <f t="shared" si="10"/>
        <v>Griechenland</v>
      </c>
      <c r="AU35" s="60">
        <f t="shared" si="10"/>
        <v>0</v>
      </c>
      <c r="AV35" s="60">
        <f t="shared" si="10"/>
        <v>0</v>
      </c>
      <c r="AW35" s="60">
        <f t="shared" si="10"/>
        <v>0</v>
      </c>
      <c r="AX35" s="60"/>
      <c r="AY35" s="60"/>
      <c r="AZ35" s="60"/>
      <c r="BA35" s="23">
        <v>2</v>
      </c>
      <c r="BB35" s="14" t="e">
        <f>VLOOKUP(2,AS34:AT37,2,FALSE)</f>
        <v>#N/A</v>
      </c>
      <c r="BC35" s="15"/>
      <c r="BD35" s="24" t="e">
        <f>VLOOKUP(2,AS34:AW37,3,FALSE)</f>
        <v>#N/A</v>
      </c>
      <c r="BE35" s="25" t="e">
        <f>VLOOKUP(2,AS34:AW37,4,FALSE)</f>
        <v>#N/A</v>
      </c>
      <c r="BF35" s="93" t="s">
        <v>12</v>
      </c>
      <c r="BG35" s="25" t="e">
        <f>VLOOKUP(2,AS34:AW37,5,FALSE)</f>
        <v>#N/A</v>
      </c>
      <c r="BH35" s="26" t="s">
        <v>23</v>
      </c>
      <c r="BI35" s="85"/>
      <c r="BJ35" s="85">
        <f>IF(E35&gt;G35,IF(Spielplan!E35&gt;Spielplan!G35,Punktemodus!$B$3,0),0)</f>
        <v>0</v>
      </c>
      <c r="BK35" s="85">
        <f>IF(E35=G35,IF(Spielplan!E35=Spielplan!G35,Punktemodus!$B$3,0),0)</f>
        <v>10</v>
      </c>
      <c r="BL35" s="85">
        <f>IF(E35&lt;G35,IF(Spielplan!E35&lt;Spielplan!G35,Punktemodus!$B$3,0),0)</f>
        <v>0</v>
      </c>
      <c r="BM35" s="85">
        <f>IF(E35=Spielplan!E35,IF(G35=Spielplan!G35,Punktemodus!$B$5,0),0)</f>
        <v>3</v>
      </c>
      <c r="BN35" s="85">
        <f>IF(E35=Spielplan!E35,Punktemodus!$B$7,0)</f>
        <v>1</v>
      </c>
      <c r="BO35" s="85">
        <f>IF(G35=Spielplan!G35,Punktemodus!$B$7,0)</f>
        <v>1</v>
      </c>
      <c r="BP35" s="137">
        <f>IF(Spielplan!E35="",0,SUM(BJ35:BO35))</f>
        <v>0</v>
      </c>
      <c r="BQ35" s="85"/>
      <c r="BR35" s="8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47">
        <v>60</v>
      </c>
      <c r="CF35" s="44" t="str">
        <f>IF(CE38="",IF(CC38&gt;CC39,CA38,CA39),IF(CE38&gt;CE39,CA38,CA39))</f>
        <v/>
      </c>
      <c r="CG35" s="46"/>
      <c r="CH35" s="104"/>
      <c r="CI35" s="60"/>
      <c r="CJ35" s="104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</row>
    <row r="36" spans="1:101" ht="18.75" customHeight="1" thickBot="1" x14ac:dyDescent="0.3">
      <c r="A36" s="60"/>
      <c r="B36" s="60"/>
      <c r="C36" s="20" t="str">
        <f>C34</f>
        <v>Kolumbien</v>
      </c>
      <c r="D36" s="39"/>
      <c r="E36" s="104"/>
      <c r="F36" s="93"/>
      <c r="G36" s="104"/>
      <c r="H36" s="20" t="str">
        <f>C35</f>
        <v>Elfenbeinküste</v>
      </c>
      <c r="I36" s="39"/>
      <c r="J36" s="60"/>
      <c r="K36" s="60" t="s">
        <v>81</v>
      </c>
      <c r="L36" s="60">
        <f t="shared" si="8"/>
        <v>0</v>
      </c>
      <c r="M36" s="60">
        <f>IF($E36="",0,IF($E36&gt;$G36,3,IF($E36=G36,1,0)))</f>
        <v>0</v>
      </c>
      <c r="N36" s="60"/>
      <c r="O36" s="60">
        <f>IF($G36="",0,IF($E36&gt;$G36,0,IF($E36=$G36,1,3)))</f>
        <v>0</v>
      </c>
      <c r="P36" s="60"/>
      <c r="Q36" s="60">
        <f>E36</f>
        <v>0</v>
      </c>
      <c r="R36" s="60"/>
      <c r="S36" s="60">
        <f>G36</f>
        <v>0</v>
      </c>
      <c r="T36" s="60"/>
      <c r="U36" s="60">
        <f>G36</f>
        <v>0</v>
      </c>
      <c r="V36" s="60"/>
      <c r="W36" s="60">
        <f>E36</f>
        <v>0</v>
      </c>
      <c r="X36" s="60"/>
      <c r="Y36" s="60"/>
      <c r="Z36" s="60">
        <f>O40</f>
        <v>0</v>
      </c>
      <c r="AA36" s="60">
        <f>S40</f>
        <v>0</v>
      </c>
      <c r="AB36" s="60">
        <f>W40</f>
        <v>0</v>
      </c>
      <c r="AC36" s="60">
        <f>AA36-AB36</f>
        <v>0</v>
      </c>
      <c r="AD36" s="60">
        <f>IF(Z36&gt;Z34,-1,0)</f>
        <v>0</v>
      </c>
      <c r="AE36" s="60">
        <f>IF(Z36&gt;Z35,-1,0)</f>
        <v>0</v>
      </c>
      <c r="AF36" s="60">
        <f>IF(Z36&gt;Z37,-1,0)</f>
        <v>0</v>
      </c>
      <c r="AG36" s="60">
        <f>10000-(AJ36*1000+AM36*100+AK36*10)</f>
        <v>10000</v>
      </c>
      <c r="AH36" s="90">
        <f>RANK(AG36,AG34:AG37,1)</f>
        <v>1</v>
      </c>
      <c r="AI36" s="60" t="str">
        <f>C35</f>
        <v>Elfenbeinküste</v>
      </c>
      <c r="AJ36" s="60">
        <f t="shared" si="9"/>
        <v>0</v>
      </c>
      <c r="AK36" s="60">
        <f t="shared" si="9"/>
        <v>0</v>
      </c>
      <c r="AL36" s="60">
        <f t="shared" si="9"/>
        <v>0</v>
      </c>
      <c r="AM36" s="60">
        <f>AK36-AL36</f>
        <v>0</v>
      </c>
      <c r="AN36" s="187">
        <f>IF(AG34=AG36,IF(E36&gt;G36,AG34-0.1,AG34),AG34)</f>
        <v>10000</v>
      </c>
      <c r="AO36" s="187">
        <f>IF(AG35=AG36,IF(E39&gt;G39,AG35-0.1,AG35),AG35)</f>
        <v>10000</v>
      </c>
      <c r="AP36" s="187"/>
      <c r="AQ36" s="187">
        <f>IF(AG37=AG36,IF(G35&gt;E35,AG37-0.1,AG37),AG37)</f>
        <v>10000</v>
      </c>
      <c r="AR36" s="187">
        <f>AP38</f>
        <v>30000</v>
      </c>
      <c r="AS36" s="90">
        <f>RANK(AR36,AR34:AR37,1)</f>
        <v>1</v>
      </c>
      <c r="AT36" s="60" t="str">
        <f t="shared" si="10"/>
        <v>Elfenbeinküste</v>
      </c>
      <c r="AU36" s="60">
        <f t="shared" si="10"/>
        <v>0</v>
      </c>
      <c r="AV36" s="60">
        <f t="shared" si="10"/>
        <v>0</v>
      </c>
      <c r="AW36" s="60">
        <f t="shared" si="10"/>
        <v>0</v>
      </c>
      <c r="AX36" s="60"/>
      <c r="AY36" s="60"/>
      <c r="AZ36" s="60"/>
      <c r="BA36" s="113">
        <v>3</v>
      </c>
      <c r="BB36" s="114" t="e">
        <f>VLOOKUP(3,AS34:AT37,2,FALSE)</f>
        <v>#N/A</v>
      </c>
      <c r="BC36" s="115"/>
      <c r="BD36" s="116" t="e">
        <f>VLOOKUP(3,AS34:AW37,3,FALSE)</f>
        <v>#N/A</v>
      </c>
      <c r="BE36" s="116" t="e">
        <f>VLOOKUP(3,AS34:AW37,4,FALSE)</f>
        <v>#N/A</v>
      </c>
      <c r="BF36" s="93" t="s">
        <v>12</v>
      </c>
      <c r="BG36" s="116" t="e">
        <f>VLOOKUP(3,AS34:AW37,5,FALSE)</f>
        <v>#N/A</v>
      </c>
      <c r="BH36" s="60"/>
      <c r="BI36" s="85"/>
      <c r="BJ36" s="85">
        <f>IF(E36&gt;G36,IF(Spielplan!E36&gt;Spielplan!G36,Punktemodus!$B$3,0),0)</f>
        <v>0</v>
      </c>
      <c r="BK36" s="85">
        <f>IF(E36=G36,IF(Spielplan!E36=Spielplan!G36,Punktemodus!$B$3,0),0)</f>
        <v>10</v>
      </c>
      <c r="BL36" s="85">
        <f>IF(E36&lt;G36,IF(Spielplan!E36&lt;Spielplan!G36,Punktemodus!$B$3,0),0)</f>
        <v>0</v>
      </c>
      <c r="BM36" s="85">
        <f>IF(E36=Spielplan!E36,IF(G36=Spielplan!G36,Punktemodus!$B$5,0),0)</f>
        <v>3</v>
      </c>
      <c r="BN36" s="85">
        <f>IF(E36=Spielplan!E36,Punktemodus!$B$7,0)</f>
        <v>1</v>
      </c>
      <c r="BO36" s="85">
        <f>IF(G36=Spielplan!G36,Punktemodus!$B$7,0)</f>
        <v>1</v>
      </c>
      <c r="BP36" s="137">
        <f>IF(Spielplan!E36="",0,SUM(BJ36:BO36))</f>
        <v>0</v>
      </c>
      <c r="BQ36" s="85"/>
      <c r="BR36" s="87"/>
      <c r="BS36" s="82" t="s">
        <v>126</v>
      </c>
      <c r="BT36" s="44" t="str">
        <f>IF(G72="","",BB67)</f>
        <v/>
      </c>
      <c r="BU36" s="46"/>
      <c r="BV36" s="104"/>
      <c r="BW36" s="60"/>
      <c r="BX36" s="104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</row>
    <row r="37" spans="1:101" ht="18.75" customHeight="1" thickBot="1" x14ac:dyDescent="0.3">
      <c r="A37" s="60"/>
      <c r="B37" s="60"/>
      <c r="C37" s="14" t="str">
        <f>H34</f>
        <v>Griechenland</v>
      </c>
      <c r="D37" s="40"/>
      <c r="E37" s="104"/>
      <c r="F37" s="93"/>
      <c r="G37" s="104"/>
      <c r="H37" s="14" t="str">
        <f>H35</f>
        <v>Japan</v>
      </c>
      <c r="I37" s="40"/>
      <c r="J37" s="60"/>
      <c r="K37" s="60" t="s">
        <v>80</v>
      </c>
      <c r="L37" s="60">
        <f t="shared" si="8"/>
        <v>0</v>
      </c>
      <c r="M37" s="60"/>
      <c r="N37" s="60">
        <f>IF($E37="",0,IF($E37&gt;$G37,3,IF($E37=$G37,1,0)))</f>
        <v>0</v>
      </c>
      <c r="O37" s="60"/>
      <c r="P37" s="60">
        <f>IF($G37="",0,IF($E37&gt;$G37,0,IF($E37=$G37,1,3)))</f>
        <v>0</v>
      </c>
      <c r="Q37" s="60"/>
      <c r="R37" s="60">
        <f>E37</f>
        <v>0</v>
      </c>
      <c r="S37" s="60"/>
      <c r="T37" s="60">
        <f>G37</f>
        <v>0</v>
      </c>
      <c r="U37" s="60"/>
      <c r="V37" s="60">
        <f>G37</f>
        <v>0</v>
      </c>
      <c r="W37" s="60"/>
      <c r="X37" s="60">
        <f>E37</f>
        <v>0</v>
      </c>
      <c r="Y37" s="60"/>
      <c r="Z37" s="60">
        <f>P40</f>
        <v>0</v>
      </c>
      <c r="AA37" s="60">
        <f>T40</f>
        <v>0</v>
      </c>
      <c r="AB37" s="60">
        <f>X40</f>
        <v>0</v>
      </c>
      <c r="AC37" s="60">
        <f>AA37-AB37</f>
        <v>0</v>
      </c>
      <c r="AD37" s="60">
        <f>IF(Z37&gt;Z34,-1,0)</f>
        <v>0</v>
      </c>
      <c r="AE37" s="60">
        <f>IF(Z37&gt;Z35,-1,0)</f>
        <v>0</v>
      </c>
      <c r="AF37" s="60">
        <f>IF(Z37&gt;Z36,-1,0)</f>
        <v>0</v>
      </c>
      <c r="AG37" s="60">
        <f>10000-(AJ37*1000+AM37*100+AK37*10)</f>
        <v>10000</v>
      </c>
      <c r="AH37" s="90">
        <f>RANK(AG37,AG34:AG37,1)</f>
        <v>1</v>
      </c>
      <c r="AI37" s="60" t="str">
        <f>H35</f>
        <v>Japan</v>
      </c>
      <c r="AJ37" s="60">
        <f t="shared" si="9"/>
        <v>0</v>
      </c>
      <c r="AK37" s="60">
        <f t="shared" si="9"/>
        <v>0</v>
      </c>
      <c r="AL37" s="60">
        <f t="shared" si="9"/>
        <v>0</v>
      </c>
      <c r="AM37" s="60">
        <f>AK37-AL37</f>
        <v>0</v>
      </c>
      <c r="AN37" s="187">
        <f>IF(AG34=AG37,IF(E38&gt;G38,AG34-0.1,AG34),AG34)</f>
        <v>10000</v>
      </c>
      <c r="AO37" s="187">
        <f>IF(AG35=AG37,IF(E37&gt;G37,AG35-0.1,AG35),AG35)</f>
        <v>10000</v>
      </c>
      <c r="AP37" s="187">
        <f>IF(AG36=AG37,IF(E35&gt;G35,AG36-0.1,AG36),AG36)</f>
        <v>10000</v>
      </c>
      <c r="AQ37" s="187"/>
      <c r="AR37" s="187">
        <f>AQ38</f>
        <v>30000</v>
      </c>
      <c r="AS37" s="90">
        <f>RANK(AR37,AR34:AR37,1)</f>
        <v>1</v>
      </c>
      <c r="AT37" s="60" t="str">
        <f t="shared" si="10"/>
        <v>Japan</v>
      </c>
      <c r="AU37" s="60">
        <f t="shared" si="10"/>
        <v>0</v>
      </c>
      <c r="AV37" s="60">
        <f t="shared" si="10"/>
        <v>0</v>
      </c>
      <c r="AW37" s="60">
        <f t="shared" si="10"/>
        <v>0</v>
      </c>
      <c r="AX37" s="60"/>
      <c r="AY37" s="60"/>
      <c r="AZ37" s="60"/>
      <c r="BA37" s="113">
        <v>4</v>
      </c>
      <c r="BB37" s="114" t="e">
        <f>VLOOKUP(4,AS34:AT37,2,FALSE)</f>
        <v>#N/A</v>
      </c>
      <c r="BC37" s="115"/>
      <c r="BD37" s="116" t="e">
        <f>VLOOKUP(4,AS34:AW37,3,FALSE)</f>
        <v>#N/A</v>
      </c>
      <c r="BE37" s="116" t="e">
        <f>VLOOKUP(4,AS34:AW37,4,FALSE)</f>
        <v>#N/A</v>
      </c>
      <c r="BF37" s="93" t="s">
        <v>12</v>
      </c>
      <c r="BG37" s="116" t="e">
        <f>VLOOKUP(4,AS34:AW37,5,FALSE)</f>
        <v>#N/A</v>
      </c>
      <c r="BH37" s="60"/>
      <c r="BI37" s="85"/>
      <c r="BJ37" s="85">
        <f>IF(E37&gt;G37,IF(Spielplan!E37&gt;Spielplan!G37,Punktemodus!$B$3,0),0)</f>
        <v>0</v>
      </c>
      <c r="BK37" s="85">
        <f>IF(E37=G37,IF(Spielplan!E37=Spielplan!G37,Punktemodus!$B$3,0),0)</f>
        <v>10</v>
      </c>
      <c r="BL37" s="85">
        <f>IF(E37&lt;G37,IF(Spielplan!E37&lt;Spielplan!G37,Punktemodus!$B$3,0),0)</f>
        <v>0</v>
      </c>
      <c r="BM37" s="85">
        <f>IF(E37=Spielplan!E37,IF(G37=Spielplan!G37,Punktemodus!$B$5,0),0)</f>
        <v>3</v>
      </c>
      <c r="BN37" s="85">
        <f>IF(E37=Spielplan!E37,Punktemodus!$B$7,0)</f>
        <v>1</v>
      </c>
      <c r="BO37" s="85">
        <f>IF(G37=Spielplan!G37,Punktemodus!$B$7,0)</f>
        <v>1</v>
      </c>
      <c r="BP37" s="137">
        <f>IF(Spielplan!E37="",0,SUM(BJ37:BO37))</f>
        <v>0</v>
      </c>
      <c r="BQ37" s="85"/>
      <c r="BR37" s="87"/>
      <c r="BS37" s="5" t="s">
        <v>127</v>
      </c>
      <c r="BT37" s="44" t="str">
        <f>IF(G61="","",BB57)</f>
        <v/>
      </c>
      <c r="BU37" s="46"/>
      <c r="BV37" s="104"/>
      <c r="BW37" s="60"/>
      <c r="BX37" s="104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</row>
    <row r="38" spans="1:101" ht="18.75" customHeight="1" thickBot="1" x14ac:dyDescent="0.3">
      <c r="A38" s="60"/>
      <c r="B38" s="60"/>
      <c r="C38" s="20" t="str">
        <f>C34</f>
        <v>Kolumbien</v>
      </c>
      <c r="D38" s="39"/>
      <c r="E38" s="104"/>
      <c r="F38" s="93"/>
      <c r="G38" s="104"/>
      <c r="H38" s="20" t="str">
        <f>H35</f>
        <v>Japan</v>
      </c>
      <c r="I38" s="39"/>
      <c r="J38" s="60"/>
      <c r="K38" s="60" t="s">
        <v>82</v>
      </c>
      <c r="L38" s="60">
        <f t="shared" si="8"/>
        <v>0</v>
      </c>
      <c r="M38" s="60">
        <f>IF($E38="",0,IF($E38&gt;$G38,3,IF($E38=G38,1,0)))</f>
        <v>0</v>
      </c>
      <c r="N38" s="60"/>
      <c r="O38" s="60"/>
      <c r="P38" s="60">
        <f>IF($G38="",0,IF($E38&gt;$G38,0,IF($E38=$G38,1,3)))</f>
        <v>0</v>
      </c>
      <c r="Q38" s="60">
        <f>E38</f>
        <v>0</v>
      </c>
      <c r="R38" s="60"/>
      <c r="S38" s="60"/>
      <c r="T38" s="60">
        <f>G38</f>
        <v>0</v>
      </c>
      <c r="U38" s="60">
        <f>G38</f>
        <v>0</v>
      </c>
      <c r="V38" s="60"/>
      <c r="W38" s="60"/>
      <c r="X38" s="60">
        <f>E38</f>
        <v>0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187">
        <f>SUM(AN34:AN37)</f>
        <v>30000</v>
      </c>
      <c r="AO38" s="187">
        <f>SUM(AO34:AO37)</f>
        <v>30000</v>
      </c>
      <c r="AP38" s="187">
        <f>SUM(AP34:AP37)</f>
        <v>30000</v>
      </c>
      <c r="AQ38" s="187">
        <f>SUM(AQ34:AQ37)</f>
        <v>30000</v>
      </c>
      <c r="AR38" s="187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85">
        <f>IF(E38&gt;G38,IF(Spielplan!E38&gt;Spielplan!G38,Punktemodus!$B$3,0),0)</f>
        <v>0</v>
      </c>
      <c r="BK38" s="85">
        <f>IF(E38=G38,IF(Spielplan!E38=Spielplan!G38,Punktemodus!$B$3,0),0)</f>
        <v>10</v>
      </c>
      <c r="BL38" s="85">
        <f>IF(E38&lt;G38,IF(Spielplan!E38&lt;Spielplan!G38,Punktemodus!$B$3,0),0)</f>
        <v>0</v>
      </c>
      <c r="BM38" s="85">
        <f>IF(E38=Spielplan!E38,IF(G38=Spielplan!G38,Punktemodus!$B$5,0),0)</f>
        <v>3</v>
      </c>
      <c r="BN38" s="85">
        <f>IF(E38=Spielplan!E38,Punktemodus!$B$7,0)</f>
        <v>1</v>
      </c>
      <c r="BO38" s="85">
        <f>IF(G38=Spielplan!G38,Punktemodus!$B$7,0)</f>
        <v>1</v>
      </c>
      <c r="BP38" s="137">
        <f>IF(Spielplan!E38="",0,SUM(BJ38:BO38))</f>
        <v>0</v>
      </c>
      <c r="BQ38" s="60"/>
      <c r="BR38" s="87"/>
      <c r="BS38" s="60"/>
      <c r="BT38" s="60"/>
      <c r="BU38" s="60"/>
      <c r="BV38" s="60"/>
      <c r="BW38" s="60"/>
      <c r="BX38" s="60"/>
      <c r="BY38" s="60"/>
      <c r="BZ38" s="47">
        <v>55</v>
      </c>
      <c r="CA38" s="44" t="str">
        <f>IF(BX36="",IF(BV36&gt;BV37,BT36,BT37),IF(BX36&gt;BX37,BT36,BT37))</f>
        <v/>
      </c>
      <c r="CB38" s="46"/>
      <c r="CC38" s="104"/>
      <c r="CD38" s="60"/>
      <c r="CE38" s="104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</row>
    <row r="39" spans="1:101" ht="18.75" customHeight="1" thickBot="1" x14ac:dyDescent="0.3">
      <c r="A39" s="60"/>
      <c r="B39" s="60"/>
      <c r="C39" s="14" t="str">
        <f>H34</f>
        <v>Griechenland</v>
      </c>
      <c r="D39" s="40"/>
      <c r="E39" s="104"/>
      <c r="F39" s="93"/>
      <c r="G39" s="104"/>
      <c r="H39" s="14" t="str">
        <f>C35</f>
        <v>Elfenbeinküste</v>
      </c>
      <c r="I39" s="40"/>
      <c r="J39" s="60"/>
      <c r="K39" s="60" t="s">
        <v>82</v>
      </c>
      <c r="L39" s="60">
        <f t="shared" si="8"/>
        <v>0</v>
      </c>
      <c r="M39" s="60"/>
      <c r="N39" s="60">
        <f>IF($E39="",0,IF($E39&gt;$G39,3,IF($E39=$G39,1,0)))</f>
        <v>0</v>
      </c>
      <c r="O39" s="60">
        <f>IF($G39="",0,IF($E39&gt;$G39,0,IF($E39=$G39,1,3)))</f>
        <v>0</v>
      </c>
      <c r="P39" s="60"/>
      <c r="Q39" s="60"/>
      <c r="R39" s="60">
        <f>E39</f>
        <v>0</v>
      </c>
      <c r="S39" s="60">
        <f>G39</f>
        <v>0</v>
      </c>
      <c r="T39" s="60"/>
      <c r="U39" s="60"/>
      <c r="V39" s="60">
        <f>G39</f>
        <v>0</v>
      </c>
      <c r="W39" s="60">
        <f>E39</f>
        <v>0</v>
      </c>
      <c r="X39" s="60"/>
      <c r="Y39" s="60"/>
      <c r="Z39" s="60" t="s">
        <v>30</v>
      </c>
      <c r="AA39" s="60"/>
      <c r="AB39" s="60"/>
      <c r="AC39" s="60"/>
      <c r="AD39" s="60"/>
      <c r="AE39" s="60"/>
      <c r="AF39" s="60"/>
      <c r="AG39" s="60" t="b">
        <f>OR(AG34=AG35,AG34=AG36,AG34=AG37,AG35=AG36,AG35=AG37,AG36=AG37)</f>
        <v>1</v>
      </c>
      <c r="AH39" s="60"/>
      <c r="AI39" s="60"/>
      <c r="AJ39" s="60"/>
      <c r="AK39" s="60"/>
      <c r="AL39" s="60"/>
      <c r="AM39" s="60"/>
      <c r="AN39" s="60"/>
      <c r="AO39" s="60" t="s">
        <v>34</v>
      </c>
      <c r="AP39" s="60"/>
      <c r="AQ39" s="60"/>
      <c r="AR39" s="60" t="b">
        <f>OR(AR34=AR35,AR34=AR36,AR34=AR37,AR35=AR36,AR35=AR37,AR36=AR37)</f>
        <v>1</v>
      </c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85">
        <f>IF(E39&gt;G39,IF(Spielplan!E39&gt;Spielplan!G39,Punktemodus!$B$3,0),0)</f>
        <v>0</v>
      </c>
      <c r="BK39" s="85">
        <f>IF(E39=G39,IF(Spielplan!E39=Spielplan!G39,Punktemodus!$B$3,0),0)</f>
        <v>10</v>
      </c>
      <c r="BL39" s="85">
        <f>IF(E39&lt;G39,IF(Spielplan!E39&lt;Spielplan!G39,Punktemodus!$B$3,0),0)</f>
        <v>0</v>
      </c>
      <c r="BM39" s="85">
        <f>IF(E39=Spielplan!E39,IF(G39=Spielplan!G39,Punktemodus!$B$5,0),0)</f>
        <v>3</v>
      </c>
      <c r="BN39" s="85">
        <f>IF(E39=Spielplan!E39,Punktemodus!$B$7,0)</f>
        <v>1</v>
      </c>
      <c r="BO39" s="85">
        <f>IF(G39=Spielplan!G39,Punktemodus!$B$7,0)</f>
        <v>1</v>
      </c>
      <c r="BP39" s="137">
        <f>IF(Spielplan!E39="",0,SUM(BJ39:BO39))</f>
        <v>0</v>
      </c>
      <c r="BQ39" s="60"/>
      <c r="BR39" s="87"/>
      <c r="BS39" s="60"/>
      <c r="BT39" s="60"/>
      <c r="BU39" s="60"/>
      <c r="BV39" s="60"/>
      <c r="BW39" s="60"/>
      <c r="BX39" s="60"/>
      <c r="BY39" s="60"/>
      <c r="BZ39" s="47">
        <v>56</v>
      </c>
      <c r="CA39" s="44" t="str">
        <f>IF(BX40="",IF(BV40&gt;BV41,BT40,BT41),IF(BX40&gt;BX41,BT40,BT41))</f>
        <v/>
      </c>
      <c r="CB39" s="46"/>
      <c r="CC39" s="104"/>
      <c r="CD39" s="60"/>
      <c r="CE39" s="104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</row>
    <row r="40" spans="1:101" ht="18.75" customHeight="1" thickBot="1" x14ac:dyDescent="0.25">
      <c r="A40" s="60"/>
      <c r="B40" s="60"/>
      <c r="C40" s="136" t="str">
        <f>IF(G39="","",IF(AR39=TRUE,"Achtung: Fehler in Tabelle!",""))</f>
        <v/>
      </c>
      <c r="D40" s="60"/>
      <c r="E40" s="85"/>
      <c r="F40" s="60"/>
      <c r="G40" s="85"/>
      <c r="H40" s="60"/>
      <c r="I40" s="60"/>
      <c r="J40" s="60"/>
      <c r="K40" s="60"/>
      <c r="L40" s="60"/>
      <c r="M40" s="60">
        <f t="shared" ref="M40:X40" si="11">SUM(M34:M39)</f>
        <v>0</v>
      </c>
      <c r="N40" s="60">
        <f t="shared" si="11"/>
        <v>0</v>
      </c>
      <c r="O40" s="60">
        <f t="shared" si="11"/>
        <v>0</v>
      </c>
      <c r="P40" s="60">
        <f t="shared" si="11"/>
        <v>0</v>
      </c>
      <c r="Q40" s="60">
        <f t="shared" si="11"/>
        <v>0</v>
      </c>
      <c r="R40" s="60">
        <f t="shared" si="11"/>
        <v>0</v>
      </c>
      <c r="S40" s="60">
        <f t="shared" si="11"/>
        <v>0</v>
      </c>
      <c r="T40" s="60">
        <f t="shared" si="11"/>
        <v>0</v>
      </c>
      <c r="U40" s="60">
        <f t="shared" si="11"/>
        <v>0</v>
      </c>
      <c r="V40" s="60">
        <f t="shared" si="11"/>
        <v>0</v>
      </c>
      <c r="W40" s="60">
        <f t="shared" si="11"/>
        <v>0</v>
      </c>
      <c r="X40" s="60">
        <f t="shared" si="11"/>
        <v>0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160">
        <f>SUM(BP34:BP39)</f>
        <v>0</v>
      </c>
      <c r="BQ40" s="60"/>
      <c r="BR40" s="87"/>
      <c r="BS40" s="55" t="s">
        <v>128</v>
      </c>
      <c r="BT40" s="44" t="str">
        <f>IF(G94="","",BB89)</f>
        <v/>
      </c>
      <c r="BU40" s="46"/>
      <c r="BV40" s="104"/>
      <c r="BW40" s="60"/>
      <c r="BX40" s="104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</row>
    <row r="41" spans="1:101" ht="18.75" customHeight="1" thickBot="1" x14ac:dyDescent="0.25">
      <c r="A41" s="60"/>
      <c r="B41" s="60"/>
      <c r="C41" s="60"/>
      <c r="D41" s="60"/>
      <c r="E41" s="85"/>
      <c r="F41" s="60"/>
      <c r="G41" s="85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138"/>
      <c r="BQ41" s="60"/>
      <c r="BR41" s="87"/>
      <c r="BS41" s="25" t="s">
        <v>129</v>
      </c>
      <c r="BT41" s="44" t="str">
        <f>IF(G83="","",BB79)</f>
        <v/>
      </c>
      <c r="BU41" s="46"/>
      <c r="BV41" s="104"/>
      <c r="BW41" s="60"/>
      <c r="BX41" s="104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</row>
    <row r="42" spans="1:101" ht="18.75" customHeight="1" thickBot="1" x14ac:dyDescent="0.3">
      <c r="A42" s="60"/>
      <c r="B42" s="60"/>
      <c r="C42" s="89"/>
      <c r="D42" s="60"/>
      <c r="E42" s="85"/>
      <c r="F42" s="60"/>
      <c r="G42" s="85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89"/>
      <c r="BC42" s="60"/>
      <c r="BD42" s="90"/>
      <c r="BE42" s="60"/>
      <c r="BF42" s="61"/>
      <c r="BG42" s="60"/>
      <c r="BH42" s="60"/>
      <c r="BI42" s="60"/>
      <c r="BJ42" s="60"/>
      <c r="BK42" s="60"/>
      <c r="BL42" s="60"/>
      <c r="BM42" s="60"/>
      <c r="BN42" s="60"/>
      <c r="BO42" s="60"/>
      <c r="BP42" s="138"/>
      <c r="BQ42" s="60"/>
      <c r="BR42" s="87"/>
      <c r="BS42" s="94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</row>
    <row r="43" spans="1:101" ht="18.75" customHeight="1" thickBot="1" x14ac:dyDescent="0.3">
      <c r="A43" s="60"/>
      <c r="B43" s="60"/>
      <c r="C43" s="88" t="s">
        <v>74</v>
      </c>
      <c r="D43" s="60"/>
      <c r="E43" s="85"/>
      <c r="F43" s="60"/>
      <c r="G43" s="85"/>
      <c r="H43" s="60"/>
      <c r="I43" s="60"/>
      <c r="J43" s="60"/>
      <c r="K43" s="60"/>
      <c r="L43" s="60"/>
      <c r="M43" s="60" t="s">
        <v>4</v>
      </c>
      <c r="N43" s="60"/>
      <c r="O43" s="60"/>
      <c r="P43" s="60"/>
      <c r="Q43" s="60" t="s">
        <v>6</v>
      </c>
      <c r="R43" s="60"/>
      <c r="S43" s="60"/>
      <c r="T43" s="60"/>
      <c r="U43" s="60" t="s">
        <v>7</v>
      </c>
      <c r="V43" s="60"/>
      <c r="W43" s="60"/>
      <c r="X43" s="60"/>
      <c r="Y43" s="60"/>
      <c r="Z43" s="60" t="s">
        <v>4</v>
      </c>
      <c r="AA43" s="60" t="s">
        <v>5</v>
      </c>
      <c r="AB43" s="60"/>
      <c r="AC43" s="60"/>
      <c r="AD43" s="60" t="s">
        <v>9</v>
      </c>
      <c r="AE43" s="60"/>
      <c r="AF43" s="60"/>
      <c r="AG43" s="60"/>
      <c r="AH43" s="60" t="s">
        <v>32</v>
      </c>
      <c r="AI43" s="60"/>
      <c r="AJ43" s="60"/>
      <c r="AK43" s="60"/>
      <c r="AL43" s="60"/>
      <c r="AM43" s="60"/>
      <c r="AN43" s="60" t="s">
        <v>35</v>
      </c>
      <c r="AO43" s="60"/>
      <c r="AP43" s="60"/>
      <c r="AQ43" s="60"/>
      <c r="AR43" s="60"/>
      <c r="AS43" s="60" t="s">
        <v>33</v>
      </c>
      <c r="AT43" s="60"/>
      <c r="AU43" s="60"/>
      <c r="AV43" s="60"/>
      <c r="AW43" s="60"/>
      <c r="AX43" s="60"/>
      <c r="AY43" s="60"/>
      <c r="AZ43" s="60"/>
      <c r="BA43" s="60"/>
      <c r="BB43" s="89" t="s">
        <v>10</v>
      </c>
      <c r="BC43" s="60"/>
      <c r="BD43" s="90" t="s">
        <v>4</v>
      </c>
      <c r="BE43" s="60"/>
      <c r="BF43" s="61" t="s">
        <v>5</v>
      </c>
      <c r="BG43" s="60"/>
      <c r="BH43" s="60"/>
      <c r="BI43" s="85"/>
      <c r="BJ43" s="60"/>
      <c r="BK43" s="60"/>
      <c r="BL43" s="60"/>
      <c r="BM43" s="60"/>
      <c r="BN43" s="60"/>
      <c r="BO43" s="60"/>
      <c r="BP43" s="138"/>
      <c r="BQ43" s="85"/>
      <c r="BR43" s="139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</row>
    <row r="44" spans="1:101" ht="18.75" customHeight="1" thickBot="1" x14ac:dyDescent="0.25">
      <c r="A44" s="60"/>
      <c r="B44" s="60"/>
      <c r="C44" s="60"/>
      <c r="D44" s="60"/>
      <c r="E44" s="85"/>
      <c r="F44" s="60"/>
      <c r="G44" s="85"/>
      <c r="H44" s="60"/>
      <c r="I44" s="60"/>
      <c r="J44" s="60"/>
      <c r="K44" s="60"/>
      <c r="L44" s="60"/>
      <c r="M44" s="60" t="s">
        <v>0</v>
      </c>
      <c r="N44" s="60" t="s">
        <v>1</v>
      </c>
      <c r="O44" s="60" t="s">
        <v>2</v>
      </c>
      <c r="P44" s="60" t="s">
        <v>3</v>
      </c>
      <c r="Q44" s="60" t="s">
        <v>0</v>
      </c>
      <c r="R44" s="60" t="s">
        <v>1</v>
      </c>
      <c r="S44" s="60" t="s">
        <v>2</v>
      </c>
      <c r="T44" s="60" t="s">
        <v>3</v>
      </c>
      <c r="U44" s="60" t="s">
        <v>0</v>
      </c>
      <c r="V44" s="60" t="s">
        <v>1</v>
      </c>
      <c r="W44" s="60" t="s">
        <v>2</v>
      </c>
      <c r="X44" s="60" t="s">
        <v>3</v>
      </c>
      <c r="Y44" s="60"/>
      <c r="Z44" s="60" t="s">
        <v>8</v>
      </c>
      <c r="AA44" s="60"/>
      <c r="AB44" s="60"/>
      <c r="AC44" s="60"/>
      <c r="AD44" s="60"/>
      <c r="AE44" s="60"/>
      <c r="AF44" s="60"/>
      <c r="AG44" s="60"/>
      <c r="AH44" s="60" t="s">
        <v>31</v>
      </c>
      <c r="AI44" s="60"/>
      <c r="AJ44" s="60"/>
      <c r="AK44" s="60"/>
      <c r="AL44" s="60"/>
      <c r="AM44" s="60"/>
      <c r="AN44" s="60" t="str">
        <f>AI45</f>
        <v>Uruguay</v>
      </c>
      <c r="AO44" s="60" t="str">
        <f>AI46</f>
        <v>Costa Rica</v>
      </c>
      <c r="AP44" s="60" t="str">
        <f>AI47</f>
        <v>England</v>
      </c>
      <c r="AQ44" s="60" t="str">
        <f>AI48</f>
        <v>Italien</v>
      </c>
      <c r="AR44" s="60"/>
      <c r="AS44" s="60" t="s">
        <v>31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85"/>
      <c r="BJ44" s="85"/>
      <c r="BK44" s="85"/>
      <c r="BL44" s="85"/>
      <c r="BM44" s="85"/>
      <c r="BN44" s="85"/>
      <c r="BO44" s="85"/>
      <c r="BP44" s="137"/>
      <c r="BQ44" s="85"/>
      <c r="BR44" s="141"/>
      <c r="BS44" s="359" t="s">
        <v>165</v>
      </c>
      <c r="BT44" s="360"/>
      <c r="BU44" s="361"/>
      <c r="BV44" s="362"/>
      <c r="BW44" s="156"/>
      <c r="BX44" s="351" t="s">
        <v>152</v>
      </c>
      <c r="BY44" s="351" t="s">
        <v>153</v>
      </c>
      <c r="BZ44" s="352"/>
      <c r="CA44" s="156"/>
      <c r="CB44" s="155"/>
      <c r="CC44" s="155"/>
      <c r="CD44" s="155"/>
      <c r="CE44" s="351" t="s">
        <v>155</v>
      </c>
      <c r="CF44" s="351" t="s">
        <v>156</v>
      </c>
      <c r="CG44" s="155"/>
      <c r="CH44" s="155"/>
      <c r="CI44" s="155"/>
      <c r="CJ44" s="351" t="s">
        <v>158</v>
      </c>
      <c r="CK44" s="155"/>
      <c r="CL44" s="155"/>
      <c r="CM44" s="155"/>
      <c r="CN44" s="155"/>
      <c r="CO44" s="351" t="s">
        <v>159</v>
      </c>
      <c r="CP44" s="155"/>
      <c r="CQ44" s="155"/>
      <c r="CR44" s="155"/>
      <c r="CS44" s="351" t="s">
        <v>146</v>
      </c>
      <c r="CT44" s="155"/>
      <c r="CU44" s="134"/>
      <c r="CV44" s="134"/>
      <c r="CW44" s="134"/>
    </row>
    <row r="45" spans="1:101" ht="18.75" customHeight="1" thickBot="1" x14ac:dyDescent="0.3">
      <c r="A45" s="60"/>
      <c r="B45" s="60"/>
      <c r="C45" s="75" t="str">
        <f>Spielplan!$C$45</f>
        <v>Uruguay</v>
      </c>
      <c r="D45" s="76"/>
      <c r="E45" s="104"/>
      <c r="F45" s="93"/>
      <c r="G45" s="104"/>
      <c r="H45" s="75" t="str">
        <f>Spielplan!$H$45</f>
        <v>Costa Rica</v>
      </c>
      <c r="I45" s="76"/>
      <c r="J45" s="60"/>
      <c r="K45" s="60" t="s">
        <v>85</v>
      </c>
      <c r="L45" s="60">
        <f t="shared" ref="L45:L50" si="12">IF(E45-G45&gt;0,1,IF(G45=E45,0,-1))</f>
        <v>0</v>
      </c>
      <c r="M45" s="60">
        <f>IF($E45="",0,IF($E45&gt;$G45,3,IF($E45=G45,1,0)))</f>
        <v>0</v>
      </c>
      <c r="N45" s="60">
        <f>IF($G45="",0,IF($E45&gt;$G45,0,IF($E45=G45,1,3)))</f>
        <v>0</v>
      </c>
      <c r="O45" s="60"/>
      <c r="P45" s="60"/>
      <c r="Q45" s="60">
        <f>E45</f>
        <v>0</v>
      </c>
      <c r="R45" s="60">
        <f>G45</f>
        <v>0</v>
      </c>
      <c r="S45" s="60"/>
      <c r="T45" s="60"/>
      <c r="U45" s="60">
        <f>G45</f>
        <v>0</v>
      </c>
      <c r="V45" s="60">
        <f>E45</f>
        <v>0</v>
      </c>
      <c r="W45" s="60"/>
      <c r="X45" s="60"/>
      <c r="Y45" s="60"/>
      <c r="Z45" s="60">
        <f>M51</f>
        <v>0</v>
      </c>
      <c r="AA45" s="60">
        <f>Q51</f>
        <v>0</v>
      </c>
      <c r="AB45" s="60">
        <f>U51</f>
        <v>0</v>
      </c>
      <c r="AC45" s="60">
        <f>AA45-AB45</f>
        <v>0</v>
      </c>
      <c r="AD45" s="60">
        <f>IF(Z45&gt;Z46,-1,0)</f>
        <v>0</v>
      </c>
      <c r="AE45" s="60">
        <f>IF(Z45&gt;Z47,-1,0)</f>
        <v>0</v>
      </c>
      <c r="AF45" s="60">
        <f>IF(Z45&gt;Z48,-1,0)</f>
        <v>0</v>
      </c>
      <c r="AG45" s="60">
        <f>10000-(AJ45*1000+AM45*100+AK45*10)</f>
        <v>10000</v>
      </c>
      <c r="AH45" s="90">
        <f>RANK(AG45,AG45:AG48,1)</f>
        <v>1</v>
      </c>
      <c r="AI45" s="60" t="str">
        <f>C45</f>
        <v>Uruguay</v>
      </c>
      <c r="AJ45" s="60">
        <f t="shared" ref="AJ45:AL48" si="13">Z45</f>
        <v>0</v>
      </c>
      <c r="AK45" s="60">
        <f t="shared" si="13"/>
        <v>0</v>
      </c>
      <c r="AL45" s="60">
        <f t="shared" si="13"/>
        <v>0</v>
      </c>
      <c r="AM45" s="60">
        <f>AK45-AL45</f>
        <v>0</v>
      </c>
      <c r="AN45" s="187"/>
      <c r="AO45" s="187">
        <f>IF(AG46=AG45,IF(G45&gt;E45,AG46-0.1,AG46),AG46)</f>
        <v>10000</v>
      </c>
      <c r="AP45" s="187">
        <f>IF(AG47=AG45,IF(G47&gt;E47,AG47-0.1,AG47),AG47)</f>
        <v>10000</v>
      </c>
      <c r="AQ45" s="187">
        <f>IF(AG48=AG45,IF(G49&gt;E49,AG48-0.1,AG48),AG48)</f>
        <v>10000</v>
      </c>
      <c r="AR45" s="187">
        <f>AN49</f>
        <v>30000</v>
      </c>
      <c r="AS45" s="90">
        <f>RANK(AR45,AR45:AR48,1)</f>
        <v>1</v>
      </c>
      <c r="AT45" s="60" t="str">
        <f t="shared" ref="AT45:AW48" si="14">AI45</f>
        <v>Uruguay</v>
      </c>
      <c r="AU45" s="60">
        <f t="shared" si="14"/>
        <v>0</v>
      </c>
      <c r="AV45" s="60">
        <f t="shared" si="14"/>
        <v>0</v>
      </c>
      <c r="AW45" s="60">
        <f t="shared" si="14"/>
        <v>0</v>
      </c>
      <c r="AX45" s="60"/>
      <c r="AY45" s="60"/>
      <c r="AZ45" s="60"/>
      <c r="BA45" s="77">
        <v>1</v>
      </c>
      <c r="BB45" s="75" t="str">
        <f>VLOOKUP(1,AS45:AT48,2,FALSE)</f>
        <v>Uruguay</v>
      </c>
      <c r="BC45" s="76"/>
      <c r="BD45" s="78">
        <f>VLOOKUP(1,AS45:AW48,3,FALSE)</f>
        <v>0</v>
      </c>
      <c r="BE45" s="79">
        <f>VLOOKUP(1,AS45:AW48,4,FALSE)</f>
        <v>0</v>
      </c>
      <c r="BF45" s="93" t="s">
        <v>12</v>
      </c>
      <c r="BG45" s="79">
        <f>VLOOKUP(1,AS45:AW48,5,FALSE)</f>
        <v>0</v>
      </c>
      <c r="BH45" s="80" t="s">
        <v>24</v>
      </c>
      <c r="BI45" s="85"/>
      <c r="BJ45" s="85">
        <f>IF(E45&gt;G45,IF(Spielplan!E45&gt;Spielplan!G45,Punktemodus!$B$3,0),0)</f>
        <v>0</v>
      </c>
      <c r="BK45" s="85">
        <f>IF(E45=G45,IF(Spielplan!E45=Spielplan!G45,Punktemodus!$B$3,0),0)</f>
        <v>10</v>
      </c>
      <c r="BL45" s="85">
        <f>IF(E45&lt;G45,IF(Spielplan!E45&lt;Spielplan!G45,Punktemodus!$B$3,0),0)</f>
        <v>0</v>
      </c>
      <c r="BM45" s="85">
        <f>IF(E45=Spielplan!E45,IF(G45=Spielplan!G45,Punktemodus!$B$5,0),0)</f>
        <v>3</v>
      </c>
      <c r="BN45" s="85">
        <f>IF(E45=Spielplan!E45,Punktemodus!$B$7,0)</f>
        <v>1</v>
      </c>
      <c r="BO45" s="85">
        <f>IF(G45=Spielplan!G45,Punktemodus!$B$7,0)</f>
        <v>1</v>
      </c>
      <c r="BP45" s="137">
        <f>IF(Spielplan!E45="",0,SUM(BJ45:BO45))</f>
        <v>0</v>
      </c>
      <c r="BQ45" s="85"/>
      <c r="BR45" s="141"/>
      <c r="BS45" s="363"/>
      <c r="BT45" s="364"/>
      <c r="BU45" s="365"/>
      <c r="BV45" s="366"/>
      <c r="BW45" s="156"/>
      <c r="BX45" s="351"/>
      <c r="BY45" s="351"/>
      <c r="BZ45" s="352"/>
      <c r="CA45" s="156"/>
      <c r="CB45" s="155"/>
      <c r="CC45" s="155"/>
      <c r="CD45" s="155"/>
      <c r="CE45" s="351"/>
      <c r="CF45" s="351"/>
      <c r="CG45" s="155"/>
      <c r="CH45" s="155"/>
      <c r="CI45" s="155"/>
      <c r="CJ45" s="351"/>
      <c r="CK45" s="155"/>
      <c r="CL45" s="155"/>
      <c r="CM45" s="155"/>
      <c r="CN45" s="155"/>
      <c r="CO45" s="351"/>
      <c r="CP45" s="155"/>
      <c r="CQ45" s="155"/>
      <c r="CR45" s="155"/>
      <c r="CS45" s="351"/>
      <c r="CT45" s="155"/>
      <c r="CU45" s="134"/>
      <c r="CV45" s="134"/>
      <c r="CW45" s="134"/>
    </row>
    <row r="46" spans="1:101" ht="18.75" customHeight="1" thickBot="1" x14ac:dyDescent="0.3">
      <c r="A46" s="60"/>
      <c r="B46" s="60"/>
      <c r="C46" s="48" t="str">
        <f>Spielplan!$C$46</f>
        <v>England</v>
      </c>
      <c r="D46" s="49"/>
      <c r="E46" s="104"/>
      <c r="F46" s="93"/>
      <c r="G46" s="104"/>
      <c r="H46" s="48" t="str">
        <f>Spielplan!$H$46</f>
        <v>Italien</v>
      </c>
      <c r="I46" s="49"/>
      <c r="J46" s="60"/>
      <c r="K46" s="60" t="s">
        <v>86</v>
      </c>
      <c r="L46" s="60">
        <f t="shared" si="12"/>
        <v>0</v>
      </c>
      <c r="M46" s="60"/>
      <c r="N46" s="60"/>
      <c r="O46" s="60">
        <f>IF($E46="",0,IF($E46&gt;$G46,3,IF($E46=$G46,1,0)))</f>
        <v>0</v>
      </c>
      <c r="P46" s="60">
        <f>IF($G46="",0,IF($E46&gt;$G46,0,IF($E46=$G46,1,3)))</f>
        <v>0</v>
      </c>
      <c r="Q46" s="60"/>
      <c r="R46" s="60"/>
      <c r="S46" s="60">
        <f>E46</f>
        <v>0</v>
      </c>
      <c r="T46" s="60">
        <f>G46</f>
        <v>0</v>
      </c>
      <c r="U46" s="60"/>
      <c r="V46" s="60"/>
      <c r="W46" s="60">
        <f>G46</f>
        <v>0</v>
      </c>
      <c r="X46" s="60">
        <f>E46</f>
        <v>0</v>
      </c>
      <c r="Y46" s="60"/>
      <c r="Z46" s="60">
        <f>N51</f>
        <v>0</v>
      </c>
      <c r="AA46" s="60">
        <f>R51</f>
        <v>0</v>
      </c>
      <c r="AB46" s="60">
        <f>V51</f>
        <v>0</v>
      </c>
      <c r="AC46" s="60">
        <f>AA46-AB46</f>
        <v>0</v>
      </c>
      <c r="AD46" s="60">
        <f>IF(Z46&gt;Z45,-1,0)</f>
        <v>0</v>
      </c>
      <c r="AE46" s="60">
        <f>IF(Z46&gt;Z47,-1,0)</f>
        <v>0</v>
      </c>
      <c r="AF46" s="60">
        <f>IF(Z46&gt;Z48,-1,0)</f>
        <v>0</v>
      </c>
      <c r="AG46" s="60">
        <f>10000-(AJ46*1000+AM46*100+AK46*10)</f>
        <v>10000</v>
      </c>
      <c r="AH46" s="90">
        <f>RANK(AG46,AG45:AG48,1)</f>
        <v>1</v>
      </c>
      <c r="AI46" s="60" t="str">
        <f>H45</f>
        <v>Costa Rica</v>
      </c>
      <c r="AJ46" s="60">
        <f t="shared" si="13"/>
        <v>0</v>
      </c>
      <c r="AK46" s="60">
        <f t="shared" si="13"/>
        <v>0</v>
      </c>
      <c r="AL46" s="60">
        <f t="shared" si="13"/>
        <v>0</v>
      </c>
      <c r="AM46" s="60">
        <f>AK46-AL46</f>
        <v>0</v>
      </c>
      <c r="AN46" s="187">
        <f>IF(AG45=AG46,IF(E45&gt;G45,AG45-0.1,AG45),AG45)</f>
        <v>10000</v>
      </c>
      <c r="AO46" s="187"/>
      <c r="AP46" s="187">
        <f>IF(AG47=AG46,IF(G50&gt;E50,AG47-0.1,AG47),AG47)</f>
        <v>10000</v>
      </c>
      <c r="AQ46" s="187">
        <f>IF(AG48=AG46,IF(G48&gt;E48,AG48-0.1,AG48),AG48)</f>
        <v>10000</v>
      </c>
      <c r="AR46" s="187">
        <f>AO49</f>
        <v>30000</v>
      </c>
      <c r="AS46" s="90">
        <f>RANK(AR46,AR45:AR48,1)</f>
        <v>1</v>
      </c>
      <c r="AT46" s="60" t="str">
        <f t="shared" si="14"/>
        <v>Costa Rica</v>
      </c>
      <c r="AU46" s="60">
        <f t="shared" si="14"/>
        <v>0</v>
      </c>
      <c r="AV46" s="60">
        <f t="shared" si="14"/>
        <v>0</v>
      </c>
      <c r="AW46" s="60">
        <f t="shared" si="14"/>
        <v>0</v>
      </c>
      <c r="AX46" s="60"/>
      <c r="AY46" s="60"/>
      <c r="AZ46" s="60"/>
      <c r="BA46" s="50">
        <v>2</v>
      </c>
      <c r="BB46" s="48" t="e">
        <f>VLOOKUP(2,AS45:AT48,2,FALSE)</f>
        <v>#N/A</v>
      </c>
      <c r="BC46" s="49"/>
      <c r="BD46" s="51" t="e">
        <f>VLOOKUP(2,AS45:AW48,3,FALSE)</f>
        <v>#N/A</v>
      </c>
      <c r="BE46" s="52" t="e">
        <f>VLOOKUP(2,AS45:AW48,4,FALSE)</f>
        <v>#N/A</v>
      </c>
      <c r="BF46" s="93" t="s">
        <v>12</v>
      </c>
      <c r="BG46" s="52" t="e">
        <f>VLOOKUP(2,AS45:AW48,5,FALSE)</f>
        <v>#N/A</v>
      </c>
      <c r="BH46" s="81" t="s">
        <v>25</v>
      </c>
      <c r="BI46" s="85"/>
      <c r="BJ46" s="85">
        <f>IF(E46&gt;G46,IF(Spielplan!E46&gt;Spielplan!G46,Punktemodus!$B$3,0),0)</f>
        <v>0</v>
      </c>
      <c r="BK46" s="85">
        <f>IF(E46=G46,IF(Spielplan!E46=Spielplan!G46,Punktemodus!$B$3,0),0)</f>
        <v>10</v>
      </c>
      <c r="BL46" s="85">
        <f>IF(E46&lt;G46,IF(Spielplan!E46&lt;Spielplan!G46,Punktemodus!$B$3,0),0)</f>
        <v>0</v>
      </c>
      <c r="BM46" s="85">
        <f>IF(E46=Spielplan!E46,IF(G46=Spielplan!G46,Punktemodus!$B$5,0),0)</f>
        <v>3</v>
      </c>
      <c r="BN46" s="85">
        <f>IF(E46=Spielplan!E46,Punktemodus!$B$7,0)</f>
        <v>1</v>
      </c>
      <c r="BO46" s="85">
        <f>IF(G46=Spielplan!G46,Punktemodus!$B$7,0)</f>
        <v>1</v>
      </c>
      <c r="BP46" s="137">
        <f>IF(Spielplan!E46="",0,SUM(BJ46:BO46))</f>
        <v>0</v>
      </c>
      <c r="BQ46" s="85"/>
      <c r="BR46" s="141"/>
      <c r="BS46" s="142"/>
      <c r="BT46" s="155"/>
      <c r="BU46" s="154" t="s">
        <v>120</v>
      </c>
      <c r="BV46" s="155"/>
      <c r="BW46" s="155"/>
      <c r="BX46" s="351"/>
      <c r="BY46" s="351"/>
      <c r="BZ46" s="352"/>
      <c r="CA46" s="155"/>
      <c r="CB46" s="155"/>
      <c r="CC46" s="155"/>
      <c r="CD46" s="155"/>
      <c r="CE46" s="351"/>
      <c r="CF46" s="351"/>
      <c r="CG46" s="155"/>
      <c r="CH46" s="155"/>
      <c r="CI46" s="155"/>
      <c r="CJ46" s="351"/>
      <c r="CK46" s="155"/>
      <c r="CL46" s="155"/>
      <c r="CM46" s="155"/>
      <c r="CN46" s="155"/>
      <c r="CO46" s="351"/>
      <c r="CP46" s="155"/>
      <c r="CQ46" s="155"/>
      <c r="CR46" s="155"/>
      <c r="CS46" s="351"/>
      <c r="CT46" s="155"/>
      <c r="CU46" s="134"/>
      <c r="CV46" s="134"/>
      <c r="CW46" s="134"/>
    </row>
    <row r="47" spans="1:101" ht="18.75" customHeight="1" thickBot="1" x14ac:dyDescent="0.3">
      <c r="A47" s="60"/>
      <c r="B47" s="60"/>
      <c r="C47" s="75" t="str">
        <f>C45</f>
        <v>Uruguay</v>
      </c>
      <c r="D47" s="76"/>
      <c r="E47" s="104"/>
      <c r="F47" s="93"/>
      <c r="G47" s="104"/>
      <c r="H47" s="75" t="str">
        <f>C46</f>
        <v>England</v>
      </c>
      <c r="I47" s="76"/>
      <c r="J47" s="60"/>
      <c r="K47" s="60" t="s">
        <v>87</v>
      </c>
      <c r="L47" s="60">
        <f t="shared" si="12"/>
        <v>0</v>
      </c>
      <c r="M47" s="60">
        <f>IF($E47="",0,IF($E47&gt;$G47,3,IF($E47=G47,1,0)))</f>
        <v>0</v>
      </c>
      <c r="N47" s="60"/>
      <c r="O47" s="60">
        <f>IF($G47="",0,IF($E47&gt;$G47,0,IF($E47=$G47,1,3)))</f>
        <v>0</v>
      </c>
      <c r="P47" s="60"/>
      <c r="Q47" s="60">
        <f>E47</f>
        <v>0</v>
      </c>
      <c r="R47" s="60"/>
      <c r="S47" s="60">
        <f>G47</f>
        <v>0</v>
      </c>
      <c r="T47" s="60"/>
      <c r="U47" s="60">
        <f>G47</f>
        <v>0</v>
      </c>
      <c r="V47" s="60"/>
      <c r="W47" s="60">
        <f>E47</f>
        <v>0</v>
      </c>
      <c r="X47" s="60"/>
      <c r="Y47" s="60"/>
      <c r="Z47" s="60">
        <f>O51</f>
        <v>0</v>
      </c>
      <c r="AA47" s="60">
        <f>S51</f>
        <v>0</v>
      </c>
      <c r="AB47" s="60">
        <f>W51</f>
        <v>0</v>
      </c>
      <c r="AC47" s="60">
        <f>AA47-AB47</f>
        <v>0</v>
      </c>
      <c r="AD47" s="60">
        <f>IF(Z47&gt;Z45,-1,0)</f>
        <v>0</v>
      </c>
      <c r="AE47" s="60">
        <f>IF(Z47&gt;Z46,-1,0)</f>
        <v>0</v>
      </c>
      <c r="AF47" s="60">
        <f>IF(Z47&gt;Z48,-1,0)</f>
        <v>0</v>
      </c>
      <c r="AG47" s="60">
        <f>10000-(AJ47*1000+AM47*100+AK47*10)</f>
        <v>10000</v>
      </c>
      <c r="AH47" s="90">
        <f>RANK(AG47,AG45:AG48,1)</f>
        <v>1</v>
      </c>
      <c r="AI47" s="60" t="str">
        <f>C46</f>
        <v>England</v>
      </c>
      <c r="AJ47" s="60">
        <f t="shared" si="13"/>
        <v>0</v>
      </c>
      <c r="AK47" s="60">
        <f t="shared" si="13"/>
        <v>0</v>
      </c>
      <c r="AL47" s="60">
        <f t="shared" si="13"/>
        <v>0</v>
      </c>
      <c r="AM47" s="60">
        <f>AK47-AL47</f>
        <v>0</v>
      </c>
      <c r="AN47" s="187">
        <f>IF(AG45=AG47,IF(E47&gt;G47,AG45-0.1,AG45),AG45)</f>
        <v>10000</v>
      </c>
      <c r="AO47" s="187">
        <f>IF(AG46=AG47,IF(E50&gt;G50,AG46-0.1,AG46),AG46)</f>
        <v>10000</v>
      </c>
      <c r="AP47" s="187"/>
      <c r="AQ47" s="187">
        <f>IF(AG48=AG47,IF(G46&gt;E46,AG48-0.1,AG48),AG48)</f>
        <v>10000</v>
      </c>
      <c r="AR47" s="187">
        <f>AP49</f>
        <v>30000</v>
      </c>
      <c r="AS47" s="90">
        <f>RANK(AR47,AR45:AR48,1)</f>
        <v>1</v>
      </c>
      <c r="AT47" s="60" t="str">
        <f t="shared" si="14"/>
        <v>England</v>
      </c>
      <c r="AU47" s="60">
        <f t="shared" si="14"/>
        <v>0</v>
      </c>
      <c r="AV47" s="60">
        <f t="shared" si="14"/>
        <v>0</v>
      </c>
      <c r="AW47" s="60">
        <f t="shared" si="14"/>
        <v>0</v>
      </c>
      <c r="AX47" s="60"/>
      <c r="AY47" s="60"/>
      <c r="AZ47" s="60"/>
      <c r="BA47" s="113">
        <v>3</v>
      </c>
      <c r="BB47" s="114" t="e">
        <f>VLOOKUP(3,AS45:AT48,2,FALSE)</f>
        <v>#N/A</v>
      </c>
      <c r="BC47" s="115"/>
      <c r="BD47" s="116" t="e">
        <f>VLOOKUP(3,AS45:AW48,3,FALSE)</f>
        <v>#N/A</v>
      </c>
      <c r="BE47" s="116" t="e">
        <f>VLOOKUP(3,AS45:AW48,4,FALSE)</f>
        <v>#N/A</v>
      </c>
      <c r="BF47" s="93" t="s">
        <v>12</v>
      </c>
      <c r="BG47" s="116" t="e">
        <f>VLOOKUP(3,AS45:AW48,5,FALSE)</f>
        <v>#N/A</v>
      </c>
      <c r="BH47" s="60"/>
      <c r="BI47" s="60"/>
      <c r="BJ47" s="85">
        <f>IF(E47&gt;G47,IF(Spielplan!E47&gt;Spielplan!G47,Punktemodus!$B$3,0),0)</f>
        <v>0</v>
      </c>
      <c r="BK47" s="85">
        <f>IF(E47=G47,IF(Spielplan!E47=Spielplan!G47,Punktemodus!$B$3,0),0)</f>
        <v>10</v>
      </c>
      <c r="BL47" s="85">
        <f>IF(E47&lt;G47,IF(Spielplan!E47&lt;Spielplan!G47,Punktemodus!$B$3,0),0)</f>
        <v>0</v>
      </c>
      <c r="BM47" s="85">
        <f>IF(E47=Spielplan!E47,IF(G47=Spielplan!G47,Punktemodus!$B$5,0),0)</f>
        <v>3</v>
      </c>
      <c r="BN47" s="85">
        <f>IF(E47=Spielplan!E47,Punktemodus!$B$7,0)</f>
        <v>1</v>
      </c>
      <c r="BO47" s="85">
        <f>IF(G47=Spielplan!G47,Punktemodus!$B$7,0)</f>
        <v>1</v>
      </c>
      <c r="BP47" s="137">
        <f>IF(Spielplan!E47="",0,SUM(BJ47:BO47))</f>
        <v>0</v>
      </c>
      <c r="BQ47" s="85"/>
      <c r="BR47" s="141"/>
      <c r="BS47" s="134"/>
      <c r="BT47" s="134"/>
      <c r="BU47" s="134"/>
      <c r="BV47" s="134"/>
      <c r="BW47" s="155"/>
      <c r="BX47" s="351"/>
      <c r="BY47" s="351"/>
      <c r="BZ47" s="352"/>
      <c r="CA47" s="155"/>
      <c r="CB47" s="155"/>
      <c r="CC47" s="155"/>
      <c r="CD47" s="155"/>
      <c r="CE47" s="351"/>
      <c r="CF47" s="351"/>
      <c r="CG47" s="155"/>
      <c r="CH47" s="155"/>
      <c r="CI47" s="155"/>
      <c r="CJ47" s="351"/>
      <c r="CK47" s="155"/>
      <c r="CL47" s="155"/>
      <c r="CM47" s="155"/>
      <c r="CN47" s="155"/>
      <c r="CO47" s="351"/>
      <c r="CP47" s="155"/>
      <c r="CQ47" s="155"/>
      <c r="CR47" s="155"/>
      <c r="CS47" s="351"/>
      <c r="CT47" s="155"/>
      <c r="CU47" s="134"/>
      <c r="CV47" s="134"/>
      <c r="CW47" s="134"/>
    </row>
    <row r="48" spans="1:101" ht="18.75" customHeight="1" thickBot="1" x14ac:dyDescent="0.3">
      <c r="A48" s="60"/>
      <c r="B48" s="60"/>
      <c r="C48" s="48" t="str">
        <f>H45</f>
        <v>Costa Rica</v>
      </c>
      <c r="D48" s="49"/>
      <c r="E48" s="104"/>
      <c r="F48" s="93"/>
      <c r="G48" s="104"/>
      <c r="H48" s="48" t="str">
        <f>H46</f>
        <v>Italien</v>
      </c>
      <c r="I48" s="49"/>
      <c r="J48" s="60"/>
      <c r="K48" s="60" t="s">
        <v>88</v>
      </c>
      <c r="L48" s="60">
        <f t="shared" si="12"/>
        <v>0</v>
      </c>
      <c r="M48" s="60"/>
      <c r="N48" s="60">
        <f>IF($E48="",0,IF($E48&gt;$G48,3,IF($E48=$G48,1,0)))</f>
        <v>0</v>
      </c>
      <c r="O48" s="60"/>
      <c r="P48" s="60">
        <f>IF($G48="",0,IF($E48&gt;$G48,0,IF($E48=$G48,1,3)))</f>
        <v>0</v>
      </c>
      <c r="Q48" s="60"/>
      <c r="R48" s="60">
        <f>E48</f>
        <v>0</v>
      </c>
      <c r="S48" s="60"/>
      <c r="T48" s="60">
        <f>G48</f>
        <v>0</v>
      </c>
      <c r="U48" s="60"/>
      <c r="V48" s="60">
        <f>G48</f>
        <v>0</v>
      </c>
      <c r="W48" s="60"/>
      <c r="X48" s="60">
        <f>E48</f>
        <v>0</v>
      </c>
      <c r="Y48" s="60"/>
      <c r="Z48" s="60">
        <f>P51</f>
        <v>0</v>
      </c>
      <c r="AA48" s="60">
        <f>T51</f>
        <v>0</v>
      </c>
      <c r="AB48" s="60">
        <f>X51</f>
        <v>0</v>
      </c>
      <c r="AC48" s="60">
        <f>AA48-AB48</f>
        <v>0</v>
      </c>
      <c r="AD48" s="60">
        <f>IF(Z48&gt;Z45,-1,0)</f>
        <v>0</v>
      </c>
      <c r="AE48" s="60">
        <f>IF(Z48&gt;Z46,-1,0)</f>
        <v>0</v>
      </c>
      <c r="AF48" s="60">
        <f>IF(Z48&gt;Z47,-1,0)</f>
        <v>0</v>
      </c>
      <c r="AG48" s="60">
        <f>10000-(AJ48*1000+AM48*100+AK48*10)</f>
        <v>10000</v>
      </c>
      <c r="AH48" s="90">
        <f>RANK(AG48,AG45:AG48,1)</f>
        <v>1</v>
      </c>
      <c r="AI48" s="60" t="str">
        <f>H46</f>
        <v>Italien</v>
      </c>
      <c r="AJ48" s="60">
        <f t="shared" si="13"/>
        <v>0</v>
      </c>
      <c r="AK48" s="60">
        <f t="shared" si="13"/>
        <v>0</v>
      </c>
      <c r="AL48" s="60">
        <f t="shared" si="13"/>
        <v>0</v>
      </c>
      <c r="AM48" s="60">
        <f>AK48-AL48</f>
        <v>0</v>
      </c>
      <c r="AN48" s="187">
        <f>IF(AG45=AG48,IF(E49&gt;G49,AG45-0.1,AG45),AG45)</f>
        <v>10000</v>
      </c>
      <c r="AO48" s="187">
        <f>IF(AG46=AG48,IF(E48&gt;G48,AG46-0.1,AG46),AG46)</f>
        <v>10000</v>
      </c>
      <c r="AP48" s="187">
        <f>IF(AG47=AG48,IF(E46&gt;G46,AG47-0.1,AG47),AG47)</f>
        <v>10000</v>
      </c>
      <c r="AQ48" s="187"/>
      <c r="AR48" s="187">
        <f>AQ49</f>
        <v>30000</v>
      </c>
      <c r="AS48" s="90">
        <f>RANK(AR48,AR45:AR48,1)</f>
        <v>1</v>
      </c>
      <c r="AT48" s="60" t="str">
        <f t="shared" si="14"/>
        <v>Italien</v>
      </c>
      <c r="AU48" s="60">
        <f t="shared" si="14"/>
        <v>0</v>
      </c>
      <c r="AV48" s="60">
        <f t="shared" si="14"/>
        <v>0</v>
      </c>
      <c r="AW48" s="60">
        <f t="shared" si="14"/>
        <v>0</v>
      </c>
      <c r="AX48" s="60"/>
      <c r="AY48" s="60"/>
      <c r="AZ48" s="60"/>
      <c r="BA48" s="113">
        <v>4</v>
      </c>
      <c r="BB48" s="114" t="e">
        <f>VLOOKUP(4,AS45:AT48,2,FALSE)</f>
        <v>#N/A</v>
      </c>
      <c r="BC48" s="115"/>
      <c r="BD48" s="116" t="e">
        <f>VLOOKUP(4,AS45:AW48,3,FALSE)</f>
        <v>#N/A</v>
      </c>
      <c r="BE48" s="116" t="e">
        <f>VLOOKUP(4,AS45:AW48,4,FALSE)</f>
        <v>#N/A</v>
      </c>
      <c r="BF48" s="93" t="s">
        <v>12</v>
      </c>
      <c r="BG48" s="116" t="e">
        <f>VLOOKUP(4,AS45:AW48,5,FALSE)</f>
        <v>#N/A</v>
      </c>
      <c r="BH48" s="60"/>
      <c r="BI48" s="60"/>
      <c r="BJ48" s="85">
        <f>IF(E48&gt;G48,IF(Spielplan!E48&gt;Spielplan!G48,Punktemodus!$B$3,0),0)</f>
        <v>0</v>
      </c>
      <c r="BK48" s="85">
        <f>IF(E48=G48,IF(Spielplan!E48=Spielplan!G48,Punktemodus!$B$3,0),0)</f>
        <v>10</v>
      </c>
      <c r="BL48" s="85">
        <f>IF(E48&lt;G48,IF(Spielplan!E48&lt;Spielplan!G48,Punktemodus!$B$3,0),0)</f>
        <v>0</v>
      </c>
      <c r="BM48" s="85">
        <f>IF(E48=Spielplan!E48,IF(G48=Spielplan!G48,Punktemodus!$B$5,0),0)</f>
        <v>3</v>
      </c>
      <c r="BN48" s="85">
        <f>IF(E48=Spielplan!E48,Punktemodus!$B$7,0)</f>
        <v>1</v>
      </c>
      <c r="BO48" s="85">
        <f>IF(G48=Spielplan!G48,Punktemodus!$B$7,0)</f>
        <v>1</v>
      </c>
      <c r="BP48" s="137">
        <f>IF(Spielplan!E48="",0,SUM(BJ48:BO48))</f>
        <v>0</v>
      </c>
      <c r="BQ48" s="85"/>
      <c r="BR48" s="141"/>
      <c r="BS48" s="143" t="s">
        <v>18</v>
      </c>
      <c r="BT48" s="144" t="str">
        <f>Spielplan!$BL$12</f>
        <v/>
      </c>
      <c r="BU48" s="145"/>
      <c r="BV48" s="146">
        <f>Spielplan!$BN$12</f>
        <v>0</v>
      </c>
      <c r="BW48" s="157"/>
      <c r="BX48" s="158">
        <f>IF(BT12=BT48,Punktemodus!$B$11,0)</f>
        <v>10</v>
      </c>
      <c r="BY48" s="158">
        <f>IF(BT48=BT29,Punktemodus!B13,0)</f>
        <v>5</v>
      </c>
      <c r="BZ48" s="142"/>
      <c r="CA48" s="155"/>
      <c r="CB48" s="154" t="s">
        <v>27</v>
      </c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34"/>
      <c r="CV48" s="134"/>
      <c r="CW48" s="134"/>
    </row>
    <row r="49" spans="1:101" ht="18.75" customHeight="1" thickBot="1" x14ac:dyDescent="0.3">
      <c r="A49" s="60"/>
      <c r="B49" s="60"/>
      <c r="C49" s="75" t="str">
        <f>C45</f>
        <v>Uruguay</v>
      </c>
      <c r="D49" s="76"/>
      <c r="E49" s="104"/>
      <c r="F49" s="93"/>
      <c r="G49" s="104"/>
      <c r="H49" s="75" t="str">
        <f>H46</f>
        <v>Italien</v>
      </c>
      <c r="I49" s="76"/>
      <c r="J49" s="60"/>
      <c r="K49" s="60" t="s">
        <v>89</v>
      </c>
      <c r="L49" s="60">
        <f t="shared" si="12"/>
        <v>0</v>
      </c>
      <c r="M49" s="60">
        <f>IF($E49="",0,IF($E49&gt;$G49,3,IF($E49=G49,1,0)))</f>
        <v>0</v>
      </c>
      <c r="N49" s="60"/>
      <c r="O49" s="60"/>
      <c r="P49" s="60">
        <f>IF($G49="",0,IF($E49&gt;$G49,0,IF($E49=$G49,1,3)))</f>
        <v>0</v>
      </c>
      <c r="Q49" s="60">
        <f>E49</f>
        <v>0</v>
      </c>
      <c r="R49" s="60"/>
      <c r="S49" s="60"/>
      <c r="T49" s="60">
        <f>G49</f>
        <v>0</v>
      </c>
      <c r="U49" s="60">
        <f>G49</f>
        <v>0</v>
      </c>
      <c r="V49" s="60"/>
      <c r="W49" s="60"/>
      <c r="X49" s="60">
        <f>E49</f>
        <v>0</v>
      </c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187">
        <f>SUM(AN45:AN48)</f>
        <v>30000</v>
      </c>
      <c r="AO49" s="187">
        <f>SUM(AO45:AO48)</f>
        <v>30000</v>
      </c>
      <c r="AP49" s="187">
        <f>SUM(AP45:AP48)</f>
        <v>30000</v>
      </c>
      <c r="AQ49" s="187">
        <f>SUM(AQ45:AQ48)</f>
        <v>30000</v>
      </c>
      <c r="AR49" s="187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85">
        <f>IF(E49&gt;G49,IF(Spielplan!E49&gt;Spielplan!G49,Punktemodus!$B$3,0),0)</f>
        <v>0</v>
      </c>
      <c r="BK49" s="85">
        <f>IF(E49=G49,IF(Spielplan!E49=Spielplan!G49,Punktemodus!$B$3,0),0)</f>
        <v>10</v>
      </c>
      <c r="BL49" s="85">
        <f>IF(E49&lt;G49,IF(Spielplan!E49&lt;Spielplan!G49,Punktemodus!$B$3,0),0)</f>
        <v>0</v>
      </c>
      <c r="BM49" s="85">
        <f>IF(E49=Spielplan!E49,IF(G49=Spielplan!G49,Punktemodus!$B$5,0),0)</f>
        <v>3</v>
      </c>
      <c r="BN49" s="85">
        <f>IF(E49=Spielplan!E49,Punktemodus!$B$7,0)</f>
        <v>1</v>
      </c>
      <c r="BO49" s="85">
        <f>IF(G49=Spielplan!G49,Punktemodus!$B$7,0)</f>
        <v>1</v>
      </c>
      <c r="BP49" s="137">
        <f>IF(Spielplan!E49="",0,SUM(BJ49:BO49))</f>
        <v>0</v>
      </c>
      <c r="BQ49" s="60"/>
      <c r="BR49" s="141"/>
      <c r="BS49" s="149" t="s">
        <v>21</v>
      </c>
      <c r="BT49" s="144" t="str">
        <f>Spielplan!$BL$13</f>
        <v/>
      </c>
      <c r="BU49" s="145"/>
      <c r="BV49" s="146">
        <f>Spielplan!$BN$13</f>
        <v>0</v>
      </c>
      <c r="BW49" s="155"/>
      <c r="BX49" s="158">
        <f>IF(BT13=BT49,Punktemodus!$B$11,0)</f>
        <v>10</v>
      </c>
      <c r="BY49" s="158">
        <f>IF(BT49=BT28,Punktemodus!B13,0)</f>
        <v>5</v>
      </c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34"/>
      <c r="CV49" s="134"/>
      <c r="CW49" s="134"/>
    </row>
    <row r="50" spans="1:101" ht="18.75" customHeight="1" thickBot="1" x14ac:dyDescent="0.3">
      <c r="A50" s="60"/>
      <c r="B50" s="60"/>
      <c r="C50" s="48" t="str">
        <f>H45</f>
        <v>Costa Rica</v>
      </c>
      <c r="D50" s="49"/>
      <c r="E50" s="104"/>
      <c r="F50" s="93"/>
      <c r="G50" s="104"/>
      <c r="H50" s="48" t="str">
        <f>C46</f>
        <v>England</v>
      </c>
      <c r="I50" s="49"/>
      <c r="J50" s="60"/>
      <c r="K50" s="60" t="s">
        <v>89</v>
      </c>
      <c r="L50" s="60">
        <f t="shared" si="12"/>
        <v>0</v>
      </c>
      <c r="M50" s="60"/>
      <c r="N50" s="60">
        <f>IF($E50="",0,IF($E50&gt;$G50,3,IF($E50=$G50,1,0)))</f>
        <v>0</v>
      </c>
      <c r="O50" s="60">
        <f>IF($G50="",0,IF($E50&gt;$G50,0,IF($E50=$G50,1,3)))</f>
        <v>0</v>
      </c>
      <c r="P50" s="60"/>
      <c r="Q50" s="60"/>
      <c r="R50" s="60">
        <f>E50</f>
        <v>0</v>
      </c>
      <c r="S50" s="60">
        <f>G50</f>
        <v>0</v>
      </c>
      <c r="T50" s="60"/>
      <c r="U50" s="60"/>
      <c r="V50" s="60">
        <f>G50</f>
        <v>0</v>
      </c>
      <c r="W50" s="60">
        <f>E50</f>
        <v>0</v>
      </c>
      <c r="X50" s="60"/>
      <c r="Y50" s="60"/>
      <c r="Z50" s="60" t="s">
        <v>30</v>
      </c>
      <c r="AA50" s="60"/>
      <c r="AB50" s="60"/>
      <c r="AC50" s="60"/>
      <c r="AD50" s="60"/>
      <c r="AE50" s="60"/>
      <c r="AF50" s="60"/>
      <c r="AG50" s="60" t="b">
        <f>OR(AG45=AG46,AG45=AG47,AG45=AG48,AG46=AG47,AG46=AG48,AG47=AG48)</f>
        <v>1</v>
      </c>
      <c r="AH50" s="60"/>
      <c r="AI50" s="60"/>
      <c r="AJ50" s="60"/>
      <c r="AK50" s="60"/>
      <c r="AL50" s="60"/>
      <c r="AM50" s="60"/>
      <c r="AN50" s="60"/>
      <c r="AO50" s="60" t="s">
        <v>34</v>
      </c>
      <c r="AP50" s="60"/>
      <c r="AQ50" s="60"/>
      <c r="AR50" s="60" t="b">
        <f>OR(AR45=AR46,AR45=AR47,AR45=AR48,AR46=AR47,AR46=AR48,AR47=AR48)</f>
        <v>1</v>
      </c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85">
        <f>IF(E50&gt;G50,IF(Spielplan!E50&gt;Spielplan!G50,Punktemodus!$B$3,0),0)</f>
        <v>0</v>
      </c>
      <c r="BK50" s="85">
        <f>IF(E50=G50,IF(Spielplan!E50=Spielplan!G50,Punktemodus!$B$3,0),0)</f>
        <v>10</v>
      </c>
      <c r="BL50" s="85">
        <f>IF(E50&lt;G50,IF(Spielplan!E50&lt;Spielplan!G50,Punktemodus!$B$3,0),0)</f>
        <v>0</v>
      </c>
      <c r="BM50" s="85">
        <f>IF(E50=Spielplan!E50,IF(G50=Spielplan!G50,Punktemodus!$B$5,0),0)</f>
        <v>3</v>
      </c>
      <c r="BN50" s="85">
        <f>IF(E50=Spielplan!E50,Punktemodus!$B$7,0)</f>
        <v>1</v>
      </c>
      <c r="BO50" s="85">
        <f>IF(G50=Spielplan!G50,Punktemodus!$B$7,0)</f>
        <v>1</v>
      </c>
      <c r="BP50" s="137">
        <f>IF(Spielplan!E50="",0,SUM(BJ50:BO50))</f>
        <v>0</v>
      </c>
      <c r="BQ50" s="60"/>
      <c r="BR50" s="141"/>
      <c r="BS50" s="150"/>
      <c r="BT50" s="134"/>
      <c r="BU50" s="134"/>
      <c r="BV50" s="151"/>
      <c r="BW50" s="157"/>
      <c r="BX50" s="158"/>
      <c r="BY50" s="158"/>
      <c r="BZ50" s="155"/>
      <c r="CA50" s="144" t="str">
        <f>Spielplan!$BS$14</f>
        <v/>
      </c>
      <c r="CB50" s="159"/>
      <c r="CC50" s="146">
        <f>Spielplan!$BU$14</f>
        <v>0</v>
      </c>
      <c r="CD50" s="157"/>
      <c r="CE50" s="155">
        <f>IF(CA50=CA14,Punktemodus!B15,0)</f>
        <v>20</v>
      </c>
      <c r="CF50" s="158">
        <f>IF(OR(CA50=$CA$15,CA50=$CA$22,CA50=$CA$23,CA50=$CA$30,CA50=$CA$31,CA50=$CA$38,CA50=$CA$39),Punktemodus!B17,0)</f>
        <v>10</v>
      </c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34"/>
      <c r="CV50" s="134"/>
      <c r="CW50" s="134"/>
    </row>
    <row r="51" spans="1:101" ht="18.75" customHeight="1" thickBot="1" x14ac:dyDescent="0.3">
      <c r="A51" s="60"/>
      <c r="B51" s="60"/>
      <c r="C51" s="136" t="str">
        <f>IF(G50="","",IF(AR50=TRUE,"Achtung: Fehler in Tabelle!",""))</f>
        <v/>
      </c>
      <c r="D51" s="60"/>
      <c r="E51" s="85"/>
      <c r="F51" s="60"/>
      <c r="G51" s="85"/>
      <c r="H51" s="60"/>
      <c r="I51" s="60"/>
      <c r="J51" s="60"/>
      <c r="K51" s="60"/>
      <c r="L51" s="60"/>
      <c r="M51" s="60">
        <f t="shared" ref="M51:X51" si="15">SUM(M45:M50)</f>
        <v>0</v>
      </c>
      <c r="N51" s="60">
        <f t="shared" si="15"/>
        <v>0</v>
      </c>
      <c r="O51" s="60">
        <f t="shared" si="15"/>
        <v>0</v>
      </c>
      <c r="P51" s="60">
        <f t="shared" si="15"/>
        <v>0</v>
      </c>
      <c r="Q51" s="60">
        <f t="shared" si="15"/>
        <v>0</v>
      </c>
      <c r="R51" s="60">
        <f t="shared" si="15"/>
        <v>0</v>
      </c>
      <c r="S51" s="60">
        <f t="shared" si="15"/>
        <v>0</v>
      </c>
      <c r="T51" s="60">
        <f t="shared" si="15"/>
        <v>0</v>
      </c>
      <c r="U51" s="60">
        <f t="shared" si="15"/>
        <v>0</v>
      </c>
      <c r="V51" s="60">
        <f t="shared" si="15"/>
        <v>0</v>
      </c>
      <c r="W51" s="60">
        <f t="shared" si="15"/>
        <v>0</v>
      </c>
      <c r="X51" s="60">
        <f t="shared" si="15"/>
        <v>0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160">
        <f>SUM(BP45:BP50)</f>
        <v>0</v>
      </c>
      <c r="BQ51" s="60"/>
      <c r="BR51" s="141"/>
      <c r="BS51" s="152"/>
      <c r="BT51" s="134"/>
      <c r="BU51" s="134"/>
      <c r="BV51" s="151"/>
      <c r="BW51" s="157"/>
      <c r="BX51" s="158"/>
      <c r="BY51" s="158"/>
      <c r="BZ51" s="155"/>
      <c r="CA51" s="144" t="str">
        <f>Spielplan!$BS$15</f>
        <v/>
      </c>
      <c r="CB51" s="159"/>
      <c r="CC51" s="146">
        <f>Spielplan!$BU$15</f>
        <v>0</v>
      </c>
      <c r="CD51" s="155"/>
      <c r="CE51" s="155">
        <f>IF(CA51=CA15,Punktemodus!B15,0)</f>
        <v>20</v>
      </c>
      <c r="CF51" s="158">
        <f>IF(OR(CA51=$CA$14,CA51=$CA$22,CA51=$CA$23,CA51=$CA$30,CA51=$CA$31,CA51=$CA$38,CA51=$CA$39),Punktemodus!B17,0)</f>
        <v>10</v>
      </c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34"/>
      <c r="CV51" s="134"/>
      <c r="CW51" s="134"/>
    </row>
    <row r="52" spans="1:101" ht="18.75" customHeight="1" thickBot="1" x14ac:dyDescent="0.3">
      <c r="A52" s="60"/>
      <c r="B52" s="60"/>
      <c r="C52" s="60"/>
      <c r="D52" s="60"/>
      <c r="E52" s="85"/>
      <c r="F52" s="60"/>
      <c r="G52" s="85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138"/>
      <c r="BQ52" s="60"/>
      <c r="BR52" s="141"/>
      <c r="BS52" s="153" t="s">
        <v>22</v>
      </c>
      <c r="BT52" s="144" t="str">
        <f>Spielplan!$BL$16</f>
        <v/>
      </c>
      <c r="BU52" s="145"/>
      <c r="BV52" s="146">
        <f>Spielplan!$BN$16</f>
        <v>0</v>
      </c>
      <c r="BW52" s="155"/>
      <c r="BX52" s="158">
        <f>IF(BT16=BT52,Punktemodus!$B$11,0)</f>
        <v>10</v>
      </c>
      <c r="BY52" s="158">
        <f>IF(BT52=BT33,Punktemodus!B13,0)</f>
        <v>5</v>
      </c>
      <c r="BZ52" s="155"/>
      <c r="CA52" s="155"/>
      <c r="CB52" s="155"/>
      <c r="CC52" s="155"/>
      <c r="CD52" s="155"/>
      <c r="CE52" s="155"/>
      <c r="CF52" s="154"/>
      <c r="CG52" s="154" t="s">
        <v>28</v>
      </c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34"/>
      <c r="CV52" s="134"/>
      <c r="CW52" s="134"/>
    </row>
    <row r="53" spans="1:101" ht="18.75" customHeight="1" thickBot="1" x14ac:dyDescent="0.25">
      <c r="A53" s="60"/>
      <c r="B53" s="60"/>
      <c r="C53" s="60"/>
      <c r="D53" s="60"/>
      <c r="E53" s="85"/>
      <c r="F53" s="60"/>
      <c r="G53" s="85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138"/>
      <c r="BQ53" s="60"/>
      <c r="BR53" s="141"/>
      <c r="BS53" s="149" t="s">
        <v>25</v>
      </c>
      <c r="BT53" s="144" t="str">
        <f>Spielplan!$BL$17</f>
        <v/>
      </c>
      <c r="BU53" s="145"/>
      <c r="BV53" s="146">
        <f>Spielplan!$BN$17</f>
        <v>0</v>
      </c>
      <c r="BW53" s="155"/>
      <c r="BX53" s="158">
        <f>IF(BT17=BT53,Punktemodus!$B$11,0)</f>
        <v>10</v>
      </c>
      <c r="BY53" s="158">
        <f>IF(BT53=BT32,Punktemodus!B13,0)</f>
        <v>5</v>
      </c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34"/>
      <c r="CV53" s="134"/>
      <c r="CW53" s="134"/>
    </row>
    <row r="54" spans="1:101" ht="18.75" customHeight="1" thickBot="1" x14ac:dyDescent="0.3">
      <c r="A54" s="60"/>
      <c r="B54" s="60"/>
      <c r="C54" s="88" t="s">
        <v>90</v>
      </c>
      <c r="D54" s="60"/>
      <c r="E54" s="85"/>
      <c r="F54" s="60"/>
      <c r="G54" s="85"/>
      <c r="H54" s="60"/>
      <c r="I54" s="60"/>
      <c r="J54" s="60"/>
      <c r="K54" s="60"/>
      <c r="L54" s="60"/>
      <c r="M54" s="60" t="s">
        <v>4</v>
      </c>
      <c r="N54" s="60"/>
      <c r="O54" s="60"/>
      <c r="P54" s="60"/>
      <c r="Q54" s="60" t="s">
        <v>6</v>
      </c>
      <c r="R54" s="60"/>
      <c r="S54" s="60"/>
      <c r="T54" s="60"/>
      <c r="U54" s="60" t="s">
        <v>7</v>
      </c>
      <c r="V54" s="60"/>
      <c r="W54" s="60"/>
      <c r="X54" s="60"/>
      <c r="Y54" s="60"/>
      <c r="Z54" s="60" t="s">
        <v>4</v>
      </c>
      <c r="AA54" s="60" t="s">
        <v>5</v>
      </c>
      <c r="AB54" s="60"/>
      <c r="AC54" s="60"/>
      <c r="AD54" s="60" t="s">
        <v>9</v>
      </c>
      <c r="AE54" s="60"/>
      <c r="AF54" s="60"/>
      <c r="AG54" s="60"/>
      <c r="AH54" s="60" t="s">
        <v>32</v>
      </c>
      <c r="AI54" s="60"/>
      <c r="AJ54" s="60"/>
      <c r="AK54" s="60"/>
      <c r="AL54" s="60"/>
      <c r="AM54" s="60"/>
      <c r="AN54" s="60" t="s">
        <v>35</v>
      </c>
      <c r="AO54" s="60"/>
      <c r="AP54" s="60"/>
      <c r="AQ54" s="60"/>
      <c r="AR54" s="60"/>
      <c r="AS54" s="60" t="s">
        <v>33</v>
      </c>
      <c r="AT54" s="60"/>
      <c r="AU54" s="60"/>
      <c r="AV54" s="60"/>
      <c r="AW54" s="60"/>
      <c r="AX54" s="60"/>
      <c r="AY54" s="60"/>
      <c r="AZ54" s="60"/>
      <c r="BA54" s="89" t="s">
        <v>10</v>
      </c>
      <c r="BB54" s="60"/>
      <c r="BC54" s="90" t="s">
        <v>4</v>
      </c>
      <c r="BD54" s="60"/>
      <c r="BE54" s="61" t="s">
        <v>5</v>
      </c>
      <c r="BF54" s="60"/>
      <c r="BG54" s="60"/>
      <c r="BH54" s="60"/>
      <c r="BI54" s="85"/>
      <c r="BJ54" s="60"/>
      <c r="BK54" s="60"/>
      <c r="BL54" s="60"/>
      <c r="BM54" s="60"/>
      <c r="BN54" s="60"/>
      <c r="BO54" s="60"/>
      <c r="BP54" s="138"/>
      <c r="BQ54" s="85"/>
      <c r="BR54" s="141"/>
      <c r="BS54" s="150"/>
      <c r="BT54" s="134"/>
      <c r="BU54" s="134"/>
      <c r="BV54" s="134"/>
      <c r="BW54" s="134"/>
      <c r="BX54" s="148"/>
      <c r="BY54" s="148"/>
      <c r="BZ54" s="134"/>
      <c r="CA54" s="134"/>
      <c r="CB54" s="134"/>
      <c r="CC54" s="134"/>
      <c r="CD54" s="134"/>
      <c r="CE54" s="134"/>
      <c r="CF54" s="144" t="str">
        <f>Spielplan!$BX$18</f>
        <v/>
      </c>
      <c r="CG54" s="145"/>
      <c r="CH54" s="146">
        <f>Spielplan!$BZ$18</f>
        <v>0</v>
      </c>
      <c r="CI54" s="134"/>
      <c r="CJ54" s="134">
        <f>IF(OR(CF54=$CF$18,CF54=$CF$19,CF54=$CF$34,CF54=$CF$35),Punktemodus!$B$19,0)</f>
        <v>30</v>
      </c>
      <c r="CK54" s="134"/>
      <c r="CL54" s="134"/>
      <c r="CM54" s="134"/>
      <c r="CN54" s="134"/>
      <c r="CO54" s="134"/>
      <c r="CP54" s="134"/>
      <c r="CQ54" s="134"/>
      <c r="CR54" s="134"/>
      <c r="CS54" s="134">
        <f>IF(CQ59=CQ23,Punktemodus!B23,0)</f>
        <v>50</v>
      </c>
      <c r="CT54" s="134"/>
      <c r="CU54" s="134"/>
      <c r="CV54" s="134"/>
      <c r="CW54" s="134"/>
    </row>
    <row r="55" spans="1:101" ht="18.75" customHeight="1" thickBot="1" x14ac:dyDescent="0.25">
      <c r="A55" s="60"/>
      <c r="B55" s="60"/>
      <c r="C55" s="92"/>
      <c r="D55" s="60"/>
      <c r="E55" s="85"/>
      <c r="F55" s="60"/>
      <c r="G55" s="85"/>
      <c r="H55" s="60"/>
      <c r="I55" s="60"/>
      <c r="J55" s="60"/>
      <c r="K55" s="60"/>
      <c r="L55" s="60"/>
      <c r="M55" s="60" t="s">
        <v>0</v>
      </c>
      <c r="N55" s="60" t="s">
        <v>1</v>
      </c>
      <c r="O55" s="60" t="s">
        <v>2</v>
      </c>
      <c r="P55" s="60" t="s">
        <v>3</v>
      </c>
      <c r="Q55" s="60" t="s">
        <v>0</v>
      </c>
      <c r="R55" s="60" t="s">
        <v>1</v>
      </c>
      <c r="S55" s="60" t="s">
        <v>2</v>
      </c>
      <c r="T55" s="60" t="s">
        <v>3</v>
      </c>
      <c r="U55" s="60" t="s">
        <v>0</v>
      </c>
      <c r="V55" s="60" t="s">
        <v>1</v>
      </c>
      <c r="W55" s="60" t="s">
        <v>2</v>
      </c>
      <c r="X55" s="60" t="s">
        <v>3</v>
      </c>
      <c r="Y55" s="60"/>
      <c r="Z55" s="60" t="s">
        <v>8</v>
      </c>
      <c r="AA55" s="60"/>
      <c r="AB55" s="60"/>
      <c r="AC55" s="60"/>
      <c r="AD55" s="60"/>
      <c r="AE55" s="60"/>
      <c r="AF55" s="60"/>
      <c r="AG55" s="60"/>
      <c r="AH55" s="60" t="s">
        <v>31</v>
      </c>
      <c r="AI55" s="60"/>
      <c r="AJ55" s="60"/>
      <c r="AK55" s="60"/>
      <c r="AL55" s="60"/>
      <c r="AM55" s="60"/>
      <c r="AN55" s="60" t="str">
        <f>AI56</f>
        <v>Schweiz</v>
      </c>
      <c r="AO55" s="60" t="str">
        <f>AI57</f>
        <v>Ecuador</v>
      </c>
      <c r="AP55" s="60" t="str">
        <f>AI58</f>
        <v>Frankreich</v>
      </c>
      <c r="AQ55" s="60" t="str">
        <f>AI59</f>
        <v>Honduras</v>
      </c>
      <c r="AR55" s="60"/>
      <c r="AS55" s="60" t="s">
        <v>31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85"/>
      <c r="BJ55" s="85"/>
      <c r="BK55" s="85"/>
      <c r="BL55" s="85"/>
      <c r="BM55" s="85"/>
      <c r="BN55" s="85"/>
      <c r="BO55" s="85"/>
      <c r="BP55" s="137"/>
      <c r="BQ55" s="85"/>
      <c r="BR55" s="141"/>
      <c r="BS55" s="134"/>
      <c r="BT55" s="134"/>
      <c r="BU55" s="134"/>
      <c r="BV55" s="134"/>
      <c r="BW55" s="134"/>
      <c r="BX55" s="148"/>
      <c r="BY55" s="148"/>
      <c r="BZ55" s="134"/>
      <c r="CA55" s="134"/>
      <c r="CB55" s="134"/>
      <c r="CC55" s="134"/>
      <c r="CD55" s="134"/>
      <c r="CE55" s="134"/>
      <c r="CF55" s="144" t="str">
        <f>Spielplan!$BX$19</f>
        <v/>
      </c>
      <c r="CG55" s="145"/>
      <c r="CH55" s="146">
        <f>Spielplan!$BZ$19</f>
        <v>0</v>
      </c>
      <c r="CI55" s="134"/>
      <c r="CJ55" s="134">
        <f>IF(OR(CF55=$CF$18,CF55=$CF$19,CF55=$CF$34,CF55=$CF$35),Punktemodus!$B$19,0)</f>
        <v>30</v>
      </c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</row>
    <row r="56" spans="1:101" ht="18.75" customHeight="1" thickBot="1" x14ac:dyDescent="0.3">
      <c r="A56" s="60"/>
      <c r="B56" s="60"/>
      <c r="C56" s="191" t="str">
        <f>Spielplan!$C56</f>
        <v>Schweiz</v>
      </c>
      <c r="D56" s="192"/>
      <c r="E56" s="104"/>
      <c r="F56" s="93"/>
      <c r="G56" s="104"/>
      <c r="H56" s="191" t="str">
        <f>Spielplan!$H$56</f>
        <v>Ecuador</v>
      </c>
      <c r="I56" s="192"/>
      <c r="J56" s="60"/>
      <c r="K56" s="60" t="s">
        <v>96</v>
      </c>
      <c r="L56" s="60">
        <f t="shared" ref="L56:L61" si="16">IF(E56-G56&gt;0,1,IF(G56=E56,0,-1))</f>
        <v>0</v>
      </c>
      <c r="M56" s="60">
        <f>IF($E56="",0,IF($E56&gt;$G56,3,IF($E56=G56,1,0)))</f>
        <v>0</v>
      </c>
      <c r="N56" s="60">
        <f>IF($G56="",0,IF($E56&gt;$G56,0,IF($E56=G56,1,3)))</f>
        <v>0</v>
      </c>
      <c r="O56" s="60"/>
      <c r="P56" s="60"/>
      <c r="Q56" s="60">
        <f>E56</f>
        <v>0</v>
      </c>
      <c r="R56" s="60">
        <f>G56</f>
        <v>0</v>
      </c>
      <c r="S56" s="60"/>
      <c r="T56" s="60"/>
      <c r="U56" s="60">
        <f>G56</f>
        <v>0</v>
      </c>
      <c r="V56" s="60">
        <f>E56</f>
        <v>0</v>
      </c>
      <c r="W56" s="60"/>
      <c r="X56" s="60"/>
      <c r="Y56" s="60"/>
      <c r="Z56" s="60">
        <f>M62</f>
        <v>0</v>
      </c>
      <c r="AA56" s="60">
        <f>Q62</f>
        <v>0</v>
      </c>
      <c r="AB56" s="60">
        <f>U62</f>
        <v>0</v>
      </c>
      <c r="AC56" s="60">
        <f>AA56-AB56</f>
        <v>0</v>
      </c>
      <c r="AD56" s="60">
        <f>IF(Z56&gt;Z57,-1,0)</f>
        <v>0</v>
      </c>
      <c r="AE56" s="60">
        <f>IF(Z56&gt;Z58,-1,0)</f>
        <v>0</v>
      </c>
      <c r="AF56" s="60">
        <f>IF(Z56&gt;Z59,-1,0)</f>
        <v>0</v>
      </c>
      <c r="AG56" s="60">
        <f>10000-(AJ56*1000+AM56*100+AK56*10)</f>
        <v>10000</v>
      </c>
      <c r="AH56" s="90">
        <f>RANK(AG56,AG56:AG59,1)</f>
        <v>1</v>
      </c>
      <c r="AI56" s="60" t="str">
        <f>C56</f>
        <v>Schweiz</v>
      </c>
      <c r="AJ56" s="60">
        <f t="shared" ref="AJ56:AL59" si="17">Z56</f>
        <v>0</v>
      </c>
      <c r="AK56" s="60">
        <f t="shared" si="17"/>
        <v>0</v>
      </c>
      <c r="AL56" s="60">
        <f t="shared" si="17"/>
        <v>0</v>
      </c>
      <c r="AM56" s="60">
        <f>AK56-AL56</f>
        <v>0</v>
      </c>
      <c r="AN56" s="187"/>
      <c r="AO56" s="187">
        <f>IF(AG57=AG56,IF(G56&gt;E56,AG57-0.1,AG57),AG57)</f>
        <v>10000</v>
      </c>
      <c r="AP56" s="187">
        <f>IF(AG58=AG56,IF(G58&gt;E58,AG58-0.1,AG58),AG58)</f>
        <v>10000</v>
      </c>
      <c r="AQ56" s="187">
        <f>IF(AG59=AG56,IF(G60&gt;E60,AG59-0.1,AG59),AG59)</f>
        <v>10000</v>
      </c>
      <c r="AR56" s="187">
        <f>AN60</f>
        <v>30000</v>
      </c>
      <c r="AS56" s="90">
        <f>RANK(AR56,AR56:AR59,1)</f>
        <v>1</v>
      </c>
      <c r="AT56" s="60" t="str">
        <f t="shared" ref="AT56:AW59" si="18">AI56</f>
        <v>Schweiz</v>
      </c>
      <c r="AU56" s="60">
        <f t="shared" si="18"/>
        <v>0</v>
      </c>
      <c r="AV56" s="60">
        <f t="shared" si="18"/>
        <v>0</v>
      </c>
      <c r="AW56" s="60">
        <f t="shared" si="18"/>
        <v>0</v>
      </c>
      <c r="AX56" s="60"/>
      <c r="AY56" s="60"/>
      <c r="AZ56" s="60"/>
      <c r="BA56" s="195">
        <v>1</v>
      </c>
      <c r="BB56" s="191" t="str">
        <f>VLOOKUP(1,AS56:AT59,2,FALSE)</f>
        <v>Schweiz</v>
      </c>
      <c r="BC56" s="196"/>
      <c r="BD56" s="197">
        <f>VLOOKUP(1,AS56:AW59,3,FALSE)</f>
        <v>0</v>
      </c>
      <c r="BE56" s="198">
        <f>VLOOKUP(1,AS56:AW59,4,FALSE)</f>
        <v>0</v>
      </c>
      <c r="BF56" s="93" t="s">
        <v>12</v>
      </c>
      <c r="BG56" s="198">
        <f>VLOOKUP(1,AS56:AW59,5,FALSE)</f>
        <v>0</v>
      </c>
      <c r="BH56" s="199" t="s">
        <v>121</v>
      </c>
      <c r="BI56" s="85"/>
      <c r="BJ56" s="85">
        <f>IF(E56&gt;G56,IF(Spielplan!E56&gt;Spielplan!G56,Punktemodus!$B$3,0),0)</f>
        <v>0</v>
      </c>
      <c r="BK56" s="85">
        <f>IF(E56=G56,IF(Spielplan!E56=Spielplan!G56,Punktemodus!$B$3,0),0)</f>
        <v>10</v>
      </c>
      <c r="BL56" s="85">
        <f>IF(E56&lt;G56,IF(Spielplan!E56&lt;Spielplan!G56,Punktemodus!$B$3,0),0)</f>
        <v>0</v>
      </c>
      <c r="BM56" s="85">
        <f>IF(E56=Spielplan!E56,IF(G56=Spielplan!G56,Punktemodus!$B$5,0),0)</f>
        <v>3</v>
      </c>
      <c r="BN56" s="85">
        <f>IF(E56=Spielplan!E56,Punktemodus!$B$7,0)</f>
        <v>1</v>
      </c>
      <c r="BO56" s="85">
        <f>IF(G56=Spielplan!G56,Punktemodus!$B$7,0)</f>
        <v>1</v>
      </c>
      <c r="BP56" s="137">
        <f>IF(Spielplan!E56="",0,SUM(BJ56:BO56))</f>
        <v>0</v>
      </c>
      <c r="BQ56" s="85"/>
      <c r="BR56" s="141"/>
      <c r="BS56" s="153" t="s">
        <v>121</v>
      </c>
      <c r="BT56" s="144" t="str">
        <f>Spielplan!$BL$20</f>
        <v/>
      </c>
      <c r="BU56" s="145"/>
      <c r="BV56" s="146">
        <f>Spielplan!$BN$20</f>
        <v>0</v>
      </c>
      <c r="BW56" s="147"/>
      <c r="BX56" s="148">
        <f>IF(BT20=BT56,Punktemodus!$B$11,0)</f>
        <v>10</v>
      </c>
      <c r="BY56" s="148">
        <f>IF(BT56=BT37,Punktemodus!B13,0)</f>
        <v>5</v>
      </c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</row>
    <row r="57" spans="1:101" ht="18.75" customHeight="1" thickBot="1" x14ac:dyDescent="0.3">
      <c r="A57" s="60"/>
      <c r="B57" s="60"/>
      <c r="C57" s="193" t="str">
        <f>Spielplan!$C$57</f>
        <v>Frankreich</v>
      </c>
      <c r="D57" s="194"/>
      <c r="E57" s="104"/>
      <c r="F57" s="93"/>
      <c r="G57" s="104"/>
      <c r="H57" s="193" t="str">
        <f>Spielplan!$H$57</f>
        <v>Honduras</v>
      </c>
      <c r="I57" s="194"/>
      <c r="J57" s="60"/>
      <c r="K57" s="60" t="s">
        <v>97</v>
      </c>
      <c r="L57" s="60">
        <f t="shared" si="16"/>
        <v>0</v>
      </c>
      <c r="M57" s="60"/>
      <c r="N57" s="60"/>
      <c r="O57" s="60">
        <f>IF($E57="",0,IF($E57&gt;$G57,3,IF($E57=$G57,1,0)))</f>
        <v>0</v>
      </c>
      <c r="P57" s="60">
        <f>IF($G57="",0,IF($E57&gt;$G57,0,IF($E57=$G57,1,3)))</f>
        <v>0</v>
      </c>
      <c r="Q57" s="60"/>
      <c r="R57" s="60"/>
      <c r="S57" s="60">
        <f>E57</f>
        <v>0</v>
      </c>
      <c r="T57" s="60">
        <f>G57</f>
        <v>0</v>
      </c>
      <c r="U57" s="60"/>
      <c r="V57" s="60"/>
      <c r="W57" s="60">
        <f>G57</f>
        <v>0</v>
      </c>
      <c r="X57" s="60">
        <f>E57</f>
        <v>0</v>
      </c>
      <c r="Y57" s="60"/>
      <c r="Z57" s="60">
        <f>N62</f>
        <v>0</v>
      </c>
      <c r="AA57" s="60">
        <f>R62</f>
        <v>0</v>
      </c>
      <c r="AB57" s="60">
        <f>V62</f>
        <v>0</v>
      </c>
      <c r="AC57" s="60">
        <f>AA57-AB57</f>
        <v>0</v>
      </c>
      <c r="AD57" s="60">
        <f>IF(Z57&gt;Z56,-1,0)</f>
        <v>0</v>
      </c>
      <c r="AE57" s="60">
        <f>IF(Z57&gt;Z58,-1,0)</f>
        <v>0</v>
      </c>
      <c r="AF57" s="60">
        <f>IF(Z57&gt;Z59,-1,0)</f>
        <v>0</v>
      </c>
      <c r="AG57" s="60">
        <f>10000-(AJ57*1000+AM57*100+AK57*10)</f>
        <v>10000</v>
      </c>
      <c r="AH57" s="90">
        <f>RANK(AG57,AG56:AG59,1)</f>
        <v>1</v>
      </c>
      <c r="AI57" s="60" t="str">
        <f>H56</f>
        <v>Ecuador</v>
      </c>
      <c r="AJ57" s="60">
        <f t="shared" si="17"/>
        <v>0</v>
      </c>
      <c r="AK57" s="60">
        <f t="shared" si="17"/>
        <v>0</v>
      </c>
      <c r="AL57" s="60">
        <f t="shared" si="17"/>
        <v>0</v>
      </c>
      <c r="AM57" s="60">
        <f>AK57-AL57</f>
        <v>0</v>
      </c>
      <c r="AN57" s="187">
        <f>IF(AG56=AG57,IF(E56&gt;G56,AG56-0.1,AG56),AG56)</f>
        <v>10000</v>
      </c>
      <c r="AO57" s="187"/>
      <c r="AP57" s="187">
        <f>IF(AG58=AG57,IF(G61&gt;E61,AG58-0.1,AG58),AG58)</f>
        <v>10000</v>
      </c>
      <c r="AQ57" s="187">
        <f>IF(AG59=AG57,IF(G59&gt;E59,AG59-0.1,AG59),AG59)</f>
        <v>10000</v>
      </c>
      <c r="AR57" s="187">
        <f>AO60</f>
        <v>30000</v>
      </c>
      <c r="AS57" s="90">
        <f>RANK(AR57,AR56:AR59,1)</f>
        <v>1</v>
      </c>
      <c r="AT57" s="60" t="str">
        <f t="shared" si="18"/>
        <v>Ecuador</v>
      </c>
      <c r="AU57" s="60">
        <f t="shared" si="18"/>
        <v>0</v>
      </c>
      <c r="AV57" s="60">
        <f t="shared" si="18"/>
        <v>0</v>
      </c>
      <c r="AW57" s="60">
        <f t="shared" si="18"/>
        <v>0</v>
      </c>
      <c r="AX57" s="60"/>
      <c r="AY57" s="60"/>
      <c r="AZ57" s="60"/>
      <c r="BA57" s="235">
        <v>2</v>
      </c>
      <c r="BB57" s="193" t="e">
        <f>VLOOKUP(2,AS56:AT59,2,FALSE)</f>
        <v>#N/A</v>
      </c>
      <c r="BC57" s="236"/>
      <c r="BD57" s="237" t="e">
        <f>VLOOKUP(2,AS56:AW59,3,FALSE)</f>
        <v>#N/A</v>
      </c>
      <c r="BE57" s="238" t="e">
        <f>VLOOKUP(2,AS56:AW59,4,FALSE)</f>
        <v>#N/A</v>
      </c>
      <c r="BF57" s="93" t="s">
        <v>12</v>
      </c>
      <c r="BG57" s="238" t="e">
        <f>VLOOKUP(2,AS56:AW59,5,FALSE)</f>
        <v>#N/A</v>
      </c>
      <c r="BH57" s="238" t="s">
        <v>127</v>
      </c>
      <c r="BI57" s="85"/>
      <c r="BJ57" s="85">
        <f>IF(E57&gt;G57,IF(Spielplan!E57&gt;Spielplan!G57,Punktemodus!$B$3,0),0)</f>
        <v>0</v>
      </c>
      <c r="BK57" s="85">
        <f>IF(E57=G57,IF(Spielplan!E57=Spielplan!G57,Punktemodus!$B$3,0),0)</f>
        <v>10</v>
      </c>
      <c r="BL57" s="85">
        <f>IF(E57&lt;G57,IF(Spielplan!E57&lt;Spielplan!G57,Punktemodus!$B$3,0),0)</f>
        <v>0</v>
      </c>
      <c r="BM57" s="85">
        <f>IF(E57=Spielplan!E57,IF(G57=Spielplan!G57,Punktemodus!$B$5,0),0)</f>
        <v>3</v>
      </c>
      <c r="BN57" s="85">
        <f>IF(E57=Spielplan!E57,Punktemodus!$B$7,0)</f>
        <v>1</v>
      </c>
      <c r="BO57" s="85">
        <f>IF(G57=Spielplan!G57,Punktemodus!$B$7,0)</f>
        <v>1</v>
      </c>
      <c r="BP57" s="137">
        <f>IF(Spielplan!E57="",0,SUM(BJ57:BO57))</f>
        <v>0</v>
      </c>
      <c r="BQ57" s="85"/>
      <c r="BR57" s="141"/>
      <c r="BS57" s="149" t="s">
        <v>122</v>
      </c>
      <c r="BT57" s="144" t="str">
        <f>Spielplan!$BL$21</f>
        <v/>
      </c>
      <c r="BU57" s="145"/>
      <c r="BV57" s="146">
        <f>Spielplan!$BN$21</f>
        <v>0</v>
      </c>
      <c r="BW57" s="134"/>
      <c r="BX57" s="148">
        <f>IF(BT21=BT57,Punktemodus!$B$11,0)</f>
        <v>10</v>
      </c>
      <c r="BY57" s="148">
        <f>IF(BT57=BT36,Punktemodus!B13,0)</f>
        <v>5</v>
      </c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54" t="s">
        <v>29</v>
      </c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</row>
    <row r="58" spans="1:101" ht="18.75" customHeight="1" thickBot="1" x14ac:dyDescent="0.3">
      <c r="A58" s="60"/>
      <c r="B58" s="60"/>
      <c r="C58" s="191" t="str">
        <f>C56</f>
        <v>Schweiz</v>
      </c>
      <c r="D58" s="192"/>
      <c r="E58" s="104"/>
      <c r="F58" s="93"/>
      <c r="G58" s="104"/>
      <c r="H58" s="191" t="str">
        <f>C57</f>
        <v>Frankreich</v>
      </c>
      <c r="I58" s="192"/>
      <c r="J58" s="60"/>
      <c r="K58" s="60" t="s">
        <v>98</v>
      </c>
      <c r="L58" s="60">
        <f t="shared" si="16"/>
        <v>0</v>
      </c>
      <c r="M58" s="60">
        <f>IF($E58="",0,IF($E58&gt;$G58,3,IF($E58=G58,1,0)))</f>
        <v>0</v>
      </c>
      <c r="N58" s="60"/>
      <c r="O58" s="60">
        <f>IF($G58="",0,IF($E58&gt;$G58,0,IF($E58=$G58,1,3)))</f>
        <v>0</v>
      </c>
      <c r="P58" s="60"/>
      <c r="Q58" s="60">
        <f>E58</f>
        <v>0</v>
      </c>
      <c r="R58" s="60"/>
      <c r="S58" s="60">
        <f>G58</f>
        <v>0</v>
      </c>
      <c r="T58" s="60"/>
      <c r="U58" s="60">
        <f>G58</f>
        <v>0</v>
      </c>
      <c r="V58" s="60"/>
      <c r="W58" s="60">
        <f>E58</f>
        <v>0</v>
      </c>
      <c r="X58" s="60"/>
      <c r="Y58" s="60"/>
      <c r="Z58" s="60">
        <f>O62</f>
        <v>0</v>
      </c>
      <c r="AA58" s="60">
        <f>S62</f>
        <v>0</v>
      </c>
      <c r="AB58" s="60">
        <f>W62</f>
        <v>0</v>
      </c>
      <c r="AC58" s="60">
        <f>AA58-AB58</f>
        <v>0</v>
      </c>
      <c r="AD58" s="60">
        <f>IF(Z58&gt;Z56,-1,0)</f>
        <v>0</v>
      </c>
      <c r="AE58" s="60">
        <f>IF(Z58&gt;Z57,-1,0)</f>
        <v>0</v>
      </c>
      <c r="AF58" s="60">
        <f>IF(Z58&gt;Z59,-1,0)</f>
        <v>0</v>
      </c>
      <c r="AG58" s="60">
        <f>10000-(AJ58*1000+AM58*100+AK58*10)</f>
        <v>10000</v>
      </c>
      <c r="AH58" s="90">
        <f>RANK(AG58,AG56:AG59,1)</f>
        <v>1</v>
      </c>
      <c r="AI58" s="60" t="str">
        <f>C57</f>
        <v>Frankreich</v>
      </c>
      <c r="AJ58" s="60">
        <f t="shared" si="17"/>
        <v>0</v>
      </c>
      <c r="AK58" s="60">
        <f t="shared" si="17"/>
        <v>0</v>
      </c>
      <c r="AL58" s="60">
        <f t="shared" si="17"/>
        <v>0</v>
      </c>
      <c r="AM58" s="60">
        <f>AK58-AL58</f>
        <v>0</v>
      </c>
      <c r="AN58" s="187">
        <f>IF(AG56=AG58,IF(E58&gt;G58,AG56-0.1,AG56),AG56)</f>
        <v>10000</v>
      </c>
      <c r="AO58" s="187">
        <f>IF(AG57=AG58,IF(E61&gt;G61,AG57-0.1,AG57),AG57)</f>
        <v>10000</v>
      </c>
      <c r="AP58" s="187"/>
      <c r="AQ58" s="187">
        <f>IF(AG59=AG58,IF(G57&gt;E57,AG59-0.1,AG59),AG59)</f>
        <v>10000</v>
      </c>
      <c r="AR58" s="187">
        <f>AP60</f>
        <v>30000</v>
      </c>
      <c r="AS58" s="90">
        <f>RANK(AR58,AR56:AR59,1)</f>
        <v>1</v>
      </c>
      <c r="AT58" s="60" t="str">
        <f t="shared" si="18"/>
        <v>Frankreich</v>
      </c>
      <c r="AU58" s="60">
        <f t="shared" si="18"/>
        <v>0</v>
      </c>
      <c r="AV58" s="60">
        <f t="shared" si="18"/>
        <v>0</v>
      </c>
      <c r="AW58" s="60">
        <f t="shared" si="18"/>
        <v>0</v>
      </c>
      <c r="AX58" s="60"/>
      <c r="AY58" s="60"/>
      <c r="AZ58" s="60"/>
      <c r="BA58" s="113">
        <v>3</v>
      </c>
      <c r="BB58" s="114" t="e">
        <f>VLOOKUP(3,AS56:AT59,2,FALSE)</f>
        <v>#N/A</v>
      </c>
      <c r="BC58" s="115"/>
      <c r="BD58" s="116" t="e">
        <f>VLOOKUP(3,AS56:AW59,3,FALSE)</f>
        <v>#N/A</v>
      </c>
      <c r="BE58" s="116" t="e">
        <f>VLOOKUP(3,AS56:AW59,4,FALSE)</f>
        <v>#N/A</v>
      </c>
      <c r="BF58" s="93" t="s">
        <v>12</v>
      </c>
      <c r="BG58" s="116" t="e">
        <f>VLOOKUP(3,AS56:AW59,5,FALSE)</f>
        <v>#N/A</v>
      </c>
      <c r="BH58" s="60"/>
      <c r="BI58" s="85"/>
      <c r="BJ58" s="85">
        <f>IF(E58&gt;G58,IF(Spielplan!E58&gt;Spielplan!G58,Punktemodus!$B$3,0),0)</f>
        <v>0</v>
      </c>
      <c r="BK58" s="85">
        <f>IF(E58=G58,IF(Spielplan!E58=Spielplan!G58,Punktemodus!$B$3,0),0)</f>
        <v>10</v>
      </c>
      <c r="BL58" s="85">
        <f>IF(E58&lt;G58,IF(Spielplan!E58&lt;Spielplan!G58,Punktemodus!$B$3,0),0)</f>
        <v>0</v>
      </c>
      <c r="BM58" s="85">
        <f>IF(E58=Spielplan!E58,IF(G58=Spielplan!G58,Punktemodus!$B$5,0),0)</f>
        <v>3</v>
      </c>
      <c r="BN58" s="85">
        <f>IF(E58=Spielplan!E58,Punktemodus!$B$7,0)</f>
        <v>1</v>
      </c>
      <c r="BO58" s="85">
        <f>IF(G58=Spielplan!G58,Punktemodus!$B$7,0)</f>
        <v>1</v>
      </c>
      <c r="BP58" s="137">
        <f>IF(Spielplan!E58="",0,SUM(BJ58:BO58))</f>
        <v>0</v>
      </c>
      <c r="BQ58" s="85"/>
      <c r="BR58" s="141"/>
      <c r="BS58" s="150"/>
      <c r="BT58" s="134"/>
      <c r="BU58" s="134"/>
      <c r="BV58" s="134"/>
      <c r="BW58" s="134"/>
      <c r="BX58" s="148"/>
      <c r="BY58" s="148"/>
      <c r="BZ58" s="134"/>
      <c r="CA58" s="144" t="str">
        <f>Spielplan!$BS$22</f>
        <v/>
      </c>
      <c r="CB58" s="145"/>
      <c r="CC58" s="146">
        <f>Spielplan!$BU$22</f>
        <v>0</v>
      </c>
      <c r="CD58" s="147"/>
      <c r="CE58" s="134">
        <f>IF(CA58=CA22,Punktemodus!B15,0)</f>
        <v>20</v>
      </c>
      <c r="CF58" s="148">
        <f>IF(OR(CA58=$CA$14,CA58=$CA$15,CA58=$CA$23,CA58=$CA$30,CA58=$CA$31,CA58=$CA$38,CA58=$CA$39),Punktemodus!B17,0)</f>
        <v>10</v>
      </c>
      <c r="CG58" s="134"/>
      <c r="CH58" s="134"/>
      <c r="CI58" s="147"/>
      <c r="CJ58" s="134"/>
      <c r="CK58" s="134"/>
      <c r="CL58" s="134"/>
      <c r="CM58" s="134"/>
      <c r="CN58" s="134"/>
      <c r="CO58" s="134"/>
      <c r="CP58" s="134"/>
      <c r="CQ58" s="155"/>
      <c r="CR58" s="142" t="s">
        <v>130</v>
      </c>
      <c r="CS58" s="155"/>
      <c r="CT58" s="155"/>
      <c r="CU58" s="155"/>
      <c r="CV58" s="155"/>
      <c r="CW58" s="134"/>
    </row>
    <row r="59" spans="1:101" ht="18.75" customHeight="1" thickBot="1" x14ac:dyDescent="0.3">
      <c r="A59" s="60"/>
      <c r="B59" s="60"/>
      <c r="C59" s="193" t="str">
        <f>H56</f>
        <v>Ecuador</v>
      </c>
      <c r="D59" s="194"/>
      <c r="E59" s="104"/>
      <c r="F59" s="93"/>
      <c r="G59" s="104"/>
      <c r="H59" s="193" t="str">
        <f>H57</f>
        <v>Honduras</v>
      </c>
      <c r="I59" s="194"/>
      <c r="J59" s="60"/>
      <c r="K59" s="60" t="s">
        <v>99</v>
      </c>
      <c r="L59" s="60">
        <f t="shared" si="16"/>
        <v>0</v>
      </c>
      <c r="M59" s="60"/>
      <c r="N59" s="60">
        <f>IF($E59="",0,IF($E59&gt;$G59,3,IF($E59=$G59,1,0)))</f>
        <v>0</v>
      </c>
      <c r="O59" s="60"/>
      <c r="P59" s="60">
        <f>IF($G59="",0,IF($E59&gt;$G59,0,IF($E59=$G59,1,3)))</f>
        <v>0</v>
      </c>
      <c r="Q59" s="60"/>
      <c r="R59" s="60">
        <f>E59</f>
        <v>0</v>
      </c>
      <c r="S59" s="60"/>
      <c r="T59" s="60">
        <f>G59</f>
        <v>0</v>
      </c>
      <c r="U59" s="60"/>
      <c r="V59" s="60">
        <f>G59</f>
        <v>0</v>
      </c>
      <c r="W59" s="60"/>
      <c r="X59" s="60">
        <f>E59</f>
        <v>0</v>
      </c>
      <c r="Y59" s="60"/>
      <c r="Z59" s="60">
        <f>P62</f>
        <v>0</v>
      </c>
      <c r="AA59" s="60">
        <f>T62</f>
        <v>0</v>
      </c>
      <c r="AB59" s="60">
        <f>X62</f>
        <v>0</v>
      </c>
      <c r="AC59" s="60">
        <f>AA59-AB59</f>
        <v>0</v>
      </c>
      <c r="AD59" s="60">
        <f>IF(Z59&gt;Z56,-1,0)</f>
        <v>0</v>
      </c>
      <c r="AE59" s="60">
        <f>IF(Z59&gt;Z57,-1,0)</f>
        <v>0</v>
      </c>
      <c r="AF59" s="60">
        <f>IF(Z59&gt;Z58,-1,0)</f>
        <v>0</v>
      </c>
      <c r="AG59" s="60">
        <f>10000-(AJ59*1000+AM59*100+AK59*10)</f>
        <v>10000</v>
      </c>
      <c r="AH59" s="90">
        <f>RANK(AG59,AG56:AG59,1)</f>
        <v>1</v>
      </c>
      <c r="AI59" s="60" t="str">
        <f>H57</f>
        <v>Honduras</v>
      </c>
      <c r="AJ59" s="60">
        <f t="shared" si="17"/>
        <v>0</v>
      </c>
      <c r="AK59" s="60">
        <f t="shared" si="17"/>
        <v>0</v>
      </c>
      <c r="AL59" s="60">
        <f t="shared" si="17"/>
        <v>0</v>
      </c>
      <c r="AM59" s="60">
        <f>AK59-AL59</f>
        <v>0</v>
      </c>
      <c r="AN59" s="187">
        <f>IF(AG56=AG59,IF(E60&gt;G60,AG56-0.1,AG56),AG56)</f>
        <v>10000</v>
      </c>
      <c r="AO59" s="187">
        <f>IF(AG57=AG59,IF(E59&gt;G59,AG57-0.1,AG57),AG57)</f>
        <v>10000</v>
      </c>
      <c r="AP59" s="187">
        <f>IF(AG58=AG59,IF(E57&gt;G57,AG58-0.1,AG58),AG58)</f>
        <v>10000</v>
      </c>
      <c r="AQ59" s="187"/>
      <c r="AR59" s="187">
        <f>AQ60</f>
        <v>30000</v>
      </c>
      <c r="AS59" s="90">
        <f>RANK(AR59,AR56:AR59,1)</f>
        <v>1</v>
      </c>
      <c r="AT59" s="60" t="str">
        <f t="shared" si="18"/>
        <v>Honduras</v>
      </c>
      <c r="AU59" s="60">
        <f t="shared" si="18"/>
        <v>0</v>
      </c>
      <c r="AV59" s="60">
        <f t="shared" si="18"/>
        <v>0</v>
      </c>
      <c r="AW59" s="60">
        <f t="shared" si="18"/>
        <v>0</v>
      </c>
      <c r="AX59" s="60"/>
      <c r="AY59" s="60"/>
      <c r="AZ59" s="60"/>
      <c r="BA59" s="113">
        <v>4</v>
      </c>
      <c r="BB59" s="114" t="e">
        <f>VLOOKUP(4,AS56:AT59,2,FALSE)</f>
        <v>#N/A</v>
      </c>
      <c r="BC59" s="115"/>
      <c r="BD59" s="116" t="e">
        <f>VLOOKUP(4,AS56:AW59,3,FALSE)</f>
        <v>#N/A</v>
      </c>
      <c r="BE59" s="116" t="e">
        <f>VLOOKUP(4,AS56:AW59,4,FALSE)</f>
        <v>#N/A</v>
      </c>
      <c r="BF59" s="93" t="s">
        <v>12</v>
      </c>
      <c r="BG59" s="116" t="e">
        <f>VLOOKUP(4,AS56:AW59,5,FALSE)</f>
        <v>#N/A</v>
      </c>
      <c r="BH59" s="60"/>
      <c r="BI59" s="85"/>
      <c r="BJ59" s="85">
        <f>IF(E59&gt;G59,IF(Spielplan!E59&gt;Spielplan!G59,Punktemodus!$B$3,0),0)</f>
        <v>0</v>
      </c>
      <c r="BK59" s="85">
        <f>IF(E59=G59,IF(Spielplan!E59=Spielplan!G59,Punktemodus!$B$3,0),0)</f>
        <v>10</v>
      </c>
      <c r="BL59" s="85">
        <f>IF(E59&lt;G59,IF(Spielplan!E59&lt;Spielplan!G59,Punktemodus!$B$3,0),0)</f>
        <v>0</v>
      </c>
      <c r="BM59" s="85">
        <f>IF(E59=Spielplan!E59,IF(G59=Spielplan!G59,Punktemodus!$B$5,0),0)</f>
        <v>3</v>
      </c>
      <c r="BN59" s="85">
        <f>IF(E59=Spielplan!E59,Punktemodus!$B$7,0)</f>
        <v>1</v>
      </c>
      <c r="BO59" s="85">
        <f>IF(G59=Spielplan!G59,Punktemodus!$B$7,0)</f>
        <v>1</v>
      </c>
      <c r="BP59" s="137">
        <f>IF(Spielplan!E59="",0,SUM(BJ59:BO59))</f>
        <v>0</v>
      </c>
      <c r="BQ59" s="85"/>
      <c r="BR59" s="141"/>
      <c r="BS59" s="134"/>
      <c r="BT59" s="134"/>
      <c r="BU59" s="134"/>
      <c r="BV59" s="134"/>
      <c r="BW59" s="134"/>
      <c r="BX59" s="148"/>
      <c r="BY59" s="148"/>
      <c r="BZ59" s="134"/>
      <c r="CA59" s="144" t="str">
        <f>Spielplan!$BS$23</f>
        <v/>
      </c>
      <c r="CB59" s="145"/>
      <c r="CC59" s="146">
        <f>Spielplan!$BU$23</f>
        <v>0</v>
      </c>
      <c r="CD59" s="134"/>
      <c r="CE59" s="134">
        <f>IF(CA59=CA23,Punktemodus!B15,0)</f>
        <v>20</v>
      </c>
      <c r="CF59" s="148">
        <f>IF(OR(CA59=$CA$14,CA59=$CA$15,CA59=$CA$22,CA59=$CA$30,CA59=$CA$31,CA59=$CA$38,CA59=$CA$39),Punktemodus!B17,0)</f>
        <v>10</v>
      </c>
      <c r="CG59" s="134"/>
      <c r="CH59" s="134"/>
      <c r="CI59" s="134"/>
      <c r="CJ59" s="134"/>
      <c r="CK59" s="144" t="str">
        <f>Spielplan!$CC$23</f>
        <v/>
      </c>
      <c r="CL59" s="145"/>
      <c r="CM59" s="146">
        <f>Spielplan!$CE$23</f>
        <v>0</v>
      </c>
      <c r="CN59" s="134"/>
      <c r="CO59" s="134">
        <f>IF(OR(CK59=CK23,CK59=CK24),Punktemodus!B21,0)</f>
        <v>40</v>
      </c>
      <c r="CP59" s="134"/>
      <c r="CQ59" s="370" t="str">
        <f>Spielplan!$CI$23</f>
        <v/>
      </c>
      <c r="CR59" s="371"/>
      <c r="CS59" s="371"/>
      <c r="CT59" s="371"/>
      <c r="CU59" s="371"/>
      <c r="CV59" s="372"/>
      <c r="CW59" s="134"/>
    </row>
    <row r="60" spans="1:101" ht="18.75" customHeight="1" thickBot="1" x14ac:dyDescent="0.3">
      <c r="A60" s="60"/>
      <c r="B60" s="60"/>
      <c r="C60" s="191" t="str">
        <f>C56</f>
        <v>Schweiz</v>
      </c>
      <c r="D60" s="192"/>
      <c r="E60" s="104"/>
      <c r="F60" s="93"/>
      <c r="G60" s="104"/>
      <c r="H60" s="191" t="str">
        <f>H57</f>
        <v>Honduras</v>
      </c>
      <c r="I60" s="192"/>
      <c r="J60" s="60"/>
      <c r="K60" s="60" t="s">
        <v>100</v>
      </c>
      <c r="L60" s="60">
        <f t="shared" si="16"/>
        <v>0</v>
      </c>
      <c r="M60" s="60">
        <f>IF($E60="",0,IF($E60&gt;$G60,3,IF($E60=G60,1,0)))</f>
        <v>0</v>
      </c>
      <c r="N60" s="60"/>
      <c r="O60" s="60"/>
      <c r="P60" s="60">
        <f>IF($G60="",0,IF($E60&gt;$G60,0,IF($E60=$G60,1,3)))</f>
        <v>0</v>
      </c>
      <c r="Q60" s="60">
        <f>E60</f>
        <v>0</v>
      </c>
      <c r="R60" s="60"/>
      <c r="S60" s="60"/>
      <c r="T60" s="60">
        <f>G60</f>
        <v>0</v>
      </c>
      <c r="U60" s="60">
        <f>G60</f>
        <v>0</v>
      </c>
      <c r="V60" s="60"/>
      <c r="W60" s="60"/>
      <c r="X60" s="60">
        <f>E60</f>
        <v>0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187">
        <f>SUM(AN56:AN59)</f>
        <v>30000</v>
      </c>
      <c r="AO60" s="187">
        <f>SUM(AO56:AO59)</f>
        <v>30000</v>
      </c>
      <c r="AP60" s="187">
        <f>SUM(AP56:AP59)</f>
        <v>30000</v>
      </c>
      <c r="AQ60" s="187">
        <f>SUM(AQ56:AQ59)</f>
        <v>30000</v>
      </c>
      <c r="AR60" s="187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85">
        <f>IF(E60&gt;G60,IF(Spielplan!E60&gt;Spielplan!G60,Punktemodus!$B$3,0),0)</f>
        <v>0</v>
      </c>
      <c r="BK60" s="85">
        <f>IF(E60=G60,IF(Spielplan!E60=Spielplan!G60,Punktemodus!$B$3,0),0)</f>
        <v>10</v>
      </c>
      <c r="BL60" s="85">
        <f>IF(E60&lt;G60,IF(Spielplan!E60&lt;Spielplan!G60,Punktemodus!$B$3,0),0)</f>
        <v>0</v>
      </c>
      <c r="BM60" s="85">
        <f>IF(E60=Spielplan!E60,IF(G60=Spielplan!G60,Punktemodus!$B$5,0),0)</f>
        <v>3</v>
      </c>
      <c r="BN60" s="85">
        <f>IF(E60=Spielplan!E60,Punktemodus!$B$7,0)</f>
        <v>1</v>
      </c>
      <c r="BO60" s="85">
        <f>IF(G60=Spielplan!G60,Punktemodus!$B$7,0)</f>
        <v>1</v>
      </c>
      <c r="BP60" s="137">
        <f>IF(Spielplan!E60="",0,SUM(BJ60:BO60))</f>
        <v>0</v>
      </c>
      <c r="BQ60" s="60"/>
      <c r="BR60" s="141"/>
      <c r="BS60" s="153" t="s">
        <v>123</v>
      </c>
      <c r="BT60" s="144" t="str">
        <f>Spielplan!$BL$24</f>
        <v/>
      </c>
      <c r="BU60" s="145"/>
      <c r="BV60" s="146">
        <f>Spielplan!$BN$24</f>
        <v>0</v>
      </c>
      <c r="BW60" s="147"/>
      <c r="BX60" s="148">
        <f>IF(BT24=BT60,Punktemodus!$B$11,0)</f>
        <v>10</v>
      </c>
      <c r="BY60" s="148">
        <f>IF(BT60=BT41,Punktemodus!B13,0)</f>
        <v>5</v>
      </c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44" t="str">
        <f>Spielplan!$CC$24</f>
        <v/>
      </c>
      <c r="CL60" s="145"/>
      <c r="CM60" s="146">
        <f>Spielplan!$CE$24</f>
        <v>0</v>
      </c>
      <c r="CN60" s="134"/>
      <c r="CO60" s="134">
        <f>IF(OR(CK60=CK23,CK60=CK24),Punktemodus!B21,0)</f>
        <v>40</v>
      </c>
      <c r="CP60" s="134"/>
      <c r="CQ60" s="373"/>
      <c r="CR60" s="374"/>
      <c r="CS60" s="374"/>
      <c r="CT60" s="374"/>
      <c r="CU60" s="374"/>
      <c r="CV60" s="375"/>
      <c r="CW60" s="134"/>
    </row>
    <row r="61" spans="1:101" ht="18.75" customHeight="1" thickBot="1" x14ac:dyDescent="0.3">
      <c r="A61" s="60"/>
      <c r="B61" s="60"/>
      <c r="C61" s="193" t="str">
        <f>H56</f>
        <v>Ecuador</v>
      </c>
      <c r="D61" s="194"/>
      <c r="E61" s="104"/>
      <c r="F61" s="93"/>
      <c r="G61" s="104"/>
      <c r="H61" s="193" t="str">
        <f>C57</f>
        <v>Frankreich</v>
      </c>
      <c r="I61" s="194"/>
      <c r="J61" s="60"/>
      <c r="K61" s="60" t="s">
        <v>100</v>
      </c>
      <c r="L61" s="60">
        <f t="shared" si="16"/>
        <v>0</v>
      </c>
      <c r="M61" s="60"/>
      <c r="N61" s="60">
        <f>IF($E61="",0,IF($E61&gt;$G61,3,IF($E61=$G61,1,0)))</f>
        <v>0</v>
      </c>
      <c r="O61" s="60">
        <f>IF($G61="",0,IF($E61&gt;$G61,0,IF($E61=$G61,1,3)))</f>
        <v>0</v>
      </c>
      <c r="P61" s="60"/>
      <c r="Q61" s="60"/>
      <c r="R61" s="60">
        <f>E61</f>
        <v>0</v>
      </c>
      <c r="S61" s="60">
        <f>G61</f>
        <v>0</v>
      </c>
      <c r="T61" s="60"/>
      <c r="U61" s="60"/>
      <c r="V61" s="60">
        <f>G61</f>
        <v>0</v>
      </c>
      <c r="W61" s="60">
        <f>E61</f>
        <v>0</v>
      </c>
      <c r="X61" s="60"/>
      <c r="Y61" s="60"/>
      <c r="Z61" s="60" t="s">
        <v>30</v>
      </c>
      <c r="AA61" s="60"/>
      <c r="AB61" s="60"/>
      <c r="AC61" s="60"/>
      <c r="AD61" s="60"/>
      <c r="AE61" s="60"/>
      <c r="AF61" s="60"/>
      <c r="AG61" s="60" t="b">
        <f>OR(AG56=AG57,AG56=AG58,AG56=AG59,AG57=AG58,AG57=AG59,AG58=AG59)</f>
        <v>1</v>
      </c>
      <c r="AH61" s="60"/>
      <c r="AI61" s="60"/>
      <c r="AJ61" s="60"/>
      <c r="AK61" s="60"/>
      <c r="AL61" s="60"/>
      <c r="AM61" s="60"/>
      <c r="AN61" s="60"/>
      <c r="AO61" s="60" t="s">
        <v>34</v>
      </c>
      <c r="AP61" s="60"/>
      <c r="AQ61" s="60"/>
      <c r="AR61" s="60" t="b">
        <f>OR(AR56=AR57,AR56=AR58,AR56=AR59,AR57=AR58,AR57=AR59,AR58=AR59)</f>
        <v>1</v>
      </c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85">
        <f>IF(E61&gt;G61,IF(Spielplan!E61&gt;Spielplan!G61,Punktemodus!$B$3,0),0)</f>
        <v>0</v>
      </c>
      <c r="BK61" s="85">
        <f>IF(E61=G61,IF(Spielplan!E61=Spielplan!G61,Punktemodus!$B$3,0),0)</f>
        <v>10</v>
      </c>
      <c r="BL61" s="85">
        <f>IF(E61&lt;G61,IF(Spielplan!E61&lt;Spielplan!G61,Punktemodus!$B$3,0),0)</f>
        <v>0</v>
      </c>
      <c r="BM61" s="85">
        <f>IF(E61=Spielplan!E61,IF(G61=Spielplan!G61,Punktemodus!$B$5,0),0)</f>
        <v>3</v>
      </c>
      <c r="BN61" s="85">
        <f>IF(E61=Spielplan!E61,Punktemodus!$B$7,0)</f>
        <v>1</v>
      </c>
      <c r="BO61" s="85">
        <f>IF(G61=Spielplan!G61,Punktemodus!$B$7,0)</f>
        <v>1</v>
      </c>
      <c r="BP61" s="137">
        <f>IF(Spielplan!E61="",0,SUM(BJ61:BO61))</f>
        <v>0</v>
      </c>
      <c r="BQ61" s="60"/>
      <c r="BR61" s="141"/>
      <c r="BS61" s="149" t="s">
        <v>124</v>
      </c>
      <c r="BT61" s="144" t="str">
        <f>Spielplan!$BL$25</f>
        <v/>
      </c>
      <c r="BU61" s="145"/>
      <c r="BV61" s="146">
        <f>Spielplan!$BN$25</f>
        <v>0</v>
      </c>
      <c r="BW61" s="134"/>
      <c r="BX61" s="148">
        <f>IF(BT25=BT61,Punktemodus!$B$11,0)</f>
        <v>10</v>
      </c>
      <c r="BY61" s="148">
        <f>IF(BT61=BT40,Punktemodus!B13,0)</f>
        <v>5</v>
      </c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55"/>
      <c r="CR61" s="142" t="s">
        <v>136</v>
      </c>
      <c r="CS61" s="155"/>
      <c r="CT61" s="155"/>
      <c r="CU61" s="155"/>
      <c r="CV61" s="155"/>
      <c r="CW61" s="134"/>
    </row>
    <row r="62" spans="1:101" ht="18.75" customHeight="1" thickBot="1" x14ac:dyDescent="0.25">
      <c r="A62" s="60"/>
      <c r="B62" s="60"/>
      <c r="C62" s="136" t="str">
        <f>IF(G61="","",IF(AR61=TRUE,"Achtung: Fehler in Tabelle!",""))</f>
        <v/>
      </c>
      <c r="D62" s="60"/>
      <c r="E62" s="85"/>
      <c r="F62" s="60"/>
      <c r="G62" s="85"/>
      <c r="H62" s="60"/>
      <c r="I62" s="60"/>
      <c r="J62" s="60"/>
      <c r="K62" s="60"/>
      <c r="L62" s="60"/>
      <c r="M62" s="60">
        <f t="shared" ref="M62:X62" si="19">SUM(M56:M61)</f>
        <v>0</v>
      </c>
      <c r="N62" s="60">
        <f t="shared" si="19"/>
        <v>0</v>
      </c>
      <c r="O62" s="60">
        <f t="shared" si="19"/>
        <v>0</v>
      </c>
      <c r="P62" s="60">
        <f t="shared" si="19"/>
        <v>0</v>
      </c>
      <c r="Q62" s="60">
        <f t="shared" si="19"/>
        <v>0</v>
      </c>
      <c r="R62" s="60">
        <f t="shared" si="19"/>
        <v>0</v>
      </c>
      <c r="S62" s="60">
        <f t="shared" si="19"/>
        <v>0</v>
      </c>
      <c r="T62" s="60">
        <f t="shared" si="19"/>
        <v>0</v>
      </c>
      <c r="U62" s="60">
        <f t="shared" si="19"/>
        <v>0</v>
      </c>
      <c r="V62" s="60">
        <f t="shared" si="19"/>
        <v>0</v>
      </c>
      <c r="W62" s="60">
        <f t="shared" si="19"/>
        <v>0</v>
      </c>
      <c r="X62" s="60">
        <f t="shared" si="19"/>
        <v>0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160">
        <f>SUM(BP56:BP61)</f>
        <v>0</v>
      </c>
      <c r="BQ62" s="60"/>
      <c r="BR62" s="141"/>
      <c r="BS62" s="150"/>
      <c r="BT62" s="134"/>
      <c r="BU62" s="134"/>
      <c r="BV62" s="134"/>
      <c r="BW62" s="134"/>
      <c r="BX62" s="148"/>
      <c r="BY62" s="148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370" t="str">
        <f>Spielplan!$CI$26</f>
        <v/>
      </c>
      <c r="CR62" s="371"/>
      <c r="CS62" s="371"/>
      <c r="CT62" s="371"/>
      <c r="CU62" s="371"/>
      <c r="CV62" s="372"/>
      <c r="CW62" s="134"/>
    </row>
    <row r="63" spans="1:101" ht="18.75" customHeight="1" thickBot="1" x14ac:dyDescent="0.3">
      <c r="A63" s="60"/>
      <c r="B63" s="60"/>
      <c r="C63" s="60"/>
      <c r="D63" s="60"/>
      <c r="E63" s="85"/>
      <c r="F63" s="60"/>
      <c r="G63" s="85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138"/>
      <c r="BQ63" s="60"/>
      <c r="BR63" s="141"/>
      <c r="BS63" s="134"/>
      <c r="BT63" s="134"/>
      <c r="BU63" s="134"/>
      <c r="BV63" s="134"/>
      <c r="BW63" s="134"/>
      <c r="BX63" s="148"/>
      <c r="BY63" s="148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54" t="s">
        <v>131</v>
      </c>
      <c r="CM63" s="134"/>
      <c r="CN63" s="134"/>
      <c r="CO63" s="134"/>
      <c r="CP63" s="134"/>
      <c r="CQ63" s="373"/>
      <c r="CR63" s="374"/>
      <c r="CS63" s="374"/>
      <c r="CT63" s="374"/>
      <c r="CU63" s="374"/>
      <c r="CV63" s="375"/>
      <c r="CW63" s="134"/>
    </row>
    <row r="64" spans="1:101" ht="18.75" customHeight="1" thickBot="1" x14ac:dyDescent="0.3">
      <c r="A64" s="60"/>
      <c r="B64" s="60"/>
      <c r="C64" s="60"/>
      <c r="D64" s="60"/>
      <c r="E64" s="85"/>
      <c r="F64" s="60"/>
      <c r="G64" s="85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138"/>
      <c r="BQ64" s="60"/>
      <c r="BR64" s="141"/>
      <c r="BS64" s="153" t="s">
        <v>20</v>
      </c>
      <c r="BT64" s="144" t="str">
        <f>Spielplan!$BL$28</f>
        <v/>
      </c>
      <c r="BU64" s="145"/>
      <c r="BV64" s="146">
        <f>Spielplan!$BN$28</f>
        <v>0</v>
      </c>
      <c r="BW64" s="147"/>
      <c r="BX64" s="148">
        <f>IF(BT28=BT64,Punktemodus!$B$11,0)</f>
        <v>10</v>
      </c>
      <c r="BY64" s="148">
        <f>IF(BT64=BT13,Punktemodus!B13,0)</f>
        <v>5</v>
      </c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55"/>
      <c r="CR64" s="142" t="s">
        <v>137</v>
      </c>
      <c r="CS64" s="155"/>
      <c r="CT64" s="155"/>
      <c r="CU64" s="155"/>
      <c r="CV64" s="155"/>
      <c r="CW64" s="134"/>
    </row>
    <row r="65" spans="1:101" ht="18.75" customHeight="1" thickBot="1" x14ac:dyDescent="0.3">
      <c r="A65" s="60"/>
      <c r="B65" s="60"/>
      <c r="C65" s="88" t="s">
        <v>91</v>
      </c>
      <c r="D65" s="60"/>
      <c r="E65" s="85"/>
      <c r="F65" s="60"/>
      <c r="G65" s="85"/>
      <c r="H65" s="60"/>
      <c r="I65" s="60"/>
      <c r="J65" s="60"/>
      <c r="K65" s="60"/>
      <c r="L65" s="60"/>
      <c r="M65" s="60" t="s">
        <v>4</v>
      </c>
      <c r="N65" s="60"/>
      <c r="O65" s="60"/>
      <c r="P65" s="60"/>
      <c r="Q65" s="60" t="s">
        <v>6</v>
      </c>
      <c r="R65" s="60"/>
      <c r="S65" s="60"/>
      <c r="T65" s="60"/>
      <c r="U65" s="60" t="s">
        <v>7</v>
      </c>
      <c r="V65" s="60"/>
      <c r="W65" s="60"/>
      <c r="X65" s="60"/>
      <c r="Y65" s="60"/>
      <c r="Z65" s="60" t="s">
        <v>4</v>
      </c>
      <c r="AA65" s="60" t="s">
        <v>5</v>
      </c>
      <c r="AB65" s="60"/>
      <c r="AC65" s="60"/>
      <c r="AD65" s="60" t="s">
        <v>9</v>
      </c>
      <c r="AE65" s="60"/>
      <c r="AF65" s="60"/>
      <c r="AG65" s="60"/>
      <c r="AH65" s="60" t="s">
        <v>32</v>
      </c>
      <c r="AI65" s="60"/>
      <c r="AJ65" s="60"/>
      <c r="AK65" s="60"/>
      <c r="AL65" s="60"/>
      <c r="AM65" s="60"/>
      <c r="AN65" s="60" t="s">
        <v>35</v>
      </c>
      <c r="AO65" s="60"/>
      <c r="AP65" s="60"/>
      <c r="AQ65" s="60"/>
      <c r="AR65" s="60"/>
      <c r="AS65" s="60" t="s">
        <v>33</v>
      </c>
      <c r="AT65" s="60"/>
      <c r="AU65" s="60"/>
      <c r="AV65" s="60"/>
      <c r="AW65" s="60"/>
      <c r="AX65" s="60"/>
      <c r="AY65" s="60"/>
      <c r="AZ65" s="60"/>
      <c r="BA65" s="60"/>
      <c r="BB65" s="89" t="s">
        <v>10</v>
      </c>
      <c r="BC65" s="60"/>
      <c r="BD65" s="90" t="s">
        <v>4</v>
      </c>
      <c r="BE65" s="60"/>
      <c r="BF65" s="61" t="s">
        <v>5</v>
      </c>
      <c r="BG65" s="60"/>
      <c r="BH65" s="60"/>
      <c r="BI65" s="85"/>
      <c r="BJ65" s="60"/>
      <c r="BK65" s="60"/>
      <c r="BL65" s="60"/>
      <c r="BM65" s="60"/>
      <c r="BN65" s="60"/>
      <c r="BO65" s="60"/>
      <c r="BP65" s="138"/>
      <c r="BQ65" s="85"/>
      <c r="BR65" s="141"/>
      <c r="BS65" s="149" t="s">
        <v>125</v>
      </c>
      <c r="BT65" s="144" t="str">
        <f>Spielplan!$BL$29</f>
        <v/>
      </c>
      <c r="BU65" s="145"/>
      <c r="BV65" s="146">
        <f>Spielplan!$BN$29</f>
        <v>0</v>
      </c>
      <c r="BW65" s="134"/>
      <c r="BX65" s="148">
        <f>IF(BT29=BT65,Punktemodus!$B$11,0)</f>
        <v>10</v>
      </c>
      <c r="BY65" s="148">
        <f>IF(BT65=BT12,Punktemodus!B13,0)</f>
        <v>5</v>
      </c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44" t="str">
        <f>Spielplan!$CC$29</f>
        <v/>
      </c>
      <c r="CL65" s="145"/>
      <c r="CM65" s="146">
        <f>Spielplan!$CE$29</f>
        <v>0</v>
      </c>
      <c r="CN65" s="134"/>
      <c r="CO65" s="134"/>
      <c r="CP65" s="134"/>
      <c r="CQ65" s="370" t="str">
        <f>Spielplan!$CI$29</f>
        <v/>
      </c>
      <c r="CR65" s="371"/>
      <c r="CS65" s="371"/>
      <c r="CT65" s="371"/>
      <c r="CU65" s="371"/>
      <c r="CV65" s="372"/>
      <c r="CW65" s="134"/>
    </row>
    <row r="66" spans="1:101" ht="18.75" customHeight="1" thickBot="1" x14ac:dyDescent="0.3">
      <c r="A66" s="60"/>
      <c r="B66" s="60"/>
      <c r="C66" s="60"/>
      <c r="D66" s="60"/>
      <c r="E66" s="85"/>
      <c r="F66" s="60"/>
      <c r="G66" s="85"/>
      <c r="H66" s="60"/>
      <c r="I66" s="60"/>
      <c r="J66" s="60"/>
      <c r="K66" s="60"/>
      <c r="L66" s="60"/>
      <c r="M66" s="60" t="s">
        <v>0</v>
      </c>
      <c r="N66" s="60" t="s">
        <v>1</v>
      </c>
      <c r="O66" s="60" t="s">
        <v>2</v>
      </c>
      <c r="P66" s="60" t="s">
        <v>3</v>
      </c>
      <c r="Q66" s="60" t="s">
        <v>0</v>
      </c>
      <c r="R66" s="60" t="s">
        <v>1</v>
      </c>
      <c r="S66" s="60" t="s">
        <v>2</v>
      </c>
      <c r="T66" s="60" t="s">
        <v>3</v>
      </c>
      <c r="U66" s="60" t="s">
        <v>0</v>
      </c>
      <c r="V66" s="60" t="s">
        <v>1</v>
      </c>
      <c r="W66" s="60" t="s">
        <v>2</v>
      </c>
      <c r="X66" s="60" t="s">
        <v>3</v>
      </c>
      <c r="Y66" s="60"/>
      <c r="Z66" s="60" t="s">
        <v>8</v>
      </c>
      <c r="AA66" s="60"/>
      <c r="AB66" s="60"/>
      <c r="AC66" s="60"/>
      <c r="AD66" s="60"/>
      <c r="AE66" s="60"/>
      <c r="AF66" s="60"/>
      <c r="AG66" s="60"/>
      <c r="AH66" s="60" t="s">
        <v>31</v>
      </c>
      <c r="AI66" s="60"/>
      <c r="AJ66" s="60"/>
      <c r="AK66" s="60"/>
      <c r="AL66" s="60"/>
      <c r="AM66" s="60"/>
      <c r="AN66" s="60" t="str">
        <f>AI67</f>
        <v>Argentinien</v>
      </c>
      <c r="AO66" s="60" t="str">
        <f>AI68</f>
        <v>Bosnien</v>
      </c>
      <c r="AP66" s="60" t="str">
        <f>AI69</f>
        <v>Iran</v>
      </c>
      <c r="AQ66" s="60" t="str">
        <f>AI70</f>
        <v>Nigeria</v>
      </c>
      <c r="AR66" s="60"/>
      <c r="AS66" s="60" t="s">
        <v>31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85"/>
      <c r="BJ66" s="85"/>
      <c r="BK66" s="85"/>
      <c r="BL66" s="85"/>
      <c r="BM66" s="85"/>
      <c r="BN66" s="85"/>
      <c r="BO66" s="85"/>
      <c r="BP66" s="137"/>
      <c r="BQ66" s="85"/>
      <c r="BR66" s="141"/>
      <c r="BS66" s="150"/>
      <c r="BT66" s="134"/>
      <c r="BU66" s="134"/>
      <c r="BV66" s="134"/>
      <c r="BW66" s="134"/>
      <c r="BX66" s="148"/>
      <c r="BY66" s="148"/>
      <c r="BZ66" s="134"/>
      <c r="CA66" s="144" t="str">
        <f>Spielplan!$BS$30</f>
        <v/>
      </c>
      <c r="CB66" s="145"/>
      <c r="CC66" s="146">
        <f>Spielplan!$BU$30</f>
        <v>0</v>
      </c>
      <c r="CD66" s="147"/>
      <c r="CE66" s="134">
        <f>IF(CA66=CA30,Punktemodus!B15,0)</f>
        <v>20</v>
      </c>
      <c r="CF66" s="148">
        <f>IF(OR(CA66=$CA$14,CA66=$CA$15,CA66=$CA$22,CA66=$CA$23,CA66=$CA$31,CA66=$CA$38,CA66=$CA$39),Punktemodus!B17,0)</f>
        <v>10</v>
      </c>
      <c r="CG66" s="134"/>
      <c r="CH66" s="134"/>
      <c r="CI66" s="134"/>
      <c r="CJ66" s="134"/>
      <c r="CK66" s="144" t="str">
        <f>Spielplan!$CC$30</f>
        <v/>
      </c>
      <c r="CL66" s="145"/>
      <c r="CM66" s="146">
        <f>Spielplan!$CE$30</f>
        <v>0</v>
      </c>
      <c r="CN66" s="134"/>
      <c r="CO66" s="134"/>
      <c r="CP66" s="134"/>
      <c r="CQ66" s="373"/>
      <c r="CR66" s="374"/>
      <c r="CS66" s="374"/>
      <c r="CT66" s="374"/>
      <c r="CU66" s="374"/>
      <c r="CV66" s="375"/>
      <c r="CW66" s="134"/>
    </row>
    <row r="67" spans="1:101" ht="18.75" customHeight="1" thickBot="1" x14ac:dyDescent="0.3">
      <c r="A67" s="60"/>
      <c r="B67" s="60"/>
      <c r="C67" s="200" t="str">
        <f>Spielplan!$C$67</f>
        <v>Argentinien</v>
      </c>
      <c r="D67" s="201"/>
      <c r="E67" s="104"/>
      <c r="F67" s="93"/>
      <c r="G67" s="104"/>
      <c r="H67" s="200" t="str">
        <f>Spielplan!$H$67</f>
        <v>Bosnien</v>
      </c>
      <c r="I67" s="201"/>
      <c r="J67" s="60"/>
      <c r="K67" s="60" t="s">
        <v>101</v>
      </c>
      <c r="L67" s="60">
        <f t="shared" ref="L67:L72" si="20">IF(E67-G67&gt;0,1,IF(G67=E67,0,-1))</f>
        <v>0</v>
      </c>
      <c r="M67" s="60">
        <f>IF($E67="",0,IF($E67&gt;$G67,3,IF($E67=G67,1,0)))</f>
        <v>0</v>
      </c>
      <c r="N67" s="60">
        <f>IF($G67="",0,IF($E67&gt;$G67,0,IF($E67=G67,1,3)))</f>
        <v>0</v>
      </c>
      <c r="O67" s="60"/>
      <c r="P67" s="60"/>
      <c r="Q67" s="60">
        <f>E67</f>
        <v>0</v>
      </c>
      <c r="R67" s="60">
        <f>G67</f>
        <v>0</v>
      </c>
      <c r="S67" s="60"/>
      <c r="T67" s="60"/>
      <c r="U67" s="60">
        <f>G67</f>
        <v>0</v>
      </c>
      <c r="V67" s="60">
        <f>E67</f>
        <v>0</v>
      </c>
      <c r="W67" s="60"/>
      <c r="X67" s="60"/>
      <c r="Y67" s="60"/>
      <c r="Z67" s="60">
        <f>M73</f>
        <v>0</v>
      </c>
      <c r="AA67" s="60">
        <f>Q73</f>
        <v>0</v>
      </c>
      <c r="AB67" s="60">
        <f>U73</f>
        <v>0</v>
      </c>
      <c r="AC67" s="60">
        <f>AA67-AB67</f>
        <v>0</v>
      </c>
      <c r="AD67" s="60">
        <f>IF(Z67&gt;Z68,-1,0)</f>
        <v>0</v>
      </c>
      <c r="AE67" s="60">
        <f>IF(Z67&gt;Z69,-1,0)</f>
        <v>0</v>
      </c>
      <c r="AF67" s="60">
        <f>IF(Z67&gt;Z70,-1,0)</f>
        <v>0</v>
      </c>
      <c r="AG67" s="60">
        <f>10000-(AJ67*1000+AM67*100+AK67*10)</f>
        <v>10000</v>
      </c>
      <c r="AH67" s="90">
        <f>RANK(AG67,AG67:AG70,1)</f>
        <v>1</v>
      </c>
      <c r="AI67" s="60" t="str">
        <f>C67</f>
        <v>Argentinien</v>
      </c>
      <c r="AJ67" s="60">
        <f t="shared" ref="AJ67:AL70" si="21">Z67</f>
        <v>0</v>
      </c>
      <c r="AK67" s="60">
        <f t="shared" si="21"/>
        <v>0</v>
      </c>
      <c r="AL67" s="60">
        <f t="shared" si="21"/>
        <v>0</v>
      </c>
      <c r="AM67" s="60">
        <f>AK67-AL67</f>
        <v>0</v>
      </c>
      <c r="AN67" s="187"/>
      <c r="AO67" s="187">
        <f>IF(AG68=AG67,IF(G67&gt;E67,AG68-0.1,AG68),AG68)</f>
        <v>10000</v>
      </c>
      <c r="AP67" s="187">
        <f>IF(AG69=AG67,IF(G69&gt;E69,AG69-0.1,AG69),AG69)</f>
        <v>10000</v>
      </c>
      <c r="AQ67" s="187">
        <f>IF(AG70=AG67,IF(G71&gt;E71,AG70-0.1,AG70),AG70)</f>
        <v>10000</v>
      </c>
      <c r="AR67" s="187">
        <f>AN71</f>
        <v>30000</v>
      </c>
      <c r="AS67" s="90">
        <f>RANK(AR67,AR67:AR70,1)</f>
        <v>1</v>
      </c>
      <c r="AT67" s="60" t="str">
        <f t="shared" ref="AT67:AW70" si="22">AI67</f>
        <v>Argentinien</v>
      </c>
      <c r="AU67" s="60">
        <f t="shared" si="22"/>
        <v>0</v>
      </c>
      <c r="AV67" s="60">
        <f t="shared" si="22"/>
        <v>0</v>
      </c>
      <c r="AW67" s="60">
        <f t="shared" si="22"/>
        <v>0</v>
      </c>
      <c r="AX67" s="60"/>
      <c r="AY67" s="60"/>
      <c r="AZ67" s="60"/>
      <c r="BA67" s="202">
        <v>1</v>
      </c>
      <c r="BB67" s="200" t="str">
        <f>VLOOKUP(1,AS67:AT70,2,FALSE)</f>
        <v>Argentinien</v>
      </c>
      <c r="BC67" s="201"/>
      <c r="BD67" s="203">
        <f>VLOOKUP(1,AS67:AW70,3,FALSE)</f>
        <v>0</v>
      </c>
      <c r="BE67" s="204">
        <f>VLOOKUP(1,AS67:AW70,4,FALSE)</f>
        <v>0</v>
      </c>
      <c r="BF67" s="93" t="s">
        <v>12</v>
      </c>
      <c r="BG67" s="204">
        <f>VLOOKUP(1,AS67:AW70,5,FALSE)</f>
        <v>0</v>
      </c>
      <c r="BH67" s="205" t="s">
        <v>126</v>
      </c>
      <c r="BI67" s="85"/>
      <c r="BJ67" s="85">
        <f>IF(E67&gt;G67,IF(Spielplan!E67&gt;Spielplan!G67,Punktemodus!$B$3,0),0)</f>
        <v>0</v>
      </c>
      <c r="BK67" s="85">
        <f>IF(E67=G67,IF(Spielplan!E67=Spielplan!G67,Punktemodus!$B$3,0),0)</f>
        <v>10</v>
      </c>
      <c r="BL67" s="85">
        <f>IF(E67&lt;G67,IF(Spielplan!E67&lt;Spielplan!G67,Punktemodus!$B$3,0),0)</f>
        <v>0</v>
      </c>
      <c r="BM67" s="85">
        <f>IF(E67=Spielplan!E67,IF(G67=Spielplan!G67,Punktemodus!$B$5,0),0)</f>
        <v>3</v>
      </c>
      <c r="BN67" s="85">
        <f>IF(E67=Spielplan!E67,Punktemodus!$B$7,0)</f>
        <v>1</v>
      </c>
      <c r="BO67" s="85">
        <f>IF(G67=Spielplan!G67,Punktemodus!$B$7,0)</f>
        <v>1</v>
      </c>
      <c r="BP67" s="137">
        <f>IF(Spielplan!E67="",0,SUM(BJ67:BO67))</f>
        <v>0</v>
      </c>
      <c r="BQ67" s="85"/>
      <c r="BR67" s="141"/>
      <c r="BS67" s="134"/>
      <c r="BT67" s="134"/>
      <c r="BU67" s="134"/>
      <c r="BV67" s="134"/>
      <c r="BW67" s="134"/>
      <c r="BX67" s="148"/>
      <c r="BY67" s="148"/>
      <c r="BZ67" s="134"/>
      <c r="CA67" s="144" t="str">
        <f>Spielplan!$BS$31</f>
        <v/>
      </c>
      <c r="CB67" s="145"/>
      <c r="CC67" s="146">
        <f>Spielplan!$BU$31</f>
        <v>0</v>
      </c>
      <c r="CD67" s="134"/>
      <c r="CE67" s="134">
        <f>IF(CA67=CA31,Punktemodus!B15,0)</f>
        <v>20</v>
      </c>
      <c r="CF67" s="148">
        <f>IF(OR(CA67=$CA$14,CA67=$CA$15,CA67=$CA$22,CA67=$CA$23,CA67=$CA$30,CA67=$CA$38,CA67=$CA$39),Punktemodus!B17,0)</f>
        <v>10</v>
      </c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55"/>
      <c r="CR67" s="142" t="s">
        <v>138</v>
      </c>
      <c r="CS67" s="155"/>
      <c r="CT67" s="155"/>
      <c r="CU67" s="155"/>
      <c r="CV67" s="155"/>
      <c r="CW67" s="134"/>
    </row>
    <row r="68" spans="1:101" ht="18.75" customHeight="1" thickBot="1" x14ac:dyDescent="0.3">
      <c r="A68" s="60"/>
      <c r="B68" s="60"/>
      <c r="C68" s="206" t="str">
        <f>Spielplan!$C$68</f>
        <v>Iran</v>
      </c>
      <c r="D68" s="207"/>
      <c r="E68" s="104"/>
      <c r="F68" s="93"/>
      <c r="G68" s="104"/>
      <c r="H68" s="206" t="str">
        <f>Spielplan!$H$68</f>
        <v>Nigeria</v>
      </c>
      <c r="I68" s="207"/>
      <c r="J68" s="60"/>
      <c r="K68" s="60" t="s">
        <v>102</v>
      </c>
      <c r="L68" s="60">
        <f t="shared" si="20"/>
        <v>0</v>
      </c>
      <c r="M68" s="60"/>
      <c r="N68" s="60"/>
      <c r="O68" s="60">
        <f>IF($E68="",0,IF($E68&gt;$G68,3,IF($E68=$G68,1,0)))</f>
        <v>0</v>
      </c>
      <c r="P68" s="60">
        <f>IF($G68="",0,IF($E68&gt;$G68,0,IF($E68=$G68,1,3)))</f>
        <v>0</v>
      </c>
      <c r="Q68" s="60"/>
      <c r="R68" s="60"/>
      <c r="S68" s="60">
        <f>E68</f>
        <v>0</v>
      </c>
      <c r="T68" s="60">
        <f>G68</f>
        <v>0</v>
      </c>
      <c r="U68" s="60"/>
      <c r="V68" s="60"/>
      <c r="W68" s="60">
        <f>G68</f>
        <v>0</v>
      </c>
      <c r="X68" s="60">
        <f>E68</f>
        <v>0</v>
      </c>
      <c r="Y68" s="60"/>
      <c r="Z68" s="60">
        <f>N73</f>
        <v>0</v>
      </c>
      <c r="AA68" s="60">
        <f>R73</f>
        <v>0</v>
      </c>
      <c r="AB68" s="60">
        <f>V73</f>
        <v>0</v>
      </c>
      <c r="AC68" s="60">
        <f>AA68-AB68</f>
        <v>0</v>
      </c>
      <c r="AD68" s="60">
        <f>IF(Z68&gt;Z67,-1,0)</f>
        <v>0</v>
      </c>
      <c r="AE68" s="60">
        <f>IF(Z68&gt;Z69,-1,0)</f>
        <v>0</v>
      </c>
      <c r="AF68" s="60">
        <f>IF(Z68&gt;Z70,-1,0)</f>
        <v>0</v>
      </c>
      <c r="AG68" s="60">
        <f>10000-(AJ68*1000+AM68*100+AK68*10)</f>
        <v>10000</v>
      </c>
      <c r="AH68" s="90">
        <f>RANK(AG68,AG67:AG70,1)</f>
        <v>1</v>
      </c>
      <c r="AI68" s="60" t="str">
        <f>H67</f>
        <v>Bosnien</v>
      </c>
      <c r="AJ68" s="60">
        <f t="shared" si="21"/>
        <v>0</v>
      </c>
      <c r="AK68" s="60">
        <f t="shared" si="21"/>
        <v>0</v>
      </c>
      <c r="AL68" s="60">
        <f t="shared" si="21"/>
        <v>0</v>
      </c>
      <c r="AM68" s="60">
        <f>AK68-AL68</f>
        <v>0</v>
      </c>
      <c r="AN68" s="187">
        <f>IF(AG67=AG68,IF(E67&gt;G67,AG67-0.1,AG67),AG67)</f>
        <v>10000</v>
      </c>
      <c r="AO68" s="187"/>
      <c r="AP68" s="187">
        <f>IF(AG69=AG68,IF(G72&gt;E72,AG69-0.1,AG69),AG69)</f>
        <v>10000</v>
      </c>
      <c r="AQ68" s="187">
        <f>IF(AG70=AG68,IF(G70&gt;E70,AG70-0.1,AG70),AG70)</f>
        <v>10000</v>
      </c>
      <c r="AR68" s="187">
        <f>AO71</f>
        <v>30000</v>
      </c>
      <c r="AS68" s="90">
        <f>RANK(AR68,AR67:AR70,1)</f>
        <v>1</v>
      </c>
      <c r="AT68" s="60" t="str">
        <f t="shared" si="22"/>
        <v>Bosnien</v>
      </c>
      <c r="AU68" s="60">
        <f t="shared" si="22"/>
        <v>0</v>
      </c>
      <c r="AV68" s="60">
        <f t="shared" si="22"/>
        <v>0</v>
      </c>
      <c r="AW68" s="60">
        <f t="shared" si="22"/>
        <v>0</v>
      </c>
      <c r="AX68" s="60"/>
      <c r="AY68" s="60"/>
      <c r="AZ68" s="60"/>
      <c r="BA68" s="208">
        <v>2</v>
      </c>
      <c r="BB68" s="206" t="e">
        <f>VLOOKUP(2,AS67:AT70,2,FALSE)</f>
        <v>#N/A</v>
      </c>
      <c r="BC68" s="207"/>
      <c r="BD68" s="209" t="e">
        <f>VLOOKUP(2,AS67:AW70,3,FALSE)</f>
        <v>#N/A</v>
      </c>
      <c r="BE68" s="210" t="e">
        <f>VLOOKUP(2,AS67:AW70,4,FALSE)</f>
        <v>#N/A</v>
      </c>
      <c r="BF68" s="93" t="s">
        <v>12</v>
      </c>
      <c r="BG68" s="210" t="e">
        <f>VLOOKUP(2,AS67:AW70,5,FALSE)</f>
        <v>#N/A</v>
      </c>
      <c r="BH68" s="210" t="s">
        <v>122</v>
      </c>
      <c r="BI68" s="85"/>
      <c r="BJ68" s="85">
        <f>IF(E68&gt;G68,IF(Spielplan!E68&gt;Spielplan!G68,Punktemodus!$B$3,0),0)</f>
        <v>0</v>
      </c>
      <c r="BK68" s="85">
        <f>IF(E68=G68,IF(Spielplan!E68=Spielplan!G68,Punktemodus!$B$3,0),0)</f>
        <v>10</v>
      </c>
      <c r="BL68" s="85">
        <f>IF(E68&lt;G68,IF(Spielplan!E68&lt;Spielplan!G68,Punktemodus!$B$3,0),0)</f>
        <v>0</v>
      </c>
      <c r="BM68" s="85">
        <f>IF(E68=Spielplan!E68,IF(G68=Spielplan!G68,Punktemodus!$B$5,0),0)</f>
        <v>3</v>
      </c>
      <c r="BN68" s="85">
        <f>IF(E68=Spielplan!E68,Punktemodus!$B$7,0)</f>
        <v>1</v>
      </c>
      <c r="BO68" s="85">
        <f>IF(G68=Spielplan!G68,Punktemodus!$B$7,0)</f>
        <v>1</v>
      </c>
      <c r="BP68" s="137">
        <f>IF(Spielplan!E68="",0,SUM(BJ68:BO68))</f>
        <v>0</v>
      </c>
      <c r="BQ68" s="85"/>
      <c r="BR68" s="141"/>
      <c r="BS68" s="153" t="s">
        <v>24</v>
      </c>
      <c r="BT68" s="144" t="str">
        <f>Spielplan!$BL$32</f>
        <v/>
      </c>
      <c r="BU68" s="145"/>
      <c r="BV68" s="146">
        <f>Spielplan!$BN$32</f>
        <v>0</v>
      </c>
      <c r="BW68" s="147"/>
      <c r="BX68" s="148">
        <f>IF(BT32=BT68,Punktemodus!$B$11,0)</f>
        <v>10</v>
      </c>
      <c r="BY68" s="148">
        <f>IF(BT68=BT17,Punktemodus!B13,0)</f>
        <v>5</v>
      </c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370" t="str">
        <f>Spielplan!$CI$32</f>
        <v/>
      </c>
      <c r="CR68" s="371"/>
      <c r="CS68" s="371"/>
      <c r="CT68" s="371"/>
      <c r="CU68" s="371"/>
      <c r="CV68" s="372"/>
      <c r="CW68" s="134"/>
    </row>
    <row r="69" spans="1:101" ht="18.75" customHeight="1" thickBot="1" x14ac:dyDescent="0.3">
      <c r="A69" s="60"/>
      <c r="B69" s="60"/>
      <c r="C69" s="200" t="str">
        <f>C67</f>
        <v>Argentinien</v>
      </c>
      <c r="D69" s="201"/>
      <c r="E69" s="104"/>
      <c r="F69" s="93"/>
      <c r="G69" s="104"/>
      <c r="H69" s="200" t="str">
        <f>C68</f>
        <v>Iran</v>
      </c>
      <c r="I69" s="201"/>
      <c r="J69" s="60"/>
      <c r="K69" s="60" t="s">
        <v>103</v>
      </c>
      <c r="L69" s="60">
        <f t="shared" si="20"/>
        <v>0</v>
      </c>
      <c r="M69" s="60">
        <f>IF($E69="",0,IF($E69&gt;$G69,3,IF($E69=G69,1,0)))</f>
        <v>0</v>
      </c>
      <c r="N69" s="60"/>
      <c r="O69" s="60">
        <f>IF($G69="",0,IF($E69&gt;$G69,0,IF($E69=$G69,1,3)))</f>
        <v>0</v>
      </c>
      <c r="P69" s="60"/>
      <c r="Q69" s="60">
        <f>E69</f>
        <v>0</v>
      </c>
      <c r="R69" s="60"/>
      <c r="S69" s="60">
        <f>G69</f>
        <v>0</v>
      </c>
      <c r="T69" s="60"/>
      <c r="U69" s="60">
        <f>G69</f>
        <v>0</v>
      </c>
      <c r="V69" s="60"/>
      <c r="W69" s="60">
        <f>E69</f>
        <v>0</v>
      </c>
      <c r="X69" s="60"/>
      <c r="Y69" s="60"/>
      <c r="Z69" s="60">
        <f>O73</f>
        <v>0</v>
      </c>
      <c r="AA69" s="60">
        <f>S73</f>
        <v>0</v>
      </c>
      <c r="AB69" s="60">
        <f>W73</f>
        <v>0</v>
      </c>
      <c r="AC69" s="60">
        <f>AA69-AB69</f>
        <v>0</v>
      </c>
      <c r="AD69" s="60">
        <f>IF(Z69&gt;Z67,-1,0)</f>
        <v>0</v>
      </c>
      <c r="AE69" s="60">
        <f>IF(Z69&gt;Z68,-1,0)</f>
        <v>0</v>
      </c>
      <c r="AF69" s="60">
        <f>IF(Z69&gt;Z70,-1,0)</f>
        <v>0</v>
      </c>
      <c r="AG69" s="60">
        <f>10000-(AJ69*1000+AM69*100+AK69*10)</f>
        <v>10000</v>
      </c>
      <c r="AH69" s="90">
        <f>RANK(AG69,AG67:AG70,1)</f>
        <v>1</v>
      </c>
      <c r="AI69" s="60" t="str">
        <f>C68</f>
        <v>Iran</v>
      </c>
      <c r="AJ69" s="60">
        <f t="shared" si="21"/>
        <v>0</v>
      </c>
      <c r="AK69" s="60">
        <f t="shared" si="21"/>
        <v>0</v>
      </c>
      <c r="AL69" s="60">
        <f t="shared" si="21"/>
        <v>0</v>
      </c>
      <c r="AM69" s="60">
        <f>AK69-AL69</f>
        <v>0</v>
      </c>
      <c r="AN69" s="187">
        <f>IF(AG67=AG69,IF(E69&gt;G69,AG67-0.1,AG67),AG67)</f>
        <v>10000</v>
      </c>
      <c r="AO69" s="187">
        <f>IF(AG68=AG69,IF(E72&gt;G72,AG68-0.1,AG68),AG68)</f>
        <v>10000</v>
      </c>
      <c r="AP69" s="187"/>
      <c r="AQ69" s="187">
        <f>IF(AG70=AG69,IF(G68&gt;E68,AG70-0.1,AG70),AG70)</f>
        <v>10000</v>
      </c>
      <c r="AR69" s="187">
        <f>AP71</f>
        <v>30000</v>
      </c>
      <c r="AS69" s="90">
        <f>RANK(AR69,AR67:AR70,1)</f>
        <v>1</v>
      </c>
      <c r="AT69" s="60" t="str">
        <f t="shared" si="22"/>
        <v>Iran</v>
      </c>
      <c r="AU69" s="60">
        <f t="shared" si="22"/>
        <v>0</v>
      </c>
      <c r="AV69" s="60">
        <f t="shared" si="22"/>
        <v>0</v>
      </c>
      <c r="AW69" s="60">
        <f t="shared" si="22"/>
        <v>0</v>
      </c>
      <c r="AX69" s="60"/>
      <c r="AY69" s="60"/>
      <c r="AZ69" s="60"/>
      <c r="BA69" s="113">
        <v>3</v>
      </c>
      <c r="BB69" s="114" t="e">
        <f>VLOOKUP(3,AS67:AT70,2,FALSE)</f>
        <v>#N/A</v>
      </c>
      <c r="BC69" s="115"/>
      <c r="BD69" s="116" t="e">
        <f>VLOOKUP(3,AS67:AW70,3,FALSE)</f>
        <v>#N/A</v>
      </c>
      <c r="BE69" s="116" t="e">
        <f>VLOOKUP(3,AS67:AW70,4,FALSE)</f>
        <v>#N/A</v>
      </c>
      <c r="BF69" s="93" t="s">
        <v>12</v>
      </c>
      <c r="BG69" s="116" t="e">
        <f>VLOOKUP(3,AS67:AW70,5,FALSE)</f>
        <v>#N/A</v>
      </c>
      <c r="BH69" s="60"/>
      <c r="BI69" s="85"/>
      <c r="BJ69" s="85">
        <f>IF(E69&gt;G69,IF(Spielplan!E69&gt;Spielplan!G69,Punktemodus!$B$3,0),0)</f>
        <v>0</v>
      </c>
      <c r="BK69" s="85">
        <f>IF(E69=G69,IF(Spielplan!E69=Spielplan!G69,Punktemodus!$B$3,0),0)</f>
        <v>10</v>
      </c>
      <c r="BL69" s="85">
        <f>IF(E69&lt;G69,IF(Spielplan!E69&lt;Spielplan!G69,Punktemodus!$B$3,0),0)</f>
        <v>0</v>
      </c>
      <c r="BM69" s="85">
        <f>IF(E69=Spielplan!E69,IF(G69=Spielplan!G69,Punktemodus!$B$5,0),0)</f>
        <v>3</v>
      </c>
      <c r="BN69" s="85">
        <f>IF(E69=Spielplan!E69,Punktemodus!$B$7,0)</f>
        <v>1</v>
      </c>
      <c r="BO69" s="85">
        <f>IF(G69=Spielplan!G69,Punktemodus!$B$7,0)</f>
        <v>1</v>
      </c>
      <c r="BP69" s="137">
        <f>IF(Spielplan!E69="",0,SUM(BJ69:BO69))</f>
        <v>0</v>
      </c>
      <c r="BQ69" s="85"/>
      <c r="BR69" s="141"/>
      <c r="BS69" s="149" t="s">
        <v>23</v>
      </c>
      <c r="BT69" s="144" t="str">
        <f>Spielplan!$BL$33</f>
        <v/>
      </c>
      <c r="BU69" s="145"/>
      <c r="BV69" s="146">
        <f>Spielplan!$BN$33</f>
        <v>0</v>
      </c>
      <c r="BW69" s="134"/>
      <c r="BX69" s="148">
        <f>IF(BT33=BT69,Punktemodus!$B$11,0)</f>
        <v>10</v>
      </c>
      <c r="BY69" s="148">
        <f>IF(BT69=BT16,Punktemodus!B13,0)</f>
        <v>5</v>
      </c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373"/>
      <c r="CR69" s="374"/>
      <c r="CS69" s="374"/>
      <c r="CT69" s="374"/>
      <c r="CU69" s="374"/>
      <c r="CV69" s="375"/>
      <c r="CW69" s="134"/>
    </row>
    <row r="70" spans="1:101" ht="18.75" customHeight="1" thickBot="1" x14ac:dyDescent="0.3">
      <c r="A70" s="60"/>
      <c r="B70" s="60"/>
      <c r="C70" s="206" t="str">
        <f>H67</f>
        <v>Bosnien</v>
      </c>
      <c r="D70" s="207"/>
      <c r="E70" s="104"/>
      <c r="F70" s="93"/>
      <c r="G70" s="104"/>
      <c r="H70" s="206" t="str">
        <f>H68</f>
        <v>Nigeria</v>
      </c>
      <c r="I70" s="207"/>
      <c r="J70" s="60"/>
      <c r="K70" s="60" t="s">
        <v>104</v>
      </c>
      <c r="L70" s="60">
        <f t="shared" si="20"/>
        <v>0</v>
      </c>
      <c r="M70" s="60"/>
      <c r="N70" s="60">
        <f>IF($E70="",0,IF($E70&gt;$G70,3,IF($E70=$G70,1,0)))</f>
        <v>0</v>
      </c>
      <c r="O70" s="60"/>
      <c r="P70" s="60">
        <f>IF($G70="",0,IF($E70&gt;$G70,0,IF($E70=$G70,1,3)))</f>
        <v>0</v>
      </c>
      <c r="Q70" s="60"/>
      <c r="R70" s="60">
        <f>E70</f>
        <v>0</v>
      </c>
      <c r="S70" s="60"/>
      <c r="T70" s="60">
        <f>G70</f>
        <v>0</v>
      </c>
      <c r="U70" s="60"/>
      <c r="V70" s="60">
        <f>G70</f>
        <v>0</v>
      </c>
      <c r="W70" s="60"/>
      <c r="X70" s="60">
        <f>E70</f>
        <v>0</v>
      </c>
      <c r="Y70" s="60"/>
      <c r="Z70" s="60">
        <f>P73</f>
        <v>0</v>
      </c>
      <c r="AA70" s="60">
        <f>T73</f>
        <v>0</v>
      </c>
      <c r="AB70" s="60">
        <f>X73</f>
        <v>0</v>
      </c>
      <c r="AC70" s="60">
        <f>AA70-AB70</f>
        <v>0</v>
      </c>
      <c r="AD70" s="60">
        <f>IF(Z70&gt;Z67,-1,0)</f>
        <v>0</v>
      </c>
      <c r="AE70" s="60">
        <f>IF(Z70&gt;Z68,-1,0)</f>
        <v>0</v>
      </c>
      <c r="AF70" s="60">
        <f>IF(Z70&gt;Z69,-1,0)</f>
        <v>0</v>
      </c>
      <c r="AG70" s="60">
        <f>10000-(AJ70*1000+AM70*100+AK70*10)</f>
        <v>10000</v>
      </c>
      <c r="AH70" s="90">
        <f>RANK(AG70,AG67:AG70,1)</f>
        <v>1</v>
      </c>
      <c r="AI70" s="60" t="str">
        <f>H68</f>
        <v>Nigeria</v>
      </c>
      <c r="AJ70" s="60">
        <f t="shared" si="21"/>
        <v>0</v>
      </c>
      <c r="AK70" s="60">
        <f t="shared" si="21"/>
        <v>0</v>
      </c>
      <c r="AL70" s="60">
        <f t="shared" si="21"/>
        <v>0</v>
      </c>
      <c r="AM70" s="60">
        <f>AK70-AL70</f>
        <v>0</v>
      </c>
      <c r="AN70" s="187">
        <f>IF(AG67=AG70,IF(E71&gt;G71,AG67-0.1,AG67),AG67)</f>
        <v>10000</v>
      </c>
      <c r="AO70" s="187">
        <f>IF(AG68=AG70,IF(E70&gt;G70,AG68-0.1,AG68),AG68)</f>
        <v>10000</v>
      </c>
      <c r="AP70" s="187">
        <f>IF(AG69=AG70,IF(E68&gt;G68,AG69-0.1,AG69),AG69)</f>
        <v>10000</v>
      </c>
      <c r="AQ70" s="187"/>
      <c r="AR70" s="187">
        <f>AQ71</f>
        <v>30000</v>
      </c>
      <c r="AS70" s="90">
        <f>RANK(AR70,AR67:AR70,1)</f>
        <v>1</v>
      </c>
      <c r="AT70" s="60" t="str">
        <f t="shared" si="22"/>
        <v>Nigeria</v>
      </c>
      <c r="AU70" s="60">
        <f t="shared" si="22"/>
        <v>0</v>
      </c>
      <c r="AV70" s="60">
        <f t="shared" si="22"/>
        <v>0</v>
      </c>
      <c r="AW70" s="60">
        <f t="shared" si="22"/>
        <v>0</v>
      </c>
      <c r="AX70" s="60"/>
      <c r="AY70" s="60"/>
      <c r="AZ70" s="60"/>
      <c r="BA70" s="113">
        <v>4</v>
      </c>
      <c r="BB70" s="114" t="e">
        <f>VLOOKUP(4,AS67:AT70,2,FALSE)</f>
        <v>#N/A</v>
      </c>
      <c r="BC70" s="115"/>
      <c r="BD70" s="116" t="e">
        <f>VLOOKUP(4,AS67:AW70,3,FALSE)</f>
        <v>#N/A</v>
      </c>
      <c r="BE70" s="116" t="e">
        <f>VLOOKUP(4,AS67:AW70,4,FALSE)</f>
        <v>#N/A</v>
      </c>
      <c r="BF70" s="93" t="s">
        <v>12</v>
      </c>
      <c r="BG70" s="116" t="e">
        <f>VLOOKUP(4,AS67:AW70,5,FALSE)</f>
        <v>#N/A</v>
      </c>
      <c r="BH70" s="60"/>
      <c r="BI70" s="85"/>
      <c r="BJ70" s="85">
        <f>IF(E70&gt;G70,IF(Spielplan!E70&gt;Spielplan!G70,Punktemodus!$B$3,0),0)</f>
        <v>0</v>
      </c>
      <c r="BK70" s="85">
        <f>IF(E70=G70,IF(Spielplan!E70=Spielplan!G70,Punktemodus!$B$3,0),0)</f>
        <v>10</v>
      </c>
      <c r="BL70" s="85">
        <f>IF(E70&lt;G70,IF(Spielplan!E70&lt;Spielplan!G70,Punktemodus!$B$3,0),0)</f>
        <v>0</v>
      </c>
      <c r="BM70" s="85">
        <f>IF(E70=Spielplan!E70,IF(G70=Spielplan!G70,Punktemodus!$B$5,0),0)</f>
        <v>3</v>
      </c>
      <c r="BN70" s="85">
        <f>IF(E70=Spielplan!E70,Punktemodus!$B$7,0)</f>
        <v>1</v>
      </c>
      <c r="BO70" s="85">
        <f>IF(G70=Spielplan!G70,Punktemodus!$B$7,0)</f>
        <v>1</v>
      </c>
      <c r="BP70" s="137">
        <f>IF(Spielplan!E70="",0,SUM(BJ70:BO70))</f>
        <v>0</v>
      </c>
      <c r="BQ70" s="60"/>
      <c r="BR70" s="141"/>
      <c r="BS70" s="150"/>
      <c r="BT70" s="134"/>
      <c r="BU70" s="134"/>
      <c r="BV70" s="134"/>
      <c r="BW70" s="134"/>
      <c r="BX70" s="148"/>
      <c r="BY70" s="148"/>
      <c r="BZ70" s="134"/>
      <c r="CA70" s="134"/>
      <c r="CB70" s="134"/>
      <c r="CC70" s="134"/>
      <c r="CD70" s="134"/>
      <c r="CE70" s="134"/>
      <c r="CF70" s="144" t="str">
        <f>Spielplan!$BX$34</f>
        <v/>
      </c>
      <c r="CG70" s="145"/>
      <c r="CH70" s="146">
        <f>Spielplan!$BZ$34</f>
        <v>0</v>
      </c>
      <c r="CI70" s="134"/>
      <c r="CJ70" s="134">
        <f>IF(OR(CF70=$CF$18,CF70=$CF$19,CF70=$CF$34,CF70=$CF$35),Punktemodus!$B$19,0)</f>
        <v>30</v>
      </c>
      <c r="CK70" s="134"/>
      <c r="CL70" s="134"/>
      <c r="CM70" s="134"/>
      <c r="CN70" s="134"/>
      <c r="CO70" s="134"/>
      <c r="CP70" s="134"/>
      <c r="CQ70" s="155"/>
      <c r="CR70" s="155"/>
      <c r="CS70" s="155"/>
      <c r="CT70" s="155"/>
      <c r="CU70" s="155"/>
      <c r="CV70" s="155"/>
      <c r="CW70" s="134"/>
    </row>
    <row r="71" spans="1:101" ht="18.75" customHeight="1" thickBot="1" x14ac:dyDescent="0.3">
      <c r="A71" s="60"/>
      <c r="B71" s="60"/>
      <c r="C71" s="200" t="str">
        <f>C67</f>
        <v>Argentinien</v>
      </c>
      <c r="D71" s="201"/>
      <c r="E71" s="104"/>
      <c r="F71" s="93"/>
      <c r="G71" s="104"/>
      <c r="H71" s="200" t="str">
        <f>H68</f>
        <v>Nigeria</v>
      </c>
      <c r="I71" s="201"/>
      <c r="J71" s="60"/>
      <c r="K71" s="60" t="s">
        <v>105</v>
      </c>
      <c r="L71" s="60">
        <f t="shared" si="20"/>
        <v>0</v>
      </c>
      <c r="M71" s="60">
        <f>IF($E71="",0,IF($E71&gt;$G71,3,IF($E71=G71,1,0)))</f>
        <v>0</v>
      </c>
      <c r="N71" s="60"/>
      <c r="O71" s="60"/>
      <c r="P71" s="60">
        <f>IF($G71="",0,IF($E71&gt;$G71,0,IF($E71=$G71,1,3)))</f>
        <v>0</v>
      </c>
      <c r="Q71" s="60">
        <f>E71</f>
        <v>0</v>
      </c>
      <c r="R71" s="60"/>
      <c r="S71" s="60"/>
      <c r="T71" s="60">
        <f>G71</f>
        <v>0</v>
      </c>
      <c r="U71" s="60">
        <f>G71</f>
        <v>0</v>
      </c>
      <c r="V71" s="60"/>
      <c r="W71" s="60"/>
      <c r="X71" s="60">
        <f>E71</f>
        <v>0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187">
        <f>SUM(AN67:AN70)</f>
        <v>30000</v>
      </c>
      <c r="AO71" s="187">
        <f>SUM(AO67:AO70)</f>
        <v>30000</v>
      </c>
      <c r="AP71" s="187">
        <f>SUM(AP67:AP70)</f>
        <v>30000</v>
      </c>
      <c r="AQ71" s="187">
        <f>SUM(AQ67:AQ70)</f>
        <v>30000</v>
      </c>
      <c r="AR71" s="187"/>
      <c r="AS71" s="60"/>
      <c r="AT71" s="60"/>
      <c r="AU71" s="60"/>
      <c r="AV71" s="60"/>
      <c r="AW71" s="60"/>
      <c r="AX71" s="60"/>
      <c r="AY71" s="60"/>
      <c r="AZ71" s="60"/>
      <c r="BA71" s="92"/>
      <c r="BB71" s="60"/>
      <c r="BC71" s="60"/>
      <c r="BD71" s="60"/>
      <c r="BE71" s="60"/>
      <c r="BF71" s="60"/>
      <c r="BG71" s="60"/>
      <c r="BH71" s="60"/>
      <c r="BI71" s="60"/>
      <c r="BJ71" s="85">
        <f>IF(E71&gt;G71,IF(Spielplan!E71&gt;Spielplan!G71,Punktemodus!$B$3,0),0)</f>
        <v>0</v>
      </c>
      <c r="BK71" s="85">
        <f>IF(E71=G71,IF(Spielplan!E71=Spielplan!G71,Punktemodus!$B$3,0),0)</f>
        <v>10</v>
      </c>
      <c r="BL71" s="85">
        <f>IF(E71&lt;G71,IF(Spielplan!E71&lt;Spielplan!G71,Punktemodus!$B$3,0),0)</f>
        <v>0</v>
      </c>
      <c r="BM71" s="85">
        <f>IF(E71=Spielplan!E71,IF(G71=Spielplan!G71,Punktemodus!$B$5,0),0)</f>
        <v>3</v>
      </c>
      <c r="BN71" s="85">
        <f>IF(E71=Spielplan!E71,Punktemodus!$B$7,0)</f>
        <v>1</v>
      </c>
      <c r="BO71" s="85">
        <f>IF(G71=Spielplan!G71,Punktemodus!$B$7,0)</f>
        <v>1</v>
      </c>
      <c r="BP71" s="137">
        <f>IF(Spielplan!E71="",0,SUM(BJ71:BO71))</f>
        <v>0</v>
      </c>
      <c r="BQ71" s="60"/>
      <c r="BR71" s="141"/>
      <c r="BS71" s="134"/>
      <c r="BT71" s="134"/>
      <c r="BU71" s="134"/>
      <c r="BV71" s="134"/>
      <c r="BW71" s="134"/>
      <c r="BX71" s="148"/>
      <c r="BY71" s="148"/>
      <c r="BZ71" s="134"/>
      <c r="CA71" s="134"/>
      <c r="CB71" s="134"/>
      <c r="CC71" s="134"/>
      <c r="CD71" s="134"/>
      <c r="CE71" s="134"/>
      <c r="CF71" s="144" t="str">
        <f>Spielplan!$BX$35</f>
        <v/>
      </c>
      <c r="CG71" s="145"/>
      <c r="CH71" s="146">
        <f>Spielplan!$BZ$35</f>
        <v>0</v>
      </c>
      <c r="CI71" s="134"/>
      <c r="CJ71" s="134">
        <f>IF(OR(CF71=$CF$18,CF71=$CF$19,CF71=$CF$34,CF71=$CF$35),Punktemodus!$B$19,0)</f>
        <v>30</v>
      </c>
      <c r="CK71" s="134"/>
      <c r="CL71" s="134"/>
      <c r="CM71" s="134"/>
      <c r="CN71" s="134"/>
      <c r="CO71" s="134"/>
      <c r="CP71" s="134"/>
      <c r="CQ71" s="155"/>
      <c r="CR71" s="155"/>
      <c r="CS71" s="155"/>
      <c r="CT71" s="155"/>
      <c r="CU71" s="155"/>
      <c r="CV71" s="155"/>
      <c r="CW71" s="134"/>
    </row>
    <row r="72" spans="1:101" ht="18.75" customHeight="1" thickBot="1" x14ac:dyDescent="0.3">
      <c r="A72" s="60"/>
      <c r="B72" s="60"/>
      <c r="C72" s="206" t="str">
        <f>H67</f>
        <v>Bosnien</v>
      </c>
      <c r="D72" s="207"/>
      <c r="E72" s="104"/>
      <c r="F72" s="106"/>
      <c r="G72" s="104"/>
      <c r="H72" s="206" t="str">
        <f>C68</f>
        <v>Iran</v>
      </c>
      <c r="I72" s="207"/>
      <c r="J72" s="60"/>
      <c r="K72" s="60" t="s">
        <v>105</v>
      </c>
      <c r="L72" s="60">
        <f t="shared" si="20"/>
        <v>0</v>
      </c>
      <c r="M72" s="60"/>
      <c r="N72" s="60">
        <f>IF($E72="",0,IF($E72&gt;$G72,3,IF($E72=$G72,1,0)))</f>
        <v>0</v>
      </c>
      <c r="O72" s="60">
        <f>IF($G72="",0,IF($E72&gt;$G72,0,IF($E72=$G72,1,3)))</f>
        <v>0</v>
      </c>
      <c r="P72" s="60"/>
      <c r="Q72" s="60"/>
      <c r="R72" s="60">
        <f>E72</f>
        <v>0</v>
      </c>
      <c r="S72" s="60">
        <f>G72</f>
        <v>0</v>
      </c>
      <c r="T72" s="60"/>
      <c r="U72" s="60"/>
      <c r="V72" s="60">
        <f>G72</f>
        <v>0</v>
      </c>
      <c r="W72" s="60">
        <f>E72</f>
        <v>0</v>
      </c>
      <c r="X72" s="60"/>
      <c r="Y72" s="60"/>
      <c r="Z72" s="60" t="s">
        <v>30</v>
      </c>
      <c r="AA72" s="60"/>
      <c r="AB72" s="60"/>
      <c r="AC72" s="60"/>
      <c r="AD72" s="60"/>
      <c r="AE72" s="60"/>
      <c r="AF72" s="60"/>
      <c r="AG72" s="60" t="b">
        <f>OR(AG67=AG68,AG67=AG69,AG67=AG70,AG68=AG69,AG68=AG70,AG69=AG70)</f>
        <v>1</v>
      </c>
      <c r="AH72" s="60"/>
      <c r="AI72" s="60"/>
      <c r="AJ72" s="60"/>
      <c r="AK72" s="60"/>
      <c r="AL72" s="60"/>
      <c r="AM72" s="60"/>
      <c r="AN72" s="60"/>
      <c r="AO72" s="60" t="s">
        <v>34</v>
      </c>
      <c r="AP72" s="60"/>
      <c r="AQ72" s="60"/>
      <c r="AR72" s="60" t="b">
        <f>OR(AR67=AR68,AR67=AR69,AR67=AR70,AR68=AR69,AR68=AR70,AR69=AR70)</f>
        <v>1</v>
      </c>
      <c r="AS72" s="60"/>
      <c r="AT72" s="60"/>
      <c r="AU72" s="60"/>
      <c r="AV72" s="60"/>
      <c r="AW72" s="60"/>
      <c r="AX72" s="60"/>
      <c r="AY72" s="60"/>
      <c r="AZ72" s="60"/>
      <c r="BA72" s="92"/>
      <c r="BB72" s="60"/>
      <c r="BC72" s="60"/>
      <c r="BD72" s="60"/>
      <c r="BE72" s="60"/>
      <c r="BF72" s="60"/>
      <c r="BG72" s="60"/>
      <c r="BH72" s="60"/>
      <c r="BI72" s="60"/>
      <c r="BJ72" s="85">
        <f>IF(E72&gt;G72,IF(Spielplan!E72&gt;Spielplan!G72,Punktemodus!$B$3,0),0)</f>
        <v>0</v>
      </c>
      <c r="BK72" s="85">
        <f>IF(E72=G72,IF(Spielplan!E72=Spielplan!G72,Punktemodus!$B$3,0),0)</f>
        <v>10</v>
      </c>
      <c r="BL72" s="85">
        <f>IF(E72&lt;G72,IF(Spielplan!E72&lt;Spielplan!G72,Punktemodus!$B$3,0),0)</f>
        <v>0</v>
      </c>
      <c r="BM72" s="85">
        <f>IF(E72=Spielplan!E72,IF(G72=Spielplan!G72,Punktemodus!$B$5,0),0)</f>
        <v>3</v>
      </c>
      <c r="BN72" s="85">
        <f>IF(E72=Spielplan!E72,Punktemodus!$B$7,0)</f>
        <v>1</v>
      </c>
      <c r="BO72" s="85">
        <f>IF(G72=Spielplan!G72,Punktemodus!$B$7,0)</f>
        <v>1</v>
      </c>
      <c r="BP72" s="137">
        <f>IF(Spielplan!E72="",0,SUM(BJ72:BO72))</f>
        <v>0</v>
      </c>
      <c r="BQ72" s="60"/>
      <c r="BR72" s="141"/>
      <c r="BS72" s="153" t="s">
        <v>126</v>
      </c>
      <c r="BT72" s="144" t="str">
        <f>Spielplan!$BL$36</f>
        <v/>
      </c>
      <c r="BU72" s="145"/>
      <c r="BV72" s="146">
        <f>Spielplan!$BN$36</f>
        <v>0</v>
      </c>
      <c r="BW72" s="147"/>
      <c r="BX72" s="148">
        <f>IF(BT36=BT72,Punktemodus!$B$11,0)</f>
        <v>10</v>
      </c>
      <c r="BY72" s="148">
        <f>IF(BT72=BT21,Punktemodus!B13,0)</f>
        <v>5</v>
      </c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55"/>
      <c r="CR72" s="155"/>
      <c r="CS72" s="155"/>
      <c r="CT72" s="155"/>
      <c r="CU72" s="155"/>
      <c r="CV72" s="155"/>
      <c r="CW72" s="134"/>
    </row>
    <row r="73" spans="1:101" ht="18.75" customHeight="1" thickBot="1" x14ac:dyDescent="0.25">
      <c r="A73" s="60"/>
      <c r="B73" s="60"/>
      <c r="C73" s="136" t="str">
        <f>IF(G72="","",IF(AR72=TRUE,"Achtung: Fehler in Tabelle!",""))</f>
        <v/>
      </c>
      <c r="D73" s="60"/>
      <c r="E73" s="85"/>
      <c r="F73" s="60"/>
      <c r="G73" s="85"/>
      <c r="H73" s="60"/>
      <c r="I73" s="60"/>
      <c r="J73" s="60"/>
      <c r="K73" s="60"/>
      <c r="L73" s="60"/>
      <c r="M73" s="60">
        <f t="shared" ref="M73:X73" si="23">SUM(M67:M72)</f>
        <v>0</v>
      </c>
      <c r="N73" s="60">
        <f t="shared" si="23"/>
        <v>0</v>
      </c>
      <c r="O73" s="60">
        <f t="shared" si="23"/>
        <v>0</v>
      </c>
      <c r="P73" s="60">
        <f t="shared" si="23"/>
        <v>0</v>
      </c>
      <c r="Q73" s="60">
        <f t="shared" si="23"/>
        <v>0</v>
      </c>
      <c r="R73" s="60">
        <f t="shared" si="23"/>
        <v>0</v>
      </c>
      <c r="S73" s="60">
        <f t="shared" si="23"/>
        <v>0</v>
      </c>
      <c r="T73" s="60">
        <f t="shared" si="23"/>
        <v>0</v>
      </c>
      <c r="U73" s="60">
        <f t="shared" si="23"/>
        <v>0</v>
      </c>
      <c r="V73" s="60">
        <f t="shared" si="23"/>
        <v>0</v>
      </c>
      <c r="W73" s="60">
        <f t="shared" si="23"/>
        <v>0</v>
      </c>
      <c r="X73" s="60">
        <f t="shared" si="23"/>
        <v>0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160">
        <f>SUM(BP67:BP72)</f>
        <v>0</v>
      </c>
      <c r="BQ73" s="60"/>
      <c r="BR73" s="141"/>
      <c r="BS73" s="149" t="s">
        <v>127</v>
      </c>
      <c r="BT73" s="144" t="str">
        <f>Spielplan!$BL$37</f>
        <v/>
      </c>
      <c r="BU73" s="145"/>
      <c r="BV73" s="146">
        <f>Spielplan!$BN$37</f>
        <v>0</v>
      </c>
      <c r="BW73" s="134"/>
      <c r="BX73" s="148">
        <f>IF(BT37=BT73,Punktemodus!$B$11,0)</f>
        <v>10</v>
      </c>
      <c r="BY73" s="148">
        <f>IF(BT73=BT20,Punktemodus!B13,0)</f>
        <v>5</v>
      </c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55"/>
      <c r="CR73" s="155"/>
      <c r="CS73" s="155"/>
      <c r="CT73" s="155"/>
      <c r="CU73" s="155"/>
      <c r="CV73" s="155"/>
      <c r="CW73" s="134"/>
    </row>
    <row r="74" spans="1:101" ht="18.75" customHeight="1" thickBot="1" x14ac:dyDescent="0.3">
      <c r="A74" s="60"/>
      <c r="B74" s="60"/>
      <c r="C74" s="60"/>
      <c r="D74" s="60"/>
      <c r="E74" s="85"/>
      <c r="F74" s="60"/>
      <c r="G74" s="85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138"/>
      <c r="BQ74" s="60"/>
      <c r="BR74" s="141"/>
      <c r="BS74" s="150"/>
      <c r="BT74" s="134"/>
      <c r="BU74" s="134"/>
      <c r="BV74" s="134"/>
      <c r="BW74" s="134"/>
      <c r="BX74" s="148"/>
      <c r="BY74" s="148"/>
      <c r="BZ74" s="134"/>
      <c r="CA74" s="144" t="str">
        <f>Spielplan!$BS$38</f>
        <v/>
      </c>
      <c r="CB74" s="145"/>
      <c r="CC74" s="146">
        <f>Spielplan!$BU$38</f>
        <v>0</v>
      </c>
      <c r="CD74" s="147"/>
      <c r="CE74" s="134">
        <f>IF(CA74=CA38,Punktemodus!B15,0)</f>
        <v>20</v>
      </c>
      <c r="CF74" s="148">
        <f>IF(OR(CA74=$CA$14,CA74=$CA$15,CA74=$CA$22,CA74=$CA$23,CA74=$CA$30,CA74=$CA$31,CA74=$CA$39),Punktemodus!B17,0)</f>
        <v>10</v>
      </c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</row>
    <row r="75" spans="1:101" ht="18.75" customHeight="1" thickBot="1" x14ac:dyDescent="0.25">
      <c r="A75" s="60"/>
      <c r="B75" s="60"/>
      <c r="C75" s="60"/>
      <c r="D75" s="60"/>
      <c r="E75" s="85"/>
      <c r="F75" s="60"/>
      <c r="G75" s="85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138"/>
      <c r="BQ75" s="60"/>
      <c r="BR75" s="141"/>
      <c r="BS75" s="134"/>
      <c r="BT75" s="134"/>
      <c r="BU75" s="134"/>
      <c r="BV75" s="134"/>
      <c r="BW75" s="134"/>
      <c r="BX75" s="148"/>
      <c r="BY75" s="148"/>
      <c r="BZ75" s="134"/>
      <c r="CA75" s="144" t="str">
        <f>Spielplan!$BS$39</f>
        <v/>
      </c>
      <c r="CB75" s="145"/>
      <c r="CC75" s="146">
        <f>Spielplan!$BU$39</f>
        <v>0</v>
      </c>
      <c r="CD75" s="134"/>
      <c r="CE75" s="134">
        <f>IF(CA75=CA39,Punktemodus!B15,0)</f>
        <v>20</v>
      </c>
      <c r="CF75" s="148">
        <f>IF(OR(CA75=$CA$14,CA75=$CA$15,CA75=$CA$22,CA75=$CA$23,CA75=$CA$30,CA75=$CA$31,CA75=$CA$38),Punktemodus!B17,0)</f>
        <v>10</v>
      </c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</row>
    <row r="76" spans="1:101" ht="18.75" customHeight="1" thickBot="1" x14ac:dyDescent="0.3">
      <c r="A76" s="60"/>
      <c r="B76" s="60"/>
      <c r="C76" s="88" t="s">
        <v>92</v>
      </c>
      <c r="D76" s="60"/>
      <c r="E76" s="85"/>
      <c r="F76" s="60"/>
      <c r="G76" s="85"/>
      <c r="H76" s="60"/>
      <c r="I76" s="60"/>
      <c r="J76" s="60"/>
      <c r="K76" s="60"/>
      <c r="L76" s="60"/>
      <c r="M76" s="60" t="s">
        <v>4</v>
      </c>
      <c r="N76" s="60"/>
      <c r="O76" s="60"/>
      <c r="P76" s="60"/>
      <c r="Q76" s="60" t="s">
        <v>6</v>
      </c>
      <c r="R76" s="60"/>
      <c r="S76" s="60"/>
      <c r="T76" s="60"/>
      <c r="U76" s="60" t="s">
        <v>7</v>
      </c>
      <c r="V76" s="60"/>
      <c r="W76" s="60"/>
      <c r="X76" s="60"/>
      <c r="Y76" s="60"/>
      <c r="Z76" s="60" t="s">
        <v>4</v>
      </c>
      <c r="AA76" s="60" t="s">
        <v>5</v>
      </c>
      <c r="AB76" s="60"/>
      <c r="AC76" s="60"/>
      <c r="AD76" s="60" t="s">
        <v>9</v>
      </c>
      <c r="AE76" s="60"/>
      <c r="AF76" s="60"/>
      <c r="AG76" s="60"/>
      <c r="AH76" s="60" t="s">
        <v>32</v>
      </c>
      <c r="AI76" s="60"/>
      <c r="AJ76" s="60"/>
      <c r="AK76" s="60"/>
      <c r="AL76" s="60"/>
      <c r="AM76" s="60"/>
      <c r="AN76" s="60" t="s">
        <v>35</v>
      </c>
      <c r="AO76" s="60"/>
      <c r="AP76" s="60"/>
      <c r="AQ76" s="60"/>
      <c r="AR76" s="60"/>
      <c r="AS76" s="60" t="s">
        <v>33</v>
      </c>
      <c r="AT76" s="60"/>
      <c r="AU76" s="60"/>
      <c r="AV76" s="60"/>
      <c r="AW76" s="60"/>
      <c r="AX76" s="60"/>
      <c r="AY76" s="60"/>
      <c r="AZ76" s="60"/>
      <c r="BA76" s="60"/>
      <c r="BB76" s="89" t="s">
        <v>10</v>
      </c>
      <c r="BC76" s="60"/>
      <c r="BD76" s="90" t="s">
        <v>4</v>
      </c>
      <c r="BE76" s="60"/>
      <c r="BF76" s="61" t="s">
        <v>5</v>
      </c>
      <c r="BG76" s="60"/>
      <c r="BH76" s="60"/>
      <c r="BI76" s="85"/>
      <c r="BJ76" s="60"/>
      <c r="BK76" s="60"/>
      <c r="BL76" s="60"/>
      <c r="BM76" s="60"/>
      <c r="BN76" s="60"/>
      <c r="BO76" s="60"/>
      <c r="BP76" s="138"/>
      <c r="BQ76" s="85"/>
      <c r="BR76" s="141"/>
      <c r="BS76" s="153" t="s">
        <v>128</v>
      </c>
      <c r="BT76" s="144" t="str">
        <f>Spielplan!$BL$40</f>
        <v/>
      </c>
      <c r="BU76" s="145"/>
      <c r="BV76" s="146">
        <f>Spielplan!$BN$40</f>
        <v>0</v>
      </c>
      <c r="BW76" s="147"/>
      <c r="BX76" s="148">
        <f>IF(BT40=BT76,Punktemodus!$B$11,0)</f>
        <v>10</v>
      </c>
      <c r="BY76" s="148">
        <f>IF(BT76=BT25,Punktemodus!B13,0)</f>
        <v>5</v>
      </c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</row>
    <row r="77" spans="1:101" ht="18.75" customHeight="1" thickBot="1" x14ac:dyDescent="0.25">
      <c r="A77" s="60"/>
      <c r="B77" s="60"/>
      <c r="C77" s="60"/>
      <c r="D77" s="60"/>
      <c r="E77" s="85"/>
      <c r="F77" s="60"/>
      <c r="G77" s="85"/>
      <c r="H77" s="60"/>
      <c r="I77" s="60"/>
      <c r="J77" s="60"/>
      <c r="K77" s="60"/>
      <c r="L77" s="60"/>
      <c r="M77" s="60" t="s">
        <v>0</v>
      </c>
      <c r="N77" s="60" t="s">
        <v>1</v>
      </c>
      <c r="O77" s="60" t="s">
        <v>2</v>
      </c>
      <c r="P77" s="60" t="s">
        <v>3</v>
      </c>
      <c r="Q77" s="60" t="s">
        <v>0</v>
      </c>
      <c r="R77" s="60" t="s">
        <v>1</v>
      </c>
      <c r="S77" s="60" t="s">
        <v>2</v>
      </c>
      <c r="T77" s="60" t="s">
        <v>3</v>
      </c>
      <c r="U77" s="60" t="s">
        <v>0</v>
      </c>
      <c r="V77" s="60" t="s">
        <v>1</v>
      </c>
      <c r="W77" s="60" t="s">
        <v>2</v>
      </c>
      <c r="X77" s="60" t="s">
        <v>3</v>
      </c>
      <c r="Y77" s="60"/>
      <c r="Z77" s="60" t="s">
        <v>8</v>
      </c>
      <c r="AA77" s="60"/>
      <c r="AB77" s="60"/>
      <c r="AC77" s="60"/>
      <c r="AD77" s="60"/>
      <c r="AE77" s="60"/>
      <c r="AF77" s="60"/>
      <c r="AG77" s="60"/>
      <c r="AH77" s="60" t="s">
        <v>31</v>
      </c>
      <c r="AI77" s="60"/>
      <c r="AJ77" s="60"/>
      <c r="AK77" s="60"/>
      <c r="AL77" s="60"/>
      <c r="AM77" s="60"/>
      <c r="AN77" s="60" t="str">
        <f>AI78</f>
        <v>Deutschland</v>
      </c>
      <c r="AO77" s="60" t="str">
        <f>AI79</f>
        <v>Portugal</v>
      </c>
      <c r="AP77" s="60" t="str">
        <f>AI80</f>
        <v>Ghana</v>
      </c>
      <c r="AQ77" s="60" t="str">
        <f>AI81</f>
        <v>USA</v>
      </c>
      <c r="AR77" s="60"/>
      <c r="AS77" s="60" t="s">
        <v>31</v>
      </c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85"/>
      <c r="BJ77" s="85"/>
      <c r="BK77" s="85"/>
      <c r="BL77" s="85"/>
      <c r="BM77" s="85"/>
      <c r="BN77" s="85"/>
      <c r="BO77" s="85"/>
      <c r="BP77" s="137"/>
      <c r="BQ77" s="85"/>
      <c r="BR77" s="141"/>
      <c r="BS77" s="149" t="s">
        <v>129</v>
      </c>
      <c r="BT77" s="144" t="str">
        <f>Spielplan!$BL$41</f>
        <v/>
      </c>
      <c r="BU77" s="145"/>
      <c r="BV77" s="146">
        <f>Spielplan!$BN$41</f>
        <v>0</v>
      </c>
      <c r="BW77" s="134"/>
      <c r="BX77" s="148">
        <f>IF(BT41=BT77,Punktemodus!$B$11,0)</f>
        <v>10</v>
      </c>
      <c r="BY77" s="148">
        <f>IF(BT77=BT24,Punktemodus!B13,0)</f>
        <v>5</v>
      </c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</row>
    <row r="78" spans="1:101" ht="18.75" customHeight="1" thickBot="1" x14ac:dyDescent="0.3">
      <c r="A78" s="60"/>
      <c r="B78" s="60"/>
      <c r="C78" s="211" t="str">
        <f>Spielplan!$C$78</f>
        <v>Deutschland</v>
      </c>
      <c r="D78" s="212"/>
      <c r="E78" s="104"/>
      <c r="F78" s="93"/>
      <c r="G78" s="104"/>
      <c r="H78" s="211" t="str">
        <f>Spielplan!$H$78</f>
        <v>Portugal</v>
      </c>
      <c r="I78" s="212"/>
      <c r="J78" s="60"/>
      <c r="K78" s="60" t="s">
        <v>108</v>
      </c>
      <c r="L78" s="60">
        <f t="shared" ref="L78:L83" si="24">IF(E78-G78&gt;0,1,IF(G78=E78,0,-1))</f>
        <v>0</v>
      </c>
      <c r="M78" s="60">
        <f>IF($E78="",0,IF($E78&gt;$G78,3,IF($E78=G78,1,0)))</f>
        <v>0</v>
      </c>
      <c r="N78" s="60">
        <f>IF($G78="",0,IF($E78&gt;$G78,0,IF($E78=G78,1,3)))</f>
        <v>0</v>
      </c>
      <c r="O78" s="60"/>
      <c r="P78" s="60"/>
      <c r="Q78" s="60">
        <f>E78</f>
        <v>0</v>
      </c>
      <c r="R78" s="60">
        <f>G78</f>
        <v>0</v>
      </c>
      <c r="S78" s="60"/>
      <c r="T78" s="60"/>
      <c r="U78" s="60">
        <f>G78</f>
        <v>0</v>
      </c>
      <c r="V78" s="60">
        <f>E78</f>
        <v>0</v>
      </c>
      <c r="W78" s="60"/>
      <c r="X78" s="60"/>
      <c r="Y78" s="60"/>
      <c r="Z78" s="60">
        <f>M84</f>
        <v>0</v>
      </c>
      <c r="AA78" s="60">
        <f>Q84</f>
        <v>0</v>
      </c>
      <c r="AB78" s="60">
        <f>U84</f>
        <v>0</v>
      </c>
      <c r="AC78" s="60">
        <f>AA78-AB78</f>
        <v>0</v>
      </c>
      <c r="AD78" s="60">
        <f>IF(Z78&gt;Z79,-1,0)</f>
        <v>0</v>
      </c>
      <c r="AE78" s="60">
        <f>IF(Z78&gt;Z80,-1,0)</f>
        <v>0</v>
      </c>
      <c r="AF78" s="60">
        <f>IF(Z78&gt;Z81,-1,0)</f>
        <v>0</v>
      </c>
      <c r="AG78" s="60">
        <f>10000-(AJ78*1000+AM78*100+AK78*10)</f>
        <v>10000</v>
      </c>
      <c r="AH78" s="90">
        <f>RANK(AG78,AG78:AG81,1)</f>
        <v>1</v>
      </c>
      <c r="AI78" s="60" t="str">
        <f>C78</f>
        <v>Deutschland</v>
      </c>
      <c r="AJ78" s="60">
        <f t="shared" ref="AJ78:AL81" si="25">Z78</f>
        <v>0</v>
      </c>
      <c r="AK78" s="60">
        <f t="shared" si="25"/>
        <v>0</v>
      </c>
      <c r="AL78" s="60">
        <f t="shared" si="25"/>
        <v>0</v>
      </c>
      <c r="AM78" s="60">
        <f>AK78-AL78</f>
        <v>0</v>
      </c>
      <c r="AN78" s="187"/>
      <c r="AO78" s="187">
        <f>IF(AG79=AG78,IF(G78&gt;E78,AG79-0.1,AG79),AG79)</f>
        <v>10000</v>
      </c>
      <c r="AP78" s="187">
        <f>IF(AG80=AG78,IF(G80&gt;E80,AG80-0.1,AG80),AG80)</f>
        <v>10000</v>
      </c>
      <c r="AQ78" s="187">
        <f>IF(AG81=AG78,IF(G82&gt;E82,AG81-0.1,AG81),AG81)</f>
        <v>10000</v>
      </c>
      <c r="AR78" s="187">
        <f>AN82</f>
        <v>30000</v>
      </c>
      <c r="AS78" s="90">
        <f>RANK(AR78,AR78:AR81,1)</f>
        <v>1</v>
      </c>
      <c r="AT78" s="60" t="str">
        <f t="shared" ref="AT78:AW81" si="26">AI78</f>
        <v>Deutschland</v>
      </c>
      <c r="AU78" s="60">
        <f t="shared" si="26"/>
        <v>0</v>
      </c>
      <c r="AV78" s="60">
        <f t="shared" si="26"/>
        <v>0</v>
      </c>
      <c r="AW78" s="60">
        <f t="shared" si="26"/>
        <v>0</v>
      </c>
      <c r="AX78" s="60"/>
      <c r="AY78" s="60"/>
      <c r="AZ78" s="60"/>
      <c r="BA78" s="213">
        <v>1</v>
      </c>
      <c r="BB78" s="211" t="str">
        <f>VLOOKUP(1,AS78:AT81,2,FALSE)</f>
        <v>Deutschland</v>
      </c>
      <c r="BC78" s="214"/>
      <c r="BD78" s="215">
        <f>VLOOKUP(1,AS78:AW81,3,FALSE)</f>
        <v>0</v>
      </c>
      <c r="BE78" s="216">
        <f>VLOOKUP(1,AS78:AW81,4,FALSE)</f>
        <v>0</v>
      </c>
      <c r="BF78" s="93" t="s">
        <v>12</v>
      </c>
      <c r="BG78" s="216">
        <f>VLOOKUP(1,AS78:AW81,5,FALSE)</f>
        <v>0</v>
      </c>
      <c r="BH78" s="217" t="s">
        <v>123</v>
      </c>
      <c r="BI78" s="85"/>
      <c r="BJ78" s="85">
        <f>IF(E78&gt;G78,IF(Spielplan!E78&gt;Spielplan!G78,Punktemodus!$B$3,0),0)</f>
        <v>0</v>
      </c>
      <c r="BK78" s="85">
        <f>IF(E78=G78,IF(Spielplan!E78=Spielplan!G78,Punktemodus!$B$3,0),0)</f>
        <v>10</v>
      </c>
      <c r="BL78" s="85">
        <f>IF(E78&lt;G78,IF(Spielplan!E78&lt;Spielplan!G78,Punktemodus!$B$3,0),0)</f>
        <v>0</v>
      </c>
      <c r="BM78" s="85">
        <f>IF(E78=Spielplan!E78,IF(G78=Spielplan!G78,Punktemodus!$B$5,0),0)</f>
        <v>3</v>
      </c>
      <c r="BN78" s="85">
        <f>IF(E78=Spielplan!E78,Punktemodus!$B$7,0)</f>
        <v>1</v>
      </c>
      <c r="BO78" s="85">
        <f>IF(G78=Spielplan!G78,Punktemodus!$B$7,0)</f>
        <v>1</v>
      </c>
      <c r="BP78" s="137">
        <f>IF(Spielplan!E78="",0,SUM(BJ78:BO78))</f>
        <v>0</v>
      </c>
      <c r="BQ78" s="85"/>
      <c r="BR78" s="141"/>
      <c r="BS78" s="150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</row>
    <row r="79" spans="1:101" ht="18.75" customHeight="1" thickBot="1" x14ac:dyDescent="0.3">
      <c r="A79" s="60"/>
      <c r="B79" s="60"/>
      <c r="C79" s="218" t="str">
        <f>Spielplan!$C$79</f>
        <v>Ghana</v>
      </c>
      <c r="D79" s="219"/>
      <c r="E79" s="104"/>
      <c r="F79" s="93"/>
      <c r="G79" s="104"/>
      <c r="H79" s="218" t="str">
        <f>Spielplan!$H$79</f>
        <v>USA</v>
      </c>
      <c r="I79" s="219"/>
      <c r="J79" s="60"/>
      <c r="K79" s="60" t="s">
        <v>109</v>
      </c>
      <c r="L79" s="60">
        <f t="shared" si="24"/>
        <v>0</v>
      </c>
      <c r="M79" s="60"/>
      <c r="N79" s="60"/>
      <c r="O79" s="60">
        <f>IF($E79="",0,IF($E79&gt;$G79,3,IF($E79=$G79,1,0)))</f>
        <v>0</v>
      </c>
      <c r="P79" s="60">
        <f>IF($G79="",0,IF($E79&gt;$G79,0,IF($E79=$G79,1,3)))</f>
        <v>0</v>
      </c>
      <c r="Q79" s="60"/>
      <c r="R79" s="60"/>
      <c r="S79" s="60">
        <f>E79</f>
        <v>0</v>
      </c>
      <c r="T79" s="60">
        <f>G79</f>
        <v>0</v>
      </c>
      <c r="U79" s="60"/>
      <c r="V79" s="60"/>
      <c r="W79" s="60">
        <f>G79</f>
        <v>0</v>
      </c>
      <c r="X79" s="60">
        <f>E79</f>
        <v>0</v>
      </c>
      <c r="Y79" s="60"/>
      <c r="Z79" s="60">
        <f>N84</f>
        <v>0</v>
      </c>
      <c r="AA79" s="60">
        <f>R84</f>
        <v>0</v>
      </c>
      <c r="AB79" s="60">
        <f>V84</f>
        <v>0</v>
      </c>
      <c r="AC79" s="60">
        <f>AA79-AB79</f>
        <v>0</v>
      </c>
      <c r="AD79" s="60">
        <f>IF(Z79&gt;Z78,-1,0)</f>
        <v>0</v>
      </c>
      <c r="AE79" s="60">
        <f>IF(Z79&gt;Z80,-1,0)</f>
        <v>0</v>
      </c>
      <c r="AF79" s="60">
        <f>IF(Z79&gt;Z81,-1,0)</f>
        <v>0</v>
      </c>
      <c r="AG79" s="60">
        <f>10000-(AJ79*1000+AM79*100+AK79*10)</f>
        <v>10000</v>
      </c>
      <c r="AH79" s="90">
        <f>RANK(AG79,AG78:AG81,1)</f>
        <v>1</v>
      </c>
      <c r="AI79" s="60" t="str">
        <f>H78</f>
        <v>Portugal</v>
      </c>
      <c r="AJ79" s="60">
        <f t="shared" si="25"/>
        <v>0</v>
      </c>
      <c r="AK79" s="60">
        <f t="shared" si="25"/>
        <v>0</v>
      </c>
      <c r="AL79" s="60">
        <f t="shared" si="25"/>
        <v>0</v>
      </c>
      <c r="AM79" s="60">
        <f>AK79-AL79</f>
        <v>0</v>
      </c>
      <c r="AN79" s="187">
        <f>IF(AG78=AG79,IF(E78&gt;G78,AG78-0.1,AG78),AG78)</f>
        <v>10000</v>
      </c>
      <c r="AO79" s="187"/>
      <c r="AP79" s="187">
        <f>IF(AG80=AG79,IF(G83&gt;E83,AG80-0.1,AG80),AG80)</f>
        <v>10000</v>
      </c>
      <c r="AQ79" s="187">
        <f>IF(AG81=AG79,IF(G81&gt;E81,AG81-0.1,AG81),AG81)</f>
        <v>10000</v>
      </c>
      <c r="AR79" s="187">
        <f>AO82</f>
        <v>30000</v>
      </c>
      <c r="AS79" s="90">
        <f>RANK(AR79,AR78:AR81,1)</f>
        <v>1</v>
      </c>
      <c r="AT79" s="60" t="str">
        <f t="shared" si="26"/>
        <v>Portugal</v>
      </c>
      <c r="AU79" s="60">
        <f t="shared" si="26"/>
        <v>0</v>
      </c>
      <c r="AV79" s="60">
        <f t="shared" si="26"/>
        <v>0</v>
      </c>
      <c r="AW79" s="60">
        <f t="shared" si="26"/>
        <v>0</v>
      </c>
      <c r="AX79" s="60"/>
      <c r="AY79" s="60"/>
      <c r="AZ79" s="60"/>
      <c r="BA79" s="220">
        <v>2</v>
      </c>
      <c r="BB79" s="218" t="e">
        <f>VLOOKUP(2,AS78:AT81,2,FALSE)</f>
        <v>#N/A</v>
      </c>
      <c r="BC79" s="221"/>
      <c r="BD79" s="222" t="e">
        <f>VLOOKUP(2,AS78:AW81,3,FALSE)</f>
        <v>#N/A</v>
      </c>
      <c r="BE79" s="223" t="e">
        <f>VLOOKUP(2,AS78:AW81,4,FALSE)</f>
        <v>#N/A</v>
      </c>
      <c r="BF79" s="93" t="s">
        <v>12</v>
      </c>
      <c r="BG79" s="223" t="e">
        <f>VLOOKUP(2,AS78:AW81,5,FALSE)</f>
        <v>#N/A</v>
      </c>
      <c r="BH79" s="223" t="s">
        <v>129</v>
      </c>
      <c r="BI79" s="85"/>
      <c r="BJ79" s="85">
        <f>IF(E79&gt;G79,IF(Spielplan!E79&gt;Spielplan!G79,Punktemodus!$B$3,0),0)</f>
        <v>0</v>
      </c>
      <c r="BK79" s="85">
        <f>IF(E79=G79,IF(Spielplan!E79=Spielplan!G79,Punktemodus!$B$3,0),0)</f>
        <v>10</v>
      </c>
      <c r="BL79" s="85">
        <f>IF(E79&lt;G79,IF(Spielplan!E79&lt;Spielplan!G79,Punktemodus!$B$3,0),0)</f>
        <v>0</v>
      </c>
      <c r="BM79" s="85">
        <f>IF(E79=Spielplan!E79,IF(G79=Spielplan!G79,Punktemodus!$B$5,0),0)</f>
        <v>3</v>
      </c>
      <c r="BN79" s="85">
        <f>IF(E79=Spielplan!E79,Punktemodus!$B$7,0)</f>
        <v>1</v>
      </c>
      <c r="BO79" s="85">
        <f>IF(G79=Spielplan!G79,Punktemodus!$B$7,0)</f>
        <v>1</v>
      </c>
      <c r="BP79" s="137">
        <f>IF(Spielplan!E79="",0,SUM(BJ79:BO79))</f>
        <v>0</v>
      </c>
      <c r="BQ79" s="85"/>
      <c r="BR79" s="141"/>
      <c r="BS79" s="134"/>
      <c r="BT79" s="134"/>
      <c r="BU79" s="134"/>
      <c r="BV79" s="134"/>
      <c r="BW79" s="134"/>
      <c r="BX79" s="134"/>
      <c r="BY79" s="134"/>
      <c r="BZ79" s="161">
        <f>SUM(BX48:BY77)</f>
        <v>240</v>
      </c>
      <c r="CA79" s="134"/>
      <c r="CB79" s="134"/>
      <c r="CC79" s="134"/>
      <c r="CD79" s="134"/>
      <c r="CE79" s="161">
        <f>CE50+CF50+CE51+CF51+CE58+CF58+CE59+CF59+CE66+CF66+CE67+CF67+CE74+CF74+CE75+CF75</f>
        <v>240</v>
      </c>
      <c r="CF79" s="134"/>
      <c r="CG79" s="134"/>
      <c r="CH79" s="134"/>
      <c r="CI79" s="134"/>
      <c r="CJ79" s="161">
        <f>CJ54+CJ55+CJ70+CJ71</f>
        <v>120</v>
      </c>
      <c r="CK79" s="134"/>
      <c r="CL79" s="134"/>
      <c r="CM79" s="134"/>
      <c r="CN79" s="134"/>
      <c r="CO79" s="161">
        <f>SUM(CO59:CO60)</f>
        <v>80</v>
      </c>
      <c r="CP79" s="134"/>
      <c r="CQ79" s="134"/>
      <c r="CR79" s="134"/>
      <c r="CS79" s="161">
        <f>CS54</f>
        <v>50</v>
      </c>
      <c r="CT79" s="134"/>
      <c r="CU79" s="134"/>
      <c r="CV79" s="134"/>
      <c r="CW79" s="134"/>
    </row>
    <row r="80" spans="1:101" ht="18.75" customHeight="1" thickBot="1" x14ac:dyDescent="0.3">
      <c r="A80" s="60"/>
      <c r="B80" s="60"/>
      <c r="C80" s="211" t="str">
        <f>C78</f>
        <v>Deutschland</v>
      </c>
      <c r="D80" s="212"/>
      <c r="E80" s="104"/>
      <c r="F80" s="93"/>
      <c r="G80" s="104"/>
      <c r="H80" s="211" t="str">
        <f>C79</f>
        <v>Ghana</v>
      </c>
      <c r="I80" s="212"/>
      <c r="J80" s="60"/>
      <c r="K80" s="60" t="s">
        <v>110</v>
      </c>
      <c r="L80" s="60">
        <f t="shared" si="24"/>
        <v>0</v>
      </c>
      <c r="M80" s="60">
        <f>IF($E80="",0,IF($E80&gt;$G80,3,IF($E80=G80,1,0)))</f>
        <v>0</v>
      </c>
      <c r="N80" s="60"/>
      <c r="O80" s="60">
        <f>IF($G80="",0,IF($E80&gt;$G80,0,IF($E80=$G80,1,3)))</f>
        <v>0</v>
      </c>
      <c r="P80" s="60"/>
      <c r="Q80" s="60">
        <f>E80</f>
        <v>0</v>
      </c>
      <c r="R80" s="60"/>
      <c r="S80" s="60">
        <f>G80</f>
        <v>0</v>
      </c>
      <c r="T80" s="60"/>
      <c r="U80" s="60">
        <f>G80</f>
        <v>0</v>
      </c>
      <c r="V80" s="60"/>
      <c r="W80" s="60">
        <f>E80</f>
        <v>0</v>
      </c>
      <c r="X80" s="60"/>
      <c r="Y80" s="60"/>
      <c r="Z80" s="60">
        <f>O84</f>
        <v>0</v>
      </c>
      <c r="AA80" s="60">
        <f>S84</f>
        <v>0</v>
      </c>
      <c r="AB80" s="60">
        <f>W84</f>
        <v>0</v>
      </c>
      <c r="AC80" s="60">
        <f>AA80-AB80</f>
        <v>0</v>
      </c>
      <c r="AD80" s="60">
        <f>IF(Z80&gt;Z78,-1,0)</f>
        <v>0</v>
      </c>
      <c r="AE80" s="60">
        <f>IF(Z80&gt;Z79,-1,0)</f>
        <v>0</v>
      </c>
      <c r="AF80" s="60">
        <f>IF(Z80&gt;Z81,-1,0)</f>
        <v>0</v>
      </c>
      <c r="AG80" s="60">
        <f>10000-(AJ80*1000+AM80*100+AK80*10)</f>
        <v>10000</v>
      </c>
      <c r="AH80" s="90">
        <f>RANK(AG80,AG78:AG81,1)</f>
        <v>1</v>
      </c>
      <c r="AI80" s="60" t="str">
        <f>C79</f>
        <v>Ghana</v>
      </c>
      <c r="AJ80" s="60">
        <f t="shared" si="25"/>
        <v>0</v>
      </c>
      <c r="AK80" s="60">
        <f t="shared" si="25"/>
        <v>0</v>
      </c>
      <c r="AL80" s="60">
        <f t="shared" si="25"/>
        <v>0</v>
      </c>
      <c r="AM80" s="60">
        <f>AK80-AL80</f>
        <v>0</v>
      </c>
      <c r="AN80" s="187">
        <f>IF(AG78=AG80,IF(E80&gt;G80,AG78-0.1,AG78),AG78)</f>
        <v>10000</v>
      </c>
      <c r="AO80" s="187">
        <f>IF(AG79=AG80,IF(E83&gt;G83,AG79-0.1,AG79),AG79)</f>
        <v>10000</v>
      </c>
      <c r="AP80" s="187"/>
      <c r="AQ80" s="187">
        <f>IF(AG81=AG80,IF(G79&gt;E79,AG81-0.1,AG81),AG81)</f>
        <v>10000</v>
      </c>
      <c r="AR80" s="187">
        <f>AP82</f>
        <v>30000</v>
      </c>
      <c r="AS80" s="90">
        <f>RANK(AR80,AR78:AR81,1)</f>
        <v>1</v>
      </c>
      <c r="AT80" s="60" t="str">
        <f t="shared" si="26"/>
        <v>Ghana</v>
      </c>
      <c r="AU80" s="60">
        <f t="shared" si="26"/>
        <v>0</v>
      </c>
      <c r="AV80" s="60">
        <f t="shared" si="26"/>
        <v>0</v>
      </c>
      <c r="AW80" s="60">
        <f t="shared" si="26"/>
        <v>0</v>
      </c>
      <c r="AX80" s="60"/>
      <c r="AY80" s="60"/>
      <c r="AZ80" s="60"/>
      <c r="BA80" s="113">
        <v>3</v>
      </c>
      <c r="BB80" s="114" t="e">
        <f>VLOOKUP(3,AS78:AT81,2,FALSE)</f>
        <v>#N/A</v>
      </c>
      <c r="BC80" s="115"/>
      <c r="BD80" s="116" t="e">
        <f>VLOOKUP(3,AS78:AW81,3,FALSE)</f>
        <v>#N/A</v>
      </c>
      <c r="BE80" s="116" t="e">
        <f>VLOOKUP(3,AS78:AW81,4,FALSE)</f>
        <v>#N/A</v>
      </c>
      <c r="BF80" s="93" t="s">
        <v>12</v>
      </c>
      <c r="BG80" s="116" t="e">
        <f>VLOOKUP(3,AS78:AW81,5,FALSE)</f>
        <v>#N/A</v>
      </c>
      <c r="BH80" s="60"/>
      <c r="BI80" s="85"/>
      <c r="BJ80" s="85">
        <f>IF(E80&gt;G80,IF(Spielplan!E80&gt;Spielplan!G80,Punktemodus!$B$3,0),0)</f>
        <v>0</v>
      </c>
      <c r="BK80" s="85">
        <f>IF(E80=G80,IF(Spielplan!E80=Spielplan!G80,Punktemodus!$B$3,0),0)</f>
        <v>10</v>
      </c>
      <c r="BL80" s="85">
        <f>IF(E80&lt;G80,IF(Spielplan!E80&lt;Spielplan!G80,Punktemodus!$B$3,0),0)</f>
        <v>0</v>
      </c>
      <c r="BM80" s="85">
        <f>IF(E80=Spielplan!E80,IF(G80=Spielplan!G80,Punktemodus!$B$5,0),0)</f>
        <v>3</v>
      </c>
      <c r="BN80" s="85">
        <f>IF(E80=Spielplan!E80,Punktemodus!$B$7,0)</f>
        <v>1</v>
      </c>
      <c r="BO80" s="85">
        <f>IF(G80=Spielplan!G80,Punktemodus!$B$7,0)</f>
        <v>1</v>
      </c>
      <c r="BP80" s="137">
        <f>IF(Spielplan!E80="",0,SUM(BJ80:BO80))</f>
        <v>0</v>
      </c>
      <c r="BQ80" s="85"/>
      <c r="BR80" s="141"/>
      <c r="BS80" s="134"/>
      <c r="BT80" s="134"/>
      <c r="BU80" s="134"/>
      <c r="BV80" s="134"/>
      <c r="BW80" s="134"/>
      <c r="BX80" s="134"/>
      <c r="BY80" s="134"/>
      <c r="BZ80" s="138"/>
      <c r="CA80" s="134"/>
      <c r="CB80" s="134"/>
      <c r="CC80" s="134"/>
      <c r="CD80" s="134"/>
      <c r="CE80" s="138"/>
      <c r="CF80" s="134"/>
      <c r="CG80" s="134"/>
      <c r="CH80" s="134"/>
      <c r="CI80" s="134"/>
      <c r="CJ80" s="138"/>
      <c r="CK80" s="134"/>
      <c r="CL80" s="134"/>
      <c r="CM80" s="134"/>
      <c r="CN80" s="134"/>
      <c r="CO80" s="138"/>
      <c r="CP80" s="134"/>
      <c r="CQ80" s="134"/>
      <c r="CR80" s="134"/>
      <c r="CS80" s="138"/>
      <c r="CT80" s="134"/>
      <c r="CU80" s="134"/>
      <c r="CV80" s="134"/>
      <c r="CW80" s="134"/>
    </row>
    <row r="81" spans="1:101" ht="18.75" customHeight="1" thickBot="1" x14ac:dyDescent="0.3">
      <c r="A81" s="60"/>
      <c r="B81" s="60"/>
      <c r="C81" s="218" t="str">
        <f>H78</f>
        <v>Portugal</v>
      </c>
      <c r="D81" s="219"/>
      <c r="E81" s="104"/>
      <c r="F81" s="93"/>
      <c r="G81" s="104"/>
      <c r="H81" s="218" t="str">
        <f>H79</f>
        <v>USA</v>
      </c>
      <c r="I81" s="219"/>
      <c r="J81" s="60"/>
      <c r="K81" s="60" t="s">
        <v>111</v>
      </c>
      <c r="L81" s="60">
        <f t="shared" si="24"/>
        <v>0</v>
      </c>
      <c r="M81" s="60"/>
      <c r="N81" s="60">
        <f>IF($E81="",0,IF($E81&gt;$G81,3,IF($E81=$G81,1,0)))</f>
        <v>0</v>
      </c>
      <c r="O81" s="60"/>
      <c r="P81" s="60">
        <f>IF($G81="",0,IF($E81&gt;$G81,0,IF($E81=$G81,1,3)))</f>
        <v>0</v>
      </c>
      <c r="Q81" s="60"/>
      <c r="R81" s="60">
        <f>E81</f>
        <v>0</v>
      </c>
      <c r="S81" s="60"/>
      <c r="T81" s="60">
        <f>G81</f>
        <v>0</v>
      </c>
      <c r="U81" s="60"/>
      <c r="V81" s="60">
        <f>G81</f>
        <v>0</v>
      </c>
      <c r="W81" s="60"/>
      <c r="X81" s="60">
        <f>E81</f>
        <v>0</v>
      </c>
      <c r="Y81" s="60"/>
      <c r="Z81" s="60">
        <f>P84</f>
        <v>0</v>
      </c>
      <c r="AA81" s="60">
        <f>T84</f>
        <v>0</v>
      </c>
      <c r="AB81" s="60">
        <f>X84</f>
        <v>0</v>
      </c>
      <c r="AC81" s="60">
        <f>AA81-AB81</f>
        <v>0</v>
      </c>
      <c r="AD81" s="60">
        <f>IF(Z81&gt;Z78,-1,0)</f>
        <v>0</v>
      </c>
      <c r="AE81" s="60">
        <f>IF(Z81&gt;Z79,-1,0)</f>
        <v>0</v>
      </c>
      <c r="AF81" s="60">
        <f>IF(Z81&gt;Z80,-1,0)</f>
        <v>0</v>
      </c>
      <c r="AG81" s="60">
        <f>10000-(AJ81*1000+AM81*100+AK81*10)</f>
        <v>10000</v>
      </c>
      <c r="AH81" s="90">
        <f>RANK(AG81,AG78:AG81,1)</f>
        <v>1</v>
      </c>
      <c r="AI81" s="60" t="str">
        <f>H79</f>
        <v>USA</v>
      </c>
      <c r="AJ81" s="60">
        <f t="shared" si="25"/>
        <v>0</v>
      </c>
      <c r="AK81" s="60">
        <f t="shared" si="25"/>
        <v>0</v>
      </c>
      <c r="AL81" s="60">
        <f t="shared" si="25"/>
        <v>0</v>
      </c>
      <c r="AM81" s="60">
        <f>AK81-AL81</f>
        <v>0</v>
      </c>
      <c r="AN81" s="187">
        <f>IF(AG78=AG81,IF(E82&gt;G82,AG78-0.1,AG78),AG78)</f>
        <v>10000</v>
      </c>
      <c r="AO81" s="187">
        <f>IF(AG79=AG81,IF(E81&gt;G81,AG79-0.1,AG79),AG79)</f>
        <v>10000</v>
      </c>
      <c r="AP81" s="187">
        <f>IF(AG80=AG81,IF(E79&gt;G79,AG80-0.1,AG80),AG80)</f>
        <v>10000</v>
      </c>
      <c r="AQ81" s="187"/>
      <c r="AR81" s="187">
        <f>AQ82</f>
        <v>30000</v>
      </c>
      <c r="AS81" s="90">
        <f>RANK(AR81,AR78:AR81,1)</f>
        <v>1</v>
      </c>
      <c r="AT81" s="60" t="str">
        <f t="shared" si="26"/>
        <v>USA</v>
      </c>
      <c r="AU81" s="60">
        <f t="shared" si="26"/>
        <v>0</v>
      </c>
      <c r="AV81" s="60">
        <f t="shared" si="26"/>
        <v>0</v>
      </c>
      <c r="AW81" s="60">
        <f t="shared" si="26"/>
        <v>0</v>
      </c>
      <c r="AX81" s="60"/>
      <c r="AY81" s="60"/>
      <c r="AZ81" s="60"/>
      <c r="BA81" s="113">
        <v>4</v>
      </c>
      <c r="BB81" s="114" t="e">
        <f>VLOOKUP(4,AS78:AT81,2,FALSE)</f>
        <v>#N/A</v>
      </c>
      <c r="BC81" s="115"/>
      <c r="BD81" s="116" t="e">
        <f>VLOOKUP(4,AS78:AW81,3,FALSE)</f>
        <v>#N/A</v>
      </c>
      <c r="BE81" s="116" t="e">
        <f>VLOOKUP(4,AS78:AW81,4,FALSE)</f>
        <v>#N/A</v>
      </c>
      <c r="BF81" s="93" t="s">
        <v>12</v>
      </c>
      <c r="BG81" s="116" t="e">
        <f>VLOOKUP(4,AS78:AW81,5,FALSE)</f>
        <v>#N/A</v>
      </c>
      <c r="BH81" s="60"/>
      <c r="BI81" s="85"/>
      <c r="BJ81" s="85">
        <f>IF(E81&gt;G81,IF(Spielplan!E81&gt;Spielplan!G81,Punktemodus!$B$3,0),0)</f>
        <v>0</v>
      </c>
      <c r="BK81" s="85">
        <f>IF(E81=G81,IF(Spielplan!E81=Spielplan!G81,Punktemodus!$B$3,0),0)</f>
        <v>10</v>
      </c>
      <c r="BL81" s="85">
        <f>IF(E81&lt;G81,IF(Spielplan!E81&lt;Spielplan!G81,Punktemodus!$B$3,0),0)</f>
        <v>0</v>
      </c>
      <c r="BM81" s="85">
        <f>IF(E81=Spielplan!E81,IF(G81=Spielplan!G81,Punktemodus!$B$5,0),0)</f>
        <v>3</v>
      </c>
      <c r="BN81" s="85">
        <f>IF(E81=Spielplan!E81,Punktemodus!$B$7,0)</f>
        <v>1</v>
      </c>
      <c r="BO81" s="85">
        <f>IF(G81=Spielplan!G81,Punktemodus!$B$7,0)</f>
        <v>1</v>
      </c>
      <c r="BP81" s="137">
        <f>IF(Spielplan!E81="",0,SUM(BJ81:BO81))</f>
        <v>0</v>
      </c>
      <c r="BQ81" s="85"/>
      <c r="BR81" s="141"/>
      <c r="BS81" s="134"/>
      <c r="BT81" s="134"/>
      <c r="BU81" s="134"/>
      <c r="BV81" s="134"/>
      <c r="BW81" s="134"/>
      <c r="BX81" s="134"/>
      <c r="BY81" s="134"/>
      <c r="BZ81" s="353" t="s">
        <v>154</v>
      </c>
      <c r="CA81" s="155"/>
      <c r="CB81" s="155"/>
      <c r="CC81" s="155"/>
      <c r="CD81" s="155"/>
      <c r="CE81" s="353" t="s">
        <v>157</v>
      </c>
      <c r="CF81" s="155"/>
      <c r="CG81" s="155"/>
      <c r="CH81" s="155"/>
      <c r="CI81" s="155"/>
      <c r="CJ81" s="353" t="s">
        <v>164</v>
      </c>
      <c r="CK81" s="155"/>
      <c r="CL81" s="155"/>
      <c r="CM81" s="155"/>
      <c r="CN81" s="155"/>
      <c r="CO81" s="353" t="s">
        <v>159</v>
      </c>
      <c r="CP81" s="155"/>
      <c r="CQ81" s="155"/>
      <c r="CR81" s="155"/>
      <c r="CS81" s="353" t="s">
        <v>160</v>
      </c>
      <c r="CT81" s="155"/>
      <c r="CU81" s="134"/>
      <c r="CV81" s="134"/>
      <c r="CW81" s="134"/>
    </row>
    <row r="82" spans="1:101" ht="18.75" customHeight="1" thickBot="1" x14ac:dyDescent="0.3">
      <c r="A82" s="60"/>
      <c r="B82" s="60"/>
      <c r="C82" s="211" t="str">
        <f>C78</f>
        <v>Deutschland</v>
      </c>
      <c r="D82" s="212"/>
      <c r="E82" s="104"/>
      <c r="F82" s="93"/>
      <c r="G82" s="104"/>
      <c r="H82" s="211" t="str">
        <f>H79</f>
        <v>USA</v>
      </c>
      <c r="I82" s="212"/>
      <c r="J82" s="60"/>
      <c r="K82" s="60" t="s">
        <v>112</v>
      </c>
      <c r="L82" s="60">
        <f t="shared" si="24"/>
        <v>0</v>
      </c>
      <c r="M82" s="60">
        <f>IF($E82="",0,IF($E82&gt;$G82,3,IF($E82=G82,1,0)))</f>
        <v>0</v>
      </c>
      <c r="N82" s="60"/>
      <c r="O82" s="60"/>
      <c r="P82" s="60">
        <f>IF($G82="",0,IF($E82&gt;$G82,0,IF($E82=$G82,1,3)))</f>
        <v>0</v>
      </c>
      <c r="Q82" s="60">
        <f>E82</f>
        <v>0</v>
      </c>
      <c r="R82" s="60"/>
      <c r="S82" s="60"/>
      <c r="T82" s="60">
        <f>G82</f>
        <v>0</v>
      </c>
      <c r="U82" s="60">
        <f>G82</f>
        <v>0</v>
      </c>
      <c r="V82" s="60"/>
      <c r="W82" s="60"/>
      <c r="X82" s="60">
        <f>E82</f>
        <v>0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187">
        <f>SUM(AN78:AN81)</f>
        <v>30000</v>
      </c>
      <c r="AO82" s="187">
        <f>SUM(AO78:AO81)</f>
        <v>30000</v>
      </c>
      <c r="AP82" s="187">
        <f>SUM(AP78:AP81)</f>
        <v>30000</v>
      </c>
      <c r="AQ82" s="187">
        <f>SUM(AQ78:AQ81)</f>
        <v>30000</v>
      </c>
      <c r="AR82" s="187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85">
        <f>IF(E82&gt;G82,IF(Spielplan!E82&gt;Spielplan!G82,Punktemodus!$B$3,0),0)</f>
        <v>0</v>
      </c>
      <c r="BK82" s="85">
        <f>IF(E82=G82,IF(Spielplan!E82=Spielplan!G82,Punktemodus!$B$3,0),0)</f>
        <v>10</v>
      </c>
      <c r="BL82" s="85">
        <f>IF(E82&lt;G82,IF(Spielplan!E82&lt;Spielplan!G82,Punktemodus!$B$3,0),0)</f>
        <v>0</v>
      </c>
      <c r="BM82" s="85">
        <f>IF(E82=Spielplan!E82,IF(G82=Spielplan!G82,Punktemodus!$B$5,0),0)</f>
        <v>3</v>
      </c>
      <c r="BN82" s="85">
        <f>IF(E82=Spielplan!E82,Punktemodus!$B$7,0)</f>
        <v>1</v>
      </c>
      <c r="BO82" s="85">
        <f>IF(G82=Spielplan!G82,Punktemodus!$B$7,0)</f>
        <v>1</v>
      </c>
      <c r="BP82" s="137">
        <f>IF(Spielplan!E82="",0,SUM(BJ82:BO82))</f>
        <v>0</v>
      </c>
      <c r="BQ82" s="60"/>
      <c r="BR82" s="141"/>
      <c r="BS82" s="134"/>
      <c r="BT82" s="134"/>
      <c r="BU82" s="134"/>
      <c r="BV82" s="134"/>
      <c r="BW82" s="134"/>
      <c r="BX82" s="134"/>
      <c r="BY82" s="134"/>
      <c r="BZ82" s="353"/>
      <c r="CA82" s="155"/>
      <c r="CB82" s="155"/>
      <c r="CC82" s="155"/>
      <c r="CD82" s="155"/>
      <c r="CE82" s="353"/>
      <c r="CF82" s="155"/>
      <c r="CG82" s="155"/>
      <c r="CH82" s="155"/>
      <c r="CI82" s="155"/>
      <c r="CJ82" s="353"/>
      <c r="CK82" s="155"/>
      <c r="CL82" s="155"/>
      <c r="CM82" s="155"/>
      <c r="CN82" s="155"/>
      <c r="CO82" s="353"/>
      <c r="CP82" s="155"/>
      <c r="CQ82" s="155"/>
      <c r="CR82" s="155"/>
      <c r="CS82" s="353"/>
      <c r="CT82" s="155"/>
      <c r="CU82" s="134"/>
      <c r="CV82" s="134"/>
      <c r="CW82" s="134"/>
    </row>
    <row r="83" spans="1:101" ht="18.75" customHeight="1" thickBot="1" x14ac:dyDescent="0.3">
      <c r="A83" s="60"/>
      <c r="B83" s="60"/>
      <c r="C83" s="218" t="str">
        <f>H78</f>
        <v>Portugal</v>
      </c>
      <c r="D83" s="219"/>
      <c r="E83" s="104"/>
      <c r="F83" s="93"/>
      <c r="G83" s="104"/>
      <c r="H83" s="218" t="str">
        <f>C79</f>
        <v>Ghana</v>
      </c>
      <c r="I83" s="219"/>
      <c r="J83" s="60"/>
      <c r="K83" s="60" t="s">
        <v>112</v>
      </c>
      <c r="L83" s="60">
        <f t="shared" si="24"/>
        <v>0</v>
      </c>
      <c r="M83" s="60"/>
      <c r="N83" s="60">
        <f>IF($E83="",0,IF($E83&gt;$G83,3,IF($E83=$G83,1,0)))</f>
        <v>0</v>
      </c>
      <c r="O83" s="60">
        <f>IF($G83="",0,IF($E83&gt;$G83,0,IF($E83=$G83,1,3)))</f>
        <v>0</v>
      </c>
      <c r="P83" s="60"/>
      <c r="Q83" s="60"/>
      <c r="R83" s="60">
        <f>E83</f>
        <v>0</v>
      </c>
      <c r="S83" s="60">
        <f>G83</f>
        <v>0</v>
      </c>
      <c r="T83" s="60"/>
      <c r="U83" s="60"/>
      <c r="V83" s="60">
        <f>G83</f>
        <v>0</v>
      </c>
      <c r="W83" s="60">
        <f>E83</f>
        <v>0</v>
      </c>
      <c r="X83" s="60"/>
      <c r="Y83" s="60"/>
      <c r="Z83" s="60" t="s">
        <v>30</v>
      </c>
      <c r="AA83" s="60"/>
      <c r="AB83" s="60"/>
      <c r="AC83" s="60"/>
      <c r="AD83" s="60"/>
      <c r="AE83" s="60"/>
      <c r="AF83" s="60"/>
      <c r="AG83" s="60" t="b">
        <f>OR(AG78=AG79,AG78=AG80,AG78=AG81,AG79=AG80,AG79=AG81,AG80=AG81)</f>
        <v>1</v>
      </c>
      <c r="AH83" s="60"/>
      <c r="AI83" s="60"/>
      <c r="AJ83" s="60"/>
      <c r="AK83" s="60"/>
      <c r="AL83" s="60"/>
      <c r="AM83" s="60"/>
      <c r="AN83" s="60"/>
      <c r="AO83" s="60" t="s">
        <v>34</v>
      </c>
      <c r="AP83" s="60"/>
      <c r="AQ83" s="60"/>
      <c r="AR83" s="60" t="b">
        <f>OR(AR78=AR79,AR78=AR80,AR78=AR81,AR79=AR80,AR79=AR81,AR80=AR81)</f>
        <v>1</v>
      </c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85">
        <f>IF(E83&gt;G83,IF(Spielplan!E83&gt;Spielplan!G83,Punktemodus!$B$3,0),0)</f>
        <v>0</v>
      </c>
      <c r="BK83" s="85">
        <f>IF(E83=G83,IF(Spielplan!E83=Spielplan!G83,Punktemodus!$B$3,0),0)</f>
        <v>10</v>
      </c>
      <c r="BL83" s="85">
        <f>IF(E83&lt;G83,IF(Spielplan!E83&lt;Spielplan!G83,Punktemodus!$B$3,0),0)</f>
        <v>0</v>
      </c>
      <c r="BM83" s="85">
        <f>IF(E83=Spielplan!E83,IF(G83=Spielplan!G83,Punktemodus!$B$5,0),0)</f>
        <v>3</v>
      </c>
      <c r="BN83" s="85">
        <f>IF(E83=Spielplan!E83,Punktemodus!$B$7,0)</f>
        <v>1</v>
      </c>
      <c r="BO83" s="85">
        <f>IF(G83=Spielplan!G83,Punktemodus!$B$7,0)</f>
        <v>1</v>
      </c>
      <c r="BP83" s="137">
        <f>IF(Spielplan!E83="",0,SUM(BJ83:BO83))</f>
        <v>0</v>
      </c>
      <c r="BQ83" s="60"/>
      <c r="BR83" s="141"/>
      <c r="BS83" s="134"/>
      <c r="BT83" s="134"/>
      <c r="BU83" s="134"/>
      <c r="BV83" s="134"/>
      <c r="BW83" s="134"/>
      <c r="BX83" s="134"/>
      <c r="BY83" s="134"/>
      <c r="BZ83" s="353"/>
      <c r="CA83" s="155"/>
      <c r="CB83" s="155"/>
      <c r="CC83" s="155"/>
      <c r="CD83" s="155"/>
      <c r="CE83" s="353"/>
      <c r="CF83" s="155"/>
      <c r="CG83" s="155"/>
      <c r="CH83" s="155"/>
      <c r="CI83" s="155"/>
      <c r="CJ83" s="353"/>
      <c r="CK83" s="155"/>
      <c r="CL83" s="155"/>
      <c r="CM83" s="155"/>
      <c r="CN83" s="155"/>
      <c r="CO83" s="353"/>
      <c r="CP83" s="155"/>
      <c r="CQ83" s="155"/>
      <c r="CR83" s="155"/>
      <c r="CS83" s="353"/>
      <c r="CT83" s="155"/>
      <c r="CU83" s="134"/>
      <c r="CV83" s="134"/>
      <c r="CW83" s="134"/>
    </row>
    <row r="84" spans="1:101" ht="18.75" customHeight="1" thickBot="1" x14ac:dyDescent="0.25">
      <c r="A84" s="60"/>
      <c r="B84" s="60"/>
      <c r="C84" s="136" t="str">
        <f>IF(G83="","",IF(AR83=TRUE,"Achtung: Fehler in Tabelle!",""))</f>
        <v/>
      </c>
      <c r="D84" s="60"/>
      <c r="E84" s="85"/>
      <c r="F84" s="60"/>
      <c r="G84" s="85"/>
      <c r="H84" s="60"/>
      <c r="I84" s="60"/>
      <c r="J84" s="60"/>
      <c r="K84" s="60"/>
      <c r="L84" s="60"/>
      <c r="M84" s="60">
        <f t="shared" ref="M84:X84" si="27">SUM(M78:M83)</f>
        <v>0</v>
      </c>
      <c r="N84" s="60">
        <f t="shared" si="27"/>
        <v>0</v>
      </c>
      <c r="O84" s="60">
        <f t="shared" si="27"/>
        <v>0</v>
      </c>
      <c r="P84" s="60">
        <f t="shared" si="27"/>
        <v>0</v>
      </c>
      <c r="Q84" s="60">
        <f t="shared" si="27"/>
        <v>0</v>
      </c>
      <c r="R84" s="60">
        <f t="shared" si="27"/>
        <v>0</v>
      </c>
      <c r="S84" s="60">
        <f t="shared" si="27"/>
        <v>0</v>
      </c>
      <c r="T84" s="60">
        <f t="shared" si="27"/>
        <v>0</v>
      </c>
      <c r="U84" s="60">
        <f t="shared" si="27"/>
        <v>0</v>
      </c>
      <c r="V84" s="60">
        <f t="shared" si="27"/>
        <v>0</v>
      </c>
      <c r="W84" s="60">
        <f t="shared" si="27"/>
        <v>0</v>
      </c>
      <c r="X84" s="60">
        <f t="shared" si="27"/>
        <v>0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160">
        <f>SUM(BP78:BP83)</f>
        <v>0</v>
      </c>
      <c r="BQ84" s="60"/>
      <c r="BR84" s="141"/>
      <c r="BS84" s="134"/>
      <c r="BT84" s="134"/>
      <c r="BU84" s="134"/>
      <c r="BV84" s="134"/>
      <c r="BW84" s="134"/>
      <c r="BX84" s="134"/>
      <c r="BY84" s="134"/>
      <c r="BZ84" s="354"/>
      <c r="CA84" s="155"/>
      <c r="CB84" s="155"/>
      <c r="CC84" s="155"/>
      <c r="CD84" s="155"/>
      <c r="CE84" s="354"/>
      <c r="CF84" s="155"/>
      <c r="CG84" s="155"/>
      <c r="CH84" s="155"/>
      <c r="CI84" s="155"/>
      <c r="CJ84" s="354"/>
      <c r="CK84" s="155"/>
      <c r="CL84" s="155"/>
      <c r="CM84" s="155"/>
      <c r="CN84" s="155"/>
      <c r="CO84" s="354"/>
      <c r="CP84" s="155"/>
      <c r="CQ84" s="155"/>
      <c r="CR84" s="155"/>
      <c r="CS84" s="354"/>
      <c r="CT84" s="155"/>
      <c r="CU84" s="134"/>
      <c r="CV84" s="134"/>
      <c r="CW84" s="134"/>
    </row>
    <row r="85" spans="1:101" ht="18.75" customHeight="1" thickBot="1" x14ac:dyDescent="0.25">
      <c r="A85" s="60"/>
      <c r="B85" s="60"/>
      <c r="C85" s="60"/>
      <c r="D85" s="60"/>
      <c r="E85" s="85"/>
      <c r="F85" s="60"/>
      <c r="G85" s="85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138"/>
      <c r="BQ85" s="60"/>
      <c r="BR85" s="141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</row>
    <row r="86" spans="1:101" ht="18.75" customHeight="1" x14ac:dyDescent="0.25">
      <c r="A86" s="60"/>
      <c r="B86" s="60"/>
      <c r="C86" s="89"/>
      <c r="D86" s="60"/>
      <c r="E86" s="85"/>
      <c r="F86" s="60"/>
      <c r="G86" s="85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89"/>
      <c r="BC86" s="60"/>
      <c r="BD86" s="90"/>
      <c r="BE86" s="60"/>
      <c r="BF86" s="61"/>
      <c r="BG86" s="60"/>
      <c r="BH86" s="60"/>
      <c r="BI86" s="60"/>
      <c r="BJ86" s="60"/>
      <c r="BK86" s="60"/>
      <c r="BL86" s="60"/>
      <c r="BM86" s="60"/>
      <c r="BN86" s="60"/>
      <c r="BO86" s="60"/>
      <c r="BP86" s="138"/>
      <c r="BQ86" s="60"/>
      <c r="BR86" s="141"/>
      <c r="BS86" s="321" t="s">
        <v>45</v>
      </c>
      <c r="BT86" s="322"/>
      <c r="BU86" s="322"/>
      <c r="BV86" s="322"/>
      <c r="BW86" s="134"/>
      <c r="BX86" s="331">
        <f>BP97</f>
        <v>0</v>
      </c>
      <c r="BY86" s="332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</row>
    <row r="87" spans="1:101" ht="18.75" customHeight="1" thickBot="1" x14ac:dyDescent="0.3">
      <c r="A87" s="60"/>
      <c r="B87" s="60"/>
      <c r="C87" s="88" t="s">
        <v>93</v>
      </c>
      <c r="D87" s="60"/>
      <c r="E87" s="85"/>
      <c r="F87" s="60"/>
      <c r="G87" s="85"/>
      <c r="H87" s="60"/>
      <c r="I87" s="60"/>
      <c r="J87" s="60"/>
      <c r="K87" s="60"/>
      <c r="L87" s="60"/>
      <c r="M87" s="60" t="s">
        <v>4</v>
      </c>
      <c r="N87" s="60"/>
      <c r="O87" s="60"/>
      <c r="P87" s="60"/>
      <c r="Q87" s="60" t="s">
        <v>6</v>
      </c>
      <c r="R87" s="60"/>
      <c r="S87" s="60"/>
      <c r="T87" s="60"/>
      <c r="U87" s="60" t="s">
        <v>7</v>
      </c>
      <c r="V87" s="60"/>
      <c r="W87" s="60"/>
      <c r="X87" s="60"/>
      <c r="Y87" s="60"/>
      <c r="Z87" s="60" t="s">
        <v>4</v>
      </c>
      <c r="AA87" s="60" t="s">
        <v>5</v>
      </c>
      <c r="AB87" s="60"/>
      <c r="AC87" s="60"/>
      <c r="AD87" s="60" t="s">
        <v>9</v>
      </c>
      <c r="AE87" s="60"/>
      <c r="AF87" s="60"/>
      <c r="AG87" s="60"/>
      <c r="AH87" s="60" t="s">
        <v>32</v>
      </c>
      <c r="AI87" s="60"/>
      <c r="AJ87" s="60"/>
      <c r="AK87" s="60"/>
      <c r="AL87" s="60"/>
      <c r="AM87" s="60"/>
      <c r="AN87" s="60" t="s">
        <v>35</v>
      </c>
      <c r="AO87" s="60"/>
      <c r="AP87" s="60"/>
      <c r="AQ87" s="60"/>
      <c r="AR87" s="60"/>
      <c r="AS87" s="60" t="s">
        <v>33</v>
      </c>
      <c r="AT87" s="60"/>
      <c r="AU87" s="60"/>
      <c r="AV87" s="60"/>
      <c r="AW87" s="60"/>
      <c r="AX87" s="60"/>
      <c r="AY87" s="60"/>
      <c r="AZ87" s="60"/>
      <c r="BA87" s="60"/>
      <c r="BB87" s="89" t="s">
        <v>10</v>
      </c>
      <c r="BC87" s="60"/>
      <c r="BD87" s="90" t="s">
        <v>4</v>
      </c>
      <c r="BE87" s="60"/>
      <c r="BF87" s="61" t="s">
        <v>5</v>
      </c>
      <c r="BG87" s="60"/>
      <c r="BH87" s="60"/>
      <c r="BI87" s="85"/>
      <c r="BJ87" s="60"/>
      <c r="BK87" s="60"/>
      <c r="BL87" s="60"/>
      <c r="BM87" s="60"/>
      <c r="BN87" s="60"/>
      <c r="BO87" s="60"/>
      <c r="BP87" s="138"/>
      <c r="BQ87" s="85"/>
      <c r="BR87" s="141"/>
      <c r="BS87" s="322"/>
      <c r="BT87" s="322"/>
      <c r="BU87" s="322"/>
      <c r="BV87" s="322"/>
      <c r="BW87" s="134"/>
      <c r="BX87" s="333"/>
      <c r="BY87" s="3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</row>
    <row r="88" spans="1:101" ht="18.75" customHeight="1" thickBot="1" x14ac:dyDescent="0.3">
      <c r="A88" s="60"/>
      <c r="B88" s="60"/>
      <c r="C88" s="60"/>
      <c r="D88" s="60"/>
      <c r="E88" s="85"/>
      <c r="F88" s="60"/>
      <c r="G88" s="85"/>
      <c r="H88" s="60"/>
      <c r="I88" s="60"/>
      <c r="J88" s="60"/>
      <c r="K88" s="60"/>
      <c r="L88" s="60"/>
      <c r="M88" s="60" t="s">
        <v>0</v>
      </c>
      <c r="N88" s="60" t="s">
        <v>1</v>
      </c>
      <c r="O88" s="60" t="s">
        <v>2</v>
      </c>
      <c r="P88" s="60" t="s">
        <v>3</v>
      </c>
      <c r="Q88" s="60" t="s">
        <v>0</v>
      </c>
      <c r="R88" s="60" t="s">
        <v>1</v>
      </c>
      <c r="S88" s="60" t="s">
        <v>2</v>
      </c>
      <c r="T88" s="60" t="s">
        <v>3</v>
      </c>
      <c r="U88" s="60" t="s">
        <v>0</v>
      </c>
      <c r="V88" s="60" t="s">
        <v>1</v>
      </c>
      <c r="W88" s="60" t="s">
        <v>2</v>
      </c>
      <c r="X88" s="60" t="s">
        <v>3</v>
      </c>
      <c r="Y88" s="60"/>
      <c r="Z88" s="60" t="s">
        <v>8</v>
      </c>
      <c r="AA88" s="60"/>
      <c r="AB88" s="60"/>
      <c r="AC88" s="60"/>
      <c r="AD88" s="60"/>
      <c r="AE88" s="60"/>
      <c r="AF88" s="60"/>
      <c r="AG88" s="60"/>
      <c r="AH88" s="60" t="s">
        <v>31</v>
      </c>
      <c r="AI88" s="60"/>
      <c r="AJ88" s="60"/>
      <c r="AK88" s="60"/>
      <c r="AL88" s="60"/>
      <c r="AM88" s="60"/>
      <c r="AN88" s="60" t="str">
        <f>AI89</f>
        <v>Belgien</v>
      </c>
      <c r="AO88" s="60" t="str">
        <f>AI90</f>
        <v>Algerien</v>
      </c>
      <c r="AP88" s="60" t="str">
        <f>AI91</f>
        <v>Russland</v>
      </c>
      <c r="AQ88" s="60" t="str">
        <f>AI92</f>
        <v>Südkorea</v>
      </c>
      <c r="AR88" s="60"/>
      <c r="AS88" s="60" t="s">
        <v>31</v>
      </c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85"/>
      <c r="BJ88" s="85"/>
      <c r="BK88" s="85"/>
      <c r="BL88" s="85"/>
      <c r="BM88" s="85"/>
      <c r="BN88" s="85"/>
      <c r="BO88" s="85"/>
      <c r="BP88" s="137"/>
      <c r="BQ88" s="85"/>
      <c r="BR88" s="141"/>
      <c r="BS88" s="134"/>
      <c r="BT88" s="142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</row>
    <row r="89" spans="1:101" ht="18.75" customHeight="1" thickBot="1" x14ac:dyDescent="0.3">
      <c r="A89" s="60"/>
      <c r="B89" s="60"/>
      <c r="C89" s="224" t="str">
        <f>Spielplan!$C$89</f>
        <v>Belgien</v>
      </c>
      <c r="D89" s="225"/>
      <c r="E89" s="104"/>
      <c r="F89" s="93"/>
      <c r="G89" s="104"/>
      <c r="H89" s="224" t="str">
        <f>Spielplan!$H$89</f>
        <v>Algerien</v>
      </c>
      <c r="I89" s="225"/>
      <c r="J89" s="60"/>
      <c r="K89" s="60" t="s">
        <v>115</v>
      </c>
      <c r="L89" s="60">
        <f t="shared" ref="L89:L94" si="28">IF(E89-G89&gt;0,1,IF(G89=E89,0,-1))</f>
        <v>0</v>
      </c>
      <c r="M89" s="60">
        <f>IF($E89="",0,IF($E89&gt;$G89,3,IF($E89=G89,1,0)))</f>
        <v>0</v>
      </c>
      <c r="N89" s="60">
        <f>IF($G89="",0,IF($E89&gt;$G89,0,IF($E89=G89,1,3)))</f>
        <v>0</v>
      </c>
      <c r="O89" s="60"/>
      <c r="P89" s="60"/>
      <c r="Q89" s="60">
        <f>E89</f>
        <v>0</v>
      </c>
      <c r="R89" s="60">
        <f>G89</f>
        <v>0</v>
      </c>
      <c r="S89" s="60"/>
      <c r="T89" s="60"/>
      <c r="U89" s="60">
        <f>G89</f>
        <v>0</v>
      </c>
      <c r="V89" s="60">
        <f>E89</f>
        <v>0</v>
      </c>
      <c r="W89" s="60"/>
      <c r="X89" s="60"/>
      <c r="Y89" s="60"/>
      <c r="Z89" s="60">
        <f>M95</f>
        <v>0</v>
      </c>
      <c r="AA89" s="60">
        <f>Q95</f>
        <v>0</v>
      </c>
      <c r="AB89" s="60">
        <f>U95</f>
        <v>0</v>
      </c>
      <c r="AC89" s="60">
        <f>AA89-AB89</f>
        <v>0</v>
      </c>
      <c r="AD89" s="60">
        <f>IF(Z89&gt;Z90,-1,0)</f>
        <v>0</v>
      </c>
      <c r="AE89" s="60">
        <f>IF(Z89&gt;Z91,-1,0)</f>
        <v>0</v>
      </c>
      <c r="AF89" s="60">
        <f>IF(Z89&gt;Z92,-1,0)</f>
        <v>0</v>
      </c>
      <c r="AG89" s="60">
        <f>10000-(AJ89*1000+AM89*100+AK89*10)</f>
        <v>10000</v>
      </c>
      <c r="AH89" s="90">
        <f>RANK(AG89,AG89:AG92,1)</f>
        <v>1</v>
      </c>
      <c r="AI89" s="60" t="str">
        <f>C89</f>
        <v>Belgien</v>
      </c>
      <c r="AJ89" s="60">
        <f t="shared" ref="AJ89:AL92" si="29">Z89</f>
        <v>0</v>
      </c>
      <c r="AK89" s="60">
        <f t="shared" si="29"/>
        <v>0</v>
      </c>
      <c r="AL89" s="60">
        <f t="shared" si="29"/>
        <v>0</v>
      </c>
      <c r="AM89" s="60">
        <f>AK89-AL89</f>
        <v>0</v>
      </c>
      <c r="AN89" s="187"/>
      <c r="AO89" s="187">
        <f>IF(AG90=AG89,IF(G89&gt;E89,AG90-0.1,AG90),AG90)</f>
        <v>10000</v>
      </c>
      <c r="AP89" s="187">
        <f>IF(AG91=AG89,IF(G91&gt;E91,AG91-0.1,AG91),AG91)</f>
        <v>10000</v>
      </c>
      <c r="AQ89" s="187">
        <f>IF(AG92=AG89,IF(G93&gt;E93,AG92-0.1,AG92),AG92)</f>
        <v>10000</v>
      </c>
      <c r="AR89" s="187">
        <f>AN93</f>
        <v>30000</v>
      </c>
      <c r="AS89" s="90">
        <f>RANK(AR89,AR89:AR92,1)</f>
        <v>1</v>
      </c>
      <c r="AT89" s="60" t="str">
        <f t="shared" ref="AT89:AW92" si="30">AI89</f>
        <v>Belgien</v>
      </c>
      <c r="AU89" s="60">
        <f t="shared" si="30"/>
        <v>0</v>
      </c>
      <c r="AV89" s="60">
        <f t="shared" si="30"/>
        <v>0</v>
      </c>
      <c r="AW89" s="60">
        <f t="shared" si="30"/>
        <v>0</v>
      </c>
      <c r="AX89" s="60"/>
      <c r="AY89" s="60"/>
      <c r="AZ89" s="60"/>
      <c r="BA89" s="226">
        <v>1</v>
      </c>
      <c r="BB89" s="224" t="str">
        <f>VLOOKUP(1,AS89:AT92,2,FALSE)</f>
        <v>Belgien</v>
      </c>
      <c r="BC89" s="225"/>
      <c r="BD89" s="227">
        <f>VLOOKUP(1,AS89:AW92,3,FALSE)</f>
        <v>0</v>
      </c>
      <c r="BE89" s="228">
        <f>VLOOKUP(1,AS89:AW92,4,FALSE)</f>
        <v>0</v>
      </c>
      <c r="BF89" s="93" t="s">
        <v>12</v>
      </c>
      <c r="BG89" s="228">
        <f>VLOOKUP(1,AS89:AW92,5,FALSE)</f>
        <v>0</v>
      </c>
      <c r="BH89" s="229" t="s">
        <v>128</v>
      </c>
      <c r="BI89" s="85"/>
      <c r="BJ89" s="85">
        <f>IF(E89&gt;G89,IF(Spielplan!E89&gt;Spielplan!G89,Punktemodus!$B$3,0),0)</f>
        <v>0</v>
      </c>
      <c r="BK89" s="85">
        <f>IF(E89=G89,IF(Spielplan!E89=Spielplan!G89,Punktemodus!$B$3,0),0)</f>
        <v>10</v>
      </c>
      <c r="BL89" s="85">
        <f>IF(E89&lt;G89,IF(Spielplan!E89&lt;Spielplan!G89,Punktemodus!$B$3,0),0)</f>
        <v>0</v>
      </c>
      <c r="BM89" s="85">
        <f>IF(E89=Spielplan!E89,IF(G89=Spielplan!G89,Punktemodus!$B$5,0),0)</f>
        <v>3</v>
      </c>
      <c r="BN89" s="85">
        <f>IF(E89=Spielplan!E89,Punktemodus!$B$7,0)</f>
        <v>1</v>
      </c>
      <c r="BO89" s="85">
        <f>IF(G89=Spielplan!G89,Punktemodus!$B$7,0)</f>
        <v>1</v>
      </c>
      <c r="BP89" s="137">
        <f>IF(Spielplan!E89="",0,SUM(BJ89:BO89))</f>
        <v>0</v>
      </c>
      <c r="BQ89" s="85"/>
      <c r="BR89" s="141"/>
      <c r="BS89" s="321" t="s">
        <v>46</v>
      </c>
      <c r="BT89" s="322"/>
      <c r="BU89" s="322"/>
      <c r="BV89" s="322"/>
      <c r="BW89" s="134"/>
      <c r="BX89" s="335">
        <f>BZ79+CE79+CJ79+CO79+CS79</f>
        <v>730</v>
      </c>
      <c r="BY89" s="336"/>
      <c r="BZ89" s="134"/>
      <c r="CA89" s="349"/>
      <c r="CB89" s="350"/>
      <c r="CC89" s="350"/>
      <c r="CD89" s="350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</row>
    <row r="90" spans="1:101" ht="18.75" customHeight="1" thickBot="1" x14ac:dyDescent="0.3">
      <c r="A90" s="60"/>
      <c r="B90" s="60"/>
      <c r="C90" s="230" t="str">
        <f>Spielplan!$C$90</f>
        <v>Russland</v>
      </c>
      <c r="D90" s="231"/>
      <c r="E90" s="104"/>
      <c r="F90" s="93"/>
      <c r="G90" s="104"/>
      <c r="H90" s="230" t="str">
        <f>Spielplan!$H$90</f>
        <v>Südkorea</v>
      </c>
      <c r="I90" s="231"/>
      <c r="J90" s="60"/>
      <c r="K90" s="60" t="s">
        <v>116</v>
      </c>
      <c r="L90" s="60">
        <f t="shared" si="28"/>
        <v>0</v>
      </c>
      <c r="M90" s="60"/>
      <c r="N90" s="60"/>
      <c r="O90" s="60">
        <f>IF($E90="",0,IF($E90&gt;$G90,3,IF($E90=$G90,1,0)))</f>
        <v>0</v>
      </c>
      <c r="P90" s="60">
        <f>IF($G90="",0,IF($E90&gt;$G90,0,IF($E90=$G90,1,3)))</f>
        <v>0</v>
      </c>
      <c r="Q90" s="60"/>
      <c r="R90" s="60"/>
      <c r="S90" s="60">
        <f>E90</f>
        <v>0</v>
      </c>
      <c r="T90" s="60">
        <f>G90</f>
        <v>0</v>
      </c>
      <c r="U90" s="60"/>
      <c r="V90" s="60"/>
      <c r="W90" s="60">
        <f>G90</f>
        <v>0</v>
      </c>
      <c r="X90" s="60">
        <f>E90</f>
        <v>0</v>
      </c>
      <c r="Y90" s="60"/>
      <c r="Z90" s="60">
        <f>N95</f>
        <v>0</v>
      </c>
      <c r="AA90" s="60">
        <f>R95</f>
        <v>0</v>
      </c>
      <c r="AB90" s="60">
        <f>V95</f>
        <v>0</v>
      </c>
      <c r="AC90" s="60">
        <f>AA90-AB90</f>
        <v>0</v>
      </c>
      <c r="AD90" s="60">
        <f>IF(Z90&gt;Z89,-1,0)</f>
        <v>0</v>
      </c>
      <c r="AE90" s="60">
        <f>IF(Z90&gt;Z91,-1,0)</f>
        <v>0</v>
      </c>
      <c r="AF90" s="60">
        <f>IF(Z90&gt;Z92,-1,0)</f>
        <v>0</v>
      </c>
      <c r="AG90" s="60">
        <f>10000-(AJ90*1000+AM90*100+AK90*10)</f>
        <v>10000</v>
      </c>
      <c r="AH90" s="90">
        <f>RANK(AG90,AG89:AG92,1)</f>
        <v>1</v>
      </c>
      <c r="AI90" s="60" t="str">
        <f>H89</f>
        <v>Algerien</v>
      </c>
      <c r="AJ90" s="60">
        <f t="shared" si="29"/>
        <v>0</v>
      </c>
      <c r="AK90" s="60">
        <f t="shared" si="29"/>
        <v>0</v>
      </c>
      <c r="AL90" s="60">
        <f t="shared" si="29"/>
        <v>0</v>
      </c>
      <c r="AM90" s="60">
        <f>AK90-AL90</f>
        <v>0</v>
      </c>
      <c r="AN90" s="187">
        <f>IF(AG89=AG90,IF(E89&gt;G89,AG89-0.1,AG89),AG89)</f>
        <v>10000</v>
      </c>
      <c r="AO90" s="187"/>
      <c r="AP90" s="187">
        <f>IF(AG91=AG90,IF(G94&gt;E94,AG91-0.1,AG91),AG91)</f>
        <v>10000</v>
      </c>
      <c r="AQ90" s="187">
        <f>IF(AG92=AG90,IF(G92&gt;E92,AG92-0.1,AG92),AG92)</f>
        <v>10000</v>
      </c>
      <c r="AR90" s="187">
        <f>AO93</f>
        <v>30000</v>
      </c>
      <c r="AS90" s="90">
        <f>RANK(AR90,AR89:AR92,1)</f>
        <v>1</v>
      </c>
      <c r="AT90" s="60" t="str">
        <f t="shared" si="30"/>
        <v>Algerien</v>
      </c>
      <c r="AU90" s="60">
        <f t="shared" si="30"/>
        <v>0</v>
      </c>
      <c r="AV90" s="60">
        <f t="shared" si="30"/>
        <v>0</v>
      </c>
      <c r="AW90" s="60">
        <f t="shared" si="30"/>
        <v>0</v>
      </c>
      <c r="AX90" s="60"/>
      <c r="AY90" s="60"/>
      <c r="AZ90" s="60"/>
      <c r="BA90" s="232">
        <v>2</v>
      </c>
      <c r="BB90" s="230" t="e">
        <f>VLOOKUP(2,AS89:AT92,2,FALSE)</f>
        <v>#N/A</v>
      </c>
      <c r="BC90" s="231"/>
      <c r="BD90" s="233" t="e">
        <f>VLOOKUP(2,AS89:AW92,3,FALSE)</f>
        <v>#N/A</v>
      </c>
      <c r="BE90" s="234" t="e">
        <f>VLOOKUP(2,AS89:AW92,4,FALSE)</f>
        <v>#N/A</v>
      </c>
      <c r="BF90" s="93" t="s">
        <v>12</v>
      </c>
      <c r="BG90" s="234" t="e">
        <f>VLOOKUP(2,AS89:AW92,5,FALSE)</f>
        <v>#N/A</v>
      </c>
      <c r="BH90" s="234" t="s">
        <v>124</v>
      </c>
      <c r="BI90" s="85"/>
      <c r="BJ90" s="85">
        <f>IF(E90&gt;G90,IF(Spielplan!E90&gt;Spielplan!G90,Punktemodus!$B$3,0),0)</f>
        <v>0</v>
      </c>
      <c r="BK90" s="85">
        <f>IF(E90=G90,IF(Spielplan!E90=Spielplan!G90,Punktemodus!$B$3,0),0)</f>
        <v>10</v>
      </c>
      <c r="BL90" s="85">
        <f>IF(E90&lt;G90,IF(Spielplan!E90&lt;Spielplan!G90,Punktemodus!$B$3,0),0)</f>
        <v>0</v>
      </c>
      <c r="BM90" s="85">
        <f>IF(E90=Spielplan!E90,IF(G90=Spielplan!G90,Punktemodus!$B$5,0),0)</f>
        <v>3</v>
      </c>
      <c r="BN90" s="85">
        <f>IF(E90=Spielplan!E90,Punktemodus!$B$7,0)</f>
        <v>1</v>
      </c>
      <c r="BO90" s="85">
        <f>IF(G90=Spielplan!G90,Punktemodus!$B$7,0)</f>
        <v>1</v>
      </c>
      <c r="BP90" s="137">
        <f>IF(Spielplan!E90="",0,SUM(BJ90:BO90))</f>
        <v>0</v>
      </c>
      <c r="BQ90" s="85"/>
      <c r="BR90" s="141"/>
      <c r="BS90" s="322"/>
      <c r="BT90" s="322"/>
      <c r="BU90" s="322"/>
      <c r="BV90" s="322"/>
      <c r="BW90" s="134"/>
      <c r="BX90" s="337"/>
      <c r="BY90" s="338"/>
      <c r="BZ90" s="134"/>
      <c r="CA90" s="350"/>
      <c r="CB90" s="350"/>
      <c r="CC90" s="350"/>
      <c r="CD90" s="350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</row>
    <row r="91" spans="1:101" ht="18.75" customHeight="1" thickBot="1" x14ac:dyDescent="0.3">
      <c r="A91" s="60"/>
      <c r="B91" s="60"/>
      <c r="C91" s="224" t="str">
        <f>C89</f>
        <v>Belgien</v>
      </c>
      <c r="D91" s="225"/>
      <c r="E91" s="104"/>
      <c r="F91" s="93"/>
      <c r="G91" s="104"/>
      <c r="H91" s="224" t="str">
        <f>C90</f>
        <v>Russland</v>
      </c>
      <c r="I91" s="225"/>
      <c r="J91" s="60"/>
      <c r="K91" s="60" t="s">
        <v>118</v>
      </c>
      <c r="L91" s="60">
        <f t="shared" si="28"/>
        <v>0</v>
      </c>
      <c r="M91" s="60">
        <f>IF($E91="",0,IF($E91&gt;$G91,3,IF($E91=G91,1,0)))</f>
        <v>0</v>
      </c>
      <c r="N91" s="60"/>
      <c r="O91" s="60">
        <f>IF($G91="",0,IF($E91&gt;$G91,0,IF($E91=$G91,1,3)))</f>
        <v>0</v>
      </c>
      <c r="P91" s="60"/>
      <c r="Q91" s="60">
        <f>E91</f>
        <v>0</v>
      </c>
      <c r="R91" s="60"/>
      <c r="S91" s="60">
        <f>G91</f>
        <v>0</v>
      </c>
      <c r="T91" s="60"/>
      <c r="U91" s="60">
        <f>G91</f>
        <v>0</v>
      </c>
      <c r="V91" s="60"/>
      <c r="W91" s="60">
        <f>E91</f>
        <v>0</v>
      </c>
      <c r="X91" s="60"/>
      <c r="Y91" s="60"/>
      <c r="Z91" s="60">
        <f>O95</f>
        <v>0</v>
      </c>
      <c r="AA91" s="60">
        <f>S95</f>
        <v>0</v>
      </c>
      <c r="AB91" s="60">
        <f>W95</f>
        <v>0</v>
      </c>
      <c r="AC91" s="60">
        <f>AA91-AB91</f>
        <v>0</v>
      </c>
      <c r="AD91" s="60">
        <f>IF(Z91&gt;Z89,-1,0)</f>
        <v>0</v>
      </c>
      <c r="AE91" s="60">
        <f>IF(Z91&gt;Z90,-1,0)</f>
        <v>0</v>
      </c>
      <c r="AF91" s="60">
        <f>IF(Z91&gt;Z92,-1,0)</f>
        <v>0</v>
      </c>
      <c r="AG91" s="60">
        <f>10000-(AJ91*1000+AM91*100+AK91*10)</f>
        <v>10000</v>
      </c>
      <c r="AH91" s="90">
        <f>RANK(AG91,AG89:AG92,1)</f>
        <v>1</v>
      </c>
      <c r="AI91" s="60" t="str">
        <f>C90</f>
        <v>Russland</v>
      </c>
      <c r="AJ91" s="60">
        <f t="shared" si="29"/>
        <v>0</v>
      </c>
      <c r="AK91" s="60">
        <f t="shared" si="29"/>
        <v>0</v>
      </c>
      <c r="AL91" s="60">
        <f t="shared" si="29"/>
        <v>0</v>
      </c>
      <c r="AM91" s="60">
        <f>AK91-AL91</f>
        <v>0</v>
      </c>
      <c r="AN91" s="187">
        <f>IF(AG89=AG91,IF(E91&gt;G91,AG89-0.1,AG89),AG89)</f>
        <v>10000</v>
      </c>
      <c r="AO91" s="187">
        <f>IF(AG90=AG91,IF(E94&gt;G94,AG90-0.1,AG90),AG90)</f>
        <v>10000</v>
      </c>
      <c r="AP91" s="187"/>
      <c r="AQ91" s="187">
        <f>IF(AG92=AG91,IF(G90&gt;E90,AG92-0.1,AG92),AG92)</f>
        <v>10000</v>
      </c>
      <c r="AR91" s="187">
        <f>AP93</f>
        <v>30000</v>
      </c>
      <c r="AS91" s="90">
        <f>RANK(AR91,AR89:AR92,1)</f>
        <v>1</v>
      </c>
      <c r="AT91" s="60" t="str">
        <f t="shared" si="30"/>
        <v>Russland</v>
      </c>
      <c r="AU91" s="60">
        <f t="shared" si="30"/>
        <v>0</v>
      </c>
      <c r="AV91" s="60">
        <f t="shared" si="30"/>
        <v>0</v>
      </c>
      <c r="AW91" s="60">
        <f t="shared" si="30"/>
        <v>0</v>
      </c>
      <c r="AX91" s="60"/>
      <c r="AY91" s="60"/>
      <c r="AZ91" s="60"/>
      <c r="BA91" s="113">
        <v>3</v>
      </c>
      <c r="BB91" s="114" t="e">
        <f>VLOOKUP(3,AS89:AT92,2,FALSE)</f>
        <v>#N/A</v>
      </c>
      <c r="BC91" s="115"/>
      <c r="BD91" s="116" t="e">
        <f>VLOOKUP(3,AS89:AW92,3,FALSE)</f>
        <v>#N/A</v>
      </c>
      <c r="BE91" s="116" t="e">
        <f>VLOOKUP(3,AS89:AW92,4,FALSE)</f>
        <v>#N/A</v>
      </c>
      <c r="BF91" s="93" t="s">
        <v>12</v>
      </c>
      <c r="BG91" s="116" t="e">
        <f>VLOOKUP(3,AS89:AW92,5,FALSE)</f>
        <v>#N/A</v>
      </c>
      <c r="BH91" s="60"/>
      <c r="BI91" s="85"/>
      <c r="BJ91" s="85">
        <f>IF(E91&gt;G91,IF(Spielplan!E91&gt;Spielplan!G91,Punktemodus!$B$3,0),0)</f>
        <v>0</v>
      </c>
      <c r="BK91" s="85">
        <f>IF(E91=G91,IF(Spielplan!E91=Spielplan!G91,Punktemodus!$B$3,0),0)</f>
        <v>10</v>
      </c>
      <c r="BL91" s="85">
        <f>IF(E91&lt;G91,IF(Spielplan!E91&lt;Spielplan!G91,Punktemodus!$B$3,0),0)</f>
        <v>0</v>
      </c>
      <c r="BM91" s="85">
        <f>IF(E91=Spielplan!E91,IF(G91=Spielplan!G91,Punktemodus!$B$5,0),0)</f>
        <v>3</v>
      </c>
      <c r="BN91" s="85">
        <f>IF(E91=Spielplan!E91,Punktemodus!$B$7,0)</f>
        <v>1</v>
      </c>
      <c r="BO91" s="85">
        <f>IF(G91=Spielplan!G91,Punktemodus!$B$7,0)</f>
        <v>1</v>
      </c>
      <c r="BP91" s="137">
        <f>IF(Spielplan!E91="",0,SUM(BJ91:BO91))</f>
        <v>0</v>
      </c>
      <c r="BQ91" s="85"/>
      <c r="BR91" s="141"/>
      <c r="BS91" s="134"/>
      <c r="BT91" s="142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</row>
    <row r="92" spans="1:101" ht="18.75" customHeight="1" thickBot="1" x14ac:dyDescent="0.3">
      <c r="A92" s="60"/>
      <c r="B92" s="60"/>
      <c r="C92" s="230" t="str">
        <f>H89</f>
        <v>Algerien</v>
      </c>
      <c r="D92" s="231"/>
      <c r="E92" s="104"/>
      <c r="F92" s="93"/>
      <c r="G92" s="104"/>
      <c r="H92" s="230" t="str">
        <f>H90</f>
        <v>Südkorea</v>
      </c>
      <c r="I92" s="231"/>
      <c r="J92" s="60"/>
      <c r="K92" s="60" t="s">
        <v>117</v>
      </c>
      <c r="L92" s="60">
        <f t="shared" si="28"/>
        <v>0</v>
      </c>
      <c r="M92" s="60"/>
      <c r="N92" s="60">
        <f>IF($E92="",0,IF($E92&gt;$G92,3,IF($E92=$G92,1,0)))</f>
        <v>0</v>
      </c>
      <c r="O92" s="60"/>
      <c r="P92" s="60">
        <f>IF($G92="",0,IF($E92&gt;$G92,0,IF($E92=$G92,1,3)))</f>
        <v>0</v>
      </c>
      <c r="Q92" s="60"/>
      <c r="R92" s="60">
        <f>E92</f>
        <v>0</v>
      </c>
      <c r="S92" s="60"/>
      <c r="T92" s="60">
        <f>G92</f>
        <v>0</v>
      </c>
      <c r="U92" s="60"/>
      <c r="V92" s="60">
        <f>G92</f>
        <v>0</v>
      </c>
      <c r="W92" s="60"/>
      <c r="X92" s="60">
        <f>E92</f>
        <v>0</v>
      </c>
      <c r="Y92" s="60"/>
      <c r="Z92" s="60">
        <f>P95</f>
        <v>0</v>
      </c>
      <c r="AA92" s="60">
        <f>T95</f>
        <v>0</v>
      </c>
      <c r="AB92" s="60">
        <f>X95</f>
        <v>0</v>
      </c>
      <c r="AC92" s="60">
        <f>AA92-AB92</f>
        <v>0</v>
      </c>
      <c r="AD92" s="60">
        <f>IF(Z92&gt;Z89,-1,0)</f>
        <v>0</v>
      </c>
      <c r="AE92" s="60">
        <f>IF(Z92&gt;Z90,-1,0)</f>
        <v>0</v>
      </c>
      <c r="AF92" s="60">
        <f>IF(Z92&gt;Z91,-1,0)</f>
        <v>0</v>
      </c>
      <c r="AG92" s="60">
        <f>10000-(AJ92*1000+AM92*100+AK92*10)</f>
        <v>10000</v>
      </c>
      <c r="AH92" s="90">
        <f>RANK(AG92,AG89:AG92,1)</f>
        <v>1</v>
      </c>
      <c r="AI92" s="60" t="str">
        <f>H90</f>
        <v>Südkorea</v>
      </c>
      <c r="AJ92" s="60">
        <f t="shared" si="29"/>
        <v>0</v>
      </c>
      <c r="AK92" s="60">
        <f t="shared" si="29"/>
        <v>0</v>
      </c>
      <c r="AL92" s="60">
        <f t="shared" si="29"/>
        <v>0</v>
      </c>
      <c r="AM92" s="60">
        <f>AK92-AL92</f>
        <v>0</v>
      </c>
      <c r="AN92" s="187">
        <f>IF(AG89=AG92,IF(E93&gt;G93,AG89-0.1,AG89),AG89)</f>
        <v>10000</v>
      </c>
      <c r="AO92" s="187">
        <f>IF(AG90=AG92,IF(E92&gt;G92,AG90-0.1,AG90),AG90)</f>
        <v>10000</v>
      </c>
      <c r="AP92" s="187">
        <f>IF(AG91=AG92,IF(E90&gt;G90,AG91-0.1,AG91),AG91)</f>
        <v>10000</v>
      </c>
      <c r="AQ92" s="187"/>
      <c r="AR92" s="187">
        <f>AQ93</f>
        <v>30000</v>
      </c>
      <c r="AS92" s="90">
        <f>RANK(AR92,AR89:AR92,1)</f>
        <v>1</v>
      </c>
      <c r="AT92" s="60" t="str">
        <f t="shared" si="30"/>
        <v>Südkorea</v>
      </c>
      <c r="AU92" s="60">
        <f t="shared" si="30"/>
        <v>0</v>
      </c>
      <c r="AV92" s="60">
        <f t="shared" si="30"/>
        <v>0</v>
      </c>
      <c r="AW92" s="60">
        <f t="shared" si="30"/>
        <v>0</v>
      </c>
      <c r="AX92" s="60"/>
      <c r="AY92" s="60"/>
      <c r="AZ92" s="60"/>
      <c r="BA92" s="113">
        <v>4</v>
      </c>
      <c r="BB92" s="114" t="e">
        <f>VLOOKUP(4,AS89:AT92,2,FALSE)</f>
        <v>#N/A</v>
      </c>
      <c r="BC92" s="115"/>
      <c r="BD92" s="116" t="e">
        <f>VLOOKUP(4,AS89:AW92,3,FALSE)</f>
        <v>#N/A</v>
      </c>
      <c r="BE92" s="116" t="e">
        <f>VLOOKUP(4,AS89:AW92,4,FALSE)</f>
        <v>#N/A</v>
      </c>
      <c r="BF92" s="93" t="s">
        <v>12</v>
      </c>
      <c r="BG92" s="116" t="e">
        <f>VLOOKUP(4,AS89:AW92,5,FALSE)</f>
        <v>#N/A</v>
      </c>
      <c r="BH92" s="60"/>
      <c r="BI92" s="85"/>
      <c r="BJ92" s="85">
        <f>IF(E92&gt;G92,IF(Spielplan!E92&gt;Spielplan!G92,Punktemodus!$B$3,0),0)</f>
        <v>0</v>
      </c>
      <c r="BK92" s="85">
        <f>IF(E92=G92,IF(Spielplan!E92=Spielplan!G92,Punktemodus!$B$3,0),0)</f>
        <v>10</v>
      </c>
      <c r="BL92" s="85">
        <f>IF(E92&lt;G92,IF(Spielplan!E92&lt;Spielplan!G92,Punktemodus!$B$3,0),0)</f>
        <v>0</v>
      </c>
      <c r="BM92" s="85">
        <f>IF(E92=Spielplan!E92,IF(G92=Spielplan!G92,Punktemodus!$B$5,0),0)</f>
        <v>3</v>
      </c>
      <c r="BN92" s="85">
        <f>IF(E92=Spielplan!E92,Punktemodus!$B$7,0)</f>
        <v>1</v>
      </c>
      <c r="BO92" s="85">
        <f>IF(G92=Spielplan!G92,Punktemodus!$B$7,0)</f>
        <v>1</v>
      </c>
      <c r="BP92" s="137">
        <f>IF(Spielplan!E92="",0,SUM(BJ92:BO92))</f>
        <v>0</v>
      </c>
      <c r="BQ92" s="85"/>
      <c r="BR92" s="141"/>
      <c r="BS92" s="321" t="s">
        <v>163</v>
      </c>
      <c r="BT92" s="322"/>
      <c r="BU92" s="322"/>
      <c r="BV92" s="322"/>
      <c r="BW92" s="134"/>
      <c r="BX92" s="339">
        <f>BX86+BX89</f>
        <v>730</v>
      </c>
      <c r="BY92" s="340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</row>
    <row r="93" spans="1:101" ht="18.75" customHeight="1" thickBot="1" x14ac:dyDescent="0.3">
      <c r="A93" s="60"/>
      <c r="B93" s="60"/>
      <c r="C93" s="224" t="str">
        <f>C89</f>
        <v>Belgien</v>
      </c>
      <c r="D93" s="225"/>
      <c r="E93" s="104"/>
      <c r="F93" s="93"/>
      <c r="G93" s="104"/>
      <c r="H93" s="224" t="str">
        <f>H90</f>
        <v>Südkorea</v>
      </c>
      <c r="I93" s="225"/>
      <c r="J93" s="60"/>
      <c r="K93" s="60" t="s">
        <v>119</v>
      </c>
      <c r="L93" s="60">
        <f t="shared" si="28"/>
        <v>0</v>
      </c>
      <c r="M93" s="60">
        <f>IF($E93="",0,IF($E93&gt;$G93,3,IF($E93=G93,1,0)))</f>
        <v>0</v>
      </c>
      <c r="N93" s="60"/>
      <c r="O93" s="60"/>
      <c r="P93" s="60">
        <f>IF($G93="",0,IF($E93&gt;$G93,0,IF($E93=$G93,1,3)))</f>
        <v>0</v>
      </c>
      <c r="Q93" s="60">
        <f>E93</f>
        <v>0</v>
      </c>
      <c r="R93" s="60"/>
      <c r="S93" s="60"/>
      <c r="T93" s="60">
        <f>G93</f>
        <v>0</v>
      </c>
      <c r="U93" s="60">
        <f>G93</f>
        <v>0</v>
      </c>
      <c r="V93" s="60"/>
      <c r="W93" s="60"/>
      <c r="X93" s="60">
        <f>E93</f>
        <v>0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187">
        <f>SUM(AN89:AN92)</f>
        <v>30000</v>
      </c>
      <c r="AO93" s="187">
        <f>SUM(AO89:AO92)</f>
        <v>30000</v>
      </c>
      <c r="AP93" s="187">
        <f>SUM(AP89:AP92)</f>
        <v>30000</v>
      </c>
      <c r="AQ93" s="187">
        <f>SUM(AQ89:AQ92)</f>
        <v>30000</v>
      </c>
      <c r="AR93" s="187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85">
        <f>IF(E93&gt;G93,IF(Spielplan!E93&gt;Spielplan!G93,Punktemodus!$B$3,0),0)</f>
        <v>0</v>
      </c>
      <c r="BK93" s="85">
        <f>IF(E93=G93,IF(Spielplan!E93=Spielplan!G93,Punktemodus!$B$3,0),0)</f>
        <v>10</v>
      </c>
      <c r="BL93" s="85">
        <f>IF(E93&lt;G93,IF(Spielplan!E93&lt;Spielplan!G93,Punktemodus!$B$3,0),0)</f>
        <v>0</v>
      </c>
      <c r="BM93" s="85">
        <f>IF(E93=Spielplan!E93,IF(G93=Spielplan!G93,Punktemodus!$B$5,0),0)</f>
        <v>3</v>
      </c>
      <c r="BN93" s="85">
        <f>IF(E93=Spielplan!E93,Punktemodus!$B$7,0)</f>
        <v>1</v>
      </c>
      <c r="BO93" s="85">
        <f>IF(G93=Spielplan!G93,Punktemodus!$B$7,0)</f>
        <v>1</v>
      </c>
      <c r="BP93" s="137">
        <f>IF(Spielplan!E93="",0,SUM(BJ93:BO93))</f>
        <v>0</v>
      </c>
      <c r="BQ93" s="60"/>
      <c r="BR93" s="141"/>
      <c r="BS93" s="322"/>
      <c r="BT93" s="322"/>
      <c r="BU93" s="322"/>
      <c r="BV93" s="322"/>
      <c r="BW93" s="134"/>
      <c r="BX93" s="341"/>
      <c r="BY93" s="342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</row>
    <row r="94" spans="1:101" ht="18.75" customHeight="1" thickBot="1" x14ac:dyDescent="0.3">
      <c r="A94" s="60"/>
      <c r="B94" s="60"/>
      <c r="C94" s="230" t="str">
        <f>H89</f>
        <v>Algerien</v>
      </c>
      <c r="D94" s="231"/>
      <c r="E94" s="104"/>
      <c r="F94" s="93"/>
      <c r="G94" s="104"/>
      <c r="H94" s="230" t="str">
        <f>C90</f>
        <v>Russland</v>
      </c>
      <c r="I94" s="231"/>
      <c r="J94" s="60"/>
      <c r="K94" s="60" t="s">
        <v>119</v>
      </c>
      <c r="L94" s="60">
        <f t="shared" si="28"/>
        <v>0</v>
      </c>
      <c r="M94" s="60"/>
      <c r="N94" s="60">
        <f>IF($E94="",0,IF($E94&gt;$G94,3,IF($E94=$G94,1,0)))</f>
        <v>0</v>
      </c>
      <c r="O94" s="60">
        <f>IF($G94="",0,IF($E94&gt;$G94,0,IF($E94=$G94,1,3)))</f>
        <v>0</v>
      </c>
      <c r="P94" s="60"/>
      <c r="Q94" s="60"/>
      <c r="R94" s="60">
        <f>E94</f>
        <v>0</v>
      </c>
      <c r="S94" s="60">
        <f>G94</f>
        <v>0</v>
      </c>
      <c r="T94" s="60"/>
      <c r="U94" s="60"/>
      <c r="V94" s="60">
        <f>G94</f>
        <v>0</v>
      </c>
      <c r="W94" s="60">
        <f>E94</f>
        <v>0</v>
      </c>
      <c r="X94" s="60"/>
      <c r="Y94" s="60"/>
      <c r="Z94" s="60" t="s">
        <v>30</v>
      </c>
      <c r="AA94" s="60"/>
      <c r="AB94" s="60"/>
      <c r="AC94" s="60"/>
      <c r="AD94" s="60"/>
      <c r="AE94" s="60"/>
      <c r="AF94" s="60"/>
      <c r="AG94" s="60" t="b">
        <f>OR(AG89=AG90,AG89=AG91,AG89=AG92,AG90=AG91,AG90=AG92,AG91=AG92)</f>
        <v>1</v>
      </c>
      <c r="AH94" s="60"/>
      <c r="AI94" s="60"/>
      <c r="AJ94" s="60"/>
      <c r="AK94" s="60"/>
      <c r="AL94" s="60"/>
      <c r="AM94" s="60"/>
      <c r="AN94" s="60"/>
      <c r="AO94" s="60" t="s">
        <v>34</v>
      </c>
      <c r="AP94" s="60"/>
      <c r="AQ94" s="60"/>
      <c r="AR94" s="60" t="b">
        <f>OR(AR89=AR90,AR89=AR91,AR89=AR92,AR90=AR91,AR90=AR92,AR91=AR92)</f>
        <v>1</v>
      </c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85">
        <f>IF(E94&gt;G94,IF(Spielplan!E94&gt;Spielplan!G94,Punktemodus!$B$3,0),0)</f>
        <v>0</v>
      </c>
      <c r="BK94" s="85">
        <f>IF(E94=G94,IF(Spielplan!E94=Spielplan!G94,Punktemodus!$B$3,0),0)</f>
        <v>10</v>
      </c>
      <c r="BL94" s="85">
        <f>IF(E94&lt;G94,IF(Spielplan!E94&lt;Spielplan!G94,Punktemodus!$B$3,0),0)</f>
        <v>0</v>
      </c>
      <c r="BM94" s="85">
        <f>IF(E94=Spielplan!E94,IF(G94=Spielplan!G94,Punktemodus!$B$5,0),0)</f>
        <v>3</v>
      </c>
      <c r="BN94" s="85">
        <f>IF(E94=Spielplan!E94,Punktemodus!$B$7,0)</f>
        <v>1</v>
      </c>
      <c r="BO94" s="85">
        <f>IF(G94=Spielplan!G94,Punktemodus!$B$7,0)</f>
        <v>1</v>
      </c>
      <c r="BP94" s="137">
        <f>IF(Spielplan!E94="",0,SUM(BJ94:BO94))</f>
        <v>0</v>
      </c>
      <c r="BQ94" s="60"/>
      <c r="BR94" s="141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</row>
    <row r="95" spans="1:101" ht="18.75" customHeight="1" thickBot="1" x14ac:dyDescent="0.25">
      <c r="A95" s="60"/>
      <c r="B95" s="60"/>
      <c r="C95" s="136" t="str">
        <f>IF(G94="","",IF(AR94=TRUE,"Achtung: Fehler in Tabelle!",""))</f>
        <v/>
      </c>
      <c r="D95" s="60"/>
      <c r="E95" s="60"/>
      <c r="F95" s="60"/>
      <c r="G95" s="60"/>
      <c r="H95" s="60"/>
      <c r="I95" s="60"/>
      <c r="J95" s="60"/>
      <c r="K95" s="60"/>
      <c r="L95" s="60"/>
      <c r="M95" s="60">
        <f t="shared" ref="M95:X95" si="31">SUM(M89:M94)</f>
        <v>0</v>
      </c>
      <c r="N95" s="60">
        <f t="shared" si="31"/>
        <v>0</v>
      </c>
      <c r="O95" s="60">
        <f t="shared" si="31"/>
        <v>0</v>
      </c>
      <c r="P95" s="60">
        <f t="shared" si="31"/>
        <v>0</v>
      </c>
      <c r="Q95" s="60">
        <f t="shared" si="31"/>
        <v>0</v>
      </c>
      <c r="R95" s="60">
        <f t="shared" si="31"/>
        <v>0</v>
      </c>
      <c r="S95" s="60">
        <f t="shared" si="31"/>
        <v>0</v>
      </c>
      <c r="T95" s="60">
        <f t="shared" si="31"/>
        <v>0</v>
      </c>
      <c r="U95" s="60">
        <f t="shared" si="31"/>
        <v>0</v>
      </c>
      <c r="V95" s="60">
        <f t="shared" si="31"/>
        <v>0</v>
      </c>
      <c r="W95" s="60">
        <f t="shared" si="31"/>
        <v>0</v>
      </c>
      <c r="X95" s="60">
        <f t="shared" si="31"/>
        <v>0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160">
        <f>SUM(BP89:BP94)</f>
        <v>0</v>
      </c>
      <c r="BQ95" s="60"/>
      <c r="BR95" s="141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</row>
    <row r="96" spans="1:101" ht="13.5" thickBo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85"/>
      <c r="BK96" s="85"/>
      <c r="BL96" s="85"/>
      <c r="BM96" s="85"/>
      <c r="BN96" s="85"/>
      <c r="BO96" s="85"/>
      <c r="BP96" s="138"/>
      <c r="BQ96" s="60"/>
      <c r="BR96" s="141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</row>
    <row r="97" spans="1:101" ht="25.5" customHeight="1" thickBo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85"/>
      <c r="BK97" s="85"/>
      <c r="BL97" s="85"/>
      <c r="BM97" s="85"/>
      <c r="BN97" s="85"/>
      <c r="BO97" s="85"/>
      <c r="BP97" s="160">
        <f>SUM(BP12:BP95)/2</f>
        <v>0</v>
      </c>
      <c r="BQ97" s="60"/>
      <c r="BR97" s="141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</row>
    <row r="98" spans="1:101" x14ac:dyDescent="0.2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85"/>
      <c r="BK98" s="85"/>
      <c r="BL98" s="85"/>
      <c r="BM98" s="85"/>
      <c r="BN98" s="85"/>
      <c r="BO98" s="85"/>
      <c r="BP98" s="60"/>
      <c r="BQ98" s="60"/>
      <c r="BR98" s="141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</row>
  </sheetData>
  <mergeCells count="41"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  <mergeCell ref="CQ65:CV66"/>
    <mergeCell ref="BS44:BV45"/>
    <mergeCell ref="BX44:BX47"/>
    <mergeCell ref="BY44:BY47"/>
    <mergeCell ref="BZ44:BZ47"/>
    <mergeCell ref="CE44:CE47"/>
    <mergeCell ref="CF44:CF47"/>
    <mergeCell ref="CJ44:CJ47"/>
    <mergeCell ref="CO44:CO47"/>
    <mergeCell ref="CS44:CS47"/>
    <mergeCell ref="CQ59:CV60"/>
    <mergeCell ref="CQ62:CV63"/>
    <mergeCell ref="CQ32:CV33"/>
    <mergeCell ref="H2:BZ2"/>
    <mergeCell ref="H3:BZ3"/>
    <mergeCell ref="I4:BI4"/>
    <mergeCell ref="BY4:BZ4"/>
    <mergeCell ref="CG4:CV4"/>
    <mergeCell ref="BP8:BP11"/>
    <mergeCell ref="BJ9:BJ11"/>
    <mergeCell ref="BK9:BK11"/>
    <mergeCell ref="BL9:BL11"/>
    <mergeCell ref="BM9:BM11"/>
    <mergeCell ref="BN9:BN11"/>
    <mergeCell ref="BO9:BO11"/>
    <mergeCell ref="CQ23:CV24"/>
    <mergeCell ref="CQ26:CV27"/>
    <mergeCell ref="CQ29:CV30"/>
  </mergeCells>
  <conditionalFormatting sqref="CK24:CL24">
    <cfRule type="expression" dxfId="778" priority="1" stopIfTrue="1">
      <formula>IF($CH34="",TRUE,FALSE)</formula>
    </cfRule>
  </conditionalFormatting>
  <conditionalFormatting sqref="CA14:CB14">
    <cfRule type="expression" dxfId="777" priority="2" stopIfTrue="1">
      <formula>IF($BV$12="",TRUE,FALSE)</formula>
    </cfRule>
  </conditionalFormatting>
  <conditionalFormatting sqref="CA15:CB15">
    <cfRule type="expression" dxfId="776" priority="3" stopIfTrue="1">
      <formula>IF($BV$17="",TRUE,FALSE)</formula>
    </cfRule>
  </conditionalFormatting>
  <conditionalFormatting sqref="CA22:CB22">
    <cfRule type="expression" dxfId="775" priority="4" stopIfTrue="1">
      <formula>IF($BV$20="",TRUE,FALSE)</formula>
    </cfRule>
  </conditionalFormatting>
  <conditionalFormatting sqref="CA23:CB23">
    <cfRule type="expression" dxfId="774" priority="5" stopIfTrue="1">
      <formula>IF($BV$25="",TRUE,FALSE)</formula>
    </cfRule>
  </conditionalFormatting>
  <conditionalFormatting sqref="CA30:CB30">
    <cfRule type="expression" dxfId="773" priority="6" stopIfTrue="1">
      <formula>IF($BV$29="",TRUE,FALSE)</formula>
    </cfRule>
  </conditionalFormatting>
  <conditionalFormatting sqref="CA31:CB31">
    <cfRule type="expression" dxfId="772" priority="7" stopIfTrue="1">
      <formula>IF($BV$33="",TRUE,FALSE)</formula>
    </cfRule>
  </conditionalFormatting>
  <conditionalFormatting sqref="CA38:CB38">
    <cfRule type="expression" dxfId="771" priority="8" stopIfTrue="1">
      <formula>IF($BV$37="",TRUE,FALSE)</formula>
    </cfRule>
  </conditionalFormatting>
  <conditionalFormatting sqref="CA39:CB39">
    <cfRule type="expression" dxfId="770" priority="9" stopIfTrue="1">
      <formula>IF($BV$41="",TRUE,FALSE)</formula>
    </cfRule>
  </conditionalFormatting>
  <conditionalFormatting sqref="CF18:CG18">
    <cfRule type="expression" dxfId="769" priority="10" stopIfTrue="1">
      <formula>IF($CC$15="",TRUE,FALSE)</formula>
    </cfRule>
  </conditionalFormatting>
  <conditionalFormatting sqref="CF19:CG19">
    <cfRule type="expression" dxfId="768" priority="11" stopIfTrue="1">
      <formula>IF($CC$22="",TRUE,FALSE)</formula>
    </cfRule>
  </conditionalFormatting>
  <conditionalFormatting sqref="CF35:CG35">
    <cfRule type="expression" dxfId="767" priority="12" stopIfTrue="1">
      <formula>IF($CC$39="",TRUE,FALSE)</formula>
    </cfRule>
  </conditionalFormatting>
  <conditionalFormatting sqref="CF34:CG34">
    <cfRule type="expression" dxfId="766" priority="13" stopIfTrue="1">
      <formula>IF($CC$31="",TRUE,FALSE)</formula>
    </cfRule>
  </conditionalFormatting>
  <conditionalFormatting sqref="CK23:CL23 CK29:CL29">
    <cfRule type="expression" dxfId="765" priority="14" stopIfTrue="1">
      <formula>IF($CH$18="",TRUE,FALSE)</formula>
    </cfRule>
  </conditionalFormatting>
  <conditionalFormatting sqref="CK30:CL30">
    <cfRule type="expression" dxfId="764" priority="15" stopIfTrue="1">
      <formula>IF($CH$34="",TRUE,FALSE)</formula>
    </cfRule>
  </conditionalFormatting>
  <conditionalFormatting sqref="CQ23:CV24">
    <cfRule type="expression" dxfId="763" priority="16" stopIfTrue="1">
      <formula>IF($CM$23="",TRUE,FALSE)</formula>
    </cfRule>
  </conditionalFormatting>
  <conditionalFormatting sqref="CQ26:CV27">
    <cfRule type="expression" dxfId="762" priority="17" stopIfTrue="1">
      <formula>IF($CM$24="",TRUE,FALSE)</formula>
    </cfRule>
  </conditionalFormatting>
  <conditionalFormatting sqref="CQ29:CV30">
    <cfRule type="expression" dxfId="761" priority="18" stopIfTrue="1">
      <formula>IF($CM$29="",TRUE,FALSE)</formula>
    </cfRule>
  </conditionalFormatting>
  <conditionalFormatting sqref="CQ32:CV33">
    <cfRule type="expression" dxfId="760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BY52" sqref="BY52:CA57"/>
      <selection pane="bottomLeft" activeCell="I4" sqref="I4:BI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60"/>
      <c r="B1" s="60"/>
      <c r="C1" s="86"/>
      <c r="D1" s="60"/>
      <c r="E1" s="85"/>
      <c r="F1" s="60"/>
      <c r="G1" s="85"/>
      <c r="H1" s="92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</row>
    <row r="2" spans="1:101" ht="85.5" customHeight="1" thickBot="1" x14ac:dyDescent="1.1000000000000001">
      <c r="A2" s="60"/>
      <c r="B2" s="60"/>
      <c r="C2" s="60"/>
      <c r="D2" s="60"/>
      <c r="E2" s="85"/>
      <c r="F2" s="60"/>
      <c r="G2" s="85"/>
      <c r="H2" s="355" t="s">
        <v>341</v>
      </c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7"/>
      <c r="BR2" s="357"/>
      <c r="BS2" s="357"/>
      <c r="BT2" s="357"/>
      <c r="BU2" s="357"/>
      <c r="BV2" s="357"/>
      <c r="BW2" s="357"/>
      <c r="BX2" s="357"/>
      <c r="BY2" s="357"/>
      <c r="BZ2" s="358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</row>
    <row r="3" spans="1:101" ht="85.5" customHeight="1" thickBot="1" x14ac:dyDescent="0.25">
      <c r="A3" s="60"/>
      <c r="B3" s="60"/>
      <c r="C3" s="60"/>
      <c r="D3" s="60"/>
      <c r="E3" s="85"/>
      <c r="F3" s="60"/>
      <c r="G3" s="85"/>
      <c r="H3" s="320" t="s">
        <v>339</v>
      </c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282"/>
      <c r="BW3" s="282"/>
      <c r="BX3" s="282"/>
      <c r="BY3" s="282"/>
      <c r="BZ3" s="282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</row>
    <row r="4" spans="1:101" ht="37.5" customHeight="1" thickBot="1" x14ac:dyDescent="0.55000000000000004">
      <c r="A4" s="60"/>
      <c r="B4" s="60"/>
      <c r="C4" s="60"/>
      <c r="D4" s="60"/>
      <c r="E4" s="85"/>
      <c r="F4" s="60"/>
      <c r="G4" s="85"/>
      <c r="H4" s="95" t="s">
        <v>161</v>
      </c>
      <c r="I4" s="325" t="s">
        <v>229</v>
      </c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7"/>
      <c r="BJ4" s="60"/>
      <c r="BK4" s="60"/>
      <c r="BL4" s="60"/>
      <c r="BM4" s="60"/>
      <c r="BN4" s="60"/>
      <c r="BO4" s="60"/>
      <c r="BP4" s="60"/>
      <c r="BQ4" s="95" t="s">
        <v>162</v>
      </c>
      <c r="BR4" s="60"/>
      <c r="BS4" s="60"/>
      <c r="BT4" s="60"/>
      <c r="BU4" s="60"/>
      <c r="BV4" s="60"/>
      <c r="BW4" s="60"/>
      <c r="BX4" s="60"/>
      <c r="BY4" s="323">
        <f>BX92</f>
        <v>730</v>
      </c>
      <c r="BZ4" s="324"/>
      <c r="CA4" s="60"/>
      <c r="CB4" s="60"/>
      <c r="CC4" s="60"/>
      <c r="CD4" s="60"/>
      <c r="CE4" s="60"/>
      <c r="CF4" s="60"/>
      <c r="CG4" s="367" t="s">
        <v>340</v>
      </c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9"/>
      <c r="CW4" s="60"/>
    </row>
    <row r="5" spans="1:101" x14ac:dyDescent="0.2">
      <c r="A5" s="60"/>
      <c r="B5" s="60"/>
      <c r="C5" s="60"/>
      <c r="D5" s="60"/>
      <c r="E5" s="85"/>
      <c r="F5" s="60"/>
      <c r="G5" s="8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1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</row>
    <row r="6" spans="1:101" x14ac:dyDescent="0.2">
      <c r="A6" s="60"/>
      <c r="B6" s="60"/>
      <c r="C6" s="60"/>
      <c r="D6" s="60"/>
      <c r="E6" s="85"/>
      <c r="F6" s="60"/>
      <c r="G6" s="85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</row>
    <row r="7" spans="1:101" ht="13.5" thickBot="1" x14ac:dyDescent="0.25">
      <c r="A7" s="60"/>
      <c r="B7" s="60"/>
      <c r="C7" s="60"/>
      <c r="D7" s="60"/>
      <c r="E7" s="85"/>
      <c r="F7" s="60"/>
      <c r="G7" s="85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</row>
    <row r="8" spans="1:101" ht="26.25" customHeight="1" thickBot="1" x14ac:dyDescent="0.45">
      <c r="A8" s="60"/>
      <c r="B8" s="60"/>
      <c r="C8" s="99" t="s">
        <v>150</v>
      </c>
      <c r="D8" s="100"/>
      <c r="E8" s="101"/>
      <c r="F8" s="100"/>
      <c r="G8" s="101"/>
      <c r="H8" s="100"/>
      <c r="I8" s="100"/>
      <c r="J8" s="100"/>
      <c r="K8" s="100"/>
      <c r="L8" s="188"/>
      <c r="M8" s="189" t="s">
        <v>36</v>
      </c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2"/>
      <c r="BI8" s="60"/>
      <c r="BJ8" s="60"/>
      <c r="BK8" s="60"/>
      <c r="BL8" s="60"/>
      <c r="BM8" s="60"/>
      <c r="BN8" s="60"/>
      <c r="BO8" s="60"/>
      <c r="BP8" s="328" t="s">
        <v>149</v>
      </c>
      <c r="BQ8" s="60"/>
      <c r="BR8" s="87"/>
      <c r="BS8" s="99" t="s">
        <v>151</v>
      </c>
      <c r="BT8" s="100"/>
      <c r="BU8" s="100"/>
      <c r="BV8" s="100"/>
      <c r="BW8" s="100"/>
      <c r="BX8" s="100"/>
      <c r="BY8" s="100"/>
      <c r="BZ8" s="103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2"/>
      <c r="CW8" s="60"/>
    </row>
    <row r="9" spans="1:101" ht="28.5" customHeight="1" x14ac:dyDescent="0.2">
      <c r="A9" s="60"/>
      <c r="B9" s="60"/>
      <c r="C9" s="60"/>
      <c r="D9" s="60"/>
      <c r="E9" s="85"/>
      <c r="F9" s="60"/>
      <c r="G9" s="85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330" t="s">
        <v>48</v>
      </c>
      <c r="BK9" s="330" t="s">
        <v>142</v>
      </c>
      <c r="BL9" s="330" t="s">
        <v>143</v>
      </c>
      <c r="BM9" s="330" t="s">
        <v>49</v>
      </c>
      <c r="BN9" s="330" t="s">
        <v>147</v>
      </c>
      <c r="BO9" s="330" t="s">
        <v>148</v>
      </c>
      <c r="BP9" s="329"/>
      <c r="BQ9" s="60"/>
      <c r="BR9" s="87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</row>
    <row r="10" spans="1:101" ht="18.75" customHeight="1" x14ac:dyDescent="0.25">
      <c r="A10" s="60"/>
      <c r="B10" s="60"/>
      <c r="C10" s="88" t="s">
        <v>63</v>
      </c>
      <c r="D10" s="60"/>
      <c r="E10" s="85"/>
      <c r="F10" s="60"/>
      <c r="G10" s="85"/>
      <c r="H10" s="60"/>
      <c r="I10" s="60"/>
      <c r="J10" s="60"/>
      <c r="K10" s="60"/>
      <c r="L10" s="60"/>
      <c r="M10" s="60" t="s">
        <v>4</v>
      </c>
      <c r="N10" s="60"/>
      <c r="O10" s="60"/>
      <c r="P10" s="60"/>
      <c r="Q10" s="60" t="s">
        <v>6</v>
      </c>
      <c r="R10" s="60"/>
      <c r="S10" s="60"/>
      <c r="T10" s="60"/>
      <c r="U10" s="60" t="s">
        <v>7</v>
      </c>
      <c r="V10" s="60"/>
      <c r="W10" s="60"/>
      <c r="X10" s="60"/>
      <c r="Y10" s="60"/>
      <c r="Z10" s="60" t="s">
        <v>4</v>
      </c>
      <c r="AA10" s="60" t="s">
        <v>5</v>
      </c>
      <c r="AB10" s="60"/>
      <c r="AC10" s="60"/>
      <c r="AD10" s="60" t="s">
        <v>9</v>
      </c>
      <c r="AE10" s="60"/>
      <c r="AF10" s="60"/>
      <c r="AG10" s="60"/>
      <c r="AH10" s="60" t="s">
        <v>32</v>
      </c>
      <c r="AI10" s="60"/>
      <c r="AJ10" s="60"/>
      <c r="AK10" s="60"/>
      <c r="AL10" s="60"/>
      <c r="AM10" s="60"/>
      <c r="AN10" s="60" t="s">
        <v>35</v>
      </c>
      <c r="AO10" s="60"/>
      <c r="AP10" s="60"/>
      <c r="AQ10" s="60"/>
      <c r="AR10" s="60"/>
      <c r="AS10" s="60" t="s">
        <v>33</v>
      </c>
      <c r="AT10" s="60"/>
      <c r="AU10" s="60"/>
      <c r="AV10" s="60"/>
      <c r="AW10" s="60"/>
      <c r="AX10" s="60"/>
      <c r="AY10" s="60"/>
      <c r="AZ10" s="60"/>
      <c r="BA10" s="60"/>
      <c r="BB10" s="89" t="s">
        <v>10</v>
      </c>
      <c r="BC10" s="60"/>
      <c r="BD10" s="90" t="s">
        <v>4</v>
      </c>
      <c r="BE10" s="60"/>
      <c r="BF10" s="61" t="s">
        <v>5</v>
      </c>
      <c r="BG10" s="60"/>
      <c r="BH10" s="60"/>
      <c r="BI10" s="60"/>
      <c r="BJ10" s="330"/>
      <c r="BK10" s="330"/>
      <c r="BL10" s="330"/>
      <c r="BM10" s="330"/>
      <c r="BN10" s="330"/>
      <c r="BO10" s="330"/>
      <c r="BP10" s="329"/>
      <c r="BQ10" s="60"/>
      <c r="BR10" s="87"/>
      <c r="BS10" s="88"/>
      <c r="BT10" s="60"/>
      <c r="BU10" s="91" t="s">
        <v>120</v>
      </c>
      <c r="BV10" s="60"/>
      <c r="BW10" s="60"/>
      <c r="BX10" s="61" t="s">
        <v>26</v>
      </c>
      <c r="BY10" s="60"/>
      <c r="BZ10" s="88"/>
      <c r="CA10" s="60"/>
      <c r="CB10" s="60"/>
      <c r="CC10" s="60"/>
      <c r="CD10" s="60"/>
      <c r="CE10" s="61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</row>
    <row r="11" spans="1:101" ht="18.75" customHeight="1" thickBot="1" x14ac:dyDescent="0.25">
      <c r="A11" s="60"/>
      <c r="B11" s="60"/>
      <c r="C11" s="60"/>
      <c r="D11" s="60"/>
      <c r="E11" s="85"/>
      <c r="F11" s="60"/>
      <c r="G11" s="85"/>
      <c r="H11" s="60"/>
      <c r="I11" s="60"/>
      <c r="J11" s="60"/>
      <c r="K11" s="60"/>
      <c r="L11" s="60"/>
      <c r="M11" s="60" t="s">
        <v>0</v>
      </c>
      <c r="N11" s="60" t="s">
        <v>1</v>
      </c>
      <c r="O11" s="60" t="s">
        <v>2</v>
      </c>
      <c r="P11" s="60" t="s">
        <v>3</v>
      </c>
      <c r="Q11" s="60" t="s">
        <v>0</v>
      </c>
      <c r="R11" s="60" t="s">
        <v>1</v>
      </c>
      <c r="S11" s="60" t="s">
        <v>2</v>
      </c>
      <c r="T11" s="60" t="s">
        <v>3</v>
      </c>
      <c r="U11" s="60" t="s">
        <v>0</v>
      </c>
      <c r="V11" s="60" t="s">
        <v>1</v>
      </c>
      <c r="W11" s="60" t="s">
        <v>2</v>
      </c>
      <c r="X11" s="60" t="s">
        <v>3</v>
      </c>
      <c r="Y11" s="60"/>
      <c r="Z11" s="60" t="s">
        <v>8</v>
      </c>
      <c r="AA11" s="60"/>
      <c r="AB11" s="60"/>
      <c r="AC11" s="60"/>
      <c r="AD11" s="60"/>
      <c r="AE11" s="60"/>
      <c r="AF11" s="60"/>
      <c r="AG11" s="60"/>
      <c r="AH11" s="60" t="s">
        <v>31</v>
      </c>
      <c r="AI11" s="60"/>
      <c r="AJ11" s="60"/>
      <c r="AK11" s="60"/>
      <c r="AL11" s="60"/>
      <c r="AM11" s="60"/>
      <c r="AN11" s="60" t="str">
        <f>AI12</f>
        <v>Brasilien</v>
      </c>
      <c r="AO11" s="60" t="str">
        <f>AI13</f>
        <v>Kroatien</v>
      </c>
      <c r="AP11" s="60" t="str">
        <f>AI14</f>
        <v>Mexiko</v>
      </c>
      <c r="AQ11" s="60" t="str">
        <f>AI15</f>
        <v>Kamerun</v>
      </c>
      <c r="AR11" s="60"/>
      <c r="AS11" s="60" t="s">
        <v>31</v>
      </c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330"/>
      <c r="BK11" s="330"/>
      <c r="BL11" s="330"/>
      <c r="BM11" s="330"/>
      <c r="BN11" s="330"/>
      <c r="BO11" s="330"/>
      <c r="BP11" s="329"/>
      <c r="BQ11" s="60"/>
      <c r="BR11" s="87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</row>
    <row r="12" spans="1:101" ht="18.75" customHeight="1" thickBot="1" x14ac:dyDescent="0.3">
      <c r="A12" s="60"/>
      <c r="B12" s="60"/>
      <c r="C12" s="7" t="str">
        <f>Spielplan!$C$12</f>
        <v>Brasilien</v>
      </c>
      <c r="D12" s="38"/>
      <c r="E12" s="104"/>
      <c r="F12" s="93"/>
      <c r="G12" s="104"/>
      <c r="H12" s="7" t="str">
        <f>Spielplan!$H$12</f>
        <v>Kroatien</v>
      </c>
      <c r="I12" s="38"/>
      <c r="J12" s="60"/>
      <c r="K12" s="60" t="s">
        <v>58</v>
      </c>
      <c r="L12" s="60">
        <f t="shared" ref="L12:L17" si="0">IF(E12-G12&gt;0,1,IF(G12=E12,0,-1))</f>
        <v>0</v>
      </c>
      <c r="M12" s="60">
        <f>IF($E12="",0,IF($E12&gt;$G12,3,IF($E12=G12,1,0)))</f>
        <v>0</v>
      </c>
      <c r="N12" s="60">
        <f>IF($G12="",0,IF($E12&gt;$G12,0,IF($E12=G12,1,3)))</f>
        <v>0</v>
      </c>
      <c r="O12" s="60"/>
      <c r="P12" s="60"/>
      <c r="Q12" s="60">
        <f>E12</f>
        <v>0</v>
      </c>
      <c r="R12" s="60">
        <f>G12</f>
        <v>0</v>
      </c>
      <c r="S12" s="60"/>
      <c r="T12" s="60"/>
      <c r="U12" s="60">
        <f>G12</f>
        <v>0</v>
      </c>
      <c r="V12" s="60">
        <f>E12</f>
        <v>0</v>
      </c>
      <c r="W12" s="60"/>
      <c r="X12" s="60"/>
      <c r="Y12" s="60"/>
      <c r="Z12" s="60">
        <f>M18</f>
        <v>0</v>
      </c>
      <c r="AA12" s="60">
        <f>Q18</f>
        <v>0</v>
      </c>
      <c r="AB12" s="60">
        <f>U18</f>
        <v>0</v>
      </c>
      <c r="AC12" s="60">
        <f>AA12-AB12</f>
        <v>0</v>
      </c>
      <c r="AD12" s="60">
        <f>IF(Z12&gt;Z13,-1,0)</f>
        <v>0</v>
      </c>
      <c r="AE12" s="60">
        <f>IF(Z12&gt;Z14,-1,0)</f>
        <v>0</v>
      </c>
      <c r="AF12" s="60">
        <f>IF(Z12&gt;Z15,-1,0)</f>
        <v>0</v>
      </c>
      <c r="AG12" s="60">
        <f>10000-(AJ12*1000+AM12*100+AK12*10)</f>
        <v>10000</v>
      </c>
      <c r="AH12" s="90">
        <f>RANK(AG12,AG12:AG15,1)</f>
        <v>1</v>
      </c>
      <c r="AI12" s="60" t="str">
        <f>C12</f>
        <v>Brasilien</v>
      </c>
      <c r="AJ12" s="60">
        <f t="shared" ref="AJ12:AL15" si="1">Z12</f>
        <v>0</v>
      </c>
      <c r="AK12" s="60">
        <f t="shared" si="1"/>
        <v>0</v>
      </c>
      <c r="AL12" s="60">
        <f t="shared" si="1"/>
        <v>0</v>
      </c>
      <c r="AM12" s="60">
        <f>AK12-AL12</f>
        <v>0</v>
      </c>
      <c r="AN12" s="187"/>
      <c r="AO12" s="187">
        <f>IF(AG13=AG12,IF(G12&gt;E12,AG13-0.1,AG13),AG13)</f>
        <v>10000</v>
      </c>
      <c r="AP12" s="187">
        <f>IF(AG14=AG12,IF(G14&gt;E14,AG14-0.1,AG14),AG14)</f>
        <v>10000</v>
      </c>
      <c r="AQ12" s="187">
        <f>IF(AG15=AG12,IF(G16&gt;E16,AG15-0.1,AG15),AG15)</f>
        <v>10000</v>
      </c>
      <c r="AR12" s="187">
        <f>AN16</f>
        <v>30000</v>
      </c>
      <c r="AS12" s="90">
        <f>RANK(AR12,AR12:AR15,1)</f>
        <v>1</v>
      </c>
      <c r="AT12" s="60" t="str">
        <f t="shared" ref="AT12:AW15" si="2">AI12</f>
        <v>Brasilien</v>
      </c>
      <c r="AU12" s="60">
        <f t="shared" si="2"/>
        <v>0</v>
      </c>
      <c r="AV12" s="60">
        <f t="shared" si="2"/>
        <v>0</v>
      </c>
      <c r="AW12" s="60">
        <f t="shared" si="2"/>
        <v>0</v>
      </c>
      <c r="AX12" s="60"/>
      <c r="AY12" s="60"/>
      <c r="AZ12" s="60"/>
      <c r="BA12" s="3">
        <v>1</v>
      </c>
      <c r="BB12" s="7" t="str">
        <f>VLOOKUP(1,AS12:AT15,2,FALSE)</f>
        <v>Brasilien</v>
      </c>
      <c r="BC12" s="2"/>
      <c r="BD12" s="6">
        <f>VLOOKUP(1,AS12:AW15,3,FALSE)</f>
        <v>0</v>
      </c>
      <c r="BE12" s="4">
        <f>VLOOKUP(1,AS12:AW15,4,FALSE)</f>
        <v>0</v>
      </c>
      <c r="BF12" s="93" t="s">
        <v>12</v>
      </c>
      <c r="BG12" s="4">
        <f>VLOOKUP(1,AS12:AW15,5,FALSE)</f>
        <v>0</v>
      </c>
      <c r="BH12" s="13" t="s">
        <v>18</v>
      </c>
      <c r="BI12" s="60"/>
      <c r="BJ12" s="85">
        <f>IF(E12&gt;G12,IF(Spielplan!E12&gt;Spielplan!G12,Punktemodus!$B$3,0),0)</f>
        <v>0</v>
      </c>
      <c r="BK12" s="85">
        <f>IF(E12=G12,IF(Spielplan!E12=Spielplan!G12,Punktemodus!$B$3,0),0)</f>
        <v>10</v>
      </c>
      <c r="BL12" s="85">
        <f>IF(E12&lt;G12,IF(Spielplan!E12&lt;Spielplan!G12,Punktemodus!$B$3,0),0)</f>
        <v>0</v>
      </c>
      <c r="BM12" s="85">
        <f>IF(E12=Spielplan!E12,IF(G12=Spielplan!G12,Punktemodus!$B$5,0),0)</f>
        <v>3</v>
      </c>
      <c r="BN12" s="85">
        <f>IF(E12=Spielplan!E12,Punktemodus!$B$7,0)</f>
        <v>1</v>
      </c>
      <c r="BO12" s="85">
        <f>IF(G12=Spielplan!G12,Punktemodus!$B$7,0)</f>
        <v>1</v>
      </c>
      <c r="BP12" s="137">
        <f>IF(Spielplan!E12="",0,SUM(BJ12:BO12))</f>
        <v>0</v>
      </c>
      <c r="BQ12" s="60"/>
      <c r="BR12" s="87"/>
      <c r="BS12" s="13" t="s">
        <v>18</v>
      </c>
      <c r="BT12" s="44" t="str">
        <f>IF(G17="","",BB12)</f>
        <v/>
      </c>
      <c r="BU12" s="46"/>
      <c r="BV12" s="104"/>
      <c r="BW12" s="60"/>
      <c r="BX12" s="104"/>
      <c r="BY12" s="60"/>
      <c r="BZ12" s="88"/>
      <c r="CA12" s="60"/>
      <c r="CB12" s="91" t="s">
        <v>27</v>
      </c>
      <c r="CC12" s="60"/>
      <c r="CD12" s="60"/>
      <c r="CE12" s="61" t="s">
        <v>26</v>
      </c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</row>
    <row r="13" spans="1:101" ht="18.75" customHeight="1" thickBot="1" x14ac:dyDescent="0.3">
      <c r="A13" s="60"/>
      <c r="B13" s="60"/>
      <c r="C13" s="44" t="str">
        <f>Spielplan!$C$13</f>
        <v>Mexiko</v>
      </c>
      <c r="D13" s="45"/>
      <c r="E13" s="104"/>
      <c r="F13" s="93"/>
      <c r="G13" s="104"/>
      <c r="H13" s="44" t="str">
        <f>Spielplan!$H$13</f>
        <v>Kamerun</v>
      </c>
      <c r="I13" s="45"/>
      <c r="J13" s="60"/>
      <c r="K13" s="60" t="s">
        <v>59</v>
      </c>
      <c r="L13" s="60">
        <f t="shared" si="0"/>
        <v>0</v>
      </c>
      <c r="M13" s="60"/>
      <c r="N13" s="60"/>
      <c r="O13" s="60">
        <f>IF($E13="",0,IF($E13&gt;$G13,3,IF($E13=$G13,1,0)))</f>
        <v>0</v>
      </c>
      <c r="P13" s="60">
        <f>IF($G13="",0,IF($E13&gt;$G13,0,IF($E13=$G13,1,3)))</f>
        <v>0</v>
      </c>
      <c r="Q13" s="60"/>
      <c r="R13" s="60"/>
      <c r="S13" s="60">
        <f>E13</f>
        <v>0</v>
      </c>
      <c r="T13" s="60">
        <f>G13</f>
        <v>0</v>
      </c>
      <c r="U13" s="60"/>
      <c r="V13" s="60"/>
      <c r="W13" s="60">
        <f>G13</f>
        <v>0</v>
      </c>
      <c r="X13" s="60">
        <f>E13</f>
        <v>0</v>
      </c>
      <c r="Y13" s="60"/>
      <c r="Z13" s="60">
        <f>N18</f>
        <v>0</v>
      </c>
      <c r="AA13" s="60">
        <f>R18</f>
        <v>0</v>
      </c>
      <c r="AB13" s="60">
        <f>V18</f>
        <v>0</v>
      </c>
      <c r="AC13" s="60">
        <f>AA13-AB13</f>
        <v>0</v>
      </c>
      <c r="AD13" s="60">
        <f>IF(Z13&gt;Z12,-1,0)</f>
        <v>0</v>
      </c>
      <c r="AE13" s="60">
        <f>IF(Z13&gt;Z14,-1,0)</f>
        <v>0</v>
      </c>
      <c r="AF13" s="60">
        <f>IF(Z13&gt;Z15,-1,0)</f>
        <v>0</v>
      </c>
      <c r="AG13" s="60">
        <f>10000-(AJ13*1000+AM13*100+AK13*10)</f>
        <v>10000</v>
      </c>
      <c r="AH13" s="90">
        <f>RANK(AG13,AG12:AG15,1)</f>
        <v>1</v>
      </c>
      <c r="AI13" s="60" t="str">
        <f>H12</f>
        <v>Kroatien</v>
      </c>
      <c r="AJ13" s="60">
        <f t="shared" si="1"/>
        <v>0</v>
      </c>
      <c r="AK13" s="60">
        <f t="shared" si="1"/>
        <v>0</v>
      </c>
      <c r="AL13" s="60">
        <f t="shared" si="1"/>
        <v>0</v>
      </c>
      <c r="AM13" s="60">
        <f>AK13-AL13</f>
        <v>0</v>
      </c>
      <c r="AN13" s="187">
        <f>IF(AG12=AG13,IF(E12&gt;G12,AG12-0.1,AG12),AG12)</f>
        <v>10000</v>
      </c>
      <c r="AO13" s="187"/>
      <c r="AP13" s="187">
        <f>IF(AG14=AG13,IF(G17&gt;E17,AG14-0.1,AG14),AG14)</f>
        <v>10000</v>
      </c>
      <c r="AQ13" s="187">
        <f>IF(AG15=AG13,IF(G15&gt;E15,AG15-0.1,AG15),AG15)</f>
        <v>10000</v>
      </c>
      <c r="AR13" s="187">
        <f>AO16</f>
        <v>30000</v>
      </c>
      <c r="AS13" s="90">
        <f>RANK(AR13,AR12:AR15,1)</f>
        <v>1</v>
      </c>
      <c r="AT13" s="60" t="str">
        <f t="shared" si="2"/>
        <v>Kroatien</v>
      </c>
      <c r="AU13" s="60">
        <f t="shared" si="2"/>
        <v>0</v>
      </c>
      <c r="AV13" s="60">
        <f t="shared" si="2"/>
        <v>0</v>
      </c>
      <c r="AW13" s="60">
        <f t="shared" si="2"/>
        <v>0</v>
      </c>
      <c r="AX13" s="60"/>
      <c r="AY13" s="60"/>
      <c r="AZ13" s="60"/>
      <c r="BA13" s="120">
        <v>2</v>
      </c>
      <c r="BB13" s="121" t="e">
        <f>VLOOKUP(2,AS12:AT15,2,FALSE)</f>
        <v>#N/A</v>
      </c>
      <c r="BC13" s="122"/>
      <c r="BD13" s="123" t="e">
        <f>VLOOKUP(2,AS12:AW15,3,FALSE)</f>
        <v>#N/A</v>
      </c>
      <c r="BE13" s="124" t="e">
        <f>VLOOKUP(2,AS12:AW15,4,FALSE)</f>
        <v>#N/A</v>
      </c>
      <c r="BF13" s="93" t="s">
        <v>12</v>
      </c>
      <c r="BG13" s="124" t="e">
        <f>VLOOKUP(2,AS12:AW15,5,FALSE)</f>
        <v>#N/A</v>
      </c>
      <c r="BH13" s="125" t="s">
        <v>19</v>
      </c>
      <c r="BI13" s="60"/>
      <c r="BJ13" s="85">
        <f>IF(E13&gt;G13,IF(Spielplan!E13&gt;Spielplan!G13,Punktemodus!$B$3,0),0)</f>
        <v>0</v>
      </c>
      <c r="BK13" s="85">
        <f>IF(E13=G13,IF(Spielplan!E13=Spielplan!G13,Punktemodus!$B$3,0),0)</f>
        <v>10</v>
      </c>
      <c r="BL13" s="85">
        <f>IF(E13&lt;G13,IF(Spielplan!E13&lt;Spielplan!G13,Punktemodus!$B$3,0),0)</f>
        <v>0</v>
      </c>
      <c r="BM13" s="85">
        <f>IF(E13=Spielplan!E13,IF(G13=Spielplan!G13,Punktemodus!$B$5,0),0)</f>
        <v>3</v>
      </c>
      <c r="BN13" s="85">
        <f>IF(E13=Spielplan!E13,Punktemodus!$B$7,0)</f>
        <v>1</v>
      </c>
      <c r="BO13" s="85">
        <f>IF(G13=Spielplan!G13,Punktemodus!$B$7,0)</f>
        <v>1</v>
      </c>
      <c r="BP13" s="137">
        <f>IF(Spielplan!E13="",0,SUM(BJ13:BO13))</f>
        <v>0</v>
      </c>
      <c r="BQ13" s="60"/>
      <c r="BR13" s="87"/>
      <c r="BS13" s="73" t="s">
        <v>21</v>
      </c>
      <c r="BT13" s="44" t="str">
        <f>IF(G28="","",BB24)</f>
        <v/>
      </c>
      <c r="BU13" s="46"/>
      <c r="BV13" s="104"/>
      <c r="BW13" s="60"/>
      <c r="BX13" s="104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</row>
    <row r="14" spans="1:101" ht="18.75" customHeight="1" thickBot="1" x14ac:dyDescent="0.3">
      <c r="A14" s="60"/>
      <c r="B14" s="60"/>
      <c r="C14" s="7" t="str">
        <f>C12</f>
        <v>Brasilien</v>
      </c>
      <c r="D14" s="38"/>
      <c r="E14" s="104"/>
      <c r="F14" s="93"/>
      <c r="G14" s="104"/>
      <c r="H14" s="7" t="str">
        <f>C13</f>
        <v>Mexiko</v>
      </c>
      <c r="I14" s="38"/>
      <c r="J14" s="60"/>
      <c r="K14" s="60" t="s">
        <v>60</v>
      </c>
      <c r="L14" s="60">
        <f t="shared" si="0"/>
        <v>0</v>
      </c>
      <c r="M14" s="60">
        <f>IF($E14="",0,IF($E14&gt;$G14,3,IF($E14=G14,1,0)))</f>
        <v>0</v>
      </c>
      <c r="N14" s="60"/>
      <c r="O14" s="60">
        <f>IF($G14="",0,IF($E14&gt;$G14,0,IF($E14=$G14,1,3)))</f>
        <v>0</v>
      </c>
      <c r="P14" s="60"/>
      <c r="Q14" s="60">
        <f>E14</f>
        <v>0</v>
      </c>
      <c r="R14" s="60"/>
      <c r="S14" s="60">
        <f>G14</f>
        <v>0</v>
      </c>
      <c r="T14" s="60"/>
      <c r="U14" s="60">
        <f>G14</f>
        <v>0</v>
      </c>
      <c r="V14" s="60"/>
      <c r="W14" s="60">
        <f>E14</f>
        <v>0</v>
      </c>
      <c r="X14" s="60"/>
      <c r="Y14" s="60"/>
      <c r="Z14" s="60">
        <f>O18</f>
        <v>0</v>
      </c>
      <c r="AA14" s="60">
        <f>S18</f>
        <v>0</v>
      </c>
      <c r="AB14" s="60">
        <f>W18</f>
        <v>0</v>
      </c>
      <c r="AC14" s="60">
        <f>AA14-AB14</f>
        <v>0</v>
      </c>
      <c r="AD14" s="60">
        <f>IF(Z14&gt;Z12,-1,0)</f>
        <v>0</v>
      </c>
      <c r="AE14" s="60">
        <f>IF(Z14&gt;Z13,-1,0)</f>
        <v>0</v>
      </c>
      <c r="AF14" s="60">
        <f>IF(Z14&gt;Z15,-1,0)</f>
        <v>0</v>
      </c>
      <c r="AG14" s="60">
        <f>10000-(AJ14*1000+AM14*100+AK14*10)</f>
        <v>10000</v>
      </c>
      <c r="AH14" s="90">
        <f>RANK(AG14,AG12:AG15,1)</f>
        <v>1</v>
      </c>
      <c r="AI14" s="60" t="str">
        <f>C13</f>
        <v>Mexiko</v>
      </c>
      <c r="AJ14" s="60">
        <f t="shared" si="1"/>
        <v>0</v>
      </c>
      <c r="AK14" s="60">
        <f t="shared" si="1"/>
        <v>0</v>
      </c>
      <c r="AL14" s="60">
        <f t="shared" si="1"/>
        <v>0</v>
      </c>
      <c r="AM14" s="60">
        <f>AK14-AL14</f>
        <v>0</v>
      </c>
      <c r="AN14" s="187">
        <f>IF(AG12=AG14,IF(E14&gt;G14,AG12-0.1,AG12),AG12)</f>
        <v>10000</v>
      </c>
      <c r="AO14" s="187">
        <f>IF(AG13=AG14,IF(E17&gt;G17,AG13-0.1,AG13),AG13)</f>
        <v>10000</v>
      </c>
      <c r="AP14" s="187"/>
      <c r="AQ14" s="187">
        <f>IF(AG15=AG14,IF(G13&gt;E13,AG15-0.1,AG15),AG15)</f>
        <v>10000</v>
      </c>
      <c r="AR14" s="187">
        <f>AP16</f>
        <v>30000</v>
      </c>
      <c r="AS14" s="90">
        <f>RANK(AR14,AR12:AR15,1)</f>
        <v>1</v>
      </c>
      <c r="AT14" s="60" t="str">
        <f t="shared" si="2"/>
        <v>Mexiko</v>
      </c>
      <c r="AU14" s="60">
        <f t="shared" si="2"/>
        <v>0</v>
      </c>
      <c r="AV14" s="60">
        <f t="shared" si="2"/>
        <v>0</v>
      </c>
      <c r="AW14" s="60">
        <f t="shared" si="2"/>
        <v>0</v>
      </c>
      <c r="AX14" s="60"/>
      <c r="AY14" s="60"/>
      <c r="AZ14" s="60"/>
      <c r="BA14" s="113">
        <v>3</v>
      </c>
      <c r="BB14" s="114" t="e">
        <f>VLOOKUP(3,AS12:AT15,2,FALSE)</f>
        <v>#N/A</v>
      </c>
      <c r="BC14" s="115"/>
      <c r="BD14" s="116" t="e">
        <f>VLOOKUP(3,AS12:AW15,3,FALSE)</f>
        <v>#N/A</v>
      </c>
      <c r="BE14" s="116" t="e">
        <f>VLOOKUP(3,AS12:AW15,4,FALSE)</f>
        <v>#N/A</v>
      </c>
      <c r="BF14" s="93" t="s">
        <v>12</v>
      </c>
      <c r="BG14" s="116" t="e">
        <f>VLOOKUP(3,AS12:AW15,5,FALSE)</f>
        <v>#N/A</v>
      </c>
      <c r="BH14" s="60"/>
      <c r="BI14" s="60"/>
      <c r="BJ14" s="85">
        <f>IF(E14&gt;G14,IF(Spielplan!E14&gt;Spielplan!G14,Punktemodus!$B$3,0),0)</f>
        <v>0</v>
      </c>
      <c r="BK14" s="85">
        <f>IF(E14=G14,IF(Spielplan!E14=Spielplan!G14,Punktemodus!$B$3,0),0)</f>
        <v>10</v>
      </c>
      <c r="BL14" s="85">
        <f>IF(E14&lt;G14,IF(Spielplan!E14&lt;Spielplan!G14,Punktemodus!$B$3,0),0)</f>
        <v>0</v>
      </c>
      <c r="BM14" s="85">
        <f>IF(E14=Spielplan!E14,IF(G14=Spielplan!G14,Punktemodus!$B$5,0),0)</f>
        <v>3</v>
      </c>
      <c r="BN14" s="85">
        <f>IF(E14=Spielplan!E14,Punktemodus!$B$7,0)</f>
        <v>1</v>
      </c>
      <c r="BO14" s="85">
        <f>IF(G14=Spielplan!G14,Punktemodus!$B$7,0)</f>
        <v>1</v>
      </c>
      <c r="BP14" s="137">
        <f>IF(Spielplan!E14="",0,SUM(BJ14:BO14))</f>
        <v>0</v>
      </c>
      <c r="BQ14" s="60"/>
      <c r="BR14" s="87"/>
      <c r="BS14" s="60"/>
      <c r="BT14" s="60"/>
      <c r="BU14" s="60"/>
      <c r="BV14" s="60"/>
      <c r="BW14" s="60"/>
      <c r="BX14" s="60"/>
      <c r="BY14" s="60"/>
      <c r="BZ14" s="47">
        <v>49</v>
      </c>
      <c r="CA14" s="44" t="str">
        <f>IF(BX12="",IF(BV12&gt;BV13,BT12,BT13),IF(BX12&gt;BX13,BT12,BT13))</f>
        <v/>
      </c>
      <c r="CB14" s="46"/>
      <c r="CC14" s="104"/>
      <c r="CD14" s="60"/>
      <c r="CE14" s="104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</row>
    <row r="15" spans="1:101" ht="18.75" customHeight="1" thickBot="1" x14ac:dyDescent="0.3">
      <c r="A15" s="60"/>
      <c r="B15" s="60"/>
      <c r="C15" s="44" t="str">
        <f>H12</f>
        <v>Kroatien</v>
      </c>
      <c r="D15" s="45"/>
      <c r="E15" s="104"/>
      <c r="F15" s="93"/>
      <c r="G15" s="104"/>
      <c r="H15" s="44" t="str">
        <f>H13</f>
        <v>Kamerun</v>
      </c>
      <c r="I15" s="45"/>
      <c r="J15" s="60"/>
      <c r="K15" s="60" t="s">
        <v>61</v>
      </c>
      <c r="L15" s="60">
        <f t="shared" si="0"/>
        <v>0</v>
      </c>
      <c r="M15" s="60"/>
      <c r="N15" s="60">
        <f>IF($E15="",0,IF($E15&gt;$G15,3,IF($E15=$G15,1,0)))</f>
        <v>0</v>
      </c>
      <c r="O15" s="60"/>
      <c r="P15" s="60">
        <f>IF($G15="",0,IF($E15&gt;$G15,0,IF($E15=$G15,1,3)))</f>
        <v>0</v>
      </c>
      <c r="Q15" s="60"/>
      <c r="R15" s="60">
        <f>E15</f>
        <v>0</v>
      </c>
      <c r="S15" s="60"/>
      <c r="T15" s="60">
        <f>G15</f>
        <v>0</v>
      </c>
      <c r="U15" s="60"/>
      <c r="V15" s="60">
        <f>G15</f>
        <v>0</v>
      </c>
      <c r="W15" s="60"/>
      <c r="X15" s="60">
        <f>E15</f>
        <v>0</v>
      </c>
      <c r="Y15" s="60"/>
      <c r="Z15" s="60">
        <f>P18</f>
        <v>0</v>
      </c>
      <c r="AA15" s="60">
        <f>T18</f>
        <v>0</v>
      </c>
      <c r="AB15" s="60">
        <f>X18</f>
        <v>0</v>
      </c>
      <c r="AC15" s="60">
        <f>AA15-AB15</f>
        <v>0</v>
      </c>
      <c r="AD15" s="60">
        <f>IF(Z15&gt;Z12,-1,0)</f>
        <v>0</v>
      </c>
      <c r="AE15" s="60">
        <f>IF(Z15&gt;Z13,-1,0)</f>
        <v>0</v>
      </c>
      <c r="AF15" s="60">
        <f>IF(Z15&gt;Z14,-1,0)</f>
        <v>0</v>
      </c>
      <c r="AG15" s="60">
        <f>10000-(AJ15*1000+AM15*100+AK15*10)</f>
        <v>10000</v>
      </c>
      <c r="AH15" s="90">
        <f>RANK(AG15,AG12:AG15,1)</f>
        <v>1</v>
      </c>
      <c r="AI15" s="60" t="str">
        <f>H13</f>
        <v>Kamerun</v>
      </c>
      <c r="AJ15" s="60">
        <f t="shared" si="1"/>
        <v>0</v>
      </c>
      <c r="AK15" s="60">
        <f t="shared" si="1"/>
        <v>0</v>
      </c>
      <c r="AL15" s="60">
        <f t="shared" si="1"/>
        <v>0</v>
      </c>
      <c r="AM15" s="60">
        <f>AK15-AL15</f>
        <v>0</v>
      </c>
      <c r="AN15" s="187">
        <f>IF(AG12=AG15,IF(E16&gt;G16,AG12-0.1,AG12),AG12)</f>
        <v>10000</v>
      </c>
      <c r="AO15" s="187">
        <f>IF(AG13=AG15,IF(E15&gt;G15,AG13-0.1,AG13),AG13)</f>
        <v>10000</v>
      </c>
      <c r="AP15" s="187">
        <f>IF(AG14=AG15,IF(E13&gt;G13,AG14-0.1,AG14),AG14)</f>
        <v>10000</v>
      </c>
      <c r="AQ15" s="187"/>
      <c r="AR15" s="187">
        <f>AQ16</f>
        <v>30000</v>
      </c>
      <c r="AS15" s="90">
        <f>RANK(AR15,AR12:AR15,1)</f>
        <v>1</v>
      </c>
      <c r="AT15" s="60" t="str">
        <f t="shared" si="2"/>
        <v>Kamerun</v>
      </c>
      <c r="AU15" s="60">
        <f t="shared" si="2"/>
        <v>0</v>
      </c>
      <c r="AV15" s="60">
        <f t="shared" si="2"/>
        <v>0</v>
      </c>
      <c r="AW15" s="60">
        <f t="shared" si="2"/>
        <v>0</v>
      </c>
      <c r="AX15" s="60"/>
      <c r="AY15" s="60"/>
      <c r="AZ15" s="60"/>
      <c r="BA15" s="113">
        <v>4</v>
      </c>
      <c r="BB15" s="114" t="e">
        <f>VLOOKUP(4,AS12:AT15,2,FALSE)</f>
        <v>#N/A</v>
      </c>
      <c r="BC15" s="115"/>
      <c r="BD15" s="116" t="e">
        <f>VLOOKUP(4,AS12:AW15,3,FALSE)</f>
        <v>#N/A</v>
      </c>
      <c r="BE15" s="116" t="e">
        <f>VLOOKUP(4,AS12:AW15,4,FALSE)</f>
        <v>#N/A</v>
      </c>
      <c r="BF15" s="93" t="s">
        <v>12</v>
      </c>
      <c r="BG15" s="116" t="e">
        <f>VLOOKUP(4,AS12:AW15,5,FALSE)</f>
        <v>#N/A</v>
      </c>
      <c r="BH15" s="60"/>
      <c r="BI15" s="60"/>
      <c r="BJ15" s="85">
        <f>IF(E15&gt;G15,IF(Spielplan!E15&gt;Spielplan!G15,Punktemodus!$B$3,0),0)</f>
        <v>0</v>
      </c>
      <c r="BK15" s="85">
        <f>IF(E15=G15,IF(Spielplan!E15=Spielplan!G15,Punktemodus!$B$3,0),0)</f>
        <v>10</v>
      </c>
      <c r="BL15" s="85">
        <f>IF(E15&lt;G15,IF(Spielplan!E15&lt;Spielplan!G15,Punktemodus!$B$3,0),0)</f>
        <v>0</v>
      </c>
      <c r="BM15" s="85">
        <f>IF(E15=Spielplan!E15,IF(G15=Spielplan!G15,Punktemodus!$B$5,0),0)</f>
        <v>3</v>
      </c>
      <c r="BN15" s="85">
        <f>IF(E15=Spielplan!E15,Punktemodus!$B$7,0)</f>
        <v>1</v>
      </c>
      <c r="BO15" s="85">
        <f>IF(G15=Spielplan!G15,Punktemodus!$B$7,0)</f>
        <v>1</v>
      </c>
      <c r="BP15" s="137">
        <f>IF(Spielplan!E15="",0,SUM(BJ15:BO15))</f>
        <v>0</v>
      </c>
      <c r="BQ15" s="60"/>
      <c r="BR15" s="87"/>
      <c r="BS15" s="60"/>
      <c r="BT15" s="60"/>
      <c r="BU15" s="60"/>
      <c r="BV15" s="60"/>
      <c r="BW15" s="60"/>
      <c r="BX15" s="60"/>
      <c r="BY15" s="60"/>
      <c r="BZ15" s="47">
        <v>50</v>
      </c>
      <c r="CA15" s="44" t="str">
        <f>IF(BX16="",IF(BV16&gt;BV17,BT16,BT17),IF(BX16&gt;BX17,BT16,BT17))</f>
        <v/>
      </c>
      <c r="CB15" s="46"/>
      <c r="CC15" s="104"/>
      <c r="CD15" s="60"/>
      <c r="CE15" s="104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</row>
    <row r="16" spans="1:101" ht="18.75" customHeight="1" thickBot="1" x14ac:dyDescent="0.3">
      <c r="A16" s="60"/>
      <c r="B16" s="60"/>
      <c r="C16" s="7" t="str">
        <f>C12</f>
        <v>Brasilien</v>
      </c>
      <c r="D16" s="38"/>
      <c r="E16" s="104"/>
      <c r="F16" s="93"/>
      <c r="G16" s="104"/>
      <c r="H16" s="7" t="str">
        <f>H13</f>
        <v>Kamerun</v>
      </c>
      <c r="I16" s="38"/>
      <c r="J16" s="60"/>
      <c r="K16" s="60" t="s">
        <v>62</v>
      </c>
      <c r="L16" s="60">
        <f t="shared" si="0"/>
        <v>0</v>
      </c>
      <c r="M16" s="60">
        <f>IF($E16="",0,IF($E16&gt;$G16,3,IF($E16=G16,1,0)))</f>
        <v>0</v>
      </c>
      <c r="N16" s="60"/>
      <c r="O16" s="60"/>
      <c r="P16" s="60">
        <f>IF($G16="",0,IF($E16&gt;$G16,0,IF($E16=$G16,1,3)))</f>
        <v>0</v>
      </c>
      <c r="Q16" s="60">
        <f>E16</f>
        <v>0</v>
      </c>
      <c r="R16" s="60"/>
      <c r="S16" s="60"/>
      <c r="T16" s="60">
        <f>G16</f>
        <v>0</v>
      </c>
      <c r="U16" s="60">
        <f>G16</f>
        <v>0</v>
      </c>
      <c r="V16" s="60"/>
      <c r="W16" s="60"/>
      <c r="X16" s="60">
        <f>E16</f>
        <v>0</v>
      </c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187">
        <f>SUM(AN12:AN15)</f>
        <v>30000</v>
      </c>
      <c r="AO16" s="187">
        <f>SUM(AO12:AO15)</f>
        <v>30000</v>
      </c>
      <c r="AP16" s="187">
        <f>SUM(AP12:AP15)</f>
        <v>30000</v>
      </c>
      <c r="AQ16" s="187">
        <f>SUM(AQ12:AQ15)</f>
        <v>30000</v>
      </c>
      <c r="AR16" s="187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85">
        <f>IF(E16&gt;G16,IF(Spielplan!E16&gt;Spielplan!G16,Punktemodus!$B$3,0),0)</f>
        <v>0</v>
      </c>
      <c r="BK16" s="85">
        <f>IF(E16=G16,IF(Spielplan!E16=Spielplan!G16,Punktemodus!$B$3,0),0)</f>
        <v>10</v>
      </c>
      <c r="BL16" s="85">
        <f>IF(E16&lt;G16,IF(Spielplan!E16&lt;Spielplan!G16,Punktemodus!$B$3,0),0)</f>
        <v>0</v>
      </c>
      <c r="BM16" s="85">
        <f>IF(E16=Spielplan!E16,IF(G16=Spielplan!G16,Punktemodus!$B$5,0),0)</f>
        <v>3</v>
      </c>
      <c r="BN16" s="85">
        <f>IF(E16=Spielplan!E16,Punktemodus!$B$7,0)</f>
        <v>1</v>
      </c>
      <c r="BO16" s="85">
        <f>IF(G16=Spielplan!G16,Punktemodus!$B$7,0)</f>
        <v>1</v>
      </c>
      <c r="BP16" s="137">
        <f>IF(Spielplan!E16="",0,SUM(BJ16:BO16))</f>
        <v>0</v>
      </c>
      <c r="BQ16" s="60"/>
      <c r="BR16" s="87"/>
      <c r="BS16" s="63" t="s">
        <v>22</v>
      </c>
      <c r="BT16" s="44" t="str">
        <f>IF(G39="","",BB34)</f>
        <v/>
      </c>
      <c r="BU16" s="46"/>
      <c r="BV16" s="104"/>
      <c r="BW16" s="60"/>
      <c r="BX16" s="104"/>
      <c r="BY16" s="60"/>
      <c r="BZ16" s="60"/>
      <c r="CA16" s="60"/>
      <c r="CB16" s="60"/>
      <c r="CC16" s="60"/>
      <c r="CD16" s="60"/>
      <c r="CE16" s="60"/>
      <c r="CF16" s="91"/>
      <c r="CG16" s="91" t="s">
        <v>28</v>
      </c>
      <c r="CH16" s="60"/>
      <c r="CI16" s="60"/>
      <c r="CJ16" s="61" t="s">
        <v>26</v>
      </c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</row>
    <row r="17" spans="1:101" ht="18.75" customHeight="1" thickBot="1" x14ac:dyDescent="0.3">
      <c r="A17" s="60"/>
      <c r="B17" s="60"/>
      <c r="C17" s="44" t="str">
        <f>H12</f>
        <v>Kroatien</v>
      </c>
      <c r="D17" s="45"/>
      <c r="E17" s="104"/>
      <c r="F17" s="93"/>
      <c r="G17" s="104"/>
      <c r="H17" s="44" t="str">
        <f>C13</f>
        <v>Mexiko</v>
      </c>
      <c r="I17" s="45"/>
      <c r="J17" s="60"/>
      <c r="K17" s="60" t="s">
        <v>62</v>
      </c>
      <c r="L17" s="60">
        <f t="shared" si="0"/>
        <v>0</v>
      </c>
      <c r="M17" s="60"/>
      <c r="N17" s="60">
        <f>IF($E17="",0,IF($E17&gt;$G17,3,IF($E17=$G17,1,0)))</f>
        <v>0</v>
      </c>
      <c r="O17" s="60">
        <f>IF($G17="",0,IF($E17&gt;$G17,0,IF($E17=$G17,1,3)))</f>
        <v>0</v>
      </c>
      <c r="P17" s="60"/>
      <c r="Q17" s="60"/>
      <c r="R17" s="60">
        <f>E17</f>
        <v>0</v>
      </c>
      <c r="S17" s="60">
        <f>G17</f>
        <v>0</v>
      </c>
      <c r="T17" s="60"/>
      <c r="U17" s="60"/>
      <c r="V17" s="60">
        <f>G17</f>
        <v>0</v>
      </c>
      <c r="W17" s="60">
        <f>E17</f>
        <v>0</v>
      </c>
      <c r="X17" s="60"/>
      <c r="Y17" s="60"/>
      <c r="Z17" s="60" t="s">
        <v>30</v>
      </c>
      <c r="AA17" s="60"/>
      <c r="AB17" s="60"/>
      <c r="AC17" s="60"/>
      <c r="AD17" s="60"/>
      <c r="AE17" s="60"/>
      <c r="AF17" s="60"/>
      <c r="AG17" s="60" t="b">
        <f>OR(AG12=AG13,AG12=AG14,AG12=AG15,AG13=AG14,AG13=AG15,AG14=AG15)</f>
        <v>1</v>
      </c>
      <c r="AH17" s="60"/>
      <c r="AI17" s="60"/>
      <c r="AJ17" s="60"/>
      <c r="AK17" s="60"/>
      <c r="AL17" s="60"/>
      <c r="AM17" s="60"/>
      <c r="AN17" s="60"/>
      <c r="AO17" s="60" t="s">
        <v>34</v>
      </c>
      <c r="AP17" s="60"/>
      <c r="AQ17" s="60"/>
      <c r="AR17" s="60" t="b">
        <f>OR(AR12=AR13,AR12=AR14,AR12=AR15,AR13=AR14,AR13=AR15,AR14=AR15)</f>
        <v>1</v>
      </c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85">
        <f>IF(E17&gt;G17,IF(Spielplan!E17&gt;Spielplan!G17,Punktemodus!$B$3,0),0)</f>
        <v>0</v>
      </c>
      <c r="BK17" s="85">
        <f>IF(E17=G17,IF(Spielplan!E17=Spielplan!G17,Punktemodus!$B$3,0),0)</f>
        <v>10</v>
      </c>
      <c r="BL17" s="85">
        <f>IF(E17&lt;G17,IF(Spielplan!E17&lt;Spielplan!G17,Punktemodus!$B$3,0),0)</f>
        <v>0</v>
      </c>
      <c r="BM17" s="85">
        <f>IF(E17=Spielplan!E17,IF(G17=Spielplan!G17,Punktemodus!$B$5,0),0)</f>
        <v>3</v>
      </c>
      <c r="BN17" s="85">
        <f>IF(E17=Spielplan!E17,Punktemodus!$B$7,0)</f>
        <v>1</v>
      </c>
      <c r="BO17" s="85">
        <f>IF(G17=Spielplan!G17,Punktemodus!$B$7,0)</f>
        <v>1</v>
      </c>
      <c r="BP17" s="137">
        <f>IF(Spielplan!E17="",0,SUM(BJ17:BO17))</f>
        <v>0</v>
      </c>
      <c r="BQ17" s="60"/>
      <c r="BR17" s="87"/>
      <c r="BS17" s="52" t="s">
        <v>25</v>
      </c>
      <c r="BT17" s="44" t="str">
        <f>IF(G50="","",BB46)</f>
        <v/>
      </c>
      <c r="BU17" s="46"/>
      <c r="BV17" s="104"/>
      <c r="BW17" s="60"/>
      <c r="BX17" s="104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</row>
    <row r="18" spans="1:101" ht="18.75" customHeight="1" thickBot="1" x14ac:dyDescent="0.25">
      <c r="A18" s="60"/>
      <c r="B18" s="60"/>
      <c r="C18" s="136" t="str">
        <f>IF(G17="","",IF(AR17=TRUE,"Achtung: Fehler in Tabelle!",""))</f>
        <v/>
      </c>
      <c r="D18" s="60"/>
      <c r="E18" s="85"/>
      <c r="F18" s="60"/>
      <c r="G18" s="85"/>
      <c r="H18" s="60"/>
      <c r="I18" s="60"/>
      <c r="J18" s="60"/>
      <c r="K18" s="60"/>
      <c r="L18" s="60"/>
      <c r="M18" s="60">
        <f t="shared" ref="M18:X18" si="3">SUM(M12:M17)</f>
        <v>0</v>
      </c>
      <c r="N18" s="60">
        <f t="shared" si="3"/>
        <v>0</v>
      </c>
      <c r="O18" s="60">
        <f t="shared" si="3"/>
        <v>0</v>
      </c>
      <c r="P18" s="60">
        <f t="shared" si="3"/>
        <v>0</v>
      </c>
      <c r="Q18" s="60">
        <f t="shared" si="3"/>
        <v>0</v>
      </c>
      <c r="R18" s="60">
        <f t="shared" si="3"/>
        <v>0</v>
      </c>
      <c r="S18" s="60">
        <f t="shared" si="3"/>
        <v>0</v>
      </c>
      <c r="T18" s="60">
        <f t="shared" si="3"/>
        <v>0</v>
      </c>
      <c r="U18" s="60">
        <f t="shared" si="3"/>
        <v>0</v>
      </c>
      <c r="V18" s="60">
        <f t="shared" si="3"/>
        <v>0</v>
      </c>
      <c r="W18" s="60">
        <f t="shared" si="3"/>
        <v>0</v>
      </c>
      <c r="X18" s="60">
        <f t="shared" si="3"/>
        <v>0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160">
        <f>SUM(BP12:BP17)</f>
        <v>0</v>
      </c>
      <c r="BQ18" s="60"/>
      <c r="BR18" s="8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47">
        <v>58</v>
      </c>
      <c r="CF18" s="44" t="str">
        <f>IF(CE14="",IF(CC14&gt;CC15,CA14,CA15),IF(CE14&gt;CE15,CA14,CA15))</f>
        <v/>
      </c>
      <c r="CG18" s="46"/>
      <c r="CH18" s="104"/>
      <c r="CI18" s="60"/>
      <c r="CJ18" s="104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</row>
    <row r="19" spans="1:101" ht="18.75" customHeight="1" thickBot="1" x14ac:dyDescent="0.25">
      <c r="A19" s="60"/>
      <c r="B19" s="60"/>
      <c r="C19" s="60"/>
      <c r="D19" s="60"/>
      <c r="E19" s="85"/>
      <c r="F19" s="60"/>
      <c r="G19" s="85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138"/>
      <c r="BQ19" s="60"/>
      <c r="BR19" s="8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47">
        <v>57</v>
      </c>
      <c r="CF19" s="44" t="str">
        <f>IF(CE22="",IF(CC22&gt;CC23,CA22,CA23),IF(CE22&gt;CE23,CA22,CA23))</f>
        <v/>
      </c>
      <c r="CG19" s="46"/>
      <c r="CH19" s="104"/>
      <c r="CI19" s="60"/>
      <c r="CJ19" s="104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</row>
    <row r="20" spans="1:101" ht="18.75" customHeight="1" thickBot="1" x14ac:dyDescent="0.25">
      <c r="A20" s="60"/>
      <c r="B20" s="60"/>
      <c r="C20" s="60"/>
      <c r="D20" s="60"/>
      <c r="E20" s="85"/>
      <c r="F20" s="60"/>
      <c r="G20" s="85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138"/>
      <c r="BQ20" s="60"/>
      <c r="BR20" s="87"/>
      <c r="BS20" s="54" t="s">
        <v>121</v>
      </c>
      <c r="BT20" s="44" t="str">
        <f>IF(G61="","",BB56)</f>
        <v/>
      </c>
      <c r="BU20" s="46"/>
      <c r="BV20" s="104"/>
      <c r="BW20" s="60"/>
      <c r="BX20" s="104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</row>
    <row r="21" spans="1:101" ht="18.75" customHeight="1" thickBot="1" x14ac:dyDescent="0.3">
      <c r="A21" s="60"/>
      <c r="B21" s="60"/>
      <c r="C21" s="88" t="s">
        <v>64</v>
      </c>
      <c r="D21" s="60"/>
      <c r="E21" s="85"/>
      <c r="F21" s="60"/>
      <c r="G21" s="85"/>
      <c r="H21" s="60"/>
      <c r="I21" s="60"/>
      <c r="J21" s="60"/>
      <c r="K21" s="60"/>
      <c r="L21" s="60"/>
      <c r="M21" s="60" t="s">
        <v>4</v>
      </c>
      <c r="N21" s="60"/>
      <c r="O21" s="60"/>
      <c r="P21" s="60"/>
      <c r="Q21" s="60" t="s">
        <v>6</v>
      </c>
      <c r="R21" s="60"/>
      <c r="S21" s="60"/>
      <c r="T21" s="60"/>
      <c r="U21" s="60" t="s">
        <v>7</v>
      </c>
      <c r="V21" s="60"/>
      <c r="W21" s="60"/>
      <c r="X21" s="60"/>
      <c r="Y21" s="60"/>
      <c r="Z21" s="60" t="s">
        <v>4</v>
      </c>
      <c r="AA21" s="60" t="s">
        <v>5</v>
      </c>
      <c r="AB21" s="60"/>
      <c r="AC21" s="60"/>
      <c r="AD21" s="60" t="s">
        <v>9</v>
      </c>
      <c r="AE21" s="60"/>
      <c r="AF21" s="60"/>
      <c r="AG21" s="60"/>
      <c r="AH21" s="60" t="s">
        <v>32</v>
      </c>
      <c r="AI21" s="60"/>
      <c r="AJ21" s="60"/>
      <c r="AK21" s="60"/>
      <c r="AL21" s="60"/>
      <c r="AM21" s="60"/>
      <c r="AN21" s="60" t="s">
        <v>35</v>
      </c>
      <c r="AO21" s="60"/>
      <c r="AP21" s="60"/>
      <c r="AQ21" s="60"/>
      <c r="AR21" s="60"/>
      <c r="AS21" s="60" t="s">
        <v>33</v>
      </c>
      <c r="AT21" s="60"/>
      <c r="AU21" s="60"/>
      <c r="AV21" s="60"/>
      <c r="AW21" s="60"/>
      <c r="AX21" s="60"/>
      <c r="AY21" s="60"/>
      <c r="AZ21" s="60"/>
      <c r="BA21" s="60"/>
      <c r="BB21" s="89" t="s">
        <v>10</v>
      </c>
      <c r="BC21" s="60"/>
      <c r="BD21" s="90" t="s">
        <v>4</v>
      </c>
      <c r="BE21" s="60"/>
      <c r="BF21" s="61" t="s">
        <v>5</v>
      </c>
      <c r="BG21" s="60"/>
      <c r="BH21" s="60"/>
      <c r="BI21" s="60"/>
      <c r="BJ21" s="60"/>
      <c r="BK21" s="60"/>
      <c r="BL21" s="60"/>
      <c r="BM21" s="60"/>
      <c r="BN21" s="60"/>
      <c r="BO21" s="60"/>
      <c r="BP21" s="138"/>
      <c r="BQ21" s="60"/>
      <c r="BR21" s="87"/>
      <c r="BS21" s="73" t="s">
        <v>122</v>
      </c>
      <c r="BT21" s="44" t="str">
        <f>IF(G72="","",BB68)</f>
        <v/>
      </c>
      <c r="BU21" s="46"/>
      <c r="BV21" s="104"/>
      <c r="BW21" s="60"/>
      <c r="BX21" s="104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91" t="s">
        <v>29</v>
      </c>
      <c r="CM21" s="60"/>
      <c r="CN21" s="60"/>
      <c r="CO21" s="61" t="s">
        <v>26</v>
      </c>
      <c r="CP21" s="60"/>
      <c r="CQ21" s="60"/>
      <c r="CR21" s="60"/>
      <c r="CS21" s="60"/>
      <c r="CT21" s="60"/>
      <c r="CU21" s="60"/>
      <c r="CV21" s="60"/>
      <c r="CW21" s="60"/>
    </row>
    <row r="22" spans="1:101" ht="18.75" customHeight="1" thickBot="1" x14ac:dyDescent="0.3">
      <c r="A22" s="60"/>
      <c r="B22" s="60"/>
      <c r="C22" s="60"/>
      <c r="D22" s="60"/>
      <c r="E22" s="85"/>
      <c r="F22" s="60"/>
      <c r="G22" s="85"/>
      <c r="H22" s="60"/>
      <c r="I22" s="60"/>
      <c r="J22" s="60"/>
      <c r="K22" s="60"/>
      <c r="L22" s="60"/>
      <c r="M22" s="60" t="s">
        <v>0</v>
      </c>
      <c r="N22" s="60" t="s">
        <v>1</v>
      </c>
      <c r="O22" s="60" t="s">
        <v>2</v>
      </c>
      <c r="P22" s="60" t="s">
        <v>3</v>
      </c>
      <c r="Q22" s="60" t="s">
        <v>0</v>
      </c>
      <c r="R22" s="60" t="s">
        <v>1</v>
      </c>
      <c r="S22" s="60" t="s">
        <v>2</v>
      </c>
      <c r="T22" s="60" t="s">
        <v>3</v>
      </c>
      <c r="U22" s="60" t="s">
        <v>0</v>
      </c>
      <c r="V22" s="60" t="s">
        <v>1</v>
      </c>
      <c r="W22" s="60" t="s">
        <v>2</v>
      </c>
      <c r="X22" s="60" t="s">
        <v>3</v>
      </c>
      <c r="Y22" s="60"/>
      <c r="Z22" s="60" t="s">
        <v>8</v>
      </c>
      <c r="AA22" s="60"/>
      <c r="AB22" s="60"/>
      <c r="AC22" s="60"/>
      <c r="AD22" s="60"/>
      <c r="AE22" s="60"/>
      <c r="AF22" s="60"/>
      <c r="AG22" s="60"/>
      <c r="AH22" s="60" t="s">
        <v>31</v>
      </c>
      <c r="AI22" s="60"/>
      <c r="AJ22" s="60"/>
      <c r="AK22" s="60"/>
      <c r="AL22" s="60"/>
      <c r="AM22" s="60"/>
      <c r="AN22" s="60" t="str">
        <f>AI23</f>
        <v>Spanien</v>
      </c>
      <c r="AO22" s="60" t="str">
        <f>AI24</f>
        <v>Niederlande</v>
      </c>
      <c r="AP22" s="60" t="str">
        <f>AI25</f>
        <v>Chile</v>
      </c>
      <c r="AQ22" s="60" t="str">
        <f>AI26</f>
        <v>Australien</v>
      </c>
      <c r="AR22" s="60"/>
      <c r="AS22" s="60" t="s">
        <v>31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138"/>
      <c r="BQ22" s="60"/>
      <c r="BR22" s="87"/>
      <c r="BS22" s="60"/>
      <c r="BT22" s="60"/>
      <c r="BU22" s="60"/>
      <c r="BV22" s="60"/>
      <c r="BW22" s="60"/>
      <c r="BX22" s="60"/>
      <c r="BY22" s="60"/>
      <c r="BZ22" s="47">
        <v>53</v>
      </c>
      <c r="CA22" s="44" t="str">
        <f>IF(BX20="",IF(BV20&gt;BV21,BT20,BT21),IF(BX20&gt;BX21,BT20,BT21))</f>
        <v/>
      </c>
      <c r="CB22" s="46"/>
      <c r="CC22" s="104"/>
      <c r="CD22" s="60"/>
      <c r="CE22" s="104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88" t="s">
        <v>130</v>
      </c>
      <c r="CS22" s="60"/>
      <c r="CT22" s="60"/>
      <c r="CU22" s="60"/>
      <c r="CV22" s="60"/>
      <c r="CW22" s="60"/>
    </row>
    <row r="23" spans="1:101" ht="18.75" customHeight="1" thickBot="1" x14ac:dyDescent="0.3">
      <c r="A23" s="60"/>
      <c r="B23" s="60"/>
      <c r="C23" s="65" t="str">
        <f>Spielplan!$C$23</f>
        <v>Spanien</v>
      </c>
      <c r="D23" s="66"/>
      <c r="E23" s="104"/>
      <c r="F23" s="93"/>
      <c r="G23" s="104"/>
      <c r="H23" s="65" t="str">
        <f>Spielplan!$H$23</f>
        <v>Niederlande</v>
      </c>
      <c r="I23" s="66"/>
      <c r="J23" s="60"/>
      <c r="K23" s="60" t="s">
        <v>68</v>
      </c>
      <c r="L23" s="60">
        <f t="shared" ref="L23:L28" si="4">IF(E23-G23&gt;0,1,IF(G23=E23,0,-1))</f>
        <v>0</v>
      </c>
      <c r="M23" s="60">
        <f>IF($E23="",0,IF($E23&gt;$G23,3,IF($E23=G23,1,0)))</f>
        <v>0</v>
      </c>
      <c r="N23" s="60">
        <f>IF($G23="",0,IF($E23&gt;$G23,0,IF($E23=G23,1,3)))</f>
        <v>0</v>
      </c>
      <c r="O23" s="60"/>
      <c r="P23" s="60"/>
      <c r="Q23" s="60">
        <f>E23</f>
        <v>0</v>
      </c>
      <c r="R23" s="60">
        <f>G23</f>
        <v>0</v>
      </c>
      <c r="S23" s="60"/>
      <c r="T23" s="60"/>
      <c r="U23" s="60">
        <f>G23</f>
        <v>0</v>
      </c>
      <c r="V23" s="60">
        <f>E23</f>
        <v>0</v>
      </c>
      <c r="W23" s="60"/>
      <c r="X23" s="60"/>
      <c r="Y23" s="60"/>
      <c r="Z23" s="60">
        <f>M29</f>
        <v>0</v>
      </c>
      <c r="AA23" s="60">
        <f>Q29</f>
        <v>0</v>
      </c>
      <c r="AB23" s="60">
        <f>U29</f>
        <v>0</v>
      </c>
      <c r="AC23" s="60">
        <f>AA23-AB23</f>
        <v>0</v>
      </c>
      <c r="AD23" s="60">
        <f>IF(Z23&gt;Z24,-1,0)</f>
        <v>0</v>
      </c>
      <c r="AE23" s="60">
        <f>IF(Z23&gt;Z25,-1,0)</f>
        <v>0</v>
      </c>
      <c r="AF23" s="60">
        <f>IF(Z23&gt;Z26,-1,0)</f>
        <v>0</v>
      </c>
      <c r="AG23" s="60">
        <f>10000-(AJ23*1000+AM23*100+AK23*10)</f>
        <v>10000</v>
      </c>
      <c r="AH23" s="90">
        <f>RANK(AG23,AG23:AG26,1)</f>
        <v>1</v>
      </c>
      <c r="AI23" s="60" t="str">
        <f>C23</f>
        <v>Spanien</v>
      </c>
      <c r="AJ23" s="60">
        <f t="shared" ref="AJ23:AL26" si="5">Z23</f>
        <v>0</v>
      </c>
      <c r="AK23" s="60">
        <f t="shared" si="5"/>
        <v>0</v>
      </c>
      <c r="AL23" s="60">
        <f t="shared" si="5"/>
        <v>0</v>
      </c>
      <c r="AM23" s="60">
        <f>AK23-AL23</f>
        <v>0</v>
      </c>
      <c r="AN23" s="187"/>
      <c r="AO23" s="187">
        <f>IF(AG24=AG23,IF(G23&gt;E23,AG24-0.1,AG24),AG24)</f>
        <v>10000</v>
      </c>
      <c r="AP23" s="187">
        <f>IF(AG25=AG23,IF(G25&gt;E25,AG25-0.1,AG25),AG25)</f>
        <v>10000</v>
      </c>
      <c r="AQ23" s="187">
        <f>IF(AG26=AG23,IF(G27&gt;E27,AG26-0.1,AG26),AG26)</f>
        <v>10000</v>
      </c>
      <c r="AR23" s="187">
        <f>AN27</f>
        <v>30000</v>
      </c>
      <c r="AS23" s="90">
        <f>RANK(AR23,AR23:AR26,1)</f>
        <v>1</v>
      </c>
      <c r="AT23" s="60" t="str">
        <f t="shared" ref="AT23:AW26" si="6">AI23</f>
        <v>Spanien</v>
      </c>
      <c r="AU23" s="60">
        <f t="shared" si="6"/>
        <v>0</v>
      </c>
      <c r="AV23" s="60">
        <f t="shared" si="6"/>
        <v>0</v>
      </c>
      <c r="AW23" s="60">
        <f t="shared" si="6"/>
        <v>0</v>
      </c>
      <c r="AX23" s="60"/>
      <c r="AY23" s="60"/>
      <c r="AZ23" s="60"/>
      <c r="BA23" s="67">
        <v>1</v>
      </c>
      <c r="BB23" s="65" t="str">
        <f>VLOOKUP(1,AS23:AT26,2,FALSE)</f>
        <v>Spanien</v>
      </c>
      <c r="BC23" s="66"/>
      <c r="BD23" s="68">
        <f>VLOOKUP(1,AS23:AW26,3,FALSE)</f>
        <v>0</v>
      </c>
      <c r="BE23" s="69">
        <f>VLOOKUP(1,AS23:AW26,4,FALSE)</f>
        <v>0</v>
      </c>
      <c r="BF23" s="93" t="s">
        <v>12</v>
      </c>
      <c r="BG23" s="69">
        <f>VLOOKUP(1,AS23:AW26,5,FALSE)</f>
        <v>0</v>
      </c>
      <c r="BH23" s="70" t="s">
        <v>20</v>
      </c>
      <c r="BI23" s="60"/>
      <c r="BJ23" s="85">
        <f>IF(E23&gt;G23,IF(Spielplan!E23&gt;Spielplan!G23,Punktemodus!$B$3,0),0)</f>
        <v>0</v>
      </c>
      <c r="BK23" s="85">
        <f>IF(E23=G23,IF(Spielplan!E23=Spielplan!G23,Punktemodus!$B$3,0),0)</f>
        <v>10</v>
      </c>
      <c r="BL23" s="85">
        <f>IF(E23&lt;G23,IF(Spielplan!E23&lt;Spielplan!G23,Punktemodus!$B$3,0),0)</f>
        <v>0</v>
      </c>
      <c r="BM23" s="85">
        <f>IF(E23=Spielplan!E23,IF(G23=Spielplan!G23,Punktemodus!$B$5,0),0)</f>
        <v>3</v>
      </c>
      <c r="BN23" s="85">
        <f>IF(E23=Spielplan!E23,Punktemodus!$B$7,0)</f>
        <v>1</v>
      </c>
      <c r="BO23" s="85">
        <f>IF(G23=Spielplan!G23,Punktemodus!$B$7,0)</f>
        <v>1</v>
      </c>
      <c r="BP23" s="137">
        <f>IF(Spielplan!E23="",0,SUM(BJ23:BO23))</f>
        <v>0</v>
      </c>
      <c r="BQ23" s="60"/>
      <c r="BR23" s="87"/>
      <c r="BS23" s="60"/>
      <c r="BT23" s="60"/>
      <c r="BU23" s="60"/>
      <c r="BV23" s="60"/>
      <c r="BW23" s="60"/>
      <c r="BX23" s="60"/>
      <c r="BY23" s="60"/>
      <c r="BZ23" s="47">
        <v>54</v>
      </c>
      <c r="CA23" s="44" t="str">
        <f>IF(BX24="",IF(BV24&gt;BV25,BT24,BT25),IF(BX24&gt;BX25,BT24,BT25))</f>
        <v/>
      </c>
      <c r="CB23" s="46"/>
      <c r="CC23" s="104"/>
      <c r="CD23" s="60"/>
      <c r="CE23" s="104"/>
      <c r="CF23" s="60"/>
      <c r="CG23" s="60"/>
      <c r="CH23" s="60"/>
      <c r="CI23" s="60"/>
      <c r="CJ23" s="47" t="s">
        <v>132</v>
      </c>
      <c r="CK23" s="44" t="str">
        <f>IF(CJ18="",IF(CH18&gt;CH19,CF18,CF19),IF(CJ18&gt;CJ19,CF18,CF19))</f>
        <v/>
      </c>
      <c r="CL23" s="46"/>
      <c r="CM23" s="104"/>
      <c r="CN23" s="60"/>
      <c r="CO23" s="104"/>
      <c r="CP23" s="60"/>
      <c r="CQ23" s="376" t="str">
        <f>IF(CO23="",IF(CM23&gt;CM24,CK23,CK24),IF(CO23&gt;CO24,CK23,CK24))</f>
        <v/>
      </c>
      <c r="CR23" s="377"/>
      <c r="CS23" s="377"/>
      <c r="CT23" s="377"/>
      <c r="CU23" s="377"/>
      <c r="CV23" s="378"/>
      <c r="CW23" s="60"/>
    </row>
    <row r="24" spans="1:101" ht="18.75" customHeight="1" thickBot="1" x14ac:dyDescent="0.3">
      <c r="A24" s="60"/>
      <c r="B24" s="60"/>
      <c r="C24" s="53" t="str">
        <f>Spielplan!$C$24</f>
        <v>Chile</v>
      </c>
      <c r="D24" s="64"/>
      <c r="E24" s="104"/>
      <c r="F24" s="93"/>
      <c r="G24" s="104"/>
      <c r="H24" s="53" t="str">
        <f>Spielplan!$H$24</f>
        <v>Australien</v>
      </c>
      <c r="I24" s="64"/>
      <c r="J24" s="60"/>
      <c r="K24" s="60" t="s">
        <v>69</v>
      </c>
      <c r="L24" s="60">
        <f t="shared" si="4"/>
        <v>0</v>
      </c>
      <c r="M24" s="60"/>
      <c r="N24" s="60"/>
      <c r="O24" s="60">
        <f>IF($E24="",0,IF($E24&gt;$G24,3,IF($E24=$G24,1,0)))</f>
        <v>0</v>
      </c>
      <c r="P24" s="60">
        <f>IF($G24="",0,IF($E24&gt;$G24,0,IF($E24=$G24,1,3)))</f>
        <v>0</v>
      </c>
      <c r="Q24" s="60"/>
      <c r="R24" s="60"/>
      <c r="S24" s="60">
        <f>E24</f>
        <v>0</v>
      </c>
      <c r="T24" s="60">
        <f>G24</f>
        <v>0</v>
      </c>
      <c r="U24" s="60"/>
      <c r="V24" s="60"/>
      <c r="W24" s="60">
        <f>G24</f>
        <v>0</v>
      </c>
      <c r="X24" s="60">
        <f>E24</f>
        <v>0</v>
      </c>
      <c r="Y24" s="60"/>
      <c r="Z24" s="60">
        <f>N29</f>
        <v>0</v>
      </c>
      <c r="AA24" s="60">
        <f>R29</f>
        <v>0</v>
      </c>
      <c r="AB24" s="60">
        <f>V29</f>
        <v>0</v>
      </c>
      <c r="AC24" s="60">
        <f>AA24-AB24</f>
        <v>0</v>
      </c>
      <c r="AD24" s="60">
        <f>IF(Z24&gt;Z23,-1,0)</f>
        <v>0</v>
      </c>
      <c r="AE24" s="60">
        <f>IF(Z24&gt;Z25,-1,0)</f>
        <v>0</v>
      </c>
      <c r="AF24" s="60">
        <f>IF(Z24&gt;Z26,-1,0)</f>
        <v>0</v>
      </c>
      <c r="AG24" s="60">
        <f>10000-(AJ24*1000+AM24*100+AK24*10)</f>
        <v>10000</v>
      </c>
      <c r="AH24" s="90">
        <f>RANK(AG24,AG23:AG26,1)</f>
        <v>1</v>
      </c>
      <c r="AI24" s="60" t="str">
        <f>H23</f>
        <v>Niederlande</v>
      </c>
      <c r="AJ24" s="60">
        <f t="shared" si="5"/>
        <v>0</v>
      </c>
      <c r="AK24" s="60">
        <f t="shared" si="5"/>
        <v>0</v>
      </c>
      <c r="AL24" s="60">
        <f t="shared" si="5"/>
        <v>0</v>
      </c>
      <c r="AM24" s="60">
        <f>AK24-AL24</f>
        <v>0</v>
      </c>
      <c r="AN24" s="187">
        <f>IF(AG23=AG24,IF(E23&gt;G23,AG23-0.1,AG23),AG23)</f>
        <v>10000</v>
      </c>
      <c r="AO24" s="187"/>
      <c r="AP24" s="187">
        <f>IF(AG25=AG24,IF(G28&gt;E28,AG25-0.1,AG25),AG25)</f>
        <v>10000</v>
      </c>
      <c r="AQ24" s="187">
        <f>IF(AG26=AG24,IF(G26&gt;E26,AG26-0.1,AG26),AG26)</f>
        <v>10000</v>
      </c>
      <c r="AR24" s="187">
        <f>AO27</f>
        <v>30000</v>
      </c>
      <c r="AS24" s="90">
        <f>RANK(AR24,AR23:AR26,1)</f>
        <v>1</v>
      </c>
      <c r="AT24" s="60" t="str">
        <f t="shared" si="6"/>
        <v>Niederlande</v>
      </c>
      <c r="AU24" s="60">
        <f t="shared" si="6"/>
        <v>0</v>
      </c>
      <c r="AV24" s="60">
        <f t="shared" si="6"/>
        <v>0</v>
      </c>
      <c r="AW24" s="60">
        <f t="shared" si="6"/>
        <v>0</v>
      </c>
      <c r="AX24" s="60"/>
      <c r="AY24" s="60"/>
      <c r="AZ24" s="60"/>
      <c r="BA24" s="71">
        <v>2</v>
      </c>
      <c r="BB24" s="53" t="e">
        <f>VLOOKUP(2,AS23:AT26,2,FALSE)</f>
        <v>#N/A</v>
      </c>
      <c r="BC24" s="64"/>
      <c r="BD24" s="72" t="e">
        <f>VLOOKUP(2,AS23:AW26,3,FALSE)</f>
        <v>#N/A</v>
      </c>
      <c r="BE24" s="73" t="e">
        <f>VLOOKUP(2,AS23:AW26,4,FALSE)</f>
        <v>#N/A</v>
      </c>
      <c r="BF24" s="93" t="s">
        <v>12</v>
      </c>
      <c r="BG24" s="73" t="e">
        <f>VLOOKUP(2,AS23:AW26,5,FALSE)</f>
        <v>#N/A</v>
      </c>
      <c r="BH24" s="74" t="s">
        <v>21</v>
      </c>
      <c r="BI24" s="60"/>
      <c r="BJ24" s="85">
        <f>IF(E24&gt;G24,IF(Spielplan!E24&gt;Spielplan!G24,Punktemodus!$B$3,0),0)</f>
        <v>0</v>
      </c>
      <c r="BK24" s="85">
        <f>IF(E24=G24,IF(Spielplan!E24=Spielplan!G24,Punktemodus!$B$3,0),0)</f>
        <v>10</v>
      </c>
      <c r="BL24" s="85">
        <f>IF(E24&lt;G24,IF(Spielplan!E24&lt;Spielplan!G24,Punktemodus!$B$3,0),0)</f>
        <v>0</v>
      </c>
      <c r="BM24" s="85">
        <f>IF(E24=Spielplan!E24,IF(G24=Spielplan!G24,Punktemodus!$B$5,0),0)</f>
        <v>3</v>
      </c>
      <c r="BN24" s="85">
        <f>IF(E24=Spielplan!E24,Punktemodus!$B$7,0)</f>
        <v>1</v>
      </c>
      <c r="BO24" s="85">
        <f>IF(G24=Spielplan!G24,Punktemodus!$B$7,0)</f>
        <v>1</v>
      </c>
      <c r="BP24" s="137">
        <f>IF(Spielplan!E24="",0,SUM(BJ24:BO24))</f>
        <v>0</v>
      </c>
      <c r="BQ24" s="60"/>
      <c r="BR24" s="87"/>
      <c r="BS24" s="63" t="s">
        <v>123</v>
      </c>
      <c r="BT24" s="44" t="str">
        <f>IF(G83="","",BB78)</f>
        <v/>
      </c>
      <c r="BU24" s="46"/>
      <c r="BV24" s="104"/>
      <c r="BW24" s="60"/>
      <c r="BX24" s="104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47" t="s">
        <v>133</v>
      </c>
      <c r="CK24" s="44" t="str">
        <f>IF(CJ34="",IF(CH34&gt;CH35,CF34,CF35),IF(CJ34&gt;CJ35,CF34,CF35))</f>
        <v/>
      </c>
      <c r="CL24" s="46"/>
      <c r="CM24" s="104"/>
      <c r="CN24" s="60"/>
      <c r="CO24" s="104"/>
      <c r="CP24" s="60"/>
      <c r="CQ24" s="379"/>
      <c r="CR24" s="380"/>
      <c r="CS24" s="380"/>
      <c r="CT24" s="380"/>
      <c r="CU24" s="380"/>
      <c r="CV24" s="381"/>
      <c r="CW24" s="60"/>
    </row>
    <row r="25" spans="1:101" ht="18.75" customHeight="1" thickBot="1" x14ac:dyDescent="0.3">
      <c r="A25" s="60"/>
      <c r="B25" s="60"/>
      <c r="C25" s="65" t="str">
        <f>C23</f>
        <v>Spanien</v>
      </c>
      <c r="D25" s="66"/>
      <c r="E25" s="104"/>
      <c r="F25" s="93"/>
      <c r="G25" s="104"/>
      <c r="H25" s="65" t="str">
        <f>C24</f>
        <v>Chile</v>
      </c>
      <c r="I25" s="66"/>
      <c r="J25" s="60"/>
      <c r="K25" s="60" t="s">
        <v>70</v>
      </c>
      <c r="L25" s="60">
        <f t="shared" si="4"/>
        <v>0</v>
      </c>
      <c r="M25" s="60">
        <f>IF($E25="",0,IF($E25&gt;$G25,3,IF($E25=G25,1,0)))</f>
        <v>0</v>
      </c>
      <c r="N25" s="60"/>
      <c r="O25" s="60">
        <f>IF($G25="",0,IF($E25&gt;$G25,0,IF($E25=$G25,1,3)))</f>
        <v>0</v>
      </c>
      <c r="P25" s="60"/>
      <c r="Q25" s="60">
        <f>E25</f>
        <v>0</v>
      </c>
      <c r="R25" s="60"/>
      <c r="S25" s="60">
        <f>G25</f>
        <v>0</v>
      </c>
      <c r="T25" s="60"/>
      <c r="U25" s="60">
        <f>G25</f>
        <v>0</v>
      </c>
      <c r="V25" s="60"/>
      <c r="W25" s="60">
        <f>E25</f>
        <v>0</v>
      </c>
      <c r="X25" s="60"/>
      <c r="Y25" s="60"/>
      <c r="Z25" s="60">
        <f>O29</f>
        <v>0</v>
      </c>
      <c r="AA25" s="60">
        <f>S29</f>
        <v>0</v>
      </c>
      <c r="AB25" s="60">
        <f>W29</f>
        <v>0</v>
      </c>
      <c r="AC25" s="60">
        <f>AA25-AB25</f>
        <v>0</v>
      </c>
      <c r="AD25" s="60">
        <f>IF(Z25&gt;Z23,-1,0)</f>
        <v>0</v>
      </c>
      <c r="AE25" s="60">
        <f>IF(Z25&gt;Z24,-1,0)</f>
        <v>0</v>
      </c>
      <c r="AF25" s="60">
        <f>IF(Z25&gt;Z26,-1,0)</f>
        <v>0</v>
      </c>
      <c r="AG25" s="60">
        <f>10000-(AJ25*1000+AM25*100+AK25*10)</f>
        <v>10000</v>
      </c>
      <c r="AH25" s="90">
        <f>RANK(AG25,AG23:AG26,1)</f>
        <v>1</v>
      </c>
      <c r="AI25" s="60" t="str">
        <f>C24</f>
        <v>Chile</v>
      </c>
      <c r="AJ25" s="60">
        <f t="shared" si="5"/>
        <v>0</v>
      </c>
      <c r="AK25" s="60">
        <f t="shared" si="5"/>
        <v>0</v>
      </c>
      <c r="AL25" s="60">
        <f t="shared" si="5"/>
        <v>0</v>
      </c>
      <c r="AM25" s="60">
        <f>AK25-AL25</f>
        <v>0</v>
      </c>
      <c r="AN25" s="187">
        <f>IF(AG23=AG25,IF(E25&gt;G25,AG23-0.1,AG23),AG23)</f>
        <v>10000</v>
      </c>
      <c r="AO25" s="187">
        <f>IF(AG24=AG25,IF(E28&gt;G28,AG24-0.1,AG24),AG24)</f>
        <v>10000</v>
      </c>
      <c r="AP25" s="187"/>
      <c r="AQ25" s="187">
        <f>IF(AG26=AG25,IF(G24&gt;E24,AG26-0.1,AG26),AG26)</f>
        <v>10000</v>
      </c>
      <c r="AR25" s="187">
        <f>AP27</f>
        <v>30000</v>
      </c>
      <c r="AS25" s="90">
        <f>RANK(AR25,AR23:AR26,1)</f>
        <v>1</v>
      </c>
      <c r="AT25" s="60" t="str">
        <f t="shared" si="6"/>
        <v>Chile</v>
      </c>
      <c r="AU25" s="60">
        <f t="shared" si="6"/>
        <v>0</v>
      </c>
      <c r="AV25" s="60">
        <f t="shared" si="6"/>
        <v>0</v>
      </c>
      <c r="AW25" s="60">
        <f t="shared" si="6"/>
        <v>0</v>
      </c>
      <c r="AX25" s="60"/>
      <c r="AY25" s="60"/>
      <c r="AZ25" s="60"/>
      <c r="BA25" s="113">
        <v>3</v>
      </c>
      <c r="BB25" s="114" t="e">
        <f>VLOOKUP(3,AS23:AT26,2,FALSE)</f>
        <v>#N/A</v>
      </c>
      <c r="BC25" s="115"/>
      <c r="BD25" s="116" t="e">
        <f>VLOOKUP(3,AS23:AW26,3,FALSE)</f>
        <v>#N/A</v>
      </c>
      <c r="BE25" s="116" t="e">
        <f>VLOOKUP(3,AS23:AW26,4,FALSE)</f>
        <v>#N/A</v>
      </c>
      <c r="BF25" s="93" t="s">
        <v>12</v>
      </c>
      <c r="BG25" s="116" t="e">
        <f>VLOOKUP(3,AS23:AW26,5,FALSE)</f>
        <v>#N/A</v>
      </c>
      <c r="BH25" s="60"/>
      <c r="BI25" s="60"/>
      <c r="BJ25" s="85">
        <f>IF(E25&gt;G25,IF(Spielplan!E25&gt;Spielplan!G25,Punktemodus!$B$3,0),0)</f>
        <v>0</v>
      </c>
      <c r="BK25" s="85">
        <f>IF(E25=G25,IF(Spielplan!E25=Spielplan!G25,Punktemodus!$B$3,0),0)</f>
        <v>10</v>
      </c>
      <c r="BL25" s="85">
        <f>IF(E25&lt;G25,IF(Spielplan!E25&lt;Spielplan!G25,Punktemodus!$B$3,0),0)</f>
        <v>0</v>
      </c>
      <c r="BM25" s="85">
        <f>IF(E25=Spielplan!E25,IF(G25=Spielplan!G25,Punktemodus!$B$5,0),0)</f>
        <v>3</v>
      </c>
      <c r="BN25" s="85">
        <f>IF(E25=Spielplan!E25,Punktemodus!$B$7,0)</f>
        <v>1</v>
      </c>
      <c r="BO25" s="85">
        <f>IF(G25=Spielplan!G25,Punktemodus!$B$7,0)</f>
        <v>1</v>
      </c>
      <c r="BP25" s="137">
        <f>IF(Spielplan!E25="",0,SUM(BJ25:BO25))</f>
        <v>0</v>
      </c>
      <c r="BQ25" s="60"/>
      <c r="BR25" s="87"/>
      <c r="BS25" s="52" t="s">
        <v>124</v>
      </c>
      <c r="BT25" s="44" t="str">
        <f>IF(G94="","",BB90)</f>
        <v/>
      </c>
      <c r="BU25" s="46"/>
      <c r="BV25" s="104"/>
      <c r="BW25" s="60"/>
      <c r="BX25" s="104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88" t="s">
        <v>136</v>
      </c>
      <c r="CS25" s="60"/>
      <c r="CT25" s="60"/>
      <c r="CU25" s="60"/>
      <c r="CV25" s="60"/>
      <c r="CW25" s="60"/>
    </row>
    <row r="26" spans="1:101" ht="18.75" customHeight="1" thickBot="1" x14ac:dyDescent="0.3">
      <c r="A26" s="60"/>
      <c r="B26" s="60"/>
      <c r="C26" s="53" t="str">
        <f>H23</f>
        <v>Niederlande</v>
      </c>
      <c r="D26" s="64"/>
      <c r="E26" s="104"/>
      <c r="F26" s="93"/>
      <c r="G26" s="104"/>
      <c r="H26" s="53" t="str">
        <f>H24</f>
        <v>Australien</v>
      </c>
      <c r="I26" s="64"/>
      <c r="J26" s="60"/>
      <c r="K26" s="60" t="s">
        <v>71</v>
      </c>
      <c r="L26" s="60">
        <f t="shared" si="4"/>
        <v>0</v>
      </c>
      <c r="M26" s="60"/>
      <c r="N26" s="60">
        <f>IF($E26="",0,IF($E26&gt;$G26,3,IF($E26=$G26,1,0)))</f>
        <v>0</v>
      </c>
      <c r="O26" s="60"/>
      <c r="P26" s="60">
        <f>IF($G26="",0,IF($E26&gt;$G26,0,IF($E26=$G26,1,3)))</f>
        <v>0</v>
      </c>
      <c r="Q26" s="60"/>
      <c r="R26" s="60">
        <f>E26</f>
        <v>0</v>
      </c>
      <c r="S26" s="60"/>
      <c r="T26" s="60">
        <f>G26</f>
        <v>0</v>
      </c>
      <c r="U26" s="60"/>
      <c r="V26" s="60">
        <f>G26</f>
        <v>0</v>
      </c>
      <c r="W26" s="60"/>
      <c r="X26" s="60">
        <f>E26</f>
        <v>0</v>
      </c>
      <c r="Y26" s="60"/>
      <c r="Z26" s="60">
        <f>P29</f>
        <v>0</v>
      </c>
      <c r="AA26" s="60">
        <f>T29</f>
        <v>0</v>
      </c>
      <c r="AB26" s="60">
        <f>X29</f>
        <v>0</v>
      </c>
      <c r="AC26" s="60">
        <f>AA26-AB26</f>
        <v>0</v>
      </c>
      <c r="AD26" s="60">
        <f>IF(Z26&gt;Z23,-1,0)</f>
        <v>0</v>
      </c>
      <c r="AE26" s="60">
        <f>IF(Z26&gt;Z24,-1,0)</f>
        <v>0</v>
      </c>
      <c r="AF26" s="60">
        <f>IF(Z26&gt;Z25,-1,0)</f>
        <v>0</v>
      </c>
      <c r="AG26" s="60">
        <f>10000-(AJ26*1000+AM26*100+AK26*10)</f>
        <v>10000</v>
      </c>
      <c r="AH26" s="90">
        <f>RANK(AG26,AG23:AG26,1)</f>
        <v>1</v>
      </c>
      <c r="AI26" s="60" t="str">
        <f>H24</f>
        <v>Australien</v>
      </c>
      <c r="AJ26" s="60">
        <f t="shared" si="5"/>
        <v>0</v>
      </c>
      <c r="AK26" s="60">
        <f t="shared" si="5"/>
        <v>0</v>
      </c>
      <c r="AL26" s="60">
        <f t="shared" si="5"/>
        <v>0</v>
      </c>
      <c r="AM26" s="60">
        <f>AK26-AL26</f>
        <v>0</v>
      </c>
      <c r="AN26" s="187">
        <f>IF(AG23=AG26,IF(E27&gt;G27,AG23-0.1,AG23),AG23)</f>
        <v>10000</v>
      </c>
      <c r="AO26" s="187">
        <f>IF(AG24=AG26,IF(E26&gt;G26,AG24-0.1,AG24),AG24)</f>
        <v>10000</v>
      </c>
      <c r="AP26" s="187">
        <f>IF(AG25=AG26,IF(E24&gt;G24,AG25-0.1,AG25),AG25)</f>
        <v>10000</v>
      </c>
      <c r="AQ26" s="187"/>
      <c r="AR26" s="187">
        <f>AQ27</f>
        <v>30000</v>
      </c>
      <c r="AS26" s="90">
        <f>RANK(AR26,AR23:AR26,1)</f>
        <v>1</v>
      </c>
      <c r="AT26" s="60" t="str">
        <f t="shared" si="6"/>
        <v>Australien</v>
      </c>
      <c r="AU26" s="60">
        <f t="shared" si="6"/>
        <v>0</v>
      </c>
      <c r="AV26" s="60">
        <f t="shared" si="6"/>
        <v>0</v>
      </c>
      <c r="AW26" s="60">
        <f t="shared" si="6"/>
        <v>0</v>
      </c>
      <c r="AX26" s="60"/>
      <c r="AY26" s="60"/>
      <c r="AZ26" s="60"/>
      <c r="BA26" s="113">
        <v>4</v>
      </c>
      <c r="BB26" s="114" t="e">
        <f>VLOOKUP(4,AS23:AT26,2,FALSE)</f>
        <v>#N/A</v>
      </c>
      <c r="BC26" s="115"/>
      <c r="BD26" s="116" t="e">
        <f>VLOOKUP(4,AS23:AW26,3,FALSE)</f>
        <v>#N/A</v>
      </c>
      <c r="BE26" s="116" t="e">
        <f>VLOOKUP(4,AS23:AW26,4,FALSE)</f>
        <v>#N/A</v>
      </c>
      <c r="BF26" s="93" t="s">
        <v>12</v>
      </c>
      <c r="BG26" s="116" t="e">
        <f>VLOOKUP(4,AS23:AW26,5,FALSE)</f>
        <v>#N/A</v>
      </c>
      <c r="BH26" s="60"/>
      <c r="BI26" s="60"/>
      <c r="BJ26" s="85">
        <f>IF(E26&gt;G26,IF(Spielplan!E26&gt;Spielplan!G26,Punktemodus!$B$3,0),0)</f>
        <v>0</v>
      </c>
      <c r="BK26" s="85">
        <f>IF(E26=G26,IF(Spielplan!E26=Spielplan!G26,Punktemodus!$B$3,0),0)</f>
        <v>10</v>
      </c>
      <c r="BL26" s="85">
        <f>IF(E26&lt;G26,IF(Spielplan!E26&lt;Spielplan!G26,Punktemodus!$B$3,0),0)</f>
        <v>0</v>
      </c>
      <c r="BM26" s="85">
        <f>IF(E26=Spielplan!E26,IF(G26=Spielplan!G26,Punktemodus!$B$5,0),0)</f>
        <v>3</v>
      </c>
      <c r="BN26" s="85">
        <f>IF(E26=Spielplan!E26,Punktemodus!$B$7,0)</f>
        <v>1</v>
      </c>
      <c r="BO26" s="85">
        <f>IF(G26=Spielplan!G26,Punktemodus!$B$7,0)</f>
        <v>1</v>
      </c>
      <c r="BP26" s="137">
        <f>IF(Spielplan!E26="",0,SUM(BJ26:BO26))</f>
        <v>0</v>
      </c>
      <c r="BQ26" s="60"/>
      <c r="BR26" s="8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382" t="str">
        <f>IF(CQ23=CK23,CK24,CK23)</f>
        <v/>
      </c>
      <c r="CR26" s="383"/>
      <c r="CS26" s="383"/>
      <c r="CT26" s="383"/>
      <c r="CU26" s="383"/>
      <c r="CV26" s="384"/>
      <c r="CW26" s="60"/>
    </row>
    <row r="27" spans="1:101" ht="18.75" customHeight="1" thickBot="1" x14ac:dyDescent="0.3">
      <c r="A27" s="60"/>
      <c r="B27" s="60"/>
      <c r="C27" s="65" t="str">
        <f>C23</f>
        <v>Spanien</v>
      </c>
      <c r="D27" s="66"/>
      <c r="E27" s="104"/>
      <c r="F27" s="93"/>
      <c r="G27" s="104"/>
      <c r="H27" s="65" t="str">
        <f>H24</f>
        <v>Australien</v>
      </c>
      <c r="I27" s="66"/>
      <c r="J27" s="60"/>
      <c r="K27" s="60" t="s">
        <v>72</v>
      </c>
      <c r="L27" s="60">
        <f t="shared" si="4"/>
        <v>0</v>
      </c>
      <c r="M27" s="60">
        <f>IF($E27="",0,IF($E27&gt;$G27,3,IF($E27=G27,1,0)))</f>
        <v>0</v>
      </c>
      <c r="N27" s="60"/>
      <c r="O27" s="60"/>
      <c r="P27" s="60">
        <f>IF($G27="",0,IF($E27&gt;$G27,0,IF($E27=$G27,1,3)))</f>
        <v>0</v>
      </c>
      <c r="Q27" s="60">
        <f>E27</f>
        <v>0</v>
      </c>
      <c r="R27" s="60"/>
      <c r="S27" s="60"/>
      <c r="T27" s="60">
        <f>G27</f>
        <v>0</v>
      </c>
      <c r="U27" s="60">
        <f>G27</f>
        <v>0</v>
      </c>
      <c r="V27" s="60"/>
      <c r="W27" s="60"/>
      <c r="X27" s="60">
        <f>E27</f>
        <v>0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187">
        <f>SUM(AN23:AN26)</f>
        <v>30000</v>
      </c>
      <c r="AO27" s="187">
        <f>SUM(AO23:AO26)</f>
        <v>30000</v>
      </c>
      <c r="AP27" s="187">
        <f>SUM(AP23:AP26)</f>
        <v>30000</v>
      </c>
      <c r="AQ27" s="187">
        <f>SUM(AQ23:AQ26)</f>
        <v>30000</v>
      </c>
      <c r="AR27" s="187"/>
      <c r="AS27" s="60"/>
      <c r="AT27" s="60"/>
      <c r="AU27" s="60"/>
      <c r="AV27" s="60"/>
      <c r="AW27" s="60"/>
      <c r="AX27" s="60"/>
      <c r="AY27" s="60"/>
      <c r="AZ27" s="60"/>
      <c r="BA27" s="92"/>
      <c r="BB27" s="60"/>
      <c r="BC27" s="60"/>
      <c r="BD27" s="60"/>
      <c r="BE27" s="60"/>
      <c r="BF27" s="60"/>
      <c r="BG27" s="60"/>
      <c r="BH27" s="60"/>
      <c r="BI27" s="60"/>
      <c r="BJ27" s="85">
        <f>IF(E27&gt;G27,IF(Spielplan!E27&gt;Spielplan!G27,Punktemodus!$B$3,0),0)</f>
        <v>0</v>
      </c>
      <c r="BK27" s="85">
        <f>IF(E27=G27,IF(Spielplan!E27=Spielplan!G27,Punktemodus!$B$3,0),0)</f>
        <v>10</v>
      </c>
      <c r="BL27" s="85">
        <f>IF(E27&lt;G27,IF(Spielplan!E27&lt;Spielplan!G27,Punktemodus!$B$3,0),0)</f>
        <v>0</v>
      </c>
      <c r="BM27" s="85">
        <f>IF(E27=Spielplan!E27,IF(G27=Spielplan!G27,Punktemodus!$B$5,0),0)</f>
        <v>3</v>
      </c>
      <c r="BN27" s="85">
        <f>IF(E27=Spielplan!E27,Punktemodus!$B$7,0)</f>
        <v>1</v>
      </c>
      <c r="BO27" s="85">
        <f>IF(G27=Spielplan!G27,Punktemodus!$B$7,0)</f>
        <v>1</v>
      </c>
      <c r="BP27" s="137">
        <f>IF(Spielplan!E27="",0,SUM(BJ27:BO27))</f>
        <v>0</v>
      </c>
      <c r="BQ27" s="60"/>
      <c r="BR27" s="8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91" t="s">
        <v>131</v>
      </c>
      <c r="CM27" s="60"/>
      <c r="CN27" s="60"/>
      <c r="CO27" s="61" t="s">
        <v>26</v>
      </c>
      <c r="CP27" s="60"/>
      <c r="CQ27" s="385"/>
      <c r="CR27" s="386"/>
      <c r="CS27" s="386"/>
      <c r="CT27" s="386"/>
      <c r="CU27" s="386"/>
      <c r="CV27" s="387"/>
      <c r="CW27" s="60"/>
    </row>
    <row r="28" spans="1:101" ht="18.75" customHeight="1" thickBot="1" x14ac:dyDescent="0.3">
      <c r="A28" s="60"/>
      <c r="B28" s="60"/>
      <c r="C28" s="53" t="str">
        <f>H23</f>
        <v>Niederlande</v>
      </c>
      <c r="D28" s="64"/>
      <c r="E28" s="104"/>
      <c r="F28" s="106"/>
      <c r="G28" s="104"/>
      <c r="H28" s="53" t="str">
        <f>C24</f>
        <v>Chile</v>
      </c>
      <c r="I28" s="64"/>
      <c r="J28" s="60"/>
      <c r="K28" s="60" t="s">
        <v>72</v>
      </c>
      <c r="L28" s="60">
        <f t="shared" si="4"/>
        <v>0</v>
      </c>
      <c r="M28" s="60"/>
      <c r="N28" s="60">
        <f>IF($E28="",0,IF($E28&gt;$G28,3,IF($E28=$G28,1,0)))</f>
        <v>0</v>
      </c>
      <c r="O28" s="60">
        <f>IF($G28="",0,IF($E28&gt;$G28,0,IF($E28=$G28,1,3)))</f>
        <v>0</v>
      </c>
      <c r="P28" s="60"/>
      <c r="Q28" s="60"/>
      <c r="R28" s="60">
        <f>E28</f>
        <v>0</v>
      </c>
      <c r="S28" s="60">
        <f>G28</f>
        <v>0</v>
      </c>
      <c r="T28" s="60"/>
      <c r="U28" s="60"/>
      <c r="V28" s="60">
        <f>G28</f>
        <v>0</v>
      </c>
      <c r="W28" s="60">
        <f>E28</f>
        <v>0</v>
      </c>
      <c r="X28" s="60"/>
      <c r="Y28" s="60"/>
      <c r="Z28" s="60" t="s">
        <v>30</v>
      </c>
      <c r="AA28" s="60"/>
      <c r="AB28" s="60"/>
      <c r="AC28" s="60"/>
      <c r="AD28" s="60"/>
      <c r="AE28" s="60"/>
      <c r="AF28" s="60"/>
      <c r="AG28" s="60" t="b">
        <f>OR(AG23=AG24,AG23=AG25,AG23=AG26,AG24=AG25,AG24=AG26,AG25=AG26)</f>
        <v>1</v>
      </c>
      <c r="AH28" s="60"/>
      <c r="AI28" s="60"/>
      <c r="AJ28" s="60"/>
      <c r="AK28" s="60"/>
      <c r="AL28" s="60"/>
      <c r="AM28" s="60"/>
      <c r="AN28" s="60"/>
      <c r="AO28" s="60" t="s">
        <v>34</v>
      </c>
      <c r="AP28" s="60"/>
      <c r="AQ28" s="60"/>
      <c r="AR28" s="60" t="b">
        <f>OR(AR23=AR24,AR23=AR25,AR23=AR26,AR24=AR25,AR24=AR26,AR25=AR26)</f>
        <v>1</v>
      </c>
      <c r="AS28" s="60"/>
      <c r="AT28" s="60"/>
      <c r="AU28" s="60"/>
      <c r="AV28" s="60"/>
      <c r="AW28" s="60"/>
      <c r="AX28" s="60"/>
      <c r="AY28" s="60"/>
      <c r="AZ28" s="60"/>
      <c r="BA28" s="92"/>
      <c r="BB28" s="60"/>
      <c r="BC28" s="60"/>
      <c r="BD28" s="60"/>
      <c r="BE28" s="60"/>
      <c r="BF28" s="60"/>
      <c r="BG28" s="60"/>
      <c r="BH28" s="60"/>
      <c r="BI28" s="60"/>
      <c r="BJ28" s="85">
        <f>IF(E28&gt;G28,IF(Spielplan!E28&gt;Spielplan!G28,Punktemodus!$B$3,0),0)</f>
        <v>0</v>
      </c>
      <c r="BK28" s="85">
        <f>IF(E28=G28,IF(Spielplan!E28=Spielplan!G28,Punktemodus!$B$3,0),0)</f>
        <v>10</v>
      </c>
      <c r="BL28" s="85">
        <f>IF(E28&lt;G28,IF(Spielplan!E28&lt;Spielplan!G28,Punktemodus!$B$3,0),0)</f>
        <v>0</v>
      </c>
      <c r="BM28" s="85">
        <f>IF(E28=Spielplan!E28,IF(G28=Spielplan!G28,Punktemodus!$B$5,0),0)</f>
        <v>3</v>
      </c>
      <c r="BN28" s="85">
        <f>IF(E28=Spielplan!E28,Punktemodus!$B$7,0)</f>
        <v>1</v>
      </c>
      <c r="BO28" s="85">
        <f>IF(G28=Spielplan!G28,Punktemodus!$B$7,0)</f>
        <v>1</v>
      </c>
      <c r="BP28" s="137">
        <f>IF(Spielplan!E28="",0,SUM(BJ28:BO28))</f>
        <v>0</v>
      </c>
      <c r="BQ28" s="60"/>
      <c r="BR28" s="87"/>
      <c r="BS28" s="82" t="s">
        <v>20</v>
      </c>
      <c r="BT28" s="44" t="str">
        <f>IF(G28="","",BB23)</f>
        <v/>
      </c>
      <c r="BU28" s="46"/>
      <c r="BV28" s="104"/>
      <c r="BW28" s="60"/>
      <c r="BX28" s="104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88" t="s">
        <v>137</v>
      </c>
      <c r="CS28" s="60"/>
      <c r="CT28" s="60"/>
      <c r="CU28" s="60"/>
      <c r="CV28" s="60"/>
      <c r="CW28" s="60"/>
    </row>
    <row r="29" spans="1:101" ht="18.75" customHeight="1" thickBot="1" x14ac:dyDescent="0.25">
      <c r="A29" s="60"/>
      <c r="B29" s="60"/>
      <c r="C29" s="136" t="str">
        <f>IF(G28="","",IF(AR28=TRUE,"Achtung: Fehler in Tabelle!",""))</f>
        <v/>
      </c>
      <c r="D29" s="60"/>
      <c r="E29" s="85"/>
      <c r="F29" s="60"/>
      <c r="G29" s="85"/>
      <c r="H29" s="60"/>
      <c r="I29" s="60"/>
      <c r="J29" s="60"/>
      <c r="K29" s="60"/>
      <c r="L29" s="60"/>
      <c r="M29" s="60">
        <f t="shared" ref="M29:X29" si="7">SUM(M23:M28)</f>
        <v>0</v>
      </c>
      <c r="N29" s="60">
        <f t="shared" si="7"/>
        <v>0</v>
      </c>
      <c r="O29" s="60">
        <f t="shared" si="7"/>
        <v>0</v>
      </c>
      <c r="P29" s="60">
        <f t="shared" si="7"/>
        <v>0</v>
      </c>
      <c r="Q29" s="60">
        <f t="shared" si="7"/>
        <v>0</v>
      </c>
      <c r="R29" s="60">
        <f t="shared" si="7"/>
        <v>0</v>
      </c>
      <c r="S29" s="60">
        <f t="shared" si="7"/>
        <v>0</v>
      </c>
      <c r="T29" s="60">
        <f t="shared" si="7"/>
        <v>0</v>
      </c>
      <c r="U29" s="60">
        <f t="shared" si="7"/>
        <v>0</v>
      </c>
      <c r="V29" s="60">
        <f t="shared" si="7"/>
        <v>0</v>
      </c>
      <c r="W29" s="60">
        <f t="shared" si="7"/>
        <v>0</v>
      </c>
      <c r="X29" s="60">
        <f t="shared" si="7"/>
        <v>0</v>
      </c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160">
        <f>SUM(BP23:BP28)</f>
        <v>0</v>
      </c>
      <c r="BQ29" s="60"/>
      <c r="BR29" s="87"/>
      <c r="BS29" s="5" t="s">
        <v>125</v>
      </c>
      <c r="BT29" s="44" t="str">
        <f>IF(G17="","",BB13)</f>
        <v/>
      </c>
      <c r="BU29" s="46"/>
      <c r="BV29" s="104"/>
      <c r="BW29" s="60"/>
      <c r="BX29" s="104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47" t="s">
        <v>134</v>
      </c>
      <c r="CK29" s="44" t="str">
        <f>IF(CK23=CF19,CF18,CF19)</f>
        <v/>
      </c>
      <c r="CL29" s="46"/>
      <c r="CM29" s="104"/>
      <c r="CN29" s="60"/>
      <c r="CO29" s="104"/>
      <c r="CP29" s="60"/>
      <c r="CQ29" s="388" t="str">
        <f>IF(CO29="",IF(CM29&gt;CM30,CK29,CK30),IF(CO29&gt;CO30,CK29,CK30))</f>
        <v/>
      </c>
      <c r="CR29" s="389"/>
      <c r="CS29" s="389"/>
      <c r="CT29" s="389"/>
      <c r="CU29" s="389"/>
      <c r="CV29" s="390"/>
      <c r="CW29" s="60"/>
    </row>
    <row r="30" spans="1:101" ht="18.75" customHeight="1" thickBot="1" x14ac:dyDescent="0.25">
      <c r="A30" s="60"/>
      <c r="B30" s="60"/>
      <c r="C30" s="60"/>
      <c r="D30" s="60"/>
      <c r="E30" s="85"/>
      <c r="F30" s="60"/>
      <c r="G30" s="85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85"/>
      <c r="BJ30" s="60"/>
      <c r="BK30" s="60"/>
      <c r="BL30" s="60"/>
      <c r="BM30" s="60"/>
      <c r="BN30" s="60"/>
      <c r="BO30" s="60"/>
      <c r="BP30" s="138"/>
      <c r="BQ30" s="60"/>
      <c r="BR30" s="87"/>
      <c r="BS30" s="60"/>
      <c r="BT30" s="60"/>
      <c r="BU30" s="60"/>
      <c r="BV30" s="60"/>
      <c r="BW30" s="60"/>
      <c r="BX30" s="60"/>
      <c r="BY30" s="60"/>
      <c r="BZ30" s="47">
        <v>52</v>
      </c>
      <c r="CA30" s="44" t="str">
        <f>IF(BX28="",IF(BV28&gt;BV29,BT28,BT29),IF(BX28&gt;BX29,BT28,BT29))</f>
        <v/>
      </c>
      <c r="CB30" s="46"/>
      <c r="CC30" s="104"/>
      <c r="CD30" s="60"/>
      <c r="CE30" s="104"/>
      <c r="CF30" s="60"/>
      <c r="CG30" s="60"/>
      <c r="CH30" s="60"/>
      <c r="CI30" s="60"/>
      <c r="CJ30" s="47" t="s">
        <v>135</v>
      </c>
      <c r="CK30" s="44" t="str">
        <f>IF(CK24=CF34,CF35,CF34)</f>
        <v/>
      </c>
      <c r="CL30" s="46"/>
      <c r="CM30" s="104"/>
      <c r="CN30" s="60"/>
      <c r="CO30" s="104"/>
      <c r="CP30" s="60"/>
      <c r="CQ30" s="391"/>
      <c r="CR30" s="392"/>
      <c r="CS30" s="392"/>
      <c r="CT30" s="392"/>
      <c r="CU30" s="392"/>
      <c r="CV30" s="393"/>
      <c r="CW30" s="60"/>
    </row>
    <row r="31" spans="1:101" ht="18.75" customHeight="1" thickBot="1" x14ac:dyDescent="0.3">
      <c r="A31" s="60"/>
      <c r="B31" s="60"/>
      <c r="C31" s="60"/>
      <c r="D31" s="60"/>
      <c r="E31" s="85"/>
      <c r="F31" s="60"/>
      <c r="G31" s="85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85"/>
      <c r="BJ31" s="60"/>
      <c r="BK31" s="60"/>
      <c r="BL31" s="60"/>
      <c r="BM31" s="60"/>
      <c r="BN31" s="60"/>
      <c r="BO31" s="60"/>
      <c r="BP31" s="138"/>
      <c r="BQ31" s="60"/>
      <c r="BR31" s="87"/>
      <c r="BS31" s="60"/>
      <c r="BT31" s="60"/>
      <c r="BU31" s="60"/>
      <c r="BV31" s="60"/>
      <c r="BW31" s="60"/>
      <c r="BX31" s="60"/>
      <c r="BY31" s="60"/>
      <c r="BZ31" s="47">
        <v>51</v>
      </c>
      <c r="CA31" s="44" t="str">
        <f>IF(BX32="",IF(BV32&gt;BV33,BT32,BT33),IF(BX32&gt;BX33,BT32,BT33))</f>
        <v/>
      </c>
      <c r="CB31" s="46"/>
      <c r="CC31" s="104"/>
      <c r="CD31" s="60"/>
      <c r="CE31" s="104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88" t="s">
        <v>138</v>
      </c>
      <c r="CS31" s="60"/>
      <c r="CT31" s="60"/>
      <c r="CU31" s="60"/>
      <c r="CV31" s="60"/>
      <c r="CW31" s="60"/>
    </row>
    <row r="32" spans="1:101" ht="18.75" customHeight="1" thickBot="1" x14ac:dyDescent="0.3">
      <c r="A32" s="60"/>
      <c r="B32" s="60"/>
      <c r="C32" s="88" t="s">
        <v>73</v>
      </c>
      <c r="D32" s="60"/>
      <c r="E32" s="85"/>
      <c r="F32" s="60"/>
      <c r="G32" s="85"/>
      <c r="H32" s="60"/>
      <c r="I32" s="60"/>
      <c r="J32" s="60"/>
      <c r="K32" s="60"/>
      <c r="L32" s="60"/>
      <c r="M32" s="60" t="s">
        <v>4</v>
      </c>
      <c r="N32" s="60"/>
      <c r="O32" s="60"/>
      <c r="P32" s="60"/>
      <c r="Q32" s="60" t="s">
        <v>6</v>
      </c>
      <c r="R32" s="60"/>
      <c r="S32" s="60"/>
      <c r="T32" s="60"/>
      <c r="U32" s="60" t="s">
        <v>7</v>
      </c>
      <c r="V32" s="60"/>
      <c r="W32" s="60"/>
      <c r="X32" s="60"/>
      <c r="Y32" s="60"/>
      <c r="Z32" s="60" t="s">
        <v>4</v>
      </c>
      <c r="AA32" s="60" t="s">
        <v>5</v>
      </c>
      <c r="AB32" s="60"/>
      <c r="AC32" s="60"/>
      <c r="AD32" s="60" t="s">
        <v>9</v>
      </c>
      <c r="AE32" s="60"/>
      <c r="AF32" s="60"/>
      <c r="AG32" s="60"/>
      <c r="AH32" s="60" t="s">
        <v>32</v>
      </c>
      <c r="AI32" s="60"/>
      <c r="AJ32" s="60"/>
      <c r="AK32" s="60"/>
      <c r="AL32" s="60"/>
      <c r="AM32" s="60"/>
      <c r="AN32" s="60" t="s">
        <v>35</v>
      </c>
      <c r="AO32" s="60"/>
      <c r="AP32" s="60"/>
      <c r="AQ32" s="60"/>
      <c r="AR32" s="60"/>
      <c r="AS32" s="60" t="s">
        <v>33</v>
      </c>
      <c r="AT32" s="60"/>
      <c r="AU32" s="60"/>
      <c r="AV32" s="60"/>
      <c r="AW32" s="60"/>
      <c r="AX32" s="60"/>
      <c r="AY32" s="60"/>
      <c r="AZ32" s="60"/>
      <c r="BA32" s="60"/>
      <c r="BB32" s="89" t="s">
        <v>10</v>
      </c>
      <c r="BC32" s="60"/>
      <c r="BD32" s="90" t="s">
        <v>4</v>
      </c>
      <c r="BE32" s="60"/>
      <c r="BF32" s="61" t="s">
        <v>5</v>
      </c>
      <c r="BG32" s="60"/>
      <c r="BH32" s="60"/>
      <c r="BI32" s="85"/>
      <c r="BJ32" s="60"/>
      <c r="BK32" s="60"/>
      <c r="BL32" s="60"/>
      <c r="BM32" s="60"/>
      <c r="BN32" s="60"/>
      <c r="BO32" s="60"/>
      <c r="BP32" s="138"/>
      <c r="BQ32" s="85"/>
      <c r="BR32" s="87"/>
      <c r="BS32" s="55" t="s">
        <v>24</v>
      </c>
      <c r="BT32" s="44" t="str">
        <f>IF(G50="","",BB45)</f>
        <v/>
      </c>
      <c r="BU32" s="46"/>
      <c r="BV32" s="104"/>
      <c r="BW32" s="60"/>
      <c r="BX32" s="104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343" t="str">
        <f>IF(CQ29=CK29,CK30,CK29)</f>
        <v/>
      </c>
      <c r="CR32" s="344"/>
      <c r="CS32" s="344"/>
      <c r="CT32" s="344"/>
      <c r="CU32" s="344"/>
      <c r="CV32" s="345"/>
      <c r="CW32" s="60"/>
    </row>
    <row r="33" spans="1:101" ht="18.75" customHeight="1" thickBot="1" x14ac:dyDescent="0.25">
      <c r="A33" s="60"/>
      <c r="B33" s="60"/>
      <c r="C33" s="60"/>
      <c r="D33" s="60"/>
      <c r="E33" s="85"/>
      <c r="F33" s="60"/>
      <c r="G33" s="85"/>
      <c r="H33" s="60"/>
      <c r="I33" s="60"/>
      <c r="J33" s="60"/>
      <c r="K33" s="60"/>
      <c r="L33" s="60"/>
      <c r="M33" s="60" t="s">
        <v>0</v>
      </c>
      <c r="N33" s="60" t="s">
        <v>1</v>
      </c>
      <c r="O33" s="60" t="s">
        <v>2</v>
      </c>
      <c r="P33" s="60" t="s">
        <v>3</v>
      </c>
      <c r="Q33" s="60" t="s">
        <v>0</v>
      </c>
      <c r="R33" s="60" t="s">
        <v>1</v>
      </c>
      <c r="S33" s="60" t="s">
        <v>2</v>
      </c>
      <c r="T33" s="60" t="s">
        <v>3</v>
      </c>
      <c r="U33" s="60" t="s">
        <v>0</v>
      </c>
      <c r="V33" s="60" t="s">
        <v>1</v>
      </c>
      <c r="W33" s="60" t="s">
        <v>2</v>
      </c>
      <c r="X33" s="60" t="s">
        <v>3</v>
      </c>
      <c r="Y33" s="60"/>
      <c r="Z33" s="60" t="s">
        <v>8</v>
      </c>
      <c r="AA33" s="60"/>
      <c r="AB33" s="60"/>
      <c r="AC33" s="60"/>
      <c r="AD33" s="60"/>
      <c r="AE33" s="60"/>
      <c r="AF33" s="60"/>
      <c r="AG33" s="60"/>
      <c r="AH33" s="60" t="s">
        <v>31</v>
      </c>
      <c r="AI33" s="60"/>
      <c r="AJ33" s="60"/>
      <c r="AK33" s="60"/>
      <c r="AL33" s="60"/>
      <c r="AM33" s="60"/>
      <c r="AN33" s="60" t="str">
        <f>AI34</f>
        <v>Kolumbien</v>
      </c>
      <c r="AO33" s="60" t="str">
        <f>AI35</f>
        <v>Griechenland</v>
      </c>
      <c r="AP33" s="60" t="str">
        <f>AI36</f>
        <v>Elfenbeinküste</v>
      </c>
      <c r="AQ33" s="60" t="str">
        <f>AI37</f>
        <v>Japan</v>
      </c>
      <c r="AR33" s="60"/>
      <c r="AS33" s="60" t="s">
        <v>31</v>
      </c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85"/>
      <c r="BJ33" s="85"/>
      <c r="BK33" s="85"/>
      <c r="BL33" s="85"/>
      <c r="BM33" s="85"/>
      <c r="BN33" s="85"/>
      <c r="BO33" s="85"/>
      <c r="BP33" s="137"/>
      <c r="BQ33" s="85"/>
      <c r="BR33" s="87"/>
      <c r="BS33" s="25" t="s">
        <v>23</v>
      </c>
      <c r="BT33" s="44" t="str">
        <f>IF(G39="","",BB35)</f>
        <v/>
      </c>
      <c r="BU33" s="46"/>
      <c r="BV33" s="104"/>
      <c r="BW33" s="60"/>
      <c r="BX33" s="104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346"/>
      <c r="CR33" s="347"/>
      <c r="CS33" s="347"/>
      <c r="CT33" s="347"/>
      <c r="CU33" s="347"/>
      <c r="CV33" s="348"/>
      <c r="CW33" s="60"/>
    </row>
    <row r="34" spans="1:101" ht="18.75" customHeight="1" thickBot="1" x14ac:dyDescent="0.3">
      <c r="A34" s="60"/>
      <c r="B34" s="60"/>
      <c r="C34" s="20" t="str">
        <f>Spielplan!$C$34</f>
        <v>Kolumbien</v>
      </c>
      <c r="D34" s="39"/>
      <c r="E34" s="104"/>
      <c r="F34" s="93"/>
      <c r="G34" s="104"/>
      <c r="H34" s="20" t="str">
        <f>Spielplan!$H$34</f>
        <v>Griechenland</v>
      </c>
      <c r="I34" s="39"/>
      <c r="J34" s="60"/>
      <c r="K34" s="60" t="s">
        <v>78</v>
      </c>
      <c r="L34" s="60">
        <f t="shared" ref="L34:L39" si="8">IF(E34-G34&gt;0,1,IF(G34=E34,0,-1))</f>
        <v>0</v>
      </c>
      <c r="M34" s="60">
        <f>IF($E34="",0,IF($E34&gt;$G34,3,IF($E34=G34,1,0)))</f>
        <v>0</v>
      </c>
      <c r="N34" s="60">
        <f>IF($G34="",0,IF($E34&gt;$G34,0,IF($E34=G34,1,3)))</f>
        <v>0</v>
      </c>
      <c r="O34" s="60"/>
      <c r="P34" s="60"/>
      <c r="Q34" s="60">
        <f>E34</f>
        <v>0</v>
      </c>
      <c r="R34" s="60">
        <f>G34</f>
        <v>0</v>
      </c>
      <c r="S34" s="60"/>
      <c r="T34" s="60"/>
      <c r="U34" s="60">
        <f>G34</f>
        <v>0</v>
      </c>
      <c r="V34" s="60">
        <f>E34</f>
        <v>0</v>
      </c>
      <c r="W34" s="60"/>
      <c r="X34" s="60"/>
      <c r="Y34" s="60"/>
      <c r="Z34" s="60">
        <f>M40</f>
        <v>0</v>
      </c>
      <c r="AA34" s="60">
        <f>Q40</f>
        <v>0</v>
      </c>
      <c r="AB34" s="60">
        <f>U40</f>
        <v>0</v>
      </c>
      <c r="AC34" s="60">
        <f>AA34-AB34</f>
        <v>0</v>
      </c>
      <c r="AD34" s="60">
        <f>IF(Z34&gt;Z35,-1,0)</f>
        <v>0</v>
      </c>
      <c r="AE34" s="60">
        <f>IF(Z34&gt;Z36,-1,0)</f>
        <v>0</v>
      </c>
      <c r="AF34" s="60">
        <f>IF(Z34&gt;Z37,-1,0)</f>
        <v>0</v>
      </c>
      <c r="AG34" s="60">
        <f>10000-(AJ34*1000+AM34*100+AK34*10)</f>
        <v>10000</v>
      </c>
      <c r="AH34" s="90">
        <f>RANK(AG34,AG34:AG37,1)</f>
        <v>1</v>
      </c>
      <c r="AI34" s="60" t="str">
        <f>C34</f>
        <v>Kolumbien</v>
      </c>
      <c r="AJ34" s="60">
        <f t="shared" ref="AJ34:AL37" si="9">Z34</f>
        <v>0</v>
      </c>
      <c r="AK34" s="60">
        <f t="shared" si="9"/>
        <v>0</v>
      </c>
      <c r="AL34" s="60">
        <f t="shared" si="9"/>
        <v>0</v>
      </c>
      <c r="AM34" s="60">
        <f>AK34-AL34</f>
        <v>0</v>
      </c>
      <c r="AN34" s="187"/>
      <c r="AO34" s="187">
        <f>IF(AG35=AG34,IF(G34&gt;E34,AG35-0.1,AG35),AG35)</f>
        <v>10000</v>
      </c>
      <c r="AP34" s="187">
        <f>IF(AG36=AG34,IF(G36&gt;E36,AG36-0.1,AG36),AG36)</f>
        <v>10000</v>
      </c>
      <c r="AQ34" s="187">
        <f>IF(AG37=AG34,IF(G38&gt;E38,AG37-0.1,AG37),AG37)</f>
        <v>10000</v>
      </c>
      <c r="AR34" s="187">
        <f>AN38</f>
        <v>30000</v>
      </c>
      <c r="AS34" s="90">
        <f>RANK(AR34,AR34:AR37,1)</f>
        <v>1</v>
      </c>
      <c r="AT34" s="60" t="str">
        <f t="shared" ref="AT34:AW37" si="10">AI34</f>
        <v>Kolumbien</v>
      </c>
      <c r="AU34" s="60">
        <f t="shared" si="10"/>
        <v>0</v>
      </c>
      <c r="AV34" s="60">
        <f t="shared" si="10"/>
        <v>0</v>
      </c>
      <c r="AW34" s="60">
        <f t="shared" si="10"/>
        <v>0</v>
      </c>
      <c r="AX34" s="60"/>
      <c r="AY34" s="60"/>
      <c r="AZ34" s="60"/>
      <c r="BA34" s="19">
        <v>1</v>
      </c>
      <c r="BB34" s="20" t="str">
        <f>VLOOKUP(1,AS34:AT37,2,FALSE)</f>
        <v>Kolumbien</v>
      </c>
      <c r="BC34" s="18"/>
      <c r="BD34" s="21">
        <f>VLOOKUP(1,AS34:AW37,3,FALSE)</f>
        <v>0</v>
      </c>
      <c r="BE34" s="22">
        <f>VLOOKUP(1,AS34:AW37,4,FALSE)</f>
        <v>0</v>
      </c>
      <c r="BF34" s="93" t="s">
        <v>12</v>
      </c>
      <c r="BG34" s="22">
        <f>VLOOKUP(1,AS34:AW37,5,FALSE)</f>
        <v>0</v>
      </c>
      <c r="BH34" s="27" t="s">
        <v>22</v>
      </c>
      <c r="BI34" s="85"/>
      <c r="BJ34" s="85">
        <f>IF(E34&gt;G34,IF(Spielplan!E34&gt;Spielplan!G34,Punktemodus!$B$3,0),0)</f>
        <v>0</v>
      </c>
      <c r="BK34" s="85">
        <f>IF(E34=G34,IF(Spielplan!E34=Spielplan!G34,Punktemodus!$B$3,0),0)</f>
        <v>10</v>
      </c>
      <c r="BL34" s="85">
        <f>IF(E34&lt;G34,IF(Spielplan!E34&lt;Spielplan!G34,Punktemodus!$B$3,0),0)</f>
        <v>0</v>
      </c>
      <c r="BM34" s="85">
        <f>IF(E34=Spielplan!E34,IF(G34=Spielplan!G34,Punktemodus!$B$5,0),0)</f>
        <v>3</v>
      </c>
      <c r="BN34" s="85">
        <f>IF(E34=Spielplan!E34,Punktemodus!$B$7,0)</f>
        <v>1</v>
      </c>
      <c r="BO34" s="85">
        <f>IF(G34=Spielplan!G34,Punktemodus!$B$7,0)</f>
        <v>1</v>
      </c>
      <c r="BP34" s="137">
        <f>IF(Spielplan!E34="",0,SUM(BJ34:BO34))</f>
        <v>0</v>
      </c>
      <c r="BQ34" s="85"/>
      <c r="BR34" s="8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47">
        <v>59</v>
      </c>
      <c r="CF34" s="44" t="str">
        <f>IF(CE30="",IF(CC30&gt;CC31,CA30,CA31),IF(CE30&gt;CE31,CA30,CA31))</f>
        <v/>
      </c>
      <c r="CG34" s="46"/>
      <c r="CH34" s="104"/>
      <c r="CI34" s="60"/>
      <c r="CJ34" s="104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</row>
    <row r="35" spans="1:101" ht="18.75" customHeight="1" thickBot="1" x14ac:dyDescent="0.3">
      <c r="A35" s="60"/>
      <c r="B35" s="60"/>
      <c r="C35" s="14" t="str">
        <f>Spielplan!$C$35</f>
        <v>Elfenbeinküste</v>
      </c>
      <c r="D35" s="40"/>
      <c r="E35" s="104"/>
      <c r="F35" s="93"/>
      <c r="G35" s="104"/>
      <c r="H35" s="14" t="str">
        <f>Spielplan!$H$35</f>
        <v>Japan</v>
      </c>
      <c r="I35" s="40"/>
      <c r="J35" s="60"/>
      <c r="K35" s="60" t="s">
        <v>79</v>
      </c>
      <c r="L35" s="60">
        <f t="shared" si="8"/>
        <v>0</v>
      </c>
      <c r="M35" s="60"/>
      <c r="N35" s="60"/>
      <c r="O35" s="60">
        <f>IF($E35="",0,IF($E35&gt;$G35,3,IF($E35=$G35,1,0)))</f>
        <v>0</v>
      </c>
      <c r="P35" s="60">
        <f>IF($G35="",0,IF($E35&gt;$G35,0,IF($E35=$G35,1,3)))</f>
        <v>0</v>
      </c>
      <c r="Q35" s="60"/>
      <c r="R35" s="60"/>
      <c r="S35" s="60">
        <f>E35</f>
        <v>0</v>
      </c>
      <c r="T35" s="60">
        <f>G35</f>
        <v>0</v>
      </c>
      <c r="U35" s="60"/>
      <c r="V35" s="60"/>
      <c r="W35" s="60">
        <f>G35</f>
        <v>0</v>
      </c>
      <c r="X35" s="60">
        <f>E35</f>
        <v>0</v>
      </c>
      <c r="Y35" s="60"/>
      <c r="Z35" s="60">
        <f>N40</f>
        <v>0</v>
      </c>
      <c r="AA35" s="60">
        <f>R40</f>
        <v>0</v>
      </c>
      <c r="AB35" s="60">
        <f>V40</f>
        <v>0</v>
      </c>
      <c r="AC35" s="60">
        <f>AA35-AB35</f>
        <v>0</v>
      </c>
      <c r="AD35" s="60">
        <f>IF(Z35&gt;Z34,-1,0)</f>
        <v>0</v>
      </c>
      <c r="AE35" s="60">
        <f>IF(Z35&gt;Z36,-1,0)</f>
        <v>0</v>
      </c>
      <c r="AF35" s="60">
        <f>IF(Z35&gt;Z37,-1,0)</f>
        <v>0</v>
      </c>
      <c r="AG35" s="60">
        <f>10000-(AJ35*1000+AM35*100+AK35*10)</f>
        <v>10000</v>
      </c>
      <c r="AH35" s="90">
        <f>RANK(AG35,AG34:AG37,1)</f>
        <v>1</v>
      </c>
      <c r="AI35" s="60" t="str">
        <f>H34</f>
        <v>Griechenland</v>
      </c>
      <c r="AJ35" s="60">
        <f t="shared" si="9"/>
        <v>0</v>
      </c>
      <c r="AK35" s="60">
        <f t="shared" si="9"/>
        <v>0</v>
      </c>
      <c r="AL35" s="60">
        <f t="shared" si="9"/>
        <v>0</v>
      </c>
      <c r="AM35" s="60">
        <f>AK35-AL35</f>
        <v>0</v>
      </c>
      <c r="AN35" s="187">
        <f>IF(AG34=AG35,IF(E34&gt;G34,AG34-0.1,AG34),AG34)</f>
        <v>10000</v>
      </c>
      <c r="AO35" s="187"/>
      <c r="AP35" s="187">
        <f>IF(AG36=AG35,IF(G39&gt;E39,AG36-0.1,AG36),AG36)</f>
        <v>10000</v>
      </c>
      <c r="AQ35" s="187">
        <f>IF(AG37=AG35,IF(G37&gt;E37,AG37-0.1,AG37),AG37)</f>
        <v>10000</v>
      </c>
      <c r="AR35" s="187">
        <f>AO38</f>
        <v>30000</v>
      </c>
      <c r="AS35" s="90">
        <f>RANK(AR35,AR34:AR37,1)</f>
        <v>1</v>
      </c>
      <c r="AT35" s="60" t="str">
        <f t="shared" si="10"/>
        <v>Griechenland</v>
      </c>
      <c r="AU35" s="60">
        <f t="shared" si="10"/>
        <v>0</v>
      </c>
      <c r="AV35" s="60">
        <f t="shared" si="10"/>
        <v>0</v>
      </c>
      <c r="AW35" s="60">
        <f t="shared" si="10"/>
        <v>0</v>
      </c>
      <c r="AX35" s="60"/>
      <c r="AY35" s="60"/>
      <c r="AZ35" s="60"/>
      <c r="BA35" s="23">
        <v>2</v>
      </c>
      <c r="BB35" s="14" t="e">
        <f>VLOOKUP(2,AS34:AT37,2,FALSE)</f>
        <v>#N/A</v>
      </c>
      <c r="BC35" s="15"/>
      <c r="BD35" s="24" t="e">
        <f>VLOOKUP(2,AS34:AW37,3,FALSE)</f>
        <v>#N/A</v>
      </c>
      <c r="BE35" s="25" t="e">
        <f>VLOOKUP(2,AS34:AW37,4,FALSE)</f>
        <v>#N/A</v>
      </c>
      <c r="BF35" s="93" t="s">
        <v>12</v>
      </c>
      <c r="BG35" s="25" t="e">
        <f>VLOOKUP(2,AS34:AW37,5,FALSE)</f>
        <v>#N/A</v>
      </c>
      <c r="BH35" s="26" t="s">
        <v>23</v>
      </c>
      <c r="BI35" s="85"/>
      <c r="BJ35" s="85">
        <f>IF(E35&gt;G35,IF(Spielplan!E35&gt;Spielplan!G35,Punktemodus!$B$3,0),0)</f>
        <v>0</v>
      </c>
      <c r="BK35" s="85">
        <f>IF(E35=G35,IF(Spielplan!E35=Spielplan!G35,Punktemodus!$B$3,0),0)</f>
        <v>10</v>
      </c>
      <c r="BL35" s="85">
        <f>IF(E35&lt;G35,IF(Spielplan!E35&lt;Spielplan!G35,Punktemodus!$B$3,0),0)</f>
        <v>0</v>
      </c>
      <c r="BM35" s="85">
        <f>IF(E35=Spielplan!E35,IF(G35=Spielplan!G35,Punktemodus!$B$5,0),0)</f>
        <v>3</v>
      </c>
      <c r="BN35" s="85">
        <f>IF(E35=Spielplan!E35,Punktemodus!$B$7,0)</f>
        <v>1</v>
      </c>
      <c r="BO35" s="85">
        <f>IF(G35=Spielplan!G35,Punktemodus!$B$7,0)</f>
        <v>1</v>
      </c>
      <c r="BP35" s="137">
        <f>IF(Spielplan!E35="",0,SUM(BJ35:BO35))</f>
        <v>0</v>
      </c>
      <c r="BQ35" s="85"/>
      <c r="BR35" s="8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47">
        <v>60</v>
      </c>
      <c r="CF35" s="44" t="str">
        <f>IF(CE38="",IF(CC38&gt;CC39,CA38,CA39),IF(CE38&gt;CE39,CA38,CA39))</f>
        <v/>
      </c>
      <c r="CG35" s="46"/>
      <c r="CH35" s="104"/>
      <c r="CI35" s="60"/>
      <c r="CJ35" s="104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</row>
    <row r="36" spans="1:101" ht="18.75" customHeight="1" thickBot="1" x14ac:dyDescent="0.3">
      <c r="A36" s="60"/>
      <c r="B36" s="60"/>
      <c r="C36" s="20" t="str">
        <f>C34</f>
        <v>Kolumbien</v>
      </c>
      <c r="D36" s="39"/>
      <c r="E36" s="104"/>
      <c r="F36" s="93"/>
      <c r="G36" s="104"/>
      <c r="H36" s="20" t="str">
        <f>C35</f>
        <v>Elfenbeinküste</v>
      </c>
      <c r="I36" s="39"/>
      <c r="J36" s="60"/>
      <c r="K36" s="60" t="s">
        <v>81</v>
      </c>
      <c r="L36" s="60">
        <f t="shared" si="8"/>
        <v>0</v>
      </c>
      <c r="M36" s="60">
        <f>IF($E36="",0,IF($E36&gt;$G36,3,IF($E36=G36,1,0)))</f>
        <v>0</v>
      </c>
      <c r="N36" s="60"/>
      <c r="O36" s="60">
        <f>IF($G36="",0,IF($E36&gt;$G36,0,IF($E36=$G36,1,3)))</f>
        <v>0</v>
      </c>
      <c r="P36" s="60"/>
      <c r="Q36" s="60">
        <f>E36</f>
        <v>0</v>
      </c>
      <c r="R36" s="60"/>
      <c r="S36" s="60">
        <f>G36</f>
        <v>0</v>
      </c>
      <c r="T36" s="60"/>
      <c r="U36" s="60">
        <f>G36</f>
        <v>0</v>
      </c>
      <c r="V36" s="60"/>
      <c r="W36" s="60">
        <f>E36</f>
        <v>0</v>
      </c>
      <c r="X36" s="60"/>
      <c r="Y36" s="60"/>
      <c r="Z36" s="60">
        <f>O40</f>
        <v>0</v>
      </c>
      <c r="AA36" s="60">
        <f>S40</f>
        <v>0</v>
      </c>
      <c r="AB36" s="60">
        <f>W40</f>
        <v>0</v>
      </c>
      <c r="AC36" s="60">
        <f>AA36-AB36</f>
        <v>0</v>
      </c>
      <c r="AD36" s="60">
        <f>IF(Z36&gt;Z34,-1,0)</f>
        <v>0</v>
      </c>
      <c r="AE36" s="60">
        <f>IF(Z36&gt;Z35,-1,0)</f>
        <v>0</v>
      </c>
      <c r="AF36" s="60">
        <f>IF(Z36&gt;Z37,-1,0)</f>
        <v>0</v>
      </c>
      <c r="AG36" s="60">
        <f>10000-(AJ36*1000+AM36*100+AK36*10)</f>
        <v>10000</v>
      </c>
      <c r="AH36" s="90">
        <f>RANK(AG36,AG34:AG37,1)</f>
        <v>1</v>
      </c>
      <c r="AI36" s="60" t="str">
        <f>C35</f>
        <v>Elfenbeinküste</v>
      </c>
      <c r="AJ36" s="60">
        <f t="shared" si="9"/>
        <v>0</v>
      </c>
      <c r="AK36" s="60">
        <f t="shared" si="9"/>
        <v>0</v>
      </c>
      <c r="AL36" s="60">
        <f t="shared" si="9"/>
        <v>0</v>
      </c>
      <c r="AM36" s="60">
        <f>AK36-AL36</f>
        <v>0</v>
      </c>
      <c r="AN36" s="187">
        <f>IF(AG34=AG36,IF(E36&gt;G36,AG34-0.1,AG34),AG34)</f>
        <v>10000</v>
      </c>
      <c r="AO36" s="187">
        <f>IF(AG35=AG36,IF(E39&gt;G39,AG35-0.1,AG35),AG35)</f>
        <v>10000</v>
      </c>
      <c r="AP36" s="187"/>
      <c r="AQ36" s="187">
        <f>IF(AG37=AG36,IF(G35&gt;E35,AG37-0.1,AG37),AG37)</f>
        <v>10000</v>
      </c>
      <c r="AR36" s="187">
        <f>AP38</f>
        <v>30000</v>
      </c>
      <c r="AS36" s="90">
        <f>RANK(AR36,AR34:AR37,1)</f>
        <v>1</v>
      </c>
      <c r="AT36" s="60" t="str">
        <f t="shared" si="10"/>
        <v>Elfenbeinküste</v>
      </c>
      <c r="AU36" s="60">
        <f t="shared" si="10"/>
        <v>0</v>
      </c>
      <c r="AV36" s="60">
        <f t="shared" si="10"/>
        <v>0</v>
      </c>
      <c r="AW36" s="60">
        <f t="shared" si="10"/>
        <v>0</v>
      </c>
      <c r="AX36" s="60"/>
      <c r="AY36" s="60"/>
      <c r="AZ36" s="60"/>
      <c r="BA36" s="113">
        <v>3</v>
      </c>
      <c r="BB36" s="114" t="e">
        <f>VLOOKUP(3,AS34:AT37,2,FALSE)</f>
        <v>#N/A</v>
      </c>
      <c r="BC36" s="115"/>
      <c r="BD36" s="116" t="e">
        <f>VLOOKUP(3,AS34:AW37,3,FALSE)</f>
        <v>#N/A</v>
      </c>
      <c r="BE36" s="116" t="e">
        <f>VLOOKUP(3,AS34:AW37,4,FALSE)</f>
        <v>#N/A</v>
      </c>
      <c r="BF36" s="93" t="s">
        <v>12</v>
      </c>
      <c r="BG36" s="116" t="e">
        <f>VLOOKUP(3,AS34:AW37,5,FALSE)</f>
        <v>#N/A</v>
      </c>
      <c r="BH36" s="60"/>
      <c r="BI36" s="85"/>
      <c r="BJ36" s="85">
        <f>IF(E36&gt;G36,IF(Spielplan!E36&gt;Spielplan!G36,Punktemodus!$B$3,0),0)</f>
        <v>0</v>
      </c>
      <c r="BK36" s="85">
        <f>IF(E36=G36,IF(Spielplan!E36=Spielplan!G36,Punktemodus!$B$3,0),0)</f>
        <v>10</v>
      </c>
      <c r="BL36" s="85">
        <f>IF(E36&lt;G36,IF(Spielplan!E36&lt;Spielplan!G36,Punktemodus!$B$3,0),0)</f>
        <v>0</v>
      </c>
      <c r="BM36" s="85">
        <f>IF(E36=Spielplan!E36,IF(G36=Spielplan!G36,Punktemodus!$B$5,0),0)</f>
        <v>3</v>
      </c>
      <c r="BN36" s="85">
        <f>IF(E36=Spielplan!E36,Punktemodus!$B$7,0)</f>
        <v>1</v>
      </c>
      <c r="BO36" s="85">
        <f>IF(G36=Spielplan!G36,Punktemodus!$B$7,0)</f>
        <v>1</v>
      </c>
      <c r="BP36" s="137">
        <f>IF(Spielplan!E36="",0,SUM(BJ36:BO36))</f>
        <v>0</v>
      </c>
      <c r="BQ36" s="85"/>
      <c r="BR36" s="87"/>
      <c r="BS36" s="82" t="s">
        <v>126</v>
      </c>
      <c r="BT36" s="44" t="str">
        <f>IF(G72="","",BB67)</f>
        <v/>
      </c>
      <c r="BU36" s="46"/>
      <c r="BV36" s="104"/>
      <c r="BW36" s="60"/>
      <c r="BX36" s="104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</row>
    <row r="37" spans="1:101" ht="18.75" customHeight="1" thickBot="1" x14ac:dyDescent="0.3">
      <c r="A37" s="60"/>
      <c r="B37" s="60"/>
      <c r="C37" s="14" t="str">
        <f>H34</f>
        <v>Griechenland</v>
      </c>
      <c r="D37" s="40"/>
      <c r="E37" s="104"/>
      <c r="F37" s="93"/>
      <c r="G37" s="104"/>
      <c r="H37" s="14" t="str">
        <f>H35</f>
        <v>Japan</v>
      </c>
      <c r="I37" s="40"/>
      <c r="J37" s="60"/>
      <c r="K37" s="60" t="s">
        <v>80</v>
      </c>
      <c r="L37" s="60">
        <f t="shared" si="8"/>
        <v>0</v>
      </c>
      <c r="M37" s="60"/>
      <c r="N37" s="60">
        <f>IF($E37="",0,IF($E37&gt;$G37,3,IF($E37=$G37,1,0)))</f>
        <v>0</v>
      </c>
      <c r="O37" s="60"/>
      <c r="P37" s="60">
        <f>IF($G37="",0,IF($E37&gt;$G37,0,IF($E37=$G37,1,3)))</f>
        <v>0</v>
      </c>
      <c r="Q37" s="60"/>
      <c r="R37" s="60">
        <f>E37</f>
        <v>0</v>
      </c>
      <c r="S37" s="60"/>
      <c r="T37" s="60">
        <f>G37</f>
        <v>0</v>
      </c>
      <c r="U37" s="60"/>
      <c r="V37" s="60">
        <f>G37</f>
        <v>0</v>
      </c>
      <c r="W37" s="60"/>
      <c r="X37" s="60">
        <f>E37</f>
        <v>0</v>
      </c>
      <c r="Y37" s="60"/>
      <c r="Z37" s="60">
        <f>P40</f>
        <v>0</v>
      </c>
      <c r="AA37" s="60">
        <f>T40</f>
        <v>0</v>
      </c>
      <c r="AB37" s="60">
        <f>X40</f>
        <v>0</v>
      </c>
      <c r="AC37" s="60">
        <f>AA37-AB37</f>
        <v>0</v>
      </c>
      <c r="AD37" s="60">
        <f>IF(Z37&gt;Z34,-1,0)</f>
        <v>0</v>
      </c>
      <c r="AE37" s="60">
        <f>IF(Z37&gt;Z35,-1,0)</f>
        <v>0</v>
      </c>
      <c r="AF37" s="60">
        <f>IF(Z37&gt;Z36,-1,0)</f>
        <v>0</v>
      </c>
      <c r="AG37" s="60">
        <f>10000-(AJ37*1000+AM37*100+AK37*10)</f>
        <v>10000</v>
      </c>
      <c r="AH37" s="90">
        <f>RANK(AG37,AG34:AG37,1)</f>
        <v>1</v>
      </c>
      <c r="AI37" s="60" t="str">
        <f>H35</f>
        <v>Japan</v>
      </c>
      <c r="AJ37" s="60">
        <f t="shared" si="9"/>
        <v>0</v>
      </c>
      <c r="AK37" s="60">
        <f t="shared" si="9"/>
        <v>0</v>
      </c>
      <c r="AL37" s="60">
        <f t="shared" si="9"/>
        <v>0</v>
      </c>
      <c r="AM37" s="60">
        <f>AK37-AL37</f>
        <v>0</v>
      </c>
      <c r="AN37" s="187">
        <f>IF(AG34=AG37,IF(E38&gt;G38,AG34-0.1,AG34),AG34)</f>
        <v>10000</v>
      </c>
      <c r="AO37" s="187">
        <f>IF(AG35=AG37,IF(E37&gt;G37,AG35-0.1,AG35),AG35)</f>
        <v>10000</v>
      </c>
      <c r="AP37" s="187">
        <f>IF(AG36=AG37,IF(E35&gt;G35,AG36-0.1,AG36),AG36)</f>
        <v>10000</v>
      </c>
      <c r="AQ37" s="187"/>
      <c r="AR37" s="187">
        <f>AQ38</f>
        <v>30000</v>
      </c>
      <c r="AS37" s="90">
        <f>RANK(AR37,AR34:AR37,1)</f>
        <v>1</v>
      </c>
      <c r="AT37" s="60" t="str">
        <f t="shared" si="10"/>
        <v>Japan</v>
      </c>
      <c r="AU37" s="60">
        <f t="shared" si="10"/>
        <v>0</v>
      </c>
      <c r="AV37" s="60">
        <f t="shared" si="10"/>
        <v>0</v>
      </c>
      <c r="AW37" s="60">
        <f t="shared" si="10"/>
        <v>0</v>
      </c>
      <c r="AX37" s="60"/>
      <c r="AY37" s="60"/>
      <c r="AZ37" s="60"/>
      <c r="BA37" s="113">
        <v>4</v>
      </c>
      <c r="BB37" s="114" t="e">
        <f>VLOOKUP(4,AS34:AT37,2,FALSE)</f>
        <v>#N/A</v>
      </c>
      <c r="BC37" s="115"/>
      <c r="BD37" s="116" t="e">
        <f>VLOOKUP(4,AS34:AW37,3,FALSE)</f>
        <v>#N/A</v>
      </c>
      <c r="BE37" s="116" t="e">
        <f>VLOOKUP(4,AS34:AW37,4,FALSE)</f>
        <v>#N/A</v>
      </c>
      <c r="BF37" s="93" t="s">
        <v>12</v>
      </c>
      <c r="BG37" s="116" t="e">
        <f>VLOOKUP(4,AS34:AW37,5,FALSE)</f>
        <v>#N/A</v>
      </c>
      <c r="BH37" s="60"/>
      <c r="BI37" s="85"/>
      <c r="BJ37" s="85">
        <f>IF(E37&gt;G37,IF(Spielplan!E37&gt;Spielplan!G37,Punktemodus!$B$3,0),0)</f>
        <v>0</v>
      </c>
      <c r="BK37" s="85">
        <f>IF(E37=G37,IF(Spielplan!E37=Spielplan!G37,Punktemodus!$B$3,0),0)</f>
        <v>10</v>
      </c>
      <c r="BL37" s="85">
        <f>IF(E37&lt;G37,IF(Spielplan!E37&lt;Spielplan!G37,Punktemodus!$B$3,0),0)</f>
        <v>0</v>
      </c>
      <c r="BM37" s="85">
        <f>IF(E37=Spielplan!E37,IF(G37=Spielplan!G37,Punktemodus!$B$5,0),0)</f>
        <v>3</v>
      </c>
      <c r="BN37" s="85">
        <f>IF(E37=Spielplan!E37,Punktemodus!$B$7,0)</f>
        <v>1</v>
      </c>
      <c r="BO37" s="85">
        <f>IF(G37=Spielplan!G37,Punktemodus!$B$7,0)</f>
        <v>1</v>
      </c>
      <c r="BP37" s="137">
        <f>IF(Spielplan!E37="",0,SUM(BJ37:BO37))</f>
        <v>0</v>
      </c>
      <c r="BQ37" s="85"/>
      <c r="BR37" s="87"/>
      <c r="BS37" s="5" t="s">
        <v>127</v>
      </c>
      <c r="BT37" s="44" t="str">
        <f>IF(G61="","",BB57)</f>
        <v/>
      </c>
      <c r="BU37" s="46"/>
      <c r="BV37" s="104"/>
      <c r="BW37" s="60"/>
      <c r="BX37" s="104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</row>
    <row r="38" spans="1:101" ht="18.75" customHeight="1" thickBot="1" x14ac:dyDescent="0.3">
      <c r="A38" s="60"/>
      <c r="B38" s="60"/>
      <c r="C38" s="20" t="str">
        <f>C34</f>
        <v>Kolumbien</v>
      </c>
      <c r="D38" s="39"/>
      <c r="E38" s="104"/>
      <c r="F38" s="93"/>
      <c r="G38" s="104"/>
      <c r="H38" s="20" t="str">
        <f>H35</f>
        <v>Japan</v>
      </c>
      <c r="I38" s="39"/>
      <c r="J38" s="60"/>
      <c r="K38" s="60" t="s">
        <v>82</v>
      </c>
      <c r="L38" s="60">
        <f t="shared" si="8"/>
        <v>0</v>
      </c>
      <c r="M38" s="60">
        <f>IF($E38="",0,IF($E38&gt;$G38,3,IF($E38=G38,1,0)))</f>
        <v>0</v>
      </c>
      <c r="N38" s="60"/>
      <c r="O38" s="60"/>
      <c r="P38" s="60">
        <f>IF($G38="",0,IF($E38&gt;$G38,0,IF($E38=$G38,1,3)))</f>
        <v>0</v>
      </c>
      <c r="Q38" s="60">
        <f>E38</f>
        <v>0</v>
      </c>
      <c r="R38" s="60"/>
      <c r="S38" s="60"/>
      <c r="T38" s="60">
        <f>G38</f>
        <v>0</v>
      </c>
      <c r="U38" s="60">
        <f>G38</f>
        <v>0</v>
      </c>
      <c r="V38" s="60"/>
      <c r="W38" s="60"/>
      <c r="X38" s="60">
        <f>E38</f>
        <v>0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187">
        <f>SUM(AN34:AN37)</f>
        <v>30000</v>
      </c>
      <c r="AO38" s="187">
        <f>SUM(AO34:AO37)</f>
        <v>30000</v>
      </c>
      <c r="AP38" s="187">
        <f>SUM(AP34:AP37)</f>
        <v>30000</v>
      </c>
      <c r="AQ38" s="187">
        <f>SUM(AQ34:AQ37)</f>
        <v>30000</v>
      </c>
      <c r="AR38" s="187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85">
        <f>IF(E38&gt;G38,IF(Spielplan!E38&gt;Spielplan!G38,Punktemodus!$B$3,0),0)</f>
        <v>0</v>
      </c>
      <c r="BK38" s="85">
        <f>IF(E38=G38,IF(Spielplan!E38=Spielplan!G38,Punktemodus!$B$3,0),0)</f>
        <v>10</v>
      </c>
      <c r="BL38" s="85">
        <f>IF(E38&lt;G38,IF(Spielplan!E38&lt;Spielplan!G38,Punktemodus!$B$3,0),0)</f>
        <v>0</v>
      </c>
      <c r="BM38" s="85">
        <f>IF(E38=Spielplan!E38,IF(G38=Spielplan!G38,Punktemodus!$B$5,0),0)</f>
        <v>3</v>
      </c>
      <c r="BN38" s="85">
        <f>IF(E38=Spielplan!E38,Punktemodus!$B$7,0)</f>
        <v>1</v>
      </c>
      <c r="BO38" s="85">
        <f>IF(G38=Spielplan!G38,Punktemodus!$B$7,0)</f>
        <v>1</v>
      </c>
      <c r="BP38" s="137">
        <f>IF(Spielplan!E38="",0,SUM(BJ38:BO38))</f>
        <v>0</v>
      </c>
      <c r="BQ38" s="60"/>
      <c r="BR38" s="87"/>
      <c r="BS38" s="60"/>
      <c r="BT38" s="60"/>
      <c r="BU38" s="60"/>
      <c r="BV38" s="60"/>
      <c r="BW38" s="60"/>
      <c r="BX38" s="60"/>
      <c r="BY38" s="60"/>
      <c r="BZ38" s="47">
        <v>55</v>
      </c>
      <c r="CA38" s="44" t="str">
        <f>IF(BX36="",IF(BV36&gt;BV37,BT36,BT37),IF(BX36&gt;BX37,BT36,BT37))</f>
        <v/>
      </c>
      <c r="CB38" s="46"/>
      <c r="CC38" s="104"/>
      <c r="CD38" s="60"/>
      <c r="CE38" s="104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</row>
    <row r="39" spans="1:101" ht="18.75" customHeight="1" thickBot="1" x14ac:dyDescent="0.3">
      <c r="A39" s="60"/>
      <c r="B39" s="60"/>
      <c r="C39" s="14" t="str">
        <f>H34</f>
        <v>Griechenland</v>
      </c>
      <c r="D39" s="40"/>
      <c r="E39" s="104"/>
      <c r="F39" s="93"/>
      <c r="G39" s="104"/>
      <c r="H39" s="14" t="str">
        <f>C35</f>
        <v>Elfenbeinküste</v>
      </c>
      <c r="I39" s="40"/>
      <c r="J39" s="60"/>
      <c r="K39" s="60" t="s">
        <v>82</v>
      </c>
      <c r="L39" s="60">
        <f t="shared" si="8"/>
        <v>0</v>
      </c>
      <c r="M39" s="60"/>
      <c r="N39" s="60">
        <f>IF($E39="",0,IF($E39&gt;$G39,3,IF($E39=$G39,1,0)))</f>
        <v>0</v>
      </c>
      <c r="O39" s="60">
        <f>IF($G39="",0,IF($E39&gt;$G39,0,IF($E39=$G39,1,3)))</f>
        <v>0</v>
      </c>
      <c r="P39" s="60"/>
      <c r="Q39" s="60"/>
      <c r="R39" s="60">
        <f>E39</f>
        <v>0</v>
      </c>
      <c r="S39" s="60">
        <f>G39</f>
        <v>0</v>
      </c>
      <c r="T39" s="60"/>
      <c r="U39" s="60"/>
      <c r="V39" s="60">
        <f>G39</f>
        <v>0</v>
      </c>
      <c r="W39" s="60">
        <f>E39</f>
        <v>0</v>
      </c>
      <c r="X39" s="60"/>
      <c r="Y39" s="60"/>
      <c r="Z39" s="60" t="s">
        <v>30</v>
      </c>
      <c r="AA39" s="60"/>
      <c r="AB39" s="60"/>
      <c r="AC39" s="60"/>
      <c r="AD39" s="60"/>
      <c r="AE39" s="60"/>
      <c r="AF39" s="60"/>
      <c r="AG39" s="60" t="b">
        <f>OR(AG34=AG35,AG34=AG36,AG34=AG37,AG35=AG36,AG35=AG37,AG36=AG37)</f>
        <v>1</v>
      </c>
      <c r="AH39" s="60"/>
      <c r="AI39" s="60"/>
      <c r="AJ39" s="60"/>
      <c r="AK39" s="60"/>
      <c r="AL39" s="60"/>
      <c r="AM39" s="60"/>
      <c r="AN39" s="60"/>
      <c r="AO39" s="60" t="s">
        <v>34</v>
      </c>
      <c r="AP39" s="60"/>
      <c r="AQ39" s="60"/>
      <c r="AR39" s="60" t="b">
        <f>OR(AR34=AR35,AR34=AR36,AR34=AR37,AR35=AR36,AR35=AR37,AR36=AR37)</f>
        <v>1</v>
      </c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85">
        <f>IF(E39&gt;G39,IF(Spielplan!E39&gt;Spielplan!G39,Punktemodus!$B$3,0),0)</f>
        <v>0</v>
      </c>
      <c r="BK39" s="85">
        <f>IF(E39=G39,IF(Spielplan!E39=Spielplan!G39,Punktemodus!$B$3,0),0)</f>
        <v>10</v>
      </c>
      <c r="BL39" s="85">
        <f>IF(E39&lt;G39,IF(Spielplan!E39&lt;Spielplan!G39,Punktemodus!$B$3,0),0)</f>
        <v>0</v>
      </c>
      <c r="BM39" s="85">
        <f>IF(E39=Spielplan!E39,IF(G39=Spielplan!G39,Punktemodus!$B$5,0),0)</f>
        <v>3</v>
      </c>
      <c r="BN39" s="85">
        <f>IF(E39=Spielplan!E39,Punktemodus!$B$7,0)</f>
        <v>1</v>
      </c>
      <c r="BO39" s="85">
        <f>IF(G39=Spielplan!G39,Punktemodus!$B$7,0)</f>
        <v>1</v>
      </c>
      <c r="BP39" s="137">
        <f>IF(Spielplan!E39="",0,SUM(BJ39:BO39))</f>
        <v>0</v>
      </c>
      <c r="BQ39" s="60"/>
      <c r="BR39" s="87"/>
      <c r="BS39" s="60"/>
      <c r="BT39" s="60"/>
      <c r="BU39" s="60"/>
      <c r="BV39" s="60"/>
      <c r="BW39" s="60"/>
      <c r="BX39" s="60"/>
      <c r="BY39" s="60"/>
      <c r="BZ39" s="47">
        <v>56</v>
      </c>
      <c r="CA39" s="44" t="str">
        <f>IF(BX40="",IF(BV40&gt;BV41,BT40,BT41),IF(BX40&gt;BX41,BT40,BT41))</f>
        <v/>
      </c>
      <c r="CB39" s="46"/>
      <c r="CC39" s="104"/>
      <c r="CD39" s="60"/>
      <c r="CE39" s="104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</row>
    <row r="40" spans="1:101" ht="18.75" customHeight="1" thickBot="1" x14ac:dyDescent="0.25">
      <c r="A40" s="60"/>
      <c r="B40" s="60"/>
      <c r="C40" s="136" t="str">
        <f>IF(G39="","",IF(AR39=TRUE,"Achtung: Fehler in Tabelle!",""))</f>
        <v/>
      </c>
      <c r="D40" s="60"/>
      <c r="E40" s="85"/>
      <c r="F40" s="60"/>
      <c r="G40" s="85"/>
      <c r="H40" s="60"/>
      <c r="I40" s="60"/>
      <c r="J40" s="60"/>
      <c r="K40" s="60"/>
      <c r="L40" s="60"/>
      <c r="M40" s="60">
        <f t="shared" ref="M40:X40" si="11">SUM(M34:M39)</f>
        <v>0</v>
      </c>
      <c r="N40" s="60">
        <f t="shared" si="11"/>
        <v>0</v>
      </c>
      <c r="O40" s="60">
        <f t="shared" si="11"/>
        <v>0</v>
      </c>
      <c r="P40" s="60">
        <f t="shared" si="11"/>
        <v>0</v>
      </c>
      <c r="Q40" s="60">
        <f t="shared" si="11"/>
        <v>0</v>
      </c>
      <c r="R40" s="60">
        <f t="shared" si="11"/>
        <v>0</v>
      </c>
      <c r="S40" s="60">
        <f t="shared" si="11"/>
        <v>0</v>
      </c>
      <c r="T40" s="60">
        <f t="shared" si="11"/>
        <v>0</v>
      </c>
      <c r="U40" s="60">
        <f t="shared" si="11"/>
        <v>0</v>
      </c>
      <c r="V40" s="60">
        <f t="shared" si="11"/>
        <v>0</v>
      </c>
      <c r="W40" s="60">
        <f t="shared" si="11"/>
        <v>0</v>
      </c>
      <c r="X40" s="60">
        <f t="shared" si="11"/>
        <v>0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160">
        <f>SUM(BP34:BP39)</f>
        <v>0</v>
      </c>
      <c r="BQ40" s="60"/>
      <c r="BR40" s="87"/>
      <c r="BS40" s="55" t="s">
        <v>128</v>
      </c>
      <c r="BT40" s="44" t="str">
        <f>IF(G94="","",BB89)</f>
        <v/>
      </c>
      <c r="BU40" s="46"/>
      <c r="BV40" s="104"/>
      <c r="BW40" s="60"/>
      <c r="BX40" s="104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</row>
    <row r="41" spans="1:101" ht="18.75" customHeight="1" thickBot="1" x14ac:dyDescent="0.25">
      <c r="A41" s="60"/>
      <c r="B41" s="60"/>
      <c r="C41" s="60"/>
      <c r="D41" s="60"/>
      <c r="E41" s="85"/>
      <c r="F41" s="60"/>
      <c r="G41" s="85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138"/>
      <c r="BQ41" s="60"/>
      <c r="BR41" s="87"/>
      <c r="BS41" s="25" t="s">
        <v>129</v>
      </c>
      <c r="BT41" s="44" t="str">
        <f>IF(G83="","",BB79)</f>
        <v/>
      </c>
      <c r="BU41" s="46"/>
      <c r="BV41" s="104"/>
      <c r="BW41" s="60"/>
      <c r="BX41" s="104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</row>
    <row r="42" spans="1:101" ht="18.75" customHeight="1" thickBot="1" x14ac:dyDescent="0.3">
      <c r="A42" s="60"/>
      <c r="B42" s="60"/>
      <c r="C42" s="89"/>
      <c r="D42" s="60"/>
      <c r="E42" s="85"/>
      <c r="F42" s="60"/>
      <c r="G42" s="85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89"/>
      <c r="BC42" s="60"/>
      <c r="BD42" s="90"/>
      <c r="BE42" s="60"/>
      <c r="BF42" s="61"/>
      <c r="BG42" s="60"/>
      <c r="BH42" s="60"/>
      <c r="BI42" s="60"/>
      <c r="BJ42" s="60"/>
      <c r="BK42" s="60"/>
      <c r="BL42" s="60"/>
      <c r="BM42" s="60"/>
      <c r="BN42" s="60"/>
      <c r="BO42" s="60"/>
      <c r="BP42" s="138"/>
      <c r="BQ42" s="60"/>
      <c r="BR42" s="87"/>
      <c r="BS42" s="94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</row>
    <row r="43" spans="1:101" ht="18.75" customHeight="1" thickBot="1" x14ac:dyDescent="0.3">
      <c r="A43" s="60"/>
      <c r="B43" s="60"/>
      <c r="C43" s="88" t="s">
        <v>74</v>
      </c>
      <c r="D43" s="60"/>
      <c r="E43" s="85"/>
      <c r="F43" s="60"/>
      <c r="G43" s="85"/>
      <c r="H43" s="60"/>
      <c r="I43" s="60"/>
      <c r="J43" s="60"/>
      <c r="K43" s="60"/>
      <c r="L43" s="60"/>
      <c r="M43" s="60" t="s">
        <v>4</v>
      </c>
      <c r="N43" s="60"/>
      <c r="O43" s="60"/>
      <c r="P43" s="60"/>
      <c r="Q43" s="60" t="s">
        <v>6</v>
      </c>
      <c r="R43" s="60"/>
      <c r="S43" s="60"/>
      <c r="T43" s="60"/>
      <c r="U43" s="60" t="s">
        <v>7</v>
      </c>
      <c r="V43" s="60"/>
      <c r="W43" s="60"/>
      <c r="X43" s="60"/>
      <c r="Y43" s="60"/>
      <c r="Z43" s="60" t="s">
        <v>4</v>
      </c>
      <c r="AA43" s="60" t="s">
        <v>5</v>
      </c>
      <c r="AB43" s="60"/>
      <c r="AC43" s="60"/>
      <c r="AD43" s="60" t="s">
        <v>9</v>
      </c>
      <c r="AE43" s="60"/>
      <c r="AF43" s="60"/>
      <c r="AG43" s="60"/>
      <c r="AH43" s="60" t="s">
        <v>32</v>
      </c>
      <c r="AI43" s="60"/>
      <c r="AJ43" s="60"/>
      <c r="AK43" s="60"/>
      <c r="AL43" s="60"/>
      <c r="AM43" s="60"/>
      <c r="AN43" s="60" t="s">
        <v>35</v>
      </c>
      <c r="AO43" s="60"/>
      <c r="AP43" s="60"/>
      <c r="AQ43" s="60"/>
      <c r="AR43" s="60"/>
      <c r="AS43" s="60" t="s">
        <v>33</v>
      </c>
      <c r="AT43" s="60"/>
      <c r="AU43" s="60"/>
      <c r="AV43" s="60"/>
      <c r="AW43" s="60"/>
      <c r="AX43" s="60"/>
      <c r="AY43" s="60"/>
      <c r="AZ43" s="60"/>
      <c r="BA43" s="60"/>
      <c r="BB43" s="89" t="s">
        <v>10</v>
      </c>
      <c r="BC43" s="60"/>
      <c r="BD43" s="90" t="s">
        <v>4</v>
      </c>
      <c r="BE43" s="60"/>
      <c r="BF43" s="61" t="s">
        <v>5</v>
      </c>
      <c r="BG43" s="60"/>
      <c r="BH43" s="60"/>
      <c r="BI43" s="85"/>
      <c r="BJ43" s="60"/>
      <c r="BK43" s="60"/>
      <c r="BL43" s="60"/>
      <c r="BM43" s="60"/>
      <c r="BN43" s="60"/>
      <c r="BO43" s="60"/>
      <c r="BP43" s="138"/>
      <c r="BQ43" s="85"/>
      <c r="BR43" s="139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</row>
    <row r="44" spans="1:101" ht="18.75" customHeight="1" thickBot="1" x14ac:dyDescent="0.25">
      <c r="A44" s="60"/>
      <c r="B44" s="60"/>
      <c r="C44" s="60"/>
      <c r="D44" s="60"/>
      <c r="E44" s="85"/>
      <c r="F44" s="60"/>
      <c r="G44" s="85"/>
      <c r="H44" s="60"/>
      <c r="I44" s="60"/>
      <c r="J44" s="60"/>
      <c r="K44" s="60"/>
      <c r="L44" s="60"/>
      <c r="M44" s="60" t="s">
        <v>0</v>
      </c>
      <c r="N44" s="60" t="s">
        <v>1</v>
      </c>
      <c r="O44" s="60" t="s">
        <v>2</v>
      </c>
      <c r="P44" s="60" t="s">
        <v>3</v>
      </c>
      <c r="Q44" s="60" t="s">
        <v>0</v>
      </c>
      <c r="R44" s="60" t="s">
        <v>1</v>
      </c>
      <c r="S44" s="60" t="s">
        <v>2</v>
      </c>
      <c r="T44" s="60" t="s">
        <v>3</v>
      </c>
      <c r="U44" s="60" t="s">
        <v>0</v>
      </c>
      <c r="V44" s="60" t="s">
        <v>1</v>
      </c>
      <c r="W44" s="60" t="s">
        <v>2</v>
      </c>
      <c r="X44" s="60" t="s">
        <v>3</v>
      </c>
      <c r="Y44" s="60"/>
      <c r="Z44" s="60" t="s">
        <v>8</v>
      </c>
      <c r="AA44" s="60"/>
      <c r="AB44" s="60"/>
      <c r="AC44" s="60"/>
      <c r="AD44" s="60"/>
      <c r="AE44" s="60"/>
      <c r="AF44" s="60"/>
      <c r="AG44" s="60"/>
      <c r="AH44" s="60" t="s">
        <v>31</v>
      </c>
      <c r="AI44" s="60"/>
      <c r="AJ44" s="60"/>
      <c r="AK44" s="60"/>
      <c r="AL44" s="60"/>
      <c r="AM44" s="60"/>
      <c r="AN44" s="60" t="str">
        <f>AI45</f>
        <v>Uruguay</v>
      </c>
      <c r="AO44" s="60" t="str">
        <f>AI46</f>
        <v>Costa Rica</v>
      </c>
      <c r="AP44" s="60" t="str">
        <f>AI47</f>
        <v>England</v>
      </c>
      <c r="AQ44" s="60" t="str">
        <f>AI48</f>
        <v>Italien</v>
      </c>
      <c r="AR44" s="60"/>
      <c r="AS44" s="60" t="s">
        <v>31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85"/>
      <c r="BJ44" s="85"/>
      <c r="BK44" s="85"/>
      <c r="BL44" s="85"/>
      <c r="BM44" s="85"/>
      <c r="BN44" s="85"/>
      <c r="BO44" s="85"/>
      <c r="BP44" s="137"/>
      <c r="BQ44" s="85"/>
      <c r="BR44" s="141"/>
      <c r="BS44" s="359" t="s">
        <v>165</v>
      </c>
      <c r="BT44" s="360"/>
      <c r="BU44" s="361"/>
      <c r="BV44" s="362"/>
      <c r="BW44" s="156"/>
      <c r="BX44" s="351" t="s">
        <v>152</v>
      </c>
      <c r="BY44" s="351" t="s">
        <v>153</v>
      </c>
      <c r="BZ44" s="352"/>
      <c r="CA44" s="156"/>
      <c r="CB44" s="155"/>
      <c r="CC44" s="155"/>
      <c r="CD44" s="155"/>
      <c r="CE44" s="351" t="s">
        <v>155</v>
      </c>
      <c r="CF44" s="351" t="s">
        <v>156</v>
      </c>
      <c r="CG44" s="155"/>
      <c r="CH44" s="155"/>
      <c r="CI44" s="155"/>
      <c r="CJ44" s="351" t="s">
        <v>158</v>
      </c>
      <c r="CK44" s="155"/>
      <c r="CL44" s="155"/>
      <c r="CM44" s="155"/>
      <c r="CN44" s="155"/>
      <c r="CO44" s="351" t="s">
        <v>159</v>
      </c>
      <c r="CP44" s="155"/>
      <c r="CQ44" s="155"/>
      <c r="CR44" s="155"/>
      <c r="CS44" s="351" t="s">
        <v>146</v>
      </c>
      <c r="CT44" s="155"/>
      <c r="CU44" s="134"/>
      <c r="CV44" s="134"/>
      <c r="CW44" s="134"/>
    </row>
    <row r="45" spans="1:101" ht="18.75" customHeight="1" thickBot="1" x14ac:dyDescent="0.3">
      <c r="A45" s="60"/>
      <c r="B45" s="60"/>
      <c r="C45" s="75" t="str">
        <f>Spielplan!$C$45</f>
        <v>Uruguay</v>
      </c>
      <c r="D45" s="76"/>
      <c r="E45" s="104"/>
      <c r="F45" s="93"/>
      <c r="G45" s="104"/>
      <c r="H45" s="75" t="str">
        <f>Spielplan!$H$45</f>
        <v>Costa Rica</v>
      </c>
      <c r="I45" s="76"/>
      <c r="J45" s="60"/>
      <c r="K45" s="60" t="s">
        <v>85</v>
      </c>
      <c r="L45" s="60">
        <f t="shared" ref="L45:L50" si="12">IF(E45-G45&gt;0,1,IF(G45=E45,0,-1))</f>
        <v>0</v>
      </c>
      <c r="M45" s="60">
        <f>IF($E45="",0,IF($E45&gt;$G45,3,IF($E45=G45,1,0)))</f>
        <v>0</v>
      </c>
      <c r="N45" s="60">
        <f>IF($G45="",0,IF($E45&gt;$G45,0,IF($E45=G45,1,3)))</f>
        <v>0</v>
      </c>
      <c r="O45" s="60"/>
      <c r="P45" s="60"/>
      <c r="Q45" s="60">
        <f>E45</f>
        <v>0</v>
      </c>
      <c r="R45" s="60">
        <f>G45</f>
        <v>0</v>
      </c>
      <c r="S45" s="60"/>
      <c r="T45" s="60"/>
      <c r="U45" s="60">
        <f>G45</f>
        <v>0</v>
      </c>
      <c r="V45" s="60">
        <f>E45</f>
        <v>0</v>
      </c>
      <c r="W45" s="60"/>
      <c r="X45" s="60"/>
      <c r="Y45" s="60"/>
      <c r="Z45" s="60">
        <f>M51</f>
        <v>0</v>
      </c>
      <c r="AA45" s="60">
        <f>Q51</f>
        <v>0</v>
      </c>
      <c r="AB45" s="60">
        <f>U51</f>
        <v>0</v>
      </c>
      <c r="AC45" s="60">
        <f>AA45-AB45</f>
        <v>0</v>
      </c>
      <c r="AD45" s="60">
        <f>IF(Z45&gt;Z46,-1,0)</f>
        <v>0</v>
      </c>
      <c r="AE45" s="60">
        <f>IF(Z45&gt;Z47,-1,0)</f>
        <v>0</v>
      </c>
      <c r="AF45" s="60">
        <f>IF(Z45&gt;Z48,-1,0)</f>
        <v>0</v>
      </c>
      <c r="AG45" s="60">
        <f>10000-(AJ45*1000+AM45*100+AK45*10)</f>
        <v>10000</v>
      </c>
      <c r="AH45" s="90">
        <f>RANK(AG45,AG45:AG48,1)</f>
        <v>1</v>
      </c>
      <c r="AI45" s="60" t="str">
        <f>C45</f>
        <v>Uruguay</v>
      </c>
      <c r="AJ45" s="60">
        <f t="shared" ref="AJ45:AL48" si="13">Z45</f>
        <v>0</v>
      </c>
      <c r="AK45" s="60">
        <f t="shared" si="13"/>
        <v>0</v>
      </c>
      <c r="AL45" s="60">
        <f t="shared" si="13"/>
        <v>0</v>
      </c>
      <c r="AM45" s="60">
        <f>AK45-AL45</f>
        <v>0</v>
      </c>
      <c r="AN45" s="187"/>
      <c r="AO45" s="187">
        <f>IF(AG46=AG45,IF(G45&gt;E45,AG46-0.1,AG46),AG46)</f>
        <v>10000</v>
      </c>
      <c r="AP45" s="187">
        <f>IF(AG47=AG45,IF(G47&gt;E47,AG47-0.1,AG47),AG47)</f>
        <v>10000</v>
      </c>
      <c r="AQ45" s="187">
        <f>IF(AG48=AG45,IF(G49&gt;E49,AG48-0.1,AG48),AG48)</f>
        <v>10000</v>
      </c>
      <c r="AR45" s="187">
        <f>AN49</f>
        <v>30000</v>
      </c>
      <c r="AS45" s="90">
        <f>RANK(AR45,AR45:AR48,1)</f>
        <v>1</v>
      </c>
      <c r="AT45" s="60" t="str">
        <f t="shared" ref="AT45:AW48" si="14">AI45</f>
        <v>Uruguay</v>
      </c>
      <c r="AU45" s="60">
        <f t="shared" si="14"/>
        <v>0</v>
      </c>
      <c r="AV45" s="60">
        <f t="shared" si="14"/>
        <v>0</v>
      </c>
      <c r="AW45" s="60">
        <f t="shared" si="14"/>
        <v>0</v>
      </c>
      <c r="AX45" s="60"/>
      <c r="AY45" s="60"/>
      <c r="AZ45" s="60"/>
      <c r="BA45" s="77">
        <v>1</v>
      </c>
      <c r="BB45" s="75" t="str">
        <f>VLOOKUP(1,AS45:AT48,2,FALSE)</f>
        <v>Uruguay</v>
      </c>
      <c r="BC45" s="76"/>
      <c r="BD45" s="78">
        <f>VLOOKUP(1,AS45:AW48,3,FALSE)</f>
        <v>0</v>
      </c>
      <c r="BE45" s="79">
        <f>VLOOKUP(1,AS45:AW48,4,FALSE)</f>
        <v>0</v>
      </c>
      <c r="BF45" s="93" t="s">
        <v>12</v>
      </c>
      <c r="BG45" s="79">
        <f>VLOOKUP(1,AS45:AW48,5,FALSE)</f>
        <v>0</v>
      </c>
      <c r="BH45" s="80" t="s">
        <v>24</v>
      </c>
      <c r="BI45" s="85"/>
      <c r="BJ45" s="85">
        <f>IF(E45&gt;G45,IF(Spielplan!E45&gt;Spielplan!G45,Punktemodus!$B$3,0),0)</f>
        <v>0</v>
      </c>
      <c r="BK45" s="85">
        <f>IF(E45=G45,IF(Spielplan!E45=Spielplan!G45,Punktemodus!$B$3,0),0)</f>
        <v>10</v>
      </c>
      <c r="BL45" s="85">
        <f>IF(E45&lt;G45,IF(Spielplan!E45&lt;Spielplan!G45,Punktemodus!$B$3,0),0)</f>
        <v>0</v>
      </c>
      <c r="BM45" s="85">
        <f>IF(E45=Spielplan!E45,IF(G45=Spielplan!G45,Punktemodus!$B$5,0),0)</f>
        <v>3</v>
      </c>
      <c r="BN45" s="85">
        <f>IF(E45=Spielplan!E45,Punktemodus!$B$7,0)</f>
        <v>1</v>
      </c>
      <c r="BO45" s="85">
        <f>IF(G45=Spielplan!G45,Punktemodus!$B$7,0)</f>
        <v>1</v>
      </c>
      <c r="BP45" s="137">
        <f>IF(Spielplan!E45="",0,SUM(BJ45:BO45))</f>
        <v>0</v>
      </c>
      <c r="BQ45" s="85"/>
      <c r="BR45" s="141"/>
      <c r="BS45" s="363"/>
      <c r="BT45" s="364"/>
      <c r="BU45" s="365"/>
      <c r="BV45" s="366"/>
      <c r="BW45" s="156"/>
      <c r="BX45" s="351"/>
      <c r="BY45" s="351"/>
      <c r="BZ45" s="352"/>
      <c r="CA45" s="156"/>
      <c r="CB45" s="155"/>
      <c r="CC45" s="155"/>
      <c r="CD45" s="155"/>
      <c r="CE45" s="351"/>
      <c r="CF45" s="351"/>
      <c r="CG45" s="155"/>
      <c r="CH45" s="155"/>
      <c r="CI45" s="155"/>
      <c r="CJ45" s="351"/>
      <c r="CK45" s="155"/>
      <c r="CL45" s="155"/>
      <c r="CM45" s="155"/>
      <c r="CN45" s="155"/>
      <c r="CO45" s="351"/>
      <c r="CP45" s="155"/>
      <c r="CQ45" s="155"/>
      <c r="CR45" s="155"/>
      <c r="CS45" s="351"/>
      <c r="CT45" s="155"/>
      <c r="CU45" s="134"/>
      <c r="CV45" s="134"/>
      <c r="CW45" s="134"/>
    </row>
    <row r="46" spans="1:101" ht="18.75" customHeight="1" thickBot="1" x14ac:dyDescent="0.3">
      <c r="A46" s="60"/>
      <c r="B46" s="60"/>
      <c r="C46" s="48" t="str">
        <f>Spielplan!$C$46</f>
        <v>England</v>
      </c>
      <c r="D46" s="49"/>
      <c r="E46" s="104"/>
      <c r="F46" s="93"/>
      <c r="G46" s="104"/>
      <c r="H46" s="48" t="str">
        <f>Spielplan!$H$46</f>
        <v>Italien</v>
      </c>
      <c r="I46" s="49"/>
      <c r="J46" s="60"/>
      <c r="K46" s="60" t="s">
        <v>86</v>
      </c>
      <c r="L46" s="60">
        <f t="shared" si="12"/>
        <v>0</v>
      </c>
      <c r="M46" s="60"/>
      <c r="N46" s="60"/>
      <c r="O46" s="60">
        <f>IF($E46="",0,IF($E46&gt;$G46,3,IF($E46=$G46,1,0)))</f>
        <v>0</v>
      </c>
      <c r="P46" s="60">
        <f>IF($G46="",0,IF($E46&gt;$G46,0,IF($E46=$G46,1,3)))</f>
        <v>0</v>
      </c>
      <c r="Q46" s="60"/>
      <c r="R46" s="60"/>
      <c r="S46" s="60">
        <f>E46</f>
        <v>0</v>
      </c>
      <c r="T46" s="60">
        <f>G46</f>
        <v>0</v>
      </c>
      <c r="U46" s="60"/>
      <c r="V46" s="60"/>
      <c r="W46" s="60">
        <f>G46</f>
        <v>0</v>
      </c>
      <c r="X46" s="60">
        <f>E46</f>
        <v>0</v>
      </c>
      <c r="Y46" s="60"/>
      <c r="Z46" s="60">
        <f>N51</f>
        <v>0</v>
      </c>
      <c r="AA46" s="60">
        <f>R51</f>
        <v>0</v>
      </c>
      <c r="AB46" s="60">
        <f>V51</f>
        <v>0</v>
      </c>
      <c r="AC46" s="60">
        <f>AA46-AB46</f>
        <v>0</v>
      </c>
      <c r="AD46" s="60">
        <f>IF(Z46&gt;Z45,-1,0)</f>
        <v>0</v>
      </c>
      <c r="AE46" s="60">
        <f>IF(Z46&gt;Z47,-1,0)</f>
        <v>0</v>
      </c>
      <c r="AF46" s="60">
        <f>IF(Z46&gt;Z48,-1,0)</f>
        <v>0</v>
      </c>
      <c r="AG46" s="60">
        <f>10000-(AJ46*1000+AM46*100+AK46*10)</f>
        <v>10000</v>
      </c>
      <c r="AH46" s="90">
        <f>RANK(AG46,AG45:AG48,1)</f>
        <v>1</v>
      </c>
      <c r="AI46" s="60" t="str">
        <f>H45</f>
        <v>Costa Rica</v>
      </c>
      <c r="AJ46" s="60">
        <f t="shared" si="13"/>
        <v>0</v>
      </c>
      <c r="AK46" s="60">
        <f t="shared" si="13"/>
        <v>0</v>
      </c>
      <c r="AL46" s="60">
        <f t="shared" si="13"/>
        <v>0</v>
      </c>
      <c r="AM46" s="60">
        <f>AK46-AL46</f>
        <v>0</v>
      </c>
      <c r="AN46" s="187">
        <f>IF(AG45=AG46,IF(E45&gt;G45,AG45-0.1,AG45),AG45)</f>
        <v>10000</v>
      </c>
      <c r="AO46" s="187"/>
      <c r="AP46" s="187">
        <f>IF(AG47=AG46,IF(G50&gt;E50,AG47-0.1,AG47),AG47)</f>
        <v>10000</v>
      </c>
      <c r="AQ46" s="187">
        <f>IF(AG48=AG46,IF(G48&gt;E48,AG48-0.1,AG48),AG48)</f>
        <v>10000</v>
      </c>
      <c r="AR46" s="187">
        <f>AO49</f>
        <v>30000</v>
      </c>
      <c r="AS46" s="90">
        <f>RANK(AR46,AR45:AR48,1)</f>
        <v>1</v>
      </c>
      <c r="AT46" s="60" t="str">
        <f t="shared" si="14"/>
        <v>Costa Rica</v>
      </c>
      <c r="AU46" s="60">
        <f t="shared" si="14"/>
        <v>0</v>
      </c>
      <c r="AV46" s="60">
        <f t="shared" si="14"/>
        <v>0</v>
      </c>
      <c r="AW46" s="60">
        <f t="shared" si="14"/>
        <v>0</v>
      </c>
      <c r="AX46" s="60"/>
      <c r="AY46" s="60"/>
      <c r="AZ46" s="60"/>
      <c r="BA46" s="50">
        <v>2</v>
      </c>
      <c r="BB46" s="48" t="e">
        <f>VLOOKUP(2,AS45:AT48,2,FALSE)</f>
        <v>#N/A</v>
      </c>
      <c r="BC46" s="49"/>
      <c r="BD46" s="51" t="e">
        <f>VLOOKUP(2,AS45:AW48,3,FALSE)</f>
        <v>#N/A</v>
      </c>
      <c r="BE46" s="52" t="e">
        <f>VLOOKUP(2,AS45:AW48,4,FALSE)</f>
        <v>#N/A</v>
      </c>
      <c r="BF46" s="93" t="s">
        <v>12</v>
      </c>
      <c r="BG46" s="52" t="e">
        <f>VLOOKUP(2,AS45:AW48,5,FALSE)</f>
        <v>#N/A</v>
      </c>
      <c r="BH46" s="81" t="s">
        <v>25</v>
      </c>
      <c r="BI46" s="85"/>
      <c r="BJ46" s="85">
        <f>IF(E46&gt;G46,IF(Spielplan!E46&gt;Spielplan!G46,Punktemodus!$B$3,0),0)</f>
        <v>0</v>
      </c>
      <c r="BK46" s="85">
        <f>IF(E46=G46,IF(Spielplan!E46=Spielplan!G46,Punktemodus!$B$3,0),0)</f>
        <v>10</v>
      </c>
      <c r="BL46" s="85">
        <f>IF(E46&lt;G46,IF(Spielplan!E46&lt;Spielplan!G46,Punktemodus!$B$3,0),0)</f>
        <v>0</v>
      </c>
      <c r="BM46" s="85">
        <f>IF(E46=Spielplan!E46,IF(G46=Spielplan!G46,Punktemodus!$B$5,0),0)</f>
        <v>3</v>
      </c>
      <c r="BN46" s="85">
        <f>IF(E46=Spielplan!E46,Punktemodus!$B$7,0)</f>
        <v>1</v>
      </c>
      <c r="BO46" s="85">
        <f>IF(G46=Spielplan!G46,Punktemodus!$B$7,0)</f>
        <v>1</v>
      </c>
      <c r="BP46" s="137">
        <f>IF(Spielplan!E46="",0,SUM(BJ46:BO46))</f>
        <v>0</v>
      </c>
      <c r="BQ46" s="85"/>
      <c r="BR46" s="141"/>
      <c r="BS46" s="142"/>
      <c r="BT46" s="155"/>
      <c r="BU46" s="154" t="s">
        <v>120</v>
      </c>
      <c r="BV46" s="155"/>
      <c r="BW46" s="155"/>
      <c r="BX46" s="351"/>
      <c r="BY46" s="351"/>
      <c r="BZ46" s="352"/>
      <c r="CA46" s="155"/>
      <c r="CB46" s="155"/>
      <c r="CC46" s="155"/>
      <c r="CD46" s="155"/>
      <c r="CE46" s="351"/>
      <c r="CF46" s="351"/>
      <c r="CG46" s="155"/>
      <c r="CH46" s="155"/>
      <c r="CI46" s="155"/>
      <c r="CJ46" s="351"/>
      <c r="CK46" s="155"/>
      <c r="CL46" s="155"/>
      <c r="CM46" s="155"/>
      <c r="CN46" s="155"/>
      <c r="CO46" s="351"/>
      <c r="CP46" s="155"/>
      <c r="CQ46" s="155"/>
      <c r="CR46" s="155"/>
      <c r="CS46" s="351"/>
      <c r="CT46" s="155"/>
      <c r="CU46" s="134"/>
      <c r="CV46" s="134"/>
      <c r="CW46" s="134"/>
    </row>
    <row r="47" spans="1:101" ht="18.75" customHeight="1" thickBot="1" x14ac:dyDescent="0.3">
      <c r="A47" s="60"/>
      <c r="B47" s="60"/>
      <c r="C47" s="75" t="str">
        <f>C45</f>
        <v>Uruguay</v>
      </c>
      <c r="D47" s="76"/>
      <c r="E47" s="104"/>
      <c r="F47" s="93"/>
      <c r="G47" s="104"/>
      <c r="H47" s="75" t="str">
        <f>C46</f>
        <v>England</v>
      </c>
      <c r="I47" s="76"/>
      <c r="J47" s="60"/>
      <c r="K47" s="60" t="s">
        <v>87</v>
      </c>
      <c r="L47" s="60">
        <f t="shared" si="12"/>
        <v>0</v>
      </c>
      <c r="M47" s="60">
        <f>IF($E47="",0,IF($E47&gt;$G47,3,IF($E47=G47,1,0)))</f>
        <v>0</v>
      </c>
      <c r="N47" s="60"/>
      <c r="O47" s="60">
        <f>IF($G47="",0,IF($E47&gt;$G47,0,IF($E47=$G47,1,3)))</f>
        <v>0</v>
      </c>
      <c r="P47" s="60"/>
      <c r="Q47" s="60">
        <f>E47</f>
        <v>0</v>
      </c>
      <c r="R47" s="60"/>
      <c r="S47" s="60">
        <f>G47</f>
        <v>0</v>
      </c>
      <c r="T47" s="60"/>
      <c r="U47" s="60">
        <f>G47</f>
        <v>0</v>
      </c>
      <c r="V47" s="60"/>
      <c r="W47" s="60">
        <f>E47</f>
        <v>0</v>
      </c>
      <c r="X47" s="60"/>
      <c r="Y47" s="60"/>
      <c r="Z47" s="60">
        <f>O51</f>
        <v>0</v>
      </c>
      <c r="AA47" s="60">
        <f>S51</f>
        <v>0</v>
      </c>
      <c r="AB47" s="60">
        <f>W51</f>
        <v>0</v>
      </c>
      <c r="AC47" s="60">
        <f>AA47-AB47</f>
        <v>0</v>
      </c>
      <c r="AD47" s="60">
        <f>IF(Z47&gt;Z45,-1,0)</f>
        <v>0</v>
      </c>
      <c r="AE47" s="60">
        <f>IF(Z47&gt;Z46,-1,0)</f>
        <v>0</v>
      </c>
      <c r="AF47" s="60">
        <f>IF(Z47&gt;Z48,-1,0)</f>
        <v>0</v>
      </c>
      <c r="AG47" s="60">
        <f>10000-(AJ47*1000+AM47*100+AK47*10)</f>
        <v>10000</v>
      </c>
      <c r="AH47" s="90">
        <f>RANK(AG47,AG45:AG48,1)</f>
        <v>1</v>
      </c>
      <c r="AI47" s="60" t="str">
        <f>C46</f>
        <v>England</v>
      </c>
      <c r="AJ47" s="60">
        <f t="shared" si="13"/>
        <v>0</v>
      </c>
      <c r="AK47" s="60">
        <f t="shared" si="13"/>
        <v>0</v>
      </c>
      <c r="AL47" s="60">
        <f t="shared" si="13"/>
        <v>0</v>
      </c>
      <c r="AM47" s="60">
        <f>AK47-AL47</f>
        <v>0</v>
      </c>
      <c r="AN47" s="187">
        <f>IF(AG45=AG47,IF(E47&gt;G47,AG45-0.1,AG45),AG45)</f>
        <v>10000</v>
      </c>
      <c r="AO47" s="187">
        <f>IF(AG46=AG47,IF(E50&gt;G50,AG46-0.1,AG46),AG46)</f>
        <v>10000</v>
      </c>
      <c r="AP47" s="187"/>
      <c r="AQ47" s="187">
        <f>IF(AG48=AG47,IF(G46&gt;E46,AG48-0.1,AG48),AG48)</f>
        <v>10000</v>
      </c>
      <c r="AR47" s="187">
        <f>AP49</f>
        <v>30000</v>
      </c>
      <c r="AS47" s="90">
        <f>RANK(AR47,AR45:AR48,1)</f>
        <v>1</v>
      </c>
      <c r="AT47" s="60" t="str">
        <f t="shared" si="14"/>
        <v>England</v>
      </c>
      <c r="AU47" s="60">
        <f t="shared" si="14"/>
        <v>0</v>
      </c>
      <c r="AV47" s="60">
        <f t="shared" si="14"/>
        <v>0</v>
      </c>
      <c r="AW47" s="60">
        <f t="shared" si="14"/>
        <v>0</v>
      </c>
      <c r="AX47" s="60"/>
      <c r="AY47" s="60"/>
      <c r="AZ47" s="60"/>
      <c r="BA47" s="113">
        <v>3</v>
      </c>
      <c r="BB47" s="114" t="e">
        <f>VLOOKUP(3,AS45:AT48,2,FALSE)</f>
        <v>#N/A</v>
      </c>
      <c r="BC47" s="115"/>
      <c r="BD47" s="116" t="e">
        <f>VLOOKUP(3,AS45:AW48,3,FALSE)</f>
        <v>#N/A</v>
      </c>
      <c r="BE47" s="116" t="e">
        <f>VLOOKUP(3,AS45:AW48,4,FALSE)</f>
        <v>#N/A</v>
      </c>
      <c r="BF47" s="93" t="s">
        <v>12</v>
      </c>
      <c r="BG47" s="116" t="e">
        <f>VLOOKUP(3,AS45:AW48,5,FALSE)</f>
        <v>#N/A</v>
      </c>
      <c r="BH47" s="60"/>
      <c r="BI47" s="60"/>
      <c r="BJ47" s="85">
        <f>IF(E47&gt;G47,IF(Spielplan!E47&gt;Spielplan!G47,Punktemodus!$B$3,0),0)</f>
        <v>0</v>
      </c>
      <c r="BK47" s="85">
        <f>IF(E47=G47,IF(Spielplan!E47=Spielplan!G47,Punktemodus!$B$3,0),0)</f>
        <v>10</v>
      </c>
      <c r="BL47" s="85">
        <f>IF(E47&lt;G47,IF(Spielplan!E47&lt;Spielplan!G47,Punktemodus!$B$3,0),0)</f>
        <v>0</v>
      </c>
      <c r="BM47" s="85">
        <f>IF(E47=Spielplan!E47,IF(G47=Spielplan!G47,Punktemodus!$B$5,0),0)</f>
        <v>3</v>
      </c>
      <c r="BN47" s="85">
        <f>IF(E47=Spielplan!E47,Punktemodus!$B$7,0)</f>
        <v>1</v>
      </c>
      <c r="BO47" s="85">
        <f>IF(G47=Spielplan!G47,Punktemodus!$B$7,0)</f>
        <v>1</v>
      </c>
      <c r="BP47" s="137">
        <f>IF(Spielplan!E47="",0,SUM(BJ47:BO47))</f>
        <v>0</v>
      </c>
      <c r="BQ47" s="85"/>
      <c r="BR47" s="141"/>
      <c r="BS47" s="134"/>
      <c r="BT47" s="134"/>
      <c r="BU47" s="134"/>
      <c r="BV47" s="134"/>
      <c r="BW47" s="155"/>
      <c r="BX47" s="351"/>
      <c r="BY47" s="351"/>
      <c r="BZ47" s="352"/>
      <c r="CA47" s="155"/>
      <c r="CB47" s="155"/>
      <c r="CC47" s="155"/>
      <c r="CD47" s="155"/>
      <c r="CE47" s="351"/>
      <c r="CF47" s="351"/>
      <c r="CG47" s="155"/>
      <c r="CH47" s="155"/>
      <c r="CI47" s="155"/>
      <c r="CJ47" s="351"/>
      <c r="CK47" s="155"/>
      <c r="CL47" s="155"/>
      <c r="CM47" s="155"/>
      <c r="CN47" s="155"/>
      <c r="CO47" s="351"/>
      <c r="CP47" s="155"/>
      <c r="CQ47" s="155"/>
      <c r="CR47" s="155"/>
      <c r="CS47" s="351"/>
      <c r="CT47" s="155"/>
      <c r="CU47" s="134"/>
      <c r="CV47" s="134"/>
      <c r="CW47" s="134"/>
    </row>
    <row r="48" spans="1:101" ht="18.75" customHeight="1" thickBot="1" x14ac:dyDescent="0.3">
      <c r="A48" s="60"/>
      <c r="B48" s="60"/>
      <c r="C48" s="48" t="str">
        <f>H45</f>
        <v>Costa Rica</v>
      </c>
      <c r="D48" s="49"/>
      <c r="E48" s="104"/>
      <c r="F48" s="93"/>
      <c r="G48" s="104"/>
      <c r="H48" s="48" t="str">
        <f>H46</f>
        <v>Italien</v>
      </c>
      <c r="I48" s="49"/>
      <c r="J48" s="60"/>
      <c r="K48" s="60" t="s">
        <v>88</v>
      </c>
      <c r="L48" s="60">
        <f t="shared" si="12"/>
        <v>0</v>
      </c>
      <c r="M48" s="60"/>
      <c r="N48" s="60">
        <f>IF($E48="",0,IF($E48&gt;$G48,3,IF($E48=$G48,1,0)))</f>
        <v>0</v>
      </c>
      <c r="O48" s="60"/>
      <c r="P48" s="60">
        <f>IF($G48="",0,IF($E48&gt;$G48,0,IF($E48=$G48,1,3)))</f>
        <v>0</v>
      </c>
      <c r="Q48" s="60"/>
      <c r="R48" s="60">
        <f>E48</f>
        <v>0</v>
      </c>
      <c r="S48" s="60"/>
      <c r="T48" s="60">
        <f>G48</f>
        <v>0</v>
      </c>
      <c r="U48" s="60"/>
      <c r="V48" s="60">
        <f>G48</f>
        <v>0</v>
      </c>
      <c r="W48" s="60"/>
      <c r="X48" s="60">
        <f>E48</f>
        <v>0</v>
      </c>
      <c r="Y48" s="60"/>
      <c r="Z48" s="60">
        <f>P51</f>
        <v>0</v>
      </c>
      <c r="AA48" s="60">
        <f>T51</f>
        <v>0</v>
      </c>
      <c r="AB48" s="60">
        <f>X51</f>
        <v>0</v>
      </c>
      <c r="AC48" s="60">
        <f>AA48-AB48</f>
        <v>0</v>
      </c>
      <c r="AD48" s="60">
        <f>IF(Z48&gt;Z45,-1,0)</f>
        <v>0</v>
      </c>
      <c r="AE48" s="60">
        <f>IF(Z48&gt;Z46,-1,0)</f>
        <v>0</v>
      </c>
      <c r="AF48" s="60">
        <f>IF(Z48&gt;Z47,-1,0)</f>
        <v>0</v>
      </c>
      <c r="AG48" s="60">
        <f>10000-(AJ48*1000+AM48*100+AK48*10)</f>
        <v>10000</v>
      </c>
      <c r="AH48" s="90">
        <f>RANK(AG48,AG45:AG48,1)</f>
        <v>1</v>
      </c>
      <c r="AI48" s="60" t="str">
        <f>H46</f>
        <v>Italien</v>
      </c>
      <c r="AJ48" s="60">
        <f t="shared" si="13"/>
        <v>0</v>
      </c>
      <c r="AK48" s="60">
        <f t="shared" si="13"/>
        <v>0</v>
      </c>
      <c r="AL48" s="60">
        <f t="shared" si="13"/>
        <v>0</v>
      </c>
      <c r="AM48" s="60">
        <f>AK48-AL48</f>
        <v>0</v>
      </c>
      <c r="AN48" s="187">
        <f>IF(AG45=AG48,IF(E49&gt;G49,AG45-0.1,AG45),AG45)</f>
        <v>10000</v>
      </c>
      <c r="AO48" s="187">
        <f>IF(AG46=AG48,IF(E48&gt;G48,AG46-0.1,AG46),AG46)</f>
        <v>10000</v>
      </c>
      <c r="AP48" s="187">
        <f>IF(AG47=AG48,IF(E46&gt;G46,AG47-0.1,AG47),AG47)</f>
        <v>10000</v>
      </c>
      <c r="AQ48" s="187"/>
      <c r="AR48" s="187">
        <f>AQ49</f>
        <v>30000</v>
      </c>
      <c r="AS48" s="90">
        <f>RANK(AR48,AR45:AR48,1)</f>
        <v>1</v>
      </c>
      <c r="AT48" s="60" t="str">
        <f t="shared" si="14"/>
        <v>Italien</v>
      </c>
      <c r="AU48" s="60">
        <f t="shared" si="14"/>
        <v>0</v>
      </c>
      <c r="AV48" s="60">
        <f t="shared" si="14"/>
        <v>0</v>
      </c>
      <c r="AW48" s="60">
        <f t="shared" si="14"/>
        <v>0</v>
      </c>
      <c r="AX48" s="60"/>
      <c r="AY48" s="60"/>
      <c r="AZ48" s="60"/>
      <c r="BA48" s="113">
        <v>4</v>
      </c>
      <c r="BB48" s="114" t="e">
        <f>VLOOKUP(4,AS45:AT48,2,FALSE)</f>
        <v>#N/A</v>
      </c>
      <c r="BC48" s="115"/>
      <c r="BD48" s="116" t="e">
        <f>VLOOKUP(4,AS45:AW48,3,FALSE)</f>
        <v>#N/A</v>
      </c>
      <c r="BE48" s="116" t="e">
        <f>VLOOKUP(4,AS45:AW48,4,FALSE)</f>
        <v>#N/A</v>
      </c>
      <c r="BF48" s="93" t="s">
        <v>12</v>
      </c>
      <c r="BG48" s="116" t="e">
        <f>VLOOKUP(4,AS45:AW48,5,FALSE)</f>
        <v>#N/A</v>
      </c>
      <c r="BH48" s="60"/>
      <c r="BI48" s="60"/>
      <c r="BJ48" s="85">
        <f>IF(E48&gt;G48,IF(Spielplan!E48&gt;Spielplan!G48,Punktemodus!$B$3,0),0)</f>
        <v>0</v>
      </c>
      <c r="BK48" s="85">
        <f>IF(E48=G48,IF(Spielplan!E48=Spielplan!G48,Punktemodus!$B$3,0),0)</f>
        <v>10</v>
      </c>
      <c r="BL48" s="85">
        <f>IF(E48&lt;G48,IF(Spielplan!E48&lt;Spielplan!G48,Punktemodus!$B$3,0),0)</f>
        <v>0</v>
      </c>
      <c r="BM48" s="85">
        <f>IF(E48=Spielplan!E48,IF(G48=Spielplan!G48,Punktemodus!$B$5,0),0)</f>
        <v>3</v>
      </c>
      <c r="BN48" s="85">
        <f>IF(E48=Spielplan!E48,Punktemodus!$B$7,0)</f>
        <v>1</v>
      </c>
      <c r="BO48" s="85">
        <f>IF(G48=Spielplan!G48,Punktemodus!$B$7,0)</f>
        <v>1</v>
      </c>
      <c r="BP48" s="137">
        <f>IF(Spielplan!E48="",0,SUM(BJ48:BO48))</f>
        <v>0</v>
      </c>
      <c r="BQ48" s="85"/>
      <c r="BR48" s="141"/>
      <c r="BS48" s="143" t="s">
        <v>18</v>
      </c>
      <c r="BT48" s="144" t="str">
        <f>Spielplan!$BL$12</f>
        <v/>
      </c>
      <c r="BU48" s="145"/>
      <c r="BV48" s="146">
        <f>Spielplan!$BN$12</f>
        <v>0</v>
      </c>
      <c r="BW48" s="157"/>
      <c r="BX48" s="158">
        <f>IF(BT12=BT48,Punktemodus!$B$11,0)</f>
        <v>10</v>
      </c>
      <c r="BY48" s="158">
        <f>IF(BT48=BT29,Punktemodus!B13,0)</f>
        <v>5</v>
      </c>
      <c r="BZ48" s="142"/>
      <c r="CA48" s="155"/>
      <c r="CB48" s="154" t="s">
        <v>27</v>
      </c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34"/>
      <c r="CV48" s="134"/>
      <c r="CW48" s="134"/>
    </row>
    <row r="49" spans="1:101" ht="18.75" customHeight="1" thickBot="1" x14ac:dyDescent="0.3">
      <c r="A49" s="60"/>
      <c r="B49" s="60"/>
      <c r="C49" s="75" t="str">
        <f>C45</f>
        <v>Uruguay</v>
      </c>
      <c r="D49" s="76"/>
      <c r="E49" s="104"/>
      <c r="F49" s="93"/>
      <c r="G49" s="104"/>
      <c r="H49" s="75" t="str">
        <f>H46</f>
        <v>Italien</v>
      </c>
      <c r="I49" s="76"/>
      <c r="J49" s="60"/>
      <c r="K49" s="60" t="s">
        <v>89</v>
      </c>
      <c r="L49" s="60">
        <f t="shared" si="12"/>
        <v>0</v>
      </c>
      <c r="M49" s="60">
        <f>IF($E49="",0,IF($E49&gt;$G49,3,IF($E49=G49,1,0)))</f>
        <v>0</v>
      </c>
      <c r="N49" s="60"/>
      <c r="O49" s="60"/>
      <c r="P49" s="60">
        <f>IF($G49="",0,IF($E49&gt;$G49,0,IF($E49=$G49,1,3)))</f>
        <v>0</v>
      </c>
      <c r="Q49" s="60">
        <f>E49</f>
        <v>0</v>
      </c>
      <c r="R49" s="60"/>
      <c r="S49" s="60"/>
      <c r="T49" s="60">
        <f>G49</f>
        <v>0</v>
      </c>
      <c r="U49" s="60">
        <f>G49</f>
        <v>0</v>
      </c>
      <c r="V49" s="60"/>
      <c r="W49" s="60"/>
      <c r="X49" s="60">
        <f>E49</f>
        <v>0</v>
      </c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187">
        <f>SUM(AN45:AN48)</f>
        <v>30000</v>
      </c>
      <c r="AO49" s="187">
        <f>SUM(AO45:AO48)</f>
        <v>30000</v>
      </c>
      <c r="AP49" s="187">
        <f>SUM(AP45:AP48)</f>
        <v>30000</v>
      </c>
      <c r="AQ49" s="187">
        <f>SUM(AQ45:AQ48)</f>
        <v>30000</v>
      </c>
      <c r="AR49" s="187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85">
        <f>IF(E49&gt;G49,IF(Spielplan!E49&gt;Spielplan!G49,Punktemodus!$B$3,0),0)</f>
        <v>0</v>
      </c>
      <c r="BK49" s="85">
        <f>IF(E49=G49,IF(Spielplan!E49=Spielplan!G49,Punktemodus!$B$3,0),0)</f>
        <v>10</v>
      </c>
      <c r="BL49" s="85">
        <f>IF(E49&lt;G49,IF(Spielplan!E49&lt;Spielplan!G49,Punktemodus!$B$3,0),0)</f>
        <v>0</v>
      </c>
      <c r="BM49" s="85">
        <f>IF(E49=Spielplan!E49,IF(G49=Spielplan!G49,Punktemodus!$B$5,0),0)</f>
        <v>3</v>
      </c>
      <c r="BN49" s="85">
        <f>IF(E49=Spielplan!E49,Punktemodus!$B$7,0)</f>
        <v>1</v>
      </c>
      <c r="BO49" s="85">
        <f>IF(G49=Spielplan!G49,Punktemodus!$B$7,0)</f>
        <v>1</v>
      </c>
      <c r="BP49" s="137">
        <f>IF(Spielplan!E49="",0,SUM(BJ49:BO49))</f>
        <v>0</v>
      </c>
      <c r="BQ49" s="60"/>
      <c r="BR49" s="141"/>
      <c r="BS49" s="149" t="s">
        <v>21</v>
      </c>
      <c r="BT49" s="144" t="str">
        <f>Spielplan!$BL$13</f>
        <v/>
      </c>
      <c r="BU49" s="145"/>
      <c r="BV49" s="146">
        <f>Spielplan!$BN$13</f>
        <v>0</v>
      </c>
      <c r="BW49" s="155"/>
      <c r="BX49" s="158">
        <f>IF(BT13=BT49,Punktemodus!$B$11,0)</f>
        <v>10</v>
      </c>
      <c r="BY49" s="158">
        <f>IF(BT49=BT28,Punktemodus!B13,0)</f>
        <v>5</v>
      </c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34"/>
      <c r="CV49" s="134"/>
      <c r="CW49" s="134"/>
    </row>
    <row r="50" spans="1:101" ht="18.75" customHeight="1" thickBot="1" x14ac:dyDescent="0.3">
      <c r="A50" s="60"/>
      <c r="B50" s="60"/>
      <c r="C50" s="48" t="str">
        <f>H45</f>
        <v>Costa Rica</v>
      </c>
      <c r="D50" s="49"/>
      <c r="E50" s="104"/>
      <c r="F50" s="93"/>
      <c r="G50" s="104"/>
      <c r="H50" s="48" t="str">
        <f>C46</f>
        <v>England</v>
      </c>
      <c r="I50" s="49"/>
      <c r="J50" s="60"/>
      <c r="K50" s="60" t="s">
        <v>89</v>
      </c>
      <c r="L50" s="60">
        <f t="shared" si="12"/>
        <v>0</v>
      </c>
      <c r="M50" s="60"/>
      <c r="N50" s="60">
        <f>IF($E50="",0,IF($E50&gt;$G50,3,IF($E50=$G50,1,0)))</f>
        <v>0</v>
      </c>
      <c r="O50" s="60">
        <f>IF($G50="",0,IF($E50&gt;$G50,0,IF($E50=$G50,1,3)))</f>
        <v>0</v>
      </c>
      <c r="P50" s="60"/>
      <c r="Q50" s="60"/>
      <c r="R50" s="60">
        <f>E50</f>
        <v>0</v>
      </c>
      <c r="S50" s="60">
        <f>G50</f>
        <v>0</v>
      </c>
      <c r="T50" s="60"/>
      <c r="U50" s="60"/>
      <c r="V50" s="60">
        <f>G50</f>
        <v>0</v>
      </c>
      <c r="W50" s="60">
        <f>E50</f>
        <v>0</v>
      </c>
      <c r="X50" s="60"/>
      <c r="Y50" s="60"/>
      <c r="Z50" s="60" t="s">
        <v>30</v>
      </c>
      <c r="AA50" s="60"/>
      <c r="AB50" s="60"/>
      <c r="AC50" s="60"/>
      <c r="AD50" s="60"/>
      <c r="AE50" s="60"/>
      <c r="AF50" s="60"/>
      <c r="AG50" s="60" t="b">
        <f>OR(AG45=AG46,AG45=AG47,AG45=AG48,AG46=AG47,AG46=AG48,AG47=AG48)</f>
        <v>1</v>
      </c>
      <c r="AH50" s="60"/>
      <c r="AI50" s="60"/>
      <c r="AJ50" s="60"/>
      <c r="AK50" s="60"/>
      <c r="AL50" s="60"/>
      <c r="AM50" s="60"/>
      <c r="AN50" s="60"/>
      <c r="AO50" s="60" t="s">
        <v>34</v>
      </c>
      <c r="AP50" s="60"/>
      <c r="AQ50" s="60"/>
      <c r="AR50" s="60" t="b">
        <f>OR(AR45=AR46,AR45=AR47,AR45=AR48,AR46=AR47,AR46=AR48,AR47=AR48)</f>
        <v>1</v>
      </c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85">
        <f>IF(E50&gt;G50,IF(Spielplan!E50&gt;Spielplan!G50,Punktemodus!$B$3,0),0)</f>
        <v>0</v>
      </c>
      <c r="BK50" s="85">
        <f>IF(E50=G50,IF(Spielplan!E50=Spielplan!G50,Punktemodus!$B$3,0),0)</f>
        <v>10</v>
      </c>
      <c r="BL50" s="85">
        <f>IF(E50&lt;G50,IF(Spielplan!E50&lt;Spielplan!G50,Punktemodus!$B$3,0),0)</f>
        <v>0</v>
      </c>
      <c r="BM50" s="85">
        <f>IF(E50=Spielplan!E50,IF(G50=Spielplan!G50,Punktemodus!$B$5,0),0)</f>
        <v>3</v>
      </c>
      <c r="BN50" s="85">
        <f>IF(E50=Spielplan!E50,Punktemodus!$B$7,0)</f>
        <v>1</v>
      </c>
      <c r="BO50" s="85">
        <f>IF(G50=Spielplan!G50,Punktemodus!$B$7,0)</f>
        <v>1</v>
      </c>
      <c r="BP50" s="137">
        <f>IF(Spielplan!E50="",0,SUM(BJ50:BO50))</f>
        <v>0</v>
      </c>
      <c r="BQ50" s="60"/>
      <c r="BR50" s="141"/>
      <c r="BS50" s="150"/>
      <c r="BT50" s="134"/>
      <c r="BU50" s="134"/>
      <c r="BV50" s="151"/>
      <c r="BW50" s="157"/>
      <c r="BX50" s="158"/>
      <c r="BY50" s="158"/>
      <c r="BZ50" s="155"/>
      <c r="CA50" s="144" t="str">
        <f>Spielplan!$BS$14</f>
        <v/>
      </c>
      <c r="CB50" s="159"/>
      <c r="CC50" s="146">
        <f>Spielplan!$BU$14</f>
        <v>0</v>
      </c>
      <c r="CD50" s="157"/>
      <c r="CE50" s="155">
        <f>IF(CA50=CA14,Punktemodus!B15,0)</f>
        <v>20</v>
      </c>
      <c r="CF50" s="158">
        <f>IF(OR(CA50=$CA$15,CA50=$CA$22,CA50=$CA$23,CA50=$CA$30,CA50=$CA$31,CA50=$CA$38,CA50=$CA$39),Punktemodus!B17,0)</f>
        <v>10</v>
      </c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34"/>
      <c r="CV50" s="134"/>
      <c r="CW50" s="134"/>
    </row>
    <row r="51" spans="1:101" ht="18.75" customHeight="1" thickBot="1" x14ac:dyDescent="0.3">
      <c r="A51" s="60"/>
      <c r="B51" s="60"/>
      <c r="C51" s="136" t="str">
        <f>IF(G50="","",IF(AR50=TRUE,"Achtung: Fehler in Tabelle!",""))</f>
        <v/>
      </c>
      <c r="D51" s="60"/>
      <c r="E51" s="85"/>
      <c r="F51" s="60"/>
      <c r="G51" s="85"/>
      <c r="H51" s="60"/>
      <c r="I51" s="60"/>
      <c r="J51" s="60"/>
      <c r="K51" s="60"/>
      <c r="L51" s="60"/>
      <c r="M51" s="60">
        <f t="shared" ref="M51:X51" si="15">SUM(M45:M50)</f>
        <v>0</v>
      </c>
      <c r="N51" s="60">
        <f t="shared" si="15"/>
        <v>0</v>
      </c>
      <c r="O51" s="60">
        <f t="shared" si="15"/>
        <v>0</v>
      </c>
      <c r="P51" s="60">
        <f t="shared" si="15"/>
        <v>0</v>
      </c>
      <c r="Q51" s="60">
        <f t="shared" si="15"/>
        <v>0</v>
      </c>
      <c r="R51" s="60">
        <f t="shared" si="15"/>
        <v>0</v>
      </c>
      <c r="S51" s="60">
        <f t="shared" si="15"/>
        <v>0</v>
      </c>
      <c r="T51" s="60">
        <f t="shared" si="15"/>
        <v>0</v>
      </c>
      <c r="U51" s="60">
        <f t="shared" si="15"/>
        <v>0</v>
      </c>
      <c r="V51" s="60">
        <f t="shared" si="15"/>
        <v>0</v>
      </c>
      <c r="W51" s="60">
        <f t="shared" si="15"/>
        <v>0</v>
      </c>
      <c r="X51" s="60">
        <f t="shared" si="15"/>
        <v>0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160">
        <f>SUM(BP45:BP50)</f>
        <v>0</v>
      </c>
      <c r="BQ51" s="60"/>
      <c r="BR51" s="141"/>
      <c r="BS51" s="152"/>
      <c r="BT51" s="134"/>
      <c r="BU51" s="134"/>
      <c r="BV51" s="151"/>
      <c r="BW51" s="157"/>
      <c r="BX51" s="158"/>
      <c r="BY51" s="158"/>
      <c r="BZ51" s="155"/>
      <c r="CA51" s="144" t="str">
        <f>Spielplan!$BS$15</f>
        <v/>
      </c>
      <c r="CB51" s="159"/>
      <c r="CC51" s="146">
        <f>Spielplan!$BU$15</f>
        <v>0</v>
      </c>
      <c r="CD51" s="155"/>
      <c r="CE51" s="155">
        <f>IF(CA51=CA15,Punktemodus!B15,0)</f>
        <v>20</v>
      </c>
      <c r="CF51" s="158">
        <f>IF(OR(CA51=$CA$14,CA51=$CA$22,CA51=$CA$23,CA51=$CA$30,CA51=$CA$31,CA51=$CA$38,CA51=$CA$39),Punktemodus!B17,0)</f>
        <v>10</v>
      </c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34"/>
      <c r="CV51" s="134"/>
      <c r="CW51" s="134"/>
    </row>
    <row r="52" spans="1:101" ht="18.75" customHeight="1" thickBot="1" x14ac:dyDescent="0.3">
      <c r="A52" s="60"/>
      <c r="B52" s="60"/>
      <c r="C52" s="60"/>
      <c r="D52" s="60"/>
      <c r="E52" s="85"/>
      <c r="F52" s="60"/>
      <c r="G52" s="85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138"/>
      <c r="BQ52" s="60"/>
      <c r="BR52" s="141"/>
      <c r="BS52" s="153" t="s">
        <v>22</v>
      </c>
      <c r="BT52" s="144" t="str">
        <f>Spielplan!$BL$16</f>
        <v/>
      </c>
      <c r="BU52" s="145"/>
      <c r="BV52" s="146">
        <f>Spielplan!$BN$16</f>
        <v>0</v>
      </c>
      <c r="BW52" s="155"/>
      <c r="BX52" s="158">
        <f>IF(BT16=BT52,Punktemodus!$B$11,0)</f>
        <v>10</v>
      </c>
      <c r="BY52" s="158">
        <f>IF(BT52=BT33,Punktemodus!B13,0)</f>
        <v>5</v>
      </c>
      <c r="BZ52" s="155"/>
      <c r="CA52" s="155"/>
      <c r="CB52" s="155"/>
      <c r="CC52" s="155"/>
      <c r="CD52" s="155"/>
      <c r="CE52" s="155"/>
      <c r="CF52" s="154"/>
      <c r="CG52" s="154" t="s">
        <v>28</v>
      </c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34"/>
      <c r="CV52" s="134"/>
      <c r="CW52" s="134"/>
    </row>
    <row r="53" spans="1:101" ht="18.75" customHeight="1" thickBot="1" x14ac:dyDescent="0.25">
      <c r="A53" s="60"/>
      <c r="B53" s="60"/>
      <c r="C53" s="60"/>
      <c r="D53" s="60"/>
      <c r="E53" s="85"/>
      <c r="F53" s="60"/>
      <c r="G53" s="85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138"/>
      <c r="BQ53" s="60"/>
      <c r="BR53" s="141"/>
      <c r="BS53" s="149" t="s">
        <v>25</v>
      </c>
      <c r="BT53" s="144" t="str">
        <f>Spielplan!$BL$17</f>
        <v/>
      </c>
      <c r="BU53" s="145"/>
      <c r="BV53" s="146">
        <f>Spielplan!$BN$17</f>
        <v>0</v>
      </c>
      <c r="BW53" s="155"/>
      <c r="BX53" s="158">
        <f>IF(BT17=BT53,Punktemodus!$B$11,0)</f>
        <v>10</v>
      </c>
      <c r="BY53" s="158">
        <f>IF(BT53=BT32,Punktemodus!B13,0)</f>
        <v>5</v>
      </c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34"/>
      <c r="CV53" s="134"/>
      <c r="CW53" s="134"/>
    </row>
    <row r="54" spans="1:101" ht="18.75" customHeight="1" thickBot="1" x14ac:dyDescent="0.3">
      <c r="A54" s="60"/>
      <c r="B54" s="60"/>
      <c r="C54" s="88" t="s">
        <v>90</v>
      </c>
      <c r="D54" s="60"/>
      <c r="E54" s="85"/>
      <c r="F54" s="60"/>
      <c r="G54" s="85"/>
      <c r="H54" s="60"/>
      <c r="I54" s="60"/>
      <c r="J54" s="60"/>
      <c r="K54" s="60"/>
      <c r="L54" s="60"/>
      <c r="M54" s="60" t="s">
        <v>4</v>
      </c>
      <c r="N54" s="60"/>
      <c r="O54" s="60"/>
      <c r="P54" s="60"/>
      <c r="Q54" s="60" t="s">
        <v>6</v>
      </c>
      <c r="R54" s="60"/>
      <c r="S54" s="60"/>
      <c r="T54" s="60"/>
      <c r="U54" s="60" t="s">
        <v>7</v>
      </c>
      <c r="V54" s="60"/>
      <c r="W54" s="60"/>
      <c r="X54" s="60"/>
      <c r="Y54" s="60"/>
      <c r="Z54" s="60" t="s">
        <v>4</v>
      </c>
      <c r="AA54" s="60" t="s">
        <v>5</v>
      </c>
      <c r="AB54" s="60"/>
      <c r="AC54" s="60"/>
      <c r="AD54" s="60" t="s">
        <v>9</v>
      </c>
      <c r="AE54" s="60"/>
      <c r="AF54" s="60"/>
      <c r="AG54" s="60"/>
      <c r="AH54" s="60" t="s">
        <v>32</v>
      </c>
      <c r="AI54" s="60"/>
      <c r="AJ54" s="60"/>
      <c r="AK54" s="60"/>
      <c r="AL54" s="60"/>
      <c r="AM54" s="60"/>
      <c r="AN54" s="60" t="s">
        <v>35</v>
      </c>
      <c r="AO54" s="60"/>
      <c r="AP54" s="60"/>
      <c r="AQ54" s="60"/>
      <c r="AR54" s="60"/>
      <c r="AS54" s="60" t="s">
        <v>33</v>
      </c>
      <c r="AT54" s="60"/>
      <c r="AU54" s="60"/>
      <c r="AV54" s="60"/>
      <c r="AW54" s="60"/>
      <c r="AX54" s="60"/>
      <c r="AY54" s="60"/>
      <c r="AZ54" s="60"/>
      <c r="BA54" s="89" t="s">
        <v>10</v>
      </c>
      <c r="BB54" s="60"/>
      <c r="BC54" s="90" t="s">
        <v>4</v>
      </c>
      <c r="BD54" s="60"/>
      <c r="BE54" s="61" t="s">
        <v>5</v>
      </c>
      <c r="BF54" s="60"/>
      <c r="BG54" s="60"/>
      <c r="BH54" s="60"/>
      <c r="BI54" s="85"/>
      <c r="BJ54" s="60"/>
      <c r="BK54" s="60"/>
      <c r="BL54" s="60"/>
      <c r="BM54" s="60"/>
      <c r="BN54" s="60"/>
      <c r="BO54" s="60"/>
      <c r="BP54" s="138"/>
      <c r="BQ54" s="85"/>
      <c r="BR54" s="141"/>
      <c r="BS54" s="150"/>
      <c r="BT54" s="134"/>
      <c r="BU54" s="134"/>
      <c r="BV54" s="134"/>
      <c r="BW54" s="134"/>
      <c r="BX54" s="148"/>
      <c r="BY54" s="148"/>
      <c r="BZ54" s="134"/>
      <c r="CA54" s="134"/>
      <c r="CB54" s="134"/>
      <c r="CC54" s="134"/>
      <c r="CD54" s="134"/>
      <c r="CE54" s="134"/>
      <c r="CF54" s="144" t="str">
        <f>Spielplan!$BX$18</f>
        <v/>
      </c>
      <c r="CG54" s="145"/>
      <c r="CH54" s="146">
        <f>Spielplan!$BZ$18</f>
        <v>0</v>
      </c>
      <c r="CI54" s="134"/>
      <c r="CJ54" s="134">
        <f>IF(OR(CF54=$CF$18,CF54=$CF$19,CF54=$CF$34,CF54=$CF$35),Punktemodus!$B$19,0)</f>
        <v>30</v>
      </c>
      <c r="CK54" s="134"/>
      <c r="CL54" s="134"/>
      <c r="CM54" s="134"/>
      <c r="CN54" s="134"/>
      <c r="CO54" s="134"/>
      <c r="CP54" s="134"/>
      <c r="CQ54" s="134"/>
      <c r="CR54" s="134"/>
      <c r="CS54" s="134">
        <f>IF(CQ59=CQ23,Punktemodus!B23,0)</f>
        <v>50</v>
      </c>
      <c r="CT54" s="134"/>
      <c r="CU54" s="134"/>
      <c r="CV54" s="134"/>
      <c r="CW54" s="134"/>
    </row>
    <row r="55" spans="1:101" ht="18.75" customHeight="1" thickBot="1" x14ac:dyDescent="0.25">
      <c r="A55" s="60"/>
      <c r="B55" s="60"/>
      <c r="C55" s="92"/>
      <c r="D55" s="60"/>
      <c r="E55" s="85"/>
      <c r="F55" s="60"/>
      <c r="G55" s="85"/>
      <c r="H55" s="60"/>
      <c r="I55" s="60"/>
      <c r="J55" s="60"/>
      <c r="K55" s="60"/>
      <c r="L55" s="60"/>
      <c r="M55" s="60" t="s">
        <v>0</v>
      </c>
      <c r="N55" s="60" t="s">
        <v>1</v>
      </c>
      <c r="O55" s="60" t="s">
        <v>2</v>
      </c>
      <c r="P55" s="60" t="s">
        <v>3</v>
      </c>
      <c r="Q55" s="60" t="s">
        <v>0</v>
      </c>
      <c r="R55" s="60" t="s">
        <v>1</v>
      </c>
      <c r="S55" s="60" t="s">
        <v>2</v>
      </c>
      <c r="T55" s="60" t="s">
        <v>3</v>
      </c>
      <c r="U55" s="60" t="s">
        <v>0</v>
      </c>
      <c r="V55" s="60" t="s">
        <v>1</v>
      </c>
      <c r="W55" s="60" t="s">
        <v>2</v>
      </c>
      <c r="X55" s="60" t="s">
        <v>3</v>
      </c>
      <c r="Y55" s="60"/>
      <c r="Z55" s="60" t="s">
        <v>8</v>
      </c>
      <c r="AA55" s="60"/>
      <c r="AB55" s="60"/>
      <c r="AC55" s="60"/>
      <c r="AD55" s="60"/>
      <c r="AE55" s="60"/>
      <c r="AF55" s="60"/>
      <c r="AG55" s="60"/>
      <c r="AH55" s="60" t="s">
        <v>31</v>
      </c>
      <c r="AI55" s="60"/>
      <c r="AJ55" s="60"/>
      <c r="AK55" s="60"/>
      <c r="AL55" s="60"/>
      <c r="AM55" s="60"/>
      <c r="AN55" s="60" t="str">
        <f>AI56</f>
        <v>Schweiz</v>
      </c>
      <c r="AO55" s="60" t="str">
        <f>AI57</f>
        <v>Ecuador</v>
      </c>
      <c r="AP55" s="60" t="str">
        <f>AI58</f>
        <v>Frankreich</v>
      </c>
      <c r="AQ55" s="60" t="str">
        <f>AI59</f>
        <v>Honduras</v>
      </c>
      <c r="AR55" s="60"/>
      <c r="AS55" s="60" t="s">
        <v>31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85"/>
      <c r="BJ55" s="85"/>
      <c r="BK55" s="85"/>
      <c r="BL55" s="85"/>
      <c r="BM55" s="85"/>
      <c r="BN55" s="85"/>
      <c r="BO55" s="85"/>
      <c r="BP55" s="137"/>
      <c r="BQ55" s="85"/>
      <c r="BR55" s="141"/>
      <c r="BS55" s="134"/>
      <c r="BT55" s="134"/>
      <c r="BU55" s="134"/>
      <c r="BV55" s="134"/>
      <c r="BW55" s="134"/>
      <c r="BX55" s="148"/>
      <c r="BY55" s="148"/>
      <c r="BZ55" s="134"/>
      <c r="CA55" s="134"/>
      <c r="CB55" s="134"/>
      <c r="CC55" s="134"/>
      <c r="CD55" s="134"/>
      <c r="CE55" s="134"/>
      <c r="CF55" s="144" t="str">
        <f>Spielplan!$BX$19</f>
        <v/>
      </c>
      <c r="CG55" s="145"/>
      <c r="CH55" s="146">
        <f>Spielplan!$BZ$19</f>
        <v>0</v>
      </c>
      <c r="CI55" s="134"/>
      <c r="CJ55" s="134">
        <f>IF(OR(CF55=$CF$18,CF55=$CF$19,CF55=$CF$34,CF55=$CF$35),Punktemodus!$B$19,0)</f>
        <v>30</v>
      </c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</row>
    <row r="56" spans="1:101" ht="18.75" customHeight="1" thickBot="1" x14ac:dyDescent="0.3">
      <c r="A56" s="60"/>
      <c r="B56" s="60"/>
      <c r="C56" s="191" t="str">
        <f>Spielplan!$C56</f>
        <v>Schweiz</v>
      </c>
      <c r="D56" s="192"/>
      <c r="E56" s="104"/>
      <c r="F56" s="93"/>
      <c r="G56" s="104"/>
      <c r="H56" s="191" t="str">
        <f>Spielplan!$H$56</f>
        <v>Ecuador</v>
      </c>
      <c r="I56" s="192"/>
      <c r="J56" s="60"/>
      <c r="K56" s="60" t="s">
        <v>96</v>
      </c>
      <c r="L56" s="60">
        <f t="shared" ref="L56:L61" si="16">IF(E56-G56&gt;0,1,IF(G56=E56,0,-1))</f>
        <v>0</v>
      </c>
      <c r="M56" s="60">
        <f>IF($E56="",0,IF($E56&gt;$G56,3,IF($E56=G56,1,0)))</f>
        <v>0</v>
      </c>
      <c r="N56" s="60">
        <f>IF($G56="",0,IF($E56&gt;$G56,0,IF($E56=G56,1,3)))</f>
        <v>0</v>
      </c>
      <c r="O56" s="60"/>
      <c r="P56" s="60"/>
      <c r="Q56" s="60">
        <f>E56</f>
        <v>0</v>
      </c>
      <c r="R56" s="60">
        <f>G56</f>
        <v>0</v>
      </c>
      <c r="S56" s="60"/>
      <c r="T56" s="60"/>
      <c r="U56" s="60">
        <f>G56</f>
        <v>0</v>
      </c>
      <c r="V56" s="60">
        <f>E56</f>
        <v>0</v>
      </c>
      <c r="W56" s="60"/>
      <c r="X56" s="60"/>
      <c r="Y56" s="60"/>
      <c r="Z56" s="60">
        <f>M62</f>
        <v>0</v>
      </c>
      <c r="AA56" s="60">
        <f>Q62</f>
        <v>0</v>
      </c>
      <c r="AB56" s="60">
        <f>U62</f>
        <v>0</v>
      </c>
      <c r="AC56" s="60">
        <f>AA56-AB56</f>
        <v>0</v>
      </c>
      <c r="AD56" s="60">
        <f>IF(Z56&gt;Z57,-1,0)</f>
        <v>0</v>
      </c>
      <c r="AE56" s="60">
        <f>IF(Z56&gt;Z58,-1,0)</f>
        <v>0</v>
      </c>
      <c r="AF56" s="60">
        <f>IF(Z56&gt;Z59,-1,0)</f>
        <v>0</v>
      </c>
      <c r="AG56" s="60">
        <f>10000-(AJ56*1000+AM56*100+AK56*10)</f>
        <v>10000</v>
      </c>
      <c r="AH56" s="90">
        <f>RANK(AG56,AG56:AG59,1)</f>
        <v>1</v>
      </c>
      <c r="AI56" s="60" t="str">
        <f>C56</f>
        <v>Schweiz</v>
      </c>
      <c r="AJ56" s="60">
        <f t="shared" ref="AJ56:AL59" si="17">Z56</f>
        <v>0</v>
      </c>
      <c r="AK56" s="60">
        <f t="shared" si="17"/>
        <v>0</v>
      </c>
      <c r="AL56" s="60">
        <f t="shared" si="17"/>
        <v>0</v>
      </c>
      <c r="AM56" s="60">
        <f>AK56-AL56</f>
        <v>0</v>
      </c>
      <c r="AN56" s="187"/>
      <c r="AO56" s="187">
        <f>IF(AG57=AG56,IF(G56&gt;E56,AG57-0.1,AG57),AG57)</f>
        <v>10000</v>
      </c>
      <c r="AP56" s="187">
        <f>IF(AG58=AG56,IF(G58&gt;E58,AG58-0.1,AG58),AG58)</f>
        <v>10000</v>
      </c>
      <c r="AQ56" s="187">
        <f>IF(AG59=AG56,IF(G60&gt;E60,AG59-0.1,AG59),AG59)</f>
        <v>10000</v>
      </c>
      <c r="AR56" s="187">
        <f>AN60</f>
        <v>30000</v>
      </c>
      <c r="AS56" s="90">
        <f>RANK(AR56,AR56:AR59,1)</f>
        <v>1</v>
      </c>
      <c r="AT56" s="60" t="str">
        <f t="shared" ref="AT56:AW59" si="18">AI56</f>
        <v>Schweiz</v>
      </c>
      <c r="AU56" s="60">
        <f t="shared" si="18"/>
        <v>0</v>
      </c>
      <c r="AV56" s="60">
        <f t="shared" si="18"/>
        <v>0</v>
      </c>
      <c r="AW56" s="60">
        <f t="shared" si="18"/>
        <v>0</v>
      </c>
      <c r="AX56" s="60"/>
      <c r="AY56" s="60"/>
      <c r="AZ56" s="60"/>
      <c r="BA56" s="195">
        <v>1</v>
      </c>
      <c r="BB56" s="191" t="str">
        <f>VLOOKUP(1,AS56:AT59,2,FALSE)</f>
        <v>Schweiz</v>
      </c>
      <c r="BC56" s="196"/>
      <c r="BD56" s="197">
        <f>VLOOKUP(1,AS56:AW59,3,FALSE)</f>
        <v>0</v>
      </c>
      <c r="BE56" s="198">
        <f>VLOOKUP(1,AS56:AW59,4,FALSE)</f>
        <v>0</v>
      </c>
      <c r="BF56" s="93" t="s">
        <v>12</v>
      </c>
      <c r="BG56" s="198">
        <f>VLOOKUP(1,AS56:AW59,5,FALSE)</f>
        <v>0</v>
      </c>
      <c r="BH56" s="199" t="s">
        <v>121</v>
      </c>
      <c r="BI56" s="85"/>
      <c r="BJ56" s="85">
        <f>IF(E56&gt;G56,IF(Spielplan!E56&gt;Spielplan!G56,Punktemodus!$B$3,0),0)</f>
        <v>0</v>
      </c>
      <c r="BK56" s="85">
        <f>IF(E56=G56,IF(Spielplan!E56=Spielplan!G56,Punktemodus!$B$3,0),0)</f>
        <v>10</v>
      </c>
      <c r="BL56" s="85">
        <f>IF(E56&lt;G56,IF(Spielplan!E56&lt;Spielplan!G56,Punktemodus!$B$3,0),0)</f>
        <v>0</v>
      </c>
      <c r="BM56" s="85">
        <f>IF(E56=Spielplan!E56,IF(G56=Spielplan!G56,Punktemodus!$B$5,0),0)</f>
        <v>3</v>
      </c>
      <c r="BN56" s="85">
        <f>IF(E56=Spielplan!E56,Punktemodus!$B$7,0)</f>
        <v>1</v>
      </c>
      <c r="BO56" s="85">
        <f>IF(G56=Spielplan!G56,Punktemodus!$B$7,0)</f>
        <v>1</v>
      </c>
      <c r="BP56" s="137">
        <f>IF(Spielplan!E56="",0,SUM(BJ56:BO56))</f>
        <v>0</v>
      </c>
      <c r="BQ56" s="85"/>
      <c r="BR56" s="141"/>
      <c r="BS56" s="153" t="s">
        <v>121</v>
      </c>
      <c r="BT56" s="144" t="str">
        <f>Spielplan!$BL$20</f>
        <v/>
      </c>
      <c r="BU56" s="145"/>
      <c r="BV56" s="146">
        <f>Spielplan!$BN$20</f>
        <v>0</v>
      </c>
      <c r="BW56" s="147"/>
      <c r="BX56" s="148">
        <f>IF(BT20=BT56,Punktemodus!$B$11,0)</f>
        <v>10</v>
      </c>
      <c r="BY56" s="148">
        <f>IF(BT56=BT37,Punktemodus!B13,0)</f>
        <v>5</v>
      </c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</row>
    <row r="57" spans="1:101" ht="18.75" customHeight="1" thickBot="1" x14ac:dyDescent="0.3">
      <c r="A57" s="60"/>
      <c r="B57" s="60"/>
      <c r="C57" s="193" t="str">
        <f>Spielplan!$C$57</f>
        <v>Frankreich</v>
      </c>
      <c r="D57" s="194"/>
      <c r="E57" s="104"/>
      <c r="F57" s="93"/>
      <c r="G57" s="104"/>
      <c r="H57" s="193" t="str">
        <f>Spielplan!$H$57</f>
        <v>Honduras</v>
      </c>
      <c r="I57" s="194"/>
      <c r="J57" s="60"/>
      <c r="K57" s="60" t="s">
        <v>97</v>
      </c>
      <c r="L57" s="60">
        <f t="shared" si="16"/>
        <v>0</v>
      </c>
      <c r="M57" s="60"/>
      <c r="N57" s="60"/>
      <c r="O57" s="60">
        <f>IF($E57="",0,IF($E57&gt;$G57,3,IF($E57=$G57,1,0)))</f>
        <v>0</v>
      </c>
      <c r="P57" s="60">
        <f>IF($G57="",0,IF($E57&gt;$G57,0,IF($E57=$G57,1,3)))</f>
        <v>0</v>
      </c>
      <c r="Q57" s="60"/>
      <c r="R57" s="60"/>
      <c r="S57" s="60">
        <f>E57</f>
        <v>0</v>
      </c>
      <c r="T57" s="60">
        <f>G57</f>
        <v>0</v>
      </c>
      <c r="U57" s="60"/>
      <c r="V57" s="60"/>
      <c r="W57" s="60">
        <f>G57</f>
        <v>0</v>
      </c>
      <c r="X57" s="60">
        <f>E57</f>
        <v>0</v>
      </c>
      <c r="Y57" s="60"/>
      <c r="Z57" s="60">
        <f>N62</f>
        <v>0</v>
      </c>
      <c r="AA57" s="60">
        <f>R62</f>
        <v>0</v>
      </c>
      <c r="AB57" s="60">
        <f>V62</f>
        <v>0</v>
      </c>
      <c r="AC57" s="60">
        <f>AA57-AB57</f>
        <v>0</v>
      </c>
      <c r="AD57" s="60">
        <f>IF(Z57&gt;Z56,-1,0)</f>
        <v>0</v>
      </c>
      <c r="AE57" s="60">
        <f>IF(Z57&gt;Z58,-1,0)</f>
        <v>0</v>
      </c>
      <c r="AF57" s="60">
        <f>IF(Z57&gt;Z59,-1,0)</f>
        <v>0</v>
      </c>
      <c r="AG57" s="60">
        <f>10000-(AJ57*1000+AM57*100+AK57*10)</f>
        <v>10000</v>
      </c>
      <c r="AH57" s="90">
        <f>RANK(AG57,AG56:AG59,1)</f>
        <v>1</v>
      </c>
      <c r="AI57" s="60" t="str">
        <f>H56</f>
        <v>Ecuador</v>
      </c>
      <c r="AJ57" s="60">
        <f t="shared" si="17"/>
        <v>0</v>
      </c>
      <c r="AK57" s="60">
        <f t="shared" si="17"/>
        <v>0</v>
      </c>
      <c r="AL57" s="60">
        <f t="shared" si="17"/>
        <v>0</v>
      </c>
      <c r="AM57" s="60">
        <f>AK57-AL57</f>
        <v>0</v>
      </c>
      <c r="AN57" s="187">
        <f>IF(AG56=AG57,IF(E56&gt;G56,AG56-0.1,AG56),AG56)</f>
        <v>10000</v>
      </c>
      <c r="AO57" s="187"/>
      <c r="AP57" s="187">
        <f>IF(AG58=AG57,IF(G61&gt;E61,AG58-0.1,AG58),AG58)</f>
        <v>10000</v>
      </c>
      <c r="AQ57" s="187">
        <f>IF(AG59=AG57,IF(G59&gt;E59,AG59-0.1,AG59),AG59)</f>
        <v>10000</v>
      </c>
      <c r="AR57" s="187">
        <f>AO60</f>
        <v>30000</v>
      </c>
      <c r="AS57" s="90">
        <f>RANK(AR57,AR56:AR59,1)</f>
        <v>1</v>
      </c>
      <c r="AT57" s="60" t="str">
        <f t="shared" si="18"/>
        <v>Ecuador</v>
      </c>
      <c r="AU57" s="60">
        <f t="shared" si="18"/>
        <v>0</v>
      </c>
      <c r="AV57" s="60">
        <f t="shared" si="18"/>
        <v>0</v>
      </c>
      <c r="AW57" s="60">
        <f t="shared" si="18"/>
        <v>0</v>
      </c>
      <c r="AX57" s="60"/>
      <c r="AY57" s="60"/>
      <c r="AZ57" s="60"/>
      <c r="BA57" s="235">
        <v>2</v>
      </c>
      <c r="BB57" s="193" t="e">
        <f>VLOOKUP(2,AS56:AT59,2,FALSE)</f>
        <v>#N/A</v>
      </c>
      <c r="BC57" s="236"/>
      <c r="BD57" s="237" t="e">
        <f>VLOOKUP(2,AS56:AW59,3,FALSE)</f>
        <v>#N/A</v>
      </c>
      <c r="BE57" s="238" t="e">
        <f>VLOOKUP(2,AS56:AW59,4,FALSE)</f>
        <v>#N/A</v>
      </c>
      <c r="BF57" s="93" t="s">
        <v>12</v>
      </c>
      <c r="BG57" s="238" t="e">
        <f>VLOOKUP(2,AS56:AW59,5,FALSE)</f>
        <v>#N/A</v>
      </c>
      <c r="BH57" s="238" t="s">
        <v>127</v>
      </c>
      <c r="BI57" s="85"/>
      <c r="BJ57" s="85">
        <f>IF(E57&gt;G57,IF(Spielplan!E57&gt;Spielplan!G57,Punktemodus!$B$3,0),0)</f>
        <v>0</v>
      </c>
      <c r="BK57" s="85">
        <f>IF(E57=G57,IF(Spielplan!E57=Spielplan!G57,Punktemodus!$B$3,0),0)</f>
        <v>10</v>
      </c>
      <c r="BL57" s="85">
        <f>IF(E57&lt;G57,IF(Spielplan!E57&lt;Spielplan!G57,Punktemodus!$B$3,0),0)</f>
        <v>0</v>
      </c>
      <c r="BM57" s="85">
        <f>IF(E57=Spielplan!E57,IF(G57=Spielplan!G57,Punktemodus!$B$5,0),0)</f>
        <v>3</v>
      </c>
      <c r="BN57" s="85">
        <f>IF(E57=Spielplan!E57,Punktemodus!$B$7,0)</f>
        <v>1</v>
      </c>
      <c r="BO57" s="85">
        <f>IF(G57=Spielplan!G57,Punktemodus!$B$7,0)</f>
        <v>1</v>
      </c>
      <c r="BP57" s="137">
        <f>IF(Spielplan!E57="",0,SUM(BJ57:BO57))</f>
        <v>0</v>
      </c>
      <c r="BQ57" s="85"/>
      <c r="BR57" s="141"/>
      <c r="BS57" s="149" t="s">
        <v>122</v>
      </c>
      <c r="BT57" s="144" t="str">
        <f>Spielplan!$BL$21</f>
        <v/>
      </c>
      <c r="BU57" s="145"/>
      <c r="BV57" s="146">
        <f>Spielplan!$BN$21</f>
        <v>0</v>
      </c>
      <c r="BW57" s="134"/>
      <c r="BX57" s="148">
        <f>IF(BT21=BT57,Punktemodus!$B$11,0)</f>
        <v>10</v>
      </c>
      <c r="BY57" s="148">
        <f>IF(BT57=BT36,Punktemodus!B13,0)</f>
        <v>5</v>
      </c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54" t="s">
        <v>29</v>
      </c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</row>
    <row r="58" spans="1:101" ht="18.75" customHeight="1" thickBot="1" x14ac:dyDescent="0.3">
      <c r="A58" s="60"/>
      <c r="B58" s="60"/>
      <c r="C58" s="191" t="str">
        <f>C56</f>
        <v>Schweiz</v>
      </c>
      <c r="D58" s="192"/>
      <c r="E58" s="104"/>
      <c r="F58" s="93"/>
      <c r="G58" s="104"/>
      <c r="H58" s="191" t="str">
        <f>C57</f>
        <v>Frankreich</v>
      </c>
      <c r="I58" s="192"/>
      <c r="J58" s="60"/>
      <c r="K58" s="60" t="s">
        <v>98</v>
      </c>
      <c r="L58" s="60">
        <f t="shared" si="16"/>
        <v>0</v>
      </c>
      <c r="M58" s="60">
        <f>IF($E58="",0,IF($E58&gt;$G58,3,IF($E58=G58,1,0)))</f>
        <v>0</v>
      </c>
      <c r="N58" s="60"/>
      <c r="O58" s="60">
        <f>IF($G58="",0,IF($E58&gt;$G58,0,IF($E58=$G58,1,3)))</f>
        <v>0</v>
      </c>
      <c r="P58" s="60"/>
      <c r="Q58" s="60">
        <f>E58</f>
        <v>0</v>
      </c>
      <c r="R58" s="60"/>
      <c r="S58" s="60">
        <f>G58</f>
        <v>0</v>
      </c>
      <c r="T58" s="60"/>
      <c r="U58" s="60">
        <f>G58</f>
        <v>0</v>
      </c>
      <c r="V58" s="60"/>
      <c r="W58" s="60">
        <f>E58</f>
        <v>0</v>
      </c>
      <c r="X58" s="60"/>
      <c r="Y58" s="60"/>
      <c r="Z58" s="60">
        <f>O62</f>
        <v>0</v>
      </c>
      <c r="AA58" s="60">
        <f>S62</f>
        <v>0</v>
      </c>
      <c r="AB58" s="60">
        <f>W62</f>
        <v>0</v>
      </c>
      <c r="AC58" s="60">
        <f>AA58-AB58</f>
        <v>0</v>
      </c>
      <c r="AD58" s="60">
        <f>IF(Z58&gt;Z56,-1,0)</f>
        <v>0</v>
      </c>
      <c r="AE58" s="60">
        <f>IF(Z58&gt;Z57,-1,0)</f>
        <v>0</v>
      </c>
      <c r="AF58" s="60">
        <f>IF(Z58&gt;Z59,-1,0)</f>
        <v>0</v>
      </c>
      <c r="AG58" s="60">
        <f>10000-(AJ58*1000+AM58*100+AK58*10)</f>
        <v>10000</v>
      </c>
      <c r="AH58" s="90">
        <f>RANK(AG58,AG56:AG59,1)</f>
        <v>1</v>
      </c>
      <c r="AI58" s="60" t="str">
        <f>C57</f>
        <v>Frankreich</v>
      </c>
      <c r="AJ58" s="60">
        <f t="shared" si="17"/>
        <v>0</v>
      </c>
      <c r="AK58" s="60">
        <f t="shared" si="17"/>
        <v>0</v>
      </c>
      <c r="AL58" s="60">
        <f t="shared" si="17"/>
        <v>0</v>
      </c>
      <c r="AM58" s="60">
        <f>AK58-AL58</f>
        <v>0</v>
      </c>
      <c r="AN58" s="187">
        <f>IF(AG56=AG58,IF(E58&gt;G58,AG56-0.1,AG56),AG56)</f>
        <v>10000</v>
      </c>
      <c r="AO58" s="187">
        <f>IF(AG57=AG58,IF(E61&gt;G61,AG57-0.1,AG57),AG57)</f>
        <v>10000</v>
      </c>
      <c r="AP58" s="187"/>
      <c r="AQ58" s="187">
        <f>IF(AG59=AG58,IF(G57&gt;E57,AG59-0.1,AG59),AG59)</f>
        <v>10000</v>
      </c>
      <c r="AR58" s="187">
        <f>AP60</f>
        <v>30000</v>
      </c>
      <c r="AS58" s="90">
        <f>RANK(AR58,AR56:AR59,1)</f>
        <v>1</v>
      </c>
      <c r="AT58" s="60" t="str">
        <f t="shared" si="18"/>
        <v>Frankreich</v>
      </c>
      <c r="AU58" s="60">
        <f t="shared" si="18"/>
        <v>0</v>
      </c>
      <c r="AV58" s="60">
        <f t="shared" si="18"/>
        <v>0</v>
      </c>
      <c r="AW58" s="60">
        <f t="shared" si="18"/>
        <v>0</v>
      </c>
      <c r="AX58" s="60"/>
      <c r="AY58" s="60"/>
      <c r="AZ58" s="60"/>
      <c r="BA58" s="113">
        <v>3</v>
      </c>
      <c r="BB58" s="114" t="e">
        <f>VLOOKUP(3,AS56:AT59,2,FALSE)</f>
        <v>#N/A</v>
      </c>
      <c r="BC58" s="115"/>
      <c r="BD58" s="116" t="e">
        <f>VLOOKUP(3,AS56:AW59,3,FALSE)</f>
        <v>#N/A</v>
      </c>
      <c r="BE58" s="116" t="e">
        <f>VLOOKUP(3,AS56:AW59,4,FALSE)</f>
        <v>#N/A</v>
      </c>
      <c r="BF58" s="93" t="s">
        <v>12</v>
      </c>
      <c r="BG58" s="116" t="e">
        <f>VLOOKUP(3,AS56:AW59,5,FALSE)</f>
        <v>#N/A</v>
      </c>
      <c r="BH58" s="60"/>
      <c r="BI58" s="85"/>
      <c r="BJ58" s="85">
        <f>IF(E58&gt;G58,IF(Spielplan!E58&gt;Spielplan!G58,Punktemodus!$B$3,0),0)</f>
        <v>0</v>
      </c>
      <c r="BK58" s="85">
        <f>IF(E58=G58,IF(Spielplan!E58=Spielplan!G58,Punktemodus!$B$3,0),0)</f>
        <v>10</v>
      </c>
      <c r="BL58" s="85">
        <f>IF(E58&lt;G58,IF(Spielplan!E58&lt;Spielplan!G58,Punktemodus!$B$3,0),0)</f>
        <v>0</v>
      </c>
      <c r="BM58" s="85">
        <f>IF(E58=Spielplan!E58,IF(G58=Spielplan!G58,Punktemodus!$B$5,0),0)</f>
        <v>3</v>
      </c>
      <c r="BN58" s="85">
        <f>IF(E58=Spielplan!E58,Punktemodus!$B$7,0)</f>
        <v>1</v>
      </c>
      <c r="BO58" s="85">
        <f>IF(G58=Spielplan!G58,Punktemodus!$B$7,0)</f>
        <v>1</v>
      </c>
      <c r="BP58" s="137">
        <f>IF(Spielplan!E58="",0,SUM(BJ58:BO58))</f>
        <v>0</v>
      </c>
      <c r="BQ58" s="85"/>
      <c r="BR58" s="141"/>
      <c r="BS58" s="150"/>
      <c r="BT58" s="134"/>
      <c r="BU58" s="134"/>
      <c r="BV58" s="134"/>
      <c r="BW58" s="134"/>
      <c r="BX58" s="148"/>
      <c r="BY58" s="148"/>
      <c r="BZ58" s="134"/>
      <c r="CA58" s="144" t="str">
        <f>Spielplan!$BS$22</f>
        <v/>
      </c>
      <c r="CB58" s="145"/>
      <c r="CC58" s="146">
        <f>Spielplan!$BU$22</f>
        <v>0</v>
      </c>
      <c r="CD58" s="147"/>
      <c r="CE58" s="134">
        <f>IF(CA58=CA22,Punktemodus!B15,0)</f>
        <v>20</v>
      </c>
      <c r="CF58" s="148">
        <f>IF(OR(CA58=$CA$14,CA58=$CA$15,CA58=$CA$23,CA58=$CA$30,CA58=$CA$31,CA58=$CA$38,CA58=$CA$39),Punktemodus!B17,0)</f>
        <v>10</v>
      </c>
      <c r="CG58" s="134"/>
      <c r="CH58" s="134"/>
      <c r="CI58" s="147"/>
      <c r="CJ58" s="134"/>
      <c r="CK58" s="134"/>
      <c r="CL58" s="134"/>
      <c r="CM58" s="134"/>
      <c r="CN58" s="134"/>
      <c r="CO58" s="134"/>
      <c r="CP58" s="134"/>
      <c r="CQ58" s="155"/>
      <c r="CR58" s="142" t="s">
        <v>130</v>
      </c>
      <c r="CS58" s="155"/>
      <c r="CT58" s="155"/>
      <c r="CU58" s="155"/>
      <c r="CV58" s="155"/>
      <c r="CW58" s="134"/>
    </row>
    <row r="59" spans="1:101" ht="18.75" customHeight="1" thickBot="1" x14ac:dyDescent="0.3">
      <c r="A59" s="60"/>
      <c r="B59" s="60"/>
      <c r="C59" s="193" t="str">
        <f>H56</f>
        <v>Ecuador</v>
      </c>
      <c r="D59" s="194"/>
      <c r="E59" s="104"/>
      <c r="F59" s="93"/>
      <c r="G59" s="104"/>
      <c r="H59" s="193" t="str">
        <f>H57</f>
        <v>Honduras</v>
      </c>
      <c r="I59" s="194"/>
      <c r="J59" s="60"/>
      <c r="K59" s="60" t="s">
        <v>99</v>
      </c>
      <c r="L59" s="60">
        <f t="shared" si="16"/>
        <v>0</v>
      </c>
      <c r="M59" s="60"/>
      <c r="N59" s="60">
        <f>IF($E59="",0,IF($E59&gt;$G59,3,IF($E59=$G59,1,0)))</f>
        <v>0</v>
      </c>
      <c r="O59" s="60"/>
      <c r="P59" s="60">
        <f>IF($G59="",0,IF($E59&gt;$G59,0,IF($E59=$G59,1,3)))</f>
        <v>0</v>
      </c>
      <c r="Q59" s="60"/>
      <c r="R59" s="60">
        <f>E59</f>
        <v>0</v>
      </c>
      <c r="S59" s="60"/>
      <c r="T59" s="60">
        <f>G59</f>
        <v>0</v>
      </c>
      <c r="U59" s="60"/>
      <c r="V59" s="60">
        <f>G59</f>
        <v>0</v>
      </c>
      <c r="W59" s="60"/>
      <c r="X59" s="60">
        <f>E59</f>
        <v>0</v>
      </c>
      <c r="Y59" s="60"/>
      <c r="Z59" s="60">
        <f>P62</f>
        <v>0</v>
      </c>
      <c r="AA59" s="60">
        <f>T62</f>
        <v>0</v>
      </c>
      <c r="AB59" s="60">
        <f>X62</f>
        <v>0</v>
      </c>
      <c r="AC59" s="60">
        <f>AA59-AB59</f>
        <v>0</v>
      </c>
      <c r="AD59" s="60">
        <f>IF(Z59&gt;Z56,-1,0)</f>
        <v>0</v>
      </c>
      <c r="AE59" s="60">
        <f>IF(Z59&gt;Z57,-1,0)</f>
        <v>0</v>
      </c>
      <c r="AF59" s="60">
        <f>IF(Z59&gt;Z58,-1,0)</f>
        <v>0</v>
      </c>
      <c r="AG59" s="60">
        <f>10000-(AJ59*1000+AM59*100+AK59*10)</f>
        <v>10000</v>
      </c>
      <c r="AH59" s="90">
        <f>RANK(AG59,AG56:AG59,1)</f>
        <v>1</v>
      </c>
      <c r="AI59" s="60" t="str">
        <f>H57</f>
        <v>Honduras</v>
      </c>
      <c r="AJ59" s="60">
        <f t="shared" si="17"/>
        <v>0</v>
      </c>
      <c r="AK59" s="60">
        <f t="shared" si="17"/>
        <v>0</v>
      </c>
      <c r="AL59" s="60">
        <f t="shared" si="17"/>
        <v>0</v>
      </c>
      <c r="AM59" s="60">
        <f>AK59-AL59</f>
        <v>0</v>
      </c>
      <c r="AN59" s="187">
        <f>IF(AG56=AG59,IF(E60&gt;G60,AG56-0.1,AG56),AG56)</f>
        <v>10000</v>
      </c>
      <c r="AO59" s="187">
        <f>IF(AG57=AG59,IF(E59&gt;G59,AG57-0.1,AG57),AG57)</f>
        <v>10000</v>
      </c>
      <c r="AP59" s="187">
        <f>IF(AG58=AG59,IF(E57&gt;G57,AG58-0.1,AG58),AG58)</f>
        <v>10000</v>
      </c>
      <c r="AQ59" s="187"/>
      <c r="AR59" s="187">
        <f>AQ60</f>
        <v>30000</v>
      </c>
      <c r="AS59" s="90">
        <f>RANK(AR59,AR56:AR59,1)</f>
        <v>1</v>
      </c>
      <c r="AT59" s="60" t="str">
        <f t="shared" si="18"/>
        <v>Honduras</v>
      </c>
      <c r="AU59" s="60">
        <f t="shared" si="18"/>
        <v>0</v>
      </c>
      <c r="AV59" s="60">
        <f t="shared" si="18"/>
        <v>0</v>
      </c>
      <c r="AW59" s="60">
        <f t="shared" si="18"/>
        <v>0</v>
      </c>
      <c r="AX59" s="60"/>
      <c r="AY59" s="60"/>
      <c r="AZ59" s="60"/>
      <c r="BA59" s="113">
        <v>4</v>
      </c>
      <c r="BB59" s="114" t="e">
        <f>VLOOKUP(4,AS56:AT59,2,FALSE)</f>
        <v>#N/A</v>
      </c>
      <c r="BC59" s="115"/>
      <c r="BD59" s="116" t="e">
        <f>VLOOKUP(4,AS56:AW59,3,FALSE)</f>
        <v>#N/A</v>
      </c>
      <c r="BE59" s="116" t="e">
        <f>VLOOKUP(4,AS56:AW59,4,FALSE)</f>
        <v>#N/A</v>
      </c>
      <c r="BF59" s="93" t="s">
        <v>12</v>
      </c>
      <c r="BG59" s="116" t="e">
        <f>VLOOKUP(4,AS56:AW59,5,FALSE)</f>
        <v>#N/A</v>
      </c>
      <c r="BH59" s="60"/>
      <c r="BI59" s="85"/>
      <c r="BJ59" s="85">
        <f>IF(E59&gt;G59,IF(Spielplan!E59&gt;Spielplan!G59,Punktemodus!$B$3,0),0)</f>
        <v>0</v>
      </c>
      <c r="BK59" s="85">
        <f>IF(E59=G59,IF(Spielplan!E59=Spielplan!G59,Punktemodus!$B$3,0),0)</f>
        <v>10</v>
      </c>
      <c r="BL59" s="85">
        <f>IF(E59&lt;G59,IF(Spielplan!E59&lt;Spielplan!G59,Punktemodus!$B$3,0),0)</f>
        <v>0</v>
      </c>
      <c r="BM59" s="85">
        <f>IF(E59=Spielplan!E59,IF(G59=Spielplan!G59,Punktemodus!$B$5,0),0)</f>
        <v>3</v>
      </c>
      <c r="BN59" s="85">
        <f>IF(E59=Spielplan!E59,Punktemodus!$B$7,0)</f>
        <v>1</v>
      </c>
      <c r="BO59" s="85">
        <f>IF(G59=Spielplan!G59,Punktemodus!$B$7,0)</f>
        <v>1</v>
      </c>
      <c r="BP59" s="137">
        <f>IF(Spielplan!E59="",0,SUM(BJ59:BO59))</f>
        <v>0</v>
      </c>
      <c r="BQ59" s="85"/>
      <c r="BR59" s="141"/>
      <c r="BS59" s="134"/>
      <c r="BT59" s="134"/>
      <c r="BU59" s="134"/>
      <c r="BV59" s="134"/>
      <c r="BW59" s="134"/>
      <c r="BX59" s="148"/>
      <c r="BY59" s="148"/>
      <c r="BZ59" s="134"/>
      <c r="CA59" s="144" t="str">
        <f>Spielplan!$BS$23</f>
        <v/>
      </c>
      <c r="CB59" s="145"/>
      <c r="CC59" s="146">
        <f>Spielplan!$BU$23</f>
        <v>0</v>
      </c>
      <c r="CD59" s="134"/>
      <c r="CE59" s="134">
        <f>IF(CA59=CA23,Punktemodus!B15,0)</f>
        <v>20</v>
      </c>
      <c r="CF59" s="148">
        <f>IF(OR(CA59=$CA$14,CA59=$CA$15,CA59=$CA$22,CA59=$CA$30,CA59=$CA$31,CA59=$CA$38,CA59=$CA$39),Punktemodus!B17,0)</f>
        <v>10</v>
      </c>
      <c r="CG59" s="134"/>
      <c r="CH59" s="134"/>
      <c r="CI59" s="134"/>
      <c r="CJ59" s="134"/>
      <c r="CK59" s="144" t="str">
        <f>Spielplan!$CC$23</f>
        <v/>
      </c>
      <c r="CL59" s="145"/>
      <c r="CM59" s="146">
        <f>Spielplan!$CE$23</f>
        <v>0</v>
      </c>
      <c r="CN59" s="134"/>
      <c r="CO59" s="134">
        <f>IF(OR(CK59=CK23,CK59=CK24),Punktemodus!B21,0)</f>
        <v>40</v>
      </c>
      <c r="CP59" s="134"/>
      <c r="CQ59" s="370" t="str">
        <f>Spielplan!$CI$23</f>
        <v/>
      </c>
      <c r="CR59" s="371"/>
      <c r="CS59" s="371"/>
      <c r="CT59" s="371"/>
      <c r="CU59" s="371"/>
      <c r="CV59" s="372"/>
      <c r="CW59" s="134"/>
    </row>
    <row r="60" spans="1:101" ht="18.75" customHeight="1" thickBot="1" x14ac:dyDescent="0.3">
      <c r="A60" s="60"/>
      <c r="B60" s="60"/>
      <c r="C60" s="191" t="str">
        <f>C56</f>
        <v>Schweiz</v>
      </c>
      <c r="D60" s="192"/>
      <c r="E60" s="104"/>
      <c r="F60" s="93"/>
      <c r="G60" s="104"/>
      <c r="H60" s="191" t="str">
        <f>H57</f>
        <v>Honduras</v>
      </c>
      <c r="I60" s="192"/>
      <c r="J60" s="60"/>
      <c r="K60" s="60" t="s">
        <v>100</v>
      </c>
      <c r="L60" s="60">
        <f t="shared" si="16"/>
        <v>0</v>
      </c>
      <c r="M60" s="60">
        <f>IF($E60="",0,IF($E60&gt;$G60,3,IF($E60=G60,1,0)))</f>
        <v>0</v>
      </c>
      <c r="N60" s="60"/>
      <c r="O60" s="60"/>
      <c r="P60" s="60">
        <f>IF($G60="",0,IF($E60&gt;$G60,0,IF($E60=$G60,1,3)))</f>
        <v>0</v>
      </c>
      <c r="Q60" s="60">
        <f>E60</f>
        <v>0</v>
      </c>
      <c r="R60" s="60"/>
      <c r="S60" s="60"/>
      <c r="T60" s="60">
        <f>G60</f>
        <v>0</v>
      </c>
      <c r="U60" s="60">
        <f>G60</f>
        <v>0</v>
      </c>
      <c r="V60" s="60"/>
      <c r="W60" s="60"/>
      <c r="X60" s="60">
        <f>E60</f>
        <v>0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187">
        <f>SUM(AN56:AN59)</f>
        <v>30000</v>
      </c>
      <c r="AO60" s="187">
        <f>SUM(AO56:AO59)</f>
        <v>30000</v>
      </c>
      <c r="AP60" s="187">
        <f>SUM(AP56:AP59)</f>
        <v>30000</v>
      </c>
      <c r="AQ60" s="187">
        <f>SUM(AQ56:AQ59)</f>
        <v>30000</v>
      </c>
      <c r="AR60" s="187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85">
        <f>IF(E60&gt;G60,IF(Spielplan!E60&gt;Spielplan!G60,Punktemodus!$B$3,0),0)</f>
        <v>0</v>
      </c>
      <c r="BK60" s="85">
        <f>IF(E60=G60,IF(Spielplan!E60=Spielplan!G60,Punktemodus!$B$3,0),0)</f>
        <v>10</v>
      </c>
      <c r="BL60" s="85">
        <f>IF(E60&lt;G60,IF(Spielplan!E60&lt;Spielplan!G60,Punktemodus!$B$3,0),0)</f>
        <v>0</v>
      </c>
      <c r="BM60" s="85">
        <f>IF(E60=Spielplan!E60,IF(G60=Spielplan!G60,Punktemodus!$B$5,0),0)</f>
        <v>3</v>
      </c>
      <c r="BN60" s="85">
        <f>IF(E60=Spielplan!E60,Punktemodus!$B$7,0)</f>
        <v>1</v>
      </c>
      <c r="BO60" s="85">
        <f>IF(G60=Spielplan!G60,Punktemodus!$B$7,0)</f>
        <v>1</v>
      </c>
      <c r="BP60" s="137">
        <f>IF(Spielplan!E60="",0,SUM(BJ60:BO60))</f>
        <v>0</v>
      </c>
      <c r="BQ60" s="60"/>
      <c r="BR60" s="141"/>
      <c r="BS60" s="153" t="s">
        <v>123</v>
      </c>
      <c r="BT60" s="144" t="str">
        <f>Spielplan!$BL$24</f>
        <v/>
      </c>
      <c r="BU60" s="145"/>
      <c r="BV60" s="146">
        <f>Spielplan!$BN$24</f>
        <v>0</v>
      </c>
      <c r="BW60" s="147"/>
      <c r="BX60" s="148">
        <f>IF(BT24=BT60,Punktemodus!$B$11,0)</f>
        <v>10</v>
      </c>
      <c r="BY60" s="148">
        <f>IF(BT60=BT41,Punktemodus!B13,0)</f>
        <v>5</v>
      </c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44" t="str">
        <f>Spielplan!$CC$24</f>
        <v/>
      </c>
      <c r="CL60" s="145"/>
      <c r="CM60" s="146">
        <f>Spielplan!$CE$24</f>
        <v>0</v>
      </c>
      <c r="CN60" s="134"/>
      <c r="CO60" s="134">
        <f>IF(OR(CK60=CK23,CK60=CK24),Punktemodus!B21,0)</f>
        <v>40</v>
      </c>
      <c r="CP60" s="134"/>
      <c r="CQ60" s="373"/>
      <c r="CR60" s="374"/>
      <c r="CS60" s="374"/>
      <c r="CT60" s="374"/>
      <c r="CU60" s="374"/>
      <c r="CV60" s="375"/>
      <c r="CW60" s="134"/>
    </row>
    <row r="61" spans="1:101" ht="18.75" customHeight="1" thickBot="1" x14ac:dyDescent="0.3">
      <c r="A61" s="60"/>
      <c r="B61" s="60"/>
      <c r="C61" s="193" t="str">
        <f>H56</f>
        <v>Ecuador</v>
      </c>
      <c r="D61" s="194"/>
      <c r="E61" s="104"/>
      <c r="F61" s="93"/>
      <c r="G61" s="104"/>
      <c r="H61" s="193" t="str">
        <f>C57</f>
        <v>Frankreich</v>
      </c>
      <c r="I61" s="194"/>
      <c r="J61" s="60"/>
      <c r="K61" s="60" t="s">
        <v>100</v>
      </c>
      <c r="L61" s="60">
        <f t="shared" si="16"/>
        <v>0</v>
      </c>
      <c r="M61" s="60"/>
      <c r="N61" s="60">
        <f>IF($E61="",0,IF($E61&gt;$G61,3,IF($E61=$G61,1,0)))</f>
        <v>0</v>
      </c>
      <c r="O61" s="60">
        <f>IF($G61="",0,IF($E61&gt;$G61,0,IF($E61=$G61,1,3)))</f>
        <v>0</v>
      </c>
      <c r="P61" s="60"/>
      <c r="Q61" s="60"/>
      <c r="R61" s="60">
        <f>E61</f>
        <v>0</v>
      </c>
      <c r="S61" s="60">
        <f>G61</f>
        <v>0</v>
      </c>
      <c r="T61" s="60"/>
      <c r="U61" s="60"/>
      <c r="V61" s="60">
        <f>G61</f>
        <v>0</v>
      </c>
      <c r="W61" s="60">
        <f>E61</f>
        <v>0</v>
      </c>
      <c r="X61" s="60"/>
      <c r="Y61" s="60"/>
      <c r="Z61" s="60" t="s">
        <v>30</v>
      </c>
      <c r="AA61" s="60"/>
      <c r="AB61" s="60"/>
      <c r="AC61" s="60"/>
      <c r="AD61" s="60"/>
      <c r="AE61" s="60"/>
      <c r="AF61" s="60"/>
      <c r="AG61" s="60" t="b">
        <f>OR(AG56=AG57,AG56=AG58,AG56=AG59,AG57=AG58,AG57=AG59,AG58=AG59)</f>
        <v>1</v>
      </c>
      <c r="AH61" s="60"/>
      <c r="AI61" s="60"/>
      <c r="AJ61" s="60"/>
      <c r="AK61" s="60"/>
      <c r="AL61" s="60"/>
      <c r="AM61" s="60"/>
      <c r="AN61" s="60"/>
      <c r="AO61" s="60" t="s">
        <v>34</v>
      </c>
      <c r="AP61" s="60"/>
      <c r="AQ61" s="60"/>
      <c r="AR61" s="60" t="b">
        <f>OR(AR56=AR57,AR56=AR58,AR56=AR59,AR57=AR58,AR57=AR59,AR58=AR59)</f>
        <v>1</v>
      </c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85">
        <f>IF(E61&gt;G61,IF(Spielplan!E61&gt;Spielplan!G61,Punktemodus!$B$3,0),0)</f>
        <v>0</v>
      </c>
      <c r="BK61" s="85">
        <f>IF(E61=G61,IF(Spielplan!E61=Spielplan!G61,Punktemodus!$B$3,0),0)</f>
        <v>10</v>
      </c>
      <c r="BL61" s="85">
        <f>IF(E61&lt;G61,IF(Spielplan!E61&lt;Spielplan!G61,Punktemodus!$B$3,0),0)</f>
        <v>0</v>
      </c>
      <c r="BM61" s="85">
        <f>IF(E61=Spielplan!E61,IF(G61=Spielplan!G61,Punktemodus!$B$5,0),0)</f>
        <v>3</v>
      </c>
      <c r="BN61" s="85">
        <f>IF(E61=Spielplan!E61,Punktemodus!$B$7,0)</f>
        <v>1</v>
      </c>
      <c r="BO61" s="85">
        <f>IF(G61=Spielplan!G61,Punktemodus!$B$7,0)</f>
        <v>1</v>
      </c>
      <c r="BP61" s="137">
        <f>IF(Spielplan!E61="",0,SUM(BJ61:BO61))</f>
        <v>0</v>
      </c>
      <c r="BQ61" s="60"/>
      <c r="BR61" s="141"/>
      <c r="BS61" s="149" t="s">
        <v>124</v>
      </c>
      <c r="BT61" s="144" t="str">
        <f>Spielplan!$BL$25</f>
        <v/>
      </c>
      <c r="BU61" s="145"/>
      <c r="BV61" s="146">
        <f>Spielplan!$BN$25</f>
        <v>0</v>
      </c>
      <c r="BW61" s="134"/>
      <c r="BX61" s="148">
        <f>IF(BT25=BT61,Punktemodus!$B$11,0)</f>
        <v>10</v>
      </c>
      <c r="BY61" s="148">
        <f>IF(BT61=BT40,Punktemodus!B13,0)</f>
        <v>5</v>
      </c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55"/>
      <c r="CR61" s="142" t="s">
        <v>136</v>
      </c>
      <c r="CS61" s="155"/>
      <c r="CT61" s="155"/>
      <c r="CU61" s="155"/>
      <c r="CV61" s="155"/>
      <c r="CW61" s="134"/>
    </row>
    <row r="62" spans="1:101" ht="18.75" customHeight="1" thickBot="1" x14ac:dyDescent="0.25">
      <c r="A62" s="60"/>
      <c r="B62" s="60"/>
      <c r="C62" s="136" t="str">
        <f>IF(G61="","",IF(AR61=TRUE,"Achtung: Fehler in Tabelle!",""))</f>
        <v/>
      </c>
      <c r="D62" s="60"/>
      <c r="E62" s="85"/>
      <c r="F62" s="60"/>
      <c r="G62" s="85"/>
      <c r="H62" s="60"/>
      <c r="I62" s="60"/>
      <c r="J62" s="60"/>
      <c r="K62" s="60"/>
      <c r="L62" s="60"/>
      <c r="M62" s="60">
        <f t="shared" ref="M62:X62" si="19">SUM(M56:M61)</f>
        <v>0</v>
      </c>
      <c r="N62" s="60">
        <f t="shared" si="19"/>
        <v>0</v>
      </c>
      <c r="O62" s="60">
        <f t="shared" si="19"/>
        <v>0</v>
      </c>
      <c r="P62" s="60">
        <f t="shared" si="19"/>
        <v>0</v>
      </c>
      <c r="Q62" s="60">
        <f t="shared" si="19"/>
        <v>0</v>
      </c>
      <c r="R62" s="60">
        <f t="shared" si="19"/>
        <v>0</v>
      </c>
      <c r="S62" s="60">
        <f t="shared" si="19"/>
        <v>0</v>
      </c>
      <c r="T62" s="60">
        <f t="shared" si="19"/>
        <v>0</v>
      </c>
      <c r="U62" s="60">
        <f t="shared" si="19"/>
        <v>0</v>
      </c>
      <c r="V62" s="60">
        <f t="shared" si="19"/>
        <v>0</v>
      </c>
      <c r="W62" s="60">
        <f t="shared" si="19"/>
        <v>0</v>
      </c>
      <c r="X62" s="60">
        <f t="shared" si="19"/>
        <v>0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160">
        <f>SUM(BP56:BP61)</f>
        <v>0</v>
      </c>
      <c r="BQ62" s="60"/>
      <c r="BR62" s="141"/>
      <c r="BS62" s="150"/>
      <c r="BT62" s="134"/>
      <c r="BU62" s="134"/>
      <c r="BV62" s="134"/>
      <c r="BW62" s="134"/>
      <c r="BX62" s="148"/>
      <c r="BY62" s="148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370" t="str">
        <f>Spielplan!$CI$26</f>
        <v/>
      </c>
      <c r="CR62" s="371"/>
      <c r="CS62" s="371"/>
      <c r="CT62" s="371"/>
      <c r="CU62" s="371"/>
      <c r="CV62" s="372"/>
      <c r="CW62" s="134"/>
    </row>
    <row r="63" spans="1:101" ht="18.75" customHeight="1" thickBot="1" x14ac:dyDescent="0.3">
      <c r="A63" s="60"/>
      <c r="B63" s="60"/>
      <c r="C63" s="60"/>
      <c r="D63" s="60"/>
      <c r="E63" s="85"/>
      <c r="F63" s="60"/>
      <c r="G63" s="85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138"/>
      <c r="BQ63" s="60"/>
      <c r="BR63" s="141"/>
      <c r="BS63" s="134"/>
      <c r="BT63" s="134"/>
      <c r="BU63" s="134"/>
      <c r="BV63" s="134"/>
      <c r="BW63" s="134"/>
      <c r="BX63" s="148"/>
      <c r="BY63" s="148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54" t="s">
        <v>131</v>
      </c>
      <c r="CM63" s="134"/>
      <c r="CN63" s="134"/>
      <c r="CO63" s="134"/>
      <c r="CP63" s="134"/>
      <c r="CQ63" s="373"/>
      <c r="CR63" s="374"/>
      <c r="CS63" s="374"/>
      <c r="CT63" s="374"/>
      <c r="CU63" s="374"/>
      <c r="CV63" s="375"/>
      <c r="CW63" s="134"/>
    </row>
    <row r="64" spans="1:101" ht="18.75" customHeight="1" thickBot="1" x14ac:dyDescent="0.3">
      <c r="A64" s="60"/>
      <c r="B64" s="60"/>
      <c r="C64" s="60"/>
      <c r="D64" s="60"/>
      <c r="E64" s="85"/>
      <c r="F64" s="60"/>
      <c r="G64" s="85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138"/>
      <c r="BQ64" s="60"/>
      <c r="BR64" s="141"/>
      <c r="BS64" s="153" t="s">
        <v>20</v>
      </c>
      <c r="BT64" s="144" t="str">
        <f>Spielplan!$BL$28</f>
        <v/>
      </c>
      <c r="BU64" s="145"/>
      <c r="BV64" s="146">
        <f>Spielplan!$BN$28</f>
        <v>0</v>
      </c>
      <c r="BW64" s="147"/>
      <c r="BX64" s="148">
        <f>IF(BT28=BT64,Punktemodus!$B$11,0)</f>
        <v>10</v>
      </c>
      <c r="BY64" s="148">
        <f>IF(BT64=BT13,Punktemodus!B13,0)</f>
        <v>5</v>
      </c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55"/>
      <c r="CR64" s="142" t="s">
        <v>137</v>
      </c>
      <c r="CS64" s="155"/>
      <c r="CT64" s="155"/>
      <c r="CU64" s="155"/>
      <c r="CV64" s="155"/>
      <c r="CW64" s="134"/>
    </row>
    <row r="65" spans="1:101" ht="18.75" customHeight="1" thickBot="1" x14ac:dyDescent="0.3">
      <c r="A65" s="60"/>
      <c r="B65" s="60"/>
      <c r="C65" s="88" t="s">
        <v>91</v>
      </c>
      <c r="D65" s="60"/>
      <c r="E65" s="85"/>
      <c r="F65" s="60"/>
      <c r="G65" s="85"/>
      <c r="H65" s="60"/>
      <c r="I65" s="60"/>
      <c r="J65" s="60"/>
      <c r="K65" s="60"/>
      <c r="L65" s="60"/>
      <c r="M65" s="60" t="s">
        <v>4</v>
      </c>
      <c r="N65" s="60"/>
      <c r="O65" s="60"/>
      <c r="P65" s="60"/>
      <c r="Q65" s="60" t="s">
        <v>6</v>
      </c>
      <c r="R65" s="60"/>
      <c r="S65" s="60"/>
      <c r="T65" s="60"/>
      <c r="U65" s="60" t="s">
        <v>7</v>
      </c>
      <c r="V65" s="60"/>
      <c r="W65" s="60"/>
      <c r="X65" s="60"/>
      <c r="Y65" s="60"/>
      <c r="Z65" s="60" t="s">
        <v>4</v>
      </c>
      <c r="AA65" s="60" t="s">
        <v>5</v>
      </c>
      <c r="AB65" s="60"/>
      <c r="AC65" s="60"/>
      <c r="AD65" s="60" t="s">
        <v>9</v>
      </c>
      <c r="AE65" s="60"/>
      <c r="AF65" s="60"/>
      <c r="AG65" s="60"/>
      <c r="AH65" s="60" t="s">
        <v>32</v>
      </c>
      <c r="AI65" s="60"/>
      <c r="AJ65" s="60"/>
      <c r="AK65" s="60"/>
      <c r="AL65" s="60"/>
      <c r="AM65" s="60"/>
      <c r="AN65" s="60" t="s">
        <v>35</v>
      </c>
      <c r="AO65" s="60"/>
      <c r="AP65" s="60"/>
      <c r="AQ65" s="60"/>
      <c r="AR65" s="60"/>
      <c r="AS65" s="60" t="s">
        <v>33</v>
      </c>
      <c r="AT65" s="60"/>
      <c r="AU65" s="60"/>
      <c r="AV65" s="60"/>
      <c r="AW65" s="60"/>
      <c r="AX65" s="60"/>
      <c r="AY65" s="60"/>
      <c r="AZ65" s="60"/>
      <c r="BA65" s="60"/>
      <c r="BB65" s="89" t="s">
        <v>10</v>
      </c>
      <c r="BC65" s="60"/>
      <c r="BD65" s="90" t="s">
        <v>4</v>
      </c>
      <c r="BE65" s="60"/>
      <c r="BF65" s="61" t="s">
        <v>5</v>
      </c>
      <c r="BG65" s="60"/>
      <c r="BH65" s="60"/>
      <c r="BI65" s="85"/>
      <c r="BJ65" s="60"/>
      <c r="BK65" s="60"/>
      <c r="BL65" s="60"/>
      <c r="BM65" s="60"/>
      <c r="BN65" s="60"/>
      <c r="BO65" s="60"/>
      <c r="BP65" s="138"/>
      <c r="BQ65" s="85"/>
      <c r="BR65" s="141"/>
      <c r="BS65" s="149" t="s">
        <v>125</v>
      </c>
      <c r="BT65" s="144" t="str">
        <f>Spielplan!$BL$29</f>
        <v/>
      </c>
      <c r="BU65" s="145"/>
      <c r="BV65" s="146">
        <f>Spielplan!$BN$29</f>
        <v>0</v>
      </c>
      <c r="BW65" s="134"/>
      <c r="BX65" s="148">
        <f>IF(BT29=BT65,Punktemodus!$B$11,0)</f>
        <v>10</v>
      </c>
      <c r="BY65" s="148">
        <f>IF(BT65=BT12,Punktemodus!B13,0)</f>
        <v>5</v>
      </c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44" t="str">
        <f>Spielplan!$CC$29</f>
        <v/>
      </c>
      <c r="CL65" s="145"/>
      <c r="CM65" s="146">
        <f>Spielplan!$CE$29</f>
        <v>0</v>
      </c>
      <c r="CN65" s="134"/>
      <c r="CO65" s="134"/>
      <c r="CP65" s="134"/>
      <c r="CQ65" s="370" t="str">
        <f>Spielplan!$CI$29</f>
        <v/>
      </c>
      <c r="CR65" s="371"/>
      <c r="CS65" s="371"/>
      <c r="CT65" s="371"/>
      <c r="CU65" s="371"/>
      <c r="CV65" s="372"/>
      <c r="CW65" s="134"/>
    </row>
    <row r="66" spans="1:101" ht="18.75" customHeight="1" thickBot="1" x14ac:dyDescent="0.3">
      <c r="A66" s="60"/>
      <c r="B66" s="60"/>
      <c r="C66" s="60"/>
      <c r="D66" s="60"/>
      <c r="E66" s="85"/>
      <c r="F66" s="60"/>
      <c r="G66" s="85"/>
      <c r="H66" s="60"/>
      <c r="I66" s="60"/>
      <c r="J66" s="60"/>
      <c r="K66" s="60"/>
      <c r="L66" s="60"/>
      <c r="M66" s="60" t="s">
        <v>0</v>
      </c>
      <c r="N66" s="60" t="s">
        <v>1</v>
      </c>
      <c r="O66" s="60" t="s">
        <v>2</v>
      </c>
      <c r="P66" s="60" t="s">
        <v>3</v>
      </c>
      <c r="Q66" s="60" t="s">
        <v>0</v>
      </c>
      <c r="R66" s="60" t="s">
        <v>1</v>
      </c>
      <c r="S66" s="60" t="s">
        <v>2</v>
      </c>
      <c r="T66" s="60" t="s">
        <v>3</v>
      </c>
      <c r="U66" s="60" t="s">
        <v>0</v>
      </c>
      <c r="V66" s="60" t="s">
        <v>1</v>
      </c>
      <c r="W66" s="60" t="s">
        <v>2</v>
      </c>
      <c r="X66" s="60" t="s">
        <v>3</v>
      </c>
      <c r="Y66" s="60"/>
      <c r="Z66" s="60" t="s">
        <v>8</v>
      </c>
      <c r="AA66" s="60"/>
      <c r="AB66" s="60"/>
      <c r="AC66" s="60"/>
      <c r="AD66" s="60"/>
      <c r="AE66" s="60"/>
      <c r="AF66" s="60"/>
      <c r="AG66" s="60"/>
      <c r="AH66" s="60" t="s">
        <v>31</v>
      </c>
      <c r="AI66" s="60"/>
      <c r="AJ66" s="60"/>
      <c r="AK66" s="60"/>
      <c r="AL66" s="60"/>
      <c r="AM66" s="60"/>
      <c r="AN66" s="60" t="str">
        <f>AI67</f>
        <v>Argentinien</v>
      </c>
      <c r="AO66" s="60" t="str">
        <f>AI68</f>
        <v>Bosnien</v>
      </c>
      <c r="AP66" s="60" t="str">
        <f>AI69</f>
        <v>Iran</v>
      </c>
      <c r="AQ66" s="60" t="str">
        <f>AI70</f>
        <v>Nigeria</v>
      </c>
      <c r="AR66" s="60"/>
      <c r="AS66" s="60" t="s">
        <v>31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85"/>
      <c r="BJ66" s="85"/>
      <c r="BK66" s="85"/>
      <c r="BL66" s="85"/>
      <c r="BM66" s="85"/>
      <c r="BN66" s="85"/>
      <c r="BO66" s="85"/>
      <c r="BP66" s="137"/>
      <c r="BQ66" s="85"/>
      <c r="BR66" s="141"/>
      <c r="BS66" s="150"/>
      <c r="BT66" s="134"/>
      <c r="BU66" s="134"/>
      <c r="BV66" s="134"/>
      <c r="BW66" s="134"/>
      <c r="BX66" s="148"/>
      <c r="BY66" s="148"/>
      <c r="BZ66" s="134"/>
      <c r="CA66" s="144" t="str">
        <f>Spielplan!$BS$30</f>
        <v/>
      </c>
      <c r="CB66" s="145"/>
      <c r="CC66" s="146">
        <f>Spielplan!$BU$30</f>
        <v>0</v>
      </c>
      <c r="CD66" s="147"/>
      <c r="CE66" s="134">
        <f>IF(CA66=CA30,Punktemodus!B15,0)</f>
        <v>20</v>
      </c>
      <c r="CF66" s="148">
        <f>IF(OR(CA66=$CA$14,CA66=$CA$15,CA66=$CA$22,CA66=$CA$23,CA66=$CA$31,CA66=$CA$38,CA66=$CA$39),Punktemodus!B17,0)</f>
        <v>10</v>
      </c>
      <c r="CG66" s="134"/>
      <c r="CH66" s="134"/>
      <c r="CI66" s="134"/>
      <c r="CJ66" s="134"/>
      <c r="CK66" s="144" t="str">
        <f>Spielplan!$CC$30</f>
        <v/>
      </c>
      <c r="CL66" s="145"/>
      <c r="CM66" s="146">
        <f>Spielplan!$CE$30</f>
        <v>0</v>
      </c>
      <c r="CN66" s="134"/>
      <c r="CO66" s="134"/>
      <c r="CP66" s="134"/>
      <c r="CQ66" s="373"/>
      <c r="CR66" s="374"/>
      <c r="CS66" s="374"/>
      <c r="CT66" s="374"/>
      <c r="CU66" s="374"/>
      <c r="CV66" s="375"/>
      <c r="CW66" s="134"/>
    </row>
    <row r="67" spans="1:101" ht="18.75" customHeight="1" thickBot="1" x14ac:dyDescent="0.3">
      <c r="A67" s="60"/>
      <c r="B67" s="60"/>
      <c r="C67" s="200" t="str">
        <f>Spielplan!$C$67</f>
        <v>Argentinien</v>
      </c>
      <c r="D67" s="201"/>
      <c r="E67" s="104"/>
      <c r="F67" s="93"/>
      <c r="G67" s="104"/>
      <c r="H67" s="200" t="str">
        <f>Spielplan!$H$67</f>
        <v>Bosnien</v>
      </c>
      <c r="I67" s="201"/>
      <c r="J67" s="60"/>
      <c r="K67" s="60" t="s">
        <v>101</v>
      </c>
      <c r="L67" s="60">
        <f t="shared" ref="L67:L72" si="20">IF(E67-G67&gt;0,1,IF(G67=E67,0,-1))</f>
        <v>0</v>
      </c>
      <c r="M67" s="60">
        <f>IF($E67="",0,IF($E67&gt;$G67,3,IF($E67=G67,1,0)))</f>
        <v>0</v>
      </c>
      <c r="N67" s="60">
        <f>IF($G67="",0,IF($E67&gt;$G67,0,IF($E67=G67,1,3)))</f>
        <v>0</v>
      </c>
      <c r="O67" s="60"/>
      <c r="P67" s="60"/>
      <c r="Q67" s="60">
        <f>E67</f>
        <v>0</v>
      </c>
      <c r="R67" s="60">
        <f>G67</f>
        <v>0</v>
      </c>
      <c r="S67" s="60"/>
      <c r="T67" s="60"/>
      <c r="U67" s="60">
        <f>G67</f>
        <v>0</v>
      </c>
      <c r="V67" s="60">
        <f>E67</f>
        <v>0</v>
      </c>
      <c r="W67" s="60"/>
      <c r="X67" s="60"/>
      <c r="Y67" s="60"/>
      <c r="Z67" s="60">
        <f>M73</f>
        <v>0</v>
      </c>
      <c r="AA67" s="60">
        <f>Q73</f>
        <v>0</v>
      </c>
      <c r="AB67" s="60">
        <f>U73</f>
        <v>0</v>
      </c>
      <c r="AC67" s="60">
        <f>AA67-AB67</f>
        <v>0</v>
      </c>
      <c r="AD67" s="60">
        <f>IF(Z67&gt;Z68,-1,0)</f>
        <v>0</v>
      </c>
      <c r="AE67" s="60">
        <f>IF(Z67&gt;Z69,-1,0)</f>
        <v>0</v>
      </c>
      <c r="AF67" s="60">
        <f>IF(Z67&gt;Z70,-1,0)</f>
        <v>0</v>
      </c>
      <c r="AG67" s="60">
        <f>10000-(AJ67*1000+AM67*100+AK67*10)</f>
        <v>10000</v>
      </c>
      <c r="AH67" s="90">
        <f>RANK(AG67,AG67:AG70,1)</f>
        <v>1</v>
      </c>
      <c r="AI67" s="60" t="str">
        <f>C67</f>
        <v>Argentinien</v>
      </c>
      <c r="AJ67" s="60">
        <f t="shared" ref="AJ67:AL70" si="21">Z67</f>
        <v>0</v>
      </c>
      <c r="AK67" s="60">
        <f t="shared" si="21"/>
        <v>0</v>
      </c>
      <c r="AL67" s="60">
        <f t="shared" si="21"/>
        <v>0</v>
      </c>
      <c r="AM67" s="60">
        <f>AK67-AL67</f>
        <v>0</v>
      </c>
      <c r="AN67" s="187"/>
      <c r="AO67" s="187">
        <f>IF(AG68=AG67,IF(G67&gt;E67,AG68-0.1,AG68),AG68)</f>
        <v>10000</v>
      </c>
      <c r="AP67" s="187">
        <f>IF(AG69=AG67,IF(G69&gt;E69,AG69-0.1,AG69),AG69)</f>
        <v>10000</v>
      </c>
      <c r="AQ67" s="187">
        <f>IF(AG70=AG67,IF(G71&gt;E71,AG70-0.1,AG70),AG70)</f>
        <v>10000</v>
      </c>
      <c r="AR67" s="187">
        <f>AN71</f>
        <v>30000</v>
      </c>
      <c r="AS67" s="90">
        <f>RANK(AR67,AR67:AR70,1)</f>
        <v>1</v>
      </c>
      <c r="AT67" s="60" t="str">
        <f t="shared" ref="AT67:AW70" si="22">AI67</f>
        <v>Argentinien</v>
      </c>
      <c r="AU67" s="60">
        <f t="shared" si="22"/>
        <v>0</v>
      </c>
      <c r="AV67" s="60">
        <f t="shared" si="22"/>
        <v>0</v>
      </c>
      <c r="AW67" s="60">
        <f t="shared" si="22"/>
        <v>0</v>
      </c>
      <c r="AX67" s="60"/>
      <c r="AY67" s="60"/>
      <c r="AZ67" s="60"/>
      <c r="BA67" s="202">
        <v>1</v>
      </c>
      <c r="BB67" s="200" t="str">
        <f>VLOOKUP(1,AS67:AT70,2,FALSE)</f>
        <v>Argentinien</v>
      </c>
      <c r="BC67" s="201"/>
      <c r="BD67" s="203">
        <f>VLOOKUP(1,AS67:AW70,3,FALSE)</f>
        <v>0</v>
      </c>
      <c r="BE67" s="204">
        <f>VLOOKUP(1,AS67:AW70,4,FALSE)</f>
        <v>0</v>
      </c>
      <c r="BF67" s="93" t="s">
        <v>12</v>
      </c>
      <c r="BG67" s="204">
        <f>VLOOKUP(1,AS67:AW70,5,FALSE)</f>
        <v>0</v>
      </c>
      <c r="BH67" s="205" t="s">
        <v>126</v>
      </c>
      <c r="BI67" s="85"/>
      <c r="BJ67" s="85">
        <f>IF(E67&gt;G67,IF(Spielplan!E67&gt;Spielplan!G67,Punktemodus!$B$3,0),0)</f>
        <v>0</v>
      </c>
      <c r="BK67" s="85">
        <f>IF(E67=G67,IF(Spielplan!E67=Spielplan!G67,Punktemodus!$B$3,0),0)</f>
        <v>10</v>
      </c>
      <c r="BL67" s="85">
        <f>IF(E67&lt;G67,IF(Spielplan!E67&lt;Spielplan!G67,Punktemodus!$B$3,0),0)</f>
        <v>0</v>
      </c>
      <c r="BM67" s="85">
        <f>IF(E67=Spielplan!E67,IF(G67=Spielplan!G67,Punktemodus!$B$5,0),0)</f>
        <v>3</v>
      </c>
      <c r="BN67" s="85">
        <f>IF(E67=Spielplan!E67,Punktemodus!$B$7,0)</f>
        <v>1</v>
      </c>
      <c r="BO67" s="85">
        <f>IF(G67=Spielplan!G67,Punktemodus!$B$7,0)</f>
        <v>1</v>
      </c>
      <c r="BP67" s="137">
        <f>IF(Spielplan!E67="",0,SUM(BJ67:BO67))</f>
        <v>0</v>
      </c>
      <c r="BQ67" s="85"/>
      <c r="BR67" s="141"/>
      <c r="BS67" s="134"/>
      <c r="BT67" s="134"/>
      <c r="BU67" s="134"/>
      <c r="BV67" s="134"/>
      <c r="BW67" s="134"/>
      <c r="BX67" s="148"/>
      <c r="BY67" s="148"/>
      <c r="BZ67" s="134"/>
      <c r="CA67" s="144" t="str">
        <f>Spielplan!$BS$31</f>
        <v/>
      </c>
      <c r="CB67" s="145"/>
      <c r="CC67" s="146">
        <f>Spielplan!$BU$31</f>
        <v>0</v>
      </c>
      <c r="CD67" s="134"/>
      <c r="CE67" s="134">
        <f>IF(CA67=CA31,Punktemodus!B15,0)</f>
        <v>20</v>
      </c>
      <c r="CF67" s="148">
        <f>IF(OR(CA67=$CA$14,CA67=$CA$15,CA67=$CA$22,CA67=$CA$23,CA67=$CA$30,CA67=$CA$38,CA67=$CA$39),Punktemodus!B17,0)</f>
        <v>10</v>
      </c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55"/>
      <c r="CR67" s="142" t="s">
        <v>138</v>
      </c>
      <c r="CS67" s="155"/>
      <c r="CT67" s="155"/>
      <c r="CU67" s="155"/>
      <c r="CV67" s="155"/>
      <c r="CW67" s="134"/>
    </row>
    <row r="68" spans="1:101" ht="18.75" customHeight="1" thickBot="1" x14ac:dyDescent="0.3">
      <c r="A68" s="60"/>
      <c r="B68" s="60"/>
      <c r="C68" s="206" t="str">
        <f>Spielplan!$C$68</f>
        <v>Iran</v>
      </c>
      <c r="D68" s="207"/>
      <c r="E68" s="104"/>
      <c r="F68" s="93"/>
      <c r="G68" s="104"/>
      <c r="H68" s="206" t="str">
        <f>Spielplan!$H$68</f>
        <v>Nigeria</v>
      </c>
      <c r="I68" s="207"/>
      <c r="J68" s="60"/>
      <c r="K68" s="60" t="s">
        <v>102</v>
      </c>
      <c r="L68" s="60">
        <f t="shared" si="20"/>
        <v>0</v>
      </c>
      <c r="M68" s="60"/>
      <c r="N68" s="60"/>
      <c r="O68" s="60">
        <f>IF($E68="",0,IF($E68&gt;$G68,3,IF($E68=$G68,1,0)))</f>
        <v>0</v>
      </c>
      <c r="P68" s="60">
        <f>IF($G68="",0,IF($E68&gt;$G68,0,IF($E68=$G68,1,3)))</f>
        <v>0</v>
      </c>
      <c r="Q68" s="60"/>
      <c r="R68" s="60"/>
      <c r="S68" s="60">
        <f>E68</f>
        <v>0</v>
      </c>
      <c r="T68" s="60">
        <f>G68</f>
        <v>0</v>
      </c>
      <c r="U68" s="60"/>
      <c r="V68" s="60"/>
      <c r="W68" s="60">
        <f>G68</f>
        <v>0</v>
      </c>
      <c r="X68" s="60">
        <f>E68</f>
        <v>0</v>
      </c>
      <c r="Y68" s="60"/>
      <c r="Z68" s="60">
        <f>N73</f>
        <v>0</v>
      </c>
      <c r="AA68" s="60">
        <f>R73</f>
        <v>0</v>
      </c>
      <c r="AB68" s="60">
        <f>V73</f>
        <v>0</v>
      </c>
      <c r="AC68" s="60">
        <f>AA68-AB68</f>
        <v>0</v>
      </c>
      <c r="AD68" s="60">
        <f>IF(Z68&gt;Z67,-1,0)</f>
        <v>0</v>
      </c>
      <c r="AE68" s="60">
        <f>IF(Z68&gt;Z69,-1,0)</f>
        <v>0</v>
      </c>
      <c r="AF68" s="60">
        <f>IF(Z68&gt;Z70,-1,0)</f>
        <v>0</v>
      </c>
      <c r="AG68" s="60">
        <f>10000-(AJ68*1000+AM68*100+AK68*10)</f>
        <v>10000</v>
      </c>
      <c r="AH68" s="90">
        <f>RANK(AG68,AG67:AG70,1)</f>
        <v>1</v>
      </c>
      <c r="AI68" s="60" t="str">
        <f>H67</f>
        <v>Bosnien</v>
      </c>
      <c r="AJ68" s="60">
        <f t="shared" si="21"/>
        <v>0</v>
      </c>
      <c r="AK68" s="60">
        <f t="shared" si="21"/>
        <v>0</v>
      </c>
      <c r="AL68" s="60">
        <f t="shared" si="21"/>
        <v>0</v>
      </c>
      <c r="AM68" s="60">
        <f>AK68-AL68</f>
        <v>0</v>
      </c>
      <c r="AN68" s="187">
        <f>IF(AG67=AG68,IF(E67&gt;G67,AG67-0.1,AG67),AG67)</f>
        <v>10000</v>
      </c>
      <c r="AO68" s="187"/>
      <c r="AP68" s="187">
        <f>IF(AG69=AG68,IF(G72&gt;E72,AG69-0.1,AG69),AG69)</f>
        <v>10000</v>
      </c>
      <c r="AQ68" s="187">
        <f>IF(AG70=AG68,IF(G70&gt;E70,AG70-0.1,AG70),AG70)</f>
        <v>10000</v>
      </c>
      <c r="AR68" s="187">
        <f>AO71</f>
        <v>30000</v>
      </c>
      <c r="AS68" s="90">
        <f>RANK(AR68,AR67:AR70,1)</f>
        <v>1</v>
      </c>
      <c r="AT68" s="60" t="str">
        <f t="shared" si="22"/>
        <v>Bosnien</v>
      </c>
      <c r="AU68" s="60">
        <f t="shared" si="22"/>
        <v>0</v>
      </c>
      <c r="AV68" s="60">
        <f t="shared" si="22"/>
        <v>0</v>
      </c>
      <c r="AW68" s="60">
        <f t="shared" si="22"/>
        <v>0</v>
      </c>
      <c r="AX68" s="60"/>
      <c r="AY68" s="60"/>
      <c r="AZ68" s="60"/>
      <c r="BA68" s="208">
        <v>2</v>
      </c>
      <c r="BB68" s="206" t="e">
        <f>VLOOKUP(2,AS67:AT70,2,FALSE)</f>
        <v>#N/A</v>
      </c>
      <c r="BC68" s="207"/>
      <c r="BD68" s="209" t="e">
        <f>VLOOKUP(2,AS67:AW70,3,FALSE)</f>
        <v>#N/A</v>
      </c>
      <c r="BE68" s="210" t="e">
        <f>VLOOKUP(2,AS67:AW70,4,FALSE)</f>
        <v>#N/A</v>
      </c>
      <c r="BF68" s="93" t="s">
        <v>12</v>
      </c>
      <c r="BG68" s="210" t="e">
        <f>VLOOKUP(2,AS67:AW70,5,FALSE)</f>
        <v>#N/A</v>
      </c>
      <c r="BH68" s="210" t="s">
        <v>122</v>
      </c>
      <c r="BI68" s="85"/>
      <c r="BJ68" s="85">
        <f>IF(E68&gt;G68,IF(Spielplan!E68&gt;Spielplan!G68,Punktemodus!$B$3,0),0)</f>
        <v>0</v>
      </c>
      <c r="BK68" s="85">
        <f>IF(E68=G68,IF(Spielplan!E68=Spielplan!G68,Punktemodus!$B$3,0),0)</f>
        <v>10</v>
      </c>
      <c r="BL68" s="85">
        <f>IF(E68&lt;G68,IF(Spielplan!E68&lt;Spielplan!G68,Punktemodus!$B$3,0),0)</f>
        <v>0</v>
      </c>
      <c r="BM68" s="85">
        <f>IF(E68=Spielplan!E68,IF(G68=Spielplan!G68,Punktemodus!$B$5,0),0)</f>
        <v>3</v>
      </c>
      <c r="BN68" s="85">
        <f>IF(E68=Spielplan!E68,Punktemodus!$B$7,0)</f>
        <v>1</v>
      </c>
      <c r="BO68" s="85">
        <f>IF(G68=Spielplan!G68,Punktemodus!$B$7,0)</f>
        <v>1</v>
      </c>
      <c r="BP68" s="137">
        <f>IF(Spielplan!E68="",0,SUM(BJ68:BO68))</f>
        <v>0</v>
      </c>
      <c r="BQ68" s="85"/>
      <c r="BR68" s="141"/>
      <c r="BS68" s="153" t="s">
        <v>24</v>
      </c>
      <c r="BT68" s="144" t="str">
        <f>Spielplan!$BL$32</f>
        <v/>
      </c>
      <c r="BU68" s="145"/>
      <c r="BV68" s="146">
        <f>Spielplan!$BN$32</f>
        <v>0</v>
      </c>
      <c r="BW68" s="147"/>
      <c r="BX68" s="148">
        <f>IF(BT32=BT68,Punktemodus!$B$11,0)</f>
        <v>10</v>
      </c>
      <c r="BY68" s="148">
        <f>IF(BT68=BT17,Punktemodus!B13,0)</f>
        <v>5</v>
      </c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370" t="str">
        <f>Spielplan!$CI$32</f>
        <v/>
      </c>
      <c r="CR68" s="371"/>
      <c r="CS68" s="371"/>
      <c r="CT68" s="371"/>
      <c r="CU68" s="371"/>
      <c r="CV68" s="372"/>
      <c r="CW68" s="134"/>
    </row>
    <row r="69" spans="1:101" ht="18.75" customHeight="1" thickBot="1" x14ac:dyDescent="0.3">
      <c r="A69" s="60"/>
      <c r="B69" s="60"/>
      <c r="C69" s="200" t="str">
        <f>C67</f>
        <v>Argentinien</v>
      </c>
      <c r="D69" s="201"/>
      <c r="E69" s="104"/>
      <c r="F69" s="93"/>
      <c r="G69" s="104"/>
      <c r="H69" s="200" t="str">
        <f>C68</f>
        <v>Iran</v>
      </c>
      <c r="I69" s="201"/>
      <c r="J69" s="60"/>
      <c r="K69" s="60" t="s">
        <v>103</v>
      </c>
      <c r="L69" s="60">
        <f t="shared" si="20"/>
        <v>0</v>
      </c>
      <c r="M69" s="60">
        <f>IF($E69="",0,IF($E69&gt;$G69,3,IF($E69=G69,1,0)))</f>
        <v>0</v>
      </c>
      <c r="N69" s="60"/>
      <c r="O69" s="60">
        <f>IF($G69="",0,IF($E69&gt;$G69,0,IF($E69=$G69,1,3)))</f>
        <v>0</v>
      </c>
      <c r="P69" s="60"/>
      <c r="Q69" s="60">
        <f>E69</f>
        <v>0</v>
      </c>
      <c r="R69" s="60"/>
      <c r="S69" s="60">
        <f>G69</f>
        <v>0</v>
      </c>
      <c r="T69" s="60"/>
      <c r="U69" s="60">
        <f>G69</f>
        <v>0</v>
      </c>
      <c r="V69" s="60"/>
      <c r="W69" s="60">
        <f>E69</f>
        <v>0</v>
      </c>
      <c r="X69" s="60"/>
      <c r="Y69" s="60"/>
      <c r="Z69" s="60">
        <f>O73</f>
        <v>0</v>
      </c>
      <c r="AA69" s="60">
        <f>S73</f>
        <v>0</v>
      </c>
      <c r="AB69" s="60">
        <f>W73</f>
        <v>0</v>
      </c>
      <c r="AC69" s="60">
        <f>AA69-AB69</f>
        <v>0</v>
      </c>
      <c r="AD69" s="60">
        <f>IF(Z69&gt;Z67,-1,0)</f>
        <v>0</v>
      </c>
      <c r="AE69" s="60">
        <f>IF(Z69&gt;Z68,-1,0)</f>
        <v>0</v>
      </c>
      <c r="AF69" s="60">
        <f>IF(Z69&gt;Z70,-1,0)</f>
        <v>0</v>
      </c>
      <c r="AG69" s="60">
        <f>10000-(AJ69*1000+AM69*100+AK69*10)</f>
        <v>10000</v>
      </c>
      <c r="AH69" s="90">
        <f>RANK(AG69,AG67:AG70,1)</f>
        <v>1</v>
      </c>
      <c r="AI69" s="60" t="str">
        <f>C68</f>
        <v>Iran</v>
      </c>
      <c r="AJ69" s="60">
        <f t="shared" si="21"/>
        <v>0</v>
      </c>
      <c r="AK69" s="60">
        <f t="shared" si="21"/>
        <v>0</v>
      </c>
      <c r="AL69" s="60">
        <f t="shared" si="21"/>
        <v>0</v>
      </c>
      <c r="AM69" s="60">
        <f>AK69-AL69</f>
        <v>0</v>
      </c>
      <c r="AN69" s="187">
        <f>IF(AG67=AG69,IF(E69&gt;G69,AG67-0.1,AG67),AG67)</f>
        <v>10000</v>
      </c>
      <c r="AO69" s="187">
        <f>IF(AG68=AG69,IF(E72&gt;G72,AG68-0.1,AG68),AG68)</f>
        <v>10000</v>
      </c>
      <c r="AP69" s="187"/>
      <c r="AQ69" s="187">
        <f>IF(AG70=AG69,IF(G68&gt;E68,AG70-0.1,AG70),AG70)</f>
        <v>10000</v>
      </c>
      <c r="AR69" s="187">
        <f>AP71</f>
        <v>30000</v>
      </c>
      <c r="AS69" s="90">
        <f>RANK(AR69,AR67:AR70,1)</f>
        <v>1</v>
      </c>
      <c r="AT69" s="60" t="str">
        <f t="shared" si="22"/>
        <v>Iran</v>
      </c>
      <c r="AU69" s="60">
        <f t="shared" si="22"/>
        <v>0</v>
      </c>
      <c r="AV69" s="60">
        <f t="shared" si="22"/>
        <v>0</v>
      </c>
      <c r="AW69" s="60">
        <f t="shared" si="22"/>
        <v>0</v>
      </c>
      <c r="AX69" s="60"/>
      <c r="AY69" s="60"/>
      <c r="AZ69" s="60"/>
      <c r="BA69" s="113">
        <v>3</v>
      </c>
      <c r="BB69" s="114" t="e">
        <f>VLOOKUP(3,AS67:AT70,2,FALSE)</f>
        <v>#N/A</v>
      </c>
      <c r="BC69" s="115"/>
      <c r="BD69" s="116" t="e">
        <f>VLOOKUP(3,AS67:AW70,3,FALSE)</f>
        <v>#N/A</v>
      </c>
      <c r="BE69" s="116" t="e">
        <f>VLOOKUP(3,AS67:AW70,4,FALSE)</f>
        <v>#N/A</v>
      </c>
      <c r="BF69" s="93" t="s">
        <v>12</v>
      </c>
      <c r="BG69" s="116" t="e">
        <f>VLOOKUP(3,AS67:AW70,5,FALSE)</f>
        <v>#N/A</v>
      </c>
      <c r="BH69" s="60"/>
      <c r="BI69" s="85"/>
      <c r="BJ69" s="85">
        <f>IF(E69&gt;G69,IF(Spielplan!E69&gt;Spielplan!G69,Punktemodus!$B$3,0),0)</f>
        <v>0</v>
      </c>
      <c r="BK69" s="85">
        <f>IF(E69=G69,IF(Spielplan!E69=Spielplan!G69,Punktemodus!$B$3,0),0)</f>
        <v>10</v>
      </c>
      <c r="BL69" s="85">
        <f>IF(E69&lt;G69,IF(Spielplan!E69&lt;Spielplan!G69,Punktemodus!$B$3,0),0)</f>
        <v>0</v>
      </c>
      <c r="BM69" s="85">
        <f>IF(E69=Spielplan!E69,IF(G69=Spielplan!G69,Punktemodus!$B$5,0),0)</f>
        <v>3</v>
      </c>
      <c r="BN69" s="85">
        <f>IF(E69=Spielplan!E69,Punktemodus!$B$7,0)</f>
        <v>1</v>
      </c>
      <c r="BO69" s="85">
        <f>IF(G69=Spielplan!G69,Punktemodus!$B$7,0)</f>
        <v>1</v>
      </c>
      <c r="BP69" s="137">
        <f>IF(Spielplan!E69="",0,SUM(BJ69:BO69))</f>
        <v>0</v>
      </c>
      <c r="BQ69" s="85"/>
      <c r="BR69" s="141"/>
      <c r="BS69" s="149" t="s">
        <v>23</v>
      </c>
      <c r="BT69" s="144" t="str">
        <f>Spielplan!$BL$33</f>
        <v/>
      </c>
      <c r="BU69" s="145"/>
      <c r="BV69" s="146">
        <f>Spielplan!$BN$33</f>
        <v>0</v>
      </c>
      <c r="BW69" s="134"/>
      <c r="BX69" s="148">
        <f>IF(BT33=BT69,Punktemodus!$B$11,0)</f>
        <v>10</v>
      </c>
      <c r="BY69" s="148">
        <f>IF(BT69=BT16,Punktemodus!B13,0)</f>
        <v>5</v>
      </c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373"/>
      <c r="CR69" s="374"/>
      <c r="CS69" s="374"/>
      <c r="CT69" s="374"/>
      <c r="CU69" s="374"/>
      <c r="CV69" s="375"/>
      <c r="CW69" s="134"/>
    </row>
    <row r="70" spans="1:101" ht="18.75" customHeight="1" thickBot="1" x14ac:dyDescent="0.3">
      <c r="A70" s="60"/>
      <c r="B70" s="60"/>
      <c r="C70" s="206" t="str">
        <f>H67</f>
        <v>Bosnien</v>
      </c>
      <c r="D70" s="207"/>
      <c r="E70" s="104"/>
      <c r="F70" s="93"/>
      <c r="G70" s="104"/>
      <c r="H70" s="206" t="str">
        <f>H68</f>
        <v>Nigeria</v>
      </c>
      <c r="I70" s="207"/>
      <c r="J70" s="60"/>
      <c r="K70" s="60" t="s">
        <v>104</v>
      </c>
      <c r="L70" s="60">
        <f t="shared" si="20"/>
        <v>0</v>
      </c>
      <c r="M70" s="60"/>
      <c r="N70" s="60">
        <f>IF($E70="",0,IF($E70&gt;$G70,3,IF($E70=$G70,1,0)))</f>
        <v>0</v>
      </c>
      <c r="O70" s="60"/>
      <c r="P70" s="60">
        <f>IF($G70="",0,IF($E70&gt;$G70,0,IF($E70=$G70,1,3)))</f>
        <v>0</v>
      </c>
      <c r="Q70" s="60"/>
      <c r="R70" s="60">
        <f>E70</f>
        <v>0</v>
      </c>
      <c r="S70" s="60"/>
      <c r="T70" s="60">
        <f>G70</f>
        <v>0</v>
      </c>
      <c r="U70" s="60"/>
      <c r="V70" s="60">
        <f>G70</f>
        <v>0</v>
      </c>
      <c r="W70" s="60"/>
      <c r="X70" s="60">
        <f>E70</f>
        <v>0</v>
      </c>
      <c r="Y70" s="60"/>
      <c r="Z70" s="60">
        <f>P73</f>
        <v>0</v>
      </c>
      <c r="AA70" s="60">
        <f>T73</f>
        <v>0</v>
      </c>
      <c r="AB70" s="60">
        <f>X73</f>
        <v>0</v>
      </c>
      <c r="AC70" s="60">
        <f>AA70-AB70</f>
        <v>0</v>
      </c>
      <c r="AD70" s="60">
        <f>IF(Z70&gt;Z67,-1,0)</f>
        <v>0</v>
      </c>
      <c r="AE70" s="60">
        <f>IF(Z70&gt;Z68,-1,0)</f>
        <v>0</v>
      </c>
      <c r="AF70" s="60">
        <f>IF(Z70&gt;Z69,-1,0)</f>
        <v>0</v>
      </c>
      <c r="AG70" s="60">
        <f>10000-(AJ70*1000+AM70*100+AK70*10)</f>
        <v>10000</v>
      </c>
      <c r="AH70" s="90">
        <f>RANK(AG70,AG67:AG70,1)</f>
        <v>1</v>
      </c>
      <c r="AI70" s="60" t="str">
        <f>H68</f>
        <v>Nigeria</v>
      </c>
      <c r="AJ70" s="60">
        <f t="shared" si="21"/>
        <v>0</v>
      </c>
      <c r="AK70" s="60">
        <f t="shared" si="21"/>
        <v>0</v>
      </c>
      <c r="AL70" s="60">
        <f t="shared" si="21"/>
        <v>0</v>
      </c>
      <c r="AM70" s="60">
        <f>AK70-AL70</f>
        <v>0</v>
      </c>
      <c r="AN70" s="187">
        <f>IF(AG67=AG70,IF(E71&gt;G71,AG67-0.1,AG67),AG67)</f>
        <v>10000</v>
      </c>
      <c r="AO70" s="187">
        <f>IF(AG68=AG70,IF(E70&gt;G70,AG68-0.1,AG68),AG68)</f>
        <v>10000</v>
      </c>
      <c r="AP70" s="187">
        <f>IF(AG69=AG70,IF(E68&gt;G68,AG69-0.1,AG69),AG69)</f>
        <v>10000</v>
      </c>
      <c r="AQ70" s="187"/>
      <c r="AR70" s="187">
        <f>AQ71</f>
        <v>30000</v>
      </c>
      <c r="AS70" s="90">
        <f>RANK(AR70,AR67:AR70,1)</f>
        <v>1</v>
      </c>
      <c r="AT70" s="60" t="str">
        <f t="shared" si="22"/>
        <v>Nigeria</v>
      </c>
      <c r="AU70" s="60">
        <f t="shared" si="22"/>
        <v>0</v>
      </c>
      <c r="AV70" s="60">
        <f t="shared" si="22"/>
        <v>0</v>
      </c>
      <c r="AW70" s="60">
        <f t="shared" si="22"/>
        <v>0</v>
      </c>
      <c r="AX70" s="60"/>
      <c r="AY70" s="60"/>
      <c r="AZ70" s="60"/>
      <c r="BA70" s="113">
        <v>4</v>
      </c>
      <c r="BB70" s="114" t="e">
        <f>VLOOKUP(4,AS67:AT70,2,FALSE)</f>
        <v>#N/A</v>
      </c>
      <c r="BC70" s="115"/>
      <c r="BD70" s="116" t="e">
        <f>VLOOKUP(4,AS67:AW70,3,FALSE)</f>
        <v>#N/A</v>
      </c>
      <c r="BE70" s="116" t="e">
        <f>VLOOKUP(4,AS67:AW70,4,FALSE)</f>
        <v>#N/A</v>
      </c>
      <c r="BF70" s="93" t="s">
        <v>12</v>
      </c>
      <c r="BG70" s="116" t="e">
        <f>VLOOKUP(4,AS67:AW70,5,FALSE)</f>
        <v>#N/A</v>
      </c>
      <c r="BH70" s="60"/>
      <c r="BI70" s="85"/>
      <c r="BJ70" s="85">
        <f>IF(E70&gt;G70,IF(Spielplan!E70&gt;Spielplan!G70,Punktemodus!$B$3,0),0)</f>
        <v>0</v>
      </c>
      <c r="BK70" s="85">
        <f>IF(E70=G70,IF(Spielplan!E70=Spielplan!G70,Punktemodus!$B$3,0),0)</f>
        <v>10</v>
      </c>
      <c r="BL70" s="85">
        <f>IF(E70&lt;G70,IF(Spielplan!E70&lt;Spielplan!G70,Punktemodus!$B$3,0),0)</f>
        <v>0</v>
      </c>
      <c r="BM70" s="85">
        <f>IF(E70=Spielplan!E70,IF(G70=Spielplan!G70,Punktemodus!$B$5,0),0)</f>
        <v>3</v>
      </c>
      <c r="BN70" s="85">
        <f>IF(E70=Spielplan!E70,Punktemodus!$B$7,0)</f>
        <v>1</v>
      </c>
      <c r="BO70" s="85">
        <f>IF(G70=Spielplan!G70,Punktemodus!$B$7,0)</f>
        <v>1</v>
      </c>
      <c r="BP70" s="137">
        <f>IF(Spielplan!E70="",0,SUM(BJ70:BO70))</f>
        <v>0</v>
      </c>
      <c r="BQ70" s="60"/>
      <c r="BR70" s="141"/>
      <c r="BS70" s="150"/>
      <c r="BT70" s="134"/>
      <c r="BU70" s="134"/>
      <c r="BV70" s="134"/>
      <c r="BW70" s="134"/>
      <c r="BX70" s="148"/>
      <c r="BY70" s="148"/>
      <c r="BZ70" s="134"/>
      <c r="CA70" s="134"/>
      <c r="CB70" s="134"/>
      <c r="CC70" s="134"/>
      <c r="CD70" s="134"/>
      <c r="CE70" s="134"/>
      <c r="CF70" s="144" t="str">
        <f>Spielplan!$BX$34</f>
        <v/>
      </c>
      <c r="CG70" s="145"/>
      <c r="CH70" s="146">
        <f>Spielplan!$BZ$34</f>
        <v>0</v>
      </c>
      <c r="CI70" s="134"/>
      <c r="CJ70" s="134">
        <f>IF(OR(CF70=$CF$18,CF70=$CF$19,CF70=$CF$34,CF70=$CF$35),Punktemodus!$B$19,0)</f>
        <v>30</v>
      </c>
      <c r="CK70" s="134"/>
      <c r="CL70" s="134"/>
      <c r="CM70" s="134"/>
      <c r="CN70" s="134"/>
      <c r="CO70" s="134"/>
      <c r="CP70" s="134"/>
      <c r="CQ70" s="155"/>
      <c r="CR70" s="155"/>
      <c r="CS70" s="155"/>
      <c r="CT70" s="155"/>
      <c r="CU70" s="155"/>
      <c r="CV70" s="155"/>
      <c r="CW70" s="134"/>
    </row>
    <row r="71" spans="1:101" ht="18.75" customHeight="1" thickBot="1" x14ac:dyDescent="0.3">
      <c r="A71" s="60"/>
      <c r="B71" s="60"/>
      <c r="C71" s="200" t="str">
        <f>C67</f>
        <v>Argentinien</v>
      </c>
      <c r="D71" s="201"/>
      <c r="E71" s="104"/>
      <c r="F71" s="93"/>
      <c r="G71" s="104"/>
      <c r="H71" s="200" t="str">
        <f>H68</f>
        <v>Nigeria</v>
      </c>
      <c r="I71" s="201"/>
      <c r="J71" s="60"/>
      <c r="K71" s="60" t="s">
        <v>105</v>
      </c>
      <c r="L71" s="60">
        <f t="shared" si="20"/>
        <v>0</v>
      </c>
      <c r="M71" s="60">
        <f>IF($E71="",0,IF($E71&gt;$G71,3,IF($E71=G71,1,0)))</f>
        <v>0</v>
      </c>
      <c r="N71" s="60"/>
      <c r="O71" s="60"/>
      <c r="P71" s="60">
        <f>IF($G71="",0,IF($E71&gt;$G71,0,IF($E71=$G71,1,3)))</f>
        <v>0</v>
      </c>
      <c r="Q71" s="60">
        <f>E71</f>
        <v>0</v>
      </c>
      <c r="R71" s="60"/>
      <c r="S71" s="60"/>
      <c r="T71" s="60">
        <f>G71</f>
        <v>0</v>
      </c>
      <c r="U71" s="60">
        <f>G71</f>
        <v>0</v>
      </c>
      <c r="V71" s="60"/>
      <c r="W71" s="60"/>
      <c r="X71" s="60">
        <f>E71</f>
        <v>0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187">
        <f>SUM(AN67:AN70)</f>
        <v>30000</v>
      </c>
      <c r="AO71" s="187">
        <f>SUM(AO67:AO70)</f>
        <v>30000</v>
      </c>
      <c r="AP71" s="187">
        <f>SUM(AP67:AP70)</f>
        <v>30000</v>
      </c>
      <c r="AQ71" s="187">
        <f>SUM(AQ67:AQ70)</f>
        <v>30000</v>
      </c>
      <c r="AR71" s="187"/>
      <c r="AS71" s="60"/>
      <c r="AT71" s="60"/>
      <c r="AU71" s="60"/>
      <c r="AV71" s="60"/>
      <c r="AW71" s="60"/>
      <c r="AX71" s="60"/>
      <c r="AY71" s="60"/>
      <c r="AZ71" s="60"/>
      <c r="BA71" s="92"/>
      <c r="BB71" s="60"/>
      <c r="BC71" s="60"/>
      <c r="BD71" s="60"/>
      <c r="BE71" s="60"/>
      <c r="BF71" s="60"/>
      <c r="BG71" s="60"/>
      <c r="BH71" s="60"/>
      <c r="BI71" s="60"/>
      <c r="BJ71" s="85">
        <f>IF(E71&gt;G71,IF(Spielplan!E71&gt;Spielplan!G71,Punktemodus!$B$3,0),0)</f>
        <v>0</v>
      </c>
      <c r="BK71" s="85">
        <f>IF(E71=G71,IF(Spielplan!E71=Spielplan!G71,Punktemodus!$B$3,0),0)</f>
        <v>10</v>
      </c>
      <c r="BL71" s="85">
        <f>IF(E71&lt;G71,IF(Spielplan!E71&lt;Spielplan!G71,Punktemodus!$B$3,0),0)</f>
        <v>0</v>
      </c>
      <c r="BM71" s="85">
        <f>IF(E71=Spielplan!E71,IF(G71=Spielplan!G71,Punktemodus!$B$5,0),0)</f>
        <v>3</v>
      </c>
      <c r="BN71" s="85">
        <f>IF(E71=Spielplan!E71,Punktemodus!$B$7,0)</f>
        <v>1</v>
      </c>
      <c r="BO71" s="85">
        <f>IF(G71=Spielplan!G71,Punktemodus!$B$7,0)</f>
        <v>1</v>
      </c>
      <c r="BP71" s="137">
        <f>IF(Spielplan!E71="",0,SUM(BJ71:BO71))</f>
        <v>0</v>
      </c>
      <c r="BQ71" s="60"/>
      <c r="BR71" s="141"/>
      <c r="BS71" s="134"/>
      <c r="BT71" s="134"/>
      <c r="BU71" s="134"/>
      <c r="BV71" s="134"/>
      <c r="BW71" s="134"/>
      <c r="BX71" s="148"/>
      <c r="BY71" s="148"/>
      <c r="BZ71" s="134"/>
      <c r="CA71" s="134"/>
      <c r="CB71" s="134"/>
      <c r="CC71" s="134"/>
      <c r="CD71" s="134"/>
      <c r="CE71" s="134"/>
      <c r="CF71" s="144" t="str">
        <f>Spielplan!$BX$35</f>
        <v/>
      </c>
      <c r="CG71" s="145"/>
      <c r="CH71" s="146">
        <f>Spielplan!$BZ$35</f>
        <v>0</v>
      </c>
      <c r="CI71" s="134"/>
      <c r="CJ71" s="134">
        <f>IF(OR(CF71=$CF$18,CF71=$CF$19,CF71=$CF$34,CF71=$CF$35),Punktemodus!$B$19,0)</f>
        <v>30</v>
      </c>
      <c r="CK71" s="134"/>
      <c r="CL71" s="134"/>
      <c r="CM71" s="134"/>
      <c r="CN71" s="134"/>
      <c r="CO71" s="134"/>
      <c r="CP71" s="134"/>
      <c r="CQ71" s="155"/>
      <c r="CR71" s="155"/>
      <c r="CS71" s="155"/>
      <c r="CT71" s="155"/>
      <c r="CU71" s="155"/>
      <c r="CV71" s="155"/>
      <c r="CW71" s="134"/>
    </row>
    <row r="72" spans="1:101" ht="18.75" customHeight="1" thickBot="1" x14ac:dyDescent="0.3">
      <c r="A72" s="60"/>
      <c r="B72" s="60"/>
      <c r="C72" s="206" t="str">
        <f>H67</f>
        <v>Bosnien</v>
      </c>
      <c r="D72" s="207"/>
      <c r="E72" s="104"/>
      <c r="F72" s="106"/>
      <c r="G72" s="104"/>
      <c r="H72" s="206" t="str">
        <f>C68</f>
        <v>Iran</v>
      </c>
      <c r="I72" s="207"/>
      <c r="J72" s="60"/>
      <c r="K72" s="60" t="s">
        <v>105</v>
      </c>
      <c r="L72" s="60">
        <f t="shared" si="20"/>
        <v>0</v>
      </c>
      <c r="M72" s="60"/>
      <c r="N72" s="60">
        <f>IF($E72="",0,IF($E72&gt;$G72,3,IF($E72=$G72,1,0)))</f>
        <v>0</v>
      </c>
      <c r="O72" s="60">
        <f>IF($G72="",0,IF($E72&gt;$G72,0,IF($E72=$G72,1,3)))</f>
        <v>0</v>
      </c>
      <c r="P72" s="60"/>
      <c r="Q72" s="60"/>
      <c r="R72" s="60">
        <f>E72</f>
        <v>0</v>
      </c>
      <c r="S72" s="60">
        <f>G72</f>
        <v>0</v>
      </c>
      <c r="T72" s="60"/>
      <c r="U72" s="60"/>
      <c r="V72" s="60">
        <f>G72</f>
        <v>0</v>
      </c>
      <c r="W72" s="60">
        <f>E72</f>
        <v>0</v>
      </c>
      <c r="X72" s="60"/>
      <c r="Y72" s="60"/>
      <c r="Z72" s="60" t="s">
        <v>30</v>
      </c>
      <c r="AA72" s="60"/>
      <c r="AB72" s="60"/>
      <c r="AC72" s="60"/>
      <c r="AD72" s="60"/>
      <c r="AE72" s="60"/>
      <c r="AF72" s="60"/>
      <c r="AG72" s="60" t="b">
        <f>OR(AG67=AG68,AG67=AG69,AG67=AG70,AG68=AG69,AG68=AG70,AG69=AG70)</f>
        <v>1</v>
      </c>
      <c r="AH72" s="60"/>
      <c r="AI72" s="60"/>
      <c r="AJ72" s="60"/>
      <c r="AK72" s="60"/>
      <c r="AL72" s="60"/>
      <c r="AM72" s="60"/>
      <c r="AN72" s="60"/>
      <c r="AO72" s="60" t="s">
        <v>34</v>
      </c>
      <c r="AP72" s="60"/>
      <c r="AQ72" s="60"/>
      <c r="AR72" s="60" t="b">
        <f>OR(AR67=AR68,AR67=AR69,AR67=AR70,AR68=AR69,AR68=AR70,AR69=AR70)</f>
        <v>1</v>
      </c>
      <c r="AS72" s="60"/>
      <c r="AT72" s="60"/>
      <c r="AU72" s="60"/>
      <c r="AV72" s="60"/>
      <c r="AW72" s="60"/>
      <c r="AX72" s="60"/>
      <c r="AY72" s="60"/>
      <c r="AZ72" s="60"/>
      <c r="BA72" s="92"/>
      <c r="BB72" s="60"/>
      <c r="BC72" s="60"/>
      <c r="BD72" s="60"/>
      <c r="BE72" s="60"/>
      <c r="BF72" s="60"/>
      <c r="BG72" s="60"/>
      <c r="BH72" s="60"/>
      <c r="BI72" s="60"/>
      <c r="BJ72" s="85">
        <f>IF(E72&gt;G72,IF(Spielplan!E72&gt;Spielplan!G72,Punktemodus!$B$3,0),0)</f>
        <v>0</v>
      </c>
      <c r="BK72" s="85">
        <f>IF(E72=G72,IF(Spielplan!E72=Spielplan!G72,Punktemodus!$B$3,0),0)</f>
        <v>10</v>
      </c>
      <c r="BL72" s="85">
        <f>IF(E72&lt;G72,IF(Spielplan!E72&lt;Spielplan!G72,Punktemodus!$B$3,0),0)</f>
        <v>0</v>
      </c>
      <c r="BM72" s="85">
        <f>IF(E72=Spielplan!E72,IF(G72=Spielplan!G72,Punktemodus!$B$5,0),0)</f>
        <v>3</v>
      </c>
      <c r="BN72" s="85">
        <f>IF(E72=Spielplan!E72,Punktemodus!$B$7,0)</f>
        <v>1</v>
      </c>
      <c r="BO72" s="85">
        <f>IF(G72=Spielplan!G72,Punktemodus!$B$7,0)</f>
        <v>1</v>
      </c>
      <c r="BP72" s="137">
        <f>IF(Spielplan!E72="",0,SUM(BJ72:BO72))</f>
        <v>0</v>
      </c>
      <c r="BQ72" s="60"/>
      <c r="BR72" s="141"/>
      <c r="BS72" s="153" t="s">
        <v>126</v>
      </c>
      <c r="BT72" s="144" t="str">
        <f>Spielplan!$BL$36</f>
        <v/>
      </c>
      <c r="BU72" s="145"/>
      <c r="BV72" s="146">
        <f>Spielplan!$BN$36</f>
        <v>0</v>
      </c>
      <c r="BW72" s="147"/>
      <c r="BX72" s="148">
        <f>IF(BT36=BT72,Punktemodus!$B$11,0)</f>
        <v>10</v>
      </c>
      <c r="BY72" s="148">
        <f>IF(BT72=BT21,Punktemodus!B13,0)</f>
        <v>5</v>
      </c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55"/>
      <c r="CR72" s="155"/>
      <c r="CS72" s="155"/>
      <c r="CT72" s="155"/>
      <c r="CU72" s="155"/>
      <c r="CV72" s="155"/>
      <c r="CW72" s="134"/>
    </row>
    <row r="73" spans="1:101" ht="18.75" customHeight="1" thickBot="1" x14ac:dyDescent="0.25">
      <c r="A73" s="60"/>
      <c r="B73" s="60"/>
      <c r="C73" s="136" t="str">
        <f>IF(G72="","",IF(AR72=TRUE,"Achtung: Fehler in Tabelle!",""))</f>
        <v/>
      </c>
      <c r="D73" s="60"/>
      <c r="E73" s="85"/>
      <c r="F73" s="60"/>
      <c r="G73" s="85"/>
      <c r="H73" s="60"/>
      <c r="I73" s="60"/>
      <c r="J73" s="60"/>
      <c r="K73" s="60"/>
      <c r="L73" s="60"/>
      <c r="M73" s="60">
        <f t="shared" ref="M73:X73" si="23">SUM(M67:M72)</f>
        <v>0</v>
      </c>
      <c r="N73" s="60">
        <f t="shared" si="23"/>
        <v>0</v>
      </c>
      <c r="O73" s="60">
        <f t="shared" si="23"/>
        <v>0</v>
      </c>
      <c r="P73" s="60">
        <f t="shared" si="23"/>
        <v>0</v>
      </c>
      <c r="Q73" s="60">
        <f t="shared" si="23"/>
        <v>0</v>
      </c>
      <c r="R73" s="60">
        <f t="shared" si="23"/>
        <v>0</v>
      </c>
      <c r="S73" s="60">
        <f t="shared" si="23"/>
        <v>0</v>
      </c>
      <c r="T73" s="60">
        <f t="shared" si="23"/>
        <v>0</v>
      </c>
      <c r="U73" s="60">
        <f t="shared" si="23"/>
        <v>0</v>
      </c>
      <c r="V73" s="60">
        <f t="shared" si="23"/>
        <v>0</v>
      </c>
      <c r="W73" s="60">
        <f t="shared" si="23"/>
        <v>0</v>
      </c>
      <c r="X73" s="60">
        <f t="shared" si="23"/>
        <v>0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160">
        <f>SUM(BP67:BP72)</f>
        <v>0</v>
      </c>
      <c r="BQ73" s="60"/>
      <c r="BR73" s="141"/>
      <c r="BS73" s="149" t="s">
        <v>127</v>
      </c>
      <c r="BT73" s="144" t="str">
        <f>Spielplan!$BL$37</f>
        <v/>
      </c>
      <c r="BU73" s="145"/>
      <c r="BV73" s="146">
        <f>Spielplan!$BN$37</f>
        <v>0</v>
      </c>
      <c r="BW73" s="134"/>
      <c r="BX73" s="148">
        <f>IF(BT37=BT73,Punktemodus!$B$11,0)</f>
        <v>10</v>
      </c>
      <c r="BY73" s="148">
        <f>IF(BT73=BT20,Punktemodus!B13,0)</f>
        <v>5</v>
      </c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55"/>
      <c r="CR73" s="155"/>
      <c r="CS73" s="155"/>
      <c r="CT73" s="155"/>
      <c r="CU73" s="155"/>
      <c r="CV73" s="155"/>
      <c r="CW73" s="134"/>
    </row>
    <row r="74" spans="1:101" ht="18.75" customHeight="1" thickBot="1" x14ac:dyDescent="0.3">
      <c r="A74" s="60"/>
      <c r="B74" s="60"/>
      <c r="C74" s="60"/>
      <c r="D74" s="60"/>
      <c r="E74" s="85"/>
      <c r="F74" s="60"/>
      <c r="G74" s="85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138"/>
      <c r="BQ74" s="60"/>
      <c r="BR74" s="141"/>
      <c r="BS74" s="150"/>
      <c r="BT74" s="134"/>
      <c r="BU74" s="134"/>
      <c r="BV74" s="134"/>
      <c r="BW74" s="134"/>
      <c r="BX74" s="148"/>
      <c r="BY74" s="148"/>
      <c r="BZ74" s="134"/>
      <c r="CA74" s="144" t="str">
        <f>Spielplan!$BS$38</f>
        <v/>
      </c>
      <c r="CB74" s="145"/>
      <c r="CC74" s="146">
        <f>Spielplan!$BU$38</f>
        <v>0</v>
      </c>
      <c r="CD74" s="147"/>
      <c r="CE74" s="134">
        <f>IF(CA74=CA38,Punktemodus!B15,0)</f>
        <v>20</v>
      </c>
      <c r="CF74" s="148">
        <f>IF(OR(CA74=$CA$14,CA74=$CA$15,CA74=$CA$22,CA74=$CA$23,CA74=$CA$30,CA74=$CA$31,CA74=$CA$39),Punktemodus!B17,0)</f>
        <v>10</v>
      </c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</row>
    <row r="75" spans="1:101" ht="18.75" customHeight="1" thickBot="1" x14ac:dyDescent="0.25">
      <c r="A75" s="60"/>
      <c r="B75" s="60"/>
      <c r="C75" s="60"/>
      <c r="D75" s="60"/>
      <c r="E75" s="85"/>
      <c r="F75" s="60"/>
      <c r="G75" s="85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138"/>
      <c r="BQ75" s="60"/>
      <c r="BR75" s="141"/>
      <c r="BS75" s="134"/>
      <c r="BT75" s="134"/>
      <c r="BU75" s="134"/>
      <c r="BV75" s="134"/>
      <c r="BW75" s="134"/>
      <c r="BX75" s="148"/>
      <c r="BY75" s="148"/>
      <c r="BZ75" s="134"/>
      <c r="CA75" s="144" t="str">
        <f>Spielplan!$BS$39</f>
        <v/>
      </c>
      <c r="CB75" s="145"/>
      <c r="CC75" s="146">
        <f>Spielplan!$BU$39</f>
        <v>0</v>
      </c>
      <c r="CD75" s="134"/>
      <c r="CE75" s="134">
        <f>IF(CA75=CA39,Punktemodus!B15,0)</f>
        <v>20</v>
      </c>
      <c r="CF75" s="148">
        <f>IF(OR(CA75=$CA$14,CA75=$CA$15,CA75=$CA$22,CA75=$CA$23,CA75=$CA$30,CA75=$CA$31,CA75=$CA$38),Punktemodus!B17,0)</f>
        <v>10</v>
      </c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</row>
    <row r="76" spans="1:101" ht="18.75" customHeight="1" thickBot="1" x14ac:dyDescent="0.3">
      <c r="A76" s="60"/>
      <c r="B76" s="60"/>
      <c r="C76" s="88" t="s">
        <v>92</v>
      </c>
      <c r="D76" s="60"/>
      <c r="E76" s="85"/>
      <c r="F76" s="60"/>
      <c r="G76" s="85"/>
      <c r="H76" s="60"/>
      <c r="I76" s="60"/>
      <c r="J76" s="60"/>
      <c r="K76" s="60"/>
      <c r="L76" s="60"/>
      <c r="M76" s="60" t="s">
        <v>4</v>
      </c>
      <c r="N76" s="60"/>
      <c r="O76" s="60"/>
      <c r="P76" s="60"/>
      <c r="Q76" s="60" t="s">
        <v>6</v>
      </c>
      <c r="R76" s="60"/>
      <c r="S76" s="60"/>
      <c r="T76" s="60"/>
      <c r="U76" s="60" t="s">
        <v>7</v>
      </c>
      <c r="V76" s="60"/>
      <c r="W76" s="60"/>
      <c r="X76" s="60"/>
      <c r="Y76" s="60"/>
      <c r="Z76" s="60" t="s">
        <v>4</v>
      </c>
      <c r="AA76" s="60" t="s">
        <v>5</v>
      </c>
      <c r="AB76" s="60"/>
      <c r="AC76" s="60"/>
      <c r="AD76" s="60" t="s">
        <v>9</v>
      </c>
      <c r="AE76" s="60"/>
      <c r="AF76" s="60"/>
      <c r="AG76" s="60"/>
      <c r="AH76" s="60" t="s">
        <v>32</v>
      </c>
      <c r="AI76" s="60"/>
      <c r="AJ76" s="60"/>
      <c r="AK76" s="60"/>
      <c r="AL76" s="60"/>
      <c r="AM76" s="60"/>
      <c r="AN76" s="60" t="s">
        <v>35</v>
      </c>
      <c r="AO76" s="60"/>
      <c r="AP76" s="60"/>
      <c r="AQ76" s="60"/>
      <c r="AR76" s="60"/>
      <c r="AS76" s="60" t="s">
        <v>33</v>
      </c>
      <c r="AT76" s="60"/>
      <c r="AU76" s="60"/>
      <c r="AV76" s="60"/>
      <c r="AW76" s="60"/>
      <c r="AX76" s="60"/>
      <c r="AY76" s="60"/>
      <c r="AZ76" s="60"/>
      <c r="BA76" s="60"/>
      <c r="BB76" s="89" t="s">
        <v>10</v>
      </c>
      <c r="BC76" s="60"/>
      <c r="BD76" s="90" t="s">
        <v>4</v>
      </c>
      <c r="BE76" s="60"/>
      <c r="BF76" s="61" t="s">
        <v>5</v>
      </c>
      <c r="BG76" s="60"/>
      <c r="BH76" s="60"/>
      <c r="BI76" s="85"/>
      <c r="BJ76" s="60"/>
      <c r="BK76" s="60"/>
      <c r="BL76" s="60"/>
      <c r="BM76" s="60"/>
      <c r="BN76" s="60"/>
      <c r="BO76" s="60"/>
      <c r="BP76" s="138"/>
      <c r="BQ76" s="85"/>
      <c r="BR76" s="141"/>
      <c r="BS76" s="153" t="s">
        <v>128</v>
      </c>
      <c r="BT76" s="144" t="str">
        <f>Spielplan!$BL$40</f>
        <v/>
      </c>
      <c r="BU76" s="145"/>
      <c r="BV76" s="146">
        <f>Spielplan!$BN$40</f>
        <v>0</v>
      </c>
      <c r="BW76" s="147"/>
      <c r="BX76" s="148">
        <f>IF(BT40=BT76,Punktemodus!$B$11,0)</f>
        <v>10</v>
      </c>
      <c r="BY76" s="148">
        <f>IF(BT76=BT25,Punktemodus!B13,0)</f>
        <v>5</v>
      </c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</row>
    <row r="77" spans="1:101" ht="18.75" customHeight="1" thickBot="1" x14ac:dyDescent="0.25">
      <c r="A77" s="60"/>
      <c r="B77" s="60"/>
      <c r="C77" s="60"/>
      <c r="D77" s="60"/>
      <c r="E77" s="85"/>
      <c r="F77" s="60"/>
      <c r="G77" s="85"/>
      <c r="H77" s="60"/>
      <c r="I77" s="60"/>
      <c r="J77" s="60"/>
      <c r="K77" s="60"/>
      <c r="L77" s="60"/>
      <c r="M77" s="60" t="s">
        <v>0</v>
      </c>
      <c r="N77" s="60" t="s">
        <v>1</v>
      </c>
      <c r="O77" s="60" t="s">
        <v>2</v>
      </c>
      <c r="P77" s="60" t="s">
        <v>3</v>
      </c>
      <c r="Q77" s="60" t="s">
        <v>0</v>
      </c>
      <c r="R77" s="60" t="s">
        <v>1</v>
      </c>
      <c r="S77" s="60" t="s">
        <v>2</v>
      </c>
      <c r="T77" s="60" t="s">
        <v>3</v>
      </c>
      <c r="U77" s="60" t="s">
        <v>0</v>
      </c>
      <c r="V77" s="60" t="s">
        <v>1</v>
      </c>
      <c r="W77" s="60" t="s">
        <v>2</v>
      </c>
      <c r="X77" s="60" t="s">
        <v>3</v>
      </c>
      <c r="Y77" s="60"/>
      <c r="Z77" s="60" t="s">
        <v>8</v>
      </c>
      <c r="AA77" s="60"/>
      <c r="AB77" s="60"/>
      <c r="AC77" s="60"/>
      <c r="AD77" s="60"/>
      <c r="AE77" s="60"/>
      <c r="AF77" s="60"/>
      <c r="AG77" s="60"/>
      <c r="AH77" s="60" t="s">
        <v>31</v>
      </c>
      <c r="AI77" s="60"/>
      <c r="AJ77" s="60"/>
      <c r="AK77" s="60"/>
      <c r="AL77" s="60"/>
      <c r="AM77" s="60"/>
      <c r="AN77" s="60" t="str">
        <f>AI78</f>
        <v>Deutschland</v>
      </c>
      <c r="AO77" s="60" t="str">
        <f>AI79</f>
        <v>Portugal</v>
      </c>
      <c r="AP77" s="60" t="str">
        <f>AI80</f>
        <v>Ghana</v>
      </c>
      <c r="AQ77" s="60" t="str">
        <f>AI81</f>
        <v>USA</v>
      </c>
      <c r="AR77" s="60"/>
      <c r="AS77" s="60" t="s">
        <v>31</v>
      </c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85"/>
      <c r="BJ77" s="85"/>
      <c r="BK77" s="85"/>
      <c r="BL77" s="85"/>
      <c r="BM77" s="85"/>
      <c r="BN77" s="85"/>
      <c r="BO77" s="85"/>
      <c r="BP77" s="137"/>
      <c r="BQ77" s="85"/>
      <c r="BR77" s="141"/>
      <c r="BS77" s="149" t="s">
        <v>129</v>
      </c>
      <c r="BT77" s="144" t="str">
        <f>Spielplan!$BL$41</f>
        <v/>
      </c>
      <c r="BU77" s="145"/>
      <c r="BV77" s="146">
        <f>Spielplan!$BN$41</f>
        <v>0</v>
      </c>
      <c r="BW77" s="134"/>
      <c r="BX77" s="148">
        <f>IF(BT41=BT77,Punktemodus!$B$11,0)</f>
        <v>10</v>
      </c>
      <c r="BY77" s="148">
        <f>IF(BT77=BT24,Punktemodus!B13,0)</f>
        <v>5</v>
      </c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</row>
    <row r="78" spans="1:101" ht="18.75" customHeight="1" thickBot="1" x14ac:dyDescent="0.3">
      <c r="A78" s="60"/>
      <c r="B78" s="60"/>
      <c r="C78" s="211" t="str">
        <f>Spielplan!$C$78</f>
        <v>Deutschland</v>
      </c>
      <c r="D78" s="212"/>
      <c r="E78" s="104"/>
      <c r="F78" s="93"/>
      <c r="G78" s="104"/>
      <c r="H78" s="211" t="str">
        <f>Spielplan!$H$78</f>
        <v>Portugal</v>
      </c>
      <c r="I78" s="212"/>
      <c r="J78" s="60"/>
      <c r="K78" s="60" t="s">
        <v>108</v>
      </c>
      <c r="L78" s="60">
        <f t="shared" ref="L78:L83" si="24">IF(E78-G78&gt;0,1,IF(G78=E78,0,-1))</f>
        <v>0</v>
      </c>
      <c r="M78" s="60">
        <f>IF($E78="",0,IF($E78&gt;$G78,3,IF($E78=G78,1,0)))</f>
        <v>0</v>
      </c>
      <c r="N78" s="60">
        <f>IF($G78="",0,IF($E78&gt;$G78,0,IF($E78=G78,1,3)))</f>
        <v>0</v>
      </c>
      <c r="O78" s="60"/>
      <c r="P78" s="60"/>
      <c r="Q78" s="60">
        <f>E78</f>
        <v>0</v>
      </c>
      <c r="R78" s="60">
        <f>G78</f>
        <v>0</v>
      </c>
      <c r="S78" s="60"/>
      <c r="T78" s="60"/>
      <c r="U78" s="60">
        <f>G78</f>
        <v>0</v>
      </c>
      <c r="V78" s="60">
        <f>E78</f>
        <v>0</v>
      </c>
      <c r="W78" s="60"/>
      <c r="X78" s="60"/>
      <c r="Y78" s="60"/>
      <c r="Z78" s="60">
        <f>M84</f>
        <v>0</v>
      </c>
      <c r="AA78" s="60">
        <f>Q84</f>
        <v>0</v>
      </c>
      <c r="AB78" s="60">
        <f>U84</f>
        <v>0</v>
      </c>
      <c r="AC78" s="60">
        <f>AA78-AB78</f>
        <v>0</v>
      </c>
      <c r="AD78" s="60">
        <f>IF(Z78&gt;Z79,-1,0)</f>
        <v>0</v>
      </c>
      <c r="AE78" s="60">
        <f>IF(Z78&gt;Z80,-1,0)</f>
        <v>0</v>
      </c>
      <c r="AF78" s="60">
        <f>IF(Z78&gt;Z81,-1,0)</f>
        <v>0</v>
      </c>
      <c r="AG78" s="60">
        <f>10000-(AJ78*1000+AM78*100+AK78*10)</f>
        <v>10000</v>
      </c>
      <c r="AH78" s="90">
        <f>RANK(AG78,AG78:AG81,1)</f>
        <v>1</v>
      </c>
      <c r="AI78" s="60" t="str">
        <f>C78</f>
        <v>Deutschland</v>
      </c>
      <c r="AJ78" s="60">
        <f t="shared" ref="AJ78:AL81" si="25">Z78</f>
        <v>0</v>
      </c>
      <c r="AK78" s="60">
        <f t="shared" si="25"/>
        <v>0</v>
      </c>
      <c r="AL78" s="60">
        <f t="shared" si="25"/>
        <v>0</v>
      </c>
      <c r="AM78" s="60">
        <f>AK78-AL78</f>
        <v>0</v>
      </c>
      <c r="AN78" s="187"/>
      <c r="AO78" s="187">
        <f>IF(AG79=AG78,IF(G78&gt;E78,AG79-0.1,AG79),AG79)</f>
        <v>10000</v>
      </c>
      <c r="AP78" s="187">
        <f>IF(AG80=AG78,IF(G80&gt;E80,AG80-0.1,AG80),AG80)</f>
        <v>10000</v>
      </c>
      <c r="AQ78" s="187">
        <f>IF(AG81=AG78,IF(G82&gt;E82,AG81-0.1,AG81),AG81)</f>
        <v>10000</v>
      </c>
      <c r="AR78" s="187">
        <f>AN82</f>
        <v>30000</v>
      </c>
      <c r="AS78" s="90">
        <f>RANK(AR78,AR78:AR81,1)</f>
        <v>1</v>
      </c>
      <c r="AT78" s="60" t="str">
        <f t="shared" ref="AT78:AW81" si="26">AI78</f>
        <v>Deutschland</v>
      </c>
      <c r="AU78" s="60">
        <f t="shared" si="26"/>
        <v>0</v>
      </c>
      <c r="AV78" s="60">
        <f t="shared" si="26"/>
        <v>0</v>
      </c>
      <c r="AW78" s="60">
        <f t="shared" si="26"/>
        <v>0</v>
      </c>
      <c r="AX78" s="60"/>
      <c r="AY78" s="60"/>
      <c r="AZ78" s="60"/>
      <c r="BA78" s="213">
        <v>1</v>
      </c>
      <c r="BB78" s="211" t="str">
        <f>VLOOKUP(1,AS78:AT81,2,FALSE)</f>
        <v>Deutschland</v>
      </c>
      <c r="BC78" s="214"/>
      <c r="BD78" s="215">
        <f>VLOOKUP(1,AS78:AW81,3,FALSE)</f>
        <v>0</v>
      </c>
      <c r="BE78" s="216">
        <f>VLOOKUP(1,AS78:AW81,4,FALSE)</f>
        <v>0</v>
      </c>
      <c r="BF78" s="93" t="s">
        <v>12</v>
      </c>
      <c r="BG78" s="216">
        <f>VLOOKUP(1,AS78:AW81,5,FALSE)</f>
        <v>0</v>
      </c>
      <c r="BH78" s="217" t="s">
        <v>123</v>
      </c>
      <c r="BI78" s="85"/>
      <c r="BJ78" s="85">
        <f>IF(E78&gt;G78,IF(Spielplan!E78&gt;Spielplan!G78,Punktemodus!$B$3,0),0)</f>
        <v>0</v>
      </c>
      <c r="BK78" s="85">
        <f>IF(E78=G78,IF(Spielplan!E78=Spielplan!G78,Punktemodus!$B$3,0),0)</f>
        <v>10</v>
      </c>
      <c r="BL78" s="85">
        <f>IF(E78&lt;G78,IF(Spielplan!E78&lt;Spielplan!G78,Punktemodus!$B$3,0),0)</f>
        <v>0</v>
      </c>
      <c r="BM78" s="85">
        <f>IF(E78=Spielplan!E78,IF(G78=Spielplan!G78,Punktemodus!$B$5,0),0)</f>
        <v>3</v>
      </c>
      <c r="BN78" s="85">
        <f>IF(E78=Spielplan!E78,Punktemodus!$B$7,0)</f>
        <v>1</v>
      </c>
      <c r="BO78" s="85">
        <f>IF(G78=Spielplan!G78,Punktemodus!$B$7,0)</f>
        <v>1</v>
      </c>
      <c r="BP78" s="137">
        <f>IF(Spielplan!E78="",0,SUM(BJ78:BO78))</f>
        <v>0</v>
      </c>
      <c r="BQ78" s="85"/>
      <c r="BR78" s="141"/>
      <c r="BS78" s="150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</row>
    <row r="79" spans="1:101" ht="18.75" customHeight="1" thickBot="1" x14ac:dyDescent="0.3">
      <c r="A79" s="60"/>
      <c r="B79" s="60"/>
      <c r="C79" s="218" t="str">
        <f>Spielplan!$C$79</f>
        <v>Ghana</v>
      </c>
      <c r="D79" s="219"/>
      <c r="E79" s="104"/>
      <c r="F79" s="93"/>
      <c r="G79" s="104"/>
      <c r="H79" s="218" t="str">
        <f>Spielplan!$H$79</f>
        <v>USA</v>
      </c>
      <c r="I79" s="219"/>
      <c r="J79" s="60"/>
      <c r="K79" s="60" t="s">
        <v>109</v>
      </c>
      <c r="L79" s="60">
        <f t="shared" si="24"/>
        <v>0</v>
      </c>
      <c r="M79" s="60"/>
      <c r="N79" s="60"/>
      <c r="O79" s="60">
        <f>IF($E79="",0,IF($E79&gt;$G79,3,IF($E79=$G79,1,0)))</f>
        <v>0</v>
      </c>
      <c r="P79" s="60">
        <f>IF($G79="",0,IF($E79&gt;$G79,0,IF($E79=$G79,1,3)))</f>
        <v>0</v>
      </c>
      <c r="Q79" s="60"/>
      <c r="R79" s="60"/>
      <c r="S79" s="60">
        <f>E79</f>
        <v>0</v>
      </c>
      <c r="T79" s="60">
        <f>G79</f>
        <v>0</v>
      </c>
      <c r="U79" s="60"/>
      <c r="V79" s="60"/>
      <c r="W79" s="60">
        <f>G79</f>
        <v>0</v>
      </c>
      <c r="X79" s="60">
        <f>E79</f>
        <v>0</v>
      </c>
      <c r="Y79" s="60"/>
      <c r="Z79" s="60">
        <f>N84</f>
        <v>0</v>
      </c>
      <c r="AA79" s="60">
        <f>R84</f>
        <v>0</v>
      </c>
      <c r="AB79" s="60">
        <f>V84</f>
        <v>0</v>
      </c>
      <c r="AC79" s="60">
        <f>AA79-AB79</f>
        <v>0</v>
      </c>
      <c r="AD79" s="60">
        <f>IF(Z79&gt;Z78,-1,0)</f>
        <v>0</v>
      </c>
      <c r="AE79" s="60">
        <f>IF(Z79&gt;Z80,-1,0)</f>
        <v>0</v>
      </c>
      <c r="AF79" s="60">
        <f>IF(Z79&gt;Z81,-1,0)</f>
        <v>0</v>
      </c>
      <c r="AG79" s="60">
        <f>10000-(AJ79*1000+AM79*100+AK79*10)</f>
        <v>10000</v>
      </c>
      <c r="AH79" s="90">
        <f>RANK(AG79,AG78:AG81,1)</f>
        <v>1</v>
      </c>
      <c r="AI79" s="60" t="str">
        <f>H78</f>
        <v>Portugal</v>
      </c>
      <c r="AJ79" s="60">
        <f t="shared" si="25"/>
        <v>0</v>
      </c>
      <c r="AK79" s="60">
        <f t="shared" si="25"/>
        <v>0</v>
      </c>
      <c r="AL79" s="60">
        <f t="shared" si="25"/>
        <v>0</v>
      </c>
      <c r="AM79" s="60">
        <f>AK79-AL79</f>
        <v>0</v>
      </c>
      <c r="AN79" s="187">
        <f>IF(AG78=AG79,IF(E78&gt;G78,AG78-0.1,AG78),AG78)</f>
        <v>10000</v>
      </c>
      <c r="AO79" s="187"/>
      <c r="AP79" s="187">
        <f>IF(AG80=AG79,IF(G83&gt;E83,AG80-0.1,AG80),AG80)</f>
        <v>10000</v>
      </c>
      <c r="AQ79" s="187">
        <f>IF(AG81=AG79,IF(G81&gt;E81,AG81-0.1,AG81),AG81)</f>
        <v>10000</v>
      </c>
      <c r="AR79" s="187">
        <f>AO82</f>
        <v>30000</v>
      </c>
      <c r="AS79" s="90">
        <f>RANK(AR79,AR78:AR81,1)</f>
        <v>1</v>
      </c>
      <c r="AT79" s="60" t="str">
        <f t="shared" si="26"/>
        <v>Portugal</v>
      </c>
      <c r="AU79" s="60">
        <f t="shared" si="26"/>
        <v>0</v>
      </c>
      <c r="AV79" s="60">
        <f t="shared" si="26"/>
        <v>0</v>
      </c>
      <c r="AW79" s="60">
        <f t="shared" si="26"/>
        <v>0</v>
      </c>
      <c r="AX79" s="60"/>
      <c r="AY79" s="60"/>
      <c r="AZ79" s="60"/>
      <c r="BA79" s="220">
        <v>2</v>
      </c>
      <c r="BB79" s="218" t="e">
        <f>VLOOKUP(2,AS78:AT81,2,FALSE)</f>
        <v>#N/A</v>
      </c>
      <c r="BC79" s="221"/>
      <c r="BD79" s="222" t="e">
        <f>VLOOKUP(2,AS78:AW81,3,FALSE)</f>
        <v>#N/A</v>
      </c>
      <c r="BE79" s="223" t="e">
        <f>VLOOKUP(2,AS78:AW81,4,FALSE)</f>
        <v>#N/A</v>
      </c>
      <c r="BF79" s="93" t="s">
        <v>12</v>
      </c>
      <c r="BG79" s="223" t="e">
        <f>VLOOKUP(2,AS78:AW81,5,FALSE)</f>
        <v>#N/A</v>
      </c>
      <c r="BH79" s="223" t="s">
        <v>129</v>
      </c>
      <c r="BI79" s="85"/>
      <c r="BJ79" s="85">
        <f>IF(E79&gt;G79,IF(Spielplan!E79&gt;Spielplan!G79,Punktemodus!$B$3,0),0)</f>
        <v>0</v>
      </c>
      <c r="BK79" s="85">
        <f>IF(E79=G79,IF(Spielplan!E79=Spielplan!G79,Punktemodus!$B$3,0),0)</f>
        <v>10</v>
      </c>
      <c r="BL79" s="85">
        <f>IF(E79&lt;G79,IF(Spielplan!E79&lt;Spielplan!G79,Punktemodus!$B$3,0),0)</f>
        <v>0</v>
      </c>
      <c r="BM79" s="85">
        <f>IF(E79=Spielplan!E79,IF(G79=Spielplan!G79,Punktemodus!$B$5,0),0)</f>
        <v>3</v>
      </c>
      <c r="BN79" s="85">
        <f>IF(E79=Spielplan!E79,Punktemodus!$B$7,0)</f>
        <v>1</v>
      </c>
      <c r="BO79" s="85">
        <f>IF(G79=Spielplan!G79,Punktemodus!$B$7,0)</f>
        <v>1</v>
      </c>
      <c r="BP79" s="137">
        <f>IF(Spielplan!E79="",0,SUM(BJ79:BO79))</f>
        <v>0</v>
      </c>
      <c r="BQ79" s="85"/>
      <c r="BR79" s="141"/>
      <c r="BS79" s="134"/>
      <c r="BT79" s="134"/>
      <c r="BU79" s="134"/>
      <c r="BV79" s="134"/>
      <c r="BW79" s="134"/>
      <c r="BX79" s="134"/>
      <c r="BY79" s="134"/>
      <c r="BZ79" s="161">
        <f>SUM(BX48:BY77)</f>
        <v>240</v>
      </c>
      <c r="CA79" s="134"/>
      <c r="CB79" s="134"/>
      <c r="CC79" s="134"/>
      <c r="CD79" s="134"/>
      <c r="CE79" s="161">
        <f>CE50+CF50+CE51+CF51+CE58+CF58+CE59+CF59+CE66+CF66+CE67+CF67+CE74+CF74+CE75+CF75</f>
        <v>240</v>
      </c>
      <c r="CF79" s="134"/>
      <c r="CG79" s="134"/>
      <c r="CH79" s="134"/>
      <c r="CI79" s="134"/>
      <c r="CJ79" s="161">
        <f>CJ54+CJ55+CJ70+CJ71</f>
        <v>120</v>
      </c>
      <c r="CK79" s="134"/>
      <c r="CL79" s="134"/>
      <c r="CM79" s="134"/>
      <c r="CN79" s="134"/>
      <c r="CO79" s="161">
        <f>SUM(CO59:CO60)</f>
        <v>80</v>
      </c>
      <c r="CP79" s="134"/>
      <c r="CQ79" s="134"/>
      <c r="CR79" s="134"/>
      <c r="CS79" s="161">
        <f>CS54</f>
        <v>50</v>
      </c>
      <c r="CT79" s="134"/>
      <c r="CU79" s="134"/>
      <c r="CV79" s="134"/>
      <c r="CW79" s="134"/>
    </row>
    <row r="80" spans="1:101" ht="18.75" customHeight="1" thickBot="1" x14ac:dyDescent="0.3">
      <c r="A80" s="60"/>
      <c r="B80" s="60"/>
      <c r="C80" s="211" t="str">
        <f>C78</f>
        <v>Deutschland</v>
      </c>
      <c r="D80" s="212"/>
      <c r="E80" s="104"/>
      <c r="F80" s="93"/>
      <c r="G80" s="104"/>
      <c r="H80" s="211" t="str">
        <f>C79</f>
        <v>Ghana</v>
      </c>
      <c r="I80" s="212"/>
      <c r="J80" s="60"/>
      <c r="K80" s="60" t="s">
        <v>110</v>
      </c>
      <c r="L80" s="60">
        <f t="shared" si="24"/>
        <v>0</v>
      </c>
      <c r="M80" s="60">
        <f>IF($E80="",0,IF($E80&gt;$G80,3,IF($E80=G80,1,0)))</f>
        <v>0</v>
      </c>
      <c r="N80" s="60"/>
      <c r="O80" s="60">
        <f>IF($G80="",0,IF($E80&gt;$G80,0,IF($E80=$G80,1,3)))</f>
        <v>0</v>
      </c>
      <c r="P80" s="60"/>
      <c r="Q80" s="60">
        <f>E80</f>
        <v>0</v>
      </c>
      <c r="R80" s="60"/>
      <c r="S80" s="60">
        <f>G80</f>
        <v>0</v>
      </c>
      <c r="T80" s="60"/>
      <c r="U80" s="60">
        <f>G80</f>
        <v>0</v>
      </c>
      <c r="V80" s="60"/>
      <c r="W80" s="60">
        <f>E80</f>
        <v>0</v>
      </c>
      <c r="X80" s="60"/>
      <c r="Y80" s="60"/>
      <c r="Z80" s="60">
        <f>O84</f>
        <v>0</v>
      </c>
      <c r="AA80" s="60">
        <f>S84</f>
        <v>0</v>
      </c>
      <c r="AB80" s="60">
        <f>W84</f>
        <v>0</v>
      </c>
      <c r="AC80" s="60">
        <f>AA80-AB80</f>
        <v>0</v>
      </c>
      <c r="AD80" s="60">
        <f>IF(Z80&gt;Z78,-1,0)</f>
        <v>0</v>
      </c>
      <c r="AE80" s="60">
        <f>IF(Z80&gt;Z79,-1,0)</f>
        <v>0</v>
      </c>
      <c r="AF80" s="60">
        <f>IF(Z80&gt;Z81,-1,0)</f>
        <v>0</v>
      </c>
      <c r="AG80" s="60">
        <f>10000-(AJ80*1000+AM80*100+AK80*10)</f>
        <v>10000</v>
      </c>
      <c r="AH80" s="90">
        <f>RANK(AG80,AG78:AG81,1)</f>
        <v>1</v>
      </c>
      <c r="AI80" s="60" t="str">
        <f>C79</f>
        <v>Ghana</v>
      </c>
      <c r="AJ80" s="60">
        <f t="shared" si="25"/>
        <v>0</v>
      </c>
      <c r="AK80" s="60">
        <f t="shared" si="25"/>
        <v>0</v>
      </c>
      <c r="AL80" s="60">
        <f t="shared" si="25"/>
        <v>0</v>
      </c>
      <c r="AM80" s="60">
        <f>AK80-AL80</f>
        <v>0</v>
      </c>
      <c r="AN80" s="187">
        <f>IF(AG78=AG80,IF(E80&gt;G80,AG78-0.1,AG78),AG78)</f>
        <v>10000</v>
      </c>
      <c r="AO80" s="187">
        <f>IF(AG79=AG80,IF(E83&gt;G83,AG79-0.1,AG79),AG79)</f>
        <v>10000</v>
      </c>
      <c r="AP80" s="187"/>
      <c r="AQ80" s="187">
        <f>IF(AG81=AG80,IF(G79&gt;E79,AG81-0.1,AG81),AG81)</f>
        <v>10000</v>
      </c>
      <c r="AR80" s="187">
        <f>AP82</f>
        <v>30000</v>
      </c>
      <c r="AS80" s="90">
        <f>RANK(AR80,AR78:AR81,1)</f>
        <v>1</v>
      </c>
      <c r="AT80" s="60" t="str">
        <f t="shared" si="26"/>
        <v>Ghana</v>
      </c>
      <c r="AU80" s="60">
        <f t="shared" si="26"/>
        <v>0</v>
      </c>
      <c r="AV80" s="60">
        <f t="shared" si="26"/>
        <v>0</v>
      </c>
      <c r="AW80" s="60">
        <f t="shared" si="26"/>
        <v>0</v>
      </c>
      <c r="AX80" s="60"/>
      <c r="AY80" s="60"/>
      <c r="AZ80" s="60"/>
      <c r="BA80" s="113">
        <v>3</v>
      </c>
      <c r="BB80" s="114" t="e">
        <f>VLOOKUP(3,AS78:AT81,2,FALSE)</f>
        <v>#N/A</v>
      </c>
      <c r="BC80" s="115"/>
      <c r="BD80" s="116" t="e">
        <f>VLOOKUP(3,AS78:AW81,3,FALSE)</f>
        <v>#N/A</v>
      </c>
      <c r="BE80" s="116" t="e">
        <f>VLOOKUP(3,AS78:AW81,4,FALSE)</f>
        <v>#N/A</v>
      </c>
      <c r="BF80" s="93" t="s">
        <v>12</v>
      </c>
      <c r="BG80" s="116" t="e">
        <f>VLOOKUP(3,AS78:AW81,5,FALSE)</f>
        <v>#N/A</v>
      </c>
      <c r="BH80" s="60"/>
      <c r="BI80" s="85"/>
      <c r="BJ80" s="85">
        <f>IF(E80&gt;G80,IF(Spielplan!E80&gt;Spielplan!G80,Punktemodus!$B$3,0),0)</f>
        <v>0</v>
      </c>
      <c r="BK80" s="85">
        <f>IF(E80=G80,IF(Spielplan!E80=Spielplan!G80,Punktemodus!$B$3,0),0)</f>
        <v>10</v>
      </c>
      <c r="BL80" s="85">
        <f>IF(E80&lt;G80,IF(Spielplan!E80&lt;Spielplan!G80,Punktemodus!$B$3,0),0)</f>
        <v>0</v>
      </c>
      <c r="BM80" s="85">
        <f>IF(E80=Spielplan!E80,IF(G80=Spielplan!G80,Punktemodus!$B$5,0),0)</f>
        <v>3</v>
      </c>
      <c r="BN80" s="85">
        <f>IF(E80=Spielplan!E80,Punktemodus!$B$7,0)</f>
        <v>1</v>
      </c>
      <c r="BO80" s="85">
        <f>IF(G80=Spielplan!G80,Punktemodus!$B$7,0)</f>
        <v>1</v>
      </c>
      <c r="BP80" s="137">
        <f>IF(Spielplan!E80="",0,SUM(BJ80:BO80))</f>
        <v>0</v>
      </c>
      <c r="BQ80" s="85"/>
      <c r="BR80" s="141"/>
      <c r="BS80" s="134"/>
      <c r="BT80" s="134"/>
      <c r="BU80" s="134"/>
      <c r="BV80" s="134"/>
      <c r="BW80" s="134"/>
      <c r="BX80" s="134"/>
      <c r="BY80" s="134"/>
      <c r="BZ80" s="138"/>
      <c r="CA80" s="134"/>
      <c r="CB80" s="134"/>
      <c r="CC80" s="134"/>
      <c r="CD80" s="134"/>
      <c r="CE80" s="138"/>
      <c r="CF80" s="134"/>
      <c r="CG80" s="134"/>
      <c r="CH80" s="134"/>
      <c r="CI80" s="134"/>
      <c r="CJ80" s="138"/>
      <c r="CK80" s="134"/>
      <c r="CL80" s="134"/>
      <c r="CM80" s="134"/>
      <c r="CN80" s="134"/>
      <c r="CO80" s="138"/>
      <c r="CP80" s="134"/>
      <c r="CQ80" s="134"/>
      <c r="CR80" s="134"/>
      <c r="CS80" s="138"/>
      <c r="CT80" s="134"/>
      <c r="CU80" s="134"/>
      <c r="CV80" s="134"/>
      <c r="CW80" s="134"/>
    </row>
    <row r="81" spans="1:101" ht="18.75" customHeight="1" thickBot="1" x14ac:dyDescent="0.3">
      <c r="A81" s="60"/>
      <c r="B81" s="60"/>
      <c r="C81" s="218" t="str">
        <f>H78</f>
        <v>Portugal</v>
      </c>
      <c r="D81" s="219"/>
      <c r="E81" s="104"/>
      <c r="F81" s="93"/>
      <c r="G81" s="104"/>
      <c r="H81" s="218" t="str">
        <f>H79</f>
        <v>USA</v>
      </c>
      <c r="I81" s="219"/>
      <c r="J81" s="60"/>
      <c r="K81" s="60" t="s">
        <v>111</v>
      </c>
      <c r="L81" s="60">
        <f t="shared" si="24"/>
        <v>0</v>
      </c>
      <c r="M81" s="60"/>
      <c r="N81" s="60">
        <f>IF($E81="",0,IF($E81&gt;$G81,3,IF($E81=$G81,1,0)))</f>
        <v>0</v>
      </c>
      <c r="O81" s="60"/>
      <c r="P81" s="60">
        <f>IF($G81="",0,IF($E81&gt;$G81,0,IF($E81=$G81,1,3)))</f>
        <v>0</v>
      </c>
      <c r="Q81" s="60"/>
      <c r="R81" s="60">
        <f>E81</f>
        <v>0</v>
      </c>
      <c r="S81" s="60"/>
      <c r="T81" s="60">
        <f>G81</f>
        <v>0</v>
      </c>
      <c r="U81" s="60"/>
      <c r="V81" s="60">
        <f>G81</f>
        <v>0</v>
      </c>
      <c r="W81" s="60"/>
      <c r="X81" s="60">
        <f>E81</f>
        <v>0</v>
      </c>
      <c r="Y81" s="60"/>
      <c r="Z81" s="60">
        <f>P84</f>
        <v>0</v>
      </c>
      <c r="AA81" s="60">
        <f>T84</f>
        <v>0</v>
      </c>
      <c r="AB81" s="60">
        <f>X84</f>
        <v>0</v>
      </c>
      <c r="AC81" s="60">
        <f>AA81-AB81</f>
        <v>0</v>
      </c>
      <c r="AD81" s="60">
        <f>IF(Z81&gt;Z78,-1,0)</f>
        <v>0</v>
      </c>
      <c r="AE81" s="60">
        <f>IF(Z81&gt;Z79,-1,0)</f>
        <v>0</v>
      </c>
      <c r="AF81" s="60">
        <f>IF(Z81&gt;Z80,-1,0)</f>
        <v>0</v>
      </c>
      <c r="AG81" s="60">
        <f>10000-(AJ81*1000+AM81*100+AK81*10)</f>
        <v>10000</v>
      </c>
      <c r="AH81" s="90">
        <f>RANK(AG81,AG78:AG81,1)</f>
        <v>1</v>
      </c>
      <c r="AI81" s="60" t="str">
        <f>H79</f>
        <v>USA</v>
      </c>
      <c r="AJ81" s="60">
        <f t="shared" si="25"/>
        <v>0</v>
      </c>
      <c r="AK81" s="60">
        <f t="shared" si="25"/>
        <v>0</v>
      </c>
      <c r="AL81" s="60">
        <f t="shared" si="25"/>
        <v>0</v>
      </c>
      <c r="AM81" s="60">
        <f>AK81-AL81</f>
        <v>0</v>
      </c>
      <c r="AN81" s="187">
        <f>IF(AG78=AG81,IF(E82&gt;G82,AG78-0.1,AG78),AG78)</f>
        <v>10000</v>
      </c>
      <c r="AO81" s="187">
        <f>IF(AG79=AG81,IF(E81&gt;G81,AG79-0.1,AG79),AG79)</f>
        <v>10000</v>
      </c>
      <c r="AP81" s="187">
        <f>IF(AG80=AG81,IF(E79&gt;G79,AG80-0.1,AG80),AG80)</f>
        <v>10000</v>
      </c>
      <c r="AQ81" s="187"/>
      <c r="AR81" s="187">
        <f>AQ82</f>
        <v>30000</v>
      </c>
      <c r="AS81" s="90">
        <f>RANK(AR81,AR78:AR81,1)</f>
        <v>1</v>
      </c>
      <c r="AT81" s="60" t="str">
        <f t="shared" si="26"/>
        <v>USA</v>
      </c>
      <c r="AU81" s="60">
        <f t="shared" si="26"/>
        <v>0</v>
      </c>
      <c r="AV81" s="60">
        <f t="shared" si="26"/>
        <v>0</v>
      </c>
      <c r="AW81" s="60">
        <f t="shared" si="26"/>
        <v>0</v>
      </c>
      <c r="AX81" s="60"/>
      <c r="AY81" s="60"/>
      <c r="AZ81" s="60"/>
      <c r="BA81" s="113">
        <v>4</v>
      </c>
      <c r="BB81" s="114" t="e">
        <f>VLOOKUP(4,AS78:AT81,2,FALSE)</f>
        <v>#N/A</v>
      </c>
      <c r="BC81" s="115"/>
      <c r="BD81" s="116" t="e">
        <f>VLOOKUP(4,AS78:AW81,3,FALSE)</f>
        <v>#N/A</v>
      </c>
      <c r="BE81" s="116" t="e">
        <f>VLOOKUP(4,AS78:AW81,4,FALSE)</f>
        <v>#N/A</v>
      </c>
      <c r="BF81" s="93" t="s">
        <v>12</v>
      </c>
      <c r="BG81" s="116" t="e">
        <f>VLOOKUP(4,AS78:AW81,5,FALSE)</f>
        <v>#N/A</v>
      </c>
      <c r="BH81" s="60"/>
      <c r="BI81" s="85"/>
      <c r="BJ81" s="85">
        <f>IF(E81&gt;G81,IF(Spielplan!E81&gt;Spielplan!G81,Punktemodus!$B$3,0),0)</f>
        <v>0</v>
      </c>
      <c r="BK81" s="85">
        <f>IF(E81=G81,IF(Spielplan!E81=Spielplan!G81,Punktemodus!$B$3,0),0)</f>
        <v>10</v>
      </c>
      <c r="BL81" s="85">
        <f>IF(E81&lt;G81,IF(Spielplan!E81&lt;Spielplan!G81,Punktemodus!$B$3,0),0)</f>
        <v>0</v>
      </c>
      <c r="BM81" s="85">
        <f>IF(E81=Spielplan!E81,IF(G81=Spielplan!G81,Punktemodus!$B$5,0),0)</f>
        <v>3</v>
      </c>
      <c r="BN81" s="85">
        <f>IF(E81=Spielplan!E81,Punktemodus!$B$7,0)</f>
        <v>1</v>
      </c>
      <c r="BO81" s="85">
        <f>IF(G81=Spielplan!G81,Punktemodus!$B$7,0)</f>
        <v>1</v>
      </c>
      <c r="BP81" s="137">
        <f>IF(Spielplan!E81="",0,SUM(BJ81:BO81))</f>
        <v>0</v>
      </c>
      <c r="BQ81" s="85"/>
      <c r="BR81" s="141"/>
      <c r="BS81" s="134"/>
      <c r="BT81" s="134"/>
      <c r="BU81" s="134"/>
      <c r="BV81" s="134"/>
      <c r="BW81" s="134"/>
      <c r="BX81" s="134"/>
      <c r="BY81" s="134"/>
      <c r="BZ81" s="353" t="s">
        <v>154</v>
      </c>
      <c r="CA81" s="155"/>
      <c r="CB81" s="155"/>
      <c r="CC81" s="155"/>
      <c r="CD81" s="155"/>
      <c r="CE81" s="353" t="s">
        <v>157</v>
      </c>
      <c r="CF81" s="155"/>
      <c r="CG81" s="155"/>
      <c r="CH81" s="155"/>
      <c r="CI81" s="155"/>
      <c r="CJ81" s="353" t="s">
        <v>164</v>
      </c>
      <c r="CK81" s="155"/>
      <c r="CL81" s="155"/>
      <c r="CM81" s="155"/>
      <c r="CN81" s="155"/>
      <c r="CO81" s="353" t="s">
        <v>159</v>
      </c>
      <c r="CP81" s="155"/>
      <c r="CQ81" s="155"/>
      <c r="CR81" s="155"/>
      <c r="CS81" s="353" t="s">
        <v>160</v>
      </c>
      <c r="CT81" s="155"/>
      <c r="CU81" s="134"/>
      <c r="CV81" s="134"/>
      <c r="CW81" s="134"/>
    </row>
    <row r="82" spans="1:101" ht="18.75" customHeight="1" thickBot="1" x14ac:dyDescent="0.3">
      <c r="A82" s="60"/>
      <c r="B82" s="60"/>
      <c r="C82" s="211" t="str">
        <f>C78</f>
        <v>Deutschland</v>
      </c>
      <c r="D82" s="212"/>
      <c r="E82" s="104"/>
      <c r="F82" s="93"/>
      <c r="G82" s="104"/>
      <c r="H82" s="211" t="str">
        <f>H79</f>
        <v>USA</v>
      </c>
      <c r="I82" s="212"/>
      <c r="J82" s="60"/>
      <c r="K82" s="60" t="s">
        <v>112</v>
      </c>
      <c r="L82" s="60">
        <f t="shared" si="24"/>
        <v>0</v>
      </c>
      <c r="M82" s="60">
        <f>IF($E82="",0,IF($E82&gt;$G82,3,IF($E82=G82,1,0)))</f>
        <v>0</v>
      </c>
      <c r="N82" s="60"/>
      <c r="O82" s="60"/>
      <c r="P82" s="60">
        <f>IF($G82="",0,IF($E82&gt;$G82,0,IF($E82=$G82,1,3)))</f>
        <v>0</v>
      </c>
      <c r="Q82" s="60">
        <f>E82</f>
        <v>0</v>
      </c>
      <c r="R82" s="60"/>
      <c r="S82" s="60"/>
      <c r="T82" s="60">
        <f>G82</f>
        <v>0</v>
      </c>
      <c r="U82" s="60">
        <f>G82</f>
        <v>0</v>
      </c>
      <c r="V82" s="60"/>
      <c r="W82" s="60"/>
      <c r="X82" s="60">
        <f>E82</f>
        <v>0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187">
        <f>SUM(AN78:AN81)</f>
        <v>30000</v>
      </c>
      <c r="AO82" s="187">
        <f>SUM(AO78:AO81)</f>
        <v>30000</v>
      </c>
      <c r="AP82" s="187">
        <f>SUM(AP78:AP81)</f>
        <v>30000</v>
      </c>
      <c r="AQ82" s="187">
        <f>SUM(AQ78:AQ81)</f>
        <v>30000</v>
      </c>
      <c r="AR82" s="187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85">
        <f>IF(E82&gt;G82,IF(Spielplan!E82&gt;Spielplan!G82,Punktemodus!$B$3,0),0)</f>
        <v>0</v>
      </c>
      <c r="BK82" s="85">
        <f>IF(E82=G82,IF(Spielplan!E82=Spielplan!G82,Punktemodus!$B$3,0),0)</f>
        <v>10</v>
      </c>
      <c r="BL82" s="85">
        <f>IF(E82&lt;G82,IF(Spielplan!E82&lt;Spielplan!G82,Punktemodus!$B$3,0),0)</f>
        <v>0</v>
      </c>
      <c r="BM82" s="85">
        <f>IF(E82=Spielplan!E82,IF(G82=Spielplan!G82,Punktemodus!$B$5,0),0)</f>
        <v>3</v>
      </c>
      <c r="BN82" s="85">
        <f>IF(E82=Spielplan!E82,Punktemodus!$B$7,0)</f>
        <v>1</v>
      </c>
      <c r="BO82" s="85">
        <f>IF(G82=Spielplan!G82,Punktemodus!$B$7,0)</f>
        <v>1</v>
      </c>
      <c r="BP82" s="137">
        <f>IF(Spielplan!E82="",0,SUM(BJ82:BO82))</f>
        <v>0</v>
      </c>
      <c r="BQ82" s="60"/>
      <c r="BR82" s="141"/>
      <c r="BS82" s="134"/>
      <c r="BT82" s="134"/>
      <c r="BU82" s="134"/>
      <c r="BV82" s="134"/>
      <c r="BW82" s="134"/>
      <c r="BX82" s="134"/>
      <c r="BY82" s="134"/>
      <c r="BZ82" s="353"/>
      <c r="CA82" s="155"/>
      <c r="CB82" s="155"/>
      <c r="CC82" s="155"/>
      <c r="CD82" s="155"/>
      <c r="CE82" s="353"/>
      <c r="CF82" s="155"/>
      <c r="CG82" s="155"/>
      <c r="CH82" s="155"/>
      <c r="CI82" s="155"/>
      <c r="CJ82" s="353"/>
      <c r="CK82" s="155"/>
      <c r="CL82" s="155"/>
      <c r="CM82" s="155"/>
      <c r="CN82" s="155"/>
      <c r="CO82" s="353"/>
      <c r="CP82" s="155"/>
      <c r="CQ82" s="155"/>
      <c r="CR82" s="155"/>
      <c r="CS82" s="353"/>
      <c r="CT82" s="155"/>
      <c r="CU82" s="134"/>
      <c r="CV82" s="134"/>
      <c r="CW82" s="134"/>
    </row>
    <row r="83" spans="1:101" ht="18.75" customHeight="1" thickBot="1" x14ac:dyDescent="0.3">
      <c r="A83" s="60"/>
      <c r="B83" s="60"/>
      <c r="C83" s="218" t="str">
        <f>H78</f>
        <v>Portugal</v>
      </c>
      <c r="D83" s="219"/>
      <c r="E83" s="104"/>
      <c r="F83" s="93"/>
      <c r="G83" s="104"/>
      <c r="H83" s="218" t="str">
        <f>C79</f>
        <v>Ghana</v>
      </c>
      <c r="I83" s="219"/>
      <c r="J83" s="60"/>
      <c r="K83" s="60" t="s">
        <v>112</v>
      </c>
      <c r="L83" s="60">
        <f t="shared" si="24"/>
        <v>0</v>
      </c>
      <c r="M83" s="60"/>
      <c r="N83" s="60">
        <f>IF($E83="",0,IF($E83&gt;$G83,3,IF($E83=$G83,1,0)))</f>
        <v>0</v>
      </c>
      <c r="O83" s="60">
        <f>IF($G83="",0,IF($E83&gt;$G83,0,IF($E83=$G83,1,3)))</f>
        <v>0</v>
      </c>
      <c r="P83" s="60"/>
      <c r="Q83" s="60"/>
      <c r="R83" s="60">
        <f>E83</f>
        <v>0</v>
      </c>
      <c r="S83" s="60">
        <f>G83</f>
        <v>0</v>
      </c>
      <c r="T83" s="60"/>
      <c r="U83" s="60"/>
      <c r="V83" s="60">
        <f>G83</f>
        <v>0</v>
      </c>
      <c r="W83" s="60">
        <f>E83</f>
        <v>0</v>
      </c>
      <c r="X83" s="60"/>
      <c r="Y83" s="60"/>
      <c r="Z83" s="60" t="s">
        <v>30</v>
      </c>
      <c r="AA83" s="60"/>
      <c r="AB83" s="60"/>
      <c r="AC83" s="60"/>
      <c r="AD83" s="60"/>
      <c r="AE83" s="60"/>
      <c r="AF83" s="60"/>
      <c r="AG83" s="60" t="b">
        <f>OR(AG78=AG79,AG78=AG80,AG78=AG81,AG79=AG80,AG79=AG81,AG80=AG81)</f>
        <v>1</v>
      </c>
      <c r="AH83" s="60"/>
      <c r="AI83" s="60"/>
      <c r="AJ83" s="60"/>
      <c r="AK83" s="60"/>
      <c r="AL83" s="60"/>
      <c r="AM83" s="60"/>
      <c r="AN83" s="60"/>
      <c r="AO83" s="60" t="s">
        <v>34</v>
      </c>
      <c r="AP83" s="60"/>
      <c r="AQ83" s="60"/>
      <c r="AR83" s="60" t="b">
        <f>OR(AR78=AR79,AR78=AR80,AR78=AR81,AR79=AR80,AR79=AR81,AR80=AR81)</f>
        <v>1</v>
      </c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85">
        <f>IF(E83&gt;G83,IF(Spielplan!E83&gt;Spielplan!G83,Punktemodus!$B$3,0),0)</f>
        <v>0</v>
      </c>
      <c r="BK83" s="85">
        <f>IF(E83=G83,IF(Spielplan!E83=Spielplan!G83,Punktemodus!$B$3,0),0)</f>
        <v>10</v>
      </c>
      <c r="BL83" s="85">
        <f>IF(E83&lt;G83,IF(Spielplan!E83&lt;Spielplan!G83,Punktemodus!$B$3,0),0)</f>
        <v>0</v>
      </c>
      <c r="BM83" s="85">
        <f>IF(E83=Spielplan!E83,IF(G83=Spielplan!G83,Punktemodus!$B$5,0),0)</f>
        <v>3</v>
      </c>
      <c r="BN83" s="85">
        <f>IF(E83=Spielplan!E83,Punktemodus!$B$7,0)</f>
        <v>1</v>
      </c>
      <c r="BO83" s="85">
        <f>IF(G83=Spielplan!G83,Punktemodus!$B$7,0)</f>
        <v>1</v>
      </c>
      <c r="BP83" s="137">
        <f>IF(Spielplan!E83="",0,SUM(BJ83:BO83))</f>
        <v>0</v>
      </c>
      <c r="BQ83" s="60"/>
      <c r="BR83" s="141"/>
      <c r="BS83" s="134"/>
      <c r="BT83" s="134"/>
      <c r="BU83" s="134"/>
      <c r="BV83" s="134"/>
      <c r="BW83" s="134"/>
      <c r="BX83" s="134"/>
      <c r="BY83" s="134"/>
      <c r="BZ83" s="353"/>
      <c r="CA83" s="155"/>
      <c r="CB83" s="155"/>
      <c r="CC83" s="155"/>
      <c r="CD83" s="155"/>
      <c r="CE83" s="353"/>
      <c r="CF83" s="155"/>
      <c r="CG83" s="155"/>
      <c r="CH83" s="155"/>
      <c r="CI83" s="155"/>
      <c r="CJ83" s="353"/>
      <c r="CK83" s="155"/>
      <c r="CL83" s="155"/>
      <c r="CM83" s="155"/>
      <c r="CN83" s="155"/>
      <c r="CO83" s="353"/>
      <c r="CP83" s="155"/>
      <c r="CQ83" s="155"/>
      <c r="CR83" s="155"/>
      <c r="CS83" s="353"/>
      <c r="CT83" s="155"/>
      <c r="CU83" s="134"/>
      <c r="CV83" s="134"/>
      <c r="CW83" s="134"/>
    </row>
    <row r="84" spans="1:101" ht="18.75" customHeight="1" thickBot="1" x14ac:dyDescent="0.25">
      <c r="A84" s="60"/>
      <c r="B84" s="60"/>
      <c r="C84" s="136" t="str">
        <f>IF(G83="","",IF(AR83=TRUE,"Achtung: Fehler in Tabelle!",""))</f>
        <v/>
      </c>
      <c r="D84" s="60"/>
      <c r="E84" s="85"/>
      <c r="F84" s="60"/>
      <c r="G84" s="85"/>
      <c r="H84" s="60"/>
      <c r="I84" s="60"/>
      <c r="J84" s="60"/>
      <c r="K84" s="60"/>
      <c r="L84" s="60"/>
      <c r="M84" s="60">
        <f t="shared" ref="M84:X84" si="27">SUM(M78:M83)</f>
        <v>0</v>
      </c>
      <c r="N84" s="60">
        <f t="shared" si="27"/>
        <v>0</v>
      </c>
      <c r="O84" s="60">
        <f t="shared" si="27"/>
        <v>0</v>
      </c>
      <c r="P84" s="60">
        <f t="shared" si="27"/>
        <v>0</v>
      </c>
      <c r="Q84" s="60">
        <f t="shared" si="27"/>
        <v>0</v>
      </c>
      <c r="R84" s="60">
        <f t="shared" si="27"/>
        <v>0</v>
      </c>
      <c r="S84" s="60">
        <f t="shared" si="27"/>
        <v>0</v>
      </c>
      <c r="T84" s="60">
        <f t="shared" si="27"/>
        <v>0</v>
      </c>
      <c r="U84" s="60">
        <f t="shared" si="27"/>
        <v>0</v>
      </c>
      <c r="V84" s="60">
        <f t="shared" si="27"/>
        <v>0</v>
      </c>
      <c r="W84" s="60">
        <f t="shared" si="27"/>
        <v>0</v>
      </c>
      <c r="X84" s="60">
        <f t="shared" si="27"/>
        <v>0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160">
        <f>SUM(BP78:BP83)</f>
        <v>0</v>
      </c>
      <c r="BQ84" s="60"/>
      <c r="BR84" s="141"/>
      <c r="BS84" s="134"/>
      <c r="BT84" s="134"/>
      <c r="BU84" s="134"/>
      <c r="BV84" s="134"/>
      <c r="BW84" s="134"/>
      <c r="BX84" s="134"/>
      <c r="BY84" s="134"/>
      <c r="BZ84" s="354"/>
      <c r="CA84" s="155"/>
      <c r="CB84" s="155"/>
      <c r="CC84" s="155"/>
      <c r="CD84" s="155"/>
      <c r="CE84" s="354"/>
      <c r="CF84" s="155"/>
      <c r="CG84" s="155"/>
      <c r="CH84" s="155"/>
      <c r="CI84" s="155"/>
      <c r="CJ84" s="354"/>
      <c r="CK84" s="155"/>
      <c r="CL84" s="155"/>
      <c r="CM84" s="155"/>
      <c r="CN84" s="155"/>
      <c r="CO84" s="354"/>
      <c r="CP84" s="155"/>
      <c r="CQ84" s="155"/>
      <c r="CR84" s="155"/>
      <c r="CS84" s="354"/>
      <c r="CT84" s="155"/>
      <c r="CU84" s="134"/>
      <c r="CV84" s="134"/>
      <c r="CW84" s="134"/>
    </row>
    <row r="85" spans="1:101" ht="18.75" customHeight="1" thickBot="1" x14ac:dyDescent="0.25">
      <c r="A85" s="60"/>
      <c r="B85" s="60"/>
      <c r="C85" s="60"/>
      <c r="D85" s="60"/>
      <c r="E85" s="85"/>
      <c r="F85" s="60"/>
      <c r="G85" s="85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138"/>
      <c r="BQ85" s="60"/>
      <c r="BR85" s="141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</row>
    <row r="86" spans="1:101" ht="18.75" customHeight="1" x14ac:dyDescent="0.25">
      <c r="A86" s="60"/>
      <c r="B86" s="60"/>
      <c r="C86" s="89"/>
      <c r="D86" s="60"/>
      <c r="E86" s="85"/>
      <c r="F86" s="60"/>
      <c r="G86" s="85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89"/>
      <c r="BC86" s="60"/>
      <c r="BD86" s="90"/>
      <c r="BE86" s="60"/>
      <c r="BF86" s="61"/>
      <c r="BG86" s="60"/>
      <c r="BH86" s="60"/>
      <c r="BI86" s="60"/>
      <c r="BJ86" s="60"/>
      <c r="BK86" s="60"/>
      <c r="BL86" s="60"/>
      <c r="BM86" s="60"/>
      <c r="BN86" s="60"/>
      <c r="BO86" s="60"/>
      <c r="BP86" s="138"/>
      <c r="BQ86" s="60"/>
      <c r="BR86" s="141"/>
      <c r="BS86" s="321" t="s">
        <v>45</v>
      </c>
      <c r="BT86" s="322"/>
      <c r="BU86" s="322"/>
      <c r="BV86" s="322"/>
      <c r="BW86" s="134"/>
      <c r="BX86" s="331">
        <f>BP97</f>
        <v>0</v>
      </c>
      <c r="BY86" s="332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</row>
    <row r="87" spans="1:101" ht="18.75" customHeight="1" thickBot="1" x14ac:dyDescent="0.3">
      <c r="A87" s="60"/>
      <c r="B87" s="60"/>
      <c r="C87" s="88" t="s">
        <v>93</v>
      </c>
      <c r="D87" s="60"/>
      <c r="E87" s="85"/>
      <c r="F87" s="60"/>
      <c r="G87" s="85"/>
      <c r="H87" s="60"/>
      <c r="I87" s="60"/>
      <c r="J87" s="60"/>
      <c r="K87" s="60"/>
      <c r="L87" s="60"/>
      <c r="M87" s="60" t="s">
        <v>4</v>
      </c>
      <c r="N87" s="60"/>
      <c r="O87" s="60"/>
      <c r="P87" s="60"/>
      <c r="Q87" s="60" t="s">
        <v>6</v>
      </c>
      <c r="R87" s="60"/>
      <c r="S87" s="60"/>
      <c r="T87" s="60"/>
      <c r="U87" s="60" t="s">
        <v>7</v>
      </c>
      <c r="V87" s="60"/>
      <c r="W87" s="60"/>
      <c r="X87" s="60"/>
      <c r="Y87" s="60"/>
      <c r="Z87" s="60" t="s">
        <v>4</v>
      </c>
      <c r="AA87" s="60" t="s">
        <v>5</v>
      </c>
      <c r="AB87" s="60"/>
      <c r="AC87" s="60"/>
      <c r="AD87" s="60" t="s">
        <v>9</v>
      </c>
      <c r="AE87" s="60"/>
      <c r="AF87" s="60"/>
      <c r="AG87" s="60"/>
      <c r="AH87" s="60" t="s">
        <v>32</v>
      </c>
      <c r="AI87" s="60"/>
      <c r="AJ87" s="60"/>
      <c r="AK87" s="60"/>
      <c r="AL87" s="60"/>
      <c r="AM87" s="60"/>
      <c r="AN87" s="60" t="s">
        <v>35</v>
      </c>
      <c r="AO87" s="60"/>
      <c r="AP87" s="60"/>
      <c r="AQ87" s="60"/>
      <c r="AR87" s="60"/>
      <c r="AS87" s="60" t="s">
        <v>33</v>
      </c>
      <c r="AT87" s="60"/>
      <c r="AU87" s="60"/>
      <c r="AV87" s="60"/>
      <c r="AW87" s="60"/>
      <c r="AX87" s="60"/>
      <c r="AY87" s="60"/>
      <c r="AZ87" s="60"/>
      <c r="BA87" s="60"/>
      <c r="BB87" s="89" t="s">
        <v>10</v>
      </c>
      <c r="BC87" s="60"/>
      <c r="BD87" s="90" t="s">
        <v>4</v>
      </c>
      <c r="BE87" s="60"/>
      <c r="BF87" s="61" t="s">
        <v>5</v>
      </c>
      <c r="BG87" s="60"/>
      <c r="BH87" s="60"/>
      <c r="BI87" s="85"/>
      <c r="BJ87" s="60"/>
      <c r="BK87" s="60"/>
      <c r="BL87" s="60"/>
      <c r="BM87" s="60"/>
      <c r="BN87" s="60"/>
      <c r="BO87" s="60"/>
      <c r="BP87" s="138"/>
      <c r="BQ87" s="85"/>
      <c r="BR87" s="141"/>
      <c r="BS87" s="322"/>
      <c r="BT87" s="322"/>
      <c r="BU87" s="322"/>
      <c r="BV87" s="322"/>
      <c r="BW87" s="134"/>
      <c r="BX87" s="333"/>
      <c r="BY87" s="3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</row>
    <row r="88" spans="1:101" ht="18.75" customHeight="1" thickBot="1" x14ac:dyDescent="0.3">
      <c r="A88" s="60"/>
      <c r="B88" s="60"/>
      <c r="C88" s="60"/>
      <c r="D88" s="60"/>
      <c r="E88" s="85"/>
      <c r="F88" s="60"/>
      <c r="G88" s="85"/>
      <c r="H88" s="60"/>
      <c r="I88" s="60"/>
      <c r="J88" s="60"/>
      <c r="K88" s="60"/>
      <c r="L88" s="60"/>
      <c r="M88" s="60" t="s">
        <v>0</v>
      </c>
      <c r="N88" s="60" t="s">
        <v>1</v>
      </c>
      <c r="O88" s="60" t="s">
        <v>2</v>
      </c>
      <c r="P88" s="60" t="s">
        <v>3</v>
      </c>
      <c r="Q88" s="60" t="s">
        <v>0</v>
      </c>
      <c r="R88" s="60" t="s">
        <v>1</v>
      </c>
      <c r="S88" s="60" t="s">
        <v>2</v>
      </c>
      <c r="T88" s="60" t="s">
        <v>3</v>
      </c>
      <c r="U88" s="60" t="s">
        <v>0</v>
      </c>
      <c r="V88" s="60" t="s">
        <v>1</v>
      </c>
      <c r="W88" s="60" t="s">
        <v>2</v>
      </c>
      <c r="X88" s="60" t="s">
        <v>3</v>
      </c>
      <c r="Y88" s="60"/>
      <c r="Z88" s="60" t="s">
        <v>8</v>
      </c>
      <c r="AA88" s="60"/>
      <c r="AB88" s="60"/>
      <c r="AC88" s="60"/>
      <c r="AD88" s="60"/>
      <c r="AE88" s="60"/>
      <c r="AF88" s="60"/>
      <c r="AG88" s="60"/>
      <c r="AH88" s="60" t="s">
        <v>31</v>
      </c>
      <c r="AI88" s="60"/>
      <c r="AJ88" s="60"/>
      <c r="AK88" s="60"/>
      <c r="AL88" s="60"/>
      <c r="AM88" s="60"/>
      <c r="AN88" s="60" t="str">
        <f>AI89</f>
        <v>Belgien</v>
      </c>
      <c r="AO88" s="60" t="str">
        <f>AI90</f>
        <v>Algerien</v>
      </c>
      <c r="AP88" s="60" t="str">
        <f>AI91</f>
        <v>Russland</v>
      </c>
      <c r="AQ88" s="60" t="str">
        <f>AI92</f>
        <v>Südkorea</v>
      </c>
      <c r="AR88" s="60"/>
      <c r="AS88" s="60" t="s">
        <v>31</v>
      </c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85"/>
      <c r="BJ88" s="85"/>
      <c r="BK88" s="85"/>
      <c r="BL88" s="85"/>
      <c r="BM88" s="85"/>
      <c r="BN88" s="85"/>
      <c r="BO88" s="85"/>
      <c r="BP88" s="137"/>
      <c r="BQ88" s="85"/>
      <c r="BR88" s="141"/>
      <c r="BS88" s="134"/>
      <c r="BT88" s="142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</row>
    <row r="89" spans="1:101" ht="18.75" customHeight="1" thickBot="1" x14ac:dyDescent="0.3">
      <c r="A89" s="60"/>
      <c r="B89" s="60"/>
      <c r="C89" s="224" t="str">
        <f>Spielplan!$C$89</f>
        <v>Belgien</v>
      </c>
      <c r="D89" s="225"/>
      <c r="E89" s="104"/>
      <c r="F89" s="93"/>
      <c r="G89" s="104"/>
      <c r="H89" s="224" t="str">
        <f>Spielplan!$H$89</f>
        <v>Algerien</v>
      </c>
      <c r="I89" s="225"/>
      <c r="J89" s="60"/>
      <c r="K89" s="60" t="s">
        <v>115</v>
      </c>
      <c r="L89" s="60">
        <f t="shared" ref="L89:L94" si="28">IF(E89-G89&gt;0,1,IF(G89=E89,0,-1))</f>
        <v>0</v>
      </c>
      <c r="M89" s="60">
        <f>IF($E89="",0,IF($E89&gt;$G89,3,IF($E89=G89,1,0)))</f>
        <v>0</v>
      </c>
      <c r="N89" s="60">
        <f>IF($G89="",0,IF($E89&gt;$G89,0,IF($E89=G89,1,3)))</f>
        <v>0</v>
      </c>
      <c r="O89" s="60"/>
      <c r="P89" s="60"/>
      <c r="Q89" s="60">
        <f>E89</f>
        <v>0</v>
      </c>
      <c r="R89" s="60">
        <f>G89</f>
        <v>0</v>
      </c>
      <c r="S89" s="60"/>
      <c r="T89" s="60"/>
      <c r="U89" s="60">
        <f>G89</f>
        <v>0</v>
      </c>
      <c r="V89" s="60">
        <f>E89</f>
        <v>0</v>
      </c>
      <c r="W89" s="60"/>
      <c r="X89" s="60"/>
      <c r="Y89" s="60"/>
      <c r="Z89" s="60">
        <f>M95</f>
        <v>0</v>
      </c>
      <c r="AA89" s="60">
        <f>Q95</f>
        <v>0</v>
      </c>
      <c r="AB89" s="60">
        <f>U95</f>
        <v>0</v>
      </c>
      <c r="AC89" s="60">
        <f>AA89-AB89</f>
        <v>0</v>
      </c>
      <c r="AD89" s="60">
        <f>IF(Z89&gt;Z90,-1,0)</f>
        <v>0</v>
      </c>
      <c r="AE89" s="60">
        <f>IF(Z89&gt;Z91,-1,0)</f>
        <v>0</v>
      </c>
      <c r="AF89" s="60">
        <f>IF(Z89&gt;Z92,-1,0)</f>
        <v>0</v>
      </c>
      <c r="AG89" s="60">
        <f>10000-(AJ89*1000+AM89*100+AK89*10)</f>
        <v>10000</v>
      </c>
      <c r="AH89" s="90">
        <f>RANK(AG89,AG89:AG92,1)</f>
        <v>1</v>
      </c>
      <c r="AI89" s="60" t="str">
        <f>C89</f>
        <v>Belgien</v>
      </c>
      <c r="AJ89" s="60">
        <f t="shared" ref="AJ89:AL92" si="29">Z89</f>
        <v>0</v>
      </c>
      <c r="AK89" s="60">
        <f t="shared" si="29"/>
        <v>0</v>
      </c>
      <c r="AL89" s="60">
        <f t="shared" si="29"/>
        <v>0</v>
      </c>
      <c r="AM89" s="60">
        <f>AK89-AL89</f>
        <v>0</v>
      </c>
      <c r="AN89" s="187"/>
      <c r="AO89" s="187">
        <f>IF(AG90=AG89,IF(G89&gt;E89,AG90-0.1,AG90),AG90)</f>
        <v>10000</v>
      </c>
      <c r="AP89" s="187">
        <f>IF(AG91=AG89,IF(G91&gt;E91,AG91-0.1,AG91),AG91)</f>
        <v>10000</v>
      </c>
      <c r="AQ89" s="187">
        <f>IF(AG92=AG89,IF(G93&gt;E93,AG92-0.1,AG92),AG92)</f>
        <v>10000</v>
      </c>
      <c r="AR89" s="187">
        <f>AN93</f>
        <v>30000</v>
      </c>
      <c r="AS89" s="90">
        <f>RANK(AR89,AR89:AR92,1)</f>
        <v>1</v>
      </c>
      <c r="AT89" s="60" t="str">
        <f t="shared" ref="AT89:AW92" si="30">AI89</f>
        <v>Belgien</v>
      </c>
      <c r="AU89" s="60">
        <f t="shared" si="30"/>
        <v>0</v>
      </c>
      <c r="AV89" s="60">
        <f t="shared" si="30"/>
        <v>0</v>
      </c>
      <c r="AW89" s="60">
        <f t="shared" si="30"/>
        <v>0</v>
      </c>
      <c r="AX89" s="60"/>
      <c r="AY89" s="60"/>
      <c r="AZ89" s="60"/>
      <c r="BA89" s="226">
        <v>1</v>
      </c>
      <c r="BB89" s="224" t="str">
        <f>VLOOKUP(1,AS89:AT92,2,FALSE)</f>
        <v>Belgien</v>
      </c>
      <c r="BC89" s="225"/>
      <c r="BD89" s="227">
        <f>VLOOKUP(1,AS89:AW92,3,FALSE)</f>
        <v>0</v>
      </c>
      <c r="BE89" s="228">
        <f>VLOOKUP(1,AS89:AW92,4,FALSE)</f>
        <v>0</v>
      </c>
      <c r="BF89" s="93" t="s">
        <v>12</v>
      </c>
      <c r="BG89" s="228">
        <f>VLOOKUP(1,AS89:AW92,5,FALSE)</f>
        <v>0</v>
      </c>
      <c r="BH89" s="229" t="s">
        <v>128</v>
      </c>
      <c r="BI89" s="85"/>
      <c r="BJ89" s="85">
        <f>IF(E89&gt;G89,IF(Spielplan!E89&gt;Spielplan!G89,Punktemodus!$B$3,0),0)</f>
        <v>0</v>
      </c>
      <c r="BK89" s="85">
        <f>IF(E89=G89,IF(Spielplan!E89=Spielplan!G89,Punktemodus!$B$3,0),0)</f>
        <v>10</v>
      </c>
      <c r="BL89" s="85">
        <f>IF(E89&lt;G89,IF(Spielplan!E89&lt;Spielplan!G89,Punktemodus!$B$3,0),0)</f>
        <v>0</v>
      </c>
      <c r="BM89" s="85">
        <f>IF(E89=Spielplan!E89,IF(G89=Spielplan!G89,Punktemodus!$B$5,0),0)</f>
        <v>3</v>
      </c>
      <c r="BN89" s="85">
        <f>IF(E89=Spielplan!E89,Punktemodus!$B$7,0)</f>
        <v>1</v>
      </c>
      <c r="BO89" s="85">
        <f>IF(G89=Spielplan!G89,Punktemodus!$B$7,0)</f>
        <v>1</v>
      </c>
      <c r="BP89" s="137">
        <f>IF(Spielplan!E89="",0,SUM(BJ89:BO89))</f>
        <v>0</v>
      </c>
      <c r="BQ89" s="85"/>
      <c r="BR89" s="141"/>
      <c r="BS89" s="321" t="s">
        <v>46</v>
      </c>
      <c r="BT89" s="322"/>
      <c r="BU89" s="322"/>
      <c r="BV89" s="322"/>
      <c r="BW89" s="134"/>
      <c r="BX89" s="335">
        <f>BZ79+CE79+CJ79+CO79+CS79</f>
        <v>730</v>
      </c>
      <c r="BY89" s="336"/>
      <c r="BZ89" s="134"/>
      <c r="CA89" s="349"/>
      <c r="CB89" s="350"/>
      <c r="CC89" s="350"/>
      <c r="CD89" s="350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</row>
    <row r="90" spans="1:101" ht="18.75" customHeight="1" thickBot="1" x14ac:dyDescent="0.3">
      <c r="A90" s="60"/>
      <c r="B90" s="60"/>
      <c r="C90" s="230" t="str">
        <f>Spielplan!$C$90</f>
        <v>Russland</v>
      </c>
      <c r="D90" s="231"/>
      <c r="E90" s="104"/>
      <c r="F90" s="93"/>
      <c r="G90" s="104"/>
      <c r="H90" s="230" t="str">
        <f>Spielplan!$H$90</f>
        <v>Südkorea</v>
      </c>
      <c r="I90" s="231"/>
      <c r="J90" s="60"/>
      <c r="K90" s="60" t="s">
        <v>116</v>
      </c>
      <c r="L90" s="60">
        <f t="shared" si="28"/>
        <v>0</v>
      </c>
      <c r="M90" s="60"/>
      <c r="N90" s="60"/>
      <c r="O90" s="60">
        <f>IF($E90="",0,IF($E90&gt;$G90,3,IF($E90=$G90,1,0)))</f>
        <v>0</v>
      </c>
      <c r="P90" s="60">
        <f>IF($G90="",0,IF($E90&gt;$G90,0,IF($E90=$G90,1,3)))</f>
        <v>0</v>
      </c>
      <c r="Q90" s="60"/>
      <c r="R90" s="60"/>
      <c r="S90" s="60">
        <f>E90</f>
        <v>0</v>
      </c>
      <c r="T90" s="60">
        <f>G90</f>
        <v>0</v>
      </c>
      <c r="U90" s="60"/>
      <c r="V90" s="60"/>
      <c r="W90" s="60">
        <f>G90</f>
        <v>0</v>
      </c>
      <c r="X90" s="60">
        <f>E90</f>
        <v>0</v>
      </c>
      <c r="Y90" s="60"/>
      <c r="Z90" s="60">
        <f>N95</f>
        <v>0</v>
      </c>
      <c r="AA90" s="60">
        <f>R95</f>
        <v>0</v>
      </c>
      <c r="AB90" s="60">
        <f>V95</f>
        <v>0</v>
      </c>
      <c r="AC90" s="60">
        <f>AA90-AB90</f>
        <v>0</v>
      </c>
      <c r="AD90" s="60">
        <f>IF(Z90&gt;Z89,-1,0)</f>
        <v>0</v>
      </c>
      <c r="AE90" s="60">
        <f>IF(Z90&gt;Z91,-1,0)</f>
        <v>0</v>
      </c>
      <c r="AF90" s="60">
        <f>IF(Z90&gt;Z92,-1,0)</f>
        <v>0</v>
      </c>
      <c r="AG90" s="60">
        <f>10000-(AJ90*1000+AM90*100+AK90*10)</f>
        <v>10000</v>
      </c>
      <c r="AH90" s="90">
        <f>RANK(AG90,AG89:AG92,1)</f>
        <v>1</v>
      </c>
      <c r="AI90" s="60" t="str">
        <f>H89</f>
        <v>Algerien</v>
      </c>
      <c r="AJ90" s="60">
        <f t="shared" si="29"/>
        <v>0</v>
      </c>
      <c r="AK90" s="60">
        <f t="shared" si="29"/>
        <v>0</v>
      </c>
      <c r="AL90" s="60">
        <f t="shared" si="29"/>
        <v>0</v>
      </c>
      <c r="AM90" s="60">
        <f>AK90-AL90</f>
        <v>0</v>
      </c>
      <c r="AN90" s="187">
        <f>IF(AG89=AG90,IF(E89&gt;G89,AG89-0.1,AG89),AG89)</f>
        <v>10000</v>
      </c>
      <c r="AO90" s="187"/>
      <c r="AP90" s="187">
        <f>IF(AG91=AG90,IF(G94&gt;E94,AG91-0.1,AG91),AG91)</f>
        <v>10000</v>
      </c>
      <c r="AQ90" s="187">
        <f>IF(AG92=AG90,IF(G92&gt;E92,AG92-0.1,AG92),AG92)</f>
        <v>10000</v>
      </c>
      <c r="AR90" s="187">
        <f>AO93</f>
        <v>30000</v>
      </c>
      <c r="AS90" s="90">
        <f>RANK(AR90,AR89:AR92,1)</f>
        <v>1</v>
      </c>
      <c r="AT90" s="60" t="str">
        <f t="shared" si="30"/>
        <v>Algerien</v>
      </c>
      <c r="AU90" s="60">
        <f t="shared" si="30"/>
        <v>0</v>
      </c>
      <c r="AV90" s="60">
        <f t="shared" si="30"/>
        <v>0</v>
      </c>
      <c r="AW90" s="60">
        <f t="shared" si="30"/>
        <v>0</v>
      </c>
      <c r="AX90" s="60"/>
      <c r="AY90" s="60"/>
      <c r="AZ90" s="60"/>
      <c r="BA90" s="232">
        <v>2</v>
      </c>
      <c r="BB90" s="230" t="e">
        <f>VLOOKUP(2,AS89:AT92,2,FALSE)</f>
        <v>#N/A</v>
      </c>
      <c r="BC90" s="231"/>
      <c r="BD90" s="233" t="e">
        <f>VLOOKUP(2,AS89:AW92,3,FALSE)</f>
        <v>#N/A</v>
      </c>
      <c r="BE90" s="234" t="e">
        <f>VLOOKUP(2,AS89:AW92,4,FALSE)</f>
        <v>#N/A</v>
      </c>
      <c r="BF90" s="93" t="s">
        <v>12</v>
      </c>
      <c r="BG90" s="234" t="e">
        <f>VLOOKUP(2,AS89:AW92,5,FALSE)</f>
        <v>#N/A</v>
      </c>
      <c r="BH90" s="234" t="s">
        <v>124</v>
      </c>
      <c r="BI90" s="85"/>
      <c r="BJ90" s="85">
        <f>IF(E90&gt;G90,IF(Spielplan!E90&gt;Spielplan!G90,Punktemodus!$B$3,0),0)</f>
        <v>0</v>
      </c>
      <c r="BK90" s="85">
        <f>IF(E90=G90,IF(Spielplan!E90=Spielplan!G90,Punktemodus!$B$3,0),0)</f>
        <v>10</v>
      </c>
      <c r="BL90" s="85">
        <f>IF(E90&lt;G90,IF(Spielplan!E90&lt;Spielplan!G90,Punktemodus!$B$3,0),0)</f>
        <v>0</v>
      </c>
      <c r="BM90" s="85">
        <f>IF(E90=Spielplan!E90,IF(G90=Spielplan!G90,Punktemodus!$B$5,0),0)</f>
        <v>3</v>
      </c>
      <c r="BN90" s="85">
        <f>IF(E90=Spielplan!E90,Punktemodus!$B$7,0)</f>
        <v>1</v>
      </c>
      <c r="BO90" s="85">
        <f>IF(G90=Spielplan!G90,Punktemodus!$B$7,0)</f>
        <v>1</v>
      </c>
      <c r="BP90" s="137">
        <f>IF(Spielplan!E90="",0,SUM(BJ90:BO90))</f>
        <v>0</v>
      </c>
      <c r="BQ90" s="85"/>
      <c r="BR90" s="141"/>
      <c r="BS90" s="322"/>
      <c r="BT90" s="322"/>
      <c r="BU90" s="322"/>
      <c r="BV90" s="322"/>
      <c r="BW90" s="134"/>
      <c r="BX90" s="337"/>
      <c r="BY90" s="338"/>
      <c r="BZ90" s="134"/>
      <c r="CA90" s="350"/>
      <c r="CB90" s="350"/>
      <c r="CC90" s="350"/>
      <c r="CD90" s="350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</row>
    <row r="91" spans="1:101" ht="18.75" customHeight="1" thickBot="1" x14ac:dyDescent="0.3">
      <c r="A91" s="60"/>
      <c r="B91" s="60"/>
      <c r="C91" s="224" t="str">
        <f>C89</f>
        <v>Belgien</v>
      </c>
      <c r="D91" s="225"/>
      <c r="E91" s="104"/>
      <c r="F91" s="93"/>
      <c r="G91" s="104"/>
      <c r="H91" s="224" t="str">
        <f>C90</f>
        <v>Russland</v>
      </c>
      <c r="I91" s="225"/>
      <c r="J91" s="60"/>
      <c r="K91" s="60" t="s">
        <v>118</v>
      </c>
      <c r="L91" s="60">
        <f t="shared" si="28"/>
        <v>0</v>
      </c>
      <c r="M91" s="60">
        <f>IF($E91="",0,IF($E91&gt;$G91,3,IF($E91=G91,1,0)))</f>
        <v>0</v>
      </c>
      <c r="N91" s="60"/>
      <c r="O91" s="60">
        <f>IF($G91="",0,IF($E91&gt;$G91,0,IF($E91=$G91,1,3)))</f>
        <v>0</v>
      </c>
      <c r="P91" s="60"/>
      <c r="Q91" s="60">
        <f>E91</f>
        <v>0</v>
      </c>
      <c r="R91" s="60"/>
      <c r="S91" s="60">
        <f>G91</f>
        <v>0</v>
      </c>
      <c r="T91" s="60"/>
      <c r="U91" s="60">
        <f>G91</f>
        <v>0</v>
      </c>
      <c r="V91" s="60"/>
      <c r="W91" s="60">
        <f>E91</f>
        <v>0</v>
      </c>
      <c r="X91" s="60"/>
      <c r="Y91" s="60"/>
      <c r="Z91" s="60">
        <f>O95</f>
        <v>0</v>
      </c>
      <c r="AA91" s="60">
        <f>S95</f>
        <v>0</v>
      </c>
      <c r="AB91" s="60">
        <f>W95</f>
        <v>0</v>
      </c>
      <c r="AC91" s="60">
        <f>AA91-AB91</f>
        <v>0</v>
      </c>
      <c r="AD91" s="60">
        <f>IF(Z91&gt;Z89,-1,0)</f>
        <v>0</v>
      </c>
      <c r="AE91" s="60">
        <f>IF(Z91&gt;Z90,-1,0)</f>
        <v>0</v>
      </c>
      <c r="AF91" s="60">
        <f>IF(Z91&gt;Z92,-1,0)</f>
        <v>0</v>
      </c>
      <c r="AG91" s="60">
        <f>10000-(AJ91*1000+AM91*100+AK91*10)</f>
        <v>10000</v>
      </c>
      <c r="AH91" s="90">
        <f>RANK(AG91,AG89:AG92,1)</f>
        <v>1</v>
      </c>
      <c r="AI91" s="60" t="str">
        <f>C90</f>
        <v>Russland</v>
      </c>
      <c r="AJ91" s="60">
        <f t="shared" si="29"/>
        <v>0</v>
      </c>
      <c r="AK91" s="60">
        <f t="shared" si="29"/>
        <v>0</v>
      </c>
      <c r="AL91" s="60">
        <f t="shared" si="29"/>
        <v>0</v>
      </c>
      <c r="AM91" s="60">
        <f>AK91-AL91</f>
        <v>0</v>
      </c>
      <c r="AN91" s="187">
        <f>IF(AG89=AG91,IF(E91&gt;G91,AG89-0.1,AG89),AG89)</f>
        <v>10000</v>
      </c>
      <c r="AO91" s="187">
        <f>IF(AG90=AG91,IF(E94&gt;G94,AG90-0.1,AG90),AG90)</f>
        <v>10000</v>
      </c>
      <c r="AP91" s="187"/>
      <c r="AQ91" s="187">
        <f>IF(AG92=AG91,IF(G90&gt;E90,AG92-0.1,AG92),AG92)</f>
        <v>10000</v>
      </c>
      <c r="AR91" s="187">
        <f>AP93</f>
        <v>30000</v>
      </c>
      <c r="AS91" s="90">
        <f>RANK(AR91,AR89:AR92,1)</f>
        <v>1</v>
      </c>
      <c r="AT91" s="60" t="str">
        <f t="shared" si="30"/>
        <v>Russland</v>
      </c>
      <c r="AU91" s="60">
        <f t="shared" si="30"/>
        <v>0</v>
      </c>
      <c r="AV91" s="60">
        <f t="shared" si="30"/>
        <v>0</v>
      </c>
      <c r="AW91" s="60">
        <f t="shared" si="30"/>
        <v>0</v>
      </c>
      <c r="AX91" s="60"/>
      <c r="AY91" s="60"/>
      <c r="AZ91" s="60"/>
      <c r="BA91" s="113">
        <v>3</v>
      </c>
      <c r="BB91" s="114" t="e">
        <f>VLOOKUP(3,AS89:AT92,2,FALSE)</f>
        <v>#N/A</v>
      </c>
      <c r="BC91" s="115"/>
      <c r="BD91" s="116" t="e">
        <f>VLOOKUP(3,AS89:AW92,3,FALSE)</f>
        <v>#N/A</v>
      </c>
      <c r="BE91" s="116" t="e">
        <f>VLOOKUP(3,AS89:AW92,4,FALSE)</f>
        <v>#N/A</v>
      </c>
      <c r="BF91" s="93" t="s">
        <v>12</v>
      </c>
      <c r="BG91" s="116" t="e">
        <f>VLOOKUP(3,AS89:AW92,5,FALSE)</f>
        <v>#N/A</v>
      </c>
      <c r="BH91" s="60"/>
      <c r="BI91" s="85"/>
      <c r="BJ91" s="85">
        <f>IF(E91&gt;G91,IF(Spielplan!E91&gt;Spielplan!G91,Punktemodus!$B$3,0),0)</f>
        <v>0</v>
      </c>
      <c r="BK91" s="85">
        <f>IF(E91=G91,IF(Spielplan!E91=Spielplan!G91,Punktemodus!$B$3,0),0)</f>
        <v>10</v>
      </c>
      <c r="BL91" s="85">
        <f>IF(E91&lt;G91,IF(Spielplan!E91&lt;Spielplan!G91,Punktemodus!$B$3,0),0)</f>
        <v>0</v>
      </c>
      <c r="BM91" s="85">
        <f>IF(E91=Spielplan!E91,IF(G91=Spielplan!G91,Punktemodus!$B$5,0),0)</f>
        <v>3</v>
      </c>
      <c r="BN91" s="85">
        <f>IF(E91=Spielplan!E91,Punktemodus!$B$7,0)</f>
        <v>1</v>
      </c>
      <c r="BO91" s="85">
        <f>IF(G91=Spielplan!G91,Punktemodus!$B$7,0)</f>
        <v>1</v>
      </c>
      <c r="BP91" s="137">
        <f>IF(Spielplan!E91="",0,SUM(BJ91:BO91))</f>
        <v>0</v>
      </c>
      <c r="BQ91" s="85"/>
      <c r="BR91" s="141"/>
      <c r="BS91" s="134"/>
      <c r="BT91" s="142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</row>
    <row r="92" spans="1:101" ht="18.75" customHeight="1" thickBot="1" x14ac:dyDescent="0.3">
      <c r="A92" s="60"/>
      <c r="B92" s="60"/>
      <c r="C92" s="230" t="str">
        <f>H89</f>
        <v>Algerien</v>
      </c>
      <c r="D92" s="231"/>
      <c r="E92" s="104"/>
      <c r="F92" s="93"/>
      <c r="G92" s="104"/>
      <c r="H92" s="230" t="str">
        <f>H90</f>
        <v>Südkorea</v>
      </c>
      <c r="I92" s="231"/>
      <c r="J92" s="60"/>
      <c r="K92" s="60" t="s">
        <v>117</v>
      </c>
      <c r="L92" s="60">
        <f t="shared" si="28"/>
        <v>0</v>
      </c>
      <c r="M92" s="60"/>
      <c r="N92" s="60">
        <f>IF($E92="",0,IF($E92&gt;$G92,3,IF($E92=$G92,1,0)))</f>
        <v>0</v>
      </c>
      <c r="O92" s="60"/>
      <c r="P92" s="60">
        <f>IF($G92="",0,IF($E92&gt;$G92,0,IF($E92=$G92,1,3)))</f>
        <v>0</v>
      </c>
      <c r="Q92" s="60"/>
      <c r="R92" s="60">
        <f>E92</f>
        <v>0</v>
      </c>
      <c r="S92" s="60"/>
      <c r="T92" s="60">
        <f>G92</f>
        <v>0</v>
      </c>
      <c r="U92" s="60"/>
      <c r="V92" s="60">
        <f>G92</f>
        <v>0</v>
      </c>
      <c r="W92" s="60"/>
      <c r="X92" s="60">
        <f>E92</f>
        <v>0</v>
      </c>
      <c r="Y92" s="60"/>
      <c r="Z92" s="60">
        <f>P95</f>
        <v>0</v>
      </c>
      <c r="AA92" s="60">
        <f>T95</f>
        <v>0</v>
      </c>
      <c r="AB92" s="60">
        <f>X95</f>
        <v>0</v>
      </c>
      <c r="AC92" s="60">
        <f>AA92-AB92</f>
        <v>0</v>
      </c>
      <c r="AD92" s="60">
        <f>IF(Z92&gt;Z89,-1,0)</f>
        <v>0</v>
      </c>
      <c r="AE92" s="60">
        <f>IF(Z92&gt;Z90,-1,0)</f>
        <v>0</v>
      </c>
      <c r="AF92" s="60">
        <f>IF(Z92&gt;Z91,-1,0)</f>
        <v>0</v>
      </c>
      <c r="AG92" s="60">
        <f>10000-(AJ92*1000+AM92*100+AK92*10)</f>
        <v>10000</v>
      </c>
      <c r="AH92" s="90">
        <f>RANK(AG92,AG89:AG92,1)</f>
        <v>1</v>
      </c>
      <c r="AI92" s="60" t="str">
        <f>H90</f>
        <v>Südkorea</v>
      </c>
      <c r="AJ92" s="60">
        <f t="shared" si="29"/>
        <v>0</v>
      </c>
      <c r="AK92" s="60">
        <f t="shared" si="29"/>
        <v>0</v>
      </c>
      <c r="AL92" s="60">
        <f t="shared" si="29"/>
        <v>0</v>
      </c>
      <c r="AM92" s="60">
        <f>AK92-AL92</f>
        <v>0</v>
      </c>
      <c r="AN92" s="187">
        <f>IF(AG89=AG92,IF(E93&gt;G93,AG89-0.1,AG89),AG89)</f>
        <v>10000</v>
      </c>
      <c r="AO92" s="187">
        <f>IF(AG90=AG92,IF(E92&gt;G92,AG90-0.1,AG90),AG90)</f>
        <v>10000</v>
      </c>
      <c r="AP92" s="187">
        <f>IF(AG91=AG92,IF(E90&gt;G90,AG91-0.1,AG91),AG91)</f>
        <v>10000</v>
      </c>
      <c r="AQ92" s="187"/>
      <c r="AR92" s="187">
        <f>AQ93</f>
        <v>30000</v>
      </c>
      <c r="AS92" s="90">
        <f>RANK(AR92,AR89:AR92,1)</f>
        <v>1</v>
      </c>
      <c r="AT92" s="60" t="str">
        <f t="shared" si="30"/>
        <v>Südkorea</v>
      </c>
      <c r="AU92" s="60">
        <f t="shared" si="30"/>
        <v>0</v>
      </c>
      <c r="AV92" s="60">
        <f t="shared" si="30"/>
        <v>0</v>
      </c>
      <c r="AW92" s="60">
        <f t="shared" si="30"/>
        <v>0</v>
      </c>
      <c r="AX92" s="60"/>
      <c r="AY92" s="60"/>
      <c r="AZ92" s="60"/>
      <c r="BA92" s="113">
        <v>4</v>
      </c>
      <c r="BB92" s="114" t="e">
        <f>VLOOKUP(4,AS89:AT92,2,FALSE)</f>
        <v>#N/A</v>
      </c>
      <c r="BC92" s="115"/>
      <c r="BD92" s="116" t="e">
        <f>VLOOKUP(4,AS89:AW92,3,FALSE)</f>
        <v>#N/A</v>
      </c>
      <c r="BE92" s="116" t="e">
        <f>VLOOKUP(4,AS89:AW92,4,FALSE)</f>
        <v>#N/A</v>
      </c>
      <c r="BF92" s="93" t="s">
        <v>12</v>
      </c>
      <c r="BG92" s="116" t="e">
        <f>VLOOKUP(4,AS89:AW92,5,FALSE)</f>
        <v>#N/A</v>
      </c>
      <c r="BH92" s="60"/>
      <c r="BI92" s="85"/>
      <c r="BJ92" s="85">
        <f>IF(E92&gt;G92,IF(Spielplan!E92&gt;Spielplan!G92,Punktemodus!$B$3,0),0)</f>
        <v>0</v>
      </c>
      <c r="BK92" s="85">
        <f>IF(E92=G92,IF(Spielplan!E92=Spielplan!G92,Punktemodus!$B$3,0),0)</f>
        <v>10</v>
      </c>
      <c r="BL92" s="85">
        <f>IF(E92&lt;G92,IF(Spielplan!E92&lt;Spielplan!G92,Punktemodus!$B$3,0),0)</f>
        <v>0</v>
      </c>
      <c r="BM92" s="85">
        <f>IF(E92=Spielplan!E92,IF(G92=Spielplan!G92,Punktemodus!$B$5,0),0)</f>
        <v>3</v>
      </c>
      <c r="BN92" s="85">
        <f>IF(E92=Spielplan!E92,Punktemodus!$B$7,0)</f>
        <v>1</v>
      </c>
      <c r="BO92" s="85">
        <f>IF(G92=Spielplan!G92,Punktemodus!$B$7,0)</f>
        <v>1</v>
      </c>
      <c r="BP92" s="137">
        <f>IF(Spielplan!E92="",0,SUM(BJ92:BO92))</f>
        <v>0</v>
      </c>
      <c r="BQ92" s="85"/>
      <c r="BR92" s="141"/>
      <c r="BS92" s="321" t="s">
        <v>163</v>
      </c>
      <c r="BT92" s="322"/>
      <c r="BU92" s="322"/>
      <c r="BV92" s="322"/>
      <c r="BW92" s="134"/>
      <c r="BX92" s="339">
        <f>BX86+BX89</f>
        <v>730</v>
      </c>
      <c r="BY92" s="340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</row>
    <row r="93" spans="1:101" ht="18.75" customHeight="1" thickBot="1" x14ac:dyDescent="0.3">
      <c r="A93" s="60"/>
      <c r="B93" s="60"/>
      <c r="C93" s="224" t="str">
        <f>C89</f>
        <v>Belgien</v>
      </c>
      <c r="D93" s="225"/>
      <c r="E93" s="104"/>
      <c r="F93" s="93"/>
      <c r="G93" s="104"/>
      <c r="H93" s="224" t="str">
        <f>H90</f>
        <v>Südkorea</v>
      </c>
      <c r="I93" s="225"/>
      <c r="J93" s="60"/>
      <c r="K93" s="60" t="s">
        <v>119</v>
      </c>
      <c r="L93" s="60">
        <f t="shared" si="28"/>
        <v>0</v>
      </c>
      <c r="M93" s="60">
        <f>IF($E93="",0,IF($E93&gt;$G93,3,IF($E93=G93,1,0)))</f>
        <v>0</v>
      </c>
      <c r="N93" s="60"/>
      <c r="O93" s="60"/>
      <c r="P93" s="60">
        <f>IF($G93="",0,IF($E93&gt;$G93,0,IF($E93=$G93,1,3)))</f>
        <v>0</v>
      </c>
      <c r="Q93" s="60">
        <f>E93</f>
        <v>0</v>
      </c>
      <c r="R93" s="60"/>
      <c r="S93" s="60"/>
      <c r="T93" s="60">
        <f>G93</f>
        <v>0</v>
      </c>
      <c r="U93" s="60">
        <f>G93</f>
        <v>0</v>
      </c>
      <c r="V93" s="60"/>
      <c r="W93" s="60"/>
      <c r="X93" s="60">
        <f>E93</f>
        <v>0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187">
        <f>SUM(AN89:AN92)</f>
        <v>30000</v>
      </c>
      <c r="AO93" s="187">
        <f>SUM(AO89:AO92)</f>
        <v>30000</v>
      </c>
      <c r="AP93" s="187">
        <f>SUM(AP89:AP92)</f>
        <v>30000</v>
      </c>
      <c r="AQ93" s="187">
        <f>SUM(AQ89:AQ92)</f>
        <v>30000</v>
      </c>
      <c r="AR93" s="187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85">
        <f>IF(E93&gt;G93,IF(Spielplan!E93&gt;Spielplan!G93,Punktemodus!$B$3,0),0)</f>
        <v>0</v>
      </c>
      <c r="BK93" s="85">
        <f>IF(E93=G93,IF(Spielplan!E93=Spielplan!G93,Punktemodus!$B$3,0),0)</f>
        <v>10</v>
      </c>
      <c r="BL93" s="85">
        <f>IF(E93&lt;G93,IF(Spielplan!E93&lt;Spielplan!G93,Punktemodus!$B$3,0),0)</f>
        <v>0</v>
      </c>
      <c r="BM93" s="85">
        <f>IF(E93=Spielplan!E93,IF(G93=Spielplan!G93,Punktemodus!$B$5,0),0)</f>
        <v>3</v>
      </c>
      <c r="BN93" s="85">
        <f>IF(E93=Spielplan!E93,Punktemodus!$B$7,0)</f>
        <v>1</v>
      </c>
      <c r="BO93" s="85">
        <f>IF(G93=Spielplan!G93,Punktemodus!$B$7,0)</f>
        <v>1</v>
      </c>
      <c r="BP93" s="137">
        <f>IF(Spielplan!E93="",0,SUM(BJ93:BO93))</f>
        <v>0</v>
      </c>
      <c r="BQ93" s="60"/>
      <c r="BR93" s="141"/>
      <c r="BS93" s="322"/>
      <c r="BT93" s="322"/>
      <c r="BU93" s="322"/>
      <c r="BV93" s="322"/>
      <c r="BW93" s="134"/>
      <c r="BX93" s="341"/>
      <c r="BY93" s="342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</row>
    <row r="94" spans="1:101" ht="18.75" customHeight="1" thickBot="1" x14ac:dyDescent="0.3">
      <c r="A94" s="60"/>
      <c r="B94" s="60"/>
      <c r="C94" s="230" t="str">
        <f>H89</f>
        <v>Algerien</v>
      </c>
      <c r="D94" s="231"/>
      <c r="E94" s="104"/>
      <c r="F94" s="93"/>
      <c r="G94" s="104"/>
      <c r="H94" s="230" t="str">
        <f>C90</f>
        <v>Russland</v>
      </c>
      <c r="I94" s="231"/>
      <c r="J94" s="60"/>
      <c r="K94" s="60" t="s">
        <v>119</v>
      </c>
      <c r="L94" s="60">
        <f t="shared" si="28"/>
        <v>0</v>
      </c>
      <c r="M94" s="60"/>
      <c r="N94" s="60">
        <f>IF($E94="",0,IF($E94&gt;$G94,3,IF($E94=$G94,1,0)))</f>
        <v>0</v>
      </c>
      <c r="O94" s="60">
        <f>IF($G94="",0,IF($E94&gt;$G94,0,IF($E94=$G94,1,3)))</f>
        <v>0</v>
      </c>
      <c r="P94" s="60"/>
      <c r="Q94" s="60"/>
      <c r="R94" s="60">
        <f>E94</f>
        <v>0</v>
      </c>
      <c r="S94" s="60">
        <f>G94</f>
        <v>0</v>
      </c>
      <c r="T94" s="60"/>
      <c r="U94" s="60"/>
      <c r="V94" s="60">
        <f>G94</f>
        <v>0</v>
      </c>
      <c r="W94" s="60">
        <f>E94</f>
        <v>0</v>
      </c>
      <c r="X94" s="60"/>
      <c r="Y94" s="60"/>
      <c r="Z94" s="60" t="s">
        <v>30</v>
      </c>
      <c r="AA94" s="60"/>
      <c r="AB94" s="60"/>
      <c r="AC94" s="60"/>
      <c r="AD94" s="60"/>
      <c r="AE94" s="60"/>
      <c r="AF94" s="60"/>
      <c r="AG94" s="60" t="b">
        <f>OR(AG89=AG90,AG89=AG91,AG89=AG92,AG90=AG91,AG90=AG92,AG91=AG92)</f>
        <v>1</v>
      </c>
      <c r="AH94" s="60"/>
      <c r="AI94" s="60"/>
      <c r="AJ94" s="60"/>
      <c r="AK94" s="60"/>
      <c r="AL94" s="60"/>
      <c r="AM94" s="60"/>
      <c r="AN94" s="60"/>
      <c r="AO94" s="60" t="s">
        <v>34</v>
      </c>
      <c r="AP94" s="60"/>
      <c r="AQ94" s="60"/>
      <c r="AR94" s="60" t="b">
        <f>OR(AR89=AR90,AR89=AR91,AR89=AR92,AR90=AR91,AR90=AR92,AR91=AR92)</f>
        <v>1</v>
      </c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85">
        <f>IF(E94&gt;G94,IF(Spielplan!E94&gt;Spielplan!G94,Punktemodus!$B$3,0),0)</f>
        <v>0</v>
      </c>
      <c r="BK94" s="85">
        <f>IF(E94=G94,IF(Spielplan!E94=Spielplan!G94,Punktemodus!$B$3,0),0)</f>
        <v>10</v>
      </c>
      <c r="BL94" s="85">
        <f>IF(E94&lt;G94,IF(Spielplan!E94&lt;Spielplan!G94,Punktemodus!$B$3,0),0)</f>
        <v>0</v>
      </c>
      <c r="BM94" s="85">
        <f>IF(E94=Spielplan!E94,IF(G94=Spielplan!G94,Punktemodus!$B$5,0),0)</f>
        <v>3</v>
      </c>
      <c r="BN94" s="85">
        <f>IF(E94=Spielplan!E94,Punktemodus!$B$7,0)</f>
        <v>1</v>
      </c>
      <c r="BO94" s="85">
        <f>IF(G94=Spielplan!G94,Punktemodus!$B$7,0)</f>
        <v>1</v>
      </c>
      <c r="BP94" s="137">
        <f>IF(Spielplan!E94="",0,SUM(BJ94:BO94))</f>
        <v>0</v>
      </c>
      <c r="BQ94" s="60"/>
      <c r="BR94" s="141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</row>
    <row r="95" spans="1:101" ht="18.75" customHeight="1" thickBot="1" x14ac:dyDescent="0.25">
      <c r="A95" s="60"/>
      <c r="B95" s="60"/>
      <c r="C95" s="136" t="str">
        <f>IF(G94="","",IF(AR94=TRUE,"Achtung: Fehler in Tabelle!",""))</f>
        <v/>
      </c>
      <c r="D95" s="60"/>
      <c r="E95" s="60"/>
      <c r="F95" s="60"/>
      <c r="G95" s="60"/>
      <c r="H95" s="60"/>
      <c r="I95" s="60"/>
      <c r="J95" s="60"/>
      <c r="K95" s="60"/>
      <c r="L95" s="60"/>
      <c r="M95" s="60">
        <f t="shared" ref="M95:X95" si="31">SUM(M89:M94)</f>
        <v>0</v>
      </c>
      <c r="N95" s="60">
        <f t="shared" si="31"/>
        <v>0</v>
      </c>
      <c r="O95" s="60">
        <f t="shared" si="31"/>
        <v>0</v>
      </c>
      <c r="P95" s="60">
        <f t="shared" si="31"/>
        <v>0</v>
      </c>
      <c r="Q95" s="60">
        <f t="shared" si="31"/>
        <v>0</v>
      </c>
      <c r="R95" s="60">
        <f t="shared" si="31"/>
        <v>0</v>
      </c>
      <c r="S95" s="60">
        <f t="shared" si="31"/>
        <v>0</v>
      </c>
      <c r="T95" s="60">
        <f t="shared" si="31"/>
        <v>0</v>
      </c>
      <c r="U95" s="60">
        <f t="shared" si="31"/>
        <v>0</v>
      </c>
      <c r="V95" s="60">
        <f t="shared" si="31"/>
        <v>0</v>
      </c>
      <c r="W95" s="60">
        <f t="shared" si="31"/>
        <v>0</v>
      </c>
      <c r="X95" s="60">
        <f t="shared" si="31"/>
        <v>0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160">
        <f>SUM(BP89:BP94)</f>
        <v>0</v>
      </c>
      <c r="BQ95" s="60"/>
      <c r="BR95" s="141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</row>
    <row r="96" spans="1:101" ht="13.5" thickBo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85"/>
      <c r="BK96" s="85"/>
      <c r="BL96" s="85"/>
      <c r="BM96" s="85"/>
      <c r="BN96" s="85"/>
      <c r="BO96" s="85"/>
      <c r="BP96" s="138"/>
      <c r="BQ96" s="60"/>
      <c r="BR96" s="141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</row>
    <row r="97" spans="1:101" ht="25.5" customHeight="1" thickBo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85"/>
      <c r="BK97" s="85"/>
      <c r="BL97" s="85"/>
      <c r="BM97" s="85"/>
      <c r="BN97" s="85"/>
      <c r="BO97" s="85"/>
      <c r="BP97" s="160">
        <f>SUM(BP12:BP95)/2</f>
        <v>0</v>
      </c>
      <c r="BQ97" s="60"/>
      <c r="BR97" s="141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</row>
    <row r="98" spans="1:101" x14ac:dyDescent="0.2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85"/>
      <c r="BK98" s="85"/>
      <c r="BL98" s="85"/>
      <c r="BM98" s="85"/>
      <c r="BN98" s="85"/>
      <c r="BO98" s="85"/>
      <c r="BP98" s="60"/>
      <c r="BQ98" s="60"/>
      <c r="BR98" s="141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</row>
  </sheetData>
  <mergeCells count="41"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  <mergeCell ref="CQ65:CV66"/>
    <mergeCell ref="BS44:BV45"/>
    <mergeCell ref="BX44:BX47"/>
    <mergeCell ref="BY44:BY47"/>
    <mergeCell ref="BZ44:BZ47"/>
    <mergeCell ref="CE44:CE47"/>
    <mergeCell ref="CF44:CF47"/>
    <mergeCell ref="CJ44:CJ47"/>
    <mergeCell ref="CO44:CO47"/>
    <mergeCell ref="CS44:CS47"/>
    <mergeCell ref="CQ59:CV60"/>
    <mergeCell ref="CQ62:CV63"/>
    <mergeCell ref="CQ32:CV33"/>
    <mergeCell ref="H2:BZ2"/>
    <mergeCell ref="H3:BZ3"/>
    <mergeCell ref="I4:BI4"/>
    <mergeCell ref="BY4:BZ4"/>
    <mergeCell ref="CG4:CV4"/>
    <mergeCell ref="BP8:BP11"/>
    <mergeCell ref="BJ9:BJ11"/>
    <mergeCell ref="BK9:BK11"/>
    <mergeCell ref="BL9:BL11"/>
    <mergeCell ref="BM9:BM11"/>
    <mergeCell ref="BN9:BN11"/>
    <mergeCell ref="BO9:BO11"/>
    <mergeCell ref="CQ23:CV24"/>
    <mergeCell ref="CQ26:CV27"/>
    <mergeCell ref="CQ29:CV30"/>
  </mergeCells>
  <conditionalFormatting sqref="CK24:CL24">
    <cfRule type="expression" dxfId="759" priority="1" stopIfTrue="1">
      <formula>IF($CH34="",TRUE,FALSE)</formula>
    </cfRule>
  </conditionalFormatting>
  <conditionalFormatting sqref="CA14:CB14">
    <cfRule type="expression" dxfId="758" priority="2" stopIfTrue="1">
      <formula>IF($BV$12="",TRUE,FALSE)</formula>
    </cfRule>
  </conditionalFormatting>
  <conditionalFormatting sqref="CA15:CB15">
    <cfRule type="expression" dxfId="757" priority="3" stopIfTrue="1">
      <formula>IF($BV$17="",TRUE,FALSE)</formula>
    </cfRule>
  </conditionalFormatting>
  <conditionalFormatting sqref="CA22:CB22">
    <cfRule type="expression" dxfId="756" priority="4" stopIfTrue="1">
      <formula>IF($BV$20="",TRUE,FALSE)</formula>
    </cfRule>
  </conditionalFormatting>
  <conditionalFormatting sqref="CA23:CB23">
    <cfRule type="expression" dxfId="755" priority="5" stopIfTrue="1">
      <formula>IF($BV$25="",TRUE,FALSE)</formula>
    </cfRule>
  </conditionalFormatting>
  <conditionalFormatting sqref="CA30:CB30">
    <cfRule type="expression" dxfId="754" priority="6" stopIfTrue="1">
      <formula>IF($BV$29="",TRUE,FALSE)</formula>
    </cfRule>
  </conditionalFormatting>
  <conditionalFormatting sqref="CA31:CB31">
    <cfRule type="expression" dxfId="753" priority="7" stopIfTrue="1">
      <formula>IF($BV$33="",TRUE,FALSE)</formula>
    </cfRule>
  </conditionalFormatting>
  <conditionalFormatting sqref="CA38:CB38">
    <cfRule type="expression" dxfId="752" priority="8" stopIfTrue="1">
      <formula>IF($BV$37="",TRUE,FALSE)</formula>
    </cfRule>
  </conditionalFormatting>
  <conditionalFormatting sqref="CA39:CB39">
    <cfRule type="expression" dxfId="751" priority="9" stopIfTrue="1">
      <formula>IF($BV$41="",TRUE,FALSE)</formula>
    </cfRule>
  </conditionalFormatting>
  <conditionalFormatting sqref="CF18:CG18">
    <cfRule type="expression" dxfId="750" priority="10" stopIfTrue="1">
      <formula>IF($CC$15="",TRUE,FALSE)</formula>
    </cfRule>
  </conditionalFormatting>
  <conditionalFormatting sqref="CF19:CG19">
    <cfRule type="expression" dxfId="749" priority="11" stopIfTrue="1">
      <formula>IF($CC$22="",TRUE,FALSE)</formula>
    </cfRule>
  </conditionalFormatting>
  <conditionalFormatting sqref="CF35:CG35">
    <cfRule type="expression" dxfId="748" priority="12" stopIfTrue="1">
      <formula>IF($CC$39="",TRUE,FALSE)</formula>
    </cfRule>
  </conditionalFormatting>
  <conditionalFormatting sqref="CF34:CG34">
    <cfRule type="expression" dxfId="747" priority="13" stopIfTrue="1">
      <formula>IF($CC$31="",TRUE,FALSE)</formula>
    </cfRule>
  </conditionalFormatting>
  <conditionalFormatting sqref="CK23:CL23 CK29:CL29">
    <cfRule type="expression" dxfId="746" priority="14" stopIfTrue="1">
      <formula>IF($CH$18="",TRUE,FALSE)</formula>
    </cfRule>
  </conditionalFormatting>
  <conditionalFormatting sqref="CK30:CL30">
    <cfRule type="expression" dxfId="745" priority="15" stopIfTrue="1">
      <formula>IF($CH$34="",TRUE,FALSE)</formula>
    </cfRule>
  </conditionalFormatting>
  <conditionalFormatting sqref="CQ23:CV24">
    <cfRule type="expression" dxfId="744" priority="16" stopIfTrue="1">
      <formula>IF($CM$23="",TRUE,FALSE)</formula>
    </cfRule>
  </conditionalFormatting>
  <conditionalFormatting sqref="CQ26:CV27">
    <cfRule type="expression" dxfId="743" priority="17" stopIfTrue="1">
      <formula>IF($CM$24="",TRUE,FALSE)</formula>
    </cfRule>
  </conditionalFormatting>
  <conditionalFormatting sqref="CQ29:CV30">
    <cfRule type="expression" dxfId="742" priority="18" stopIfTrue="1">
      <formula>IF($CM$29="",TRUE,FALSE)</formula>
    </cfRule>
  </conditionalFormatting>
  <conditionalFormatting sqref="CQ32:CV33">
    <cfRule type="expression" dxfId="741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BY52" sqref="BY52:CA57"/>
      <selection pane="bottomLeft" activeCell="I4" sqref="I4:BI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60"/>
      <c r="B1" s="60"/>
      <c r="C1" s="86"/>
      <c r="D1" s="60"/>
      <c r="E1" s="85"/>
      <c r="F1" s="60"/>
      <c r="G1" s="85"/>
      <c r="H1" s="92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</row>
    <row r="2" spans="1:101" ht="85.5" customHeight="1" thickBot="1" x14ac:dyDescent="1.1000000000000001">
      <c r="A2" s="60"/>
      <c r="B2" s="60"/>
      <c r="C2" s="60"/>
      <c r="D2" s="60"/>
      <c r="E2" s="85"/>
      <c r="F2" s="60"/>
      <c r="G2" s="85"/>
      <c r="H2" s="355" t="s">
        <v>341</v>
      </c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7"/>
      <c r="BR2" s="357"/>
      <c r="BS2" s="357"/>
      <c r="BT2" s="357"/>
      <c r="BU2" s="357"/>
      <c r="BV2" s="357"/>
      <c r="BW2" s="357"/>
      <c r="BX2" s="357"/>
      <c r="BY2" s="357"/>
      <c r="BZ2" s="358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</row>
    <row r="3" spans="1:101" ht="85.5" customHeight="1" thickBot="1" x14ac:dyDescent="0.25">
      <c r="A3" s="60"/>
      <c r="B3" s="60"/>
      <c r="C3" s="60"/>
      <c r="D3" s="60"/>
      <c r="E3" s="85"/>
      <c r="F3" s="60"/>
      <c r="G3" s="85"/>
      <c r="H3" s="320" t="s">
        <v>339</v>
      </c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282"/>
      <c r="BW3" s="282"/>
      <c r="BX3" s="282"/>
      <c r="BY3" s="282"/>
      <c r="BZ3" s="282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</row>
    <row r="4" spans="1:101" ht="37.5" customHeight="1" thickBot="1" x14ac:dyDescent="0.55000000000000004">
      <c r="A4" s="60"/>
      <c r="B4" s="60"/>
      <c r="C4" s="60"/>
      <c r="D4" s="60"/>
      <c r="E4" s="85"/>
      <c r="F4" s="60"/>
      <c r="G4" s="85"/>
      <c r="H4" s="95" t="s">
        <v>161</v>
      </c>
      <c r="I4" s="325" t="s">
        <v>346</v>
      </c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7"/>
      <c r="BJ4" s="60"/>
      <c r="BK4" s="60"/>
      <c r="BL4" s="60"/>
      <c r="BM4" s="60"/>
      <c r="BN4" s="60"/>
      <c r="BO4" s="60"/>
      <c r="BP4" s="60"/>
      <c r="BQ4" s="95" t="s">
        <v>162</v>
      </c>
      <c r="BR4" s="60"/>
      <c r="BS4" s="60"/>
      <c r="BT4" s="60"/>
      <c r="BU4" s="60"/>
      <c r="BV4" s="60"/>
      <c r="BW4" s="60"/>
      <c r="BX4" s="60"/>
      <c r="BY4" s="323">
        <f>BX92</f>
        <v>730</v>
      </c>
      <c r="BZ4" s="324"/>
      <c r="CA4" s="60"/>
      <c r="CB4" s="60"/>
      <c r="CC4" s="60"/>
      <c r="CD4" s="60"/>
      <c r="CE4" s="60"/>
      <c r="CF4" s="60"/>
      <c r="CG4" s="367" t="s">
        <v>340</v>
      </c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9"/>
      <c r="CW4" s="60"/>
    </row>
    <row r="5" spans="1:101" x14ac:dyDescent="0.2">
      <c r="A5" s="60"/>
      <c r="B5" s="60"/>
      <c r="C5" s="60"/>
      <c r="D5" s="60"/>
      <c r="E5" s="85"/>
      <c r="F5" s="60"/>
      <c r="G5" s="8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1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</row>
    <row r="6" spans="1:101" x14ac:dyDescent="0.2">
      <c r="A6" s="60"/>
      <c r="B6" s="60"/>
      <c r="C6" s="60"/>
      <c r="D6" s="60"/>
      <c r="E6" s="85"/>
      <c r="F6" s="60"/>
      <c r="G6" s="85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</row>
    <row r="7" spans="1:101" ht="13.5" thickBot="1" x14ac:dyDescent="0.25">
      <c r="A7" s="60"/>
      <c r="B7" s="60"/>
      <c r="C7" s="60"/>
      <c r="D7" s="60"/>
      <c r="E7" s="85"/>
      <c r="F7" s="60"/>
      <c r="G7" s="85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</row>
    <row r="8" spans="1:101" ht="26.25" customHeight="1" thickBot="1" x14ac:dyDescent="0.45">
      <c r="A8" s="60"/>
      <c r="B8" s="60"/>
      <c r="C8" s="99" t="s">
        <v>150</v>
      </c>
      <c r="D8" s="100"/>
      <c r="E8" s="101"/>
      <c r="F8" s="100"/>
      <c r="G8" s="101"/>
      <c r="H8" s="100"/>
      <c r="I8" s="100"/>
      <c r="J8" s="100"/>
      <c r="K8" s="100"/>
      <c r="L8" s="188"/>
      <c r="M8" s="189" t="s">
        <v>36</v>
      </c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2"/>
      <c r="BI8" s="60"/>
      <c r="BJ8" s="60"/>
      <c r="BK8" s="60"/>
      <c r="BL8" s="60"/>
      <c r="BM8" s="60"/>
      <c r="BN8" s="60"/>
      <c r="BO8" s="60"/>
      <c r="BP8" s="328" t="s">
        <v>149</v>
      </c>
      <c r="BQ8" s="60"/>
      <c r="BR8" s="87"/>
      <c r="BS8" s="99" t="s">
        <v>151</v>
      </c>
      <c r="BT8" s="100"/>
      <c r="BU8" s="100"/>
      <c r="BV8" s="100"/>
      <c r="BW8" s="100"/>
      <c r="BX8" s="100"/>
      <c r="BY8" s="100"/>
      <c r="BZ8" s="103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2"/>
      <c r="CW8" s="60"/>
    </row>
    <row r="9" spans="1:101" ht="28.5" customHeight="1" x14ac:dyDescent="0.2">
      <c r="A9" s="60"/>
      <c r="B9" s="60"/>
      <c r="C9" s="60"/>
      <c r="D9" s="60"/>
      <c r="E9" s="85"/>
      <c r="F9" s="60"/>
      <c r="G9" s="85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330" t="s">
        <v>48</v>
      </c>
      <c r="BK9" s="330" t="s">
        <v>142</v>
      </c>
      <c r="BL9" s="330" t="s">
        <v>143</v>
      </c>
      <c r="BM9" s="330" t="s">
        <v>49</v>
      </c>
      <c r="BN9" s="330" t="s">
        <v>147</v>
      </c>
      <c r="BO9" s="330" t="s">
        <v>148</v>
      </c>
      <c r="BP9" s="329"/>
      <c r="BQ9" s="60"/>
      <c r="BR9" s="87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</row>
    <row r="10" spans="1:101" ht="18.75" customHeight="1" x14ac:dyDescent="0.25">
      <c r="A10" s="60"/>
      <c r="B10" s="60"/>
      <c r="C10" s="88" t="s">
        <v>63</v>
      </c>
      <c r="D10" s="60"/>
      <c r="E10" s="85"/>
      <c r="F10" s="60"/>
      <c r="G10" s="85"/>
      <c r="H10" s="60"/>
      <c r="I10" s="60"/>
      <c r="J10" s="60"/>
      <c r="K10" s="60"/>
      <c r="L10" s="60"/>
      <c r="M10" s="60" t="s">
        <v>4</v>
      </c>
      <c r="N10" s="60"/>
      <c r="O10" s="60"/>
      <c r="P10" s="60"/>
      <c r="Q10" s="60" t="s">
        <v>6</v>
      </c>
      <c r="R10" s="60"/>
      <c r="S10" s="60"/>
      <c r="T10" s="60"/>
      <c r="U10" s="60" t="s">
        <v>7</v>
      </c>
      <c r="V10" s="60"/>
      <c r="W10" s="60"/>
      <c r="X10" s="60"/>
      <c r="Y10" s="60"/>
      <c r="Z10" s="60" t="s">
        <v>4</v>
      </c>
      <c r="AA10" s="60" t="s">
        <v>5</v>
      </c>
      <c r="AB10" s="60"/>
      <c r="AC10" s="60"/>
      <c r="AD10" s="60" t="s">
        <v>9</v>
      </c>
      <c r="AE10" s="60"/>
      <c r="AF10" s="60"/>
      <c r="AG10" s="60"/>
      <c r="AH10" s="60" t="s">
        <v>32</v>
      </c>
      <c r="AI10" s="60"/>
      <c r="AJ10" s="60"/>
      <c r="AK10" s="60"/>
      <c r="AL10" s="60"/>
      <c r="AM10" s="60"/>
      <c r="AN10" s="60" t="s">
        <v>35</v>
      </c>
      <c r="AO10" s="60"/>
      <c r="AP10" s="60"/>
      <c r="AQ10" s="60"/>
      <c r="AR10" s="60"/>
      <c r="AS10" s="60" t="s">
        <v>33</v>
      </c>
      <c r="AT10" s="60"/>
      <c r="AU10" s="60"/>
      <c r="AV10" s="60"/>
      <c r="AW10" s="60"/>
      <c r="AX10" s="60"/>
      <c r="AY10" s="60"/>
      <c r="AZ10" s="60"/>
      <c r="BA10" s="60"/>
      <c r="BB10" s="89" t="s">
        <v>10</v>
      </c>
      <c r="BC10" s="60"/>
      <c r="BD10" s="90" t="s">
        <v>4</v>
      </c>
      <c r="BE10" s="60"/>
      <c r="BF10" s="61" t="s">
        <v>5</v>
      </c>
      <c r="BG10" s="60"/>
      <c r="BH10" s="60"/>
      <c r="BI10" s="60"/>
      <c r="BJ10" s="330"/>
      <c r="BK10" s="330"/>
      <c r="BL10" s="330"/>
      <c r="BM10" s="330"/>
      <c r="BN10" s="330"/>
      <c r="BO10" s="330"/>
      <c r="BP10" s="329"/>
      <c r="BQ10" s="60"/>
      <c r="BR10" s="87"/>
      <c r="BS10" s="88"/>
      <c r="BT10" s="60"/>
      <c r="BU10" s="91" t="s">
        <v>120</v>
      </c>
      <c r="BV10" s="60"/>
      <c r="BW10" s="60"/>
      <c r="BX10" s="61" t="s">
        <v>26</v>
      </c>
      <c r="BY10" s="60"/>
      <c r="BZ10" s="88"/>
      <c r="CA10" s="60"/>
      <c r="CB10" s="60"/>
      <c r="CC10" s="60"/>
      <c r="CD10" s="60"/>
      <c r="CE10" s="61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</row>
    <row r="11" spans="1:101" ht="18.75" customHeight="1" thickBot="1" x14ac:dyDescent="0.25">
      <c r="A11" s="60"/>
      <c r="B11" s="60"/>
      <c r="C11" s="60"/>
      <c r="D11" s="60"/>
      <c r="E11" s="85"/>
      <c r="F11" s="60"/>
      <c r="G11" s="85"/>
      <c r="H11" s="60"/>
      <c r="I11" s="60"/>
      <c r="J11" s="60"/>
      <c r="K11" s="60"/>
      <c r="L11" s="60"/>
      <c r="M11" s="60" t="s">
        <v>0</v>
      </c>
      <c r="N11" s="60" t="s">
        <v>1</v>
      </c>
      <c r="O11" s="60" t="s">
        <v>2</v>
      </c>
      <c r="P11" s="60" t="s">
        <v>3</v>
      </c>
      <c r="Q11" s="60" t="s">
        <v>0</v>
      </c>
      <c r="R11" s="60" t="s">
        <v>1</v>
      </c>
      <c r="S11" s="60" t="s">
        <v>2</v>
      </c>
      <c r="T11" s="60" t="s">
        <v>3</v>
      </c>
      <c r="U11" s="60" t="s">
        <v>0</v>
      </c>
      <c r="V11" s="60" t="s">
        <v>1</v>
      </c>
      <c r="W11" s="60" t="s">
        <v>2</v>
      </c>
      <c r="X11" s="60" t="s">
        <v>3</v>
      </c>
      <c r="Y11" s="60"/>
      <c r="Z11" s="60" t="s">
        <v>8</v>
      </c>
      <c r="AA11" s="60"/>
      <c r="AB11" s="60"/>
      <c r="AC11" s="60"/>
      <c r="AD11" s="60"/>
      <c r="AE11" s="60"/>
      <c r="AF11" s="60"/>
      <c r="AG11" s="60"/>
      <c r="AH11" s="60" t="s">
        <v>31</v>
      </c>
      <c r="AI11" s="60"/>
      <c r="AJ11" s="60"/>
      <c r="AK11" s="60"/>
      <c r="AL11" s="60"/>
      <c r="AM11" s="60"/>
      <c r="AN11" s="60" t="str">
        <f>AI12</f>
        <v>Brasilien</v>
      </c>
      <c r="AO11" s="60" t="str">
        <f>AI13</f>
        <v>Kroatien</v>
      </c>
      <c r="AP11" s="60" t="str">
        <f>AI14</f>
        <v>Mexiko</v>
      </c>
      <c r="AQ11" s="60" t="str">
        <f>AI15</f>
        <v>Kamerun</v>
      </c>
      <c r="AR11" s="60"/>
      <c r="AS11" s="60" t="s">
        <v>31</v>
      </c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330"/>
      <c r="BK11" s="330"/>
      <c r="BL11" s="330"/>
      <c r="BM11" s="330"/>
      <c r="BN11" s="330"/>
      <c r="BO11" s="330"/>
      <c r="BP11" s="329"/>
      <c r="BQ11" s="60"/>
      <c r="BR11" s="87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</row>
    <row r="12" spans="1:101" ht="18.75" customHeight="1" thickBot="1" x14ac:dyDescent="0.3">
      <c r="A12" s="60"/>
      <c r="B12" s="60"/>
      <c r="C12" s="7" t="str">
        <f>Spielplan!$C$12</f>
        <v>Brasilien</v>
      </c>
      <c r="D12" s="38"/>
      <c r="E12" s="104"/>
      <c r="F12" s="93"/>
      <c r="G12" s="104"/>
      <c r="H12" s="7" t="str">
        <f>Spielplan!$H$12</f>
        <v>Kroatien</v>
      </c>
      <c r="I12" s="38"/>
      <c r="J12" s="60"/>
      <c r="K12" s="60" t="s">
        <v>58</v>
      </c>
      <c r="L12" s="60">
        <f t="shared" ref="L12:L17" si="0">IF(E12-G12&gt;0,1,IF(G12=E12,0,-1))</f>
        <v>0</v>
      </c>
      <c r="M12" s="60">
        <f>IF($E12="",0,IF($E12&gt;$G12,3,IF($E12=G12,1,0)))</f>
        <v>0</v>
      </c>
      <c r="N12" s="60">
        <f>IF($G12="",0,IF($E12&gt;$G12,0,IF($E12=G12,1,3)))</f>
        <v>0</v>
      </c>
      <c r="O12" s="60"/>
      <c r="P12" s="60"/>
      <c r="Q12" s="60">
        <f>E12</f>
        <v>0</v>
      </c>
      <c r="R12" s="60">
        <f>G12</f>
        <v>0</v>
      </c>
      <c r="S12" s="60"/>
      <c r="T12" s="60"/>
      <c r="U12" s="60">
        <f>G12</f>
        <v>0</v>
      </c>
      <c r="V12" s="60">
        <f>E12</f>
        <v>0</v>
      </c>
      <c r="W12" s="60"/>
      <c r="X12" s="60"/>
      <c r="Y12" s="60"/>
      <c r="Z12" s="60">
        <f>M18</f>
        <v>0</v>
      </c>
      <c r="AA12" s="60">
        <f>Q18</f>
        <v>0</v>
      </c>
      <c r="AB12" s="60">
        <f>U18</f>
        <v>0</v>
      </c>
      <c r="AC12" s="60">
        <f>AA12-AB12</f>
        <v>0</v>
      </c>
      <c r="AD12" s="60">
        <f>IF(Z12&gt;Z13,-1,0)</f>
        <v>0</v>
      </c>
      <c r="AE12" s="60">
        <f>IF(Z12&gt;Z14,-1,0)</f>
        <v>0</v>
      </c>
      <c r="AF12" s="60">
        <f>IF(Z12&gt;Z15,-1,0)</f>
        <v>0</v>
      </c>
      <c r="AG12" s="60">
        <f>10000-(AJ12*1000+AM12*100+AK12*10)</f>
        <v>10000</v>
      </c>
      <c r="AH12" s="90">
        <f>RANK(AG12,AG12:AG15,1)</f>
        <v>1</v>
      </c>
      <c r="AI12" s="60" t="str">
        <f>C12</f>
        <v>Brasilien</v>
      </c>
      <c r="AJ12" s="60">
        <f t="shared" ref="AJ12:AL15" si="1">Z12</f>
        <v>0</v>
      </c>
      <c r="AK12" s="60">
        <f t="shared" si="1"/>
        <v>0</v>
      </c>
      <c r="AL12" s="60">
        <f t="shared" si="1"/>
        <v>0</v>
      </c>
      <c r="AM12" s="60">
        <f>AK12-AL12</f>
        <v>0</v>
      </c>
      <c r="AN12" s="187"/>
      <c r="AO12" s="187">
        <f>IF(AG13=AG12,IF(G12&gt;E12,AG13-0.1,AG13),AG13)</f>
        <v>10000</v>
      </c>
      <c r="AP12" s="187">
        <f>IF(AG14=AG12,IF(G14&gt;E14,AG14-0.1,AG14),AG14)</f>
        <v>10000</v>
      </c>
      <c r="AQ12" s="187">
        <f>IF(AG15=AG12,IF(G16&gt;E16,AG15-0.1,AG15),AG15)</f>
        <v>10000</v>
      </c>
      <c r="AR12" s="187">
        <f>AN16</f>
        <v>30000</v>
      </c>
      <c r="AS12" s="90">
        <f>RANK(AR12,AR12:AR15,1)</f>
        <v>1</v>
      </c>
      <c r="AT12" s="60" t="str">
        <f t="shared" ref="AT12:AW15" si="2">AI12</f>
        <v>Brasilien</v>
      </c>
      <c r="AU12" s="60">
        <f t="shared" si="2"/>
        <v>0</v>
      </c>
      <c r="AV12" s="60">
        <f t="shared" si="2"/>
        <v>0</v>
      </c>
      <c r="AW12" s="60">
        <f t="shared" si="2"/>
        <v>0</v>
      </c>
      <c r="AX12" s="60"/>
      <c r="AY12" s="60"/>
      <c r="AZ12" s="60"/>
      <c r="BA12" s="3">
        <v>1</v>
      </c>
      <c r="BB12" s="7" t="str">
        <f>VLOOKUP(1,AS12:AT15,2,FALSE)</f>
        <v>Brasilien</v>
      </c>
      <c r="BC12" s="2"/>
      <c r="BD12" s="6">
        <f>VLOOKUP(1,AS12:AW15,3,FALSE)</f>
        <v>0</v>
      </c>
      <c r="BE12" s="4">
        <f>VLOOKUP(1,AS12:AW15,4,FALSE)</f>
        <v>0</v>
      </c>
      <c r="BF12" s="93" t="s">
        <v>12</v>
      </c>
      <c r="BG12" s="4">
        <f>VLOOKUP(1,AS12:AW15,5,FALSE)</f>
        <v>0</v>
      </c>
      <c r="BH12" s="13" t="s">
        <v>18</v>
      </c>
      <c r="BI12" s="60"/>
      <c r="BJ12" s="85">
        <f>IF(E12&gt;G12,IF(Spielplan!E12&gt;Spielplan!G12,Punktemodus!$B$3,0),0)</f>
        <v>0</v>
      </c>
      <c r="BK12" s="85">
        <f>IF(E12=G12,IF(Spielplan!E12=Spielplan!G12,Punktemodus!$B$3,0),0)</f>
        <v>10</v>
      </c>
      <c r="BL12" s="85">
        <f>IF(E12&lt;G12,IF(Spielplan!E12&lt;Spielplan!G12,Punktemodus!$B$3,0),0)</f>
        <v>0</v>
      </c>
      <c r="BM12" s="85">
        <f>IF(E12=Spielplan!E12,IF(G12=Spielplan!G12,Punktemodus!$B$5,0),0)</f>
        <v>3</v>
      </c>
      <c r="BN12" s="85">
        <f>IF(E12=Spielplan!E12,Punktemodus!$B$7,0)</f>
        <v>1</v>
      </c>
      <c r="BO12" s="85">
        <f>IF(G12=Spielplan!G12,Punktemodus!$B$7,0)</f>
        <v>1</v>
      </c>
      <c r="BP12" s="137">
        <f>IF(Spielplan!E12="",0,SUM(BJ12:BO12))</f>
        <v>0</v>
      </c>
      <c r="BQ12" s="60"/>
      <c r="BR12" s="87"/>
      <c r="BS12" s="13" t="s">
        <v>18</v>
      </c>
      <c r="BT12" s="44" t="str">
        <f>IF(G17="","",BB12)</f>
        <v/>
      </c>
      <c r="BU12" s="46"/>
      <c r="BV12" s="104"/>
      <c r="BW12" s="60"/>
      <c r="BX12" s="104"/>
      <c r="BY12" s="60"/>
      <c r="BZ12" s="88"/>
      <c r="CA12" s="60"/>
      <c r="CB12" s="91" t="s">
        <v>27</v>
      </c>
      <c r="CC12" s="60"/>
      <c r="CD12" s="60"/>
      <c r="CE12" s="61" t="s">
        <v>26</v>
      </c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</row>
    <row r="13" spans="1:101" ht="18.75" customHeight="1" thickBot="1" x14ac:dyDescent="0.3">
      <c r="A13" s="60"/>
      <c r="B13" s="60"/>
      <c r="C13" s="44" t="str">
        <f>Spielplan!$C$13</f>
        <v>Mexiko</v>
      </c>
      <c r="D13" s="45"/>
      <c r="E13" s="104"/>
      <c r="F13" s="93"/>
      <c r="G13" s="104"/>
      <c r="H13" s="44" t="str">
        <f>Spielplan!$H$13</f>
        <v>Kamerun</v>
      </c>
      <c r="I13" s="45"/>
      <c r="J13" s="60"/>
      <c r="K13" s="60" t="s">
        <v>59</v>
      </c>
      <c r="L13" s="60">
        <f t="shared" si="0"/>
        <v>0</v>
      </c>
      <c r="M13" s="60"/>
      <c r="N13" s="60"/>
      <c r="O13" s="60">
        <f>IF($E13="",0,IF($E13&gt;$G13,3,IF($E13=$G13,1,0)))</f>
        <v>0</v>
      </c>
      <c r="P13" s="60">
        <f>IF($G13="",0,IF($E13&gt;$G13,0,IF($E13=$G13,1,3)))</f>
        <v>0</v>
      </c>
      <c r="Q13" s="60"/>
      <c r="R13" s="60"/>
      <c r="S13" s="60">
        <f>E13</f>
        <v>0</v>
      </c>
      <c r="T13" s="60">
        <f>G13</f>
        <v>0</v>
      </c>
      <c r="U13" s="60"/>
      <c r="V13" s="60"/>
      <c r="W13" s="60">
        <f>G13</f>
        <v>0</v>
      </c>
      <c r="X13" s="60">
        <f>E13</f>
        <v>0</v>
      </c>
      <c r="Y13" s="60"/>
      <c r="Z13" s="60">
        <f>N18</f>
        <v>0</v>
      </c>
      <c r="AA13" s="60">
        <f>R18</f>
        <v>0</v>
      </c>
      <c r="AB13" s="60">
        <f>V18</f>
        <v>0</v>
      </c>
      <c r="AC13" s="60">
        <f>AA13-AB13</f>
        <v>0</v>
      </c>
      <c r="AD13" s="60">
        <f>IF(Z13&gt;Z12,-1,0)</f>
        <v>0</v>
      </c>
      <c r="AE13" s="60">
        <f>IF(Z13&gt;Z14,-1,0)</f>
        <v>0</v>
      </c>
      <c r="AF13" s="60">
        <f>IF(Z13&gt;Z15,-1,0)</f>
        <v>0</v>
      </c>
      <c r="AG13" s="60">
        <f>10000-(AJ13*1000+AM13*100+AK13*10)</f>
        <v>10000</v>
      </c>
      <c r="AH13" s="90">
        <f>RANK(AG13,AG12:AG15,1)</f>
        <v>1</v>
      </c>
      <c r="AI13" s="60" t="str">
        <f>H12</f>
        <v>Kroatien</v>
      </c>
      <c r="AJ13" s="60">
        <f t="shared" si="1"/>
        <v>0</v>
      </c>
      <c r="AK13" s="60">
        <f t="shared" si="1"/>
        <v>0</v>
      </c>
      <c r="AL13" s="60">
        <f t="shared" si="1"/>
        <v>0</v>
      </c>
      <c r="AM13" s="60">
        <f>AK13-AL13</f>
        <v>0</v>
      </c>
      <c r="AN13" s="187">
        <f>IF(AG12=AG13,IF(E12&gt;G12,AG12-0.1,AG12),AG12)</f>
        <v>10000</v>
      </c>
      <c r="AO13" s="187"/>
      <c r="AP13" s="187">
        <f>IF(AG14=AG13,IF(G17&gt;E17,AG14-0.1,AG14),AG14)</f>
        <v>10000</v>
      </c>
      <c r="AQ13" s="187">
        <f>IF(AG15=AG13,IF(G15&gt;E15,AG15-0.1,AG15),AG15)</f>
        <v>10000</v>
      </c>
      <c r="AR13" s="187">
        <f>AO16</f>
        <v>30000</v>
      </c>
      <c r="AS13" s="90">
        <f>RANK(AR13,AR12:AR15,1)</f>
        <v>1</v>
      </c>
      <c r="AT13" s="60" t="str">
        <f t="shared" si="2"/>
        <v>Kroatien</v>
      </c>
      <c r="AU13" s="60">
        <f t="shared" si="2"/>
        <v>0</v>
      </c>
      <c r="AV13" s="60">
        <f t="shared" si="2"/>
        <v>0</v>
      </c>
      <c r="AW13" s="60">
        <f t="shared" si="2"/>
        <v>0</v>
      </c>
      <c r="AX13" s="60"/>
      <c r="AY13" s="60"/>
      <c r="AZ13" s="60"/>
      <c r="BA13" s="120">
        <v>2</v>
      </c>
      <c r="BB13" s="121" t="e">
        <f>VLOOKUP(2,AS12:AT15,2,FALSE)</f>
        <v>#N/A</v>
      </c>
      <c r="BC13" s="122"/>
      <c r="BD13" s="123" t="e">
        <f>VLOOKUP(2,AS12:AW15,3,FALSE)</f>
        <v>#N/A</v>
      </c>
      <c r="BE13" s="124" t="e">
        <f>VLOOKUP(2,AS12:AW15,4,FALSE)</f>
        <v>#N/A</v>
      </c>
      <c r="BF13" s="93" t="s">
        <v>12</v>
      </c>
      <c r="BG13" s="124" t="e">
        <f>VLOOKUP(2,AS12:AW15,5,FALSE)</f>
        <v>#N/A</v>
      </c>
      <c r="BH13" s="125" t="s">
        <v>19</v>
      </c>
      <c r="BI13" s="60"/>
      <c r="BJ13" s="85">
        <f>IF(E13&gt;G13,IF(Spielplan!E13&gt;Spielplan!G13,Punktemodus!$B$3,0),0)</f>
        <v>0</v>
      </c>
      <c r="BK13" s="85">
        <f>IF(E13=G13,IF(Spielplan!E13=Spielplan!G13,Punktemodus!$B$3,0),0)</f>
        <v>10</v>
      </c>
      <c r="BL13" s="85">
        <f>IF(E13&lt;G13,IF(Spielplan!E13&lt;Spielplan!G13,Punktemodus!$B$3,0),0)</f>
        <v>0</v>
      </c>
      <c r="BM13" s="85">
        <f>IF(E13=Spielplan!E13,IF(G13=Spielplan!G13,Punktemodus!$B$5,0),0)</f>
        <v>3</v>
      </c>
      <c r="BN13" s="85">
        <f>IF(E13=Spielplan!E13,Punktemodus!$B$7,0)</f>
        <v>1</v>
      </c>
      <c r="BO13" s="85">
        <f>IF(G13=Spielplan!G13,Punktemodus!$B$7,0)</f>
        <v>1</v>
      </c>
      <c r="BP13" s="137">
        <f>IF(Spielplan!E13="",0,SUM(BJ13:BO13))</f>
        <v>0</v>
      </c>
      <c r="BQ13" s="60"/>
      <c r="BR13" s="87"/>
      <c r="BS13" s="73" t="s">
        <v>21</v>
      </c>
      <c r="BT13" s="44" t="str">
        <f>IF(G28="","",BB24)</f>
        <v/>
      </c>
      <c r="BU13" s="46"/>
      <c r="BV13" s="104"/>
      <c r="BW13" s="60"/>
      <c r="BX13" s="104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</row>
    <row r="14" spans="1:101" ht="18.75" customHeight="1" thickBot="1" x14ac:dyDescent="0.3">
      <c r="A14" s="60"/>
      <c r="B14" s="60"/>
      <c r="C14" s="7" t="str">
        <f>C12</f>
        <v>Brasilien</v>
      </c>
      <c r="D14" s="38"/>
      <c r="E14" s="104"/>
      <c r="F14" s="93"/>
      <c r="G14" s="104"/>
      <c r="H14" s="7" t="str">
        <f>C13</f>
        <v>Mexiko</v>
      </c>
      <c r="I14" s="38"/>
      <c r="J14" s="60"/>
      <c r="K14" s="60" t="s">
        <v>60</v>
      </c>
      <c r="L14" s="60">
        <f t="shared" si="0"/>
        <v>0</v>
      </c>
      <c r="M14" s="60">
        <f>IF($E14="",0,IF($E14&gt;$G14,3,IF($E14=G14,1,0)))</f>
        <v>0</v>
      </c>
      <c r="N14" s="60"/>
      <c r="O14" s="60">
        <f>IF($G14="",0,IF($E14&gt;$G14,0,IF($E14=$G14,1,3)))</f>
        <v>0</v>
      </c>
      <c r="P14" s="60"/>
      <c r="Q14" s="60">
        <f>E14</f>
        <v>0</v>
      </c>
      <c r="R14" s="60"/>
      <c r="S14" s="60">
        <f>G14</f>
        <v>0</v>
      </c>
      <c r="T14" s="60"/>
      <c r="U14" s="60">
        <f>G14</f>
        <v>0</v>
      </c>
      <c r="V14" s="60"/>
      <c r="W14" s="60">
        <f>E14</f>
        <v>0</v>
      </c>
      <c r="X14" s="60"/>
      <c r="Y14" s="60"/>
      <c r="Z14" s="60">
        <f>O18</f>
        <v>0</v>
      </c>
      <c r="AA14" s="60">
        <f>S18</f>
        <v>0</v>
      </c>
      <c r="AB14" s="60">
        <f>W18</f>
        <v>0</v>
      </c>
      <c r="AC14" s="60">
        <f>AA14-AB14</f>
        <v>0</v>
      </c>
      <c r="AD14" s="60">
        <f>IF(Z14&gt;Z12,-1,0)</f>
        <v>0</v>
      </c>
      <c r="AE14" s="60">
        <f>IF(Z14&gt;Z13,-1,0)</f>
        <v>0</v>
      </c>
      <c r="AF14" s="60">
        <f>IF(Z14&gt;Z15,-1,0)</f>
        <v>0</v>
      </c>
      <c r="AG14" s="60">
        <f>10000-(AJ14*1000+AM14*100+AK14*10)</f>
        <v>10000</v>
      </c>
      <c r="AH14" s="90">
        <f>RANK(AG14,AG12:AG15,1)</f>
        <v>1</v>
      </c>
      <c r="AI14" s="60" t="str">
        <f>C13</f>
        <v>Mexiko</v>
      </c>
      <c r="AJ14" s="60">
        <f t="shared" si="1"/>
        <v>0</v>
      </c>
      <c r="AK14" s="60">
        <f t="shared" si="1"/>
        <v>0</v>
      </c>
      <c r="AL14" s="60">
        <f t="shared" si="1"/>
        <v>0</v>
      </c>
      <c r="AM14" s="60">
        <f>AK14-AL14</f>
        <v>0</v>
      </c>
      <c r="AN14" s="187">
        <f>IF(AG12=AG14,IF(E14&gt;G14,AG12-0.1,AG12),AG12)</f>
        <v>10000</v>
      </c>
      <c r="AO14" s="187">
        <f>IF(AG13=AG14,IF(E17&gt;G17,AG13-0.1,AG13),AG13)</f>
        <v>10000</v>
      </c>
      <c r="AP14" s="187"/>
      <c r="AQ14" s="187">
        <f>IF(AG15=AG14,IF(G13&gt;E13,AG15-0.1,AG15),AG15)</f>
        <v>10000</v>
      </c>
      <c r="AR14" s="187">
        <f>AP16</f>
        <v>30000</v>
      </c>
      <c r="AS14" s="90">
        <f>RANK(AR14,AR12:AR15,1)</f>
        <v>1</v>
      </c>
      <c r="AT14" s="60" t="str">
        <f t="shared" si="2"/>
        <v>Mexiko</v>
      </c>
      <c r="AU14" s="60">
        <f t="shared" si="2"/>
        <v>0</v>
      </c>
      <c r="AV14" s="60">
        <f t="shared" si="2"/>
        <v>0</v>
      </c>
      <c r="AW14" s="60">
        <f t="shared" si="2"/>
        <v>0</v>
      </c>
      <c r="AX14" s="60"/>
      <c r="AY14" s="60"/>
      <c r="AZ14" s="60"/>
      <c r="BA14" s="113">
        <v>3</v>
      </c>
      <c r="BB14" s="114" t="e">
        <f>VLOOKUP(3,AS12:AT15,2,FALSE)</f>
        <v>#N/A</v>
      </c>
      <c r="BC14" s="115"/>
      <c r="BD14" s="116" t="e">
        <f>VLOOKUP(3,AS12:AW15,3,FALSE)</f>
        <v>#N/A</v>
      </c>
      <c r="BE14" s="116" t="e">
        <f>VLOOKUP(3,AS12:AW15,4,FALSE)</f>
        <v>#N/A</v>
      </c>
      <c r="BF14" s="93" t="s">
        <v>12</v>
      </c>
      <c r="BG14" s="116" t="e">
        <f>VLOOKUP(3,AS12:AW15,5,FALSE)</f>
        <v>#N/A</v>
      </c>
      <c r="BH14" s="60"/>
      <c r="BI14" s="60"/>
      <c r="BJ14" s="85">
        <f>IF(E14&gt;G14,IF(Spielplan!E14&gt;Spielplan!G14,Punktemodus!$B$3,0),0)</f>
        <v>0</v>
      </c>
      <c r="BK14" s="85">
        <f>IF(E14=G14,IF(Spielplan!E14=Spielplan!G14,Punktemodus!$B$3,0),0)</f>
        <v>10</v>
      </c>
      <c r="BL14" s="85">
        <f>IF(E14&lt;G14,IF(Spielplan!E14&lt;Spielplan!G14,Punktemodus!$B$3,0),0)</f>
        <v>0</v>
      </c>
      <c r="BM14" s="85">
        <f>IF(E14=Spielplan!E14,IF(G14=Spielplan!G14,Punktemodus!$B$5,0),0)</f>
        <v>3</v>
      </c>
      <c r="BN14" s="85">
        <f>IF(E14=Spielplan!E14,Punktemodus!$B$7,0)</f>
        <v>1</v>
      </c>
      <c r="BO14" s="85">
        <f>IF(G14=Spielplan!G14,Punktemodus!$B$7,0)</f>
        <v>1</v>
      </c>
      <c r="BP14" s="137">
        <f>IF(Spielplan!E14="",0,SUM(BJ14:BO14))</f>
        <v>0</v>
      </c>
      <c r="BQ14" s="60"/>
      <c r="BR14" s="87"/>
      <c r="BS14" s="60"/>
      <c r="BT14" s="60"/>
      <c r="BU14" s="60"/>
      <c r="BV14" s="60"/>
      <c r="BW14" s="60"/>
      <c r="BX14" s="60"/>
      <c r="BY14" s="60"/>
      <c r="BZ14" s="47">
        <v>49</v>
      </c>
      <c r="CA14" s="44" t="str">
        <f>IF(BX12="",IF(BV12&gt;BV13,BT12,BT13),IF(BX12&gt;BX13,BT12,BT13))</f>
        <v/>
      </c>
      <c r="CB14" s="46"/>
      <c r="CC14" s="104"/>
      <c r="CD14" s="60"/>
      <c r="CE14" s="104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</row>
    <row r="15" spans="1:101" ht="18.75" customHeight="1" thickBot="1" x14ac:dyDescent="0.3">
      <c r="A15" s="60"/>
      <c r="B15" s="60"/>
      <c r="C15" s="44" t="str">
        <f>H12</f>
        <v>Kroatien</v>
      </c>
      <c r="D15" s="45"/>
      <c r="E15" s="104"/>
      <c r="F15" s="93"/>
      <c r="G15" s="104"/>
      <c r="H15" s="44" t="str">
        <f>H13</f>
        <v>Kamerun</v>
      </c>
      <c r="I15" s="45"/>
      <c r="J15" s="60"/>
      <c r="K15" s="60" t="s">
        <v>61</v>
      </c>
      <c r="L15" s="60">
        <f t="shared" si="0"/>
        <v>0</v>
      </c>
      <c r="M15" s="60"/>
      <c r="N15" s="60">
        <f>IF($E15="",0,IF($E15&gt;$G15,3,IF($E15=$G15,1,0)))</f>
        <v>0</v>
      </c>
      <c r="O15" s="60"/>
      <c r="P15" s="60">
        <f>IF($G15="",0,IF($E15&gt;$G15,0,IF($E15=$G15,1,3)))</f>
        <v>0</v>
      </c>
      <c r="Q15" s="60"/>
      <c r="R15" s="60">
        <f>E15</f>
        <v>0</v>
      </c>
      <c r="S15" s="60"/>
      <c r="T15" s="60">
        <f>G15</f>
        <v>0</v>
      </c>
      <c r="U15" s="60"/>
      <c r="V15" s="60">
        <f>G15</f>
        <v>0</v>
      </c>
      <c r="W15" s="60"/>
      <c r="X15" s="60">
        <f>E15</f>
        <v>0</v>
      </c>
      <c r="Y15" s="60"/>
      <c r="Z15" s="60">
        <f>P18</f>
        <v>0</v>
      </c>
      <c r="AA15" s="60">
        <f>T18</f>
        <v>0</v>
      </c>
      <c r="AB15" s="60">
        <f>X18</f>
        <v>0</v>
      </c>
      <c r="AC15" s="60">
        <f>AA15-AB15</f>
        <v>0</v>
      </c>
      <c r="AD15" s="60">
        <f>IF(Z15&gt;Z12,-1,0)</f>
        <v>0</v>
      </c>
      <c r="AE15" s="60">
        <f>IF(Z15&gt;Z13,-1,0)</f>
        <v>0</v>
      </c>
      <c r="AF15" s="60">
        <f>IF(Z15&gt;Z14,-1,0)</f>
        <v>0</v>
      </c>
      <c r="AG15" s="60">
        <f>10000-(AJ15*1000+AM15*100+AK15*10)</f>
        <v>10000</v>
      </c>
      <c r="AH15" s="90">
        <f>RANK(AG15,AG12:AG15,1)</f>
        <v>1</v>
      </c>
      <c r="AI15" s="60" t="str">
        <f>H13</f>
        <v>Kamerun</v>
      </c>
      <c r="AJ15" s="60">
        <f t="shared" si="1"/>
        <v>0</v>
      </c>
      <c r="AK15" s="60">
        <f t="shared" si="1"/>
        <v>0</v>
      </c>
      <c r="AL15" s="60">
        <f t="shared" si="1"/>
        <v>0</v>
      </c>
      <c r="AM15" s="60">
        <f>AK15-AL15</f>
        <v>0</v>
      </c>
      <c r="AN15" s="187">
        <f>IF(AG12=AG15,IF(E16&gt;G16,AG12-0.1,AG12),AG12)</f>
        <v>10000</v>
      </c>
      <c r="AO15" s="187">
        <f>IF(AG13=AG15,IF(E15&gt;G15,AG13-0.1,AG13),AG13)</f>
        <v>10000</v>
      </c>
      <c r="AP15" s="187">
        <f>IF(AG14=AG15,IF(E13&gt;G13,AG14-0.1,AG14),AG14)</f>
        <v>10000</v>
      </c>
      <c r="AQ15" s="187"/>
      <c r="AR15" s="187">
        <f>AQ16</f>
        <v>30000</v>
      </c>
      <c r="AS15" s="90">
        <f>RANK(AR15,AR12:AR15,1)</f>
        <v>1</v>
      </c>
      <c r="AT15" s="60" t="str">
        <f t="shared" si="2"/>
        <v>Kamerun</v>
      </c>
      <c r="AU15" s="60">
        <f t="shared" si="2"/>
        <v>0</v>
      </c>
      <c r="AV15" s="60">
        <f t="shared" si="2"/>
        <v>0</v>
      </c>
      <c r="AW15" s="60">
        <f t="shared" si="2"/>
        <v>0</v>
      </c>
      <c r="AX15" s="60"/>
      <c r="AY15" s="60"/>
      <c r="AZ15" s="60"/>
      <c r="BA15" s="113">
        <v>4</v>
      </c>
      <c r="BB15" s="114" t="e">
        <f>VLOOKUP(4,AS12:AT15,2,FALSE)</f>
        <v>#N/A</v>
      </c>
      <c r="BC15" s="115"/>
      <c r="BD15" s="116" t="e">
        <f>VLOOKUP(4,AS12:AW15,3,FALSE)</f>
        <v>#N/A</v>
      </c>
      <c r="BE15" s="116" t="e">
        <f>VLOOKUP(4,AS12:AW15,4,FALSE)</f>
        <v>#N/A</v>
      </c>
      <c r="BF15" s="93" t="s">
        <v>12</v>
      </c>
      <c r="BG15" s="116" t="e">
        <f>VLOOKUP(4,AS12:AW15,5,FALSE)</f>
        <v>#N/A</v>
      </c>
      <c r="BH15" s="60"/>
      <c r="BI15" s="60"/>
      <c r="BJ15" s="85">
        <f>IF(E15&gt;G15,IF(Spielplan!E15&gt;Spielplan!G15,Punktemodus!$B$3,0),0)</f>
        <v>0</v>
      </c>
      <c r="BK15" s="85">
        <f>IF(E15=G15,IF(Spielplan!E15=Spielplan!G15,Punktemodus!$B$3,0),0)</f>
        <v>10</v>
      </c>
      <c r="BL15" s="85">
        <f>IF(E15&lt;G15,IF(Spielplan!E15&lt;Spielplan!G15,Punktemodus!$B$3,0),0)</f>
        <v>0</v>
      </c>
      <c r="BM15" s="85">
        <f>IF(E15=Spielplan!E15,IF(G15=Spielplan!G15,Punktemodus!$B$5,0),0)</f>
        <v>3</v>
      </c>
      <c r="BN15" s="85">
        <f>IF(E15=Spielplan!E15,Punktemodus!$B$7,0)</f>
        <v>1</v>
      </c>
      <c r="BO15" s="85">
        <f>IF(G15=Spielplan!G15,Punktemodus!$B$7,0)</f>
        <v>1</v>
      </c>
      <c r="BP15" s="137">
        <f>IF(Spielplan!E15="",0,SUM(BJ15:BO15))</f>
        <v>0</v>
      </c>
      <c r="BQ15" s="60"/>
      <c r="BR15" s="87"/>
      <c r="BS15" s="60"/>
      <c r="BT15" s="60"/>
      <c r="BU15" s="60"/>
      <c r="BV15" s="60"/>
      <c r="BW15" s="60"/>
      <c r="BX15" s="60"/>
      <c r="BY15" s="60"/>
      <c r="BZ15" s="47">
        <v>50</v>
      </c>
      <c r="CA15" s="44" t="str">
        <f>IF(BX16="",IF(BV16&gt;BV17,BT16,BT17),IF(BX16&gt;BX17,BT16,BT17))</f>
        <v/>
      </c>
      <c r="CB15" s="46"/>
      <c r="CC15" s="104"/>
      <c r="CD15" s="60"/>
      <c r="CE15" s="104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</row>
    <row r="16" spans="1:101" ht="18.75" customHeight="1" thickBot="1" x14ac:dyDescent="0.3">
      <c r="A16" s="60"/>
      <c r="B16" s="60"/>
      <c r="C16" s="7" t="str">
        <f>C12</f>
        <v>Brasilien</v>
      </c>
      <c r="D16" s="38"/>
      <c r="E16" s="104"/>
      <c r="F16" s="93"/>
      <c r="G16" s="104"/>
      <c r="H16" s="7" t="str">
        <f>H13</f>
        <v>Kamerun</v>
      </c>
      <c r="I16" s="38"/>
      <c r="J16" s="60"/>
      <c r="K16" s="60" t="s">
        <v>62</v>
      </c>
      <c r="L16" s="60">
        <f t="shared" si="0"/>
        <v>0</v>
      </c>
      <c r="M16" s="60">
        <f>IF($E16="",0,IF($E16&gt;$G16,3,IF($E16=G16,1,0)))</f>
        <v>0</v>
      </c>
      <c r="N16" s="60"/>
      <c r="O16" s="60"/>
      <c r="P16" s="60">
        <f>IF($G16="",0,IF($E16&gt;$G16,0,IF($E16=$G16,1,3)))</f>
        <v>0</v>
      </c>
      <c r="Q16" s="60">
        <f>E16</f>
        <v>0</v>
      </c>
      <c r="R16" s="60"/>
      <c r="S16" s="60"/>
      <c r="T16" s="60">
        <f>G16</f>
        <v>0</v>
      </c>
      <c r="U16" s="60">
        <f>G16</f>
        <v>0</v>
      </c>
      <c r="V16" s="60"/>
      <c r="W16" s="60"/>
      <c r="X16" s="60">
        <f>E16</f>
        <v>0</v>
      </c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187">
        <f>SUM(AN12:AN15)</f>
        <v>30000</v>
      </c>
      <c r="AO16" s="187">
        <f>SUM(AO12:AO15)</f>
        <v>30000</v>
      </c>
      <c r="AP16" s="187">
        <f>SUM(AP12:AP15)</f>
        <v>30000</v>
      </c>
      <c r="AQ16" s="187">
        <f>SUM(AQ12:AQ15)</f>
        <v>30000</v>
      </c>
      <c r="AR16" s="187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85">
        <f>IF(E16&gt;G16,IF(Spielplan!E16&gt;Spielplan!G16,Punktemodus!$B$3,0),0)</f>
        <v>0</v>
      </c>
      <c r="BK16" s="85">
        <f>IF(E16=G16,IF(Spielplan!E16=Spielplan!G16,Punktemodus!$B$3,0),0)</f>
        <v>10</v>
      </c>
      <c r="BL16" s="85">
        <f>IF(E16&lt;G16,IF(Spielplan!E16&lt;Spielplan!G16,Punktemodus!$B$3,0),0)</f>
        <v>0</v>
      </c>
      <c r="BM16" s="85">
        <f>IF(E16=Spielplan!E16,IF(G16=Spielplan!G16,Punktemodus!$B$5,0),0)</f>
        <v>3</v>
      </c>
      <c r="BN16" s="85">
        <f>IF(E16=Spielplan!E16,Punktemodus!$B$7,0)</f>
        <v>1</v>
      </c>
      <c r="BO16" s="85">
        <f>IF(G16=Spielplan!G16,Punktemodus!$B$7,0)</f>
        <v>1</v>
      </c>
      <c r="BP16" s="137">
        <f>IF(Spielplan!E16="",0,SUM(BJ16:BO16))</f>
        <v>0</v>
      </c>
      <c r="BQ16" s="60"/>
      <c r="BR16" s="87"/>
      <c r="BS16" s="63" t="s">
        <v>22</v>
      </c>
      <c r="BT16" s="44" t="str">
        <f>IF(G39="","",BB34)</f>
        <v/>
      </c>
      <c r="BU16" s="46"/>
      <c r="BV16" s="104"/>
      <c r="BW16" s="60"/>
      <c r="BX16" s="104"/>
      <c r="BY16" s="60"/>
      <c r="BZ16" s="60"/>
      <c r="CA16" s="60"/>
      <c r="CB16" s="60"/>
      <c r="CC16" s="60"/>
      <c r="CD16" s="60"/>
      <c r="CE16" s="60"/>
      <c r="CF16" s="91"/>
      <c r="CG16" s="91" t="s">
        <v>28</v>
      </c>
      <c r="CH16" s="60"/>
      <c r="CI16" s="60"/>
      <c r="CJ16" s="61" t="s">
        <v>26</v>
      </c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</row>
    <row r="17" spans="1:101" ht="18.75" customHeight="1" thickBot="1" x14ac:dyDescent="0.3">
      <c r="A17" s="60"/>
      <c r="B17" s="60"/>
      <c r="C17" s="44" t="str">
        <f>H12</f>
        <v>Kroatien</v>
      </c>
      <c r="D17" s="45"/>
      <c r="E17" s="104"/>
      <c r="F17" s="93"/>
      <c r="G17" s="104"/>
      <c r="H17" s="44" t="str">
        <f>C13</f>
        <v>Mexiko</v>
      </c>
      <c r="I17" s="45"/>
      <c r="J17" s="60"/>
      <c r="K17" s="60" t="s">
        <v>62</v>
      </c>
      <c r="L17" s="60">
        <f t="shared" si="0"/>
        <v>0</v>
      </c>
      <c r="M17" s="60"/>
      <c r="N17" s="60">
        <f>IF($E17="",0,IF($E17&gt;$G17,3,IF($E17=$G17,1,0)))</f>
        <v>0</v>
      </c>
      <c r="O17" s="60">
        <f>IF($G17="",0,IF($E17&gt;$G17,0,IF($E17=$G17,1,3)))</f>
        <v>0</v>
      </c>
      <c r="P17" s="60"/>
      <c r="Q17" s="60"/>
      <c r="R17" s="60">
        <f>E17</f>
        <v>0</v>
      </c>
      <c r="S17" s="60">
        <f>G17</f>
        <v>0</v>
      </c>
      <c r="T17" s="60"/>
      <c r="U17" s="60"/>
      <c r="V17" s="60">
        <f>G17</f>
        <v>0</v>
      </c>
      <c r="W17" s="60">
        <f>E17</f>
        <v>0</v>
      </c>
      <c r="X17" s="60"/>
      <c r="Y17" s="60"/>
      <c r="Z17" s="60" t="s">
        <v>30</v>
      </c>
      <c r="AA17" s="60"/>
      <c r="AB17" s="60"/>
      <c r="AC17" s="60"/>
      <c r="AD17" s="60"/>
      <c r="AE17" s="60"/>
      <c r="AF17" s="60"/>
      <c r="AG17" s="60" t="b">
        <f>OR(AG12=AG13,AG12=AG14,AG12=AG15,AG13=AG14,AG13=AG15,AG14=AG15)</f>
        <v>1</v>
      </c>
      <c r="AH17" s="60"/>
      <c r="AI17" s="60"/>
      <c r="AJ17" s="60"/>
      <c r="AK17" s="60"/>
      <c r="AL17" s="60"/>
      <c r="AM17" s="60"/>
      <c r="AN17" s="60"/>
      <c r="AO17" s="60" t="s">
        <v>34</v>
      </c>
      <c r="AP17" s="60"/>
      <c r="AQ17" s="60"/>
      <c r="AR17" s="60" t="b">
        <f>OR(AR12=AR13,AR12=AR14,AR12=AR15,AR13=AR14,AR13=AR15,AR14=AR15)</f>
        <v>1</v>
      </c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85">
        <f>IF(E17&gt;G17,IF(Spielplan!E17&gt;Spielplan!G17,Punktemodus!$B$3,0),0)</f>
        <v>0</v>
      </c>
      <c r="BK17" s="85">
        <f>IF(E17=G17,IF(Spielplan!E17=Spielplan!G17,Punktemodus!$B$3,0),0)</f>
        <v>10</v>
      </c>
      <c r="BL17" s="85">
        <f>IF(E17&lt;G17,IF(Spielplan!E17&lt;Spielplan!G17,Punktemodus!$B$3,0),0)</f>
        <v>0</v>
      </c>
      <c r="BM17" s="85">
        <f>IF(E17=Spielplan!E17,IF(G17=Spielplan!G17,Punktemodus!$B$5,0),0)</f>
        <v>3</v>
      </c>
      <c r="BN17" s="85">
        <f>IF(E17=Spielplan!E17,Punktemodus!$B$7,0)</f>
        <v>1</v>
      </c>
      <c r="BO17" s="85">
        <f>IF(G17=Spielplan!G17,Punktemodus!$B$7,0)</f>
        <v>1</v>
      </c>
      <c r="BP17" s="137">
        <f>IF(Spielplan!E17="",0,SUM(BJ17:BO17))</f>
        <v>0</v>
      </c>
      <c r="BQ17" s="60"/>
      <c r="BR17" s="87"/>
      <c r="BS17" s="52" t="s">
        <v>25</v>
      </c>
      <c r="BT17" s="44" t="str">
        <f>IF(G50="","",BB46)</f>
        <v/>
      </c>
      <c r="BU17" s="46"/>
      <c r="BV17" s="104"/>
      <c r="BW17" s="60"/>
      <c r="BX17" s="104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</row>
    <row r="18" spans="1:101" ht="18.75" customHeight="1" thickBot="1" x14ac:dyDescent="0.25">
      <c r="A18" s="60"/>
      <c r="B18" s="60"/>
      <c r="C18" s="136" t="str">
        <f>IF(G17="","",IF(AR17=TRUE,"Achtung: Fehler in Tabelle!",""))</f>
        <v/>
      </c>
      <c r="D18" s="60"/>
      <c r="E18" s="85"/>
      <c r="F18" s="60"/>
      <c r="G18" s="85"/>
      <c r="H18" s="60"/>
      <c r="I18" s="60"/>
      <c r="J18" s="60"/>
      <c r="K18" s="60"/>
      <c r="L18" s="60"/>
      <c r="M18" s="60">
        <f t="shared" ref="M18:X18" si="3">SUM(M12:M17)</f>
        <v>0</v>
      </c>
      <c r="N18" s="60">
        <f t="shared" si="3"/>
        <v>0</v>
      </c>
      <c r="O18" s="60">
        <f t="shared" si="3"/>
        <v>0</v>
      </c>
      <c r="P18" s="60">
        <f t="shared" si="3"/>
        <v>0</v>
      </c>
      <c r="Q18" s="60">
        <f t="shared" si="3"/>
        <v>0</v>
      </c>
      <c r="R18" s="60">
        <f t="shared" si="3"/>
        <v>0</v>
      </c>
      <c r="S18" s="60">
        <f t="shared" si="3"/>
        <v>0</v>
      </c>
      <c r="T18" s="60">
        <f t="shared" si="3"/>
        <v>0</v>
      </c>
      <c r="U18" s="60">
        <f t="shared" si="3"/>
        <v>0</v>
      </c>
      <c r="V18" s="60">
        <f t="shared" si="3"/>
        <v>0</v>
      </c>
      <c r="W18" s="60">
        <f t="shared" si="3"/>
        <v>0</v>
      </c>
      <c r="X18" s="60">
        <f t="shared" si="3"/>
        <v>0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160">
        <f>SUM(BP12:BP17)</f>
        <v>0</v>
      </c>
      <c r="BQ18" s="60"/>
      <c r="BR18" s="8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47">
        <v>58</v>
      </c>
      <c r="CF18" s="44" t="str">
        <f>IF(CE14="",IF(CC14&gt;CC15,CA14,CA15),IF(CE14&gt;CE15,CA14,CA15))</f>
        <v/>
      </c>
      <c r="CG18" s="46"/>
      <c r="CH18" s="104"/>
      <c r="CI18" s="60"/>
      <c r="CJ18" s="104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</row>
    <row r="19" spans="1:101" ht="18.75" customHeight="1" thickBot="1" x14ac:dyDescent="0.25">
      <c r="A19" s="60"/>
      <c r="B19" s="60"/>
      <c r="C19" s="60"/>
      <c r="D19" s="60"/>
      <c r="E19" s="85"/>
      <c r="F19" s="60"/>
      <c r="G19" s="85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138"/>
      <c r="BQ19" s="60"/>
      <c r="BR19" s="8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47">
        <v>57</v>
      </c>
      <c r="CF19" s="44" t="str">
        <f>IF(CE22="",IF(CC22&gt;CC23,CA22,CA23),IF(CE22&gt;CE23,CA22,CA23))</f>
        <v/>
      </c>
      <c r="CG19" s="46"/>
      <c r="CH19" s="104"/>
      <c r="CI19" s="60"/>
      <c r="CJ19" s="104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</row>
    <row r="20" spans="1:101" ht="18.75" customHeight="1" thickBot="1" x14ac:dyDescent="0.25">
      <c r="A20" s="60"/>
      <c r="B20" s="60"/>
      <c r="C20" s="60"/>
      <c r="D20" s="60"/>
      <c r="E20" s="85"/>
      <c r="F20" s="60"/>
      <c r="G20" s="85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138"/>
      <c r="BQ20" s="60"/>
      <c r="BR20" s="87"/>
      <c r="BS20" s="54" t="s">
        <v>121</v>
      </c>
      <c r="BT20" s="44" t="str">
        <f>IF(G61="","",BB56)</f>
        <v/>
      </c>
      <c r="BU20" s="46"/>
      <c r="BV20" s="104"/>
      <c r="BW20" s="60"/>
      <c r="BX20" s="104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</row>
    <row r="21" spans="1:101" ht="18.75" customHeight="1" thickBot="1" x14ac:dyDescent="0.3">
      <c r="A21" s="60"/>
      <c r="B21" s="60"/>
      <c r="C21" s="88" t="s">
        <v>64</v>
      </c>
      <c r="D21" s="60"/>
      <c r="E21" s="85"/>
      <c r="F21" s="60"/>
      <c r="G21" s="85"/>
      <c r="H21" s="60"/>
      <c r="I21" s="60"/>
      <c r="J21" s="60"/>
      <c r="K21" s="60"/>
      <c r="L21" s="60"/>
      <c r="M21" s="60" t="s">
        <v>4</v>
      </c>
      <c r="N21" s="60"/>
      <c r="O21" s="60"/>
      <c r="P21" s="60"/>
      <c r="Q21" s="60" t="s">
        <v>6</v>
      </c>
      <c r="R21" s="60"/>
      <c r="S21" s="60"/>
      <c r="T21" s="60"/>
      <c r="U21" s="60" t="s">
        <v>7</v>
      </c>
      <c r="V21" s="60"/>
      <c r="W21" s="60"/>
      <c r="X21" s="60"/>
      <c r="Y21" s="60"/>
      <c r="Z21" s="60" t="s">
        <v>4</v>
      </c>
      <c r="AA21" s="60" t="s">
        <v>5</v>
      </c>
      <c r="AB21" s="60"/>
      <c r="AC21" s="60"/>
      <c r="AD21" s="60" t="s">
        <v>9</v>
      </c>
      <c r="AE21" s="60"/>
      <c r="AF21" s="60"/>
      <c r="AG21" s="60"/>
      <c r="AH21" s="60" t="s">
        <v>32</v>
      </c>
      <c r="AI21" s="60"/>
      <c r="AJ21" s="60"/>
      <c r="AK21" s="60"/>
      <c r="AL21" s="60"/>
      <c r="AM21" s="60"/>
      <c r="AN21" s="60" t="s">
        <v>35</v>
      </c>
      <c r="AO21" s="60"/>
      <c r="AP21" s="60"/>
      <c r="AQ21" s="60"/>
      <c r="AR21" s="60"/>
      <c r="AS21" s="60" t="s">
        <v>33</v>
      </c>
      <c r="AT21" s="60"/>
      <c r="AU21" s="60"/>
      <c r="AV21" s="60"/>
      <c r="AW21" s="60"/>
      <c r="AX21" s="60"/>
      <c r="AY21" s="60"/>
      <c r="AZ21" s="60"/>
      <c r="BA21" s="60"/>
      <c r="BB21" s="89" t="s">
        <v>10</v>
      </c>
      <c r="BC21" s="60"/>
      <c r="BD21" s="90" t="s">
        <v>4</v>
      </c>
      <c r="BE21" s="60"/>
      <c r="BF21" s="61" t="s">
        <v>5</v>
      </c>
      <c r="BG21" s="60"/>
      <c r="BH21" s="60"/>
      <c r="BI21" s="60"/>
      <c r="BJ21" s="60"/>
      <c r="BK21" s="60"/>
      <c r="BL21" s="60"/>
      <c r="BM21" s="60"/>
      <c r="BN21" s="60"/>
      <c r="BO21" s="60"/>
      <c r="BP21" s="138"/>
      <c r="BQ21" s="60"/>
      <c r="BR21" s="87"/>
      <c r="BS21" s="73" t="s">
        <v>122</v>
      </c>
      <c r="BT21" s="44" t="str">
        <f>IF(G72="","",BB68)</f>
        <v/>
      </c>
      <c r="BU21" s="46"/>
      <c r="BV21" s="104"/>
      <c r="BW21" s="60"/>
      <c r="BX21" s="104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91" t="s">
        <v>29</v>
      </c>
      <c r="CM21" s="60"/>
      <c r="CN21" s="60"/>
      <c r="CO21" s="61" t="s">
        <v>26</v>
      </c>
      <c r="CP21" s="60"/>
      <c r="CQ21" s="60"/>
      <c r="CR21" s="60"/>
      <c r="CS21" s="60"/>
      <c r="CT21" s="60"/>
      <c r="CU21" s="60"/>
      <c r="CV21" s="60"/>
      <c r="CW21" s="60"/>
    </row>
    <row r="22" spans="1:101" ht="18.75" customHeight="1" thickBot="1" x14ac:dyDescent="0.3">
      <c r="A22" s="60"/>
      <c r="B22" s="60"/>
      <c r="C22" s="60"/>
      <c r="D22" s="60"/>
      <c r="E22" s="85"/>
      <c r="F22" s="60"/>
      <c r="G22" s="85"/>
      <c r="H22" s="60"/>
      <c r="I22" s="60"/>
      <c r="J22" s="60"/>
      <c r="K22" s="60"/>
      <c r="L22" s="60"/>
      <c r="M22" s="60" t="s">
        <v>0</v>
      </c>
      <c r="N22" s="60" t="s">
        <v>1</v>
      </c>
      <c r="O22" s="60" t="s">
        <v>2</v>
      </c>
      <c r="P22" s="60" t="s">
        <v>3</v>
      </c>
      <c r="Q22" s="60" t="s">
        <v>0</v>
      </c>
      <c r="R22" s="60" t="s">
        <v>1</v>
      </c>
      <c r="S22" s="60" t="s">
        <v>2</v>
      </c>
      <c r="T22" s="60" t="s">
        <v>3</v>
      </c>
      <c r="U22" s="60" t="s">
        <v>0</v>
      </c>
      <c r="V22" s="60" t="s">
        <v>1</v>
      </c>
      <c r="W22" s="60" t="s">
        <v>2</v>
      </c>
      <c r="X22" s="60" t="s">
        <v>3</v>
      </c>
      <c r="Y22" s="60"/>
      <c r="Z22" s="60" t="s">
        <v>8</v>
      </c>
      <c r="AA22" s="60"/>
      <c r="AB22" s="60"/>
      <c r="AC22" s="60"/>
      <c r="AD22" s="60"/>
      <c r="AE22" s="60"/>
      <c r="AF22" s="60"/>
      <c r="AG22" s="60"/>
      <c r="AH22" s="60" t="s">
        <v>31</v>
      </c>
      <c r="AI22" s="60"/>
      <c r="AJ22" s="60"/>
      <c r="AK22" s="60"/>
      <c r="AL22" s="60"/>
      <c r="AM22" s="60"/>
      <c r="AN22" s="60" t="str">
        <f>AI23</f>
        <v>Spanien</v>
      </c>
      <c r="AO22" s="60" t="str">
        <f>AI24</f>
        <v>Niederlande</v>
      </c>
      <c r="AP22" s="60" t="str">
        <f>AI25</f>
        <v>Chile</v>
      </c>
      <c r="AQ22" s="60" t="str">
        <f>AI26</f>
        <v>Australien</v>
      </c>
      <c r="AR22" s="60"/>
      <c r="AS22" s="60" t="s">
        <v>31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138"/>
      <c r="BQ22" s="60"/>
      <c r="BR22" s="87"/>
      <c r="BS22" s="60"/>
      <c r="BT22" s="60"/>
      <c r="BU22" s="60"/>
      <c r="BV22" s="60"/>
      <c r="BW22" s="60"/>
      <c r="BX22" s="60"/>
      <c r="BY22" s="60"/>
      <c r="BZ22" s="47">
        <v>53</v>
      </c>
      <c r="CA22" s="44" t="str">
        <f>IF(BX20="",IF(BV20&gt;BV21,BT20,BT21),IF(BX20&gt;BX21,BT20,BT21))</f>
        <v/>
      </c>
      <c r="CB22" s="46"/>
      <c r="CC22" s="104"/>
      <c r="CD22" s="60"/>
      <c r="CE22" s="104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88" t="s">
        <v>130</v>
      </c>
      <c r="CS22" s="60"/>
      <c r="CT22" s="60"/>
      <c r="CU22" s="60"/>
      <c r="CV22" s="60"/>
      <c r="CW22" s="60"/>
    </row>
    <row r="23" spans="1:101" ht="18.75" customHeight="1" thickBot="1" x14ac:dyDescent="0.3">
      <c r="A23" s="60"/>
      <c r="B23" s="60"/>
      <c r="C23" s="65" t="str">
        <f>Spielplan!$C$23</f>
        <v>Spanien</v>
      </c>
      <c r="D23" s="66"/>
      <c r="E23" s="104"/>
      <c r="F23" s="93"/>
      <c r="G23" s="104"/>
      <c r="H23" s="65" t="str">
        <f>Spielplan!$H$23</f>
        <v>Niederlande</v>
      </c>
      <c r="I23" s="66"/>
      <c r="J23" s="60"/>
      <c r="K23" s="60" t="s">
        <v>68</v>
      </c>
      <c r="L23" s="60">
        <f t="shared" ref="L23:L28" si="4">IF(E23-G23&gt;0,1,IF(G23=E23,0,-1))</f>
        <v>0</v>
      </c>
      <c r="M23" s="60">
        <f>IF($E23="",0,IF($E23&gt;$G23,3,IF($E23=G23,1,0)))</f>
        <v>0</v>
      </c>
      <c r="N23" s="60">
        <f>IF($G23="",0,IF($E23&gt;$G23,0,IF($E23=G23,1,3)))</f>
        <v>0</v>
      </c>
      <c r="O23" s="60"/>
      <c r="P23" s="60"/>
      <c r="Q23" s="60">
        <f>E23</f>
        <v>0</v>
      </c>
      <c r="R23" s="60">
        <f>G23</f>
        <v>0</v>
      </c>
      <c r="S23" s="60"/>
      <c r="T23" s="60"/>
      <c r="U23" s="60">
        <f>G23</f>
        <v>0</v>
      </c>
      <c r="V23" s="60">
        <f>E23</f>
        <v>0</v>
      </c>
      <c r="W23" s="60"/>
      <c r="X23" s="60"/>
      <c r="Y23" s="60"/>
      <c r="Z23" s="60">
        <f>M29</f>
        <v>0</v>
      </c>
      <c r="AA23" s="60">
        <f>Q29</f>
        <v>0</v>
      </c>
      <c r="AB23" s="60">
        <f>U29</f>
        <v>0</v>
      </c>
      <c r="AC23" s="60">
        <f>AA23-AB23</f>
        <v>0</v>
      </c>
      <c r="AD23" s="60">
        <f>IF(Z23&gt;Z24,-1,0)</f>
        <v>0</v>
      </c>
      <c r="AE23" s="60">
        <f>IF(Z23&gt;Z25,-1,0)</f>
        <v>0</v>
      </c>
      <c r="AF23" s="60">
        <f>IF(Z23&gt;Z26,-1,0)</f>
        <v>0</v>
      </c>
      <c r="AG23" s="60">
        <f>10000-(AJ23*1000+AM23*100+AK23*10)</f>
        <v>10000</v>
      </c>
      <c r="AH23" s="90">
        <f>RANK(AG23,AG23:AG26,1)</f>
        <v>1</v>
      </c>
      <c r="AI23" s="60" t="str">
        <f>C23</f>
        <v>Spanien</v>
      </c>
      <c r="AJ23" s="60">
        <f t="shared" ref="AJ23:AL26" si="5">Z23</f>
        <v>0</v>
      </c>
      <c r="AK23" s="60">
        <f t="shared" si="5"/>
        <v>0</v>
      </c>
      <c r="AL23" s="60">
        <f t="shared" si="5"/>
        <v>0</v>
      </c>
      <c r="AM23" s="60">
        <f>AK23-AL23</f>
        <v>0</v>
      </c>
      <c r="AN23" s="187"/>
      <c r="AO23" s="187">
        <f>IF(AG24=AG23,IF(G23&gt;E23,AG24-0.1,AG24),AG24)</f>
        <v>10000</v>
      </c>
      <c r="AP23" s="187">
        <f>IF(AG25=AG23,IF(G25&gt;E25,AG25-0.1,AG25),AG25)</f>
        <v>10000</v>
      </c>
      <c r="AQ23" s="187">
        <f>IF(AG26=AG23,IF(G27&gt;E27,AG26-0.1,AG26),AG26)</f>
        <v>10000</v>
      </c>
      <c r="AR23" s="187">
        <f>AN27</f>
        <v>30000</v>
      </c>
      <c r="AS23" s="90">
        <f>RANK(AR23,AR23:AR26,1)</f>
        <v>1</v>
      </c>
      <c r="AT23" s="60" t="str">
        <f t="shared" ref="AT23:AW26" si="6">AI23</f>
        <v>Spanien</v>
      </c>
      <c r="AU23" s="60">
        <f t="shared" si="6"/>
        <v>0</v>
      </c>
      <c r="AV23" s="60">
        <f t="shared" si="6"/>
        <v>0</v>
      </c>
      <c r="AW23" s="60">
        <f t="shared" si="6"/>
        <v>0</v>
      </c>
      <c r="AX23" s="60"/>
      <c r="AY23" s="60"/>
      <c r="AZ23" s="60"/>
      <c r="BA23" s="67">
        <v>1</v>
      </c>
      <c r="BB23" s="65" t="str">
        <f>VLOOKUP(1,AS23:AT26,2,FALSE)</f>
        <v>Spanien</v>
      </c>
      <c r="BC23" s="66"/>
      <c r="BD23" s="68">
        <f>VLOOKUP(1,AS23:AW26,3,FALSE)</f>
        <v>0</v>
      </c>
      <c r="BE23" s="69">
        <f>VLOOKUP(1,AS23:AW26,4,FALSE)</f>
        <v>0</v>
      </c>
      <c r="BF23" s="93" t="s">
        <v>12</v>
      </c>
      <c r="BG23" s="69">
        <f>VLOOKUP(1,AS23:AW26,5,FALSE)</f>
        <v>0</v>
      </c>
      <c r="BH23" s="70" t="s">
        <v>20</v>
      </c>
      <c r="BI23" s="60"/>
      <c r="BJ23" s="85">
        <f>IF(E23&gt;G23,IF(Spielplan!E23&gt;Spielplan!G23,Punktemodus!$B$3,0),0)</f>
        <v>0</v>
      </c>
      <c r="BK23" s="85">
        <f>IF(E23=G23,IF(Spielplan!E23=Spielplan!G23,Punktemodus!$B$3,0),0)</f>
        <v>10</v>
      </c>
      <c r="BL23" s="85">
        <f>IF(E23&lt;G23,IF(Spielplan!E23&lt;Spielplan!G23,Punktemodus!$B$3,0),0)</f>
        <v>0</v>
      </c>
      <c r="BM23" s="85">
        <f>IF(E23=Spielplan!E23,IF(G23=Spielplan!G23,Punktemodus!$B$5,0),0)</f>
        <v>3</v>
      </c>
      <c r="BN23" s="85">
        <f>IF(E23=Spielplan!E23,Punktemodus!$B$7,0)</f>
        <v>1</v>
      </c>
      <c r="BO23" s="85">
        <f>IF(G23=Spielplan!G23,Punktemodus!$B$7,0)</f>
        <v>1</v>
      </c>
      <c r="BP23" s="137">
        <f>IF(Spielplan!E23="",0,SUM(BJ23:BO23))</f>
        <v>0</v>
      </c>
      <c r="BQ23" s="60"/>
      <c r="BR23" s="87"/>
      <c r="BS23" s="60"/>
      <c r="BT23" s="60"/>
      <c r="BU23" s="60"/>
      <c r="BV23" s="60"/>
      <c r="BW23" s="60"/>
      <c r="BX23" s="60"/>
      <c r="BY23" s="60"/>
      <c r="BZ23" s="47">
        <v>54</v>
      </c>
      <c r="CA23" s="44" t="str">
        <f>IF(BX24="",IF(BV24&gt;BV25,BT24,BT25),IF(BX24&gt;BX25,BT24,BT25))</f>
        <v/>
      </c>
      <c r="CB23" s="46"/>
      <c r="CC23" s="104"/>
      <c r="CD23" s="60"/>
      <c r="CE23" s="104"/>
      <c r="CF23" s="60"/>
      <c r="CG23" s="60"/>
      <c r="CH23" s="60"/>
      <c r="CI23" s="60"/>
      <c r="CJ23" s="47" t="s">
        <v>132</v>
      </c>
      <c r="CK23" s="44" t="str">
        <f>IF(CJ18="",IF(CH18&gt;CH19,CF18,CF19),IF(CJ18&gt;CJ19,CF18,CF19))</f>
        <v/>
      </c>
      <c r="CL23" s="46"/>
      <c r="CM23" s="104"/>
      <c r="CN23" s="60"/>
      <c r="CO23" s="104"/>
      <c r="CP23" s="60"/>
      <c r="CQ23" s="376" t="str">
        <f>IF(CO23="",IF(CM23&gt;CM24,CK23,CK24),IF(CO23&gt;CO24,CK23,CK24))</f>
        <v/>
      </c>
      <c r="CR23" s="377"/>
      <c r="CS23" s="377"/>
      <c r="CT23" s="377"/>
      <c r="CU23" s="377"/>
      <c r="CV23" s="378"/>
      <c r="CW23" s="60"/>
    </row>
    <row r="24" spans="1:101" ht="18.75" customHeight="1" thickBot="1" x14ac:dyDescent="0.3">
      <c r="A24" s="60"/>
      <c r="B24" s="60"/>
      <c r="C24" s="53" t="str">
        <f>Spielplan!$C$24</f>
        <v>Chile</v>
      </c>
      <c r="D24" s="64"/>
      <c r="E24" s="104"/>
      <c r="F24" s="93"/>
      <c r="G24" s="104"/>
      <c r="H24" s="53" t="str">
        <f>Spielplan!$H$24</f>
        <v>Australien</v>
      </c>
      <c r="I24" s="64"/>
      <c r="J24" s="60"/>
      <c r="K24" s="60" t="s">
        <v>69</v>
      </c>
      <c r="L24" s="60">
        <f t="shared" si="4"/>
        <v>0</v>
      </c>
      <c r="M24" s="60"/>
      <c r="N24" s="60"/>
      <c r="O24" s="60">
        <f>IF($E24="",0,IF($E24&gt;$G24,3,IF($E24=$G24,1,0)))</f>
        <v>0</v>
      </c>
      <c r="P24" s="60">
        <f>IF($G24="",0,IF($E24&gt;$G24,0,IF($E24=$G24,1,3)))</f>
        <v>0</v>
      </c>
      <c r="Q24" s="60"/>
      <c r="R24" s="60"/>
      <c r="S24" s="60">
        <f>E24</f>
        <v>0</v>
      </c>
      <c r="T24" s="60">
        <f>G24</f>
        <v>0</v>
      </c>
      <c r="U24" s="60"/>
      <c r="V24" s="60"/>
      <c r="W24" s="60">
        <f>G24</f>
        <v>0</v>
      </c>
      <c r="X24" s="60">
        <f>E24</f>
        <v>0</v>
      </c>
      <c r="Y24" s="60"/>
      <c r="Z24" s="60">
        <f>N29</f>
        <v>0</v>
      </c>
      <c r="AA24" s="60">
        <f>R29</f>
        <v>0</v>
      </c>
      <c r="AB24" s="60">
        <f>V29</f>
        <v>0</v>
      </c>
      <c r="AC24" s="60">
        <f>AA24-AB24</f>
        <v>0</v>
      </c>
      <c r="AD24" s="60">
        <f>IF(Z24&gt;Z23,-1,0)</f>
        <v>0</v>
      </c>
      <c r="AE24" s="60">
        <f>IF(Z24&gt;Z25,-1,0)</f>
        <v>0</v>
      </c>
      <c r="AF24" s="60">
        <f>IF(Z24&gt;Z26,-1,0)</f>
        <v>0</v>
      </c>
      <c r="AG24" s="60">
        <f>10000-(AJ24*1000+AM24*100+AK24*10)</f>
        <v>10000</v>
      </c>
      <c r="AH24" s="90">
        <f>RANK(AG24,AG23:AG26,1)</f>
        <v>1</v>
      </c>
      <c r="AI24" s="60" t="str">
        <f>H23</f>
        <v>Niederlande</v>
      </c>
      <c r="AJ24" s="60">
        <f t="shared" si="5"/>
        <v>0</v>
      </c>
      <c r="AK24" s="60">
        <f t="shared" si="5"/>
        <v>0</v>
      </c>
      <c r="AL24" s="60">
        <f t="shared" si="5"/>
        <v>0</v>
      </c>
      <c r="AM24" s="60">
        <f>AK24-AL24</f>
        <v>0</v>
      </c>
      <c r="AN24" s="187">
        <f>IF(AG23=AG24,IF(E23&gt;G23,AG23-0.1,AG23),AG23)</f>
        <v>10000</v>
      </c>
      <c r="AO24" s="187"/>
      <c r="AP24" s="187">
        <f>IF(AG25=AG24,IF(G28&gt;E28,AG25-0.1,AG25),AG25)</f>
        <v>10000</v>
      </c>
      <c r="AQ24" s="187">
        <f>IF(AG26=AG24,IF(G26&gt;E26,AG26-0.1,AG26),AG26)</f>
        <v>10000</v>
      </c>
      <c r="AR24" s="187">
        <f>AO27</f>
        <v>30000</v>
      </c>
      <c r="AS24" s="90">
        <f>RANK(AR24,AR23:AR26,1)</f>
        <v>1</v>
      </c>
      <c r="AT24" s="60" t="str">
        <f t="shared" si="6"/>
        <v>Niederlande</v>
      </c>
      <c r="AU24" s="60">
        <f t="shared" si="6"/>
        <v>0</v>
      </c>
      <c r="AV24" s="60">
        <f t="shared" si="6"/>
        <v>0</v>
      </c>
      <c r="AW24" s="60">
        <f t="shared" si="6"/>
        <v>0</v>
      </c>
      <c r="AX24" s="60"/>
      <c r="AY24" s="60"/>
      <c r="AZ24" s="60"/>
      <c r="BA24" s="71">
        <v>2</v>
      </c>
      <c r="BB24" s="53" t="e">
        <f>VLOOKUP(2,AS23:AT26,2,FALSE)</f>
        <v>#N/A</v>
      </c>
      <c r="BC24" s="64"/>
      <c r="BD24" s="72" t="e">
        <f>VLOOKUP(2,AS23:AW26,3,FALSE)</f>
        <v>#N/A</v>
      </c>
      <c r="BE24" s="73" t="e">
        <f>VLOOKUP(2,AS23:AW26,4,FALSE)</f>
        <v>#N/A</v>
      </c>
      <c r="BF24" s="93" t="s">
        <v>12</v>
      </c>
      <c r="BG24" s="73" t="e">
        <f>VLOOKUP(2,AS23:AW26,5,FALSE)</f>
        <v>#N/A</v>
      </c>
      <c r="BH24" s="74" t="s">
        <v>21</v>
      </c>
      <c r="BI24" s="60"/>
      <c r="BJ24" s="85">
        <f>IF(E24&gt;G24,IF(Spielplan!E24&gt;Spielplan!G24,Punktemodus!$B$3,0),0)</f>
        <v>0</v>
      </c>
      <c r="BK24" s="85">
        <f>IF(E24=G24,IF(Spielplan!E24=Spielplan!G24,Punktemodus!$B$3,0),0)</f>
        <v>10</v>
      </c>
      <c r="BL24" s="85">
        <f>IF(E24&lt;G24,IF(Spielplan!E24&lt;Spielplan!G24,Punktemodus!$B$3,0),0)</f>
        <v>0</v>
      </c>
      <c r="BM24" s="85">
        <f>IF(E24=Spielplan!E24,IF(G24=Spielplan!G24,Punktemodus!$B$5,0),0)</f>
        <v>3</v>
      </c>
      <c r="BN24" s="85">
        <f>IF(E24=Spielplan!E24,Punktemodus!$B$7,0)</f>
        <v>1</v>
      </c>
      <c r="BO24" s="85">
        <f>IF(G24=Spielplan!G24,Punktemodus!$B$7,0)</f>
        <v>1</v>
      </c>
      <c r="BP24" s="137">
        <f>IF(Spielplan!E24="",0,SUM(BJ24:BO24))</f>
        <v>0</v>
      </c>
      <c r="BQ24" s="60"/>
      <c r="BR24" s="87"/>
      <c r="BS24" s="63" t="s">
        <v>123</v>
      </c>
      <c r="BT24" s="44" t="str">
        <f>IF(G83="","",BB78)</f>
        <v/>
      </c>
      <c r="BU24" s="46"/>
      <c r="BV24" s="104"/>
      <c r="BW24" s="60"/>
      <c r="BX24" s="104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47" t="s">
        <v>133</v>
      </c>
      <c r="CK24" s="44" t="str">
        <f>IF(CJ34="",IF(CH34&gt;CH35,CF34,CF35),IF(CJ34&gt;CJ35,CF34,CF35))</f>
        <v/>
      </c>
      <c r="CL24" s="46"/>
      <c r="CM24" s="104"/>
      <c r="CN24" s="60"/>
      <c r="CO24" s="104"/>
      <c r="CP24" s="60"/>
      <c r="CQ24" s="379"/>
      <c r="CR24" s="380"/>
      <c r="CS24" s="380"/>
      <c r="CT24" s="380"/>
      <c r="CU24" s="380"/>
      <c r="CV24" s="381"/>
      <c r="CW24" s="60"/>
    </row>
    <row r="25" spans="1:101" ht="18.75" customHeight="1" thickBot="1" x14ac:dyDescent="0.3">
      <c r="A25" s="60"/>
      <c r="B25" s="60"/>
      <c r="C25" s="65" t="str">
        <f>C23</f>
        <v>Spanien</v>
      </c>
      <c r="D25" s="66"/>
      <c r="E25" s="104"/>
      <c r="F25" s="93"/>
      <c r="G25" s="104"/>
      <c r="H25" s="65" t="str">
        <f>C24</f>
        <v>Chile</v>
      </c>
      <c r="I25" s="66"/>
      <c r="J25" s="60"/>
      <c r="K25" s="60" t="s">
        <v>70</v>
      </c>
      <c r="L25" s="60">
        <f t="shared" si="4"/>
        <v>0</v>
      </c>
      <c r="M25" s="60">
        <f>IF($E25="",0,IF($E25&gt;$G25,3,IF($E25=G25,1,0)))</f>
        <v>0</v>
      </c>
      <c r="N25" s="60"/>
      <c r="O25" s="60">
        <f>IF($G25="",0,IF($E25&gt;$G25,0,IF($E25=$G25,1,3)))</f>
        <v>0</v>
      </c>
      <c r="P25" s="60"/>
      <c r="Q25" s="60">
        <f>E25</f>
        <v>0</v>
      </c>
      <c r="R25" s="60"/>
      <c r="S25" s="60">
        <f>G25</f>
        <v>0</v>
      </c>
      <c r="T25" s="60"/>
      <c r="U25" s="60">
        <f>G25</f>
        <v>0</v>
      </c>
      <c r="V25" s="60"/>
      <c r="W25" s="60">
        <f>E25</f>
        <v>0</v>
      </c>
      <c r="X25" s="60"/>
      <c r="Y25" s="60"/>
      <c r="Z25" s="60">
        <f>O29</f>
        <v>0</v>
      </c>
      <c r="AA25" s="60">
        <f>S29</f>
        <v>0</v>
      </c>
      <c r="AB25" s="60">
        <f>W29</f>
        <v>0</v>
      </c>
      <c r="AC25" s="60">
        <f>AA25-AB25</f>
        <v>0</v>
      </c>
      <c r="AD25" s="60">
        <f>IF(Z25&gt;Z23,-1,0)</f>
        <v>0</v>
      </c>
      <c r="AE25" s="60">
        <f>IF(Z25&gt;Z24,-1,0)</f>
        <v>0</v>
      </c>
      <c r="AF25" s="60">
        <f>IF(Z25&gt;Z26,-1,0)</f>
        <v>0</v>
      </c>
      <c r="AG25" s="60">
        <f>10000-(AJ25*1000+AM25*100+AK25*10)</f>
        <v>10000</v>
      </c>
      <c r="AH25" s="90">
        <f>RANK(AG25,AG23:AG26,1)</f>
        <v>1</v>
      </c>
      <c r="AI25" s="60" t="str">
        <f>C24</f>
        <v>Chile</v>
      </c>
      <c r="AJ25" s="60">
        <f t="shared" si="5"/>
        <v>0</v>
      </c>
      <c r="AK25" s="60">
        <f t="shared" si="5"/>
        <v>0</v>
      </c>
      <c r="AL25" s="60">
        <f t="shared" si="5"/>
        <v>0</v>
      </c>
      <c r="AM25" s="60">
        <f>AK25-AL25</f>
        <v>0</v>
      </c>
      <c r="AN25" s="187">
        <f>IF(AG23=AG25,IF(E25&gt;G25,AG23-0.1,AG23),AG23)</f>
        <v>10000</v>
      </c>
      <c r="AO25" s="187">
        <f>IF(AG24=AG25,IF(E28&gt;G28,AG24-0.1,AG24),AG24)</f>
        <v>10000</v>
      </c>
      <c r="AP25" s="187"/>
      <c r="AQ25" s="187">
        <f>IF(AG26=AG25,IF(G24&gt;E24,AG26-0.1,AG26),AG26)</f>
        <v>10000</v>
      </c>
      <c r="AR25" s="187">
        <f>AP27</f>
        <v>30000</v>
      </c>
      <c r="AS25" s="90">
        <f>RANK(AR25,AR23:AR26,1)</f>
        <v>1</v>
      </c>
      <c r="AT25" s="60" t="str">
        <f t="shared" si="6"/>
        <v>Chile</v>
      </c>
      <c r="AU25" s="60">
        <f t="shared" si="6"/>
        <v>0</v>
      </c>
      <c r="AV25" s="60">
        <f t="shared" si="6"/>
        <v>0</v>
      </c>
      <c r="AW25" s="60">
        <f t="shared" si="6"/>
        <v>0</v>
      </c>
      <c r="AX25" s="60"/>
      <c r="AY25" s="60"/>
      <c r="AZ25" s="60"/>
      <c r="BA25" s="113">
        <v>3</v>
      </c>
      <c r="BB25" s="114" t="e">
        <f>VLOOKUP(3,AS23:AT26,2,FALSE)</f>
        <v>#N/A</v>
      </c>
      <c r="BC25" s="115"/>
      <c r="BD25" s="116" t="e">
        <f>VLOOKUP(3,AS23:AW26,3,FALSE)</f>
        <v>#N/A</v>
      </c>
      <c r="BE25" s="116" t="e">
        <f>VLOOKUP(3,AS23:AW26,4,FALSE)</f>
        <v>#N/A</v>
      </c>
      <c r="BF25" s="93" t="s">
        <v>12</v>
      </c>
      <c r="BG25" s="116" t="e">
        <f>VLOOKUP(3,AS23:AW26,5,FALSE)</f>
        <v>#N/A</v>
      </c>
      <c r="BH25" s="60"/>
      <c r="BI25" s="60"/>
      <c r="BJ25" s="85">
        <f>IF(E25&gt;G25,IF(Spielplan!E25&gt;Spielplan!G25,Punktemodus!$B$3,0),0)</f>
        <v>0</v>
      </c>
      <c r="BK25" s="85">
        <f>IF(E25=G25,IF(Spielplan!E25=Spielplan!G25,Punktemodus!$B$3,0),0)</f>
        <v>10</v>
      </c>
      <c r="BL25" s="85">
        <f>IF(E25&lt;G25,IF(Spielplan!E25&lt;Spielplan!G25,Punktemodus!$B$3,0),0)</f>
        <v>0</v>
      </c>
      <c r="BM25" s="85">
        <f>IF(E25=Spielplan!E25,IF(G25=Spielplan!G25,Punktemodus!$B$5,0),0)</f>
        <v>3</v>
      </c>
      <c r="BN25" s="85">
        <f>IF(E25=Spielplan!E25,Punktemodus!$B$7,0)</f>
        <v>1</v>
      </c>
      <c r="BO25" s="85">
        <f>IF(G25=Spielplan!G25,Punktemodus!$B$7,0)</f>
        <v>1</v>
      </c>
      <c r="BP25" s="137">
        <f>IF(Spielplan!E25="",0,SUM(BJ25:BO25))</f>
        <v>0</v>
      </c>
      <c r="BQ25" s="60"/>
      <c r="BR25" s="87"/>
      <c r="BS25" s="52" t="s">
        <v>124</v>
      </c>
      <c r="BT25" s="44" t="str">
        <f>IF(G94="","",BB90)</f>
        <v/>
      </c>
      <c r="BU25" s="46"/>
      <c r="BV25" s="104"/>
      <c r="BW25" s="60"/>
      <c r="BX25" s="104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88" t="s">
        <v>136</v>
      </c>
      <c r="CS25" s="60"/>
      <c r="CT25" s="60"/>
      <c r="CU25" s="60"/>
      <c r="CV25" s="60"/>
      <c r="CW25" s="60"/>
    </row>
    <row r="26" spans="1:101" ht="18.75" customHeight="1" thickBot="1" x14ac:dyDescent="0.3">
      <c r="A26" s="60"/>
      <c r="B26" s="60"/>
      <c r="C26" s="53" t="str">
        <f>H23</f>
        <v>Niederlande</v>
      </c>
      <c r="D26" s="64"/>
      <c r="E26" s="104"/>
      <c r="F26" s="93"/>
      <c r="G26" s="104"/>
      <c r="H26" s="53" t="str">
        <f>H24</f>
        <v>Australien</v>
      </c>
      <c r="I26" s="64"/>
      <c r="J26" s="60"/>
      <c r="K26" s="60" t="s">
        <v>71</v>
      </c>
      <c r="L26" s="60">
        <f t="shared" si="4"/>
        <v>0</v>
      </c>
      <c r="M26" s="60"/>
      <c r="N26" s="60">
        <f>IF($E26="",0,IF($E26&gt;$G26,3,IF($E26=$G26,1,0)))</f>
        <v>0</v>
      </c>
      <c r="O26" s="60"/>
      <c r="P26" s="60">
        <f>IF($G26="",0,IF($E26&gt;$G26,0,IF($E26=$G26,1,3)))</f>
        <v>0</v>
      </c>
      <c r="Q26" s="60"/>
      <c r="R26" s="60">
        <f>E26</f>
        <v>0</v>
      </c>
      <c r="S26" s="60"/>
      <c r="T26" s="60">
        <f>G26</f>
        <v>0</v>
      </c>
      <c r="U26" s="60"/>
      <c r="V26" s="60">
        <f>G26</f>
        <v>0</v>
      </c>
      <c r="W26" s="60"/>
      <c r="X26" s="60">
        <f>E26</f>
        <v>0</v>
      </c>
      <c r="Y26" s="60"/>
      <c r="Z26" s="60">
        <f>P29</f>
        <v>0</v>
      </c>
      <c r="AA26" s="60">
        <f>T29</f>
        <v>0</v>
      </c>
      <c r="AB26" s="60">
        <f>X29</f>
        <v>0</v>
      </c>
      <c r="AC26" s="60">
        <f>AA26-AB26</f>
        <v>0</v>
      </c>
      <c r="AD26" s="60">
        <f>IF(Z26&gt;Z23,-1,0)</f>
        <v>0</v>
      </c>
      <c r="AE26" s="60">
        <f>IF(Z26&gt;Z24,-1,0)</f>
        <v>0</v>
      </c>
      <c r="AF26" s="60">
        <f>IF(Z26&gt;Z25,-1,0)</f>
        <v>0</v>
      </c>
      <c r="AG26" s="60">
        <f>10000-(AJ26*1000+AM26*100+AK26*10)</f>
        <v>10000</v>
      </c>
      <c r="AH26" s="90">
        <f>RANK(AG26,AG23:AG26,1)</f>
        <v>1</v>
      </c>
      <c r="AI26" s="60" t="str">
        <f>H24</f>
        <v>Australien</v>
      </c>
      <c r="AJ26" s="60">
        <f t="shared" si="5"/>
        <v>0</v>
      </c>
      <c r="AK26" s="60">
        <f t="shared" si="5"/>
        <v>0</v>
      </c>
      <c r="AL26" s="60">
        <f t="shared" si="5"/>
        <v>0</v>
      </c>
      <c r="AM26" s="60">
        <f>AK26-AL26</f>
        <v>0</v>
      </c>
      <c r="AN26" s="187">
        <f>IF(AG23=AG26,IF(E27&gt;G27,AG23-0.1,AG23),AG23)</f>
        <v>10000</v>
      </c>
      <c r="AO26" s="187">
        <f>IF(AG24=AG26,IF(E26&gt;G26,AG24-0.1,AG24),AG24)</f>
        <v>10000</v>
      </c>
      <c r="AP26" s="187">
        <f>IF(AG25=AG26,IF(E24&gt;G24,AG25-0.1,AG25),AG25)</f>
        <v>10000</v>
      </c>
      <c r="AQ26" s="187"/>
      <c r="AR26" s="187">
        <f>AQ27</f>
        <v>30000</v>
      </c>
      <c r="AS26" s="90">
        <f>RANK(AR26,AR23:AR26,1)</f>
        <v>1</v>
      </c>
      <c r="AT26" s="60" t="str">
        <f t="shared" si="6"/>
        <v>Australien</v>
      </c>
      <c r="AU26" s="60">
        <f t="shared" si="6"/>
        <v>0</v>
      </c>
      <c r="AV26" s="60">
        <f t="shared" si="6"/>
        <v>0</v>
      </c>
      <c r="AW26" s="60">
        <f t="shared" si="6"/>
        <v>0</v>
      </c>
      <c r="AX26" s="60"/>
      <c r="AY26" s="60"/>
      <c r="AZ26" s="60"/>
      <c r="BA26" s="113">
        <v>4</v>
      </c>
      <c r="BB26" s="114" t="e">
        <f>VLOOKUP(4,AS23:AT26,2,FALSE)</f>
        <v>#N/A</v>
      </c>
      <c r="BC26" s="115"/>
      <c r="BD26" s="116" t="e">
        <f>VLOOKUP(4,AS23:AW26,3,FALSE)</f>
        <v>#N/A</v>
      </c>
      <c r="BE26" s="116" t="e">
        <f>VLOOKUP(4,AS23:AW26,4,FALSE)</f>
        <v>#N/A</v>
      </c>
      <c r="BF26" s="93" t="s">
        <v>12</v>
      </c>
      <c r="BG26" s="116" t="e">
        <f>VLOOKUP(4,AS23:AW26,5,FALSE)</f>
        <v>#N/A</v>
      </c>
      <c r="BH26" s="60"/>
      <c r="BI26" s="60"/>
      <c r="BJ26" s="85">
        <f>IF(E26&gt;G26,IF(Spielplan!E26&gt;Spielplan!G26,Punktemodus!$B$3,0),0)</f>
        <v>0</v>
      </c>
      <c r="BK26" s="85">
        <f>IF(E26=G26,IF(Spielplan!E26=Spielplan!G26,Punktemodus!$B$3,0),0)</f>
        <v>10</v>
      </c>
      <c r="BL26" s="85">
        <f>IF(E26&lt;G26,IF(Spielplan!E26&lt;Spielplan!G26,Punktemodus!$B$3,0),0)</f>
        <v>0</v>
      </c>
      <c r="BM26" s="85">
        <f>IF(E26=Spielplan!E26,IF(G26=Spielplan!G26,Punktemodus!$B$5,0),0)</f>
        <v>3</v>
      </c>
      <c r="BN26" s="85">
        <f>IF(E26=Spielplan!E26,Punktemodus!$B$7,0)</f>
        <v>1</v>
      </c>
      <c r="BO26" s="85">
        <f>IF(G26=Spielplan!G26,Punktemodus!$B$7,0)</f>
        <v>1</v>
      </c>
      <c r="BP26" s="137">
        <f>IF(Spielplan!E26="",0,SUM(BJ26:BO26))</f>
        <v>0</v>
      </c>
      <c r="BQ26" s="60"/>
      <c r="BR26" s="8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382" t="str">
        <f>IF(CQ23=CK23,CK24,CK23)</f>
        <v/>
      </c>
      <c r="CR26" s="383"/>
      <c r="CS26" s="383"/>
      <c r="CT26" s="383"/>
      <c r="CU26" s="383"/>
      <c r="CV26" s="384"/>
      <c r="CW26" s="60"/>
    </row>
    <row r="27" spans="1:101" ht="18.75" customHeight="1" thickBot="1" x14ac:dyDescent="0.3">
      <c r="A27" s="60"/>
      <c r="B27" s="60"/>
      <c r="C27" s="65" t="str">
        <f>C23</f>
        <v>Spanien</v>
      </c>
      <c r="D27" s="66"/>
      <c r="E27" s="104"/>
      <c r="F27" s="93"/>
      <c r="G27" s="104"/>
      <c r="H27" s="65" t="str">
        <f>H24</f>
        <v>Australien</v>
      </c>
      <c r="I27" s="66"/>
      <c r="J27" s="60"/>
      <c r="K27" s="60" t="s">
        <v>72</v>
      </c>
      <c r="L27" s="60">
        <f t="shared" si="4"/>
        <v>0</v>
      </c>
      <c r="M27" s="60">
        <f>IF($E27="",0,IF($E27&gt;$G27,3,IF($E27=G27,1,0)))</f>
        <v>0</v>
      </c>
      <c r="N27" s="60"/>
      <c r="O27" s="60"/>
      <c r="P27" s="60">
        <f>IF($G27="",0,IF($E27&gt;$G27,0,IF($E27=$G27,1,3)))</f>
        <v>0</v>
      </c>
      <c r="Q27" s="60">
        <f>E27</f>
        <v>0</v>
      </c>
      <c r="R27" s="60"/>
      <c r="S27" s="60"/>
      <c r="T27" s="60">
        <f>G27</f>
        <v>0</v>
      </c>
      <c r="U27" s="60">
        <f>G27</f>
        <v>0</v>
      </c>
      <c r="V27" s="60"/>
      <c r="W27" s="60"/>
      <c r="X27" s="60">
        <f>E27</f>
        <v>0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187">
        <f>SUM(AN23:AN26)</f>
        <v>30000</v>
      </c>
      <c r="AO27" s="187">
        <f>SUM(AO23:AO26)</f>
        <v>30000</v>
      </c>
      <c r="AP27" s="187">
        <f>SUM(AP23:AP26)</f>
        <v>30000</v>
      </c>
      <c r="AQ27" s="187">
        <f>SUM(AQ23:AQ26)</f>
        <v>30000</v>
      </c>
      <c r="AR27" s="187"/>
      <c r="AS27" s="60"/>
      <c r="AT27" s="60"/>
      <c r="AU27" s="60"/>
      <c r="AV27" s="60"/>
      <c r="AW27" s="60"/>
      <c r="AX27" s="60"/>
      <c r="AY27" s="60"/>
      <c r="AZ27" s="60"/>
      <c r="BA27" s="92"/>
      <c r="BB27" s="60"/>
      <c r="BC27" s="60"/>
      <c r="BD27" s="60"/>
      <c r="BE27" s="60"/>
      <c r="BF27" s="60"/>
      <c r="BG27" s="60"/>
      <c r="BH27" s="60"/>
      <c r="BI27" s="60"/>
      <c r="BJ27" s="85">
        <f>IF(E27&gt;G27,IF(Spielplan!E27&gt;Spielplan!G27,Punktemodus!$B$3,0),0)</f>
        <v>0</v>
      </c>
      <c r="BK27" s="85">
        <f>IF(E27=G27,IF(Spielplan!E27=Spielplan!G27,Punktemodus!$B$3,0),0)</f>
        <v>10</v>
      </c>
      <c r="BL27" s="85">
        <f>IF(E27&lt;G27,IF(Spielplan!E27&lt;Spielplan!G27,Punktemodus!$B$3,0),0)</f>
        <v>0</v>
      </c>
      <c r="BM27" s="85">
        <f>IF(E27=Spielplan!E27,IF(G27=Spielplan!G27,Punktemodus!$B$5,0),0)</f>
        <v>3</v>
      </c>
      <c r="BN27" s="85">
        <f>IF(E27=Spielplan!E27,Punktemodus!$B$7,0)</f>
        <v>1</v>
      </c>
      <c r="BO27" s="85">
        <f>IF(G27=Spielplan!G27,Punktemodus!$B$7,0)</f>
        <v>1</v>
      </c>
      <c r="BP27" s="137">
        <f>IF(Spielplan!E27="",0,SUM(BJ27:BO27))</f>
        <v>0</v>
      </c>
      <c r="BQ27" s="60"/>
      <c r="BR27" s="8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91" t="s">
        <v>131</v>
      </c>
      <c r="CM27" s="60"/>
      <c r="CN27" s="60"/>
      <c r="CO27" s="61" t="s">
        <v>26</v>
      </c>
      <c r="CP27" s="60"/>
      <c r="CQ27" s="385"/>
      <c r="CR27" s="386"/>
      <c r="CS27" s="386"/>
      <c r="CT27" s="386"/>
      <c r="CU27" s="386"/>
      <c r="CV27" s="387"/>
      <c r="CW27" s="60"/>
    </row>
    <row r="28" spans="1:101" ht="18.75" customHeight="1" thickBot="1" x14ac:dyDescent="0.3">
      <c r="A28" s="60"/>
      <c r="B28" s="60"/>
      <c r="C28" s="53" t="str">
        <f>H23</f>
        <v>Niederlande</v>
      </c>
      <c r="D28" s="64"/>
      <c r="E28" s="104"/>
      <c r="F28" s="106"/>
      <c r="G28" s="104"/>
      <c r="H28" s="53" t="str">
        <f>C24</f>
        <v>Chile</v>
      </c>
      <c r="I28" s="64"/>
      <c r="J28" s="60"/>
      <c r="K28" s="60" t="s">
        <v>72</v>
      </c>
      <c r="L28" s="60">
        <f t="shared" si="4"/>
        <v>0</v>
      </c>
      <c r="M28" s="60"/>
      <c r="N28" s="60">
        <f>IF($E28="",0,IF($E28&gt;$G28,3,IF($E28=$G28,1,0)))</f>
        <v>0</v>
      </c>
      <c r="O28" s="60">
        <f>IF($G28="",0,IF($E28&gt;$G28,0,IF($E28=$G28,1,3)))</f>
        <v>0</v>
      </c>
      <c r="P28" s="60"/>
      <c r="Q28" s="60"/>
      <c r="R28" s="60">
        <f>E28</f>
        <v>0</v>
      </c>
      <c r="S28" s="60">
        <f>G28</f>
        <v>0</v>
      </c>
      <c r="T28" s="60"/>
      <c r="U28" s="60"/>
      <c r="V28" s="60">
        <f>G28</f>
        <v>0</v>
      </c>
      <c r="W28" s="60">
        <f>E28</f>
        <v>0</v>
      </c>
      <c r="X28" s="60"/>
      <c r="Y28" s="60"/>
      <c r="Z28" s="60" t="s">
        <v>30</v>
      </c>
      <c r="AA28" s="60"/>
      <c r="AB28" s="60"/>
      <c r="AC28" s="60"/>
      <c r="AD28" s="60"/>
      <c r="AE28" s="60"/>
      <c r="AF28" s="60"/>
      <c r="AG28" s="60" t="b">
        <f>OR(AG23=AG24,AG23=AG25,AG23=AG26,AG24=AG25,AG24=AG26,AG25=AG26)</f>
        <v>1</v>
      </c>
      <c r="AH28" s="60"/>
      <c r="AI28" s="60"/>
      <c r="AJ28" s="60"/>
      <c r="AK28" s="60"/>
      <c r="AL28" s="60"/>
      <c r="AM28" s="60"/>
      <c r="AN28" s="60"/>
      <c r="AO28" s="60" t="s">
        <v>34</v>
      </c>
      <c r="AP28" s="60"/>
      <c r="AQ28" s="60"/>
      <c r="AR28" s="60" t="b">
        <f>OR(AR23=AR24,AR23=AR25,AR23=AR26,AR24=AR25,AR24=AR26,AR25=AR26)</f>
        <v>1</v>
      </c>
      <c r="AS28" s="60"/>
      <c r="AT28" s="60"/>
      <c r="AU28" s="60"/>
      <c r="AV28" s="60"/>
      <c r="AW28" s="60"/>
      <c r="AX28" s="60"/>
      <c r="AY28" s="60"/>
      <c r="AZ28" s="60"/>
      <c r="BA28" s="92"/>
      <c r="BB28" s="60"/>
      <c r="BC28" s="60"/>
      <c r="BD28" s="60"/>
      <c r="BE28" s="60"/>
      <c r="BF28" s="60"/>
      <c r="BG28" s="60"/>
      <c r="BH28" s="60"/>
      <c r="BI28" s="60"/>
      <c r="BJ28" s="85">
        <f>IF(E28&gt;G28,IF(Spielplan!E28&gt;Spielplan!G28,Punktemodus!$B$3,0),0)</f>
        <v>0</v>
      </c>
      <c r="BK28" s="85">
        <f>IF(E28=G28,IF(Spielplan!E28=Spielplan!G28,Punktemodus!$B$3,0),0)</f>
        <v>10</v>
      </c>
      <c r="BL28" s="85">
        <f>IF(E28&lt;G28,IF(Spielplan!E28&lt;Spielplan!G28,Punktemodus!$B$3,0),0)</f>
        <v>0</v>
      </c>
      <c r="BM28" s="85">
        <f>IF(E28=Spielplan!E28,IF(G28=Spielplan!G28,Punktemodus!$B$5,0),0)</f>
        <v>3</v>
      </c>
      <c r="BN28" s="85">
        <f>IF(E28=Spielplan!E28,Punktemodus!$B$7,0)</f>
        <v>1</v>
      </c>
      <c r="BO28" s="85">
        <f>IF(G28=Spielplan!G28,Punktemodus!$B$7,0)</f>
        <v>1</v>
      </c>
      <c r="BP28" s="137">
        <f>IF(Spielplan!E28="",0,SUM(BJ28:BO28))</f>
        <v>0</v>
      </c>
      <c r="BQ28" s="60"/>
      <c r="BR28" s="87"/>
      <c r="BS28" s="82" t="s">
        <v>20</v>
      </c>
      <c r="BT28" s="44" t="str">
        <f>IF(G28="","",BB23)</f>
        <v/>
      </c>
      <c r="BU28" s="46"/>
      <c r="BV28" s="104"/>
      <c r="BW28" s="60"/>
      <c r="BX28" s="104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88" t="s">
        <v>137</v>
      </c>
      <c r="CS28" s="60"/>
      <c r="CT28" s="60"/>
      <c r="CU28" s="60"/>
      <c r="CV28" s="60"/>
      <c r="CW28" s="60"/>
    </row>
    <row r="29" spans="1:101" ht="18.75" customHeight="1" thickBot="1" x14ac:dyDescent="0.25">
      <c r="A29" s="60"/>
      <c r="B29" s="60"/>
      <c r="C29" s="136" t="str">
        <f>IF(G28="","",IF(AR28=TRUE,"Achtung: Fehler in Tabelle!",""))</f>
        <v/>
      </c>
      <c r="D29" s="60"/>
      <c r="E29" s="85"/>
      <c r="F29" s="60"/>
      <c r="G29" s="85"/>
      <c r="H29" s="60"/>
      <c r="I29" s="60"/>
      <c r="J29" s="60"/>
      <c r="K29" s="60"/>
      <c r="L29" s="60"/>
      <c r="M29" s="60">
        <f t="shared" ref="M29:X29" si="7">SUM(M23:M28)</f>
        <v>0</v>
      </c>
      <c r="N29" s="60">
        <f t="shared" si="7"/>
        <v>0</v>
      </c>
      <c r="O29" s="60">
        <f t="shared" si="7"/>
        <v>0</v>
      </c>
      <c r="P29" s="60">
        <f t="shared" si="7"/>
        <v>0</v>
      </c>
      <c r="Q29" s="60">
        <f t="shared" si="7"/>
        <v>0</v>
      </c>
      <c r="R29" s="60">
        <f t="shared" si="7"/>
        <v>0</v>
      </c>
      <c r="S29" s="60">
        <f t="shared" si="7"/>
        <v>0</v>
      </c>
      <c r="T29" s="60">
        <f t="shared" si="7"/>
        <v>0</v>
      </c>
      <c r="U29" s="60">
        <f t="shared" si="7"/>
        <v>0</v>
      </c>
      <c r="V29" s="60">
        <f t="shared" si="7"/>
        <v>0</v>
      </c>
      <c r="W29" s="60">
        <f t="shared" si="7"/>
        <v>0</v>
      </c>
      <c r="X29" s="60">
        <f t="shared" si="7"/>
        <v>0</v>
      </c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160">
        <f>SUM(BP23:BP28)</f>
        <v>0</v>
      </c>
      <c r="BQ29" s="60"/>
      <c r="BR29" s="87"/>
      <c r="BS29" s="5" t="s">
        <v>125</v>
      </c>
      <c r="BT29" s="44" t="str">
        <f>IF(G17="","",BB13)</f>
        <v/>
      </c>
      <c r="BU29" s="46"/>
      <c r="BV29" s="104"/>
      <c r="BW29" s="60"/>
      <c r="BX29" s="104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47" t="s">
        <v>134</v>
      </c>
      <c r="CK29" s="44" t="str">
        <f>IF(CK23=CF19,CF18,CF19)</f>
        <v/>
      </c>
      <c r="CL29" s="46"/>
      <c r="CM29" s="104"/>
      <c r="CN29" s="60"/>
      <c r="CO29" s="104"/>
      <c r="CP29" s="60"/>
      <c r="CQ29" s="388" t="str">
        <f>IF(CO29="",IF(CM29&gt;CM30,CK29,CK30),IF(CO29&gt;CO30,CK29,CK30))</f>
        <v/>
      </c>
      <c r="CR29" s="389"/>
      <c r="CS29" s="389"/>
      <c r="CT29" s="389"/>
      <c r="CU29" s="389"/>
      <c r="CV29" s="390"/>
      <c r="CW29" s="60"/>
    </row>
    <row r="30" spans="1:101" ht="18.75" customHeight="1" thickBot="1" x14ac:dyDescent="0.25">
      <c r="A30" s="60"/>
      <c r="B30" s="60"/>
      <c r="C30" s="60"/>
      <c r="D30" s="60"/>
      <c r="E30" s="85"/>
      <c r="F30" s="60"/>
      <c r="G30" s="85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85"/>
      <c r="BJ30" s="60"/>
      <c r="BK30" s="60"/>
      <c r="BL30" s="60"/>
      <c r="BM30" s="60"/>
      <c r="BN30" s="60"/>
      <c r="BO30" s="60"/>
      <c r="BP30" s="138"/>
      <c r="BQ30" s="60"/>
      <c r="BR30" s="87"/>
      <c r="BS30" s="60"/>
      <c r="BT30" s="60"/>
      <c r="BU30" s="60"/>
      <c r="BV30" s="60"/>
      <c r="BW30" s="60"/>
      <c r="BX30" s="60"/>
      <c r="BY30" s="60"/>
      <c r="BZ30" s="47">
        <v>52</v>
      </c>
      <c r="CA30" s="44" t="str">
        <f>IF(BX28="",IF(BV28&gt;BV29,BT28,BT29),IF(BX28&gt;BX29,BT28,BT29))</f>
        <v/>
      </c>
      <c r="CB30" s="46"/>
      <c r="CC30" s="104"/>
      <c r="CD30" s="60"/>
      <c r="CE30" s="104"/>
      <c r="CF30" s="60"/>
      <c r="CG30" s="60"/>
      <c r="CH30" s="60"/>
      <c r="CI30" s="60"/>
      <c r="CJ30" s="47" t="s">
        <v>135</v>
      </c>
      <c r="CK30" s="44" t="str">
        <f>IF(CK24=CF34,CF35,CF34)</f>
        <v/>
      </c>
      <c r="CL30" s="46"/>
      <c r="CM30" s="104"/>
      <c r="CN30" s="60"/>
      <c r="CO30" s="104"/>
      <c r="CP30" s="60"/>
      <c r="CQ30" s="391"/>
      <c r="CR30" s="392"/>
      <c r="CS30" s="392"/>
      <c r="CT30" s="392"/>
      <c r="CU30" s="392"/>
      <c r="CV30" s="393"/>
      <c r="CW30" s="60"/>
    </row>
    <row r="31" spans="1:101" ht="18.75" customHeight="1" thickBot="1" x14ac:dyDescent="0.3">
      <c r="A31" s="60"/>
      <c r="B31" s="60"/>
      <c r="C31" s="60"/>
      <c r="D31" s="60"/>
      <c r="E31" s="85"/>
      <c r="F31" s="60"/>
      <c r="G31" s="85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85"/>
      <c r="BJ31" s="60"/>
      <c r="BK31" s="60"/>
      <c r="BL31" s="60"/>
      <c r="BM31" s="60"/>
      <c r="BN31" s="60"/>
      <c r="BO31" s="60"/>
      <c r="BP31" s="138"/>
      <c r="BQ31" s="60"/>
      <c r="BR31" s="87"/>
      <c r="BS31" s="60"/>
      <c r="BT31" s="60"/>
      <c r="BU31" s="60"/>
      <c r="BV31" s="60"/>
      <c r="BW31" s="60"/>
      <c r="BX31" s="60"/>
      <c r="BY31" s="60"/>
      <c r="BZ31" s="47">
        <v>51</v>
      </c>
      <c r="CA31" s="44" t="str">
        <f>IF(BX32="",IF(BV32&gt;BV33,BT32,BT33),IF(BX32&gt;BX33,BT32,BT33))</f>
        <v/>
      </c>
      <c r="CB31" s="46"/>
      <c r="CC31" s="104"/>
      <c r="CD31" s="60"/>
      <c r="CE31" s="104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88" t="s">
        <v>138</v>
      </c>
      <c r="CS31" s="60"/>
      <c r="CT31" s="60"/>
      <c r="CU31" s="60"/>
      <c r="CV31" s="60"/>
      <c r="CW31" s="60"/>
    </row>
    <row r="32" spans="1:101" ht="18.75" customHeight="1" thickBot="1" x14ac:dyDescent="0.3">
      <c r="A32" s="60"/>
      <c r="B32" s="60"/>
      <c r="C32" s="88" t="s">
        <v>73</v>
      </c>
      <c r="D32" s="60"/>
      <c r="E32" s="85"/>
      <c r="F32" s="60"/>
      <c r="G32" s="85"/>
      <c r="H32" s="60"/>
      <c r="I32" s="60"/>
      <c r="J32" s="60"/>
      <c r="K32" s="60"/>
      <c r="L32" s="60"/>
      <c r="M32" s="60" t="s">
        <v>4</v>
      </c>
      <c r="N32" s="60"/>
      <c r="O32" s="60"/>
      <c r="P32" s="60"/>
      <c r="Q32" s="60" t="s">
        <v>6</v>
      </c>
      <c r="R32" s="60"/>
      <c r="S32" s="60"/>
      <c r="T32" s="60"/>
      <c r="U32" s="60" t="s">
        <v>7</v>
      </c>
      <c r="V32" s="60"/>
      <c r="W32" s="60"/>
      <c r="X32" s="60"/>
      <c r="Y32" s="60"/>
      <c r="Z32" s="60" t="s">
        <v>4</v>
      </c>
      <c r="AA32" s="60" t="s">
        <v>5</v>
      </c>
      <c r="AB32" s="60"/>
      <c r="AC32" s="60"/>
      <c r="AD32" s="60" t="s">
        <v>9</v>
      </c>
      <c r="AE32" s="60"/>
      <c r="AF32" s="60"/>
      <c r="AG32" s="60"/>
      <c r="AH32" s="60" t="s">
        <v>32</v>
      </c>
      <c r="AI32" s="60"/>
      <c r="AJ32" s="60"/>
      <c r="AK32" s="60"/>
      <c r="AL32" s="60"/>
      <c r="AM32" s="60"/>
      <c r="AN32" s="60" t="s">
        <v>35</v>
      </c>
      <c r="AO32" s="60"/>
      <c r="AP32" s="60"/>
      <c r="AQ32" s="60"/>
      <c r="AR32" s="60"/>
      <c r="AS32" s="60" t="s">
        <v>33</v>
      </c>
      <c r="AT32" s="60"/>
      <c r="AU32" s="60"/>
      <c r="AV32" s="60"/>
      <c r="AW32" s="60"/>
      <c r="AX32" s="60"/>
      <c r="AY32" s="60"/>
      <c r="AZ32" s="60"/>
      <c r="BA32" s="60"/>
      <c r="BB32" s="89" t="s">
        <v>10</v>
      </c>
      <c r="BC32" s="60"/>
      <c r="BD32" s="90" t="s">
        <v>4</v>
      </c>
      <c r="BE32" s="60"/>
      <c r="BF32" s="61" t="s">
        <v>5</v>
      </c>
      <c r="BG32" s="60"/>
      <c r="BH32" s="60"/>
      <c r="BI32" s="85"/>
      <c r="BJ32" s="60"/>
      <c r="BK32" s="60"/>
      <c r="BL32" s="60"/>
      <c r="BM32" s="60"/>
      <c r="BN32" s="60"/>
      <c r="BO32" s="60"/>
      <c r="BP32" s="138"/>
      <c r="BQ32" s="85"/>
      <c r="BR32" s="87"/>
      <c r="BS32" s="55" t="s">
        <v>24</v>
      </c>
      <c r="BT32" s="44" t="str">
        <f>IF(G50="","",BB45)</f>
        <v/>
      </c>
      <c r="BU32" s="46"/>
      <c r="BV32" s="104"/>
      <c r="BW32" s="60"/>
      <c r="BX32" s="104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343" t="str">
        <f>IF(CQ29=CK29,CK30,CK29)</f>
        <v/>
      </c>
      <c r="CR32" s="344"/>
      <c r="CS32" s="344"/>
      <c r="CT32" s="344"/>
      <c r="CU32" s="344"/>
      <c r="CV32" s="345"/>
      <c r="CW32" s="60"/>
    </row>
    <row r="33" spans="1:101" ht="18.75" customHeight="1" thickBot="1" x14ac:dyDescent="0.25">
      <c r="A33" s="60"/>
      <c r="B33" s="60"/>
      <c r="C33" s="60"/>
      <c r="D33" s="60"/>
      <c r="E33" s="85"/>
      <c r="F33" s="60"/>
      <c r="G33" s="85"/>
      <c r="H33" s="60"/>
      <c r="I33" s="60"/>
      <c r="J33" s="60"/>
      <c r="K33" s="60"/>
      <c r="L33" s="60"/>
      <c r="M33" s="60" t="s">
        <v>0</v>
      </c>
      <c r="N33" s="60" t="s">
        <v>1</v>
      </c>
      <c r="O33" s="60" t="s">
        <v>2</v>
      </c>
      <c r="P33" s="60" t="s">
        <v>3</v>
      </c>
      <c r="Q33" s="60" t="s">
        <v>0</v>
      </c>
      <c r="R33" s="60" t="s">
        <v>1</v>
      </c>
      <c r="S33" s="60" t="s">
        <v>2</v>
      </c>
      <c r="T33" s="60" t="s">
        <v>3</v>
      </c>
      <c r="U33" s="60" t="s">
        <v>0</v>
      </c>
      <c r="V33" s="60" t="s">
        <v>1</v>
      </c>
      <c r="W33" s="60" t="s">
        <v>2</v>
      </c>
      <c r="X33" s="60" t="s">
        <v>3</v>
      </c>
      <c r="Y33" s="60"/>
      <c r="Z33" s="60" t="s">
        <v>8</v>
      </c>
      <c r="AA33" s="60"/>
      <c r="AB33" s="60"/>
      <c r="AC33" s="60"/>
      <c r="AD33" s="60"/>
      <c r="AE33" s="60"/>
      <c r="AF33" s="60"/>
      <c r="AG33" s="60"/>
      <c r="AH33" s="60" t="s">
        <v>31</v>
      </c>
      <c r="AI33" s="60"/>
      <c r="AJ33" s="60"/>
      <c r="AK33" s="60"/>
      <c r="AL33" s="60"/>
      <c r="AM33" s="60"/>
      <c r="AN33" s="60" t="str">
        <f>AI34</f>
        <v>Kolumbien</v>
      </c>
      <c r="AO33" s="60" t="str">
        <f>AI35</f>
        <v>Griechenland</v>
      </c>
      <c r="AP33" s="60" t="str">
        <f>AI36</f>
        <v>Elfenbeinküste</v>
      </c>
      <c r="AQ33" s="60" t="str">
        <f>AI37</f>
        <v>Japan</v>
      </c>
      <c r="AR33" s="60"/>
      <c r="AS33" s="60" t="s">
        <v>31</v>
      </c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85"/>
      <c r="BJ33" s="85"/>
      <c r="BK33" s="85"/>
      <c r="BL33" s="85"/>
      <c r="BM33" s="85"/>
      <c r="BN33" s="85"/>
      <c r="BO33" s="85"/>
      <c r="BP33" s="137"/>
      <c r="BQ33" s="85"/>
      <c r="BR33" s="87"/>
      <c r="BS33" s="25" t="s">
        <v>23</v>
      </c>
      <c r="BT33" s="44" t="str">
        <f>IF(G39="","",BB35)</f>
        <v/>
      </c>
      <c r="BU33" s="46"/>
      <c r="BV33" s="104"/>
      <c r="BW33" s="60"/>
      <c r="BX33" s="104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346"/>
      <c r="CR33" s="347"/>
      <c r="CS33" s="347"/>
      <c r="CT33" s="347"/>
      <c r="CU33" s="347"/>
      <c r="CV33" s="348"/>
      <c r="CW33" s="60"/>
    </row>
    <row r="34" spans="1:101" ht="18.75" customHeight="1" thickBot="1" x14ac:dyDescent="0.3">
      <c r="A34" s="60"/>
      <c r="B34" s="60"/>
      <c r="C34" s="20" t="str">
        <f>Spielplan!$C$34</f>
        <v>Kolumbien</v>
      </c>
      <c r="D34" s="39"/>
      <c r="E34" s="104"/>
      <c r="F34" s="93"/>
      <c r="G34" s="104"/>
      <c r="H34" s="20" t="str">
        <f>Spielplan!$H$34</f>
        <v>Griechenland</v>
      </c>
      <c r="I34" s="39"/>
      <c r="J34" s="60"/>
      <c r="K34" s="60" t="s">
        <v>78</v>
      </c>
      <c r="L34" s="60">
        <f t="shared" ref="L34:L39" si="8">IF(E34-G34&gt;0,1,IF(G34=E34,0,-1))</f>
        <v>0</v>
      </c>
      <c r="M34" s="60">
        <f>IF($E34="",0,IF($E34&gt;$G34,3,IF($E34=G34,1,0)))</f>
        <v>0</v>
      </c>
      <c r="N34" s="60">
        <f>IF($G34="",0,IF($E34&gt;$G34,0,IF($E34=G34,1,3)))</f>
        <v>0</v>
      </c>
      <c r="O34" s="60"/>
      <c r="P34" s="60"/>
      <c r="Q34" s="60">
        <f>E34</f>
        <v>0</v>
      </c>
      <c r="R34" s="60">
        <f>G34</f>
        <v>0</v>
      </c>
      <c r="S34" s="60"/>
      <c r="T34" s="60"/>
      <c r="U34" s="60">
        <f>G34</f>
        <v>0</v>
      </c>
      <c r="V34" s="60">
        <f>E34</f>
        <v>0</v>
      </c>
      <c r="W34" s="60"/>
      <c r="X34" s="60"/>
      <c r="Y34" s="60"/>
      <c r="Z34" s="60">
        <f>M40</f>
        <v>0</v>
      </c>
      <c r="AA34" s="60">
        <f>Q40</f>
        <v>0</v>
      </c>
      <c r="AB34" s="60">
        <f>U40</f>
        <v>0</v>
      </c>
      <c r="AC34" s="60">
        <f>AA34-AB34</f>
        <v>0</v>
      </c>
      <c r="AD34" s="60">
        <f>IF(Z34&gt;Z35,-1,0)</f>
        <v>0</v>
      </c>
      <c r="AE34" s="60">
        <f>IF(Z34&gt;Z36,-1,0)</f>
        <v>0</v>
      </c>
      <c r="AF34" s="60">
        <f>IF(Z34&gt;Z37,-1,0)</f>
        <v>0</v>
      </c>
      <c r="AG34" s="60">
        <f>10000-(AJ34*1000+AM34*100+AK34*10)</f>
        <v>10000</v>
      </c>
      <c r="AH34" s="90">
        <f>RANK(AG34,AG34:AG37,1)</f>
        <v>1</v>
      </c>
      <c r="AI34" s="60" t="str">
        <f>C34</f>
        <v>Kolumbien</v>
      </c>
      <c r="AJ34" s="60">
        <f t="shared" ref="AJ34:AL37" si="9">Z34</f>
        <v>0</v>
      </c>
      <c r="AK34" s="60">
        <f t="shared" si="9"/>
        <v>0</v>
      </c>
      <c r="AL34" s="60">
        <f t="shared" si="9"/>
        <v>0</v>
      </c>
      <c r="AM34" s="60">
        <f>AK34-AL34</f>
        <v>0</v>
      </c>
      <c r="AN34" s="187"/>
      <c r="AO34" s="187">
        <f>IF(AG35=AG34,IF(G34&gt;E34,AG35-0.1,AG35),AG35)</f>
        <v>10000</v>
      </c>
      <c r="AP34" s="187">
        <f>IF(AG36=AG34,IF(G36&gt;E36,AG36-0.1,AG36),AG36)</f>
        <v>10000</v>
      </c>
      <c r="AQ34" s="187">
        <f>IF(AG37=AG34,IF(G38&gt;E38,AG37-0.1,AG37),AG37)</f>
        <v>10000</v>
      </c>
      <c r="AR34" s="187">
        <f>AN38</f>
        <v>30000</v>
      </c>
      <c r="AS34" s="90">
        <f>RANK(AR34,AR34:AR37,1)</f>
        <v>1</v>
      </c>
      <c r="AT34" s="60" t="str">
        <f t="shared" ref="AT34:AW37" si="10">AI34</f>
        <v>Kolumbien</v>
      </c>
      <c r="AU34" s="60">
        <f t="shared" si="10"/>
        <v>0</v>
      </c>
      <c r="AV34" s="60">
        <f t="shared" si="10"/>
        <v>0</v>
      </c>
      <c r="AW34" s="60">
        <f t="shared" si="10"/>
        <v>0</v>
      </c>
      <c r="AX34" s="60"/>
      <c r="AY34" s="60"/>
      <c r="AZ34" s="60"/>
      <c r="BA34" s="19">
        <v>1</v>
      </c>
      <c r="BB34" s="20" t="str">
        <f>VLOOKUP(1,AS34:AT37,2,FALSE)</f>
        <v>Kolumbien</v>
      </c>
      <c r="BC34" s="18"/>
      <c r="BD34" s="21">
        <f>VLOOKUP(1,AS34:AW37,3,FALSE)</f>
        <v>0</v>
      </c>
      <c r="BE34" s="22">
        <f>VLOOKUP(1,AS34:AW37,4,FALSE)</f>
        <v>0</v>
      </c>
      <c r="BF34" s="93" t="s">
        <v>12</v>
      </c>
      <c r="BG34" s="22">
        <f>VLOOKUP(1,AS34:AW37,5,FALSE)</f>
        <v>0</v>
      </c>
      <c r="BH34" s="27" t="s">
        <v>22</v>
      </c>
      <c r="BI34" s="85"/>
      <c r="BJ34" s="85">
        <f>IF(E34&gt;G34,IF(Spielplan!E34&gt;Spielplan!G34,Punktemodus!$B$3,0),0)</f>
        <v>0</v>
      </c>
      <c r="BK34" s="85">
        <f>IF(E34=G34,IF(Spielplan!E34=Spielplan!G34,Punktemodus!$B$3,0),0)</f>
        <v>10</v>
      </c>
      <c r="BL34" s="85">
        <f>IF(E34&lt;G34,IF(Spielplan!E34&lt;Spielplan!G34,Punktemodus!$B$3,0),0)</f>
        <v>0</v>
      </c>
      <c r="BM34" s="85">
        <f>IF(E34=Spielplan!E34,IF(G34=Spielplan!G34,Punktemodus!$B$5,0),0)</f>
        <v>3</v>
      </c>
      <c r="BN34" s="85">
        <f>IF(E34=Spielplan!E34,Punktemodus!$B$7,0)</f>
        <v>1</v>
      </c>
      <c r="BO34" s="85">
        <f>IF(G34=Spielplan!G34,Punktemodus!$B$7,0)</f>
        <v>1</v>
      </c>
      <c r="BP34" s="137">
        <f>IF(Spielplan!E34="",0,SUM(BJ34:BO34))</f>
        <v>0</v>
      </c>
      <c r="BQ34" s="85"/>
      <c r="BR34" s="8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47">
        <v>59</v>
      </c>
      <c r="CF34" s="44" t="str">
        <f>IF(CE30="",IF(CC30&gt;CC31,CA30,CA31),IF(CE30&gt;CE31,CA30,CA31))</f>
        <v/>
      </c>
      <c r="CG34" s="46"/>
      <c r="CH34" s="104"/>
      <c r="CI34" s="60"/>
      <c r="CJ34" s="104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</row>
    <row r="35" spans="1:101" ht="18.75" customHeight="1" thickBot="1" x14ac:dyDescent="0.3">
      <c r="A35" s="60"/>
      <c r="B35" s="60"/>
      <c r="C35" s="14" t="str">
        <f>Spielplan!$C$35</f>
        <v>Elfenbeinküste</v>
      </c>
      <c r="D35" s="40"/>
      <c r="E35" s="104"/>
      <c r="F35" s="93"/>
      <c r="G35" s="104"/>
      <c r="H35" s="14" t="str">
        <f>Spielplan!$H$35</f>
        <v>Japan</v>
      </c>
      <c r="I35" s="40"/>
      <c r="J35" s="60"/>
      <c r="K35" s="60" t="s">
        <v>79</v>
      </c>
      <c r="L35" s="60">
        <f t="shared" si="8"/>
        <v>0</v>
      </c>
      <c r="M35" s="60"/>
      <c r="N35" s="60"/>
      <c r="O35" s="60">
        <f>IF($E35="",0,IF($E35&gt;$G35,3,IF($E35=$G35,1,0)))</f>
        <v>0</v>
      </c>
      <c r="P35" s="60">
        <f>IF($G35="",0,IF($E35&gt;$G35,0,IF($E35=$G35,1,3)))</f>
        <v>0</v>
      </c>
      <c r="Q35" s="60"/>
      <c r="R35" s="60"/>
      <c r="S35" s="60">
        <f>E35</f>
        <v>0</v>
      </c>
      <c r="T35" s="60">
        <f>G35</f>
        <v>0</v>
      </c>
      <c r="U35" s="60"/>
      <c r="V35" s="60"/>
      <c r="W35" s="60">
        <f>G35</f>
        <v>0</v>
      </c>
      <c r="X35" s="60">
        <f>E35</f>
        <v>0</v>
      </c>
      <c r="Y35" s="60"/>
      <c r="Z35" s="60">
        <f>N40</f>
        <v>0</v>
      </c>
      <c r="AA35" s="60">
        <f>R40</f>
        <v>0</v>
      </c>
      <c r="AB35" s="60">
        <f>V40</f>
        <v>0</v>
      </c>
      <c r="AC35" s="60">
        <f>AA35-AB35</f>
        <v>0</v>
      </c>
      <c r="AD35" s="60">
        <f>IF(Z35&gt;Z34,-1,0)</f>
        <v>0</v>
      </c>
      <c r="AE35" s="60">
        <f>IF(Z35&gt;Z36,-1,0)</f>
        <v>0</v>
      </c>
      <c r="AF35" s="60">
        <f>IF(Z35&gt;Z37,-1,0)</f>
        <v>0</v>
      </c>
      <c r="AG35" s="60">
        <f>10000-(AJ35*1000+AM35*100+AK35*10)</f>
        <v>10000</v>
      </c>
      <c r="AH35" s="90">
        <f>RANK(AG35,AG34:AG37,1)</f>
        <v>1</v>
      </c>
      <c r="AI35" s="60" t="str">
        <f>H34</f>
        <v>Griechenland</v>
      </c>
      <c r="AJ35" s="60">
        <f t="shared" si="9"/>
        <v>0</v>
      </c>
      <c r="AK35" s="60">
        <f t="shared" si="9"/>
        <v>0</v>
      </c>
      <c r="AL35" s="60">
        <f t="shared" si="9"/>
        <v>0</v>
      </c>
      <c r="AM35" s="60">
        <f>AK35-AL35</f>
        <v>0</v>
      </c>
      <c r="AN35" s="187">
        <f>IF(AG34=AG35,IF(E34&gt;G34,AG34-0.1,AG34),AG34)</f>
        <v>10000</v>
      </c>
      <c r="AO35" s="187"/>
      <c r="AP35" s="187">
        <f>IF(AG36=AG35,IF(G39&gt;E39,AG36-0.1,AG36),AG36)</f>
        <v>10000</v>
      </c>
      <c r="AQ35" s="187">
        <f>IF(AG37=AG35,IF(G37&gt;E37,AG37-0.1,AG37),AG37)</f>
        <v>10000</v>
      </c>
      <c r="AR35" s="187">
        <f>AO38</f>
        <v>30000</v>
      </c>
      <c r="AS35" s="90">
        <f>RANK(AR35,AR34:AR37,1)</f>
        <v>1</v>
      </c>
      <c r="AT35" s="60" t="str">
        <f t="shared" si="10"/>
        <v>Griechenland</v>
      </c>
      <c r="AU35" s="60">
        <f t="shared" si="10"/>
        <v>0</v>
      </c>
      <c r="AV35" s="60">
        <f t="shared" si="10"/>
        <v>0</v>
      </c>
      <c r="AW35" s="60">
        <f t="shared" si="10"/>
        <v>0</v>
      </c>
      <c r="AX35" s="60"/>
      <c r="AY35" s="60"/>
      <c r="AZ35" s="60"/>
      <c r="BA35" s="23">
        <v>2</v>
      </c>
      <c r="BB35" s="14" t="e">
        <f>VLOOKUP(2,AS34:AT37,2,FALSE)</f>
        <v>#N/A</v>
      </c>
      <c r="BC35" s="15"/>
      <c r="BD35" s="24" t="e">
        <f>VLOOKUP(2,AS34:AW37,3,FALSE)</f>
        <v>#N/A</v>
      </c>
      <c r="BE35" s="25" t="e">
        <f>VLOOKUP(2,AS34:AW37,4,FALSE)</f>
        <v>#N/A</v>
      </c>
      <c r="BF35" s="93" t="s">
        <v>12</v>
      </c>
      <c r="BG35" s="25" t="e">
        <f>VLOOKUP(2,AS34:AW37,5,FALSE)</f>
        <v>#N/A</v>
      </c>
      <c r="BH35" s="26" t="s">
        <v>23</v>
      </c>
      <c r="BI35" s="85"/>
      <c r="BJ35" s="85">
        <f>IF(E35&gt;G35,IF(Spielplan!E35&gt;Spielplan!G35,Punktemodus!$B$3,0),0)</f>
        <v>0</v>
      </c>
      <c r="BK35" s="85">
        <f>IF(E35=G35,IF(Spielplan!E35=Spielplan!G35,Punktemodus!$B$3,0),0)</f>
        <v>10</v>
      </c>
      <c r="BL35" s="85">
        <f>IF(E35&lt;G35,IF(Spielplan!E35&lt;Spielplan!G35,Punktemodus!$B$3,0),0)</f>
        <v>0</v>
      </c>
      <c r="BM35" s="85">
        <f>IF(E35=Spielplan!E35,IF(G35=Spielplan!G35,Punktemodus!$B$5,0),0)</f>
        <v>3</v>
      </c>
      <c r="BN35" s="85">
        <f>IF(E35=Spielplan!E35,Punktemodus!$B$7,0)</f>
        <v>1</v>
      </c>
      <c r="BO35" s="85">
        <f>IF(G35=Spielplan!G35,Punktemodus!$B$7,0)</f>
        <v>1</v>
      </c>
      <c r="BP35" s="137">
        <f>IF(Spielplan!E35="",0,SUM(BJ35:BO35))</f>
        <v>0</v>
      </c>
      <c r="BQ35" s="85"/>
      <c r="BR35" s="8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47">
        <v>60</v>
      </c>
      <c r="CF35" s="44" t="str">
        <f>IF(CE38="",IF(CC38&gt;CC39,CA38,CA39),IF(CE38&gt;CE39,CA38,CA39))</f>
        <v/>
      </c>
      <c r="CG35" s="46"/>
      <c r="CH35" s="104"/>
      <c r="CI35" s="60"/>
      <c r="CJ35" s="104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</row>
    <row r="36" spans="1:101" ht="18.75" customHeight="1" thickBot="1" x14ac:dyDescent="0.3">
      <c r="A36" s="60"/>
      <c r="B36" s="60"/>
      <c r="C36" s="20" t="str">
        <f>C34</f>
        <v>Kolumbien</v>
      </c>
      <c r="D36" s="39"/>
      <c r="E36" s="104"/>
      <c r="F36" s="93"/>
      <c r="G36" s="104"/>
      <c r="H36" s="20" t="str">
        <f>C35</f>
        <v>Elfenbeinküste</v>
      </c>
      <c r="I36" s="39"/>
      <c r="J36" s="60"/>
      <c r="K36" s="60" t="s">
        <v>81</v>
      </c>
      <c r="L36" s="60">
        <f t="shared" si="8"/>
        <v>0</v>
      </c>
      <c r="M36" s="60">
        <f>IF($E36="",0,IF($E36&gt;$G36,3,IF($E36=G36,1,0)))</f>
        <v>0</v>
      </c>
      <c r="N36" s="60"/>
      <c r="O36" s="60">
        <f>IF($G36="",0,IF($E36&gt;$G36,0,IF($E36=$G36,1,3)))</f>
        <v>0</v>
      </c>
      <c r="P36" s="60"/>
      <c r="Q36" s="60">
        <f>E36</f>
        <v>0</v>
      </c>
      <c r="R36" s="60"/>
      <c r="S36" s="60">
        <f>G36</f>
        <v>0</v>
      </c>
      <c r="T36" s="60"/>
      <c r="U36" s="60">
        <f>G36</f>
        <v>0</v>
      </c>
      <c r="V36" s="60"/>
      <c r="W36" s="60">
        <f>E36</f>
        <v>0</v>
      </c>
      <c r="X36" s="60"/>
      <c r="Y36" s="60"/>
      <c r="Z36" s="60">
        <f>O40</f>
        <v>0</v>
      </c>
      <c r="AA36" s="60">
        <f>S40</f>
        <v>0</v>
      </c>
      <c r="AB36" s="60">
        <f>W40</f>
        <v>0</v>
      </c>
      <c r="AC36" s="60">
        <f>AA36-AB36</f>
        <v>0</v>
      </c>
      <c r="AD36" s="60">
        <f>IF(Z36&gt;Z34,-1,0)</f>
        <v>0</v>
      </c>
      <c r="AE36" s="60">
        <f>IF(Z36&gt;Z35,-1,0)</f>
        <v>0</v>
      </c>
      <c r="AF36" s="60">
        <f>IF(Z36&gt;Z37,-1,0)</f>
        <v>0</v>
      </c>
      <c r="AG36" s="60">
        <f>10000-(AJ36*1000+AM36*100+AK36*10)</f>
        <v>10000</v>
      </c>
      <c r="AH36" s="90">
        <f>RANK(AG36,AG34:AG37,1)</f>
        <v>1</v>
      </c>
      <c r="AI36" s="60" t="str">
        <f>C35</f>
        <v>Elfenbeinküste</v>
      </c>
      <c r="AJ36" s="60">
        <f t="shared" si="9"/>
        <v>0</v>
      </c>
      <c r="AK36" s="60">
        <f t="shared" si="9"/>
        <v>0</v>
      </c>
      <c r="AL36" s="60">
        <f t="shared" si="9"/>
        <v>0</v>
      </c>
      <c r="AM36" s="60">
        <f>AK36-AL36</f>
        <v>0</v>
      </c>
      <c r="AN36" s="187">
        <f>IF(AG34=AG36,IF(E36&gt;G36,AG34-0.1,AG34),AG34)</f>
        <v>10000</v>
      </c>
      <c r="AO36" s="187">
        <f>IF(AG35=AG36,IF(E39&gt;G39,AG35-0.1,AG35),AG35)</f>
        <v>10000</v>
      </c>
      <c r="AP36" s="187"/>
      <c r="AQ36" s="187">
        <f>IF(AG37=AG36,IF(G35&gt;E35,AG37-0.1,AG37),AG37)</f>
        <v>10000</v>
      </c>
      <c r="AR36" s="187">
        <f>AP38</f>
        <v>30000</v>
      </c>
      <c r="AS36" s="90">
        <f>RANK(AR36,AR34:AR37,1)</f>
        <v>1</v>
      </c>
      <c r="AT36" s="60" t="str">
        <f t="shared" si="10"/>
        <v>Elfenbeinküste</v>
      </c>
      <c r="AU36" s="60">
        <f t="shared" si="10"/>
        <v>0</v>
      </c>
      <c r="AV36" s="60">
        <f t="shared" si="10"/>
        <v>0</v>
      </c>
      <c r="AW36" s="60">
        <f t="shared" si="10"/>
        <v>0</v>
      </c>
      <c r="AX36" s="60"/>
      <c r="AY36" s="60"/>
      <c r="AZ36" s="60"/>
      <c r="BA36" s="113">
        <v>3</v>
      </c>
      <c r="BB36" s="114" t="e">
        <f>VLOOKUP(3,AS34:AT37,2,FALSE)</f>
        <v>#N/A</v>
      </c>
      <c r="BC36" s="115"/>
      <c r="BD36" s="116" t="e">
        <f>VLOOKUP(3,AS34:AW37,3,FALSE)</f>
        <v>#N/A</v>
      </c>
      <c r="BE36" s="116" t="e">
        <f>VLOOKUP(3,AS34:AW37,4,FALSE)</f>
        <v>#N/A</v>
      </c>
      <c r="BF36" s="93" t="s">
        <v>12</v>
      </c>
      <c r="BG36" s="116" t="e">
        <f>VLOOKUP(3,AS34:AW37,5,FALSE)</f>
        <v>#N/A</v>
      </c>
      <c r="BH36" s="60"/>
      <c r="BI36" s="85"/>
      <c r="BJ36" s="85">
        <f>IF(E36&gt;G36,IF(Spielplan!E36&gt;Spielplan!G36,Punktemodus!$B$3,0),0)</f>
        <v>0</v>
      </c>
      <c r="BK36" s="85">
        <f>IF(E36=G36,IF(Spielplan!E36=Spielplan!G36,Punktemodus!$B$3,0),0)</f>
        <v>10</v>
      </c>
      <c r="BL36" s="85">
        <f>IF(E36&lt;G36,IF(Spielplan!E36&lt;Spielplan!G36,Punktemodus!$B$3,0),0)</f>
        <v>0</v>
      </c>
      <c r="BM36" s="85">
        <f>IF(E36=Spielplan!E36,IF(G36=Spielplan!G36,Punktemodus!$B$5,0),0)</f>
        <v>3</v>
      </c>
      <c r="BN36" s="85">
        <f>IF(E36=Spielplan!E36,Punktemodus!$B$7,0)</f>
        <v>1</v>
      </c>
      <c r="BO36" s="85">
        <f>IF(G36=Spielplan!G36,Punktemodus!$B$7,0)</f>
        <v>1</v>
      </c>
      <c r="BP36" s="137">
        <f>IF(Spielplan!E36="",0,SUM(BJ36:BO36))</f>
        <v>0</v>
      </c>
      <c r="BQ36" s="85"/>
      <c r="BR36" s="87"/>
      <c r="BS36" s="82" t="s">
        <v>126</v>
      </c>
      <c r="BT36" s="44" t="str">
        <f>IF(G72="","",BB67)</f>
        <v/>
      </c>
      <c r="BU36" s="46"/>
      <c r="BV36" s="104"/>
      <c r="BW36" s="60"/>
      <c r="BX36" s="104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</row>
    <row r="37" spans="1:101" ht="18.75" customHeight="1" thickBot="1" x14ac:dyDescent="0.3">
      <c r="A37" s="60"/>
      <c r="B37" s="60"/>
      <c r="C37" s="14" t="str">
        <f>H34</f>
        <v>Griechenland</v>
      </c>
      <c r="D37" s="40"/>
      <c r="E37" s="104"/>
      <c r="F37" s="93"/>
      <c r="G37" s="104"/>
      <c r="H37" s="14" t="str">
        <f>H35</f>
        <v>Japan</v>
      </c>
      <c r="I37" s="40"/>
      <c r="J37" s="60"/>
      <c r="K37" s="60" t="s">
        <v>80</v>
      </c>
      <c r="L37" s="60">
        <f t="shared" si="8"/>
        <v>0</v>
      </c>
      <c r="M37" s="60"/>
      <c r="N37" s="60">
        <f>IF($E37="",0,IF($E37&gt;$G37,3,IF($E37=$G37,1,0)))</f>
        <v>0</v>
      </c>
      <c r="O37" s="60"/>
      <c r="P37" s="60">
        <f>IF($G37="",0,IF($E37&gt;$G37,0,IF($E37=$G37,1,3)))</f>
        <v>0</v>
      </c>
      <c r="Q37" s="60"/>
      <c r="R37" s="60">
        <f>E37</f>
        <v>0</v>
      </c>
      <c r="S37" s="60"/>
      <c r="T37" s="60">
        <f>G37</f>
        <v>0</v>
      </c>
      <c r="U37" s="60"/>
      <c r="V37" s="60">
        <f>G37</f>
        <v>0</v>
      </c>
      <c r="W37" s="60"/>
      <c r="X37" s="60">
        <f>E37</f>
        <v>0</v>
      </c>
      <c r="Y37" s="60"/>
      <c r="Z37" s="60">
        <f>P40</f>
        <v>0</v>
      </c>
      <c r="AA37" s="60">
        <f>T40</f>
        <v>0</v>
      </c>
      <c r="AB37" s="60">
        <f>X40</f>
        <v>0</v>
      </c>
      <c r="AC37" s="60">
        <f>AA37-AB37</f>
        <v>0</v>
      </c>
      <c r="AD37" s="60">
        <f>IF(Z37&gt;Z34,-1,0)</f>
        <v>0</v>
      </c>
      <c r="AE37" s="60">
        <f>IF(Z37&gt;Z35,-1,0)</f>
        <v>0</v>
      </c>
      <c r="AF37" s="60">
        <f>IF(Z37&gt;Z36,-1,0)</f>
        <v>0</v>
      </c>
      <c r="AG37" s="60">
        <f>10000-(AJ37*1000+AM37*100+AK37*10)</f>
        <v>10000</v>
      </c>
      <c r="AH37" s="90">
        <f>RANK(AG37,AG34:AG37,1)</f>
        <v>1</v>
      </c>
      <c r="AI37" s="60" t="str">
        <f>H35</f>
        <v>Japan</v>
      </c>
      <c r="AJ37" s="60">
        <f t="shared" si="9"/>
        <v>0</v>
      </c>
      <c r="AK37" s="60">
        <f t="shared" si="9"/>
        <v>0</v>
      </c>
      <c r="AL37" s="60">
        <f t="shared" si="9"/>
        <v>0</v>
      </c>
      <c r="AM37" s="60">
        <f>AK37-AL37</f>
        <v>0</v>
      </c>
      <c r="AN37" s="187">
        <f>IF(AG34=AG37,IF(E38&gt;G38,AG34-0.1,AG34),AG34)</f>
        <v>10000</v>
      </c>
      <c r="AO37" s="187">
        <f>IF(AG35=AG37,IF(E37&gt;G37,AG35-0.1,AG35),AG35)</f>
        <v>10000</v>
      </c>
      <c r="AP37" s="187">
        <f>IF(AG36=AG37,IF(E35&gt;G35,AG36-0.1,AG36),AG36)</f>
        <v>10000</v>
      </c>
      <c r="AQ37" s="187"/>
      <c r="AR37" s="187">
        <f>AQ38</f>
        <v>30000</v>
      </c>
      <c r="AS37" s="90">
        <f>RANK(AR37,AR34:AR37,1)</f>
        <v>1</v>
      </c>
      <c r="AT37" s="60" t="str">
        <f t="shared" si="10"/>
        <v>Japan</v>
      </c>
      <c r="AU37" s="60">
        <f t="shared" si="10"/>
        <v>0</v>
      </c>
      <c r="AV37" s="60">
        <f t="shared" si="10"/>
        <v>0</v>
      </c>
      <c r="AW37" s="60">
        <f t="shared" si="10"/>
        <v>0</v>
      </c>
      <c r="AX37" s="60"/>
      <c r="AY37" s="60"/>
      <c r="AZ37" s="60"/>
      <c r="BA37" s="113">
        <v>4</v>
      </c>
      <c r="BB37" s="114" t="e">
        <f>VLOOKUP(4,AS34:AT37,2,FALSE)</f>
        <v>#N/A</v>
      </c>
      <c r="BC37" s="115"/>
      <c r="BD37" s="116" t="e">
        <f>VLOOKUP(4,AS34:AW37,3,FALSE)</f>
        <v>#N/A</v>
      </c>
      <c r="BE37" s="116" t="e">
        <f>VLOOKUP(4,AS34:AW37,4,FALSE)</f>
        <v>#N/A</v>
      </c>
      <c r="BF37" s="93" t="s">
        <v>12</v>
      </c>
      <c r="BG37" s="116" t="e">
        <f>VLOOKUP(4,AS34:AW37,5,FALSE)</f>
        <v>#N/A</v>
      </c>
      <c r="BH37" s="60"/>
      <c r="BI37" s="85"/>
      <c r="BJ37" s="85">
        <f>IF(E37&gt;G37,IF(Spielplan!E37&gt;Spielplan!G37,Punktemodus!$B$3,0),0)</f>
        <v>0</v>
      </c>
      <c r="BK37" s="85">
        <f>IF(E37=G37,IF(Spielplan!E37=Spielplan!G37,Punktemodus!$B$3,0),0)</f>
        <v>10</v>
      </c>
      <c r="BL37" s="85">
        <f>IF(E37&lt;G37,IF(Spielplan!E37&lt;Spielplan!G37,Punktemodus!$B$3,0),0)</f>
        <v>0</v>
      </c>
      <c r="BM37" s="85">
        <f>IF(E37=Spielplan!E37,IF(G37=Spielplan!G37,Punktemodus!$B$5,0),0)</f>
        <v>3</v>
      </c>
      <c r="BN37" s="85">
        <f>IF(E37=Spielplan!E37,Punktemodus!$B$7,0)</f>
        <v>1</v>
      </c>
      <c r="BO37" s="85">
        <f>IF(G37=Spielplan!G37,Punktemodus!$B$7,0)</f>
        <v>1</v>
      </c>
      <c r="BP37" s="137">
        <f>IF(Spielplan!E37="",0,SUM(BJ37:BO37))</f>
        <v>0</v>
      </c>
      <c r="BQ37" s="85"/>
      <c r="BR37" s="87"/>
      <c r="BS37" s="5" t="s">
        <v>127</v>
      </c>
      <c r="BT37" s="44" t="str">
        <f>IF(G61="","",BB57)</f>
        <v/>
      </c>
      <c r="BU37" s="46"/>
      <c r="BV37" s="104"/>
      <c r="BW37" s="60"/>
      <c r="BX37" s="104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</row>
    <row r="38" spans="1:101" ht="18.75" customHeight="1" thickBot="1" x14ac:dyDescent="0.3">
      <c r="A38" s="60"/>
      <c r="B38" s="60"/>
      <c r="C38" s="20" t="str">
        <f>C34</f>
        <v>Kolumbien</v>
      </c>
      <c r="D38" s="39"/>
      <c r="E38" s="104"/>
      <c r="F38" s="93"/>
      <c r="G38" s="104"/>
      <c r="H38" s="20" t="str">
        <f>H35</f>
        <v>Japan</v>
      </c>
      <c r="I38" s="39"/>
      <c r="J38" s="60"/>
      <c r="K38" s="60" t="s">
        <v>82</v>
      </c>
      <c r="L38" s="60">
        <f t="shared" si="8"/>
        <v>0</v>
      </c>
      <c r="M38" s="60">
        <f>IF($E38="",0,IF($E38&gt;$G38,3,IF($E38=G38,1,0)))</f>
        <v>0</v>
      </c>
      <c r="N38" s="60"/>
      <c r="O38" s="60"/>
      <c r="P38" s="60">
        <f>IF($G38="",0,IF($E38&gt;$G38,0,IF($E38=$G38,1,3)))</f>
        <v>0</v>
      </c>
      <c r="Q38" s="60">
        <f>E38</f>
        <v>0</v>
      </c>
      <c r="R38" s="60"/>
      <c r="S38" s="60"/>
      <c r="T38" s="60">
        <f>G38</f>
        <v>0</v>
      </c>
      <c r="U38" s="60">
        <f>G38</f>
        <v>0</v>
      </c>
      <c r="V38" s="60"/>
      <c r="W38" s="60"/>
      <c r="X38" s="60">
        <f>E38</f>
        <v>0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187">
        <f>SUM(AN34:AN37)</f>
        <v>30000</v>
      </c>
      <c r="AO38" s="187">
        <f>SUM(AO34:AO37)</f>
        <v>30000</v>
      </c>
      <c r="AP38" s="187">
        <f>SUM(AP34:AP37)</f>
        <v>30000</v>
      </c>
      <c r="AQ38" s="187">
        <f>SUM(AQ34:AQ37)</f>
        <v>30000</v>
      </c>
      <c r="AR38" s="187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85">
        <f>IF(E38&gt;G38,IF(Spielplan!E38&gt;Spielplan!G38,Punktemodus!$B$3,0),0)</f>
        <v>0</v>
      </c>
      <c r="BK38" s="85">
        <f>IF(E38=G38,IF(Spielplan!E38=Spielplan!G38,Punktemodus!$B$3,0),0)</f>
        <v>10</v>
      </c>
      <c r="BL38" s="85">
        <f>IF(E38&lt;G38,IF(Spielplan!E38&lt;Spielplan!G38,Punktemodus!$B$3,0),0)</f>
        <v>0</v>
      </c>
      <c r="BM38" s="85">
        <f>IF(E38=Spielplan!E38,IF(G38=Spielplan!G38,Punktemodus!$B$5,0),0)</f>
        <v>3</v>
      </c>
      <c r="BN38" s="85">
        <f>IF(E38=Spielplan!E38,Punktemodus!$B$7,0)</f>
        <v>1</v>
      </c>
      <c r="BO38" s="85">
        <f>IF(G38=Spielplan!G38,Punktemodus!$B$7,0)</f>
        <v>1</v>
      </c>
      <c r="BP38" s="137">
        <f>IF(Spielplan!E38="",0,SUM(BJ38:BO38))</f>
        <v>0</v>
      </c>
      <c r="BQ38" s="60"/>
      <c r="BR38" s="87"/>
      <c r="BS38" s="60"/>
      <c r="BT38" s="60"/>
      <c r="BU38" s="60"/>
      <c r="BV38" s="60"/>
      <c r="BW38" s="60"/>
      <c r="BX38" s="60"/>
      <c r="BY38" s="60"/>
      <c r="BZ38" s="47">
        <v>55</v>
      </c>
      <c r="CA38" s="44" t="str">
        <f>IF(BX36="",IF(BV36&gt;BV37,BT36,BT37),IF(BX36&gt;BX37,BT36,BT37))</f>
        <v/>
      </c>
      <c r="CB38" s="46"/>
      <c r="CC38" s="104"/>
      <c r="CD38" s="60"/>
      <c r="CE38" s="104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</row>
    <row r="39" spans="1:101" ht="18.75" customHeight="1" thickBot="1" x14ac:dyDescent="0.3">
      <c r="A39" s="60"/>
      <c r="B39" s="60"/>
      <c r="C39" s="14" t="str">
        <f>H34</f>
        <v>Griechenland</v>
      </c>
      <c r="D39" s="40"/>
      <c r="E39" s="104"/>
      <c r="F39" s="93"/>
      <c r="G39" s="104"/>
      <c r="H39" s="14" t="str">
        <f>C35</f>
        <v>Elfenbeinküste</v>
      </c>
      <c r="I39" s="40"/>
      <c r="J39" s="60"/>
      <c r="K39" s="60" t="s">
        <v>82</v>
      </c>
      <c r="L39" s="60">
        <f t="shared" si="8"/>
        <v>0</v>
      </c>
      <c r="M39" s="60"/>
      <c r="N39" s="60">
        <f>IF($E39="",0,IF($E39&gt;$G39,3,IF($E39=$G39,1,0)))</f>
        <v>0</v>
      </c>
      <c r="O39" s="60">
        <f>IF($G39="",0,IF($E39&gt;$G39,0,IF($E39=$G39,1,3)))</f>
        <v>0</v>
      </c>
      <c r="P39" s="60"/>
      <c r="Q39" s="60"/>
      <c r="R39" s="60">
        <f>E39</f>
        <v>0</v>
      </c>
      <c r="S39" s="60">
        <f>G39</f>
        <v>0</v>
      </c>
      <c r="T39" s="60"/>
      <c r="U39" s="60"/>
      <c r="V39" s="60">
        <f>G39</f>
        <v>0</v>
      </c>
      <c r="W39" s="60">
        <f>E39</f>
        <v>0</v>
      </c>
      <c r="X39" s="60"/>
      <c r="Y39" s="60"/>
      <c r="Z39" s="60" t="s">
        <v>30</v>
      </c>
      <c r="AA39" s="60"/>
      <c r="AB39" s="60"/>
      <c r="AC39" s="60"/>
      <c r="AD39" s="60"/>
      <c r="AE39" s="60"/>
      <c r="AF39" s="60"/>
      <c r="AG39" s="60" t="b">
        <f>OR(AG34=AG35,AG34=AG36,AG34=AG37,AG35=AG36,AG35=AG37,AG36=AG37)</f>
        <v>1</v>
      </c>
      <c r="AH39" s="60"/>
      <c r="AI39" s="60"/>
      <c r="AJ39" s="60"/>
      <c r="AK39" s="60"/>
      <c r="AL39" s="60"/>
      <c r="AM39" s="60"/>
      <c r="AN39" s="60"/>
      <c r="AO39" s="60" t="s">
        <v>34</v>
      </c>
      <c r="AP39" s="60"/>
      <c r="AQ39" s="60"/>
      <c r="AR39" s="60" t="b">
        <f>OR(AR34=AR35,AR34=AR36,AR34=AR37,AR35=AR36,AR35=AR37,AR36=AR37)</f>
        <v>1</v>
      </c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85">
        <f>IF(E39&gt;G39,IF(Spielplan!E39&gt;Spielplan!G39,Punktemodus!$B$3,0),0)</f>
        <v>0</v>
      </c>
      <c r="BK39" s="85">
        <f>IF(E39=G39,IF(Spielplan!E39=Spielplan!G39,Punktemodus!$B$3,0),0)</f>
        <v>10</v>
      </c>
      <c r="BL39" s="85">
        <f>IF(E39&lt;G39,IF(Spielplan!E39&lt;Spielplan!G39,Punktemodus!$B$3,0),0)</f>
        <v>0</v>
      </c>
      <c r="BM39" s="85">
        <f>IF(E39=Spielplan!E39,IF(G39=Spielplan!G39,Punktemodus!$B$5,0),0)</f>
        <v>3</v>
      </c>
      <c r="BN39" s="85">
        <f>IF(E39=Spielplan!E39,Punktemodus!$B$7,0)</f>
        <v>1</v>
      </c>
      <c r="BO39" s="85">
        <f>IF(G39=Spielplan!G39,Punktemodus!$B$7,0)</f>
        <v>1</v>
      </c>
      <c r="BP39" s="137">
        <f>IF(Spielplan!E39="",0,SUM(BJ39:BO39))</f>
        <v>0</v>
      </c>
      <c r="BQ39" s="60"/>
      <c r="BR39" s="87"/>
      <c r="BS39" s="60"/>
      <c r="BT39" s="60"/>
      <c r="BU39" s="60"/>
      <c r="BV39" s="60"/>
      <c r="BW39" s="60"/>
      <c r="BX39" s="60"/>
      <c r="BY39" s="60"/>
      <c r="BZ39" s="47">
        <v>56</v>
      </c>
      <c r="CA39" s="44" t="str">
        <f>IF(BX40="",IF(BV40&gt;BV41,BT40,BT41),IF(BX40&gt;BX41,BT40,BT41))</f>
        <v/>
      </c>
      <c r="CB39" s="46"/>
      <c r="CC39" s="104"/>
      <c r="CD39" s="60"/>
      <c r="CE39" s="104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</row>
    <row r="40" spans="1:101" ht="18.75" customHeight="1" thickBot="1" x14ac:dyDescent="0.25">
      <c r="A40" s="60"/>
      <c r="B40" s="60"/>
      <c r="C40" s="136" t="str">
        <f>IF(G39="","",IF(AR39=TRUE,"Achtung: Fehler in Tabelle!",""))</f>
        <v/>
      </c>
      <c r="D40" s="60"/>
      <c r="E40" s="85"/>
      <c r="F40" s="60"/>
      <c r="G40" s="85"/>
      <c r="H40" s="60"/>
      <c r="I40" s="60"/>
      <c r="J40" s="60"/>
      <c r="K40" s="60"/>
      <c r="L40" s="60"/>
      <c r="M40" s="60">
        <f t="shared" ref="M40:X40" si="11">SUM(M34:M39)</f>
        <v>0</v>
      </c>
      <c r="N40" s="60">
        <f t="shared" si="11"/>
        <v>0</v>
      </c>
      <c r="O40" s="60">
        <f t="shared" si="11"/>
        <v>0</v>
      </c>
      <c r="P40" s="60">
        <f t="shared" si="11"/>
        <v>0</v>
      </c>
      <c r="Q40" s="60">
        <f t="shared" si="11"/>
        <v>0</v>
      </c>
      <c r="R40" s="60">
        <f t="shared" si="11"/>
        <v>0</v>
      </c>
      <c r="S40" s="60">
        <f t="shared" si="11"/>
        <v>0</v>
      </c>
      <c r="T40" s="60">
        <f t="shared" si="11"/>
        <v>0</v>
      </c>
      <c r="U40" s="60">
        <f t="shared" si="11"/>
        <v>0</v>
      </c>
      <c r="V40" s="60">
        <f t="shared" si="11"/>
        <v>0</v>
      </c>
      <c r="W40" s="60">
        <f t="shared" si="11"/>
        <v>0</v>
      </c>
      <c r="X40" s="60">
        <f t="shared" si="11"/>
        <v>0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160">
        <f>SUM(BP34:BP39)</f>
        <v>0</v>
      </c>
      <c r="BQ40" s="60"/>
      <c r="BR40" s="87"/>
      <c r="BS40" s="55" t="s">
        <v>128</v>
      </c>
      <c r="BT40" s="44" t="str">
        <f>IF(G94="","",BB89)</f>
        <v/>
      </c>
      <c r="BU40" s="46"/>
      <c r="BV40" s="104"/>
      <c r="BW40" s="60"/>
      <c r="BX40" s="104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</row>
    <row r="41" spans="1:101" ht="18.75" customHeight="1" thickBot="1" x14ac:dyDescent="0.25">
      <c r="A41" s="60"/>
      <c r="B41" s="60"/>
      <c r="C41" s="60"/>
      <c r="D41" s="60"/>
      <c r="E41" s="85"/>
      <c r="F41" s="60"/>
      <c r="G41" s="85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138"/>
      <c r="BQ41" s="60"/>
      <c r="BR41" s="87"/>
      <c r="BS41" s="25" t="s">
        <v>129</v>
      </c>
      <c r="BT41" s="44" t="str">
        <f>IF(G83="","",BB79)</f>
        <v/>
      </c>
      <c r="BU41" s="46"/>
      <c r="BV41" s="104"/>
      <c r="BW41" s="60"/>
      <c r="BX41" s="104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</row>
    <row r="42" spans="1:101" ht="18.75" customHeight="1" thickBot="1" x14ac:dyDescent="0.3">
      <c r="A42" s="60"/>
      <c r="B42" s="60"/>
      <c r="C42" s="89"/>
      <c r="D42" s="60"/>
      <c r="E42" s="85"/>
      <c r="F42" s="60"/>
      <c r="G42" s="85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89"/>
      <c r="BC42" s="60"/>
      <c r="BD42" s="90"/>
      <c r="BE42" s="60"/>
      <c r="BF42" s="61"/>
      <c r="BG42" s="60"/>
      <c r="BH42" s="60"/>
      <c r="BI42" s="60"/>
      <c r="BJ42" s="60"/>
      <c r="BK42" s="60"/>
      <c r="BL42" s="60"/>
      <c r="BM42" s="60"/>
      <c r="BN42" s="60"/>
      <c r="BO42" s="60"/>
      <c r="BP42" s="138"/>
      <c r="BQ42" s="60"/>
      <c r="BR42" s="87"/>
      <c r="BS42" s="94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</row>
    <row r="43" spans="1:101" ht="18.75" customHeight="1" thickBot="1" x14ac:dyDescent="0.3">
      <c r="A43" s="60"/>
      <c r="B43" s="60"/>
      <c r="C43" s="88" t="s">
        <v>74</v>
      </c>
      <c r="D43" s="60"/>
      <c r="E43" s="85"/>
      <c r="F43" s="60"/>
      <c r="G43" s="85"/>
      <c r="H43" s="60"/>
      <c r="I43" s="60"/>
      <c r="J43" s="60"/>
      <c r="K43" s="60"/>
      <c r="L43" s="60"/>
      <c r="M43" s="60" t="s">
        <v>4</v>
      </c>
      <c r="N43" s="60"/>
      <c r="O43" s="60"/>
      <c r="P43" s="60"/>
      <c r="Q43" s="60" t="s">
        <v>6</v>
      </c>
      <c r="R43" s="60"/>
      <c r="S43" s="60"/>
      <c r="T43" s="60"/>
      <c r="U43" s="60" t="s">
        <v>7</v>
      </c>
      <c r="V43" s="60"/>
      <c r="W43" s="60"/>
      <c r="X43" s="60"/>
      <c r="Y43" s="60"/>
      <c r="Z43" s="60" t="s">
        <v>4</v>
      </c>
      <c r="AA43" s="60" t="s">
        <v>5</v>
      </c>
      <c r="AB43" s="60"/>
      <c r="AC43" s="60"/>
      <c r="AD43" s="60" t="s">
        <v>9</v>
      </c>
      <c r="AE43" s="60"/>
      <c r="AF43" s="60"/>
      <c r="AG43" s="60"/>
      <c r="AH43" s="60" t="s">
        <v>32</v>
      </c>
      <c r="AI43" s="60"/>
      <c r="AJ43" s="60"/>
      <c r="AK43" s="60"/>
      <c r="AL43" s="60"/>
      <c r="AM43" s="60"/>
      <c r="AN43" s="60" t="s">
        <v>35</v>
      </c>
      <c r="AO43" s="60"/>
      <c r="AP43" s="60"/>
      <c r="AQ43" s="60"/>
      <c r="AR43" s="60"/>
      <c r="AS43" s="60" t="s">
        <v>33</v>
      </c>
      <c r="AT43" s="60"/>
      <c r="AU43" s="60"/>
      <c r="AV43" s="60"/>
      <c r="AW43" s="60"/>
      <c r="AX43" s="60"/>
      <c r="AY43" s="60"/>
      <c r="AZ43" s="60"/>
      <c r="BA43" s="60"/>
      <c r="BB43" s="89" t="s">
        <v>10</v>
      </c>
      <c r="BC43" s="60"/>
      <c r="BD43" s="90" t="s">
        <v>4</v>
      </c>
      <c r="BE43" s="60"/>
      <c r="BF43" s="61" t="s">
        <v>5</v>
      </c>
      <c r="BG43" s="60"/>
      <c r="BH43" s="60"/>
      <c r="BI43" s="85"/>
      <c r="BJ43" s="60"/>
      <c r="BK43" s="60"/>
      <c r="BL43" s="60"/>
      <c r="BM43" s="60"/>
      <c r="BN43" s="60"/>
      <c r="BO43" s="60"/>
      <c r="BP43" s="138"/>
      <c r="BQ43" s="85"/>
      <c r="BR43" s="139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</row>
    <row r="44" spans="1:101" ht="18.75" customHeight="1" thickBot="1" x14ac:dyDescent="0.25">
      <c r="A44" s="60"/>
      <c r="B44" s="60"/>
      <c r="C44" s="60"/>
      <c r="D44" s="60"/>
      <c r="E44" s="85"/>
      <c r="F44" s="60"/>
      <c r="G44" s="85"/>
      <c r="H44" s="60"/>
      <c r="I44" s="60"/>
      <c r="J44" s="60"/>
      <c r="K44" s="60"/>
      <c r="L44" s="60"/>
      <c r="M44" s="60" t="s">
        <v>0</v>
      </c>
      <c r="N44" s="60" t="s">
        <v>1</v>
      </c>
      <c r="O44" s="60" t="s">
        <v>2</v>
      </c>
      <c r="P44" s="60" t="s">
        <v>3</v>
      </c>
      <c r="Q44" s="60" t="s">
        <v>0</v>
      </c>
      <c r="R44" s="60" t="s">
        <v>1</v>
      </c>
      <c r="S44" s="60" t="s">
        <v>2</v>
      </c>
      <c r="T44" s="60" t="s">
        <v>3</v>
      </c>
      <c r="U44" s="60" t="s">
        <v>0</v>
      </c>
      <c r="V44" s="60" t="s">
        <v>1</v>
      </c>
      <c r="W44" s="60" t="s">
        <v>2</v>
      </c>
      <c r="X44" s="60" t="s">
        <v>3</v>
      </c>
      <c r="Y44" s="60"/>
      <c r="Z44" s="60" t="s">
        <v>8</v>
      </c>
      <c r="AA44" s="60"/>
      <c r="AB44" s="60"/>
      <c r="AC44" s="60"/>
      <c r="AD44" s="60"/>
      <c r="AE44" s="60"/>
      <c r="AF44" s="60"/>
      <c r="AG44" s="60"/>
      <c r="AH44" s="60" t="s">
        <v>31</v>
      </c>
      <c r="AI44" s="60"/>
      <c r="AJ44" s="60"/>
      <c r="AK44" s="60"/>
      <c r="AL44" s="60"/>
      <c r="AM44" s="60"/>
      <c r="AN44" s="60" t="str">
        <f>AI45</f>
        <v>Uruguay</v>
      </c>
      <c r="AO44" s="60" t="str">
        <f>AI46</f>
        <v>Costa Rica</v>
      </c>
      <c r="AP44" s="60" t="str">
        <f>AI47</f>
        <v>England</v>
      </c>
      <c r="AQ44" s="60" t="str">
        <f>AI48</f>
        <v>Italien</v>
      </c>
      <c r="AR44" s="60"/>
      <c r="AS44" s="60" t="s">
        <v>31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85"/>
      <c r="BJ44" s="85"/>
      <c r="BK44" s="85"/>
      <c r="BL44" s="85"/>
      <c r="BM44" s="85"/>
      <c r="BN44" s="85"/>
      <c r="BO44" s="85"/>
      <c r="BP44" s="137"/>
      <c r="BQ44" s="85"/>
      <c r="BR44" s="141"/>
      <c r="BS44" s="359" t="s">
        <v>165</v>
      </c>
      <c r="BT44" s="360"/>
      <c r="BU44" s="361"/>
      <c r="BV44" s="362"/>
      <c r="BW44" s="156"/>
      <c r="BX44" s="351" t="s">
        <v>152</v>
      </c>
      <c r="BY44" s="351" t="s">
        <v>153</v>
      </c>
      <c r="BZ44" s="352"/>
      <c r="CA44" s="156"/>
      <c r="CB44" s="155"/>
      <c r="CC44" s="155"/>
      <c r="CD44" s="155"/>
      <c r="CE44" s="351" t="s">
        <v>155</v>
      </c>
      <c r="CF44" s="351" t="s">
        <v>156</v>
      </c>
      <c r="CG44" s="155"/>
      <c r="CH44" s="155"/>
      <c r="CI44" s="155"/>
      <c r="CJ44" s="351" t="s">
        <v>158</v>
      </c>
      <c r="CK44" s="155"/>
      <c r="CL44" s="155"/>
      <c r="CM44" s="155"/>
      <c r="CN44" s="155"/>
      <c r="CO44" s="351" t="s">
        <v>159</v>
      </c>
      <c r="CP44" s="155"/>
      <c r="CQ44" s="155"/>
      <c r="CR44" s="155"/>
      <c r="CS44" s="351" t="s">
        <v>146</v>
      </c>
      <c r="CT44" s="155"/>
      <c r="CU44" s="134"/>
      <c r="CV44" s="134"/>
      <c r="CW44" s="134"/>
    </row>
    <row r="45" spans="1:101" ht="18.75" customHeight="1" thickBot="1" x14ac:dyDescent="0.3">
      <c r="A45" s="60"/>
      <c r="B45" s="60"/>
      <c r="C45" s="75" t="str">
        <f>Spielplan!$C$45</f>
        <v>Uruguay</v>
      </c>
      <c r="D45" s="76"/>
      <c r="E45" s="104"/>
      <c r="F45" s="93"/>
      <c r="G45" s="104"/>
      <c r="H45" s="75" t="str">
        <f>Spielplan!$H$45</f>
        <v>Costa Rica</v>
      </c>
      <c r="I45" s="76"/>
      <c r="J45" s="60"/>
      <c r="K45" s="60" t="s">
        <v>85</v>
      </c>
      <c r="L45" s="60">
        <f t="shared" ref="L45:L50" si="12">IF(E45-G45&gt;0,1,IF(G45=E45,0,-1))</f>
        <v>0</v>
      </c>
      <c r="M45" s="60">
        <f>IF($E45="",0,IF($E45&gt;$G45,3,IF($E45=G45,1,0)))</f>
        <v>0</v>
      </c>
      <c r="N45" s="60">
        <f>IF($G45="",0,IF($E45&gt;$G45,0,IF($E45=G45,1,3)))</f>
        <v>0</v>
      </c>
      <c r="O45" s="60"/>
      <c r="P45" s="60"/>
      <c r="Q45" s="60">
        <f>E45</f>
        <v>0</v>
      </c>
      <c r="R45" s="60">
        <f>G45</f>
        <v>0</v>
      </c>
      <c r="S45" s="60"/>
      <c r="T45" s="60"/>
      <c r="U45" s="60">
        <f>G45</f>
        <v>0</v>
      </c>
      <c r="V45" s="60">
        <f>E45</f>
        <v>0</v>
      </c>
      <c r="W45" s="60"/>
      <c r="X45" s="60"/>
      <c r="Y45" s="60"/>
      <c r="Z45" s="60">
        <f>M51</f>
        <v>0</v>
      </c>
      <c r="AA45" s="60">
        <f>Q51</f>
        <v>0</v>
      </c>
      <c r="AB45" s="60">
        <f>U51</f>
        <v>0</v>
      </c>
      <c r="AC45" s="60">
        <f>AA45-AB45</f>
        <v>0</v>
      </c>
      <c r="AD45" s="60">
        <f>IF(Z45&gt;Z46,-1,0)</f>
        <v>0</v>
      </c>
      <c r="AE45" s="60">
        <f>IF(Z45&gt;Z47,-1,0)</f>
        <v>0</v>
      </c>
      <c r="AF45" s="60">
        <f>IF(Z45&gt;Z48,-1,0)</f>
        <v>0</v>
      </c>
      <c r="AG45" s="60">
        <f>10000-(AJ45*1000+AM45*100+AK45*10)</f>
        <v>10000</v>
      </c>
      <c r="AH45" s="90">
        <f>RANK(AG45,AG45:AG48,1)</f>
        <v>1</v>
      </c>
      <c r="AI45" s="60" t="str">
        <f>C45</f>
        <v>Uruguay</v>
      </c>
      <c r="AJ45" s="60">
        <f t="shared" ref="AJ45:AL48" si="13">Z45</f>
        <v>0</v>
      </c>
      <c r="AK45" s="60">
        <f t="shared" si="13"/>
        <v>0</v>
      </c>
      <c r="AL45" s="60">
        <f t="shared" si="13"/>
        <v>0</v>
      </c>
      <c r="AM45" s="60">
        <f>AK45-AL45</f>
        <v>0</v>
      </c>
      <c r="AN45" s="187"/>
      <c r="AO45" s="187">
        <f>IF(AG46=AG45,IF(G45&gt;E45,AG46-0.1,AG46),AG46)</f>
        <v>10000</v>
      </c>
      <c r="AP45" s="187">
        <f>IF(AG47=AG45,IF(G47&gt;E47,AG47-0.1,AG47),AG47)</f>
        <v>10000</v>
      </c>
      <c r="AQ45" s="187">
        <f>IF(AG48=AG45,IF(G49&gt;E49,AG48-0.1,AG48),AG48)</f>
        <v>10000</v>
      </c>
      <c r="AR45" s="187">
        <f>AN49</f>
        <v>30000</v>
      </c>
      <c r="AS45" s="90">
        <f>RANK(AR45,AR45:AR48,1)</f>
        <v>1</v>
      </c>
      <c r="AT45" s="60" t="str">
        <f t="shared" ref="AT45:AW48" si="14">AI45</f>
        <v>Uruguay</v>
      </c>
      <c r="AU45" s="60">
        <f t="shared" si="14"/>
        <v>0</v>
      </c>
      <c r="AV45" s="60">
        <f t="shared" si="14"/>
        <v>0</v>
      </c>
      <c r="AW45" s="60">
        <f t="shared" si="14"/>
        <v>0</v>
      </c>
      <c r="AX45" s="60"/>
      <c r="AY45" s="60"/>
      <c r="AZ45" s="60"/>
      <c r="BA45" s="77">
        <v>1</v>
      </c>
      <c r="BB45" s="75" t="str">
        <f>VLOOKUP(1,AS45:AT48,2,FALSE)</f>
        <v>Uruguay</v>
      </c>
      <c r="BC45" s="76"/>
      <c r="BD45" s="78">
        <f>VLOOKUP(1,AS45:AW48,3,FALSE)</f>
        <v>0</v>
      </c>
      <c r="BE45" s="79">
        <f>VLOOKUP(1,AS45:AW48,4,FALSE)</f>
        <v>0</v>
      </c>
      <c r="BF45" s="93" t="s">
        <v>12</v>
      </c>
      <c r="BG45" s="79">
        <f>VLOOKUP(1,AS45:AW48,5,FALSE)</f>
        <v>0</v>
      </c>
      <c r="BH45" s="80" t="s">
        <v>24</v>
      </c>
      <c r="BI45" s="85"/>
      <c r="BJ45" s="85">
        <f>IF(E45&gt;G45,IF(Spielplan!E45&gt;Spielplan!G45,Punktemodus!$B$3,0),0)</f>
        <v>0</v>
      </c>
      <c r="BK45" s="85">
        <f>IF(E45=G45,IF(Spielplan!E45=Spielplan!G45,Punktemodus!$B$3,0),0)</f>
        <v>10</v>
      </c>
      <c r="BL45" s="85">
        <f>IF(E45&lt;G45,IF(Spielplan!E45&lt;Spielplan!G45,Punktemodus!$B$3,0),0)</f>
        <v>0</v>
      </c>
      <c r="BM45" s="85">
        <f>IF(E45=Spielplan!E45,IF(G45=Spielplan!G45,Punktemodus!$B$5,0),0)</f>
        <v>3</v>
      </c>
      <c r="BN45" s="85">
        <f>IF(E45=Spielplan!E45,Punktemodus!$B$7,0)</f>
        <v>1</v>
      </c>
      <c r="BO45" s="85">
        <f>IF(G45=Spielplan!G45,Punktemodus!$B$7,0)</f>
        <v>1</v>
      </c>
      <c r="BP45" s="137">
        <f>IF(Spielplan!E45="",0,SUM(BJ45:BO45))</f>
        <v>0</v>
      </c>
      <c r="BQ45" s="85"/>
      <c r="BR45" s="141"/>
      <c r="BS45" s="363"/>
      <c r="BT45" s="364"/>
      <c r="BU45" s="365"/>
      <c r="BV45" s="366"/>
      <c r="BW45" s="156"/>
      <c r="BX45" s="351"/>
      <c r="BY45" s="351"/>
      <c r="BZ45" s="352"/>
      <c r="CA45" s="156"/>
      <c r="CB45" s="155"/>
      <c r="CC45" s="155"/>
      <c r="CD45" s="155"/>
      <c r="CE45" s="351"/>
      <c r="CF45" s="351"/>
      <c r="CG45" s="155"/>
      <c r="CH45" s="155"/>
      <c r="CI45" s="155"/>
      <c r="CJ45" s="351"/>
      <c r="CK45" s="155"/>
      <c r="CL45" s="155"/>
      <c r="CM45" s="155"/>
      <c r="CN45" s="155"/>
      <c r="CO45" s="351"/>
      <c r="CP45" s="155"/>
      <c r="CQ45" s="155"/>
      <c r="CR45" s="155"/>
      <c r="CS45" s="351"/>
      <c r="CT45" s="155"/>
      <c r="CU45" s="134"/>
      <c r="CV45" s="134"/>
      <c r="CW45" s="134"/>
    </row>
    <row r="46" spans="1:101" ht="18.75" customHeight="1" thickBot="1" x14ac:dyDescent="0.3">
      <c r="A46" s="60"/>
      <c r="B46" s="60"/>
      <c r="C46" s="48" t="str">
        <f>Spielplan!$C$46</f>
        <v>England</v>
      </c>
      <c r="D46" s="49"/>
      <c r="E46" s="104"/>
      <c r="F46" s="93"/>
      <c r="G46" s="104"/>
      <c r="H46" s="48" t="str">
        <f>Spielplan!$H$46</f>
        <v>Italien</v>
      </c>
      <c r="I46" s="49"/>
      <c r="J46" s="60"/>
      <c r="K46" s="60" t="s">
        <v>86</v>
      </c>
      <c r="L46" s="60">
        <f t="shared" si="12"/>
        <v>0</v>
      </c>
      <c r="M46" s="60"/>
      <c r="N46" s="60"/>
      <c r="O46" s="60">
        <f>IF($E46="",0,IF($E46&gt;$G46,3,IF($E46=$G46,1,0)))</f>
        <v>0</v>
      </c>
      <c r="P46" s="60">
        <f>IF($G46="",0,IF($E46&gt;$G46,0,IF($E46=$G46,1,3)))</f>
        <v>0</v>
      </c>
      <c r="Q46" s="60"/>
      <c r="R46" s="60"/>
      <c r="S46" s="60">
        <f>E46</f>
        <v>0</v>
      </c>
      <c r="T46" s="60">
        <f>G46</f>
        <v>0</v>
      </c>
      <c r="U46" s="60"/>
      <c r="V46" s="60"/>
      <c r="W46" s="60">
        <f>G46</f>
        <v>0</v>
      </c>
      <c r="X46" s="60">
        <f>E46</f>
        <v>0</v>
      </c>
      <c r="Y46" s="60"/>
      <c r="Z46" s="60">
        <f>N51</f>
        <v>0</v>
      </c>
      <c r="AA46" s="60">
        <f>R51</f>
        <v>0</v>
      </c>
      <c r="AB46" s="60">
        <f>V51</f>
        <v>0</v>
      </c>
      <c r="AC46" s="60">
        <f>AA46-AB46</f>
        <v>0</v>
      </c>
      <c r="AD46" s="60">
        <f>IF(Z46&gt;Z45,-1,0)</f>
        <v>0</v>
      </c>
      <c r="AE46" s="60">
        <f>IF(Z46&gt;Z47,-1,0)</f>
        <v>0</v>
      </c>
      <c r="AF46" s="60">
        <f>IF(Z46&gt;Z48,-1,0)</f>
        <v>0</v>
      </c>
      <c r="AG46" s="60">
        <f>10000-(AJ46*1000+AM46*100+AK46*10)</f>
        <v>10000</v>
      </c>
      <c r="AH46" s="90">
        <f>RANK(AG46,AG45:AG48,1)</f>
        <v>1</v>
      </c>
      <c r="AI46" s="60" t="str">
        <f>H45</f>
        <v>Costa Rica</v>
      </c>
      <c r="AJ46" s="60">
        <f t="shared" si="13"/>
        <v>0</v>
      </c>
      <c r="AK46" s="60">
        <f t="shared" si="13"/>
        <v>0</v>
      </c>
      <c r="AL46" s="60">
        <f t="shared" si="13"/>
        <v>0</v>
      </c>
      <c r="AM46" s="60">
        <f>AK46-AL46</f>
        <v>0</v>
      </c>
      <c r="AN46" s="187">
        <f>IF(AG45=AG46,IF(E45&gt;G45,AG45-0.1,AG45),AG45)</f>
        <v>10000</v>
      </c>
      <c r="AO46" s="187"/>
      <c r="AP46" s="187">
        <f>IF(AG47=AG46,IF(G50&gt;E50,AG47-0.1,AG47),AG47)</f>
        <v>10000</v>
      </c>
      <c r="AQ46" s="187">
        <f>IF(AG48=AG46,IF(G48&gt;E48,AG48-0.1,AG48),AG48)</f>
        <v>10000</v>
      </c>
      <c r="AR46" s="187">
        <f>AO49</f>
        <v>30000</v>
      </c>
      <c r="AS46" s="90">
        <f>RANK(AR46,AR45:AR48,1)</f>
        <v>1</v>
      </c>
      <c r="AT46" s="60" t="str">
        <f t="shared" si="14"/>
        <v>Costa Rica</v>
      </c>
      <c r="AU46" s="60">
        <f t="shared" si="14"/>
        <v>0</v>
      </c>
      <c r="AV46" s="60">
        <f t="shared" si="14"/>
        <v>0</v>
      </c>
      <c r="AW46" s="60">
        <f t="shared" si="14"/>
        <v>0</v>
      </c>
      <c r="AX46" s="60"/>
      <c r="AY46" s="60"/>
      <c r="AZ46" s="60"/>
      <c r="BA46" s="50">
        <v>2</v>
      </c>
      <c r="BB46" s="48" t="e">
        <f>VLOOKUP(2,AS45:AT48,2,FALSE)</f>
        <v>#N/A</v>
      </c>
      <c r="BC46" s="49"/>
      <c r="BD46" s="51" t="e">
        <f>VLOOKUP(2,AS45:AW48,3,FALSE)</f>
        <v>#N/A</v>
      </c>
      <c r="BE46" s="52" t="e">
        <f>VLOOKUP(2,AS45:AW48,4,FALSE)</f>
        <v>#N/A</v>
      </c>
      <c r="BF46" s="93" t="s">
        <v>12</v>
      </c>
      <c r="BG46" s="52" t="e">
        <f>VLOOKUP(2,AS45:AW48,5,FALSE)</f>
        <v>#N/A</v>
      </c>
      <c r="BH46" s="81" t="s">
        <v>25</v>
      </c>
      <c r="BI46" s="85"/>
      <c r="BJ46" s="85">
        <f>IF(E46&gt;G46,IF(Spielplan!E46&gt;Spielplan!G46,Punktemodus!$B$3,0),0)</f>
        <v>0</v>
      </c>
      <c r="BK46" s="85">
        <f>IF(E46=G46,IF(Spielplan!E46=Spielplan!G46,Punktemodus!$B$3,0),0)</f>
        <v>10</v>
      </c>
      <c r="BL46" s="85">
        <f>IF(E46&lt;G46,IF(Spielplan!E46&lt;Spielplan!G46,Punktemodus!$B$3,0),0)</f>
        <v>0</v>
      </c>
      <c r="BM46" s="85">
        <f>IF(E46=Spielplan!E46,IF(G46=Spielplan!G46,Punktemodus!$B$5,0),0)</f>
        <v>3</v>
      </c>
      <c r="BN46" s="85">
        <f>IF(E46=Spielplan!E46,Punktemodus!$B$7,0)</f>
        <v>1</v>
      </c>
      <c r="BO46" s="85">
        <f>IF(G46=Spielplan!G46,Punktemodus!$B$7,0)</f>
        <v>1</v>
      </c>
      <c r="BP46" s="137">
        <f>IF(Spielplan!E46="",0,SUM(BJ46:BO46))</f>
        <v>0</v>
      </c>
      <c r="BQ46" s="85"/>
      <c r="BR46" s="141"/>
      <c r="BS46" s="142"/>
      <c r="BT46" s="155"/>
      <c r="BU46" s="154" t="s">
        <v>120</v>
      </c>
      <c r="BV46" s="155"/>
      <c r="BW46" s="155"/>
      <c r="BX46" s="351"/>
      <c r="BY46" s="351"/>
      <c r="BZ46" s="352"/>
      <c r="CA46" s="155"/>
      <c r="CB46" s="155"/>
      <c r="CC46" s="155"/>
      <c r="CD46" s="155"/>
      <c r="CE46" s="351"/>
      <c r="CF46" s="351"/>
      <c r="CG46" s="155"/>
      <c r="CH46" s="155"/>
      <c r="CI46" s="155"/>
      <c r="CJ46" s="351"/>
      <c r="CK46" s="155"/>
      <c r="CL46" s="155"/>
      <c r="CM46" s="155"/>
      <c r="CN46" s="155"/>
      <c r="CO46" s="351"/>
      <c r="CP46" s="155"/>
      <c r="CQ46" s="155"/>
      <c r="CR46" s="155"/>
      <c r="CS46" s="351"/>
      <c r="CT46" s="155"/>
      <c r="CU46" s="134"/>
      <c r="CV46" s="134"/>
      <c r="CW46" s="134"/>
    </row>
    <row r="47" spans="1:101" ht="18.75" customHeight="1" thickBot="1" x14ac:dyDescent="0.3">
      <c r="A47" s="60"/>
      <c r="B47" s="60"/>
      <c r="C47" s="75" t="str">
        <f>C45</f>
        <v>Uruguay</v>
      </c>
      <c r="D47" s="76"/>
      <c r="E47" s="104"/>
      <c r="F47" s="93"/>
      <c r="G47" s="104"/>
      <c r="H47" s="75" t="str">
        <f>C46</f>
        <v>England</v>
      </c>
      <c r="I47" s="76"/>
      <c r="J47" s="60"/>
      <c r="K47" s="60" t="s">
        <v>87</v>
      </c>
      <c r="L47" s="60">
        <f t="shared" si="12"/>
        <v>0</v>
      </c>
      <c r="M47" s="60">
        <f>IF($E47="",0,IF($E47&gt;$G47,3,IF($E47=G47,1,0)))</f>
        <v>0</v>
      </c>
      <c r="N47" s="60"/>
      <c r="O47" s="60">
        <f>IF($G47="",0,IF($E47&gt;$G47,0,IF($E47=$G47,1,3)))</f>
        <v>0</v>
      </c>
      <c r="P47" s="60"/>
      <c r="Q47" s="60">
        <f>E47</f>
        <v>0</v>
      </c>
      <c r="R47" s="60"/>
      <c r="S47" s="60">
        <f>G47</f>
        <v>0</v>
      </c>
      <c r="T47" s="60"/>
      <c r="U47" s="60">
        <f>G47</f>
        <v>0</v>
      </c>
      <c r="V47" s="60"/>
      <c r="W47" s="60">
        <f>E47</f>
        <v>0</v>
      </c>
      <c r="X47" s="60"/>
      <c r="Y47" s="60"/>
      <c r="Z47" s="60">
        <f>O51</f>
        <v>0</v>
      </c>
      <c r="AA47" s="60">
        <f>S51</f>
        <v>0</v>
      </c>
      <c r="AB47" s="60">
        <f>W51</f>
        <v>0</v>
      </c>
      <c r="AC47" s="60">
        <f>AA47-AB47</f>
        <v>0</v>
      </c>
      <c r="AD47" s="60">
        <f>IF(Z47&gt;Z45,-1,0)</f>
        <v>0</v>
      </c>
      <c r="AE47" s="60">
        <f>IF(Z47&gt;Z46,-1,0)</f>
        <v>0</v>
      </c>
      <c r="AF47" s="60">
        <f>IF(Z47&gt;Z48,-1,0)</f>
        <v>0</v>
      </c>
      <c r="AG47" s="60">
        <f>10000-(AJ47*1000+AM47*100+AK47*10)</f>
        <v>10000</v>
      </c>
      <c r="AH47" s="90">
        <f>RANK(AG47,AG45:AG48,1)</f>
        <v>1</v>
      </c>
      <c r="AI47" s="60" t="str">
        <f>C46</f>
        <v>England</v>
      </c>
      <c r="AJ47" s="60">
        <f t="shared" si="13"/>
        <v>0</v>
      </c>
      <c r="AK47" s="60">
        <f t="shared" si="13"/>
        <v>0</v>
      </c>
      <c r="AL47" s="60">
        <f t="shared" si="13"/>
        <v>0</v>
      </c>
      <c r="AM47" s="60">
        <f>AK47-AL47</f>
        <v>0</v>
      </c>
      <c r="AN47" s="187">
        <f>IF(AG45=AG47,IF(E47&gt;G47,AG45-0.1,AG45),AG45)</f>
        <v>10000</v>
      </c>
      <c r="AO47" s="187">
        <f>IF(AG46=AG47,IF(E50&gt;G50,AG46-0.1,AG46),AG46)</f>
        <v>10000</v>
      </c>
      <c r="AP47" s="187"/>
      <c r="AQ47" s="187">
        <f>IF(AG48=AG47,IF(G46&gt;E46,AG48-0.1,AG48),AG48)</f>
        <v>10000</v>
      </c>
      <c r="AR47" s="187">
        <f>AP49</f>
        <v>30000</v>
      </c>
      <c r="AS47" s="90">
        <f>RANK(AR47,AR45:AR48,1)</f>
        <v>1</v>
      </c>
      <c r="AT47" s="60" t="str">
        <f t="shared" si="14"/>
        <v>England</v>
      </c>
      <c r="AU47" s="60">
        <f t="shared" si="14"/>
        <v>0</v>
      </c>
      <c r="AV47" s="60">
        <f t="shared" si="14"/>
        <v>0</v>
      </c>
      <c r="AW47" s="60">
        <f t="shared" si="14"/>
        <v>0</v>
      </c>
      <c r="AX47" s="60"/>
      <c r="AY47" s="60"/>
      <c r="AZ47" s="60"/>
      <c r="BA47" s="113">
        <v>3</v>
      </c>
      <c r="BB47" s="114" t="e">
        <f>VLOOKUP(3,AS45:AT48,2,FALSE)</f>
        <v>#N/A</v>
      </c>
      <c r="BC47" s="115"/>
      <c r="BD47" s="116" t="e">
        <f>VLOOKUP(3,AS45:AW48,3,FALSE)</f>
        <v>#N/A</v>
      </c>
      <c r="BE47" s="116" t="e">
        <f>VLOOKUP(3,AS45:AW48,4,FALSE)</f>
        <v>#N/A</v>
      </c>
      <c r="BF47" s="93" t="s">
        <v>12</v>
      </c>
      <c r="BG47" s="116" t="e">
        <f>VLOOKUP(3,AS45:AW48,5,FALSE)</f>
        <v>#N/A</v>
      </c>
      <c r="BH47" s="60"/>
      <c r="BI47" s="60"/>
      <c r="BJ47" s="85">
        <f>IF(E47&gt;G47,IF(Spielplan!E47&gt;Spielplan!G47,Punktemodus!$B$3,0),0)</f>
        <v>0</v>
      </c>
      <c r="BK47" s="85">
        <f>IF(E47=G47,IF(Spielplan!E47=Spielplan!G47,Punktemodus!$B$3,0),0)</f>
        <v>10</v>
      </c>
      <c r="BL47" s="85">
        <f>IF(E47&lt;G47,IF(Spielplan!E47&lt;Spielplan!G47,Punktemodus!$B$3,0),0)</f>
        <v>0</v>
      </c>
      <c r="BM47" s="85">
        <f>IF(E47=Spielplan!E47,IF(G47=Spielplan!G47,Punktemodus!$B$5,0),0)</f>
        <v>3</v>
      </c>
      <c r="BN47" s="85">
        <f>IF(E47=Spielplan!E47,Punktemodus!$B$7,0)</f>
        <v>1</v>
      </c>
      <c r="BO47" s="85">
        <f>IF(G47=Spielplan!G47,Punktemodus!$B$7,0)</f>
        <v>1</v>
      </c>
      <c r="BP47" s="137">
        <f>IF(Spielplan!E47="",0,SUM(BJ47:BO47))</f>
        <v>0</v>
      </c>
      <c r="BQ47" s="85"/>
      <c r="BR47" s="141"/>
      <c r="BS47" s="134"/>
      <c r="BT47" s="134"/>
      <c r="BU47" s="134"/>
      <c r="BV47" s="134"/>
      <c r="BW47" s="155"/>
      <c r="BX47" s="351"/>
      <c r="BY47" s="351"/>
      <c r="BZ47" s="352"/>
      <c r="CA47" s="155"/>
      <c r="CB47" s="155"/>
      <c r="CC47" s="155"/>
      <c r="CD47" s="155"/>
      <c r="CE47" s="351"/>
      <c r="CF47" s="351"/>
      <c r="CG47" s="155"/>
      <c r="CH47" s="155"/>
      <c r="CI47" s="155"/>
      <c r="CJ47" s="351"/>
      <c r="CK47" s="155"/>
      <c r="CL47" s="155"/>
      <c r="CM47" s="155"/>
      <c r="CN47" s="155"/>
      <c r="CO47" s="351"/>
      <c r="CP47" s="155"/>
      <c r="CQ47" s="155"/>
      <c r="CR47" s="155"/>
      <c r="CS47" s="351"/>
      <c r="CT47" s="155"/>
      <c r="CU47" s="134"/>
      <c r="CV47" s="134"/>
      <c r="CW47" s="134"/>
    </row>
    <row r="48" spans="1:101" ht="18.75" customHeight="1" thickBot="1" x14ac:dyDescent="0.3">
      <c r="A48" s="60"/>
      <c r="B48" s="60"/>
      <c r="C48" s="48" t="str">
        <f>H45</f>
        <v>Costa Rica</v>
      </c>
      <c r="D48" s="49"/>
      <c r="E48" s="104"/>
      <c r="F48" s="93"/>
      <c r="G48" s="104"/>
      <c r="H48" s="48" t="str">
        <f>H46</f>
        <v>Italien</v>
      </c>
      <c r="I48" s="49"/>
      <c r="J48" s="60"/>
      <c r="K48" s="60" t="s">
        <v>88</v>
      </c>
      <c r="L48" s="60">
        <f t="shared" si="12"/>
        <v>0</v>
      </c>
      <c r="M48" s="60"/>
      <c r="N48" s="60">
        <f>IF($E48="",0,IF($E48&gt;$G48,3,IF($E48=$G48,1,0)))</f>
        <v>0</v>
      </c>
      <c r="O48" s="60"/>
      <c r="P48" s="60">
        <f>IF($G48="",0,IF($E48&gt;$G48,0,IF($E48=$G48,1,3)))</f>
        <v>0</v>
      </c>
      <c r="Q48" s="60"/>
      <c r="R48" s="60">
        <f>E48</f>
        <v>0</v>
      </c>
      <c r="S48" s="60"/>
      <c r="T48" s="60">
        <f>G48</f>
        <v>0</v>
      </c>
      <c r="U48" s="60"/>
      <c r="V48" s="60">
        <f>G48</f>
        <v>0</v>
      </c>
      <c r="W48" s="60"/>
      <c r="X48" s="60">
        <f>E48</f>
        <v>0</v>
      </c>
      <c r="Y48" s="60"/>
      <c r="Z48" s="60">
        <f>P51</f>
        <v>0</v>
      </c>
      <c r="AA48" s="60">
        <f>T51</f>
        <v>0</v>
      </c>
      <c r="AB48" s="60">
        <f>X51</f>
        <v>0</v>
      </c>
      <c r="AC48" s="60">
        <f>AA48-AB48</f>
        <v>0</v>
      </c>
      <c r="AD48" s="60">
        <f>IF(Z48&gt;Z45,-1,0)</f>
        <v>0</v>
      </c>
      <c r="AE48" s="60">
        <f>IF(Z48&gt;Z46,-1,0)</f>
        <v>0</v>
      </c>
      <c r="AF48" s="60">
        <f>IF(Z48&gt;Z47,-1,0)</f>
        <v>0</v>
      </c>
      <c r="AG48" s="60">
        <f>10000-(AJ48*1000+AM48*100+AK48*10)</f>
        <v>10000</v>
      </c>
      <c r="AH48" s="90">
        <f>RANK(AG48,AG45:AG48,1)</f>
        <v>1</v>
      </c>
      <c r="AI48" s="60" t="str">
        <f>H46</f>
        <v>Italien</v>
      </c>
      <c r="AJ48" s="60">
        <f t="shared" si="13"/>
        <v>0</v>
      </c>
      <c r="AK48" s="60">
        <f t="shared" si="13"/>
        <v>0</v>
      </c>
      <c r="AL48" s="60">
        <f t="shared" si="13"/>
        <v>0</v>
      </c>
      <c r="AM48" s="60">
        <f>AK48-AL48</f>
        <v>0</v>
      </c>
      <c r="AN48" s="187">
        <f>IF(AG45=AG48,IF(E49&gt;G49,AG45-0.1,AG45),AG45)</f>
        <v>10000</v>
      </c>
      <c r="AO48" s="187">
        <f>IF(AG46=AG48,IF(E48&gt;G48,AG46-0.1,AG46),AG46)</f>
        <v>10000</v>
      </c>
      <c r="AP48" s="187">
        <f>IF(AG47=AG48,IF(E46&gt;G46,AG47-0.1,AG47),AG47)</f>
        <v>10000</v>
      </c>
      <c r="AQ48" s="187"/>
      <c r="AR48" s="187">
        <f>AQ49</f>
        <v>30000</v>
      </c>
      <c r="AS48" s="90">
        <f>RANK(AR48,AR45:AR48,1)</f>
        <v>1</v>
      </c>
      <c r="AT48" s="60" t="str">
        <f t="shared" si="14"/>
        <v>Italien</v>
      </c>
      <c r="AU48" s="60">
        <f t="shared" si="14"/>
        <v>0</v>
      </c>
      <c r="AV48" s="60">
        <f t="shared" si="14"/>
        <v>0</v>
      </c>
      <c r="AW48" s="60">
        <f t="shared" si="14"/>
        <v>0</v>
      </c>
      <c r="AX48" s="60"/>
      <c r="AY48" s="60"/>
      <c r="AZ48" s="60"/>
      <c r="BA48" s="113">
        <v>4</v>
      </c>
      <c r="BB48" s="114" t="e">
        <f>VLOOKUP(4,AS45:AT48,2,FALSE)</f>
        <v>#N/A</v>
      </c>
      <c r="BC48" s="115"/>
      <c r="BD48" s="116" t="e">
        <f>VLOOKUP(4,AS45:AW48,3,FALSE)</f>
        <v>#N/A</v>
      </c>
      <c r="BE48" s="116" t="e">
        <f>VLOOKUP(4,AS45:AW48,4,FALSE)</f>
        <v>#N/A</v>
      </c>
      <c r="BF48" s="93" t="s">
        <v>12</v>
      </c>
      <c r="BG48" s="116" t="e">
        <f>VLOOKUP(4,AS45:AW48,5,FALSE)</f>
        <v>#N/A</v>
      </c>
      <c r="BH48" s="60"/>
      <c r="BI48" s="60"/>
      <c r="BJ48" s="85">
        <f>IF(E48&gt;G48,IF(Spielplan!E48&gt;Spielplan!G48,Punktemodus!$B$3,0),0)</f>
        <v>0</v>
      </c>
      <c r="BK48" s="85">
        <f>IF(E48=G48,IF(Spielplan!E48=Spielplan!G48,Punktemodus!$B$3,0),0)</f>
        <v>10</v>
      </c>
      <c r="BL48" s="85">
        <f>IF(E48&lt;G48,IF(Spielplan!E48&lt;Spielplan!G48,Punktemodus!$B$3,0),0)</f>
        <v>0</v>
      </c>
      <c r="BM48" s="85">
        <f>IF(E48=Spielplan!E48,IF(G48=Spielplan!G48,Punktemodus!$B$5,0),0)</f>
        <v>3</v>
      </c>
      <c r="BN48" s="85">
        <f>IF(E48=Spielplan!E48,Punktemodus!$B$7,0)</f>
        <v>1</v>
      </c>
      <c r="BO48" s="85">
        <f>IF(G48=Spielplan!G48,Punktemodus!$B$7,0)</f>
        <v>1</v>
      </c>
      <c r="BP48" s="137">
        <f>IF(Spielplan!E48="",0,SUM(BJ48:BO48))</f>
        <v>0</v>
      </c>
      <c r="BQ48" s="85"/>
      <c r="BR48" s="141"/>
      <c r="BS48" s="143" t="s">
        <v>18</v>
      </c>
      <c r="BT48" s="144" t="str">
        <f>Spielplan!$BL$12</f>
        <v/>
      </c>
      <c r="BU48" s="145"/>
      <c r="BV48" s="146">
        <f>Spielplan!$BN$12</f>
        <v>0</v>
      </c>
      <c r="BW48" s="157"/>
      <c r="BX48" s="158">
        <f>IF(BT12=BT48,Punktemodus!$B$11,0)</f>
        <v>10</v>
      </c>
      <c r="BY48" s="158">
        <f>IF(BT48=BT29,Punktemodus!B13,0)</f>
        <v>5</v>
      </c>
      <c r="BZ48" s="142"/>
      <c r="CA48" s="155"/>
      <c r="CB48" s="154" t="s">
        <v>27</v>
      </c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34"/>
      <c r="CV48" s="134"/>
      <c r="CW48" s="134"/>
    </row>
    <row r="49" spans="1:101" ht="18.75" customHeight="1" thickBot="1" x14ac:dyDescent="0.3">
      <c r="A49" s="60"/>
      <c r="B49" s="60"/>
      <c r="C49" s="75" t="str">
        <f>C45</f>
        <v>Uruguay</v>
      </c>
      <c r="D49" s="76"/>
      <c r="E49" s="104"/>
      <c r="F49" s="93"/>
      <c r="G49" s="104"/>
      <c r="H49" s="75" t="str">
        <f>H46</f>
        <v>Italien</v>
      </c>
      <c r="I49" s="76"/>
      <c r="J49" s="60"/>
      <c r="K49" s="60" t="s">
        <v>89</v>
      </c>
      <c r="L49" s="60">
        <f t="shared" si="12"/>
        <v>0</v>
      </c>
      <c r="M49" s="60">
        <f>IF($E49="",0,IF($E49&gt;$G49,3,IF($E49=G49,1,0)))</f>
        <v>0</v>
      </c>
      <c r="N49" s="60"/>
      <c r="O49" s="60"/>
      <c r="P49" s="60">
        <f>IF($G49="",0,IF($E49&gt;$G49,0,IF($E49=$G49,1,3)))</f>
        <v>0</v>
      </c>
      <c r="Q49" s="60">
        <f>E49</f>
        <v>0</v>
      </c>
      <c r="R49" s="60"/>
      <c r="S49" s="60"/>
      <c r="T49" s="60">
        <f>G49</f>
        <v>0</v>
      </c>
      <c r="U49" s="60">
        <f>G49</f>
        <v>0</v>
      </c>
      <c r="V49" s="60"/>
      <c r="W49" s="60"/>
      <c r="X49" s="60">
        <f>E49</f>
        <v>0</v>
      </c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187">
        <f>SUM(AN45:AN48)</f>
        <v>30000</v>
      </c>
      <c r="AO49" s="187">
        <f>SUM(AO45:AO48)</f>
        <v>30000</v>
      </c>
      <c r="AP49" s="187">
        <f>SUM(AP45:AP48)</f>
        <v>30000</v>
      </c>
      <c r="AQ49" s="187">
        <f>SUM(AQ45:AQ48)</f>
        <v>30000</v>
      </c>
      <c r="AR49" s="187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85">
        <f>IF(E49&gt;G49,IF(Spielplan!E49&gt;Spielplan!G49,Punktemodus!$B$3,0),0)</f>
        <v>0</v>
      </c>
      <c r="BK49" s="85">
        <f>IF(E49=G49,IF(Spielplan!E49=Spielplan!G49,Punktemodus!$B$3,0),0)</f>
        <v>10</v>
      </c>
      <c r="BL49" s="85">
        <f>IF(E49&lt;G49,IF(Spielplan!E49&lt;Spielplan!G49,Punktemodus!$B$3,0),0)</f>
        <v>0</v>
      </c>
      <c r="BM49" s="85">
        <f>IF(E49=Spielplan!E49,IF(G49=Spielplan!G49,Punktemodus!$B$5,0),0)</f>
        <v>3</v>
      </c>
      <c r="BN49" s="85">
        <f>IF(E49=Spielplan!E49,Punktemodus!$B$7,0)</f>
        <v>1</v>
      </c>
      <c r="BO49" s="85">
        <f>IF(G49=Spielplan!G49,Punktemodus!$B$7,0)</f>
        <v>1</v>
      </c>
      <c r="BP49" s="137">
        <f>IF(Spielplan!E49="",0,SUM(BJ49:BO49))</f>
        <v>0</v>
      </c>
      <c r="BQ49" s="60"/>
      <c r="BR49" s="141"/>
      <c r="BS49" s="149" t="s">
        <v>21</v>
      </c>
      <c r="BT49" s="144" t="str">
        <f>Spielplan!$BL$13</f>
        <v/>
      </c>
      <c r="BU49" s="145"/>
      <c r="BV49" s="146">
        <f>Spielplan!$BN$13</f>
        <v>0</v>
      </c>
      <c r="BW49" s="155"/>
      <c r="BX49" s="158">
        <f>IF(BT13=BT49,Punktemodus!$B$11,0)</f>
        <v>10</v>
      </c>
      <c r="BY49" s="158">
        <f>IF(BT49=BT28,Punktemodus!B13,0)</f>
        <v>5</v>
      </c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34"/>
      <c r="CV49" s="134"/>
      <c r="CW49" s="134"/>
    </row>
    <row r="50" spans="1:101" ht="18.75" customHeight="1" thickBot="1" x14ac:dyDescent="0.3">
      <c r="A50" s="60"/>
      <c r="B50" s="60"/>
      <c r="C50" s="48" t="str">
        <f>H45</f>
        <v>Costa Rica</v>
      </c>
      <c r="D50" s="49"/>
      <c r="E50" s="104"/>
      <c r="F50" s="93"/>
      <c r="G50" s="104"/>
      <c r="H50" s="48" t="str">
        <f>C46</f>
        <v>England</v>
      </c>
      <c r="I50" s="49"/>
      <c r="J50" s="60"/>
      <c r="K50" s="60" t="s">
        <v>89</v>
      </c>
      <c r="L50" s="60">
        <f t="shared" si="12"/>
        <v>0</v>
      </c>
      <c r="M50" s="60"/>
      <c r="N50" s="60">
        <f>IF($E50="",0,IF($E50&gt;$G50,3,IF($E50=$G50,1,0)))</f>
        <v>0</v>
      </c>
      <c r="O50" s="60">
        <f>IF($G50="",0,IF($E50&gt;$G50,0,IF($E50=$G50,1,3)))</f>
        <v>0</v>
      </c>
      <c r="P50" s="60"/>
      <c r="Q50" s="60"/>
      <c r="R50" s="60">
        <f>E50</f>
        <v>0</v>
      </c>
      <c r="S50" s="60">
        <f>G50</f>
        <v>0</v>
      </c>
      <c r="T50" s="60"/>
      <c r="U50" s="60"/>
      <c r="V50" s="60">
        <f>G50</f>
        <v>0</v>
      </c>
      <c r="W50" s="60">
        <f>E50</f>
        <v>0</v>
      </c>
      <c r="X50" s="60"/>
      <c r="Y50" s="60"/>
      <c r="Z50" s="60" t="s">
        <v>30</v>
      </c>
      <c r="AA50" s="60"/>
      <c r="AB50" s="60"/>
      <c r="AC50" s="60"/>
      <c r="AD50" s="60"/>
      <c r="AE50" s="60"/>
      <c r="AF50" s="60"/>
      <c r="AG50" s="60" t="b">
        <f>OR(AG45=AG46,AG45=AG47,AG45=AG48,AG46=AG47,AG46=AG48,AG47=AG48)</f>
        <v>1</v>
      </c>
      <c r="AH50" s="60"/>
      <c r="AI50" s="60"/>
      <c r="AJ50" s="60"/>
      <c r="AK50" s="60"/>
      <c r="AL50" s="60"/>
      <c r="AM50" s="60"/>
      <c r="AN50" s="60"/>
      <c r="AO50" s="60" t="s">
        <v>34</v>
      </c>
      <c r="AP50" s="60"/>
      <c r="AQ50" s="60"/>
      <c r="AR50" s="60" t="b">
        <f>OR(AR45=AR46,AR45=AR47,AR45=AR48,AR46=AR47,AR46=AR48,AR47=AR48)</f>
        <v>1</v>
      </c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85">
        <f>IF(E50&gt;G50,IF(Spielplan!E50&gt;Spielplan!G50,Punktemodus!$B$3,0),0)</f>
        <v>0</v>
      </c>
      <c r="BK50" s="85">
        <f>IF(E50=G50,IF(Spielplan!E50=Spielplan!G50,Punktemodus!$B$3,0),0)</f>
        <v>10</v>
      </c>
      <c r="BL50" s="85">
        <f>IF(E50&lt;G50,IF(Spielplan!E50&lt;Spielplan!G50,Punktemodus!$B$3,0),0)</f>
        <v>0</v>
      </c>
      <c r="BM50" s="85">
        <f>IF(E50=Spielplan!E50,IF(G50=Spielplan!G50,Punktemodus!$B$5,0),0)</f>
        <v>3</v>
      </c>
      <c r="BN50" s="85">
        <f>IF(E50=Spielplan!E50,Punktemodus!$B$7,0)</f>
        <v>1</v>
      </c>
      <c r="BO50" s="85">
        <f>IF(G50=Spielplan!G50,Punktemodus!$B$7,0)</f>
        <v>1</v>
      </c>
      <c r="BP50" s="137">
        <f>IF(Spielplan!E50="",0,SUM(BJ50:BO50))</f>
        <v>0</v>
      </c>
      <c r="BQ50" s="60"/>
      <c r="BR50" s="141"/>
      <c r="BS50" s="150"/>
      <c r="BT50" s="134"/>
      <c r="BU50" s="134"/>
      <c r="BV50" s="151"/>
      <c r="BW50" s="157"/>
      <c r="BX50" s="158"/>
      <c r="BY50" s="158"/>
      <c r="BZ50" s="155"/>
      <c r="CA50" s="144" t="str">
        <f>Spielplan!$BS$14</f>
        <v/>
      </c>
      <c r="CB50" s="159"/>
      <c r="CC50" s="146">
        <f>Spielplan!$BU$14</f>
        <v>0</v>
      </c>
      <c r="CD50" s="157"/>
      <c r="CE50" s="155">
        <f>IF(CA50=CA14,Punktemodus!B15,0)</f>
        <v>20</v>
      </c>
      <c r="CF50" s="158">
        <f>IF(OR(CA50=$CA$15,CA50=$CA$22,CA50=$CA$23,CA50=$CA$30,CA50=$CA$31,CA50=$CA$38,CA50=$CA$39),Punktemodus!B17,0)</f>
        <v>10</v>
      </c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34"/>
      <c r="CV50" s="134"/>
      <c r="CW50" s="134"/>
    </row>
    <row r="51" spans="1:101" ht="18.75" customHeight="1" thickBot="1" x14ac:dyDescent="0.3">
      <c r="A51" s="60"/>
      <c r="B51" s="60"/>
      <c r="C51" s="136" t="str">
        <f>IF(G50="","",IF(AR50=TRUE,"Achtung: Fehler in Tabelle!",""))</f>
        <v/>
      </c>
      <c r="D51" s="60"/>
      <c r="E51" s="85"/>
      <c r="F51" s="60"/>
      <c r="G51" s="85"/>
      <c r="H51" s="60"/>
      <c r="I51" s="60"/>
      <c r="J51" s="60"/>
      <c r="K51" s="60"/>
      <c r="L51" s="60"/>
      <c r="M51" s="60">
        <f t="shared" ref="M51:X51" si="15">SUM(M45:M50)</f>
        <v>0</v>
      </c>
      <c r="N51" s="60">
        <f t="shared" si="15"/>
        <v>0</v>
      </c>
      <c r="O51" s="60">
        <f t="shared" si="15"/>
        <v>0</v>
      </c>
      <c r="P51" s="60">
        <f t="shared" si="15"/>
        <v>0</v>
      </c>
      <c r="Q51" s="60">
        <f t="shared" si="15"/>
        <v>0</v>
      </c>
      <c r="R51" s="60">
        <f t="shared" si="15"/>
        <v>0</v>
      </c>
      <c r="S51" s="60">
        <f t="shared" si="15"/>
        <v>0</v>
      </c>
      <c r="T51" s="60">
        <f t="shared" si="15"/>
        <v>0</v>
      </c>
      <c r="U51" s="60">
        <f t="shared" si="15"/>
        <v>0</v>
      </c>
      <c r="V51" s="60">
        <f t="shared" si="15"/>
        <v>0</v>
      </c>
      <c r="W51" s="60">
        <f t="shared" si="15"/>
        <v>0</v>
      </c>
      <c r="X51" s="60">
        <f t="shared" si="15"/>
        <v>0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160">
        <f>SUM(BP45:BP50)</f>
        <v>0</v>
      </c>
      <c r="BQ51" s="60"/>
      <c r="BR51" s="141"/>
      <c r="BS51" s="152"/>
      <c r="BT51" s="134"/>
      <c r="BU51" s="134"/>
      <c r="BV51" s="151"/>
      <c r="BW51" s="157"/>
      <c r="BX51" s="158"/>
      <c r="BY51" s="158"/>
      <c r="BZ51" s="155"/>
      <c r="CA51" s="144" t="str">
        <f>Spielplan!$BS$15</f>
        <v/>
      </c>
      <c r="CB51" s="159"/>
      <c r="CC51" s="146">
        <f>Spielplan!$BU$15</f>
        <v>0</v>
      </c>
      <c r="CD51" s="155"/>
      <c r="CE51" s="155">
        <f>IF(CA51=CA15,Punktemodus!B15,0)</f>
        <v>20</v>
      </c>
      <c r="CF51" s="158">
        <f>IF(OR(CA51=$CA$14,CA51=$CA$22,CA51=$CA$23,CA51=$CA$30,CA51=$CA$31,CA51=$CA$38,CA51=$CA$39),Punktemodus!B17,0)</f>
        <v>10</v>
      </c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34"/>
      <c r="CV51" s="134"/>
      <c r="CW51" s="134"/>
    </row>
    <row r="52" spans="1:101" ht="18.75" customHeight="1" thickBot="1" x14ac:dyDescent="0.3">
      <c r="A52" s="60"/>
      <c r="B52" s="60"/>
      <c r="C52" s="60"/>
      <c r="D52" s="60"/>
      <c r="E52" s="85"/>
      <c r="F52" s="60"/>
      <c r="G52" s="85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138"/>
      <c r="BQ52" s="60"/>
      <c r="BR52" s="141"/>
      <c r="BS52" s="153" t="s">
        <v>22</v>
      </c>
      <c r="BT52" s="144" t="str">
        <f>Spielplan!$BL$16</f>
        <v/>
      </c>
      <c r="BU52" s="145"/>
      <c r="BV52" s="146">
        <f>Spielplan!$BN$16</f>
        <v>0</v>
      </c>
      <c r="BW52" s="155"/>
      <c r="BX52" s="158">
        <f>IF(BT16=BT52,Punktemodus!$B$11,0)</f>
        <v>10</v>
      </c>
      <c r="BY52" s="158">
        <f>IF(BT52=BT33,Punktemodus!B13,0)</f>
        <v>5</v>
      </c>
      <c r="BZ52" s="155"/>
      <c r="CA52" s="155"/>
      <c r="CB52" s="155"/>
      <c r="CC52" s="155"/>
      <c r="CD52" s="155"/>
      <c r="CE52" s="155"/>
      <c r="CF52" s="154"/>
      <c r="CG52" s="154" t="s">
        <v>28</v>
      </c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34"/>
      <c r="CV52" s="134"/>
      <c r="CW52" s="134"/>
    </row>
    <row r="53" spans="1:101" ht="18.75" customHeight="1" thickBot="1" x14ac:dyDescent="0.25">
      <c r="A53" s="60"/>
      <c r="B53" s="60"/>
      <c r="C53" s="60"/>
      <c r="D53" s="60"/>
      <c r="E53" s="85"/>
      <c r="F53" s="60"/>
      <c r="G53" s="85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138"/>
      <c r="BQ53" s="60"/>
      <c r="BR53" s="141"/>
      <c r="BS53" s="149" t="s">
        <v>25</v>
      </c>
      <c r="BT53" s="144" t="str">
        <f>Spielplan!$BL$17</f>
        <v/>
      </c>
      <c r="BU53" s="145"/>
      <c r="BV53" s="146">
        <f>Spielplan!$BN$17</f>
        <v>0</v>
      </c>
      <c r="BW53" s="155"/>
      <c r="BX53" s="158">
        <f>IF(BT17=BT53,Punktemodus!$B$11,0)</f>
        <v>10</v>
      </c>
      <c r="BY53" s="158">
        <f>IF(BT53=BT32,Punktemodus!B13,0)</f>
        <v>5</v>
      </c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34"/>
      <c r="CV53" s="134"/>
      <c r="CW53" s="134"/>
    </row>
    <row r="54" spans="1:101" ht="18.75" customHeight="1" thickBot="1" x14ac:dyDescent="0.3">
      <c r="A54" s="60"/>
      <c r="B54" s="60"/>
      <c r="C54" s="88" t="s">
        <v>90</v>
      </c>
      <c r="D54" s="60"/>
      <c r="E54" s="85"/>
      <c r="F54" s="60"/>
      <c r="G54" s="85"/>
      <c r="H54" s="60"/>
      <c r="I54" s="60"/>
      <c r="J54" s="60"/>
      <c r="K54" s="60"/>
      <c r="L54" s="60"/>
      <c r="M54" s="60" t="s">
        <v>4</v>
      </c>
      <c r="N54" s="60"/>
      <c r="O54" s="60"/>
      <c r="P54" s="60"/>
      <c r="Q54" s="60" t="s">
        <v>6</v>
      </c>
      <c r="R54" s="60"/>
      <c r="S54" s="60"/>
      <c r="T54" s="60"/>
      <c r="U54" s="60" t="s">
        <v>7</v>
      </c>
      <c r="V54" s="60"/>
      <c r="W54" s="60"/>
      <c r="X54" s="60"/>
      <c r="Y54" s="60"/>
      <c r="Z54" s="60" t="s">
        <v>4</v>
      </c>
      <c r="AA54" s="60" t="s">
        <v>5</v>
      </c>
      <c r="AB54" s="60"/>
      <c r="AC54" s="60"/>
      <c r="AD54" s="60" t="s">
        <v>9</v>
      </c>
      <c r="AE54" s="60"/>
      <c r="AF54" s="60"/>
      <c r="AG54" s="60"/>
      <c r="AH54" s="60" t="s">
        <v>32</v>
      </c>
      <c r="AI54" s="60"/>
      <c r="AJ54" s="60"/>
      <c r="AK54" s="60"/>
      <c r="AL54" s="60"/>
      <c r="AM54" s="60"/>
      <c r="AN54" s="60" t="s">
        <v>35</v>
      </c>
      <c r="AO54" s="60"/>
      <c r="AP54" s="60"/>
      <c r="AQ54" s="60"/>
      <c r="AR54" s="60"/>
      <c r="AS54" s="60" t="s">
        <v>33</v>
      </c>
      <c r="AT54" s="60"/>
      <c r="AU54" s="60"/>
      <c r="AV54" s="60"/>
      <c r="AW54" s="60"/>
      <c r="AX54" s="60"/>
      <c r="AY54" s="60"/>
      <c r="AZ54" s="60"/>
      <c r="BA54" s="89" t="s">
        <v>10</v>
      </c>
      <c r="BB54" s="60"/>
      <c r="BC54" s="90" t="s">
        <v>4</v>
      </c>
      <c r="BD54" s="60"/>
      <c r="BE54" s="61" t="s">
        <v>5</v>
      </c>
      <c r="BF54" s="60"/>
      <c r="BG54" s="60"/>
      <c r="BH54" s="60"/>
      <c r="BI54" s="85"/>
      <c r="BJ54" s="60"/>
      <c r="BK54" s="60"/>
      <c r="BL54" s="60"/>
      <c r="BM54" s="60"/>
      <c r="BN54" s="60"/>
      <c r="BO54" s="60"/>
      <c r="BP54" s="138"/>
      <c r="BQ54" s="85"/>
      <c r="BR54" s="141"/>
      <c r="BS54" s="150"/>
      <c r="BT54" s="134"/>
      <c r="BU54" s="134"/>
      <c r="BV54" s="134"/>
      <c r="BW54" s="134"/>
      <c r="BX54" s="148"/>
      <c r="BY54" s="148"/>
      <c r="BZ54" s="134"/>
      <c r="CA54" s="134"/>
      <c r="CB54" s="134"/>
      <c r="CC54" s="134"/>
      <c r="CD54" s="134"/>
      <c r="CE54" s="134"/>
      <c r="CF54" s="144" t="str">
        <f>Spielplan!$BX$18</f>
        <v/>
      </c>
      <c r="CG54" s="145"/>
      <c r="CH54" s="146">
        <f>Spielplan!$BZ$18</f>
        <v>0</v>
      </c>
      <c r="CI54" s="134"/>
      <c r="CJ54" s="134">
        <f>IF(OR(CF54=$CF$18,CF54=$CF$19,CF54=$CF$34,CF54=$CF$35),Punktemodus!$B$19,0)</f>
        <v>30</v>
      </c>
      <c r="CK54" s="134"/>
      <c r="CL54" s="134"/>
      <c r="CM54" s="134"/>
      <c r="CN54" s="134"/>
      <c r="CO54" s="134"/>
      <c r="CP54" s="134"/>
      <c r="CQ54" s="134"/>
      <c r="CR54" s="134"/>
      <c r="CS54" s="134">
        <f>IF(CQ59=CQ23,Punktemodus!B23,0)</f>
        <v>50</v>
      </c>
      <c r="CT54" s="134"/>
      <c r="CU54" s="134"/>
      <c r="CV54" s="134"/>
      <c r="CW54" s="134"/>
    </row>
    <row r="55" spans="1:101" ht="18.75" customHeight="1" thickBot="1" x14ac:dyDescent="0.25">
      <c r="A55" s="60"/>
      <c r="B55" s="60"/>
      <c r="C55" s="92"/>
      <c r="D55" s="60"/>
      <c r="E55" s="85"/>
      <c r="F55" s="60"/>
      <c r="G55" s="85"/>
      <c r="H55" s="60"/>
      <c r="I55" s="60"/>
      <c r="J55" s="60"/>
      <c r="K55" s="60"/>
      <c r="L55" s="60"/>
      <c r="M55" s="60" t="s">
        <v>0</v>
      </c>
      <c r="N55" s="60" t="s">
        <v>1</v>
      </c>
      <c r="O55" s="60" t="s">
        <v>2</v>
      </c>
      <c r="P55" s="60" t="s">
        <v>3</v>
      </c>
      <c r="Q55" s="60" t="s">
        <v>0</v>
      </c>
      <c r="R55" s="60" t="s">
        <v>1</v>
      </c>
      <c r="S55" s="60" t="s">
        <v>2</v>
      </c>
      <c r="T55" s="60" t="s">
        <v>3</v>
      </c>
      <c r="U55" s="60" t="s">
        <v>0</v>
      </c>
      <c r="V55" s="60" t="s">
        <v>1</v>
      </c>
      <c r="W55" s="60" t="s">
        <v>2</v>
      </c>
      <c r="X55" s="60" t="s">
        <v>3</v>
      </c>
      <c r="Y55" s="60"/>
      <c r="Z55" s="60" t="s">
        <v>8</v>
      </c>
      <c r="AA55" s="60"/>
      <c r="AB55" s="60"/>
      <c r="AC55" s="60"/>
      <c r="AD55" s="60"/>
      <c r="AE55" s="60"/>
      <c r="AF55" s="60"/>
      <c r="AG55" s="60"/>
      <c r="AH55" s="60" t="s">
        <v>31</v>
      </c>
      <c r="AI55" s="60"/>
      <c r="AJ55" s="60"/>
      <c r="AK55" s="60"/>
      <c r="AL55" s="60"/>
      <c r="AM55" s="60"/>
      <c r="AN55" s="60" t="str">
        <f>AI56</f>
        <v>Schweiz</v>
      </c>
      <c r="AO55" s="60" t="str">
        <f>AI57</f>
        <v>Ecuador</v>
      </c>
      <c r="AP55" s="60" t="str">
        <f>AI58</f>
        <v>Frankreich</v>
      </c>
      <c r="AQ55" s="60" t="str">
        <f>AI59</f>
        <v>Honduras</v>
      </c>
      <c r="AR55" s="60"/>
      <c r="AS55" s="60" t="s">
        <v>31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85"/>
      <c r="BJ55" s="85"/>
      <c r="BK55" s="85"/>
      <c r="BL55" s="85"/>
      <c r="BM55" s="85"/>
      <c r="BN55" s="85"/>
      <c r="BO55" s="85"/>
      <c r="BP55" s="137"/>
      <c r="BQ55" s="85"/>
      <c r="BR55" s="141"/>
      <c r="BS55" s="134"/>
      <c r="BT55" s="134"/>
      <c r="BU55" s="134"/>
      <c r="BV55" s="134"/>
      <c r="BW55" s="134"/>
      <c r="BX55" s="148"/>
      <c r="BY55" s="148"/>
      <c r="BZ55" s="134"/>
      <c r="CA55" s="134"/>
      <c r="CB55" s="134"/>
      <c r="CC55" s="134"/>
      <c r="CD55" s="134"/>
      <c r="CE55" s="134"/>
      <c r="CF55" s="144" t="str">
        <f>Spielplan!$BX$19</f>
        <v/>
      </c>
      <c r="CG55" s="145"/>
      <c r="CH55" s="146">
        <f>Spielplan!$BZ$19</f>
        <v>0</v>
      </c>
      <c r="CI55" s="134"/>
      <c r="CJ55" s="134">
        <f>IF(OR(CF55=$CF$18,CF55=$CF$19,CF55=$CF$34,CF55=$CF$35),Punktemodus!$B$19,0)</f>
        <v>30</v>
      </c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</row>
    <row r="56" spans="1:101" ht="18.75" customHeight="1" thickBot="1" x14ac:dyDescent="0.3">
      <c r="A56" s="60"/>
      <c r="B56" s="60"/>
      <c r="C56" s="191" t="str">
        <f>Spielplan!$C56</f>
        <v>Schweiz</v>
      </c>
      <c r="D56" s="192"/>
      <c r="E56" s="104"/>
      <c r="F56" s="93"/>
      <c r="G56" s="104"/>
      <c r="H56" s="191" t="str">
        <f>Spielplan!$H$56</f>
        <v>Ecuador</v>
      </c>
      <c r="I56" s="192"/>
      <c r="J56" s="60"/>
      <c r="K56" s="60" t="s">
        <v>96</v>
      </c>
      <c r="L56" s="60">
        <f t="shared" ref="L56:L61" si="16">IF(E56-G56&gt;0,1,IF(G56=E56,0,-1))</f>
        <v>0</v>
      </c>
      <c r="M56" s="60">
        <f>IF($E56="",0,IF($E56&gt;$G56,3,IF($E56=G56,1,0)))</f>
        <v>0</v>
      </c>
      <c r="N56" s="60">
        <f>IF($G56="",0,IF($E56&gt;$G56,0,IF($E56=G56,1,3)))</f>
        <v>0</v>
      </c>
      <c r="O56" s="60"/>
      <c r="P56" s="60"/>
      <c r="Q56" s="60">
        <f>E56</f>
        <v>0</v>
      </c>
      <c r="R56" s="60">
        <f>G56</f>
        <v>0</v>
      </c>
      <c r="S56" s="60"/>
      <c r="T56" s="60"/>
      <c r="U56" s="60">
        <f>G56</f>
        <v>0</v>
      </c>
      <c r="V56" s="60">
        <f>E56</f>
        <v>0</v>
      </c>
      <c r="W56" s="60"/>
      <c r="X56" s="60"/>
      <c r="Y56" s="60"/>
      <c r="Z56" s="60">
        <f>M62</f>
        <v>0</v>
      </c>
      <c r="AA56" s="60">
        <f>Q62</f>
        <v>0</v>
      </c>
      <c r="AB56" s="60">
        <f>U62</f>
        <v>0</v>
      </c>
      <c r="AC56" s="60">
        <f>AA56-AB56</f>
        <v>0</v>
      </c>
      <c r="AD56" s="60">
        <f>IF(Z56&gt;Z57,-1,0)</f>
        <v>0</v>
      </c>
      <c r="AE56" s="60">
        <f>IF(Z56&gt;Z58,-1,0)</f>
        <v>0</v>
      </c>
      <c r="AF56" s="60">
        <f>IF(Z56&gt;Z59,-1,0)</f>
        <v>0</v>
      </c>
      <c r="AG56" s="60">
        <f>10000-(AJ56*1000+AM56*100+AK56*10)</f>
        <v>10000</v>
      </c>
      <c r="AH56" s="90">
        <f>RANK(AG56,AG56:AG59,1)</f>
        <v>1</v>
      </c>
      <c r="AI56" s="60" t="str">
        <f>C56</f>
        <v>Schweiz</v>
      </c>
      <c r="AJ56" s="60">
        <f t="shared" ref="AJ56:AL59" si="17">Z56</f>
        <v>0</v>
      </c>
      <c r="AK56" s="60">
        <f t="shared" si="17"/>
        <v>0</v>
      </c>
      <c r="AL56" s="60">
        <f t="shared" si="17"/>
        <v>0</v>
      </c>
      <c r="AM56" s="60">
        <f>AK56-AL56</f>
        <v>0</v>
      </c>
      <c r="AN56" s="187"/>
      <c r="AO56" s="187">
        <f>IF(AG57=AG56,IF(G56&gt;E56,AG57-0.1,AG57),AG57)</f>
        <v>10000</v>
      </c>
      <c r="AP56" s="187">
        <f>IF(AG58=AG56,IF(G58&gt;E58,AG58-0.1,AG58),AG58)</f>
        <v>10000</v>
      </c>
      <c r="AQ56" s="187">
        <f>IF(AG59=AG56,IF(G60&gt;E60,AG59-0.1,AG59),AG59)</f>
        <v>10000</v>
      </c>
      <c r="AR56" s="187">
        <f>AN60</f>
        <v>30000</v>
      </c>
      <c r="AS56" s="90">
        <f>RANK(AR56,AR56:AR59,1)</f>
        <v>1</v>
      </c>
      <c r="AT56" s="60" t="str">
        <f t="shared" ref="AT56:AW59" si="18">AI56</f>
        <v>Schweiz</v>
      </c>
      <c r="AU56" s="60">
        <f t="shared" si="18"/>
        <v>0</v>
      </c>
      <c r="AV56" s="60">
        <f t="shared" si="18"/>
        <v>0</v>
      </c>
      <c r="AW56" s="60">
        <f t="shared" si="18"/>
        <v>0</v>
      </c>
      <c r="AX56" s="60"/>
      <c r="AY56" s="60"/>
      <c r="AZ56" s="60"/>
      <c r="BA56" s="195">
        <v>1</v>
      </c>
      <c r="BB56" s="191" t="str">
        <f>VLOOKUP(1,AS56:AT59,2,FALSE)</f>
        <v>Schweiz</v>
      </c>
      <c r="BC56" s="196"/>
      <c r="BD56" s="197">
        <f>VLOOKUP(1,AS56:AW59,3,FALSE)</f>
        <v>0</v>
      </c>
      <c r="BE56" s="198">
        <f>VLOOKUP(1,AS56:AW59,4,FALSE)</f>
        <v>0</v>
      </c>
      <c r="BF56" s="93" t="s">
        <v>12</v>
      </c>
      <c r="BG56" s="198">
        <f>VLOOKUP(1,AS56:AW59,5,FALSE)</f>
        <v>0</v>
      </c>
      <c r="BH56" s="199" t="s">
        <v>121</v>
      </c>
      <c r="BI56" s="85"/>
      <c r="BJ56" s="85">
        <f>IF(E56&gt;G56,IF(Spielplan!E56&gt;Spielplan!G56,Punktemodus!$B$3,0),0)</f>
        <v>0</v>
      </c>
      <c r="BK56" s="85">
        <f>IF(E56=G56,IF(Spielplan!E56=Spielplan!G56,Punktemodus!$B$3,0),0)</f>
        <v>10</v>
      </c>
      <c r="BL56" s="85">
        <f>IF(E56&lt;G56,IF(Spielplan!E56&lt;Spielplan!G56,Punktemodus!$B$3,0),0)</f>
        <v>0</v>
      </c>
      <c r="BM56" s="85">
        <f>IF(E56=Spielplan!E56,IF(G56=Spielplan!G56,Punktemodus!$B$5,0),0)</f>
        <v>3</v>
      </c>
      <c r="BN56" s="85">
        <f>IF(E56=Spielplan!E56,Punktemodus!$B$7,0)</f>
        <v>1</v>
      </c>
      <c r="BO56" s="85">
        <f>IF(G56=Spielplan!G56,Punktemodus!$B$7,0)</f>
        <v>1</v>
      </c>
      <c r="BP56" s="137">
        <f>IF(Spielplan!E56="",0,SUM(BJ56:BO56))</f>
        <v>0</v>
      </c>
      <c r="BQ56" s="85"/>
      <c r="BR56" s="141"/>
      <c r="BS56" s="153" t="s">
        <v>121</v>
      </c>
      <c r="BT56" s="144" t="str">
        <f>Spielplan!$BL$20</f>
        <v/>
      </c>
      <c r="BU56" s="145"/>
      <c r="BV56" s="146">
        <f>Spielplan!$BN$20</f>
        <v>0</v>
      </c>
      <c r="BW56" s="147"/>
      <c r="BX56" s="148">
        <f>IF(BT20=BT56,Punktemodus!$B$11,0)</f>
        <v>10</v>
      </c>
      <c r="BY56" s="148">
        <f>IF(BT56=BT37,Punktemodus!B13,0)</f>
        <v>5</v>
      </c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</row>
    <row r="57" spans="1:101" ht="18.75" customHeight="1" thickBot="1" x14ac:dyDescent="0.3">
      <c r="A57" s="60"/>
      <c r="B57" s="60"/>
      <c r="C57" s="193" t="str">
        <f>Spielplan!$C$57</f>
        <v>Frankreich</v>
      </c>
      <c r="D57" s="194"/>
      <c r="E57" s="104"/>
      <c r="F57" s="93"/>
      <c r="G57" s="104"/>
      <c r="H57" s="193" t="str">
        <f>Spielplan!$H$57</f>
        <v>Honduras</v>
      </c>
      <c r="I57" s="194"/>
      <c r="J57" s="60"/>
      <c r="K57" s="60" t="s">
        <v>97</v>
      </c>
      <c r="L57" s="60">
        <f t="shared" si="16"/>
        <v>0</v>
      </c>
      <c r="M57" s="60"/>
      <c r="N57" s="60"/>
      <c r="O57" s="60">
        <f>IF($E57="",0,IF($E57&gt;$G57,3,IF($E57=$G57,1,0)))</f>
        <v>0</v>
      </c>
      <c r="P57" s="60">
        <f>IF($G57="",0,IF($E57&gt;$G57,0,IF($E57=$G57,1,3)))</f>
        <v>0</v>
      </c>
      <c r="Q57" s="60"/>
      <c r="R57" s="60"/>
      <c r="S57" s="60">
        <f>E57</f>
        <v>0</v>
      </c>
      <c r="T57" s="60">
        <f>G57</f>
        <v>0</v>
      </c>
      <c r="U57" s="60"/>
      <c r="V57" s="60"/>
      <c r="W57" s="60">
        <f>G57</f>
        <v>0</v>
      </c>
      <c r="X57" s="60">
        <f>E57</f>
        <v>0</v>
      </c>
      <c r="Y57" s="60"/>
      <c r="Z57" s="60">
        <f>N62</f>
        <v>0</v>
      </c>
      <c r="AA57" s="60">
        <f>R62</f>
        <v>0</v>
      </c>
      <c r="AB57" s="60">
        <f>V62</f>
        <v>0</v>
      </c>
      <c r="AC57" s="60">
        <f>AA57-AB57</f>
        <v>0</v>
      </c>
      <c r="AD57" s="60">
        <f>IF(Z57&gt;Z56,-1,0)</f>
        <v>0</v>
      </c>
      <c r="AE57" s="60">
        <f>IF(Z57&gt;Z58,-1,0)</f>
        <v>0</v>
      </c>
      <c r="AF57" s="60">
        <f>IF(Z57&gt;Z59,-1,0)</f>
        <v>0</v>
      </c>
      <c r="AG57" s="60">
        <f>10000-(AJ57*1000+AM57*100+AK57*10)</f>
        <v>10000</v>
      </c>
      <c r="AH57" s="90">
        <f>RANK(AG57,AG56:AG59,1)</f>
        <v>1</v>
      </c>
      <c r="AI57" s="60" t="str">
        <f>H56</f>
        <v>Ecuador</v>
      </c>
      <c r="AJ57" s="60">
        <f t="shared" si="17"/>
        <v>0</v>
      </c>
      <c r="AK57" s="60">
        <f t="shared" si="17"/>
        <v>0</v>
      </c>
      <c r="AL57" s="60">
        <f t="shared" si="17"/>
        <v>0</v>
      </c>
      <c r="AM57" s="60">
        <f>AK57-AL57</f>
        <v>0</v>
      </c>
      <c r="AN57" s="187">
        <f>IF(AG56=AG57,IF(E56&gt;G56,AG56-0.1,AG56),AG56)</f>
        <v>10000</v>
      </c>
      <c r="AO57" s="187"/>
      <c r="AP57" s="187">
        <f>IF(AG58=AG57,IF(G61&gt;E61,AG58-0.1,AG58),AG58)</f>
        <v>10000</v>
      </c>
      <c r="AQ57" s="187">
        <f>IF(AG59=AG57,IF(G59&gt;E59,AG59-0.1,AG59),AG59)</f>
        <v>10000</v>
      </c>
      <c r="AR57" s="187">
        <f>AO60</f>
        <v>30000</v>
      </c>
      <c r="AS57" s="90">
        <f>RANK(AR57,AR56:AR59,1)</f>
        <v>1</v>
      </c>
      <c r="AT57" s="60" t="str">
        <f t="shared" si="18"/>
        <v>Ecuador</v>
      </c>
      <c r="AU57" s="60">
        <f t="shared" si="18"/>
        <v>0</v>
      </c>
      <c r="AV57" s="60">
        <f t="shared" si="18"/>
        <v>0</v>
      </c>
      <c r="AW57" s="60">
        <f t="shared" si="18"/>
        <v>0</v>
      </c>
      <c r="AX57" s="60"/>
      <c r="AY57" s="60"/>
      <c r="AZ57" s="60"/>
      <c r="BA57" s="235">
        <v>2</v>
      </c>
      <c r="BB57" s="193" t="e">
        <f>VLOOKUP(2,AS56:AT59,2,FALSE)</f>
        <v>#N/A</v>
      </c>
      <c r="BC57" s="236"/>
      <c r="BD57" s="237" t="e">
        <f>VLOOKUP(2,AS56:AW59,3,FALSE)</f>
        <v>#N/A</v>
      </c>
      <c r="BE57" s="238" t="e">
        <f>VLOOKUP(2,AS56:AW59,4,FALSE)</f>
        <v>#N/A</v>
      </c>
      <c r="BF57" s="93" t="s">
        <v>12</v>
      </c>
      <c r="BG57" s="238" t="e">
        <f>VLOOKUP(2,AS56:AW59,5,FALSE)</f>
        <v>#N/A</v>
      </c>
      <c r="BH57" s="238" t="s">
        <v>127</v>
      </c>
      <c r="BI57" s="85"/>
      <c r="BJ57" s="85">
        <f>IF(E57&gt;G57,IF(Spielplan!E57&gt;Spielplan!G57,Punktemodus!$B$3,0),0)</f>
        <v>0</v>
      </c>
      <c r="BK57" s="85">
        <f>IF(E57=G57,IF(Spielplan!E57=Spielplan!G57,Punktemodus!$B$3,0),0)</f>
        <v>10</v>
      </c>
      <c r="BL57" s="85">
        <f>IF(E57&lt;G57,IF(Spielplan!E57&lt;Spielplan!G57,Punktemodus!$B$3,0),0)</f>
        <v>0</v>
      </c>
      <c r="BM57" s="85">
        <f>IF(E57=Spielplan!E57,IF(G57=Spielplan!G57,Punktemodus!$B$5,0),0)</f>
        <v>3</v>
      </c>
      <c r="BN57" s="85">
        <f>IF(E57=Spielplan!E57,Punktemodus!$B$7,0)</f>
        <v>1</v>
      </c>
      <c r="BO57" s="85">
        <f>IF(G57=Spielplan!G57,Punktemodus!$B$7,0)</f>
        <v>1</v>
      </c>
      <c r="BP57" s="137">
        <f>IF(Spielplan!E57="",0,SUM(BJ57:BO57))</f>
        <v>0</v>
      </c>
      <c r="BQ57" s="85"/>
      <c r="BR57" s="141"/>
      <c r="BS57" s="149" t="s">
        <v>122</v>
      </c>
      <c r="BT57" s="144" t="str">
        <f>Spielplan!$BL$21</f>
        <v/>
      </c>
      <c r="BU57" s="145"/>
      <c r="BV57" s="146">
        <f>Spielplan!$BN$21</f>
        <v>0</v>
      </c>
      <c r="BW57" s="134"/>
      <c r="BX57" s="148">
        <f>IF(BT21=BT57,Punktemodus!$B$11,0)</f>
        <v>10</v>
      </c>
      <c r="BY57" s="148">
        <f>IF(BT57=BT36,Punktemodus!B13,0)</f>
        <v>5</v>
      </c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54" t="s">
        <v>29</v>
      </c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</row>
    <row r="58" spans="1:101" ht="18.75" customHeight="1" thickBot="1" x14ac:dyDescent="0.3">
      <c r="A58" s="60"/>
      <c r="B58" s="60"/>
      <c r="C58" s="191" t="str">
        <f>C56</f>
        <v>Schweiz</v>
      </c>
      <c r="D58" s="192"/>
      <c r="E58" s="104"/>
      <c r="F58" s="93"/>
      <c r="G58" s="104"/>
      <c r="H58" s="191" t="str">
        <f>C57</f>
        <v>Frankreich</v>
      </c>
      <c r="I58" s="192"/>
      <c r="J58" s="60"/>
      <c r="K58" s="60" t="s">
        <v>98</v>
      </c>
      <c r="L58" s="60">
        <f t="shared" si="16"/>
        <v>0</v>
      </c>
      <c r="M58" s="60">
        <f>IF($E58="",0,IF($E58&gt;$G58,3,IF($E58=G58,1,0)))</f>
        <v>0</v>
      </c>
      <c r="N58" s="60"/>
      <c r="O58" s="60">
        <f>IF($G58="",0,IF($E58&gt;$G58,0,IF($E58=$G58,1,3)))</f>
        <v>0</v>
      </c>
      <c r="P58" s="60"/>
      <c r="Q58" s="60">
        <f>E58</f>
        <v>0</v>
      </c>
      <c r="R58" s="60"/>
      <c r="S58" s="60">
        <f>G58</f>
        <v>0</v>
      </c>
      <c r="T58" s="60"/>
      <c r="U58" s="60">
        <f>G58</f>
        <v>0</v>
      </c>
      <c r="V58" s="60"/>
      <c r="W58" s="60">
        <f>E58</f>
        <v>0</v>
      </c>
      <c r="X58" s="60"/>
      <c r="Y58" s="60"/>
      <c r="Z58" s="60">
        <f>O62</f>
        <v>0</v>
      </c>
      <c r="AA58" s="60">
        <f>S62</f>
        <v>0</v>
      </c>
      <c r="AB58" s="60">
        <f>W62</f>
        <v>0</v>
      </c>
      <c r="AC58" s="60">
        <f>AA58-AB58</f>
        <v>0</v>
      </c>
      <c r="AD58" s="60">
        <f>IF(Z58&gt;Z56,-1,0)</f>
        <v>0</v>
      </c>
      <c r="AE58" s="60">
        <f>IF(Z58&gt;Z57,-1,0)</f>
        <v>0</v>
      </c>
      <c r="AF58" s="60">
        <f>IF(Z58&gt;Z59,-1,0)</f>
        <v>0</v>
      </c>
      <c r="AG58" s="60">
        <f>10000-(AJ58*1000+AM58*100+AK58*10)</f>
        <v>10000</v>
      </c>
      <c r="AH58" s="90">
        <f>RANK(AG58,AG56:AG59,1)</f>
        <v>1</v>
      </c>
      <c r="AI58" s="60" t="str">
        <f>C57</f>
        <v>Frankreich</v>
      </c>
      <c r="AJ58" s="60">
        <f t="shared" si="17"/>
        <v>0</v>
      </c>
      <c r="AK58" s="60">
        <f t="shared" si="17"/>
        <v>0</v>
      </c>
      <c r="AL58" s="60">
        <f t="shared" si="17"/>
        <v>0</v>
      </c>
      <c r="AM58" s="60">
        <f>AK58-AL58</f>
        <v>0</v>
      </c>
      <c r="AN58" s="187">
        <f>IF(AG56=AG58,IF(E58&gt;G58,AG56-0.1,AG56),AG56)</f>
        <v>10000</v>
      </c>
      <c r="AO58" s="187">
        <f>IF(AG57=AG58,IF(E61&gt;G61,AG57-0.1,AG57),AG57)</f>
        <v>10000</v>
      </c>
      <c r="AP58" s="187"/>
      <c r="AQ58" s="187">
        <f>IF(AG59=AG58,IF(G57&gt;E57,AG59-0.1,AG59),AG59)</f>
        <v>10000</v>
      </c>
      <c r="AR58" s="187">
        <f>AP60</f>
        <v>30000</v>
      </c>
      <c r="AS58" s="90">
        <f>RANK(AR58,AR56:AR59,1)</f>
        <v>1</v>
      </c>
      <c r="AT58" s="60" t="str">
        <f t="shared" si="18"/>
        <v>Frankreich</v>
      </c>
      <c r="AU58" s="60">
        <f t="shared" si="18"/>
        <v>0</v>
      </c>
      <c r="AV58" s="60">
        <f t="shared" si="18"/>
        <v>0</v>
      </c>
      <c r="AW58" s="60">
        <f t="shared" si="18"/>
        <v>0</v>
      </c>
      <c r="AX58" s="60"/>
      <c r="AY58" s="60"/>
      <c r="AZ58" s="60"/>
      <c r="BA58" s="113">
        <v>3</v>
      </c>
      <c r="BB58" s="114" t="e">
        <f>VLOOKUP(3,AS56:AT59,2,FALSE)</f>
        <v>#N/A</v>
      </c>
      <c r="BC58" s="115"/>
      <c r="BD58" s="116" t="e">
        <f>VLOOKUP(3,AS56:AW59,3,FALSE)</f>
        <v>#N/A</v>
      </c>
      <c r="BE58" s="116" t="e">
        <f>VLOOKUP(3,AS56:AW59,4,FALSE)</f>
        <v>#N/A</v>
      </c>
      <c r="BF58" s="93" t="s">
        <v>12</v>
      </c>
      <c r="BG58" s="116" t="e">
        <f>VLOOKUP(3,AS56:AW59,5,FALSE)</f>
        <v>#N/A</v>
      </c>
      <c r="BH58" s="60"/>
      <c r="BI58" s="85"/>
      <c r="BJ58" s="85">
        <f>IF(E58&gt;G58,IF(Spielplan!E58&gt;Spielplan!G58,Punktemodus!$B$3,0),0)</f>
        <v>0</v>
      </c>
      <c r="BK58" s="85">
        <f>IF(E58=G58,IF(Spielplan!E58=Spielplan!G58,Punktemodus!$B$3,0),0)</f>
        <v>10</v>
      </c>
      <c r="BL58" s="85">
        <f>IF(E58&lt;G58,IF(Spielplan!E58&lt;Spielplan!G58,Punktemodus!$B$3,0),0)</f>
        <v>0</v>
      </c>
      <c r="BM58" s="85">
        <f>IF(E58=Spielplan!E58,IF(G58=Spielplan!G58,Punktemodus!$B$5,0),0)</f>
        <v>3</v>
      </c>
      <c r="BN58" s="85">
        <f>IF(E58=Spielplan!E58,Punktemodus!$B$7,0)</f>
        <v>1</v>
      </c>
      <c r="BO58" s="85">
        <f>IF(G58=Spielplan!G58,Punktemodus!$B$7,0)</f>
        <v>1</v>
      </c>
      <c r="BP58" s="137">
        <f>IF(Spielplan!E58="",0,SUM(BJ58:BO58))</f>
        <v>0</v>
      </c>
      <c r="BQ58" s="85"/>
      <c r="BR58" s="141"/>
      <c r="BS58" s="150"/>
      <c r="BT58" s="134"/>
      <c r="BU58" s="134"/>
      <c r="BV58" s="134"/>
      <c r="BW58" s="134"/>
      <c r="BX58" s="148"/>
      <c r="BY58" s="148"/>
      <c r="BZ58" s="134"/>
      <c r="CA58" s="144" t="str">
        <f>Spielplan!$BS$22</f>
        <v/>
      </c>
      <c r="CB58" s="145"/>
      <c r="CC58" s="146">
        <f>Spielplan!$BU$22</f>
        <v>0</v>
      </c>
      <c r="CD58" s="147"/>
      <c r="CE58" s="134">
        <f>IF(CA58=CA22,Punktemodus!B15,0)</f>
        <v>20</v>
      </c>
      <c r="CF58" s="148">
        <f>IF(OR(CA58=$CA$14,CA58=$CA$15,CA58=$CA$23,CA58=$CA$30,CA58=$CA$31,CA58=$CA$38,CA58=$CA$39),Punktemodus!B17,0)</f>
        <v>10</v>
      </c>
      <c r="CG58" s="134"/>
      <c r="CH58" s="134"/>
      <c r="CI58" s="147"/>
      <c r="CJ58" s="134"/>
      <c r="CK58" s="134"/>
      <c r="CL58" s="134"/>
      <c r="CM58" s="134"/>
      <c r="CN58" s="134"/>
      <c r="CO58" s="134"/>
      <c r="CP58" s="134"/>
      <c r="CQ58" s="155"/>
      <c r="CR58" s="142" t="s">
        <v>130</v>
      </c>
      <c r="CS58" s="155"/>
      <c r="CT58" s="155"/>
      <c r="CU58" s="155"/>
      <c r="CV58" s="155"/>
      <c r="CW58" s="134"/>
    </row>
    <row r="59" spans="1:101" ht="18.75" customHeight="1" thickBot="1" x14ac:dyDescent="0.3">
      <c r="A59" s="60"/>
      <c r="B59" s="60"/>
      <c r="C59" s="193" t="str">
        <f>H56</f>
        <v>Ecuador</v>
      </c>
      <c r="D59" s="194"/>
      <c r="E59" s="104"/>
      <c r="F59" s="93"/>
      <c r="G59" s="104"/>
      <c r="H59" s="193" t="str">
        <f>H57</f>
        <v>Honduras</v>
      </c>
      <c r="I59" s="194"/>
      <c r="J59" s="60"/>
      <c r="K59" s="60" t="s">
        <v>99</v>
      </c>
      <c r="L59" s="60">
        <f t="shared" si="16"/>
        <v>0</v>
      </c>
      <c r="M59" s="60"/>
      <c r="N59" s="60">
        <f>IF($E59="",0,IF($E59&gt;$G59,3,IF($E59=$G59,1,0)))</f>
        <v>0</v>
      </c>
      <c r="O59" s="60"/>
      <c r="P59" s="60">
        <f>IF($G59="",0,IF($E59&gt;$G59,0,IF($E59=$G59,1,3)))</f>
        <v>0</v>
      </c>
      <c r="Q59" s="60"/>
      <c r="R59" s="60">
        <f>E59</f>
        <v>0</v>
      </c>
      <c r="S59" s="60"/>
      <c r="T59" s="60">
        <f>G59</f>
        <v>0</v>
      </c>
      <c r="U59" s="60"/>
      <c r="V59" s="60">
        <f>G59</f>
        <v>0</v>
      </c>
      <c r="W59" s="60"/>
      <c r="X59" s="60">
        <f>E59</f>
        <v>0</v>
      </c>
      <c r="Y59" s="60"/>
      <c r="Z59" s="60">
        <f>P62</f>
        <v>0</v>
      </c>
      <c r="AA59" s="60">
        <f>T62</f>
        <v>0</v>
      </c>
      <c r="AB59" s="60">
        <f>X62</f>
        <v>0</v>
      </c>
      <c r="AC59" s="60">
        <f>AA59-AB59</f>
        <v>0</v>
      </c>
      <c r="AD59" s="60">
        <f>IF(Z59&gt;Z56,-1,0)</f>
        <v>0</v>
      </c>
      <c r="AE59" s="60">
        <f>IF(Z59&gt;Z57,-1,0)</f>
        <v>0</v>
      </c>
      <c r="AF59" s="60">
        <f>IF(Z59&gt;Z58,-1,0)</f>
        <v>0</v>
      </c>
      <c r="AG59" s="60">
        <f>10000-(AJ59*1000+AM59*100+AK59*10)</f>
        <v>10000</v>
      </c>
      <c r="AH59" s="90">
        <f>RANK(AG59,AG56:AG59,1)</f>
        <v>1</v>
      </c>
      <c r="AI59" s="60" t="str">
        <f>H57</f>
        <v>Honduras</v>
      </c>
      <c r="AJ59" s="60">
        <f t="shared" si="17"/>
        <v>0</v>
      </c>
      <c r="AK59" s="60">
        <f t="shared" si="17"/>
        <v>0</v>
      </c>
      <c r="AL59" s="60">
        <f t="shared" si="17"/>
        <v>0</v>
      </c>
      <c r="AM59" s="60">
        <f>AK59-AL59</f>
        <v>0</v>
      </c>
      <c r="AN59" s="187">
        <f>IF(AG56=AG59,IF(E60&gt;G60,AG56-0.1,AG56),AG56)</f>
        <v>10000</v>
      </c>
      <c r="AO59" s="187">
        <f>IF(AG57=AG59,IF(E59&gt;G59,AG57-0.1,AG57),AG57)</f>
        <v>10000</v>
      </c>
      <c r="AP59" s="187">
        <f>IF(AG58=AG59,IF(E57&gt;G57,AG58-0.1,AG58),AG58)</f>
        <v>10000</v>
      </c>
      <c r="AQ59" s="187"/>
      <c r="AR59" s="187">
        <f>AQ60</f>
        <v>30000</v>
      </c>
      <c r="AS59" s="90">
        <f>RANK(AR59,AR56:AR59,1)</f>
        <v>1</v>
      </c>
      <c r="AT59" s="60" t="str">
        <f t="shared" si="18"/>
        <v>Honduras</v>
      </c>
      <c r="AU59" s="60">
        <f t="shared" si="18"/>
        <v>0</v>
      </c>
      <c r="AV59" s="60">
        <f t="shared" si="18"/>
        <v>0</v>
      </c>
      <c r="AW59" s="60">
        <f t="shared" si="18"/>
        <v>0</v>
      </c>
      <c r="AX59" s="60"/>
      <c r="AY59" s="60"/>
      <c r="AZ59" s="60"/>
      <c r="BA59" s="113">
        <v>4</v>
      </c>
      <c r="BB59" s="114" t="e">
        <f>VLOOKUP(4,AS56:AT59,2,FALSE)</f>
        <v>#N/A</v>
      </c>
      <c r="BC59" s="115"/>
      <c r="BD59" s="116" t="e">
        <f>VLOOKUP(4,AS56:AW59,3,FALSE)</f>
        <v>#N/A</v>
      </c>
      <c r="BE59" s="116" t="e">
        <f>VLOOKUP(4,AS56:AW59,4,FALSE)</f>
        <v>#N/A</v>
      </c>
      <c r="BF59" s="93" t="s">
        <v>12</v>
      </c>
      <c r="BG59" s="116" t="e">
        <f>VLOOKUP(4,AS56:AW59,5,FALSE)</f>
        <v>#N/A</v>
      </c>
      <c r="BH59" s="60"/>
      <c r="BI59" s="85"/>
      <c r="BJ59" s="85">
        <f>IF(E59&gt;G59,IF(Spielplan!E59&gt;Spielplan!G59,Punktemodus!$B$3,0),0)</f>
        <v>0</v>
      </c>
      <c r="BK59" s="85">
        <f>IF(E59=G59,IF(Spielplan!E59=Spielplan!G59,Punktemodus!$B$3,0),0)</f>
        <v>10</v>
      </c>
      <c r="BL59" s="85">
        <f>IF(E59&lt;G59,IF(Spielplan!E59&lt;Spielplan!G59,Punktemodus!$B$3,0),0)</f>
        <v>0</v>
      </c>
      <c r="BM59" s="85">
        <f>IF(E59=Spielplan!E59,IF(G59=Spielplan!G59,Punktemodus!$B$5,0),0)</f>
        <v>3</v>
      </c>
      <c r="BN59" s="85">
        <f>IF(E59=Spielplan!E59,Punktemodus!$B$7,0)</f>
        <v>1</v>
      </c>
      <c r="BO59" s="85">
        <f>IF(G59=Spielplan!G59,Punktemodus!$B$7,0)</f>
        <v>1</v>
      </c>
      <c r="BP59" s="137">
        <f>IF(Spielplan!E59="",0,SUM(BJ59:BO59))</f>
        <v>0</v>
      </c>
      <c r="BQ59" s="85"/>
      <c r="BR59" s="141"/>
      <c r="BS59" s="134"/>
      <c r="BT59" s="134"/>
      <c r="BU59" s="134"/>
      <c r="BV59" s="134"/>
      <c r="BW59" s="134"/>
      <c r="BX59" s="148"/>
      <c r="BY59" s="148"/>
      <c r="BZ59" s="134"/>
      <c r="CA59" s="144" t="str">
        <f>Spielplan!$BS$23</f>
        <v/>
      </c>
      <c r="CB59" s="145"/>
      <c r="CC59" s="146">
        <f>Spielplan!$BU$23</f>
        <v>0</v>
      </c>
      <c r="CD59" s="134"/>
      <c r="CE59" s="134">
        <f>IF(CA59=CA23,Punktemodus!B15,0)</f>
        <v>20</v>
      </c>
      <c r="CF59" s="148">
        <f>IF(OR(CA59=$CA$14,CA59=$CA$15,CA59=$CA$22,CA59=$CA$30,CA59=$CA$31,CA59=$CA$38,CA59=$CA$39),Punktemodus!B17,0)</f>
        <v>10</v>
      </c>
      <c r="CG59" s="134"/>
      <c r="CH59" s="134"/>
      <c r="CI59" s="134"/>
      <c r="CJ59" s="134"/>
      <c r="CK59" s="144" t="str">
        <f>Spielplan!$CC$23</f>
        <v/>
      </c>
      <c r="CL59" s="145"/>
      <c r="CM59" s="146">
        <f>Spielplan!$CE$23</f>
        <v>0</v>
      </c>
      <c r="CN59" s="134"/>
      <c r="CO59" s="134">
        <f>IF(OR(CK59=CK23,CK59=CK24),Punktemodus!B21,0)</f>
        <v>40</v>
      </c>
      <c r="CP59" s="134"/>
      <c r="CQ59" s="370" t="str">
        <f>Spielplan!$CI$23</f>
        <v/>
      </c>
      <c r="CR59" s="371"/>
      <c r="CS59" s="371"/>
      <c r="CT59" s="371"/>
      <c r="CU59" s="371"/>
      <c r="CV59" s="372"/>
      <c r="CW59" s="134"/>
    </row>
    <row r="60" spans="1:101" ht="18.75" customHeight="1" thickBot="1" x14ac:dyDescent="0.3">
      <c r="A60" s="60"/>
      <c r="B60" s="60"/>
      <c r="C60" s="191" t="str">
        <f>C56</f>
        <v>Schweiz</v>
      </c>
      <c r="D60" s="192"/>
      <c r="E60" s="104"/>
      <c r="F60" s="93"/>
      <c r="G60" s="104"/>
      <c r="H60" s="191" t="str">
        <f>H57</f>
        <v>Honduras</v>
      </c>
      <c r="I60" s="192"/>
      <c r="J60" s="60"/>
      <c r="K60" s="60" t="s">
        <v>100</v>
      </c>
      <c r="L60" s="60">
        <f t="shared" si="16"/>
        <v>0</v>
      </c>
      <c r="M60" s="60">
        <f>IF($E60="",0,IF($E60&gt;$G60,3,IF($E60=G60,1,0)))</f>
        <v>0</v>
      </c>
      <c r="N60" s="60"/>
      <c r="O60" s="60"/>
      <c r="P60" s="60">
        <f>IF($G60="",0,IF($E60&gt;$G60,0,IF($E60=$G60,1,3)))</f>
        <v>0</v>
      </c>
      <c r="Q60" s="60">
        <f>E60</f>
        <v>0</v>
      </c>
      <c r="R60" s="60"/>
      <c r="S60" s="60"/>
      <c r="T60" s="60">
        <f>G60</f>
        <v>0</v>
      </c>
      <c r="U60" s="60">
        <f>G60</f>
        <v>0</v>
      </c>
      <c r="V60" s="60"/>
      <c r="W60" s="60"/>
      <c r="X60" s="60">
        <f>E60</f>
        <v>0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187">
        <f>SUM(AN56:AN59)</f>
        <v>30000</v>
      </c>
      <c r="AO60" s="187">
        <f>SUM(AO56:AO59)</f>
        <v>30000</v>
      </c>
      <c r="AP60" s="187">
        <f>SUM(AP56:AP59)</f>
        <v>30000</v>
      </c>
      <c r="AQ60" s="187">
        <f>SUM(AQ56:AQ59)</f>
        <v>30000</v>
      </c>
      <c r="AR60" s="187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85">
        <f>IF(E60&gt;G60,IF(Spielplan!E60&gt;Spielplan!G60,Punktemodus!$B$3,0),0)</f>
        <v>0</v>
      </c>
      <c r="BK60" s="85">
        <f>IF(E60=G60,IF(Spielplan!E60=Spielplan!G60,Punktemodus!$B$3,0),0)</f>
        <v>10</v>
      </c>
      <c r="BL60" s="85">
        <f>IF(E60&lt;G60,IF(Spielplan!E60&lt;Spielplan!G60,Punktemodus!$B$3,0),0)</f>
        <v>0</v>
      </c>
      <c r="BM60" s="85">
        <f>IF(E60=Spielplan!E60,IF(G60=Spielplan!G60,Punktemodus!$B$5,0),0)</f>
        <v>3</v>
      </c>
      <c r="BN60" s="85">
        <f>IF(E60=Spielplan!E60,Punktemodus!$B$7,0)</f>
        <v>1</v>
      </c>
      <c r="BO60" s="85">
        <f>IF(G60=Spielplan!G60,Punktemodus!$B$7,0)</f>
        <v>1</v>
      </c>
      <c r="BP60" s="137">
        <f>IF(Spielplan!E60="",0,SUM(BJ60:BO60))</f>
        <v>0</v>
      </c>
      <c r="BQ60" s="60"/>
      <c r="BR60" s="141"/>
      <c r="BS60" s="153" t="s">
        <v>123</v>
      </c>
      <c r="BT60" s="144" t="str">
        <f>Spielplan!$BL$24</f>
        <v/>
      </c>
      <c r="BU60" s="145"/>
      <c r="BV60" s="146">
        <f>Spielplan!$BN$24</f>
        <v>0</v>
      </c>
      <c r="BW60" s="147"/>
      <c r="BX60" s="148">
        <f>IF(BT24=BT60,Punktemodus!$B$11,0)</f>
        <v>10</v>
      </c>
      <c r="BY60" s="148">
        <f>IF(BT60=BT41,Punktemodus!B13,0)</f>
        <v>5</v>
      </c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44" t="str">
        <f>Spielplan!$CC$24</f>
        <v/>
      </c>
      <c r="CL60" s="145"/>
      <c r="CM60" s="146">
        <f>Spielplan!$CE$24</f>
        <v>0</v>
      </c>
      <c r="CN60" s="134"/>
      <c r="CO60" s="134">
        <f>IF(OR(CK60=CK23,CK60=CK24),Punktemodus!B21,0)</f>
        <v>40</v>
      </c>
      <c r="CP60" s="134"/>
      <c r="CQ60" s="373"/>
      <c r="CR60" s="374"/>
      <c r="CS60" s="374"/>
      <c r="CT60" s="374"/>
      <c r="CU60" s="374"/>
      <c r="CV60" s="375"/>
      <c r="CW60" s="134"/>
    </row>
    <row r="61" spans="1:101" ht="18.75" customHeight="1" thickBot="1" x14ac:dyDescent="0.3">
      <c r="A61" s="60"/>
      <c r="B61" s="60"/>
      <c r="C61" s="193" t="str">
        <f>H56</f>
        <v>Ecuador</v>
      </c>
      <c r="D61" s="194"/>
      <c r="E61" s="104"/>
      <c r="F61" s="93"/>
      <c r="G61" s="104"/>
      <c r="H61" s="193" t="str">
        <f>C57</f>
        <v>Frankreich</v>
      </c>
      <c r="I61" s="194"/>
      <c r="J61" s="60"/>
      <c r="K61" s="60" t="s">
        <v>100</v>
      </c>
      <c r="L61" s="60">
        <f t="shared" si="16"/>
        <v>0</v>
      </c>
      <c r="M61" s="60"/>
      <c r="N61" s="60">
        <f>IF($E61="",0,IF($E61&gt;$G61,3,IF($E61=$G61,1,0)))</f>
        <v>0</v>
      </c>
      <c r="O61" s="60">
        <f>IF($G61="",0,IF($E61&gt;$G61,0,IF($E61=$G61,1,3)))</f>
        <v>0</v>
      </c>
      <c r="P61" s="60"/>
      <c r="Q61" s="60"/>
      <c r="R61" s="60">
        <f>E61</f>
        <v>0</v>
      </c>
      <c r="S61" s="60">
        <f>G61</f>
        <v>0</v>
      </c>
      <c r="T61" s="60"/>
      <c r="U61" s="60"/>
      <c r="V61" s="60">
        <f>G61</f>
        <v>0</v>
      </c>
      <c r="W61" s="60">
        <f>E61</f>
        <v>0</v>
      </c>
      <c r="X61" s="60"/>
      <c r="Y61" s="60"/>
      <c r="Z61" s="60" t="s">
        <v>30</v>
      </c>
      <c r="AA61" s="60"/>
      <c r="AB61" s="60"/>
      <c r="AC61" s="60"/>
      <c r="AD61" s="60"/>
      <c r="AE61" s="60"/>
      <c r="AF61" s="60"/>
      <c r="AG61" s="60" t="b">
        <f>OR(AG56=AG57,AG56=AG58,AG56=AG59,AG57=AG58,AG57=AG59,AG58=AG59)</f>
        <v>1</v>
      </c>
      <c r="AH61" s="60"/>
      <c r="AI61" s="60"/>
      <c r="AJ61" s="60"/>
      <c r="AK61" s="60"/>
      <c r="AL61" s="60"/>
      <c r="AM61" s="60"/>
      <c r="AN61" s="60"/>
      <c r="AO61" s="60" t="s">
        <v>34</v>
      </c>
      <c r="AP61" s="60"/>
      <c r="AQ61" s="60"/>
      <c r="AR61" s="60" t="b">
        <f>OR(AR56=AR57,AR56=AR58,AR56=AR59,AR57=AR58,AR57=AR59,AR58=AR59)</f>
        <v>1</v>
      </c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85">
        <f>IF(E61&gt;G61,IF(Spielplan!E61&gt;Spielplan!G61,Punktemodus!$B$3,0),0)</f>
        <v>0</v>
      </c>
      <c r="BK61" s="85">
        <f>IF(E61=G61,IF(Spielplan!E61=Spielplan!G61,Punktemodus!$B$3,0),0)</f>
        <v>10</v>
      </c>
      <c r="BL61" s="85">
        <f>IF(E61&lt;G61,IF(Spielplan!E61&lt;Spielplan!G61,Punktemodus!$B$3,0),0)</f>
        <v>0</v>
      </c>
      <c r="BM61" s="85">
        <f>IF(E61=Spielplan!E61,IF(G61=Spielplan!G61,Punktemodus!$B$5,0),0)</f>
        <v>3</v>
      </c>
      <c r="BN61" s="85">
        <f>IF(E61=Spielplan!E61,Punktemodus!$B$7,0)</f>
        <v>1</v>
      </c>
      <c r="BO61" s="85">
        <f>IF(G61=Spielplan!G61,Punktemodus!$B$7,0)</f>
        <v>1</v>
      </c>
      <c r="BP61" s="137">
        <f>IF(Spielplan!E61="",0,SUM(BJ61:BO61))</f>
        <v>0</v>
      </c>
      <c r="BQ61" s="60"/>
      <c r="BR61" s="141"/>
      <c r="BS61" s="149" t="s">
        <v>124</v>
      </c>
      <c r="BT61" s="144" t="str">
        <f>Spielplan!$BL$25</f>
        <v/>
      </c>
      <c r="BU61" s="145"/>
      <c r="BV61" s="146">
        <f>Spielplan!$BN$25</f>
        <v>0</v>
      </c>
      <c r="BW61" s="134"/>
      <c r="BX61" s="148">
        <f>IF(BT25=BT61,Punktemodus!$B$11,0)</f>
        <v>10</v>
      </c>
      <c r="BY61" s="148">
        <f>IF(BT61=BT40,Punktemodus!B13,0)</f>
        <v>5</v>
      </c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55"/>
      <c r="CR61" s="142" t="s">
        <v>136</v>
      </c>
      <c r="CS61" s="155"/>
      <c r="CT61" s="155"/>
      <c r="CU61" s="155"/>
      <c r="CV61" s="155"/>
      <c r="CW61" s="134"/>
    </row>
    <row r="62" spans="1:101" ht="18.75" customHeight="1" thickBot="1" x14ac:dyDescent="0.25">
      <c r="A62" s="60"/>
      <c r="B62" s="60"/>
      <c r="C62" s="136" t="str">
        <f>IF(G61="","",IF(AR61=TRUE,"Achtung: Fehler in Tabelle!",""))</f>
        <v/>
      </c>
      <c r="D62" s="60"/>
      <c r="E62" s="85"/>
      <c r="F62" s="60"/>
      <c r="G62" s="85"/>
      <c r="H62" s="60"/>
      <c r="I62" s="60"/>
      <c r="J62" s="60"/>
      <c r="K62" s="60"/>
      <c r="L62" s="60"/>
      <c r="M62" s="60">
        <f t="shared" ref="M62:X62" si="19">SUM(M56:M61)</f>
        <v>0</v>
      </c>
      <c r="N62" s="60">
        <f t="shared" si="19"/>
        <v>0</v>
      </c>
      <c r="O62" s="60">
        <f t="shared" si="19"/>
        <v>0</v>
      </c>
      <c r="P62" s="60">
        <f t="shared" si="19"/>
        <v>0</v>
      </c>
      <c r="Q62" s="60">
        <f t="shared" si="19"/>
        <v>0</v>
      </c>
      <c r="R62" s="60">
        <f t="shared" si="19"/>
        <v>0</v>
      </c>
      <c r="S62" s="60">
        <f t="shared" si="19"/>
        <v>0</v>
      </c>
      <c r="T62" s="60">
        <f t="shared" si="19"/>
        <v>0</v>
      </c>
      <c r="U62" s="60">
        <f t="shared" si="19"/>
        <v>0</v>
      </c>
      <c r="V62" s="60">
        <f t="shared" si="19"/>
        <v>0</v>
      </c>
      <c r="W62" s="60">
        <f t="shared" si="19"/>
        <v>0</v>
      </c>
      <c r="X62" s="60">
        <f t="shared" si="19"/>
        <v>0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160">
        <f>SUM(BP56:BP61)</f>
        <v>0</v>
      </c>
      <c r="BQ62" s="60"/>
      <c r="BR62" s="141"/>
      <c r="BS62" s="150"/>
      <c r="BT62" s="134"/>
      <c r="BU62" s="134"/>
      <c r="BV62" s="134"/>
      <c r="BW62" s="134"/>
      <c r="BX62" s="148"/>
      <c r="BY62" s="148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370" t="str">
        <f>Spielplan!$CI$26</f>
        <v/>
      </c>
      <c r="CR62" s="371"/>
      <c r="CS62" s="371"/>
      <c r="CT62" s="371"/>
      <c r="CU62" s="371"/>
      <c r="CV62" s="372"/>
      <c r="CW62" s="134"/>
    </row>
    <row r="63" spans="1:101" ht="18.75" customHeight="1" thickBot="1" x14ac:dyDescent="0.3">
      <c r="A63" s="60"/>
      <c r="B63" s="60"/>
      <c r="C63" s="60"/>
      <c r="D63" s="60"/>
      <c r="E63" s="85"/>
      <c r="F63" s="60"/>
      <c r="G63" s="85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138"/>
      <c r="BQ63" s="60"/>
      <c r="BR63" s="141"/>
      <c r="BS63" s="134"/>
      <c r="BT63" s="134"/>
      <c r="BU63" s="134"/>
      <c r="BV63" s="134"/>
      <c r="BW63" s="134"/>
      <c r="BX63" s="148"/>
      <c r="BY63" s="148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54" t="s">
        <v>131</v>
      </c>
      <c r="CM63" s="134"/>
      <c r="CN63" s="134"/>
      <c r="CO63" s="134"/>
      <c r="CP63" s="134"/>
      <c r="CQ63" s="373"/>
      <c r="CR63" s="374"/>
      <c r="CS63" s="374"/>
      <c r="CT63" s="374"/>
      <c r="CU63" s="374"/>
      <c r="CV63" s="375"/>
      <c r="CW63" s="134"/>
    </row>
    <row r="64" spans="1:101" ht="18.75" customHeight="1" thickBot="1" x14ac:dyDescent="0.3">
      <c r="A64" s="60"/>
      <c r="B64" s="60"/>
      <c r="C64" s="60"/>
      <c r="D64" s="60"/>
      <c r="E64" s="85"/>
      <c r="F64" s="60"/>
      <c r="G64" s="85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138"/>
      <c r="BQ64" s="60"/>
      <c r="BR64" s="141"/>
      <c r="BS64" s="153" t="s">
        <v>20</v>
      </c>
      <c r="BT64" s="144" t="str">
        <f>Spielplan!$BL$28</f>
        <v/>
      </c>
      <c r="BU64" s="145"/>
      <c r="BV64" s="146">
        <f>Spielplan!$BN$28</f>
        <v>0</v>
      </c>
      <c r="BW64" s="147"/>
      <c r="BX64" s="148">
        <f>IF(BT28=BT64,Punktemodus!$B$11,0)</f>
        <v>10</v>
      </c>
      <c r="BY64" s="148">
        <f>IF(BT64=BT13,Punktemodus!B13,0)</f>
        <v>5</v>
      </c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55"/>
      <c r="CR64" s="142" t="s">
        <v>137</v>
      </c>
      <c r="CS64" s="155"/>
      <c r="CT64" s="155"/>
      <c r="CU64" s="155"/>
      <c r="CV64" s="155"/>
      <c r="CW64" s="134"/>
    </row>
    <row r="65" spans="1:101" ht="18.75" customHeight="1" thickBot="1" x14ac:dyDescent="0.3">
      <c r="A65" s="60"/>
      <c r="B65" s="60"/>
      <c r="C65" s="88" t="s">
        <v>91</v>
      </c>
      <c r="D65" s="60"/>
      <c r="E65" s="85"/>
      <c r="F65" s="60"/>
      <c r="G65" s="85"/>
      <c r="H65" s="60"/>
      <c r="I65" s="60"/>
      <c r="J65" s="60"/>
      <c r="K65" s="60"/>
      <c r="L65" s="60"/>
      <c r="M65" s="60" t="s">
        <v>4</v>
      </c>
      <c r="N65" s="60"/>
      <c r="O65" s="60"/>
      <c r="P65" s="60"/>
      <c r="Q65" s="60" t="s">
        <v>6</v>
      </c>
      <c r="R65" s="60"/>
      <c r="S65" s="60"/>
      <c r="T65" s="60"/>
      <c r="U65" s="60" t="s">
        <v>7</v>
      </c>
      <c r="V65" s="60"/>
      <c r="W65" s="60"/>
      <c r="X65" s="60"/>
      <c r="Y65" s="60"/>
      <c r="Z65" s="60" t="s">
        <v>4</v>
      </c>
      <c r="AA65" s="60" t="s">
        <v>5</v>
      </c>
      <c r="AB65" s="60"/>
      <c r="AC65" s="60"/>
      <c r="AD65" s="60" t="s">
        <v>9</v>
      </c>
      <c r="AE65" s="60"/>
      <c r="AF65" s="60"/>
      <c r="AG65" s="60"/>
      <c r="AH65" s="60" t="s">
        <v>32</v>
      </c>
      <c r="AI65" s="60"/>
      <c r="AJ65" s="60"/>
      <c r="AK65" s="60"/>
      <c r="AL65" s="60"/>
      <c r="AM65" s="60"/>
      <c r="AN65" s="60" t="s">
        <v>35</v>
      </c>
      <c r="AO65" s="60"/>
      <c r="AP65" s="60"/>
      <c r="AQ65" s="60"/>
      <c r="AR65" s="60"/>
      <c r="AS65" s="60" t="s">
        <v>33</v>
      </c>
      <c r="AT65" s="60"/>
      <c r="AU65" s="60"/>
      <c r="AV65" s="60"/>
      <c r="AW65" s="60"/>
      <c r="AX65" s="60"/>
      <c r="AY65" s="60"/>
      <c r="AZ65" s="60"/>
      <c r="BA65" s="60"/>
      <c r="BB65" s="89" t="s">
        <v>10</v>
      </c>
      <c r="BC65" s="60"/>
      <c r="BD65" s="90" t="s">
        <v>4</v>
      </c>
      <c r="BE65" s="60"/>
      <c r="BF65" s="61" t="s">
        <v>5</v>
      </c>
      <c r="BG65" s="60"/>
      <c r="BH65" s="60"/>
      <c r="BI65" s="85"/>
      <c r="BJ65" s="60"/>
      <c r="BK65" s="60"/>
      <c r="BL65" s="60"/>
      <c r="BM65" s="60"/>
      <c r="BN65" s="60"/>
      <c r="BO65" s="60"/>
      <c r="BP65" s="138"/>
      <c r="BQ65" s="85"/>
      <c r="BR65" s="141"/>
      <c r="BS65" s="149" t="s">
        <v>125</v>
      </c>
      <c r="BT65" s="144" t="str">
        <f>Spielplan!$BL$29</f>
        <v/>
      </c>
      <c r="BU65" s="145"/>
      <c r="BV65" s="146">
        <f>Spielplan!$BN$29</f>
        <v>0</v>
      </c>
      <c r="BW65" s="134"/>
      <c r="BX65" s="148">
        <f>IF(BT29=BT65,Punktemodus!$B$11,0)</f>
        <v>10</v>
      </c>
      <c r="BY65" s="148">
        <f>IF(BT65=BT12,Punktemodus!B13,0)</f>
        <v>5</v>
      </c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44" t="str">
        <f>Spielplan!$CC$29</f>
        <v/>
      </c>
      <c r="CL65" s="145"/>
      <c r="CM65" s="146">
        <f>Spielplan!$CE$29</f>
        <v>0</v>
      </c>
      <c r="CN65" s="134"/>
      <c r="CO65" s="134"/>
      <c r="CP65" s="134"/>
      <c r="CQ65" s="370" t="str">
        <f>Spielplan!$CI$29</f>
        <v/>
      </c>
      <c r="CR65" s="371"/>
      <c r="CS65" s="371"/>
      <c r="CT65" s="371"/>
      <c r="CU65" s="371"/>
      <c r="CV65" s="372"/>
      <c r="CW65" s="134"/>
    </row>
    <row r="66" spans="1:101" ht="18.75" customHeight="1" thickBot="1" x14ac:dyDescent="0.3">
      <c r="A66" s="60"/>
      <c r="B66" s="60"/>
      <c r="C66" s="60"/>
      <c r="D66" s="60"/>
      <c r="E66" s="85"/>
      <c r="F66" s="60"/>
      <c r="G66" s="85"/>
      <c r="H66" s="60"/>
      <c r="I66" s="60"/>
      <c r="J66" s="60"/>
      <c r="K66" s="60"/>
      <c r="L66" s="60"/>
      <c r="M66" s="60" t="s">
        <v>0</v>
      </c>
      <c r="N66" s="60" t="s">
        <v>1</v>
      </c>
      <c r="O66" s="60" t="s">
        <v>2</v>
      </c>
      <c r="P66" s="60" t="s">
        <v>3</v>
      </c>
      <c r="Q66" s="60" t="s">
        <v>0</v>
      </c>
      <c r="R66" s="60" t="s">
        <v>1</v>
      </c>
      <c r="S66" s="60" t="s">
        <v>2</v>
      </c>
      <c r="T66" s="60" t="s">
        <v>3</v>
      </c>
      <c r="U66" s="60" t="s">
        <v>0</v>
      </c>
      <c r="V66" s="60" t="s">
        <v>1</v>
      </c>
      <c r="W66" s="60" t="s">
        <v>2</v>
      </c>
      <c r="X66" s="60" t="s">
        <v>3</v>
      </c>
      <c r="Y66" s="60"/>
      <c r="Z66" s="60" t="s">
        <v>8</v>
      </c>
      <c r="AA66" s="60"/>
      <c r="AB66" s="60"/>
      <c r="AC66" s="60"/>
      <c r="AD66" s="60"/>
      <c r="AE66" s="60"/>
      <c r="AF66" s="60"/>
      <c r="AG66" s="60"/>
      <c r="AH66" s="60" t="s">
        <v>31</v>
      </c>
      <c r="AI66" s="60"/>
      <c r="AJ66" s="60"/>
      <c r="AK66" s="60"/>
      <c r="AL66" s="60"/>
      <c r="AM66" s="60"/>
      <c r="AN66" s="60" t="str">
        <f>AI67</f>
        <v>Argentinien</v>
      </c>
      <c r="AO66" s="60" t="str">
        <f>AI68</f>
        <v>Bosnien</v>
      </c>
      <c r="AP66" s="60" t="str">
        <f>AI69</f>
        <v>Iran</v>
      </c>
      <c r="AQ66" s="60" t="str">
        <f>AI70</f>
        <v>Nigeria</v>
      </c>
      <c r="AR66" s="60"/>
      <c r="AS66" s="60" t="s">
        <v>31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85"/>
      <c r="BJ66" s="85"/>
      <c r="BK66" s="85"/>
      <c r="BL66" s="85"/>
      <c r="BM66" s="85"/>
      <c r="BN66" s="85"/>
      <c r="BO66" s="85"/>
      <c r="BP66" s="137"/>
      <c r="BQ66" s="85"/>
      <c r="BR66" s="141"/>
      <c r="BS66" s="150"/>
      <c r="BT66" s="134"/>
      <c r="BU66" s="134"/>
      <c r="BV66" s="134"/>
      <c r="BW66" s="134"/>
      <c r="BX66" s="148"/>
      <c r="BY66" s="148"/>
      <c r="BZ66" s="134"/>
      <c r="CA66" s="144" t="str">
        <f>Spielplan!$BS$30</f>
        <v/>
      </c>
      <c r="CB66" s="145"/>
      <c r="CC66" s="146">
        <f>Spielplan!$BU$30</f>
        <v>0</v>
      </c>
      <c r="CD66" s="147"/>
      <c r="CE66" s="134">
        <f>IF(CA66=CA30,Punktemodus!B15,0)</f>
        <v>20</v>
      </c>
      <c r="CF66" s="148">
        <f>IF(OR(CA66=$CA$14,CA66=$CA$15,CA66=$CA$22,CA66=$CA$23,CA66=$CA$31,CA66=$CA$38,CA66=$CA$39),Punktemodus!B17,0)</f>
        <v>10</v>
      </c>
      <c r="CG66" s="134"/>
      <c r="CH66" s="134"/>
      <c r="CI66" s="134"/>
      <c r="CJ66" s="134"/>
      <c r="CK66" s="144" t="str">
        <f>Spielplan!$CC$30</f>
        <v/>
      </c>
      <c r="CL66" s="145"/>
      <c r="CM66" s="146">
        <f>Spielplan!$CE$30</f>
        <v>0</v>
      </c>
      <c r="CN66" s="134"/>
      <c r="CO66" s="134"/>
      <c r="CP66" s="134"/>
      <c r="CQ66" s="373"/>
      <c r="CR66" s="374"/>
      <c r="CS66" s="374"/>
      <c r="CT66" s="374"/>
      <c r="CU66" s="374"/>
      <c r="CV66" s="375"/>
      <c r="CW66" s="134"/>
    </row>
    <row r="67" spans="1:101" ht="18.75" customHeight="1" thickBot="1" x14ac:dyDescent="0.3">
      <c r="A67" s="60"/>
      <c r="B67" s="60"/>
      <c r="C67" s="200" t="str">
        <f>Spielplan!$C$67</f>
        <v>Argentinien</v>
      </c>
      <c r="D67" s="201"/>
      <c r="E67" s="104"/>
      <c r="F67" s="93"/>
      <c r="G67" s="104"/>
      <c r="H67" s="200" t="str">
        <f>Spielplan!$H$67</f>
        <v>Bosnien</v>
      </c>
      <c r="I67" s="201"/>
      <c r="J67" s="60"/>
      <c r="K67" s="60" t="s">
        <v>101</v>
      </c>
      <c r="L67" s="60">
        <f t="shared" ref="L67:L72" si="20">IF(E67-G67&gt;0,1,IF(G67=E67,0,-1))</f>
        <v>0</v>
      </c>
      <c r="M67" s="60">
        <f>IF($E67="",0,IF($E67&gt;$G67,3,IF($E67=G67,1,0)))</f>
        <v>0</v>
      </c>
      <c r="N67" s="60">
        <f>IF($G67="",0,IF($E67&gt;$G67,0,IF($E67=G67,1,3)))</f>
        <v>0</v>
      </c>
      <c r="O67" s="60"/>
      <c r="P67" s="60"/>
      <c r="Q67" s="60">
        <f>E67</f>
        <v>0</v>
      </c>
      <c r="R67" s="60">
        <f>G67</f>
        <v>0</v>
      </c>
      <c r="S67" s="60"/>
      <c r="T67" s="60"/>
      <c r="U67" s="60">
        <f>G67</f>
        <v>0</v>
      </c>
      <c r="V67" s="60">
        <f>E67</f>
        <v>0</v>
      </c>
      <c r="W67" s="60"/>
      <c r="X67" s="60"/>
      <c r="Y67" s="60"/>
      <c r="Z67" s="60">
        <f>M73</f>
        <v>0</v>
      </c>
      <c r="AA67" s="60">
        <f>Q73</f>
        <v>0</v>
      </c>
      <c r="AB67" s="60">
        <f>U73</f>
        <v>0</v>
      </c>
      <c r="AC67" s="60">
        <f>AA67-AB67</f>
        <v>0</v>
      </c>
      <c r="AD67" s="60">
        <f>IF(Z67&gt;Z68,-1,0)</f>
        <v>0</v>
      </c>
      <c r="AE67" s="60">
        <f>IF(Z67&gt;Z69,-1,0)</f>
        <v>0</v>
      </c>
      <c r="AF67" s="60">
        <f>IF(Z67&gt;Z70,-1,0)</f>
        <v>0</v>
      </c>
      <c r="AG67" s="60">
        <f>10000-(AJ67*1000+AM67*100+AK67*10)</f>
        <v>10000</v>
      </c>
      <c r="AH67" s="90">
        <f>RANK(AG67,AG67:AG70,1)</f>
        <v>1</v>
      </c>
      <c r="AI67" s="60" t="str">
        <f>C67</f>
        <v>Argentinien</v>
      </c>
      <c r="AJ67" s="60">
        <f t="shared" ref="AJ67:AL70" si="21">Z67</f>
        <v>0</v>
      </c>
      <c r="AK67" s="60">
        <f t="shared" si="21"/>
        <v>0</v>
      </c>
      <c r="AL67" s="60">
        <f t="shared" si="21"/>
        <v>0</v>
      </c>
      <c r="AM67" s="60">
        <f>AK67-AL67</f>
        <v>0</v>
      </c>
      <c r="AN67" s="187"/>
      <c r="AO67" s="187">
        <f>IF(AG68=AG67,IF(G67&gt;E67,AG68-0.1,AG68),AG68)</f>
        <v>10000</v>
      </c>
      <c r="AP67" s="187">
        <f>IF(AG69=AG67,IF(G69&gt;E69,AG69-0.1,AG69),AG69)</f>
        <v>10000</v>
      </c>
      <c r="AQ67" s="187">
        <f>IF(AG70=AG67,IF(G71&gt;E71,AG70-0.1,AG70),AG70)</f>
        <v>10000</v>
      </c>
      <c r="AR67" s="187">
        <f>AN71</f>
        <v>30000</v>
      </c>
      <c r="AS67" s="90">
        <f>RANK(AR67,AR67:AR70,1)</f>
        <v>1</v>
      </c>
      <c r="AT67" s="60" t="str">
        <f t="shared" ref="AT67:AW70" si="22">AI67</f>
        <v>Argentinien</v>
      </c>
      <c r="AU67" s="60">
        <f t="shared" si="22"/>
        <v>0</v>
      </c>
      <c r="AV67" s="60">
        <f t="shared" si="22"/>
        <v>0</v>
      </c>
      <c r="AW67" s="60">
        <f t="shared" si="22"/>
        <v>0</v>
      </c>
      <c r="AX67" s="60"/>
      <c r="AY67" s="60"/>
      <c r="AZ67" s="60"/>
      <c r="BA67" s="202">
        <v>1</v>
      </c>
      <c r="BB67" s="200" t="str">
        <f>VLOOKUP(1,AS67:AT70,2,FALSE)</f>
        <v>Argentinien</v>
      </c>
      <c r="BC67" s="201"/>
      <c r="BD67" s="203">
        <f>VLOOKUP(1,AS67:AW70,3,FALSE)</f>
        <v>0</v>
      </c>
      <c r="BE67" s="204">
        <f>VLOOKUP(1,AS67:AW70,4,FALSE)</f>
        <v>0</v>
      </c>
      <c r="BF67" s="93" t="s">
        <v>12</v>
      </c>
      <c r="BG67" s="204">
        <f>VLOOKUP(1,AS67:AW70,5,FALSE)</f>
        <v>0</v>
      </c>
      <c r="BH67" s="205" t="s">
        <v>126</v>
      </c>
      <c r="BI67" s="85"/>
      <c r="BJ67" s="85">
        <f>IF(E67&gt;G67,IF(Spielplan!E67&gt;Spielplan!G67,Punktemodus!$B$3,0),0)</f>
        <v>0</v>
      </c>
      <c r="BK67" s="85">
        <f>IF(E67=G67,IF(Spielplan!E67=Spielplan!G67,Punktemodus!$B$3,0),0)</f>
        <v>10</v>
      </c>
      <c r="BL67" s="85">
        <f>IF(E67&lt;G67,IF(Spielplan!E67&lt;Spielplan!G67,Punktemodus!$B$3,0),0)</f>
        <v>0</v>
      </c>
      <c r="BM67" s="85">
        <f>IF(E67=Spielplan!E67,IF(G67=Spielplan!G67,Punktemodus!$B$5,0),0)</f>
        <v>3</v>
      </c>
      <c r="BN67" s="85">
        <f>IF(E67=Spielplan!E67,Punktemodus!$B$7,0)</f>
        <v>1</v>
      </c>
      <c r="BO67" s="85">
        <f>IF(G67=Spielplan!G67,Punktemodus!$B$7,0)</f>
        <v>1</v>
      </c>
      <c r="BP67" s="137">
        <f>IF(Spielplan!E67="",0,SUM(BJ67:BO67))</f>
        <v>0</v>
      </c>
      <c r="BQ67" s="85"/>
      <c r="BR67" s="141"/>
      <c r="BS67" s="134"/>
      <c r="BT67" s="134"/>
      <c r="BU67" s="134"/>
      <c r="BV67" s="134"/>
      <c r="BW67" s="134"/>
      <c r="BX67" s="148"/>
      <c r="BY67" s="148"/>
      <c r="BZ67" s="134"/>
      <c r="CA67" s="144" t="str">
        <f>Spielplan!$BS$31</f>
        <v/>
      </c>
      <c r="CB67" s="145"/>
      <c r="CC67" s="146">
        <f>Spielplan!$BU$31</f>
        <v>0</v>
      </c>
      <c r="CD67" s="134"/>
      <c r="CE67" s="134">
        <f>IF(CA67=CA31,Punktemodus!B15,0)</f>
        <v>20</v>
      </c>
      <c r="CF67" s="148">
        <f>IF(OR(CA67=$CA$14,CA67=$CA$15,CA67=$CA$22,CA67=$CA$23,CA67=$CA$30,CA67=$CA$38,CA67=$CA$39),Punktemodus!B17,0)</f>
        <v>10</v>
      </c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55"/>
      <c r="CR67" s="142" t="s">
        <v>138</v>
      </c>
      <c r="CS67" s="155"/>
      <c r="CT67" s="155"/>
      <c r="CU67" s="155"/>
      <c r="CV67" s="155"/>
      <c r="CW67" s="134"/>
    </row>
    <row r="68" spans="1:101" ht="18.75" customHeight="1" thickBot="1" x14ac:dyDescent="0.3">
      <c r="A68" s="60"/>
      <c r="B68" s="60"/>
      <c r="C68" s="206" t="str">
        <f>Spielplan!$C$68</f>
        <v>Iran</v>
      </c>
      <c r="D68" s="207"/>
      <c r="E68" s="104"/>
      <c r="F68" s="93"/>
      <c r="G68" s="104"/>
      <c r="H68" s="206" t="str">
        <f>Spielplan!$H$68</f>
        <v>Nigeria</v>
      </c>
      <c r="I68" s="207"/>
      <c r="J68" s="60"/>
      <c r="K68" s="60" t="s">
        <v>102</v>
      </c>
      <c r="L68" s="60">
        <f t="shared" si="20"/>
        <v>0</v>
      </c>
      <c r="M68" s="60"/>
      <c r="N68" s="60"/>
      <c r="O68" s="60">
        <f>IF($E68="",0,IF($E68&gt;$G68,3,IF($E68=$G68,1,0)))</f>
        <v>0</v>
      </c>
      <c r="P68" s="60">
        <f>IF($G68="",0,IF($E68&gt;$G68,0,IF($E68=$G68,1,3)))</f>
        <v>0</v>
      </c>
      <c r="Q68" s="60"/>
      <c r="R68" s="60"/>
      <c r="S68" s="60">
        <f>E68</f>
        <v>0</v>
      </c>
      <c r="T68" s="60">
        <f>G68</f>
        <v>0</v>
      </c>
      <c r="U68" s="60"/>
      <c r="V68" s="60"/>
      <c r="W68" s="60">
        <f>G68</f>
        <v>0</v>
      </c>
      <c r="X68" s="60">
        <f>E68</f>
        <v>0</v>
      </c>
      <c r="Y68" s="60"/>
      <c r="Z68" s="60">
        <f>N73</f>
        <v>0</v>
      </c>
      <c r="AA68" s="60">
        <f>R73</f>
        <v>0</v>
      </c>
      <c r="AB68" s="60">
        <f>V73</f>
        <v>0</v>
      </c>
      <c r="AC68" s="60">
        <f>AA68-AB68</f>
        <v>0</v>
      </c>
      <c r="AD68" s="60">
        <f>IF(Z68&gt;Z67,-1,0)</f>
        <v>0</v>
      </c>
      <c r="AE68" s="60">
        <f>IF(Z68&gt;Z69,-1,0)</f>
        <v>0</v>
      </c>
      <c r="AF68" s="60">
        <f>IF(Z68&gt;Z70,-1,0)</f>
        <v>0</v>
      </c>
      <c r="AG68" s="60">
        <f>10000-(AJ68*1000+AM68*100+AK68*10)</f>
        <v>10000</v>
      </c>
      <c r="AH68" s="90">
        <f>RANK(AG68,AG67:AG70,1)</f>
        <v>1</v>
      </c>
      <c r="AI68" s="60" t="str">
        <f>H67</f>
        <v>Bosnien</v>
      </c>
      <c r="AJ68" s="60">
        <f t="shared" si="21"/>
        <v>0</v>
      </c>
      <c r="AK68" s="60">
        <f t="shared" si="21"/>
        <v>0</v>
      </c>
      <c r="AL68" s="60">
        <f t="shared" si="21"/>
        <v>0</v>
      </c>
      <c r="AM68" s="60">
        <f>AK68-AL68</f>
        <v>0</v>
      </c>
      <c r="AN68" s="187">
        <f>IF(AG67=AG68,IF(E67&gt;G67,AG67-0.1,AG67),AG67)</f>
        <v>10000</v>
      </c>
      <c r="AO68" s="187"/>
      <c r="AP68" s="187">
        <f>IF(AG69=AG68,IF(G72&gt;E72,AG69-0.1,AG69),AG69)</f>
        <v>10000</v>
      </c>
      <c r="AQ68" s="187">
        <f>IF(AG70=AG68,IF(G70&gt;E70,AG70-0.1,AG70),AG70)</f>
        <v>10000</v>
      </c>
      <c r="AR68" s="187">
        <f>AO71</f>
        <v>30000</v>
      </c>
      <c r="AS68" s="90">
        <f>RANK(AR68,AR67:AR70,1)</f>
        <v>1</v>
      </c>
      <c r="AT68" s="60" t="str">
        <f t="shared" si="22"/>
        <v>Bosnien</v>
      </c>
      <c r="AU68" s="60">
        <f t="shared" si="22"/>
        <v>0</v>
      </c>
      <c r="AV68" s="60">
        <f t="shared" si="22"/>
        <v>0</v>
      </c>
      <c r="AW68" s="60">
        <f t="shared" si="22"/>
        <v>0</v>
      </c>
      <c r="AX68" s="60"/>
      <c r="AY68" s="60"/>
      <c r="AZ68" s="60"/>
      <c r="BA68" s="208">
        <v>2</v>
      </c>
      <c r="BB68" s="206" t="e">
        <f>VLOOKUP(2,AS67:AT70,2,FALSE)</f>
        <v>#N/A</v>
      </c>
      <c r="BC68" s="207"/>
      <c r="BD68" s="209" t="e">
        <f>VLOOKUP(2,AS67:AW70,3,FALSE)</f>
        <v>#N/A</v>
      </c>
      <c r="BE68" s="210" t="e">
        <f>VLOOKUP(2,AS67:AW70,4,FALSE)</f>
        <v>#N/A</v>
      </c>
      <c r="BF68" s="93" t="s">
        <v>12</v>
      </c>
      <c r="BG68" s="210" t="e">
        <f>VLOOKUP(2,AS67:AW70,5,FALSE)</f>
        <v>#N/A</v>
      </c>
      <c r="BH68" s="210" t="s">
        <v>122</v>
      </c>
      <c r="BI68" s="85"/>
      <c r="BJ68" s="85">
        <f>IF(E68&gt;G68,IF(Spielplan!E68&gt;Spielplan!G68,Punktemodus!$B$3,0),0)</f>
        <v>0</v>
      </c>
      <c r="BK68" s="85">
        <f>IF(E68=G68,IF(Spielplan!E68=Spielplan!G68,Punktemodus!$B$3,0),0)</f>
        <v>10</v>
      </c>
      <c r="BL68" s="85">
        <f>IF(E68&lt;G68,IF(Spielplan!E68&lt;Spielplan!G68,Punktemodus!$B$3,0),0)</f>
        <v>0</v>
      </c>
      <c r="BM68" s="85">
        <f>IF(E68=Spielplan!E68,IF(G68=Spielplan!G68,Punktemodus!$B$5,0),0)</f>
        <v>3</v>
      </c>
      <c r="BN68" s="85">
        <f>IF(E68=Spielplan!E68,Punktemodus!$B$7,0)</f>
        <v>1</v>
      </c>
      <c r="BO68" s="85">
        <f>IF(G68=Spielplan!G68,Punktemodus!$B$7,0)</f>
        <v>1</v>
      </c>
      <c r="BP68" s="137">
        <f>IF(Spielplan!E68="",0,SUM(BJ68:BO68))</f>
        <v>0</v>
      </c>
      <c r="BQ68" s="85"/>
      <c r="BR68" s="141"/>
      <c r="BS68" s="153" t="s">
        <v>24</v>
      </c>
      <c r="BT68" s="144" t="str">
        <f>Spielplan!$BL$32</f>
        <v/>
      </c>
      <c r="BU68" s="145"/>
      <c r="BV68" s="146">
        <f>Spielplan!$BN$32</f>
        <v>0</v>
      </c>
      <c r="BW68" s="147"/>
      <c r="BX68" s="148">
        <f>IF(BT32=BT68,Punktemodus!$B$11,0)</f>
        <v>10</v>
      </c>
      <c r="BY68" s="148">
        <f>IF(BT68=BT17,Punktemodus!B13,0)</f>
        <v>5</v>
      </c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370" t="str">
        <f>Spielplan!$CI$32</f>
        <v/>
      </c>
      <c r="CR68" s="371"/>
      <c r="CS68" s="371"/>
      <c r="CT68" s="371"/>
      <c r="CU68" s="371"/>
      <c r="CV68" s="372"/>
      <c r="CW68" s="134"/>
    </row>
    <row r="69" spans="1:101" ht="18.75" customHeight="1" thickBot="1" x14ac:dyDescent="0.3">
      <c r="A69" s="60"/>
      <c r="B69" s="60"/>
      <c r="C69" s="200" t="str">
        <f>C67</f>
        <v>Argentinien</v>
      </c>
      <c r="D69" s="201"/>
      <c r="E69" s="104"/>
      <c r="F69" s="93"/>
      <c r="G69" s="104"/>
      <c r="H69" s="200" t="str">
        <f>C68</f>
        <v>Iran</v>
      </c>
      <c r="I69" s="201"/>
      <c r="J69" s="60"/>
      <c r="K69" s="60" t="s">
        <v>103</v>
      </c>
      <c r="L69" s="60">
        <f t="shared" si="20"/>
        <v>0</v>
      </c>
      <c r="M69" s="60">
        <f>IF($E69="",0,IF($E69&gt;$G69,3,IF($E69=G69,1,0)))</f>
        <v>0</v>
      </c>
      <c r="N69" s="60"/>
      <c r="O69" s="60">
        <f>IF($G69="",0,IF($E69&gt;$G69,0,IF($E69=$G69,1,3)))</f>
        <v>0</v>
      </c>
      <c r="P69" s="60"/>
      <c r="Q69" s="60">
        <f>E69</f>
        <v>0</v>
      </c>
      <c r="R69" s="60"/>
      <c r="S69" s="60">
        <f>G69</f>
        <v>0</v>
      </c>
      <c r="T69" s="60"/>
      <c r="U69" s="60">
        <f>G69</f>
        <v>0</v>
      </c>
      <c r="V69" s="60"/>
      <c r="W69" s="60">
        <f>E69</f>
        <v>0</v>
      </c>
      <c r="X69" s="60"/>
      <c r="Y69" s="60"/>
      <c r="Z69" s="60">
        <f>O73</f>
        <v>0</v>
      </c>
      <c r="AA69" s="60">
        <f>S73</f>
        <v>0</v>
      </c>
      <c r="AB69" s="60">
        <f>W73</f>
        <v>0</v>
      </c>
      <c r="AC69" s="60">
        <f>AA69-AB69</f>
        <v>0</v>
      </c>
      <c r="AD69" s="60">
        <f>IF(Z69&gt;Z67,-1,0)</f>
        <v>0</v>
      </c>
      <c r="AE69" s="60">
        <f>IF(Z69&gt;Z68,-1,0)</f>
        <v>0</v>
      </c>
      <c r="AF69" s="60">
        <f>IF(Z69&gt;Z70,-1,0)</f>
        <v>0</v>
      </c>
      <c r="AG69" s="60">
        <f>10000-(AJ69*1000+AM69*100+AK69*10)</f>
        <v>10000</v>
      </c>
      <c r="AH69" s="90">
        <f>RANK(AG69,AG67:AG70,1)</f>
        <v>1</v>
      </c>
      <c r="AI69" s="60" t="str">
        <f>C68</f>
        <v>Iran</v>
      </c>
      <c r="AJ69" s="60">
        <f t="shared" si="21"/>
        <v>0</v>
      </c>
      <c r="AK69" s="60">
        <f t="shared" si="21"/>
        <v>0</v>
      </c>
      <c r="AL69" s="60">
        <f t="shared" si="21"/>
        <v>0</v>
      </c>
      <c r="AM69" s="60">
        <f>AK69-AL69</f>
        <v>0</v>
      </c>
      <c r="AN69" s="187">
        <f>IF(AG67=AG69,IF(E69&gt;G69,AG67-0.1,AG67),AG67)</f>
        <v>10000</v>
      </c>
      <c r="AO69" s="187">
        <f>IF(AG68=AG69,IF(E72&gt;G72,AG68-0.1,AG68),AG68)</f>
        <v>10000</v>
      </c>
      <c r="AP69" s="187"/>
      <c r="AQ69" s="187">
        <f>IF(AG70=AG69,IF(G68&gt;E68,AG70-0.1,AG70),AG70)</f>
        <v>10000</v>
      </c>
      <c r="AR69" s="187">
        <f>AP71</f>
        <v>30000</v>
      </c>
      <c r="AS69" s="90">
        <f>RANK(AR69,AR67:AR70,1)</f>
        <v>1</v>
      </c>
      <c r="AT69" s="60" t="str">
        <f t="shared" si="22"/>
        <v>Iran</v>
      </c>
      <c r="AU69" s="60">
        <f t="shared" si="22"/>
        <v>0</v>
      </c>
      <c r="AV69" s="60">
        <f t="shared" si="22"/>
        <v>0</v>
      </c>
      <c r="AW69" s="60">
        <f t="shared" si="22"/>
        <v>0</v>
      </c>
      <c r="AX69" s="60"/>
      <c r="AY69" s="60"/>
      <c r="AZ69" s="60"/>
      <c r="BA69" s="113">
        <v>3</v>
      </c>
      <c r="BB69" s="114" t="e">
        <f>VLOOKUP(3,AS67:AT70,2,FALSE)</f>
        <v>#N/A</v>
      </c>
      <c r="BC69" s="115"/>
      <c r="BD69" s="116" t="e">
        <f>VLOOKUP(3,AS67:AW70,3,FALSE)</f>
        <v>#N/A</v>
      </c>
      <c r="BE69" s="116" t="e">
        <f>VLOOKUP(3,AS67:AW70,4,FALSE)</f>
        <v>#N/A</v>
      </c>
      <c r="BF69" s="93" t="s">
        <v>12</v>
      </c>
      <c r="BG69" s="116" t="e">
        <f>VLOOKUP(3,AS67:AW70,5,FALSE)</f>
        <v>#N/A</v>
      </c>
      <c r="BH69" s="60"/>
      <c r="BI69" s="85"/>
      <c r="BJ69" s="85">
        <f>IF(E69&gt;G69,IF(Spielplan!E69&gt;Spielplan!G69,Punktemodus!$B$3,0),0)</f>
        <v>0</v>
      </c>
      <c r="BK69" s="85">
        <f>IF(E69=G69,IF(Spielplan!E69=Spielplan!G69,Punktemodus!$B$3,0),0)</f>
        <v>10</v>
      </c>
      <c r="BL69" s="85">
        <f>IF(E69&lt;G69,IF(Spielplan!E69&lt;Spielplan!G69,Punktemodus!$B$3,0),0)</f>
        <v>0</v>
      </c>
      <c r="BM69" s="85">
        <f>IF(E69=Spielplan!E69,IF(G69=Spielplan!G69,Punktemodus!$B$5,0),0)</f>
        <v>3</v>
      </c>
      <c r="BN69" s="85">
        <f>IF(E69=Spielplan!E69,Punktemodus!$B$7,0)</f>
        <v>1</v>
      </c>
      <c r="BO69" s="85">
        <f>IF(G69=Spielplan!G69,Punktemodus!$B$7,0)</f>
        <v>1</v>
      </c>
      <c r="BP69" s="137">
        <f>IF(Spielplan!E69="",0,SUM(BJ69:BO69))</f>
        <v>0</v>
      </c>
      <c r="BQ69" s="85"/>
      <c r="BR69" s="141"/>
      <c r="BS69" s="149" t="s">
        <v>23</v>
      </c>
      <c r="BT69" s="144" t="str">
        <f>Spielplan!$BL$33</f>
        <v/>
      </c>
      <c r="BU69" s="145"/>
      <c r="BV69" s="146">
        <f>Spielplan!$BN$33</f>
        <v>0</v>
      </c>
      <c r="BW69" s="134"/>
      <c r="BX69" s="148">
        <f>IF(BT33=BT69,Punktemodus!$B$11,0)</f>
        <v>10</v>
      </c>
      <c r="BY69" s="148">
        <f>IF(BT69=BT16,Punktemodus!B13,0)</f>
        <v>5</v>
      </c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373"/>
      <c r="CR69" s="374"/>
      <c r="CS69" s="374"/>
      <c r="CT69" s="374"/>
      <c r="CU69" s="374"/>
      <c r="CV69" s="375"/>
      <c r="CW69" s="134"/>
    </row>
    <row r="70" spans="1:101" ht="18.75" customHeight="1" thickBot="1" x14ac:dyDescent="0.3">
      <c r="A70" s="60"/>
      <c r="B70" s="60"/>
      <c r="C70" s="206" t="str">
        <f>H67</f>
        <v>Bosnien</v>
      </c>
      <c r="D70" s="207"/>
      <c r="E70" s="104"/>
      <c r="F70" s="93"/>
      <c r="G70" s="104"/>
      <c r="H70" s="206" t="str">
        <f>H68</f>
        <v>Nigeria</v>
      </c>
      <c r="I70" s="207"/>
      <c r="J70" s="60"/>
      <c r="K70" s="60" t="s">
        <v>104</v>
      </c>
      <c r="L70" s="60">
        <f t="shared" si="20"/>
        <v>0</v>
      </c>
      <c r="M70" s="60"/>
      <c r="N70" s="60">
        <f>IF($E70="",0,IF($E70&gt;$G70,3,IF($E70=$G70,1,0)))</f>
        <v>0</v>
      </c>
      <c r="O70" s="60"/>
      <c r="P70" s="60">
        <f>IF($G70="",0,IF($E70&gt;$G70,0,IF($E70=$G70,1,3)))</f>
        <v>0</v>
      </c>
      <c r="Q70" s="60"/>
      <c r="R70" s="60">
        <f>E70</f>
        <v>0</v>
      </c>
      <c r="S70" s="60"/>
      <c r="T70" s="60">
        <f>G70</f>
        <v>0</v>
      </c>
      <c r="U70" s="60"/>
      <c r="V70" s="60">
        <f>G70</f>
        <v>0</v>
      </c>
      <c r="W70" s="60"/>
      <c r="X70" s="60">
        <f>E70</f>
        <v>0</v>
      </c>
      <c r="Y70" s="60"/>
      <c r="Z70" s="60">
        <f>P73</f>
        <v>0</v>
      </c>
      <c r="AA70" s="60">
        <f>T73</f>
        <v>0</v>
      </c>
      <c r="AB70" s="60">
        <f>X73</f>
        <v>0</v>
      </c>
      <c r="AC70" s="60">
        <f>AA70-AB70</f>
        <v>0</v>
      </c>
      <c r="AD70" s="60">
        <f>IF(Z70&gt;Z67,-1,0)</f>
        <v>0</v>
      </c>
      <c r="AE70" s="60">
        <f>IF(Z70&gt;Z68,-1,0)</f>
        <v>0</v>
      </c>
      <c r="AF70" s="60">
        <f>IF(Z70&gt;Z69,-1,0)</f>
        <v>0</v>
      </c>
      <c r="AG70" s="60">
        <f>10000-(AJ70*1000+AM70*100+AK70*10)</f>
        <v>10000</v>
      </c>
      <c r="AH70" s="90">
        <f>RANK(AG70,AG67:AG70,1)</f>
        <v>1</v>
      </c>
      <c r="AI70" s="60" t="str">
        <f>H68</f>
        <v>Nigeria</v>
      </c>
      <c r="AJ70" s="60">
        <f t="shared" si="21"/>
        <v>0</v>
      </c>
      <c r="AK70" s="60">
        <f t="shared" si="21"/>
        <v>0</v>
      </c>
      <c r="AL70" s="60">
        <f t="shared" si="21"/>
        <v>0</v>
      </c>
      <c r="AM70" s="60">
        <f>AK70-AL70</f>
        <v>0</v>
      </c>
      <c r="AN70" s="187">
        <f>IF(AG67=AG70,IF(E71&gt;G71,AG67-0.1,AG67),AG67)</f>
        <v>10000</v>
      </c>
      <c r="AO70" s="187">
        <f>IF(AG68=AG70,IF(E70&gt;G70,AG68-0.1,AG68),AG68)</f>
        <v>10000</v>
      </c>
      <c r="AP70" s="187">
        <f>IF(AG69=AG70,IF(E68&gt;G68,AG69-0.1,AG69),AG69)</f>
        <v>10000</v>
      </c>
      <c r="AQ70" s="187"/>
      <c r="AR70" s="187">
        <f>AQ71</f>
        <v>30000</v>
      </c>
      <c r="AS70" s="90">
        <f>RANK(AR70,AR67:AR70,1)</f>
        <v>1</v>
      </c>
      <c r="AT70" s="60" t="str">
        <f t="shared" si="22"/>
        <v>Nigeria</v>
      </c>
      <c r="AU70" s="60">
        <f t="shared" si="22"/>
        <v>0</v>
      </c>
      <c r="AV70" s="60">
        <f t="shared" si="22"/>
        <v>0</v>
      </c>
      <c r="AW70" s="60">
        <f t="shared" si="22"/>
        <v>0</v>
      </c>
      <c r="AX70" s="60"/>
      <c r="AY70" s="60"/>
      <c r="AZ70" s="60"/>
      <c r="BA70" s="113">
        <v>4</v>
      </c>
      <c r="BB70" s="114" t="e">
        <f>VLOOKUP(4,AS67:AT70,2,FALSE)</f>
        <v>#N/A</v>
      </c>
      <c r="BC70" s="115"/>
      <c r="BD70" s="116" t="e">
        <f>VLOOKUP(4,AS67:AW70,3,FALSE)</f>
        <v>#N/A</v>
      </c>
      <c r="BE70" s="116" t="e">
        <f>VLOOKUP(4,AS67:AW70,4,FALSE)</f>
        <v>#N/A</v>
      </c>
      <c r="BF70" s="93" t="s">
        <v>12</v>
      </c>
      <c r="BG70" s="116" t="e">
        <f>VLOOKUP(4,AS67:AW70,5,FALSE)</f>
        <v>#N/A</v>
      </c>
      <c r="BH70" s="60"/>
      <c r="BI70" s="85"/>
      <c r="BJ70" s="85">
        <f>IF(E70&gt;G70,IF(Spielplan!E70&gt;Spielplan!G70,Punktemodus!$B$3,0),0)</f>
        <v>0</v>
      </c>
      <c r="BK70" s="85">
        <f>IF(E70=G70,IF(Spielplan!E70=Spielplan!G70,Punktemodus!$B$3,0),0)</f>
        <v>10</v>
      </c>
      <c r="BL70" s="85">
        <f>IF(E70&lt;G70,IF(Spielplan!E70&lt;Spielplan!G70,Punktemodus!$B$3,0),0)</f>
        <v>0</v>
      </c>
      <c r="BM70" s="85">
        <f>IF(E70=Spielplan!E70,IF(G70=Spielplan!G70,Punktemodus!$B$5,0),0)</f>
        <v>3</v>
      </c>
      <c r="BN70" s="85">
        <f>IF(E70=Spielplan!E70,Punktemodus!$B$7,0)</f>
        <v>1</v>
      </c>
      <c r="BO70" s="85">
        <f>IF(G70=Spielplan!G70,Punktemodus!$B$7,0)</f>
        <v>1</v>
      </c>
      <c r="BP70" s="137">
        <f>IF(Spielplan!E70="",0,SUM(BJ70:BO70))</f>
        <v>0</v>
      </c>
      <c r="BQ70" s="60"/>
      <c r="BR70" s="141"/>
      <c r="BS70" s="150"/>
      <c r="BT70" s="134"/>
      <c r="BU70" s="134"/>
      <c r="BV70" s="134"/>
      <c r="BW70" s="134"/>
      <c r="BX70" s="148"/>
      <c r="BY70" s="148"/>
      <c r="BZ70" s="134"/>
      <c r="CA70" s="134"/>
      <c r="CB70" s="134"/>
      <c r="CC70" s="134"/>
      <c r="CD70" s="134"/>
      <c r="CE70" s="134"/>
      <c r="CF70" s="144" t="str">
        <f>Spielplan!$BX$34</f>
        <v/>
      </c>
      <c r="CG70" s="145"/>
      <c r="CH70" s="146">
        <f>Spielplan!$BZ$34</f>
        <v>0</v>
      </c>
      <c r="CI70" s="134"/>
      <c r="CJ70" s="134">
        <f>IF(OR(CF70=$CF$18,CF70=$CF$19,CF70=$CF$34,CF70=$CF$35),Punktemodus!$B$19,0)</f>
        <v>30</v>
      </c>
      <c r="CK70" s="134"/>
      <c r="CL70" s="134"/>
      <c r="CM70" s="134"/>
      <c r="CN70" s="134"/>
      <c r="CO70" s="134"/>
      <c r="CP70" s="134"/>
      <c r="CQ70" s="155"/>
      <c r="CR70" s="155"/>
      <c r="CS70" s="155"/>
      <c r="CT70" s="155"/>
      <c r="CU70" s="155"/>
      <c r="CV70" s="155"/>
      <c r="CW70" s="134"/>
    </row>
    <row r="71" spans="1:101" ht="18.75" customHeight="1" thickBot="1" x14ac:dyDescent="0.3">
      <c r="A71" s="60"/>
      <c r="B71" s="60"/>
      <c r="C71" s="200" t="str">
        <f>C67</f>
        <v>Argentinien</v>
      </c>
      <c r="D71" s="201"/>
      <c r="E71" s="104"/>
      <c r="F71" s="93"/>
      <c r="G71" s="104"/>
      <c r="H71" s="200" t="str">
        <f>H68</f>
        <v>Nigeria</v>
      </c>
      <c r="I71" s="201"/>
      <c r="J71" s="60"/>
      <c r="K71" s="60" t="s">
        <v>105</v>
      </c>
      <c r="L71" s="60">
        <f t="shared" si="20"/>
        <v>0</v>
      </c>
      <c r="M71" s="60">
        <f>IF($E71="",0,IF($E71&gt;$G71,3,IF($E71=G71,1,0)))</f>
        <v>0</v>
      </c>
      <c r="N71" s="60"/>
      <c r="O71" s="60"/>
      <c r="P71" s="60">
        <f>IF($G71="",0,IF($E71&gt;$G71,0,IF($E71=$G71,1,3)))</f>
        <v>0</v>
      </c>
      <c r="Q71" s="60">
        <f>E71</f>
        <v>0</v>
      </c>
      <c r="R71" s="60"/>
      <c r="S71" s="60"/>
      <c r="T71" s="60">
        <f>G71</f>
        <v>0</v>
      </c>
      <c r="U71" s="60">
        <f>G71</f>
        <v>0</v>
      </c>
      <c r="V71" s="60"/>
      <c r="W71" s="60"/>
      <c r="X71" s="60">
        <f>E71</f>
        <v>0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187">
        <f>SUM(AN67:AN70)</f>
        <v>30000</v>
      </c>
      <c r="AO71" s="187">
        <f>SUM(AO67:AO70)</f>
        <v>30000</v>
      </c>
      <c r="AP71" s="187">
        <f>SUM(AP67:AP70)</f>
        <v>30000</v>
      </c>
      <c r="AQ71" s="187">
        <f>SUM(AQ67:AQ70)</f>
        <v>30000</v>
      </c>
      <c r="AR71" s="187"/>
      <c r="AS71" s="60"/>
      <c r="AT71" s="60"/>
      <c r="AU71" s="60"/>
      <c r="AV71" s="60"/>
      <c r="AW71" s="60"/>
      <c r="AX71" s="60"/>
      <c r="AY71" s="60"/>
      <c r="AZ71" s="60"/>
      <c r="BA71" s="92"/>
      <c r="BB71" s="60"/>
      <c r="BC71" s="60"/>
      <c r="BD71" s="60"/>
      <c r="BE71" s="60"/>
      <c r="BF71" s="60"/>
      <c r="BG71" s="60"/>
      <c r="BH71" s="60"/>
      <c r="BI71" s="60"/>
      <c r="BJ71" s="85">
        <f>IF(E71&gt;G71,IF(Spielplan!E71&gt;Spielplan!G71,Punktemodus!$B$3,0),0)</f>
        <v>0</v>
      </c>
      <c r="BK71" s="85">
        <f>IF(E71=G71,IF(Spielplan!E71=Spielplan!G71,Punktemodus!$B$3,0),0)</f>
        <v>10</v>
      </c>
      <c r="BL71" s="85">
        <f>IF(E71&lt;G71,IF(Spielplan!E71&lt;Spielplan!G71,Punktemodus!$B$3,0),0)</f>
        <v>0</v>
      </c>
      <c r="BM71" s="85">
        <f>IF(E71=Spielplan!E71,IF(G71=Spielplan!G71,Punktemodus!$B$5,0),0)</f>
        <v>3</v>
      </c>
      <c r="BN71" s="85">
        <f>IF(E71=Spielplan!E71,Punktemodus!$B$7,0)</f>
        <v>1</v>
      </c>
      <c r="BO71" s="85">
        <f>IF(G71=Spielplan!G71,Punktemodus!$B$7,0)</f>
        <v>1</v>
      </c>
      <c r="BP71" s="137">
        <f>IF(Spielplan!E71="",0,SUM(BJ71:BO71))</f>
        <v>0</v>
      </c>
      <c r="BQ71" s="60"/>
      <c r="BR71" s="141"/>
      <c r="BS71" s="134"/>
      <c r="BT71" s="134"/>
      <c r="BU71" s="134"/>
      <c r="BV71" s="134"/>
      <c r="BW71" s="134"/>
      <c r="BX71" s="148"/>
      <c r="BY71" s="148"/>
      <c r="BZ71" s="134"/>
      <c r="CA71" s="134"/>
      <c r="CB71" s="134"/>
      <c r="CC71" s="134"/>
      <c r="CD71" s="134"/>
      <c r="CE71" s="134"/>
      <c r="CF71" s="144" t="str">
        <f>Spielplan!$BX$35</f>
        <v/>
      </c>
      <c r="CG71" s="145"/>
      <c r="CH71" s="146">
        <f>Spielplan!$BZ$35</f>
        <v>0</v>
      </c>
      <c r="CI71" s="134"/>
      <c r="CJ71" s="134">
        <f>IF(OR(CF71=$CF$18,CF71=$CF$19,CF71=$CF$34,CF71=$CF$35),Punktemodus!$B$19,0)</f>
        <v>30</v>
      </c>
      <c r="CK71" s="134"/>
      <c r="CL71" s="134"/>
      <c r="CM71" s="134"/>
      <c r="CN71" s="134"/>
      <c r="CO71" s="134"/>
      <c r="CP71" s="134"/>
      <c r="CQ71" s="155"/>
      <c r="CR71" s="155"/>
      <c r="CS71" s="155"/>
      <c r="CT71" s="155"/>
      <c r="CU71" s="155"/>
      <c r="CV71" s="155"/>
      <c r="CW71" s="134"/>
    </row>
    <row r="72" spans="1:101" ht="18.75" customHeight="1" thickBot="1" x14ac:dyDescent="0.3">
      <c r="A72" s="60"/>
      <c r="B72" s="60"/>
      <c r="C72" s="206" t="str">
        <f>H67</f>
        <v>Bosnien</v>
      </c>
      <c r="D72" s="207"/>
      <c r="E72" s="104"/>
      <c r="F72" s="106"/>
      <c r="G72" s="104"/>
      <c r="H72" s="206" t="str">
        <f>C68</f>
        <v>Iran</v>
      </c>
      <c r="I72" s="207"/>
      <c r="J72" s="60"/>
      <c r="K72" s="60" t="s">
        <v>105</v>
      </c>
      <c r="L72" s="60">
        <f t="shared" si="20"/>
        <v>0</v>
      </c>
      <c r="M72" s="60"/>
      <c r="N72" s="60">
        <f>IF($E72="",0,IF($E72&gt;$G72,3,IF($E72=$G72,1,0)))</f>
        <v>0</v>
      </c>
      <c r="O72" s="60">
        <f>IF($G72="",0,IF($E72&gt;$G72,0,IF($E72=$G72,1,3)))</f>
        <v>0</v>
      </c>
      <c r="P72" s="60"/>
      <c r="Q72" s="60"/>
      <c r="R72" s="60">
        <f>E72</f>
        <v>0</v>
      </c>
      <c r="S72" s="60">
        <f>G72</f>
        <v>0</v>
      </c>
      <c r="T72" s="60"/>
      <c r="U72" s="60"/>
      <c r="V72" s="60">
        <f>G72</f>
        <v>0</v>
      </c>
      <c r="W72" s="60">
        <f>E72</f>
        <v>0</v>
      </c>
      <c r="X72" s="60"/>
      <c r="Y72" s="60"/>
      <c r="Z72" s="60" t="s">
        <v>30</v>
      </c>
      <c r="AA72" s="60"/>
      <c r="AB72" s="60"/>
      <c r="AC72" s="60"/>
      <c r="AD72" s="60"/>
      <c r="AE72" s="60"/>
      <c r="AF72" s="60"/>
      <c r="AG72" s="60" t="b">
        <f>OR(AG67=AG68,AG67=AG69,AG67=AG70,AG68=AG69,AG68=AG70,AG69=AG70)</f>
        <v>1</v>
      </c>
      <c r="AH72" s="60"/>
      <c r="AI72" s="60"/>
      <c r="AJ72" s="60"/>
      <c r="AK72" s="60"/>
      <c r="AL72" s="60"/>
      <c r="AM72" s="60"/>
      <c r="AN72" s="60"/>
      <c r="AO72" s="60" t="s">
        <v>34</v>
      </c>
      <c r="AP72" s="60"/>
      <c r="AQ72" s="60"/>
      <c r="AR72" s="60" t="b">
        <f>OR(AR67=AR68,AR67=AR69,AR67=AR70,AR68=AR69,AR68=AR70,AR69=AR70)</f>
        <v>1</v>
      </c>
      <c r="AS72" s="60"/>
      <c r="AT72" s="60"/>
      <c r="AU72" s="60"/>
      <c r="AV72" s="60"/>
      <c r="AW72" s="60"/>
      <c r="AX72" s="60"/>
      <c r="AY72" s="60"/>
      <c r="AZ72" s="60"/>
      <c r="BA72" s="92"/>
      <c r="BB72" s="60"/>
      <c r="BC72" s="60"/>
      <c r="BD72" s="60"/>
      <c r="BE72" s="60"/>
      <c r="BF72" s="60"/>
      <c r="BG72" s="60"/>
      <c r="BH72" s="60"/>
      <c r="BI72" s="60"/>
      <c r="BJ72" s="85">
        <f>IF(E72&gt;G72,IF(Spielplan!E72&gt;Spielplan!G72,Punktemodus!$B$3,0),0)</f>
        <v>0</v>
      </c>
      <c r="BK72" s="85">
        <f>IF(E72=G72,IF(Spielplan!E72=Spielplan!G72,Punktemodus!$B$3,0),0)</f>
        <v>10</v>
      </c>
      <c r="BL72" s="85">
        <f>IF(E72&lt;G72,IF(Spielplan!E72&lt;Spielplan!G72,Punktemodus!$B$3,0),0)</f>
        <v>0</v>
      </c>
      <c r="BM72" s="85">
        <f>IF(E72=Spielplan!E72,IF(G72=Spielplan!G72,Punktemodus!$B$5,0),0)</f>
        <v>3</v>
      </c>
      <c r="BN72" s="85">
        <f>IF(E72=Spielplan!E72,Punktemodus!$B$7,0)</f>
        <v>1</v>
      </c>
      <c r="BO72" s="85">
        <f>IF(G72=Spielplan!G72,Punktemodus!$B$7,0)</f>
        <v>1</v>
      </c>
      <c r="BP72" s="137">
        <f>IF(Spielplan!E72="",0,SUM(BJ72:BO72))</f>
        <v>0</v>
      </c>
      <c r="BQ72" s="60"/>
      <c r="BR72" s="141"/>
      <c r="BS72" s="153" t="s">
        <v>126</v>
      </c>
      <c r="BT72" s="144" t="str">
        <f>Spielplan!$BL$36</f>
        <v/>
      </c>
      <c r="BU72" s="145"/>
      <c r="BV72" s="146">
        <f>Spielplan!$BN$36</f>
        <v>0</v>
      </c>
      <c r="BW72" s="147"/>
      <c r="BX72" s="148">
        <f>IF(BT36=BT72,Punktemodus!$B$11,0)</f>
        <v>10</v>
      </c>
      <c r="BY72" s="148">
        <f>IF(BT72=BT21,Punktemodus!B13,0)</f>
        <v>5</v>
      </c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55"/>
      <c r="CR72" s="155"/>
      <c r="CS72" s="155"/>
      <c r="CT72" s="155"/>
      <c r="CU72" s="155"/>
      <c r="CV72" s="155"/>
      <c r="CW72" s="134"/>
    </row>
    <row r="73" spans="1:101" ht="18.75" customHeight="1" thickBot="1" x14ac:dyDescent="0.25">
      <c r="A73" s="60"/>
      <c r="B73" s="60"/>
      <c r="C73" s="136" t="str">
        <f>IF(G72="","",IF(AR72=TRUE,"Achtung: Fehler in Tabelle!",""))</f>
        <v/>
      </c>
      <c r="D73" s="60"/>
      <c r="E73" s="85"/>
      <c r="F73" s="60"/>
      <c r="G73" s="85"/>
      <c r="H73" s="60"/>
      <c r="I73" s="60"/>
      <c r="J73" s="60"/>
      <c r="K73" s="60"/>
      <c r="L73" s="60"/>
      <c r="M73" s="60">
        <f t="shared" ref="M73:X73" si="23">SUM(M67:M72)</f>
        <v>0</v>
      </c>
      <c r="N73" s="60">
        <f t="shared" si="23"/>
        <v>0</v>
      </c>
      <c r="O73" s="60">
        <f t="shared" si="23"/>
        <v>0</v>
      </c>
      <c r="P73" s="60">
        <f t="shared" si="23"/>
        <v>0</v>
      </c>
      <c r="Q73" s="60">
        <f t="shared" si="23"/>
        <v>0</v>
      </c>
      <c r="R73" s="60">
        <f t="shared" si="23"/>
        <v>0</v>
      </c>
      <c r="S73" s="60">
        <f t="shared" si="23"/>
        <v>0</v>
      </c>
      <c r="T73" s="60">
        <f t="shared" si="23"/>
        <v>0</v>
      </c>
      <c r="U73" s="60">
        <f t="shared" si="23"/>
        <v>0</v>
      </c>
      <c r="V73" s="60">
        <f t="shared" si="23"/>
        <v>0</v>
      </c>
      <c r="W73" s="60">
        <f t="shared" si="23"/>
        <v>0</v>
      </c>
      <c r="X73" s="60">
        <f t="shared" si="23"/>
        <v>0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160">
        <f>SUM(BP67:BP72)</f>
        <v>0</v>
      </c>
      <c r="BQ73" s="60"/>
      <c r="BR73" s="141"/>
      <c r="BS73" s="149" t="s">
        <v>127</v>
      </c>
      <c r="BT73" s="144" t="str">
        <f>Spielplan!$BL$37</f>
        <v/>
      </c>
      <c r="BU73" s="145"/>
      <c r="BV73" s="146">
        <f>Spielplan!$BN$37</f>
        <v>0</v>
      </c>
      <c r="BW73" s="134"/>
      <c r="BX73" s="148">
        <f>IF(BT37=BT73,Punktemodus!$B$11,0)</f>
        <v>10</v>
      </c>
      <c r="BY73" s="148">
        <f>IF(BT73=BT20,Punktemodus!B13,0)</f>
        <v>5</v>
      </c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55"/>
      <c r="CR73" s="155"/>
      <c r="CS73" s="155"/>
      <c r="CT73" s="155"/>
      <c r="CU73" s="155"/>
      <c r="CV73" s="155"/>
      <c r="CW73" s="134"/>
    </row>
    <row r="74" spans="1:101" ht="18.75" customHeight="1" thickBot="1" x14ac:dyDescent="0.3">
      <c r="A74" s="60"/>
      <c r="B74" s="60"/>
      <c r="C74" s="60"/>
      <c r="D74" s="60"/>
      <c r="E74" s="85"/>
      <c r="F74" s="60"/>
      <c r="G74" s="85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138"/>
      <c r="BQ74" s="60"/>
      <c r="BR74" s="141"/>
      <c r="BS74" s="150"/>
      <c r="BT74" s="134"/>
      <c r="BU74" s="134"/>
      <c r="BV74" s="134"/>
      <c r="BW74" s="134"/>
      <c r="BX74" s="148"/>
      <c r="BY74" s="148"/>
      <c r="BZ74" s="134"/>
      <c r="CA74" s="144" t="str">
        <f>Spielplan!$BS$38</f>
        <v/>
      </c>
      <c r="CB74" s="145"/>
      <c r="CC74" s="146">
        <f>Spielplan!$BU$38</f>
        <v>0</v>
      </c>
      <c r="CD74" s="147"/>
      <c r="CE74" s="134">
        <f>IF(CA74=CA38,Punktemodus!B15,0)</f>
        <v>20</v>
      </c>
      <c r="CF74" s="148">
        <f>IF(OR(CA74=$CA$14,CA74=$CA$15,CA74=$CA$22,CA74=$CA$23,CA74=$CA$30,CA74=$CA$31,CA74=$CA$39),Punktemodus!B17,0)</f>
        <v>10</v>
      </c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</row>
    <row r="75" spans="1:101" ht="18.75" customHeight="1" thickBot="1" x14ac:dyDescent="0.25">
      <c r="A75" s="60"/>
      <c r="B75" s="60"/>
      <c r="C75" s="60"/>
      <c r="D75" s="60"/>
      <c r="E75" s="85"/>
      <c r="F75" s="60"/>
      <c r="G75" s="85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138"/>
      <c r="BQ75" s="60"/>
      <c r="BR75" s="141"/>
      <c r="BS75" s="134"/>
      <c r="BT75" s="134"/>
      <c r="BU75" s="134"/>
      <c r="BV75" s="134"/>
      <c r="BW75" s="134"/>
      <c r="BX75" s="148"/>
      <c r="BY75" s="148"/>
      <c r="BZ75" s="134"/>
      <c r="CA75" s="144" t="str">
        <f>Spielplan!$BS$39</f>
        <v/>
      </c>
      <c r="CB75" s="145"/>
      <c r="CC75" s="146">
        <f>Spielplan!$BU$39</f>
        <v>0</v>
      </c>
      <c r="CD75" s="134"/>
      <c r="CE75" s="134">
        <f>IF(CA75=CA39,Punktemodus!B15,0)</f>
        <v>20</v>
      </c>
      <c r="CF75" s="148">
        <f>IF(OR(CA75=$CA$14,CA75=$CA$15,CA75=$CA$22,CA75=$CA$23,CA75=$CA$30,CA75=$CA$31,CA75=$CA$38),Punktemodus!B17,0)</f>
        <v>10</v>
      </c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</row>
    <row r="76" spans="1:101" ht="18.75" customHeight="1" thickBot="1" x14ac:dyDescent="0.3">
      <c r="A76" s="60"/>
      <c r="B76" s="60"/>
      <c r="C76" s="88" t="s">
        <v>92</v>
      </c>
      <c r="D76" s="60"/>
      <c r="E76" s="85"/>
      <c r="F76" s="60"/>
      <c r="G76" s="85"/>
      <c r="H76" s="60"/>
      <c r="I76" s="60"/>
      <c r="J76" s="60"/>
      <c r="K76" s="60"/>
      <c r="L76" s="60"/>
      <c r="M76" s="60" t="s">
        <v>4</v>
      </c>
      <c r="N76" s="60"/>
      <c r="O76" s="60"/>
      <c r="P76" s="60"/>
      <c r="Q76" s="60" t="s">
        <v>6</v>
      </c>
      <c r="R76" s="60"/>
      <c r="S76" s="60"/>
      <c r="T76" s="60"/>
      <c r="U76" s="60" t="s">
        <v>7</v>
      </c>
      <c r="V76" s="60"/>
      <c r="W76" s="60"/>
      <c r="X76" s="60"/>
      <c r="Y76" s="60"/>
      <c r="Z76" s="60" t="s">
        <v>4</v>
      </c>
      <c r="AA76" s="60" t="s">
        <v>5</v>
      </c>
      <c r="AB76" s="60"/>
      <c r="AC76" s="60"/>
      <c r="AD76" s="60" t="s">
        <v>9</v>
      </c>
      <c r="AE76" s="60"/>
      <c r="AF76" s="60"/>
      <c r="AG76" s="60"/>
      <c r="AH76" s="60" t="s">
        <v>32</v>
      </c>
      <c r="AI76" s="60"/>
      <c r="AJ76" s="60"/>
      <c r="AK76" s="60"/>
      <c r="AL76" s="60"/>
      <c r="AM76" s="60"/>
      <c r="AN76" s="60" t="s">
        <v>35</v>
      </c>
      <c r="AO76" s="60"/>
      <c r="AP76" s="60"/>
      <c r="AQ76" s="60"/>
      <c r="AR76" s="60"/>
      <c r="AS76" s="60" t="s">
        <v>33</v>
      </c>
      <c r="AT76" s="60"/>
      <c r="AU76" s="60"/>
      <c r="AV76" s="60"/>
      <c r="AW76" s="60"/>
      <c r="AX76" s="60"/>
      <c r="AY76" s="60"/>
      <c r="AZ76" s="60"/>
      <c r="BA76" s="60"/>
      <c r="BB76" s="89" t="s">
        <v>10</v>
      </c>
      <c r="BC76" s="60"/>
      <c r="BD76" s="90" t="s">
        <v>4</v>
      </c>
      <c r="BE76" s="60"/>
      <c r="BF76" s="61" t="s">
        <v>5</v>
      </c>
      <c r="BG76" s="60"/>
      <c r="BH76" s="60"/>
      <c r="BI76" s="85"/>
      <c r="BJ76" s="60"/>
      <c r="BK76" s="60"/>
      <c r="BL76" s="60"/>
      <c r="BM76" s="60"/>
      <c r="BN76" s="60"/>
      <c r="BO76" s="60"/>
      <c r="BP76" s="138"/>
      <c r="BQ76" s="85"/>
      <c r="BR76" s="141"/>
      <c r="BS76" s="153" t="s">
        <v>128</v>
      </c>
      <c r="BT76" s="144" t="str">
        <f>Spielplan!$BL$40</f>
        <v/>
      </c>
      <c r="BU76" s="145"/>
      <c r="BV76" s="146">
        <f>Spielplan!$BN$40</f>
        <v>0</v>
      </c>
      <c r="BW76" s="147"/>
      <c r="BX76" s="148">
        <f>IF(BT40=BT76,Punktemodus!$B$11,0)</f>
        <v>10</v>
      </c>
      <c r="BY76" s="148">
        <f>IF(BT76=BT25,Punktemodus!B13,0)</f>
        <v>5</v>
      </c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</row>
    <row r="77" spans="1:101" ht="18.75" customHeight="1" thickBot="1" x14ac:dyDescent="0.25">
      <c r="A77" s="60"/>
      <c r="B77" s="60"/>
      <c r="C77" s="60"/>
      <c r="D77" s="60"/>
      <c r="E77" s="85"/>
      <c r="F77" s="60"/>
      <c r="G77" s="85"/>
      <c r="H77" s="60"/>
      <c r="I77" s="60"/>
      <c r="J77" s="60"/>
      <c r="K77" s="60"/>
      <c r="L77" s="60"/>
      <c r="M77" s="60" t="s">
        <v>0</v>
      </c>
      <c r="N77" s="60" t="s">
        <v>1</v>
      </c>
      <c r="O77" s="60" t="s">
        <v>2</v>
      </c>
      <c r="P77" s="60" t="s">
        <v>3</v>
      </c>
      <c r="Q77" s="60" t="s">
        <v>0</v>
      </c>
      <c r="R77" s="60" t="s">
        <v>1</v>
      </c>
      <c r="S77" s="60" t="s">
        <v>2</v>
      </c>
      <c r="T77" s="60" t="s">
        <v>3</v>
      </c>
      <c r="U77" s="60" t="s">
        <v>0</v>
      </c>
      <c r="V77" s="60" t="s">
        <v>1</v>
      </c>
      <c r="W77" s="60" t="s">
        <v>2</v>
      </c>
      <c r="X77" s="60" t="s">
        <v>3</v>
      </c>
      <c r="Y77" s="60"/>
      <c r="Z77" s="60" t="s">
        <v>8</v>
      </c>
      <c r="AA77" s="60"/>
      <c r="AB77" s="60"/>
      <c r="AC77" s="60"/>
      <c r="AD77" s="60"/>
      <c r="AE77" s="60"/>
      <c r="AF77" s="60"/>
      <c r="AG77" s="60"/>
      <c r="AH77" s="60" t="s">
        <v>31</v>
      </c>
      <c r="AI77" s="60"/>
      <c r="AJ77" s="60"/>
      <c r="AK77" s="60"/>
      <c r="AL77" s="60"/>
      <c r="AM77" s="60"/>
      <c r="AN77" s="60" t="str">
        <f>AI78</f>
        <v>Deutschland</v>
      </c>
      <c r="AO77" s="60" t="str">
        <f>AI79</f>
        <v>Portugal</v>
      </c>
      <c r="AP77" s="60" t="str">
        <f>AI80</f>
        <v>Ghana</v>
      </c>
      <c r="AQ77" s="60" t="str">
        <f>AI81</f>
        <v>USA</v>
      </c>
      <c r="AR77" s="60"/>
      <c r="AS77" s="60" t="s">
        <v>31</v>
      </c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85"/>
      <c r="BJ77" s="85"/>
      <c r="BK77" s="85"/>
      <c r="BL77" s="85"/>
      <c r="BM77" s="85"/>
      <c r="BN77" s="85"/>
      <c r="BO77" s="85"/>
      <c r="BP77" s="137"/>
      <c r="BQ77" s="85"/>
      <c r="BR77" s="141"/>
      <c r="BS77" s="149" t="s">
        <v>129</v>
      </c>
      <c r="BT77" s="144" t="str">
        <f>Spielplan!$BL$41</f>
        <v/>
      </c>
      <c r="BU77" s="145"/>
      <c r="BV77" s="146">
        <f>Spielplan!$BN$41</f>
        <v>0</v>
      </c>
      <c r="BW77" s="134"/>
      <c r="BX77" s="148">
        <f>IF(BT41=BT77,Punktemodus!$B$11,0)</f>
        <v>10</v>
      </c>
      <c r="BY77" s="148">
        <f>IF(BT77=BT24,Punktemodus!B13,0)</f>
        <v>5</v>
      </c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</row>
    <row r="78" spans="1:101" ht="18.75" customHeight="1" thickBot="1" x14ac:dyDescent="0.3">
      <c r="A78" s="60"/>
      <c r="B78" s="60"/>
      <c r="C78" s="211" t="str">
        <f>Spielplan!$C$78</f>
        <v>Deutschland</v>
      </c>
      <c r="D78" s="212"/>
      <c r="E78" s="104"/>
      <c r="F78" s="93"/>
      <c r="G78" s="104"/>
      <c r="H78" s="211" t="str">
        <f>Spielplan!$H$78</f>
        <v>Portugal</v>
      </c>
      <c r="I78" s="212"/>
      <c r="J78" s="60"/>
      <c r="K78" s="60" t="s">
        <v>108</v>
      </c>
      <c r="L78" s="60">
        <f t="shared" ref="L78:L83" si="24">IF(E78-G78&gt;0,1,IF(G78=E78,0,-1))</f>
        <v>0</v>
      </c>
      <c r="M78" s="60">
        <f>IF($E78="",0,IF($E78&gt;$G78,3,IF($E78=G78,1,0)))</f>
        <v>0</v>
      </c>
      <c r="N78" s="60">
        <f>IF($G78="",0,IF($E78&gt;$G78,0,IF($E78=G78,1,3)))</f>
        <v>0</v>
      </c>
      <c r="O78" s="60"/>
      <c r="P78" s="60"/>
      <c r="Q78" s="60">
        <f>E78</f>
        <v>0</v>
      </c>
      <c r="R78" s="60">
        <f>G78</f>
        <v>0</v>
      </c>
      <c r="S78" s="60"/>
      <c r="T78" s="60"/>
      <c r="U78" s="60">
        <f>G78</f>
        <v>0</v>
      </c>
      <c r="V78" s="60">
        <f>E78</f>
        <v>0</v>
      </c>
      <c r="W78" s="60"/>
      <c r="X78" s="60"/>
      <c r="Y78" s="60"/>
      <c r="Z78" s="60">
        <f>M84</f>
        <v>0</v>
      </c>
      <c r="AA78" s="60">
        <f>Q84</f>
        <v>0</v>
      </c>
      <c r="AB78" s="60">
        <f>U84</f>
        <v>0</v>
      </c>
      <c r="AC78" s="60">
        <f>AA78-AB78</f>
        <v>0</v>
      </c>
      <c r="AD78" s="60">
        <f>IF(Z78&gt;Z79,-1,0)</f>
        <v>0</v>
      </c>
      <c r="AE78" s="60">
        <f>IF(Z78&gt;Z80,-1,0)</f>
        <v>0</v>
      </c>
      <c r="AF78" s="60">
        <f>IF(Z78&gt;Z81,-1,0)</f>
        <v>0</v>
      </c>
      <c r="AG78" s="60">
        <f>10000-(AJ78*1000+AM78*100+AK78*10)</f>
        <v>10000</v>
      </c>
      <c r="AH78" s="90">
        <f>RANK(AG78,AG78:AG81,1)</f>
        <v>1</v>
      </c>
      <c r="AI78" s="60" t="str">
        <f>C78</f>
        <v>Deutschland</v>
      </c>
      <c r="AJ78" s="60">
        <f t="shared" ref="AJ78:AL81" si="25">Z78</f>
        <v>0</v>
      </c>
      <c r="AK78" s="60">
        <f t="shared" si="25"/>
        <v>0</v>
      </c>
      <c r="AL78" s="60">
        <f t="shared" si="25"/>
        <v>0</v>
      </c>
      <c r="AM78" s="60">
        <f>AK78-AL78</f>
        <v>0</v>
      </c>
      <c r="AN78" s="187"/>
      <c r="AO78" s="187">
        <f>IF(AG79=AG78,IF(G78&gt;E78,AG79-0.1,AG79),AG79)</f>
        <v>10000</v>
      </c>
      <c r="AP78" s="187">
        <f>IF(AG80=AG78,IF(G80&gt;E80,AG80-0.1,AG80),AG80)</f>
        <v>10000</v>
      </c>
      <c r="AQ78" s="187">
        <f>IF(AG81=AG78,IF(G82&gt;E82,AG81-0.1,AG81),AG81)</f>
        <v>10000</v>
      </c>
      <c r="AR78" s="187">
        <f>AN82</f>
        <v>30000</v>
      </c>
      <c r="AS78" s="90">
        <f>RANK(AR78,AR78:AR81,1)</f>
        <v>1</v>
      </c>
      <c r="AT78" s="60" t="str">
        <f t="shared" ref="AT78:AW81" si="26">AI78</f>
        <v>Deutschland</v>
      </c>
      <c r="AU78" s="60">
        <f t="shared" si="26"/>
        <v>0</v>
      </c>
      <c r="AV78" s="60">
        <f t="shared" si="26"/>
        <v>0</v>
      </c>
      <c r="AW78" s="60">
        <f t="shared" si="26"/>
        <v>0</v>
      </c>
      <c r="AX78" s="60"/>
      <c r="AY78" s="60"/>
      <c r="AZ78" s="60"/>
      <c r="BA78" s="213">
        <v>1</v>
      </c>
      <c r="BB78" s="211" t="str">
        <f>VLOOKUP(1,AS78:AT81,2,FALSE)</f>
        <v>Deutschland</v>
      </c>
      <c r="BC78" s="214"/>
      <c r="BD78" s="215">
        <f>VLOOKUP(1,AS78:AW81,3,FALSE)</f>
        <v>0</v>
      </c>
      <c r="BE78" s="216">
        <f>VLOOKUP(1,AS78:AW81,4,FALSE)</f>
        <v>0</v>
      </c>
      <c r="BF78" s="93" t="s">
        <v>12</v>
      </c>
      <c r="BG78" s="216">
        <f>VLOOKUP(1,AS78:AW81,5,FALSE)</f>
        <v>0</v>
      </c>
      <c r="BH78" s="217" t="s">
        <v>123</v>
      </c>
      <c r="BI78" s="85"/>
      <c r="BJ78" s="85">
        <f>IF(E78&gt;G78,IF(Spielplan!E78&gt;Spielplan!G78,Punktemodus!$B$3,0),0)</f>
        <v>0</v>
      </c>
      <c r="BK78" s="85">
        <f>IF(E78=G78,IF(Spielplan!E78=Spielplan!G78,Punktemodus!$B$3,0),0)</f>
        <v>10</v>
      </c>
      <c r="BL78" s="85">
        <f>IF(E78&lt;G78,IF(Spielplan!E78&lt;Spielplan!G78,Punktemodus!$B$3,0),0)</f>
        <v>0</v>
      </c>
      <c r="BM78" s="85">
        <f>IF(E78=Spielplan!E78,IF(G78=Spielplan!G78,Punktemodus!$B$5,0),0)</f>
        <v>3</v>
      </c>
      <c r="BN78" s="85">
        <f>IF(E78=Spielplan!E78,Punktemodus!$B$7,0)</f>
        <v>1</v>
      </c>
      <c r="BO78" s="85">
        <f>IF(G78=Spielplan!G78,Punktemodus!$B$7,0)</f>
        <v>1</v>
      </c>
      <c r="BP78" s="137">
        <f>IF(Spielplan!E78="",0,SUM(BJ78:BO78))</f>
        <v>0</v>
      </c>
      <c r="BQ78" s="85"/>
      <c r="BR78" s="141"/>
      <c r="BS78" s="150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</row>
    <row r="79" spans="1:101" ht="18.75" customHeight="1" thickBot="1" x14ac:dyDescent="0.3">
      <c r="A79" s="60"/>
      <c r="B79" s="60"/>
      <c r="C79" s="218" t="str">
        <f>Spielplan!$C$79</f>
        <v>Ghana</v>
      </c>
      <c r="D79" s="219"/>
      <c r="E79" s="104"/>
      <c r="F79" s="93"/>
      <c r="G79" s="104"/>
      <c r="H79" s="218" t="str">
        <f>Spielplan!$H$79</f>
        <v>USA</v>
      </c>
      <c r="I79" s="219"/>
      <c r="J79" s="60"/>
      <c r="K79" s="60" t="s">
        <v>109</v>
      </c>
      <c r="L79" s="60">
        <f t="shared" si="24"/>
        <v>0</v>
      </c>
      <c r="M79" s="60"/>
      <c r="N79" s="60"/>
      <c r="O79" s="60">
        <f>IF($E79="",0,IF($E79&gt;$G79,3,IF($E79=$G79,1,0)))</f>
        <v>0</v>
      </c>
      <c r="P79" s="60">
        <f>IF($G79="",0,IF($E79&gt;$G79,0,IF($E79=$G79,1,3)))</f>
        <v>0</v>
      </c>
      <c r="Q79" s="60"/>
      <c r="R79" s="60"/>
      <c r="S79" s="60">
        <f>E79</f>
        <v>0</v>
      </c>
      <c r="T79" s="60">
        <f>G79</f>
        <v>0</v>
      </c>
      <c r="U79" s="60"/>
      <c r="V79" s="60"/>
      <c r="W79" s="60">
        <f>G79</f>
        <v>0</v>
      </c>
      <c r="X79" s="60">
        <f>E79</f>
        <v>0</v>
      </c>
      <c r="Y79" s="60"/>
      <c r="Z79" s="60">
        <f>N84</f>
        <v>0</v>
      </c>
      <c r="AA79" s="60">
        <f>R84</f>
        <v>0</v>
      </c>
      <c r="AB79" s="60">
        <f>V84</f>
        <v>0</v>
      </c>
      <c r="AC79" s="60">
        <f>AA79-AB79</f>
        <v>0</v>
      </c>
      <c r="AD79" s="60">
        <f>IF(Z79&gt;Z78,-1,0)</f>
        <v>0</v>
      </c>
      <c r="AE79" s="60">
        <f>IF(Z79&gt;Z80,-1,0)</f>
        <v>0</v>
      </c>
      <c r="AF79" s="60">
        <f>IF(Z79&gt;Z81,-1,0)</f>
        <v>0</v>
      </c>
      <c r="AG79" s="60">
        <f>10000-(AJ79*1000+AM79*100+AK79*10)</f>
        <v>10000</v>
      </c>
      <c r="AH79" s="90">
        <f>RANK(AG79,AG78:AG81,1)</f>
        <v>1</v>
      </c>
      <c r="AI79" s="60" t="str">
        <f>H78</f>
        <v>Portugal</v>
      </c>
      <c r="AJ79" s="60">
        <f t="shared" si="25"/>
        <v>0</v>
      </c>
      <c r="AK79" s="60">
        <f t="shared" si="25"/>
        <v>0</v>
      </c>
      <c r="AL79" s="60">
        <f t="shared" si="25"/>
        <v>0</v>
      </c>
      <c r="AM79" s="60">
        <f>AK79-AL79</f>
        <v>0</v>
      </c>
      <c r="AN79" s="187">
        <f>IF(AG78=AG79,IF(E78&gt;G78,AG78-0.1,AG78),AG78)</f>
        <v>10000</v>
      </c>
      <c r="AO79" s="187"/>
      <c r="AP79" s="187">
        <f>IF(AG80=AG79,IF(G83&gt;E83,AG80-0.1,AG80),AG80)</f>
        <v>10000</v>
      </c>
      <c r="AQ79" s="187">
        <f>IF(AG81=AG79,IF(G81&gt;E81,AG81-0.1,AG81),AG81)</f>
        <v>10000</v>
      </c>
      <c r="AR79" s="187">
        <f>AO82</f>
        <v>30000</v>
      </c>
      <c r="AS79" s="90">
        <f>RANK(AR79,AR78:AR81,1)</f>
        <v>1</v>
      </c>
      <c r="AT79" s="60" t="str">
        <f t="shared" si="26"/>
        <v>Portugal</v>
      </c>
      <c r="AU79" s="60">
        <f t="shared" si="26"/>
        <v>0</v>
      </c>
      <c r="AV79" s="60">
        <f t="shared" si="26"/>
        <v>0</v>
      </c>
      <c r="AW79" s="60">
        <f t="shared" si="26"/>
        <v>0</v>
      </c>
      <c r="AX79" s="60"/>
      <c r="AY79" s="60"/>
      <c r="AZ79" s="60"/>
      <c r="BA79" s="220">
        <v>2</v>
      </c>
      <c r="BB79" s="218" t="e">
        <f>VLOOKUP(2,AS78:AT81,2,FALSE)</f>
        <v>#N/A</v>
      </c>
      <c r="BC79" s="221"/>
      <c r="BD79" s="222" t="e">
        <f>VLOOKUP(2,AS78:AW81,3,FALSE)</f>
        <v>#N/A</v>
      </c>
      <c r="BE79" s="223" t="e">
        <f>VLOOKUP(2,AS78:AW81,4,FALSE)</f>
        <v>#N/A</v>
      </c>
      <c r="BF79" s="93" t="s">
        <v>12</v>
      </c>
      <c r="BG79" s="223" t="e">
        <f>VLOOKUP(2,AS78:AW81,5,FALSE)</f>
        <v>#N/A</v>
      </c>
      <c r="BH79" s="223" t="s">
        <v>129</v>
      </c>
      <c r="BI79" s="85"/>
      <c r="BJ79" s="85">
        <f>IF(E79&gt;G79,IF(Spielplan!E79&gt;Spielplan!G79,Punktemodus!$B$3,0),0)</f>
        <v>0</v>
      </c>
      <c r="BK79" s="85">
        <f>IF(E79=G79,IF(Spielplan!E79=Spielplan!G79,Punktemodus!$B$3,0),0)</f>
        <v>10</v>
      </c>
      <c r="BL79" s="85">
        <f>IF(E79&lt;G79,IF(Spielplan!E79&lt;Spielplan!G79,Punktemodus!$B$3,0),0)</f>
        <v>0</v>
      </c>
      <c r="BM79" s="85">
        <f>IF(E79=Spielplan!E79,IF(G79=Spielplan!G79,Punktemodus!$B$5,0),0)</f>
        <v>3</v>
      </c>
      <c r="BN79" s="85">
        <f>IF(E79=Spielplan!E79,Punktemodus!$B$7,0)</f>
        <v>1</v>
      </c>
      <c r="BO79" s="85">
        <f>IF(G79=Spielplan!G79,Punktemodus!$B$7,0)</f>
        <v>1</v>
      </c>
      <c r="BP79" s="137">
        <f>IF(Spielplan!E79="",0,SUM(BJ79:BO79))</f>
        <v>0</v>
      </c>
      <c r="BQ79" s="85"/>
      <c r="BR79" s="141"/>
      <c r="BS79" s="134"/>
      <c r="BT79" s="134"/>
      <c r="BU79" s="134"/>
      <c r="BV79" s="134"/>
      <c r="BW79" s="134"/>
      <c r="BX79" s="134"/>
      <c r="BY79" s="134"/>
      <c r="BZ79" s="161">
        <f>SUM(BX48:BY77)</f>
        <v>240</v>
      </c>
      <c r="CA79" s="134"/>
      <c r="CB79" s="134"/>
      <c r="CC79" s="134"/>
      <c r="CD79" s="134"/>
      <c r="CE79" s="161">
        <f>CE50+CF50+CE51+CF51+CE58+CF58+CE59+CF59+CE66+CF66+CE67+CF67+CE74+CF74+CE75+CF75</f>
        <v>240</v>
      </c>
      <c r="CF79" s="134"/>
      <c r="CG79" s="134"/>
      <c r="CH79" s="134"/>
      <c r="CI79" s="134"/>
      <c r="CJ79" s="161">
        <f>CJ54+CJ55+CJ70+CJ71</f>
        <v>120</v>
      </c>
      <c r="CK79" s="134"/>
      <c r="CL79" s="134"/>
      <c r="CM79" s="134"/>
      <c r="CN79" s="134"/>
      <c r="CO79" s="161">
        <f>SUM(CO59:CO60)</f>
        <v>80</v>
      </c>
      <c r="CP79" s="134"/>
      <c r="CQ79" s="134"/>
      <c r="CR79" s="134"/>
      <c r="CS79" s="161">
        <f>CS54</f>
        <v>50</v>
      </c>
      <c r="CT79" s="134"/>
      <c r="CU79" s="134"/>
      <c r="CV79" s="134"/>
      <c r="CW79" s="134"/>
    </row>
    <row r="80" spans="1:101" ht="18.75" customHeight="1" thickBot="1" x14ac:dyDescent="0.3">
      <c r="A80" s="60"/>
      <c r="B80" s="60"/>
      <c r="C80" s="211" t="str">
        <f>C78</f>
        <v>Deutschland</v>
      </c>
      <c r="D80" s="212"/>
      <c r="E80" s="104"/>
      <c r="F80" s="93"/>
      <c r="G80" s="104"/>
      <c r="H80" s="211" t="str">
        <f>C79</f>
        <v>Ghana</v>
      </c>
      <c r="I80" s="212"/>
      <c r="J80" s="60"/>
      <c r="K80" s="60" t="s">
        <v>110</v>
      </c>
      <c r="L80" s="60">
        <f t="shared" si="24"/>
        <v>0</v>
      </c>
      <c r="M80" s="60">
        <f>IF($E80="",0,IF($E80&gt;$G80,3,IF($E80=G80,1,0)))</f>
        <v>0</v>
      </c>
      <c r="N80" s="60"/>
      <c r="O80" s="60">
        <f>IF($G80="",0,IF($E80&gt;$G80,0,IF($E80=$G80,1,3)))</f>
        <v>0</v>
      </c>
      <c r="P80" s="60"/>
      <c r="Q80" s="60">
        <f>E80</f>
        <v>0</v>
      </c>
      <c r="R80" s="60"/>
      <c r="S80" s="60">
        <f>G80</f>
        <v>0</v>
      </c>
      <c r="T80" s="60"/>
      <c r="U80" s="60">
        <f>G80</f>
        <v>0</v>
      </c>
      <c r="V80" s="60"/>
      <c r="W80" s="60">
        <f>E80</f>
        <v>0</v>
      </c>
      <c r="X80" s="60"/>
      <c r="Y80" s="60"/>
      <c r="Z80" s="60">
        <f>O84</f>
        <v>0</v>
      </c>
      <c r="AA80" s="60">
        <f>S84</f>
        <v>0</v>
      </c>
      <c r="AB80" s="60">
        <f>W84</f>
        <v>0</v>
      </c>
      <c r="AC80" s="60">
        <f>AA80-AB80</f>
        <v>0</v>
      </c>
      <c r="AD80" s="60">
        <f>IF(Z80&gt;Z78,-1,0)</f>
        <v>0</v>
      </c>
      <c r="AE80" s="60">
        <f>IF(Z80&gt;Z79,-1,0)</f>
        <v>0</v>
      </c>
      <c r="AF80" s="60">
        <f>IF(Z80&gt;Z81,-1,0)</f>
        <v>0</v>
      </c>
      <c r="AG80" s="60">
        <f>10000-(AJ80*1000+AM80*100+AK80*10)</f>
        <v>10000</v>
      </c>
      <c r="AH80" s="90">
        <f>RANK(AG80,AG78:AG81,1)</f>
        <v>1</v>
      </c>
      <c r="AI80" s="60" t="str">
        <f>C79</f>
        <v>Ghana</v>
      </c>
      <c r="AJ80" s="60">
        <f t="shared" si="25"/>
        <v>0</v>
      </c>
      <c r="AK80" s="60">
        <f t="shared" si="25"/>
        <v>0</v>
      </c>
      <c r="AL80" s="60">
        <f t="shared" si="25"/>
        <v>0</v>
      </c>
      <c r="AM80" s="60">
        <f>AK80-AL80</f>
        <v>0</v>
      </c>
      <c r="AN80" s="187">
        <f>IF(AG78=AG80,IF(E80&gt;G80,AG78-0.1,AG78),AG78)</f>
        <v>10000</v>
      </c>
      <c r="AO80" s="187">
        <f>IF(AG79=AG80,IF(E83&gt;G83,AG79-0.1,AG79),AG79)</f>
        <v>10000</v>
      </c>
      <c r="AP80" s="187"/>
      <c r="AQ80" s="187">
        <f>IF(AG81=AG80,IF(G79&gt;E79,AG81-0.1,AG81),AG81)</f>
        <v>10000</v>
      </c>
      <c r="AR80" s="187">
        <f>AP82</f>
        <v>30000</v>
      </c>
      <c r="AS80" s="90">
        <f>RANK(AR80,AR78:AR81,1)</f>
        <v>1</v>
      </c>
      <c r="AT80" s="60" t="str">
        <f t="shared" si="26"/>
        <v>Ghana</v>
      </c>
      <c r="AU80" s="60">
        <f t="shared" si="26"/>
        <v>0</v>
      </c>
      <c r="AV80" s="60">
        <f t="shared" si="26"/>
        <v>0</v>
      </c>
      <c r="AW80" s="60">
        <f t="shared" si="26"/>
        <v>0</v>
      </c>
      <c r="AX80" s="60"/>
      <c r="AY80" s="60"/>
      <c r="AZ80" s="60"/>
      <c r="BA80" s="113">
        <v>3</v>
      </c>
      <c r="BB80" s="114" t="e">
        <f>VLOOKUP(3,AS78:AT81,2,FALSE)</f>
        <v>#N/A</v>
      </c>
      <c r="BC80" s="115"/>
      <c r="BD80" s="116" t="e">
        <f>VLOOKUP(3,AS78:AW81,3,FALSE)</f>
        <v>#N/A</v>
      </c>
      <c r="BE80" s="116" t="e">
        <f>VLOOKUP(3,AS78:AW81,4,FALSE)</f>
        <v>#N/A</v>
      </c>
      <c r="BF80" s="93" t="s">
        <v>12</v>
      </c>
      <c r="BG80" s="116" t="e">
        <f>VLOOKUP(3,AS78:AW81,5,FALSE)</f>
        <v>#N/A</v>
      </c>
      <c r="BH80" s="60"/>
      <c r="BI80" s="85"/>
      <c r="BJ80" s="85">
        <f>IF(E80&gt;G80,IF(Spielplan!E80&gt;Spielplan!G80,Punktemodus!$B$3,0),0)</f>
        <v>0</v>
      </c>
      <c r="BK80" s="85">
        <f>IF(E80=G80,IF(Spielplan!E80=Spielplan!G80,Punktemodus!$B$3,0),0)</f>
        <v>10</v>
      </c>
      <c r="BL80" s="85">
        <f>IF(E80&lt;G80,IF(Spielplan!E80&lt;Spielplan!G80,Punktemodus!$B$3,0),0)</f>
        <v>0</v>
      </c>
      <c r="BM80" s="85">
        <f>IF(E80=Spielplan!E80,IF(G80=Spielplan!G80,Punktemodus!$B$5,0),0)</f>
        <v>3</v>
      </c>
      <c r="BN80" s="85">
        <f>IF(E80=Spielplan!E80,Punktemodus!$B$7,0)</f>
        <v>1</v>
      </c>
      <c r="BO80" s="85">
        <f>IF(G80=Spielplan!G80,Punktemodus!$B$7,0)</f>
        <v>1</v>
      </c>
      <c r="BP80" s="137">
        <f>IF(Spielplan!E80="",0,SUM(BJ80:BO80))</f>
        <v>0</v>
      </c>
      <c r="BQ80" s="85"/>
      <c r="BR80" s="141"/>
      <c r="BS80" s="134"/>
      <c r="BT80" s="134"/>
      <c r="BU80" s="134"/>
      <c r="BV80" s="134"/>
      <c r="BW80" s="134"/>
      <c r="BX80" s="134"/>
      <c r="BY80" s="134"/>
      <c r="BZ80" s="138"/>
      <c r="CA80" s="134"/>
      <c r="CB80" s="134"/>
      <c r="CC80" s="134"/>
      <c r="CD80" s="134"/>
      <c r="CE80" s="138"/>
      <c r="CF80" s="134"/>
      <c r="CG80" s="134"/>
      <c r="CH80" s="134"/>
      <c r="CI80" s="134"/>
      <c r="CJ80" s="138"/>
      <c r="CK80" s="134"/>
      <c r="CL80" s="134"/>
      <c r="CM80" s="134"/>
      <c r="CN80" s="134"/>
      <c r="CO80" s="138"/>
      <c r="CP80" s="134"/>
      <c r="CQ80" s="134"/>
      <c r="CR80" s="134"/>
      <c r="CS80" s="138"/>
      <c r="CT80" s="134"/>
      <c r="CU80" s="134"/>
      <c r="CV80" s="134"/>
      <c r="CW80" s="134"/>
    </row>
    <row r="81" spans="1:101" ht="18.75" customHeight="1" thickBot="1" x14ac:dyDescent="0.3">
      <c r="A81" s="60"/>
      <c r="B81" s="60"/>
      <c r="C81" s="218" t="str">
        <f>H78</f>
        <v>Portugal</v>
      </c>
      <c r="D81" s="219"/>
      <c r="E81" s="104"/>
      <c r="F81" s="93"/>
      <c r="G81" s="104"/>
      <c r="H81" s="218" t="str">
        <f>H79</f>
        <v>USA</v>
      </c>
      <c r="I81" s="219"/>
      <c r="J81" s="60"/>
      <c r="K81" s="60" t="s">
        <v>111</v>
      </c>
      <c r="L81" s="60">
        <f t="shared" si="24"/>
        <v>0</v>
      </c>
      <c r="M81" s="60"/>
      <c r="N81" s="60">
        <f>IF($E81="",0,IF($E81&gt;$G81,3,IF($E81=$G81,1,0)))</f>
        <v>0</v>
      </c>
      <c r="O81" s="60"/>
      <c r="P81" s="60">
        <f>IF($G81="",0,IF($E81&gt;$G81,0,IF($E81=$G81,1,3)))</f>
        <v>0</v>
      </c>
      <c r="Q81" s="60"/>
      <c r="R81" s="60">
        <f>E81</f>
        <v>0</v>
      </c>
      <c r="S81" s="60"/>
      <c r="T81" s="60">
        <f>G81</f>
        <v>0</v>
      </c>
      <c r="U81" s="60"/>
      <c r="V81" s="60">
        <f>G81</f>
        <v>0</v>
      </c>
      <c r="W81" s="60"/>
      <c r="X81" s="60">
        <f>E81</f>
        <v>0</v>
      </c>
      <c r="Y81" s="60"/>
      <c r="Z81" s="60">
        <f>P84</f>
        <v>0</v>
      </c>
      <c r="AA81" s="60">
        <f>T84</f>
        <v>0</v>
      </c>
      <c r="AB81" s="60">
        <f>X84</f>
        <v>0</v>
      </c>
      <c r="AC81" s="60">
        <f>AA81-AB81</f>
        <v>0</v>
      </c>
      <c r="AD81" s="60">
        <f>IF(Z81&gt;Z78,-1,0)</f>
        <v>0</v>
      </c>
      <c r="AE81" s="60">
        <f>IF(Z81&gt;Z79,-1,0)</f>
        <v>0</v>
      </c>
      <c r="AF81" s="60">
        <f>IF(Z81&gt;Z80,-1,0)</f>
        <v>0</v>
      </c>
      <c r="AG81" s="60">
        <f>10000-(AJ81*1000+AM81*100+AK81*10)</f>
        <v>10000</v>
      </c>
      <c r="AH81" s="90">
        <f>RANK(AG81,AG78:AG81,1)</f>
        <v>1</v>
      </c>
      <c r="AI81" s="60" t="str">
        <f>H79</f>
        <v>USA</v>
      </c>
      <c r="AJ81" s="60">
        <f t="shared" si="25"/>
        <v>0</v>
      </c>
      <c r="AK81" s="60">
        <f t="shared" si="25"/>
        <v>0</v>
      </c>
      <c r="AL81" s="60">
        <f t="shared" si="25"/>
        <v>0</v>
      </c>
      <c r="AM81" s="60">
        <f>AK81-AL81</f>
        <v>0</v>
      </c>
      <c r="AN81" s="187">
        <f>IF(AG78=AG81,IF(E82&gt;G82,AG78-0.1,AG78),AG78)</f>
        <v>10000</v>
      </c>
      <c r="AO81" s="187">
        <f>IF(AG79=AG81,IF(E81&gt;G81,AG79-0.1,AG79),AG79)</f>
        <v>10000</v>
      </c>
      <c r="AP81" s="187">
        <f>IF(AG80=AG81,IF(E79&gt;G79,AG80-0.1,AG80),AG80)</f>
        <v>10000</v>
      </c>
      <c r="AQ81" s="187"/>
      <c r="AR81" s="187">
        <f>AQ82</f>
        <v>30000</v>
      </c>
      <c r="AS81" s="90">
        <f>RANK(AR81,AR78:AR81,1)</f>
        <v>1</v>
      </c>
      <c r="AT81" s="60" t="str">
        <f t="shared" si="26"/>
        <v>USA</v>
      </c>
      <c r="AU81" s="60">
        <f t="shared" si="26"/>
        <v>0</v>
      </c>
      <c r="AV81" s="60">
        <f t="shared" si="26"/>
        <v>0</v>
      </c>
      <c r="AW81" s="60">
        <f t="shared" si="26"/>
        <v>0</v>
      </c>
      <c r="AX81" s="60"/>
      <c r="AY81" s="60"/>
      <c r="AZ81" s="60"/>
      <c r="BA81" s="113">
        <v>4</v>
      </c>
      <c r="BB81" s="114" t="e">
        <f>VLOOKUP(4,AS78:AT81,2,FALSE)</f>
        <v>#N/A</v>
      </c>
      <c r="BC81" s="115"/>
      <c r="BD81" s="116" t="e">
        <f>VLOOKUP(4,AS78:AW81,3,FALSE)</f>
        <v>#N/A</v>
      </c>
      <c r="BE81" s="116" t="e">
        <f>VLOOKUP(4,AS78:AW81,4,FALSE)</f>
        <v>#N/A</v>
      </c>
      <c r="BF81" s="93" t="s">
        <v>12</v>
      </c>
      <c r="BG81" s="116" t="e">
        <f>VLOOKUP(4,AS78:AW81,5,FALSE)</f>
        <v>#N/A</v>
      </c>
      <c r="BH81" s="60"/>
      <c r="BI81" s="85"/>
      <c r="BJ81" s="85">
        <f>IF(E81&gt;G81,IF(Spielplan!E81&gt;Spielplan!G81,Punktemodus!$B$3,0),0)</f>
        <v>0</v>
      </c>
      <c r="BK81" s="85">
        <f>IF(E81=G81,IF(Spielplan!E81=Spielplan!G81,Punktemodus!$B$3,0),0)</f>
        <v>10</v>
      </c>
      <c r="BL81" s="85">
        <f>IF(E81&lt;G81,IF(Spielplan!E81&lt;Spielplan!G81,Punktemodus!$B$3,0),0)</f>
        <v>0</v>
      </c>
      <c r="BM81" s="85">
        <f>IF(E81=Spielplan!E81,IF(G81=Spielplan!G81,Punktemodus!$B$5,0),0)</f>
        <v>3</v>
      </c>
      <c r="BN81" s="85">
        <f>IF(E81=Spielplan!E81,Punktemodus!$B$7,0)</f>
        <v>1</v>
      </c>
      <c r="BO81" s="85">
        <f>IF(G81=Spielplan!G81,Punktemodus!$B$7,0)</f>
        <v>1</v>
      </c>
      <c r="BP81" s="137">
        <f>IF(Spielplan!E81="",0,SUM(BJ81:BO81))</f>
        <v>0</v>
      </c>
      <c r="BQ81" s="85"/>
      <c r="BR81" s="141"/>
      <c r="BS81" s="134"/>
      <c r="BT81" s="134"/>
      <c r="BU81" s="134"/>
      <c r="BV81" s="134"/>
      <c r="BW81" s="134"/>
      <c r="BX81" s="134"/>
      <c r="BY81" s="134"/>
      <c r="BZ81" s="353" t="s">
        <v>154</v>
      </c>
      <c r="CA81" s="155"/>
      <c r="CB81" s="155"/>
      <c r="CC81" s="155"/>
      <c r="CD81" s="155"/>
      <c r="CE81" s="353" t="s">
        <v>157</v>
      </c>
      <c r="CF81" s="155"/>
      <c r="CG81" s="155"/>
      <c r="CH81" s="155"/>
      <c r="CI81" s="155"/>
      <c r="CJ81" s="353" t="s">
        <v>164</v>
      </c>
      <c r="CK81" s="155"/>
      <c r="CL81" s="155"/>
      <c r="CM81" s="155"/>
      <c r="CN81" s="155"/>
      <c r="CO81" s="353" t="s">
        <v>159</v>
      </c>
      <c r="CP81" s="155"/>
      <c r="CQ81" s="155"/>
      <c r="CR81" s="155"/>
      <c r="CS81" s="353" t="s">
        <v>160</v>
      </c>
      <c r="CT81" s="155"/>
      <c r="CU81" s="134"/>
      <c r="CV81" s="134"/>
      <c r="CW81" s="134"/>
    </row>
    <row r="82" spans="1:101" ht="18.75" customHeight="1" thickBot="1" x14ac:dyDescent="0.3">
      <c r="A82" s="60"/>
      <c r="B82" s="60"/>
      <c r="C82" s="211" t="str">
        <f>C78</f>
        <v>Deutschland</v>
      </c>
      <c r="D82" s="212"/>
      <c r="E82" s="104"/>
      <c r="F82" s="93"/>
      <c r="G82" s="104"/>
      <c r="H82" s="211" t="str">
        <f>H79</f>
        <v>USA</v>
      </c>
      <c r="I82" s="212"/>
      <c r="J82" s="60"/>
      <c r="K82" s="60" t="s">
        <v>112</v>
      </c>
      <c r="L82" s="60">
        <f t="shared" si="24"/>
        <v>0</v>
      </c>
      <c r="M82" s="60">
        <f>IF($E82="",0,IF($E82&gt;$G82,3,IF($E82=G82,1,0)))</f>
        <v>0</v>
      </c>
      <c r="N82" s="60"/>
      <c r="O82" s="60"/>
      <c r="P82" s="60">
        <f>IF($G82="",0,IF($E82&gt;$G82,0,IF($E82=$G82,1,3)))</f>
        <v>0</v>
      </c>
      <c r="Q82" s="60">
        <f>E82</f>
        <v>0</v>
      </c>
      <c r="R82" s="60"/>
      <c r="S82" s="60"/>
      <c r="T82" s="60">
        <f>G82</f>
        <v>0</v>
      </c>
      <c r="U82" s="60">
        <f>G82</f>
        <v>0</v>
      </c>
      <c r="V82" s="60"/>
      <c r="W82" s="60"/>
      <c r="X82" s="60">
        <f>E82</f>
        <v>0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187">
        <f>SUM(AN78:AN81)</f>
        <v>30000</v>
      </c>
      <c r="AO82" s="187">
        <f>SUM(AO78:AO81)</f>
        <v>30000</v>
      </c>
      <c r="AP82" s="187">
        <f>SUM(AP78:AP81)</f>
        <v>30000</v>
      </c>
      <c r="AQ82" s="187">
        <f>SUM(AQ78:AQ81)</f>
        <v>30000</v>
      </c>
      <c r="AR82" s="187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85">
        <f>IF(E82&gt;G82,IF(Spielplan!E82&gt;Spielplan!G82,Punktemodus!$B$3,0),0)</f>
        <v>0</v>
      </c>
      <c r="BK82" s="85">
        <f>IF(E82=G82,IF(Spielplan!E82=Spielplan!G82,Punktemodus!$B$3,0),0)</f>
        <v>10</v>
      </c>
      <c r="BL82" s="85">
        <f>IF(E82&lt;G82,IF(Spielplan!E82&lt;Spielplan!G82,Punktemodus!$B$3,0),0)</f>
        <v>0</v>
      </c>
      <c r="BM82" s="85">
        <f>IF(E82=Spielplan!E82,IF(G82=Spielplan!G82,Punktemodus!$B$5,0),0)</f>
        <v>3</v>
      </c>
      <c r="BN82" s="85">
        <f>IF(E82=Spielplan!E82,Punktemodus!$B$7,0)</f>
        <v>1</v>
      </c>
      <c r="BO82" s="85">
        <f>IF(G82=Spielplan!G82,Punktemodus!$B$7,0)</f>
        <v>1</v>
      </c>
      <c r="BP82" s="137">
        <f>IF(Spielplan!E82="",0,SUM(BJ82:BO82))</f>
        <v>0</v>
      </c>
      <c r="BQ82" s="60"/>
      <c r="BR82" s="141"/>
      <c r="BS82" s="134"/>
      <c r="BT82" s="134"/>
      <c r="BU82" s="134"/>
      <c r="BV82" s="134"/>
      <c r="BW82" s="134"/>
      <c r="BX82" s="134"/>
      <c r="BY82" s="134"/>
      <c r="BZ82" s="353"/>
      <c r="CA82" s="155"/>
      <c r="CB82" s="155"/>
      <c r="CC82" s="155"/>
      <c r="CD82" s="155"/>
      <c r="CE82" s="353"/>
      <c r="CF82" s="155"/>
      <c r="CG82" s="155"/>
      <c r="CH82" s="155"/>
      <c r="CI82" s="155"/>
      <c r="CJ82" s="353"/>
      <c r="CK82" s="155"/>
      <c r="CL82" s="155"/>
      <c r="CM82" s="155"/>
      <c r="CN82" s="155"/>
      <c r="CO82" s="353"/>
      <c r="CP82" s="155"/>
      <c r="CQ82" s="155"/>
      <c r="CR82" s="155"/>
      <c r="CS82" s="353"/>
      <c r="CT82" s="155"/>
      <c r="CU82" s="134"/>
      <c r="CV82" s="134"/>
      <c r="CW82" s="134"/>
    </row>
    <row r="83" spans="1:101" ht="18.75" customHeight="1" thickBot="1" x14ac:dyDescent="0.3">
      <c r="A83" s="60"/>
      <c r="B83" s="60"/>
      <c r="C83" s="218" t="str">
        <f>H78</f>
        <v>Portugal</v>
      </c>
      <c r="D83" s="219"/>
      <c r="E83" s="104"/>
      <c r="F83" s="93"/>
      <c r="G83" s="104"/>
      <c r="H83" s="218" t="str">
        <f>C79</f>
        <v>Ghana</v>
      </c>
      <c r="I83" s="219"/>
      <c r="J83" s="60"/>
      <c r="K83" s="60" t="s">
        <v>112</v>
      </c>
      <c r="L83" s="60">
        <f t="shared" si="24"/>
        <v>0</v>
      </c>
      <c r="M83" s="60"/>
      <c r="N83" s="60">
        <f>IF($E83="",0,IF($E83&gt;$G83,3,IF($E83=$G83,1,0)))</f>
        <v>0</v>
      </c>
      <c r="O83" s="60">
        <f>IF($G83="",0,IF($E83&gt;$G83,0,IF($E83=$G83,1,3)))</f>
        <v>0</v>
      </c>
      <c r="P83" s="60"/>
      <c r="Q83" s="60"/>
      <c r="R83" s="60">
        <f>E83</f>
        <v>0</v>
      </c>
      <c r="S83" s="60">
        <f>G83</f>
        <v>0</v>
      </c>
      <c r="T83" s="60"/>
      <c r="U83" s="60"/>
      <c r="V83" s="60">
        <f>G83</f>
        <v>0</v>
      </c>
      <c r="W83" s="60">
        <f>E83</f>
        <v>0</v>
      </c>
      <c r="X83" s="60"/>
      <c r="Y83" s="60"/>
      <c r="Z83" s="60" t="s">
        <v>30</v>
      </c>
      <c r="AA83" s="60"/>
      <c r="AB83" s="60"/>
      <c r="AC83" s="60"/>
      <c r="AD83" s="60"/>
      <c r="AE83" s="60"/>
      <c r="AF83" s="60"/>
      <c r="AG83" s="60" t="b">
        <f>OR(AG78=AG79,AG78=AG80,AG78=AG81,AG79=AG80,AG79=AG81,AG80=AG81)</f>
        <v>1</v>
      </c>
      <c r="AH83" s="60"/>
      <c r="AI83" s="60"/>
      <c r="AJ83" s="60"/>
      <c r="AK83" s="60"/>
      <c r="AL83" s="60"/>
      <c r="AM83" s="60"/>
      <c r="AN83" s="60"/>
      <c r="AO83" s="60" t="s">
        <v>34</v>
      </c>
      <c r="AP83" s="60"/>
      <c r="AQ83" s="60"/>
      <c r="AR83" s="60" t="b">
        <f>OR(AR78=AR79,AR78=AR80,AR78=AR81,AR79=AR80,AR79=AR81,AR80=AR81)</f>
        <v>1</v>
      </c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85">
        <f>IF(E83&gt;G83,IF(Spielplan!E83&gt;Spielplan!G83,Punktemodus!$B$3,0),0)</f>
        <v>0</v>
      </c>
      <c r="BK83" s="85">
        <f>IF(E83=G83,IF(Spielplan!E83=Spielplan!G83,Punktemodus!$B$3,0),0)</f>
        <v>10</v>
      </c>
      <c r="BL83" s="85">
        <f>IF(E83&lt;G83,IF(Spielplan!E83&lt;Spielplan!G83,Punktemodus!$B$3,0),0)</f>
        <v>0</v>
      </c>
      <c r="BM83" s="85">
        <f>IF(E83=Spielplan!E83,IF(G83=Spielplan!G83,Punktemodus!$B$5,0),0)</f>
        <v>3</v>
      </c>
      <c r="BN83" s="85">
        <f>IF(E83=Spielplan!E83,Punktemodus!$B$7,0)</f>
        <v>1</v>
      </c>
      <c r="BO83" s="85">
        <f>IF(G83=Spielplan!G83,Punktemodus!$B$7,0)</f>
        <v>1</v>
      </c>
      <c r="BP83" s="137">
        <f>IF(Spielplan!E83="",0,SUM(BJ83:BO83))</f>
        <v>0</v>
      </c>
      <c r="BQ83" s="60"/>
      <c r="BR83" s="141"/>
      <c r="BS83" s="134"/>
      <c r="BT83" s="134"/>
      <c r="BU83" s="134"/>
      <c r="BV83" s="134"/>
      <c r="BW83" s="134"/>
      <c r="BX83" s="134"/>
      <c r="BY83" s="134"/>
      <c r="BZ83" s="353"/>
      <c r="CA83" s="155"/>
      <c r="CB83" s="155"/>
      <c r="CC83" s="155"/>
      <c r="CD83" s="155"/>
      <c r="CE83" s="353"/>
      <c r="CF83" s="155"/>
      <c r="CG83" s="155"/>
      <c r="CH83" s="155"/>
      <c r="CI83" s="155"/>
      <c r="CJ83" s="353"/>
      <c r="CK83" s="155"/>
      <c r="CL83" s="155"/>
      <c r="CM83" s="155"/>
      <c r="CN83" s="155"/>
      <c r="CO83" s="353"/>
      <c r="CP83" s="155"/>
      <c r="CQ83" s="155"/>
      <c r="CR83" s="155"/>
      <c r="CS83" s="353"/>
      <c r="CT83" s="155"/>
      <c r="CU83" s="134"/>
      <c r="CV83" s="134"/>
      <c r="CW83" s="134"/>
    </row>
    <row r="84" spans="1:101" ht="18.75" customHeight="1" thickBot="1" x14ac:dyDescent="0.25">
      <c r="A84" s="60"/>
      <c r="B84" s="60"/>
      <c r="C84" s="136" t="str">
        <f>IF(G83="","",IF(AR83=TRUE,"Achtung: Fehler in Tabelle!",""))</f>
        <v/>
      </c>
      <c r="D84" s="60"/>
      <c r="E84" s="85"/>
      <c r="F84" s="60"/>
      <c r="G84" s="85"/>
      <c r="H84" s="60"/>
      <c r="I84" s="60"/>
      <c r="J84" s="60"/>
      <c r="K84" s="60"/>
      <c r="L84" s="60"/>
      <c r="M84" s="60">
        <f t="shared" ref="M84:X84" si="27">SUM(M78:M83)</f>
        <v>0</v>
      </c>
      <c r="N84" s="60">
        <f t="shared" si="27"/>
        <v>0</v>
      </c>
      <c r="O84" s="60">
        <f t="shared" si="27"/>
        <v>0</v>
      </c>
      <c r="P84" s="60">
        <f t="shared" si="27"/>
        <v>0</v>
      </c>
      <c r="Q84" s="60">
        <f t="shared" si="27"/>
        <v>0</v>
      </c>
      <c r="R84" s="60">
        <f t="shared" si="27"/>
        <v>0</v>
      </c>
      <c r="S84" s="60">
        <f t="shared" si="27"/>
        <v>0</v>
      </c>
      <c r="T84" s="60">
        <f t="shared" si="27"/>
        <v>0</v>
      </c>
      <c r="U84" s="60">
        <f t="shared" si="27"/>
        <v>0</v>
      </c>
      <c r="V84" s="60">
        <f t="shared" si="27"/>
        <v>0</v>
      </c>
      <c r="W84" s="60">
        <f t="shared" si="27"/>
        <v>0</v>
      </c>
      <c r="X84" s="60">
        <f t="shared" si="27"/>
        <v>0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160">
        <f>SUM(BP78:BP83)</f>
        <v>0</v>
      </c>
      <c r="BQ84" s="60"/>
      <c r="BR84" s="141"/>
      <c r="BS84" s="134"/>
      <c r="BT84" s="134"/>
      <c r="BU84" s="134"/>
      <c r="BV84" s="134"/>
      <c r="BW84" s="134"/>
      <c r="BX84" s="134"/>
      <c r="BY84" s="134"/>
      <c r="BZ84" s="354"/>
      <c r="CA84" s="155"/>
      <c r="CB84" s="155"/>
      <c r="CC84" s="155"/>
      <c r="CD84" s="155"/>
      <c r="CE84" s="354"/>
      <c r="CF84" s="155"/>
      <c r="CG84" s="155"/>
      <c r="CH84" s="155"/>
      <c r="CI84" s="155"/>
      <c r="CJ84" s="354"/>
      <c r="CK84" s="155"/>
      <c r="CL84" s="155"/>
      <c r="CM84" s="155"/>
      <c r="CN84" s="155"/>
      <c r="CO84" s="354"/>
      <c r="CP84" s="155"/>
      <c r="CQ84" s="155"/>
      <c r="CR84" s="155"/>
      <c r="CS84" s="354"/>
      <c r="CT84" s="155"/>
      <c r="CU84" s="134"/>
      <c r="CV84" s="134"/>
      <c r="CW84" s="134"/>
    </row>
    <row r="85" spans="1:101" ht="18.75" customHeight="1" thickBot="1" x14ac:dyDescent="0.25">
      <c r="A85" s="60"/>
      <c r="B85" s="60"/>
      <c r="C85" s="60"/>
      <c r="D85" s="60"/>
      <c r="E85" s="85"/>
      <c r="F85" s="60"/>
      <c r="G85" s="85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138"/>
      <c r="BQ85" s="60"/>
      <c r="BR85" s="141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</row>
    <row r="86" spans="1:101" ht="18.75" customHeight="1" x14ac:dyDescent="0.25">
      <c r="A86" s="60"/>
      <c r="B86" s="60"/>
      <c r="C86" s="89"/>
      <c r="D86" s="60"/>
      <c r="E86" s="85"/>
      <c r="F86" s="60"/>
      <c r="G86" s="85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89"/>
      <c r="BC86" s="60"/>
      <c r="BD86" s="90"/>
      <c r="BE86" s="60"/>
      <c r="BF86" s="61"/>
      <c r="BG86" s="60"/>
      <c r="BH86" s="60"/>
      <c r="BI86" s="60"/>
      <c r="BJ86" s="60"/>
      <c r="BK86" s="60"/>
      <c r="BL86" s="60"/>
      <c r="BM86" s="60"/>
      <c r="BN86" s="60"/>
      <c r="BO86" s="60"/>
      <c r="BP86" s="138"/>
      <c r="BQ86" s="60"/>
      <c r="BR86" s="141"/>
      <c r="BS86" s="321" t="s">
        <v>45</v>
      </c>
      <c r="BT86" s="322"/>
      <c r="BU86" s="322"/>
      <c r="BV86" s="322"/>
      <c r="BW86" s="134"/>
      <c r="BX86" s="331">
        <f>BP97</f>
        <v>0</v>
      </c>
      <c r="BY86" s="332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</row>
    <row r="87" spans="1:101" ht="18.75" customHeight="1" thickBot="1" x14ac:dyDescent="0.3">
      <c r="A87" s="60"/>
      <c r="B87" s="60"/>
      <c r="C87" s="88" t="s">
        <v>93</v>
      </c>
      <c r="D87" s="60"/>
      <c r="E87" s="85"/>
      <c r="F87" s="60"/>
      <c r="G87" s="85"/>
      <c r="H87" s="60"/>
      <c r="I87" s="60"/>
      <c r="J87" s="60"/>
      <c r="K87" s="60"/>
      <c r="L87" s="60"/>
      <c r="M87" s="60" t="s">
        <v>4</v>
      </c>
      <c r="N87" s="60"/>
      <c r="O87" s="60"/>
      <c r="P87" s="60"/>
      <c r="Q87" s="60" t="s">
        <v>6</v>
      </c>
      <c r="R87" s="60"/>
      <c r="S87" s="60"/>
      <c r="T87" s="60"/>
      <c r="U87" s="60" t="s">
        <v>7</v>
      </c>
      <c r="V87" s="60"/>
      <c r="W87" s="60"/>
      <c r="X87" s="60"/>
      <c r="Y87" s="60"/>
      <c r="Z87" s="60" t="s">
        <v>4</v>
      </c>
      <c r="AA87" s="60" t="s">
        <v>5</v>
      </c>
      <c r="AB87" s="60"/>
      <c r="AC87" s="60"/>
      <c r="AD87" s="60" t="s">
        <v>9</v>
      </c>
      <c r="AE87" s="60"/>
      <c r="AF87" s="60"/>
      <c r="AG87" s="60"/>
      <c r="AH87" s="60" t="s">
        <v>32</v>
      </c>
      <c r="AI87" s="60"/>
      <c r="AJ87" s="60"/>
      <c r="AK87" s="60"/>
      <c r="AL87" s="60"/>
      <c r="AM87" s="60"/>
      <c r="AN87" s="60" t="s">
        <v>35</v>
      </c>
      <c r="AO87" s="60"/>
      <c r="AP87" s="60"/>
      <c r="AQ87" s="60"/>
      <c r="AR87" s="60"/>
      <c r="AS87" s="60" t="s">
        <v>33</v>
      </c>
      <c r="AT87" s="60"/>
      <c r="AU87" s="60"/>
      <c r="AV87" s="60"/>
      <c r="AW87" s="60"/>
      <c r="AX87" s="60"/>
      <c r="AY87" s="60"/>
      <c r="AZ87" s="60"/>
      <c r="BA87" s="60"/>
      <c r="BB87" s="89" t="s">
        <v>10</v>
      </c>
      <c r="BC87" s="60"/>
      <c r="BD87" s="90" t="s">
        <v>4</v>
      </c>
      <c r="BE87" s="60"/>
      <c r="BF87" s="61" t="s">
        <v>5</v>
      </c>
      <c r="BG87" s="60"/>
      <c r="BH87" s="60"/>
      <c r="BI87" s="85"/>
      <c r="BJ87" s="60"/>
      <c r="BK87" s="60"/>
      <c r="BL87" s="60"/>
      <c r="BM87" s="60"/>
      <c r="BN87" s="60"/>
      <c r="BO87" s="60"/>
      <c r="BP87" s="138"/>
      <c r="BQ87" s="85"/>
      <c r="BR87" s="141"/>
      <c r="BS87" s="322"/>
      <c r="BT87" s="322"/>
      <c r="BU87" s="322"/>
      <c r="BV87" s="322"/>
      <c r="BW87" s="134"/>
      <c r="BX87" s="333"/>
      <c r="BY87" s="3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</row>
    <row r="88" spans="1:101" ht="18.75" customHeight="1" thickBot="1" x14ac:dyDescent="0.3">
      <c r="A88" s="60"/>
      <c r="B88" s="60"/>
      <c r="C88" s="60"/>
      <c r="D88" s="60"/>
      <c r="E88" s="85"/>
      <c r="F88" s="60"/>
      <c r="G88" s="85"/>
      <c r="H88" s="60"/>
      <c r="I88" s="60"/>
      <c r="J88" s="60"/>
      <c r="K88" s="60"/>
      <c r="L88" s="60"/>
      <c r="M88" s="60" t="s">
        <v>0</v>
      </c>
      <c r="N88" s="60" t="s">
        <v>1</v>
      </c>
      <c r="O88" s="60" t="s">
        <v>2</v>
      </c>
      <c r="P88" s="60" t="s">
        <v>3</v>
      </c>
      <c r="Q88" s="60" t="s">
        <v>0</v>
      </c>
      <c r="R88" s="60" t="s">
        <v>1</v>
      </c>
      <c r="S88" s="60" t="s">
        <v>2</v>
      </c>
      <c r="T88" s="60" t="s">
        <v>3</v>
      </c>
      <c r="U88" s="60" t="s">
        <v>0</v>
      </c>
      <c r="V88" s="60" t="s">
        <v>1</v>
      </c>
      <c r="W88" s="60" t="s">
        <v>2</v>
      </c>
      <c r="X88" s="60" t="s">
        <v>3</v>
      </c>
      <c r="Y88" s="60"/>
      <c r="Z88" s="60" t="s">
        <v>8</v>
      </c>
      <c r="AA88" s="60"/>
      <c r="AB88" s="60"/>
      <c r="AC88" s="60"/>
      <c r="AD88" s="60"/>
      <c r="AE88" s="60"/>
      <c r="AF88" s="60"/>
      <c r="AG88" s="60"/>
      <c r="AH88" s="60" t="s">
        <v>31</v>
      </c>
      <c r="AI88" s="60"/>
      <c r="AJ88" s="60"/>
      <c r="AK88" s="60"/>
      <c r="AL88" s="60"/>
      <c r="AM88" s="60"/>
      <c r="AN88" s="60" t="str">
        <f>AI89</f>
        <v>Belgien</v>
      </c>
      <c r="AO88" s="60" t="str">
        <f>AI90</f>
        <v>Algerien</v>
      </c>
      <c r="AP88" s="60" t="str">
        <f>AI91</f>
        <v>Russland</v>
      </c>
      <c r="AQ88" s="60" t="str">
        <f>AI92</f>
        <v>Südkorea</v>
      </c>
      <c r="AR88" s="60"/>
      <c r="AS88" s="60" t="s">
        <v>31</v>
      </c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85"/>
      <c r="BJ88" s="85"/>
      <c r="BK88" s="85"/>
      <c r="BL88" s="85"/>
      <c r="BM88" s="85"/>
      <c r="BN88" s="85"/>
      <c r="BO88" s="85"/>
      <c r="BP88" s="137"/>
      <c r="BQ88" s="85"/>
      <c r="BR88" s="141"/>
      <c r="BS88" s="134"/>
      <c r="BT88" s="142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</row>
    <row r="89" spans="1:101" ht="18.75" customHeight="1" thickBot="1" x14ac:dyDescent="0.3">
      <c r="A89" s="60"/>
      <c r="B89" s="60"/>
      <c r="C89" s="224" t="str">
        <f>Spielplan!$C$89</f>
        <v>Belgien</v>
      </c>
      <c r="D89" s="225"/>
      <c r="E89" s="104"/>
      <c r="F89" s="93"/>
      <c r="G89" s="104"/>
      <c r="H89" s="224" t="str">
        <f>Spielplan!$H$89</f>
        <v>Algerien</v>
      </c>
      <c r="I89" s="225"/>
      <c r="J89" s="60"/>
      <c r="K89" s="60" t="s">
        <v>115</v>
      </c>
      <c r="L89" s="60">
        <f t="shared" ref="L89:L94" si="28">IF(E89-G89&gt;0,1,IF(G89=E89,0,-1))</f>
        <v>0</v>
      </c>
      <c r="M89" s="60">
        <f>IF($E89="",0,IF($E89&gt;$G89,3,IF($E89=G89,1,0)))</f>
        <v>0</v>
      </c>
      <c r="N89" s="60">
        <f>IF($G89="",0,IF($E89&gt;$G89,0,IF($E89=G89,1,3)))</f>
        <v>0</v>
      </c>
      <c r="O89" s="60"/>
      <c r="P89" s="60"/>
      <c r="Q89" s="60">
        <f>E89</f>
        <v>0</v>
      </c>
      <c r="R89" s="60">
        <f>G89</f>
        <v>0</v>
      </c>
      <c r="S89" s="60"/>
      <c r="T89" s="60"/>
      <c r="U89" s="60">
        <f>G89</f>
        <v>0</v>
      </c>
      <c r="V89" s="60">
        <f>E89</f>
        <v>0</v>
      </c>
      <c r="W89" s="60"/>
      <c r="X89" s="60"/>
      <c r="Y89" s="60"/>
      <c r="Z89" s="60">
        <f>M95</f>
        <v>0</v>
      </c>
      <c r="AA89" s="60">
        <f>Q95</f>
        <v>0</v>
      </c>
      <c r="AB89" s="60">
        <f>U95</f>
        <v>0</v>
      </c>
      <c r="AC89" s="60">
        <f>AA89-AB89</f>
        <v>0</v>
      </c>
      <c r="AD89" s="60">
        <f>IF(Z89&gt;Z90,-1,0)</f>
        <v>0</v>
      </c>
      <c r="AE89" s="60">
        <f>IF(Z89&gt;Z91,-1,0)</f>
        <v>0</v>
      </c>
      <c r="AF89" s="60">
        <f>IF(Z89&gt;Z92,-1,0)</f>
        <v>0</v>
      </c>
      <c r="AG89" s="60">
        <f>10000-(AJ89*1000+AM89*100+AK89*10)</f>
        <v>10000</v>
      </c>
      <c r="AH89" s="90">
        <f>RANK(AG89,AG89:AG92,1)</f>
        <v>1</v>
      </c>
      <c r="AI89" s="60" t="str">
        <f>C89</f>
        <v>Belgien</v>
      </c>
      <c r="AJ89" s="60">
        <f t="shared" ref="AJ89:AL92" si="29">Z89</f>
        <v>0</v>
      </c>
      <c r="AK89" s="60">
        <f t="shared" si="29"/>
        <v>0</v>
      </c>
      <c r="AL89" s="60">
        <f t="shared" si="29"/>
        <v>0</v>
      </c>
      <c r="AM89" s="60">
        <f>AK89-AL89</f>
        <v>0</v>
      </c>
      <c r="AN89" s="187"/>
      <c r="AO89" s="187">
        <f>IF(AG90=AG89,IF(G89&gt;E89,AG90-0.1,AG90),AG90)</f>
        <v>10000</v>
      </c>
      <c r="AP89" s="187">
        <f>IF(AG91=AG89,IF(G91&gt;E91,AG91-0.1,AG91),AG91)</f>
        <v>10000</v>
      </c>
      <c r="AQ89" s="187">
        <f>IF(AG92=AG89,IF(G93&gt;E93,AG92-0.1,AG92),AG92)</f>
        <v>10000</v>
      </c>
      <c r="AR89" s="187">
        <f>AN93</f>
        <v>30000</v>
      </c>
      <c r="AS89" s="90">
        <f>RANK(AR89,AR89:AR92,1)</f>
        <v>1</v>
      </c>
      <c r="AT89" s="60" t="str">
        <f t="shared" ref="AT89:AW92" si="30">AI89</f>
        <v>Belgien</v>
      </c>
      <c r="AU89" s="60">
        <f t="shared" si="30"/>
        <v>0</v>
      </c>
      <c r="AV89" s="60">
        <f t="shared" si="30"/>
        <v>0</v>
      </c>
      <c r="AW89" s="60">
        <f t="shared" si="30"/>
        <v>0</v>
      </c>
      <c r="AX89" s="60"/>
      <c r="AY89" s="60"/>
      <c r="AZ89" s="60"/>
      <c r="BA89" s="226">
        <v>1</v>
      </c>
      <c r="BB89" s="224" t="str">
        <f>VLOOKUP(1,AS89:AT92,2,FALSE)</f>
        <v>Belgien</v>
      </c>
      <c r="BC89" s="225"/>
      <c r="BD89" s="227">
        <f>VLOOKUP(1,AS89:AW92,3,FALSE)</f>
        <v>0</v>
      </c>
      <c r="BE89" s="228">
        <f>VLOOKUP(1,AS89:AW92,4,FALSE)</f>
        <v>0</v>
      </c>
      <c r="BF89" s="93" t="s">
        <v>12</v>
      </c>
      <c r="BG89" s="228">
        <f>VLOOKUP(1,AS89:AW92,5,FALSE)</f>
        <v>0</v>
      </c>
      <c r="BH89" s="229" t="s">
        <v>128</v>
      </c>
      <c r="BI89" s="85"/>
      <c r="BJ89" s="85">
        <f>IF(E89&gt;G89,IF(Spielplan!E89&gt;Spielplan!G89,Punktemodus!$B$3,0),0)</f>
        <v>0</v>
      </c>
      <c r="BK89" s="85">
        <f>IF(E89=G89,IF(Spielplan!E89=Spielplan!G89,Punktemodus!$B$3,0),0)</f>
        <v>10</v>
      </c>
      <c r="BL89" s="85">
        <f>IF(E89&lt;G89,IF(Spielplan!E89&lt;Spielplan!G89,Punktemodus!$B$3,0),0)</f>
        <v>0</v>
      </c>
      <c r="BM89" s="85">
        <f>IF(E89=Spielplan!E89,IF(G89=Spielplan!G89,Punktemodus!$B$5,0),0)</f>
        <v>3</v>
      </c>
      <c r="BN89" s="85">
        <f>IF(E89=Spielplan!E89,Punktemodus!$B$7,0)</f>
        <v>1</v>
      </c>
      <c r="BO89" s="85">
        <f>IF(G89=Spielplan!G89,Punktemodus!$B$7,0)</f>
        <v>1</v>
      </c>
      <c r="BP89" s="137">
        <f>IF(Spielplan!E89="",0,SUM(BJ89:BO89))</f>
        <v>0</v>
      </c>
      <c r="BQ89" s="85"/>
      <c r="BR89" s="141"/>
      <c r="BS89" s="321" t="s">
        <v>46</v>
      </c>
      <c r="BT89" s="322"/>
      <c r="BU89" s="322"/>
      <c r="BV89" s="322"/>
      <c r="BW89" s="134"/>
      <c r="BX89" s="335">
        <f>BZ79+CE79+CJ79+CO79+CS79</f>
        <v>730</v>
      </c>
      <c r="BY89" s="336"/>
      <c r="BZ89" s="134"/>
      <c r="CA89" s="349"/>
      <c r="CB89" s="350"/>
      <c r="CC89" s="350"/>
      <c r="CD89" s="350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</row>
    <row r="90" spans="1:101" ht="18.75" customHeight="1" thickBot="1" x14ac:dyDescent="0.3">
      <c r="A90" s="60"/>
      <c r="B90" s="60"/>
      <c r="C90" s="230" t="str">
        <f>Spielplan!$C$90</f>
        <v>Russland</v>
      </c>
      <c r="D90" s="231"/>
      <c r="E90" s="104"/>
      <c r="F90" s="93"/>
      <c r="G90" s="104"/>
      <c r="H90" s="230" t="str">
        <f>Spielplan!$H$90</f>
        <v>Südkorea</v>
      </c>
      <c r="I90" s="231"/>
      <c r="J90" s="60"/>
      <c r="K90" s="60" t="s">
        <v>116</v>
      </c>
      <c r="L90" s="60">
        <f t="shared" si="28"/>
        <v>0</v>
      </c>
      <c r="M90" s="60"/>
      <c r="N90" s="60"/>
      <c r="O90" s="60">
        <f>IF($E90="",0,IF($E90&gt;$G90,3,IF($E90=$G90,1,0)))</f>
        <v>0</v>
      </c>
      <c r="P90" s="60">
        <f>IF($G90="",0,IF($E90&gt;$G90,0,IF($E90=$G90,1,3)))</f>
        <v>0</v>
      </c>
      <c r="Q90" s="60"/>
      <c r="R90" s="60"/>
      <c r="S90" s="60">
        <f>E90</f>
        <v>0</v>
      </c>
      <c r="T90" s="60">
        <f>G90</f>
        <v>0</v>
      </c>
      <c r="U90" s="60"/>
      <c r="V90" s="60"/>
      <c r="W90" s="60">
        <f>G90</f>
        <v>0</v>
      </c>
      <c r="X90" s="60">
        <f>E90</f>
        <v>0</v>
      </c>
      <c r="Y90" s="60"/>
      <c r="Z90" s="60">
        <f>N95</f>
        <v>0</v>
      </c>
      <c r="AA90" s="60">
        <f>R95</f>
        <v>0</v>
      </c>
      <c r="AB90" s="60">
        <f>V95</f>
        <v>0</v>
      </c>
      <c r="AC90" s="60">
        <f>AA90-AB90</f>
        <v>0</v>
      </c>
      <c r="AD90" s="60">
        <f>IF(Z90&gt;Z89,-1,0)</f>
        <v>0</v>
      </c>
      <c r="AE90" s="60">
        <f>IF(Z90&gt;Z91,-1,0)</f>
        <v>0</v>
      </c>
      <c r="AF90" s="60">
        <f>IF(Z90&gt;Z92,-1,0)</f>
        <v>0</v>
      </c>
      <c r="AG90" s="60">
        <f>10000-(AJ90*1000+AM90*100+AK90*10)</f>
        <v>10000</v>
      </c>
      <c r="AH90" s="90">
        <f>RANK(AG90,AG89:AG92,1)</f>
        <v>1</v>
      </c>
      <c r="AI90" s="60" t="str">
        <f>H89</f>
        <v>Algerien</v>
      </c>
      <c r="AJ90" s="60">
        <f t="shared" si="29"/>
        <v>0</v>
      </c>
      <c r="AK90" s="60">
        <f t="shared" si="29"/>
        <v>0</v>
      </c>
      <c r="AL90" s="60">
        <f t="shared" si="29"/>
        <v>0</v>
      </c>
      <c r="AM90" s="60">
        <f>AK90-AL90</f>
        <v>0</v>
      </c>
      <c r="AN90" s="187">
        <f>IF(AG89=AG90,IF(E89&gt;G89,AG89-0.1,AG89),AG89)</f>
        <v>10000</v>
      </c>
      <c r="AO90" s="187"/>
      <c r="AP90" s="187">
        <f>IF(AG91=AG90,IF(G94&gt;E94,AG91-0.1,AG91),AG91)</f>
        <v>10000</v>
      </c>
      <c r="AQ90" s="187">
        <f>IF(AG92=AG90,IF(G92&gt;E92,AG92-0.1,AG92),AG92)</f>
        <v>10000</v>
      </c>
      <c r="AR90" s="187">
        <f>AO93</f>
        <v>30000</v>
      </c>
      <c r="AS90" s="90">
        <f>RANK(AR90,AR89:AR92,1)</f>
        <v>1</v>
      </c>
      <c r="AT90" s="60" t="str">
        <f t="shared" si="30"/>
        <v>Algerien</v>
      </c>
      <c r="AU90" s="60">
        <f t="shared" si="30"/>
        <v>0</v>
      </c>
      <c r="AV90" s="60">
        <f t="shared" si="30"/>
        <v>0</v>
      </c>
      <c r="AW90" s="60">
        <f t="shared" si="30"/>
        <v>0</v>
      </c>
      <c r="AX90" s="60"/>
      <c r="AY90" s="60"/>
      <c r="AZ90" s="60"/>
      <c r="BA90" s="232">
        <v>2</v>
      </c>
      <c r="BB90" s="230" t="e">
        <f>VLOOKUP(2,AS89:AT92,2,FALSE)</f>
        <v>#N/A</v>
      </c>
      <c r="BC90" s="231"/>
      <c r="BD90" s="233" t="e">
        <f>VLOOKUP(2,AS89:AW92,3,FALSE)</f>
        <v>#N/A</v>
      </c>
      <c r="BE90" s="234" t="e">
        <f>VLOOKUP(2,AS89:AW92,4,FALSE)</f>
        <v>#N/A</v>
      </c>
      <c r="BF90" s="93" t="s">
        <v>12</v>
      </c>
      <c r="BG90" s="234" t="e">
        <f>VLOOKUP(2,AS89:AW92,5,FALSE)</f>
        <v>#N/A</v>
      </c>
      <c r="BH90" s="234" t="s">
        <v>124</v>
      </c>
      <c r="BI90" s="85"/>
      <c r="BJ90" s="85">
        <f>IF(E90&gt;G90,IF(Spielplan!E90&gt;Spielplan!G90,Punktemodus!$B$3,0),0)</f>
        <v>0</v>
      </c>
      <c r="BK90" s="85">
        <f>IF(E90=G90,IF(Spielplan!E90=Spielplan!G90,Punktemodus!$B$3,0),0)</f>
        <v>10</v>
      </c>
      <c r="BL90" s="85">
        <f>IF(E90&lt;G90,IF(Spielplan!E90&lt;Spielplan!G90,Punktemodus!$B$3,0),0)</f>
        <v>0</v>
      </c>
      <c r="BM90" s="85">
        <f>IF(E90=Spielplan!E90,IF(G90=Spielplan!G90,Punktemodus!$B$5,0),0)</f>
        <v>3</v>
      </c>
      <c r="BN90" s="85">
        <f>IF(E90=Spielplan!E90,Punktemodus!$B$7,0)</f>
        <v>1</v>
      </c>
      <c r="BO90" s="85">
        <f>IF(G90=Spielplan!G90,Punktemodus!$B$7,0)</f>
        <v>1</v>
      </c>
      <c r="BP90" s="137">
        <f>IF(Spielplan!E90="",0,SUM(BJ90:BO90))</f>
        <v>0</v>
      </c>
      <c r="BQ90" s="85"/>
      <c r="BR90" s="141"/>
      <c r="BS90" s="322"/>
      <c r="BT90" s="322"/>
      <c r="BU90" s="322"/>
      <c r="BV90" s="322"/>
      <c r="BW90" s="134"/>
      <c r="BX90" s="337"/>
      <c r="BY90" s="338"/>
      <c r="BZ90" s="134"/>
      <c r="CA90" s="350"/>
      <c r="CB90" s="350"/>
      <c r="CC90" s="350"/>
      <c r="CD90" s="350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</row>
    <row r="91" spans="1:101" ht="18.75" customHeight="1" thickBot="1" x14ac:dyDescent="0.3">
      <c r="A91" s="60"/>
      <c r="B91" s="60"/>
      <c r="C91" s="224" t="str">
        <f>C89</f>
        <v>Belgien</v>
      </c>
      <c r="D91" s="225"/>
      <c r="E91" s="104"/>
      <c r="F91" s="93"/>
      <c r="G91" s="104"/>
      <c r="H91" s="224" t="str">
        <f>C90</f>
        <v>Russland</v>
      </c>
      <c r="I91" s="225"/>
      <c r="J91" s="60"/>
      <c r="K91" s="60" t="s">
        <v>118</v>
      </c>
      <c r="L91" s="60">
        <f t="shared" si="28"/>
        <v>0</v>
      </c>
      <c r="M91" s="60">
        <f>IF($E91="",0,IF($E91&gt;$G91,3,IF($E91=G91,1,0)))</f>
        <v>0</v>
      </c>
      <c r="N91" s="60"/>
      <c r="O91" s="60">
        <f>IF($G91="",0,IF($E91&gt;$G91,0,IF($E91=$G91,1,3)))</f>
        <v>0</v>
      </c>
      <c r="P91" s="60"/>
      <c r="Q91" s="60">
        <f>E91</f>
        <v>0</v>
      </c>
      <c r="R91" s="60"/>
      <c r="S91" s="60">
        <f>G91</f>
        <v>0</v>
      </c>
      <c r="T91" s="60"/>
      <c r="U91" s="60">
        <f>G91</f>
        <v>0</v>
      </c>
      <c r="V91" s="60"/>
      <c r="W91" s="60">
        <f>E91</f>
        <v>0</v>
      </c>
      <c r="X91" s="60"/>
      <c r="Y91" s="60"/>
      <c r="Z91" s="60">
        <f>O95</f>
        <v>0</v>
      </c>
      <c r="AA91" s="60">
        <f>S95</f>
        <v>0</v>
      </c>
      <c r="AB91" s="60">
        <f>W95</f>
        <v>0</v>
      </c>
      <c r="AC91" s="60">
        <f>AA91-AB91</f>
        <v>0</v>
      </c>
      <c r="AD91" s="60">
        <f>IF(Z91&gt;Z89,-1,0)</f>
        <v>0</v>
      </c>
      <c r="AE91" s="60">
        <f>IF(Z91&gt;Z90,-1,0)</f>
        <v>0</v>
      </c>
      <c r="AF91" s="60">
        <f>IF(Z91&gt;Z92,-1,0)</f>
        <v>0</v>
      </c>
      <c r="AG91" s="60">
        <f>10000-(AJ91*1000+AM91*100+AK91*10)</f>
        <v>10000</v>
      </c>
      <c r="AH91" s="90">
        <f>RANK(AG91,AG89:AG92,1)</f>
        <v>1</v>
      </c>
      <c r="AI91" s="60" t="str">
        <f>C90</f>
        <v>Russland</v>
      </c>
      <c r="AJ91" s="60">
        <f t="shared" si="29"/>
        <v>0</v>
      </c>
      <c r="AK91" s="60">
        <f t="shared" si="29"/>
        <v>0</v>
      </c>
      <c r="AL91" s="60">
        <f t="shared" si="29"/>
        <v>0</v>
      </c>
      <c r="AM91" s="60">
        <f>AK91-AL91</f>
        <v>0</v>
      </c>
      <c r="AN91" s="187">
        <f>IF(AG89=AG91,IF(E91&gt;G91,AG89-0.1,AG89),AG89)</f>
        <v>10000</v>
      </c>
      <c r="AO91" s="187">
        <f>IF(AG90=AG91,IF(E94&gt;G94,AG90-0.1,AG90),AG90)</f>
        <v>10000</v>
      </c>
      <c r="AP91" s="187"/>
      <c r="AQ91" s="187">
        <f>IF(AG92=AG91,IF(G90&gt;E90,AG92-0.1,AG92),AG92)</f>
        <v>10000</v>
      </c>
      <c r="AR91" s="187">
        <f>AP93</f>
        <v>30000</v>
      </c>
      <c r="AS91" s="90">
        <f>RANK(AR91,AR89:AR92,1)</f>
        <v>1</v>
      </c>
      <c r="AT91" s="60" t="str">
        <f t="shared" si="30"/>
        <v>Russland</v>
      </c>
      <c r="AU91" s="60">
        <f t="shared" si="30"/>
        <v>0</v>
      </c>
      <c r="AV91" s="60">
        <f t="shared" si="30"/>
        <v>0</v>
      </c>
      <c r="AW91" s="60">
        <f t="shared" si="30"/>
        <v>0</v>
      </c>
      <c r="AX91" s="60"/>
      <c r="AY91" s="60"/>
      <c r="AZ91" s="60"/>
      <c r="BA91" s="113">
        <v>3</v>
      </c>
      <c r="BB91" s="114" t="e">
        <f>VLOOKUP(3,AS89:AT92,2,FALSE)</f>
        <v>#N/A</v>
      </c>
      <c r="BC91" s="115"/>
      <c r="BD91" s="116" t="e">
        <f>VLOOKUP(3,AS89:AW92,3,FALSE)</f>
        <v>#N/A</v>
      </c>
      <c r="BE91" s="116" t="e">
        <f>VLOOKUP(3,AS89:AW92,4,FALSE)</f>
        <v>#N/A</v>
      </c>
      <c r="BF91" s="93" t="s">
        <v>12</v>
      </c>
      <c r="BG91" s="116" t="e">
        <f>VLOOKUP(3,AS89:AW92,5,FALSE)</f>
        <v>#N/A</v>
      </c>
      <c r="BH91" s="60"/>
      <c r="BI91" s="85"/>
      <c r="BJ91" s="85">
        <f>IF(E91&gt;G91,IF(Spielplan!E91&gt;Spielplan!G91,Punktemodus!$B$3,0),0)</f>
        <v>0</v>
      </c>
      <c r="BK91" s="85">
        <f>IF(E91=G91,IF(Spielplan!E91=Spielplan!G91,Punktemodus!$B$3,0),0)</f>
        <v>10</v>
      </c>
      <c r="BL91" s="85">
        <f>IF(E91&lt;G91,IF(Spielplan!E91&lt;Spielplan!G91,Punktemodus!$B$3,0),0)</f>
        <v>0</v>
      </c>
      <c r="BM91" s="85">
        <f>IF(E91=Spielplan!E91,IF(G91=Spielplan!G91,Punktemodus!$B$5,0),0)</f>
        <v>3</v>
      </c>
      <c r="BN91" s="85">
        <f>IF(E91=Spielplan!E91,Punktemodus!$B$7,0)</f>
        <v>1</v>
      </c>
      <c r="BO91" s="85">
        <f>IF(G91=Spielplan!G91,Punktemodus!$B$7,0)</f>
        <v>1</v>
      </c>
      <c r="BP91" s="137">
        <f>IF(Spielplan!E91="",0,SUM(BJ91:BO91))</f>
        <v>0</v>
      </c>
      <c r="BQ91" s="85"/>
      <c r="BR91" s="141"/>
      <c r="BS91" s="134"/>
      <c r="BT91" s="142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</row>
    <row r="92" spans="1:101" ht="18.75" customHeight="1" thickBot="1" x14ac:dyDescent="0.3">
      <c r="A92" s="60"/>
      <c r="B92" s="60"/>
      <c r="C92" s="230" t="str">
        <f>H89</f>
        <v>Algerien</v>
      </c>
      <c r="D92" s="231"/>
      <c r="E92" s="104"/>
      <c r="F92" s="93"/>
      <c r="G92" s="104"/>
      <c r="H92" s="230" t="str">
        <f>H90</f>
        <v>Südkorea</v>
      </c>
      <c r="I92" s="231"/>
      <c r="J92" s="60"/>
      <c r="K92" s="60" t="s">
        <v>117</v>
      </c>
      <c r="L92" s="60">
        <f t="shared" si="28"/>
        <v>0</v>
      </c>
      <c r="M92" s="60"/>
      <c r="N92" s="60">
        <f>IF($E92="",0,IF($E92&gt;$G92,3,IF($E92=$G92,1,0)))</f>
        <v>0</v>
      </c>
      <c r="O92" s="60"/>
      <c r="P92" s="60">
        <f>IF($G92="",0,IF($E92&gt;$G92,0,IF($E92=$G92,1,3)))</f>
        <v>0</v>
      </c>
      <c r="Q92" s="60"/>
      <c r="R92" s="60">
        <f>E92</f>
        <v>0</v>
      </c>
      <c r="S92" s="60"/>
      <c r="T92" s="60">
        <f>G92</f>
        <v>0</v>
      </c>
      <c r="U92" s="60"/>
      <c r="V92" s="60">
        <f>G92</f>
        <v>0</v>
      </c>
      <c r="W92" s="60"/>
      <c r="X92" s="60">
        <f>E92</f>
        <v>0</v>
      </c>
      <c r="Y92" s="60"/>
      <c r="Z92" s="60">
        <f>P95</f>
        <v>0</v>
      </c>
      <c r="AA92" s="60">
        <f>T95</f>
        <v>0</v>
      </c>
      <c r="AB92" s="60">
        <f>X95</f>
        <v>0</v>
      </c>
      <c r="AC92" s="60">
        <f>AA92-AB92</f>
        <v>0</v>
      </c>
      <c r="AD92" s="60">
        <f>IF(Z92&gt;Z89,-1,0)</f>
        <v>0</v>
      </c>
      <c r="AE92" s="60">
        <f>IF(Z92&gt;Z90,-1,0)</f>
        <v>0</v>
      </c>
      <c r="AF92" s="60">
        <f>IF(Z92&gt;Z91,-1,0)</f>
        <v>0</v>
      </c>
      <c r="AG92" s="60">
        <f>10000-(AJ92*1000+AM92*100+AK92*10)</f>
        <v>10000</v>
      </c>
      <c r="AH92" s="90">
        <f>RANK(AG92,AG89:AG92,1)</f>
        <v>1</v>
      </c>
      <c r="AI92" s="60" t="str">
        <f>H90</f>
        <v>Südkorea</v>
      </c>
      <c r="AJ92" s="60">
        <f t="shared" si="29"/>
        <v>0</v>
      </c>
      <c r="AK92" s="60">
        <f t="shared" si="29"/>
        <v>0</v>
      </c>
      <c r="AL92" s="60">
        <f t="shared" si="29"/>
        <v>0</v>
      </c>
      <c r="AM92" s="60">
        <f>AK92-AL92</f>
        <v>0</v>
      </c>
      <c r="AN92" s="187">
        <f>IF(AG89=AG92,IF(E93&gt;G93,AG89-0.1,AG89),AG89)</f>
        <v>10000</v>
      </c>
      <c r="AO92" s="187">
        <f>IF(AG90=AG92,IF(E92&gt;G92,AG90-0.1,AG90),AG90)</f>
        <v>10000</v>
      </c>
      <c r="AP92" s="187">
        <f>IF(AG91=AG92,IF(E90&gt;G90,AG91-0.1,AG91),AG91)</f>
        <v>10000</v>
      </c>
      <c r="AQ92" s="187"/>
      <c r="AR92" s="187">
        <f>AQ93</f>
        <v>30000</v>
      </c>
      <c r="AS92" s="90">
        <f>RANK(AR92,AR89:AR92,1)</f>
        <v>1</v>
      </c>
      <c r="AT92" s="60" t="str">
        <f t="shared" si="30"/>
        <v>Südkorea</v>
      </c>
      <c r="AU92" s="60">
        <f t="shared" si="30"/>
        <v>0</v>
      </c>
      <c r="AV92" s="60">
        <f t="shared" si="30"/>
        <v>0</v>
      </c>
      <c r="AW92" s="60">
        <f t="shared" si="30"/>
        <v>0</v>
      </c>
      <c r="AX92" s="60"/>
      <c r="AY92" s="60"/>
      <c r="AZ92" s="60"/>
      <c r="BA92" s="113">
        <v>4</v>
      </c>
      <c r="BB92" s="114" t="e">
        <f>VLOOKUP(4,AS89:AT92,2,FALSE)</f>
        <v>#N/A</v>
      </c>
      <c r="BC92" s="115"/>
      <c r="BD92" s="116" t="e">
        <f>VLOOKUP(4,AS89:AW92,3,FALSE)</f>
        <v>#N/A</v>
      </c>
      <c r="BE92" s="116" t="e">
        <f>VLOOKUP(4,AS89:AW92,4,FALSE)</f>
        <v>#N/A</v>
      </c>
      <c r="BF92" s="93" t="s">
        <v>12</v>
      </c>
      <c r="BG92" s="116" t="e">
        <f>VLOOKUP(4,AS89:AW92,5,FALSE)</f>
        <v>#N/A</v>
      </c>
      <c r="BH92" s="60"/>
      <c r="BI92" s="85"/>
      <c r="BJ92" s="85">
        <f>IF(E92&gt;G92,IF(Spielplan!E92&gt;Spielplan!G92,Punktemodus!$B$3,0),0)</f>
        <v>0</v>
      </c>
      <c r="BK92" s="85">
        <f>IF(E92=G92,IF(Spielplan!E92=Spielplan!G92,Punktemodus!$B$3,0),0)</f>
        <v>10</v>
      </c>
      <c r="BL92" s="85">
        <f>IF(E92&lt;G92,IF(Spielplan!E92&lt;Spielplan!G92,Punktemodus!$B$3,0),0)</f>
        <v>0</v>
      </c>
      <c r="BM92" s="85">
        <f>IF(E92=Spielplan!E92,IF(G92=Spielplan!G92,Punktemodus!$B$5,0),0)</f>
        <v>3</v>
      </c>
      <c r="BN92" s="85">
        <f>IF(E92=Spielplan!E92,Punktemodus!$B$7,0)</f>
        <v>1</v>
      </c>
      <c r="BO92" s="85">
        <f>IF(G92=Spielplan!G92,Punktemodus!$B$7,0)</f>
        <v>1</v>
      </c>
      <c r="BP92" s="137">
        <f>IF(Spielplan!E92="",0,SUM(BJ92:BO92))</f>
        <v>0</v>
      </c>
      <c r="BQ92" s="85"/>
      <c r="BR92" s="141"/>
      <c r="BS92" s="321" t="s">
        <v>163</v>
      </c>
      <c r="BT92" s="322"/>
      <c r="BU92" s="322"/>
      <c r="BV92" s="322"/>
      <c r="BW92" s="134"/>
      <c r="BX92" s="339">
        <f>BX86+BX89</f>
        <v>730</v>
      </c>
      <c r="BY92" s="340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</row>
    <row r="93" spans="1:101" ht="18.75" customHeight="1" thickBot="1" x14ac:dyDescent="0.3">
      <c r="A93" s="60"/>
      <c r="B93" s="60"/>
      <c r="C93" s="224" t="str">
        <f>C89</f>
        <v>Belgien</v>
      </c>
      <c r="D93" s="225"/>
      <c r="E93" s="104"/>
      <c r="F93" s="93"/>
      <c r="G93" s="104"/>
      <c r="H93" s="224" t="str">
        <f>H90</f>
        <v>Südkorea</v>
      </c>
      <c r="I93" s="225"/>
      <c r="J93" s="60"/>
      <c r="K93" s="60" t="s">
        <v>119</v>
      </c>
      <c r="L93" s="60">
        <f t="shared" si="28"/>
        <v>0</v>
      </c>
      <c r="M93" s="60">
        <f>IF($E93="",0,IF($E93&gt;$G93,3,IF($E93=G93,1,0)))</f>
        <v>0</v>
      </c>
      <c r="N93" s="60"/>
      <c r="O93" s="60"/>
      <c r="P93" s="60">
        <f>IF($G93="",0,IF($E93&gt;$G93,0,IF($E93=$G93,1,3)))</f>
        <v>0</v>
      </c>
      <c r="Q93" s="60">
        <f>E93</f>
        <v>0</v>
      </c>
      <c r="R93" s="60"/>
      <c r="S93" s="60"/>
      <c r="T93" s="60">
        <f>G93</f>
        <v>0</v>
      </c>
      <c r="U93" s="60">
        <f>G93</f>
        <v>0</v>
      </c>
      <c r="V93" s="60"/>
      <c r="W93" s="60"/>
      <c r="X93" s="60">
        <f>E93</f>
        <v>0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187">
        <f>SUM(AN89:AN92)</f>
        <v>30000</v>
      </c>
      <c r="AO93" s="187">
        <f>SUM(AO89:AO92)</f>
        <v>30000</v>
      </c>
      <c r="AP93" s="187">
        <f>SUM(AP89:AP92)</f>
        <v>30000</v>
      </c>
      <c r="AQ93" s="187">
        <f>SUM(AQ89:AQ92)</f>
        <v>30000</v>
      </c>
      <c r="AR93" s="187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85">
        <f>IF(E93&gt;G93,IF(Spielplan!E93&gt;Spielplan!G93,Punktemodus!$B$3,0),0)</f>
        <v>0</v>
      </c>
      <c r="BK93" s="85">
        <f>IF(E93=G93,IF(Spielplan!E93=Spielplan!G93,Punktemodus!$B$3,0),0)</f>
        <v>10</v>
      </c>
      <c r="BL93" s="85">
        <f>IF(E93&lt;G93,IF(Spielplan!E93&lt;Spielplan!G93,Punktemodus!$B$3,0),0)</f>
        <v>0</v>
      </c>
      <c r="BM93" s="85">
        <f>IF(E93=Spielplan!E93,IF(G93=Spielplan!G93,Punktemodus!$B$5,0),0)</f>
        <v>3</v>
      </c>
      <c r="BN93" s="85">
        <f>IF(E93=Spielplan!E93,Punktemodus!$B$7,0)</f>
        <v>1</v>
      </c>
      <c r="BO93" s="85">
        <f>IF(G93=Spielplan!G93,Punktemodus!$B$7,0)</f>
        <v>1</v>
      </c>
      <c r="BP93" s="137">
        <f>IF(Spielplan!E93="",0,SUM(BJ93:BO93))</f>
        <v>0</v>
      </c>
      <c r="BQ93" s="60"/>
      <c r="BR93" s="141"/>
      <c r="BS93" s="322"/>
      <c r="BT93" s="322"/>
      <c r="BU93" s="322"/>
      <c r="BV93" s="322"/>
      <c r="BW93" s="134"/>
      <c r="BX93" s="341"/>
      <c r="BY93" s="342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</row>
    <row r="94" spans="1:101" ht="18.75" customHeight="1" thickBot="1" x14ac:dyDescent="0.3">
      <c r="A94" s="60"/>
      <c r="B94" s="60"/>
      <c r="C94" s="230" t="str">
        <f>H89</f>
        <v>Algerien</v>
      </c>
      <c r="D94" s="231"/>
      <c r="E94" s="104"/>
      <c r="F94" s="93"/>
      <c r="G94" s="104"/>
      <c r="H94" s="230" t="str">
        <f>C90</f>
        <v>Russland</v>
      </c>
      <c r="I94" s="231"/>
      <c r="J94" s="60"/>
      <c r="K94" s="60" t="s">
        <v>119</v>
      </c>
      <c r="L94" s="60">
        <f t="shared" si="28"/>
        <v>0</v>
      </c>
      <c r="M94" s="60"/>
      <c r="N94" s="60">
        <f>IF($E94="",0,IF($E94&gt;$G94,3,IF($E94=$G94,1,0)))</f>
        <v>0</v>
      </c>
      <c r="O94" s="60">
        <f>IF($G94="",0,IF($E94&gt;$G94,0,IF($E94=$G94,1,3)))</f>
        <v>0</v>
      </c>
      <c r="P94" s="60"/>
      <c r="Q94" s="60"/>
      <c r="R94" s="60">
        <f>E94</f>
        <v>0</v>
      </c>
      <c r="S94" s="60">
        <f>G94</f>
        <v>0</v>
      </c>
      <c r="T94" s="60"/>
      <c r="U94" s="60"/>
      <c r="V94" s="60">
        <f>G94</f>
        <v>0</v>
      </c>
      <c r="W94" s="60">
        <f>E94</f>
        <v>0</v>
      </c>
      <c r="X94" s="60"/>
      <c r="Y94" s="60"/>
      <c r="Z94" s="60" t="s">
        <v>30</v>
      </c>
      <c r="AA94" s="60"/>
      <c r="AB94" s="60"/>
      <c r="AC94" s="60"/>
      <c r="AD94" s="60"/>
      <c r="AE94" s="60"/>
      <c r="AF94" s="60"/>
      <c r="AG94" s="60" t="b">
        <f>OR(AG89=AG90,AG89=AG91,AG89=AG92,AG90=AG91,AG90=AG92,AG91=AG92)</f>
        <v>1</v>
      </c>
      <c r="AH94" s="60"/>
      <c r="AI94" s="60"/>
      <c r="AJ94" s="60"/>
      <c r="AK94" s="60"/>
      <c r="AL94" s="60"/>
      <c r="AM94" s="60"/>
      <c r="AN94" s="60"/>
      <c r="AO94" s="60" t="s">
        <v>34</v>
      </c>
      <c r="AP94" s="60"/>
      <c r="AQ94" s="60"/>
      <c r="AR94" s="60" t="b">
        <f>OR(AR89=AR90,AR89=AR91,AR89=AR92,AR90=AR91,AR90=AR92,AR91=AR92)</f>
        <v>1</v>
      </c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85">
        <f>IF(E94&gt;G94,IF(Spielplan!E94&gt;Spielplan!G94,Punktemodus!$B$3,0),0)</f>
        <v>0</v>
      </c>
      <c r="BK94" s="85">
        <f>IF(E94=G94,IF(Spielplan!E94=Spielplan!G94,Punktemodus!$B$3,0),0)</f>
        <v>10</v>
      </c>
      <c r="BL94" s="85">
        <f>IF(E94&lt;G94,IF(Spielplan!E94&lt;Spielplan!G94,Punktemodus!$B$3,0),0)</f>
        <v>0</v>
      </c>
      <c r="BM94" s="85">
        <f>IF(E94=Spielplan!E94,IF(G94=Spielplan!G94,Punktemodus!$B$5,0),0)</f>
        <v>3</v>
      </c>
      <c r="BN94" s="85">
        <f>IF(E94=Spielplan!E94,Punktemodus!$B$7,0)</f>
        <v>1</v>
      </c>
      <c r="BO94" s="85">
        <f>IF(G94=Spielplan!G94,Punktemodus!$B$7,0)</f>
        <v>1</v>
      </c>
      <c r="BP94" s="137">
        <f>IF(Spielplan!E94="",0,SUM(BJ94:BO94))</f>
        <v>0</v>
      </c>
      <c r="BQ94" s="60"/>
      <c r="BR94" s="141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</row>
    <row r="95" spans="1:101" ht="18.75" customHeight="1" thickBot="1" x14ac:dyDescent="0.25">
      <c r="A95" s="60"/>
      <c r="B95" s="60"/>
      <c r="C95" s="136" t="str">
        <f>IF(G94="","",IF(AR94=TRUE,"Achtung: Fehler in Tabelle!",""))</f>
        <v/>
      </c>
      <c r="D95" s="60"/>
      <c r="E95" s="60"/>
      <c r="F95" s="60"/>
      <c r="G95" s="60"/>
      <c r="H95" s="60"/>
      <c r="I95" s="60"/>
      <c r="J95" s="60"/>
      <c r="K95" s="60"/>
      <c r="L95" s="60"/>
      <c r="M95" s="60">
        <f t="shared" ref="M95:X95" si="31">SUM(M89:M94)</f>
        <v>0</v>
      </c>
      <c r="N95" s="60">
        <f t="shared" si="31"/>
        <v>0</v>
      </c>
      <c r="O95" s="60">
        <f t="shared" si="31"/>
        <v>0</v>
      </c>
      <c r="P95" s="60">
        <f t="shared" si="31"/>
        <v>0</v>
      </c>
      <c r="Q95" s="60">
        <f t="shared" si="31"/>
        <v>0</v>
      </c>
      <c r="R95" s="60">
        <f t="shared" si="31"/>
        <v>0</v>
      </c>
      <c r="S95" s="60">
        <f t="shared" si="31"/>
        <v>0</v>
      </c>
      <c r="T95" s="60">
        <f t="shared" si="31"/>
        <v>0</v>
      </c>
      <c r="U95" s="60">
        <f t="shared" si="31"/>
        <v>0</v>
      </c>
      <c r="V95" s="60">
        <f t="shared" si="31"/>
        <v>0</v>
      </c>
      <c r="W95" s="60">
        <f t="shared" si="31"/>
        <v>0</v>
      </c>
      <c r="X95" s="60">
        <f t="shared" si="31"/>
        <v>0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160">
        <f>SUM(BP89:BP94)</f>
        <v>0</v>
      </c>
      <c r="BQ95" s="60"/>
      <c r="BR95" s="141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</row>
    <row r="96" spans="1:101" ht="13.5" thickBo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85"/>
      <c r="BK96" s="85"/>
      <c r="BL96" s="85"/>
      <c r="BM96" s="85"/>
      <c r="BN96" s="85"/>
      <c r="BO96" s="85"/>
      <c r="BP96" s="138"/>
      <c r="BQ96" s="60"/>
      <c r="BR96" s="141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</row>
    <row r="97" spans="1:101" ht="25.5" customHeight="1" thickBo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85"/>
      <c r="BK97" s="85"/>
      <c r="BL97" s="85"/>
      <c r="BM97" s="85"/>
      <c r="BN97" s="85"/>
      <c r="BO97" s="85"/>
      <c r="BP97" s="160">
        <f>SUM(BP12:BP95)/2</f>
        <v>0</v>
      </c>
      <c r="BQ97" s="60"/>
      <c r="BR97" s="141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</row>
    <row r="98" spans="1:101" x14ac:dyDescent="0.2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85"/>
      <c r="BK98" s="85"/>
      <c r="BL98" s="85"/>
      <c r="BM98" s="85"/>
      <c r="BN98" s="85"/>
      <c r="BO98" s="85"/>
      <c r="BP98" s="60"/>
      <c r="BQ98" s="60"/>
      <c r="BR98" s="141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</row>
  </sheetData>
  <mergeCells count="41"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  <mergeCell ref="CQ65:CV66"/>
    <mergeCell ref="BS44:BV45"/>
    <mergeCell ref="BX44:BX47"/>
    <mergeCell ref="BY44:BY47"/>
    <mergeCell ref="BZ44:BZ47"/>
    <mergeCell ref="CE44:CE47"/>
    <mergeCell ref="CF44:CF47"/>
    <mergeCell ref="CJ44:CJ47"/>
    <mergeCell ref="CO44:CO47"/>
    <mergeCell ref="CS44:CS47"/>
    <mergeCell ref="CQ59:CV60"/>
    <mergeCell ref="CQ62:CV63"/>
    <mergeCell ref="CQ32:CV33"/>
    <mergeCell ref="H2:BZ2"/>
    <mergeCell ref="H3:BZ3"/>
    <mergeCell ref="I4:BI4"/>
    <mergeCell ref="BY4:BZ4"/>
    <mergeCell ref="CG4:CV4"/>
    <mergeCell ref="BP8:BP11"/>
    <mergeCell ref="BJ9:BJ11"/>
    <mergeCell ref="BK9:BK11"/>
    <mergeCell ref="BL9:BL11"/>
    <mergeCell ref="BM9:BM11"/>
    <mergeCell ref="BN9:BN11"/>
    <mergeCell ref="BO9:BO11"/>
    <mergeCell ref="CQ23:CV24"/>
    <mergeCell ref="CQ26:CV27"/>
    <mergeCell ref="CQ29:CV30"/>
  </mergeCells>
  <conditionalFormatting sqref="CK24:CL24">
    <cfRule type="expression" dxfId="740" priority="1" stopIfTrue="1">
      <formula>IF($CH34="",TRUE,FALSE)</formula>
    </cfRule>
  </conditionalFormatting>
  <conditionalFormatting sqref="CA14:CB14">
    <cfRule type="expression" dxfId="739" priority="2" stopIfTrue="1">
      <formula>IF($BV$12="",TRUE,FALSE)</formula>
    </cfRule>
  </conditionalFormatting>
  <conditionalFormatting sqref="CA15:CB15">
    <cfRule type="expression" dxfId="738" priority="3" stopIfTrue="1">
      <formula>IF($BV$17="",TRUE,FALSE)</formula>
    </cfRule>
  </conditionalFormatting>
  <conditionalFormatting sqref="CA22:CB22">
    <cfRule type="expression" dxfId="737" priority="4" stopIfTrue="1">
      <formula>IF($BV$20="",TRUE,FALSE)</formula>
    </cfRule>
  </conditionalFormatting>
  <conditionalFormatting sqref="CA23:CB23">
    <cfRule type="expression" dxfId="736" priority="5" stopIfTrue="1">
      <formula>IF($BV$25="",TRUE,FALSE)</formula>
    </cfRule>
  </conditionalFormatting>
  <conditionalFormatting sqref="CA30:CB30">
    <cfRule type="expression" dxfId="735" priority="6" stopIfTrue="1">
      <formula>IF($BV$29="",TRUE,FALSE)</formula>
    </cfRule>
  </conditionalFormatting>
  <conditionalFormatting sqref="CA31:CB31">
    <cfRule type="expression" dxfId="734" priority="7" stopIfTrue="1">
      <formula>IF($BV$33="",TRUE,FALSE)</formula>
    </cfRule>
  </conditionalFormatting>
  <conditionalFormatting sqref="CA38:CB38">
    <cfRule type="expression" dxfId="733" priority="8" stopIfTrue="1">
      <formula>IF($BV$37="",TRUE,FALSE)</formula>
    </cfRule>
  </conditionalFormatting>
  <conditionalFormatting sqref="CA39:CB39">
    <cfRule type="expression" dxfId="732" priority="9" stopIfTrue="1">
      <formula>IF($BV$41="",TRUE,FALSE)</formula>
    </cfRule>
  </conditionalFormatting>
  <conditionalFormatting sqref="CF18:CG18">
    <cfRule type="expression" dxfId="731" priority="10" stopIfTrue="1">
      <formula>IF($CC$15="",TRUE,FALSE)</formula>
    </cfRule>
  </conditionalFormatting>
  <conditionalFormatting sqref="CF19:CG19">
    <cfRule type="expression" dxfId="730" priority="11" stopIfTrue="1">
      <formula>IF($CC$22="",TRUE,FALSE)</formula>
    </cfRule>
  </conditionalFormatting>
  <conditionalFormatting sqref="CF35:CG35">
    <cfRule type="expression" dxfId="729" priority="12" stopIfTrue="1">
      <formula>IF($CC$39="",TRUE,FALSE)</formula>
    </cfRule>
  </conditionalFormatting>
  <conditionalFormatting sqref="CF34:CG34">
    <cfRule type="expression" dxfId="728" priority="13" stopIfTrue="1">
      <formula>IF($CC$31="",TRUE,FALSE)</formula>
    </cfRule>
  </conditionalFormatting>
  <conditionalFormatting sqref="CK23:CL23 CK29:CL29">
    <cfRule type="expression" dxfId="727" priority="14" stopIfTrue="1">
      <formula>IF($CH$18="",TRUE,FALSE)</formula>
    </cfRule>
  </conditionalFormatting>
  <conditionalFormatting sqref="CK30:CL30">
    <cfRule type="expression" dxfId="726" priority="15" stopIfTrue="1">
      <formula>IF($CH$34="",TRUE,FALSE)</formula>
    </cfRule>
  </conditionalFormatting>
  <conditionalFormatting sqref="CQ23:CV24">
    <cfRule type="expression" dxfId="725" priority="16" stopIfTrue="1">
      <formula>IF($CM$23="",TRUE,FALSE)</formula>
    </cfRule>
  </conditionalFormatting>
  <conditionalFormatting sqref="CQ26:CV27">
    <cfRule type="expression" dxfId="724" priority="17" stopIfTrue="1">
      <formula>IF($CM$24="",TRUE,FALSE)</formula>
    </cfRule>
  </conditionalFormatting>
  <conditionalFormatting sqref="CQ29:CV30">
    <cfRule type="expression" dxfId="723" priority="18" stopIfTrue="1">
      <formula>IF($CM$29="",TRUE,FALSE)</formula>
    </cfRule>
  </conditionalFormatting>
  <conditionalFormatting sqref="CQ32:CV33">
    <cfRule type="expression" dxfId="722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BY52" sqref="BY52:CA57"/>
      <selection pane="bottomLeft" activeCell="I4" sqref="I4:BI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60"/>
      <c r="B1" s="60"/>
      <c r="C1" s="86"/>
      <c r="D1" s="60"/>
      <c r="E1" s="85"/>
      <c r="F1" s="60"/>
      <c r="G1" s="85"/>
      <c r="H1" s="92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</row>
    <row r="2" spans="1:101" ht="85.5" customHeight="1" thickBot="1" x14ac:dyDescent="1.1000000000000001">
      <c r="A2" s="60"/>
      <c r="B2" s="60"/>
      <c r="C2" s="60"/>
      <c r="D2" s="60"/>
      <c r="E2" s="85"/>
      <c r="F2" s="60"/>
      <c r="G2" s="85"/>
      <c r="H2" s="355" t="s">
        <v>341</v>
      </c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7"/>
      <c r="BR2" s="357"/>
      <c r="BS2" s="357"/>
      <c r="BT2" s="357"/>
      <c r="BU2" s="357"/>
      <c r="BV2" s="357"/>
      <c r="BW2" s="357"/>
      <c r="BX2" s="357"/>
      <c r="BY2" s="357"/>
      <c r="BZ2" s="358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</row>
    <row r="3" spans="1:101" ht="85.5" customHeight="1" thickBot="1" x14ac:dyDescent="0.25">
      <c r="A3" s="60"/>
      <c r="B3" s="60"/>
      <c r="C3" s="60"/>
      <c r="D3" s="60"/>
      <c r="E3" s="85"/>
      <c r="F3" s="60"/>
      <c r="G3" s="85"/>
      <c r="H3" s="320" t="s">
        <v>339</v>
      </c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282"/>
      <c r="BW3" s="282"/>
      <c r="BX3" s="282"/>
      <c r="BY3" s="282"/>
      <c r="BZ3" s="282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</row>
    <row r="4" spans="1:101" ht="37.5" customHeight="1" thickBot="1" x14ac:dyDescent="0.55000000000000004">
      <c r="A4" s="60"/>
      <c r="B4" s="60"/>
      <c r="C4" s="60"/>
      <c r="D4" s="60"/>
      <c r="E4" s="85"/>
      <c r="F4" s="60"/>
      <c r="G4" s="85"/>
      <c r="H4" s="95" t="s">
        <v>161</v>
      </c>
      <c r="I4" s="325" t="s">
        <v>234</v>
      </c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7"/>
      <c r="BJ4" s="60"/>
      <c r="BK4" s="60"/>
      <c r="BL4" s="60"/>
      <c r="BM4" s="60"/>
      <c r="BN4" s="60"/>
      <c r="BO4" s="60"/>
      <c r="BP4" s="60"/>
      <c r="BQ4" s="95" t="s">
        <v>162</v>
      </c>
      <c r="BR4" s="60"/>
      <c r="BS4" s="60"/>
      <c r="BT4" s="60"/>
      <c r="BU4" s="60"/>
      <c r="BV4" s="60"/>
      <c r="BW4" s="60"/>
      <c r="BX4" s="60"/>
      <c r="BY4" s="323">
        <f>BX92</f>
        <v>730</v>
      </c>
      <c r="BZ4" s="324"/>
      <c r="CA4" s="60"/>
      <c r="CB4" s="60"/>
      <c r="CC4" s="60"/>
      <c r="CD4" s="60"/>
      <c r="CE4" s="60"/>
      <c r="CF4" s="60"/>
      <c r="CG4" s="367" t="s">
        <v>340</v>
      </c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9"/>
      <c r="CW4" s="60"/>
    </row>
    <row r="5" spans="1:101" x14ac:dyDescent="0.2">
      <c r="A5" s="60"/>
      <c r="B5" s="60"/>
      <c r="C5" s="60"/>
      <c r="D5" s="60"/>
      <c r="E5" s="85"/>
      <c r="F5" s="60"/>
      <c r="G5" s="8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1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</row>
    <row r="6" spans="1:101" x14ac:dyDescent="0.2">
      <c r="A6" s="60"/>
      <c r="B6" s="60"/>
      <c r="C6" s="60"/>
      <c r="D6" s="60"/>
      <c r="E6" s="85"/>
      <c r="F6" s="60"/>
      <c r="G6" s="85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</row>
    <row r="7" spans="1:101" ht="13.5" thickBot="1" x14ac:dyDescent="0.25">
      <c r="A7" s="60"/>
      <c r="B7" s="60"/>
      <c r="C7" s="60"/>
      <c r="D7" s="60"/>
      <c r="E7" s="85"/>
      <c r="F7" s="60"/>
      <c r="G7" s="85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</row>
    <row r="8" spans="1:101" ht="26.25" customHeight="1" thickBot="1" x14ac:dyDescent="0.45">
      <c r="A8" s="60"/>
      <c r="B8" s="60"/>
      <c r="C8" s="99" t="s">
        <v>150</v>
      </c>
      <c r="D8" s="100"/>
      <c r="E8" s="101"/>
      <c r="F8" s="100"/>
      <c r="G8" s="101"/>
      <c r="H8" s="100"/>
      <c r="I8" s="100"/>
      <c r="J8" s="100"/>
      <c r="K8" s="100"/>
      <c r="L8" s="188"/>
      <c r="M8" s="189" t="s">
        <v>36</v>
      </c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2"/>
      <c r="BI8" s="60"/>
      <c r="BJ8" s="60"/>
      <c r="BK8" s="60"/>
      <c r="BL8" s="60"/>
      <c r="BM8" s="60"/>
      <c r="BN8" s="60"/>
      <c r="BO8" s="60"/>
      <c r="BP8" s="328" t="s">
        <v>149</v>
      </c>
      <c r="BQ8" s="60"/>
      <c r="BR8" s="87"/>
      <c r="BS8" s="99" t="s">
        <v>151</v>
      </c>
      <c r="BT8" s="100"/>
      <c r="BU8" s="100"/>
      <c r="BV8" s="100"/>
      <c r="BW8" s="100"/>
      <c r="BX8" s="100"/>
      <c r="BY8" s="100"/>
      <c r="BZ8" s="103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2"/>
      <c r="CW8" s="60"/>
    </row>
    <row r="9" spans="1:101" ht="28.5" customHeight="1" x14ac:dyDescent="0.2">
      <c r="A9" s="60"/>
      <c r="B9" s="60"/>
      <c r="C9" s="60"/>
      <c r="D9" s="60"/>
      <c r="E9" s="85"/>
      <c r="F9" s="60"/>
      <c r="G9" s="85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330" t="s">
        <v>48</v>
      </c>
      <c r="BK9" s="330" t="s">
        <v>142</v>
      </c>
      <c r="BL9" s="330" t="s">
        <v>143</v>
      </c>
      <c r="BM9" s="330" t="s">
        <v>49</v>
      </c>
      <c r="BN9" s="330" t="s">
        <v>147</v>
      </c>
      <c r="BO9" s="330" t="s">
        <v>148</v>
      </c>
      <c r="BP9" s="329"/>
      <c r="BQ9" s="60"/>
      <c r="BR9" s="87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</row>
    <row r="10" spans="1:101" ht="18.75" customHeight="1" x14ac:dyDescent="0.25">
      <c r="A10" s="60"/>
      <c r="B10" s="60"/>
      <c r="C10" s="88" t="s">
        <v>63</v>
      </c>
      <c r="D10" s="60"/>
      <c r="E10" s="85"/>
      <c r="F10" s="60"/>
      <c r="G10" s="85"/>
      <c r="H10" s="60"/>
      <c r="I10" s="60"/>
      <c r="J10" s="60"/>
      <c r="K10" s="60"/>
      <c r="L10" s="60"/>
      <c r="M10" s="60" t="s">
        <v>4</v>
      </c>
      <c r="N10" s="60"/>
      <c r="O10" s="60"/>
      <c r="P10" s="60"/>
      <c r="Q10" s="60" t="s">
        <v>6</v>
      </c>
      <c r="R10" s="60"/>
      <c r="S10" s="60"/>
      <c r="T10" s="60"/>
      <c r="U10" s="60" t="s">
        <v>7</v>
      </c>
      <c r="V10" s="60"/>
      <c r="W10" s="60"/>
      <c r="X10" s="60"/>
      <c r="Y10" s="60"/>
      <c r="Z10" s="60" t="s">
        <v>4</v>
      </c>
      <c r="AA10" s="60" t="s">
        <v>5</v>
      </c>
      <c r="AB10" s="60"/>
      <c r="AC10" s="60"/>
      <c r="AD10" s="60" t="s">
        <v>9</v>
      </c>
      <c r="AE10" s="60"/>
      <c r="AF10" s="60"/>
      <c r="AG10" s="60"/>
      <c r="AH10" s="60" t="s">
        <v>32</v>
      </c>
      <c r="AI10" s="60"/>
      <c r="AJ10" s="60"/>
      <c r="AK10" s="60"/>
      <c r="AL10" s="60"/>
      <c r="AM10" s="60"/>
      <c r="AN10" s="60" t="s">
        <v>35</v>
      </c>
      <c r="AO10" s="60"/>
      <c r="AP10" s="60"/>
      <c r="AQ10" s="60"/>
      <c r="AR10" s="60"/>
      <c r="AS10" s="60" t="s">
        <v>33</v>
      </c>
      <c r="AT10" s="60"/>
      <c r="AU10" s="60"/>
      <c r="AV10" s="60"/>
      <c r="AW10" s="60"/>
      <c r="AX10" s="60"/>
      <c r="AY10" s="60"/>
      <c r="AZ10" s="60"/>
      <c r="BA10" s="60"/>
      <c r="BB10" s="89" t="s">
        <v>10</v>
      </c>
      <c r="BC10" s="60"/>
      <c r="BD10" s="90" t="s">
        <v>4</v>
      </c>
      <c r="BE10" s="60"/>
      <c r="BF10" s="61" t="s">
        <v>5</v>
      </c>
      <c r="BG10" s="60"/>
      <c r="BH10" s="60"/>
      <c r="BI10" s="60"/>
      <c r="BJ10" s="330"/>
      <c r="BK10" s="330"/>
      <c r="BL10" s="330"/>
      <c r="BM10" s="330"/>
      <c r="BN10" s="330"/>
      <c r="BO10" s="330"/>
      <c r="BP10" s="329"/>
      <c r="BQ10" s="60"/>
      <c r="BR10" s="87"/>
      <c r="BS10" s="88"/>
      <c r="BT10" s="60"/>
      <c r="BU10" s="91" t="s">
        <v>120</v>
      </c>
      <c r="BV10" s="60"/>
      <c r="BW10" s="60"/>
      <c r="BX10" s="61" t="s">
        <v>26</v>
      </c>
      <c r="BY10" s="60"/>
      <c r="BZ10" s="88"/>
      <c r="CA10" s="60"/>
      <c r="CB10" s="60"/>
      <c r="CC10" s="60"/>
      <c r="CD10" s="60"/>
      <c r="CE10" s="61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</row>
    <row r="11" spans="1:101" ht="18.75" customHeight="1" thickBot="1" x14ac:dyDescent="0.25">
      <c r="A11" s="60"/>
      <c r="B11" s="60"/>
      <c r="C11" s="60"/>
      <c r="D11" s="60"/>
      <c r="E11" s="85"/>
      <c r="F11" s="60"/>
      <c r="G11" s="85"/>
      <c r="H11" s="60"/>
      <c r="I11" s="60"/>
      <c r="J11" s="60"/>
      <c r="K11" s="60"/>
      <c r="L11" s="60"/>
      <c r="M11" s="60" t="s">
        <v>0</v>
      </c>
      <c r="N11" s="60" t="s">
        <v>1</v>
      </c>
      <c r="O11" s="60" t="s">
        <v>2</v>
      </c>
      <c r="P11" s="60" t="s">
        <v>3</v>
      </c>
      <c r="Q11" s="60" t="s">
        <v>0</v>
      </c>
      <c r="R11" s="60" t="s">
        <v>1</v>
      </c>
      <c r="S11" s="60" t="s">
        <v>2</v>
      </c>
      <c r="T11" s="60" t="s">
        <v>3</v>
      </c>
      <c r="U11" s="60" t="s">
        <v>0</v>
      </c>
      <c r="V11" s="60" t="s">
        <v>1</v>
      </c>
      <c r="W11" s="60" t="s">
        <v>2</v>
      </c>
      <c r="X11" s="60" t="s">
        <v>3</v>
      </c>
      <c r="Y11" s="60"/>
      <c r="Z11" s="60" t="s">
        <v>8</v>
      </c>
      <c r="AA11" s="60"/>
      <c r="AB11" s="60"/>
      <c r="AC11" s="60"/>
      <c r="AD11" s="60"/>
      <c r="AE11" s="60"/>
      <c r="AF11" s="60"/>
      <c r="AG11" s="60"/>
      <c r="AH11" s="60" t="s">
        <v>31</v>
      </c>
      <c r="AI11" s="60"/>
      <c r="AJ11" s="60"/>
      <c r="AK11" s="60"/>
      <c r="AL11" s="60"/>
      <c r="AM11" s="60"/>
      <c r="AN11" s="60" t="str">
        <f>AI12</f>
        <v>Brasilien</v>
      </c>
      <c r="AO11" s="60" t="str">
        <f>AI13</f>
        <v>Kroatien</v>
      </c>
      <c r="AP11" s="60" t="str">
        <f>AI14</f>
        <v>Mexiko</v>
      </c>
      <c r="AQ11" s="60" t="str">
        <f>AI15</f>
        <v>Kamerun</v>
      </c>
      <c r="AR11" s="60"/>
      <c r="AS11" s="60" t="s">
        <v>31</v>
      </c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330"/>
      <c r="BK11" s="330"/>
      <c r="BL11" s="330"/>
      <c r="BM11" s="330"/>
      <c r="BN11" s="330"/>
      <c r="BO11" s="330"/>
      <c r="BP11" s="329"/>
      <c r="BQ11" s="60"/>
      <c r="BR11" s="87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</row>
    <row r="12" spans="1:101" ht="18.75" customHeight="1" thickBot="1" x14ac:dyDescent="0.3">
      <c r="A12" s="60"/>
      <c r="B12" s="60"/>
      <c r="C12" s="7" t="str">
        <f>Spielplan!$C$12</f>
        <v>Brasilien</v>
      </c>
      <c r="D12" s="38"/>
      <c r="E12" s="104"/>
      <c r="F12" s="93"/>
      <c r="G12" s="104"/>
      <c r="H12" s="7" t="str">
        <f>Spielplan!$H$12</f>
        <v>Kroatien</v>
      </c>
      <c r="I12" s="38"/>
      <c r="J12" s="60"/>
      <c r="K12" s="60" t="s">
        <v>58</v>
      </c>
      <c r="L12" s="60">
        <f t="shared" ref="L12:L17" si="0">IF(E12-G12&gt;0,1,IF(G12=E12,0,-1))</f>
        <v>0</v>
      </c>
      <c r="M12" s="60">
        <f>IF($E12="",0,IF($E12&gt;$G12,3,IF($E12=G12,1,0)))</f>
        <v>0</v>
      </c>
      <c r="N12" s="60">
        <f>IF($G12="",0,IF($E12&gt;$G12,0,IF($E12=G12,1,3)))</f>
        <v>0</v>
      </c>
      <c r="O12" s="60"/>
      <c r="P12" s="60"/>
      <c r="Q12" s="60">
        <f>E12</f>
        <v>0</v>
      </c>
      <c r="R12" s="60">
        <f>G12</f>
        <v>0</v>
      </c>
      <c r="S12" s="60"/>
      <c r="T12" s="60"/>
      <c r="U12" s="60">
        <f>G12</f>
        <v>0</v>
      </c>
      <c r="V12" s="60">
        <f>E12</f>
        <v>0</v>
      </c>
      <c r="W12" s="60"/>
      <c r="X12" s="60"/>
      <c r="Y12" s="60"/>
      <c r="Z12" s="60">
        <f>M18</f>
        <v>0</v>
      </c>
      <c r="AA12" s="60">
        <f>Q18</f>
        <v>0</v>
      </c>
      <c r="AB12" s="60">
        <f>U18</f>
        <v>0</v>
      </c>
      <c r="AC12" s="60">
        <f>AA12-AB12</f>
        <v>0</v>
      </c>
      <c r="AD12" s="60">
        <f>IF(Z12&gt;Z13,-1,0)</f>
        <v>0</v>
      </c>
      <c r="AE12" s="60">
        <f>IF(Z12&gt;Z14,-1,0)</f>
        <v>0</v>
      </c>
      <c r="AF12" s="60">
        <f>IF(Z12&gt;Z15,-1,0)</f>
        <v>0</v>
      </c>
      <c r="AG12" s="60">
        <f>10000-(AJ12*1000+AM12*100+AK12*10)</f>
        <v>10000</v>
      </c>
      <c r="AH12" s="90">
        <f>RANK(AG12,AG12:AG15,1)</f>
        <v>1</v>
      </c>
      <c r="AI12" s="60" t="str">
        <f>C12</f>
        <v>Brasilien</v>
      </c>
      <c r="AJ12" s="60">
        <f t="shared" ref="AJ12:AL15" si="1">Z12</f>
        <v>0</v>
      </c>
      <c r="AK12" s="60">
        <f t="shared" si="1"/>
        <v>0</v>
      </c>
      <c r="AL12" s="60">
        <f t="shared" si="1"/>
        <v>0</v>
      </c>
      <c r="AM12" s="60">
        <f>AK12-AL12</f>
        <v>0</v>
      </c>
      <c r="AN12" s="187"/>
      <c r="AO12" s="187">
        <f>IF(AG13=AG12,IF(G12&gt;E12,AG13-0.1,AG13),AG13)</f>
        <v>10000</v>
      </c>
      <c r="AP12" s="187">
        <f>IF(AG14=AG12,IF(G14&gt;E14,AG14-0.1,AG14),AG14)</f>
        <v>10000</v>
      </c>
      <c r="AQ12" s="187">
        <f>IF(AG15=AG12,IF(G16&gt;E16,AG15-0.1,AG15),AG15)</f>
        <v>10000</v>
      </c>
      <c r="AR12" s="187">
        <f>AN16</f>
        <v>30000</v>
      </c>
      <c r="AS12" s="90">
        <f>RANK(AR12,AR12:AR15,1)</f>
        <v>1</v>
      </c>
      <c r="AT12" s="60" t="str">
        <f t="shared" ref="AT12:AW15" si="2">AI12</f>
        <v>Brasilien</v>
      </c>
      <c r="AU12" s="60">
        <f t="shared" si="2"/>
        <v>0</v>
      </c>
      <c r="AV12" s="60">
        <f t="shared" si="2"/>
        <v>0</v>
      </c>
      <c r="AW12" s="60">
        <f t="shared" si="2"/>
        <v>0</v>
      </c>
      <c r="AX12" s="60"/>
      <c r="AY12" s="60"/>
      <c r="AZ12" s="60"/>
      <c r="BA12" s="3">
        <v>1</v>
      </c>
      <c r="BB12" s="7" t="str">
        <f>VLOOKUP(1,AS12:AT15,2,FALSE)</f>
        <v>Brasilien</v>
      </c>
      <c r="BC12" s="2"/>
      <c r="BD12" s="6">
        <f>VLOOKUP(1,AS12:AW15,3,FALSE)</f>
        <v>0</v>
      </c>
      <c r="BE12" s="4">
        <f>VLOOKUP(1,AS12:AW15,4,FALSE)</f>
        <v>0</v>
      </c>
      <c r="BF12" s="93" t="s">
        <v>12</v>
      </c>
      <c r="BG12" s="4">
        <f>VLOOKUP(1,AS12:AW15,5,FALSE)</f>
        <v>0</v>
      </c>
      <c r="BH12" s="13" t="s">
        <v>18</v>
      </c>
      <c r="BI12" s="60"/>
      <c r="BJ12" s="85">
        <f>IF(E12&gt;G12,IF(Spielplan!E12&gt;Spielplan!G12,Punktemodus!$B$3,0),0)</f>
        <v>0</v>
      </c>
      <c r="BK12" s="85">
        <f>IF(E12=G12,IF(Spielplan!E12=Spielplan!G12,Punktemodus!$B$3,0),0)</f>
        <v>10</v>
      </c>
      <c r="BL12" s="85">
        <f>IF(E12&lt;G12,IF(Spielplan!E12&lt;Spielplan!G12,Punktemodus!$B$3,0),0)</f>
        <v>0</v>
      </c>
      <c r="BM12" s="85">
        <f>IF(E12=Spielplan!E12,IF(G12=Spielplan!G12,Punktemodus!$B$5,0),0)</f>
        <v>3</v>
      </c>
      <c r="BN12" s="85">
        <f>IF(E12=Spielplan!E12,Punktemodus!$B$7,0)</f>
        <v>1</v>
      </c>
      <c r="BO12" s="85">
        <f>IF(G12=Spielplan!G12,Punktemodus!$B$7,0)</f>
        <v>1</v>
      </c>
      <c r="BP12" s="137">
        <f>IF(Spielplan!E12="",0,SUM(BJ12:BO12))</f>
        <v>0</v>
      </c>
      <c r="BQ12" s="60"/>
      <c r="BR12" s="87"/>
      <c r="BS12" s="13" t="s">
        <v>18</v>
      </c>
      <c r="BT12" s="44" t="str">
        <f>IF(G17="","",BB12)</f>
        <v/>
      </c>
      <c r="BU12" s="46"/>
      <c r="BV12" s="104"/>
      <c r="BW12" s="60"/>
      <c r="BX12" s="104"/>
      <c r="BY12" s="60"/>
      <c r="BZ12" s="88"/>
      <c r="CA12" s="60"/>
      <c r="CB12" s="91" t="s">
        <v>27</v>
      </c>
      <c r="CC12" s="60"/>
      <c r="CD12" s="60"/>
      <c r="CE12" s="61" t="s">
        <v>26</v>
      </c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</row>
    <row r="13" spans="1:101" ht="18.75" customHeight="1" thickBot="1" x14ac:dyDescent="0.3">
      <c r="A13" s="60"/>
      <c r="B13" s="60"/>
      <c r="C13" s="44" t="str">
        <f>Spielplan!$C$13</f>
        <v>Mexiko</v>
      </c>
      <c r="D13" s="45"/>
      <c r="E13" s="104"/>
      <c r="F13" s="93"/>
      <c r="G13" s="104"/>
      <c r="H13" s="44" t="str">
        <f>Spielplan!$H$13</f>
        <v>Kamerun</v>
      </c>
      <c r="I13" s="45"/>
      <c r="J13" s="60"/>
      <c r="K13" s="60" t="s">
        <v>59</v>
      </c>
      <c r="L13" s="60">
        <f t="shared" si="0"/>
        <v>0</v>
      </c>
      <c r="M13" s="60"/>
      <c r="N13" s="60"/>
      <c r="O13" s="60">
        <f>IF($E13="",0,IF($E13&gt;$G13,3,IF($E13=$G13,1,0)))</f>
        <v>0</v>
      </c>
      <c r="P13" s="60">
        <f>IF($G13="",0,IF($E13&gt;$G13,0,IF($E13=$G13,1,3)))</f>
        <v>0</v>
      </c>
      <c r="Q13" s="60"/>
      <c r="R13" s="60"/>
      <c r="S13" s="60">
        <f>E13</f>
        <v>0</v>
      </c>
      <c r="T13" s="60">
        <f>G13</f>
        <v>0</v>
      </c>
      <c r="U13" s="60"/>
      <c r="V13" s="60"/>
      <c r="W13" s="60">
        <f>G13</f>
        <v>0</v>
      </c>
      <c r="X13" s="60">
        <f>E13</f>
        <v>0</v>
      </c>
      <c r="Y13" s="60"/>
      <c r="Z13" s="60">
        <f>N18</f>
        <v>0</v>
      </c>
      <c r="AA13" s="60">
        <f>R18</f>
        <v>0</v>
      </c>
      <c r="AB13" s="60">
        <f>V18</f>
        <v>0</v>
      </c>
      <c r="AC13" s="60">
        <f>AA13-AB13</f>
        <v>0</v>
      </c>
      <c r="AD13" s="60">
        <f>IF(Z13&gt;Z12,-1,0)</f>
        <v>0</v>
      </c>
      <c r="AE13" s="60">
        <f>IF(Z13&gt;Z14,-1,0)</f>
        <v>0</v>
      </c>
      <c r="AF13" s="60">
        <f>IF(Z13&gt;Z15,-1,0)</f>
        <v>0</v>
      </c>
      <c r="AG13" s="60">
        <f>10000-(AJ13*1000+AM13*100+AK13*10)</f>
        <v>10000</v>
      </c>
      <c r="AH13" s="90">
        <f>RANK(AG13,AG12:AG15,1)</f>
        <v>1</v>
      </c>
      <c r="AI13" s="60" t="str">
        <f>H12</f>
        <v>Kroatien</v>
      </c>
      <c r="AJ13" s="60">
        <f t="shared" si="1"/>
        <v>0</v>
      </c>
      <c r="AK13" s="60">
        <f t="shared" si="1"/>
        <v>0</v>
      </c>
      <c r="AL13" s="60">
        <f t="shared" si="1"/>
        <v>0</v>
      </c>
      <c r="AM13" s="60">
        <f>AK13-AL13</f>
        <v>0</v>
      </c>
      <c r="AN13" s="187">
        <f>IF(AG12=AG13,IF(E12&gt;G12,AG12-0.1,AG12),AG12)</f>
        <v>10000</v>
      </c>
      <c r="AO13" s="187"/>
      <c r="AP13" s="187">
        <f>IF(AG14=AG13,IF(G17&gt;E17,AG14-0.1,AG14),AG14)</f>
        <v>10000</v>
      </c>
      <c r="AQ13" s="187">
        <f>IF(AG15=AG13,IF(G15&gt;E15,AG15-0.1,AG15),AG15)</f>
        <v>10000</v>
      </c>
      <c r="AR13" s="187">
        <f>AO16</f>
        <v>30000</v>
      </c>
      <c r="AS13" s="90">
        <f>RANK(AR13,AR12:AR15,1)</f>
        <v>1</v>
      </c>
      <c r="AT13" s="60" t="str">
        <f t="shared" si="2"/>
        <v>Kroatien</v>
      </c>
      <c r="AU13" s="60">
        <f t="shared" si="2"/>
        <v>0</v>
      </c>
      <c r="AV13" s="60">
        <f t="shared" si="2"/>
        <v>0</v>
      </c>
      <c r="AW13" s="60">
        <f t="shared" si="2"/>
        <v>0</v>
      </c>
      <c r="AX13" s="60"/>
      <c r="AY13" s="60"/>
      <c r="AZ13" s="60"/>
      <c r="BA13" s="120">
        <v>2</v>
      </c>
      <c r="BB13" s="121" t="e">
        <f>VLOOKUP(2,AS12:AT15,2,FALSE)</f>
        <v>#N/A</v>
      </c>
      <c r="BC13" s="122"/>
      <c r="BD13" s="123" t="e">
        <f>VLOOKUP(2,AS12:AW15,3,FALSE)</f>
        <v>#N/A</v>
      </c>
      <c r="BE13" s="124" t="e">
        <f>VLOOKUP(2,AS12:AW15,4,FALSE)</f>
        <v>#N/A</v>
      </c>
      <c r="BF13" s="93" t="s">
        <v>12</v>
      </c>
      <c r="BG13" s="124" t="e">
        <f>VLOOKUP(2,AS12:AW15,5,FALSE)</f>
        <v>#N/A</v>
      </c>
      <c r="BH13" s="125" t="s">
        <v>19</v>
      </c>
      <c r="BI13" s="60"/>
      <c r="BJ13" s="85">
        <f>IF(E13&gt;G13,IF(Spielplan!E13&gt;Spielplan!G13,Punktemodus!$B$3,0),0)</f>
        <v>0</v>
      </c>
      <c r="BK13" s="85">
        <f>IF(E13=G13,IF(Spielplan!E13=Spielplan!G13,Punktemodus!$B$3,0),0)</f>
        <v>10</v>
      </c>
      <c r="BL13" s="85">
        <f>IF(E13&lt;G13,IF(Spielplan!E13&lt;Spielplan!G13,Punktemodus!$B$3,0),0)</f>
        <v>0</v>
      </c>
      <c r="BM13" s="85">
        <f>IF(E13=Spielplan!E13,IF(G13=Spielplan!G13,Punktemodus!$B$5,0),0)</f>
        <v>3</v>
      </c>
      <c r="BN13" s="85">
        <f>IF(E13=Spielplan!E13,Punktemodus!$B$7,0)</f>
        <v>1</v>
      </c>
      <c r="BO13" s="85">
        <f>IF(G13=Spielplan!G13,Punktemodus!$B$7,0)</f>
        <v>1</v>
      </c>
      <c r="BP13" s="137">
        <f>IF(Spielplan!E13="",0,SUM(BJ13:BO13))</f>
        <v>0</v>
      </c>
      <c r="BQ13" s="60"/>
      <c r="BR13" s="87"/>
      <c r="BS13" s="73" t="s">
        <v>21</v>
      </c>
      <c r="BT13" s="44" t="str">
        <f>IF(G28="","",BB24)</f>
        <v/>
      </c>
      <c r="BU13" s="46"/>
      <c r="BV13" s="104"/>
      <c r="BW13" s="60"/>
      <c r="BX13" s="104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</row>
    <row r="14" spans="1:101" ht="18.75" customHeight="1" thickBot="1" x14ac:dyDescent="0.3">
      <c r="A14" s="60"/>
      <c r="B14" s="60"/>
      <c r="C14" s="7" t="str">
        <f>C12</f>
        <v>Brasilien</v>
      </c>
      <c r="D14" s="38"/>
      <c r="E14" s="104"/>
      <c r="F14" s="93"/>
      <c r="G14" s="104"/>
      <c r="H14" s="7" t="str">
        <f>C13</f>
        <v>Mexiko</v>
      </c>
      <c r="I14" s="38"/>
      <c r="J14" s="60"/>
      <c r="K14" s="60" t="s">
        <v>60</v>
      </c>
      <c r="L14" s="60">
        <f t="shared" si="0"/>
        <v>0</v>
      </c>
      <c r="M14" s="60">
        <f>IF($E14="",0,IF($E14&gt;$G14,3,IF($E14=G14,1,0)))</f>
        <v>0</v>
      </c>
      <c r="N14" s="60"/>
      <c r="O14" s="60">
        <f>IF($G14="",0,IF($E14&gt;$G14,0,IF($E14=$G14,1,3)))</f>
        <v>0</v>
      </c>
      <c r="P14" s="60"/>
      <c r="Q14" s="60">
        <f>E14</f>
        <v>0</v>
      </c>
      <c r="R14" s="60"/>
      <c r="S14" s="60">
        <f>G14</f>
        <v>0</v>
      </c>
      <c r="T14" s="60"/>
      <c r="U14" s="60">
        <f>G14</f>
        <v>0</v>
      </c>
      <c r="V14" s="60"/>
      <c r="W14" s="60">
        <f>E14</f>
        <v>0</v>
      </c>
      <c r="X14" s="60"/>
      <c r="Y14" s="60"/>
      <c r="Z14" s="60">
        <f>O18</f>
        <v>0</v>
      </c>
      <c r="AA14" s="60">
        <f>S18</f>
        <v>0</v>
      </c>
      <c r="AB14" s="60">
        <f>W18</f>
        <v>0</v>
      </c>
      <c r="AC14" s="60">
        <f>AA14-AB14</f>
        <v>0</v>
      </c>
      <c r="AD14" s="60">
        <f>IF(Z14&gt;Z12,-1,0)</f>
        <v>0</v>
      </c>
      <c r="AE14" s="60">
        <f>IF(Z14&gt;Z13,-1,0)</f>
        <v>0</v>
      </c>
      <c r="AF14" s="60">
        <f>IF(Z14&gt;Z15,-1,0)</f>
        <v>0</v>
      </c>
      <c r="AG14" s="60">
        <f>10000-(AJ14*1000+AM14*100+AK14*10)</f>
        <v>10000</v>
      </c>
      <c r="AH14" s="90">
        <f>RANK(AG14,AG12:AG15,1)</f>
        <v>1</v>
      </c>
      <c r="AI14" s="60" t="str">
        <f>C13</f>
        <v>Mexiko</v>
      </c>
      <c r="AJ14" s="60">
        <f t="shared" si="1"/>
        <v>0</v>
      </c>
      <c r="AK14" s="60">
        <f t="shared" si="1"/>
        <v>0</v>
      </c>
      <c r="AL14" s="60">
        <f t="shared" si="1"/>
        <v>0</v>
      </c>
      <c r="AM14" s="60">
        <f>AK14-AL14</f>
        <v>0</v>
      </c>
      <c r="AN14" s="187">
        <f>IF(AG12=AG14,IF(E14&gt;G14,AG12-0.1,AG12),AG12)</f>
        <v>10000</v>
      </c>
      <c r="AO14" s="187">
        <f>IF(AG13=AG14,IF(E17&gt;G17,AG13-0.1,AG13),AG13)</f>
        <v>10000</v>
      </c>
      <c r="AP14" s="187"/>
      <c r="AQ14" s="187">
        <f>IF(AG15=AG14,IF(G13&gt;E13,AG15-0.1,AG15),AG15)</f>
        <v>10000</v>
      </c>
      <c r="AR14" s="187">
        <f>AP16</f>
        <v>30000</v>
      </c>
      <c r="AS14" s="90">
        <f>RANK(AR14,AR12:AR15,1)</f>
        <v>1</v>
      </c>
      <c r="AT14" s="60" t="str">
        <f t="shared" si="2"/>
        <v>Mexiko</v>
      </c>
      <c r="AU14" s="60">
        <f t="shared" si="2"/>
        <v>0</v>
      </c>
      <c r="AV14" s="60">
        <f t="shared" si="2"/>
        <v>0</v>
      </c>
      <c r="AW14" s="60">
        <f t="shared" si="2"/>
        <v>0</v>
      </c>
      <c r="AX14" s="60"/>
      <c r="AY14" s="60"/>
      <c r="AZ14" s="60"/>
      <c r="BA14" s="113">
        <v>3</v>
      </c>
      <c r="BB14" s="114" t="e">
        <f>VLOOKUP(3,AS12:AT15,2,FALSE)</f>
        <v>#N/A</v>
      </c>
      <c r="BC14" s="115"/>
      <c r="BD14" s="116" t="e">
        <f>VLOOKUP(3,AS12:AW15,3,FALSE)</f>
        <v>#N/A</v>
      </c>
      <c r="BE14" s="116" t="e">
        <f>VLOOKUP(3,AS12:AW15,4,FALSE)</f>
        <v>#N/A</v>
      </c>
      <c r="BF14" s="93" t="s">
        <v>12</v>
      </c>
      <c r="BG14" s="116" t="e">
        <f>VLOOKUP(3,AS12:AW15,5,FALSE)</f>
        <v>#N/A</v>
      </c>
      <c r="BH14" s="60"/>
      <c r="BI14" s="60"/>
      <c r="BJ14" s="85">
        <f>IF(E14&gt;G14,IF(Spielplan!E14&gt;Spielplan!G14,Punktemodus!$B$3,0),0)</f>
        <v>0</v>
      </c>
      <c r="BK14" s="85">
        <f>IF(E14=G14,IF(Spielplan!E14=Spielplan!G14,Punktemodus!$B$3,0),0)</f>
        <v>10</v>
      </c>
      <c r="BL14" s="85">
        <f>IF(E14&lt;G14,IF(Spielplan!E14&lt;Spielplan!G14,Punktemodus!$B$3,0),0)</f>
        <v>0</v>
      </c>
      <c r="BM14" s="85">
        <f>IF(E14=Spielplan!E14,IF(G14=Spielplan!G14,Punktemodus!$B$5,0),0)</f>
        <v>3</v>
      </c>
      <c r="BN14" s="85">
        <f>IF(E14=Spielplan!E14,Punktemodus!$B$7,0)</f>
        <v>1</v>
      </c>
      <c r="BO14" s="85">
        <f>IF(G14=Spielplan!G14,Punktemodus!$B$7,0)</f>
        <v>1</v>
      </c>
      <c r="BP14" s="137">
        <f>IF(Spielplan!E14="",0,SUM(BJ14:BO14))</f>
        <v>0</v>
      </c>
      <c r="BQ14" s="60"/>
      <c r="BR14" s="87"/>
      <c r="BS14" s="60"/>
      <c r="BT14" s="60"/>
      <c r="BU14" s="60"/>
      <c r="BV14" s="60"/>
      <c r="BW14" s="60"/>
      <c r="BX14" s="60"/>
      <c r="BY14" s="60"/>
      <c r="BZ14" s="47">
        <v>49</v>
      </c>
      <c r="CA14" s="44" t="str">
        <f>IF(BX12="",IF(BV12&gt;BV13,BT12,BT13),IF(BX12&gt;BX13,BT12,BT13))</f>
        <v/>
      </c>
      <c r="CB14" s="46"/>
      <c r="CC14" s="104"/>
      <c r="CD14" s="60"/>
      <c r="CE14" s="104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</row>
    <row r="15" spans="1:101" ht="18.75" customHeight="1" thickBot="1" x14ac:dyDescent="0.3">
      <c r="A15" s="60"/>
      <c r="B15" s="60"/>
      <c r="C15" s="44" t="str">
        <f>H12</f>
        <v>Kroatien</v>
      </c>
      <c r="D15" s="45"/>
      <c r="E15" s="104"/>
      <c r="F15" s="93"/>
      <c r="G15" s="104"/>
      <c r="H15" s="44" t="str">
        <f>H13</f>
        <v>Kamerun</v>
      </c>
      <c r="I15" s="45"/>
      <c r="J15" s="60"/>
      <c r="K15" s="60" t="s">
        <v>61</v>
      </c>
      <c r="L15" s="60">
        <f t="shared" si="0"/>
        <v>0</v>
      </c>
      <c r="M15" s="60"/>
      <c r="N15" s="60">
        <f>IF($E15="",0,IF($E15&gt;$G15,3,IF($E15=$G15,1,0)))</f>
        <v>0</v>
      </c>
      <c r="O15" s="60"/>
      <c r="P15" s="60">
        <f>IF($G15="",0,IF($E15&gt;$G15,0,IF($E15=$G15,1,3)))</f>
        <v>0</v>
      </c>
      <c r="Q15" s="60"/>
      <c r="R15" s="60">
        <f>E15</f>
        <v>0</v>
      </c>
      <c r="S15" s="60"/>
      <c r="T15" s="60">
        <f>G15</f>
        <v>0</v>
      </c>
      <c r="U15" s="60"/>
      <c r="V15" s="60">
        <f>G15</f>
        <v>0</v>
      </c>
      <c r="W15" s="60"/>
      <c r="X15" s="60">
        <f>E15</f>
        <v>0</v>
      </c>
      <c r="Y15" s="60"/>
      <c r="Z15" s="60">
        <f>P18</f>
        <v>0</v>
      </c>
      <c r="AA15" s="60">
        <f>T18</f>
        <v>0</v>
      </c>
      <c r="AB15" s="60">
        <f>X18</f>
        <v>0</v>
      </c>
      <c r="AC15" s="60">
        <f>AA15-AB15</f>
        <v>0</v>
      </c>
      <c r="AD15" s="60">
        <f>IF(Z15&gt;Z12,-1,0)</f>
        <v>0</v>
      </c>
      <c r="AE15" s="60">
        <f>IF(Z15&gt;Z13,-1,0)</f>
        <v>0</v>
      </c>
      <c r="AF15" s="60">
        <f>IF(Z15&gt;Z14,-1,0)</f>
        <v>0</v>
      </c>
      <c r="AG15" s="60">
        <f>10000-(AJ15*1000+AM15*100+AK15*10)</f>
        <v>10000</v>
      </c>
      <c r="AH15" s="90">
        <f>RANK(AG15,AG12:AG15,1)</f>
        <v>1</v>
      </c>
      <c r="AI15" s="60" t="str">
        <f>H13</f>
        <v>Kamerun</v>
      </c>
      <c r="AJ15" s="60">
        <f t="shared" si="1"/>
        <v>0</v>
      </c>
      <c r="AK15" s="60">
        <f t="shared" si="1"/>
        <v>0</v>
      </c>
      <c r="AL15" s="60">
        <f t="shared" si="1"/>
        <v>0</v>
      </c>
      <c r="AM15" s="60">
        <f>AK15-AL15</f>
        <v>0</v>
      </c>
      <c r="AN15" s="187">
        <f>IF(AG12=AG15,IF(E16&gt;G16,AG12-0.1,AG12),AG12)</f>
        <v>10000</v>
      </c>
      <c r="AO15" s="187">
        <f>IF(AG13=AG15,IF(E15&gt;G15,AG13-0.1,AG13),AG13)</f>
        <v>10000</v>
      </c>
      <c r="AP15" s="187">
        <f>IF(AG14=AG15,IF(E13&gt;G13,AG14-0.1,AG14),AG14)</f>
        <v>10000</v>
      </c>
      <c r="AQ15" s="187"/>
      <c r="AR15" s="187">
        <f>AQ16</f>
        <v>30000</v>
      </c>
      <c r="AS15" s="90">
        <f>RANK(AR15,AR12:AR15,1)</f>
        <v>1</v>
      </c>
      <c r="AT15" s="60" t="str">
        <f t="shared" si="2"/>
        <v>Kamerun</v>
      </c>
      <c r="AU15" s="60">
        <f t="shared" si="2"/>
        <v>0</v>
      </c>
      <c r="AV15" s="60">
        <f t="shared" si="2"/>
        <v>0</v>
      </c>
      <c r="AW15" s="60">
        <f t="shared" si="2"/>
        <v>0</v>
      </c>
      <c r="AX15" s="60"/>
      <c r="AY15" s="60"/>
      <c r="AZ15" s="60"/>
      <c r="BA15" s="113">
        <v>4</v>
      </c>
      <c r="BB15" s="114" t="e">
        <f>VLOOKUP(4,AS12:AT15,2,FALSE)</f>
        <v>#N/A</v>
      </c>
      <c r="BC15" s="115"/>
      <c r="BD15" s="116" t="e">
        <f>VLOOKUP(4,AS12:AW15,3,FALSE)</f>
        <v>#N/A</v>
      </c>
      <c r="BE15" s="116" t="e">
        <f>VLOOKUP(4,AS12:AW15,4,FALSE)</f>
        <v>#N/A</v>
      </c>
      <c r="BF15" s="93" t="s">
        <v>12</v>
      </c>
      <c r="BG15" s="116" t="e">
        <f>VLOOKUP(4,AS12:AW15,5,FALSE)</f>
        <v>#N/A</v>
      </c>
      <c r="BH15" s="60"/>
      <c r="BI15" s="60"/>
      <c r="BJ15" s="85">
        <f>IF(E15&gt;G15,IF(Spielplan!E15&gt;Spielplan!G15,Punktemodus!$B$3,0),0)</f>
        <v>0</v>
      </c>
      <c r="BK15" s="85">
        <f>IF(E15=G15,IF(Spielplan!E15=Spielplan!G15,Punktemodus!$B$3,0),0)</f>
        <v>10</v>
      </c>
      <c r="BL15" s="85">
        <f>IF(E15&lt;G15,IF(Spielplan!E15&lt;Spielplan!G15,Punktemodus!$B$3,0),0)</f>
        <v>0</v>
      </c>
      <c r="BM15" s="85">
        <f>IF(E15=Spielplan!E15,IF(G15=Spielplan!G15,Punktemodus!$B$5,0),0)</f>
        <v>3</v>
      </c>
      <c r="BN15" s="85">
        <f>IF(E15=Spielplan!E15,Punktemodus!$B$7,0)</f>
        <v>1</v>
      </c>
      <c r="BO15" s="85">
        <f>IF(G15=Spielplan!G15,Punktemodus!$B$7,0)</f>
        <v>1</v>
      </c>
      <c r="BP15" s="137">
        <f>IF(Spielplan!E15="",0,SUM(BJ15:BO15))</f>
        <v>0</v>
      </c>
      <c r="BQ15" s="60"/>
      <c r="BR15" s="87"/>
      <c r="BS15" s="60"/>
      <c r="BT15" s="60"/>
      <c r="BU15" s="60"/>
      <c r="BV15" s="60"/>
      <c r="BW15" s="60"/>
      <c r="BX15" s="60"/>
      <c r="BY15" s="60"/>
      <c r="BZ15" s="47">
        <v>50</v>
      </c>
      <c r="CA15" s="44" t="str">
        <f>IF(BX16="",IF(BV16&gt;BV17,BT16,BT17),IF(BX16&gt;BX17,BT16,BT17))</f>
        <v/>
      </c>
      <c r="CB15" s="46"/>
      <c r="CC15" s="104"/>
      <c r="CD15" s="60"/>
      <c r="CE15" s="104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</row>
    <row r="16" spans="1:101" ht="18.75" customHeight="1" thickBot="1" x14ac:dyDescent="0.3">
      <c r="A16" s="60"/>
      <c r="B16" s="60"/>
      <c r="C16" s="7" t="str">
        <f>C12</f>
        <v>Brasilien</v>
      </c>
      <c r="D16" s="38"/>
      <c r="E16" s="104"/>
      <c r="F16" s="93"/>
      <c r="G16" s="104"/>
      <c r="H16" s="7" t="str">
        <f>H13</f>
        <v>Kamerun</v>
      </c>
      <c r="I16" s="38"/>
      <c r="J16" s="60"/>
      <c r="K16" s="60" t="s">
        <v>62</v>
      </c>
      <c r="L16" s="60">
        <f t="shared" si="0"/>
        <v>0</v>
      </c>
      <c r="M16" s="60">
        <f>IF($E16="",0,IF($E16&gt;$G16,3,IF($E16=G16,1,0)))</f>
        <v>0</v>
      </c>
      <c r="N16" s="60"/>
      <c r="O16" s="60"/>
      <c r="P16" s="60">
        <f>IF($G16="",0,IF($E16&gt;$G16,0,IF($E16=$G16,1,3)))</f>
        <v>0</v>
      </c>
      <c r="Q16" s="60">
        <f>E16</f>
        <v>0</v>
      </c>
      <c r="R16" s="60"/>
      <c r="S16" s="60"/>
      <c r="T16" s="60">
        <f>G16</f>
        <v>0</v>
      </c>
      <c r="U16" s="60">
        <f>G16</f>
        <v>0</v>
      </c>
      <c r="V16" s="60"/>
      <c r="W16" s="60"/>
      <c r="X16" s="60">
        <f>E16</f>
        <v>0</v>
      </c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187">
        <f>SUM(AN12:AN15)</f>
        <v>30000</v>
      </c>
      <c r="AO16" s="187">
        <f>SUM(AO12:AO15)</f>
        <v>30000</v>
      </c>
      <c r="AP16" s="187">
        <f>SUM(AP12:AP15)</f>
        <v>30000</v>
      </c>
      <c r="AQ16" s="187">
        <f>SUM(AQ12:AQ15)</f>
        <v>30000</v>
      </c>
      <c r="AR16" s="187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85">
        <f>IF(E16&gt;G16,IF(Spielplan!E16&gt;Spielplan!G16,Punktemodus!$B$3,0),0)</f>
        <v>0</v>
      </c>
      <c r="BK16" s="85">
        <f>IF(E16=G16,IF(Spielplan!E16=Spielplan!G16,Punktemodus!$B$3,0),0)</f>
        <v>10</v>
      </c>
      <c r="BL16" s="85">
        <f>IF(E16&lt;G16,IF(Spielplan!E16&lt;Spielplan!G16,Punktemodus!$B$3,0),0)</f>
        <v>0</v>
      </c>
      <c r="BM16" s="85">
        <f>IF(E16=Spielplan!E16,IF(G16=Spielplan!G16,Punktemodus!$B$5,0),0)</f>
        <v>3</v>
      </c>
      <c r="BN16" s="85">
        <f>IF(E16=Spielplan!E16,Punktemodus!$B$7,0)</f>
        <v>1</v>
      </c>
      <c r="BO16" s="85">
        <f>IF(G16=Spielplan!G16,Punktemodus!$B$7,0)</f>
        <v>1</v>
      </c>
      <c r="BP16" s="137">
        <f>IF(Spielplan!E16="",0,SUM(BJ16:BO16))</f>
        <v>0</v>
      </c>
      <c r="BQ16" s="60"/>
      <c r="BR16" s="87"/>
      <c r="BS16" s="63" t="s">
        <v>22</v>
      </c>
      <c r="BT16" s="44" t="str">
        <f>IF(G39="","",BB34)</f>
        <v/>
      </c>
      <c r="BU16" s="46"/>
      <c r="BV16" s="104"/>
      <c r="BW16" s="60"/>
      <c r="BX16" s="104"/>
      <c r="BY16" s="60"/>
      <c r="BZ16" s="60"/>
      <c r="CA16" s="60"/>
      <c r="CB16" s="60"/>
      <c r="CC16" s="60"/>
      <c r="CD16" s="60"/>
      <c r="CE16" s="60"/>
      <c r="CF16" s="91"/>
      <c r="CG16" s="91" t="s">
        <v>28</v>
      </c>
      <c r="CH16" s="60"/>
      <c r="CI16" s="60"/>
      <c r="CJ16" s="61" t="s">
        <v>26</v>
      </c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</row>
    <row r="17" spans="1:101" ht="18.75" customHeight="1" thickBot="1" x14ac:dyDescent="0.3">
      <c r="A17" s="60"/>
      <c r="B17" s="60"/>
      <c r="C17" s="44" t="str">
        <f>H12</f>
        <v>Kroatien</v>
      </c>
      <c r="D17" s="45"/>
      <c r="E17" s="104"/>
      <c r="F17" s="93"/>
      <c r="G17" s="104"/>
      <c r="H17" s="44" t="str">
        <f>C13</f>
        <v>Mexiko</v>
      </c>
      <c r="I17" s="45"/>
      <c r="J17" s="60"/>
      <c r="K17" s="60" t="s">
        <v>62</v>
      </c>
      <c r="L17" s="60">
        <f t="shared" si="0"/>
        <v>0</v>
      </c>
      <c r="M17" s="60"/>
      <c r="N17" s="60">
        <f>IF($E17="",0,IF($E17&gt;$G17,3,IF($E17=$G17,1,0)))</f>
        <v>0</v>
      </c>
      <c r="O17" s="60">
        <f>IF($G17="",0,IF($E17&gt;$G17,0,IF($E17=$G17,1,3)))</f>
        <v>0</v>
      </c>
      <c r="P17" s="60"/>
      <c r="Q17" s="60"/>
      <c r="R17" s="60">
        <f>E17</f>
        <v>0</v>
      </c>
      <c r="S17" s="60">
        <f>G17</f>
        <v>0</v>
      </c>
      <c r="T17" s="60"/>
      <c r="U17" s="60"/>
      <c r="V17" s="60">
        <f>G17</f>
        <v>0</v>
      </c>
      <c r="W17" s="60">
        <f>E17</f>
        <v>0</v>
      </c>
      <c r="X17" s="60"/>
      <c r="Y17" s="60"/>
      <c r="Z17" s="60" t="s">
        <v>30</v>
      </c>
      <c r="AA17" s="60"/>
      <c r="AB17" s="60"/>
      <c r="AC17" s="60"/>
      <c r="AD17" s="60"/>
      <c r="AE17" s="60"/>
      <c r="AF17" s="60"/>
      <c r="AG17" s="60" t="b">
        <f>OR(AG12=AG13,AG12=AG14,AG12=AG15,AG13=AG14,AG13=AG15,AG14=AG15)</f>
        <v>1</v>
      </c>
      <c r="AH17" s="60"/>
      <c r="AI17" s="60"/>
      <c r="AJ17" s="60"/>
      <c r="AK17" s="60"/>
      <c r="AL17" s="60"/>
      <c r="AM17" s="60"/>
      <c r="AN17" s="60"/>
      <c r="AO17" s="60" t="s">
        <v>34</v>
      </c>
      <c r="AP17" s="60"/>
      <c r="AQ17" s="60"/>
      <c r="AR17" s="60" t="b">
        <f>OR(AR12=AR13,AR12=AR14,AR12=AR15,AR13=AR14,AR13=AR15,AR14=AR15)</f>
        <v>1</v>
      </c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85">
        <f>IF(E17&gt;G17,IF(Spielplan!E17&gt;Spielplan!G17,Punktemodus!$B$3,0),0)</f>
        <v>0</v>
      </c>
      <c r="BK17" s="85">
        <f>IF(E17=G17,IF(Spielplan!E17=Spielplan!G17,Punktemodus!$B$3,0),0)</f>
        <v>10</v>
      </c>
      <c r="BL17" s="85">
        <f>IF(E17&lt;G17,IF(Spielplan!E17&lt;Spielplan!G17,Punktemodus!$B$3,0),0)</f>
        <v>0</v>
      </c>
      <c r="BM17" s="85">
        <f>IF(E17=Spielplan!E17,IF(G17=Spielplan!G17,Punktemodus!$B$5,0),0)</f>
        <v>3</v>
      </c>
      <c r="BN17" s="85">
        <f>IF(E17=Spielplan!E17,Punktemodus!$B$7,0)</f>
        <v>1</v>
      </c>
      <c r="BO17" s="85">
        <f>IF(G17=Spielplan!G17,Punktemodus!$B$7,0)</f>
        <v>1</v>
      </c>
      <c r="BP17" s="137">
        <f>IF(Spielplan!E17="",0,SUM(BJ17:BO17))</f>
        <v>0</v>
      </c>
      <c r="BQ17" s="60"/>
      <c r="BR17" s="87"/>
      <c r="BS17" s="52" t="s">
        <v>25</v>
      </c>
      <c r="BT17" s="44" t="str">
        <f>IF(G50="","",BB46)</f>
        <v/>
      </c>
      <c r="BU17" s="46"/>
      <c r="BV17" s="104"/>
      <c r="BW17" s="60"/>
      <c r="BX17" s="104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</row>
    <row r="18" spans="1:101" ht="18.75" customHeight="1" thickBot="1" x14ac:dyDescent="0.25">
      <c r="A18" s="60"/>
      <c r="B18" s="60"/>
      <c r="C18" s="136" t="str">
        <f>IF(G17="","",IF(AR17=TRUE,"Achtung: Fehler in Tabelle!",""))</f>
        <v/>
      </c>
      <c r="D18" s="60"/>
      <c r="E18" s="85"/>
      <c r="F18" s="60"/>
      <c r="G18" s="85"/>
      <c r="H18" s="60"/>
      <c r="I18" s="60"/>
      <c r="J18" s="60"/>
      <c r="K18" s="60"/>
      <c r="L18" s="60"/>
      <c r="M18" s="60">
        <f t="shared" ref="M18:X18" si="3">SUM(M12:M17)</f>
        <v>0</v>
      </c>
      <c r="N18" s="60">
        <f t="shared" si="3"/>
        <v>0</v>
      </c>
      <c r="O18" s="60">
        <f t="shared" si="3"/>
        <v>0</v>
      </c>
      <c r="P18" s="60">
        <f t="shared" si="3"/>
        <v>0</v>
      </c>
      <c r="Q18" s="60">
        <f t="shared" si="3"/>
        <v>0</v>
      </c>
      <c r="R18" s="60">
        <f t="shared" si="3"/>
        <v>0</v>
      </c>
      <c r="S18" s="60">
        <f t="shared" si="3"/>
        <v>0</v>
      </c>
      <c r="T18" s="60">
        <f t="shared" si="3"/>
        <v>0</v>
      </c>
      <c r="U18" s="60">
        <f t="shared" si="3"/>
        <v>0</v>
      </c>
      <c r="V18" s="60">
        <f t="shared" si="3"/>
        <v>0</v>
      </c>
      <c r="W18" s="60">
        <f t="shared" si="3"/>
        <v>0</v>
      </c>
      <c r="X18" s="60">
        <f t="shared" si="3"/>
        <v>0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160">
        <f>SUM(BP12:BP17)</f>
        <v>0</v>
      </c>
      <c r="BQ18" s="60"/>
      <c r="BR18" s="8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47">
        <v>58</v>
      </c>
      <c r="CF18" s="44" t="str">
        <f>IF(CE14="",IF(CC14&gt;CC15,CA14,CA15),IF(CE14&gt;CE15,CA14,CA15))</f>
        <v/>
      </c>
      <c r="CG18" s="46"/>
      <c r="CH18" s="104"/>
      <c r="CI18" s="60"/>
      <c r="CJ18" s="104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</row>
    <row r="19" spans="1:101" ht="18.75" customHeight="1" thickBot="1" x14ac:dyDescent="0.25">
      <c r="A19" s="60"/>
      <c r="B19" s="60"/>
      <c r="C19" s="60"/>
      <c r="D19" s="60"/>
      <c r="E19" s="85"/>
      <c r="F19" s="60"/>
      <c r="G19" s="85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138"/>
      <c r="BQ19" s="60"/>
      <c r="BR19" s="8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47">
        <v>57</v>
      </c>
      <c r="CF19" s="44" t="str">
        <f>IF(CE22="",IF(CC22&gt;CC23,CA22,CA23),IF(CE22&gt;CE23,CA22,CA23))</f>
        <v/>
      </c>
      <c r="CG19" s="46"/>
      <c r="CH19" s="104"/>
      <c r="CI19" s="60"/>
      <c r="CJ19" s="104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</row>
    <row r="20" spans="1:101" ht="18.75" customHeight="1" thickBot="1" x14ac:dyDescent="0.25">
      <c r="A20" s="60"/>
      <c r="B20" s="60"/>
      <c r="C20" s="60"/>
      <c r="D20" s="60"/>
      <c r="E20" s="85"/>
      <c r="F20" s="60"/>
      <c r="G20" s="85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138"/>
      <c r="BQ20" s="60"/>
      <c r="BR20" s="87"/>
      <c r="BS20" s="54" t="s">
        <v>121</v>
      </c>
      <c r="BT20" s="44" t="str">
        <f>IF(G61="","",BB56)</f>
        <v/>
      </c>
      <c r="BU20" s="46"/>
      <c r="BV20" s="104"/>
      <c r="BW20" s="60"/>
      <c r="BX20" s="104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</row>
    <row r="21" spans="1:101" ht="18.75" customHeight="1" thickBot="1" x14ac:dyDescent="0.3">
      <c r="A21" s="60"/>
      <c r="B21" s="60"/>
      <c r="C21" s="88" t="s">
        <v>64</v>
      </c>
      <c r="D21" s="60"/>
      <c r="E21" s="85"/>
      <c r="F21" s="60"/>
      <c r="G21" s="85"/>
      <c r="H21" s="60"/>
      <c r="I21" s="60"/>
      <c r="J21" s="60"/>
      <c r="K21" s="60"/>
      <c r="L21" s="60"/>
      <c r="M21" s="60" t="s">
        <v>4</v>
      </c>
      <c r="N21" s="60"/>
      <c r="O21" s="60"/>
      <c r="P21" s="60"/>
      <c r="Q21" s="60" t="s">
        <v>6</v>
      </c>
      <c r="R21" s="60"/>
      <c r="S21" s="60"/>
      <c r="T21" s="60"/>
      <c r="U21" s="60" t="s">
        <v>7</v>
      </c>
      <c r="V21" s="60"/>
      <c r="W21" s="60"/>
      <c r="X21" s="60"/>
      <c r="Y21" s="60"/>
      <c r="Z21" s="60" t="s">
        <v>4</v>
      </c>
      <c r="AA21" s="60" t="s">
        <v>5</v>
      </c>
      <c r="AB21" s="60"/>
      <c r="AC21" s="60"/>
      <c r="AD21" s="60" t="s">
        <v>9</v>
      </c>
      <c r="AE21" s="60"/>
      <c r="AF21" s="60"/>
      <c r="AG21" s="60"/>
      <c r="AH21" s="60" t="s">
        <v>32</v>
      </c>
      <c r="AI21" s="60"/>
      <c r="AJ21" s="60"/>
      <c r="AK21" s="60"/>
      <c r="AL21" s="60"/>
      <c r="AM21" s="60"/>
      <c r="AN21" s="60" t="s">
        <v>35</v>
      </c>
      <c r="AO21" s="60"/>
      <c r="AP21" s="60"/>
      <c r="AQ21" s="60"/>
      <c r="AR21" s="60"/>
      <c r="AS21" s="60" t="s">
        <v>33</v>
      </c>
      <c r="AT21" s="60"/>
      <c r="AU21" s="60"/>
      <c r="AV21" s="60"/>
      <c r="AW21" s="60"/>
      <c r="AX21" s="60"/>
      <c r="AY21" s="60"/>
      <c r="AZ21" s="60"/>
      <c r="BA21" s="60"/>
      <c r="BB21" s="89" t="s">
        <v>10</v>
      </c>
      <c r="BC21" s="60"/>
      <c r="BD21" s="90" t="s">
        <v>4</v>
      </c>
      <c r="BE21" s="60"/>
      <c r="BF21" s="61" t="s">
        <v>5</v>
      </c>
      <c r="BG21" s="60"/>
      <c r="BH21" s="60"/>
      <c r="BI21" s="60"/>
      <c r="BJ21" s="60"/>
      <c r="BK21" s="60"/>
      <c r="BL21" s="60"/>
      <c r="BM21" s="60"/>
      <c r="BN21" s="60"/>
      <c r="BO21" s="60"/>
      <c r="BP21" s="138"/>
      <c r="BQ21" s="60"/>
      <c r="BR21" s="87"/>
      <c r="BS21" s="73" t="s">
        <v>122</v>
      </c>
      <c r="BT21" s="44" t="str">
        <f>IF(G72="","",BB68)</f>
        <v/>
      </c>
      <c r="BU21" s="46"/>
      <c r="BV21" s="104"/>
      <c r="BW21" s="60"/>
      <c r="BX21" s="104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91" t="s">
        <v>29</v>
      </c>
      <c r="CM21" s="60"/>
      <c r="CN21" s="60"/>
      <c r="CO21" s="61" t="s">
        <v>26</v>
      </c>
      <c r="CP21" s="60"/>
      <c r="CQ21" s="60"/>
      <c r="CR21" s="60"/>
      <c r="CS21" s="60"/>
      <c r="CT21" s="60"/>
      <c r="CU21" s="60"/>
      <c r="CV21" s="60"/>
      <c r="CW21" s="60"/>
    </row>
    <row r="22" spans="1:101" ht="18.75" customHeight="1" thickBot="1" x14ac:dyDescent="0.3">
      <c r="A22" s="60"/>
      <c r="B22" s="60"/>
      <c r="C22" s="60"/>
      <c r="D22" s="60"/>
      <c r="E22" s="85"/>
      <c r="F22" s="60"/>
      <c r="G22" s="85"/>
      <c r="H22" s="60"/>
      <c r="I22" s="60"/>
      <c r="J22" s="60"/>
      <c r="K22" s="60"/>
      <c r="L22" s="60"/>
      <c r="M22" s="60" t="s">
        <v>0</v>
      </c>
      <c r="N22" s="60" t="s">
        <v>1</v>
      </c>
      <c r="O22" s="60" t="s">
        <v>2</v>
      </c>
      <c r="P22" s="60" t="s">
        <v>3</v>
      </c>
      <c r="Q22" s="60" t="s">
        <v>0</v>
      </c>
      <c r="R22" s="60" t="s">
        <v>1</v>
      </c>
      <c r="S22" s="60" t="s">
        <v>2</v>
      </c>
      <c r="T22" s="60" t="s">
        <v>3</v>
      </c>
      <c r="U22" s="60" t="s">
        <v>0</v>
      </c>
      <c r="V22" s="60" t="s">
        <v>1</v>
      </c>
      <c r="W22" s="60" t="s">
        <v>2</v>
      </c>
      <c r="X22" s="60" t="s">
        <v>3</v>
      </c>
      <c r="Y22" s="60"/>
      <c r="Z22" s="60" t="s">
        <v>8</v>
      </c>
      <c r="AA22" s="60"/>
      <c r="AB22" s="60"/>
      <c r="AC22" s="60"/>
      <c r="AD22" s="60"/>
      <c r="AE22" s="60"/>
      <c r="AF22" s="60"/>
      <c r="AG22" s="60"/>
      <c r="AH22" s="60" t="s">
        <v>31</v>
      </c>
      <c r="AI22" s="60"/>
      <c r="AJ22" s="60"/>
      <c r="AK22" s="60"/>
      <c r="AL22" s="60"/>
      <c r="AM22" s="60"/>
      <c r="AN22" s="60" t="str">
        <f>AI23</f>
        <v>Spanien</v>
      </c>
      <c r="AO22" s="60" t="str">
        <f>AI24</f>
        <v>Niederlande</v>
      </c>
      <c r="AP22" s="60" t="str">
        <f>AI25</f>
        <v>Chile</v>
      </c>
      <c r="AQ22" s="60" t="str">
        <f>AI26</f>
        <v>Australien</v>
      </c>
      <c r="AR22" s="60"/>
      <c r="AS22" s="60" t="s">
        <v>31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138"/>
      <c r="BQ22" s="60"/>
      <c r="BR22" s="87"/>
      <c r="BS22" s="60"/>
      <c r="BT22" s="60"/>
      <c r="BU22" s="60"/>
      <c r="BV22" s="60"/>
      <c r="BW22" s="60"/>
      <c r="BX22" s="60"/>
      <c r="BY22" s="60"/>
      <c r="BZ22" s="47">
        <v>53</v>
      </c>
      <c r="CA22" s="44" t="str">
        <f>IF(BX20="",IF(BV20&gt;BV21,BT20,BT21),IF(BX20&gt;BX21,BT20,BT21))</f>
        <v/>
      </c>
      <c r="CB22" s="46"/>
      <c r="CC22" s="104"/>
      <c r="CD22" s="60"/>
      <c r="CE22" s="104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88" t="s">
        <v>130</v>
      </c>
      <c r="CS22" s="60"/>
      <c r="CT22" s="60"/>
      <c r="CU22" s="60"/>
      <c r="CV22" s="60"/>
      <c r="CW22" s="60"/>
    </row>
    <row r="23" spans="1:101" ht="18.75" customHeight="1" thickBot="1" x14ac:dyDescent="0.3">
      <c r="A23" s="60"/>
      <c r="B23" s="60"/>
      <c r="C23" s="65" t="str">
        <f>Spielplan!$C$23</f>
        <v>Spanien</v>
      </c>
      <c r="D23" s="66"/>
      <c r="E23" s="104"/>
      <c r="F23" s="93"/>
      <c r="G23" s="104"/>
      <c r="H23" s="65" t="str">
        <f>Spielplan!$H$23</f>
        <v>Niederlande</v>
      </c>
      <c r="I23" s="66"/>
      <c r="J23" s="60"/>
      <c r="K23" s="60" t="s">
        <v>68</v>
      </c>
      <c r="L23" s="60">
        <f t="shared" ref="L23:L28" si="4">IF(E23-G23&gt;0,1,IF(G23=E23,0,-1))</f>
        <v>0</v>
      </c>
      <c r="M23" s="60">
        <f>IF($E23="",0,IF($E23&gt;$G23,3,IF($E23=G23,1,0)))</f>
        <v>0</v>
      </c>
      <c r="N23" s="60">
        <f>IF($G23="",0,IF($E23&gt;$G23,0,IF($E23=G23,1,3)))</f>
        <v>0</v>
      </c>
      <c r="O23" s="60"/>
      <c r="P23" s="60"/>
      <c r="Q23" s="60">
        <f>E23</f>
        <v>0</v>
      </c>
      <c r="R23" s="60">
        <f>G23</f>
        <v>0</v>
      </c>
      <c r="S23" s="60"/>
      <c r="T23" s="60"/>
      <c r="U23" s="60">
        <f>G23</f>
        <v>0</v>
      </c>
      <c r="V23" s="60">
        <f>E23</f>
        <v>0</v>
      </c>
      <c r="W23" s="60"/>
      <c r="X23" s="60"/>
      <c r="Y23" s="60"/>
      <c r="Z23" s="60">
        <f>M29</f>
        <v>0</v>
      </c>
      <c r="AA23" s="60">
        <f>Q29</f>
        <v>0</v>
      </c>
      <c r="AB23" s="60">
        <f>U29</f>
        <v>0</v>
      </c>
      <c r="AC23" s="60">
        <f>AA23-AB23</f>
        <v>0</v>
      </c>
      <c r="AD23" s="60">
        <f>IF(Z23&gt;Z24,-1,0)</f>
        <v>0</v>
      </c>
      <c r="AE23" s="60">
        <f>IF(Z23&gt;Z25,-1,0)</f>
        <v>0</v>
      </c>
      <c r="AF23" s="60">
        <f>IF(Z23&gt;Z26,-1,0)</f>
        <v>0</v>
      </c>
      <c r="AG23" s="60">
        <f>10000-(AJ23*1000+AM23*100+AK23*10)</f>
        <v>10000</v>
      </c>
      <c r="AH23" s="90">
        <f>RANK(AG23,AG23:AG26,1)</f>
        <v>1</v>
      </c>
      <c r="AI23" s="60" t="str">
        <f>C23</f>
        <v>Spanien</v>
      </c>
      <c r="AJ23" s="60">
        <f t="shared" ref="AJ23:AL26" si="5">Z23</f>
        <v>0</v>
      </c>
      <c r="AK23" s="60">
        <f t="shared" si="5"/>
        <v>0</v>
      </c>
      <c r="AL23" s="60">
        <f t="shared" si="5"/>
        <v>0</v>
      </c>
      <c r="AM23" s="60">
        <f>AK23-AL23</f>
        <v>0</v>
      </c>
      <c r="AN23" s="187"/>
      <c r="AO23" s="187">
        <f>IF(AG24=AG23,IF(G23&gt;E23,AG24-0.1,AG24),AG24)</f>
        <v>10000</v>
      </c>
      <c r="AP23" s="187">
        <f>IF(AG25=AG23,IF(G25&gt;E25,AG25-0.1,AG25),AG25)</f>
        <v>10000</v>
      </c>
      <c r="AQ23" s="187">
        <f>IF(AG26=AG23,IF(G27&gt;E27,AG26-0.1,AG26),AG26)</f>
        <v>10000</v>
      </c>
      <c r="AR23" s="187">
        <f>AN27</f>
        <v>30000</v>
      </c>
      <c r="AS23" s="90">
        <f>RANK(AR23,AR23:AR26,1)</f>
        <v>1</v>
      </c>
      <c r="AT23" s="60" t="str">
        <f t="shared" ref="AT23:AW26" si="6">AI23</f>
        <v>Spanien</v>
      </c>
      <c r="AU23" s="60">
        <f t="shared" si="6"/>
        <v>0</v>
      </c>
      <c r="AV23" s="60">
        <f t="shared" si="6"/>
        <v>0</v>
      </c>
      <c r="AW23" s="60">
        <f t="shared" si="6"/>
        <v>0</v>
      </c>
      <c r="AX23" s="60"/>
      <c r="AY23" s="60"/>
      <c r="AZ23" s="60"/>
      <c r="BA23" s="67">
        <v>1</v>
      </c>
      <c r="BB23" s="65" t="str">
        <f>VLOOKUP(1,AS23:AT26,2,FALSE)</f>
        <v>Spanien</v>
      </c>
      <c r="BC23" s="66"/>
      <c r="BD23" s="68">
        <f>VLOOKUP(1,AS23:AW26,3,FALSE)</f>
        <v>0</v>
      </c>
      <c r="BE23" s="69">
        <f>VLOOKUP(1,AS23:AW26,4,FALSE)</f>
        <v>0</v>
      </c>
      <c r="BF23" s="93" t="s">
        <v>12</v>
      </c>
      <c r="BG23" s="69">
        <f>VLOOKUP(1,AS23:AW26,5,FALSE)</f>
        <v>0</v>
      </c>
      <c r="BH23" s="70" t="s">
        <v>20</v>
      </c>
      <c r="BI23" s="60"/>
      <c r="BJ23" s="85">
        <f>IF(E23&gt;G23,IF(Spielplan!E23&gt;Spielplan!G23,Punktemodus!$B$3,0),0)</f>
        <v>0</v>
      </c>
      <c r="BK23" s="85">
        <f>IF(E23=G23,IF(Spielplan!E23=Spielplan!G23,Punktemodus!$B$3,0),0)</f>
        <v>10</v>
      </c>
      <c r="BL23" s="85">
        <f>IF(E23&lt;G23,IF(Spielplan!E23&lt;Spielplan!G23,Punktemodus!$B$3,0),0)</f>
        <v>0</v>
      </c>
      <c r="BM23" s="85">
        <f>IF(E23=Spielplan!E23,IF(G23=Spielplan!G23,Punktemodus!$B$5,0),0)</f>
        <v>3</v>
      </c>
      <c r="BN23" s="85">
        <f>IF(E23=Spielplan!E23,Punktemodus!$B$7,0)</f>
        <v>1</v>
      </c>
      <c r="BO23" s="85">
        <f>IF(G23=Spielplan!G23,Punktemodus!$B$7,0)</f>
        <v>1</v>
      </c>
      <c r="BP23" s="137">
        <f>IF(Spielplan!E23="",0,SUM(BJ23:BO23))</f>
        <v>0</v>
      </c>
      <c r="BQ23" s="60"/>
      <c r="BR23" s="87"/>
      <c r="BS23" s="60"/>
      <c r="BT23" s="60"/>
      <c r="BU23" s="60"/>
      <c r="BV23" s="60"/>
      <c r="BW23" s="60"/>
      <c r="BX23" s="60"/>
      <c r="BY23" s="60"/>
      <c r="BZ23" s="47">
        <v>54</v>
      </c>
      <c r="CA23" s="44" t="str">
        <f>IF(BX24="",IF(BV24&gt;BV25,BT24,BT25),IF(BX24&gt;BX25,BT24,BT25))</f>
        <v/>
      </c>
      <c r="CB23" s="46"/>
      <c r="CC23" s="104"/>
      <c r="CD23" s="60"/>
      <c r="CE23" s="104"/>
      <c r="CF23" s="60"/>
      <c r="CG23" s="60"/>
      <c r="CH23" s="60"/>
      <c r="CI23" s="60"/>
      <c r="CJ23" s="47" t="s">
        <v>132</v>
      </c>
      <c r="CK23" s="44" t="str">
        <f>IF(CJ18="",IF(CH18&gt;CH19,CF18,CF19),IF(CJ18&gt;CJ19,CF18,CF19))</f>
        <v/>
      </c>
      <c r="CL23" s="46"/>
      <c r="CM23" s="104"/>
      <c r="CN23" s="60"/>
      <c r="CO23" s="104"/>
      <c r="CP23" s="60"/>
      <c r="CQ23" s="376" t="str">
        <f>IF(CO23="",IF(CM23&gt;CM24,CK23,CK24),IF(CO23&gt;CO24,CK23,CK24))</f>
        <v/>
      </c>
      <c r="CR23" s="377"/>
      <c r="CS23" s="377"/>
      <c r="CT23" s="377"/>
      <c r="CU23" s="377"/>
      <c r="CV23" s="378"/>
      <c r="CW23" s="60"/>
    </row>
    <row r="24" spans="1:101" ht="18.75" customHeight="1" thickBot="1" x14ac:dyDescent="0.3">
      <c r="A24" s="60"/>
      <c r="B24" s="60"/>
      <c r="C24" s="53" t="str">
        <f>Spielplan!$C$24</f>
        <v>Chile</v>
      </c>
      <c r="D24" s="64"/>
      <c r="E24" s="104"/>
      <c r="F24" s="93"/>
      <c r="G24" s="104"/>
      <c r="H24" s="53" t="str">
        <f>Spielplan!$H$24</f>
        <v>Australien</v>
      </c>
      <c r="I24" s="64"/>
      <c r="J24" s="60"/>
      <c r="K24" s="60" t="s">
        <v>69</v>
      </c>
      <c r="L24" s="60">
        <f t="shared" si="4"/>
        <v>0</v>
      </c>
      <c r="M24" s="60"/>
      <c r="N24" s="60"/>
      <c r="O24" s="60">
        <f>IF($E24="",0,IF($E24&gt;$G24,3,IF($E24=$G24,1,0)))</f>
        <v>0</v>
      </c>
      <c r="P24" s="60">
        <f>IF($G24="",0,IF($E24&gt;$G24,0,IF($E24=$G24,1,3)))</f>
        <v>0</v>
      </c>
      <c r="Q24" s="60"/>
      <c r="R24" s="60"/>
      <c r="S24" s="60">
        <f>E24</f>
        <v>0</v>
      </c>
      <c r="T24" s="60">
        <f>G24</f>
        <v>0</v>
      </c>
      <c r="U24" s="60"/>
      <c r="V24" s="60"/>
      <c r="W24" s="60">
        <f>G24</f>
        <v>0</v>
      </c>
      <c r="X24" s="60">
        <f>E24</f>
        <v>0</v>
      </c>
      <c r="Y24" s="60"/>
      <c r="Z24" s="60">
        <f>N29</f>
        <v>0</v>
      </c>
      <c r="AA24" s="60">
        <f>R29</f>
        <v>0</v>
      </c>
      <c r="AB24" s="60">
        <f>V29</f>
        <v>0</v>
      </c>
      <c r="AC24" s="60">
        <f>AA24-AB24</f>
        <v>0</v>
      </c>
      <c r="AD24" s="60">
        <f>IF(Z24&gt;Z23,-1,0)</f>
        <v>0</v>
      </c>
      <c r="AE24" s="60">
        <f>IF(Z24&gt;Z25,-1,0)</f>
        <v>0</v>
      </c>
      <c r="AF24" s="60">
        <f>IF(Z24&gt;Z26,-1,0)</f>
        <v>0</v>
      </c>
      <c r="AG24" s="60">
        <f>10000-(AJ24*1000+AM24*100+AK24*10)</f>
        <v>10000</v>
      </c>
      <c r="AH24" s="90">
        <f>RANK(AG24,AG23:AG26,1)</f>
        <v>1</v>
      </c>
      <c r="AI24" s="60" t="str">
        <f>H23</f>
        <v>Niederlande</v>
      </c>
      <c r="AJ24" s="60">
        <f t="shared" si="5"/>
        <v>0</v>
      </c>
      <c r="AK24" s="60">
        <f t="shared" si="5"/>
        <v>0</v>
      </c>
      <c r="AL24" s="60">
        <f t="shared" si="5"/>
        <v>0</v>
      </c>
      <c r="AM24" s="60">
        <f>AK24-AL24</f>
        <v>0</v>
      </c>
      <c r="AN24" s="187">
        <f>IF(AG23=AG24,IF(E23&gt;G23,AG23-0.1,AG23),AG23)</f>
        <v>10000</v>
      </c>
      <c r="AO24" s="187"/>
      <c r="AP24" s="187">
        <f>IF(AG25=AG24,IF(G28&gt;E28,AG25-0.1,AG25),AG25)</f>
        <v>10000</v>
      </c>
      <c r="AQ24" s="187">
        <f>IF(AG26=AG24,IF(G26&gt;E26,AG26-0.1,AG26),AG26)</f>
        <v>10000</v>
      </c>
      <c r="AR24" s="187">
        <f>AO27</f>
        <v>30000</v>
      </c>
      <c r="AS24" s="90">
        <f>RANK(AR24,AR23:AR26,1)</f>
        <v>1</v>
      </c>
      <c r="AT24" s="60" t="str">
        <f t="shared" si="6"/>
        <v>Niederlande</v>
      </c>
      <c r="AU24" s="60">
        <f t="shared" si="6"/>
        <v>0</v>
      </c>
      <c r="AV24" s="60">
        <f t="shared" si="6"/>
        <v>0</v>
      </c>
      <c r="AW24" s="60">
        <f t="shared" si="6"/>
        <v>0</v>
      </c>
      <c r="AX24" s="60"/>
      <c r="AY24" s="60"/>
      <c r="AZ24" s="60"/>
      <c r="BA24" s="71">
        <v>2</v>
      </c>
      <c r="BB24" s="53" t="e">
        <f>VLOOKUP(2,AS23:AT26,2,FALSE)</f>
        <v>#N/A</v>
      </c>
      <c r="BC24" s="64"/>
      <c r="BD24" s="72" t="e">
        <f>VLOOKUP(2,AS23:AW26,3,FALSE)</f>
        <v>#N/A</v>
      </c>
      <c r="BE24" s="73" t="e">
        <f>VLOOKUP(2,AS23:AW26,4,FALSE)</f>
        <v>#N/A</v>
      </c>
      <c r="BF24" s="93" t="s">
        <v>12</v>
      </c>
      <c r="BG24" s="73" t="e">
        <f>VLOOKUP(2,AS23:AW26,5,FALSE)</f>
        <v>#N/A</v>
      </c>
      <c r="BH24" s="74" t="s">
        <v>21</v>
      </c>
      <c r="BI24" s="60"/>
      <c r="BJ24" s="85">
        <f>IF(E24&gt;G24,IF(Spielplan!E24&gt;Spielplan!G24,Punktemodus!$B$3,0),0)</f>
        <v>0</v>
      </c>
      <c r="BK24" s="85">
        <f>IF(E24=G24,IF(Spielplan!E24=Spielplan!G24,Punktemodus!$B$3,0),0)</f>
        <v>10</v>
      </c>
      <c r="BL24" s="85">
        <f>IF(E24&lt;G24,IF(Spielplan!E24&lt;Spielplan!G24,Punktemodus!$B$3,0),0)</f>
        <v>0</v>
      </c>
      <c r="BM24" s="85">
        <f>IF(E24=Spielplan!E24,IF(G24=Spielplan!G24,Punktemodus!$B$5,0),0)</f>
        <v>3</v>
      </c>
      <c r="BN24" s="85">
        <f>IF(E24=Spielplan!E24,Punktemodus!$B$7,0)</f>
        <v>1</v>
      </c>
      <c r="BO24" s="85">
        <f>IF(G24=Spielplan!G24,Punktemodus!$B$7,0)</f>
        <v>1</v>
      </c>
      <c r="BP24" s="137">
        <f>IF(Spielplan!E24="",0,SUM(BJ24:BO24))</f>
        <v>0</v>
      </c>
      <c r="BQ24" s="60"/>
      <c r="BR24" s="87"/>
      <c r="BS24" s="63" t="s">
        <v>123</v>
      </c>
      <c r="BT24" s="44" t="str">
        <f>IF(G83="","",BB78)</f>
        <v/>
      </c>
      <c r="BU24" s="46"/>
      <c r="BV24" s="104"/>
      <c r="BW24" s="60"/>
      <c r="BX24" s="104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47" t="s">
        <v>133</v>
      </c>
      <c r="CK24" s="44" t="str">
        <f>IF(CJ34="",IF(CH34&gt;CH35,CF34,CF35),IF(CJ34&gt;CJ35,CF34,CF35))</f>
        <v/>
      </c>
      <c r="CL24" s="46"/>
      <c r="CM24" s="104"/>
      <c r="CN24" s="60"/>
      <c r="CO24" s="104"/>
      <c r="CP24" s="60"/>
      <c r="CQ24" s="379"/>
      <c r="CR24" s="380"/>
      <c r="CS24" s="380"/>
      <c r="CT24" s="380"/>
      <c r="CU24" s="380"/>
      <c r="CV24" s="381"/>
      <c r="CW24" s="60"/>
    </row>
    <row r="25" spans="1:101" ht="18.75" customHeight="1" thickBot="1" x14ac:dyDescent="0.3">
      <c r="A25" s="60"/>
      <c r="B25" s="60"/>
      <c r="C25" s="65" t="str">
        <f>C23</f>
        <v>Spanien</v>
      </c>
      <c r="D25" s="66"/>
      <c r="E25" s="104"/>
      <c r="F25" s="93"/>
      <c r="G25" s="104"/>
      <c r="H25" s="65" t="str">
        <f>C24</f>
        <v>Chile</v>
      </c>
      <c r="I25" s="66"/>
      <c r="J25" s="60"/>
      <c r="K25" s="60" t="s">
        <v>70</v>
      </c>
      <c r="L25" s="60">
        <f t="shared" si="4"/>
        <v>0</v>
      </c>
      <c r="M25" s="60">
        <f>IF($E25="",0,IF($E25&gt;$G25,3,IF($E25=G25,1,0)))</f>
        <v>0</v>
      </c>
      <c r="N25" s="60"/>
      <c r="O25" s="60">
        <f>IF($G25="",0,IF($E25&gt;$G25,0,IF($E25=$G25,1,3)))</f>
        <v>0</v>
      </c>
      <c r="P25" s="60"/>
      <c r="Q25" s="60">
        <f>E25</f>
        <v>0</v>
      </c>
      <c r="R25" s="60"/>
      <c r="S25" s="60">
        <f>G25</f>
        <v>0</v>
      </c>
      <c r="T25" s="60"/>
      <c r="U25" s="60">
        <f>G25</f>
        <v>0</v>
      </c>
      <c r="V25" s="60"/>
      <c r="W25" s="60">
        <f>E25</f>
        <v>0</v>
      </c>
      <c r="X25" s="60"/>
      <c r="Y25" s="60"/>
      <c r="Z25" s="60">
        <f>O29</f>
        <v>0</v>
      </c>
      <c r="AA25" s="60">
        <f>S29</f>
        <v>0</v>
      </c>
      <c r="AB25" s="60">
        <f>W29</f>
        <v>0</v>
      </c>
      <c r="AC25" s="60">
        <f>AA25-AB25</f>
        <v>0</v>
      </c>
      <c r="AD25" s="60">
        <f>IF(Z25&gt;Z23,-1,0)</f>
        <v>0</v>
      </c>
      <c r="AE25" s="60">
        <f>IF(Z25&gt;Z24,-1,0)</f>
        <v>0</v>
      </c>
      <c r="AF25" s="60">
        <f>IF(Z25&gt;Z26,-1,0)</f>
        <v>0</v>
      </c>
      <c r="AG25" s="60">
        <f>10000-(AJ25*1000+AM25*100+AK25*10)</f>
        <v>10000</v>
      </c>
      <c r="AH25" s="90">
        <f>RANK(AG25,AG23:AG26,1)</f>
        <v>1</v>
      </c>
      <c r="AI25" s="60" t="str">
        <f>C24</f>
        <v>Chile</v>
      </c>
      <c r="AJ25" s="60">
        <f t="shared" si="5"/>
        <v>0</v>
      </c>
      <c r="AK25" s="60">
        <f t="shared" si="5"/>
        <v>0</v>
      </c>
      <c r="AL25" s="60">
        <f t="shared" si="5"/>
        <v>0</v>
      </c>
      <c r="AM25" s="60">
        <f>AK25-AL25</f>
        <v>0</v>
      </c>
      <c r="AN25" s="187">
        <f>IF(AG23=AG25,IF(E25&gt;G25,AG23-0.1,AG23),AG23)</f>
        <v>10000</v>
      </c>
      <c r="AO25" s="187">
        <f>IF(AG24=AG25,IF(E28&gt;G28,AG24-0.1,AG24),AG24)</f>
        <v>10000</v>
      </c>
      <c r="AP25" s="187"/>
      <c r="AQ25" s="187">
        <f>IF(AG26=AG25,IF(G24&gt;E24,AG26-0.1,AG26),AG26)</f>
        <v>10000</v>
      </c>
      <c r="AR25" s="187">
        <f>AP27</f>
        <v>30000</v>
      </c>
      <c r="AS25" s="90">
        <f>RANK(AR25,AR23:AR26,1)</f>
        <v>1</v>
      </c>
      <c r="AT25" s="60" t="str">
        <f t="shared" si="6"/>
        <v>Chile</v>
      </c>
      <c r="AU25" s="60">
        <f t="shared" si="6"/>
        <v>0</v>
      </c>
      <c r="AV25" s="60">
        <f t="shared" si="6"/>
        <v>0</v>
      </c>
      <c r="AW25" s="60">
        <f t="shared" si="6"/>
        <v>0</v>
      </c>
      <c r="AX25" s="60"/>
      <c r="AY25" s="60"/>
      <c r="AZ25" s="60"/>
      <c r="BA25" s="113">
        <v>3</v>
      </c>
      <c r="BB25" s="114" t="e">
        <f>VLOOKUP(3,AS23:AT26,2,FALSE)</f>
        <v>#N/A</v>
      </c>
      <c r="BC25" s="115"/>
      <c r="BD25" s="116" t="e">
        <f>VLOOKUP(3,AS23:AW26,3,FALSE)</f>
        <v>#N/A</v>
      </c>
      <c r="BE25" s="116" t="e">
        <f>VLOOKUP(3,AS23:AW26,4,FALSE)</f>
        <v>#N/A</v>
      </c>
      <c r="BF25" s="93" t="s">
        <v>12</v>
      </c>
      <c r="BG25" s="116" t="e">
        <f>VLOOKUP(3,AS23:AW26,5,FALSE)</f>
        <v>#N/A</v>
      </c>
      <c r="BH25" s="60"/>
      <c r="BI25" s="60"/>
      <c r="BJ25" s="85">
        <f>IF(E25&gt;G25,IF(Spielplan!E25&gt;Spielplan!G25,Punktemodus!$B$3,0),0)</f>
        <v>0</v>
      </c>
      <c r="BK25" s="85">
        <f>IF(E25=G25,IF(Spielplan!E25=Spielplan!G25,Punktemodus!$B$3,0),0)</f>
        <v>10</v>
      </c>
      <c r="BL25" s="85">
        <f>IF(E25&lt;G25,IF(Spielplan!E25&lt;Spielplan!G25,Punktemodus!$B$3,0),0)</f>
        <v>0</v>
      </c>
      <c r="BM25" s="85">
        <f>IF(E25=Spielplan!E25,IF(G25=Spielplan!G25,Punktemodus!$B$5,0),0)</f>
        <v>3</v>
      </c>
      <c r="BN25" s="85">
        <f>IF(E25=Spielplan!E25,Punktemodus!$B$7,0)</f>
        <v>1</v>
      </c>
      <c r="BO25" s="85">
        <f>IF(G25=Spielplan!G25,Punktemodus!$B$7,0)</f>
        <v>1</v>
      </c>
      <c r="BP25" s="137">
        <f>IF(Spielplan!E25="",0,SUM(BJ25:BO25))</f>
        <v>0</v>
      </c>
      <c r="BQ25" s="60"/>
      <c r="BR25" s="87"/>
      <c r="BS25" s="52" t="s">
        <v>124</v>
      </c>
      <c r="BT25" s="44" t="str">
        <f>IF(G94="","",BB90)</f>
        <v/>
      </c>
      <c r="BU25" s="46"/>
      <c r="BV25" s="104"/>
      <c r="BW25" s="60"/>
      <c r="BX25" s="104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88" t="s">
        <v>136</v>
      </c>
      <c r="CS25" s="60"/>
      <c r="CT25" s="60"/>
      <c r="CU25" s="60"/>
      <c r="CV25" s="60"/>
      <c r="CW25" s="60"/>
    </row>
    <row r="26" spans="1:101" ht="18.75" customHeight="1" thickBot="1" x14ac:dyDescent="0.3">
      <c r="A26" s="60"/>
      <c r="B26" s="60"/>
      <c r="C26" s="53" t="str">
        <f>H23</f>
        <v>Niederlande</v>
      </c>
      <c r="D26" s="64"/>
      <c r="E26" s="104"/>
      <c r="F26" s="93"/>
      <c r="G26" s="104"/>
      <c r="H26" s="53" t="str">
        <f>H24</f>
        <v>Australien</v>
      </c>
      <c r="I26" s="64"/>
      <c r="J26" s="60"/>
      <c r="K26" s="60" t="s">
        <v>71</v>
      </c>
      <c r="L26" s="60">
        <f t="shared" si="4"/>
        <v>0</v>
      </c>
      <c r="M26" s="60"/>
      <c r="N26" s="60">
        <f>IF($E26="",0,IF($E26&gt;$G26,3,IF($E26=$G26,1,0)))</f>
        <v>0</v>
      </c>
      <c r="O26" s="60"/>
      <c r="P26" s="60">
        <f>IF($G26="",0,IF($E26&gt;$G26,0,IF($E26=$G26,1,3)))</f>
        <v>0</v>
      </c>
      <c r="Q26" s="60"/>
      <c r="R26" s="60">
        <f>E26</f>
        <v>0</v>
      </c>
      <c r="S26" s="60"/>
      <c r="T26" s="60">
        <f>G26</f>
        <v>0</v>
      </c>
      <c r="U26" s="60"/>
      <c r="V26" s="60">
        <f>G26</f>
        <v>0</v>
      </c>
      <c r="W26" s="60"/>
      <c r="X26" s="60">
        <f>E26</f>
        <v>0</v>
      </c>
      <c r="Y26" s="60"/>
      <c r="Z26" s="60">
        <f>P29</f>
        <v>0</v>
      </c>
      <c r="AA26" s="60">
        <f>T29</f>
        <v>0</v>
      </c>
      <c r="AB26" s="60">
        <f>X29</f>
        <v>0</v>
      </c>
      <c r="AC26" s="60">
        <f>AA26-AB26</f>
        <v>0</v>
      </c>
      <c r="AD26" s="60">
        <f>IF(Z26&gt;Z23,-1,0)</f>
        <v>0</v>
      </c>
      <c r="AE26" s="60">
        <f>IF(Z26&gt;Z24,-1,0)</f>
        <v>0</v>
      </c>
      <c r="AF26" s="60">
        <f>IF(Z26&gt;Z25,-1,0)</f>
        <v>0</v>
      </c>
      <c r="AG26" s="60">
        <f>10000-(AJ26*1000+AM26*100+AK26*10)</f>
        <v>10000</v>
      </c>
      <c r="AH26" s="90">
        <f>RANK(AG26,AG23:AG26,1)</f>
        <v>1</v>
      </c>
      <c r="AI26" s="60" t="str">
        <f>H24</f>
        <v>Australien</v>
      </c>
      <c r="AJ26" s="60">
        <f t="shared" si="5"/>
        <v>0</v>
      </c>
      <c r="AK26" s="60">
        <f t="shared" si="5"/>
        <v>0</v>
      </c>
      <c r="AL26" s="60">
        <f t="shared" si="5"/>
        <v>0</v>
      </c>
      <c r="AM26" s="60">
        <f>AK26-AL26</f>
        <v>0</v>
      </c>
      <c r="AN26" s="187">
        <f>IF(AG23=AG26,IF(E27&gt;G27,AG23-0.1,AG23),AG23)</f>
        <v>10000</v>
      </c>
      <c r="AO26" s="187">
        <f>IF(AG24=AG26,IF(E26&gt;G26,AG24-0.1,AG24),AG24)</f>
        <v>10000</v>
      </c>
      <c r="AP26" s="187">
        <f>IF(AG25=AG26,IF(E24&gt;G24,AG25-0.1,AG25),AG25)</f>
        <v>10000</v>
      </c>
      <c r="AQ26" s="187"/>
      <c r="AR26" s="187">
        <f>AQ27</f>
        <v>30000</v>
      </c>
      <c r="AS26" s="90">
        <f>RANK(AR26,AR23:AR26,1)</f>
        <v>1</v>
      </c>
      <c r="AT26" s="60" t="str">
        <f t="shared" si="6"/>
        <v>Australien</v>
      </c>
      <c r="AU26" s="60">
        <f t="shared" si="6"/>
        <v>0</v>
      </c>
      <c r="AV26" s="60">
        <f t="shared" si="6"/>
        <v>0</v>
      </c>
      <c r="AW26" s="60">
        <f t="shared" si="6"/>
        <v>0</v>
      </c>
      <c r="AX26" s="60"/>
      <c r="AY26" s="60"/>
      <c r="AZ26" s="60"/>
      <c r="BA26" s="113">
        <v>4</v>
      </c>
      <c r="BB26" s="114" t="e">
        <f>VLOOKUP(4,AS23:AT26,2,FALSE)</f>
        <v>#N/A</v>
      </c>
      <c r="BC26" s="115"/>
      <c r="BD26" s="116" t="e">
        <f>VLOOKUP(4,AS23:AW26,3,FALSE)</f>
        <v>#N/A</v>
      </c>
      <c r="BE26" s="116" t="e">
        <f>VLOOKUP(4,AS23:AW26,4,FALSE)</f>
        <v>#N/A</v>
      </c>
      <c r="BF26" s="93" t="s">
        <v>12</v>
      </c>
      <c r="BG26" s="116" t="e">
        <f>VLOOKUP(4,AS23:AW26,5,FALSE)</f>
        <v>#N/A</v>
      </c>
      <c r="BH26" s="60"/>
      <c r="BI26" s="60"/>
      <c r="BJ26" s="85">
        <f>IF(E26&gt;G26,IF(Spielplan!E26&gt;Spielplan!G26,Punktemodus!$B$3,0),0)</f>
        <v>0</v>
      </c>
      <c r="BK26" s="85">
        <f>IF(E26=G26,IF(Spielplan!E26=Spielplan!G26,Punktemodus!$B$3,0),0)</f>
        <v>10</v>
      </c>
      <c r="BL26" s="85">
        <f>IF(E26&lt;G26,IF(Spielplan!E26&lt;Spielplan!G26,Punktemodus!$B$3,0),0)</f>
        <v>0</v>
      </c>
      <c r="BM26" s="85">
        <f>IF(E26=Spielplan!E26,IF(G26=Spielplan!G26,Punktemodus!$B$5,0),0)</f>
        <v>3</v>
      </c>
      <c r="BN26" s="85">
        <f>IF(E26=Spielplan!E26,Punktemodus!$B$7,0)</f>
        <v>1</v>
      </c>
      <c r="BO26" s="85">
        <f>IF(G26=Spielplan!G26,Punktemodus!$B$7,0)</f>
        <v>1</v>
      </c>
      <c r="BP26" s="137">
        <f>IF(Spielplan!E26="",0,SUM(BJ26:BO26))</f>
        <v>0</v>
      </c>
      <c r="BQ26" s="60"/>
      <c r="BR26" s="8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382" t="str">
        <f>IF(CQ23=CK23,CK24,CK23)</f>
        <v/>
      </c>
      <c r="CR26" s="383"/>
      <c r="CS26" s="383"/>
      <c r="CT26" s="383"/>
      <c r="CU26" s="383"/>
      <c r="CV26" s="384"/>
      <c r="CW26" s="60"/>
    </row>
    <row r="27" spans="1:101" ht="18.75" customHeight="1" thickBot="1" x14ac:dyDescent="0.3">
      <c r="A27" s="60"/>
      <c r="B27" s="60"/>
      <c r="C27" s="65" t="str">
        <f>C23</f>
        <v>Spanien</v>
      </c>
      <c r="D27" s="66"/>
      <c r="E27" s="104"/>
      <c r="F27" s="93"/>
      <c r="G27" s="104"/>
      <c r="H27" s="65" t="str">
        <f>H24</f>
        <v>Australien</v>
      </c>
      <c r="I27" s="66"/>
      <c r="J27" s="60"/>
      <c r="K27" s="60" t="s">
        <v>72</v>
      </c>
      <c r="L27" s="60">
        <f t="shared" si="4"/>
        <v>0</v>
      </c>
      <c r="M27" s="60">
        <f>IF($E27="",0,IF($E27&gt;$G27,3,IF($E27=G27,1,0)))</f>
        <v>0</v>
      </c>
      <c r="N27" s="60"/>
      <c r="O27" s="60"/>
      <c r="P27" s="60">
        <f>IF($G27="",0,IF($E27&gt;$G27,0,IF($E27=$G27,1,3)))</f>
        <v>0</v>
      </c>
      <c r="Q27" s="60">
        <f>E27</f>
        <v>0</v>
      </c>
      <c r="R27" s="60"/>
      <c r="S27" s="60"/>
      <c r="T27" s="60">
        <f>G27</f>
        <v>0</v>
      </c>
      <c r="U27" s="60">
        <f>G27</f>
        <v>0</v>
      </c>
      <c r="V27" s="60"/>
      <c r="W27" s="60"/>
      <c r="X27" s="60">
        <f>E27</f>
        <v>0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187">
        <f>SUM(AN23:AN26)</f>
        <v>30000</v>
      </c>
      <c r="AO27" s="187">
        <f>SUM(AO23:AO26)</f>
        <v>30000</v>
      </c>
      <c r="AP27" s="187">
        <f>SUM(AP23:AP26)</f>
        <v>30000</v>
      </c>
      <c r="AQ27" s="187">
        <f>SUM(AQ23:AQ26)</f>
        <v>30000</v>
      </c>
      <c r="AR27" s="187"/>
      <c r="AS27" s="60"/>
      <c r="AT27" s="60"/>
      <c r="AU27" s="60"/>
      <c r="AV27" s="60"/>
      <c r="AW27" s="60"/>
      <c r="AX27" s="60"/>
      <c r="AY27" s="60"/>
      <c r="AZ27" s="60"/>
      <c r="BA27" s="92"/>
      <c r="BB27" s="60"/>
      <c r="BC27" s="60"/>
      <c r="BD27" s="60"/>
      <c r="BE27" s="60"/>
      <c r="BF27" s="60"/>
      <c r="BG27" s="60"/>
      <c r="BH27" s="60"/>
      <c r="BI27" s="60"/>
      <c r="BJ27" s="85">
        <f>IF(E27&gt;G27,IF(Spielplan!E27&gt;Spielplan!G27,Punktemodus!$B$3,0),0)</f>
        <v>0</v>
      </c>
      <c r="BK27" s="85">
        <f>IF(E27=G27,IF(Spielplan!E27=Spielplan!G27,Punktemodus!$B$3,0),0)</f>
        <v>10</v>
      </c>
      <c r="BL27" s="85">
        <f>IF(E27&lt;G27,IF(Spielplan!E27&lt;Spielplan!G27,Punktemodus!$B$3,0),0)</f>
        <v>0</v>
      </c>
      <c r="BM27" s="85">
        <f>IF(E27=Spielplan!E27,IF(G27=Spielplan!G27,Punktemodus!$B$5,0),0)</f>
        <v>3</v>
      </c>
      <c r="BN27" s="85">
        <f>IF(E27=Spielplan!E27,Punktemodus!$B$7,0)</f>
        <v>1</v>
      </c>
      <c r="BO27" s="85">
        <f>IF(G27=Spielplan!G27,Punktemodus!$B$7,0)</f>
        <v>1</v>
      </c>
      <c r="BP27" s="137">
        <f>IF(Spielplan!E27="",0,SUM(BJ27:BO27))</f>
        <v>0</v>
      </c>
      <c r="BQ27" s="60"/>
      <c r="BR27" s="8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91" t="s">
        <v>131</v>
      </c>
      <c r="CM27" s="60"/>
      <c r="CN27" s="60"/>
      <c r="CO27" s="61" t="s">
        <v>26</v>
      </c>
      <c r="CP27" s="60"/>
      <c r="CQ27" s="385"/>
      <c r="CR27" s="386"/>
      <c r="CS27" s="386"/>
      <c r="CT27" s="386"/>
      <c r="CU27" s="386"/>
      <c r="CV27" s="387"/>
      <c r="CW27" s="60"/>
    </row>
    <row r="28" spans="1:101" ht="18.75" customHeight="1" thickBot="1" x14ac:dyDescent="0.3">
      <c r="A28" s="60"/>
      <c r="B28" s="60"/>
      <c r="C28" s="53" t="str">
        <f>H23</f>
        <v>Niederlande</v>
      </c>
      <c r="D28" s="64"/>
      <c r="E28" s="104"/>
      <c r="F28" s="106"/>
      <c r="G28" s="104"/>
      <c r="H28" s="53" t="str">
        <f>C24</f>
        <v>Chile</v>
      </c>
      <c r="I28" s="64"/>
      <c r="J28" s="60"/>
      <c r="K28" s="60" t="s">
        <v>72</v>
      </c>
      <c r="L28" s="60">
        <f t="shared" si="4"/>
        <v>0</v>
      </c>
      <c r="M28" s="60"/>
      <c r="N28" s="60">
        <f>IF($E28="",0,IF($E28&gt;$G28,3,IF($E28=$G28,1,0)))</f>
        <v>0</v>
      </c>
      <c r="O28" s="60">
        <f>IF($G28="",0,IF($E28&gt;$G28,0,IF($E28=$G28,1,3)))</f>
        <v>0</v>
      </c>
      <c r="P28" s="60"/>
      <c r="Q28" s="60"/>
      <c r="R28" s="60">
        <f>E28</f>
        <v>0</v>
      </c>
      <c r="S28" s="60">
        <f>G28</f>
        <v>0</v>
      </c>
      <c r="T28" s="60"/>
      <c r="U28" s="60"/>
      <c r="V28" s="60">
        <f>G28</f>
        <v>0</v>
      </c>
      <c r="W28" s="60">
        <f>E28</f>
        <v>0</v>
      </c>
      <c r="X28" s="60"/>
      <c r="Y28" s="60"/>
      <c r="Z28" s="60" t="s">
        <v>30</v>
      </c>
      <c r="AA28" s="60"/>
      <c r="AB28" s="60"/>
      <c r="AC28" s="60"/>
      <c r="AD28" s="60"/>
      <c r="AE28" s="60"/>
      <c r="AF28" s="60"/>
      <c r="AG28" s="60" t="b">
        <f>OR(AG23=AG24,AG23=AG25,AG23=AG26,AG24=AG25,AG24=AG26,AG25=AG26)</f>
        <v>1</v>
      </c>
      <c r="AH28" s="60"/>
      <c r="AI28" s="60"/>
      <c r="AJ28" s="60"/>
      <c r="AK28" s="60"/>
      <c r="AL28" s="60"/>
      <c r="AM28" s="60"/>
      <c r="AN28" s="60"/>
      <c r="AO28" s="60" t="s">
        <v>34</v>
      </c>
      <c r="AP28" s="60"/>
      <c r="AQ28" s="60"/>
      <c r="AR28" s="60" t="b">
        <f>OR(AR23=AR24,AR23=AR25,AR23=AR26,AR24=AR25,AR24=AR26,AR25=AR26)</f>
        <v>1</v>
      </c>
      <c r="AS28" s="60"/>
      <c r="AT28" s="60"/>
      <c r="AU28" s="60"/>
      <c r="AV28" s="60"/>
      <c r="AW28" s="60"/>
      <c r="AX28" s="60"/>
      <c r="AY28" s="60"/>
      <c r="AZ28" s="60"/>
      <c r="BA28" s="92"/>
      <c r="BB28" s="60"/>
      <c r="BC28" s="60"/>
      <c r="BD28" s="60"/>
      <c r="BE28" s="60"/>
      <c r="BF28" s="60"/>
      <c r="BG28" s="60"/>
      <c r="BH28" s="60"/>
      <c r="BI28" s="60"/>
      <c r="BJ28" s="85">
        <f>IF(E28&gt;G28,IF(Spielplan!E28&gt;Spielplan!G28,Punktemodus!$B$3,0),0)</f>
        <v>0</v>
      </c>
      <c r="BK28" s="85">
        <f>IF(E28=G28,IF(Spielplan!E28=Spielplan!G28,Punktemodus!$B$3,0),0)</f>
        <v>10</v>
      </c>
      <c r="BL28" s="85">
        <f>IF(E28&lt;G28,IF(Spielplan!E28&lt;Spielplan!G28,Punktemodus!$B$3,0),0)</f>
        <v>0</v>
      </c>
      <c r="BM28" s="85">
        <f>IF(E28=Spielplan!E28,IF(G28=Spielplan!G28,Punktemodus!$B$5,0),0)</f>
        <v>3</v>
      </c>
      <c r="BN28" s="85">
        <f>IF(E28=Spielplan!E28,Punktemodus!$B$7,0)</f>
        <v>1</v>
      </c>
      <c r="BO28" s="85">
        <f>IF(G28=Spielplan!G28,Punktemodus!$B$7,0)</f>
        <v>1</v>
      </c>
      <c r="BP28" s="137">
        <f>IF(Spielplan!E28="",0,SUM(BJ28:BO28))</f>
        <v>0</v>
      </c>
      <c r="BQ28" s="60"/>
      <c r="BR28" s="87"/>
      <c r="BS28" s="82" t="s">
        <v>20</v>
      </c>
      <c r="BT28" s="44" t="str">
        <f>IF(G28="","",BB23)</f>
        <v/>
      </c>
      <c r="BU28" s="46"/>
      <c r="BV28" s="104"/>
      <c r="BW28" s="60"/>
      <c r="BX28" s="104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88" t="s">
        <v>137</v>
      </c>
      <c r="CS28" s="60"/>
      <c r="CT28" s="60"/>
      <c r="CU28" s="60"/>
      <c r="CV28" s="60"/>
      <c r="CW28" s="60"/>
    </row>
    <row r="29" spans="1:101" ht="18.75" customHeight="1" thickBot="1" x14ac:dyDescent="0.25">
      <c r="A29" s="60"/>
      <c r="B29" s="60"/>
      <c r="C29" s="136" t="str">
        <f>IF(G28="","",IF(AR28=TRUE,"Achtung: Fehler in Tabelle!",""))</f>
        <v/>
      </c>
      <c r="D29" s="60"/>
      <c r="E29" s="85"/>
      <c r="F29" s="60"/>
      <c r="G29" s="85"/>
      <c r="H29" s="60"/>
      <c r="I29" s="60"/>
      <c r="J29" s="60"/>
      <c r="K29" s="60"/>
      <c r="L29" s="60"/>
      <c r="M29" s="60">
        <f t="shared" ref="M29:X29" si="7">SUM(M23:M28)</f>
        <v>0</v>
      </c>
      <c r="N29" s="60">
        <f t="shared" si="7"/>
        <v>0</v>
      </c>
      <c r="O29" s="60">
        <f t="shared" si="7"/>
        <v>0</v>
      </c>
      <c r="P29" s="60">
        <f t="shared" si="7"/>
        <v>0</v>
      </c>
      <c r="Q29" s="60">
        <f t="shared" si="7"/>
        <v>0</v>
      </c>
      <c r="R29" s="60">
        <f t="shared" si="7"/>
        <v>0</v>
      </c>
      <c r="S29" s="60">
        <f t="shared" si="7"/>
        <v>0</v>
      </c>
      <c r="T29" s="60">
        <f t="shared" si="7"/>
        <v>0</v>
      </c>
      <c r="U29" s="60">
        <f t="shared" si="7"/>
        <v>0</v>
      </c>
      <c r="V29" s="60">
        <f t="shared" si="7"/>
        <v>0</v>
      </c>
      <c r="W29" s="60">
        <f t="shared" si="7"/>
        <v>0</v>
      </c>
      <c r="X29" s="60">
        <f t="shared" si="7"/>
        <v>0</v>
      </c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160">
        <f>SUM(BP23:BP28)</f>
        <v>0</v>
      </c>
      <c r="BQ29" s="60"/>
      <c r="BR29" s="87"/>
      <c r="BS29" s="5" t="s">
        <v>125</v>
      </c>
      <c r="BT29" s="44" t="str">
        <f>IF(G17="","",BB13)</f>
        <v/>
      </c>
      <c r="BU29" s="46"/>
      <c r="BV29" s="104"/>
      <c r="BW29" s="60"/>
      <c r="BX29" s="104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47" t="s">
        <v>134</v>
      </c>
      <c r="CK29" s="44" t="str">
        <f>IF(CK23=CF19,CF18,CF19)</f>
        <v/>
      </c>
      <c r="CL29" s="46"/>
      <c r="CM29" s="104"/>
      <c r="CN29" s="60"/>
      <c r="CO29" s="104"/>
      <c r="CP29" s="60"/>
      <c r="CQ29" s="388" t="str">
        <f>IF(CO29="",IF(CM29&gt;CM30,CK29,CK30),IF(CO29&gt;CO30,CK29,CK30))</f>
        <v/>
      </c>
      <c r="CR29" s="389"/>
      <c r="CS29" s="389"/>
      <c r="CT29" s="389"/>
      <c r="CU29" s="389"/>
      <c r="CV29" s="390"/>
      <c r="CW29" s="60"/>
    </row>
    <row r="30" spans="1:101" ht="18.75" customHeight="1" thickBot="1" x14ac:dyDescent="0.25">
      <c r="A30" s="60"/>
      <c r="B30" s="60"/>
      <c r="C30" s="60"/>
      <c r="D30" s="60"/>
      <c r="E30" s="85"/>
      <c r="F30" s="60"/>
      <c r="G30" s="85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85"/>
      <c r="BJ30" s="60"/>
      <c r="BK30" s="60"/>
      <c r="BL30" s="60"/>
      <c r="BM30" s="60"/>
      <c r="BN30" s="60"/>
      <c r="BO30" s="60"/>
      <c r="BP30" s="138"/>
      <c r="BQ30" s="60"/>
      <c r="BR30" s="87"/>
      <c r="BS30" s="60"/>
      <c r="BT30" s="60"/>
      <c r="BU30" s="60"/>
      <c r="BV30" s="60"/>
      <c r="BW30" s="60"/>
      <c r="BX30" s="60"/>
      <c r="BY30" s="60"/>
      <c r="BZ30" s="47">
        <v>52</v>
      </c>
      <c r="CA30" s="44" t="str">
        <f>IF(BX28="",IF(BV28&gt;BV29,BT28,BT29),IF(BX28&gt;BX29,BT28,BT29))</f>
        <v/>
      </c>
      <c r="CB30" s="46"/>
      <c r="CC30" s="104"/>
      <c r="CD30" s="60"/>
      <c r="CE30" s="104"/>
      <c r="CF30" s="60"/>
      <c r="CG30" s="60"/>
      <c r="CH30" s="60"/>
      <c r="CI30" s="60"/>
      <c r="CJ30" s="47" t="s">
        <v>135</v>
      </c>
      <c r="CK30" s="44" t="str">
        <f>IF(CK24=CF34,CF35,CF34)</f>
        <v/>
      </c>
      <c r="CL30" s="46"/>
      <c r="CM30" s="104"/>
      <c r="CN30" s="60"/>
      <c r="CO30" s="104"/>
      <c r="CP30" s="60"/>
      <c r="CQ30" s="391"/>
      <c r="CR30" s="392"/>
      <c r="CS30" s="392"/>
      <c r="CT30" s="392"/>
      <c r="CU30" s="392"/>
      <c r="CV30" s="393"/>
      <c r="CW30" s="60"/>
    </row>
    <row r="31" spans="1:101" ht="18.75" customHeight="1" thickBot="1" x14ac:dyDescent="0.3">
      <c r="A31" s="60"/>
      <c r="B31" s="60"/>
      <c r="C31" s="60"/>
      <c r="D31" s="60"/>
      <c r="E31" s="85"/>
      <c r="F31" s="60"/>
      <c r="G31" s="85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85"/>
      <c r="BJ31" s="60"/>
      <c r="BK31" s="60"/>
      <c r="BL31" s="60"/>
      <c r="BM31" s="60"/>
      <c r="BN31" s="60"/>
      <c r="BO31" s="60"/>
      <c r="BP31" s="138"/>
      <c r="BQ31" s="60"/>
      <c r="BR31" s="87"/>
      <c r="BS31" s="60"/>
      <c r="BT31" s="60"/>
      <c r="BU31" s="60"/>
      <c r="BV31" s="60"/>
      <c r="BW31" s="60"/>
      <c r="BX31" s="60"/>
      <c r="BY31" s="60"/>
      <c r="BZ31" s="47">
        <v>51</v>
      </c>
      <c r="CA31" s="44" t="str">
        <f>IF(BX32="",IF(BV32&gt;BV33,BT32,BT33),IF(BX32&gt;BX33,BT32,BT33))</f>
        <v/>
      </c>
      <c r="CB31" s="46"/>
      <c r="CC31" s="104"/>
      <c r="CD31" s="60"/>
      <c r="CE31" s="104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88" t="s">
        <v>138</v>
      </c>
      <c r="CS31" s="60"/>
      <c r="CT31" s="60"/>
      <c r="CU31" s="60"/>
      <c r="CV31" s="60"/>
      <c r="CW31" s="60"/>
    </row>
    <row r="32" spans="1:101" ht="18.75" customHeight="1" thickBot="1" x14ac:dyDescent="0.3">
      <c r="A32" s="60"/>
      <c r="B32" s="60"/>
      <c r="C32" s="88" t="s">
        <v>73</v>
      </c>
      <c r="D32" s="60"/>
      <c r="E32" s="85"/>
      <c r="F32" s="60"/>
      <c r="G32" s="85"/>
      <c r="H32" s="60"/>
      <c r="I32" s="60"/>
      <c r="J32" s="60"/>
      <c r="K32" s="60"/>
      <c r="L32" s="60"/>
      <c r="M32" s="60" t="s">
        <v>4</v>
      </c>
      <c r="N32" s="60"/>
      <c r="O32" s="60"/>
      <c r="P32" s="60"/>
      <c r="Q32" s="60" t="s">
        <v>6</v>
      </c>
      <c r="R32" s="60"/>
      <c r="S32" s="60"/>
      <c r="T32" s="60"/>
      <c r="U32" s="60" t="s">
        <v>7</v>
      </c>
      <c r="V32" s="60"/>
      <c r="W32" s="60"/>
      <c r="X32" s="60"/>
      <c r="Y32" s="60"/>
      <c r="Z32" s="60" t="s">
        <v>4</v>
      </c>
      <c r="AA32" s="60" t="s">
        <v>5</v>
      </c>
      <c r="AB32" s="60"/>
      <c r="AC32" s="60"/>
      <c r="AD32" s="60" t="s">
        <v>9</v>
      </c>
      <c r="AE32" s="60"/>
      <c r="AF32" s="60"/>
      <c r="AG32" s="60"/>
      <c r="AH32" s="60" t="s">
        <v>32</v>
      </c>
      <c r="AI32" s="60"/>
      <c r="AJ32" s="60"/>
      <c r="AK32" s="60"/>
      <c r="AL32" s="60"/>
      <c r="AM32" s="60"/>
      <c r="AN32" s="60" t="s">
        <v>35</v>
      </c>
      <c r="AO32" s="60"/>
      <c r="AP32" s="60"/>
      <c r="AQ32" s="60"/>
      <c r="AR32" s="60"/>
      <c r="AS32" s="60" t="s">
        <v>33</v>
      </c>
      <c r="AT32" s="60"/>
      <c r="AU32" s="60"/>
      <c r="AV32" s="60"/>
      <c r="AW32" s="60"/>
      <c r="AX32" s="60"/>
      <c r="AY32" s="60"/>
      <c r="AZ32" s="60"/>
      <c r="BA32" s="60"/>
      <c r="BB32" s="89" t="s">
        <v>10</v>
      </c>
      <c r="BC32" s="60"/>
      <c r="BD32" s="90" t="s">
        <v>4</v>
      </c>
      <c r="BE32" s="60"/>
      <c r="BF32" s="61" t="s">
        <v>5</v>
      </c>
      <c r="BG32" s="60"/>
      <c r="BH32" s="60"/>
      <c r="BI32" s="85"/>
      <c r="BJ32" s="60"/>
      <c r="BK32" s="60"/>
      <c r="BL32" s="60"/>
      <c r="BM32" s="60"/>
      <c r="BN32" s="60"/>
      <c r="BO32" s="60"/>
      <c r="BP32" s="138"/>
      <c r="BQ32" s="85"/>
      <c r="BR32" s="87"/>
      <c r="BS32" s="55" t="s">
        <v>24</v>
      </c>
      <c r="BT32" s="44" t="str">
        <f>IF(G50="","",BB45)</f>
        <v/>
      </c>
      <c r="BU32" s="46"/>
      <c r="BV32" s="104"/>
      <c r="BW32" s="60"/>
      <c r="BX32" s="104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343" t="str">
        <f>IF(CQ29=CK29,CK30,CK29)</f>
        <v/>
      </c>
      <c r="CR32" s="344"/>
      <c r="CS32" s="344"/>
      <c r="CT32" s="344"/>
      <c r="CU32" s="344"/>
      <c r="CV32" s="345"/>
      <c r="CW32" s="60"/>
    </row>
    <row r="33" spans="1:101" ht="18.75" customHeight="1" thickBot="1" x14ac:dyDescent="0.25">
      <c r="A33" s="60"/>
      <c r="B33" s="60"/>
      <c r="C33" s="60"/>
      <c r="D33" s="60"/>
      <c r="E33" s="85"/>
      <c r="F33" s="60"/>
      <c r="G33" s="85"/>
      <c r="H33" s="60"/>
      <c r="I33" s="60"/>
      <c r="J33" s="60"/>
      <c r="K33" s="60"/>
      <c r="L33" s="60"/>
      <c r="M33" s="60" t="s">
        <v>0</v>
      </c>
      <c r="N33" s="60" t="s">
        <v>1</v>
      </c>
      <c r="O33" s="60" t="s">
        <v>2</v>
      </c>
      <c r="P33" s="60" t="s">
        <v>3</v>
      </c>
      <c r="Q33" s="60" t="s">
        <v>0</v>
      </c>
      <c r="R33" s="60" t="s">
        <v>1</v>
      </c>
      <c r="S33" s="60" t="s">
        <v>2</v>
      </c>
      <c r="T33" s="60" t="s">
        <v>3</v>
      </c>
      <c r="U33" s="60" t="s">
        <v>0</v>
      </c>
      <c r="V33" s="60" t="s">
        <v>1</v>
      </c>
      <c r="W33" s="60" t="s">
        <v>2</v>
      </c>
      <c r="X33" s="60" t="s">
        <v>3</v>
      </c>
      <c r="Y33" s="60"/>
      <c r="Z33" s="60" t="s">
        <v>8</v>
      </c>
      <c r="AA33" s="60"/>
      <c r="AB33" s="60"/>
      <c r="AC33" s="60"/>
      <c r="AD33" s="60"/>
      <c r="AE33" s="60"/>
      <c r="AF33" s="60"/>
      <c r="AG33" s="60"/>
      <c r="AH33" s="60" t="s">
        <v>31</v>
      </c>
      <c r="AI33" s="60"/>
      <c r="AJ33" s="60"/>
      <c r="AK33" s="60"/>
      <c r="AL33" s="60"/>
      <c r="AM33" s="60"/>
      <c r="AN33" s="60" t="str">
        <f>AI34</f>
        <v>Kolumbien</v>
      </c>
      <c r="AO33" s="60" t="str">
        <f>AI35</f>
        <v>Griechenland</v>
      </c>
      <c r="AP33" s="60" t="str">
        <f>AI36</f>
        <v>Elfenbeinküste</v>
      </c>
      <c r="AQ33" s="60" t="str">
        <f>AI37</f>
        <v>Japan</v>
      </c>
      <c r="AR33" s="60"/>
      <c r="AS33" s="60" t="s">
        <v>31</v>
      </c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85"/>
      <c r="BJ33" s="85"/>
      <c r="BK33" s="85"/>
      <c r="BL33" s="85"/>
      <c r="BM33" s="85"/>
      <c r="BN33" s="85"/>
      <c r="BO33" s="85"/>
      <c r="BP33" s="137"/>
      <c r="BQ33" s="85"/>
      <c r="BR33" s="87"/>
      <c r="BS33" s="25" t="s">
        <v>23</v>
      </c>
      <c r="BT33" s="44" t="str">
        <f>IF(G39="","",BB35)</f>
        <v/>
      </c>
      <c r="BU33" s="46"/>
      <c r="BV33" s="104"/>
      <c r="BW33" s="60"/>
      <c r="BX33" s="104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346"/>
      <c r="CR33" s="347"/>
      <c r="CS33" s="347"/>
      <c r="CT33" s="347"/>
      <c r="CU33" s="347"/>
      <c r="CV33" s="348"/>
      <c r="CW33" s="60"/>
    </row>
    <row r="34" spans="1:101" ht="18.75" customHeight="1" thickBot="1" x14ac:dyDescent="0.3">
      <c r="A34" s="60"/>
      <c r="B34" s="60"/>
      <c r="C34" s="20" t="str">
        <f>Spielplan!$C$34</f>
        <v>Kolumbien</v>
      </c>
      <c r="D34" s="39"/>
      <c r="E34" s="104"/>
      <c r="F34" s="93"/>
      <c r="G34" s="104"/>
      <c r="H34" s="20" t="str">
        <f>Spielplan!$H$34</f>
        <v>Griechenland</v>
      </c>
      <c r="I34" s="39"/>
      <c r="J34" s="60"/>
      <c r="K34" s="60" t="s">
        <v>78</v>
      </c>
      <c r="L34" s="60">
        <f t="shared" ref="L34:L39" si="8">IF(E34-G34&gt;0,1,IF(G34=E34,0,-1))</f>
        <v>0</v>
      </c>
      <c r="M34" s="60">
        <f>IF($E34="",0,IF($E34&gt;$G34,3,IF($E34=G34,1,0)))</f>
        <v>0</v>
      </c>
      <c r="N34" s="60">
        <f>IF($G34="",0,IF($E34&gt;$G34,0,IF($E34=G34,1,3)))</f>
        <v>0</v>
      </c>
      <c r="O34" s="60"/>
      <c r="P34" s="60"/>
      <c r="Q34" s="60">
        <f>E34</f>
        <v>0</v>
      </c>
      <c r="R34" s="60">
        <f>G34</f>
        <v>0</v>
      </c>
      <c r="S34" s="60"/>
      <c r="T34" s="60"/>
      <c r="U34" s="60">
        <f>G34</f>
        <v>0</v>
      </c>
      <c r="V34" s="60">
        <f>E34</f>
        <v>0</v>
      </c>
      <c r="W34" s="60"/>
      <c r="X34" s="60"/>
      <c r="Y34" s="60"/>
      <c r="Z34" s="60">
        <f>M40</f>
        <v>0</v>
      </c>
      <c r="AA34" s="60">
        <f>Q40</f>
        <v>0</v>
      </c>
      <c r="AB34" s="60">
        <f>U40</f>
        <v>0</v>
      </c>
      <c r="AC34" s="60">
        <f>AA34-AB34</f>
        <v>0</v>
      </c>
      <c r="AD34" s="60">
        <f>IF(Z34&gt;Z35,-1,0)</f>
        <v>0</v>
      </c>
      <c r="AE34" s="60">
        <f>IF(Z34&gt;Z36,-1,0)</f>
        <v>0</v>
      </c>
      <c r="AF34" s="60">
        <f>IF(Z34&gt;Z37,-1,0)</f>
        <v>0</v>
      </c>
      <c r="AG34" s="60">
        <f>10000-(AJ34*1000+AM34*100+AK34*10)</f>
        <v>10000</v>
      </c>
      <c r="AH34" s="90">
        <f>RANK(AG34,AG34:AG37,1)</f>
        <v>1</v>
      </c>
      <c r="AI34" s="60" t="str">
        <f>C34</f>
        <v>Kolumbien</v>
      </c>
      <c r="AJ34" s="60">
        <f t="shared" ref="AJ34:AL37" si="9">Z34</f>
        <v>0</v>
      </c>
      <c r="AK34" s="60">
        <f t="shared" si="9"/>
        <v>0</v>
      </c>
      <c r="AL34" s="60">
        <f t="shared" si="9"/>
        <v>0</v>
      </c>
      <c r="AM34" s="60">
        <f>AK34-AL34</f>
        <v>0</v>
      </c>
      <c r="AN34" s="187"/>
      <c r="AO34" s="187">
        <f>IF(AG35=AG34,IF(G34&gt;E34,AG35-0.1,AG35),AG35)</f>
        <v>10000</v>
      </c>
      <c r="AP34" s="187">
        <f>IF(AG36=AG34,IF(G36&gt;E36,AG36-0.1,AG36),AG36)</f>
        <v>10000</v>
      </c>
      <c r="AQ34" s="187">
        <f>IF(AG37=AG34,IF(G38&gt;E38,AG37-0.1,AG37),AG37)</f>
        <v>10000</v>
      </c>
      <c r="AR34" s="187">
        <f>AN38</f>
        <v>30000</v>
      </c>
      <c r="AS34" s="90">
        <f>RANK(AR34,AR34:AR37,1)</f>
        <v>1</v>
      </c>
      <c r="AT34" s="60" t="str">
        <f t="shared" ref="AT34:AW37" si="10">AI34</f>
        <v>Kolumbien</v>
      </c>
      <c r="AU34" s="60">
        <f t="shared" si="10"/>
        <v>0</v>
      </c>
      <c r="AV34" s="60">
        <f t="shared" si="10"/>
        <v>0</v>
      </c>
      <c r="AW34" s="60">
        <f t="shared" si="10"/>
        <v>0</v>
      </c>
      <c r="AX34" s="60"/>
      <c r="AY34" s="60"/>
      <c r="AZ34" s="60"/>
      <c r="BA34" s="19">
        <v>1</v>
      </c>
      <c r="BB34" s="20" t="str">
        <f>VLOOKUP(1,AS34:AT37,2,FALSE)</f>
        <v>Kolumbien</v>
      </c>
      <c r="BC34" s="18"/>
      <c r="BD34" s="21">
        <f>VLOOKUP(1,AS34:AW37,3,FALSE)</f>
        <v>0</v>
      </c>
      <c r="BE34" s="22">
        <f>VLOOKUP(1,AS34:AW37,4,FALSE)</f>
        <v>0</v>
      </c>
      <c r="BF34" s="93" t="s">
        <v>12</v>
      </c>
      <c r="BG34" s="22">
        <f>VLOOKUP(1,AS34:AW37,5,FALSE)</f>
        <v>0</v>
      </c>
      <c r="BH34" s="27" t="s">
        <v>22</v>
      </c>
      <c r="BI34" s="85"/>
      <c r="BJ34" s="85">
        <f>IF(E34&gt;G34,IF(Spielplan!E34&gt;Spielplan!G34,Punktemodus!$B$3,0),0)</f>
        <v>0</v>
      </c>
      <c r="BK34" s="85">
        <f>IF(E34=G34,IF(Spielplan!E34=Spielplan!G34,Punktemodus!$B$3,0),0)</f>
        <v>10</v>
      </c>
      <c r="BL34" s="85">
        <f>IF(E34&lt;G34,IF(Spielplan!E34&lt;Spielplan!G34,Punktemodus!$B$3,0),0)</f>
        <v>0</v>
      </c>
      <c r="BM34" s="85">
        <f>IF(E34=Spielplan!E34,IF(G34=Spielplan!G34,Punktemodus!$B$5,0),0)</f>
        <v>3</v>
      </c>
      <c r="BN34" s="85">
        <f>IF(E34=Spielplan!E34,Punktemodus!$B$7,0)</f>
        <v>1</v>
      </c>
      <c r="BO34" s="85">
        <f>IF(G34=Spielplan!G34,Punktemodus!$B$7,0)</f>
        <v>1</v>
      </c>
      <c r="BP34" s="137">
        <f>IF(Spielplan!E34="",0,SUM(BJ34:BO34))</f>
        <v>0</v>
      </c>
      <c r="BQ34" s="85"/>
      <c r="BR34" s="8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47">
        <v>59</v>
      </c>
      <c r="CF34" s="44" t="str">
        <f>IF(CE30="",IF(CC30&gt;CC31,CA30,CA31),IF(CE30&gt;CE31,CA30,CA31))</f>
        <v/>
      </c>
      <c r="CG34" s="46"/>
      <c r="CH34" s="104"/>
      <c r="CI34" s="60"/>
      <c r="CJ34" s="104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</row>
    <row r="35" spans="1:101" ht="18.75" customHeight="1" thickBot="1" x14ac:dyDescent="0.3">
      <c r="A35" s="60"/>
      <c r="B35" s="60"/>
      <c r="C35" s="14" t="str">
        <f>Spielplan!$C$35</f>
        <v>Elfenbeinküste</v>
      </c>
      <c r="D35" s="40"/>
      <c r="E35" s="104"/>
      <c r="F35" s="93"/>
      <c r="G35" s="104"/>
      <c r="H35" s="14" t="str">
        <f>Spielplan!$H$35</f>
        <v>Japan</v>
      </c>
      <c r="I35" s="40"/>
      <c r="J35" s="60"/>
      <c r="K35" s="60" t="s">
        <v>79</v>
      </c>
      <c r="L35" s="60">
        <f t="shared" si="8"/>
        <v>0</v>
      </c>
      <c r="M35" s="60"/>
      <c r="N35" s="60"/>
      <c r="O35" s="60">
        <f>IF($E35="",0,IF($E35&gt;$G35,3,IF($E35=$G35,1,0)))</f>
        <v>0</v>
      </c>
      <c r="P35" s="60">
        <f>IF($G35="",0,IF($E35&gt;$G35,0,IF($E35=$G35,1,3)))</f>
        <v>0</v>
      </c>
      <c r="Q35" s="60"/>
      <c r="R35" s="60"/>
      <c r="S35" s="60">
        <f>E35</f>
        <v>0</v>
      </c>
      <c r="T35" s="60">
        <f>G35</f>
        <v>0</v>
      </c>
      <c r="U35" s="60"/>
      <c r="V35" s="60"/>
      <c r="W35" s="60">
        <f>G35</f>
        <v>0</v>
      </c>
      <c r="X35" s="60">
        <f>E35</f>
        <v>0</v>
      </c>
      <c r="Y35" s="60"/>
      <c r="Z35" s="60">
        <f>N40</f>
        <v>0</v>
      </c>
      <c r="AA35" s="60">
        <f>R40</f>
        <v>0</v>
      </c>
      <c r="AB35" s="60">
        <f>V40</f>
        <v>0</v>
      </c>
      <c r="AC35" s="60">
        <f>AA35-AB35</f>
        <v>0</v>
      </c>
      <c r="AD35" s="60">
        <f>IF(Z35&gt;Z34,-1,0)</f>
        <v>0</v>
      </c>
      <c r="AE35" s="60">
        <f>IF(Z35&gt;Z36,-1,0)</f>
        <v>0</v>
      </c>
      <c r="AF35" s="60">
        <f>IF(Z35&gt;Z37,-1,0)</f>
        <v>0</v>
      </c>
      <c r="AG35" s="60">
        <f>10000-(AJ35*1000+AM35*100+AK35*10)</f>
        <v>10000</v>
      </c>
      <c r="AH35" s="90">
        <f>RANK(AG35,AG34:AG37,1)</f>
        <v>1</v>
      </c>
      <c r="AI35" s="60" t="str">
        <f>H34</f>
        <v>Griechenland</v>
      </c>
      <c r="AJ35" s="60">
        <f t="shared" si="9"/>
        <v>0</v>
      </c>
      <c r="AK35" s="60">
        <f t="shared" si="9"/>
        <v>0</v>
      </c>
      <c r="AL35" s="60">
        <f t="shared" si="9"/>
        <v>0</v>
      </c>
      <c r="AM35" s="60">
        <f>AK35-AL35</f>
        <v>0</v>
      </c>
      <c r="AN35" s="187">
        <f>IF(AG34=AG35,IF(E34&gt;G34,AG34-0.1,AG34),AG34)</f>
        <v>10000</v>
      </c>
      <c r="AO35" s="187"/>
      <c r="AP35" s="187">
        <f>IF(AG36=AG35,IF(G39&gt;E39,AG36-0.1,AG36),AG36)</f>
        <v>10000</v>
      </c>
      <c r="AQ35" s="187">
        <f>IF(AG37=AG35,IF(G37&gt;E37,AG37-0.1,AG37),AG37)</f>
        <v>10000</v>
      </c>
      <c r="AR35" s="187">
        <f>AO38</f>
        <v>30000</v>
      </c>
      <c r="AS35" s="90">
        <f>RANK(AR35,AR34:AR37,1)</f>
        <v>1</v>
      </c>
      <c r="AT35" s="60" t="str">
        <f t="shared" si="10"/>
        <v>Griechenland</v>
      </c>
      <c r="AU35" s="60">
        <f t="shared" si="10"/>
        <v>0</v>
      </c>
      <c r="AV35" s="60">
        <f t="shared" si="10"/>
        <v>0</v>
      </c>
      <c r="AW35" s="60">
        <f t="shared" si="10"/>
        <v>0</v>
      </c>
      <c r="AX35" s="60"/>
      <c r="AY35" s="60"/>
      <c r="AZ35" s="60"/>
      <c r="BA35" s="23">
        <v>2</v>
      </c>
      <c r="BB35" s="14" t="e">
        <f>VLOOKUP(2,AS34:AT37,2,FALSE)</f>
        <v>#N/A</v>
      </c>
      <c r="BC35" s="15"/>
      <c r="BD35" s="24" t="e">
        <f>VLOOKUP(2,AS34:AW37,3,FALSE)</f>
        <v>#N/A</v>
      </c>
      <c r="BE35" s="25" t="e">
        <f>VLOOKUP(2,AS34:AW37,4,FALSE)</f>
        <v>#N/A</v>
      </c>
      <c r="BF35" s="93" t="s">
        <v>12</v>
      </c>
      <c r="BG35" s="25" t="e">
        <f>VLOOKUP(2,AS34:AW37,5,FALSE)</f>
        <v>#N/A</v>
      </c>
      <c r="BH35" s="26" t="s">
        <v>23</v>
      </c>
      <c r="BI35" s="85"/>
      <c r="BJ35" s="85">
        <f>IF(E35&gt;G35,IF(Spielplan!E35&gt;Spielplan!G35,Punktemodus!$B$3,0),0)</f>
        <v>0</v>
      </c>
      <c r="BK35" s="85">
        <f>IF(E35=G35,IF(Spielplan!E35=Spielplan!G35,Punktemodus!$B$3,0),0)</f>
        <v>10</v>
      </c>
      <c r="BL35" s="85">
        <f>IF(E35&lt;G35,IF(Spielplan!E35&lt;Spielplan!G35,Punktemodus!$B$3,0),0)</f>
        <v>0</v>
      </c>
      <c r="BM35" s="85">
        <f>IF(E35=Spielplan!E35,IF(G35=Spielplan!G35,Punktemodus!$B$5,0),0)</f>
        <v>3</v>
      </c>
      <c r="BN35" s="85">
        <f>IF(E35=Spielplan!E35,Punktemodus!$B$7,0)</f>
        <v>1</v>
      </c>
      <c r="BO35" s="85">
        <f>IF(G35=Spielplan!G35,Punktemodus!$B$7,0)</f>
        <v>1</v>
      </c>
      <c r="BP35" s="137">
        <f>IF(Spielplan!E35="",0,SUM(BJ35:BO35))</f>
        <v>0</v>
      </c>
      <c r="BQ35" s="85"/>
      <c r="BR35" s="8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47">
        <v>60</v>
      </c>
      <c r="CF35" s="44" t="str">
        <f>IF(CE38="",IF(CC38&gt;CC39,CA38,CA39),IF(CE38&gt;CE39,CA38,CA39))</f>
        <v/>
      </c>
      <c r="CG35" s="46"/>
      <c r="CH35" s="104"/>
      <c r="CI35" s="60"/>
      <c r="CJ35" s="104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</row>
    <row r="36" spans="1:101" ht="18.75" customHeight="1" thickBot="1" x14ac:dyDescent="0.3">
      <c r="A36" s="60"/>
      <c r="B36" s="60"/>
      <c r="C36" s="20" t="str">
        <f>C34</f>
        <v>Kolumbien</v>
      </c>
      <c r="D36" s="39"/>
      <c r="E36" s="104"/>
      <c r="F36" s="93"/>
      <c r="G36" s="104"/>
      <c r="H36" s="20" t="str">
        <f>C35</f>
        <v>Elfenbeinküste</v>
      </c>
      <c r="I36" s="39"/>
      <c r="J36" s="60"/>
      <c r="K36" s="60" t="s">
        <v>81</v>
      </c>
      <c r="L36" s="60">
        <f t="shared" si="8"/>
        <v>0</v>
      </c>
      <c r="M36" s="60">
        <f>IF($E36="",0,IF($E36&gt;$G36,3,IF($E36=G36,1,0)))</f>
        <v>0</v>
      </c>
      <c r="N36" s="60"/>
      <c r="O36" s="60">
        <f>IF($G36="",0,IF($E36&gt;$G36,0,IF($E36=$G36,1,3)))</f>
        <v>0</v>
      </c>
      <c r="P36" s="60"/>
      <c r="Q36" s="60">
        <f>E36</f>
        <v>0</v>
      </c>
      <c r="R36" s="60"/>
      <c r="S36" s="60">
        <f>G36</f>
        <v>0</v>
      </c>
      <c r="T36" s="60"/>
      <c r="U36" s="60">
        <f>G36</f>
        <v>0</v>
      </c>
      <c r="V36" s="60"/>
      <c r="W36" s="60">
        <f>E36</f>
        <v>0</v>
      </c>
      <c r="X36" s="60"/>
      <c r="Y36" s="60"/>
      <c r="Z36" s="60">
        <f>O40</f>
        <v>0</v>
      </c>
      <c r="AA36" s="60">
        <f>S40</f>
        <v>0</v>
      </c>
      <c r="AB36" s="60">
        <f>W40</f>
        <v>0</v>
      </c>
      <c r="AC36" s="60">
        <f>AA36-AB36</f>
        <v>0</v>
      </c>
      <c r="AD36" s="60">
        <f>IF(Z36&gt;Z34,-1,0)</f>
        <v>0</v>
      </c>
      <c r="AE36" s="60">
        <f>IF(Z36&gt;Z35,-1,0)</f>
        <v>0</v>
      </c>
      <c r="AF36" s="60">
        <f>IF(Z36&gt;Z37,-1,0)</f>
        <v>0</v>
      </c>
      <c r="AG36" s="60">
        <f>10000-(AJ36*1000+AM36*100+AK36*10)</f>
        <v>10000</v>
      </c>
      <c r="AH36" s="90">
        <f>RANK(AG36,AG34:AG37,1)</f>
        <v>1</v>
      </c>
      <c r="AI36" s="60" t="str">
        <f>C35</f>
        <v>Elfenbeinküste</v>
      </c>
      <c r="AJ36" s="60">
        <f t="shared" si="9"/>
        <v>0</v>
      </c>
      <c r="AK36" s="60">
        <f t="shared" si="9"/>
        <v>0</v>
      </c>
      <c r="AL36" s="60">
        <f t="shared" si="9"/>
        <v>0</v>
      </c>
      <c r="AM36" s="60">
        <f>AK36-AL36</f>
        <v>0</v>
      </c>
      <c r="AN36" s="187">
        <f>IF(AG34=AG36,IF(E36&gt;G36,AG34-0.1,AG34),AG34)</f>
        <v>10000</v>
      </c>
      <c r="AO36" s="187">
        <f>IF(AG35=AG36,IF(E39&gt;G39,AG35-0.1,AG35),AG35)</f>
        <v>10000</v>
      </c>
      <c r="AP36" s="187"/>
      <c r="AQ36" s="187">
        <f>IF(AG37=AG36,IF(G35&gt;E35,AG37-0.1,AG37),AG37)</f>
        <v>10000</v>
      </c>
      <c r="AR36" s="187">
        <f>AP38</f>
        <v>30000</v>
      </c>
      <c r="AS36" s="90">
        <f>RANK(AR36,AR34:AR37,1)</f>
        <v>1</v>
      </c>
      <c r="AT36" s="60" t="str">
        <f t="shared" si="10"/>
        <v>Elfenbeinküste</v>
      </c>
      <c r="AU36" s="60">
        <f t="shared" si="10"/>
        <v>0</v>
      </c>
      <c r="AV36" s="60">
        <f t="shared" si="10"/>
        <v>0</v>
      </c>
      <c r="AW36" s="60">
        <f t="shared" si="10"/>
        <v>0</v>
      </c>
      <c r="AX36" s="60"/>
      <c r="AY36" s="60"/>
      <c r="AZ36" s="60"/>
      <c r="BA36" s="113">
        <v>3</v>
      </c>
      <c r="BB36" s="114" t="e">
        <f>VLOOKUP(3,AS34:AT37,2,FALSE)</f>
        <v>#N/A</v>
      </c>
      <c r="BC36" s="115"/>
      <c r="BD36" s="116" t="e">
        <f>VLOOKUP(3,AS34:AW37,3,FALSE)</f>
        <v>#N/A</v>
      </c>
      <c r="BE36" s="116" t="e">
        <f>VLOOKUP(3,AS34:AW37,4,FALSE)</f>
        <v>#N/A</v>
      </c>
      <c r="BF36" s="93" t="s">
        <v>12</v>
      </c>
      <c r="BG36" s="116" t="e">
        <f>VLOOKUP(3,AS34:AW37,5,FALSE)</f>
        <v>#N/A</v>
      </c>
      <c r="BH36" s="60"/>
      <c r="BI36" s="85"/>
      <c r="BJ36" s="85">
        <f>IF(E36&gt;G36,IF(Spielplan!E36&gt;Spielplan!G36,Punktemodus!$B$3,0),0)</f>
        <v>0</v>
      </c>
      <c r="BK36" s="85">
        <f>IF(E36=G36,IF(Spielplan!E36=Spielplan!G36,Punktemodus!$B$3,0),0)</f>
        <v>10</v>
      </c>
      <c r="BL36" s="85">
        <f>IF(E36&lt;G36,IF(Spielplan!E36&lt;Spielplan!G36,Punktemodus!$B$3,0),0)</f>
        <v>0</v>
      </c>
      <c r="BM36" s="85">
        <f>IF(E36=Spielplan!E36,IF(G36=Spielplan!G36,Punktemodus!$B$5,0),0)</f>
        <v>3</v>
      </c>
      <c r="BN36" s="85">
        <f>IF(E36=Spielplan!E36,Punktemodus!$B$7,0)</f>
        <v>1</v>
      </c>
      <c r="BO36" s="85">
        <f>IF(G36=Spielplan!G36,Punktemodus!$B$7,0)</f>
        <v>1</v>
      </c>
      <c r="BP36" s="137">
        <f>IF(Spielplan!E36="",0,SUM(BJ36:BO36))</f>
        <v>0</v>
      </c>
      <c r="BQ36" s="85"/>
      <c r="BR36" s="87"/>
      <c r="BS36" s="82" t="s">
        <v>126</v>
      </c>
      <c r="BT36" s="44" t="str">
        <f>IF(G72="","",BB67)</f>
        <v/>
      </c>
      <c r="BU36" s="46"/>
      <c r="BV36" s="104"/>
      <c r="BW36" s="60"/>
      <c r="BX36" s="104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</row>
    <row r="37" spans="1:101" ht="18.75" customHeight="1" thickBot="1" x14ac:dyDescent="0.3">
      <c r="A37" s="60"/>
      <c r="B37" s="60"/>
      <c r="C37" s="14" t="str">
        <f>H34</f>
        <v>Griechenland</v>
      </c>
      <c r="D37" s="40"/>
      <c r="E37" s="104"/>
      <c r="F37" s="93"/>
      <c r="G37" s="104"/>
      <c r="H37" s="14" t="str">
        <f>H35</f>
        <v>Japan</v>
      </c>
      <c r="I37" s="40"/>
      <c r="J37" s="60"/>
      <c r="K37" s="60" t="s">
        <v>80</v>
      </c>
      <c r="L37" s="60">
        <f t="shared" si="8"/>
        <v>0</v>
      </c>
      <c r="M37" s="60"/>
      <c r="N37" s="60">
        <f>IF($E37="",0,IF($E37&gt;$G37,3,IF($E37=$G37,1,0)))</f>
        <v>0</v>
      </c>
      <c r="O37" s="60"/>
      <c r="P37" s="60">
        <f>IF($G37="",0,IF($E37&gt;$G37,0,IF($E37=$G37,1,3)))</f>
        <v>0</v>
      </c>
      <c r="Q37" s="60"/>
      <c r="R37" s="60">
        <f>E37</f>
        <v>0</v>
      </c>
      <c r="S37" s="60"/>
      <c r="T37" s="60">
        <f>G37</f>
        <v>0</v>
      </c>
      <c r="U37" s="60"/>
      <c r="V37" s="60">
        <f>G37</f>
        <v>0</v>
      </c>
      <c r="W37" s="60"/>
      <c r="X37" s="60">
        <f>E37</f>
        <v>0</v>
      </c>
      <c r="Y37" s="60"/>
      <c r="Z37" s="60">
        <f>P40</f>
        <v>0</v>
      </c>
      <c r="AA37" s="60">
        <f>T40</f>
        <v>0</v>
      </c>
      <c r="AB37" s="60">
        <f>X40</f>
        <v>0</v>
      </c>
      <c r="AC37" s="60">
        <f>AA37-AB37</f>
        <v>0</v>
      </c>
      <c r="AD37" s="60">
        <f>IF(Z37&gt;Z34,-1,0)</f>
        <v>0</v>
      </c>
      <c r="AE37" s="60">
        <f>IF(Z37&gt;Z35,-1,0)</f>
        <v>0</v>
      </c>
      <c r="AF37" s="60">
        <f>IF(Z37&gt;Z36,-1,0)</f>
        <v>0</v>
      </c>
      <c r="AG37" s="60">
        <f>10000-(AJ37*1000+AM37*100+AK37*10)</f>
        <v>10000</v>
      </c>
      <c r="AH37" s="90">
        <f>RANK(AG37,AG34:AG37,1)</f>
        <v>1</v>
      </c>
      <c r="AI37" s="60" t="str">
        <f>H35</f>
        <v>Japan</v>
      </c>
      <c r="AJ37" s="60">
        <f t="shared" si="9"/>
        <v>0</v>
      </c>
      <c r="AK37" s="60">
        <f t="shared" si="9"/>
        <v>0</v>
      </c>
      <c r="AL37" s="60">
        <f t="shared" si="9"/>
        <v>0</v>
      </c>
      <c r="AM37" s="60">
        <f>AK37-AL37</f>
        <v>0</v>
      </c>
      <c r="AN37" s="187">
        <f>IF(AG34=AG37,IF(E38&gt;G38,AG34-0.1,AG34),AG34)</f>
        <v>10000</v>
      </c>
      <c r="AO37" s="187">
        <f>IF(AG35=AG37,IF(E37&gt;G37,AG35-0.1,AG35),AG35)</f>
        <v>10000</v>
      </c>
      <c r="AP37" s="187">
        <f>IF(AG36=AG37,IF(E35&gt;G35,AG36-0.1,AG36),AG36)</f>
        <v>10000</v>
      </c>
      <c r="AQ37" s="187"/>
      <c r="AR37" s="187">
        <f>AQ38</f>
        <v>30000</v>
      </c>
      <c r="AS37" s="90">
        <f>RANK(AR37,AR34:AR37,1)</f>
        <v>1</v>
      </c>
      <c r="AT37" s="60" t="str">
        <f t="shared" si="10"/>
        <v>Japan</v>
      </c>
      <c r="AU37" s="60">
        <f t="shared" si="10"/>
        <v>0</v>
      </c>
      <c r="AV37" s="60">
        <f t="shared" si="10"/>
        <v>0</v>
      </c>
      <c r="AW37" s="60">
        <f t="shared" si="10"/>
        <v>0</v>
      </c>
      <c r="AX37" s="60"/>
      <c r="AY37" s="60"/>
      <c r="AZ37" s="60"/>
      <c r="BA37" s="113">
        <v>4</v>
      </c>
      <c r="BB37" s="114" t="e">
        <f>VLOOKUP(4,AS34:AT37,2,FALSE)</f>
        <v>#N/A</v>
      </c>
      <c r="BC37" s="115"/>
      <c r="BD37" s="116" t="e">
        <f>VLOOKUP(4,AS34:AW37,3,FALSE)</f>
        <v>#N/A</v>
      </c>
      <c r="BE37" s="116" t="e">
        <f>VLOOKUP(4,AS34:AW37,4,FALSE)</f>
        <v>#N/A</v>
      </c>
      <c r="BF37" s="93" t="s">
        <v>12</v>
      </c>
      <c r="BG37" s="116" t="e">
        <f>VLOOKUP(4,AS34:AW37,5,FALSE)</f>
        <v>#N/A</v>
      </c>
      <c r="BH37" s="60"/>
      <c r="BI37" s="85"/>
      <c r="BJ37" s="85">
        <f>IF(E37&gt;G37,IF(Spielplan!E37&gt;Spielplan!G37,Punktemodus!$B$3,0),0)</f>
        <v>0</v>
      </c>
      <c r="BK37" s="85">
        <f>IF(E37=G37,IF(Spielplan!E37=Spielplan!G37,Punktemodus!$B$3,0),0)</f>
        <v>10</v>
      </c>
      <c r="BL37" s="85">
        <f>IF(E37&lt;G37,IF(Spielplan!E37&lt;Spielplan!G37,Punktemodus!$B$3,0),0)</f>
        <v>0</v>
      </c>
      <c r="BM37" s="85">
        <f>IF(E37=Spielplan!E37,IF(G37=Spielplan!G37,Punktemodus!$B$5,0),0)</f>
        <v>3</v>
      </c>
      <c r="BN37" s="85">
        <f>IF(E37=Spielplan!E37,Punktemodus!$B$7,0)</f>
        <v>1</v>
      </c>
      <c r="BO37" s="85">
        <f>IF(G37=Spielplan!G37,Punktemodus!$B$7,0)</f>
        <v>1</v>
      </c>
      <c r="BP37" s="137">
        <f>IF(Spielplan!E37="",0,SUM(BJ37:BO37))</f>
        <v>0</v>
      </c>
      <c r="BQ37" s="85"/>
      <c r="BR37" s="87"/>
      <c r="BS37" s="5" t="s">
        <v>127</v>
      </c>
      <c r="BT37" s="44" t="str">
        <f>IF(G61="","",BB57)</f>
        <v/>
      </c>
      <c r="BU37" s="46"/>
      <c r="BV37" s="104"/>
      <c r="BW37" s="60"/>
      <c r="BX37" s="104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</row>
    <row r="38" spans="1:101" ht="18.75" customHeight="1" thickBot="1" x14ac:dyDescent="0.3">
      <c r="A38" s="60"/>
      <c r="B38" s="60"/>
      <c r="C38" s="20" t="str">
        <f>C34</f>
        <v>Kolumbien</v>
      </c>
      <c r="D38" s="39"/>
      <c r="E38" s="104"/>
      <c r="F38" s="93"/>
      <c r="G38" s="104"/>
      <c r="H38" s="20" t="str">
        <f>H35</f>
        <v>Japan</v>
      </c>
      <c r="I38" s="39"/>
      <c r="J38" s="60"/>
      <c r="K38" s="60" t="s">
        <v>82</v>
      </c>
      <c r="L38" s="60">
        <f t="shared" si="8"/>
        <v>0</v>
      </c>
      <c r="M38" s="60">
        <f>IF($E38="",0,IF($E38&gt;$G38,3,IF($E38=G38,1,0)))</f>
        <v>0</v>
      </c>
      <c r="N38" s="60"/>
      <c r="O38" s="60"/>
      <c r="P38" s="60">
        <f>IF($G38="",0,IF($E38&gt;$G38,0,IF($E38=$G38,1,3)))</f>
        <v>0</v>
      </c>
      <c r="Q38" s="60">
        <f>E38</f>
        <v>0</v>
      </c>
      <c r="R38" s="60"/>
      <c r="S38" s="60"/>
      <c r="T38" s="60">
        <f>G38</f>
        <v>0</v>
      </c>
      <c r="U38" s="60">
        <f>G38</f>
        <v>0</v>
      </c>
      <c r="V38" s="60"/>
      <c r="W38" s="60"/>
      <c r="X38" s="60">
        <f>E38</f>
        <v>0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187">
        <f>SUM(AN34:AN37)</f>
        <v>30000</v>
      </c>
      <c r="AO38" s="187">
        <f>SUM(AO34:AO37)</f>
        <v>30000</v>
      </c>
      <c r="AP38" s="187">
        <f>SUM(AP34:AP37)</f>
        <v>30000</v>
      </c>
      <c r="AQ38" s="187">
        <f>SUM(AQ34:AQ37)</f>
        <v>30000</v>
      </c>
      <c r="AR38" s="187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85">
        <f>IF(E38&gt;G38,IF(Spielplan!E38&gt;Spielplan!G38,Punktemodus!$B$3,0),0)</f>
        <v>0</v>
      </c>
      <c r="BK38" s="85">
        <f>IF(E38=G38,IF(Spielplan!E38=Spielplan!G38,Punktemodus!$B$3,0),0)</f>
        <v>10</v>
      </c>
      <c r="BL38" s="85">
        <f>IF(E38&lt;G38,IF(Spielplan!E38&lt;Spielplan!G38,Punktemodus!$B$3,0),0)</f>
        <v>0</v>
      </c>
      <c r="BM38" s="85">
        <f>IF(E38=Spielplan!E38,IF(G38=Spielplan!G38,Punktemodus!$B$5,0),0)</f>
        <v>3</v>
      </c>
      <c r="BN38" s="85">
        <f>IF(E38=Spielplan!E38,Punktemodus!$B$7,0)</f>
        <v>1</v>
      </c>
      <c r="BO38" s="85">
        <f>IF(G38=Spielplan!G38,Punktemodus!$B$7,0)</f>
        <v>1</v>
      </c>
      <c r="BP38" s="137">
        <f>IF(Spielplan!E38="",0,SUM(BJ38:BO38))</f>
        <v>0</v>
      </c>
      <c r="BQ38" s="60"/>
      <c r="BR38" s="87"/>
      <c r="BS38" s="60"/>
      <c r="BT38" s="60"/>
      <c r="BU38" s="60"/>
      <c r="BV38" s="60"/>
      <c r="BW38" s="60"/>
      <c r="BX38" s="60"/>
      <c r="BY38" s="60"/>
      <c r="BZ38" s="47">
        <v>55</v>
      </c>
      <c r="CA38" s="44" t="str">
        <f>IF(BX36="",IF(BV36&gt;BV37,BT36,BT37),IF(BX36&gt;BX37,BT36,BT37))</f>
        <v/>
      </c>
      <c r="CB38" s="46"/>
      <c r="CC38" s="104"/>
      <c r="CD38" s="60"/>
      <c r="CE38" s="104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</row>
    <row r="39" spans="1:101" ht="18.75" customHeight="1" thickBot="1" x14ac:dyDescent="0.3">
      <c r="A39" s="60"/>
      <c r="B39" s="60"/>
      <c r="C39" s="14" t="str">
        <f>H34</f>
        <v>Griechenland</v>
      </c>
      <c r="D39" s="40"/>
      <c r="E39" s="104"/>
      <c r="F39" s="93"/>
      <c r="G39" s="104"/>
      <c r="H39" s="14" t="str">
        <f>C35</f>
        <v>Elfenbeinküste</v>
      </c>
      <c r="I39" s="40"/>
      <c r="J39" s="60"/>
      <c r="K39" s="60" t="s">
        <v>82</v>
      </c>
      <c r="L39" s="60">
        <f t="shared" si="8"/>
        <v>0</v>
      </c>
      <c r="M39" s="60"/>
      <c r="N39" s="60">
        <f>IF($E39="",0,IF($E39&gt;$G39,3,IF($E39=$G39,1,0)))</f>
        <v>0</v>
      </c>
      <c r="O39" s="60">
        <f>IF($G39="",0,IF($E39&gt;$G39,0,IF($E39=$G39,1,3)))</f>
        <v>0</v>
      </c>
      <c r="P39" s="60"/>
      <c r="Q39" s="60"/>
      <c r="R39" s="60">
        <f>E39</f>
        <v>0</v>
      </c>
      <c r="S39" s="60">
        <f>G39</f>
        <v>0</v>
      </c>
      <c r="T39" s="60"/>
      <c r="U39" s="60"/>
      <c r="V39" s="60">
        <f>G39</f>
        <v>0</v>
      </c>
      <c r="W39" s="60">
        <f>E39</f>
        <v>0</v>
      </c>
      <c r="X39" s="60"/>
      <c r="Y39" s="60"/>
      <c r="Z39" s="60" t="s">
        <v>30</v>
      </c>
      <c r="AA39" s="60"/>
      <c r="AB39" s="60"/>
      <c r="AC39" s="60"/>
      <c r="AD39" s="60"/>
      <c r="AE39" s="60"/>
      <c r="AF39" s="60"/>
      <c r="AG39" s="60" t="b">
        <f>OR(AG34=AG35,AG34=AG36,AG34=AG37,AG35=AG36,AG35=AG37,AG36=AG37)</f>
        <v>1</v>
      </c>
      <c r="AH39" s="60"/>
      <c r="AI39" s="60"/>
      <c r="AJ39" s="60"/>
      <c r="AK39" s="60"/>
      <c r="AL39" s="60"/>
      <c r="AM39" s="60"/>
      <c r="AN39" s="60"/>
      <c r="AO39" s="60" t="s">
        <v>34</v>
      </c>
      <c r="AP39" s="60"/>
      <c r="AQ39" s="60"/>
      <c r="AR39" s="60" t="b">
        <f>OR(AR34=AR35,AR34=AR36,AR34=AR37,AR35=AR36,AR35=AR37,AR36=AR37)</f>
        <v>1</v>
      </c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85">
        <f>IF(E39&gt;G39,IF(Spielplan!E39&gt;Spielplan!G39,Punktemodus!$B$3,0),0)</f>
        <v>0</v>
      </c>
      <c r="BK39" s="85">
        <f>IF(E39=G39,IF(Spielplan!E39=Spielplan!G39,Punktemodus!$B$3,0),0)</f>
        <v>10</v>
      </c>
      <c r="BL39" s="85">
        <f>IF(E39&lt;G39,IF(Spielplan!E39&lt;Spielplan!G39,Punktemodus!$B$3,0),0)</f>
        <v>0</v>
      </c>
      <c r="BM39" s="85">
        <f>IF(E39=Spielplan!E39,IF(G39=Spielplan!G39,Punktemodus!$B$5,0),0)</f>
        <v>3</v>
      </c>
      <c r="BN39" s="85">
        <f>IF(E39=Spielplan!E39,Punktemodus!$B$7,0)</f>
        <v>1</v>
      </c>
      <c r="BO39" s="85">
        <f>IF(G39=Spielplan!G39,Punktemodus!$B$7,0)</f>
        <v>1</v>
      </c>
      <c r="BP39" s="137">
        <f>IF(Spielplan!E39="",0,SUM(BJ39:BO39))</f>
        <v>0</v>
      </c>
      <c r="BQ39" s="60"/>
      <c r="BR39" s="87"/>
      <c r="BS39" s="60"/>
      <c r="BT39" s="60"/>
      <c r="BU39" s="60"/>
      <c r="BV39" s="60"/>
      <c r="BW39" s="60"/>
      <c r="BX39" s="60"/>
      <c r="BY39" s="60"/>
      <c r="BZ39" s="47">
        <v>56</v>
      </c>
      <c r="CA39" s="44" t="str">
        <f>IF(BX40="",IF(BV40&gt;BV41,BT40,BT41),IF(BX40&gt;BX41,BT40,BT41))</f>
        <v/>
      </c>
      <c r="CB39" s="46"/>
      <c r="CC39" s="104"/>
      <c r="CD39" s="60"/>
      <c r="CE39" s="104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</row>
    <row r="40" spans="1:101" ht="18.75" customHeight="1" thickBot="1" x14ac:dyDescent="0.25">
      <c r="A40" s="60"/>
      <c r="B40" s="60"/>
      <c r="C40" s="136" t="str">
        <f>IF(G39="","",IF(AR39=TRUE,"Achtung: Fehler in Tabelle!",""))</f>
        <v/>
      </c>
      <c r="D40" s="60"/>
      <c r="E40" s="85"/>
      <c r="F40" s="60"/>
      <c r="G40" s="85"/>
      <c r="H40" s="60"/>
      <c r="I40" s="60"/>
      <c r="J40" s="60"/>
      <c r="K40" s="60"/>
      <c r="L40" s="60"/>
      <c r="M40" s="60">
        <f t="shared" ref="M40:X40" si="11">SUM(M34:M39)</f>
        <v>0</v>
      </c>
      <c r="N40" s="60">
        <f t="shared" si="11"/>
        <v>0</v>
      </c>
      <c r="O40" s="60">
        <f t="shared" si="11"/>
        <v>0</v>
      </c>
      <c r="P40" s="60">
        <f t="shared" si="11"/>
        <v>0</v>
      </c>
      <c r="Q40" s="60">
        <f t="shared" si="11"/>
        <v>0</v>
      </c>
      <c r="R40" s="60">
        <f t="shared" si="11"/>
        <v>0</v>
      </c>
      <c r="S40" s="60">
        <f t="shared" si="11"/>
        <v>0</v>
      </c>
      <c r="T40" s="60">
        <f t="shared" si="11"/>
        <v>0</v>
      </c>
      <c r="U40" s="60">
        <f t="shared" si="11"/>
        <v>0</v>
      </c>
      <c r="V40" s="60">
        <f t="shared" si="11"/>
        <v>0</v>
      </c>
      <c r="W40" s="60">
        <f t="shared" si="11"/>
        <v>0</v>
      </c>
      <c r="X40" s="60">
        <f t="shared" si="11"/>
        <v>0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160">
        <f>SUM(BP34:BP39)</f>
        <v>0</v>
      </c>
      <c r="BQ40" s="60"/>
      <c r="BR40" s="87"/>
      <c r="BS40" s="55" t="s">
        <v>128</v>
      </c>
      <c r="BT40" s="44" t="str">
        <f>IF(G94="","",BB89)</f>
        <v/>
      </c>
      <c r="BU40" s="46"/>
      <c r="BV40" s="104"/>
      <c r="BW40" s="60"/>
      <c r="BX40" s="104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</row>
    <row r="41" spans="1:101" ht="18.75" customHeight="1" thickBot="1" x14ac:dyDescent="0.25">
      <c r="A41" s="60"/>
      <c r="B41" s="60"/>
      <c r="C41" s="60"/>
      <c r="D41" s="60"/>
      <c r="E41" s="85"/>
      <c r="F41" s="60"/>
      <c r="G41" s="85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138"/>
      <c r="BQ41" s="60"/>
      <c r="BR41" s="87"/>
      <c r="BS41" s="25" t="s">
        <v>129</v>
      </c>
      <c r="BT41" s="44" t="str">
        <f>IF(G83="","",BB79)</f>
        <v/>
      </c>
      <c r="BU41" s="46"/>
      <c r="BV41" s="104"/>
      <c r="BW41" s="60"/>
      <c r="BX41" s="104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</row>
    <row r="42" spans="1:101" ht="18.75" customHeight="1" thickBot="1" x14ac:dyDescent="0.3">
      <c r="A42" s="60"/>
      <c r="B42" s="60"/>
      <c r="C42" s="89"/>
      <c r="D42" s="60"/>
      <c r="E42" s="85"/>
      <c r="F42" s="60"/>
      <c r="G42" s="85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89"/>
      <c r="BC42" s="60"/>
      <c r="BD42" s="90"/>
      <c r="BE42" s="60"/>
      <c r="BF42" s="61"/>
      <c r="BG42" s="60"/>
      <c r="BH42" s="60"/>
      <c r="BI42" s="60"/>
      <c r="BJ42" s="60"/>
      <c r="BK42" s="60"/>
      <c r="BL42" s="60"/>
      <c r="BM42" s="60"/>
      <c r="BN42" s="60"/>
      <c r="BO42" s="60"/>
      <c r="BP42" s="138"/>
      <c r="BQ42" s="60"/>
      <c r="BR42" s="87"/>
      <c r="BS42" s="94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</row>
    <row r="43" spans="1:101" ht="18.75" customHeight="1" thickBot="1" x14ac:dyDescent="0.3">
      <c r="A43" s="60"/>
      <c r="B43" s="60"/>
      <c r="C43" s="88" t="s">
        <v>74</v>
      </c>
      <c r="D43" s="60"/>
      <c r="E43" s="85"/>
      <c r="F43" s="60"/>
      <c r="G43" s="85"/>
      <c r="H43" s="60"/>
      <c r="I43" s="60"/>
      <c r="J43" s="60"/>
      <c r="K43" s="60"/>
      <c r="L43" s="60"/>
      <c r="M43" s="60" t="s">
        <v>4</v>
      </c>
      <c r="N43" s="60"/>
      <c r="O43" s="60"/>
      <c r="P43" s="60"/>
      <c r="Q43" s="60" t="s">
        <v>6</v>
      </c>
      <c r="R43" s="60"/>
      <c r="S43" s="60"/>
      <c r="T43" s="60"/>
      <c r="U43" s="60" t="s">
        <v>7</v>
      </c>
      <c r="V43" s="60"/>
      <c r="W43" s="60"/>
      <c r="X43" s="60"/>
      <c r="Y43" s="60"/>
      <c r="Z43" s="60" t="s">
        <v>4</v>
      </c>
      <c r="AA43" s="60" t="s">
        <v>5</v>
      </c>
      <c r="AB43" s="60"/>
      <c r="AC43" s="60"/>
      <c r="AD43" s="60" t="s">
        <v>9</v>
      </c>
      <c r="AE43" s="60"/>
      <c r="AF43" s="60"/>
      <c r="AG43" s="60"/>
      <c r="AH43" s="60" t="s">
        <v>32</v>
      </c>
      <c r="AI43" s="60"/>
      <c r="AJ43" s="60"/>
      <c r="AK43" s="60"/>
      <c r="AL43" s="60"/>
      <c r="AM43" s="60"/>
      <c r="AN43" s="60" t="s">
        <v>35</v>
      </c>
      <c r="AO43" s="60"/>
      <c r="AP43" s="60"/>
      <c r="AQ43" s="60"/>
      <c r="AR43" s="60"/>
      <c r="AS43" s="60" t="s">
        <v>33</v>
      </c>
      <c r="AT43" s="60"/>
      <c r="AU43" s="60"/>
      <c r="AV43" s="60"/>
      <c r="AW43" s="60"/>
      <c r="AX43" s="60"/>
      <c r="AY43" s="60"/>
      <c r="AZ43" s="60"/>
      <c r="BA43" s="60"/>
      <c r="BB43" s="89" t="s">
        <v>10</v>
      </c>
      <c r="BC43" s="60"/>
      <c r="BD43" s="90" t="s">
        <v>4</v>
      </c>
      <c r="BE43" s="60"/>
      <c r="BF43" s="61" t="s">
        <v>5</v>
      </c>
      <c r="BG43" s="60"/>
      <c r="BH43" s="60"/>
      <c r="BI43" s="85"/>
      <c r="BJ43" s="60"/>
      <c r="BK43" s="60"/>
      <c r="BL43" s="60"/>
      <c r="BM43" s="60"/>
      <c r="BN43" s="60"/>
      <c r="BO43" s="60"/>
      <c r="BP43" s="138"/>
      <c r="BQ43" s="85"/>
      <c r="BR43" s="139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</row>
    <row r="44" spans="1:101" ht="18.75" customHeight="1" thickBot="1" x14ac:dyDescent="0.25">
      <c r="A44" s="60"/>
      <c r="B44" s="60"/>
      <c r="C44" s="60"/>
      <c r="D44" s="60"/>
      <c r="E44" s="85"/>
      <c r="F44" s="60"/>
      <c r="G44" s="85"/>
      <c r="H44" s="60"/>
      <c r="I44" s="60"/>
      <c r="J44" s="60"/>
      <c r="K44" s="60"/>
      <c r="L44" s="60"/>
      <c r="M44" s="60" t="s">
        <v>0</v>
      </c>
      <c r="N44" s="60" t="s">
        <v>1</v>
      </c>
      <c r="O44" s="60" t="s">
        <v>2</v>
      </c>
      <c r="P44" s="60" t="s">
        <v>3</v>
      </c>
      <c r="Q44" s="60" t="s">
        <v>0</v>
      </c>
      <c r="R44" s="60" t="s">
        <v>1</v>
      </c>
      <c r="S44" s="60" t="s">
        <v>2</v>
      </c>
      <c r="T44" s="60" t="s">
        <v>3</v>
      </c>
      <c r="U44" s="60" t="s">
        <v>0</v>
      </c>
      <c r="V44" s="60" t="s">
        <v>1</v>
      </c>
      <c r="W44" s="60" t="s">
        <v>2</v>
      </c>
      <c r="X44" s="60" t="s">
        <v>3</v>
      </c>
      <c r="Y44" s="60"/>
      <c r="Z44" s="60" t="s">
        <v>8</v>
      </c>
      <c r="AA44" s="60"/>
      <c r="AB44" s="60"/>
      <c r="AC44" s="60"/>
      <c r="AD44" s="60"/>
      <c r="AE44" s="60"/>
      <c r="AF44" s="60"/>
      <c r="AG44" s="60"/>
      <c r="AH44" s="60" t="s">
        <v>31</v>
      </c>
      <c r="AI44" s="60"/>
      <c r="AJ44" s="60"/>
      <c r="AK44" s="60"/>
      <c r="AL44" s="60"/>
      <c r="AM44" s="60"/>
      <c r="AN44" s="60" t="str">
        <f>AI45</f>
        <v>Uruguay</v>
      </c>
      <c r="AO44" s="60" t="str">
        <f>AI46</f>
        <v>Costa Rica</v>
      </c>
      <c r="AP44" s="60" t="str">
        <f>AI47</f>
        <v>England</v>
      </c>
      <c r="AQ44" s="60" t="str">
        <f>AI48</f>
        <v>Italien</v>
      </c>
      <c r="AR44" s="60"/>
      <c r="AS44" s="60" t="s">
        <v>31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85"/>
      <c r="BJ44" s="85"/>
      <c r="BK44" s="85"/>
      <c r="BL44" s="85"/>
      <c r="BM44" s="85"/>
      <c r="BN44" s="85"/>
      <c r="BO44" s="85"/>
      <c r="BP44" s="137"/>
      <c r="BQ44" s="85"/>
      <c r="BR44" s="141"/>
      <c r="BS44" s="359" t="s">
        <v>165</v>
      </c>
      <c r="BT44" s="360"/>
      <c r="BU44" s="361"/>
      <c r="BV44" s="362"/>
      <c r="BW44" s="156"/>
      <c r="BX44" s="351" t="s">
        <v>152</v>
      </c>
      <c r="BY44" s="351" t="s">
        <v>153</v>
      </c>
      <c r="BZ44" s="352"/>
      <c r="CA44" s="156"/>
      <c r="CB44" s="155"/>
      <c r="CC44" s="155"/>
      <c r="CD44" s="155"/>
      <c r="CE44" s="351" t="s">
        <v>155</v>
      </c>
      <c r="CF44" s="351" t="s">
        <v>156</v>
      </c>
      <c r="CG44" s="155"/>
      <c r="CH44" s="155"/>
      <c r="CI44" s="155"/>
      <c r="CJ44" s="351" t="s">
        <v>158</v>
      </c>
      <c r="CK44" s="155"/>
      <c r="CL44" s="155"/>
      <c r="CM44" s="155"/>
      <c r="CN44" s="155"/>
      <c r="CO44" s="351" t="s">
        <v>159</v>
      </c>
      <c r="CP44" s="155"/>
      <c r="CQ44" s="155"/>
      <c r="CR44" s="155"/>
      <c r="CS44" s="351" t="s">
        <v>146</v>
      </c>
      <c r="CT44" s="155"/>
      <c r="CU44" s="134"/>
      <c r="CV44" s="134"/>
      <c r="CW44" s="134"/>
    </row>
    <row r="45" spans="1:101" ht="18.75" customHeight="1" thickBot="1" x14ac:dyDescent="0.3">
      <c r="A45" s="60"/>
      <c r="B45" s="60"/>
      <c r="C45" s="75" t="str">
        <f>Spielplan!$C$45</f>
        <v>Uruguay</v>
      </c>
      <c r="D45" s="76"/>
      <c r="E45" s="104"/>
      <c r="F45" s="93"/>
      <c r="G45" s="104"/>
      <c r="H45" s="75" t="str">
        <f>Spielplan!$H$45</f>
        <v>Costa Rica</v>
      </c>
      <c r="I45" s="76"/>
      <c r="J45" s="60"/>
      <c r="K45" s="60" t="s">
        <v>85</v>
      </c>
      <c r="L45" s="60">
        <f t="shared" ref="L45:L50" si="12">IF(E45-G45&gt;0,1,IF(G45=E45,0,-1))</f>
        <v>0</v>
      </c>
      <c r="M45" s="60">
        <f>IF($E45="",0,IF($E45&gt;$G45,3,IF($E45=G45,1,0)))</f>
        <v>0</v>
      </c>
      <c r="N45" s="60">
        <f>IF($G45="",0,IF($E45&gt;$G45,0,IF($E45=G45,1,3)))</f>
        <v>0</v>
      </c>
      <c r="O45" s="60"/>
      <c r="P45" s="60"/>
      <c r="Q45" s="60">
        <f>E45</f>
        <v>0</v>
      </c>
      <c r="R45" s="60">
        <f>G45</f>
        <v>0</v>
      </c>
      <c r="S45" s="60"/>
      <c r="T45" s="60"/>
      <c r="U45" s="60">
        <f>G45</f>
        <v>0</v>
      </c>
      <c r="V45" s="60">
        <f>E45</f>
        <v>0</v>
      </c>
      <c r="W45" s="60"/>
      <c r="X45" s="60"/>
      <c r="Y45" s="60"/>
      <c r="Z45" s="60">
        <f>M51</f>
        <v>0</v>
      </c>
      <c r="AA45" s="60">
        <f>Q51</f>
        <v>0</v>
      </c>
      <c r="AB45" s="60">
        <f>U51</f>
        <v>0</v>
      </c>
      <c r="AC45" s="60">
        <f>AA45-AB45</f>
        <v>0</v>
      </c>
      <c r="AD45" s="60">
        <f>IF(Z45&gt;Z46,-1,0)</f>
        <v>0</v>
      </c>
      <c r="AE45" s="60">
        <f>IF(Z45&gt;Z47,-1,0)</f>
        <v>0</v>
      </c>
      <c r="AF45" s="60">
        <f>IF(Z45&gt;Z48,-1,0)</f>
        <v>0</v>
      </c>
      <c r="AG45" s="60">
        <f>10000-(AJ45*1000+AM45*100+AK45*10)</f>
        <v>10000</v>
      </c>
      <c r="AH45" s="90">
        <f>RANK(AG45,AG45:AG48,1)</f>
        <v>1</v>
      </c>
      <c r="AI45" s="60" t="str">
        <f>C45</f>
        <v>Uruguay</v>
      </c>
      <c r="AJ45" s="60">
        <f t="shared" ref="AJ45:AL48" si="13">Z45</f>
        <v>0</v>
      </c>
      <c r="AK45" s="60">
        <f t="shared" si="13"/>
        <v>0</v>
      </c>
      <c r="AL45" s="60">
        <f t="shared" si="13"/>
        <v>0</v>
      </c>
      <c r="AM45" s="60">
        <f>AK45-AL45</f>
        <v>0</v>
      </c>
      <c r="AN45" s="187"/>
      <c r="AO45" s="187">
        <f>IF(AG46=AG45,IF(G45&gt;E45,AG46-0.1,AG46),AG46)</f>
        <v>10000</v>
      </c>
      <c r="AP45" s="187">
        <f>IF(AG47=AG45,IF(G47&gt;E47,AG47-0.1,AG47),AG47)</f>
        <v>10000</v>
      </c>
      <c r="AQ45" s="187">
        <f>IF(AG48=AG45,IF(G49&gt;E49,AG48-0.1,AG48),AG48)</f>
        <v>10000</v>
      </c>
      <c r="AR45" s="187">
        <f>AN49</f>
        <v>30000</v>
      </c>
      <c r="AS45" s="90">
        <f>RANK(AR45,AR45:AR48,1)</f>
        <v>1</v>
      </c>
      <c r="AT45" s="60" t="str">
        <f t="shared" ref="AT45:AW48" si="14">AI45</f>
        <v>Uruguay</v>
      </c>
      <c r="AU45" s="60">
        <f t="shared" si="14"/>
        <v>0</v>
      </c>
      <c r="AV45" s="60">
        <f t="shared" si="14"/>
        <v>0</v>
      </c>
      <c r="AW45" s="60">
        <f t="shared" si="14"/>
        <v>0</v>
      </c>
      <c r="AX45" s="60"/>
      <c r="AY45" s="60"/>
      <c r="AZ45" s="60"/>
      <c r="BA45" s="77">
        <v>1</v>
      </c>
      <c r="BB45" s="75" t="str">
        <f>VLOOKUP(1,AS45:AT48,2,FALSE)</f>
        <v>Uruguay</v>
      </c>
      <c r="BC45" s="76"/>
      <c r="BD45" s="78">
        <f>VLOOKUP(1,AS45:AW48,3,FALSE)</f>
        <v>0</v>
      </c>
      <c r="BE45" s="79">
        <f>VLOOKUP(1,AS45:AW48,4,FALSE)</f>
        <v>0</v>
      </c>
      <c r="BF45" s="93" t="s">
        <v>12</v>
      </c>
      <c r="BG45" s="79">
        <f>VLOOKUP(1,AS45:AW48,5,FALSE)</f>
        <v>0</v>
      </c>
      <c r="BH45" s="80" t="s">
        <v>24</v>
      </c>
      <c r="BI45" s="85"/>
      <c r="BJ45" s="85">
        <f>IF(E45&gt;G45,IF(Spielplan!E45&gt;Spielplan!G45,Punktemodus!$B$3,0),0)</f>
        <v>0</v>
      </c>
      <c r="BK45" s="85">
        <f>IF(E45=G45,IF(Spielplan!E45=Spielplan!G45,Punktemodus!$B$3,0),0)</f>
        <v>10</v>
      </c>
      <c r="BL45" s="85">
        <f>IF(E45&lt;G45,IF(Spielplan!E45&lt;Spielplan!G45,Punktemodus!$B$3,0),0)</f>
        <v>0</v>
      </c>
      <c r="BM45" s="85">
        <f>IF(E45=Spielplan!E45,IF(G45=Spielplan!G45,Punktemodus!$B$5,0),0)</f>
        <v>3</v>
      </c>
      <c r="BN45" s="85">
        <f>IF(E45=Spielplan!E45,Punktemodus!$B$7,0)</f>
        <v>1</v>
      </c>
      <c r="BO45" s="85">
        <f>IF(G45=Spielplan!G45,Punktemodus!$B$7,0)</f>
        <v>1</v>
      </c>
      <c r="BP45" s="137">
        <f>IF(Spielplan!E45="",0,SUM(BJ45:BO45))</f>
        <v>0</v>
      </c>
      <c r="BQ45" s="85"/>
      <c r="BR45" s="141"/>
      <c r="BS45" s="363"/>
      <c r="BT45" s="364"/>
      <c r="BU45" s="365"/>
      <c r="BV45" s="366"/>
      <c r="BW45" s="156"/>
      <c r="BX45" s="351"/>
      <c r="BY45" s="351"/>
      <c r="BZ45" s="352"/>
      <c r="CA45" s="156"/>
      <c r="CB45" s="155"/>
      <c r="CC45" s="155"/>
      <c r="CD45" s="155"/>
      <c r="CE45" s="351"/>
      <c r="CF45" s="351"/>
      <c r="CG45" s="155"/>
      <c r="CH45" s="155"/>
      <c r="CI45" s="155"/>
      <c r="CJ45" s="351"/>
      <c r="CK45" s="155"/>
      <c r="CL45" s="155"/>
      <c r="CM45" s="155"/>
      <c r="CN45" s="155"/>
      <c r="CO45" s="351"/>
      <c r="CP45" s="155"/>
      <c r="CQ45" s="155"/>
      <c r="CR45" s="155"/>
      <c r="CS45" s="351"/>
      <c r="CT45" s="155"/>
      <c r="CU45" s="134"/>
      <c r="CV45" s="134"/>
      <c r="CW45" s="134"/>
    </row>
    <row r="46" spans="1:101" ht="18.75" customHeight="1" thickBot="1" x14ac:dyDescent="0.3">
      <c r="A46" s="60"/>
      <c r="B46" s="60"/>
      <c r="C46" s="48" t="str">
        <f>Spielplan!$C$46</f>
        <v>England</v>
      </c>
      <c r="D46" s="49"/>
      <c r="E46" s="104"/>
      <c r="F46" s="93"/>
      <c r="G46" s="104"/>
      <c r="H46" s="48" t="str">
        <f>Spielplan!$H$46</f>
        <v>Italien</v>
      </c>
      <c r="I46" s="49"/>
      <c r="J46" s="60"/>
      <c r="K46" s="60" t="s">
        <v>86</v>
      </c>
      <c r="L46" s="60">
        <f t="shared" si="12"/>
        <v>0</v>
      </c>
      <c r="M46" s="60"/>
      <c r="N46" s="60"/>
      <c r="O46" s="60">
        <f>IF($E46="",0,IF($E46&gt;$G46,3,IF($E46=$G46,1,0)))</f>
        <v>0</v>
      </c>
      <c r="P46" s="60">
        <f>IF($G46="",0,IF($E46&gt;$G46,0,IF($E46=$G46,1,3)))</f>
        <v>0</v>
      </c>
      <c r="Q46" s="60"/>
      <c r="R46" s="60"/>
      <c r="S46" s="60">
        <f>E46</f>
        <v>0</v>
      </c>
      <c r="T46" s="60">
        <f>G46</f>
        <v>0</v>
      </c>
      <c r="U46" s="60"/>
      <c r="V46" s="60"/>
      <c r="W46" s="60">
        <f>G46</f>
        <v>0</v>
      </c>
      <c r="X46" s="60">
        <f>E46</f>
        <v>0</v>
      </c>
      <c r="Y46" s="60"/>
      <c r="Z46" s="60">
        <f>N51</f>
        <v>0</v>
      </c>
      <c r="AA46" s="60">
        <f>R51</f>
        <v>0</v>
      </c>
      <c r="AB46" s="60">
        <f>V51</f>
        <v>0</v>
      </c>
      <c r="AC46" s="60">
        <f>AA46-AB46</f>
        <v>0</v>
      </c>
      <c r="AD46" s="60">
        <f>IF(Z46&gt;Z45,-1,0)</f>
        <v>0</v>
      </c>
      <c r="AE46" s="60">
        <f>IF(Z46&gt;Z47,-1,0)</f>
        <v>0</v>
      </c>
      <c r="AF46" s="60">
        <f>IF(Z46&gt;Z48,-1,0)</f>
        <v>0</v>
      </c>
      <c r="AG46" s="60">
        <f>10000-(AJ46*1000+AM46*100+AK46*10)</f>
        <v>10000</v>
      </c>
      <c r="AH46" s="90">
        <f>RANK(AG46,AG45:AG48,1)</f>
        <v>1</v>
      </c>
      <c r="AI46" s="60" t="str">
        <f>H45</f>
        <v>Costa Rica</v>
      </c>
      <c r="AJ46" s="60">
        <f t="shared" si="13"/>
        <v>0</v>
      </c>
      <c r="AK46" s="60">
        <f t="shared" si="13"/>
        <v>0</v>
      </c>
      <c r="AL46" s="60">
        <f t="shared" si="13"/>
        <v>0</v>
      </c>
      <c r="AM46" s="60">
        <f>AK46-AL46</f>
        <v>0</v>
      </c>
      <c r="AN46" s="187">
        <f>IF(AG45=AG46,IF(E45&gt;G45,AG45-0.1,AG45),AG45)</f>
        <v>10000</v>
      </c>
      <c r="AO46" s="187"/>
      <c r="AP46" s="187">
        <f>IF(AG47=AG46,IF(G50&gt;E50,AG47-0.1,AG47),AG47)</f>
        <v>10000</v>
      </c>
      <c r="AQ46" s="187">
        <f>IF(AG48=AG46,IF(G48&gt;E48,AG48-0.1,AG48),AG48)</f>
        <v>10000</v>
      </c>
      <c r="AR46" s="187">
        <f>AO49</f>
        <v>30000</v>
      </c>
      <c r="AS46" s="90">
        <f>RANK(AR46,AR45:AR48,1)</f>
        <v>1</v>
      </c>
      <c r="AT46" s="60" t="str">
        <f t="shared" si="14"/>
        <v>Costa Rica</v>
      </c>
      <c r="AU46" s="60">
        <f t="shared" si="14"/>
        <v>0</v>
      </c>
      <c r="AV46" s="60">
        <f t="shared" si="14"/>
        <v>0</v>
      </c>
      <c r="AW46" s="60">
        <f t="shared" si="14"/>
        <v>0</v>
      </c>
      <c r="AX46" s="60"/>
      <c r="AY46" s="60"/>
      <c r="AZ46" s="60"/>
      <c r="BA46" s="50">
        <v>2</v>
      </c>
      <c r="BB46" s="48" t="e">
        <f>VLOOKUP(2,AS45:AT48,2,FALSE)</f>
        <v>#N/A</v>
      </c>
      <c r="BC46" s="49"/>
      <c r="BD46" s="51" t="e">
        <f>VLOOKUP(2,AS45:AW48,3,FALSE)</f>
        <v>#N/A</v>
      </c>
      <c r="BE46" s="52" t="e">
        <f>VLOOKUP(2,AS45:AW48,4,FALSE)</f>
        <v>#N/A</v>
      </c>
      <c r="BF46" s="93" t="s">
        <v>12</v>
      </c>
      <c r="BG46" s="52" t="e">
        <f>VLOOKUP(2,AS45:AW48,5,FALSE)</f>
        <v>#N/A</v>
      </c>
      <c r="BH46" s="81" t="s">
        <v>25</v>
      </c>
      <c r="BI46" s="85"/>
      <c r="BJ46" s="85">
        <f>IF(E46&gt;G46,IF(Spielplan!E46&gt;Spielplan!G46,Punktemodus!$B$3,0),0)</f>
        <v>0</v>
      </c>
      <c r="BK46" s="85">
        <f>IF(E46=G46,IF(Spielplan!E46=Spielplan!G46,Punktemodus!$B$3,0),0)</f>
        <v>10</v>
      </c>
      <c r="BL46" s="85">
        <f>IF(E46&lt;G46,IF(Spielplan!E46&lt;Spielplan!G46,Punktemodus!$B$3,0),0)</f>
        <v>0</v>
      </c>
      <c r="BM46" s="85">
        <f>IF(E46=Spielplan!E46,IF(G46=Spielplan!G46,Punktemodus!$B$5,0),0)</f>
        <v>3</v>
      </c>
      <c r="BN46" s="85">
        <f>IF(E46=Spielplan!E46,Punktemodus!$B$7,0)</f>
        <v>1</v>
      </c>
      <c r="BO46" s="85">
        <f>IF(G46=Spielplan!G46,Punktemodus!$B$7,0)</f>
        <v>1</v>
      </c>
      <c r="BP46" s="137">
        <f>IF(Spielplan!E46="",0,SUM(BJ46:BO46))</f>
        <v>0</v>
      </c>
      <c r="BQ46" s="85"/>
      <c r="BR46" s="141"/>
      <c r="BS46" s="142"/>
      <c r="BT46" s="155"/>
      <c r="BU46" s="154" t="s">
        <v>120</v>
      </c>
      <c r="BV46" s="155"/>
      <c r="BW46" s="155"/>
      <c r="BX46" s="351"/>
      <c r="BY46" s="351"/>
      <c r="BZ46" s="352"/>
      <c r="CA46" s="155"/>
      <c r="CB46" s="155"/>
      <c r="CC46" s="155"/>
      <c r="CD46" s="155"/>
      <c r="CE46" s="351"/>
      <c r="CF46" s="351"/>
      <c r="CG46" s="155"/>
      <c r="CH46" s="155"/>
      <c r="CI46" s="155"/>
      <c r="CJ46" s="351"/>
      <c r="CK46" s="155"/>
      <c r="CL46" s="155"/>
      <c r="CM46" s="155"/>
      <c r="CN46" s="155"/>
      <c r="CO46" s="351"/>
      <c r="CP46" s="155"/>
      <c r="CQ46" s="155"/>
      <c r="CR46" s="155"/>
      <c r="CS46" s="351"/>
      <c r="CT46" s="155"/>
      <c r="CU46" s="134"/>
      <c r="CV46" s="134"/>
      <c r="CW46" s="134"/>
    </row>
    <row r="47" spans="1:101" ht="18.75" customHeight="1" thickBot="1" x14ac:dyDescent="0.3">
      <c r="A47" s="60"/>
      <c r="B47" s="60"/>
      <c r="C47" s="75" t="str">
        <f>C45</f>
        <v>Uruguay</v>
      </c>
      <c r="D47" s="76"/>
      <c r="E47" s="104"/>
      <c r="F47" s="93"/>
      <c r="G47" s="104"/>
      <c r="H47" s="75" t="str">
        <f>C46</f>
        <v>England</v>
      </c>
      <c r="I47" s="76"/>
      <c r="J47" s="60"/>
      <c r="K47" s="60" t="s">
        <v>87</v>
      </c>
      <c r="L47" s="60">
        <f t="shared" si="12"/>
        <v>0</v>
      </c>
      <c r="M47" s="60">
        <f>IF($E47="",0,IF($E47&gt;$G47,3,IF($E47=G47,1,0)))</f>
        <v>0</v>
      </c>
      <c r="N47" s="60"/>
      <c r="O47" s="60">
        <f>IF($G47="",0,IF($E47&gt;$G47,0,IF($E47=$G47,1,3)))</f>
        <v>0</v>
      </c>
      <c r="P47" s="60"/>
      <c r="Q47" s="60">
        <f>E47</f>
        <v>0</v>
      </c>
      <c r="R47" s="60"/>
      <c r="S47" s="60">
        <f>G47</f>
        <v>0</v>
      </c>
      <c r="T47" s="60"/>
      <c r="U47" s="60">
        <f>G47</f>
        <v>0</v>
      </c>
      <c r="V47" s="60"/>
      <c r="W47" s="60">
        <f>E47</f>
        <v>0</v>
      </c>
      <c r="X47" s="60"/>
      <c r="Y47" s="60"/>
      <c r="Z47" s="60">
        <f>O51</f>
        <v>0</v>
      </c>
      <c r="AA47" s="60">
        <f>S51</f>
        <v>0</v>
      </c>
      <c r="AB47" s="60">
        <f>W51</f>
        <v>0</v>
      </c>
      <c r="AC47" s="60">
        <f>AA47-AB47</f>
        <v>0</v>
      </c>
      <c r="AD47" s="60">
        <f>IF(Z47&gt;Z45,-1,0)</f>
        <v>0</v>
      </c>
      <c r="AE47" s="60">
        <f>IF(Z47&gt;Z46,-1,0)</f>
        <v>0</v>
      </c>
      <c r="AF47" s="60">
        <f>IF(Z47&gt;Z48,-1,0)</f>
        <v>0</v>
      </c>
      <c r="AG47" s="60">
        <f>10000-(AJ47*1000+AM47*100+AK47*10)</f>
        <v>10000</v>
      </c>
      <c r="AH47" s="90">
        <f>RANK(AG47,AG45:AG48,1)</f>
        <v>1</v>
      </c>
      <c r="AI47" s="60" t="str">
        <f>C46</f>
        <v>England</v>
      </c>
      <c r="AJ47" s="60">
        <f t="shared" si="13"/>
        <v>0</v>
      </c>
      <c r="AK47" s="60">
        <f t="shared" si="13"/>
        <v>0</v>
      </c>
      <c r="AL47" s="60">
        <f t="shared" si="13"/>
        <v>0</v>
      </c>
      <c r="AM47" s="60">
        <f>AK47-AL47</f>
        <v>0</v>
      </c>
      <c r="AN47" s="187">
        <f>IF(AG45=AG47,IF(E47&gt;G47,AG45-0.1,AG45),AG45)</f>
        <v>10000</v>
      </c>
      <c r="AO47" s="187">
        <f>IF(AG46=AG47,IF(E50&gt;G50,AG46-0.1,AG46),AG46)</f>
        <v>10000</v>
      </c>
      <c r="AP47" s="187"/>
      <c r="AQ47" s="187">
        <f>IF(AG48=AG47,IF(G46&gt;E46,AG48-0.1,AG48),AG48)</f>
        <v>10000</v>
      </c>
      <c r="AR47" s="187">
        <f>AP49</f>
        <v>30000</v>
      </c>
      <c r="AS47" s="90">
        <f>RANK(AR47,AR45:AR48,1)</f>
        <v>1</v>
      </c>
      <c r="AT47" s="60" t="str">
        <f t="shared" si="14"/>
        <v>England</v>
      </c>
      <c r="AU47" s="60">
        <f t="shared" si="14"/>
        <v>0</v>
      </c>
      <c r="AV47" s="60">
        <f t="shared" si="14"/>
        <v>0</v>
      </c>
      <c r="AW47" s="60">
        <f t="shared" si="14"/>
        <v>0</v>
      </c>
      <c r="AX47" s="60"/>
      <c r="AY47" s="60"/>
      <c r="AZ47" s="60"/>
      <c r="BA47" s="113">
        <v>3</v>
      </c>
      <c r="BB47" s="114" t="e">
        <f>VLOOKUP(3,AS45:AT48,2,FALSE)</f>
        <v>#N/A</v>
      </c>
      <c r="BC47" s="115"/>
      <c r="BD47" s="116" t="e">
        <f>VLOOKUP(3,AS45:AW48,3,FALSE)</f>
        <v>#N/A</v>
      </c>
      <c r="BE47" s="116" t="e">
        <f>VLOOKUP(3,AS45:AW48,4,FALSE)</f>
        <v>#N/A</v>
      </c>
      <c r="BF47" s="93" t="s">
        <v>12</v>
      </c>
      <c r="BG47" s="116" t="e">
        <f>VLOOKUP(3,AS45:AW48,5,FALSE)</f>
        <v>#N/A</v>
      </c>
      <c r="BH47" s="60"/>
      <c r="BI47" s="60"/>
      <c r="BJ47" s="85">
        <f>IF(E47&gt;G47,IF(Spielplan!E47&gt;Spielplan!G47,Punktemodus!$B$3,0),0)</f>
        <v>0</v>
      </c>
      <c r="BK47" s="85">
        <f>IF(E47=G47,IF(Spielplan!E47=Spielplan!G47,Punktemodus!$B$3,0),0)</f>
        <v>10</v>
      </c>
      <c r="BL47" s="85">
        <f>IF(E47&lt;G47,IF(Spielplan!E47&lt;Spielplan!G47,Punktemodus!$B$3,0),0)</f>
        <v>0</v>
      </c>
      <c r="BM47" s="85">
        <f>IF(E47=Spielplan!E47,IF(G47=Spielplan!G47,Punktemodus!$B$5,0),0)</f>
        <v>3</v>
      </c>
      <c r="BN47" s="85">
        <f>IF(E47=Spielplan!E47,Punktemodus!$B$7,0)</f>
        <v>1</v>
      </c>
      <c r="BO47" s="85">
        <f>IF(G47=Spielplan!G47,Punktemodus!$B$7,0)</f>
        <v>1</v>
      </c>
      <c r="BP47" s="137">
        <f>IF(Spielplan!E47="",0,SUM(BJ47:BO47))</f>
        <v>0</v>
      </c>
      <c r="BQ47" s="85"/>
      <c r="BR47" s="141"/>
      <c r="BS47" s="134"/>
      <c r="BT47" s="134"/>
      <c r="BU47" s="134"/>
      <c r="BV47" s="134"/>
      <c r="BW47" s="155"/>
      <c r="BX47" s="351"/>
      <c r="BY47" s="351"/>
      <c r="BZ47" s="352"/>
      <c r="CA47" s="155"/>
      <c r="CB47" s="155"/>
      <c r="CC47" s="155"/>
      <c r="CD47" s="155"/>
      <c r="CE47" s="351"/>
      <c r="CF47" s="351"/>
      <c r="CG47" s="155"/>
      <c r="CH47" s="155"/>
      <c r="CI47" s="155"/>
      <c r="CJ47" s="351"/>
      <c r="CK47" s="155"/>
      <c r="CL47" s="155"/>
      <c r="CM47" s="155"/>
      <c r="CN47" s="155"/>
      <c r="CO47" s="351"/>
      <c r="CP47" s="155"/>
      <c r="CQ47" s="155"/>
      <c r="CR47" s="155"/>
      <c r="CS47" s="351"/>
      <c r="CT47" s="155"/>
      <c r="CU47" s="134"/>
      <c r="CV47" s="134"/>
      <c r="CW47" s="134"/>
    </row>
    <row r="48" spans="1:101" ht="18.75" customHeight="1" thickBot="1" x14ac:dyDescent="0.3">
      <c r="A48" s="60"/>
      <c r="B48" s="60"/>
      <c r="C48" s="48" t="str">
        <f>H45</f>
        <v>Costa Rica</v>
      </c>
      <c r="D48" s="49"/>
      <c r="E48" s="104"/>
      <c r="F48" s="93"/>
      <c r="G48" s="104"/>
      <c r="H48" s="48" t="str">
        <f>H46</f>
        <v>Italien</v>
      </c>
      <c r="I48" s="49"/>
      <c r="J48" s="60"/>
      <c r="K48" s="60" t="s">
        <v>88</v>
      </c>
      <c r="L48" s="60">
        <f t="shared" si="12"/>
        <v>0</v>
      </c>
      <c r="M48" s="60"/>
      <c r="N48" s="60">
        <f>IF($E48="",0,IF($E48&gt;$G48,3,IF($E48=$G48,1,0)))</f>
        <v>0</v>
      </c>
      <c r="O48" s="60"/>
      <c r="P48" s="60">
        <f>IF($G48="",0,IF($E48&gt;$G48,0,IF($E48=$G48,1,3)))</f>
        <v>0</v>
      </c>
      <c r="Q48" s="60"/>
      <c r="R48" s="60">
        <f>E48</f>
        <v>0</v>
      </c>
      <c r="S48" s="60"/>
      <c r="T48" s="60">
        <f>G48</f>
        <v>0</v>
      </c>
      <c r="U48" s="60"/>
      <c r="V48" s="60">
        <f>G48</f>
        <v>0</v>
      </c>
      <c r="W48" s="60"/>
      <c r="X48" s="60">
        <f>E48</f>
        <v>0</v>
      </c>
      <c r="Y48" s="60"/>
      <c r="Z48" s="60">
        <f>P51</f>
        <v>0</v>
      </c>
      <c r="AA48" s="60">
        <f>T51</f>
        <v>0</v>
      </c>
      <c r="AB48" s="60">
        <f>X51</f>
        <v>0</v>
      </c>
      <c r="AC48" s="60">
        <f>AA48-AB48</f>
        <v>0</v>
      </c>
      <c r="AD48" s="60">
        <f>IF(Z48&gt;Z45,-1,0)</f>
        <v>0</v>
      </c>
      <c r="AE48" s="60">
        <f>IF(Z48&gt;Z46,-1,0)</f>
        <v>0</v>
      </c>
      <c r="AF48" s="60">
        <f>IF(Z48&gt;Z47,-1,0)</f>
        <v>0</v>
      </c>
      <c r="AG48" s="60">
        <f>10000-(AJ48*1000+AM48*100+AK48*10)</f>
        <v>10000</v>
      </c>
      <c r="AH48" s="90">
        <f>RANK(AG48,AG45:AG48,1)</f>
        <v>1</v>
      </c>
      <c r="AI48" s="60" t="str">
        <f>H46</f>
        <v>Italien</v>
      </c>
      <c r="AJ48" s="60">
        <f t="shared" si="13"/>
        <v>0</v>
      </c>
      <c r="AK48" s="60">
        <f t="shared" si="13"/>
        <v>0</v>
      </c>
      <c r="AL48" s="60">
        <f t="shared" si="13"/>
        <v>0</v>
      </c>
      <c r="AM48" s="60">
        <f>AK48-AL48</f>
        <v>0</v>
      </c>
      <c r="AN48" s="187">
        <f>IF(AG45=AG48,IF(E49&gt;G49,AG45-0.1,AG45),AG45)</f>
        <v>10000</v>
      </c>
      <c r="AO48" s="187">
        <f>IF(AG46=AG48,IF(E48&gt;G48,AG46-0.1,AG46),AG46)</f>
        <v>10000</v>
      </c>
      <c r="AP48" s="187">
        <f>IF(AG47=AG48,IF(E46&gt;G46,AG47-0.1,AG47),AG47)</f>
        <v>10000</v>
      </c>
      <c r="AQ48" s="187"/>
      <c r="AR48" s="187">
        <f>AQ49</f>
        <v>30000</v>
      </c>
      <c r="AS48" s="90">
        <f>RANK(AR48,AR45:AR48,1)</f>
        <v>1</v>
      </c>
      <c r="AT48" s="60" t="str">
        <f t="shared" si="14"/>
        <v>Italien</v>
      </c>
      <c r="AU48" s="60">
        <f t="shared" si="14"/>
        <v>0</v>
      </c>
      <c r="AV48" s="60">
        <f t="shared" si="14"/>
        <v>0</v>
      </c>
      <c r="AW48" s="60">
        <f t="shared" si="14"/>
        <v>0</v>
      </c>
      <c r="AX48" s="60"/>
      <c r="AY48" s="60"/>
      <c r="AZ48" s="60"/>
      <c r="BA48" s="113">
        <v>4</v>
      </c>
      <c r="BB48" s="114" t="e">
        <f>VLOOKUP(4,AS45:AT48,2,FALSE)</f>
        <v>#N/A</v>
      </c>
      <c r="BC48" s="115"/>
      <c r="BD48" s="116" t="e">
        <f>VLOOKUP(4,AS45:AW48,3,FALSE)</f>
        <v>#N/A</v>
      </c>
      <c r="BE48" s="116" t="e">
        <f>VLOOKUP(4,AS45:AW48,4,FALSE)</f>
        <v>#N/A</v>
      </c>
      <c r="BF48" s="93" t="s">
        <v>12</v>
      </c>
      <c r="BG48" s="116" t="e">
        <f>VLOOKUP(4,AS45:AW48,5,FALSE)</f>
        <v>#N/A</v>
      </c>
      <c r="BH48" s="60"/>
      <c r="BI48" s="60"/>
      <c r="BJ48" s="85">
        <f>IF(E48&gt;G48,IF(Spielplan!E48&gt;Spielplan!G48,Punktemodus!$B$3,0),0)</f>
        <v>0</v>
      </c>
      <c r="BK48" s="85">
        <f>IF(E48=G48,IF(Spielplan!E48=Spielplan!G48,Punktemodus!$B$3,0),0)</f>
        <v>10</v>
      </c>
      <c r="BL48" s="85">
        <f>IF(E48&lt;G48,IF(Spielplan!E48&lt;Spielplan!G48,Punktemodus!$B$3,0),0)</f>
        <v>0</v>
      </c>
      <c r="BM48" s="85">
        <f>IF(E48=Spielplan!E48,IF(G48=Spielplan!G48,Punktemodus!$B$5,0),0)</f>
        <v>3</v>
      </c>
      <c r="BN48" s="85">
        <f>IF(E48=Spielplan!E48,Punktemodus!$B$7,0)</f>
        <v>1</v>
      </c>
      <c r="BO48" s="85">
        <f>IF(G48=Spielplan!G48,Punktemodus!$B$7,0)</f>
        <v>1</v>
      </c>
      <c r="BP48" s="137">
        <f>IF(Spielplan!E48="",0,SUM(BJ48:BO48))</f>
        <v>0</v>
      </c>
      <c r="BQ48" s="85"/>
      <c r="BR48" s="141"/>
      <c r="BS48" s="143" t="s">
        <v>18</v>
      </c>
      <c r="BT48" s="144" t="str">
        <f>Spielplan!$BL$12</f>
        <v/>
      </c>
      <c r="BU48" s="145"/>
      <c r="BV48" s="146">
        <f>Spielplan!$BN$12</f>
        <v>0</v>
      </c>
      <c r="BW48" s="157"/>
      <c r="BX48" s="158">
        <f>IF(BT12=BT48,Punktemodus!$B$11,0)</f>
        <v>10</v>
      </c>
      <c r="BY48" s="158">
        <f>IF(BT48=BT29,Punktemodus!B13,0)</f>
        <v>5</v>
      </c>
      <c r="BZ48" s="142"/>
      <c r="CA48" s="155"/>
      <c r="CB48" s="154" t="s">
        <v>27</v>
      </c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34"/>
      <c r="CV48" s="134"/>
      <c r="CW48" s="134"/>
    </row>
    <row r="49" spans="1:101" ht="18.75" customHeight="1" thickBot="1" x14ac:dyDescent="0.3">
      <c r="A49" s="60"/>
      <c r="B49" s="60"/>
      <c r="C49" s="75" t="str">
        <f>C45</f>
        <v>Uruguay</v>
      </c>
      <c r="D49" s="76"/>
      <c r="E49" s="104"/>
      <c r="F49" s="93"/>
      <c r="G49" s="104"/>
      <c r="H49" s="75" t="str">
        <f>H46</f>
        <v>Italien</v>
      </c>
      <c r="I49" s="76"/>
      <c r="J49" s="60"/>
      <c r="K49" s="60" t="s">
        <v>89</v>
      </c>
      <c r="L49" s="60">
        <f t="shared" si="12"/>
        <v>0</v>
      </c>
      <c r="M49" s="60">
        <f>IF($E49="",0,IF($E49&gt;$G49,3,IF($E49=G49,1,0)))</f>
        <v>0</v>
      </c>
      <c r="N49" s="60"/>
      <c r="O49" s="60"/>
      <c r="P49" s="60">
        <f>IF($G49="",0,IF($E49&gt;$G49,0,IF($E49=$G49,1,3)))</f>
        <v>0</v>
      </c>
      <c r="Q49" s="60">
        <f>E49</f>
        <v>0</v>
      </c>
      <c r="R49" s="60"/>
      <c r="S49" s="60"/>
      <c r="T49" s="60">
        <f>G49</f>
        <v>0</v>
      </c>
      <c r="U49" s="60">
        <f>G49</f>
        <v>0</v>
      </c>
      <c r="V49" s="60"/>
      <c r="W49" s="60"/>
      <c r="X49" s="60">
        <f>E49</f>
        <v>0</v>
      </c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187">
        <f>SUM(AN45:AN48)</f>
        <v>30000</v>
      </c>
      <c r="AO49" s="187">
        <f>SUM(AO45:AO48)</f>
        <v>30000</v>
      </c>
      <c r="AP49" s="187">
        <f>SUM(AP45:AP48)</f>
        <v>30000</v>
      </c>
      <c r="AQ49" s="187">
        <f>SUM(AQ45:AQ48)</f>
        <v>30000</v>
      </c>
      <c r="AR49" s="187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85">
        <f>IF(E49&gt;G49,IF(Spielplan!E49&gt;Spielplan!G49,Punktemodus!$B$3,0),0)</f>
        <v>0</v>
      </c>
      <c r="BK49" s="85">
        <f>IF(E49=G49,IF(Spielplan!E49=Spielplan!G49,Punktemodus!$B$3,0),0)</f>
        <v>10</v>
      </c>
      <c r="BL49" s="85">
        <f>IF(E49&lt;G49,IF(Spielplan!E49&lt;Spielplan!G49,Punktemodus!$B$3,0),0)</f>
        <v>0</v>
      </c>
      <c r="BM49" s="85">
        <f>IF(E49=Spielplan!E49,IF(G49=Spielplan!G49,Punktemodus!$B$5,0),0)</f>
        <v>3</v>
      </c>
      <c r="BN49" s="85">
        <f>IF(E49=Spielplan!E49,Punktemodus!$B$7,0)</f>
        <v>1</v>
      </c>
      <c r="BO49" s="85">
        <f>IF(G49=Spielplan!G49,Punktemodus!$B$7,0)</f>
        <v>1</v>
      </c>
      <c r="BP49" s="137">
        <f>IF(Spielplan!E49="",0,SUM(BJ49:BO49))</f>
        <v>0</v>
      </c>
      <c r="BQ49" s="60"/>
      <c r="BR49" s="141"/>
      <c r="BS49" s="149" t="s">
        <v>21</v>
      </c>
      <c r="BT49" s="144" t="str">
        <f>Spielplan!$BL$13</f>
        <v/>
      </c>
      <c r="BU49" s="145"/>
      <c r="BV49" s="146">
        <f>Spielplan!$BN$13</f>
        <v>0</v>
      </c>
      <c r="BW49" s="155"/>
      <c r="BX49" s="158">
        <f>IF(BT13=BT49,Punktemodus!$B$11,0)</f>
        <v>10</v>
      </c>
      <c r="BY49" s="158">
        <f>IF(BT49=BT28,Punktemodus!B13,0)</f>
        <v>5</v>
      </c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34"/>
      <c r="CV49" s="134"/>
      <c r="CW49" s="134"/>
    </row>
    <row r="50" spans="1:101" ht="18.75" customHeight="1" thickBot="1" x14ac:dyDescent="0.3">
      <c r="A50" s="60"/>
      <c r="B50" s="60"/>
      <c r="C50" s="48" t="str">
        <f>H45</f>
        <v>Costa Rica</v>
      </c>
      <c r="D50" s="49"/>
      <c r="E50" s="104"/>
      <c r="F50" s="93"/>
      <c r="G50" s="104"/>
      <c r="H50" s="48" t="str">
        <f>C46</f>
        <v>England</v>
      </c>
      <c r="I50" s="49"/>
      <c r="J50" s="60"/>
      <c r="K50" s="60" t="s">
        <v>89</v>
      </c>
      <c r="L50" s="60">
        <f t="shared" si="12"/>
        <v>0</v>
      </c>
      <c r="M50" s="60"/>
      <c r="N50" s="60">
        <f>IF($E50="",0,IF($E50&gt;$G50,3,IF($E50=$G50,1,0)))</f>
        <v>0</v>
      </c>
      <c r="O50" s="60">
        <f>IF($G50="",0,IF($E50&gt;$G50,0,IF($E50=$G50,1,3)))</f>
        <v>0</v>
      </c>
      <c r="P50" s="60"/>
      <c r="Q50" s="60"/>
      <c r="R50" s="60">
        <f>E50</f>
        <v>0</v>
      </c>
      <c r="S50" s="60">
        <f>G50</f>
        <v>0</v>
      </c>
      <c r="T50" s="60"/>
      <c r="U50" s="60"/>
      <c r="V50" s="60">
        <f>G50</f>
        <v>0</v>
      </c>
      <c r="W50" s="60">
        <f>E50</f>
        <v>0</v>
      </c>
      <c r="X50" s="60"/>
      <c r="Y50" s="60"/>
      <c r="Z50" s="60" t="s">
        <v>30</v>
      </c>
      <c r="AA50" s="60"/>
      <c r="AB50" s="60"/>
      <c r="AC50" s="60"/>
      <c r="AD50" s="60"/>
      <c r="AE50" s="60"/>
      <c r="AF50" s="60"/>
      <c r="AG50" s="60" t="b">
        <f>OR(AG45=AG46,AG45=AG47,AG45=AG48,AG46=AG47,AG46=AG48,AG47=AG48)</f>
        <v>1</v>
      </c>
      <c r="AH50" s="60"/>
      <c r="AI50" s="60"/>
      <c r="AJ50" s="60"/>
      <c r="AK50" s="60"/>
      <c r="AL50" s="60"/>
      <c r="AM50" s="60"/>
      <c r="AN50" s="60"/>
      <c r="AO50" s="60" t="s">
        <v>34</v>
      </c>
      <c r="AP50" s="60"/>
      <c r="AQ50" s="60"/>
      <c r="AR50" s="60" t="b">
        <f>OR(AR45=AR46,AR45=AR47,AR45=AR48,AR46=AR47,AR46=AR48,AR47=AR48)</f>
        <v>1</v>
      </c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85">
        <f>IF(E50&gt;G50,IF(Spielplan!E50&gt;Spielplan!G50,Punktemodus!$B$3,0),0)</f>
        <v>0</v>
      </c>
      <c r="BK50" s="85">
        <f>IF(E50=G50,IF(Spielplan!E50=Spielplan!G50,Punktemodus!$B$3,0),0)</f>
        <v>10</v>
      </c>
      <c r="BL50" s="85">
        <f>IF(E50&lt;G50,IF(Spielplan!E50&lt;Spielplan!G50,Punktemodus!$B$3,0),0)</f>
        <v>0</v>
      </c>
      <c r="BM50" s="85">
        <f>IF(E50=Spielplan!E50,IF(G50=Spielplan!G50,Punktemodus!$B$5,0),0)</f>
        <v>3</v>
      </c>
      <c r="BN50" s="85">
        <f>IF(E50=Spielplan!E50,Punktemodus!$B$7,0)</f>
        <v>1</v>
      </c>
      <c r="BO50" s="85">
        <f>IF(G50=Spielplan!G50,Punktemodus!$B$7,0)</f>
        <v>1</v>
      </c>
      <c r="BP50" s="137">
        <f>IF(Spielplan!E50="",0,SUM(BJ50:BO50))</f>
        <v>0</v>
      </c>
      <c r="BQ50" s="60"/>
      <c r="BR50" s="141"/>
      <c r="BS50" s="150"/>
      <c r="BT50" s="134"/>
      <c r="BU50" s="134"/>
      <c r="BV50" s="151"/>
      <c r="BW50" s="157"/>
      <c r="BX50" s="158"/>
      <c r="BY50" s="158"/>
      <c r="BZ50" s="155"/>
      <c r="CA50" s="144" t="str">
        <f>Spielplan!$BS$14</f>
        <v/>
      </c>
      <c r="CB50" s="159"/>
      <c r="CC50" s="146">
        <f>Spielplan!$BU$14</f>
        <v>0</v>
      </c>
      <c r="CD50" s="157"/>
      <c r="CE50" s="155">
        <f>IF(CA50=CA14,Punktemodus!B15,0)</f>
        <v>20</v>
      </c>
      <c r="CF50" s="158">
        <f>IF(OR(CA50=$CA$15,CA50=$CA$22,CA50=$CA$23,CA50=$CA$30,CA50=$CA$31,CA50=$CA$38,CA50=$CA$39),Punktemodus!B17,0)</f>
        <v>10</v>
      </c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34"/>
      <c r="CV50" s="134"/>
      <c r="CW50" s="134"/>
    </row>
    <row r="51" spans="1:101" ht="18.75" customHeight="1" thickBot="1" x14ac:dyDescent="0.3">
      <c r="A51" s="60"/>
      <c r="B51" s="60"/>
      <c r="C51" s="136" t="str">
        <f>IF(G50="","",IF(AR50=TRUE,"Achtung: Fehler in Tabelle!",""))</f>
        <v/>
      </c>
      <c r="D51" s="60"/>
      <c r="E51" s="85"/>
      <c r="F51" s="60"/>
      <c r="G51" s="85"/>
      <c r="H51" s="60"/>
      <c r="I51" s="60"/>
      <c r="J51" s="60"/>
      <c r="K51" s="60"/>
      <c r="L51" s="60"/>
      <c r="M51" s="60">
        <f t="shared" ref="M51:X51" si="15">SUM(M45:M50)</f>
        <v>0</v>
      </c>
      <c r="N51" s="60">
        <f t="shared" si="15"/>
        <v>0</v>
      </c>
      <c r="O51" s="60">
        <f t="shared" si="15"/>
        <v>0</v>
      </c>
      <c r="P51" s="60">
        <f t="shared" si="15"/>
        <v>0</v>
      </c>
      <c r="Q51" s="60">
        <f t="shared" si="15"/>
        <v>0</v>
      </c>
      <c r="R51" s="60">
        <f t="shared" si="15"/>
        <v>0</v>
      </c>
      <c r="S51" s="60">
        <f t="shared" si="15"/>
        <v>0</v>
      </c>
      <c r="T51" s="60">
        <f t="shared" si="15"/>
        <v>0</v>
      </c>
      <c r="U51" s="60">
        <f t="shared" si="15"/>
        <v>0</v>
      </c>
      <c r="V51" s="60">
        <f t="shared" si="15"/>
        <v>0</v>
      </c>
      <c r="W51" s="60">
        <f t="shared" si="15"/>
        <v>0</v>
      </c>
      <c r="X51" s="60">
        <f t="shared" si="15"/>
        <v>0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160">
        <f>SUM(BP45:BP50)</f>
        <v>0</v>
      </c>
      <c r="BQ51" s="60"/>
      <c r="BR51" s="141"/>
      <c r="BS51" s="152"/>
      <c r="BT51" s="134"/>
      <c r="BU51" s="134"/>
      <c r="BV51" s="151"/>
      <c r="BW51" s="157"/>
      <c r="BX51" s="158"/>
      <c r="BY51" s="158"/>
      <c r="BZ51" s="155"/>
      <c r="CA51" s="144" t="str">
        <f>Spielplan!$BS$15</f>
        <v/>
      </c>
      <c r="CB51" s="159"/>
      <c r="CC51" s="146">
        <f>Spielplan!$BU$15</f>
        <v>0</v>
      </c>
      <c r="CD51" s="155"/>
      <c r="CE51" s="155">
        <f>IF(CA51=CA15,Punktemodus!B15,0)</f>
        <v>20</v>
      </c>
      <c r="CF51" s="158">
        <f>IF(OR(CA51=$CA$14,CA51=$CA$22,CA51=$CA$23,CA51=$CA$30,CA51=$CA$31,CA51=$CA$38,CA51=$CA$39),Punktemodus!B17,0)</f>
        <v>10</v>
      </c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34"/>
      <c r="CV51" s="134"/>
      <c r="CW51" s="134"/>
    </row>
    <row r="52" spans="1:101" ht="18.75" customHeight="1" thickBot="1" x14ac:dyDescent="0.3">
      <c r="A52" s="60"/>
      <c r="B52" s="60"/>
      <c r="C52" s="60"/>
      <c r="D52" s="60"/>
      <c r="E52" s="85"/>
      <c r="F52" s="60"/>
      <c r="G52" s="85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138"/>
      <c r="BQ52" s="60"/>
      <c r="BR52" s="141"/>
      <c r="BS52" s="153" t="s">
        <v>22</v>
      </c>
      <c r="BT52" s="144" t="str">
        <f>Spielplan!$BL$16</f>
        <v/>
      </c>
      <c r="BU52" s="145"/>
      <c r="BV52" s="146">
        <f>Spielplan!$BN$16</f>
        <v>0</v>
      </c>
      <c r="BW52" s="155"/>
      <c r="BX52" s="158">
        <f>IF(BT16=BT52,Punktemodus!$B$11,0)</f>
        <v>10</v>
      </c>
      <c r="BY52" s="158">
        <f>IF(BT52=BT33,Punktemodus!B13,0)</f>
        <v>5</v>
      </c>
      <c r="BZ52" s="155"/>
      <c r="CA52" s="155"/>
      <c r="CB52" s="155"/>
      <c r="CC52" s="155"/>
      <c r="CD52" s="155"/>
      <c r="CE52" s="155"/>
      <c r="CF52" s="154"/>
      <c r="CG52" s="154" t="s">
        <v>28</v>
      </c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34"/>
      <c r="CV52" s="134"/>
      <c r="CW52" s="134"/>
    </row>
    <row r="53" spans="1:101" ht="18.75" customHeight="1" thickBot="1" x14ac:dyDescent="0.25">
      <c r="A53" s="60"/>
      <c r="B53" s="60"/>
      <c r="C53" s="60"/>
      <c r="D53" s="60"/>
      <c r="E53" s="85"/>
      <c r="F53" s="60"/>
      <c r="G53" s="85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138"/>
      <c r="BQ53" s="60"/>
      <c r="BR53" s="141"/>
      <c r="BS53" s="149" t="s">
        <v>25</v>
      </c>
      <c r="BT53" s="144" t="str">
        <f>Spielplan!$BL$17</f>
        <v/>
      </c>
      <c r="BU53" s="145"/>
      <c r="BV53" s="146">
        <f>Spielplan!$BN$17</f>
        <v>0</v>
      </c>
      <c r="BW53" s="155"/>
      <c r="BX53" s="158">
        <f>IF(BT17=BT53,Punktemodus!$B$11,0)</f>
        <v>10</v>
      </c>
      <c r="BY53" s="158">
        <f>IF(BT53=BT32,Punktemodus!B13,0)</f>
        <v>5</v>
      </c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34"/>
      <c r="CV53" s="134"/>
      <c r="CW53" s="134"/>
    </row>
    <row r="54" spans="1:101" ht="18.75" customHeight="1" thickBot="1" x14ac:dyDescent="0.3">
      <c r="A54" s="60"/>
      <c r="B54" s="60"/>
      <c r="C54" s="88" t="s">
        <v>90</v>
      </c>
      <c r="D54" s="60"/>
      <c r="E54" s="85"/>
      <c r="F54" s="60"/>
      <c r="G54" s="85"/>
      <c r="H54" s="60"/>
      <c r="I54" s="60"/>
      <c r="J54" s="60"/>
      <c r="K54" s="60"/>
      <c r="L54" s="60"/>
      <c r="M54" s="60" t="s">
        <v>4</v>
      </c>
      <c r="N54" s="60"/>
      <c r="O54" s="60"/>
      <c r="P54" s="60"/>
      <c r="Q54" s="60" t="s">
        <v>6</v>
      </c>
      <c r="R54" s="60"/>
      <c r="S54" s="60"/>
      <c r="T54" s="60"/>
      <c r="U54" s="60" t="s">
        <v>7</v>
      </c>
      <c r="V54" s="60"/>
      <c r="W54" s="60"/>
      <c r="X54" s="60"/>
      <c r="Y54" s="60"/>
      <c r="Z54" s="60" t="s">
        <v>4</v>
      </c>
      <c r="AA54" s="60" t="s">
        <v>5</v>
      </c>
      <c r="AB54" s="60"/>
      <c r="AC54" s="60"/>
      <c r="AD54" s="60" t="s">
        <v>9</v>
      </c>
      <c r="AE54" s="60"/>
      <c r="AF54" s="60"/>
      <c r="AG54" s="60"/>
      <c r="AH54" s="60" t="s">
        <v>32</v>
      </c>
      <c r="AI54" s="60"/>
      <c r="AJ54" s="60"/>
      <c r="AK54" s="60"/>
      <c r="AL54" s="60"/>
      <c r="AM54" s="60"/>
      <c r="AN54" s="60" t="s">
        <v>35</v>
      </c>
      <c r="AO54" s="60"/>
      <c r="AP54" s="60"/>
      <c r="AQ54" s="60"/>
      <c r="AR54" s="60"/>
      <c r="AS54" s="60" t="s">
        <v>33</v>
      </c>
      <c r="AT54" s="60"/>
      <c r="AU54" s="60"/>
      <c r="AV54" s="60"/>
      <c r="AW54" s="60"/>
      <c r="AX54" s="60"/>
      <c r="AY54" s="60"/>
      <c r="AZ54" s="60"/>
      <c r="BA54" s="89" t="s">
        <v>10</v>
      </c>
      <c r="BB54" s="60"/>
      <c r="BC54" s="90" t="s">
        <v>4</v>
      </c>
      <c r="BD54" s="60"/>
      <c r="BE54" s="61" t="s">
        <v>5</v>
      </c>
      <c r="BF54" s="60"/>
      <c r="BG54" s="60"/>
      <c r="BH54" s="60"/>
      <c r="BI54" s="85"/>
      <c r="BJ54" s="60"/>
      <c r="BK54" s="60"/>
      <c r="BL54" s="60"/>
      <c r="BM54" s="60"/>
      <c r="BN54" s="60"/>
      <c r="BO54" s="60"/>
      <c r="BP54" s="138"/>
      <c r="BQ54" s="85"/>
      <c r="BR54" s="141"/>
      <c r="BS54" s="150"/>
      <c r="BT54" s="134"/>
      <c r="BU54" s="134"/>
      <c r="BV54" s="134"/>
      <c r="BW54" s="134"/>
      <c r="BX54" s="148"/>
      <c r="BY54" s="148"/>
      <c r="BZ54" s="134"/>
      <c r="CA54" s="134"/>
      <c r="CB54" s="134"/>
      <c r="CC54" s="134"/>
      <c r="CD54" s="134"/>
      <c r="CE54" s="134"/>
      <c r="CF54" s="144" t="str">
        <f>Spielplan!$BX$18</f>
        <v/>
      </c>
      <c r="CG54" s="145"/>
      <c r="CH54" s="146">
        <f>Spielplan!$BZ$18</f>
        <v>0</v>
      </c>
      <c r="CI54" s="134"/>
      <c r="CJ54" s="134">
        <f>IF(OR(CF54=$CF$18,CF54=$CF$19,CF54=$CF$34,CF54=$CF$35),Punktemodus!$B$19,0)</f>
        <v>30</v>
      </c>
      <c r="CK54" s="134"/>
      <c r="CL54" s="134"/>
      <c r="CM54" s="134"/>
      <c r="CN54" s="134"/>
      <c r="CO54" s="134"/>
      <c r="CP54" s="134"/>
      <c r="CQ54" s="134"/>
      <c r="CR54" s="134"/>
      <c r="CS54" s="134">
        <f>IF(CQ59=CQ23,Punktemodus!B23,0)</f>
        <v>50</v>
      </c>
      <c r="CT54" s="134"/>
      <c r="CU54" s="134"/>
      <c r="CV54" s="134"/>
      <c r="CW54" s="134"/>
    </row>
    <row r="55" spans="1:101" ht="18.75" customHeight="1" thickBot="1" x14ac:dyDescent="0.25">
      <c r="A55" s="60"/>
      <c r="B55" s="60"/>
      <c r="C55" s="92"/>
      <c r="D55" s="60"/>
      <c r="E55" s="85"/>
      <c r="F55" s="60"/>
      <c r="G55" s="85"/>
      <c r="H55" s="60"/>
      <c r="I55" s="60"/>
      <c r="J55" s="60"/>
      <c r="K55" s="60"/>
      <c r="L55" s="60"/>
      <c r="M55" s="60" t="s">
        <v>0</v>
      </c>
      <c r="N55" s="60" t="s">
        <v>1</v>
      </c>
      <c r="O55" s="60" t="s">
        <v>2</v>
      </c>
      <c r="P55" s="60" t="s">
        <v>3</v>
      </c>
      <c r="Q55" s="60" t="s">
        <v>0</v>
      </c>
      <c r="R55" s="60" t="s">
        <v>1</v>
      </c>
      <c r="S55" s="60" t="s">
        <v>2</v>
      </c>
      <c r="T55" s="60" t="s">
        <v>3</v>
      </c>
      <c r="U55" s="60" t="s">
        <v>0</v>
      </c>
      <c r="V55" s="60" t="s">
        <v>1</v>
      </c>
      <c r="W55" s="60" t="s">
        <v>2</v>
      </c>
      <c r="X55" s="60" t="s">
        <v>3</v>
      </c>
      <c r="Y55" s="60"/>
      <c r="Z55" s="60" t="s">
        <v>8</v>
      </c>
      <c r="AA55" s="60"/>
      <c r="AB55" s="60"/>
      <c r="AC55" s="60"/>
      <c r="AD55" s="60"/>
      <c r="AE55" s="60"/>
      <c r="AF55" s="60"/>
      <c r="AG55" s="60"/>
      <c r="AH55" s="60" t="s">
        <v>31</v>
      </c>
      <c r="AI55" s="60"/>
      <c r="AJ55" s="60"/>
      <c r="AK55" s="60"/>
      <c r="AL55" s="60"/>
      <c r="AM55" s="60"/>
      <c r="AN55" s="60" t="str">
        <f>AI56</f>
        <v>Schweiz</v>
      </c>
      <c r="AO55" s="60" t="str">
        <f>AI57</f>
        <v>Ecuador</v>
      </c>
      <c r="AP55" s="60" t="str">
        <f>AI58</f>
        <v>Frankreich</v>
      </c>
      <c r="AQ55" s="60" t="str">
        <f>AI59</f>
        <v>Honduras</v>
      </c>
      <c r="AR55" s="60"/>
      <c r="AS55" s="60" t="s">
        <v>31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85"/>
      <c r="BJ55" s="85"/>
      <c r="BK55" s="85"/>
      <c r="BL55" s="85"/>
      <c r="BM55" s="85"/>
      <c r="BN55" s="85"/>
      <c r="BO55" s="85"/>
      <c r="BP55" s="137"/>
      <c r="BQ55" s="85"/>
      <c r="BR55" s="141"/>
      <c r="BS55" s="134"/>
      <c r="BT55" s="134"/>
      <c r="BU55" s="134"/>
      <c r="BV55" s="134"/>
      <c r="BW55" s="134"/>
      <c r="BX55" s="148"/>
      <c r="BY55" s="148"/>
      <c r="BZ55" s="134"/>
      <c r="CA55" s="134"/>
      <c r="CB55" s="134"/>
      <c r="CC55" s="134"/>
      <c r="CD55" s="134"/>
      <c r="CE55" s="134"/>
      <c r="CF55" s="144" t="str">
        <f>Spielplan!$BX$19</f>
        <v/>
      </c>
      <c r="CG55" s="145"/>
      <c r="CH55" s="146">
        <f>Spielplan!$BZ$19</f>
        <v>0</v>
      </c>
      <c r="CI55" s="134"/>
      <c r="CJ55" s="134">
        <f>IF(OR(CF55=$CF$18,CF55=$CF$19,CF55=$CF$34,CF55=$CF$35),Punktemodus!$B$19,0)</f>
        <v>30</v>
      </c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</row>
    <row r="56" spans="1:101" ht="18.75" customHeight="1" thickBot="1" x14ac:dyDescent="0.3">
      <c r="A56" s="60"/>
      <c r="B56" s="60"/>
      <c r="C56" s="191" t="str">
        <f>Spielplan!$C56</f>
        <v>Schweiz</v>
      </c>
      <c r="D56" s="192"/>
      <c r="E56" s="104"/>
      <c r="F56" s="93"/>
      <c r="G56" s="104"/>
      <c r="H56" s="191" t="str">
        <f>Spielplan!$H$56</f>
        <v>Ecuador</v>
      </c>
      <c r="I56" s="192"/>
      <c r="J56" s="60"/>
      <c r="K56" s="60" t="s">
        <v>96</v>
      </c>
      <c r="L56" s="60">
        <f t="shared" ref="L56:L61" si="16">IF(E56-G56&gt;0,1,IF(G56=E56,0,-1))</f>
        <v>0</v>
      </c>
      <c r="M56" s="60">
        <f>IF($E56="",0,IF($E56&gt;$G56,3,IF($E56=G56,1,0)))</f>
        <v>0</v>
      </c>
      <c r="N56" s="60">
        <f>IF($G56="",0,IF($E56&gt;$G56,0,IF($E56=G56,1,3)))</f>
        <v>0</v>
      </c>
      <c r="O56" s="60"/>
      <c r="P56" s="60"/>
      <c r="Q56" s="60">
        <f>E56</f>
        <v>0</v>
      </c>
      <c r="R56" s="60">
        <f>G56</f>
        <v>0</v>
      </c>
      <c r="S56" s="60"/>
      <c r="T56" s="60"/>
      <c r="U56" s="60">
        <f>G56</f>
        <v>0</v>
      </c>
      <c r="V56" s="60">
        <f>E56</f>
        <v>0</v>
      </c>
      <c r="W56" s="60"/>
      <c r="X56" s="60"/>
      <c r="Y56" s="60"/>
      <c r="Z56" s="60">
        <f>M62</f>
        <v>0</v>
      </c>
      <c r="AA56" s="60">
        <f>Q62</f>
        <v>0</v>
      </c>
      <c r="AB56" s="60">
        <f>U62</f>
        <v>0</v>
      </c>
      <c r="AC56" s="60">
        <f>AA56-AB56</f>
        <v>0</v>
      </c>
      <c r="AD56" s="60">
        <f>IF(Z56&gt;Z57,-1,0)</f>
        <v>0</v>
      </c>
      <c r="AE56" s="60">
        <f>IF(Z56&gt;Z58,-1,0)</f>
        <v>0</v>
      </c>
      <c r="AF56" s="60">
        <f>IF(Z56&gt;Z59,-1,0)</f>
        <v>0</v>
      </c>
      <c r="AG56" s="60">
        <f>10000-(AJ56*1000+AM56*100+AK56*10)</f>
        <v>10000</v>
      </c>
      <c r="AH56" s="90">
        <f>RANK(AG56,AG56:AG59,1)</f>
        <v>1</v>
      </c>
      <c r="AI56" s="60" t="str">
        <f>C56</f>
        <v>Schweiz</v>
      </c>
      <c r="AJ56" s="60">
        <f t="shared" ref="AJ56:AL59" si="17">Z56</f>
        <v>0</v>
      </c>
      <c r="AK56" s="60">
        <f t="shared" si="17"/>
        <v>0</v>
      </c>
      <c r="AL56" s="60">
        <f t="shared" si="17"/>
        <v>0</v>
      </c>
      <c r="AM56" s="60">
        <f>AK56-AL56</f>
        <v>0</v>
      </c>
      <c r="AN56" s="187"/>
      <c r="AO56" s="187">
        <f>IF(AG57=AG56,IF(G56&gt;E56,AG57-0.1,AG57),AG57)</f>
        <v>10000</v>
      </c>
      <c r="AP56" s="187">
        <f>IF(AG58=AG56,IF(G58&gt;E58,AG58-0.1,AG58),AG58)</f>
        <v>10000</v>
      </c>
      <c r="AQ56" s="187">
        <f>IF(AG59=AG56,IF(G60&gt;E60,AG59-0.1,AG59),AG59)</f>
        <v>10000</v>
      </c>
      <c r="AR56" s="187">
        <f>AN60</f>
        <v>30000</v>
      </c>
      <c r="AS56" s="90">
        <f>RANK(AR56,AR56:AR59,1)</f>
        <v>1</v>
      </c>
      <c r="AT56" s="60" t="str">
        <f t="shared" ref="AT56:AW59" si="18">AI56</f>
        <v>Schweiz</v>
      </c>
      <c r="AU56" s="60">
        <f t="shared" si="18"/>
        <v>0</v>
      </c>
      <c r="AV56" s="60">
        <f t="shared" si="18"/>
        <v>0</v>
      </c>
      <c r="AW56" s="60">
        <f t="shared" si="18"/>
        <v>0</v>
      </c>
      <c r="AX56" s="60"/>
      <c r="AY56" s="60"/>
      <c r="AZ56" s="60"/>
      <c r="BA56" s="195">
        <v>1</v>
      </c>
      <c r="BB56" s="191" t="str">
        <f>VLOOKUP(1,AS56:AT59,2,FALSE)</f>
        <v>Schweiz</v>
      </c>
      <c r="BC56" s="196"/>
      <c r="BD56" s="197">
        <f>VLOOKUP(1,AS56:AW59,3,FALSE)</f>
        <v>0</v>
      </c>
      <c r="BE56" s="198">
        <f>VLOOKUP(1,AS56:AW59,4,FALSE)</f>
        <v>0</v>
      </c>
      <c r="BF56" s="93" t="s">
        <v>12</v>
      </c>
      <c r="BG56" s="198">
        <f>VLOOKUP(1,AS56:AW59,5,FALSE)</f>
        <v>0</v>
      </c>
      <c r="BH56" s="199" t="s">
        <v>121</v>
      </c>
      <c r="BI56" s="85"/>
      <c r="BJ56" s="85">
        <f>IF(E56&gt;G56,IF(Spielplan!E56&gt;Spielplan!G56,Punktemodus!$B$3,0),0)</f>
        <v>0</v>
      </c>
      <c r="BK56" s="85">
        <f>IF(E56=G56,IF(Spielplan!E56=Spielplan!G56,Punktemodus!$B$3,0),0)</f>
        <v>10</v>
      </c>
      <c r="BL56" s="85">
        <f>IF(E56&lt;G56,IF(Spielplan!E56&lt;Spielplan!G56,Punktemodus!$B$3,0),0)</f>
        <v>0</v>
      </c>
      <c r="BM56" s="85">
        <f>IF(E56=Spielplan!E56,IF(G56=Spielplan!G56,Punktemodus!$B$5,0),0)</f>
        <v>3</v>
      </c>
      <c r="BN56" s="85">
        <f>IF(E56=Spielplan!E56,Punktemodus!$B$7,0)</f>
        <v>1</v>
      </c>
      <c r="BO56" s="85">
        <f>IF(G56=Spielplan!G56,Punktemodus!$B$7,0)</f>
        <v>1</v>
      </c>
      <c r="BP56" s="137">
        <f>IF(Spielplan!E56="",0,SUM(BJ56:BO56))</f>
        <v>0</v>
      </c>
      <c r="BQ56" s="85"/>
      <c r="BR56" s="141"/>
      <c r="BS56" s="153" t="s">
        <v>121</v>
      </c>
      <c r="BT56" s="144" t="str">
        <f>Spielplan!$BL$20</f>
        <v/>
      </c>
      <c r="BU56" s="145"/>
      <c r="BV56" s="146">
        <f>Spielplan!$BN$20</f>
        <v>0</v>
      </c>
      <c r="BW56" s="147"/>
      <c r="BX56" s="148">
        <f>IF(BT20=BT56,Punktemodus!$B$11,0)</f>
        <v>10</v>
      </c>
      <c r="BY56" s="148">
        <f>IF(BT56=BT37,Punktemodus!B13,0)</f>
        <v>5</v>
      </c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</row>
    <row r="57" spans="1:101" ht="18.75" customHeight="1" thickBot="1" x14ac:dyDescent="0.3">
      <c r="A57" s="60"/>
      <c r="B57" s="60"/>
      <c r="C57" s="193" t="str">
        <f>Spielplan!$C$57</f>
        <v>Frankreich</v>
      </c>
      <c r="D57" s="194"/>
      <c r="E57" s="104"/>
      <c r="F57" s="93"/>
      <c r="G57" s="104"/>
      <c r="H57" s="193" t="str">
        <f>Spielplan!$H$57</f>
        <v>Honduras</v>
      </c>
      <c r="I57" s="194"/>
      <c r="J57" s="60"/>
      <c r="K57" s="60" t="s">
        <v>97</v>
      </c>
      <c r="L57" s="60">
        <f t="shared" si="16"/>
        <v>0</v>
      </c>
      <c r="M57" s="60"/>
      <c r="N57" s="60"/>
      <c r="O57" s="60">
        <f>IF($E57="",0,IF($E57&gt;$G57,3,IF($E57=$G57,1,0)))</f>
        <v>0</v>
      </c>
      <c r="P57" s="60">
        <f>IF($G57="",0,IF($E57&gt;$G57,0,IF($E57=$G57,1,3)))</f>
        <v>0</v>
      </c>
      <c r="Q57" s="60"/>
      <c r="R57" s="60"/>
      <c r="S57" s="60">
        <f>E57</f>
        <v>0</v>
      </c>
      <c r="T57" s="60">
        <f>G57</f>
        <v>0</v>
      </c>
      <c r="U57" s="60"/>
      <c r="V57" s="60"/>
      <c r="W57" s="60">
        <f>G57</f>
        <v>0</v>
      </c>
      <c r="X57" s="60">
        <f>E57</f>
        <v>0</v>
      </c>
      <c r="Y57" s="60"/>
      <c r="Z57" s="60">
        <f>N62</f>
        <v>0</v>
      </c>
      <c r="AA57" s="60">
        <f>R62</f>
        <v>0</v>
      </c>
      <c r="AB57" s="60">
        <f>V62</f>
        <v>0</v>
      </c>
      <c r="AC57" s="60">
        <f>AA57-AB57</f>
        <v>0</v>
      </c>
      <c r="AD57" s="60">
        <f>IF(Z57&gt;Z56,-1,0)</f>
        <v>0</v>
      </c>
      <c r="AE57" s="60">
        <f>IF(Z57&gt;Z58,-1,0)</f>
        <v>0</v>
      </c>
      <c r="AF57" s="60">
        <f>IF(Z57&gt;Z59,-1,0)</f>
        <v>0</v>
      </c>
      <c r="AG57" s="60">
        <f>10000-(AJ57*1000+AM57*100+AK57*10)</f>
        <v>10000</v>
      </c>
      <c r="AH57" s="90">
        <f>RANK(AG57,AG56:AG59,1)</f>
        <v>1</v>
      </c>
      <c r="AI57" s="60" t="str">
        <f>H56</f>
        <v>Ecuador</v>
      </c>
      <c r="AJ57" s="60">
        <f t="shared" si="17"/>
        <v>0</v>
      </c>
      <c r="AK57" s="60">
        <f t="shared" si="17"/>
        <v>0</v>
      </c>
      <c r="AL57" s="60">
        <f t="shared" si="17"/>
        <v>0</v>
      </c>
      <c r="AM57" s="60">
        <f>AK57-AL57</f>
        <v>0</v>
      </c>
      <c r="AN57" s="187">
        <f>IF(AG56=AG57,IF(E56&gt;G56,AG56-0.1,AG56),AG56)</f>
        <v>10000</v>
      </c>
      <c r="AO57" s="187"/>
      <c r="AP57" s="187">
        <f>IF(AG58=AG57,IF(G61&gt;E61,AG58-0.1,AG58),AG58)</f>
        <v>10000</v>
      </c>
      <c r="AQ57" s="187">
        <f>IF(AG59=AG57,IF(G59&gt;E59,AG59-0.1,AG59),AG59)</f>
        <v>10000</v>
      </c>
      <c r="AR57" s="187">
        <f>AO60</f>
        <v>30000</v>
      </c>
      <c r="AS57" s="90">
        <f>RANK(AR57,AR56:AR59,1)</f>
        <v>1</v>
      </c>
      <c r="AT57" s="60" t="str">
        <f t="shared" si="18"/>
        <v>Ecuador</v>
      </c>
      <c r="AU57" s="60">
        <f t="shared" si="18"/>
        <v>0</v>
      </c>
      <c r="AV57" s="60">
        <f t="shared" si="18"/>
        <v>0</v>
      </c>
      <c r="AW57" s="60">
        <f t="shared" si="18"/>
        <v>0</v>
      </c>
      <c r="AX57" s="60"/>
      <c r="AY57" s="60"/>
      <c r="AZ57" s="60"/>
      <c r="BA57" s="235">
        <v>2</v>
      </c>
      <c r="BB57" s="193" t="e">
        <f>VLOOKUP(2,AS56:AT59,2,FALSE)</f>
        <v>#N/A</v>
      </c>
      <c r="BC57" s="236"/>
      <c r="BD57" s="237" t="e">
        <f>VLOOKUP(2,AS56:AW59,3,FALSE)</f>
        <v>#N/A</v>
      </c>
      <c r="BE57" s="238" t="e">
        <f>VLOOKUP(2,AS56:AW59,4,FALSE)</f>
        <v>#N/A</v>
      </c>
      <c r="BF57" s="93" t="s">
        <v>12</v>
      </c>
      <c r="BG57" s="238" t="e">
        <f>VLOOKUP(2,AS56:AW59,5,FALSE)</f>
        <v>#N/A</v>
      </c>
      <c r="BH57" s="238" t="s">
        <v>127</v>
      </c>
      <c r="BI57" s="85"/>
      <c r="BJ57" s="85">
        <f>IF(E57&gt;G57,IF(Spielplan!E57&gt;Spielplan!G57,Punktemodus!$B$3,0),0)</f>
        <v>0</v>
      </c>
      <c r="BK57" s="85">
        <f>IF(E57=G57,IF(Spielplan!E57=Spielplan!G57,Punktemodus!$B$3,0),0)</f>
        <v>10</v>
      </c>
      <c r="BL57" s="85">
        <f>IF(E57&lt;G57,IF(Spielplan!E57&lt;Spielplan!G57,Punktemodus!$B$3,0),0)</f>
        <v>0</v>
      </c>
      <c r="BM57" s="85">
        <f>IF(E57=Spielplan!E57,IF(G57=Spielplan!G57,Punktemodus!$B$5,0),0)</f>
        <v>3</v>
      </c>
      <c r="BN57" s="85">
        <f>IF(E57=Spielplan!E57,Punktemodus!$B$7,0)</f>
        <v>1</v>
      </c>
      <c r="BO57" s="85">
        <f>IF(G57=Spielplan!G57,Punktemodus!$B$7,0)</f>
        <v>1</v>
      </c>
      <c r="BP57" s="137">
        <f>IF(Spielplan!E57="",0,SUM(BJ57:BO57))</f>
        <v>0</v>
      </c>
      <c r="BQ57" s="85"/>
      <c r="BR57" s="141"/>
      <c r="BS57" s="149" t="s">
        <v>122</v>
      </c>
      <c r="BT57" s="144" t="str">
        <f>Spielplan!$BL$21</f>
        <v/>
      </c>
      <c r="BU57" s="145"/>
      <c r="BV57" s="146">
        <f>Spielplan!$BN$21</f>
        <v>0</v>
      </c>
      <c r="BW57" s="134"/>
      <c r="BX57" s="148">
        <f>IF(BT21=BT57,Punktemodus!$B$11,0)</f>
        <v>10</v>
      </c>
      <c r="BY57" s="148">
        <f>IF(BT57=BT36,Punktemodus!B13,0)</f>
        <v>5</v>
      </c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54" t="s">
        <v>29</v>
      </c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</row>
    <row r="58" spans="1:101" ht="18.75" customHeight="1" thickBot="1" x14ac:dyDescent="0.3">
      <c r="A58" s="60"/>
      <c r="B58" s="60"/>
      <c r="C58" s="191" t="str">
        <f>C56</f>
        <v>Schweiz</v>
      </c>
      <c r="D58" s="192"/>
      <c r="E58" s="104"/>
      <c r="F58" s="93"/>
      <c r="G58" s="104"/>
      <c r="H58" s="191" t="str">
        <f>C57</f>
        <v>Frankreich</v>
      </c>
      <c r="I58" s="192"/>
      <c r="J58" s="60"/>
      <c r="K58" s="60" t="s">
        <v>98</v>
      </c>
      <c r="L58" s="60">
        <f t="shared" si="16"/>
        <v>0</v>
      </c>
      <c r="M58" s="60">
        <f>IF($E58="",0,IF($E58&gt;$G58,3,IF($E58=G58,1,0)))</f>
        <v>0</v>
      </c>
      <c r="N58" s="60"/>
      <c r="O58" s="60">
        <f>IF($G58="",0,IF($E58&gt;$G58,0,IF($E58=$G58,1,3)))</f>
        <v>0</v>
      </c>
      <c r="P58" s="60"/>
      <c r="Q58" s="60">
        <f>E58</f>
        <v>0</v>
      </c>
      <c r="R58" s="60"/>
      <c r="S58" s="60">
        <f>G58</f>
        <v>0</v>
      </c>
      <c r="T58" s="60"/>
      <c r="U58" s="60">
        <f>G58</f>
        <v>0</v>
      </c>
      <c r="V58" s="60"/>
      <c r="W58" s="60">
        <f>E58</f>
        <v>0</v>
      </c>
      <c r="X58" s="60"/>
      <c r="Y58" s="60"/>
      <c r="Z58" s="60">
        <f>O62</f>
        <v>0</v>
      </c>
      <c r="AA58" s="60">
        <f>S62</f>
        <v>0</v>
      </c>
      <c r="AB58" s="60">
        <f>W62</f>
        <v>0</v>
      </c>
      <c r="AC58" s="60">
        <f>AA58-AB58</f>
        <v>0</v>
      </c>
      <c r="AD58" s="60">
        <f>IF(Z58&gt;Z56,-1,0)</f>
        <v>0</v>
      </c>
      <c r="AE58" s="60">
        <f>IF(Z58&gt;Z57,-1,0)</f>
        <v>0</v>
      </c>
      <c r="AF58" s="60">
        <f>IF(Z58&gt;Z59,-1,0)</f>
        <v>0</v>
      </c>
      <c r="AG58" s="60">
        <f>10000-(AJ58*1000+AM58*100+AK58*10)</f>
        <v>10000</v>
      </c>
      <c r="AH58" s="90">
        <f>RANK(AG58,AG56:AG59,1)</f>
        <v>1</v>
      </c>
      <c r="AI58" s="60" t="str">
        <f>C57</f>
        <v>Frankreich</v>
      </c>
      <c r="AJ58" s="60">
        <f t="shared" si="17"/>
        <v>0</v>
      </c>
      <c r="AK58" s="60">
        <f t="shared" si="17"/>
        <v>0</v>
      </c>
      <c r="AL58" s="60">
        <f t="shared" si="17"/>
        <v>0</v>
      </c>
      <c r="AM58" s="60">
        <f>AK58-AL58</f>
        <v>0</v>
      </c>
      <c r="AN58" s="187">
        <f>IF(AG56=AG58,IF(E58&gt;G58,AG56-0.1,AG56),AG56)</f>
        <v>10000</v>
      </c>
      <c r="AO58" s="187">
        <f>IF(AG57=AG58,IF(E61&gt;G61,AG57-0.1,AG57),AG57)</f>
        <v>10000</v>
      </c>
      <c r="AP58" s="187"/>
      <c r="AQ58" s="187">
        <f>IF(AG59=AG58,IF(G57&gt;E57,AG59-0.1,AG59),AG59)</f>
        <v>10000</v>
      </c>
      <c r="AR58" s="187">
        <f>AP60</f>
        <v>30000</v>
      </c>
      <c r="AS58" s="90">
        <f>RANK(AR58,AR56:AR59,1)</f>
        <v>1</v>
      </c>
      <c r="AT58" s="60" t="str">
        <f t="shared" si="18"/>
        <v>Frankreich</v>
      </c>
      <c r="AU58" s="60">
        <f t="shared" si="18"/>
        <v>0</v>
      </c>
      <c r="AV58" s="60">
        <f t="shared" si="18"/>
        <v>0</v>
      </c>
      <c r="AW58" s="60">
        <f t="shared" si="18"/>
        <v>0</v>
      </c>
      <c r="AX58" s="60"/>
      <c r="AY58" s="60"/>
      <c r="AZ58" s="60"/>
      <c r="BA58" s="113">
        <v>3</v>
      </c>
      <c r="BB58" s="114" t="e">
        <f>VLOOKUP(3,AS56:AT59,2,FALSE)</f>
        <v>#N/A</v>
      </c>
      <c r="BC58" s="115"/>
      <c r="BD58" s="116" t="e">
        <f>VLOOKUP(3,AS56:AW59,3,FALSE)</f>
        <v>#N/A</v>
      </c>
      <c r="BE58" s="116" t="e">
        <f>VLOOKUP(3,AS56:AW59,4,FALSE)</f>
        <v>#N/A</v>
      </c>
      <c r="BF58" s="93" t="s">
        <v>12</v>
      </c>
      <c r="BG58" s="116" t="e">
        <f>VLOOKUP(3,AS56:AW59,5,FALSE)</f>
        <v>#N/A</v>
      </c>
      <c r="BH58" s="60"/>
      <c r="BI58" s="85"/>
      <c r="BJ58" s="85">
        <f>IF(E58&gt;G58,IF(Spielplan!E58&gt;Spielplan!G58,Punktemodus!$B$3,0),0)</f>
        <v>0</v>
      </c>
      <c r="BK58" s="85">
        <f>IF(E58=G58,IF(Spielplan!E58=Spielplan!G58,Punktemodus!$B$3,0),0)</f>
        <v>10</v>
      </c>
      <c r="BL58" s="85">
        <f>IF(E58&lt;G58,IF(Spielplan!E58&lt;Spielplan!G58,Punktemodus!$B$3,0),0)</f>
        <v>0</v>
      </c>
      <c r="BM58" s="85">
        <f>IF(E58=Spielplan!E58,IF(G58=Spielplan!G58,Punktemodus!$B$5,0),0)</f>
        <v>3</v>
      </c>
      <c r="BN58" s="85">
        <f>IF(E58=Spielplan!E58,Punktemodus!$B$7,0)</f>
        <v>1</v>
      </c>
      <c r="BO58" s="85">
        <f>IF(G58=Spielplan!G58,Punktemodus!$B$7,0)</f>
        <v>1</v>
      </c>
      <c r="BP58" s="137">
        <f>IF(Spielplan!E58="",0,SUM(BJ58:BO58))</f>
        <v>0</v>
      </c>
      <c r="BQ58" s="85"/>
      <c r="BR58" s="141"/>
      <c r="BS58" s="150"/>
      <c r="BT58" s="134"/>
      <c r="BU58" s="134"/>
      <c r="BV58" s="134"/>
      <c r="BW58" s="134"/>
      <c r="BX58" s="148"/>
      <c r="BY58" s="148"/>
      <c r="BZ58" s="134"/>
      <c r="CA58" s="144" t="str">
        <f>Spielplan!$BS$22</f>
        <v/>
      </c>
      <c r="CB58" s="145"/>
      <c r="CC58" s="146">
        <f>Spielplan!$BU$22</f>
        <v>0</v>
      </c>
      <c r="CD58" s="147"/>
      <c r="CE58" s="134">
        <f>IF(CA58=CA22,Punktemodus!B15,0)</f>
        <v>20</v>
      </c>
      <c r="CF58" s="148">
        <f>IF(OR(CA58=$CA$14,CA58=$CA$15,CA58=$CA$23,CA58=$CA$30,CA58=$CA$31,CA58=$CA$38,CA58=$CA$39),Punktemodus!B17,0)</f>
        <v>10</v>
      </c>
      <c r="CG58" s="134"/>
      <c r="CH58" s="134"/>
      <c r="CI58" s="147"/>
      <c r="CJ58" s="134"/>
      <c r="CK58" s="134"/>
      <c r="CL58" s="134"/>
      <c r="CM58" s="134"/>
      <c r="CN58" s="134"/>
      <c r="CO58" s="134"/>
      <c r="CP58" s="134"/>
      <c r="CQ58" s="155"/>
      <c r="CR58" s="142" t="s">
        <v>130</v>
      </c>
      <c r="CS58" s="155"/>
      <c r="CT58" s="155"/>
      <c r="CU58" s="155"/>
      <c r="CV58" s="155"/>
      <c r="CW58" s="134"/>
    </row>
    <row r="59" spans="1:101" ht="18.75" customHeight="1" thickBot="1" x14ac:dyDescent="0.3">
      <c r="A59" s="60"/>
      <c r="B59" s="60"/>
      <c r="C59" s="193" t="str">
        <f>H56</f>
        <v>Ecuador</v>
      </c>
      <c r="D59" s="194"/>
      <c r="E59" s="104"/>
      <c r="F59" s="93"/>
      <c r="G59" s="104"/>
      <c r="H59" s="193" t="str">
        <f>H57</f>
        <v>Honduras</v>
      </c>
      <c r="I59" s="194"/>
      <c r="J59" s="60"/>
      <c r="K59" s="60" t="s">
        <v>99</v>
      </c>
      <c r="L59" s="60">
        <f t="shared" si="16"/>
        <v>0</v>
      </c>
      <c r="M59" s="60"/>
      <c r="N59" s="60">
        <f>IF($E59="",0,IF($E59&gt;$G59,3,IF($E59=$G59,1,0)))</f>
        <v>0</v>
      </c>
      <c r="O59" s="60"/>
      <c r="P59" s="60">
        <f>IF($G59="",0,IF($E59&gt;$G59,0,IF($E59=$G59,1,3)))</f>
        <v>0</v>
      </c>
      <c r="Q59" s="60"/>
      <c r="R59" s="60">
        <f>E59</f>
        <v>0</v>
      </c>
      <c r="S59" s="60"/>
      <c r="T59" s="60">
        <f>G59</f>
        <v>0</v>
      </c>
      <c r="U59" s="60"/>
      <c r="V59" s="60">
        <f>G59</f>
        <v>0</v>
      </c>
      <c r="W59" s="60"/>
      <c r="X59" s="60">
        <f>E59</f>
        <v>0</v>
      </c>
      <c r="Y59" s="60"/>
      <c r="Z59" s="60">
        <f>P62</f>
        <v>0</v>
      </c>
      <c r="AA59" s="60">
        <f>T62</f>
        <v>0</v>
      </c>
      <c r="AB59" s="60">
        <f>X62</f>
        <v>0</v>
      </c>
      <c r="AC59" s="60">
        <f>AA59-AB59</f>
        <v>0</v>
      </c>
      <c r="AD59" s="60">
        <f>IF(Z59&gt;Z56,-1,0)</f>
        <v>0</v>
      </c>
      <c r="AE59" s="60">
        <f>IF(Z59&gt;Z57,-1,0)</f>
        <v>0</v>
      </c>
      <c r="AF59" s="60">
        <f>IF(Z59&gt;Z58,-1,0)</f>
        <v>0</v>
      </c>
      <c r="AG59" s="60">
        <f>10000-(AJ59*1000+AM59*100+AK59*10)</f>
        <v>10000</v>
      </c>
      <c r="AH59" s="90">
        <f>RANK(AG59,AG56:AG59,1)</f>
        <v>1</v>
      </c>
      <c r="AI59" s="60" t="str">
        <f>H57</f>
        <v>Honduras</v>
      </c>
      <c r="AJ59" s="60">
        <f t="shared" si="17"/>
        <v>0</v>
      </c>
      <c r="AK59" s="60">
        <f t="shared" si="17"/>
        <v>0</v>
      </c>
      <c r="AL59" s="60">
        <f t="shared" si="17"/>
        <v>0</v>
      </c>
      <c r="AM59" s="60">
        <f>AK59-AL59</f>
        <v>0</v>
      </c>
      <c r="AN59" s="187">
        <f>IF(AG56=AG59,IF(E60&gt;G60,AG56-0.1,AG56),AG56)</f>
        <v>10000</v>
      </c>
      <c r="AO59" s="187">
        <f>IF(AG57=AG59,IF(E59&gt;G59,AG57-0.1,AG57),AG57)</f>
        <v>10000</v>
      </c>
      <c r="AP59" s="187">
        <f>IF(AG58=AG59,IF(E57&gt;G57,AG58-0.1,AG58),AG58)</f>
        <v>10000</v>
      </c>
      <c r="AQ59" s="187"/>
      <c r="AR59" s="187">
        <f>AQ60</f>
        <v>30000</v>
      </c>
      <c r="AS59" s="90">
        <f>RANK(AR59,AR56:AR59,1)</f>
        <v>1</v>
      </c>
      <c r="AT59" s="60" t="str">
        <f t="shared" si="18"/>
        <v>Honduras</v>
      </c>
      <c r="AU59" s="60">
        <f t="shared" si="18"/>
        <v>0</v>
      </c>
      <c r="AV59" s="60">
        <f t="shared" si="18"/>
        <v>0</v>
      </c>
      <c r="AW59" s="60">
        <f t="shared" si="18"/>
        <v>0</v>
      </c>
      <c r="AX59" s="60"/>
      <c r="AY59" s="60"/>
      <c r="AZ59" s="60"/>
      <c r="BA59" s="113">
        <v>4</v>
      </c>
      <c r="BB59" s="114" t="e">
        <f>VLOOKUP(4,AS56:AT59,2,FALSE)</f>
        <v>#N/A</v>
      </c>
      <c r="BC59" s="115"/>
      <c r="BD59" s="116" t="e">
        <f>VLOOKUP(4,AS56:AW59,3,FALSE)</f>
        <v>#N/A</v>
      </c>
      <c r="BE59" s="116" t="e">
        <f>VLOOKUP(4,AS56:AW59,4,FALSE)</f>
        <v>#N/A</v>
      </c>
      <c r="BF59" s="93" t="s">
        <v>12</v>
      </c>
      <c r="BG59" s="116" t="e">
        <f>VLOOKUP(4,AS56:AW59,5,FALSE)</f>
        <v>#N/A</v>
      </c>
      <c r="BH59" s="60"/>
      <c r="BI59" s="85"/>
      <c r="BJ59" s="85">
        <f>IF(E59&gt;G59,IF(Spielplan!E59&gt;Spielplan!G59,Punktemodus!$B$3,0),0)</f>
        <v>0</v>
      </c>
      <c r="BK59" s="85">
        <f>IF(E59=G59,IF(Spielplan!E59=Spielplan!G59,Punktemodus!$B$3,0),0)</f>
        <v>10</v>
      </c>
      <c r="BL59" s="85">
        <f>IF(E59&lt;G59,IF(Spielplan!E59&lt;Spielplan!G59,Punktemodus!$B$3,0),0)</f>
        <v>0</v>
      </c>
      <c r="BM59" s="85">
        <f>IF(E59=Spielplan!E59,IF(G59=Spielplan!G59,Punktemodus!$B$5,0),0)</f>
        <v>3</v>
      </c>
      <c r="BN59" s="85">
        <f>IF(E59=Spielplan!E59,Punktemodus!$B$7,0)</f>
        <v>1</v>
      </c>
      <c r="BO59" s="85">
        <f>IF(G59=Spielplan!G59,Punktemodus!$B$7,0)</f>
        <v>1</v>
      </c>
      <c r="BP59" s="137">
        <f>IF(Spielplan!E59="",0,SUM(BJ59:BO59))</f>
        <v>0</v>
      </c>
      <c r="BQ59" s="85"/>
      <c r="BR59" s="141"/>
      <c r="BS59" s="134"/>
      <c r="BT59" s="134"/>
      <c r="BU59" s="134"/>
      <c r="BV59" s="134"/>
      <c r="BW59" s="134"/>
      <c r="BX59" s="148"/>
      <c r="BY59" s="148"/>
      <c r="BZ59" s="134"/>
      <c r="CA59" s="144" t="str">
        <f>Spielplan!$BS$23</f>
        <v/>
      </c>
      <c r="CB59" s="145"/>
      <c r="CC59" s="146">
        <f>Spielplan!$BU$23</f>
        <v>0</v>
      </c>
      <c r="CD59" s="134"/>
      <c r="CE59" s="134">
        <f>IF(CA59=CA23,Punktemodus!B15,0)</f>
        <v>20</v>
      </c>
      <c r="CF59" s="148">
        <f>IF(OR(CA59=$CA$14,CA59=$CA$15,CA59=$CA$22,CA59=$CA$30,CA59=$CA$31,CA59=$CA$38,CA59=$CA$39),Punktemodus!B17,0)</f>
        <v>10</v>
      </c>
      <c r="CG59" s="134"/>
      <c r="CH59" s="134"/>
      <c r="CI59" s="134"/>
      <c r="CJ59" s="134"/>
      <c r="CK59" s="144" t="str">
        <f>Spielplan!$CC$23</f>
        <v/>
      </c>
      <c r="CL59" s="145"/>
      <c r="CM59" s="146">
        <f>Spielplan!$CE$23</f>
        <v>0</v>
      </c>
      <c r="CN59" s="134"/>
      <c r="CO59" s="134">
        <f>IF(OR(CK59=CK23,CK59=CK24),Punktemodus!B21,0)</f>
        <v>40</v>
      </c>
      <c r="CP59" s="134"/>
      <c r="CQ59" s="370" t="str">
        <f>Spielplan!$CI$23</f>
        <v/>
      </c>
      <c r="CR59" s="371"/>
      <c r="CS59" s="371"/>
      <c r="CT59" s="371"/>
      <c r="CU59" s="371"/>
      <c r="CV59" s="372"/>
      <c r="CW59" s="134"/>
    </row>
    <row r="60" spans="1:101" ht="18.75" customHeight="1" thickBot="1" x14ac:dyDescent="0.3">
      <c r="A60" s="60"/>
      <c r="B60" s="60"/>
      <c r="C60" s="191" t="str">
        <f>C56</f>
        <v>Schweiz</v>
      </c>
      <c r="D60" s="192"/>
      <c r="E60" s="104"/>
      <c r="F60" s="93"/>
      <c r="G60" s="104"/>
      <c r="H60" s="191" t="str">
        <f>H57</f>
        <v>Honduras</v>
      </c>
      <c r="I60" s="192"/>
      <c r="J60" s="60"/>
      <c r="K60" s="60" t="s">
        <v>100</v>
      </c>
      <c r="L60" s="60">
        <f t="shared" si="16"/>
        <v>0</v>
      </c>
      <c r="M60" s="60">
        <f>IF($E60="",0,IF($E60&gt;$G60,3,IF($E60=G60,1,0)))</f>
        <v>0</v>
      </c>
      <c r="N60" s="60"/>
      <c r="O60" s="60"/>
      <c r="P60" s="60">
        <f>IF($G60="",0,IF($E60&gt;$G60,0,IF($E60=$G60,1,3)))</f>
        <v>0</v>
      </c>
      <c r="Q60" s="60">
        <f>E60</f>
        <v>0</v>
      </c>
      <c r="R60" s="60"/>
      <c r="S60" s="60"/>
      <c r="T60" s="60">
        <f>G60</f>
        <v>0</v>
      </c>
      <c r="U60" s="60">
        <f>G60</f>
        <v>0</v>
      </c>
      <c r="V60" s="60"/>
      <c r="W60" s="60"/>
      <c r="X60" s="60">
        <f>E60</f>
        <v>0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187">
        <f>SUM(AN56:AN59)</f>
        <v>30000</v>
      </c>
      <c r="AO60" s="187">
        <f>SUM(AO56:AO59)</f>
        <v>30000</v>
      </c>
      <c r="AP60" s="187">
        <f>SUM(AP56:AP59)</f>
        <v>30000</v>
      </c>
      <c r="AQ60" s="187">
        <f>SUM(AQ56:AQ59)</f>
        <v>30000</v>
      </c>
      <c r="AR60" s="187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85">
        <f>IF(E60&gt;G60,IF(Spielplan!E60&gt;Spielplan!G60,Punktemodus!$B$3,0),0)</f>
        <v>0</v>
      </c>
      <c r="BK60" s="85">
        <f>IF(E60=G60,IF(Spielplan!E60=Spielplan!G60,Punktemodus!$B$3,0),0)</f>
        <v>10</v>
      </c>
      <c r="BL60" s="85">
        <f>IF(E60&lt;G60,IF(Spielplan!E60&lt;Spielplan!G60,Punktemodus!$B$3,0),0)</f>
        <v>0</v>
      </c>
      <c r="BM60" s="85">
        <f>IF(E60=Spielplan!E60,IF(G60=Spielplan!G60,Punktemodus!$B$5,0),0)</f>
        <v>3</v>
      </c>
      <c r="BN60" s="85">
        <f>IF(E60=Spielplan!E60,Punktemodus!$B$7,0)</f>
        <v>1</v>
      </c>
      <c r="BO60" s="85">
        <f>IF(G60=Spielplan!G60,Punktemodus!$B$7,0)</f>
        <v>1</v>
      </c>
      <c r="BP60" s="137">
        <f>IF(Spielplan!E60="",0,SUM(BJ60:BO60))</f>
        <v>0</v>
      </c>
      <c r="BQ60" s="60"/>
      <c r="BR60" s="141"/>
      <c r="BS60" s="153" t="s">
        <v>123</v>
      </c>
      <c r="BT60" s="144" t="str">
        <f>Spielplan!$BL$24</f>
        <v/>
      </c>
      <c r="BU60" s="145"/>
      <c r="BV60" s="146">
        <f>Spielplan!$BN$24</f>
        <v>0</v>
      </c>
      <c r="BW60" s="147"/>
      <c r="BX60" s="148">
        <f>IF(BT24=BT60,Punktemodus!$B$11,0)</f>
        <v>10</v>
      </c>
      <c r="BY60" s="148">
        <f>IF(BT60=BT41,Punktemodus!B13,0)</f>
        <v>5</v>
      </c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44" t="str">
        <f>Spielplan!$CC$24</f>
        <v/>
      </c>
      <c r="CL60" s="145"/>
      <c r="CM60" s="146">
        <f>Spielplan!$CE$24</f>
        <v>0</v>
      </c>
      <c r="CN60" s="134"/>
      <c r="CO60" s="134">
        <f>IF(OR(CK60=CK23,CK60=CK24),Punktemodus!B21,0)</f>
        <v>40</v>
      </c>
      <c r="CP60" s="134"/>
      <c r="CQ60" s="373"/>
      <c r="CR60" s="374"/>
      <c r="CS60" s="374"/>
      <c r="CT60" s="374"/>
      <c r="CU60" s="374"/>
      <c r="CV60" s="375"/>
      <c r="CW60" s="134"/>
    </row>
    <row r="61" spans="1:101" ht="18.75" customHeight="1" thickBot="1" x14ac:dyDescent="0.3">
      <c r="A61" s="60"/>
      <c r="B61" s="60"/>
      <c r="C61" s="193" t="str">
        <f>H56</f>
        <v>Ecuador</v>
      </c>
      <c r="D61" s="194"/>
      <c r="E61" s="104"/>
      <c r="F61" s="93"/>
      <c r="G61" s="104"/>
      <c r="H61" s="193" t="str">
        <f>C57</f>
        <v>Frankreich</v>
      </c>
      <c r="I61" s="194"/>
      <c r="J61" s="60"/>
      <c r="K61" s="60" t="s">
        <v>100</v>
      </c>
      <c r="L61" s="60">
        <f t="shared" si="16"/>
        <v>0</v>
      </c>
      <c r="M61" s="60"/>
      <c r="N61" s="60">
        <f>IF($E61="",0,IF($E61&gt;$G61,3,IF($E61=$G61,1,0)))</f>
        <v>0</v>
      </c>
      <c r="O61" s="60">
        <f>IF($G61="",0,IF($E61&gt;$G61,0,IF($E61=$G61,1,3)))</f>
        <v>0</v>
      </c>
      <c r="P61" s="60"/>
      <c r="Q61" s="60"/>
      <c r="R61" s="60">
        <f>E61</f>
        <v>0</v>
      </c>
      <c r="S61" s="60">
        <f>G61</f>
        <v>0</v>
      </c>
      <c r="T61" s="60"/>
      <c r="U61" s="60"/>
      <c r="V61" s="60">
        <f>G61</f>
        <v>0</v>
      </c>
      <c r="W61" s="60">
        <f>E61</f>
        <v>0</v>
      </c>
      <c r="X61" s="60"/>
      <c r="Y61" s="60"/>
      <c r="Z61" s="60" t="s">
        <v>30</v>
      </c>
      <c r="AA61" s="60"/>
      <c r="AB61" s="60"/>
      <c r="AC61" s="60"/>
      <c r="AD61" s="60"/>
      <c r="AE61" s="60"/>
      <c r="AF61" s="60"/>
      <c r="AG61" s="60" t="b">
        <f>OR(AG56=AG57,AG56=AG58,AG56=AG59,AG57=AG58,AG57=AG59,AG58=AG59)</f>
        <v>1</v>
      </c>
      <c r="AH61" s="60"/>
      <c r="AI61" s="60"/>
      <c r="AJ61" s="60"/>
      <c r="AK61" s="60"/>
      <c r="AL61" s="60"/>
      <c r="AM61" s="60"/>
      <c r="AN61" s="60"/>
      <c r="AO61" s="60" t="s">
        <v>34</v>
      </c>
      <c r="AP61" s="60"/>
      <c r="AQ61" s="60"/>
      <c r="AR61" s="60" t="b">
        <f>OR(AR56=AR57,AR56=AR58,AR56=AR59,AR57=AR58,AR57=AR59,AR58=AR59)</f>
        <v>1</v>
      </c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85">
        <f>IF(E61&gt;G61,IF(Spielplan!E61&gt;Spielplan!G61,Punktemodus!$B$3,0),0)</f>
        <v>0</v>
      </c>
      <c r="BK61" s="85">
        <f>IF(E61=G61,IF(Spielplan!E61=Spielplan!G61,Punktemodus!$B$3,0),0)</f>
        <v>10</v>
      </c>
      <c r="BL61" s="85">
        <f>IF(E61&lt;G61,IF(Spielplan!E61&lt;Spielplan!G61,Punktemodus!$B$3,0),0)</f>
        <v>0</v>
      </c>
      <c r="BM61" s="85">
        <f>IF(E61=Spielplan!E61,IF(G61=Spielplan!G61,Punktemodus!$B$5,0),0)</f>
        <v>3</v>
      </c>
      <c r="BN61" s="85">
        <f>IF(E61=Spielplan!E61,Punktemodus!$B$7,0)</f>
        <v>1</v>
      </c>
      <c r="BO61" s="85">
        <f>IF(G61=Spielplan!G61,Punktemodus!$B$7,0)</f>
        <v>1</v>
      </c>
      <c r="BP61" s="137">
        <f>IF(Spielplan!E61="",0,SUM(BJ61:BO61))</f>
        <v>0</v>
      </c>
      <c r="BQ61" s="60"/>
      <c r="BR61" s="141"/>
      <c r="BS61" s="149" t="s">
        <v>124</v>
      </c>
      <c r="BT61" s="144" t="str">
        <f>Spielplan!$BL$25</f>
        <v/>
      </c>
      <c r="BU61" s="145"/>
      <c r="BV61" s="146">
        <f>Spielplan!$BN$25</f>
        <v>0</v>
      </c>
      <c r="BW61" s="134"/>
      <c r="BX61" s="148">
        <f>IF(BT25=BT61,Punktemodus!$B$11,0)</f>
        <v>10</v>
      </c>
      <c r="BY61" s="148">
        <f>IF(BT61=BT40,Punktemodus!B13,0)</f>
        <v>5</v>
      </c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55"/>
      <c r="CR61" s="142" t="s">
        <v>136</v>
      </c>
      <c r="CS61" s="155"/>
      <c r="CT61" s="155"/>
      <c r="CU61" s="155"/>
      <c r="CV61" s="155"/>
      <c r="CW61" s="134"/>
    </row>
    <row r="62" spans="1:101" ht="18.75" customHeight="1" thickBot="1" x14ac:dyDescent="0.25">
      <c r="A62" s="60"/>
      <c r="B62" s="60"/>
      <c r="C62" s="136" t="str">
        <f>IF(G61="","",IF(AR61=TRUE,"Achtung: Fehler in Tabelle!",""))</f>
        <v/>
      </c>
      <c r="D62" s="60"/>
      <c r="E62" s="85"/>
      <c r="F62" s="60"/>
      <c r="G62" s="85"/>
      <c r="H62" s="60"/>
      <c r="I62" s="60"/>
      <c r="J62" s="60"/>
      <c r="K62" s="60"/>
      <c r="L62" s="60"/>
      <c r="M62" s="60">
        <f t="shared" ref="M62:X62" si="19">SUM(M56:M61)</f>
        <v>0</v>
      </c>
      <c r="N62" s="60">
        <f t="shared" si="19"/>
        <v>0</v>
      </c>
      <c r="O62" s="60">
        <f t="shared" si="19"/>
        <v>0</v>
      </c>
      <c r="P62" s="60">
        <f t="shared" si="19"/>
        <v>0</v>
      </c>
      <c r="Q62" s="60">
        <f t="shared" si="19"/>
        <v>0</v>
      </c>
      <c r="R62" s="60">
        <f t="shared" si="19"/>
        <v>0</v>
      </c>
      <c r="S62" s="60">
        <f t="shared" si="19"/>
        <v>0</v>
      </c>
      <c r="T62" s="60">
        <f t="shared" si="19"/>
        <v>0</v>
      </c>
      <c r="U62" s="60">
        <f t="shared" si="19"/>
        <v>0</v>
      </c>
      <c r="V62" s="60">
        <f t="shared" si="19"/>
        <v>0</v>
      </c>
      <c r="W62" s="60">
        <f t="shared" si="19"/>
        <v>0</v>
      </c>
      <c r="X62" s="60">
        <f t="shared" si="19"/>
        <v>0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160">
        <f>SUM(BP56:BP61)</f>
        <v>0</v>
      </c>
      <c r="BQ62" s="60"/>
      <c r="BR62" s="141"/>
      <c r="BS62" s="150"/>
      <c r="BT62" s="134"/>
      <c r="BU62" s="134"/>
      <c r="BV62" s="134"/>
      <c r="BW62" s="134"/>
      <c r="BX62" s="148"/>
      <c r="BY62" s="148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370" t="str">
        <f>Spielplan!$CI$26</f>
        <v/>
      </c>
      <c r="CR62" s="371"/>
      <c r="CS62" s="371"/>
      <c r="CT62" s="371"/>
      <c r="CU62" s="371"/>
      <c r="CV62" s="372"/>
      <c r="CW62" s="134"/>
    </row>
    <row r="63" spans="1:101" ht="18.75" customHeight="1" thickBot="1" x14ac:dyDescent="0.3">
      <c r="A63" s="60"/>
      <c r="B63" s="60"/>
      <c r="C63" s="60"/>
      <c r="D63" s="60"/>
      <c r="E63" s="85"/>
      <c r="F63" s="60"/>
      <c r="G63" s="85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138"/>
      <c r="BQ63" s="60"/>
      <c r="BR63" s="141"/>
      <c r="BS63" s="134"/>
      <c r="BT63" s="134"/>
      <c r="BU63" s="134"/>
      <c r="BV63" s="134"/>
      <c r="BW63" s="134"/>
      <c r="BX63" s="148"/>
      <c r="BY63" s="148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54" t="s">
        <v>131</v>
      </c>
      <c r="CM63" s="134"/>
      <c r="CN63" s="134"/>
      <c r="CO63" s="134"/>
      <c r="CP63" s="134"/>
      <c r="CQ63" s="373"/>
      <c r="CR63" s="374"/>
      <c r="CS63" s="374"/>
      <c r="CT63" s="374"/>
      <c r="CU63" s="374"/>
      <c r="CV63" s="375"/>
      <c r="CW63" s="134"/>
    </row>
    <row r="64" spans="1:101" ht="18.75" customHeight="1" thickBot="1" x14ac:dyDescent="0.3">
      <c r="A64" s="60"/>
      <c r="B64" s="60"/>
      <c r="C64" s="60"/>
      <c r="D64" s="60"/>
      <c r="E64" s="85"/>
      <c r="F64" s="60"/>
      <c r="G64" s="85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138"/>
      <c r="BQ64" s="60"/>
      <c r="BR64" s="141"/>
      <c r="BS64" s="153" t="s">
        <v>20</v>
      </c>
      <c r="BT64" s="144" t="str">
        <f>Spielplan!$BL$28</f>
        <v/>
      </c>
      <c r="BU64" s="145"/>
      <c r="BV64" s="146">
        <f>Spielplan!$BN$28</f>
        <v>0</v>
      </c>
      <c r="BW64" s="147"/>
      <c r="BX64" s="148">
        <f>IF(BT28=BT64,Punktemodus!$B$11,0)</f>
        <v>10</v>
      </c>
      <c r="BY64" s="148">
        <f>IF(BT64=BT13,Punktemodus!B13,0)</f>
        <v>5</v>
      </c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55"/>
      <c r="CR64" s="142" t="s">
        <v>137</v>
      </c>
      <c r="CS64" s="155"/>
      <c r="CT64" s="155"/>
      <c r="CU64" s="155"/>
      <c r="CV64" s="155"/>
      <c r="CW64" s="134"/>
    </row>
    <row r="65" spans="1:101" ht="18.75" customHeight="1" thickBot="1" x14ac:dyDescent="0.3">
      <c r="A65" s="60"/>
      <c r="B65" s="60"/>
      <c r="C65" s="88" t="s">
        <v>91</v>
      </c>
      <c r="D65" s="60"/>
      <c r="E65" s="85"/>
      <c r="F65" s="60"/>
      <c r="G65" s="85"/>
      <c r="H65" s="60"/>
      <c r="I65" s="60"/>
      <c r="J65" s="60"/>
      <c r="K65" s="60"/>
      <c r="L65" s="60"/>
      <c r="M65" s="60" t="s">
        <v>4</v>
      </c>
      <c r="N65" s="60"/>
      <c r="O65" s="60"/>
      <c r="P65" s="60"/>
      <c r="Q65" s="60" t="s">
        <v>6</v>
      </c>
      <c r="R65" s="60"/>
      <c r="S65" s="60"/>
      <c r="T65" s="60"/>
      <c r="U65" s="60" t="s">
        <v>7</v>
      </c>
      <c r="V65" s="60"/>
      <c r="W65" s="60"/>
      <c r="X65" s="60"/>
      <c r="Y65" s="60"/>
      <c r="Z65" s="60" t="s">
        <v>4</v>
      </c>
      <c r="AA65" s="60" t="s">
        <v>5</v>
      </c>
      <c r="AB65" s="60"/>
      <c r="AC65" s="60"/>
      <c r="AD65" s="60" t="s">
        <v>9</v>
      </c>
      <c r="AE65" s="60"/>
      <c r="AF65" s="60"/>
      <c r="AG65" s="60"/>
      <c r="AH65" s="60" t="s">
        <v>32</v>
      </c>
      <c r="AI65" s="60"/>
      <c r="AJ65" s="60"/>
      <c r="AK65" s="60"/>
      <c r="AL65" s="60"/>
      <c r="AM65" s="60"/>
      <c r="AN65" s="60" t="s">
        <v>35</v>
      </c>
      <c r="AO65" s="60"/>
      <c r="AP65" s="60"/>
      <c r="AQ65" s="60"/>
      <c r="AR65" s="60"/>
      <c r="AS65" s="60" t="s">
        <v>33</v>
      </c>
      <c r="AT65" s="60"/>
      <c r="AU65" s="60"/>
      <c r="AV65" s="60"/>
      <c r="AW65" s="60"/>
      <c r="AX65" s="60"/>
      <c r="AY65" s="60"/>
      <c r="AZ65" s="60"/>
      <c r="BA65" s="60"/>
      <c r="BB65" s="89" t="s">
        <v>10</v>
      </c>
      <c r="BC65" s="60"/>
      <c r="BD65" s="90" t="s">
        <v>4</v>
      </c>
      <c r="BE65" s="60"/>
      <c r="BF65" s="61" t="s">
        <v>5</v>
      </c>
      <c r="BG65" s="60"/>
      <c r="BH65" s="60"/>
      <c r="BI65" s="85"/>
      <c r="BJ65" s="60"/>
      <c r="BK65" s="60"/>
      <c r="BL65" s="60"/>
      <c r="BM65" s="60"/>
      <c r="BN65" s="60"/>
      <c r="BO65" s="60"/>
      <c r="BP65" s="138"/>
      <c r="BQ65" s="85"/>
      <c r="BR65" s="141"/>
      <c r="BS65" s="149" t="s">
        <v>125</v>
      </c>
      <c r="BT65" s="144" t="str">
        <f>Spielplan!$BL$29</f>
        <v/>
      </c>
      <c r="BU65" s="145"/>
      <c r="BV65" s="146">
        <f>Spielplan!$BN$29</f>
        <v>0</v>
      </c>
      <c r="BW65" s="134"/>
      <c r="BX65" s="148">
        <f>IF(BT29=BT65,Punktemodus!$B$11,0)</f>
        <v>10</v>
      </c>
      <c r="BY65" s="148">
        <f>IF(BT65=BT12,Punktemodus!B13,0)</f>
        <v>5</v>
      </c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44" t="str">
        <f>Spielplan!$CC$29</f>
        <v/>
      </c>
      <c r="CL65" s="145"/>
      <c r="CM65" s="146">
        <f>Spielplan!$CE$29</f>
        <v>0</v>
      </c>
      <c r="CN65" s="134"/>
      <c r="CO65" s="134"/>
      <c r="CP65" s="134"/>
      <c r="CQ65" s="370" t="str">
        <f>Spielplan!$CI$29</f>
        <v/>
      </c>
      <c r="CR65" s="371"/>
      <c r="CS65" s="371"/>
      <c r="CT65" s="371"/>
      <c r="CU65" s="371"/>
      <c r="CV65" s="372"/>
      <c r="CW65" s="134"/>
    </row>
    <row r="66" spans="1:101" ht="18.75" customHeight="1" thickBot="1" x14ac:dyDescent="0.3">
      <c r="A66" s="60"/>
      <c r="B66" s="60"/>
      <c r="C66" s="60"/>
      <c r="D66" s="60"/>
      <c r="E66" s="85"/>
      <c r="F66" s="60"/>
      <c r="G66" s="85"/>
      <c r="H66" s="60"/>
      <c r="I66" s="60"/>
      <c r="J66" s="60"/>
      <c r="K66" s="60"/>
      <c r="L66" s="60"/>
      <c r="M66" s="60" t="s">
        <v>0</v>
      </c>
      <c r="N66" s="60" t="s">
        <v>1</v>
      </c>
      <c r="O66" s="60" t="s">
        <v>2</v>
      </c>
      <c r="P66" s="60" t="s">
        <v>3</v>
      </c>
      <c r="Q66" s="60" t="s">
        <v>0</v>
      </c>
      <c r="R66" s="60" t="s">
        <v>1</v>
      </c>
      <c r="S66" s="60" t="s">
        <v>2</v>
      </c>
      <c r="T66" s="60" t="s">
        <v>3</v>
      </c>
      <c r="U66" s="60" t="s">
        <v>0</v>
      </c>
      <c r="V66" s="60" t="s">
        <v>1</v>
      </c>
      <c r="W66" s="60" t="s">
        <v>2</v>
      </c>
      <c r="X66" s="60" t="s">
        <v>3</v>
      </c>
      <c r="Y66" s="60"/>
      <c r="Z66" s="60" t="s">
        <v>8</v>
      </c>
      <c r="AA66" s="60"/>
      <c r="AB66" s="60"/>
      <c r="AC66" s="60"/>
      <c r="AD66" s="60"/>
      <c r="AE66" s="60"/>
      <c r="AF66" s="60"/>
      <c r="AG66" s="60"/>
      <c r="AH66" s="60" t="s">
        <v>31</v>
      </c>
      <c r="AI66" s="60"/>
      <c r="AJ66" s="60"/>
      <c r="AK66" s="60"/>
      <c r="AL66" s="60"/>
      <c r="AM66" s="60"/>
      <c r="AN66" s="60" t="str">
        <f>AI67</f>
        <v>Argentinien</v>
      </c>
      <c r="AO66" s="60" t="str">
        <f>AI68</f>
        <v>Bosnien</v>
      </c>
      <c r="AP66" s="60" t="str">
        <f>AI69</f>
        <v>Iran</v>
      </c>
      <c r="AQ66" s="60" t="str">
        <f>AI70</f>
        <v>Nigeria</v>
      </c>
      <c r="AR66" s="60"/>
      <c r="AS66" s="60" t="s">
        <v>31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85"/>
      <c r="BJ66" s="85"/>
      <c r="BK66" s="85"/>
      <c r="BL66" s="85"/>
      <c r="BM66" s="85"/>
      <c r="BN66" s="85"/>
      <c r="BO66" s="85"/>
      <c r="BP66" s="137"/>
      <c r="BQ66" s="85"/>
      <c r="BR66" s="141"/>
      <c r="BS66" s="150"/>
      <c r="BT66" s="134"/>
      <c r="BU66" s="134"/>
      <c r="BV66" s="134"/>
      <c r="BW66" s="134"/>
      <c r="BX66" s="148"/>
      <c r="BY66" s="148"/>
      <c r="BZ66" s="134"/>
      <c r="CA66" s="144" t="str">
        <f>Spielplan!$BS$30</f>
        <v/>
      </c>
      <c r="CB66" s="145"/>
      <c r="CC66" s="146">
        <f>Spielplan!$BU$30</f>
        <v>0</v>
      </c>
      <c r="CD66" s="147"/>
      <c r="CE66" s="134">
        <f>IF(CA66=CA30,Punktemodus!B15,0)</f>
        <v>20</v>
      </c>
      <c r="CF66" s="148">
        <f>IF(OR(CA66=$CA$14,CA66=$CA$15,CA66=$CA$22,CA66=$CA$23,CA66=$CA$31,CA66=$CA$38,CA66=$CA$39),Punktemodus!B17,0)</f>
        <v>10</v>
      </c>
      <c r="CG66" s="134"/>
      <c r="CH66" s="134"/>
      <c r="CI66" s="134"/>
      <c r="CJ66" s="134"/>
      <c r="CK66" s="144" t="str">
        <f>Spielplan!$CC$30</f>
        <v/>
      </c>
      <c r="CL66" s="145"/>
      <c r="CM66" s="146">
        <f>Spielplan!$CE$30</f>
        <v>0</v>
      </c>
      <c r="CN66" s="134"/>
      <c r="CO66" s="134"/>
      <c r="CP66" s="134"/>
      <c r="CQ66" s="373"/>
      <c r="CR66" s="374"/>
      <c r="CS66" s="374"/>
      <c r="CT66" s="374"/>
      <c r="CU66" s="374"/>
      <c r="CV66" s="375"/>
      <c r="CW66" s="134"/>
    </row>
    <row r="67" spans="1:101" ht="18.75" customHeight="1" thickBot="1" x14ac:dyDescent="0.3">
      <c r="A67" s="60"/>
      <c r="B67" s="60"/>
      <c r="C67" s="200" t="str">
        <f>Spielplan!$C$67</f>
        <v>Argentinien</v>
      </c>
      <c r="D67" s="201"/>
      <c r="E67" s="104"/>
      <c r="F67" s="93"/>
      <c r="G67" s="104"/>
      <c r="H67" s="200" t="str">
        <f>Spielplan!$H$67</f>
        <v>Bosnien</v>
      </c>
      <c r="I67" s="201"/>
      <c r="J67" s="60"/>
      <c r="K67" s="60" t="s">
        <v>101</v>
      </c>
      <c r="L67" s="60">
        <f t="shared" ref="L67:L72" si="20">IF(E67-G67&gt;0,1,IF(G67=E67,0,-1))</f>
        <v>0</v>
      </c>
      <c r="M67" s="60">
        <f>IF($E67="",0,IF($E67&gt;$G67,3,IF($E67=G67,1,0)))</f>
        <v>0</v>
      </c>
      <c r="N67" s="60">
        <f>IF($G67="",0,IF($E67&gt;$G67,0,IF($E67=G67,1,3)))</f>
        <v>0</v>
      </c>
      <c r="O67" s="60"/>
      <c r="P67" s="60"/>
      <c r="Q67" s="60">
        <f>E67</f>
        <v>0</v>
      </c>
      <c r="R67" s="60">
        <f>G67</f>
        <v>0</v>
      </c>
      <c r="S67" s="60"/>
      <c r="T67" s="60"/>
      <c r="U67" s="60">
        <f>G67</f>
        <v>0</v>
      </c>
      <c r="V67" s="60">
        <f>E67</f>
        <v>0</v>
      </c>
      <c r="W67" s="60"/>
      <c r="X67" s="60"/>
      <c r="Y67" s="60"/>
      <c r="Z67" s="60">
        <f>M73</f>
        <v>0</v>
      </c>
      <c r="AA67" s="60">
        <f>Q73</f>
        <v>0</v>
      </c>
      <c r="AB67" s="60">
        <f>U73</f>
        <v>0</v>
      </c>
      <c r="AC67" s="60">
        <f>AA67-AB67</f>
        <v>0</v>
      </c>
      <c r="AD67" s="60">
        <f>IF(Z67&gt;Z68,-1,0)</f>
        <v>0</v>
      </c>
      <c r="AE67" s="60">
        <f>IF(Z67&gt;Z69,-1,0)</f>
        <v>0</v>
      </c>
      <c r="AF67" s="60">
        <f>IF(Z67&gt;Z70,-1,0)</f>
        <v>0</v>
      </c>
      <c r="AG67" s="60">
        <f>10000-(AJ67*1000+AM67*100+AK67*10)</f>
        <v>10000</v>
      </c>
      <c r="AH67" s="90">
        <f>RANK(AG67,AG67:AG70,1)</f>
        <v>1</v>
      </c>
      <c r="AI67" s="60" t="str">
        <f>C67</f>
        <v>Argentinien</v>
      </c>
      <c r="AJ67" s="60">
        <f t="shared" ref="AJ67:AL70" si="21">Z67</f>
        <v>0</v>
      </c>
      <c r="AK67" s="60">
        <f t="shared" si="21"/>
        <v>0</v>
      </c>
      <c r="AL67" s="60">
        <f t="shared" si="21"/>
        <v>0</v>
      </c>
      <c r="AM67" s="60">
        <f>AK67-AL67</f>
        <v>0</v>
      </c>
      <c r="AN67" s="187"/>
      <c r="AO67" s="187">
        <f>IF(AG68=AG67,IF(G67&gt;E67,AG68-0.1,AG68),AG68)</f>
        <v>10000</v>
      </c>
      <c r="AP67" s="187">
        <f>IF(AG69=AG67,IF(G69&gt;E69,AG69-0.1,AG69),AG69)</f>
        <v>10000</v>
      </c>
      <c r="AQ67" s="187">
        <f>IF(AG70=AG67,IF(G71&gt;E71,AG70-0.1,AG70),AG70)</f>
        <v>10000</v>
      </c>
      <c r="AR67" s="187">
        <f>AN71</f>
        <v>30000</v>
      </c>
      <c r="AS67" s="90">
        <f>RANK(AR67,AR67:AR70,1)</f>
        <v>1</v>
      </c>
      <c r="AT67" s="60" t="str">
        <f t="shared" ref="AT67:AW70" si="22">AI67</f>
        <v>Argentinien</v>
      </c>
      <c r="AU67" s="60">
        <f t="shared" si="22"/>
        <v>0</v>
      </c>
      <c r="AV67" s="60">
        <f t="shared" si="22"/>
        <v>0</v>
      </c>
      <c r="AW67" s="60">
        <f t="shared" si="22"/>
        <v>0</v>
      </c>
      <c r="AX67" s="60"/>
      <c r="AY67" s="60"/>
      <c r="AZ67" s="60"/>
      <c r="BA67" s="202">
        <v>1</v>
      </c>
      <c r="BB67" s="200" t="str">
        <f>VLOOKUP(1,AS67:AT70,2,FALSE)</f>
        <v>Argentinien</v>
      </c>
      <c r="BC67" s="201"/>
      <c r="BD67" s="203">
        <f>VLOOKUP(1,AS67:AW70,3,FALSE)</f>
        <v>0</v>
      </c>
      <c r="BE67" s="204">
        <f>VLOOKUP(1,AS67:AW70,4,FALSE)</f>
        <v>0</v>
      </c>
      <c r="BF67" s="93" t="s">
        <v>12</v>
      </c>
      <c r="BG67" s="204">
        <f>VLOOKUP(1,AS67:AW70,5,FALSE)</f>
        <v>0</v>
      </c>
      <c r="BH67" s="205" t="s">
        <v>126</v>
      </c>
      <c r="BI67" s="85"/>
      <c r="BJ67" s="85">
        <f>IF(E67&gt;G67,IF(Spielplan!E67&gt;Spielplan!G67,Punktemodus!$B$3,0),0)</f>
        <v>0</v>
      </c>
      <c r="BK67" s="85">
        <f>IF(E67=G67,IF(Spielplan!E67=Spielplan!G67,Punktemodus!$B$3,0),0)</f>
        <v>10</v>
      </c>
      <c r="BL67" s="85">
        <f>IF(E67&lt;G67,IF(Spielplan!E67&lt;Spielplan!G67,Punktemodus!$B$3,0),0)</f>
        <v>0</v>
      </c>
      <c r="BM67" s="85">
        <f>IF(E67=Spielplan!E67,IF(G67=Spielplan!G67,Punktemodus!$B$5,0),0)</f>
        <v>3</v>
      </c>
      <c r="BN67" s="85">
        <f>IF(E67=Spielplan!E67,Punktemodus!$B$7,0)</f>
        <v>1</v>
      </c>
      <c r="BO67" s="85">
        <f>IF(G67=Spielplan!G67,Punktemodus!$B$7,0)</f>
        <v>1</v>
      </c>
      <c r="BP67" s="137">
        <f>IF(Spielplan!E67="",0,SUM(BJ67:BO67))</f>
        <v>0</v>
      </c>
      <c r="BQ67" s="85"/>
      <c r="BR67" s="141"/>
      <c r="BS67" s="134"/>
      <c r="BT67" s="134"/>
      <c r="BU67" s="134"/>
      <c r="BV67" s="134"/>
      <c r="BW67" s="134"/>
      <c r="BX67" s="148"/>
      <c r="BY67" s="148"/>
      <c r="BZ67" s="134"/>
      <c r="CA67" s="144" t="str">
        <f>Spielplan!$BS$31</f>
        <v/>
      </c>
      <c r="CB67" s="145"/>
      <c r="CC67" s="146">
        <f>Spielplan!$BU$31</f>
        <v>0</v>
      </c>
      <c r="CD67" s="134"/>
      <c r="CE67" s="134">
        <f>IF(CA67=CA31,Punktemodus!B15,0)</f>
        <v>20</v>
      </c>
      <c r="CF67" s="148">
        <f>IF(OR(CA67=$CA$14,CA67=$CA$15,CA67=$CA$22,CA67=$CA$23,CA67=$CA$30,CA67=$CA$38,CA67=$CA$39),Punktemodus!B17,0)</f>
        <v>10</v>
      </c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55"/>
      <c r="CR67" s="142" t="s">
        <v>138</v>
      </c>
      <c r="CS67" s="155"/>
      <c r="CT67" s="155"/>
      <c r="CU67" s="155"/>
      <c r="CV67" s="155"/>
      <c r="CW67" s="134"/>
    </row>
    <row r="68" spans="1:101" ht="18.75" customHeight="1" thickBot="1" x14ac:dyDescent="0.3">
      <c r="A68" s="60"/>
      <c r="B68" s="60"/>
      <c r="C68" s="206" t="str">
        <f>Spielplan!$C$68</f>
        <v>Iran</v>
      </c>
      <c r="D68" s="207"/>
      <c r="E68" s="104"/>
      <c r="F68" s="93"/>
      <c r="G68" s="104"/>
      <c r="H68" s="206" t="str">
        <f>Spielplan!$H$68</f>
        <v>Nigeria</v>
      </c>
      <c r="I68" s="207"/>
      <c r="J68" s="60"/>
      <c r="K68" s="60" t="s">
        <v>102</v>
      </c>
      <c r="L68" s="60">
        <f t="shared" si="20"/>
        <v>0</v>
      </c>
      <c r="M68" s="60"/>
      <c r="N68" s="60"/>
      <c r="O68" s="60">
        <f>IF($E68="",0,IF($E68&gt;$G68,3,IF($E68=$G68,1,0)))</f>
        <v>0</v>
      </c>
      <c r="P68" s="60">
        <f>IF($G68="",0,IF($E68&gt;$G68,0,IF($E68=$G68,1,3)))</f>
        <v>0</v>
      </c>
      <c r="Q68" s="60"/>
      <c r="R68" s="60"/>
      <c r="S68" s="60">
        <f>E68</f>
        <v>0</v>
      </c>
      <c r="T68" s="60">
        <f>G68</f>
        <v>0</v>
      </c>
      <c r="U68" s="60"/>
      <c r="V68" s="60"/>
      <c r="W68" s="60">
        <f>G68</f>
        <v>0</v>
      </c>
      <c r="X68" s="60">
        <f>E68</f>
        <v>0</v>
      </c>
      <c r="Y68" s="60"/>
      <c r="Z68" s="60">
        <f>N73</f>
        <v>0</v>
      </c>
      <c r="AA68" s="60">
        <f>R73</f>
        <v>0</v>
      </c>
      <c r="AB68" s="60">
        <f>V73</f>
        <v>0</v>
      </c>
      <c r="AC68" s="60">
        <f>AA68-AB68</f>
        <v>0</v>
      </c>
      <c r="AD68" s="60">
        <f>IF(Z68&gt;Z67,-1,0)</f>
        <v>0</v>
      </c>
      <c r="AE68" s="60">
        <f>IF(Z68&gt;Z69,-1,0)</f>
        <v>0</v>
      </c>
      <c r="AF68" s="60">
        <f>IF(Z68&gt;Z70,-1,0)</f>
        <v>0</v>
      </c>
      <c r="AG68" s="60">
        <f>10000-(AJ68*1000+AM68*100+AK68*10)</f>
        <v>10000</v>
      </c>
      <c r="AH68" s="90">
        <f>RANK(AG68,AG67:AG70,1)</f>
        <v>1</v>
      </c>
      <c r="AI68" s="60" t="str">
        <f>H67</f>
        <v>Bosnien</v>
      </c>
      <c r="AJ68" s="60">
        <f t="shared" si="21"/>
        <v>0</v>
      </c>
      <c r="AK68" s="60">
        <f t="shared" si="21"/>
        <v>0</v>
      </c>
      <c r="AL68" s="60">
        <f t="shared" si="21"/>
        <v>0</v>
      </c>
      <c r="AM68" s="60">
        <f>AK68-AL68</f>
        <v>0</v>
      </c>
      <c r="AN68" s="187">
        <f>IF(AG67=AG68,IF(E67&gt;G67,AG67-0.1,AG67),AG67)</f>
        <v>10000</v>
      </c>
      <c r="AO68" s="187"/>
      <c r="AP68" s="187">
        <f>IF(AG69=AG68,IF(G72&gt;E72,AG69-0.1,AG69),AG69)</f>
        <v>10000</v>
      </c>
      <c r="AQ68" s="187">
        <f>IF(AG70=AG68,IF(G70&gt;E70,AG70-0.1,AG70),AG70)</f>
        <v>10000</v>
      </c>
      <c r="AR68" s="187">
        <f>AO71</f>
        <v>30000</v>
      </c>
      <c r="AS68" s="90">
        <f>RANK(AR68,AR67:AR70,1)</f>
        <v>1</v>
      </c>
      <c r="AT68" s="60" t="str">
        <f t="shared" si="22"/>
        <v>Bosnien</v>
      </c>
      <c r="AU68" s="60">
        <f t="shared" si="22"/>
        <v>0</v>
      </c>
      <c r="AV68" s="60">
        <f t="shared" si="22"/>
        <v>0</v>
      </c>
      <c r="AW68" s="60">
        <f t="shared" si="22"/>
        <v>0</v>
      </c>
      <c r="AX68" s="60"/>
      <c r="AY68" s="60"/>
      <c r="AZ68" s="60"/>
      <c r="BA68" s="208">
        <v>2</v>
      </c>
      <c r="BB68" s="206" t="e">
        <f>VLOOKUP(2,AS67:AT70,2,FALSE)</f>
        <v>#N/A</v>
      </c>
      <c r="BC68" s="207"/>
      <c r="BD68" s="209" t="e">
        <f>VLOOKUP(2,AS67:AW70,3,FALSE)</f>
        <v>#N/A</v>
      </c>
      <c r="BE68" s="210" t="e">
        <f>VLOOKUP(2,AS67:AW70,4,FALSE)</f>
        <v>#N/A</v>
      </c>
      <c r="BF68" s="93" t="s">
        <v>12</v>
      </c>
      <c r="BG68" s="210" t="e">
        <f>VLOOKUP(2,AS67:AW70,5,FALSE)</f>
        <v>#N/A</v>
      </c>
      <c r="BH68" s="210" t="s">
        <v>122</v>
      </c>
      <c r="BI68" s="85"/>
      <c r="BJ68" s="85">
        <f>IF(E68&gt;G68,IF(Spielplan!E68&gt;Spielplan!G68,Punktemodus!$B$3,0),0)</f>
        <v>0</v>
      </c>
      <c r="BK68" s="85">
        <f>IF(E68=G68,IF(Spielplan!E68=Spielplan!G68,Punktemodus!$B$3,0),0)</f>
        <v>10</v>
      </c>
      <c r="BL68" s="85">
        <f>IF(E68&lt;G68,IF(Spielplan!E68&lt;Spielplan!G68,Punktemodus!$B$3,0),0)</f>
        <v>0</v>
      </c>
      <c r="BM68" s="85">
        <f>IF(E68=Spielplan!E68,IF(G68=Spielplan!G68,Punktemodus!$B$5,0),0)</f>
        <v>3</v>
      </c>
      <c r="BN68" s="85">
        <f>IF(E68=Spielplan!E68,Punktemodus!$B$7,0)</f>
        <v>1</v>
      </c>
      <c r="BO68" s="85">
        <f>IF(G68=Spielplan!G68,Punktemodus!$B$7,0)</f>
        <v>1</v>
      </c>
      <c r="BP68" s="137">
        <f>IF(Spielplan!E68="",0,SUM(BJ68:BO68))</f>
        <v>0</v>
      </c>
      <c r="BQ68" s="85"/>
      <c r="BR68" s="141"/>
      <c r="BS68" s="153" t="s">
        <v>24</v>
      </c>
      <c r="BT68" s="144" t="str">
        <f>Spielplan!$BL$32</f>
        <v/>
      </c>
      <c r="BU68" s="145"/>
      <c r="BV68" s="146">
        <f>Spielplan!$BN$32</f>
        <v>0</v>
      </c>
      <c r="BW68" s="147"/>
      <c r="BX68" s="148">
        <f>IF(BT32=BT68,Punktemodus!$B$11,0)</f>
        <v>10</v>
      </c>
      <c r="BY68" s="148">
        <f>IF(BT68=BT17,Punktemodus!B13,0)</f>
        <v>5</v>
      </c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370" t="str">
        <f>Spielplan!$CI$32</f>
        <v/>
      </c>
      <c r="CR68" s="371"/>
      <c r="CS68" s="371"/>
      <c r="CT68" s="371"/>
      <c r="CU68" s="371"/>
      <c r="CV68" s="372"/>
      <c r="CW68" s="134"/>
    </row>
    <row r="69" spans="1:101" ht="18.75" customHeight="1" thickBot="1" x14ac:dyDescent="0.3">
      <c r="A69" s="60"/>
      <c r="B69" s="60"/>
      <c r="C69" s="200" t="str">
        <f>C67</f>
        <v>Argentinien</v>
      </c>
      <c r="D69" s="201"/>
      <c r="E69" s="104"/>
      <c r="F69" s="93"/>
      <c r="G69" s="104"/>
      <c r="H69" s="200" t="str">
        <f>C68</f>
        <v>Iran</v>
      </c>
      <c r="I69" s="201"/>
      <c r="J69" s="60"/>
      <c r="K69" s="60" t="s">
        <v>103</v>
      </c>
      <c r="L69" s="60">
        <f t="shared" si="20"/>
        <v>0</v>
      </c>
      <c r="M69" s="60">
        <f>IF($E69="",0,IF($E69&gt;$G69,3,IF($E69=G69,1,0)))</f>
        <v>0</v>
      </c>
      <c r="N69" s="60"/>
      <c r="O69" s="60">
        <f>IF($G69="",0,IF($E69&gt;$G69,0,IF($E69=$G69,1,3)))</f>
        <v>0</v>
      </c>
      <c r="P69" s="60"/>
      <c r="Q69" s="60">
        <f>E69</f>
        <v>0</v>
      </c>
      <c r="R69" s="60"/>
      <c r="S69" s="60">
        <f>G69</f>
        <v>0</v>
      </c>
      <c r="T69" s="60"/>
      <c r="U69" s="60">
        <f>G69</f>
        <v>0</v>
      </c>
      <c r="V69" s="60"/>
      <c r="W69" s="60">
        <f>E69</f>
        <v>0</v>
      </c>
      <c r="X69" s="60"/>
      <c r="Y69" s="60"/>
      <c r="Z69" s="60">
        <f>O73</f>
        <v>0</v>
      </c>
      <c r="AA69" s="60">
        <f>S73</f>
        <v>0</v>
      </c>
      <c r="AB69" s="60">
        <f>W73</f>
        <v>0</v>
      </c>
      <c r="AC69" s="60">
        <f>AA69-AB69</f>
        <v>0</v>
      </c>
      <c r="AD69" s="60">
        <f>IF(Z69&gt;Z67,-1,0)</f>
        <v>0</v>
      </c>
      <c r="AE69" s="60">
        <f>IF(Z69&gt;Z68,-1,0)</f>
        <v>0</v>
      </c>
      <c r="AF69" s="60">
        <f>IF(Z69&gt;Z70,-1,0)</f>
        <v>0</v>
      </c>
      <c r="AG69" s="60">
        <f>10000-(AJ69*1000+AM69*100+AK69*10)</f>
        <v>10000</v>
      </c>
      <c r="AH69" s="90">
        <f>RANK(AG69,AG67:AG70,1)</f>
        <v>1</v>
      </c>
      <c r="AI69" s="60" t="str">
        <f>C68</f>
        <v>Iran</v>
      </c>
      <c r="AJ69" s="60">
        <f t="shared" si="21"/>
        <v>0</v>
      </c>
      <c r="AK69" s="60">
        <f t="shared" si="21"/>
        <v>0</v>
      </c>
      <c r="AL69" s="60">
        <f t="shared" si="21"/>
        <v>0</v>
      </c>
      <c r="AM69" s="60">
        <f>AK69-AL69</f>
        <v>0</v>
      </c>
      <c r="AN69" s="187">
        <f>IF(AG67=AG69,IF(E69&gt;G69,AG67-0.1,AG67),AG67)</f>
        <v>10000</v>
      </c>
      <c r="AO69" s="187">
        <f>IF(AG68=AG69,IF(E72&gt;G72,AG68-0.1,AG68),AG68)</f>
        <v>10000</v>
      </c>
      <c r="AP69" s="187"/>
      <c r="AQ69" s="187">
        <f>IF(AG70=AG69,IF(G68&gt;E68,AG70-0.1,AG70),AG70)</f>
        <v>10000</v>
      </c>
      <c r="AR69" s="187">
        <f>AP71</f>
        <v>30000</v>
      </c>
      <c r="AS69" s="90">
        <f>RANK(AR69,AR67:AR70,1)</f>
        <v>1</v>
      </c>
      <c r="AT69" s="60" t="str">
        <f t="shared" si="22"/>
        <v>Iran</v>
      </c>
      <c r="AU69" s="60">
        <f t="shared" si="22"/>
        <v>0</v>
      </c>
      <c r="AV69" s="60">
        <f t="shared" si="22"/>
        <v>0</v>
      </c>
      <c r="AW69" s="60">
        <f t="shared" si="22"/>
        <v>0</v>
      </c>
      <c r="AX69" s="60"/>
      <c r="AY69" s="60"/>
      <c r="AZ69" s="60"/>
      <c r="BA69" s="113">
        <v>3</v>
      </c>
      <c r="BB69" s="114" t="e">
        <f>VLOOKUP(3,AS67:AT70,2,FALSE)</f>
        <v>#N/A</v>
      </c>
      <c r="BC69" s="115"/>
      <c r="BD69" s="116" t="e">
        <f>VLOOKUP(3,AS67:AW70,3,FALSE)</f>
        <v>#N/A</v>
      </c>
      <c r="BE69" s="116" t="e">
        <f>VLOOKUP(3,AS67:AW70,4,FALSE)</f>
        <v>#N/A</v>
      </c>
      <c r="BF69" s="93" t="s">
        <v>12</v>
      </c>
      <c r="BG69" s="116" t="e">
        <f>VLOOKUP(3,AS67:AW70,5,FALSE)</f>
        <v>#N/A</v>
      </c>
      <c r="BH69" s="60"/>
      <c r="BI69" s="85"/>
      <c r="BJ69" s="85">
        <f>IF(E69&gt;G69,IF(Spielplan!E69&gt;Spielplan!G69,Punktemodus!$B$3,0),0)</f>
        <v>0</v>
      </c>
      <c r="BK69" s="85">
        <f>IF(E69=G69,IF(Spielplan!E69=Spielplan!G69,Punktemodus!$B$3,0),0)</f>
        <v>10</v>
      </c>
      <c r="BL69" s="85">
        <f>IF(E69&lt;G69,IF(Spielplan!E69&lt;Spielplan!G69,Punktemodus!$B$3,0),0)</f>
        <v>0</v>
      </c>
      <c r="BM69" s="85">
        <f>IF(E69=Spielplan!E69,IF(G69=Spielplan!G69,Punktemodus!$B$5,0),0)</f>
        <v>3</v>
      </c>
      <c r="BN69" s="85">
        <f>IF(E69=Spielplan!E69,Punktemodus!$B$7,0)</f>
        <v>1</v>
      </c>
      <c r="BO69" s="85">
        <f>IF(G69=Spielplan!G69,Punktemodus!$B$7,0)</f>
        <v>1</v>
      </c>
      <c r="BP69" s="137">
        <f>IF(Spielplan!E69="",0,SUM(BJ69:BO69))</f>
        <v>0</v>
      </c>
      <c r="BQ69" s="85"/>
      <c r="BR69" s="141"/>
      <c r="BS69" s="149" t="s">
        <v>23</v>
      </c>
      <c r="BT69" s="144" t="str">
        <f>Spielplan!$BL$33</f>
        <v/>
      </c>
      <c r="BU69" s="145"/>
      <c r="BV69" s="146">
        <f>Spielplan!$BN$33</f>
        <v>0</v>
      </c>
      <c r="BW69" s="134"/>
      <c r="BX69" s="148">
        <f>IF(BT33=BT69,Punktemodus!$B$11,0)</f>
        <v>10</v>
      </c>
      <c r="BY69" s="148">
        <f>IF(BT69=BT16,Punktemodus!B13,0)</f>
        <v>5</v>
      </c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373"/>
      <c r="CR69" s="374"/>
      <c r="CS69" s="374"/>
      <c r="CT69" s="374"/>
      <c r="CU69" s="374"/>
      <c r="CV69" s="375"/>
      <c r="CW69" s="134"/>
    </row>
    <row r="70" spans="1:101" ht="18.75" customHeight="1" thickBot="1" x14ac:dyDescent="0.3">
      <c r="A70" s="60"/>
      <c r="B70" s="60"/>
      <c r="C70" s="206" t="str">
        <f>H67</f>
        <v>Bosnien</v>
      </c>
      <c r="D70" s="207"/>
      <c r="E70" s="104"/>
      <c r="F70" s="93"/>
      <c r="G70" s="104"/>
      <c r="H70" s="206" t="str">
        <f>H68</f>
        <v>Nigeria</v>
      </c>
      <c r="I70" s="207"/>
      <c r="J70" s="60"/>
      <c r="K70" s="60" t="s">
        <v>104</v>
      </c>
      <c r="L70" s="60">
        <f t="shared" si="20"/>
        <v>0</v>
      </c>
      <c r="M70" s="60"/>
      <c r="N70" s="60">
        <f>IF($E70="",0,IF($E70&gt;$G70,3,IF($E70=$G70,1,0)))</f>
        <v>0</v>
      </c>
      <c r="O70" s="60"/>
      <c r="P70" s="60">
        <f>IF($G70="",0,IF($E70&gt;$G70,0,IF($E70=$G70,1,3)))</f>
        <v>0</v>
      </c>
      <c r="Q70" s="60"/>
      <c r="R70" s="60">
        <f>E70</f>
        <v>0</v>
      </c>
      <c r="S70" s="60"/>
      <c r="T70" s="60">
        <f>G70</f>
        <v>0</v>
      </c>
      <c r="U70" s="60"/>
      <c r="V70" s="60">
        <f>G70</f>
        <v>0</v>
      </c>
      <c r="W70" s="60"/>
      <c r="X70" s="60">
        <f>E70</f>
        <v>0</v>
      </c>
      <c r="Y70" s="60"/>
      <c r="Z70" s="60">
        <f>P73</f>
        <v>0</v>
      </c>
      <c r="AA70" s="60">
        <f>T73</f>
        <v>0</v>
      </c>
      <c r="AB70" s="60">
        <f>X73</f>
        <v>0</v>
      </c>
      <c r="AC70" s="60">
        <f>AA70-AB70</f>
        <v>0</v>
      </c>
      <c r="AD70" s="60">
        <f>IF(Z70&gt;Z67,-1,0)</f>
        <v>0</v>
      </c>
      <c r="AE70" s="60">
        <f>IF(Z70&gt;Z68,-1,0)</f>
        <v>0</v>
      </c>
      <c r="AF70" s="60">
        <f>IF(Z70&gt;Z69,-1,0)</f>
        <v>0</v>
      </c>
      <c r="AG70" s="60">
        <f>10000-(AJ70*1000+AM70*100+AK70*10)</f>
        <v>10000</v>
      </c>
      <c r="AH70" s="90">
        <f>RANK(AG70,AG67:AG70,1)</f>
        <v>1</v>
      </c>
      <c r="AI70" s="60" t="str">
        <f>H68</f>
        <v>Nigeria</v>
      </c>
      <c r="AJ70" s="60">
        <f t="shared" si="21"/>
        <v>0</v>
      </c>
      <c r="AK70" s="60">
        <f t="shared" si="21"/>
        <v>0</v>
      </c>
      <c r="AL70" s="60">
        <f t="shared" si="21"/>
        <v>0</v>
      </c>
      <c r="AM70" s="60">
        <f>AK70-AL70</f>
        <v>0</v>
      </c>
      <c r="AN70" s="187">
        <f>IF(AG67=AG70,IF(E71&gt;G71,AG67-0.1,AG67),AG67)</f>
        <v>10000</v>
      </c>
      <c r="AO70" s="187">
        <f>IF(AG68=AG70,IF(E70&gt;G70,AG68-0.1,AG68),AG68)</f>
        <v>10000</v>
      </c>
      <c r="AP70" s="187">
        <f>IF(AG69=AG70,IF(E68&gt;G68,AG69-0.1,AG69),AG69)</f>
        <v>10000</v>
      </c>
      <c r="AQ70" s="187"/>
      <c r="AR70" s="187">
        <f>AQ71</f>
        <v>30000</v>
      </c>
      <c r="AS70" s="90">
        <f>RANK(AR70,AR67:AR70,1)</f>
        <v>1</v>
      </c>
      <c r="AT70" s="60" t="str">
        <f t="shared" si="22"/>
        <v>Nigeria</v>
      </c>
      <c r="AU70" s="60">
        <f t="shared" si="22"/>
        <v>0</v>
      </c>
      <c r="AV70" s="60">
        <f t="shared" si="22"/>
        <v>0</v>
      </c>
      <c r="AW70" s="60">
        <f t="shared" si="22"/>
        <v>0</v>
      </c>
      <c r="AX70" s="60"/>
      <c r="AY70" s="60"/>
      <c r="AZ70" s="60"/>
      <c r="BA70" s="113">
        <v>4</v>
      </c>
      <c r="BB70" s="114" t="e">
        <f>VLOOKUP(4,AS67:AT70,2,FALSE)</f>
        <v>#N/A</v>
      </c>
      <c r="BC70" s="115"/>
      <c r="BD70" s="116" t="e">
        <f>VLOOKUP(4,AS67:AW70,3,FALSE)</f>
        <v>#N/A</v>
      </c>
      <c r="BE70" s="116" t="e">
        <f>VLOOKUP(4,AS67:AW70,4,FALSE)</f>
        <v>#N/A</v>
      </c>
      <c r="BF70" s="93" t="s">
        <v>12</v>
      </c>
      <c r="BG70" s="116" t="e">
        <f>VLOOKUP(4,AS67:AW70,5,FALSE)</f>
        <v>#N/A</v>
      </c>
      <c r="BH70" s="60"/>
      <c r="BI70" s="85"/>
      <c r="BJ70" s="85">
        <f>IF(E70&gt;G70,IF(Spielplan!E70&gt;Spielplan!G70,Punktemodus!$B$3,0),0)</f>
        <v>0</v>
      </c>
      <c r="BK70" s="85">
        <f>IF(E70=G70,IF(Spielplan!E70=Spielplan!G70,Punktemodus!$B$3,0),0)</f>
        <v>10</v>
      </c>
      <c r="BL70" s="85">
        <f>IF(E70&lt;G70,IF(Spielplan!E70&lt;Spielplan!G70,Punktemodus!$B$3,0),0)</f>
        <v>0</v>
      </c>
      <c r="BM70" s="85">
        <f>IF(E70=Spielplan!E70,IF(G70=Spielplan!G70,Punktemodus!$B$5,0),0)</f>
        <v>3</v>
      </c>
      <c r="BN70" s="85">
        <f>IF(E70=Spielplan!E70,Punktemodus!$B$7,0)</f>
        <v>1</v>
      </c>
      <c r="BO70" s="85">
        <f>IF(G70=Spielplan!G70,Punktemodus!$B$7,0)</f>
        <v>1</v>
      </c>
      <c r="BP70" s="137">
        <f>IF(Spielplan!E70="",0,SUM(BJ70:BO70))</f>
        <v>0</v>
      </c>
      <c r="BQ70" s="60"/>
      <c r="BR70" s="141"/>
      <c r="BS70" s="150"/>
      <c r="BT70" s="134"/>
      <c r="BU70" s="134"/>
      <c r="BV70" s="134"/>
      <c r="BW70" s="134"/>
      <c r="BX70" s="148"/>
      <c r="BY70" s="148"/>
      <c r="BZ70" s="134"/>
      <c r="CA70" s="134"/>
      <c r="CB70" s="134"/>
      <c r="CC70" s="134"/>
      <c r="CD70" s="134"/>
      <c r="CE70" s="134"/>
      <c r="CF70" s="144" t="str">
        <f>Spielplan!$BX$34</f>
        <v/>
      </c>
      <c r="CG70" s="145"/>
      <c r="CH70" s="146">
        <f>Spielplan!$BZ$34</f>
        <v>0</v>
      </c>
      <c r="CI70" s="134"/>
      <c r="CJ70" s="134">
        <f>IF(OR(CF70=$CF$18,CF70=$CF$19,CF70=$CF$34,CF70=$CF$35),Punktemodus!$B$19,0)</f>
        <v>30</v>
      </c>
      <c r="CK70" s="134"/>
      <c r="CL70" s="134"/>
      <c r="CM70" s="134"/>
      <c r="CN70" s="134"/>
      <c r="CO70" s="134"/>
      <c r="CP70" s="134"/>
      <c r="CQ70" s="155"/>
      <c r="CR70" s="155"/>
      <c r="CS70" s="155"/>
      <c r="CT70" s="155"/>
      <c r="CU70" s="155"/>
      <c r="CV70" s="155"/>
      <c r="CW70" s="134"/>
    </row>
    <row r="71" spans="1:101" ht="18.75" customHeight="1" thickBot="1" x14ac:dyDescent="0.3">
      <c r="A71" s="60"/>
      <c r="B71" s="60"/>
      <c r="C71" s="200" t="str">
        <f>C67</f>
        <v>Argentinien</v>
      </c>
      <c r="D71" s="201"/>
      <c r="E71" s="104"/>
      <c r="F71" s="93"/>
      <c r="G71" s="104"/>
      <c r="H71" s="200" t="str">
        <f>H68</f>
        <v>Nigeria</v>
      </c>
      <c r="I71" s="201"/>
      <c r="J71" s="60"/>
      <c r="K71" s="60" t="s">
        <v>105</v>
      </c>
      <c r="L71" s="60">
        <f t="shared" si="20"/>
        <v>0</v>
      </c>
      <c r="M71" s="60">
        <f>IF($E71="",0,IF($E71&gt;$G71,3,IF($E71=G71,1,0)))</f>
        <v>0</v>
      </c>
      <c r="N71" s="60"/>
      <c r="O71" s="60"/>
      <c r="P71" s="60">
        <f>IF($G71="",0,IF($E71&gt;$G71,0,IF($E71=$G71,1,3)))</f>
        <v>0</v>
      </c>
      <c r="Q71" s="60">
        <f>E71</f>
        <v>0</v>
      </c>
      <c r="R71" s="60"/>
      <c r="S71" s="60"/>
      <c r="T71" s="60">
        <f>G71</f>
        <v>0</v>
      </c>
      <c r="U71" s="60">
        <f>G71</f>
        <v>0</v>
      </c>
      <c r="V71" s="60"/>
      <c r="W71" s="60"/>
      <c r="X71" s="60">
        <f>E71</f>
        <v>0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187">
        <f>SUM(AN67:AN70)</f>
        <v>30000</v>
      </c>
      <c r="AO71" s="187">
        <f>SUM(AO67:AO70)</f>
        <v>30000</v>
      </c>
      <c r="AP71" s="187">
        <f>SUM(AP67:AP70)</f>
        <v>30000</v>
      </c>
      <c r="AQ71" s="187">
        <f>SUM(AQ67:AQ70)</f>
        <v>30000</v>
      </c>
      <c r="AR71" s="187"/>
      <c r="AS71" s="60"/>
      <c r="AT71" s="60"/>
      <c r="AU71" s="60"/>
      <c r="AV71" s="60"/>
      <c r="AW71" s="60"/>
      <c r="AX71" s="60"/>
      <c r="AY71" s="60"/>
      <c r="AZ71" s="60"/>
      <c r="BA71" s="92"/>
      <c r="BB71" s="60"/>
      <c r="BC71" s="60"/>
      <c r="BD71" s="60"/>
      <c r="BE71" s="60"/>
      <c r="BF71" s="60"/>
      <c r="BG71" s="60"/>
      <c r="BH71" s="60"/>
      <c r="BI71" s="60"/>
      <c r="BJ71" s="85">
        <f>IF(E71&gt;G71,IF(Spielplan!E71&gt;Spielplan!G71,Punktemodus!$B$3,0),0)</f>
        <v>0</v>
      </c>
      <c r="BK71" s="85">
        <f>IF(E71=G71,IF(Spielplan!E71=Spielplan!G71,Punktemodus!$B$3,0),0)</f>
        <v>10</v>
      </c>
      <c r="BL71" s="85">
        <f>IF(E71&lt;G71,IF(Spielplan!E71&lt;Spielplan!G71,Punktemodus!$B$3,0),0)</f>
        <v>0</v>
      </c>
      <c r="BM71" s="85">
        <f>IF(E71=Spielplan!E71,IF(G71=Spielplan!G71,Punktemodus!$B$5,0),0)</f>
        <v>3</v>
      </c>
      <c r="BN71" s="85">
        <f>IF(E71=Spielplan!E71,Punktemodus!$B$7,0)</f>
        <v>1</v>
      </c>
      <c r="BO71" s="85">
        <f>IF(G71=Spielplan!G71,Punktemodus!$B$7,0)</f>
        <v>1</v>
      </c>
      <c r="BP71" s="137">
        <f>IF(Spielplan!E71="",0,SUM(BJ71:BO71))</f>
        <v>0</v>
      </c>
      <c r="BQ71" s="60"/>
      <c r="BR71" s="141"/>
      <c r="BS71" s="134"/>
      <c r="BT71" s="134"/>
      <c r="BU71" s="134"/>
      <c r="BV71" s="134"/>
      <c r="BW71" s="134"/>
      <c r="BX71" s="148"/>
      <c r="BY71" s="148"/>
      <c r="BZ71" s="134"/>
      <c r="CA71" s="134"/>
      <c r="CB71" s="134"/>
      <c r="CC71" s="134"/>
      <c r="CD71" s="134"/>
      <c r="CE71" s="134"/>
      <c r="CF71" s="144" t="str">
        <f>Spielplan!$BX$35</f>
        <v/>
      </c>
      <c r="CG71" s="145"/>
      <c r="CH71" s="146">
        <f>Spielplan!$BZ$35</f>
        <v>0</v>
      </c>
      <c r="CI71" s="134"/>
      <c r="CJ71" s="134">
        <f>IF(OR(CF71=$CF$18,CF71=$CF$19,CF71=$CF$34,CF71=$CF$35),Punktemodus!$B$19,0)</f>
        <v>30</v>
      </c>
      <c r="CK71" s="134"/>
      <c r="CL71" s="134"/>
      <c r="CM71" s="134"/>
      <c r="CN71" s="134"/>
      <c r="CO71" s="134"/>
      <c r="CP71" s="134"/>
      <c r="CQ71" s="155"/>
      <c r="CR71" s="155"/>
      <c r="CS71" s="155"/>
      <c r="CT71" s="155"/>
      <c r="CU71" s="155"/>
      <c r="CV71" s="155"/>
      <c r="CW71" s="134"/>
    </row>
    <row r="72" spans="1:101" ht="18.75" customHeight="1" thickBot="1" x14ac:dyDescent="0.3">
      <c r="A72" s="60"/>
      <c r="B72" s="60"/>
      <c r="C72" s="206" t="str">
        <f>H67</f>
        <v>Bosnien</v>
      </c>
      <c r="D72" s="207"/>
      <c r="E72" s="104"/>
      <c r="F72" s="106"/>
      <c r="G72" s="104"/>
      <c r="H72" s="206" t="str">
        <f>C68</f>
        <v>Iran</v>
      </c>
      <c r="I72" s="207"/>
      <c r="J72" s="60"/>
      <c r="K72" s="60" t="s">
        <v>105</v>
      </c>
      <c r="L72" s="60">
        <f t="shared" si="20"/>
        <v>0</v>
      </c>
      <c r="M72" s="60"/>
      <c r="N72" s="60">
        <f>IF($E72="",0,IF($E72&gt;$G72,3,IF($E72=$G72,1,0)))</f>
        <v>0</v>
      </c>
      <c r="O72" s="60">
        <f>IF($G72="",0,IF($E72&gt;$G72,0,IF($E72=$G72,1,3)))</f>
        <v>0</v>
      </c>
      <c r="P72" s="60"/>
      <c r="Q72" s="60"/>
      <c r="R72" s="60">
        <f>E72</f>
        <v>0</v>
      </c>
      <c r="S72" s="60">
        <f>G72</f>
        <v>0</v>
      </c>
      <c r="T72" s="60"/>
      <c r="U72" s="60"/>
      <c r="V72" s="60">
        <f>G72</f>
        <v>0</v>
      </c>
      <c r="W72" s="60">
        <f>E72</f>
        <v>0</v>
      </c>
      <c r="X72" s="60"/>
      <c r="Y72" s="60"/>
      <c r="Z72" s="60" t="s">
        <v>30</v>
      </c>
      <c r="AA72" s="60"/>
      <c r="AB72" s="60"/>
      <c r="AC72" s="60"/>
      <c r="AD72" s="60"/>
      <c r="AE72" s="60"/>
      <c r="AF72" s="60"/>
      <c r="AG72" s="60" t="b">
        <f>OR(AG67=AG68,AG67=AG69,AG67=AG70,AG68=AG69,AG68=AG70,AG69=AG70)</f>
        <v>1</v>
      </c>
      <c r="AH72" s="60"/>
      <c r="AI72" s="60"/>
      <c r="AJ72" s="60"/>
      <c r="AK72" s="60"/>
      <c r="AL72" s="60"/>
      <c r="AM72" s="60"/>
      <c r="AN72" s="60"/>
      <c r="AO72" s="60" t="s">
        <v>34</v>
      </c>
      <c r="AP72" s="60"/>
      <c r="AQ72" s="60"/>
      <c r="AR72" s="60" t="b">
        <f>OR(AR67=AR68,AR67=AR69,AR67=AR70,AR68=AR69,AR68=AR70,AR69=AR70)</f>
        <v>1</v>
      </c>
      <c r="AS72" s="60"/>
      <c r="AT72" s="60"/>
      <c r="AU72" s="60"/>
      <c r="AV72" s="60"/>
      <c r="AW72" s="60"/>
      <c r="AX72" s="60"/>
      <c r="AY72" s="60"/>
      <c r="AZ72" s="60"/>
      <c r="BA72" s="92"/>
      <c r="BB72" s="60"/>
      <c r="BC72" s="60"/>
      <c r="BD72" s="60"/>
      <c r="BE72" s="60"/>
      <c r="BF72" s="60"/>
      <c r="BG72" s="60"/>
      <c r="BH72" s="60"/>
      <c r="BI72" s="60"/>
      <c r="BJ72" s="85">
        <f>IF(E72&gt;G72,IF(Spielplan!E72&gt;Spielplan!G72,Punktemodus!$B$3,0),0)</f>
        <v>0</v>
      </c>
      <c r="BK72" s="85">
        <f>IF(E72=G72,IF(Spielplan!E72=Spielplan!G72,Punktemodus!$B$3,0),0)</f>
        <v>10</v>
      </c>
      <c r="BL72" s="85">
        <f>IF(E72&lt;G72,IF(Spielplan!E72&lt;Spielplan!G72,Punktemodus!$B$3,0),0)</f>
        <v>0</v>
      </c>
      <c r="BM72" s="85">
        <f>IF(E72=Spielplan!E72,IF(G72=Spielplan!G72,Punktemodus!$B$5,0),0)</f>
        <v>3</v>
      </c>
      <c r="BN72" s="85">
        <f>IF(E72=Spielplan!E72,Punktemodus!$B$7,0)</f>
        <v>1</v>
      </c>
      <c r="BO72" s="85">
        <f>IF(G72=Spielplan!G72,Punktemodus!$B$7,0)</f>
        <v>1</v>
      </c>
      <c r="BP72" s="137">
        <f>IF(Spielplan!E72="",0,SUM(BJ72:BO72))</f>
        <v>0</v>
      </c>
      <c r="BQ72" s="60"/>
      <c r="BR72" s="141"/>
      <c r="BS72" s="153" t="s">
        <v>126</v>
      </c>
      <c r="BT72" s="144" t="str">
        <f>Spielplan!$BL$36</f>
        <v/>
      </c>
      <c r="BU72" s="145"/>
      <c r="BV72" s="146">
        <f>Spielplan!$BN$36</f>
        <v>0</v>
      </c>
      <c r="BW72" s="147"/>
      <c r="BX72" s="148">
        <f>IF(BT36=BT72,Punktemodus!$B$11,0)</f>
        <v>10</v>
      </c>
      <c r="BY72" s="148">
        <f>IF(BT72=BT21,Punktemodus!B13,0)</f>
        <v>5</v>
      </c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55"/>
      <c r="CR72" s="155"/>
      <c r="CS72" s="155"/>
      <c r="CT72" s="155"/>
      <c r="CU72" s="155"/>
      <c r="CV72" s="155"/>
      <c r="CW72" s="134"/>
    </row>
    <row r="73" spans="1:101" ht="18.75" customHeight="1" thickBot="1" x14ac:dyDescent="0.25">
      <c r="A73" s="60"/>
      <c r="B73" s="60"/>
      <c r="C73" s="136" t="str">
        <f>IF(G72="","",IF(AR72=TRUE,"Achtung: Fehler in Tabelle!",""))</f>
        <v/>
      </c>
      <c r="D73" s="60"/>
      <c r="E73" s="85"/>
      <c r="F73" s="60"/>
      <c r="G73" s="85"/>
      <c r="H73" s="60"/>
      <c r="I73" s="60"/>
      <c r="J73" s="60"/>
      <c r="K73" s="60"/>
      <c r="L73" s="60"/>
      <c r="M73" s="60">
        <f t="shared" ref="M73:X73" si="23">SUM(M67:M72)</f>
        <v>0</v>
      </c>
      <c r="N73" s="60">
        <f t="shared" si="23"/>
        <v>0</v>
      </c>
      <c r="O73" s="60">
        <f t="shared" si="23"/>
        <v>0</v>
      </c>
      <c r="P73" s="60">
        <f t="shared" si="23"/>
        <v>0</v>
      </c>
      <c r="Q73" s="60">
        <f t="shared" si="23"/>
        <v>0</v>
      </c>
      <c r="R73" s="60">
        <f t="shared" si="23"/>
        <v>0</v>
      </c>
      <c r="S73" s="60">
        <f t="shared" si="23"/>
        <v>0</v>
      </c>
      <c r="T73" s="60">
        <f t="shared" si="23"/>
        <v>0</v>
      </c>
      <c r="U73" s="60">
        <f t="shared" si="23"/>
        <v>0</v>
      </c>
      <c r="V73" s="60">
        <f t="shared" si="23"/>
        <v>0</v>
      </c>
      <c r="W73" s="60">
        <f t="shared" si="23"/>
        <v>0</v>
      </c>
      <c r="X73" s="60">
        <f t="shared" si="23"/>
        <v>0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160">
        <f>SUM(BP67:BP72)</f>
        <v>0</v>
      </c>
      <c r="BQ73" s="60"/>
      <c r="BR73" s="141"/>
      <c r="BS73" s="149" t="s">
        <v>127</v>
      </c>
      <c r="BT73" s="144" t="str">
        <f>Spielplan!$BL$37</f>
        <v/>
      </c>
      <c r="BU73" s="145"/>
      <c r="BV73" s="146">
        <f>Spielplan!$BN$37</f>
        <v>0</v>
      </c>
      <c r="BW73" s="134"/>
      <c r="BX73" s="148">
        <f>IF(BT37=BT73,Punktemodus!$B$11,0)</f>
        <v>10</v>
      </c>
      <c r="BY73" s="148">
        <f>IF(BT73=BT20,Punktemodus!B13,0)</f>
        <v>5</v>
      </c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55"/>
      <c r="CR73" s="155"/>
      <c r="CS73" s="155"/>
      <c r="CT73" s="155"/>
      <c r="CU73" s="155"/>
      <c r="CV73" s="155"/>
      <c r="CW73" s="134"/>
    </row>
    <row r="74" spans="1:101" ht="18.75" customHeight="1" thickBot="1" x14ac:dyDescent="0.3">
      <c r="A74" s="60"/>
      <c r="B74" s="60"/>
      <c r="C74" s="60"/>
      <c r="D74" s="60"/>
      <c r="E74" s="85"/>
      <c r="F74" s="60"/>
      <c r="G74" s="85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138"/>
      <c r="BQ74" s="60"/>
      <c r="BR74" s="141"/>
      <c r="BS74" s="150"/>
      <c r="BT74" s="134"/>
      <c r="BU74" s="134"/>
      <c r="BV74" s="134"/>
      <c r="BW74" s="134"/>
      <c r="BX74" s="148"/>
      <c r="BY74" s="148"/>
      <c r="BZ74" s="134"/>
      <c r="CA74" s="144" t="str">
        <f>Spielplan!$BS$38</f>
        <v/>
      </c>
      <c r="CB74" s="145"/>
      <c r="CC74" s="146">
        <f>Spielplan!$BU$38</f>
        <v>0</v>
      </c>
      <c r="CD74" s="147"/>
      <c r="CE74" s="134">
        <f>IF(CA74=CA38,Punktemodus!B15,0)</f>
        <v>20</v>
      </c>
      <c r="CF74" s="148">
        <f>IF(OR(CA74=$CA$14,CA74=$CA$15,CA74=$CA$22,CA74=$CA$23,CA74=$CA$30,CA74=$CA$31,CA74=$CA$39),Punktemodus!B17,0)</f>
        <v>10</v>
      </c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</row>
    <row r="75" spans="1:101" ht="18.75" customHeight="1" thickBot="1" x14ac:dyDescent="0.25">
      <c r="A75" s="60"/>
      <c r="B75" s="60"/>
      <c r="C75" s="60"/>
      <c r="D75" s="60"/>
      <c r="E75" s="85"/>
      <c r="F75" s="60"/>
      <c r="G75" s="85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138"/>
      <c r="BQ75" s="60"/>
      <c r="BR75" s="141"/>
      <c r="BS75" s="134"/>
      <c r="BT75" s="134"/>
      <c r="BU75" s="134"/>
      <c r="BV75" s="134"/>
      <c r="BW75" s="134"/>
      <c r="BX75" s="148"/>
      <c r="BY75" s="148"/>
      <c r="BZ75" s="134"/>
      <c r="CA75" s="144" t="str">
        <f>Spielplan!$BS$39</f>
        <v/>
      </c>
      <c r="CB75" s="145"/>
      <c r="CC75" s="146">
        <f>Spielplan!$BU$39</f>
        <v>0</v>
      </c>
      <c r="CD75" s="134"/>
      <c r="CE75" s="134">
        <f>IF(CA75=CA39,Punktemodus!B15,0)</f>
        <v>20</v>
      </c>
      <c r="CF75" s="148">
        <f>IF(OR(CA75=$CA$14,CA75=$CA$15,CA75=$CA$22,CA75=$CA$23,CA75=$CA$30,CA75=$CA$31,CA75=$CA$38),Punktemodus!B17,0)</f>
        <v>10</v>
      </c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</row>
    <row r="76" spans="1:101" ht="18.75" customHeight="1" thickBot="1" x14ac:dyDescent="0.3">
      <c r="A76" s="60"/>
      <c r="B76" s="60"/>
      <c r="C76" s="88" t="s">
        <v>92</v>
      </c>
      <c r="D76" s="60"/>
      <c r="E76" s="85"/>
      <c r="F76" s="60"/>
      <c r="G76" s="85"/>
      <c r="H76" s="60"/>
      <c r="I76" s="60"/>
      <c r="J76" s="60"/>
      <c r="K76" s="60"/>
      <c r="L76" s="60"/>
      <c r="M76" s="60" t="s">
        <v>4</v>
      </c>
      <c r="N76" s="60"/>
      <c r="O76" s="60"/>
      <c r="P76" s="60"/>
      <c r="Q76" s="60" t="s">
        <v>6</v>
      </c>
      <c r="R76" s="60"/>
      <c r="S76" s="60"/>
      <c r="T76" s="60"/>
      <c r="U76" s="60" t="s">
        <v>7</v>
      </c>
      <c r="V76" s="60"/>
      <c r="W76" s="60"/>
      <c r="X76" s="60"/>
      <c r="Y76" s="60"/>
      <c r="Z76" s="60" t="s">
        <v>4</v>
      </c>
      <c r="AA76" s="60" t="s">
        <v>5</v>
      </c>
      <c r="AB76" s="60"/>
      <c r="AC76" s="60"/>
      <c r="AD76" s="60" t="s">
        <v>9</v>
      </c>
      <c r="AE76" s="60"/>
      <c r="AF76" s="60"/>
      <c r="AG76" s="60"/>
      <c r="AH76" s="60" t="s">
        <v>32</v>
      </c>
      <c r="AI76" s="60"/>
      <c r="AJ76" s="60"/>
      <c r="AK76" s="60"/>
      <c r="AL76" s="60"/>
      <c r="AM76" s="60"/>
      <c r="AN76" s="60" t="s">
        <v>35</v>
      </c>
      <c r="AO76" s="60"/>
      <c r="AP76" s="60"/>
      <c r="AQ76" s="60"/>
      <c r="AR76" s="60"/>
      <c r="AS76" s="60" t="s">
        <v>33</v>
      </c>
      <c r="AT76" s="60"/>
      <c r="AU76" s="60"/>
      <c r="AV76" s="60"/>
      <c r="AW76" s="60"/>
      <c r="AX76" s="60"/>
      <c r="AY76" s="60"/>
      <c r="AZ76" s="60"/>
      <c r="BA76" s="60"/>
      <c r="BB76" s="89" t="s">
        <v>10</v>
      </c>
      <c r="BC76" s="60"/>
      <c r="BD76" s="90" t="s">
        <v>4</v>
      </c>
      <c r="BE76" s="60"/>
      <c r="BF76" s="61" t="s">
        <v>5</v>
      </c>
      <c r="BG76" s="60"/>
      <c r="BH76" s="60"/>
      <c r="BI76" s="85"/>
      <c r="BJ76" s="60"/>
      <c r="BK76" s="60"/>
      <c r="BL76" s="60"/>
      <c r="BM76" s="60"/>
      <c r="BN76" s="60"/>
      <c r="BO76" s="60"/>
      <c r="BP76" s="138"/>
      <c r="BQ76" s="85"/>
      <c r="BR76" s="141"/>
      <c r="BS76" s="153" t="s">
        <v>128</v>
      </c>
      <c r="BT76" s="144" t="str">
        <f>Spielplan!$BL$40</f>
        <v/>
      </c>
      <c r="BU76" s="145"/>
      <c r="BV76" s="146">
        <f>Spielplan!$BN$40</f>
        <v>0</v>
      </c>
      <c r="BW76" s="147"/>
      <c r="BX76" s="148">
        <f>IF(BT40=BT76,Punktemodus!$B$11,0)</f>
        <v>10</v>
      </c>
      <c r="BY76" s="148">
        <f>IF(BT76=BT25,Punktemodus!B13,0)</f>
        <v>5</v>
      </c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</row>
    <row r="77" spans="1:101" ht="18.75" customHeight="1" thickBot="1" x14ac:dyDescent="0.25">
      <c r="A77" s="60"/>
      <c r="B77" s="60"/>
      <c r="C77" s="60"/>
      <c r="D77" s="60"/>
      <c r="E77" s="85"/>
      <c r="F77" s="60"/>
      <c r="G77" s="85"/>
      <c r="H77" s="60"/>
      <c r="I77" s="60"/>
      <c r="J77" s="60"/>
      <c r="K77" s="60"/>
      <c r="L77" s="60"/>
      <c r="M77" s="60" t="s">
        <v>0</v>
      </c>
      <c r="N77" s="60" t="s">
        <v>1</v>
      </c>
      <c r="O77" s="60" t="s">
        <v>2</v>
      </c>
      <c r="P77" s="60" t="s">
        <v>3</v>
      </c>
      <c r="Q77" s="60" t="s">
        <v>0</v>
      </c>
      <c r="R77" s="60" t="s">
        <v>1</v>
      </c>
      <c r="S77" s="60" t="s">
        <v>2</v>
      </c>
      <c r="T77" s="60" t="s">
        <v>3</v>
      </c>
      <c r="U77" s="60" t="s">
        <v>0</v>
      </c>
      <c r="V77" s="60" t="s">
        <v>1</v>
      </c>
      <c r="W77" s="60" t="s">
        <v>2</v>
      </c>
      <c r="X77" s="60" t="s">
        <v>3</v>
      </c>
      <c r="Y77" s="60"/>
      <c r="Z77" s="60" t="s">
        <v>8</v>
      </c>
      <c r="AA77" s="60"/>
      <c r="AB77" s="60"/>
      <c r="AC77" s="60"/>
      <c r="AD77" s="60"/>
      <c r="AE77" s="60"/>
      <c r="AF77" s="60"/>
      <c r="AG77" s="60"/>
      <c r="AH77" s="60" t="s">
        <v>31</v>
      </c>
      <c r="AI77" s="60"/>
      <c r="AJ77" s="60"/>
      <c r="AK77" s="60"/>
      <c r="AL77" s="60"/>
      <c r="AM77" s="60"/>
      <c r="AN77" s="60" t="str">
        <f>AI78</f>
        <v>Deutschland</v>
      </c>
      <c r="AO77" s="60" t="str">
        <f>AI79</f>
        <v>Portugal</v>
      </c>
      <c r="AP77" s="60" t="str">
        <f>AI80</f>
        <v>Ghana</v>
      </c>
      <c r="AQ77" s="60" t="str">
        <f>AI81</f>
        <v>USA</v>
      </c>
      <c r="AR77" s="60"/>
      <c r="AS77" s="60" t="s">
        <v>31</v>
      </c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85"/>
      <c r="BJ77" s="85"/>
      <c r="BK77" s="85"/>
      <c r="BL77" s="85"/>
      <c r="BM77" s="85"/>
      <c r="BN77" s="85"/>
      <c r="BO77" s="85"/>
      <c r="BP77" s="137"/>
      <c r="BQ77" s="85"/>
      <c r="BR77" s="141"/>
      <c r="BS77" s="149" t="s">
        <v>129</v>
      </c>
      <c r="BT77" s="144" t="str">
        <f>Spielplan!$BL$41</f>
        <v/>
      </c>
      <c r="BU77" s="145"/>
      <c r="BV77" s="146">
        <f>Spielplan!$BN$41</f>
        <v>0</v>
      </c>
      <c r="BW77" s="134"/>
      <c r="BX77" s="148">
        <f>IF(BT41=BT77,Punktemodus!$B$11,0)</f>
        <v>10</v>
      </c>
      <c r="BY77" s="148">
        <f>IF(BT77=BT24,Punktemodus!B13,0)</f>
        <v>5</v>
      </c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</row>
    <row r="78" spans="1:101" ht="18.75" customHeight="1" thickBot="1" x14ac:dyDescent="0.3">
      <c r="A78" s="60"/>
      <c r="B78" s="60"/>
      <c r="C78" s="211" t="str">
        <f>Spielplan!$C$78</f>
        <v>Deutschland</v>
      </c>
      <c r="D78" s="212"/>
      <c r="E78" s="104"/>
      <c r="F78" s="93"/>
      <c r="G78" s="104"/>
      <c r="H78" s="211" t="str">
        <f>Spielplan!$H$78</f>
        <v>Portugal</v>
      </c>
      <c r="I78" s="212"/>
      <c r="J78" s="60"/>
      <c r="K78" s="60" t="s">
        <v>108</v>
      </c>
      <c r="L78" s="60">
        <f t="shared" ref="L78:L83" si="24">IF(E78-G78&gt;0,1,IF(G78=E78,0,-1))</f>
        <v>0</v>
      </c>
      <c r="M78" s="60">
        <f>IF($E78="",0,IF($E78&gt;$G78,3,IF($E78=G78,1,0)))</f>
        <v>0</v>
      </c>
      <c r="N78" s="60">
        <f>IF($G78="",0,IF($E78&gt;$G78,0,IF($E78=G78,1,3)))</f>
        <v>0</v>
      </c>
      <c r="O78" s="60"/>
      <c r="P78" s="60"/>
      <c r="Q78" s="60">
        <f>E78</f>
        <v>0</v>
      </c>
      <c r="R78" s="60">
        <f>G78</f>
        <v>0</v>
      </c>
      <c r="S78" s="60"/>
      <c r="T78" s="60"/>
      <c r="U78" s="60">
        <f>G78</f>
        <v>0</v>
      </c>
      <c r="V78" s="60">
        <f>E78</f>
        <v>0</v>
      </c>
      <c r="W78" s="60"/>
      <c r="X78" s="60"/>
      <c r="Y78" s="60"/>
      <c r="Z78" s="60">
        <f>M84</f>
        <v>0</v>
      </c>
      <c r="AA78" s="60">
        <f>Q84</f>
        <v>0</v>
      </c>
      <c r="AB78" s="60">
        <f>U84</f>
        <v>0</v>
      </c>
      <c r="AC78" s="60">
        <f>AA78-AB78</f>
        <v>0</v>
      </c>
      <c r="AD78" s="60">
        <f>IF(Z78&gt;Z79,-1,0)</f>
        <v>0</v>
      </c>
      <c r="AE78" s="60">
        <f>IF(Z78&gt;Z80,-1,0)</f>
        <v>0</v>
      </c>
      <c r="AF78" s="60">
        <f>IF(Z78&gt;Z81,-1,0)</f>
        <v>0</v>
      </c>
      <c r="AG78" s="60">
        <f>10000-(AJ78*1000+AM78*100+AK78*10)</f>
        <v>10000</v>
      </c>
      <c r="AH78" s="90">
        <f>RANK(AG78,AG78:AG81,1)</f>
        <v>1</v>
      </c>
      <c r="AI78" s="60" t="str">
        <f>C78</f>
        <v>Deutschland</v>
      </c>
      <c r="AJ78" s="60">
        <f t="shared" ref="AJ78:AL81" si="25">Z78</f>
        <v>0</v>
      </c>
      <c r="AK78" s="60">
        <f t="shared" si="25"/>
        <v>0</v>
      </c>
      <c r="AL78" s="60">
        <f t="shared" si="25"/>
        <v>0</v>
      </c>
      <c r="AM78" s="60">
        <f>AK78-AL78</f>
        <v>0</v>
      </c>
      <c r="AN78" s="187"/>
      <c r="AO78" s="187">
        <f>IF(AG79=AG78,IF(G78&gt;E78,AG79-0.1,AG79),AG79)</f>
        <v>10000</v>
      </c>
      <c r="AP78" s="187">
        <f>IF(AG80=AG78,IF(G80&gt;E80,AG80-0.1,AG80),AG80)</f>
        <v>10000</v>
      </c>
      <c r="AQ78" s="187">
        <f>IF(AG81=AG78,IF(G82&gt;E82,AG81-0.1,AG81),AG81)</f>
        <v>10000</v>
      </c>
      <c r="AR78" s="187">
        <f>AN82</f>
        <v>30000</v>
      </c>
      <c r="AS78" s="90">
        <f>RANK(AR78,AR78:AR81,1)</f>
        <v>1</v>
      </c>
      <c r="AT78" s="60" t="str">
        <f t="shared" ref="AT78:AW81" si="26">AI78</f>
        <v>Deutschland</v>
      </c>
      <c r="AU78" s="60">
        <f t="shared" si="26"/>
        <v>0</v>
      </c>
      <c r="AV78" s="60">
        <f t="shared" si="26"/>
        <v>0</v>
      </c>
      <c r="AW78" s="60">
        <f t="shared" si="26"/>
        <v>0</v>
      </c>
      <c r="AX78" s="60"/>
      <c r="AY78" s="60"/>
      <c r="AZ78" s="60"/>
      <c r="BA78" s="213">
        <v>1</v>
      </c>
      <c r="BB78" s="211" t="str">
        <f>VLOOKUP(1,AS78:AT81,2,FALSE)</f>
        <v>Deutschland</v>
      </c>
      <c r="BC78" s="214"/>
      <c r="BD78" s="215">
        <f>VLOOKUP(1,AS78:AW81,3,FALSE)</f>
        <v>0</v>
      </c>
      <c r="BE78" s="216">
        <f>VLOOKUP(1,AS78:AW81,4,FALSE)</f>
        <v>0</v>
      </c>
      <c r="BF78" s="93" t="s">
        <v>12</v>
      </c>
      <c r="BG78" s="216">
        <f>VLOOKUP(1,AS78:AW81,5,FALSE)</f>
        <v>0</v>
      </c>
      <c r="BH78" s="217" t="s">
        <v>123</v>
      </c>
      <c r="BI78" s="85"/>
      <c r="BJ78" s="85">
        <f>IF(E78&gt;G78,IF(Spielplan!E78&gt;Spielplan!G78,Punktemodus!$B$3,0),0)</f>
        <v>0</v>
      </c>
      <c r="BK78" s="85">
        <f>IF(E78=G78,IF(Spielplan!E78=Spielplan!G78,Punktemodus!$B$3,0),0)</f>
        <v>10</v>
      </c>
      <c r="BL78" s="85">
        <f>IF(E78&lt;G78,IF(Spielplan!E78&lt;Spielplan!G78,Punktemodus!$B$3,0),0)</f>
        <v>0</v>
      </c>
      <c r="BM78" s="85">
        <f>IF(E78=Spielplan!E78,IF(G78=Spielplan!G78,Punktemodus!$B$5,0),0)</f>
        <v>3</v>
      </c>
      <c r="BN78" s="85">
        <f>IF(E78=Spielplan!E78,Punktemodus!$B$7,0)</f>
        <v>1</v>
      </c>
      <c r="BO78" s="85">
        <f>IF(G78=Spielplan!G78,Punktemodus!$B$7,0)</f>
        <v>1</v>
      </c>
      <c r="BP78" s="137">
        <f>IF(Spielplan!E78="",0,SUM(BJ78:BO78))</f>
        <v>0</v>
      </c>
      <c r="BQ78" s="85"/>
      <c r="BR78" s="141"/>
      <c r="BS78" s="150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</row>
    <row r="79" spans="1:101" ht="18.75" customHeight="1" thickBot="1" x14ac:dyDescent="0.3">
      <c r="A79" s="60"/>
      <c r="B79" s="60"/>
      <c r="C79" s="218" t="str">
        <f>Spielplan!$C$79</f>
        <v>Ghana</v>
      </c>
      <c r="D79" s="219"/>
      <c r="E79" s="104"/>
      <c r="F79" s="93"/>
      <c r="G79" s="104"/>
      <c r="H79" s="218" t="str">
        <f>Spielplan!$H$79</f>
        <v>USA</v>
      </c>
      <c r="I79" s="219"/>
      <c r="J79" s="60"/>
      <c r="K79" s="60" t="s">
        <v>109</v>
      </c>
      <c r="L79" s="60">
        <f t="shared" si="24"/>
        <v>0</v>
      </c>
      <c r="M79" s="60"/>
      <c r="N79" s="60"/>
      <c r="O79" s="60">
        <f>IF($E79="",0,IF($E79&gt;$G79,3,IF($E79=$G79,1,0)))</f>
        <v>0</v>
      </c>
      <c r="P79" s="60">
        <f>IF($G79="",0,IF($E79&gt;$G79,0,IF($E79=$G79,1,3)))</f>
        <v>0</v>
      </c>
      <c r="Q79" s="60"/>
      <c r="R79" s="60"/>
      <c r="S79" s="60">
        <f>E79</f>
        <v>0</v>
      </c>
      <c r="T79" s="60">
        <f>G79</f>
        <v>0</v>
      </c>
      <c r="U79" s="60"/>
      <c r="V79" s="60"/>
      <c r="W79" s="60">
        <f>G79</f>
        <v>0</v>
      </c>
      <c r="X79" s="60">
        <f>E79</f>
        <v>0</v>
      </c>
      <c r="Y79" s="60"/>
      <c r="Z79" s="60">
        <f>N84</f>
        <v>0</v>
      </c>
      <c r="AA79" s="60">
        <f>R84</f>
        <v>0</v>
      </c>
      <c r="AB79" s="60">
        <f>V84</f>
        <v>0</v>
      </c>
      <c r="AC79" s="60">
        <f>AA79-AB79</f>
        <v>0</v>
      </c>
      <c r="AD79" s="60">
        <f>IF(Z79&gt;Z78,-1,0)</f>
        <v>0</v>
      </c>
      <c r="AE79" s="60">
        <f>IF(Z79&gt;Z80,-1,0)</f>
        <v>0</v>
      </c>
      <c r="AF79" s="60">
        <f>IF(Z79&gt;Z81,-1,0)</f>
        <v>0</v>
      </c>
      <c r="AG79" s="60">
        <f>10000-(AJ79*1000+AM79*100+AK79*10)</f>
        <v>10000</v>
      </c>
      <c r="AH79" s="90">
        <f>RANK(AG79,AG78:AG81,1)</f>
        <v>1</v>
      </c>
      <c r="AI79" s="60" t="str">
        <f>H78</f>
        <v>Portugal</v>
      </c>
      <c r="AJ79" s="60">
        <f t="shared" si="25"/>
        <v>0</v>
      </c>
      <c r="AK79" s="60">
        <f t="shared" si="25"/>
        <v>0</v>
      </c>
      <c r="AL79" s="60">
        <f t="shared" si="25"/>
        <v>0</v>
      </c>
      <c r="AM79" s="60">
        <f>AK79-AL79</f>
        <v>0</v>
      </c>
      <c r="AN79" s="187">
        <f>IF(AG78=AG79,IF(E78&gt;G78,AG78-0.1,AG78),AG78)</f>
        <v>10000</v>
      </c>
      <c r="AO79" s="187"/>
      <c r="AP79" s="187">
        <f>IF(AG80=AG79,IF(G83&gt;E83,AG80-0.1,AG80),AG80)</f>
        <v>10000</v>
      </c>
      <c r="AQ79" s="187">
        <f>IF(AG81=AG79,IF(G81&gt;E81,AG81-0.1,AG81),AG81)</f>
        <v>10000</v>
      </c>
      <c r="AR79" s="187">
        <f>AO82</f>
        <v>30000</v>
      </c>
      <c r="AS79" s="90">
        <f>RANK(AR79,AR78:AR81,1)</f>
        <v>1</v>
      </c>
      <c r="AT79" s="60" t="str">
        <f t="shared" si="26"/>
        <v>Portugal</v>
      </c>
      <c r="AU79" s="60">
        <f t="shared" si="26"/>
        <v>0</v>
      </c>
      <c r="AV79" s="60">
        <f t="shared" si="26"/>
        <v>0</v>
      </c>
      <c r="AW79" s="60">
        <f t="shared" si="26"/>
        <v>0</v>
      </c>
      <c r="AX79" s="60"/>
      <c r="AY79" s="60"/>
      <c r="AZ79" s="60"/>
      <c r="BA79" s="220">
        <v>2</v>
      </c>
      <c r="BB79" s="218" t="e">
        <f>VLOOKUP(2,AS78:AT81,2,FALSE)</f>
        <v>#N/A</v>
      </c>
      <c r="BC79" s="221"/>
      <c r="BD79" s="222" t="e">
        <f>VLOOKUP(2,AS78:AW81,3,FALSE)</f>
        <v>#N/A</v>
      </c>
      <c r="BE79" s="223" t="e">
        <f>VLOOKUP(2,AS78:AW81,4,FALSE)</f>
        <v>#N/A</v>
      </c>
      <c r="BF79" s="93" t="s">
        <v>12</v>
      </c>
      <c r="BG79" s="223" t="e">
        <f>VLOOKUP(2,AS78:AW81,5,FALSE)</f>
        <v>#N/A</v>
      </c>
      <c r="BH79" s="223" t="s">
        <v>129</v>
      </c>
      <c r="BI79" s="85"/>
      <c r="BJ79" s="85">
        <f>IF(E79&gt;G79,IF(Spielplan!E79&gt;Spielplan!G79,Punktemodus!$B$3,0),0)</f>
        <v>0</v>
      </c>
      <c r="BK79" s="85">
        <f>IF(E79=G79,IF(Spielplan!E79=Spielplan!G79,Punktemodus!$B$3,0),0)</f>
        <v>10</v>
      </c>
      <c r="BL79" s="85">
        <f>IF(E79&lt;G79,IF(Spielplan!E79&lt;Spielplan!G79,Punktemodus!$B$3,0),0)</f>
        <v>0</v>
      </c>
      <c r="BM79" s="85">
        <f>IF(E79=Spielplan!E79,IF(G79=Spielplan!G79,Punktemodus!$B$5,0),0)</f>
        <v>3</v>
      </c>
      <c r="BN79" s="85">
        <f>IF(E79=Spielplan!E79,Punktemodus!$B$7,0)</f>
        <v>1</v>
      </c>
      <c r="BO79" s="85">
        <f>IF(G79=Spielplan!G79,Punktemodus!$B$7,0)</f>
        <v>1</v>
      </c>
      <c r="BP79" s="137">
        <f>IF(Spielplan!E79="",0,SUM(BJ79:BO79))</f>
        <v>0</v>
      </c>
      <c r="BQ79" s="85"/>
      <c r="BR79" s="141"/>
      <c r="BS79" s="134"/>
      <c r="BT79" s="134"/>
      <c r="BU79" s="134"/>
      <c r="BV79" s="134"/>
      <c r="BW79" s="134"/>
      <c r="BX79" s="134"/>
      <c r="BY79" s="134"/>
      <c r="BZ79" s="161">
        <f>SUM(BX48:BY77)</f>
        <v>240</v>
      </c>
      <c r="CA79" s="134"/>
      <c r="CB79" s="134"/>
      <c r="CC79" s="134"/>
      <c r="CD79" s="134"/>
      <c r="CE79" s="161">
        <f>CE50+CF50+CE51+CF51+CE58+CF58+CE59+CF59+CE66+CF66+CE67+CF67+CE74+CF74+CE75+CF75</f>
        <v>240</v>
      </c>
      <c r="CF79" s="134"/>
      <c r="CG79" s="134"/>
      <c r="CH79" s="134"/>
      <c r="CI79" s="134"/>
      <c r="CJ79" s="161">
        <f>CJ54+CJ55+CJ70+CJ71</f>
        <v>120</v>
      </c>
      <c r="CK79" s="134"/>
      <c r="CL79" s="134"/>
      <c r="CM79" s="134"/>
      <c r="CN79" s="134"/>
      <c r="CO79" s="161">
        <f>SUM(CO59:CO60)</f>
        <v>80</v>
      </c>
      <c r="CP79" s="134"/>
      <c r="CQ79" s="134"/>
      <c r="CR79" s="134"/>
      <c r="CS79" s="161">
        <f>CS54</f>
        <v>50</v>
      </c>
      <c r="CT79" s="134"/>
      <c r="CU79" s="134"/>
      <c r="CV79" s="134"/>
      <c r="CW79" s="134"/>
    </row>
    <row r="80" spans="1:101" ht="18.75" customHeight="1" thickBot="1" x14ac:dyDescent="0.3">
      <c r="A80" s="60"/>
      <c r="B80" s="60"/>
      <c r="C80" s="211" t="str">
        <f>C78</f>
        <v>Deutschland</v>
      </c>
      <c r="D80" s="212"/>
      <c r="E80" s="104"/>
      <c r="F80" s="93"/>
      <c r="G80" s="104"/>
      <c r="H80" s="211" t="str">
        <f>C79</f>
        <v>Ghana</v>
      </c>
      <c r="I80" s="212"/>
      <c r="J80" s="60"/>
      <c r="K80" s="60" t="s">
        <v>110</v>
      </c>
      <c r="L80" s="60">
        <f t="shared" si="24"/>
        <v>0</v>
      </c>
      <c r="M80" s="60">
        <f>IF($E80="",0,IF($E80&gt;$G80,3,IF($E80=G80,1,0)))</f>
        <v>0</v>
      </c>
      <c r="N80" s="60"/>
      <c r="O80" s="60">
        <f>IF($G80="",0,IF($E80&gt;$G80,0,IF($E80=$G80,1,3)))</f>
        <v>0</v>
      </c>
      <c r="P80" s="60"/>
      <c r="Q80" s="60">
        <f>E80</f>
        <v>0</v>
      </c>
      <c r="R80" s="60"/>
      <c r="S80" s="60">
        <f>G80</f>
        <v>0</v>
      </c>
      <c r="T80" s="60"/>
      <c r="U80" s="60">
        <f>G80</f>
        <v>0</v>
      </c>
      <c r="V80" s="60"/>
      <c r="W80" s="60">
        <f>E80</f>
        <v>0</v>
      </c>
      <c r="X80" s="60"/>
      <c r="Y80" s="60"/>
      <c r="Z80" s="60">
        <f>O84</f>
        <v>0</v>
      </c>
      <c r="AA80" s="60">
        <f>S84</f>
        <v>0</v>
      </c>
      <c r="AB80" s="60">
        <f>W84</f>
        <v>0</v>
      </c>
      <c r="AC80" s="60">
        <f>AA80-AB80</f>
        <v>0</v>
      </c>
      <c r="AD80" s="60">
        <f>IF(Z80&gt;Z78,-1,0)</f>
        <v>0</v>
      </c>
      <c r="AE80" s="60">
        <f>IF(Z80&gt;Z79,-1,0)</f>
        <v>0</v>
      </c>
      <c r="AF80" s="60">
        <f>IF(Z80&gt;Z81,-1,0)</f>
        <v>0</v>
      </c>
      <c r="AG80" s="60">
        <f>10000-(AJ80*1000+AM80*100+AK80*10)</f>
        <v>10000</v>
      </c>
      <c r="AH80" s="90">
        <f>RANK(AG80,AG78:AG81,1)</f>
        <v>1</v>
      </c>
      <c r="AI80" s="60" t="str">
        <f>C79</f>
        <v>Ghana</v>
      </c>
      <c r="AJ80" s="60">
        <f t="shared" si="25"/>
        <v>0</v>
      </c>
      <c r="AK80" s="60">
        <f t="shared" si="25"/>
        <v>0</v>
      </c>
      <c r="AL80" s="60">
        <f t="shared" si="25"/>
        <v>0</v>
      </c>
      <c r="AM80" s="60">
        <f>AK80-AL80</f>
        <v>0</v>
      </c>
      <c r="AN80" s="187">
        <f>IF(AG78=AG80,IF(E80&gt;G80,AG78-0.1,AG78),AG78)</f>
        <v>10000</v>
      </c>
      <c r="AO80" s="187">
        <f>IF(AG79=AG80,IF(E83&gt;G83,AG79-0.1,AG79),AG79)</f>
        <v>10000</v>
      </c>
      <c r="AP80" s="187"/>
      <c r="AQ80" s="187">
        <f>IF(AG81=AG80,IF(G79&gt;E79,AG81-0.1,AG81),AG81)</f>
        <v>10000</v>
      </c>
      <c r="AR80" s="187">
        <f>AP82</f>
        <v>30000</v>
      </c>
      <c r="AS80" s="90">
        <f>RANK(AR80,AR78:AR81,1)</f>
        <v>1</v>
      </c>
      <c r="AT80" s="60" t="str">
        <f t="shared" si="26"/>
        <v>Ghana</v>
      </c>
      <c r="AU80" s="60">
        <f t="shared" si="26"/>
        <v>0</v>
      </c>
      <c r="AV80" s="60">
        <f t="shared" si="26"/>
        <v>0</v>
      </c>
      <c r="AW80" s="60">
        <f t="shared" si="26"/>
        <v>0</v>
      </c>
      <c r="AX80" s="60"/>
      <c r="AY80" s="60"/>
      <c r="AZ80" s="60"/>
      <c r="BA80" s="113">
        <v>3</v>
      </c>
      <c r="BB80" s="114" t="e">
        <f>VLOOKUP(3,AS78:AT81,2,FALSE)</f>
        <v>#N/A</v>
      </c>
      <c r="BC80" s="115"/>
      <c r="BD80" s="116" t="e">
        <f>VLOOKUP(3,AS78:AW81,3,FALSE)</f>
        <v>#N/A</v>
      </c>
      <c r="BE80" s="116" t="e">
        <f>VLOOKUP(3,AS78:AW81,4,FALSE)</f>
        <v>#N/A</v>
      </c>
      <c r="BF80" s="93" t="s">
        <v>12</v>
      </c>
      <c r="BG80" s="116" t="e">
        <f>VLOOKUP(3,AS78:AW81,5,FALSE)</f>
        <v>#N/A</v>
      </c>
      <c r="BH80" s="60"/>
      <c r="BI80" s="85"/>
      <c r="BJ80" s="85">
        <f>IF(E80&gt;G80,IF(Spielplan!E80&gt;Spielplan!G80,Punktemodus!$B$3,0),0)</f>
        <v>0</v>
      </c>
      <c r="BK80" s="85">
        <f>IF(E80=G80,IF(Spielplan!E80=Spielplan!G80,Punktemodus!$B$3,0),0)</f>
        <v>10</v>
      </c>
      <c r="BL80" s="85">
        <f>IF(E80&lt;G80,IF(Spielplan!E80&lt;Spielplan!G80,Punktemodus!$B$3,0),0)</f>
        <v>0</v>
      </c>
      <c r="BM80" s="85">
        <f>IF(E80=Spielplan!E80,IF(G80=Spielplan!G80,Punktemodus!$B$5,0),0)</f>
        <v>3</v>
      </c>
      <c r="BN80" s="85">
        <f>IF(E80=Spielplan!E80,Punktemodus!$B$7,0)</f>
        <v>1</v>
      </c>
      <c r="BO80" s="85">
        <f>IF(G80=Spielplan!G80,Punktemodus!$B$7,0)</f>
        <v>1</v>
      </c>
      <c r="BP80" s="137">
        <f>IF(Spielplan!E80="",0,SUM(BJ80:BO80))</f>
        <v>0</v>
      </c>
      <c r="BQ80" s="85"/>
      <c r="BR80" s="141"/>
      <c r="BS80" s="134"/>
      <c r="BT80" s="134"/>
      <c r="BU80" s="134"/>
      <c r="BV80" s="134"/>
      <c r="BW80" s="134"/>
      <c r="BX80" s="134"/>
      <c r="BY80" s="134"/>
      <c r="BZ80" s="138"/>
      <c r="CA80" s="134"/>
      <c r="CB80" s="134"/>
      <c r="CC80" s="134"/>
      <c r="CD80" s="134"/>
      <c r="CE80" s="138"/>
      <c r="CF80" s="134"/>
      <c r="CG80" s="134"/>
      <c r="CH80" s="134"/>
      <c r="CI80" s="134"/>
      <c r="CJ80" s="138"/>
      <c r="CK80" s="134"/>
      <c r="CL80" s="134"/>
      <c r="CM80" s="134"/>
      <c r="CN80" s="134"/>
      <c r="CO80" s="138"/>
      <c r="CP80" s="134"/>
      <c r="CQ80" s="134"/>
      <c r="CR80" s="134"/>
      <c r="CS80" s="138"/>
      <c r="CT80" s="134"/>
      <c r="CU80" s="134"/>
      <c r="CV80" s="134"/>
      <c r="CW80" s="134"/>
    </row>
    <row r="81" spans="1:101" ht="18.75" customHeight="1" thickBot="1" x14ac:dyDescent="0.3">
      <c r="A81" s="60"/>
      <c r="B81" s="60"/>
      <c r="C81" s="218" t="str">
        <f>H78</f>
        <v>Portugal</v>
      </c>
      <c r="D81" s="219"/>
      <c r="E81" s="104"/>
      <c r="F81" s="93"/>
      <c r="G81" s="104"/>
      <c r="H81" s="218" t="str">
        <f>H79</f>
        <v>USA</v>
      </c>
      <c r="I81" s="219"/>
      <c r="J81" s="60"/>
      <c r="K81" s="60" t="s">
        <v>111</v>
      </c>
      <c r="L81" s="60">
        <f t="shared" si="24"/>
        <v>0</v>
      </c>
      <c r="M81" s="60"/>
      <c r="N81" s="60">
        <f>IF($E81="",0,IF($E81&gt;$G81,3,IF($E81=$G81,1,0)))</f>
        <v>0</v>
      </c>
      <c r="O81" s="60"/>
      <c r="P81" s="60">
        <f>IF($G81="",0,IF($E81&gt;$G81,0,IF($E81=$G81,1,3)))</f>
        <v>0</v>
      </c>
      <c r="Q81" s="60"/>
      <c r="R81" s="60">
        <f>E81</f>
        <v>0</v>
      </c>
      <c r="S81" s="60"/>
      <c r="T81" s="60">
        <f>G81</f>
        <v>0</v>
      </c>
      <c r="U81" s="60"/>
      <c r="V81" s="60">
        <f>G81</f>
        <v>0</v>
      </c>
      <c r="W81" s="60"/>
      <c r="X81" s="60">
        <f>E81</f>
        <v>0</v>
      </c>
      <c r="Y81" s="60"/>
      <c r="Z81" s="60">
        <f>P84</f>
        <v>0</v>
      </c>
      <c r="AA81" s="60">
        <f>T84</f>
        <v>0</v>
      </c>
      <c r="AB81" s="60">
        <f>X84</f>
        <v>0</v>
      </c>
      <c r="AC81" s="60">
        <f>AA81-AB81</f>
        <v>0</v>
      </c>
      <c r="AD81" s="60">
        <f>IF(Z81&gt;Z78,-1,0)</f>
        <v>0</v>
      </c>
      <c r="AE81" s="60">
        <f>IF(Z81&gt;Z79,-1,0)</f>
        <v>0</v>
      </c>
      <c r="AF81" s="60">
        <f>IF(Z81&gt;Z80,-1,0)</f>
        <v>0</v>
      </c>
      <c r="AG81" s="60">
        <f>10000-(AJ81*1000+AM81*100+AK81*10)</f>
        <v>10000</v>
      </c>
      <c r="AH81" s="90">
        <f>RANK(AG81,AG78:AG81,1)</f>
        <v>1</v>
      </c>
      <c r="AI81" s="60" t="str">
        <f>H79</f>
        <v>USA</v>
      </c>
      <c r="AJ81" s="60">
        <f t="shared" si="25"/>
        <v>0</v>
      </c>
      <c r="AK81" s="60">
        <f t="shared" si="25"/>
        <v>0</v>
      </c>
      <c r="AL81" s="60">
        <f t="shared" si="25"/>
        <v>0</v>
      </c>
      <c r="AM81" s="60">
        <f>AK81-AL81</f>
        <v>0</v>
      </c>
      <c r="AN81" s="187">
        <f>IF(AG78=AG81,IF(E82&gt;G82,AG78-0.1,AG78),AG78)</f>
        <v>10000</v>
      </c>
      <c r="AO81" s="187">
        <f>IF(AG79=AG81,IF(E81&gt;G81,AG79-0.1,AG79),AG79)</f>
        <v>10000</v>
      </c>
      <c r="AP81" s="187">
        <f>IF(AG80=AG81,IF(E79&gt;G79,AG80-0.1,AG80),AG80)</f>
        <v>10000</v>
      </c>
      <c r="AQ81" s="187"/>
      <c r="AR81" s="187">
        <f>AQ82</f>
        <v>30000</v>
      </c>
      <c r="AS81" s="90">
        <f>RANK(AR81,AR78:AR81,1)</f>
        <v>1</v>
      </c>
      <c r="AT81" s="60" t="str">
        <f t="shared" si="26"/>
        <v>USA</v>
      </c>
      <c r="AU81" s="60">
        <f t="shared" si="26"/>
        <v>0</v>
      </c>
      <c r="AV81" s="60">
        <f t="shared" si="26"/>
        <v>0</v>
      </c>
      <c r="AW81" s="60">
        <f t="shared" si="26"/>
        <v>0</v>
      </c>
      <c r="AX81" s="60"/>
      <c r="AY81" s="60"/>
      <c r="AZ81" s="60"/>
      <c r="BA81" s="113">
        <v>4</v>
      </c>
      <c r="BB81" s="114" t="e">
        <f>VLOOKUP(4,AS78:AT81,2,FALSE)</f>
        <v>#N/A</v>
      </c>
      <c r="BC81" s="115"/>
      <c r="BD81" s="116" t="e">
        <f>VLOOKUP(4,AS78:AW81,3,FALSE)</f>
        <v>#N/A</v>
      </c>
      <c r="BE81" s="116" t="e">
        <f>VLOOKUP(4,AS78:AW81,4,FALSE)</f>
        <v>#N/A</v>
      </c>
      <c r="BF81" s="93" t="s">
        <v>12</v>
      </c>
      <c r="BG81" s="116" t="e">
        <f>VLOOKUP(4,AS78:AW81,5,FALSE)</f>
        <v>#N/A</v>
      </c>
      <c r="BH81" s="60"/>
      <c r="BI81" s="85"/>
      <c r="BJ81" s="85">
        <f>IF(E81&gt;G81,IF(Spielplan!E81&gt;Spielplan!G81,Punktemodus!$B$3,0),0)</f>
        <v>0</v>
      </c>
      <c r="BK81" s="85">
        <f>IF(E81=G81,IF(Spielplan!E81=Spielplan!G81,Punktemodus!$B$3,0),0)</f>
        <v>10</v>
      </c>
      <c r="BL81" s="85">
        <f>IF(E81&lt;G81,IF(Spielplan!E81&lt;Spielplan!G81,Punktemodus!$B$3,0),0)</f>
        <v>0</v>
      </c>
      <c r="BM81" s="85">
        <f>IF(E81=Spielplan!E81,IF(G81=Spielplan!G81,Punktemodus!$B$5,0),0)</f>
        <v>3</v>
      </c>
      <c r="BN81" s="85">
        <f>IF(E81=Spielplan!E81,Punktemodus!$B$7,0)</f>
        <v>1</v>
      </c>
      <c r="BO81" s="85">
        <f>IF(G81=Spielplan!G81,Punktemodus!$B$7,0)</f>
        <v>1</v>
      </c>
      <c r="BP81" s="137">
        <f>IF(Spielplan!E81="",0,SUM(BJ81:BO81))</f>
        <v>0</v>
      </c>
      <c r="BQ81" s="85"/>
      <c r="BR81" s="141"/>
      <c r="BS81" s="134"/>
      <c r="BT81" s="134"/>
      <c r="BU81" s="134"/>
      <c r="BV81" s="134"/>
      <c r="BW81" s="134"/>
      <c r="BX81" s="134"/>
      <c r="BY81" s="134"/>
      <c r="BZ81" s="353" t="s">
        <v>154</v>
      </c>
      <c r="CA81" s="155"/>
      <c r="CB81" s="155"/>
      <c r="CC81" s="155"/>
      <c r="CD81" s="155"/>
      <c r="CE81" s="353" t="s">
        <v>157</v>
      </c>
      <c r="CF81" s="155"/>
      <c r="CG81" s="155"/>
      <c r="CH81" s="155"/>
      <c r="CI81" s="155"/>
      <c r="CJ81" s="353" t="s">
        <v>164</v>
      </c>
      <c r="CK81" s="155"/>
      <c r="CL81" s="155"/>
      <c r="CM81" s="155"/>
      <c r="CN81" s="155"/>
      <c r="CO81" s="353" t="s">
        <v>159</v>
      </c>
      <c r="CP81" s="155"/>
      <c r="CQ81" s="155"/>
      <c r="CR81" s="155"/>
      <c r="CS81" s="353" t="s">
        <v>160</v>
      </c>
      <c r="CT81" s="155"/>
      <c r="CU81" s="134"/>
      <c r="CV81" s="134"/>
      <c r="CW81" s="134"/>
    </row>
    <row r="82" spans="1:101" ht="18.75" customHeight="1" thickBot="1" x14ac:dyDescent="0.3">
      <c r="A82" s="60"/>
      <c r="B82" s="60"/>
      <c r="C82" s="211" t="str">
        <f>C78</f>
        <v>Deutschland</v>
      </c>
      <c r="D82" s="212"/>
      <c r="E82" s="104"/>
      <c r="F82" s="93"/>
      <c r="G82" s="104"/>
      <c r="H82" s="211" t="str">
        <f>H79</f>
        <v>USA</v>
      </c>
      <c r="I82" s="212"/>
      <c r="J82" s="60"/>
      <c r="K82" s="60" t="s">
        <v>112</v>
      </c>
      <c r="L82" s="60">
        <f t="shared" si="24"/>
        <v>0</v>
      </c>
      <c r="M82" s="60">
        <f>IF($E82="",0,IF($E82&gt;$G82,3,IF($E82=G82,1,0)))</f>
        <v>0</v>
      </c>
      <c r="N82" s="60"/>
      <c r="O82" s="60"/>
      <c r="P82" s="60">
        <f>IF($G82="",0,IF($E82&gt;$G82,0,IF($E82=$G82,1,3)))</f>
        <v>0</v>
      </c>
      <c r="Q82" s="60">
        <f>E82</f>
        <v>0</v>
      </c>
      <c r="R82" s="60"/>
      <c r="S82" s="60"/>
      <c r="T82" s="60">
        <f>G82</f>
        <v>0</v>
      </c>
      <c r="U82" s="60">
        <f>G82</f>
        <v>0</v>
      </c>
      <c r="V82" s="60"/>
      <c r="W82" s="60"/>
      <c r="X82" s="60">
        <f>E82</f>
        <v>0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187">
        <f>SUM(AN78:AN81)</f>
        <v>30000</v>
      </c>
      <c r="AO82" s="187">
        <f>SUM(AO78:AO81)</f>
        <v>30000</v>
      </c>
      <c r="AP82" s="187">
        <f>SUM(AP78:AP81)</f>
        <v>30000</v>
      </c>
      <c r="AQ82" s="187">
        <f>SUM(AQ78:AQ81)</f>
        <v>30000</v>
      </c>
      <c r="AR82" s="187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85">
        <f>IF(E82&gt;G82,IF(Spielplan!E82&gt;Spielplan!G82,Punktemodus!$B$3,0),0)</f>
        <v>0</v>
      </c>
      <c r="BK82" s="85">
        <f>IF(E82=G82,IF(Spielplan!E82=Spielplan!G82,Punktemodus!$B$3,0),0)</f>
        <v>10</v>
      </c>
      <c r="BL82" s="85">
        <f>IF(E82&lt;G82,IF(Spielplan!E82&lt;Spielplan!G82,Punktemodus!$B$3,0),0)</f>
        <v>0</v>
      </c>
      <c r="BM82" s="85">
        <f>IF(E82=Spielplan!E82,IF(G82=Spielplan!G82,Punktemodus!$B$5,0),0)</f>
        <v>3</v>
      </c>
      <c r="BN82" s="85">
        <f>IF(E82=Spielplan!E82,Punktemodus!$B$7,0)</f>
        <v>1</v>
      </c>
      <c r="BO82" s="85">
        <f>IF(G82=Spielplan!G82,Punktemodus!$B$7,0)</f>
        <v>1</v>
      </c>
      <c r="BP82" s="137">
        <f>IF(Spielplan!E82="",0,SUM(BJ82:BO82))</f>
        <v>0</v>
      </c>
      <c r="BQ82" s="60"/>
      <c r="BR82" s="141"/>
      <c r="BS82" s="134"/>
      <c r="BT82" s="134"/>
      <c r="BU82" s="134"/>
      <c r="BV82" s="134"/>
      <c r="BW82" s="134"/>
      <c r="BX82" s="134"/>
      <c r="BY82" s="134"/>
      <c r="BZ82" s="353"/>
      <c r="CA82" s="155"/>
      <c r="CB82" s="155"/>
      <c r="CC82" s="155"/>
      <c r="CD82" s="155"/>
      <c r="CE82" s="353"/>
      <c r="CF82" s="155"/>
      <c r="CG82" s="155"/>
      <c r="CH82" s="155"/>
      <c r="CI82" s="155"/>
      <c r="CJ82" s="353"/>
      <c r="CK82" s="155"/>
      <c r="CL82" s="155"/>
      <c r="CM82" s="155"/>
      <c r="CN82" s="155"/>
      <c r="CO82" s="353"/>
      <c r="CP82" s="155"/>
      <c r="CQ82" s="155"/>
      <c r="CR82" s="155"/>
      <c r="CS82" s="353"/>
      <c r="CT82" s="155"/>
      <c r="CU82" s="134"/>
      <c r="CV82" s="134"/>
      <c r="CW82" s="134"/>
    </row>
    <row r="83" spans="1:101" ht="18.75" customHeight="1" thickBot="1" x14ac:dyDescent="0.3">
      <c r="A83" s="60"/>
      <c r="B83" s="60"/>
      <c r="C83" s="218" t="str">
        <f>H78</f>
        <v>Portugal</v>
      </c>
      <c r="D83" s="219"/>
      <c r="E83" s="104"/>
      <c r="F83" s="93"/>
      <c r="G83" s="104"/>
      <c r="H83" s="218" t="str">
        <f>C79</f>
        <v>Ghana</v>
      </c>
      <c r="I83" s="219"/>
      <c r="J83" s="60"/>
      <c r="K83" s="60" t="s">
        <v>112</v>
      </c>
      <c r="L83" s="60">
        <f t="shared" si="24"/>
        <v>0</v>
      </c>
      <c r="M83" s="60"/>
      <c r="N83" s="60">
        <f>IF($E83="",0,IF($E83&gt;$G83,3,IF($E83=$G83,1,0)))</f>
        <v>0</v>
      </c>
      <c r="O83" s="60">
        <f>IF($G83="",0,IF($E83&gt;$G83,0,IF($E83=$G83,1,3)))</f>
        <v>0</v>
      </c>
      <c r="P83" s="60"/>
      <c r="Q83" s="60"/>
      <c r="R83" s="60">
        <f>E83</f>
        <v>0</v>
      </c>
      <c r="S83" s="60">
        <f>G83</f>
        <v>0</v>
      </c>
      <c r="T83" s="60"/>
      <c r="U83" s="60"/>
      <c r="V83" s="60">
        <f>G83</f>
        <v>0</v>
      </c>
      <c r="W83" s="60">
        <f>E83</f>
        <v>0</v>
      </c>
      <c r="X83" s="60"/>
      <c r="Y83" s="60"/>
      <c r="Z83" s="60" t="s">
        <v>30</v>
      </c>
      <c r="AA83" s="60"/>
      <c r="AB83" s="60"/>
      <c r="AC83" s="60"/>
      <c r="AD83" s="60"/>
      <c r="AE83" s="60"/>
      <c r="AF83" s="60"/>
      <c r="AG83" s="60" t="b">
        <f>OR(AG78=AG79,AG78=AG80,AG78=AG81,AG79=AG80,AG79=AG81,AG80=AG81)</f>
        <v>1</v>
      </c>
      <c r="AH83" s="60"/>
      <c r="AI83" s="60"/>
      <c r="AJ83" s="60"/>
      <c r="AK83" s="60"/>
      <c r="AL83" s="60"/>
      <c r="AM83" s="60"/>
      <c r="AN83" s="60"/>
      <c r="AO83" s="60" t="s">
        <v>34</v>
      </c>
      <c r="AP83" s="60"/>
      <c r="AQ83" s="60"/>
      <c r="AR83" s="60" t="b">
        <f>OR(AR78=AR79,AR78=AR80,AR78=AR81,AR79=AR80,AR79=AR81,AR80=AR81)</f>
        <v>1</v>
      </c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85">
        <f>IF(E83&gt;G83,IF(Spielplan!E83&gt;Spielplan!G83,Punktemodus!$B$3,0),0)</f>
        <v>0</v>
      </c>
      <c r="BK83" s="85">
        <f>IF(E83=G83,IF(Spielplan!E83=Spielplan!G83,Punktemodus!$B$3,0),0)</f>
        <v>10</v>
      </c>
      <c r="BL83" s="85">
        <f>IF(E83&lt;G83,IF(Spielplan!E83&lt;Spielplan!G83,Punktemodus!$B$3,0),0)</f>
        <v>0</v>
      </c>
      <c r="BM83" s="85">
        <f>IF(E83=Spielplan!E83,IF(G83=Spielplan!G83,Punktemodus!$B$5,0),0)</f>
        <v>3</v>
      </c>
      <c r="BN83" s="85">
        <f>IF(E83=Spielplan!E83,Punktemodus!$B$7,0)</f>
        <v>1</v>
      </c>
      <c r="BO83" s="85">
        <f>IF(G83=Spielplan!G83,Punktemodus!$B$7,0)</f>
        <v>1</v>
      </c>
      <c r="BP83" s="137">
        <f>IF(Spielplan!E83="",0,SUM(BJ83:BO83))</f>
        <v>0</v>
      </c>
      <c r="BQ83" s="60"/>
      <c r="BR83" s="141"/>
      <c r="BS83" s="134"/>
      <c r="BT83" s="134"/>
      <c r="BU83" s="134"/>
      <c r="BV83" s="134"/>
      <c r="BW83" s="134"/>
      <c r="BX83" s="134"/>
      <c r="BY83" s="134"/>
      <c r="BZ83" s="353"/>
      <c r="CA83" s="155"/>
      <c r="CB83" s="155"/>
      <c r="CC83" s="155"/>
      <c r="CD83" s="155"/>
      <c r="CE83" s="353"/>
      <c r="CF83" s="155"/>
      <c r="CG83" s="155"/>
      <c r="CH83" s="155"/>
      <c r="CI83" s="155"/>
      <c r="CJ83" s="353"/>
      <c r="CK83" s="155"/>
      <c r="CL83" s="155"/>
      <c r="CM83" s="155"/>
      <c r="CN83" s="155"/>
      <c r="CO83" s="353"/>
      <c r="CP83" s="155"/>
      <c r="CQ83" s="155"/>
      <c r="CR83" s="155"/>
      <c r="CS83" s="353"/>
      <c r="CT83" s="155"/>
      <c r="CU83" s="134"/>
      <c r="CV83" s="134"/>
      <c r="CW83" s="134"/>
    </row>
    <row r="84" spans="1:101" ht="18.75" customHeight="1" thickBot="1" x14ac:dyDescent="0.25">
      <c r="A84" s="60"/>
      <c r="B84" s="60"/>
      <c r="C84" s="136" t="str">
        <f>IF(G83="","",IF(AR83=TRUE,"Achtung: Fehler in Tabelle!",""))</f>
        <v/>
      </c>
      <c r="D84" s="60"/>
      <c r="E84" s="85"/>
      <c r="F84" s="60"/>
      <c r="G84" s="85"/>
      <c r="H84" s="60"/>
      <c r="I84" s="60"/>
      <c r="J84" s="60"/>
      <c r="K84" s="60"/>
      <c r="L84" s="60"/>
      <c r="M84" s="60">
        <f t="shared" ref="M84:X84" si="27">SUM(M78:M83)</f>
        <v>0</v>
      </c>
      <c r="N84" s="60">
        <f t="shared" si="27"/>
        <v>0</v>
      </c>
      <c r="O84" s="60">
        <f t="shared" si="27"/>
        <v>0</v>
      </c>
      <c r="P84" s="60">
        <f t="shared" si="27"/>
        <v>0</v>
      </c>
      <c r="Q84" s="60">
        <f t="shared" si="27"/>
        <v>0</v>
      </c>
      <c r="R84" s="60">
        <f t="shared" si="27"/>
        <v>0</v>
      </c>
      <c r="S84" s="60">
        <f t="shared" si="27"/>
        <v>0</v>
      </c>
      <c r="T84" s="60">
        <f t="shared" si="27"/>
        <v>0</v>
      </c>
      <c r="U84" s="60">
        <f t="shared" si="27"/>
        <v>0</v>
      </c>
      <c r="V84" s="60">
        <f t="shared" si="27"/>
        <v>0</v>
      </c>
      <c r="W84" s="60">
        <f t="shared" si="27"/>
        <v>0</v>
      </c>
      <c r="X84" s="60">
        <f t="shared" si="27"/>
        <v>0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160">
        <f>SUM(BP78:BP83)</f>
        <v>0</v>
      </c>
      <c r="BQ84" s="60"/>
      <c r="BR84" s="141"/>
      <c r="BS84" s="134"/>
      <c r="BT84" s="134"/>
      <c r="BU84" s="134"/>
      <c r="BV84" s="134"/>
      <c r="BW84" s="134"/>
      <c r="BX84" s="134"/>
      <c r="BY84" s="134"/>
      <c r="BZ84" s="354"/>
      <c r="CA84" s="155"/>
      <c r="CB84" s="155"/>
      <c r="CC84" s="155"/>
      <c r="CD84" s="155"/>
      <c r="CE84" s="354"/>
      <c r="CF84" s="155"/>
      <c r="CG84" s="155"/>
      <c r="CH84" s="155"/>
      <c r="CI84" s="155"/>
      <c r="CJ84" s="354"/>
      <c r="CK84" s="155"/>
      <c r="CL84" s="155"/>
      <c r="CM84" s="155"/>
      <c r="CN84" s="155"/>
      <c r="CO84" s="354"/>
      <c r="CP84" s="155"/>
      <c r="CQ84" s="155"/>
      <c r="CR84" s="155"/>
      <c r="CS84" s="354"/>
      <c r="CT84" s="155"/>
      <c r="CU84" s="134"/>
      <c r="CV84" s="134"/>
      <c r="CW84" s="134"/>
    </row>
    <row r="85" spans="1:101" ht="18.75" customHeight="1" thickBot="1" x14ac:dyDescent="0.25">
      <c r="A85" s="60"/>
      <c r="B85" s="60"/>
      <c r="C85" s="60"/>
      <c r="D85" s="60"/>
      <c r="E85" s="85"/>
      <c r="F85" s="60"/>
      <c r="G85" s="85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138"/>
      <c r="BQ85" s="60"/>
      <c r="BR85" s="141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</row>
    <row r="86" spans="1:101" ht="18.75" customHeight="1" x14ac:dyDescent="0.25">
      <c r="A86" s="60"/>
      <c r="B86" s="60"/>
      <c r="C86" s="89"/>
      <c r="D86" s="60"/>
      <c r="E86" s="85"/>
      <c r="F86" s="60"/>
      <c r="G86" s="85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89"/>
      <c r="BC86" s="60"/>
      <c r="BD86" s="90"/>
      <c r="BE86" s="60"/>
      <c r="BF86" s="61"/>
      <c r="BG86" s="60"/>
      <c r="BH86" s="60"/>
      <c r="BI86" s="60"/>
      <c r="BJ86" s="60"/>
      <c r="BK86" s="60"/>
      <c r="BL86" s="60"/>
      <c r="BM86" s="60"/>
      <c r="BN86" s="60"/>
      <c r="BO86" s="60"/>
      <c r="BP86" s="138"/>
      <c r="BQ86" s="60"/>
      <c r="BR86" s="141"/>
      <c r="BS86" s="321" t="s">
        <v>45</v>
      </c>
      <c r="BT86" s="322"/>
      <c r="BU86" s="322"/>
      <c r="BV86" s="322"/>
      <c r="BW86" s="134"/>
      <c r="BX86" s="331">
        <f>BP97</f>
        <v>0</v>
      </c>
      <c r="BY86" s="332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</row>
    <row r="87" spans="1:101" ht="18.75" customHeight="1" thickBot="1" x14ac:dyDescent="0.3">
      <c r="A87" s="60"/>
      <c r="B87" s="60"/>
      <c r="C87" s="88" t="s">
        <v>93</v>
      </c>
      <c r="D87" s="60"/>
      <c r="E87" s="85"/>
      <c r="F87" s="60"/>
      <c r="G87" s="85"/>
      <c r="H87" s="60"/>
      <c r="I87" s="60"/>
      <c r="J87" s="60"/>
      <c r="K87" s="60"/>
      <c r="L87" s="60"/>
      <c r="M87" s="60" t="s">
        <v>4</v>
      </c>
      <c r="N87" s="60"/>
      <c r="O87" s="60"/>
      <c r="P87" s="60"/>
      <c r="Q87" s="60" t="s">
        <v>6</v>
      </c>
      <c r="R87" s="60"/>
      <c r="S87" s="60"/>
      <c r="T87" s="60"/>
      <c r="U87" s="60" t="s">
        <v>7</v>
      </c>
      <c r="V87" s="60"/>
      <c r="W87" s="60"/>
      <c r="X87" s="60"/>
      <c r="Y87" s="60"/>
      <c r="Z87" s="60" t="s">
        <v>4</v>
      </c>
      <c r="AA87" s="60" t="s">
        <v>5</v>
      </c>
      <c r="AB87" s="60"/>
      <c r="AC87" s="60"/>
      <c r="AD87" s="60" t="s">
        <v>9</v>
      </c>
      <c r="AE87" s="60"/>
      <c r="AF87" s="60"/>
      <c r="AG87" s="60"/>
      <c r="AH87" s="60" t="s">
        <v>32</v>
      </c>
      <c r="AI87" s="60"/>
      <c r="AJ87" s="60"/>
      <c r="AK87" s="60"/>
      <c r="AL87" s="60"/>
      <c r="AM87" s="60"/>
      <c r="AN87" s="60" t="s">
        <v>35</v>
      </c>
      <c r="AO87" s="60"/>
      <c r="AP87" s="60"/>
      <c r="AQ87" s="60"/>
      <c r="AR87" s="60"/>
      <c r="AS87" s="60" t="s">
        <v>33</v>
      </c>
      <c r="AT87" s="60"/>
      <c r="AU87" s="60"/>
      <c r="AV87" s="60"/>
      <c r="AW87" s="60"/>
      <c r="AX87" s="60"/>
      <c r="AY87" s="60"/>
      <c r="AZ87" s="60"/>
      <c r="BA87" s="60"/>
      <c r="BB87" s="89" t="s">
        <v>10</v>
      </c>
      <c r="BC87" s="60"/>
      <c r="BD87" s="90" t="s">
        <v>4</v>
      </c>
      <c r="BE87" s="60"/>
      <c r="BF87" s="61" t="s">
        <v>5</v>
      </c>
      <c r="BG87" s="60"/>
      <c r="BH87" s="60"/>
      <c r="BI87" s="85"/>
      <c r="BJ87" s="60"/>
      <c r="BK87" s="60"/>
      <c r="BL87" s="60"/>
      <c r="BM87" s="60"/>
      <c r="BN87" s="60"/>
      <c r="BO87" s="60"/>
      <c r="BP87" s="138"/>
      <c r="BQ87" s="85"/>
      <c r="BR87" s="141"/>
      <c r="BS87" s="322"/>
      <c r="BT87" s="322"/>
      <c r="BU87" s="322"/>
      <c r="BV87" s="322"/>
      <c r="BW87" s="134"/>
      <c r="BX87" s="333"/>
      <c r="BY87" s="3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</row>
    <row r="88" spans="1:101" ht="18.75" customHeight="1" thickBot="1" x14ac:dyDescent="0.3">
      <c r="A88" s="60"/>
      <c r="B88" s="60"/>
      <c r="C88" s="60"/>
      <c r="D88" s="60"/>
      <c r="E88" s="85"/>
      <c r="F88" s="60"/>
      <c r="G88" s="85"/>
      <c r="H88" s="60"/>
      <c r="I88" s="60"/>
      <c r="J88" s="60"/>
      <c r="K88" s="60"/>
      <c r="L88" s="60"/>
      <c r="M88" s="60" t="s">
        <v>0</v>
      </c>
      <c r="N88" s="60" t="s">
        <v>1</v>
      </c>
      <c r="O88" s="60" t="s">
        <v>2</v>
      </c>
      <c r="P88" s="60" t="s">
        <v>3</v>
      </c>
      <c r="Q88" s="60" t="s">
        <v>0</v>
      </c>
      <c r="R88" s="60" t="s">
        <v>1</v>
      </c>
      <c r="S88" s="60" t="s">
        <v>2</v>
      </c>
      <c r="T88" s="60" t="s">
        <v>3</v>
      </c>
      <c r="U88" s="60" t="s">
        <v>0</v>
      </c>
      <c r="V88" s="60" t="s">
        <v>1</v>
      </c>
      <c r="W88" s="60" t="s">
        <v>2</v>
      </c>
      <c r="X88" s="60" t="s">
        <v>3</v>
      </c>
      <c r="Y88" s="60"/>
      <c r="Z88" s="60" t="s">
        <v>8</v>
      </c>
      <c r="AA88" s="60"/>
      <c r="AB88" s="60"/>
      <c r="AC88" s="60"/>
      <c r="AD88" s="60"/>
      <c r="AE88" s="60"/>
      <c r="AF88" s="60"/>
      <c r="AG88" s="60"/>
      <c r="AH88" s="60" t="s">
        <v>31</v>
      </c>
      <c r="AI88" s="60"/>
      <c r="AJ88" s="60"/>
      <c r="AK88" s="60"/>
      <c r="AL88" s="60"/>
      <c r="AM88" s="60"/>
      <c r="AN88" s="60" t="str">
        <f>AI89</f>
        <v>Belgien</v>
      </c>
      <c r="AO88" s="60" t="str">
        <f>AI90</f>
        <v>Algerien</v>
      </c>
      <c r="AP88" s="60" t="str">
        <f>AI91</f>
        <v>Russland</v>
      </c>
      <c r="AQ88" s="60" t="str">
        <f>AI92</f>
        <v>Südkorea</v>
      </c>
      <c r="AR88" s="60"/>
      <c r="AS88" s="60" t="s">
        <v>31</v>
      </c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85"/>
      <c r="BJ88" s="85"/>
      <c r="BK88" s="85"/>
      <c r="BL88" s="85"/>
      <c r="BM88" s="85"/>
      <c r="BN88" s="85"/>
      <c r="BO88" s="85"/>
      <c r="BP88" s="137"/>
      <c r="BQ88" s="85"/>
      <c r="BR88" s="141"/>
      <c r="BS88" s="134"/>
      <c r="BT88" s="142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</row>
    <row r="89" spans="1:101" ht="18.75" customHeight="1" thickBot="1" x14ac:dyDescent="0.3">
      <c r="A89" s="60"/>
      <c r="B89" s="60"/>
      <c r="C89" s="224" t="str">
        <f>Spielplan!$C$89</f>
        <v>Belgien</v>
      </c>
      <c r="D89" s="225"/>
      <c r="E89" s="104"/>
      <c r="F89" s="93"/>
      <c r="G89" s="104"/>
      <c r="H89" s="224" t="str">
        <f>Spielplan!$H$89</f>
        <v>Algerien</v>
      </c>
      <c r="I89" s="225"/>
      <c r="J89" s="60"/>
      <c r="K89" s="60" t="s">
        <v>115</v>
      </c>
      <c r="L89" s="60">
        <f t="shared" ref="L89:L94" si="28">IF(E89-G89&gt;0,1,IF(G89=E89,0,-1))</f>
        <v>0</v>
      </c>
      <c r="M89" s="60">
        <f>IF($E89="",0,IF($E89&gt;$G89,3,IF($E89=G89,1,0)))</f>
        <v>0</v>
      </c>
      <c r="N89" s="60">
        <f>IF($G89="",0,IF($E89&gt;$G89,0,IF($E89=G89,1,3)))</f>
        <v>0</v>
      </c>
      <c r="O89" s="60"/>
      <c r="P89" s="60"/>
      <c r="Q89" s="60">
        <f>E89</f>
        <v>0</v>
      </c>
      <c r="R89" s="60">
        <f>G89</f>
        <v>0</v>
      </c>
      <c r="S89" s="60"/>
      <c r="T89" s="60"/>
      <c r="U89" s="60">
        <f>G89</f>
        <v>0</v>
      </c>
      <c r="V89" s="60">
        <f>E89</f>
        <v>0</v>
      </c>
      <c r="W89" s="60"/>
      <c r="X89" s="60"/>
      <c r="Y89" s="60"/>
      <c r="Z89" s="60">
        <f>M95</f>
        <v>0</v>
      </c>
      <c r="AA89" s="60">
        <f>Q95</f>
        <v>0</v>
      </c>
      <c r="AB89" s="60">
        <f>U95</f>
        <v>0</v>
      </c>
      <c r="AC89" s="60">
        <f>AA89-AB89</f>
        <v>0</v>
      </c>
      <c r="AD89" s="60">
        <f>IF(Z89&gt;Z90,-1,0)</f>
        <v>0</v>
      </c>
      <c r="AE89" s="60">
        <f>IF(Z89&gt;Z91,-1,0)</f>
        <v>0</v>
      </c>
      <c r="AF89" s="60">
        <f>IF(Z89&gt;Z92,-1,0)</f>
        <v>0</v>
      </c>
      <c r="AG89" s="60">
        <f>10000-(AJ89*1000+AM89*100+AK89*10)</f>
        <v>10000</v>
      </c>
      <c r="AH89" s="90">
        <f>RANK(AG89,AG89:AG92,1)</f>
        <v>1</v>
      </c>
      <c r="AI89" s="60" t="str">
        <f>C89</f>
        <v>Belgien</v>
      </c>
      <c r="AJ89" s="60">
        <f t="shared" ref="AJ89:AL92" si="29">Z89</f>
        <v>0</v>
      </c>
      <c r="AK89" s="60">
        <f t="shared" si="29"/>
        <v>0</v>
      </c>
      <c r="AL89" s="60">
        <f t="shared" si="29"/>
        <v>0</v>
      </c>
      <c r="AM89" s="60">
        <f>AK89-AL89</f>
        <v>0</v>
      </c>
      <c r="AN89" s="187"/>
      <c r="AO89" s="187">
        <f>IF(AG90=AG89,IF(G89&gt;E89,AG90-0.1,AG90),AG90)</f>
        <v>10000</v>
      </c>
      <c r="AP89" s="187">
        <f>IF(AG91=AG89,IF(G91&gt;E91,AG91-0.1,AG91),AG91)</f>
        <v>10000</v>
      </c>
      <c r="AQ89" s="187">
        <f>IF(AG92=AG89,IF(G93&gt;E93,AG92-0.1,AG92),AG92)</f>
        <v>10000</v>
      </c>
      <c r="AR89" s="187">
        <f>AN93</f>
        <v>30000</v>
      </c>
      <c r="AS89" s="90">
        <f>RANK(AR89,AR89:AR92,1)</f>
        <v>1</v>
      </c>
      <c r="AT89" s="60" t="str">
        <f t="shared" ref="AT89:AW92" si="30">AI89</f>
        <v>Belgien</v>
      </c>
      <c r="AU89" s="60">
        <f t="shared" si="30"/>
        <v>0</v>
      </c>
      <c r="AV89" s="60">
        <f t="shared" si="30"/>
        <v>0</v>
      </c>
      <c r="AW89" s="60">
        <f t="shared" si="30"/>
        <v>0</v>
      </c>
      <c r="AX89" s="60"/>
      <c r="AY89" s="60"/>
      <c r="AZ89" s="60"/>
      <c r="BA89" s="226">
        <v>1</v>
      </c>
      <c r="BB89" s="224" t="str">
        <f>VLOOKUP(1,AS89:AT92,2,FALSE)</f>
        <v>Belgien</v>
      </c>
      <c r="BC89" s="225"/>
      <c r="BD89" s="227">
        <f>VLOOKUP(1,AS89:AW92,3,FALSE)</f>
        <v>0</v>
      </c>
      <c r="BE89" s="228">
        <f>VLOOKUP(1,AS89:AW92,4,FALSE)</f>
        <v>0</v>
      </c>
      <c r="BF89" s="93" t="s">
        <v>12</v>
      </c>
      <c r="BG89" s="228">
        <f>VLOOKUP(1,AS89:AW92,5,FALSE)</f>
        <v>0</v>
      </c>
      <c r="BH89" s="229" t="s">
        <v>128</v>
      </c>
      <c r="BI89" s="85"/>
      <c r="BJ89" s="85">
        <f>IF(E89&gt;G89,IF(Spielplan!E89&gt;Spielplan!G89,Punktemodus!$B$3,0),0)</f>
        <v>0</v>
      </c>
      <c r="BK89" s="85">
        <f>IF(E89=G89,IF(Spielplan!E89=Spielplan!G89,Punktemodus!$B$3,0),0)</f>
        <v>10</v>
      </c>
      <c r="BL89" s="85">
        <f>IF(E89&lt;G89,IF(Spielplan!E89&lt;Spielplan!G89,Punktemodus!$B$3,0),0)</f>
        <v>0</v>
      </c>
      <c r="BM89" s="85">
        <f>IF(E89=Spielplan!E89,IF(G89=Spielplan!G89,Punktemodus!$B$5,0),0)</f>
        <v>3</v>
      </c>
      <c r="BN89" s="85">
        <f>IF(E89=Spielplan!E89,Punktemodus!$B$7,0)</f>
        <v>1</v>
      </c>
      <c r="BO89" s="85">
        <f>IF(G89=Spielplan!G89,Punktemodus!$B$7,0)</f>
        <v>1</v>
      </c>
      <c r="BP89" s="137">
        <f>IF(Spielplan!E89="",0,SUM(BJ89:BO89))</f>
        <v>0</v>
      </c>
      <c r="BQ89" s="85"/>
      <c r="BR89" s="141"/>
      <c r="BS89" s="321" t="s">
        <v>46</v>
      </c>
      <c r="BT89" s="322"/>
      <c r="BU89" s="322"/>
      <c r="BV89" s="322"/>
      <c r="BW89" s="134"/>
      <c r="BX89" s="335">
        <f>BZ79+CE79+CJ79+CO79+CS79</f>
        <v>730</v>
      </c>
      <c r="BY89" s="336"/>
      <c r="BZ89" s="134"/>
      <c r="CA89" s="349"/>
      <c r="CB89" s="350"/>
      <c r="CC89" s="350"/>
      <c r="CD89" s="350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</row>
    <row r="90" spans="1:101" ht="18.75" customHeight="1" thickBot="1" x14ac:dyDescent="0.3">
      <c r="A90" s="60"/>
      <c r="B90" s="60"/>
      <c r="C90" s="230" t="str">
        <f>Spielplan!$C$90</f>
        <v>Russland</v>
      </c>
      <c r="D90" s="231"/>
      <c r="E90" s="104"/>
      <c r="F90" s="93"/>
      <c r="G90" s="104"/>
      <c r="H90" s="230" t="str">
        <f>Spielplan!$H$90</f>
        <v>Südkorea</v>
      </c>
      <c r="I90" s="231"/>
      <c r="J90" s="60"/>
      <c r="K90" s="60" t="s">
        <v>116</v>
      </c>
      <c r="L90" s="60">
        <f t="shared" si="28"/>
        <v>0</v>
      </c>
      <c r="M90" s="60"/>
      <c r="N90" s="60"/>
      <c r="O90" s="60">
        <f>IF($E90="",0,IF($E90&gt;$G90,3,IF($E90=$G90,1,0)))</f>
        <v>0</v>
      </c>
      <c r="P90" s="60">
        <f>IF($G90="",0,IF($E90&gt;$G90,0,IF($E90=$G90,1,3)))</f>
        <v>0</v>
      </c>
      <c r="Q90" s="60"/>
      <c r="R90" s="60"/>
      <c r="S90" s="60">
        <f>E90</f>
        <v>0</v>
      </c>
      <c r="T90" s="60">
        <f>G90</f>
        <v>0</v>
      </c>
      <c r="U90" s="60"/>
      <c r="V90" s="60"/>
      <c r="W90" s="60">
        <f>G90</f>
        <v>0</v>
      </c>
      <c r="X90" s="60">
        <f>E90</f>
        <v>0</v>
      </c>
      <c r="Y90" s="60"/>
      <c r="Z90" s="60">
        <f>N95</f>
        <v>0</v>
      </c>
      <c r="AA90" s="60">
        <f>R95</f>
        <v>0</v>
      </c>
      <c r="AB90" s="60">
        <f>V95</f>
        <v>0</v>
      </c>
      <c r="AC90" s="60">
        <f>AA90-AB90</f>
        <v>0</v>
      </c>
      <c r="AD90" s="60">
        <f>IF(Z90&gt;Z89,-1,0)</f>
        <v>0</v>
      </c>
      <c r="AE90" s="60">
        <f>IF(Z90&gt;Z91,-1,0)</f>
        <v>0</v>
      </c>
      <c r="AF90" s="60">
        <f>IF(Z90&gt;Z92,-1,0)</f>
        <v>0</v>
      </c>
      <c r="AG90" s="60">
        <f>10000-(AJ90*1000+AM90*100+AK90*10)</f>
        <v>10000</v>
      </c>
      <c r="AH90" s="90">
        <f>RANK(AG90,AG89:AG92,1)</f>
        <v>1</v>
      </c>
      <c r="AI90" s="60" t="str">
        <f>H89</f>
        <v>Algerien</v>
      </c>
      <c r="AJ90" s="60">
        <f t="shared" si="29"/>
        <v>0</v>
      </c>
      <c r="AK90" s="60">
        <f t="shared" si="29"/>
        <v>0</v>
      </c>
      <c r="AL90" s="60">
        <f t="shared" si="29"/>
        <v>0</v>
      </c>
      <c r="AM90" s="60">
        <f>AK90-AL90</f>
        <v>0</v>
      </c>
      <c r="AN90" s="187">
        <f>IF(AG89=AG90,IF(E89&gt;G89,AG89-0.1,AG89),AG89)</f>
        <v>10000</v>
      </c>
      <c r="AO90" s="187"/>
      <c r="AP90" s="187">
        <f>IF(AG91=AG90,IF(G94&gt;E94,AG91-0.1,AG91),AG91)</f>
        <v>10000</v>
      </c>
      <c r="AQ90" s="187">
        <f>IF(AG92=AG90,IF(G92&gt;E92,AG92-0.1,AG92),AG92)</f>
        <v>10000</v>
      </c>
      <c r="AR90" s="187">
        <f>AO93</f>
        <v>30000</v>
      </c>
      <c r="AS90" s="90">
        <f>RANK(AR90,AR89:AR92,1)</f>
        <v>1</v>
      </c>
      <c r="AT90" s="60" t="str">
        <f t="shared" si="30"/>
        <v>Algerien</v>
      </c>
      <c r="AU90" s="60">
        <f t="shared" si="30"/>
        <v>0</v>
      </c>
      <c r="AV90" s="60">
        <f t="shared" si="30"/>
        <v>0</v>
      </c>
      <c r="AW90" s="60">
        <f t="shared" si="30"/>
        <v>0</v>
      </c>
      <c r="AX90" s="60"/>
      <c r="AY90" s="60"/>
      <c r="AZ90" s="60"/>
      <c r="BA90" s="232">
        <v>2</v>
      </c>
      <c r="BB90" s="230" t="e">
        <f>VLOOKUP(2,AS89:AT92,2,FALSE)</f>
        <v>#N/A</v>
      </c>
      <c r="BC90" s="231"/>
      <c r="BD90" s="233" t="e">
        <f>VLOOKUP(2,AS89:AW92,3,FALSE)</f>
        <v>#N/A</v>
      </c>
      <c r="BE90" s="234" t="e">
        <f>VLOOKUP(2,AS89:AW92,4,FALSE)</f>
        <v>#N/A</v>
      </c>
      <c r="BF90" s="93" t="s">
        <v>12</v>
      </c>
      <c r="BG90" s="234" t="e">
        <f>VLOOKUP(2,AS89:AW92,5,FALSE)</f>
        <v>#N/A</v>
      </c>
      <c r="BH90" s="234" t="s">
        <v>124</v>
      </c>
      <c r="BI90" s="85"/>
      <c r="BJ90" s="85">
        <f>IF(E90&gt;G90,IF(Spielplan!E90&gt;Spielplan!G90,Punktemodus!$B$3,0),0)</f>
        <v>0</v>
      </c>
      <c r="BK90" s="85">
        <f>IF(E90=G90,IF(Spielplan!E90=Spielplan!G90,Punktemodus!$B$3,0),0)</f>
        <v>10</v>
      </c>
      <c r="BL90" s="85">
        <f>IF(E90&lt;G90,IF(Spielplan!E90&lt;Spielplan!G90,Punktemodus!$B$3,0),0)</f>
        <v>0</v>
      </c>
      <c r="BM90" s="85">
        <f>IF(E90=Spielplan!E90,IF(G90=Spielplan!G90,Punktemodus!$B$5,0),0)</f>
        <v>3</v>
      </c>
      <c r="BN90" s="85">
        <f>IF(E90=Spielplan!E90,Punktemodus!$B$7,0)</f>
        <v>1</v>
      </c>
      <c r="BO90" s="85">
        <f>IF(G90=Spielplan!G90,Punktemodus!$B$7,0)</f>
        <v>1</v>
      </c>
      <c r="BP90" s="137">
        <f>IF(Spielplan!E90="",0,SUM(BJ90:BO90))</f>
        <v>0</v>
      </c>
      <c r="BQ90" s="85"/>
      <c r="BR90" s="141"/>
      <c r="BS90" s="322"/>
      <c r="BT90" s="322"/>
      <c r="BU90" s="322"/>
      <c r="BV90" s="322"/>
      <c r="BW90" s="134"/>
      <c r="BX90" s="337"/>
      <c r="BY90" s="338"/>
      <c r="BZ90" s="134"/>
      <c r="CA90" s="350"/>
      <c r="CB90" s="350"/>
      <c r="CC90" s="350"/>
      <c r="CD90" s="350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</row>
    <row r="91" spans="1:101" ht="18.75" customHeight="1" thickBot="1" x14ac:dyDescent="0.3">
      <c r="A91" s="60"/>
      <c r="B91" s="60"/>
      <c r="C91" s="224" t="str">
        <f>C89</f>
        <v>Belgien</v>
      </c>
      <c r="D91" s="225"/>
      <c r="E91" s="104"/>
      <c r="F91" s="93"/>
      <c r="G91" s="104"/>
      <c r="H91" s="224" t="str">
        <f>C90</f>
        <v>Russland</v>
      </c>
      <c r="I91" s="225"/>
      <c r="J91" s="60"/>
      <c r="K91" s="60" t="s">
        <v>118</v>
      </c>
      <c r="L91" s="60">
        <f t="shared" si="28"/>
        <v>0</v>
      </c>
      <c r="M91" s="60">
        <f>IF($E91="",0,IF($E91&gt;$G91,3,IF($E91=G91,1,0)))</f>
        <v>0</v>
      </c>
      <c r="N91" s="60"/>
      <c r="O91" s="60">
        <f>IF($G91="",0,IF($E91&gt;$G91,0,IF($E91=$G91,1,3)))</f>
        <v>0</v>
      </c>
      <c r="P91" s="60"/>
      <c r="Q91" s="60">
        <f>E91</f>
        <v>0</v>
      </c>
      <c r="R91" s="60"/>
      <c r="S91" s="60">
        <f>G91</f>
        <v>0</v>
      </c>
      <c r="T91" s="60"/>
      <c r="U91" s="60">
        <f>G91</f>
        <v>0</v>
      </c>
      <c r="V91" s="60"/>
      <c r="W91" s="60">
        <f>E91</f>
        <v>0</v>
      </c>
      <c r="X91" s="60"/>
      <c r="Y91" s="60"/>
      <c r="Z91" s="60">
        <f>O95</f>
        <v>0</v>
      </c>
      <c r="AA91" s="60">
        <f>S95</f>
        <v>0</v>
      </c>
      <c r="AB91" s="60">
        <f>W95</f>
        <v>0</v>
      </c>
      <c r="AC91" s="60">
        <f>AA91-AB91</f>
        <v>0</v>
      </c>
      <c r="AD91" s="60">
        <f>IF(Z91&gt;Z89,-1,0)</f>
        <v>0</v>
      </c>
      <c r="AE91" s="60">
        <f>IF(Z91&gt;Z90,-1,0)</f>
        <v>0</v>
      </c>
      <c r="AF91" s="60">
        <f>IF(Z91&gt;Z92,-1,0)</f>
        <v>0</v>
      </c>
      <c r="AG91" s="60">
        <f>10000-(AJ91*1000+AM91*100+AK91*10)</f>
        <v>10000</v>
      </c>
      <c r="AH91" s="90">
        <f>RANK(AG91,AG89:AG92,1)</f>
        <v>1</v>
      </c>
      <c r="AI91" s="60" t="str">
        <f>C90</f>
        <v>Russland</v>
      </c>
      <c r="AJ91" s="60">
        <f t="shared" si="29"/>
        <v>0</v>
      </c>
      <c r="AK91" s="60">
        <f t="shared" si="29"/>
        <v>0</v>
      </c>
      <c r="AL91" s="60">
        <f t="shared" si="29"/>
        <v>0</v>
      </c>
      <c r="AM91" s="60">
        <f>AK91-AL91</f>
        <v>0</v>
      </c>
      <c r="AN91" s="187">
        <f>IF(AG89=AG91,IF(E91&gt;G91,AG89-0.1,AG89),AG89)</f>
        <v>10000</v>
      </c>
      <c r="AO91" s="187">
        <f>IF(AG90=AG91,IF(E94&gt;G94,AG90-0.1,AG90),AG90)</f>
        <v>10000</v>
      </c>
      <c r="AP91" s="187"/>
      <c r="AQ91" s="187">
        <f>IF(AG92=AG91,IF(G90&gt;E90,AG92-0.1,AG92),AG92)</f>
        <v>10000</v>
      </c>
      <c r="AR91" s="187">
        <f>AP93</f>
        <v>30000</v>
      </c>
      <c r="AS91" s="90">
        <f>RANK(AR91,AR89:AR92,1)</f>
        <v>1</v>
      </c>
      <c r="AT91" s="60" t="str">
        <f t="shared" si="30"/>
        <v>Russland</v>
      </c>
      <c r="AU91" s="60">
        <f t="shared" si="30"/>
        <v>0</v>
      </c>
      <c r="AV91" s="60">
        <f t="shared" si="30"/>
        <v>0</v>
      </c>
      <c r="AW91" s="60">
        <f t="shared" si="30"/>
        <v>0</v>
      </c>
      <c r="AX91" s="60"/>
      <c r="AY91" s="60"/>
      <c r="AZ91" s="60"/>
      <c r="BA91" s="113">
        <v>3</v>
      </c>
      <c r="BB91" s="114" t="e">
        <f>VLOOKUP(3,AS89:AT92,2,FALSE)</f>
        <v>#N/A</v>
      </c>
      <c r="BC91" s="115"/>
      <c r="BD91" s="116" t="e">
        <f>VLOOKUP(3,AS89:AW92,3,FALSE)</f>
        <v>#N/A</v>
      </c>
      <c r="BE91" s="116" t="e">
        <f>VLOOKUP(3,AS89:AW92,4,FALSE)</f>
        <v>#N/A</v>
      </c>
      <c r="BF91" s="93" t="s">
        <v>12</v>
      </c>
      <c r="BG91" s="116" t="e">
        <f>VLOOKUP(3,AS89:AW92,5,FALSE)</f>
        <v>#N/A</v>
      </c>
      <c r="BH91" s="60"/>
      <c r="BI91" s="85"/>
      <c r="BJ91" s="85">
        <f>IF(E91&gt;G91,IF(Spielplan!E91&gt;Spielplan!G91,Punktemodus!$B$3,0),0)</f>
        <v>0</v>
      </c>
      <c r="BK91" s="85">
        <f>IF(E91=G91,IF(Spielplan!E91=Spielplan!G91,Punktemodus!$B$3,0),0)</f>
        <v>10</v>
      </c>
      <c r="BL91" s="85">
        <f>IF(E91&lt;G91,IF(Spielplan!E91&lt;Spielplan!G91,Punktemodus!$B$3,0),0)</f>
        <v>0</v>
      </c>
      <c r="BM91" s="85">
        <f>IF(E91=Spielplan!E91,IF(G91=Spielplan!G91,Punktemodus!$B$5,0),0)</f>
        <v>3</v>
      </c>
      <c r="BN91" s="85">
        <f>IF(E91=Spielplan!E91,Punktemodus!$B$7,0)</f>
        <v>1</v>
      </c>
      <c r="BO91" s="85">
        <f>IF(G91=Spielplan!G91,Punktemodus!$B$7,0)</f>
        <v>1</v>
      </c>
      <c r="BP91" s="137">
        <f>IF(Spielplan!E91="",0,SUM(BJ91:BO91))</f>
        <v>0</v>
      </c>
      <c r="BQ91" s="85"/>
      <c r="BR91" s="141"/>
      <c r="BS91" s="134"/>
      <c r="BT91" s="142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</row>
    <row r="92" spans="1:101" ht="18.75" customHeight="1" thickBot="1" x14ac:dyDescent="0.3">
      <c r="A92" s="60"/>
      <c r="B92" s="60"/>
      <c r="C92" s="230" t="str">
        <f>H89</f>
        <v>Algerien</v>
      </c>
      <c r="D92" s="231"/>
      <c r="E92" s="104"/>
      <c r="F92" s="93"/>
      <c r="G92" s="104"/>
      <c r="H92" s="230" t="str">
        <f>H90</f>
        <v>Südkorea</v>
      </c>
      <c r="I92" s="231"/>
      <c r="J92" s="60"/>
      <c r="K92" s="60" t="s">
        <v>117</v>
      </c>
      <c r="L92" s="60">
        <f t="shared" si="28"/>
        <v>0</v>
      </c>
      <c r="M92" s="60"/>
      <c r="N92" s="60">
        <f>IF($E92="",0,IF($E92&gt;$G92,3,IF($E92=$G92,1,0)))</f>
        <v>0</v>
      </c>
      <c r="O92" s="60"/>
      <c r="P92" s="60">
        <f>IF($G92="",0,IF($E92&gt;$G92,0,IF($E92=$G92,1,3)))</f>
        <v>0</v>
      </c>
      <c r="Q92" s="60"/>
      <c r="R92" s="60">
        <f>E92</f>
        <v>0</v>
      </c>
      <c r="S92" s="60"/>
      <c r="T92" s="60">
        <f>G92</f>
        <v>0</v>
      </c>
      <c r="U92" s="60"/>
      <c r="V92" s="60">
        <f>G92</f>
        <v>0</v>
      </c>
      <c r="W92" s="60"/>
      <c r="X92" s="60">
        <f>E92</f>
        <v>0</v>
      </c>
      <c r="Y92" s="60"/>
      <c r="Z92" s="60">
        <f>P95</f>
        <v>0</v>
      </c>
      <c r="AA92" s="60">
        <f>T95</f>
        <v>0</v>
      </c>
      <c r="AB92" s="60">
        <f>X95</f>
        <v>0</v>
      </c>
      <c r="AC92" s="60">
        <f>AA92-AB92</f>
        <v>0</v>
      </c>
      <c r="AD92" s="60">
        <f>IF(Z92&gt;Z89,-1,0)</f>
        <v>0</v>
      </c>
      <c r="AE92" s="60">
        <f>IF(Z92&gt;Z90,-1,0)</f>
        <v>0</v>
      </c>
      <c r="AF92" s="60">
        <f>IF(Z92&gt;Z91,-1,0)</f>
        <v>0</v>
      </c>
      <c r="AG92" s="60">
        <f>10000-(AJ92*1000+AM92*100+AK92*10)</f>
        <v>10000</v>
      </c>
      <c r="AH92" s="90">
        <f>RANK(AG92,AG89:AG92,1)</f>
        <v>1</v>
      </c>
      <c r="AI92" s="60" t="str">
        <f>H90</f>
        <v>Südkorea</v>
      </c>
      <c r="AJ92" s="60">
        <f t="shared" si="29"/>
        <v>0</v>
      </c>
      <c r="AK92" s="60">
        <f t="shared" si="29"/>
        <v>0</v>
      </c>
      <c r="AL92" s="60">
        <f t="shared" si="29"/>
        <v>0</v>
      </c>
      <c r="AM92" s="60">
        <f>AK92-AL92</f>
        <v>0</v>
      </c>
      <c r="AN92" s="187">
        <f>IF(AG89=AG92,IF(E93&gt;G93,AG89-0.1,AG89),AG89)</f>
        <v>10000</v>
      </c>
      <c r="AO92" s="187">
        <f>IF(AG90=AG92,IF(E92&gt;G92,AG90-0.1,AG90),AG90)</f>
        <v>10000</v>
      </c>
      <c r="AP92" s="187">
        <f>IF(AG91=AG92,IF(E90&gt;G90,AG91-0.1,AG91),AG91)</f>
        <v>10000</v>
      </c>
      <c r="AQ92" s="187"/>
      <c r="AR92" s="187">
        <f>AQ93</f>
        <v>30000</v>
      </c>
      <c r="AS92" s="90">
        <f>RANK(AR92,AR89:AR92,1)</f>
        <v>1</v>
      </c>
      <c r="AT92" s="60" t="str">
        <f t="shared" si="30"/>
        <v>Südkorea</v>
      </c>
      <c r="AU92" s="60">
        <f t="shared" si="30"/>
        <v>0</v>
      </c>
      <c r="AV92" s="60">
        <f t="shared" si="30"/>
        <v>0</v>
      </c>
      <c r="AW92" s="60">
        <f t="shared" si="30"/>
        <v>0</v>
      </c>
      <c r="AX92" s="60"/>
      <c r="AY92" s="60"/>
      <c r="AZ92" s="60"/>
      <c r="BA92" s="113">
        <v>4</v>
      </c>
      <c r="BB92" s="114" t="e">
        <f>VLOOKUP(4,AS89:AT92,2,FALSE)</f>
        <v>#N/A</v>
      </c>
      <c r="BC92" s="115"/>
      <c r="BD92" s="116" t="e">
        <f>VLOOKUP(4,AS89:AW92,3,FALSE)</f>
        <v>#N/A</v>
      </c>
      <c r="BE92" s="116" t="e">
        <f>VLOOKUP(4,AS89:AW92,4,FALSE)</f>
        <v>#N/A</v>
      </c>
      <c r="BF92" s="93" t="s">
        <v>12</v>
      </c>
      <c r="BG92" s="116" t="e">
        <f>VLOOKUP(4,AS89:AW92,5,FALSE)</f>
        <v>#N/A</v>
      </c>
      <c r="BH92" s="60"/>
      <c r="BI92" s="85"/>
      <c r="BJ92" s="85">
        <f>IF(E92&gt;G92,IF(Spielplan!E92&gt;Spielplan!G92,Punktemodus!$B$3,0),0)</f>
        <v>0</v>
      </c>
      <c r="BK92" s="85">
        <f>IF(E92=G92,IF(Spielplan!E92=Spielplan!G92,Punktemodus!$B$3,0),0)</f>
        <v>10</v>
      </c>
      <c r="BL92" s="85">
        <f>IF(E92&lt;G92,IF(Spielplan!E92&lt;Spielplan!G92,Punktemodus!$B$3,0),0)</f>
        <v>0</v>
      </c>
      <c r="BM92" s="85">
        <f>IF(E92=Spielplan!E92,IF(G92=Spielplan!G92,Punktemodus!$B$5,0),0)</f>
        <v>3</v>
      </c>
      <c r="BN92" s="85">
        <f>IF(E92=Spielplan!E92,Punktemodus!$B$7,0)</f>
        <v>1</v>
      </c>
      <c r="BO92" s="85">
        <f>IF(G92=Spielplan!G92,Punktemodus!$B$7,0)</f>
        <v>1</v>
      </c>
      <c r="BP92" s="137">
        <f>IF(Spielplan!E92="",0,SUM(BJ92:BO92))</f>
        <v>0</v>
      </c>
      <c r="BQ92" s="85"/>
      <c r="BR92" s="141"/>
      <c r="BS92" s="321" t="s">
        <v>163</v>
      </c>
      <c r="BT92" s="322"/>
      <c r="BU92" s="322"/>
      <c r="BV92" s="322"/>
      <c r="BW92" s="134"/>
      <c r="BX92" s="339">
        <f>BX86+BX89</f>
        <v>730</v>
      </c>
      <c r="BY92" s="340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</row>
    <row r="93" spans="1:101" ht="18.75" customHeight="1" thickBot="1" x14ac:dyDescent="0.3">
      <c r="A93" s="60"/>
      <c r="B93" s="60"/>
      <c r="C93" s="224" t="str">
        <f>C89</f>
        <v>Belgien</v>
      </c>
      <c r="D93" s="225"/>
      <c r="E93" s="104"/>
      <c r="F93" s="93"/>
      <c r="G93" s="104"/>
      <c r="H93" s="224" t="str">
        <f>H90</f>
        <v>Südkorea</v>
      </c>
      <c r="I93" s="225"/>
      <c r="J93" s="60"/>
      <c r="K93" s="60" t="s">
        <v>119</v>
      </c>
      <c r="L93" s="60">
        <f t="shared" si="28"/>
        <v>0</v>
      </c>
      <c r="M93" s="60">
        <f>IF($E93="",0,IF($E93&gt;$G93,3,IF($E93=G93,1,0)))</f>
        <v>0</v>
      </c>
      <c r="N93" s="60"/>
      <c r="O93" s="60"/>
      <c r="P93" s="60">
        <f>IF($G93="",0,IF($E93&gt;$G93,0,IF($E93=$G93,1,3)))</f>
        <v>0</v>
      </c>
      <c r="Q93" s="60">
        <f>E93</f>
        <v>0</v>
      </c>
      <c r="R93" s="60"/>
      <c r="S93" s="60"/>
      <c r="T93" s="60">
        <f>G93</f>
        <v>0</v>
      </c>
      <c r="U93" s="60">
        <f>G93</f>
        <v>0</v>
      </c>
      <c r="V93" s="60"/>
      <c r="W93" s="60"/>
      <c r="X93" s="60">
        <f>E93</f>
        <v>0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187">
        <f>SUM(AN89:AN92)</f>
        <v>30000</v>
      </c>
      <c r="AO93" s="187">
        <f>SUM(AO89:AO92)</f>
        <v>30000</v>
      </c>
      <c r="AP93" s="187">
        <f>SUM(AP89:AP92)</f>
        <v>30000</v>
      </c>
      <c r="AQ93" s="187">
        <f>SUM(AQ89:AQ92)</f>
        <v>30000</v>
      </c>
      <c r="AR93" s="187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85">
        <f>IF(E93&gt;G93,IF(Spielplan!E93&gt;Spielplan!G93,Punktemodus!$B$3,0),0)</f>
        <v>0</v>
      </c>
      <c r="BK93" s="85">
        <f>IF(E93=G93,IF(Spielplan!E93=Spielplan!G93,Punktemodus!$B$3,0),0)</f>
        <v>10</v>
      </c>
      <c r="BL93" s="85">
        <f>IF(E93&lt;G93,IF(Spielplan!E93&lt;Spielplan!G93,Punktemodus!$B$3,0),0)</f>
        <v>0</v>
      </c>
      <c r="BM93" s="85">
        <f>IF(E93=Spielplan!E93,IF(G93=Spielplan!G93,Punktemodus!$B$5,0),0)</f>
        <v>3</v>
      </c>
      <c r="BN93" s="85">
        <f>IF(E93=Spielplan!E93,Punktemodus!$B$7,0)</f>
        <v>1</v>
      </c>
      <c r="BO93" s="85">
        <f>IF(G93=Spielplan!G93,Punktemodus!$B$7,0)</f>
        <v>1</v>
      </c>
      <c r="BP93" s="137">
        <f>IF(Spielplan!E93="",0,SUM(BJ93:BO93))</f>
        <v>0</v>
      </c>
      <c r="BQ93" s="60"/>
      <c r="BR93" s="141"/>
      <c r="BS93" s="322"/>
      <c r="BT93" s="322"/>
      <c r="BU93" s="322"/>
      <c r="BV93" s="322"/>
      <c r="BW93" s="134"/>
      <c r="BX93" s="341"/>
      <c r="BY93" s="342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</row>
    <row r="94" spans="1:101" ht="18.75" customHeight="1" thickBot="1" x14ac:dyDescent="0.3">
      <c r="A94" s="60"/>
      <c r="B94" s="60"/>
      <c r="C94" s="230" t="str">
        <f>H89</f>
        <v>Algerien</v>
      </c>
      <c r="D94" s="231"/>
      <c r="E94" s="104"/>
      <c r="F94" s="93"/>
      <c r="G94" s="104"/>
      <c r="H94" s="230" t="str">
        <f>C90</f>
        <v>Russland</v>
      </c>
      <c r="I94" s="231"/>
      <c r="J94" s="60"/>
      <c r="K94" s="60" t="s">
        <v>119</v>
      </c>
      <c r="L94" s="60">
        <f t="shared" si="28"/>
        <v>0</v>
      </c>
      <c r="M94" s="60"/>
      <c r="N94" s="60">
        <f>IF($E94="",0,IF($E94&gt;$G94,3,IF($E94=$G94,1,0)))</f>
        <v>0</v>
      </c>
      <c r="O94" s="60">
        <f>IF($G94="",0,IF($E94&gt;$G94,0,IF($E94=$G94,1,3)))</f>
        <v>0</v>
      </c>
      <c r="P94" s="60"/>
      <c r="Q94" s="60"/>
      <c r="R94" s="60">
        <f>E94</f>
        <v>0</v>
      </c>
      <c r="S94" s="60">
        <f>G94</f>
        <v>0</v>
      </c>
      <c r="T94" s="60"/>
      <c r="U94" s="60"/>
      <c r="V94" s="60">
        <f>G94</f>
        <v>0</v>
      </c>
      <c r="W94" s="60">
        <f>E94</f>
        <v>0</v>
      </c>
      <c r="X94" s="60"/>
      <c r="Y94" s="60"/>
      <c r="Z94" s="60" t="s">
        <v>30</v>
      </c>
      <c r="AA94" s="60"/>
      <c r="AB94" s="60"/>
      <c r="AC94" s="60"/>
      <c r="AD94" s="60"/>
      <c r="AE94" s="60"/>
      <c r="AF94" s="60"/>
      <c r="AG94" s="60" t="b">
        <f>OR(AG89=AG90,AG89=AG91,AG89=AG92,AG90=AG91,AG90=AG92,AG91=AG92)</f>
        <v>1</v>
      </c>
      <c r="AH94" s="60"/>
      <c r="AI94" s="60"/>
      <c r="AJ94" s="60"/>
      <c r="AK94" s="60"/>
      <c r="AL94" s="60"/>
      <c r="AM94" s="60"/>
      <c r="AN94" s="60"/>
      <c r="AO94" s="60" t="s">
        <v>34</v>
      </c>
      <c r="AP94" s="60"/>
      <c r="AQ94" s="60"/>
      <c r="AR94" s="60" t="b">
        <f>OR(AR89=AR90,AR89=AR91,AR89=AR92,AR90=AR91,AR90=AR92,AR91=AR92)</f>
        <v>1</v>
      </c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85">
        <f>IF(E94&gt;G94,IF(Spielplan!E94&gt;Spielplan!G94,Punktemodus!$B$3,0),0)</f>
        <v>0</v>
      </c>
      <c r="BK94" s="85">
        <f>IF(E94=G94,IF(Spielplan!E94=Spielplan!G94,Punktemodus!$B$3,0),0)</f>
        <v>10</v>
      </c>
      <c r="BL94" s="85">
        <f>IF(E94&lt;G94,IF(Spielplan!E94&lt;Spielplan!G94,Punktemodus!$B$3,0),0)</f>
        <v>0</v>
      </c>
      <c r="BM94" s="85">
        <f>IF(E94=Spielplan!E94,IF(G94=Spielplan!G94,Punktemodus!$B$5,0),0)</f>
        <v>3</v>
      </c>
      <c r="BN94" s="85">
        <f>IF(E94=Spielplan!E94,Punktemodus!$B$7,0)</f>
        <v>1</v>
      </c>
      <c r="BO94" s="85">
        <f>IF(G94=Spielplan!G94,Punktemodus!$B$7,0)</f>
        <v>1</v>
      </c>
      <c r="BP94" s="137">
        <f>IF(Spielplan!E94="",0,SUM(BJ94:BO94))</f>
        <v>0</v>
      </c>
      <c r="BQ94" s="60"/>
      <c r="BR94" s="141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</row>
    <row r="95" spans="1:101" ht="18.75" customHeight="1" thickBot="1" x14ac:dyDescent="0.25">
      <c r="A95" s="60"/>
      <c r="B95" s="60"/>
      <c r="C95" s="136" t="str">
        <f>IF(G94="","",IF(AR94=TRUE,"Achtung: Fehler in Tabelle!",""))</f>
        <v/>
      </c>
      <c r="D95" s="60"/>
      <c r="E95" s="60"/>
      <c r="F95" s="60"/>
      <c r="G95" s="60"/>
      <c r="H95" s="60"/>
      <c r="I95" s="60"/>
      <c r="J95" s="60"/>
      <c r="K95" s="60"/>
      <c r="L95" s="60"/>
      <c r="M95" s="60">
        <f t="shared" ref="M95:X95" si="31">SUM(M89:M94)</f>
        <v>0</v>
      </c>
      <c r="N95" s="60">
        <f t="shared" si="31"/>
        <v>0</v>
      </c>
      <c r="O95" s="60">
        <f t="shared" si="31"/>
        <v>0</v>
      </c>
      <c r="P95" s="60">
        <f t="shared" si="31"/>
        <v>0</v>
      </c>
      <c r="Q95" s="60">
        <f t="shared" si="31"/>
        <v>0</v>
      </c>
      <c r="R95" s="60">
        <f t="shared" si="31"/>
        <v>0</v>
      </c>
      <c r="S95" s="60">
        <f t="shared" si="31"/>
        <v>0</v>
      </c>
      <c r="T95" s="60">
        <f t="shared" si="31"/>
        <v>0</v>
      </c>
      <c r="U95" s="60">
        <f t="shared" si="31"/>
        <v>0</v>
      </c>
      <c r="V95" s="60">
        <f t="shared" si="31"/>
        <v>0</v>
      </c>
      <c r="W95" s="60">
        <f t="shared" si="31"/>
        <v>0</v>
      </c>
      <c r="X95" s="60">
        <f t="shared" si="31"/>
        <v>0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160">
        <f>SUM(BP89:BP94)</f>
        <v>0</v>
      </c>
      <c r="BQ95" s="60"/>
      <c r="BR95" s="141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</row>
    <row r="96" spans="1:101" ht="13.5" thickBo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85"/>
      <c r="BK96" s="85"/>
      <c r="BL96" s="85"/>
      <c r="BM96" s="85"/>
      <c r="BN96" s="85"/>
      <c r="BO96" s="85"/>
      <c r="BP96" s="138"/>
      <c r="BQ96" s="60"/>
      <c r="BR96" s="141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</row>
    <row r="97" spans="1:101" ht="25.5" customHeight="1" thickBo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85"/>
      <c r="BK97" s="85"/>
      <c r="BL97" s="85"/>
      <c r="BM97" s="85"/>
      <c r="BN97" s="85"/>
      <c r="BO97" s="85"/>
      <c r="BP97" s="160">
        <f>SUM(BP12:BP95)/2</f>
        <v>0</v>
      </c>
      <c r="BQ97" s="60"/>
      <c r="BR97" s="141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</row>
    <row r="98" spans="1:101" x14ac:dyDescent="0.2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85"/>
      <c r="BK98" s="85"/>
      <c r="BL98" s="85"/>
      <c r="BM98" s="85"/>
      <c r="BN98" s="85"/>
      <c r="BO98" s="85"/>
      <c r="BP98" s="60"/>
      <c r="BQ98" s="60"/>
      <c r="BR98" s="141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</row>
  </sheetData>
  <mergeCells count="41"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  <mergeCell ref="CQ65:CV66"/>
    <mergeCell ref="BS44:BV45"/>
    <mergeCell ref="BX44:BX47"/>
    <mergeCell ref="BY44:BY47"/>
    <mergeCell ref="BZ44:BZ47"/>
    <mergeCell ref="CE44:CE47"/>
    <mergeCell ref="CF44:CF47"/>
    <mergeCell ref="CJ44:CJ47"/>
    <mergeCell ref="CO44:CO47"/>
    <mergeCell ref="CS44:CS47"/>
    <mergeCell ref="CQ59:CV60"/>
    <mergeCell ref="CQ62:CV63"/>
    <mergeCell ref="CQ32:CV33"/>
    <mergeCell ref="H2:BZ2"/>
    <mergeCell ref="H3:BZ3"/>
    <mergeCell ref="I4:BI4"/>
    <mergeCell ref="BY4:BZ4"/>
    <mergeCell ref="CG4:CV4"/>
    <mergeCell ref="BP8:BP11"/>
    <mergeCell ref="BJ9:BJ11"/>
    <mergeCell ref="BK9:BK11"/>
    <mergeCell ref="BL9:BL11"/>
    <mergeCell ref="BM9:BM11"/>
    <mergeCell ref="BN9:BN11"/>
    <mergeCell ref="BO9:BO11"/>
    <mergeCell ref="CQ23:CV24"/>
    <mergeCell ref="CQ26:CV27"/>
    <mergeCell ref="CQ29:CV30"/>
  </mergeCells>
  <conditionalFormatting sqref="CK24:CL24">
    <cfRule type="expression" dxfId="721" priority="1" stopIfTrue="1">
      <formula>IF($CH34="",TRUE,FALSE)</formula>
    </cfRule>
  </conditionalFormatting>
  <conditionalFormatting sqref="CA14:CB14">
    <cfRule type="expression" dxfId="720" priority="2" stopIfTrue="1">
      <formula>IF($BV$12="",TRUE,FALSE)</formula>
    </cfRule>
  </conditionalFormatting>
  <conditionalFormatting sqref="CA15:CB15">
    <cfRule type="expression" dxfId="719" priority="3" stopIfTrue="1">
      <formula>IF($BV$17="",TRUE,FALSE)</formula>
    </cfRule>
  </conditionalFormatting>
  <conditionalFormatting sqref="CA22:CB22">
    <cfRule type="expression" dxfId="718" priority="4" stopIfTrue="1">
      <formula>IF($BV$20="",TRUE,FALSE)</formula>
    </cfRule>
  </conditionalFormatting>
  <conditionalFormatting sqref="CA23:CB23">
    <cfRule type="expression" dxfId="717" priority="5" stopIfTrue="1">
      <formula>IF($BV$25="",TRUE,FALSE)</formula>
    </cfRule>
  </conditionalFormatting>
  <conditionalFormatting sqref="CA30:CB30">
    <cfRule type="expression" dxfId="716" priority="6" stopIfTrue="1">
      <formula>IF($BV$29="",TRUE,FALSE)</formula>
    </cfRule>
  </conditionalFormatting>
  <conditionalFormatting sqref="CA31:CB31">
    <cfRule type="expression" dxfId="715" priority="7" stopIfTrue="1">
      <formula>IF($BV$33="",TRUE,FALSE)</formula>
    </cfRule>
  </conditionalFormatting>
  <conditionalFormatting sqref="CA38:CB38">
    <cfRule type="expression" dxfId="714" priority="8" stopIfTrue="1">
      <formula>IF($BV$37="",TRUE,FALSE)</formula>
    </cfRule>
  </conditionalFormatting>
  <conditionalFormatting sqref="CA39:CB39">
    <cfRule type="expression" dxfId="713" priority="9" stopIfTrue="1">
      <formula>IF($BV$41="",TRUE,FALSE)</formula>
    </cfRule>
  </conditionalFormatting>
  <conditionalFormatting sqref="CF18:CG18">
    <cfRule type="expression" dxfId="712" priority="10" stopIfTrue="1">
      <formula>IF($CC$15="",TRUE,FALSE)</formula>
    </cfRule>
  </conditionalFormatting>
  <conditionalFormatting sqref="CF19:CG19">
    <cfRule type="expression" dxfId="711" priority="11" stopIfTrue="1">
      <formula>IF($CC$22="",TRUE,FALSE)</formula>
    </cfRule>
  </conditionalFormatting>
  <conditionalFormatting sqref="CF35:CG35">
    <cfRule type="expression" dxfId="710" priority="12" stopIfTrue="1">
      <formula>IF($CC$39="",TRUE,FALSE)</formula>
    </cfRule>
  </conditionalFormatting>
  <conditionalFormatting sqref="CF34:CG34">
    <cfRule type="expression" dxfId="709" priority="13" stopIfTrue="1">
      <formula>IF($CC$31="",TRUE,FALSE)</formula>
    </cfRule>
  </conditionalFormatting>
  <conditionalFormatting sqref="CK23:CL23 CK29:CL29">
    <cfRule type="expression" dxfId="708" priority="14" stopIfTrue="1">
      <formula>IF($CH$18="",TRUE,FALSE)</formula>
    </cfRule>
  </conditionalFormatting>
  <conditionalFormatting sqref="CK30:CL30">
    <cfRule type="expression" dxfId="707" priority="15" stopIfTrue="1">
      <formula>IF($CH$34="",TRUE,FALSE)</formula>
    </cfRule>
  </conditionalFormatting>
  <conditionalFormatting sqref="CQ23:CV24">
    <cfRule type="expression" dxfId="706" priority="16" stopIfTrue="1">
      <formula>IF($CM$23="",TRUE,FALSE)</formula>
    </cfRule>
  </conditionalFormatting>
  <conditionalFormatting sqref="CQ26:CV27">
    <cfRule type="expression" dxfId="705" priority="17" stopIfTrue="1">
      <formula>IF($CM$24="",TRUE,FALSE)</formula>
    </cfRule>
  </conditionalFormatting>
  <conditionalFormatting sqref="CQ29:CV30">
    <cfRule type="expression" dxfId="704" priority="18" stopIfTrue="1">
      <formula>IF($CM$29="",TRUE,FALSE)</formula>
    </cfRule>
  </conditionalFormatting>
  <conditionalFormatting sqref="CQ32:CV33">
    <cfRule type="expression" dxfId="703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BY52" sqref="BY52:CA57"/>
      <selection pane="bottomLeft" activeCell="I4" sqref="I4:BI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60"/>
      <c r="B1" s="60"/>
      <c r="C1" s="86"/>
      <c r="D1" s="60"/>
      <c r="E1" s="85"/>
      <c r="F1" s="60"/>
      <c r="G1" s="85"/>
      <c r="H1" s="92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</row>
    <row r="2" spans="1:101" ht="85.5" customHeight="1" thickBot="1" x14ac:dyDescent="1.1000000000000001">
      <c r="A2" s="60"/>
      <c r="B2" s="60"/>
      <c r="C2" s="60"/>
      <c r="D2" s="60"/>
      <c r="E2" s="85"/>
      <c r="F2" s="60"/>
      <c r="G2" s="85"/>
      <c r="H2" s="355" t="s">
        <v>341</v>
      </c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7"/>
      <c r="BR2" s="357"/>
      <c r="BS2" s="357"/>
      <c r="BT2" s="357"/>
      <c r="BU2" s="357"/>
      <c r="BV2" s="357"/>
      <c r="BW2" s="357"/>
      <c r="BX2" s="357"/>
      <c r="BY2" s="357"/>
      <c r="BZ2" s="358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</row>
    <row r="3" spans="1:101" ht="85.5" customHeight="1" thickBot="1" x14ac:dyDescent="0.25">
      <c r="A3" s="60"/>
      <c r="B3" s="60"/>
      <c r="C3" s="60"/>
      <c r="D3" s="60"/>
      <c r="E3" s="85"/>
      <c r="F3" s="60"/>
      <c r="G3" s="85"/>
      <c r="H3" s="320" t="s">
        <v>339</v>
      </c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282"/>
      <c r="BW3" s="282"/>
      <c r="BX3" s="282"/>
      <c r="BY3" s="282"/>
      <c r="BZ3" s="282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</row>
    <row r="4" spans="1:101" ht="37.5" customHeight="1" thickBot="1" x14ac:dyDescent="0.55000000000000004">
      <c r="A4" s="60"/>
      <c r="B4" s="60"/>
      <c r="C4" s="60"/>
      <c r="D4" s="60"/>
      <c r="E4" s="85"/>
      <c r="F4" s="60"/>
      <c r="G4" s="85"/>
      <c r="H4" s="95" t="s">
        <v>161</v>
      </c>
      <c r="I4" s="325" t="s">
        <v>230</v>
      </c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7"/>
      <c r="BJ4" s="60"/>
      <c r="BK4" s="60"/>
      <c r="BL4" s="60"/>
      <c r="BM4" s="60"/>
      <c r="BN4" s="60"/>
      <c r="BO4" s="60"/>
      <c r="BP4" s="60"/>
      <c r="BQ4" s="95" t="s">
        <v>162</v>
      </c>
      <c r="BR4" s="60"/>
      <c r="BS4" s="60"/>
      <c r="BT4" s="60"/>
      <c r="BU4" s="60"/>
      <c r="BV4" s="60"/>
      <c r="BW4" s="60"/>
      <c r="BX4" s="60"/>
      <c r="BY4" s="323">
        <f>BX92</f>
        <v>730</v>
      </c>
      <c r="BZ4" s="324"/>
      <c r="CA4" s="60"/>
      <c r="CB4" s="60"/>
      <c r="CC4" s="60"/>
      <c r="CD4" s="60"/>
      <c r="CE4" s="60"/>
      <c r="CF4" s="60"/>
      <c r="CG4" s="367" t="s">
        <v>340</v>
      </c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9"/>
      <c r="CW4" s="60"/>
    </row>
    <row r="5" spans="1:101" x14ac:dyDescent="0.2">
      <c r="A5" s="60"/>
      <c r="B5" s="60"/>
      <c r="C5" s="60"/>
      <c r="D5" s="60"/>
      <c r="E5" s="85"/>
      <c r="F5" s="60"/>
      <c r="G5" s="8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1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</row>
    <row r="6" spans="1:101" x14ac:dyDescent="0.2">
      <c r="A6" s="60"/>
      <c r="B6" s="60"/>
      <c r="C6" s="60"/>
      <c r="D6" s="60"/>
      <c r="E6" s="85"/>
      <c r="F6" s="60"/>
      <c r="G6" s="85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</row>
    <row r="7" spans="1:101" ht="13.5" thickBot="1" x14ac:dyDescent="0.25">
      <c r="A7" s="60"/>
      <c r="B7" s="60"/>
      <c r="C7" s="60"/>
      <c r="D7" s="60"/>
      <c r="E7" s="85"/>
      <c r="F7" s="60"/>
      <c r="G7" s="85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</row>
    <row r="8" spans="1:101" ht="26.25" customHeight="1" thickBot="1" x14ac:dyDescent="0.45">
      <c r="A8" s="60"/>
      <c r="B8" s="60"/>
      <c r="C8" s="99" t="s">
        <v>150</v>
      </c>
      <c r="D8" s="100"/>
      <c r="E8" s="101"/>
      <c r="F8" s="100"/>
      <c r="G8" s="101"/>
      <c r="H8" s="100"/>
      <c r="I8" s="100"/>
      <c r="J8" s="100"/>
      <c r="K8" s="100"/>
      <c r="L8" s="188"/>
      <c r="M8" s="189" t="s">
        <v>36</v>
      </c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2"/>
      <c r="BI8" s="60"/>
      <c r="BJ8" s="60"/>
      <c r="BK8" s="60"/>
      <c r="BL8" s="60"/>
      <c r="BM8" s="60"/>
      <c r="BN8" s="60"/>
      <c r="BO8" s="60"/>
      <c r="BP8" s="328" t="s">
        <v>149</v>
      </c>
      <c r="BQ8" s="60"/>
      <c r="BR8" s="87"/>
      <c r="BS8" s="99" t="s">
        <v>151</v>
      </c>
      <c r="BT8" s="100"/>
      <c r="BU8" s="100"/>
      <c r="BV8" s="100"/>
      <c r="BW8" s="100"/>
      <c r="BX8" s="100"/>
      <c r="BY8" s="100"/>
      <c r="BZ8" s="103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2"/>
      <c r="CW8" s="60"/>
    </row>
    <row r="9" spans="1:101" ht="28.5" customHeight="1" x14ac:dyDescent="0.2">
      <c r="A9" s="60"/>
      <c r="B9" s="60"/>
      <c r="C9" s="60"/>
      <c r="D9" s="60"/>
      <c r="E9" s="85"/>
      <c r="F9" s="60"/>
      <c r="G9" s="85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330" t="s">
        <v>48</v>
      </c>
      <c r="BK9" s="330" t="s">
        <v>142</v>
      </c>
      <c r="BL9" s="330" t="s">
        <v>143</v>
      </c>
      <c r="BM9" s="330" t="s">
        <v>49</v>
      </c>
      <c r="BN9" s="330" t="s">
        <v>147</v>
      </c>
      <c r="BO9" s="330" t="s">
        <v>148</v>
      </c>
      <c r="BP9" s="329"/>
      <c r="BQ9" s="60"/>
      <c r="BR9" s="87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</row>
    <row r="10" spans="1:101" ht="18.75" customHeight="1" x14ac:dyDescent="0.25">
      <c r="A10" s="60"/>
      <c r="B10" s="60"/>
      <c r="C10" s="88" t="s">
        <v>63</v>
      </c>
      <c r="D10" s="60"/>
      <c r="E10" s="85"/>
      <c r="F10" s="60"/>
      <c r="G10" s="85"/>
      <c r="H10" s="60"/>
      <c r="I10" s="60"/>
      <c r="J10" s="60"/>
      <c r="K10" s="60"/>
      <c r="L10" s="60"/>
      <c r="M10" s="60" t="s">
        <v>4</v>
      </c>
      <c r="N10" s="60"/>
      <c r="O10" s="60"/>
      <c r="P10" s="60"/>
      <c r="Q10" s="60" t="s">
        <v>6</v>
      </c>
      <c r="R10" s="60"/>
      <c r="S10" s="60"/>
      <c r="T10" s="60"/>
      <c r="U10" s="60" t="s">
        <v>7</v>
      </c>
      <c r="V10" s="60"/>
      <c r="W10" s="60"/>
      <c r="X10" s="60"/>
      <c r="Y10" s="60"/>
      <c r="Z10" s="60" t="s">
        <v>4</v>
      </c>
      <c r="AA10" s="60" t="s">
        <v>5</v>
      </c>
      <c r="AB10" s="60"/>
      <c r="AC10" s="60"/>
      <c r="AD10" s="60" t="s">
        <v>9</v>
      </c>
      <c r="AE10" s="60"/>
      <c r="AF10" s="60"/>
      <c r="AG10" s="60"/>
      <c r="AH10" s="60" t="s">
        <v>32</v>
      </c>
      <c r="AI10" s="60"/>
      <c r="AJ10" s="60"/>
      <c r="AK10" s="60"/>
      <c r="AL10" s="60"/>
      <c r="AM10" s="60"/>
      <c r="AN10" s="60" t="s">
        <v>35</v>
      </c>
      <c r="AO10" s="60"/>
      <c r="AP10" s="60"/>
      <c r="AQ10" s="60"/>
      <c r="AR10" s="60"/>
      <c r="AS10" s="60" t="s">
        <v>33</v>
      </c>
      <c r="AT10" s="60"/>
      <c r="AU10" s="60"/>
      <c r="AV10" s="60"/>
      <c r="AW10" s="60"/>
      <c r="AX10" s="60"/>
      <c r="AY10" s="60"/>
      <c r="AZ10" s="60"/>
      <c r="BA10" s="60"/>
      <c r="BB10" s="89" t="s">
        <v>10</v>
      </c>
      <c r="BC10" s="60"/>
      <c r="BD10" s="90" t="s">
        <v>4</v>
      </c>
      <c r="BE10" s="60"/>
      <c r="BF10" s="61" t="s">
        <v>5</v>
      </c>
      <c r="BG10" s="60"/>
      <c r="BH10" s="60"/>
      <c r="BI10" s="60"/>
      <c r="BJ10" s="330"/>
      <c r="BK10" s="330"/>
      <c r="BL10" s="330"/>
      <c r="BM10" s="330"/>
      <c r="BN10" s="330"/>
      <c r="BO10" s="330"/>
      <c r="BP10" s="329"/>
      <c r="BQ10" s="60"/>
      <c r="BR10" s="87"/>
      <c r="BS10" s="88"/>
      <c r="BT10" s="60"/>
      <c r="BU10" s="91" t="s">
        <v>120</v>
      </c>
      <c r="BV10" s="60"/>
      <c r="BW10" s="60"/>
      <c r="BX10" s="61" t="s">
        <v>26</v>
      </c>
      <c r="BY10" s="60"/>
      <c r="BZ10" s="88"/>
      <c r="CA10" s="60"/>
      <c r="CB10" s="60"/>
      <c r="CC10" s="60"/>
      <c r="CD10" s="60"/>
      <c r="CE10" s="61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</row>
    <row r="11" spans="1:101" ht="18.75" customHeight="1" thickBot="1" x14ac:dyDescent="0.25">
      <c r="A11" s="60"/>
      <c r="B11" s="60"/>
      <c r="C11" s="60"/>
      <c r="D11" s="60"/>
      <c r="E11" s="85"/>
      <c r="F11" s="60"/>
      <c r="G11" s="85"/>
      <c r="H11" s="60"/>
      <c r="I11" s="60"/>
      <c r="J11" s="60"/>
      <c r="K11" s="60"/>
      <c r="L11" s="60"/>
      <c r="M11" s="60" t="s">
        <v>0</v>
      </c>
      <c r="N11" s="60" t="s">
        <v>1</v>
      </c>
      <c r="O11" s="60" t="s">
        <v>2</v>
      </c>
      <c r="P11" s="60" t="s">
        <v>3</v>
      </c>
      <c r="Q11" s="60" t="s">
        <v>0</v>
      </c>
      <c r="R11" s="60" t="s">
        <v>1</v>
      </c>
      <c r="S11" s="60" t="s">
        <v>2</v>
      </c>
      <c r="T11" s="60" t="s">
        <v>3</v>
      </c>
      <c r="U11" s="60" t="s">
        <v>0</v>
      </c>
      <c r="V11" s="60" t="s">
        <v>1</v>
      </c>
      <c r="W11" s="60" t="s">
        <v>2</v>
      </c>
      <c r="X11" s="60" t="s">
        <v>3</v>
      </c>
      <c r="Y11" s="60"/>
      <c r="Z11" s="60" t="s">
        <v>8</v>
      </c>
      <c r="AA11" s="60"/>
      <c r="AB11" s="60"/>
      <c r="AC11" s="60"/>
      <c r="AD11" s="60"/>
      <c r="AE11" s="60"/>
      <c r="AF11" s="60"/>
      <c r="AG11" s="60"/>
      <c r="AH11" s="60" t="s">
        <v>31</v>
      </c>
      <c r="AI11" s="60"/>
      <c r="AJ11" s="60"/>
      <c r="AK11" s="60"/>
      <c r="AL11" s="60"/>
      <c r="AM11" s="60"/>
      <c r="AN11" s="60" t="str">
        <f>AI12</f>
        <v>Brasilien</v>
      </c>
      <c r="AO11" s="60" t="str">
        <f>AI13</f>
        <v>Kroatien</v>
      </c>
      <c r="AP11" s="60" t="str">
        <f>AI14</f>
        <v>Mexiko</v>
      </c>
      <c r="AQ11" s="60" t="str">
        <f>AI15</f>
        <v>Kamerun</v>
      </c>
      <c r="AR11" s="60"/>
      <c r="AS11" s="60" t="s">
        <v>31</v>
      </c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330"/>
      <c r="BK11" s="330"/>
      <c r="BL11" s="330"/>
      <c r="BM11" s="330"/>
      <c r="BN11" s="330"/>
      <c r="BO11" s="330"/>
      <c r="BP11" s="329"/>
      <c r="BQ11" s="60"/>
      <c r="BR11" s="87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</row>
    <row r="12" spans="1:101" ht="18.75" customHeight="1" thickBot="1" x14ac:dyDescent="0.3">
      <c r="A12" s="60"/>
      <c r="B12" s="60"/>
      <c r="C12" s="7" t="str">
        <f>Spielplan!$C$12</f>
        <v>Brasilien</v>
      </c>
      <c r="D12" s="38"/>
      <c r="E12" s="104"/>
      <c r="F12" s="93"/>
      <c r="G12" s="104"/>
      <c r="H12" s="7" t="str">
        <f>Spielplan!$H$12</f>
        <v>Kroatien</v>
      </c>
      <c r="I12" s="38"/>
      <c r="J12" s="60"/>
      <c r="K12" s="60" t="s">
        <v>58</v>
      </c>
      <c r="L12" s="60">
        <f t="shared" ref="L12:L17" si="0">IF(E12-G12&gt;0,1,IF(G12=E12,0,-1))</f>
        <v>0</v>
      </c>
      <c r="M12" s="60">
        <f>IF($E12="",0,IF($E12&gt;$G12,3,IF($E12=G12,1,0)))</f>
        <v>0</v>
      </c>
      <c r="N12" s="60">
        <f>IF($G12="",0,IF($E12&gt;$G12,0,IF($E12=G12,1,3)))</f>
        <v>0</v>
      </c>
      <c r="O12" s="60"/>
      <c r="P12" s="60"/>
      <c r="Q12" s="60">
        <f>E12</f>
        <v>0</v>
      </c>
      <c r="R12" s="60">
        <f>G12</f>
        <v>0</v>
      </c>
      <c r="S12" s="60"/>
      <c r="T12" s="60"/>
      <c r="U12" s="60">
        <f>G12</f>
        <v>0</v>
      </c>
      <c r="V12" s="60">
        <f>E12</f>
        <v>0</v>
      </c>
      <c r="W12" s="60"/>
      <c r="X12" s="60"/>
      <c r="Y12" s="60"/>
      <c r="Z12" s="60">
        <f>M18</f>
        <v>0</v>
      </c>
      <c r="AA12" s="60">
        <f>Q18</f>
        <v>0</v>
      </c>
      <c r="AB12" s="60">
        <f>U18</f>
        <v>0</v>
      </c>
      <c r="AC12" s="60">
        <f>AA12-AB12</f>
        <v>0</v>
      </c>
      <c r="AD12" s="60">
        <f>IF(Z12&gt;Z13,-1,0)</f>
        <v>0</v>
      </c>
      <c r="AE12" s="60">
        <f>IF(Z12&gt;Z14,-1,0)</f>
        <v>0</v>
      </c>
      <c r="AF12" s="60">
        <f>IF(Z12&gt;Z15,-1,0)</f>
        <v>0</v>
      </c>
      <c r="AG12" s="60">
        <f>10000-(AJ12*1000+AM12*100+AK12*10)</f>
        <v>10000</v>
      </c>
      <c r="AH12" s="90">
        <f>RANK(AG12,AG12:AG15,1)</f>
        <v>1</v>
      </c>
      <c r="AI12" s="60" t="str">
        <f>C12</f>
        <v>Brasilien</v>
      </c>
      <c r="AJ12" s="60">
        <f t="shared" ref="AJ12:AL15" si="1">Z12</f>
        <v>0</v>
      </c>
      <c r="AK12" s="60">
        <f t="shared" si="1"/>
        <v>0</v>
      </c>
      <c r="AL12" s="60">
        <f t="shared" si="1"/>
        <v>0</v>
      </c>
      <c r="AM12" s="60">
        <f>AK12-AL12</f>
        <v>0</v>
      </c>
      <c r="AN12" s="187"/>
      <c r="AO12" s="187">
        <f>IF(AG13=AG12,IF(G12&gt;E12,AG13-0.1,AG13),AG13)</f>
        <v>10000</v>
      </c>
      <c r="AP12" s="187">
        <f>IF(AG14=AG12,IF(G14&gt;E14,AG14-0.1,AG14),AG14)</f>
        <v>10000</v>
      </c>
      <c r="AQ12" s="187">
        <f>IF(AG15=AG12,IF(G16&gt;E16,AG15-0.1,AG15),AG15)</f>
        <v>10000</v>
      </c>
      <c r="AR12" s="187">
        <f>AN16</f>
        <v>30000</v>
      </c>
      <c r="AS12" s="90">
        <f>RANK(AR12,AR12:AR15,1)</f>
        <v>1</v>
      </c>
      <c r="AT12" s="60" t="str">
        <f t="shared" ref="AT12:AW15" si="2">AI12</f>
        <v>Brasilien</v>
      </c>
      <c r="AU12" s="60">
        <f t="shared" si="2"/>
        <v>0</v>
      </c>
      <c r="AV12" s="60">
        <f t="shared" si="2"/>
        <v>0</v>
      </c>
      <c r="AW12" s="60">
        <f t="shared" si="2"/>
        <v>0</v>
      </c>
      <c r="AX12" s="60"/>
      <c r="AY12" s="60"/>
      <c r="AZ12" s="60"/>
      <c r="BA12" s="3">
        <v>1</v>
      </c>
      <c r="BB12" s="7" t="str">
        <f>VLOOKUP(1,AS12:AT15,2,FALSE)</f>
        <v>Brasilien</v>
      </c>
      <c r="BC12" s="2"/>
      <c r="BD12" s="6">
        <f>VLOOKUP(1,AS12:AW15,3,FALSE)</f>
        <v>0</v>
      </c>
      <c r="BE12" s="4">
        <f>VLOOKUP(1,AS12:AW15,4,FALSE)</f>
        <v>0</v>
      </c>
      <c r="BF12" s="93" t="s">
        <v>12</v>
      </c>
      <c r="BG12" s="4">
        <f>VLOOKUP(1,AS12:AW15,5,FALSE)</f>
        <v>0</v>
      </c>
      <c r="BH12" s="13" t="s">
        <v>18</v>
      </c>
      <c r="BI12" s="60"/>
      <c r="BJ12" s="85">
        <f>IF(E12&gt;G12,IF(Spielplan!E12&gt;Spielplan!G12,Punktemodus!$B$3,0),0)</f>
        <v>0</v>
      </c>
      <c r="BK12" s="85">
        <f>IF(E12=G12,IF(Spielplan!E12=Spielplan!G12,Punktemodus!$B$3,0),0)</f>
        <v>10</v>
      </c>
      <c r="BL12" s="85">
        <f>IF(E12&lt;G12,IF(Spielplan!E12&lt;Spielplan!G12,Punktemodus!$B$3,0),0)</f>
        <v>0</v>
      </c>
      <c r="BM12" s="85">
        <f>IF(E12=Spielplan!E12,IF(G12=Spielplan!G12,Punktemodus!$B$5,0),0)</f>
        <v>3</v>
      </c>
      <c r="BN12" s="85">
        <f>IF(E12=Spielplan!E12,Punktemodus!$B$7,0)</f>
        <v>1</v>
      </c>
      <c r="BO12" s="85">
        <f>IF(G12=Spielplan!G12,Punktemodus!$B$7,0)</f>
        <v>1</v>
      </c>
      <c r="BP12" s="137">
        <f>IF(Spielplan!E12="",0,SUM(BJ12:BO12))</f>
        <v>0</v>
      </c>
      <c r="BQ12" s="60"/>
      <c r="BR12" s="87"/>
      <c r="BS12" s="13" t="s">
        <v>18</v>
      </c>
      <c r="BT12" s="44" t="str">
        <f>IF(G17="","",BB12)</f>
        <v/>
      </c>
      <c r="BU12" s="46"/>
      <c r="BV12" s="104"/>
      <c r="BW12" s="60"/>
      <c r="BX12" s="104"/>
      <c r="BY12" s="60"/>
      <c r="BZ12" s="88"/>
      <c r="CA12" s="60"/>
      <c r="CB12" s="91" t="s">
        <v>27</v>
      </c>
      <c r="CC12" s="60"/>
      <c r="CD12" s="60"/>
      <c r="CE12" s="61" t="s">
        <v>26</v>
      </c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</row>
    <row r="13" spans="1:101" ht="18.75" customHeight="1" thickBot="1" x14ac:dyDescent="0.3">
      <c r="A13" s="60"/>
      <c r="B13" s="60"/>
      <c r="C13" s="44" t="str">
        <f>Spielplan!$C$13</f>
        <v>Mexiko</v>
      </c>
      <c r="D13" s="45"/>
      <c r="E13" s="104"/>
      <c r="F13" s="93"/>
      <c r="G13" s="104"/>
      <c r="H13" s="44" t="str">
        <f>Spielplan!$H$13</f>
        <v>Kamerun</v>
      </c>
      <c r="I13" s="45"/>
      <c r="J13" s="60"/>
      <c r="K13" s="60" t="s">
        <v>59</v>
      </c>
      <c r="L13" s="60">
        <f t="shared" si="0"/>
        <v>0</v>
      </c>
      <c r="M13" s="60"/>
      <c r="N13" s="60"/>
      <c r="O13" s="60">
        <f>IF($E13="",0,IF($E13&gt;$G13,3,IF($E13=$G13,1,0)))</f>
        <v>0</v>
      </c>
      <c r="P13" s="60">
        <f>IF($G13="",0,IF($E13&gt;$G13,0,IF($E13=$G13,1,3)))</f>
        <v>0</v>
      </c>
      <c r="Q13" s="60"/>
      <c r="R13" s="60"/>
      <c r="S13" s="60">
        <f>E13</f>
        <v>0</v>
      </c>
      <c r="T13" s="60">
        <f>G13</f>
        <v>0</v>
      </c>
      <c r="U13" s="60"/>
      <c r="V13" s="60"/>
      <c r="W13" s="60">
        <f>G13</f>
        <v>0</v>
      </c>
      <c r="X13" s="60">
        <f>E13</f>
        <v>0</v>
      </c>
      <c r="Y13" s="60"/>
      <c r="Z13" s="60">
        <f>N18</f>
        <v>0</v>
      </c>
      <c r="AA13" s="60">
        <f>R18</f>
        <v>0</v>
      </c>
      <c r="AB13" s="60">
        <f>V18</f>
        <v>0</v>
      </c>
      <c r="AC13" s="60">
        <f>AA13-AB13</f>
        <v>0</v>
      </c>
      <c r="AD13" s="60">
        <f>IF(Z13&gt;Z12,-1,0)</f>
        <v>0</v>
      </c>
      <c r="AE13" s="60">
        <f>IF(Z13&gt;Z14,-1,0)</f>
        <v>0</v>
      </c>
      <c r="AF13" s="60">
        <f>IF(Z13&gt;Z15,-1,0)</f>
        <v>0</v>
      </c>
      <c r="AG13" s="60">
        <f>10000-(AJ13*1000+AM13*100+AK13*10)</f>
        <v>10000</v>
      </c>
      <c r="AH13" s="90">
        <f>RANK(AG13,AG12:AG15,1)</f>
        <v>1</v>
      </c>
      <c r="AI13" s="60" t="str">
        <f>H12</f>
        <v>Kroatien</v>
      </c>
      <c r="AJ13" s="60">
        <f t="shared" si="1"/>
        <v>0</v>
      </c>
      <c r="AK13" s="60">
        <f t="shared" si="1"/>
        <v>0</v>
      </c>
      <c r="AL13" s="60">
        <f t="shared" si="1"/>
        <v>0</v>
      </c>
      <c r="AM13" s="60">
        <f>AK13-AL13</f>
        <v>0</v>
      </c>
      <c r="AN13" s="187">
        <f>IF(AG12=AG13,IF(E12&gt;G12,AG12-0.1,AG12),AG12)</f>
        <v>10000</v>
      </c>
      <c r="AO13" s="187"/>
      <c r="AP13" s="187">
        <f>IF(AG14=AG13,IF(G17&gt;E17,AG14-0.1,AG14),AG14)</f>
        <v>10000</v>
      </c>
      <c r="AQ13" s="187">
        <f>IF(AG15=AG13,IF(G15&gt;E15,AG15-0.1,AG15),AG15)</f>
        <v>10000</v>
      </c>
      <c r="AR13" s="187">
        <f>AO16</f>
        <v>30000</v>
      </c>
      <c r="AS13" s="90">
        <f>RANK(AR13,AR12:AR15,1)</f>
        <v>1</v>
      </c>
      <c r="AT13" s="60" t="str">
        <f t="shared" si="2"/>
        <v>Kroatien</v>
      </c>
      <c r="AU13" s="60">
        <f t="shared" si="2"/>
        <v>0</v>
      </c>
      <c r="AV13" s="60">
        <f t="shared" si="2"/>
        <v>0</v>
      </c>
      <c r="AW13" s="60">
        <f t="shared" si="2"/>
        <v>0</v>
      </c>
      <c r="AX13" s="60"/>
      <c r="AY13" s="60"/>
      <c r="AZ13" s="60"/>
      <c r="BA13" s="120">
        <v>2</v>
      </c>
      <c r="BB13" s="121" t="e">
        <f>VLOOKUP(2,AS12:AT15,2,FALSE)</f>
        <v>#N/A</v>
      </c>
      <c r="BC13" s="122"/>
      <c r="BD13" s="123" t="e">
        <f>VLOOKUP(2,AS12:AW15,3,FALSE)</f>
        <v>#N/A</v>
      </c>
      <c r="BE13" s="124" t="e">
        <f>VLOOKUP(2,AS12:AW15,4,FALSE)</f>
        <v>#N/A</v>
      </c>
      <c r="BF13" s="93" t="s">
        <v>12</v>
      </c>
      <c r="BG13" s="124" t="e">
        <f>VLOOKUP(2,AS12:AW15,5,FALSE)</f>
        <v>#N/A</v>
      </c>
      <c r="BH13" s="125" t="s">
        <v>19</v>
      </c>
      <c r="BI13" s="60"/>
      <c r="BJ13" s="85">
        <f>IF(E13&gt;G13,IF(Spielplan!E13&gt;Spielplan!G13,Punktemodus!$B$3,0),0)</f>
        <v>0</v>
      </c>
      <c r="BK13" s="85">
        <f>IF(E13=G13,IF(Spielplan!E13=Spielplan!G13,Punktemodus!$B$3,0),0)</f>
        <v>10</v>
      </c>
      <c r="BL13" s="85">
        <f>IF(E13&lt;G13,IF(Spielplan!E13&lt;Spielplan!G13,Punktemodus!$B$3,0),0)</f>
        <v>0</v>
      </c>
      <c r="BM13" s="85">
        <f>IF(E13=Spielplan!E13,IF(G13=Spielplan!G13,Punktemodus!$B$5,0),0)</f>
        <v>3</v>
      </c>
      <c r="BN13" s="85">
        <f>IF(E13=Spielplan!E13,Punktemodus!$B$7,0)</f>
        <v>1</v>
      </c>
      <c r="BO13" s="85">
        <f>IF(G13=Spielplan!G13,Punktemodus!$B$7,0)</f>
        <v>1</v>
      </c>
      <c r="BP13" s="137">
        <f>IF(Spielplan!E13="",0,SUM(BJ13:BO13))</f>
        <v>0</v>
      </c>
      <c r="BQ13" s="60"/>
      <c r="BR13" s="87"/>
      <c r="BS13" s="73" t="s">
        <v>21</v>
      </c>
      <c r="BT13" s="44" t="str">
        <f>IF(G28="","",BB24)</f>
        <v/>
      </c>
      <c r="BU13" s="46"/>
      <c r="BV13" s="104"/>
      <c r="BW13" s="60"/>
      <c r="BX13" s="104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</row>
    <row r="14" spans="1:101" ht="18.75" customHeight="1" thickBot="1" x14ac:dyDescent="0.3">
      <c r="A14" s="60"/>
      <c r="B14" s="60"/>
      <c r="C14" s="7" t="str">
        <f>C12</f>
        <v>Brasilien</v>
      </c>
      <c r="D14" s="38"/>
      <c r="E14" s="104"/>
      <c r="F14" s="93"/>
      <c r="G14" s="104"/>
      <c r="H14" s="7" t="str">
        <f>C13</f>
        <v>Mexiko</v>
      </c>
      <c r="I14" s="38"/>
      <c r="J14" s="60"/>
      <c r="K14" s="60" t="s">
        <v>60</v>
      </c>
      <c r="L14" s="60">
        <f t="shared" si="0"/>
        <v>0</v>
      </c>
      <c r="M14" s="60">
        <f>IF($E14="",0,IF($E14&gt;$G14,3,IF($E14=G14,1,0)))</f>
        <v>0</v>
      </c>
      <c r="N14" s="60"/>
      <c r="O14" s="60">
        <f>IF($G14="",0,IF($E14&gt;$G14,0,IF($E14=$G14,1,3)))</f>
        <v>0</v>
      </c>
      <c r="P14" s="60"/>
      <c r="Q14" s="60">
        <f>E14</f>
        <v>0</v>
      </c>
      <c r="R14" s="60"/>
      <c r="S14" s="60">
        <f>G14</f>
        <v>0</v>
      </c>
      <c r="T14" s="60"/>
      <c r="U14" s="60">
        <f>G14</f>
        <v>0</v>
      </c>
      <c r="V14" s="60"/>
      <c r="W14" s="60">
        <f>E14</f>
        <v>0</v>
      </c>
      <c r="X14" s="60"/>
      <c r="Y14" s="60"/>
      <c r="Z14" s="60">
        <f>O18</f>
        <v>0</v>
      </c>
      <c r="AA14" s="60">
        <f>S18</f>
        <v>0</v>
      </c>
      <c r="AB14" s="60">
        <f>W18</f>
        <v>0</v>
      </c>
      <c r="AC14" s="60">
        <f>AA14-AB14</f>
        <v>0</v>
      </c>
      <c r="AD14" s="60">
        <f>IF(Z14&gt;Z12,-1,0)</f>
        <v>0</v>
      </c>
      <c r="AE14" s="60">
        <f>IF(Z14&gt;Z13,-1,0)</f>
        <v>0</v>
      </c>
      <c r="AF14" s="60">
        <f>IF(Z14&gt;Z15,-1,0)</f>
        <v>0</v>
      </c>
      <c r="AG14" s="60">
        <f>10000-(AJ14*1000+AM14*100+AK14*10)</f>
        <v>10000</v>
      </c>
      <c r="AH14" s="90">
        <f>RANK(AG14,AG12:AG15,1)</f>
        <v>1</v>
      </c>
      <c r="AI14" s="60" t="str">
        <f>C13</f>
        <v>Mexiko</v>
      </c>
      <c r="AJ14" s="60">
        <f t="shared" si="1"/>
        <v>0</v>
      </c>
      <c r="AK14" s="60">
        <f t="shared" si="1"/>
        <v>0</v>
      </c>
      <c r="AL14" s="60">
        <f t="shared" si="1"/>
        <v>0</v>
      </c>
      <c r="AM14" s="60">
        <f>AK14-AL14</f>
        <v>0</v>
      </c>
      <c r="AN14" s="187">
        <f>IF(AG12=AG14,IF(E14&gt;G14,AG12-0.1,AG12),AG12)</f>
        <v>10000</v>
      </c>
      <c r="AO14" s="187">
        <f>IF(AG13=AG14,IF(E17&gt;G17,AG13-0.1,AG13),AG13)</f>
        <v>10000</v>
      </c>
      <c r="AP14" s="187"/>
      <c r="AQ14" s="187">
        <f>IF(AG15=AG14,IF(G13&gt;E13,AG15-0.1,AG15),AG15)</f>
        <v>10000</v>
      </c>
      <c r="AR14" s="187">
        <f>AP16</f>
        <v>30000</v>
      </c>
      <c r="AS14" s="90">
        <f>RANK(AR14,AR12:AR15,1)</f>
        <v>1</v>
      </c>
      <c r="AT14" s="60" t="str">
        <f t="shared" si="2"/>
        <v>Mexiko</v>
      </c>
      <c r="AU14" s="60">
        <f t="shared" si="2"/>
        <v>0</v>
      </c>
      <c r="AV14" s="60">
        <f t="shared" si="2"/>
        <v>0</v>
      </c>
      <c r="AW14" s="60">
        <f t="shared" si="2"/>
        <v>0</v>
      </c>
      <c r="AX14" s="60"/>
      <c r="AY14" s="60"/>
      <c r="AZ14" s="60"/>
      <c r="BA14" s="113">
        <v>3</v>
      </c>
      <c r="BB14" s="114" t="e">
        <f>VLOOKUP(3,AS12:AT15,2,FALSE)</f>
        <v>#N/A</v>
      </c>
      <c r="BC14" s="115"/>
      <c r="BD14" s="116" t="e">
        <f>VLOOKUP(3,AS12:AW15,3,FALSE)</f>
        <v>#N/A</v>
      </c>
      <c r="BE14" s="116" t="e">
        <f>VLOOKUP(3,AS12:AW15,4,FALSE)</f>
        <v>#N/A</v>
      </c>
      <c r="BF14" s="93" t="s">
        <v>12</v>
      </c>
      <c r="BG14" s="116" t="e">
        <f>VLOOKUP(3,AS12:AW15,5,FALSE)</f>
        <v>#N/A</v>
      </c>
      <c r="BH14" s="60"/>
      <c r="BI14" s="60"/>
      <c r="BJ14" s="85">
        <f>IF(E14&gt;G14,IF(Spielplan!E14&gt;Spielplan!G14,Punktemodus!$B$3,0),0)</f>
        <v>0</v>
      </c>
      <c r="BK14" s="85">
        <f>IF(E14=G14,IF(Spielplan!E14=Spielplan!G14,Punktemodus!$B$3,0),0)</f>
        <v>10</v>
      </c>
      <c r="BL14" s="85">
        <f>IF(E14&lt;G14,IF(Spielplan!E14&lt;Spielplan!G14,Punktemodus!$B$3,0),0)</f>
        <v>0</v>
      </c>
      <c r="BM14" s="85">
        <f>IF(E14=Spielplan!E14,IF(G14=Spielplan!G14,Punktemodus!$B$5,0),0)</f>
        <v>3</v>
      </c>
      <c r="BN14" s="85">
        <f>IF(E14=Spielplan!E14,Punktemodus!$B$7,0)</f>
        <v>1</v>
      </c>
      <c r="BO14" s="85">
        <f>IF(G14=Spielplan!G14,Punktemodus!$B$7,0)</f>
        <v>1</v>
      </c>
      <c r="BP14" s="137">
        <f>IF(Spielplan!E14="",0,SUM(BJ14:BO14))</f>
        <v>0</v>
      </c>
      <c r="BQ14" s="60"/>
      <c r="BR14" s="87"/>
      <c r="BS14" s="60"/>
      <c r="BT14" s="60"/>
      <c r="BU14" s="60"/>
      <c r="BV14" s="60"/>
      <c r="BW14" s="60"/>
      <c r="BX14" s="60"/>
      <c r="BY14" s="60"/>
      <c r="BZ14" s="47">
        <v>49</v>
      </c>
      <c r="CA14" s="44" t="str">
        <f>IF(BX12="",IF(BV12&gt;BV13,BT12,BT13),IF(BX12&gt;BX13,BT12,BT13))</f>
        <v/>
      </c>
      <c r="CB14" s="46"/>
      <c r="CC14" s="104"/>
      <c r="CD14" s="60"/>
      <c r="CE14" s="104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</row>
    <row r="15" spans="1:101" ht="18.75" customHeight="1" thickBot="1" x14ac:dyDescent="0.3">
      <c r="A15" s="60"/>
      <c r="B15" s="60"/>
      <c r="C15" s="44" t="str">
        <f>H12</f>
        <v>Kroatien</v>
      </c>
      <c r="D15" s="45"/>
      <c r="E15" s="104"/>
      <c r="F15" s="93"/>
      <c r="G15" s="104"/>
      <c r="H15" s="44" t="str">
        <f>H13</f>
        <v>Kamerun</v>
      </c>
      <c r="I15" s="45"/>
      <c r="J15" s="60"/>
      <c r="K15" s="60" t="s">
        <v>61</v>
      </c>
      <c r="L15" s="60">
        <f t="shared" si="0"/>
        <v>0</v>
      </c>
      <c r="M15" s="60"/>
      <c r="N15" s="60">
        <f>IF($E15="",0,IF($E15&gt;$G15,3,IF($E15=$G15,1,0)))</f>
        <v>0</v>
      </c>
      <c r="O15" s="60"/>
      <c r="P15" s="60">
        <f>IF($G15="",0,IF($E15&gt;$G15,0,IF($E15=$G15,1,3)))</f>
        <v>0</v>
      </c>
      <c r="Q15" s="60"/>
      <c r="R15" s="60">
        <f>E15</f>
        <v>0</v>
      </c>
      <c r="S15" s="60"/>
      <c r="T15" s="60">
        <f>G15</f>
        <v>0</v>
      </c>
      <c r="U15" s="60"/>
      <c r="V15" s="60">
        <f>G15</f>
        <v>0</v>
      </c>
      <c r="W15" s="60"/>
      <c r="X15" s="60">
        <f>E15</f>
        <v>0</v>
      </c>
      <c r="Y15" s="60"/>
      <c r="Z15" s="60">
        <f>P18</f>
        <v>0</v>
      </c>
      <c r="AA15" s="60">
        <f>T18</f>
        <v>0</v>
      </c>
      <c r="AB15" s="60">
        <f>X18</f>
        <v>0</v>
      </c>
      <c r="AC15" s="60">
        <f>AA15-AB15</f>
        <v>0</v>
      </c>
      <c r="AD15" s="60">
        <f>IF(Z15&gt;Z12,-1,0)</f>
        <v>0</v>
      </c>
      <c r="AE15" s="60">
        <f>IF(Z15&gt;Z13,-1,0)</f>
        <v>0</v>
      </c>
      <c r="AF15" s="60">
        <f>IF(Z15&gt;Z14,-1,0)</f>
        <v>0</v>
      </c>
      <c r="AG15" s="60">
        <f>10000-(AJ15*1000+AM15*100+AK15*10)</f>
        <v>10000</v>
      </c>
      <c r="AH15" s="90">
        <f>RANK(AG15,AG12:AG15,1)</f>
        <v>1</v>
      </c>
      <c r="AI15" s="60" t="str">
        <f>H13</f>
        <v>Kamerun</v>
      </c>
      <c r="AJ15" s="60">
        <f t="shared" si="1"/>
        <v>0</v>
      </c>
      <c r="AK15" s="60">
        <f t="shared" si="1"/>
        <v>0</v>
      </c>
      <c r="AL15" s="60">
        <f t="shared" si="1"/>
        <v>0</v>
      </c>
      <c r="AM15" s="60">
        <f>AK15-AL15</f>
        <v>0</v>
      </c>
      <c r="AN15" s="187">
        <f>IF(AG12=AG15,IF(E16&gt;G16,AG12-0.1,AG12),AG12)</f>
        <v>10000</v>
      </c>
      <c r="AO15" s="187">
        <f>IF(AG13=AG15,IF(E15&gt;G15,AG13-0.1,AG13),AG13)</f>
        <v>10000</v>
      </c>
      <c r="AP15" s="187">
        <f>IF(AG14=AG15,IF(E13&gt;G13,AG14-0.1,AG14),AG14)</f>
        <v>10000</v>
      </c>
      <c r="AQ15" s="187"/>
      <c r="AR15" s="187">
        <f>AQ16</f>
        <v>30000</v>
      </c>
      <c r="AS15" s="90">
        <f>RANK(AR15,AR12:AR15,1)</f>
        <v>1</v>
      </c>
      <c r="AT15" s="60" t="str">
        <f t="shared" si="2"/>
        <v>Kamerun</v>
      </c>
      <c r="AU15" s="60">
        <f t="shared" si="2"/>
        <v>0</v>
      </c>
      <c r="AV15" s="60">
        <f t="shared" si="2"/>
        <v>0</v>
      </c>
      <c r="AW15" s="60">
        <f t="shared" si="2"/>
        <v>0</v>
      </c>
      <c r="AX15" s="60"/>
      <c r="AY15" s="60"/>
      <c r="AZ15" s="60"/>
      <c r="BA15" s="113">
        <v>4</v>
      </c>
      <c r="BB15" s="114" t="e">
        <f>VLOOKUP(4,AS12:AT15,2,FALSE)</f>
        <v>#N/A</v>
      </c>
      <c r="BC15" s="115"/>
      <c r="BD15" s="116" t="e">
        <f>VLOOKUP(4,AS12:AW15,3,FALSE)</f>
        <v>#N/A</v>
      </c>
      <c r="BE15" s="116" t="e">
        <f>VLOOKUP(4,AS12:AW15,4,FALSE)</f>
        <v>#N/A</v>
      </c>
      <c r="BF15" s="93" t="s">
        <v>12</v>
      </c>
      <c r="BG15" s="116" t="e">
        <f>VLOOKUP(4,AS12:AW15,5,FALSE)</f>
        <v>#N/A</v>
      </c>
      <c r="BH15" s="60"/>
      <c r="BI15" s="60"/>
      <c r="BJ15" s="85">
        <f>IF(E15&gt;G15,IF(Spielplan!E15&gt;Spielplan!G15,Punktemodus!$B$3,0),0)</f>
        <v>0</v>
      </c>
      <c r="BK15" s="85">
        <f>IF(E15=G15,IF(Spielplan!E15=Spielplan!G15,Punktemodus!$B$3,0),0)</f>
        <v>10</v>
      </c>
      <c r="BL15" s="85">
        <f>IF(E15&lt;G15,IF(Spielplan!E15&lt;Spielplan!G15,Punktemodus!$B$3,0),0)</f>
        <v>0</v>
      </c>
      <c r="BM15" s="85">
        <f>IF(E15=Spielplan!E15,IF(G15=Spielplan!G15,Punktemodus!$B$5,0),0)</f>
        <v>3</v>
      </c>
      <c r="BN15" s="85">
        <f>IF(E15=Spielplan!E15,Punktemodus!$B$7,0)</f>
        <v>1</v>
      </c>
      <c r="BO15" s="85">
        <f>IF(G15=Spielplan!G15,Punktemodus!$B$7,0)</f>
        <v>1</v>
      </c>
      <c r="BP15" s="137">
        <f>IF(Spielplan!E15="",0,SUM(BJ15:BO15))</f>
        <v>0</v>
      </c>
      <c r="BQ15" s="60"/>
      <c r="BR15" s="87"/>
      <c r="BS15" s="60"/>
      <c r="BT15" s="60"/>
      <c r="BU15" s="60"/>
      <c r="BV15" s="60"/>
      <c r="BW15" s="60"/>
      <c r="BX15" s="60"/>
      <c r="BY15" s="60"/>
      <c r="BZ15" s="47">
        <v>50</v>
      </c>
      <c r="CA15" s="44" t="str">
        <f>IF(BX16="",IF(BV16&gt;BV17,BT16,BT17),IF(BX16&gt;BX17,BT16,BT17))</f>
        <v/>
      </c>
      <c r="CB15" s="46"/>
      <c r="CC15" s="104"/>
      <c r="CD15" s="60"/>
      <c r="CE15" s="104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</row>
    <row r="16" spans="1:101" ht="18.75" customHeight="1" thickBot="1" x14ac:dyDescent="0.3">
      <c r="A16" s="60"/>
      <c r="B16" s="60"/>
      <c r="C16" s="7" t="str">
        <f>C12</f>
        <v>Brasilien</v>
      </c>
      <c r="D16" s="38"/>
      <c r="E16" s="104"/>
      <c r="F16" s="93"/>
      <c r="G16" s="104"/>
      <c r="H16" s="7" t="str">
        <f>H13</f>
        <v>Kamerun</v>
      </c>
      <c r="I16" s="38"/>
      <c r="J16" s="60"/>
      <c r="K16" s="60" t="s">
        <v>62</v>
      </c>
      <c r="L16" s="60">
        <f t="shared" si="0"/>
        <v>0</v>
      </c>
      <c r="M16" s="60">
        <f>IF($E16="",0,IF($E16&gt;$G16,3,IF($E16=G16,1,0)))</f>
        <v>0</v>
      </c>
      <c r="N16" s="60"/>
      <c r="O16" s="60"/>
      <c r="P16" s="60">
        <f>IF($G16="",0,IF($E16&gt;$G16,0,IF($E16=$G16,1,3)))</f>
        <v>0</v>
      </c>
      <c r="Q16" s="60">
        <f>E16</f>
        <v>0</v>
      </c>
      <c r="R16" s="60"/>
      <c r="S16" s="60"/>
      <c r="T16" s="60">
        <f>G16</f>
        <v>0</v>
      </c>
      <c r="U16" s="60">
        <f>G16</f>
        <v>0</v>
      </c>
      <c r="V16" s="60"/>
      <c r="W16" s="60"/>
      <c r="X16" s="60">
        <f>E16</f>
        <v>0</v>
      </c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187">
        <f>SUM(AN12:AN15)</f>
        <v>30000</v>
      </c>
      <c r="AO16" s="187">
        <f>SUM(AO12:AO15)</f>
        <v>30000</v>
      </c>
      <c r="AP16" s="187">
        <f>SUM(AP12:AP15)</f>
        <v>30000</v>
      </c>
      <c r="AQ16" s="187">
        <f>SUM(AQ12:AQ15)</f>
        <v>30000</v>
      </c>
      <c r="AR16" s="187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85">
        <f>IF(E16&gt;G16,IF(Spielplan!E16&gt;Spielplan!G16,Punktemodus!$B$3,0),0)</f>
        <v>0</v>
      </c>
      <c r="BK16" s="85">
        <f>IF(E16=G16,IF(Spielplan!E16=Spielplan!G16,Punktemodus!$B$3,0),0)</f>
        <v>10</v>
      </c>
      <c r="BL16" s="85">
        <f>IF(E16&lt;G16,IF(Spielplan!E16&lt;Spielplan!G16,Punktemodus!$B$3,0),0)</f>
        <v>0</v>
      </c>
      <c r="BM16" s="85">
        <f>IF(E16=Spielplan!E16,IF(G16=Spielplan!G16,Punktemodus!$B$5,0),0)</f>
        <v>3</v>
      </c>
      <c r="BN16" s="85">
        <f>IF(E16=Spielplan!E16,Punktemodus!$B$7,0)</f>
        <v>1</v>
      </c>
      <c r="BO16" s="85">
        <f>IF(G16=Spielplan!G16,Punktemodus!$B$7,0)</f>
        <v>1</v>
      </c>
      <c r="BP16" s="137">
        <f>IF(Spielplan!E16="",0,SUM(BJ16:BO16))</f>
        <v>0</v>
      </c>
      <c r="BQ16" s="60"/>
      <c r="BR16" s="87"/>
      <c r="BS16" s="63" t="s">
        <v>22</v>
      </c>
      <c r="BT16" s="44" t="str">
        <f>IF(G39="","",BB34)</f>
        <v/>
      </c>
      <c r="BU16" s="46"/>
      <c r="BV16" s="104"/>
      <c r="BW16" s="60"/>
      <c r="BX16" s="104"/>
      <c r="BY16" s="60"/>
      <c r="BZ16" s="60"/>
      <c r="CA16" s="60"/>
      <c r="CB16" s="60"/>
      <c r="CC16" s="60"/>
      <c r="CD16" s="60"/>
      <c r="CE16" s="60"/>
      <c r="CF16" s="91"/>
      <c r="CG16" s="91" t="s">
        <v>28</v>
      </c>
      <c r="CH16" s="60"/>
      <c r="CI16" s="60"/>
      <c r="CJ16" s="61" t="s">
        <v>26</v>
      </c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</row>
    <row r="17" spans="1:101" ht="18.75" customHeight="1" thickBot="1" x14ac:dyDescent="0.3">
      <c r="A17" s="60"/>
      <c r="B17" s="60"/>
      <c r="C17" s="44" t="str">
        <f>H12</f>
        <v>Kroatien</v>
      </c>
      <c r="D17" s="45"/>
      <c r="E17" s="104"/>
      <c r="F17" s="93"/>
      <c r="G17" s="104"/>
      <c r="H17" s="44" t="str">
        <f>C13</f>
        <v>Mexiko</v>
      </c>
      <c r="I17" s="45"/>
      <c r="J17" s="60"/>
      <c r="K17" s="60" t="s">
        <v>62</v>
      </c>
      <c r="L17" s="60">
        <f t="shared" si="0"/>
        <v>0</v>
      </c>
      <c r="M17" s="60"/>
      <c r="N17" s="60">
        <f>IF($E17="",0,IF($E17&gt;$G17,3,IF($E17=$G17,1,0)))</f>
        <v>0</v>
      </c>
      <c r="O17" s="60">
        <f>IF($G17="",0,IF($E17&gt;$G17,0,IF($E17=$G17,1,3)))</f>
        <v>0</v>
      </c>
      <c r="P17" s="60"/>
      <c r="Q17" s="60"/>
      <c r="R17" s="60">
        <f>E17</f>
        <v>0</v>
      </c>
      <c r="S17" s="60">
        <f>G17</f>
        <v>0</v>
      </c>
      <c r="T17" s="60"/>
      <c r="U17" s="60"/>
      <c r="V17" s="60">
        <f>G17</f>
        <v>0</v>
      </c>
      <c r="W17" s="60">
        <f>E17</f>
        <v>0</v>
      </c>
      <c r="X17" s="60"/>
      <c r="Y17" s="60"/>
      <c r="Z17" s="60" t="s">
        <v>30</v>
      </c>
      <c r="AA17" s="60"/>
      <c r="AB17" s="60"/>
      <c r="AC17" s="60"/>
      <c r="AD17" s="60"/>
      <c r="AE17" s="60"/>
      <c r="AF17" s="60"/>
      <c r="AG17" s="60" t="b">
        <f>OR(AG12=AG13,AG12=AG14,AG12=AG15,AG13=AG14,AG13=AG15,AG14=AG15)</f>
        <v>1</v>
      </c>
      <c r="AH17" s="60"/>
      <c r="AI17" s="60"/>
      <c r="AJ17" s="60"/>
      <c r="AK17" s="60"/>
      <c r="AL17" s="60"/>
      <c r="AM17" s="60"/>
      <c r="AN17" s="60"/>
      <c r="AO17" s="60" t="s">
        <v>34</v>
      </c>
      <c r="AP17" s="60"/>
      <c r="AQ17" s="60"/>
      <c r="AR17" s="60" t="b">
        <f>OR(AR12=AR13,AR12=AR14,AR12=AR15,AR13=AR14,AR13=AR15,AR14=AR15)</f>
        <v>1</v>
      </c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85">
        <f>IF(E17&gt;G17,IF(Spielplan!E17&gt;Spielplan!G17,Punktemodus!$B$3,0),0)</f>
        <v>0</v>
      </c>
      <c r="BK17" s="85">
        <f>IF(E17=G17,IF(Spielplan!E17=Spielplan!G17,Punktemodus!$B$3,0),0)</f>
        <v>10</v>
      </c>
      <c r="BL17" s="85">
        <f>IF(E17&lt;G17,IF(Spielplan!E17&lt;Spielplan!G17,Punktemodus!$B$3,0),0)</f>
        <v>0</v>
      </c>
      <c r="BM17" s="85">
        <f>IF(E17=Spielplan!E17,IF(G17=Spielplan!G17,Punktemodus!$B$5,0),0)</f>
        <v>3</v>
      </c>
      <c r="BN17" s="85">
        <f>IF(E17=Spielplan!E17,Punktemodus!$B$7,0)</f>
        <v>1</v>
      </c>
      <c r="BO17" s="85">
        <f>IF(G17=Spielplan!G17,Punktemodus!$B$7,0)</f>
        <v>1</v>
      </c>
      <c r="BP17" s="137">
        <f>IF(Spielplan!E17="",0,SUM(BJ17:BO17))</f>
        <v>0</v>
      </c>
      <c r="BQ17" s="60"/>
      <c r="BR17" s="87"/>
      <c r="BS17" s="52" t="s">
        <v>25</v>
      </c>
      <c r="BT17" s="44" t="str">
        <f>IF(G50="","",BB46)</f>
        <v/>
      </c>
      <c r="BU17" s="46"/>
      <c r="BV17" s="104"/>
      <c r="BW17" s="60"/>
      <c r="BX17" s="104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</row>
    <row r="18" spans="1:101" ht="18.75" customHeight="1" thickBot="1" x14ac:dyDescent="0.25">
      <c r="A18" s="60"/>
      <c r="B18" s="60"/>
      <c r="C18" s="136" t="str">
        <f>IF(G17="","",IF(AR17=TRUE,"Achtung: Fehler in Tabelle!",""))</f>
        <v/>
      </c>
      <c r="D18" s="60"/>
      <c r="E18" s="85"/>
      <c r="F18" s="60"/>
      <c r="G18" s="85"/>
      <c r="H18" s="60"/>
      <c r="I18" s="60"/>
      <c r="J18" s="60"/>
      <c r="K18" s="60"/>
      <c r="L18" s="60"/>
      <c r="M18" s="60">
        <f t="shared" ref="M18:X18" si="3">SUM(M12:M17)</f>
        <v>0</v>
      </c>
      <c r="N18" s="60">
        <f t="shared" si="3"/>
        <v>0</v>
      </c>
      <c r="O18" s="60">
        <f t="shared" si="3"/>
        <v>0</v>
      </c>
      <c r="P18" s="60">
        <f t="shared" si="3"/>
        <v>0</v>
      </c>
      <c r="Q18" s="60">
        <f t="shared" si="3"/>
        <v>0</v>
      </c>
      <c r="R18" s="60">
        <f t="shared" si="3"/>
        <v>0</v>
      </c>
      <c r="S18" s="60">
        <f t="shared" si="3"/>
        <v>0</v>
      </c>
      <c r="T18" s="60">
        <f t="shared" si="3"/>
        <v>0</v>
      </c>
      <c r="U18" s="60">
        <f t="shared" si="3"/>
        <v>0</v>
      </c>
      <c r="V18" s="60">
        <f t="shared" si="3"/>
        <v>0</v>
      </c>
      <c r="W18" s="60">
        <f t="shared" si="3"/>
        <v>0</v>
      </c>
      <c r="X18" s="60">
        <f t="shared" si="3"/>
        <v>0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160">
        <f>SUM(BP12:BP17)</f>
        <v>0</v>
      </c>
      <c r="BQ18" s="60"/>
      <c r="BR18" s="8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47">
        <v>58</v>
      </c>
      <c r="CF18" s="44" t="str">
        <f>IF(CE14="",IF(CC14&gt;CC15,CA14,CA15),IF(CE14&gt;CE15,CA14,CA15))</f>
        <v/>
      </c>
      <c r="CG18" s="46"/>
      <c r="CH18" s="104"/>
      <c r="CI18" s="60"/>
      <c r="CJ18" s="104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</row>
    <row r="19" spans="1:101" ht="18.75" customHeight="1" thickBot="1" x14ac:dyDescent="0.25">
      <c r="A19" s="60"/>
      <c r="B19" s="60"/>
      <c r="C19" s="60"/>
      <c r="D19" s="60"/>
      <c r="E19" s="85"/>
      <c r="F19" s="60"/>
      <c r="G19" s="85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138"/>
      <c r="BQ19" s="60"/>
      <c r="BR19" s="8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47">
        <v>57</v>
      </c>
      <c r="CF19" s="44" t="str">
        <f>IF(CE22="",IF(CC22&gt;CC23,CA22,CA23),IF(CE22&gt;CE23,CA22,CA23))</f>
        <v/>
      </c>
      <c r="CG19" s="46"/>
      <c r="CH19" s="104"/>
      <c r="CI19" s="60"/>
      <c r="CJ19" s="104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</row>
    <row r="20" spans="1:101" ht="18.75" customHeight="1" thickBot="1" x14ac:dyDescent="0.25">
      <c r="A20" s="60"/>
      <c r="B20" s="60"/>
      <c r="C20" s="60"/>
      <c r="D20" s="60"/>
      <c r="E20" s="85"/>
      <c r="F20" s="60"/>
      <c r="G20" s="85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138"/>
      <c r="BQ20" s="60"/>
      <c r="BR20" s="87"/>
      <c r="BS20" s="54" t="s">
        <v>121</v>
      </c>
      <c r="BT20" s="44" t="str">
        <f>IF(G61="","",BB56)</f>
        <v/>
      </c>
      <c r="BU20" s="46"/>
      <c r="BV20" s="104"/>
      <c r="BW20" s="60"/>
      <c r="BX20" s="104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</row>
    <row r="21" spans="1:101" ht="18.75" customHeight="1" thickBot="1" x14ac:dyDescent="0.3">
      <c r="A21" s="60"/>
      <c r="B21" s="60"/>
      <c r="C21" s="88" t="s">
        <v>64</v>
      </c>
      <c r="D21" s="60"/>
      <c r="E21" s="85"/>
      <c r="F21" s="60"/>
      <c r="G21" s="85"/>
      <c r="H21" s="60"/>
      <c r="I21" s="60"/>
      <c r="J21" s="60"/>
      <c r="K21" s="60"/>
      <c r="L21" s="60"/>
      <c r="M21" s="60" t="s">
        <v>4</v>
      </c>
      <c r="N21" s="60"/>
      <c r="O21" s="60"/>
      <c r="P21" s="60"/>
      <c r="Q21" s="60" t="s">
        <v>6</v>
      </c>
      <c r="R21" s="60"/>
      <c r="S21" s="60"/>
      <c r="T21" s="60"/>
      <c r="U21" s="60" t="s">
        <v>7</v>
      </c>
      <c r="V21" s="60"/>
      <c r="W21" s="60"/>
      <c r="X21" s="60"/>
      <c r="Y21" s="60"/>
      <c r="Z21" s="60" t="s">
        <v>4</v>
      </c>
      <c r="AA21" s="60" t="s">
        <v>5</v>
      </c>
      <c r="AB21" s="60"/>
      <c r="AC21" s="60"/>
      <c r="AD21" s="60" t="s">
        <v>9</v>
      </c>
      <c r="AE21" s="60"/>
      <c r="AF21" s="60"/>
      <c r="AG21" s="60"/>
      <c r="AH21" s="60" t="s">
        <v>32</v>
      </c>
      <c r="AI21" s="60"/>
      <c r="AJ21" s="60"/>
      <c r="AK21" s="60"/>
      <c r="AL21" s="60"/>
      <c r="AM21" s="60"/>
      <c r="AN21" s="60" t="s">
        <v>35</v>
      </c>
      <c r="AO21" s="60"/>
      <c r="AP21" s="60"/>
      <c r="AQ21" s="60"/>
      <c r="AR21" s="60"/>
      <c r="AS21" s="60" t="s">
        <v>33</v>
      </c>
      <c r="AT21" s="60"/>
      <c r="AU21" s="60"/>
      <c r="AV21" s="60"/>
      <c r="AW21" s="60"/>
      <c r="AX21" s="60"/>
      <c r="AY21" s="60"/>
      <c r="AZ21" s="60"/>
      <c r="BA21" s="60"/>
      <c r="BB21" s="89" t="s">
        <v>10</v>
      </c>
      <c r="BC21" s="60"/>
      <c r="BD21" s="90" t="s">
        <v>4</v>
      </c>
      <c r="BE21" s="60"/>
      <c r="BF21" s="61" t="s">
        <v>5</v>
      </c>
      <c r="BG21" s="60"/>
      <c r="BH21" s="60"/>
      <c r="BI21" s="60"/>
      <c r="BJ21" s="60"/>
      <c r="BK21" s="60"/>
      <c r="BL21" s="60"/>
      <c r="BM21" s="60"/>
      <c r="BN21" s="60"/>
      <c r="BO21" s="60"/>
      <c r="BP21" s="138"/>
      <c r="BQ21" s="60"/>
      <c r="BR21" s="87"/>
      <c r="BS21" s="73" t="s">
        <v>122</v>
      </c>
      <c r="BT21" s="44" t="str">
        <f>IF(G72="","",BB68)</f>
        <v/>
      </c>
      <c r="BU21" s="46"/>
      <c r="BV21" s="104"/>
      <c r="BW21" s="60"/>
      <c r="BX21" s="104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91" t="s">
        <v>29</v>
      </c>
      <c r="CM21" s="60"/>
      <c r="CN21" s="60"/>
      <c r="CO21" s="61" t="s">
        <v>26</v>
      </c>
      <c r="CP21" s="60"/>
      <c r="CQ21" s="60"/>
      <c r="CR21" s="60"/>
      <c r="CS21" s="60"/>
      <c r="CT21" s="60"/>
      <c r="CU21" s="60"/>
      <c r="CV21" s="60"/>
      <c r="CW21" s="60"/>
    </row>
    <row r="22" spans="1:101" ht="18.75" customHeight="1" thickBot="1" x14ac:dyDescent="0.3">
      <c r="A22" s="60"/>
      <c r="B22" s="60"/>
      <c r="C22" s="60"/>
      <c r="D22" s="60"/>
      <c r="E22" s="85"/>
      <c r="F22" s="60"/>
      <c r="G22" s="85"/>
      <c r="H22" s="60"/>
      <c r="I22" s="60"/>
      <c r="J22" s="60"/>
      <c r="K22" s="60"/>
      <c r="L22" s="60"/>
      <c r="M22" s="60" t="s">
        <v>0</v>
      </c>
      <c r="N22" s="60" t="s">
        <v>1</v>
      </c>
      <c r="O22" s="60" t="s">
        <v>2</v>
      </c>
      <c r="P22" s="60" t="s">
        <v>3</v>
      </c>
      <c r="Q22" s="60" t="s">
        <v>0</v>
      </c>
      <c r="R22" s="60" t="s">
        <v>1</v>
      </c>
      <c r="S22" s="60" t="s">
        <v>2</v>
      </c>
      <c r="T22" s="60" t="s">
        <v>3</v>
      </c>
      <c r="U22" s="60" t="s">
        <v>0</v>
      </c>
      <c r="V22" s="60" t="s">
        <v>1</v>
      </c>
      <c r="W22" s="60" t="s">
        <v>2</v>
      </c>
      <c r="X22" s="60" t="s">
        <v>3</v>
      </c>
      <c r="Y22" s="60"/>
      <c r="Z22" s="60" t="s">
        <v>8</v>
      </c>
      <c r="AA22" s="60"/>
      <c r="AB22" s="60"/>
      <c r="AC22" s="60"/>
      <c r="AD22" s="60"/>
      <c r="AE22" s="60"/>
      <c r="AF22" s="60"/>
      <c r="AG22" s="60"/>
      <c r="AH22" s="60" t="s">
        <v>31</v>
      </c>
      <c r="AI22" s="60"/>
      <c r="AJ22" s="60"/>
      <c r="AK22" s="60"/>
      <c r="AL22" s="60"/>
      <c r="AM22" s="60"/>
      <c r="AN22" s="60" t="str">
        <f>AI23</f>
        <v>Spanien</v>
      </c>
      <c r="AO22" s="60" t="str">
        <f>AI24</f>
        <v>Niederlande</v>
      </c>
      <c r="AP22" s="60" t="str">
        <f>AI25</f>
        <v>Chile</v>
      </c>
      <c r="AQ22" s="60" t="str">
        <f>AI26</f>
        <v>Australien</v>
      </c>
      <c r="AR22" s="60"/>
      <c r="AS22" s="60" t="s">
        <v>31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138"/>
      <c r="BQ22" s="60"/>
      <c r="BR22" s="87"/>
      <c r="BS22" s="60"/>
      <c r="BT22" s="60"/>
      <c r="BU22" s="60"/>
      <c r="BV22" s="60"/>
      <c r="BW22" s="60"/>
      <c r="BX22" s="60"/>
      <c r="BY22" s="60"/>
      <c r="BZ22" s="47">
        <v>53</v>
      </c>
      <c r="CA22" s="44" t="str">
        <f>IF(BX20="",IF(BV20&gt;BV21,BT20,BT21),IF(BX20&gt;BX21,BT20,BT21))</f>
        <v/>
      </c>
      <c r="CB22" s="46"/>
      <c r="CC22" s="104"/>
      <c r="CD22" s="60"/>
      <c r="CE22" s="104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88" t="s">
        <v>130</v>
      </c>
      <c r="CS22" s="60"/>
      <c r="CT22" s="60"/>
      <c r="CU22" s="60"/>
      <c r="CV22" s="60"/>
      <c r="CW22" s="60"/>
    </row>
    <row r="23" spans="1:101" ht="18.75" customHeight="1" thickBot="1" x14ac:dyDescent="0.3">
      <c r="A23" s="60"/>
      <c r="B23" s="60"/>
      <c r="C23" s="65" t="str">
        <f>Spielplan!$C$23</f>
        <v>Spanien</v>
      </c>
      <c r="D23" s="66"/>
      <c r="E23" s="104"/>
      <c r="F23" s="93"/>
      <c r="G23" s="104"/>
      <c r="H23" s="65" t="str">
        <f>Spielplan!$H$23</f>
        <v>Niederlande</v>
      </c>
      <c r="I23" s="66"/>
      <c r="J23" s="60"/>
      <c r="K23" s="60" t="s">
        <v>68</v>
      </c>
      <c r="L23" s="60">
        <f t="shared" ref="L23:L28" si="4">IF(E23-G23&gt;0,1,IF(G23=E23,0,-1))</f>
        <v>0</v>
      </c>
      <c r="M23" s="60">
        <f>IF($E23="",0,IF($E23&gt;$G23,3,IF($E23=G23,1,0)))</f>
        <v>0</v>
      </c>
      <c r="N23" s="60">
        <f>IF($G23="",0,IF($E23&gt;$G23,0,IF($E23=G23,1,3)))</f>
        <v>0</v>
      </c>
      <c r="O23" s="60"/>
      <c r="P23" s="60"/>
      <c r="Q23" s="60">
        <f>E23</f>
        <v>0</v>
      </c>
      <c r="R23" s="60">
        <f>G23</f>
        <v>0</v>
      </c>
      <c r="S23" s="60"/>
      <c r="T23" s="60"/>
      <c r="U23" s="60">
        <f>G23</f>
        <v>0</v>
      </c>
      <c r="V23" s="60">
        <f>E23</f>
        <v>0</v>
      </c>
      <c r="W23" s="60"/>
      <c r="X23" s="60"/>
      <c r="Y23" s="60"/>
      <c r="Z23" s="60">
        <f>M29</f>
        <v>0</v>
      </c>
      <c r="AA23" s="60">
        <f>Q29</f>
        <v>0</v>
      </c>
      <c r="AB23" s="60">
        <f>U29</f>
        <v>0</v>
      </c>
      <c r="AC23" s="60">
        <f>AA23-AB23</f>
        <v>0</v>
      </c>
      <c r="AD23" s="60">
        <f>IF(Z23&gt;Z24,-1,0)</f>
        <v>0</v>
      </c>
      <c r="AE23" s="60">
        <f>IF(Z23&gt;Z25,-1,0)</f>
        <v>0</v>
      </c>
      <c r="AF23" s="60">
        <f>IF(Z23&gt;Z26,-1,0)</f>
        <v>0</v>
      </c>
      <c r="AG23" s="60">
        <f>10000-(AJ23*1000+AM23*100+AK23*10)</f>
        <v>10000</v>
      </c>
      <c r="AH23" s="90">
        <f>RANK(AG23,AG23:AG26,1)</f>
        <v>1</v>
      </c>
      <c r="AI23" s="60" t="str">
        <f>C23</f>
        <v>Spanien</v>
      </c>
      <c r="AJ23" s="60">
        <f t="shared" ref="AJ23:AL26" si="5">Z23</f>
        <v>0</v>
      </c>
      <c r="AK23" s="60">
        <f t="shared" si="5"/>
        <v>0</v>
      </c>
      <c r="AL23" s="60">
        <f t="shared" si="5"/>
        <v>0</v>
      </c>
      <c r="AM23" s="60">
        <f>AK23-AL23</f>
        <v>0</v>
      </c>
      <c r="AN23" s="187"/>
      <c r="AO23" s="187">
        <f>IF(AG24=AG23,IF(G23&gt;E23,AG24-0.1,AG24),AG24)</f>
        <v>10000</v>
      </c>
      <c r="AP23" s="187">
        <f>IF(AG25=AG23,IF(G25&gt;E25,AG25-0.1,AG25),AG25)</f>
        <v>10000</v>
      </c>
      <c r="AQ23" s="187">
        <f>IF(AG26=AG23,IF(G27&gt;E27,AG26-0.1,AG26),AG26)</f>
        <v>10000</v>
      </c>
      <c r="AR23" s="187">
        <f>AN27</f>
        <v>30000</v>
      </c>
      <c r="AS23" s="90">
        <f>RANK(AR23,AR23:AR26,1)</f>
        <v>1</v>
      </c>
      <c r="AT23" s="60" t="str">
        <f t="shared" ref="AT23:AW26" si="6">AI23</f>
        <v>Spanien</v>
      </c>
      <c r="AU23" s="60">
        <f t="shared" si="6"/>
        <v>0</v>
      </c>
      <c r="AV23" s="60">
        <f t="shared" si="6"/>
        <v>0</v>
      </c>
      <c r="AW23" s="60">
        <f t="shared" si="6"/>
        <v>0</v>
      </c>
      <c r="AX23" s="60"/>
      <c r="AY23" s="60"/>
      <c r="AZ23" s="60"/>
      <c r="BA23" s="67">
        <v>1</v>
      </c>
      <c r="BB23" s="65" t="str">
        <f>VLOOKUP(1,AS23:AT26,2,FALSE)</f>
        <v>Spanien</v>
      </c>
      <c r="BC23" s="66"/>
      <c r="BD23" s="68">
        <f>VLOOKUP(1,AS23:AW26,3,FALSE)</f>
        <v>0</v>
      </c>
      <c r="BE23" s="69">
        <f>VLOOKUP(1,AS23:AW26,4,FALSE)</f>
        <v>0</v>
      </c>
      <c r="BF23" s="93" t="s">
        <v>12</v>
      </c>
      <c r="BG23" s="69">
        <f>VLOOKUP(1,AS23:AW26,5,FALSE)</f>
        <v>0</v>
      </c>
      <c r="BH23" s="70" t="s">
        <v>20</v>
      </c>
      <c r="BI23" s="60"/>
      <c r="BJ23" s="85">
        <f>IF(E23&gt;G23,IF(Spielplan!E23&gt;Spielplan!G23,Punktemodus!$B$3,0),0)</f>
        <v>0</v>
      </c>
      <c r="BK23" s="85">
        <f>IF(E23=G23,IF(Spielplan!E23=Spielplan!G23,Punktemodus!$B$3,0),0)</f>
        <v>10</v>
      </c>
      <c r="BL23" s="85">
        <f>IF(E23&lt;G23,IF(Spielplan!E23&lt;Spielplan!G23,Punktemodus!$B$3,0),0)</f>
        <v>0</v>
      </c>
      <c r="BM23" s="85">
        <f>IF(E23=Spielplan!E23,IF(G23=Spielplan!G23,Punktemodus!$B$5,0),0)</f>
        <v>3</v>
      </c>
      <c r="BN23" s="85">
        <f>IF(E23=Spielplan!E23,Punktemodus!$B$7,0)</f>
        <v>1</v>
      </c>
      <c r="BO23" s="85">
        <f>IF(G23=Spielplan!G23,Punktemodus!$B$7,0)</f>
        <v>1</v>
      </c>
      <c r="BP23" s="137">
        <f>IF(Spielplan!E23="",0,SUM(BJ23:BO23))</f>
        <v>0</v>
      </c>
      <c r="BQ23" s="60"/>
      <c r="BR23" s="87"/>
      <c r="BS23" s="60"/>
      <c r="BT23" s="60"/>
      <c r="BU23" s="60"/>
      <c r="BV23" s="60"/>
      <c r="BW23" s="60"/>
      <c r="BX23" s="60"/>
      <c r="BY23" s="60"/>
      <c r="BZ23" s="47">
        <v>54</v>
      </c>
      <c r="CA23" s="44" t="str">
        <f>IF(BX24="",IF(BV24&gt;BV25,BT24,BT25),IF(BX24&gt;BX25,BT24,BT25))</f>
        <v/>
      </c>
      <c r="CB23" s="46"/>
      <c r="CC23" s="104"/>
      <c r="CD23" s="60"/>
      <c r="CE23" s="104"/>
      <c r="CF23" s="60"/>
      <c r="CG23" s="60"/>
      <c r="CH23" s="60"/>
      <c r="CI23" s="60"/>
      <c r="CJ23" s="47" t="s">
        <v>132</v>
      </c>
      <c r="CK23" s="44" t="str">
        <f>IF(CJ18="",IF(CH18&gt;CH19,CF18,CF19),IF(CJ18&gt;CJ19,CF18,CF19))</f>
        <v/>
      </c>
      <c r="CL23" s="46"/>
      <c r="CM23" s="104"/>
      <c r="CN23" s="60"/>
      <c r="CO23" s="104"/>
      <c r="CP23" s="60"/>
      <c r="CQ23" s="376" t="str">
        <f>IF(CO23="",IF(CM23&gt;CM24,CK23,CK24),IF(CO23&gt;CO24,CK23,CK24))</f>
        <v/>
      </c>
      <c r="CR23" s="377"/>
      <c r="CS23" s="377"/>
      <c r="CT23" s="377"/>
      <c r="CU23" s="377"/>
      <c r="CV23" s="378"/>
      <c r="CW23" s="60"/>
    </row>
    <row r="24" spans="1:101" ht="18.75" customHeight="1" thickBot="1" x14ac:dyDescent="0.3">
      <c r="A24" s="60"/>
      <c r="B24" s="60"/>
      <c r="C24" s="53" t="str">
        <f>Spielplan!$C$24</f>
        <v>Chile</v>
      </c>
      <c r="D24" s="64"/>
      <c r="E24" s="104"/>
      <c r="F24" s="93"/>
      <c r="G24" s="104"/>
      <c r="H24" s="53" t="str">
        <f>Spielplan!$H$24</f>
        <v>Australien</v>
      </c>
      <c r="I24" s="64"/>
      <c r="J24" s="60"/>
      <c r="K24" s="60" t="s">
        <v>69</v>
      </c>
      <c r="L24" s="60">
        <f t="shared" si="4"/>
        <v>0</v>
      </c>
      <c r="M24" s="60"/>
      <c r="N24" s="60"/>
      <c r="O24" s="60">
        <f>IF($E24="",0,IF($E24&gt;$G24,3,IF($E24=$G24,1,0)))</f>
        <v>0</v>
      </c>
      <c r="P24" s="60">
        <f>IF($G24="",0,IF($E24&gt;$G24,0,IF($E24=$G24,1,3)))</f>
        <v>0</v>
      </c>
      <c r="Q24" s="60"/>
      <c r="R24" s="60"/>
      <c r="S24" s="60">
        <f>E24</f>
        <v>0</v>
      </c>
      <c r="T24" s="60">
        <f>G24</f>
        <v>0</v>
      </c>
      <c r="U24" s="60"/>
      <c r="V24" s="60"/>
      <c r="W24" s="60">
        <f>G24</f>
        <v>0</v>
      </c>
      <c r="X24" s="60">
        <f>E24</f>
        <v>0</v>
      </c>
      <c r="Y24" s="60"/>
      <c r="Z24" s="60">
        <f>N29</f>
        <v>0</v>
      </c>
      <c r="AA24" s="60">
        <f>R29</f>
        <v>0</v>
      </c>
      <c r="AB24" s="60">
        <f>V29</f>
        <v>0</v>
      </c>
      <c r="AC24" s="60">
        <f>AA24-AB24</f>
        <v>0</v>
      </c>
      <c r="AD24" s="60">
        <f>IF(Z24&gt;Z23,-1,0)</f>
        <v>0</v>
      </c>
      <c r="AE24" s="60">
        <f>IF(Z24&gt;Z25,-1,0)</f>
        <v>0</v>
      </c>
      <c r="AF24" s="60">
        <f>IF(Z24&gt;Z26,-1,0)</f>
        <v>0</v>
      </c>
      <c r="AG24" s="60">
        <f>10000-(AJ24*1000+AM24*100+AK24*10)</f>
        <v>10000</v>
      </c>
      <c r="AH24" s="90">
        <f>RANK(AG24,AG23:AG26,1)</f>
        <v>1</v>
      </c>
      <c r="AI24" s="60" t="str">
        <f>H23</f>
        <v>Niederlande</v>
      </c>
      <c r="AJ24" s="60">
        <f t="shared" si="5"/>
        <v>0</v>
      </c>
      <c r="AK24" s="60">
        <f t="shared" si="5"/>
        <v>0</v>
      </c>
      <c r="AL24" s="60">
        <f t="shared" si="5"/>
        <v>0</v>
      </c>
      <c r="AM24" s="60">
        <f>AK24-AL24</f>
        <v>0</v>
      </c>
      <c r="AN24" s="187">
        <f>IF(AG23=AG24,IF(E23&gt;G23,AG23-0.1,AG23),AG23)</f>
        <v>10000</v>
      </c>
      <c r="AO24" s="187"/>
      <c r="AP24" s="187">
        <f>IF(AG25=AG24,IF(G28&gt;E28,AG25-0.1,AG25),AG25)</f>
        <v>10000</v>
      </c>
      <c r="AQ24" s="187">
        <f>IF(AG26=AG24,IF(G26&gt;E26,AG26-0.1,AG26),AG26)</f>
        <v>10000</v>
      </c>
      <c r="AR24" s="187">
        <f>AO27</f>
        <v>30000</v>
      </c>
      <c r="AS24" s="90">
        <f>RANK(AR24,AR23:AR26,1)</f>
        <v>1</v>
      </c>
      <c r="AT24" s="60" t="str">
        <f t="shared" si="6"/>
        <v>Niederlande</v>
      </c>
      <c r="AU24" s="60">
        <f t="shared" si="6"/>
        <v>0</v>
      </c>
      <c r="AV24" s="60">
        <f t="shared" si="6"/>
        <v>0</v>
      </c>
      <c r="AW24" s="60">
        <f t="shared" si="6"/>
        <v>0</v>
      </c>
      <c r="AX24" s="60"/>
      <c r="AY24" s="60"/>
      <c r="AZ24" s="60"/>
      <c r="BA24" s="71">
        <v>2</v>
      </c>
      <c r="BB24" s="53" t="e">
        <f>VLOOKUP(2,AS23:AT26,2,FALSE)</f>
        <v>#N/A</v>
      </c>
      <c r="BC24" s="64"/>
      <c r="BD24" s="72" t="e">
        <f>VLOOKUP(2,AS23:AW26,3,FALSE)</f>
        <v>#N/A</v>
      </c>
      <c r="BE24" s="73" t="e">
        <f>VLOOKUP(2,AS23:AW26,4,FALSE)</f>
        <v>#N/A</v>
      </c>
      <c r="BF24" s="93" t="s">
        <v>12</v>
      </c>
      <c r="BG24" s="73" t="e">
        <f>VLOOKUP(2,AS23:AW26,5,FALSE)</f>
        <v>#N/A</v>
      </c>
      <c r="BH24" s="74" t="s">
        <v>21</v>
      </c>
      <c r="BI24" s="60"/>
      <c r="BJ24" s="85">
        <f>IF(E24&gt;G24,IF(Spielplan!E24&gt;Spielplan!G24,Punktemodus!$B$3,0),0)</f>
        <v>0</v>
      </c>
      <c r="BK24" s="85">
        <f>IF(E24=G24,IF(Spielplan!E24=Spielplan!G24,Punktemodus!$B$3,0),0)</f>
        <v>10</v>
      </c>
      <c r="BL24" s="85">
        <f>IF(E24&lt;G24,IF(Spielplan!E24&lt;Spielplan!G24,Punktemodus!$B$3,0),0)</f>
        <v>0</v>
      </c>
      <c r="BM24" s="85">
        <f>IF(E24=Spielplan!E24,IF(G24=Spielplan!G24,Punktemodus!$B$5,0),0)</f>
        <v>3</v>
      </c>
      <c r="BN24" s="85">
        <f>IF(E24=Spielplan!E24,Punktemodus!$B$7,0)</f>
        <v>1</v>
      </c>
      <c r="BO24" s="85">
        <f>IF(G24=Spielplan!G24,Punktemodus!$B$7,0)</f>
        <v>1</v>
      </c>
      <c r="BP24" s="137">
        <f>IF(Spielplan!E24="",0,SUM(BJ24:BO24))</f>
        <v>0</v>
      </c>
      <c r="BQ24" s="60"/>
      <c r="BR24" s="87"/>
      <c r="BS24" s="63" t="s">
        <v>123</v>
      </c>
      <c r="BT24" s="44" t="str">
        <f>IF(G83="","",BB78)</f>
        <v/>
      </c>
      <c r="BU24" s="46"/>
      <c r="BV24" s="104"/>
      <c r="BW24" s="60"/>
      <c r="BX24" s="104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47" t="s">
        <v>133</v>
      </c>
      <c r="CK24" s="44" t="str">
        <f>IF(CJ34="",IF(CH34&gt;CH35,CF34,CF35),IF(CJ34&gt;CJ35,CF34,CF35))</f>
        <v/>
      </c>
      <c r="CL24" s="46"/>
      <c r="CM24" s="104"/>
      <c r="CN24" s="60"/>
      <c r="CO24" s="104"/>
      <c r="CP24" s="60"/>
      <c r="CQ24" s="379"/>
      <c r="CR24" s="380"/>
      <c r="CS24" s="380"/>
      <c r="CT24" s="380"/>
      <c r="CU24" s="380"/>
      <c r="CV24" s="381"/>
      <c r="CW24" s="60"/>
    </row>
    <row r="25" spans="1:101" ht="18.75" customHeight="1" thickBot="1" x14ac:dyDescent="0.3">
      <c r="A25" s="60"/>
      <c r="B25" s="60"/>
      <c r="C25" s="65" t="str">
        <f>C23</f>
        <v>Spanien</v>
      </c>
      <c r="D25" s="66"/>
      <c r="E25" s="104"/>
      <c r="F25" s="93"/>
      <c r="G25" s="104"/>
      <c r="H25" s="65" t="str">
        <f>C24</f>
        <v>Chile</v>
      </c>
      <c r="I25" s="66"/>
      <c r="J25" s="60"/>
      <c r="K25" s="60" t="s">
        <v>70</v>
      </c>
      <c r="L25" s="60">
        <f t="shared" si="4"/>
        <v>0</v>
      </c>
      <c r="M25" s="60">
        <f>IF($E25="",0,IF($E25&gt;$G25,3,IF($E25=G25,1,0)))</f>
        <v>0</v>
      </c>
      <c r="N25" s="60"/>
      <c r="O25" s="60">
        <f>IF($G25="",0,IF($E25&gt;$G25,0,IF($E25=$G25,1,3)))</f>
        <v>0</v>
      </c>
      <c r="P25" s="60"/>
      <c r="Q25" s="60">
        <f>E25</f>
        <v>0</v>
      </c>
      <c r="R25" s="60"/>
      <c r="S25" s="60">
        <f>G25</f>
        <v>0</v>
      </c>
      <c r="T25" s="60"/>
      <c r="U25" s="60">
        <f>G25</f>
        <v>0</v>
      </c>
      <c r="V25" s="60"/>
      <c r="W25" s="60">
        <f>E25</f>
        <v>0</v>
      </c>
      <c r="X25" s="60"/>
      <c r="Y25" s="60"/>
      <c r="Z25" s="60">
        <f>O29</f>
        <v>0</v>
      </c>
      <c r="AA25" s="60">
        <f>S29</f>
        <v>0</v>
      </c>
      <c r="AB25" s="60">
        <f>W29</f>
        <v>0</v>
      </c>
      <c r="AC25" s="60">
        <f>AA25-AB25</f>
        <v>0</v>
      </c>
      <c r="AD25" s="60">
        <f>IF(Z25&gt;Z23,-1,0)</f>
        <v>0</v>
      </c>
      <c r="AE25" s="60">
        <f>IF(Z25&gt;Z24,-1,0)</f>
        <v>0</v>
      </c>
      <c r="AF25" s="60">
        <f>IF(Z25&gt;Z26,-1,0)</f>
        <v>0</v>
      </c>
      <c r="AG25" s="60">
        <f>10000-(AJ25*1000+AM25*100+AK25*10)</f>
        <v>10000</v>
      </c>
      <c r="AH25" s="90">
        <f>RANK(AG25,AG23:AG26,1)</f>
        <v>1</v>
      </c>
      <c r="AI25" s="60" t="str">
        <f>C24</f>
        <v>Chile</v>
      </c>
      <c r="AJ25" s="60">
        <f t="shared" si="5"/>
        <v>0</v>
      </c>
      <c r="AK25" s="60">
        <f t="shared" si="5"/>
        <v>0</v>
      </c>
      <c r="AL25" s="60">
        <f t="shared" si="5"/>
        <v>0</v>
      </c>
      <c r="AM25" s="60">
        <f>AK25-AL25</f>
        <v>0</v>
      </c>
      <c r="AN25" s="187">
        <f>IF(AG23=AG25,IF(E25&gt;G25,AG23-0.1,AG23),AG23)</f>
        <v>10000</v>
      </c>
      <c r="AO25" s="187">
        <f>IF(AG24=AG25,IF(E28&gt;G28,AG24-0.1,AG24),AG24)</f>
        <v>10000</v>
      </c>
      <c r="AP25" s="187"/>
      <c r="AQ25" s="187">
        <f>IF(AG26=AG25,IF(G24&gt;E24,AG26-0.1,AG26),AG26)</f>
        <v>10000</v>
      </c>
      <c r="AR25" s="187">
        <f>AP27</f>
        <v>30000</v>
      </c>
      <c r="AS25" s="90">
        <f>RANK(AR25,AR23:AR26,1)</f>
        <v>1</v>
      </c>
      <c r="AT25" s="60" t="str">
        <f t="shared" si="6"/>
        <v>Chile</v>
      </c>
      <c r="AU25" s="60">
        <f t="shared" si="6"/>
        <v>0</v>
      </c>
      <c r="AV25" s="60">
        <f t="shared" si="6"/>
        <v>0</v>
      </c>
      <c r="AW25" s="60">
        <f t="shared" si="6"/>
        <v>0</v>
      </c>
      <c r="AX25" s="60"/>
      <c r="AY25" s="60"/>
      <c r="AZ25" s="60"/>
      <c r="BA25" s="113">
        <v>3</v>
      </c>
      <c r="BB25" s="114" t="e">
        <f>VLOOKUP(3,AS23:AT26,2,FALSE)</f>
        <v>#N/A</v>
      </c>
      <c r="BC25" s="115"/>
      <c r="BD25" s="116" t="e">
        <f>VLOOKUP(3,AS23:AW26,3,FALSE)</f>
        <v>#N/A</v>
      </c>
      <c r="BE25" s="116" t="e">
        <f>VLOOKUP(3,AS23:AW26,4,FALSE)</f>
        <v>#N/A</v>
      </c>
      <c r="BF25" s="93" t="s">
        <v>12</v>
      </c>
      <c r="BG25" s="116" t="e">
        <f>VLOOKUP(3,AS23:AW26,5,FALSE)</f>
        <v>#N/A</v>
      </c>
      <c r="BH25" s="60"/>
      <c r="BI25" s="60"/>
      <c r="BJ25" s="85">
        <f>IF(E25&gt;G25,IF(Spielplan!E25&gt;Spielplan!G25,Punktemodus!$B$3,0),0)</f>
        <v>0</v>
      </c>
      <c r="BK25" s="85">
        <f>IF(E25=G25,IF(Spielplan!E25=Spielplan!G25,Punktemodus!$B$3,0),0)</f>
        <v>10</v>
      </c>
      <c r="BL25" s="85">
        <f>IF(E25&lt;G25,IF(Spielplan!E25&lt;Spielplan!G25,Punktemodus!$B$3,0),0)</f>
        <v>0</v>
      </c>
      <c r="BM25" s="85">
        <f>IF(E25=Spielplan!E25,IF(G25=Spielplan!G25,Punktemodus!$B$5,0),0)</f>
        <v>3</v>
      </c>
      <c r="BN25" s="85">
        <f>IF(E25=Spielplan!E25,Punktemodus!$B$7,0)</f>
        <v>1</v>
      </c>
      <c r="BO25" s="85">
        <f>IF(G25=Spielplan!G25,Punktemodus!$B$7,0)</f>
        <v>1</v>
      </c>
      <c r="BP25" s="137">
        <f>IF(Spielplan!E25="",0,SUM(BJ25:BO25))</f>
        <v>0</v>
      </c>
      <c r="BQ25" s="60"/>
      <c r="BR25" s="87"/>
      <c r="BS25" s="52" t="s">
        <v>124</v>
      </c>
      <c r="BT25" s="44" t="str">
        <f>IF(G94="","",BB90)</f>
        <v/>
      </c>
      <c r="BU25" s="46"/>
      <c r="BV25" s="104"/>
      <c r="BW25" s="60"/>
      <c r="BX25" s="104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88" t="s">
        <v>136</v>
      </c>
      <c r="CS25" s="60"/>
      <c r="CT25" s="60"/>
      <c r="CU25" s="60"/>
      <c r="CV25" s="60"/>
      <c r="CW25" s="60"/>
    </row>
    <row r="26" spans="1:101" ht="18.75" customHeight="1" thickBot="1" x14ac:dyDescent="0.3">
      <c r="A26" s="60"/>
      <c r="B26" s="60"/>
      <c r="C26" s="53" t="str">
        <f>H23</f>
        <v>Niederlande</v>
      </c>
      <c r="D26" s="64"/>
      <c r="E26" s="104"/>
      <c r="F26" s="93"/>
      <c r="G26" s="104"/>
      <c r="H26" s="53" t="str">
        <f>H24</f>
        <v>Australien</v>
      </c>
      <c r="I26" s="64"/>
      <c r="J26" s="60"/>
      <c r="K26" s="60" t="s">
        <v>71</v>
      </c>
      <c r="L26" s="60">
        <f t="shared" si="4"/>
        <v>0</v>
      </c>
      <c r="M26" s="60"/>
      <c r="N26" s="60">
        <f>IF($E26="",0,IF($E26&gt;$G26,3,IF($E26=$G26,1,0)))</f>
        <v>0</v>
      </c>
      <c r="O26" s="60"/>
      <c r="P26" s="60">
        <f>IF($G26="",0,IF($E26&gt;$G26,0,IF($E26=$G26,1,3)))</f>
        <v>0</v>
      </c>
      <c r="Q26" s="60"/>
      <c r="R26" s="60">
        <f>E26</f>
        <v>0</v>
      </c>
      <c r="S26" s="60"/>
      <c r="T26" s="60">
        <f>G26</f>
        <v>0</v>
      </c>
      <c r="U26" s="60"/>
      <c r="V26" s="60">
        <f>G26</f>
        <v>0</v>
      </c>
      <c r="W26" s="60"/>
      <c r="X26" s="60">
        <f>E26</f>
        <v>0</v>
      </c>
      <c r="Y26" s="60"/>
      <c r="Z26" s="60">
        <f>P29</f>
        <v>0</v>
      </c>
      <c r="AA26" s="60">
        <f>T29</f>
        <v>0</v>
      </c>
      <c r="AB26" s="60">
        <f>X29</f>
        <v>0</v>
      </c>
      <c r="AC26" s="60">
        <f>AA26-AB26</f>
        <v>0</v>
      </c>
      <c r="AD26" s="60">
        <f>IF(Z26&gt;Z23,-1,0)</f>
        <v>0</v>
      </c>
      <c r="AE26" s="60">
        <f>IF(Z26&gt;Z24,-1,0)</f>
        <v>0</v>
      </c>
      <c r="AF26" s="60">
        <f>IF(Z26&gt;Z25,-1,0)</f>
        <v>0</v>
      </c>
      <c r="AG26" s="60">
        <f>10000-(AJ26*1000+AM26*100+AK26*10)</f>
        <v>10000</v>
      </c>
      <c r="AH26" s="90">
        <f>RANK(AG26,AG23:AG26,1)</f>
        <v>1</v>
      </c>
      <c r="AI26" s="60" t="str">
        <f>H24</f>
        <v>Australien</v>
      </c>
      <c r="AJ26" s="60">
        <f t="shared" si="5"/>
        <v>0</v>
      </c>
      <c r="AK26" s="60">
        <f t="shared" si="5"/>
        <v>0</v>
      </c>
      <c r="AL26" s="60">
        <f t="shared" si="5"/>
        <v>0</v>
      </c>
      <c r="AM26" s="60">
        <f>AK26-AL26</f>
        <v>0</v>
      </c>
      <c r="AN26" s="187">
        <f>IF(AG23=AG26,IF(E27&gt;G27,AG23-0.1,AG23),AG23)</f>
        <v>10000</v>
      </c>
      <c r="AO26" s="187">
        <f>IF(AG24=AG26,IF(E26&gt;G26,AG24-0.1,AG24),AG24)</f>
        <v>10000</v>
      </c>
      <c r="AP26" s="187">
        <f>IF(AG25=AG26,IF(E24&gt;G24,AG25-0.1,AG25),AG25)</f>
        <v>10000</v>
      </c>
      <c r="AQ26" s="187"/>
      <c r="AR26" s="187">
        <f>AQ27</f>
        <v>30000</v>
      </c>
      <c r="AS26" s="90">
        <f>RANK(AR26,AR23:AR26,1)</f>
        <v>1</v>
      </c>
      <c r="AT26" s="60" t="str">
        <f t="shared" si="6"/>
        <v>Australien</v>
      </c>
      <c r="AU26" s="60">
        <f t="shared" si="6"/>
        <v>0</v>
      </c>
      <c r="AV26" s="60">
        <f t="shared" si="6"/>
        <v>0</v>
      </c>
      <c r="AW26" s="60">
        <f t="shared" si="6"/>
        <v>0</v>
      </c>
      <c r="AX26" s="60"/>
      <c r="AY26" s="60"/>
      <c r="AZ26" s="60"/>
      <c r="BA26" s="113">
        <v>4</v>
      </c>
      <c r="BB26" s="114" t="e">
        <f>VLOOKUP(4,AS23:AT26,2,FALSE)</f>
        <v>#N/A</v>
      </c>
      <c r="BC26" s="115"/>
      <c r="BD26" s="116" t="e">
        <f>VLOOKUP(4,AS23:AW26,3,FALSE)</f>
        <v>#N/A</v>
      </c>
      <c r="BE26" s="116" t="e">
        <f>VLOOKUP(4,AS23:AW26,4,FALSE)</f>
        <v>#N/A</v>
      </c>
      <c r="BF26" s="93" t="s">
        <v>12</v>
      </c>
      <c r="BG26" s="116" t="e">
        <f>VLOOKUP(4,AS23:AW26,5,FALSE)</f>
        <v>#N/A</v>
      </c>
      <c r="BH26" s="60"/>
      <c r="BI26" s="60"/>
      <c r="BJ26" s="85">
        <f>IF(E26&gt;G26,IF(Spielplan!E26&gt;Spielplan!G26,Punktemodus!$B$3,0),0)</f>
        <v>0</v>
      </c>
      <c r="BK26" s="85">
        <f>IF(E26=G26,IF(Spielplan!E26=Spielplan!G26,Punktemodus!$B$3,0),0)</f>
        <v>10</v>
      </c>
      <c r="BL26" s="85">
        <f>IF(E26&lt;G26,IF(Spielplan!E26&lt;Spielplan!G26,Punktemodus!$B$3,0),0)</f>
        <v>0</v>
      </c>
      <c r="BM26" s="85">
        <f>IF(E26=Spielplan!E26,IF(G26=Spielplan!G26,Punktemodus!$B$5,0),0)</f>
        <v>3</v>
      </c>
      <c r="BN26" s="85">
        <f>IF(E26=Spielplan!E26,Punktemodus!$B$7,0)</f>
        <v>1</v>
      </c>
      <c r="BO26" s="85">
        <f>IF(G26=Spielplan!G26,Punktemodus!$B$7,0)</f>
        <v>1</v>
      </c>
      <c r="BP26" s="137">
        <f>IF(Spielplan!E26="",0,SUM(BJ26:BO26))</f>
        <v>0</v>
      </c>
      <c r="BQ26" s="60"/>
      <c r="BR26" s="8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382" t="str">
        <f>IF(CQ23=CK23,CK24,CK23)</f>
        <v/>
      </c>
      <c r="CR26" s="383"/>
      <c r="CS26" s="383"/>
      <c r="CT26" s="383"/>
      <c r="CU26" s="383"/>
      <c r="CV26" s="384"/>
      <c r="CW26" s="60"/>
    </row>
    <row r="27" spans="1:101" ht="18.75" customHeight="1" thickBot="1" x14ac:dyDescent="0.3">
      <c r="A27" s="60"/>
      <c r="B27" s="60"/>
      <c r="C27" s="65" t="str">
        <f>C23</f>
        <v>Spanien</v>
      </c>
      <c r="D27" s="66"/>
      <c r="E27" s="104"/>
      <c r="F27" s="93"/>
      <c r="G27" s="104"/>
      <c r="H27" s="65" t="str">
        <f>H24</f>
        <v>Australien</v>
      </c>
      <c r="I27" s="66"/>
      <c r="J27" s="60"/>
      <c r="K27" s="60" t="s">
        <v>72</v>
      </c>
      <c r="L27" s="60">
        <f t="shared" si="4"/>
        <v>0</v>
      </c>
      <c r="M27" s="60">
        <f>IF($E27="",0,IF($E27&gt;$G27,3,IF($E27=G27,1,0)))</f>
        <v>0</v>
      </c>
      <c r="N27" s="60"/>
      <c r="O27" s="60"/>
      <c r="P27" s="60">
        <f>IF($G27="",0,IF($E27&gt;$G27,0,IF($E27=$G27,1,3)))</f>
        <v>0</v>
      </c>
      <c r="Q27" s="60">
        <f>E27</f>
        <v>0</v>
      </c>
      <c r="R27" s="60"/>
      <c r="S27" s="60"/>
      <c r="T27" s="60">
        <f>G27</f>
        <v>0</v>
      </c>
      <c r="U27" s="60">
        <f>G27</f>
        <v>0</v>
      </c>
      <c r="V27" s="60"/>
      <c r="W27" s="60"/>
      <c r="X27" s="60">
        <f>E27</f>
        <v>0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187">
        <f>SUM(AN23:AN26)</f>
        <v>30000</v>
      </c>
      <c r="AO27" s="187">
        <f>SUM(AO23:AO26)</f>
        <v>30000</v>
      </c>
      <c r="AP27" s="187">
        <f>SUM(AP23:AP26)</f>
        <v>30000</v>
      </c>
      <c r="AQ27" s="187">
        <f>SUM(AQ23:AQ26)</f>
        <v>30000</v>
      </c>
      <c r="AR27" s="187"/>
      <c r="AS27" s="60"/>
      <c r="AT27" s="60"/>
      <c r="AU27" s="60"/>
      <c r="AV27" s="60"/>
      <c r="AW27" s="60"/>
      <c r="AX27" s="60"/>
      <c r="AY27" s="60"/>
      <c r="AZ27" s="60"/>
      <c r="BA27" s="92"/>
      <c r="BB27" s="60"/>
      <c r="BC27" s="60"/>
      <c r="BD27" s="60"/>
      <c r="BE27" s="60"/>
      <c r="BF27" s="60"/>
      <c r="BG27" s="60"/>
      <c r="BH27" s="60"/>
      <c r="BI27" s="60"/>
      <c r="BJ27" s="85">
        <f>IF(E27&gt;G27,IF(Spielplan!E27&gt;Spielplan!G27,Punktemodus!$B$3,0),0)</f>
        <v>0</v>
      </c>
      <c r="BK27" s="85">
        <f>IF(E27=G27,IF(Spielplan!E27=Spielplan!G27,Punktemodus!$B$3,0),0)</f>
        <v>10</v>
      </c>
      <c r="BL27" s="85">
        <f>IF(E27&lt;G27,IF(Spielplan!E27&lt;Spielplan!G27,Punktemodus!$B$3,0),0)</f>
        <v>0</v>
      </c>
      <c r="BM27" s="85">
        <f>IF(E27=Spielplan!E27,IF(G27=Spielplan!G27,Punktemodus!$B$5,0),0)</f>
        <v>3</v>
      </c>
      <c r="BN27" s="85">
        <f>IF(E27=Spielplan!E27,Punktemodus!$B$7,0)</f>
        <v>1</v>
      </c>
      <c r="BO27" s="85">
        <f>IF(G27=Spielplan!G27,Punktemodus!$B$7,0)</f>
        <v>1</v>
      </c>
      <c r="BP27" s="137">
        <f>IF(Spielplan!E27="",0,SUM(BJ27:BO27))</f>
        <v>0</v>
      </c>
      <c r="BQ27" s="60"/>
      <c r="BR27" s="8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91" t="s">
        <v>131</v>
      </c>
      <c r="CM27" s="60"/>
      <c r="CN27" s="60"/>
      <c r="CO27" s="61" t="s">
        <v>26</v>
      </c>
      <c r="CP27" s="60"/>
      <c r="CQ27" s="385"/>
      <c r="CR27" s="386"/>
      <c r="CS27" s="386"/>
      <c r="CT27" s="386"/>
      <c r="CU27" s="386"/>
      <c r="CV27" s="387"/>
      <c r="CW27" s="60"/>
    </row>
    <row r="28" spans="1:101" ht="18.75" customHeight="1" thickBot="1" x14ac:dyDescent="0.3">
      <c r="A28" s="60"/>
      <c r="B28" s="60"/>
      <c r="C28" s="53" t="str">
        <f>H23</f>
        <v>Niederlande</v>
      </c>
      <c r="D28" s="64"/>
      <c r="E28" s="104"/>
      <c r="F28" s="106"/>
      <c r="G28" s="104"/>
      <c r="H28" s="53" t="str">
        <f>C24</f>
        <v>Chile</v>
      </c>
      <c r="I28" s="64"/>
      <c r="J28" s="60"/>
      <c r="K28" s="60" t="s">
        <v>72</v>
      </c>
      <c r="L28" s="60">
        <f t="shared" si="4"/>
        <v>0</v>
      </c>
      <c r="M28" s="60"/>
      <c r="N28" s="60">
        <f>IF($E28="",0,IF($E28&gt;$G28,3,IF($E28=$G28,1,0)))</f>
        <v>0</v>
      </c>
      <c r="O28" s="60">
        <f>IF($G28="",0,IF($E28&gt;$G28,0,IF($E28=$G28,1,3)))</f>
        <v>0</v>
      </c>
      <c r="P28" s="60"/>
      <c r="Q28" s="60"/>
      <c r="R28" s="60">
        <f>E28</f>
        <v>0</v>
      </c>
      <c r="S28" s="60">
        <f>G28</f>
        <v>0</v>
      </c>
      <c r="T28" s="60"/>
      <c r="U28" s="60"/>
      <c r="V28" s="60">
        <f>G28</f>
        <v>0</v>
      </c>
      <c r="W28" s="60">
        <f>E28</f>
        <v>0</v>
      </c>
      <c r="X28" s="60"/>
      <c r="Y28" s="60"/>
      <c r="Z28" s="60" t="s">
        <v>30</v>
      </c>
      <c r="AA28" s="60"/>
      <c r="AB28" s="60"/>
      <c r="AC28" s="60"/>
      <c r="AD28" s="60"/>
      <c r="AE28" s="60"/>
      <c r="AF28" s="60"/>
      <c r="AG28" s="60" t="b">
        <f>OR(AG23=AG24,AG23=AG25,AG23=AG26,AG24=AG25,AG24=AG26,AG25=AG26)</f>
        <v>1</v>
      </c>
      <c r="AH28" s="60"/>
      <c r="AI28" s="60"/>
      <c r="AJ28" s="60"/>
      <c r="AK28" s="60"/>
      <c r="AL28" s="60"/>
      <c r="AM28" s="60"/>
      <c r="AN28" s="60"/>
      <c r="AO28" s="60" t="s">
        <v>34</v>
      </c>
      <c r="AP28" s="60"/>
      <c r="AQ28" s="60"/>
      <c r="AR28" s="60" t="b">
        <f>OR(AR23=AR24,AR23=AR25,AR23=AR26,AR24=AR25,AR24=AR26,AR25=AR26)</f>
        <v>1</v>
      </c>
      <c r="AS28" s="60"/>
      <c r="AT28" s="60"/>
      <c r="AU28" s="60"/>
      <c r="AV28" s="60"/>
      <c r="AW28" s="60"/>
      <c r="AX28" s="60"/>
      <c r="AY28" s="60"/>
      <c r="AZ28" s="60"/>
      <c r="BA28" s="92"/>
      <c r="BB28" s="60"/>
      <c r="BC28" s="60"/>
      <c r="BD28" s="60"/>
      <c r="BE28" s="60"/>
      <c r="BF28" s="60"/>
      <c r="BG28" s="60"/>
      <c r="BH28" s="60"/>
      <c r="BI28" s="60"/>
      <c r="BJ28" s="85">
        <f>IF(E28&gt;G28,IF(Spielplan!E28&gt;Spielplan!G28,Punktemodus!$B$3,0),0)</f>
        <v>0</v>
      </c>
      <c r="BK28" s="85">
        <f>IF(E28=G28,IF(Spielplan!E28=Spielplan!G28,Punktemodus!$B$3,0),0)</f>
        <v>10</v>
      </c>
      <c r="BL28" s="85">
        <f>IF(E28&lt;G28,IF(Spielplan!E28&lt;Spielplan!G28,Punktemodus!$B$3,0),0)</f>
        <v>0</v>
      </c>
      <c r="BM28" s="85">
        <f>IF(E28=Spielplan!E28,IF(G28=Spielplan!G28,Punktemodus!$B$5,0),0)</f>
        <v>3</v>
      </c>
      <c r="BN28" s="85">
        <f>IF(E28=Spielplan!E28,Punktemodus!$B$7,0)</f>
        <v>1</v>
      </c>
      <c r="BO28" s="85">
        <f>IF(G28=Spielplan!G28,Punktemodus!$B$7,0)</f>
        <v>1</v>
      </c>
      <c r="BP28" s="137">
        <f>IF(Spielplan!E28="",0,SUM(BJ28:BO28))</f>
        <v>0</v>
      </c>
      <c r="BQ28" s="60"/>
      <c r="BR28" s="87"/>
      <c r="BS28" s="82" t="s">
        <v>20</v>
      </c>
      <c r="BT28" s="44" t="str">
        <f>IF(G28="","",BB23)</f>
        <v/>
      </c>
      <c r="BU28" s="46"/>
      <c r="BV28" s="104"/>
      <c r="BW28" s="60"/>
      <c r="BX28" s="104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88" t="s">
        <v>137</v>
      </c>
      <c r="CS28" s="60"/>
      <c r="CT28" s="60"/>
      <c r="CU28" s="60"/>
      <c r="CV28" s="60"/>
      <c r="CW28" s="60"/>
    </row>
    <row r="29" spans="1:101" ht="18.75" customHeight="1" thickBot="1" x14ac:dyDescent="0.25">
      <c r="A29" s="60"/>
      <c r="B29" s="60"/>
      <c r="C29" s="136" t="str">
        <f>IF(G28="","",IF(AR28=TRUE,"Achtung: Fehler in Tabelle!",""))</f>
        <v/>
      </c>
      <c r="D29" s="60"/>
      <c r="E29" s="85"/>
      <c r="F29" s="60"/>
      <c r="G29" s="85"/>
      <c r="H29" s="60"/>
      <c r="I29" s="60"/>
      <c r="J29" s="60"/>
      <c r="K29" s="60"/>
      <c r="L29" s="60"/>
      <c r="M29" s="60">
        <f t="shared" ref="M29:X29" si="7">SUM(M23:M28)</f>
        <v>0</v>
      </c>
      <c r="N29" s="60">
        <f t="shared" si="7"/>
        <v>0</v>
      </c>
      <c r="O29" s="60">
        <f t="shared" si="7"/>
        <v>0</v>
      </c>
      <c r="P29" s="60">
        <f t="shared" si="7"/>
        <v>0</v>
      </c>
      <c r="Q29" s="60">
        <f t="shared" si="7"/>
        <v>0</v>
      </c>
      <c r="R29" s="60">
        <f t="shared" si="7"/>
        <v>0</v>
      </c>
      <c r="S29" s="60">
        <f t="shared" si="7"/>
        <v>0</v>
      </c>
      <c r="T29" s="60">
        <f t="shared" si="7"/>
        <v>0</v>
      </c>
      <c r="U29" s="60">
        <f t="shared" si="7"/>
        <v>0</v>
      </c>
      <c r="V29" s="60">
        <f t="shared" si="7"/>
        <v>0</v>
      </c>
      <c r="W29" s="60">
        <f t="shared" si="7"/>
        <v>0</v>
      </c>
      <c r="X29" s="60">
        <f t="shared" si="7"/>
        <v>0</v>
      </c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160">
        <f>SUM(BP23:BP28)</f>
        <v>0</v>
      </c>
      <c r="BQ29" s="60"/>
      <c r="BR29" s="87"/>
      <c r="BS29" s="5" t="s">
        <v>125</v>
      </c>
      <c r="BT29" s="44" t="str">
        <f>IF(G17="","",BB13)</f>
        <v/>
      </c>
      <c r="BU29" s="46"/>
      <c r="BV29" s="104"/>
      <c r="BW29" s="60"/>
      <c r="BX29" s="104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47" t="s">
        <v>134</v>
      </c>
      <c r="CK29" s="44" t="str">
        <f>IF(CK23=CF19,CF18,CF19)</f>
        <v/>
      </c>
      <c r="CL29" s="46"/>
      <c r="CM29" s="104"/>
      <c r="CN29" s="60"/>
      <c r="CO29" s="104"/>
      <c r="CP29" s="60"/>
      <c r="CQ29" s="388" t="str">
        <f>IF(CO29="",IF(CM29&gt;CM30,CK29,CK30),IF(CO29&gt;CO30,CK29,CK30))</f>
        <v/>
      </c>
      <c r="CR29" s="389"/>
      <c r="CS29" s="389"/>
      <c r="CT29" s="389"/>
      <c r="CU29" s="389"/>
      <c r="CV29" s="390"/>
      <c r="CW29" s="60"/>
    </row>
    <row r="30" spans="1:101" ht="18.75" customHeight="1" thickBot="1" x14ac:dyDescent="0.25">
      <c r="A30" s="60"/>
      <c r="B30" s="60"/>
      <c r="C30" s="60"/>
      <c r="D30" s="60"/>
      <c r="E30" s="85"/>
      <c r="F30" s="60"/>
      <c r="G30" s="85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85"/>
      <c r="BJ30" s="60"/>
      <c r="BK30" s="60"/>
      <c r="BL30" s="60"/>
      <c r="BM30" s="60"/>
      <c r="BN30" s="60"/>
      <c r="BO30" s="60"/>
      <c r="BP30" s="138"/>
      <c r="BQ30" s="60"/>
      <c r="BR30" s="87"/>
      <c r="BS30" s="60"/>
      <c r="BT30" s="60"/>
      <c r="BU30" s="60"/>
      <c r="BV30" s="60"/>
      <c r="BW30" s="60"/>
      <c r="BX30" s="60"/>
      <c r="BY30" s="60"/>
      <c r="BZ30" s="47">
        <v>52</v>
      </c>
      <c r="CA30" s="44" t="str">
        <f>IF(BX28="",IF(BV28&gt;BV29,BT28,BT29),IF(BX28&gt;BX29,BT28,BT29))</f>
        <v/>
      </c>
      <c r="CB30" s="46"/>
      <c r="CC30" s="104"/>
      <c r="CD30" s="60"/>
      <c r="CE30" s="104"/>
      <c r="CF30" s="60"/>
      <c r="CG30" s="60"/>
      <c r="CH30" s="60"/>
      <c r="CI30" s="60"/>
      <c r="CJ30" s="47" t="s">
        <v>135</v>
      </c>
      <c r="CK30" s="44" t="str">
        <f>IF(CK24=CF34,CF35,CF34)</f>
        <v/>
      </c>
      <c r="CL30" s="46"/>
      <c r="CM30" s="104"/>
      <c r="CN30" s="60"/>
      <c r="CO30" s="104"/>
      <c r="CP30" s="60"/>
      <c r="CQ30" s="391"/>
      <c r="CR30" s="392"/>
      <c r="CS30" s="392"/>
      <c r="CT30" s="392"/>
      <c r="CU30" s="392"/>
      <c r="CV30" s="393"/>
      <c r="CW30" s="60"/>
    </row>
    <row r="31" spans="1:101" ht="18.75" customHeight="1" thickBot="1" x14ac:dyDescent="0.3">
      <c r="A31" s="60"/>
      <c r="B31" s="60"/>
      <c r="C31" s="60"/>
      <c r="D31" s="60"/>
      <c r="E31" s="85"/>
      <c r="F31" s="60"/>
      <c r="G31" s="85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85"/>
      <c r="BJ31" s="60"/>
      <c r="BK31" s="60"/>
      <c r="BL31" s="60"/>
      <c r="BM31" s="60"/>
      <c r="BN31" s="60"/>
      <c r="BO31" s="60"/>
      <c r="BP31" s="138"/>
      <c r="BQ31" s="60"/>
      <c r="BR31" s="87"/>
      <c r="BS31" s="60"/>
      <c r="BT31" s="60"/>
      <c r="BU31" s="60"/>
      <c r="BV31" s="60"/>
      <c r="BW31" s="60"/>
      <c r="BX31" s="60"/>
      <c r="BY31" s="60"/>
      <c r="BZ31" s="47">
        <v>51</v>
      </c>
      <c r="CA31" s="44" t="str">
        <f>IF(BX32="",IF(BV32&gt;BV33,BT32,BT33),IF(BX32&gt;BX33,BT32,BT33))</f>
        <v/>
      </c>
      <c r="CB31" s="46"/>
      <c r="CC31" s="104"/>
      <c r="CD31" s="60"/>
      <c r="CE31" s="104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88" t="s">
        <v>138</v>
      </c>
      <c r="CS31" s="60"/>
      <c r="CT31" s="60"/>
      <c r="CU31" s="60"/>
      <c r="CV31" s="60"/>
      <c r="CW31" s="60"/>
    </row>
    <row r="32" spans="1:101" ht="18.75" customHeight="1" thickBot="1" x14ac:dyDescent="0.3">
      <c r="A32" s="60"/>
      <c r="B32" s="60"/>
      <c r="C32" s="88" t="s">
        <v>73</v>
      </c>
      <c r="D32" s="60"/>
      <c r="E32" s="85"/>
      <c r="F32" s="60"/>
      <c r="G32" s="85"/>
      <c r="H32" s="60"/>
      <c r="I32" s="60"/>
      <c r="J32" s="60"/>
      <c r="K32" s="60"/>
      <c r="L32" s="60"/>
      <c r="M32" s="60" t="s">
        <v>4</v>
      </c>
      <c r="N32" s="60"/>
      <c r="O32" s="60"/>
      <c r="P32" s="60"/>
      <c r="Q32" s="60" t="s">
        <v>6</v>
      </c>
      <c r="R32" s="60"/>
      <c r="S32" s="60"/>
      <c r="T32" s="60"/>
      <c r="U32" s="60" t="s">
        <v>7</v>
      </c>
      <c r="V32" s="60"/>
      <c r="W32" s="60"/>
      <c r="X32" s="60"/>
      <c r="Y32" s="60"/>
      <c r="Z32" s="60" t="s">
        <v>4</v>
      </c>
      <c r="AA32" s="60" t="s">
        <v>5</v>
      </c>
      <c r="AB32" s="60"/>
      <c r="AC32" s="60"/>
      <c r="AD32" s="60" t="s">
        <v>9</v>
      </c>
      <c r="AE32" s="60"/>
      <c r="AF32" s="60"/>
      <c r="AG32" s="60"/>
      <c r="AH32" s="60" t="s">
        <v>32</v>
      </c>
      <c r="AI32" s="60"/>
      <c r="AJ32" s="60"/>
      <c r="AK32" s="60"/>
      <c r="AL32" s="60"/>
      <c r="AM32" s="60"/>
      <c r="AN32" s="60" t="s">
        <v>35</v>
      </c>
      <c r="AO32" s="60"/>
      <c r="AP32" s="60"/>
      <c r="AQ32" s="60"/>
      <c r="AR32" s="60"/>
      <c r="AS32" s="60" t="s">
        <v>33</v>
      </c>
      <c r="AT32" s="60"/>
      <c r="AU32" s="60"/>
      <c r="AV32" s="60"/>
      <c r="AW32" s="60"/>
      <c r="AX32" s="60"/>
      <c r="AY32" s="60"/>
      <c r="AZ32" s="60"/>
      <c r="BA32" s="60"/>
      <c r="BB32" s="89" t="s">
        <v>10</v>
      </c>
      <c r="BC32" s="60"/>
      <c r="BD32" s="90" t="s">
        <v>4</v>
      </c>
      <c r="BE32" s="60"/>
      <c r="BF32" s="61" t="s">
        <v>5</v>
      </c>
      <c r="BG32" s="60"/>
      <c r="BH32" s="60"/>
      <c r="BI32" s="85"/>
      <c r="BJ32" s="60"/>
      <c r="BK32" s="60"/>
      <c r="BL32" s="60"/>
      <c r="BM32" s="60"/>
      <c r="BN32" s="60"/>
      <c r="BO32" s="60"/>
      <c r="BP32" s="138"/>
      <c r="BQ32" s="85"/>
      <c r="BR32" s="87"/>
      <c r="BS32" s="55" t="s">
        <v>24</v>
      </c>
      <c r="BT32" s="44" t="str">
        <f>IF(G50="","",BB45)</f>
        <v/>
      </c>
      <c r="BU32" s="46"/>
      <c r="BV32" s="104"/>
      <c r="BW32" s="60"/>
      <c r="BX32" s="104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343" t="str">
        <f>IF(CQ29=CK29,CK30,CK29)</f>
        <v/>
      </c>
      <c r="CR32" s="344"/>
      <c r="CS32" s="344"/>
      <c r="CT32" s="344"/>
      <c r="CU32" s="344"/>
      <c r="CV32" s="345"/>
      <c r="CW32" s="60"/>
    </row>
    <row r="33" spans="1:101" ht="18.75" customHeight="1" thickBot="1" x14ac:dyDescent="0.25">
      <c r="A33" s="60"/>
      <c r="B33" s="60"/>
      <c r="C33" s="60"/>
      <c r="D33" s="60"/>
      <c r="E33" s="85"/>
      <c r="F33" s="60"/>
      <c r="G33" s="85"/>
      <c r="H33" s="60"/>
      <c r="I33" s="60"/>
      <c r="J33" s="60"/>
      <c r="K33" s="60"/>
      <c r="L33" s="60"/>
      <c r="M33" s="60" t="s">
        <v>0</v>
      </c>
      <c r="N33" s="60" t="s">
        <v>1</v>
      </c>
      <c r="O33" s="60" t="s">
        <v>2</v>
      </c>
      <c r="P33" s="60" t="s">
        <v>3</v>
      </c>
      <c r="Q33" s="60" t="s">
        <v>0</v>
      </c>
      <c r="R33" s="60" t="s">
        <v>1</v>
      </c>
      <c r="S33" s="60" t="s">
        <v>2</v>
      </c>
      <c r="T33" s="60" t="s">
        <v>3</v>
      </c>
      <c r="U33" s="60" t="s">
        <v>0</v>
      </c>
      <c r="V33" s="60" t="s">
        <v>1</v>
      </c>
      <c r="W33" s="60" t="s">
        <v>2</v>
      </c>
      <c r="X33" s="60" t="s">
        <v>3</v>
      </c>
      <c r="Y33" s="60"/>
      <c r="Z33" s="60" t="s">
        <v>8</v>
      </c>
      <c r="AA33" s="60"/>
      <c r="AB33" s="60"/>
      <c r="AC33" s="60"/>
      <c r="AD33" s="60"/>
      <c r="AE33" s="60"/>
      <c r="AF33" s="60"/>
      <c r="AG33" s="60"/>
      <c r="AH33" s="60" t="s">
        <v>31</v>
      </c>
      <c r="AI33" s="60"/>
      <c r="AJ33" s="60"/>
      <c r="AK33" s="60"/>
      <c r="AL33" s="60"/>
      <c r="AM33" s="60"/>
      <c r="AN33" s="60" t="str">
        <f>AI34</f>
        <v>Kolumbien</v>
      </c>
      <c r="AO33" s="60" t="str">
        <f>AI35</f>
        <v>Griechenland</v>
      </c>
      <c r="AP33" s="60" t="str">
        <f>AI36</f>
        <v>Elfenbeinküste</v>
      </c>
      <c r="AQ33" s="60" t="str">
        <f>AI37</f>
        <v>Japan</v>
      </c>
      <c r="AR33" s="60"/>
      <c r="AS33" s="60" t="s">
        <v>31</v>
      </c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85"/>
      <c r="BJ33" s="85"/>
      <c r="BK33" s="85"/>
      <c r="BL33" s="85"/>
      <c r="BM33" s="85"/>
      <c r="BN33" s="85"/>
      <c r="BO33" s="85"/>
      <c r="BP33" s="137"/>
      <c r="BQ33" s="85"/>
      <c r="BR33" s="87"/>
      <c r="BS33" s="25" t="s">
        <v>23</v>
      </c>
      <c r="BT33" s="44" t="str">
        <f>IF(G39="","",BB35)</f>
        <v/>
      </c>
      <c r="BU33" s="46"/>
      <c r="BV33" s="104"/>
      <c r="BW33" s="60"/>
      <c r="BX33" s="104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346"/>
      <c r="CR33" s="347"/>
      <c r="CS33" s="347"/>
      <c r="CT33" s="347"/>
      <c r="CU33" s="347"/>
      <c r="CV33" s="348"/>
      <c r="CW33" s="60"/>
    </row>
    <row r="34" spans="1:101" ht="18.75" customHeight="1" thickBot="1" x14ac:dyDescent="0.3">
      <c r="A34" s="60"/>
      <c r="B34" s="60"/>
      <c r="C34" s="20" t="str">
        <f>Spielplan!$C$34</f>
        <v>Kolumbien</v>
      </c>
      <c r="D34" s="39"/>
      <c r="E34" s="104"/>
      <c r="F34" s="93"/>
      <c r="G34" s="104"/>
      <c r="H34" s="20" t="str">
        <f>Spielplan!$H$34</f>
        <v>Griechenland</v>
      </c>
      <c r="I34" s="39"/>
      <c r="J34" s="60"/>
      <c r="K34" s="60" t="s">
        <v>78</v>
      </c>
      <c r="L34" s="60">
        <f t="shared" ref="L34:L39" si="8">IF(E34-G34&gt;0,1,IF(G34=E34,0,-1))</f>
        <v>0</v>
      </c>
      <c r="M34" s="60">
        <f>IF($E34="",0,IF($E34&gt;$G34,3,IF($E34=G34,1,0)))</f>
        <v>0</v>
      </c>
      <c r="N34" s="60">
        <f>IF($G34="",0,IF($E34&gt;$G34,0,IF($E34=G34,1,3)))</f>
        <v>0</v>
      </c>
      <c r="O34" s="60"/>
      <c r="P34" s="60"/>
      <c r="Q34" s="60">
        <f>E34</f>
        <v>0</v>
      </c>
      <c r="R34" s="60">
        <f>G34</f>
        <v>0</v>
      </c>
      <c r="S34" s="60"/>
      <c r="T34" s="60"/>
      <c r="U34" s="60">
        <f>G34</f>
        <v>0</v>
      </c>
      <c r="V34" s="60">
        <f>E34</f>
        <v>0</v>
      </c>
      <c r="W34" s="60"/>
      <c r="X34" s="60"/>
      <c r="Y34" s="60"/>
      <c r="Z34" s="60">
        <f>M40</f>
        <v>0</v>
      </c>
      <c r="AA34" s="60">
        <f>Q40</f>
        <v>0</v>
      </c>
      <c r="AB34" s="60">
        <f>U40</f>
        <v>0</v>
      </c>
      <c r="AC34" s="60">
        <f>AA34-AB34</f>
        <v>0</v>
      </c>
      <c r="AD34" s="60">
        <f>IF(Z34&gt;Z35,-1,0)</f>
        <v>0</v>
      </c>
      <c r="AE34" s="60">
        <f>IF(Z34&gt;Z36,-1,0)</f>
        <v>0</v>
      </c>
      <c r="AF34" s="60">
        <f>IF(Z34&gt;Z37,-1,0)</f>
        <v>0</v>
      </c>
      <c r="AG34" s="60">
        <f>10000-(AJ34*1000+AM34*100+AK34*10)</f>
        <v>10000</v>
      </c>
      <c r="AH34" s="90">
        <f>RANK(AG34,AG34:AG37,1)</f>
        <v>1</v>
      </c>
      <c r="AI34" s="60" t="str">
        <f>C34</f>
        <v>Kolumbien</v>
      </c>
      <c r="AJ34" s="60">
        <f t="shared" ref="AJ34:AL37" si="9">Z34</f>
        <v>0</v>
      </c>
      <c r="AK34" s="60">
        <f t="shared" si="9"/>
        <v>0</v>
      </c>
      <c r="AL34" s="60">
        <f t="shared" si="9"/>
        <v>0</v>
      </c>
      <c r="AM34" s="60">
        <f>AK34-AL34</f>
        <v>0</v>
      </c>
      <c r="AN34" s="187"/>
      <c r="AO34" s="187">
        <f>IF(AG35=AG34,IF(G34&gt;E34,AG35-0.1,AG35),AG35)</f>
        <v>10000</v>
      </c>
      <c r="AP34" s="187">
        <f>IF(AG36=AG34,IF(G36&gt;E36,AG36-0.1,AG36),AG36)</f>
        <v>10000</v>
      </c>
      <c r="AQ34" s="187">
        <f>IF(AG37=AG34,IF(G38&gt;E38,AG37-0.1,AG37),AG37)</f>
        <v>10000</v>
      </c>
      <c r="AR34" s="187">
        <f>AN38</f>
        <v>30000</v>
      </c>
      <c r="AS34" s="90">
        <f>RANK(AR34,AR34:AR37,1)</f>
        <v>1</v>
      </c>
      <c r="AT34" s="60" t="str">
        <f t="shared" ref="AT34:AW37" si="10">AI34</f>
        <v>Kolumbien</v>
      </c>
      <c r="AU34" s="60">
        <f t="shared" si="10"/>
        <v>0</v>
      </c>
      <c r="AV34" s="60">
        <f t="shared" si="10"/>
        <v>0</v>
      </c>
      <c r="AW34" s="60">
        <f t="shared" si="10"/>
        <v>0</v>
      </c>
      <c r="AX34" s="60"/>
      <c r="AY34" s="60"/>
      <c r="AZ34" s="60"/>
      <c r="BA34" s="19">
        <v>1</v>
      </c>
      <c r="BB34" s="20" t="str">
        <f>VLOOKUP(1,AS34:AT37,2,FALSE)</f>
        <v>Kolumbien</v>
      </c>
      <c r="BC34" s="18"/>
      <c r="BD34" s="21">
        <f>VLOOKUP(1,AS34:AW37,3,FALSE)</f>
        <v>0</v>
      </c>
      <c r="BE34" s="22">
        <f>VLOOKUP(1,AS34:AW37,4,FALSE)</f>
        <v>0</v>
      </c>
      <c r="BF34" s="93" t="s">
        <v>12</v>
      </c>
      <c r="BG34" s="22">
        <f>VLOOKUP(1,AS34:AW37,5,FALSE)</f>
        <v>0</v>
      </c>
      <c r="BH34" s="27" t="s">
        <v>22</v>
      </c>
      <c r="BI34" s="85"/>
      <c r="BJ34" s="85">
        <f>IF(E34&gt;G34,IF(Spielplan!E34&gt;Spielplan!G34,Punktemodus!$B$3,0),0)</f>
        <v>0</v>
      </c>
      <c r="BK34" s="85">
        <f>IF(E34=G34,IF(Spielplan!E34=Spielplan!G34,Punktemodus!$B$3,0),0)</f>
        <v>10</v>
      </c>
      <c r="BL34" s="85">
        <f>IF(E34&lt;G34,IF(Spielplan!E34&lt;Spielplan!G34,Punktemodus!$B$3,0),0)</f>
        <v>0</v>
      </c>
      <c r="BM34" s="85">
        <f>IF(E34=Spielplan!E34,IF(G34=Spielplan!G34,Punktemodus!$B$5,0),0)</f>
        <v>3</v>
      </c>
      <c r="BN34" s="85">
        <f>IF(E34=Spielplan!E34,Punktemodus!$B$7,0)</f>
        <v>1</v>
      </c>
      <c r="BO34" s="85">
        <f>IF(G34=Spielplan!G34,Punktemodus!$B$7,0)</f>
        <v>1</v>
      </c>
      <c r="BP34" s="137">
        <f>IF(Spielplan!E34="",0,SUM(BJ34:BO34))</f>
        <v>0</v>
      </c>
      <c r="BQ34" s="85"/>
      <c r="BR34" s="8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47">
        <v>59</v>
      </c>
      <c r="CF34" s="44" t="str">
        <f>IF(CE30="",IF(CC30&gt;CC31,CA30,CA31),IF(CE30&gt;CE31,CA30,CA31))</f>
        <v/>
      </c>
      <c r="CG34" s="46"/>
      <c r="CH34" s="104"/>
      <c r="CI34" s="60"/>
      <c r="CJ34" s="104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</row>
    <row r="35" spans="1:101" ht="18.75" customHeight="1" thickBot="1" x14ac:dyDescent="0.3">
      <c r="A35" s="60"/>
      <c r="B35" s="60"/>
      <c r="C35" s="14" t="str">
        <f>Spielplan!$C$35</f>
        <v>Elfenbeinküste</v>
      </c>
      <c r="D35" s="40"/>
      <c r="E35" s="104"/>
      <c r="F35" s="93"/>
      <c r="G35" s="104"/>
      <c r="H35" s="14" t="str">
        <f>Spielplan!$H$35</f>
        <v>Japan</v>
      </c>
      <c r="I35" s="40"/>
      <c r="J35" s="60"/>
      <c r="K35" s="60" t="s">
        <v>79</v>
      </c>
      <c r="L35" s="60">
        <f t="shared" si="8"/>
        <v>0</v>
      </c>
      <c r="M35" s="60"/>
      <c r="N35" s="60"/>
      <c r="O35" s="60">
        <f>IF($E35="",0,IF($E35&gt;$G35,3,IF($E35=$G35,1,0)))</f>
        <v>0</v>
      </c>
      <c r="P35" s="60">
        <f>IF($G35="",0,IF($E35&gt;$G35,0,IF($E35=$G35,1,3)))</f>
        <v>0</v>
      </c>
      <c r="Q35" s="60"/>
      <c r="R35" s="60"/>
      <c r="S35" s="60">
        <f>E35</f>
        <v>0</v>
      </c>
      <c r="T35" s="60">
        <f>G35</f>
        <v>0</v>
      </c>
      <c r="U35" s="60"/>
      <c r="V35" s="60"/>
      <c r="W35" s="60">
        <f>G35</f>
        <v>0</v>
      </c>
      <c r="X35" s="60">
        <f>E35</f>
        <v>0</v>
      </c>
      <c r="Y35" s="60"/>
      <c r="Z35" s="60">
        <f>N40</f>
        <v>0</v>
      </c>
      <c r="AA35" s="60">
        <f>R40</f>
        <v>0</v>
      </c>
      <c r="AB35" s="60">
        <f>V40</f>
        <v>0</v>
      </c>
      <c r="AC35" s="60">
        <f>AA35-AB35</f>
        <v>0</v>
      </c>
      <c r="AD35" s="60">
        <f>IF(Z35&gt;Z34,-1,0)</f>
        <v>0</v>
      </c>
      <c r="AE35" s="60">
        <f>IF(Z35&gt;Z36,-1,0)</f>
        <v>0</v>
      </c>
      <c r="AF35" s="60">
        <f>IF(Z35&gt;Z37,-1,0)</f>
        <v>0</v>
      </c>
      <c r="AG35" s="60">
        <f>10000-(AJ35*1000+AM35*100+AK35*10)</f>
        <v>10000</v>
      </c>
      <c r="AH35" s="90">
        <f>RANK(AG35,AG34:AG37,1)</f>
        <v>1</v>
      </c>
      <c r="AI35" s="60" t="str">
        <f>H34</f>
        <v>Griechenland</v>
      </c>
      <c r="AJ35" s="60">
        <f t="shared" si="9"/>
        <v>0</v>
      </c>
      <c r="AK35" s="60">
        <f t="shared" si="9"/>
        <v>0</v>
      </c>
      <c r="AL35" s="60">
        <f t="shared" si="9"/>
        <v>0</v>
      </c>
      <c r="AM35" s="60">
        <f>AK35-AL35</f>
        <v>0</v>
      </c>
      <c r="AN35" s="187">
        <f>IF(AG34=AG35,IF(E34&gt;G34,AG34-0.1,AG34),AG34)</f>
        <v>10000</v>
      </c>
      <c r="AO35" s="187"/>
      <c r="AP35" s="187">
        <f>IF(AG36=AG35,IF(G39&gt;E39,AG36-0.1,AG36),AG36)</f>
        <v>10000</v>
      </c>
      <c r="AQ35" s="187">
        <f>IF(AG37=AG35,IF(G37&gt;E37,AG37-0.1,AG37),AG37)</f>
        <v>10000</v>
      </c>
      <c r="AR35" s="187">
        <f>AO38</f>
        <v>30000</v>
      </c>
      <c r="AS35" s="90">
        <f>RANK(AR35,AR34:AR37,1)</f>
        <v>1</v>
      </c>
      <c r="AT35" s="60" t="str">
        <f t="shared" si="10"/>
        <v>Griechenland</v>
      </c>
      <c r="AU35" s="60">
        <f t="shared" si="10"/>
        <v>0</v>
      </c>
      <c r="AV35" s="60">
        <f t="shared" si="10"/>
        <v>0</v>
      </c>
      <c r="AW35" s="60">
        <f t="shared" si="10"/>
        <v>0</v>
      </c>
      <c r="AX35" s="60"/>
      <c r="AY35" s="60"/>
      <c r="AZ35" s="60"/>
      <c r="BA35" s="23">
        <v>2</v>
      </c>
      <c r="BB35" s="14" t="e">
        <f>VLOOKUP(2,AS34:AT37,2,FALSE)</f>
        <v>#N/A</v>
      </c>
      <c r="BC35" s="15"/>
      <c r="BD35" s="24" t="e">
        <f>VLOOKUP(2,AS34:AW37,3,FALSE)</f>
        <v>#N/A</v>
      </c>
      <c r="BE35" s="25" t="e">
        <f>VLOOKUP(2,AS34:AW37,4,FALSE)</f>
        <v>#N/A</v>
      </c>
      <c r="BF35" s="93" t="s">
        <v>12</v>
      </c>
      <c r="BG35" s="25" t="e">
        <f>VLOOKUP(2,AS34:AW37,5,FALSE)</f>
        <v>#N/A</v>
      </c>
      <c r="BH35" s="26" t="s">
        <v>23</v>
      </c>
      <c r="BI35" s="85"/>
      <c r="BJ35" s="85">
        <f>IF(E35&gt;G35,IF(Spielplan!E35&gt;Spielplan!G35,Punktemodus!$B$3,0),0)</f>
        <v>0</v>
      </c>
      <c r="BK35" s="85">
        <f>IF(E35=G35,IF(Spielplan!E35=Spielplan!G35,Punktemodus!$B$3,0),0)</f>
        <v>10</v>
      </c>
      <c r="BL35" s="85">
        <f>IF(E35&lt;G35,IF(Spielplan!E35&lt;Spielplan!G35,Punktemodus!$B$3,0),0)</f>
        <v>0</v>
      </c>
      <c r="BM35" s="85">
        <f>IF(E35=Spielplan!E35,IF(G35=Spielplan!G35,Punktemodus!$B$5,0),0)</f>
        <v>3</v>
      </c>
      <c r="BN35" s="85">
        <f>IF(E35=Spielplan!E35,Punktemodus!$B$7,0)</f>
        <v>1</v>
      </c>
      <c r="BO35" s="85">
        <f>IF(G35=Spielplan!G35,Punktemodus!$B$7,0)</f>
        <v>1</v>
      </c>
      <c r="BP35" s="137">
        <f>IF(Spielplan!E35="",0,SUM(BJ35:BO35))</f>
        <v>0</v>
      </c>
      <c r="BQ35" s="85"/>
      <c r="BR35" s="8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47">
        <v>60</v>
      </c>
      <c r="CF35" s="44" t="str">
        <f>IF(CE38="",IF(CC38&gt;CC39,CA38,CA39),IF(CE38&gt;CE39,CA38,CA39))</f>
        <v/>
      </c>
      <c r="CG35" s="46"/>
      <c r="CH35" s="104"/>
      <c r="CI35" s="60"/>
      <c r="CJ35" s="104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</row>
    <row r="36" spans="1:101" ht="18.75" customHeight="1" thickBot="1" x14ac:dyDescent="0.3">
      <c r="A36" s="60"/>
      <c r="B36" s="60"/>
      <c r="C36" s="20" t="str">
        <f>C34</f>
        <v>Kolumbien</v>
      </c>
      <c r="D36" s="39"/>
      <c r="E36" s="104"/>
      <c r="F36" s="93"/>
      <c r="G36" s="104"/>
      <c r="H36" s="20" t="str">
        <f>C35</f>
        <v>Elfenbeinküste</v>
      </c>
      <c r="I36" s="39"/>
      <c r="J36" s="60"/>
      <c r="K36" s="60" t="s">
        <v>81</v>
      </c>
      <c r="L36" s="60">
        <f t="shared" si="8"/>
        <v>0</v>
      </c>
      <c r="M36" s="60">
        <f>IF($E36="",0,IF($E36&gt;$G36,3,IF($E36=G36,1,0)))</f>
        <v>0</v>
      </c>
      <c r="N36" s="60"/>
      <c r="O36" s="60">
        <f>IF($G36="",0,IF($E36&gt;$G36,0,IF($E36=$G36,1,3)))</f>
        <v>0</v>
      </c>
      <c r="P36" s="60"/>
      <c r="Q36" s="60">
        <f>E36</f>
        <v>0</v>
      </c>
      <c r="R36" s="60"/>
      <c r="S36" s="60">
        <f>G36</f>
        <v>0</v>
      </c>
      <c r="T36" s="60"/>
      <c r="U36" s="60">
        <f>G36</f>
        <v>0</v>
      </c>
      <c r="V36" s="60"/>
      <c r="W36" s="60">
        <f>E36</f>
        <v>0</v>
      </c>
      <c r="X36" s="60"/>
      <c r="Y36" s="60"/>
      <c r="Z36" s="60">
        <f>O40</f>
        <v>0</v>
      </c>
      <c r="AA36" s="60">
        <f>S40</f>
        <v>0</v>
      </c>
      <c r="AB36" s="60">
        <f>W40</f>
        <v>0</v>
      </c>
      <c r="AC36" s="60">
        <f>AA36-AB36</f>
        <v>0</v>
      </c>
      <c r="AD36" s="60">
        <f>IF(Z36&gt;Z34,-1,0)</f>
        <v>0</v>
      </c>
      <c r="AE36" s="60">
        <f>IF(Z36&gt;Z35,-1,0)</f>
        <v>0</v>
      </c>
      <c r="AF36" s="60">
        <f>IF(Z36&gt;Z37,-1,0)</f>
        <v>0</v>
      </c>
      <c r="AG36" s="60">
        <f>10000-(AJ36*1000+AM36*100+AK36*10)</f>
        <v>10000</v>
      </c>
      <c r="AH36" s="90">
        <f>RANK(AG36,AG34:AG37,1)</f>
        <v>1</v>
      </c>
      <c r="AI36" s="60" t="str">
        <f>C35</f>
        <v>Elfenbeinküste</v>
      </c>
      <c r="AJ36" s="60">
        <f t="shared" si="9"/>
        <v>0</v>
      </c>
      <c r="AK36" s="60">
        <f t="shared" si="9"/>
        <v>0</v>
      </c>
      <c r="AL36" s="60">
        <f t="shared" si="9"/>
        <v>0</v>
      </c>
      <c r="AM36" s="60">
        <f>AK36-AL36</f>
        <v>0</v>
      </c>
      <c r="AN36" s="187">
        <f>IF(AG34=AG36,IF(E36&gt;G36,AG34-0.1,AG34),AG34)</f>
        <v>10000</v>
      </c>
      <c r="AO36" s="187">
        <f>IF(AG35=AG36,IF(E39&gt;G39,AG35-0.1,AG35),AG35)</f>
        <v>10000</v>
      </c>
      <c r="AP36" s="187"/>
      <c r="AQ36" s="187">
        <f>IF(AG37=AG36,IF(G35&gt;E35,AG37-0.1,AG37),AG37)</f>
        <v>10000</v>
      </c>
      <c r="AR36" s="187">
        <f>AP38</f>
        <v>30000</v>
      </c>
      <c r="AS36" s="90">
        <f>RANK(AR36,AR34:AR37,1)</f>
        <v>1</v>
      </c>
      <c r="AT36" s="60" t="str">
        <f t="shared" si="10"/>
        <v>Elfenbeinküste</v>
      </c>
      <c r="AU36" s="60">
        <f t="shared" si="10"/>
        <v>0</v>
      </c>
      <c r="AV36" s="60">
        <f t="shared" si="10"/>
        <v>0</v>
      </c>
      <c r="AW36" s="60">
        <f t="shared" si="10"/>
        <v>0</v>
      </c>
      <c r="AX36" s="60"/>
      <c r="AY36" s="60"/>
      <c r="AZ36" s="60"/>
      <c r="BA36" s="113">
        <v>3</v>
      </c>
      <c r="BB36" s="114" t="e">
        <f>VLOOKUP(3,AS34:AT37,2,FALSE)</f>
        <v>#N/A</v>
      </c>
      <c r="BC36" s="115"/>
      <c r="BD36" s="116" t="e">
        <f>VLOOKUP(3,AS34:AW37,3,FALSE)</f>
        <v>#N/A</v>
      </c>
      <c r="BE36" s="116" t="e">
        <f>VLOOKUP(3,AS34:AW37,4,FALSE)</f>
        <v>#N/A</v>
      </c>
      <c r="BF36" s="93" t="s">
        <v>12</v>
      </c>
      <c r="BG36" s="116" t="e">
        <f>VLOOKUP(3,AS34:AW37,5,FALSE)</f>
        <v>#N/A</v>
      </c>
      <c r="BH36" s="60"/>
      <c r="BI36" s="85"/>
      <c r="BJ36" s="85">
        <f>IF(E36&gt;G36,IF(Spielplan!E36&gt;Spielplan!G36,Punktemodus!$B$3,0),0)</f>
        <v>0</v>
      </c>
      <c r="BK36" s="85">
        <f>IF(E36=G36,IF(Spielplan!E36=Spielplan!G36,Punktemodus!$B$3,0),0)</f>
        <v>10</v>
      </c>
      <c r="BL36" s="85">
        <f>IF(E36&lt;G36,IF(Spielplan!E36&lt;Spielplan!G36,Punktemodus!$B$3,0),0)</f>
        <v>0</v>
      </c>
      <c r="BM36" s="85">
        <f>IF(E36=Spielplan!E36,IF(G36=Spielplan!G36,Punktemodus!$B$5,0),0)</f>
        <v>3</v>
      </c>
      <c r="BN36" s="85">
        <f>IF(E36=Spielplan!E36,Punktemodus!$B$7,0)</f>
        <v>1</v>
      </c>
      <c r="BO36" s="85">
        <f>IF(G36=Spielplan!G36,Punktemodus!$B$7,0)</f>
        <v>1</v>
      </c>
      <c r="BP36" s="137">
        <f>IF(Spielplan!E36="",0,SUM(BJ36:BO36))</f>
        <v>0</v>
      </c>
      <c r="BQ36" s="85"/>
      <c r="BR36" s="87"/>
      <c r="BS36" s="82" t="s">
        <v>126</v>
      </c>
      <c r="BT36" s="44" t="str">
        <f>IF(G72="","",BB67)</f>
        <v/>
      </c>
      <c r="BU36" s="46"/>
      <c r="BV36" s="104"/>
      <c r="BW36" s="60"/>
      <c r="BX36" s="104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</row>
    <row r="37" spans="1:101" ht="18.75" customHeight="1" thickBot="1" x14ac:dyDescent="0.3">
      <c r="A37" s="60"/>
      <c r="B37" s="60"/>
      <c r="C37" s="14" t="str">
        <f>H34</f>
        <v>Griechenland</v>
      </c>
      <c r="D37" s="40"/>
      <c r="E37" s="104"/>
      <c r="F37" s="93"/>
      <c r="G37" s="104"/>
      <c r="H37" s="14" t="str">
        <f>H35</f>
        <v>Japan</v>
      </c>
      <c r="I37" s="40"/>
      <c r="J37" s="60"/>
      <c r="K37" s="60" t="s">
        <v>80</v>
      </c>
      <c r="L37" s="60">
        <f t="shared" si="8"/>
        <v>0</v>
      </c>
      <c r="M37" s="60"/>
      <c r="N37" s="60">
        <f>IF($E37="",0,IF($E37&gt;$G37,3,IF($E37=$G37,1,0)))</f>
        <v>0</v>
      </c>
      <c r="O37" s="60"/>
      <c r="P37" s="60">
        <f>IF($G37="",0,IF($E37&gt;$G37,0,IF($E37=$G37,1,3)))</f>
        <v>0</v>
      </c>
      <c r="Q37" s="60"/>
      <c r="R37" s="60">
        <f>E37</f>
        <v>0</v>
      </c>
      <c r="S37" s="60"/>
      <c r="T37" s="60">
        <f>G37</f>
        <v>0</v>
      </c>
      <c r="U37" s="60"/>
      <c r="V37" s="60">
        <f>G37</f>
        <v>0</v>
      </c>
      <c r="W37" s="60"/>
      <c r="X37" s="60">
        <f>E37</f>
        <v>0</v>
      </c>
      <c r="Y37" s="60"/>
      <c r="Z37" s="60">
        <f>P40</f>
        <v>0</v>
      </c>
      <c r="AA37" s="60">
        <f>T40</f>
        <v>0</v>
      </c>
      <c r="AB37" s="60">
        <f>X40</f>
        <v>0</v>
      </c>
      <c r="AC37" s="60">
        <f>AA37-AB37</f>
        <v>0</v>
      </c>
      <c r="AD37" s="60">
        <f>IF(Z37&gt;Z34,-1,0)</f>
        <v>0</v>
      </c>
      <c r="AE37" s="60">
        <f>IF(Z37&gt;Z35,-1,0)</f>
        <v>0</v>
      </c>
      <c r="AF37" s="60">
        <f>IF(Z37&gt;Z36,-1,0)</f>
        <v>0</v>
      </c>
      <c r="AG37" s="60">
        <f>10000-(AJ37*1000+AM37*100+AK37*10)</f>
        <v>10000</v>
      </c>
      <c r="AH37" s="90">
        <f>RANK(AG37,AG34:AG37,1)</f>
        <v>1</v>
      </c>
      <c r="AI37" s="60" t="str">
        <f>H35</f>
        <v>Japan</v>
      </c>
      <c r="AJ37" s="60">
        <f t="shared" si="9"/>
        <v>0</v>
      </c>
      <c r="AK37" s="60">
        <f t="shared" si="9"/>
        <v>0</v>
      </c>
      <c r="AL37" s="60">
        <f t="shared" si="9"/>
        <v>0</v>
      </c>
      <c r="AM37" s="60">
        <f>AK37-AL37</f>
        <v>0</v>
      </c>
      <c r="AN37" s="187">
        <f>IF(AG34=AG37,IF(E38&gt;G38,AG34-0.1,AG34),AG34)</f>
        <v>10000</v>
      </c>
      <c r="AO37" s="187">
        <f>IF(AG35=AG37,IF(E37&gt;G37,AG35-0.1,AG35),AG35)</f>
        <v>10000</v>
      </c>
      <c r="AP37" s="187">
        <f>IF(AG36=AG37,IF(E35&gt;G35,AG36-0.1,AG36),AG36)</f>
        <v>10000</v>
      </c>
      <c r="AQ37" s="187"/>
      <c r="AR37" s="187">
        <f>AQ38</f>
        <v>30000</v>
      </c>
      <c r="AS37" s="90">
        <f>RANK(AR37,AR34:AR37,1)</f>
        <v>1</v>
      </c>
      <c r="AT37" s="60" t="str">
        <f t="shared" si="10"/>
        <v>Japan</v>
      </c>
      <c r="AU37" s="60">
        <f t="shared" si="10"/>
        <v>0</v>
      </c>
      <c r="AV37" s="60">
        <f t="shared" si="10"/>
        <v>0</v>
      </c>
      <c r="AW37" s="60">
        <f t="shared" si="10"/>
        <v>0</v>
      </c>
      <c r="AX37" s="60"/>
      <c r="AY37" s="60"/>
      <c r="AZ37" s="60"/>
      <c r="BA37" s="113">
        <v>4</v>
      </c>
      <c r="BB37" s="114" t="e">
        <f>VLOOKUP(4,AS34:AT37,2,FALSE)</f>
        <v>#N/A</v>
      </c>
      <c r="BC37" s="115"/>
      <c r="BD37" s="116" t="e">
        <f>VLOOKUP(4,AS34:AW37,3,FALSE)</f>
        <v>#N/A</v>
      </c>
      <c r="BE37" s="116" t="e">
        <f>VLOOKUP(4,AS34:AW37,4,FALSE)</f>
        <v>#N/A</v>
      </c>
      <c r="BF37" s="93" t="s">
        <v>12</v>
      </c>
      <c r="BG37" s="116" t="e">
        <f>VLOOKUP(4,AS34:AW37,5,FALSE)</f>
        <v>#N/A</v>
      </c>
      <c r="BH37" s="60"/>
      <c r="BI37" s="85"/>
      <c r="BJ37" s="85">
        <f>IF(E37&gt;G37,IF(Spielplan!E37&gt;Spielplan!G37,Punktemodus!$B$3,0),0)</f>
        <v>0</v>
      </c>
      <c r="BK37" s="85">
        <f>IF(E37=G37,IF(Spielplan!E37=Spielplan!G37,Punktemodus!$B$3,0),0)</f>
        <v>10</v>
      </c>
      <c r="BL37" s="85">
        <f>IF(E37&lt;G37,IF(Spielplan!E37&lt;Spielplan!G37,Punktemodus!$B$3,0),0)</f>
        <v>0</v>
      </c>
      <c r="BM37" s="85">
        <f>IF(E37=Spielplan!E37,IF(G37=Spielplan!G37,Punktemodus!$B$5,0),0)</f>
        <v>3</v>
      </c>
      <c r="BN37" s="85">
        <f>IF(E37=Spielplan!E37,Punktemodus!$B$7,0)</f>
        <v>1</v>
      </c>
      <c r="BO37" s="85">
        <f>IF(G37=Spielplan!G37,Punktemodus!$B$7,0)</f>
        <v>1</v>
      </c>
      <c r="BP37" s="137">
        <f>IF(Spielplan!E37="",0,SUM(BJ37:BO37))</f>
        <v>0</v>
      </c>
      <c r="BQ37" s="85"/>
      <c r="BR37" s="87"/>
      <c r="BS37" s="5" t="s">
        <v>127</v>
      </c>
      <c r="BT37" s="44" t="str">
        <f>IF(G61="","",BB57)</f>
        <v/>
      </c>
      <c r="BU37" s="46"/>
      <c r="BV37" s="104"/>
      <c r="BW37" s="60"/>
      <c r="BX37" s="104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</row>
    <row r="38" spans="1:101" ht="18.75" customHeight="1" thickBot="1" x14ac:dyDescent="0.3">
      <c r="A38" s="60"/>
      <c r="B38" s="60"/>
      <c r="C38" s="20" t="str">
        <f>C34</f>
        <v>Kolumbien</v>
      </c>
      <c r="D38" s="39"/>
      <c r="E38" s="104"/>
      <c r="F38" s="93"/>
      <c r="G38" s="104"/>
      <c r="H38" s="20" t="str">
        <f>H35</f>
        <v>Japan</v>
      </c>
      <c r="I38" s="39"/>
      <c r="J38" s="60"/>
      <c r="K38" s="60" t="s">
        <v>82</v>
      </c>
      <c r="L38" s="60">
        <f t="shared" si="8"/>
        <v>0</v>
      </c>
      <c r="M38" s="60">
        <f>IF($E38="",0,IF($E38&gt;$G38,3,IF($E38=G38,1,0)))</f>
        <v>0</v>
      </c>
      <c r="N38" s="60"/>
      <c r="O38" s="60"/>
      <c r="P38" s="60">
        <f>IF($G38="",0,IF($E38&gt;$G38,0,IF($E38=$G38,1,3)))</f>
        <v>0</v>
      </c>
      <c r="Q38" s="60">
        <f>E38</f>
        <v>0</v>
      </c>
      <c r="R38" s="60"/>
      <c r="S38" s="60"/>
      <c r="T38" s="60">
        <f>G38</f>
        <v>0</v>
      </c>
      <c r="U38" s="60">
        <f>G38</f>
        <v>0</v>
      </c>
      <c r="V38" s="60"/>
      <c r="W38" s="60"/>
      <c r="X38" s="60">
        <f>E38</f>
        <v>0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187">
        <f>SUM(AN34:AN37)</f>
        <v>30000</v>
      </c>
      <c r="AO38" s="187">
        <f>SUM(AO34:AO37)</f>
        <v>30000</v>
      </c>
      <c r="AP38" s="187">
        <f>SUM(AP34:AP37)</f>
        <v>30000</v>
      </c>
      <c r="AQ38" s="187">
        <f>SUM(AQ34:AQ37)</f>
        <v>30000</v>
      </c>
      <c r="AR38" s="187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85">
        <f>IF(E38&gt;G38,IF(Spielplan!E38&gt;Spielplan!G38,Punktemodus!$B$3,0),0)</f>
        <v>0</v>
      </c>
      <c r="BK38" s="85">
        <f>IF(E38=G38,IF(Spielplan!E38=Spielplan!G38,Punktemodus!$B$3,0),0)</f>
        <v>10</v>
      </c>
      <c r="BL38" s="85">
        <f>IF(E38&lt;G38,IF(Spielplan!E38&lt;Spielplan!G38,Punktemodus!$B$3,0),0)</f>
        <v>0</v>
      </c>
      <c r="BM38" s="85">
        <f>IF(E38=Spielplan!E38,IF(G38=Spielplan!G38,Punktemodus!$B$5,0),0)</f>
        <v>3</v>
      </c>
      <c r="BN38" s="85">
        <f>IF(E38=Spielplan!E38,Punktemodus!$B$7,0)</f>
        <v>1</v>
      </c>
      <c r="BO38" s="85">
        <f>IF(G38=Spielplan!G38,Punktemodus!$B$7,0)</f>
        <v>1</v>
      </c>
      <c r="BP38" s="137">
        <f>IF(Spielplan!E38="",0,SUM(BJ38:BO38))</f>
        <v>0</v>
      </c>
      <c r="BQ38" s="60"/>
      <c r="BR38" s="87"/>
      <c r="BS38" s="60"/>
      <c r="BT38" s="60"/>
      <c r="BU38" s="60"/>
      <c r="BV38" s="60"/>
      <c r="BW38" s="60"/>
      <c r="BX38" s="60"/>
      <c r="BY38" s="60"/>
      <c r="BZ38" s="47">
        <v>55</v>
      </c>
      <c r="CA38" s="44" t="str">
        <f>IF(BX36="",IF(BV36&gt;BV37,BT36,BT37),IF(BX36&gt;BX37,BT36,BT37))</f>
        <v/>
      </c>
      <c r="CB38" s="46"/>
      <c r="CC38" s="104"/>
      <c r="CD38" s="60"/>
      <c r="CE38" s="104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</row>
    <row r="39" spans="1:101" ht="18.75" customHeight="1" thickBot="1" x14ac:dyDescent="0.3">
      <c r="A39" s="60"/>
      <c r="B39" s="60"/>
      <c r="C39" s="14" t="str">
        <f>H34</f>
        <v>Griechenland</v>
      </c>
      <c r="D39" s="40"/>
      <c r="E39" s="104"/>
      <c r="F39" s="93"/>
      <c r="G39" s="104"/>
      <c r="H39" s="14" t="str">
        <f>C35</f>
        <v>Elfenbeinküste</v>
      </c>
      <c r="I39" s="40"/>
      <c r="J39" s="60"/>
      <c r="K39" s="60" t="s">
        <v>82</v>
      </c>
      <c r="L39" s="60">
        <f t="shared" si="8"/>
        <v>0</v>
      </c>
      <c r="M39" s="60"/>
      <c r="N39" s="60">
        <f>IF($E39="",0,IF($E39&gt;$G39,3,IF($E39=$G39,1,0)))</f>
        <v>0</v>
      </c>
      <c r="O39" s="60">
        <f>IF($G39="",0,IF($E39&gt;$G39,0,IF($E39=$G39,1,3)))</f>
        <v>0</v>
      </c>
      <c r="P39" s="60"/>
      <c r="Q39" s="60"/>
      <c r="R39" s="60">
        <f>E39</f>
        <v>0</v>
      </c>
      <c r="S39" s="60">
        <f>G39</f>
        <v>0</v>
      </c>
      <c r="T39" s="60"/>
      <c r="U39" s="60"/>
      <c r="V39" s="60">
        <f>G39</f>
        <v>0</v>
      </c>
      <c r="W39" s="60">
        <f>E39</f>
        <v>0</v>
      </c>
      <c r="X39" s="60"/>
      <c r="Y39" s="60"/>
      <c r="Z39" s="60" t="s">
        <v>30</v>
      </c>
      <c r="AA39" s="60"/>
      <c r="AB39" s="60"/>
      <c r="AC39" s="60"/>
      <c r="AD39" s="60"/>
      <c r="AE39" s="60"/>
      <c r="AF39" s="60"/>
      <c r="AG39" s="60" t="b">
        <f>OR(AG34=AG35,AG34=AG36,AG34=AG37,AG35=AG36,AG35=AG37,AG36=AG37)</f>
        <v>1</v>
      </c>
      <c r="AH39" s="60"/>
      <c r="AI39" s="60"/>
      <c r="AJ39" s="60"/>
      <c r="AK39" s="60"/>
      <c r="AL39" s="60"/>
      <c r="AM39" s="60"/>
      <c r="AN39" s="60"/>
      <c r="AO39" s="60" t="s">
        <v>34</v>
      </c>
      <c r="AP39" s="60"/>
      <c r="AQ39" s="60"/>
      <c r="AR39" s="60" t="b">
        <f>OR(AR34=AR35,AR34=AR36,AR34=AR37,AR35=AR36,AR35=AR37,AR36=AR37)</f>
        <v>1</v>
      </c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85">
        <f>IF(E39&gt;G39,IF(Spielplan!E39&gt;Spielplan!G39,Punktemodus!$B$3,0),0)</f>
        <v>0</v>
      </c>
      <c r="BK39" s="85">
        <f>IF(E39=G39,IF(Spielplan!E39=Spielplan!G39,Punktemodus!$B$3,0),0)</f>
        <v>10</v>
      </c>
      <c r="BL39" s="85">
        <f>IF(E39&lt;G39,IF(Spielplan!E39&lt;Spielplan!G39,Punktemodus!$B$3,0),0)</f>
        <v>0</v>
      </c>
      <c r="BM39" s="85">
        <f>IF(E39=Spielplan!E39,IF(G39=Spielplan!G39,Punktemodus!$B$5,0),0)</f>
        <v>3</v>
      </c>
      <c r="BN39" s="85">
        <f>IF(E39=Spielplan!E39,Punktemodus!$B$7,0)</f>
        <v>1</v>
      </c>
      <c r="BO39" s="85">
        <f>IF(G39=Spielplan!G39,Punktemodus!$B$7,0)</f>
        <v>1</v>
      </c>
      <c r="BP39" s="137">
        <f>IF(Spielplan!E39="",0,SUM(BJ39:BO39))</f>
        <v>0</v>
      </c>
      <c r="BQ39" s="60"/>
      <c r="BR39" s="87"/>
      <c r="BS39" s="60"/>
      <c r="BT39" s="60"/>
      <c r="BU39" s="60"/>
      <c r="BV39" s="60"/>
      <c r="BW39" s="60"/>
      <c r="BX39" s="60"/>
      <c r="BY39" s="60"/>
      <c r="BZ39" s="47">
        <v>56</v>
      </c>
      <c r="CA39" s="44" t="str">
        <f>IF(BX40="",IF(BV40&gt;BV41,BT40,BT41),IF(BX40&gt;BX41,BT40,BT41))</f>
        <v/>
      </c>
      <c r="CB39" s="46"/>
      <c r="CC39" s="104"/>
      <c r="CD39" s="60"/>
      <c r="CE39" s="104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</row>
    <row r="40" spans="1:101" ht="18.75" customHeight="1" thickBot="1" x14ac:dyDescent="0.25">
      <c r="A40" s="60"/>
      <c r="B40" s="60"/>
      <c r="C40" s="136" t="str">
        <f>IF(G39="","",IF(AR39=TRUE,"Achtung: Fehler in Tabelle!",""))</f>
        <v/>
      </c>
      <c r="D40" s="60"/>
      <c r="E40" s="85"/>
      <c r="F40" s="60"/>
      <c r="G40" s="85"/>
      <c r="H40" s="60"/>
      <c r="I40" s="60"/>
      <c r="J40" s="60"/>
      <c r="K40" s="60"/>
      <c r="L40" s="60"/>
      <c r="M40" s="60">
        <f t="shared" ref="M40:X40" si="11">SUM(M34:M39)</f>
        <v>0</v>
      </c>
      <c r="N40" s="60">
        <f t="shared" si="11"/>
        <v>0</v>
      </c>
      <c r="O40" s="60">
        <f t="shared" si="11"/>
        <v>0</v>
      </c>
      <c r="P40" s="60">
        <f t="shared" si="11"/>
        <v>0</v>
      </c>
      <c r="Q40" s="60">
        <f t="shared" si="11"/>
        <v>0</v>
      </c>
      <c r="R40" s="60">
        <f t="shared" si="11"/>
        <v>0</v>
      </c>
      <c r="S40" s="60">
        <f t="shared" si="11"/>
        <v>0</v>
      </c>
      <c r="T40" s="60">
        <f t="shared" si="11"/>
        <v>0</v>
      </c>
      <c r="U40" s="60">
        <f t="shared" si="11"/>
        <v>0</v>
      </c>
      <c r="V40" s="60">
        <f t="shared" si="11"/>
        <v>0</v>
      </c>
      <c r="W40" s="60">
        <f t="shared" si="11"/>
        <v>0</v>
      </c>
      <c r="X40" s="60">
        <f t="shared" si="11"/>
        <v>0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160">
        <f>SUM(BP34:BP39)</f>
        <v>0</v>
      </c>
      <c r="BQ40" s="60"/>
      <c r="BR40" s="87"/>
      <c r="BS40" s="55" t="s">
        <v>128</v>
      </c>
      <c r="BT40" s="44" t="str">
        <f>IF(G94="","",BB89)</f>
        <v/>
      </c>
      <c r="BU40" s="46"/>
      <c r="BV40" s="104"/>
      <c r="BW40" s="60"/>
      <c r="BX40" s="104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</row>
    <row r="41" spans="1:101" ht="18.75" customHeight="1" thickBot="1" x14ac:dyDescent="0.25">
      <c r="A41" s="60"/>
      <c r="B41" s="60"/>
      <c r="C41" s="60"/>
      <c r="D41" s="60"/>
      <c r="E41" s="85"/>
      <c r="F41" s="60"/>
      <c r="G41" s="85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138"/>
      <c r="BQ41" s="60"/>
      <c r="BR41" s="87"/>
      <c r="BS41" s="25" t="s">
        <v>129</v>
      </c>
      <c r="BT41" s="44" t="str">
        <f>IF(G83="","",BB79)</f>
        <v/>
      </c>
      <c r="BU41" s="46"/>
      <c r="BV41" s="104"/>
      <c r="BW41" s="60"/>
      <c r="BX41" s="104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</row>
    <row r="42" spans="1:101" ht="18.75" customHeight="1" thickBot="1" x14ac:dyDescent="0.3">
      <c r="A42" s="60"/>
      <c r="B42" s="60"/>
      <c r="C42" s="89"/>
      <c r="D42" s="60"/>
      <c r="E42" s="85"/>
      <c r="F42" s="60"/>
      <c r="G42" s="85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89"/>
      <c r="BC42" s="60"/>
      <c r="BD42" s="90"/>
      <c r="BE42" s="60"/>
      <c r="BF42" s="61"/>
      <c r="BG42" s="60"/>
      <c r="BH42" s="60"/>
      <c r="BI42" s="60"/>
      <c r="BJ42" s="60"/>
      <c r="BK42" s="60"/>
      <c r="BL42" s="60"/>
      <c r="BM42" s="60"/>
      <c r="BN42" s="60"/>
      <c r="BO42" s="60"/>
      <c r="BP42" s="138"/>
      <c r="BQ42" s="60"/>
      <c r="BR42" s="87"/>
      <c r="BS42" s="94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</row>
    <row r="43" spans="1:101" ht="18.75" customHeight="1" thickBot="1" x14ac:dyDescent="0.3">
      <c r="A43" s="60"/>
      <c r="B43" s="60"/>
      <c r="C43" s="88" t="s">
        <v>74</v>
      </c>
      <c r="D43" s="60"/>
      <c r="E43" s="85"/>
      <c r="F43" s="60"/>
      <c r="G43" s="85"/>
      <c r="H43" s="60"/>
      <c r="I43" s="60"/>
      <c r="J43" s="60"/>
      <c r="K43" s="60"/>
      <c r="L43" s="60"/>
      <c r="M43" s="60" t="s">
        <v>4</v>
      </c>
      <c r="N43" s="60"/>
      <c r="O43" s="60"/>
      <c r="P43" s="60"/>
      <c r="Q43" s="60" t="s">
        <v>6</v>
      </c>
      <c r="R43" s="60"/>
      <c r="S43" s="60"/>
      <c r="T43" s="60"/>
      <c r="U43" s="60" t="s">
        <v>7</v>
      </c>
      <c r="V43" s="60"/>
      <c r="W43" s="60"/>
      <c r="X43" s="60"/>
      <c r="Y43" s="60"/>
      <c r="Z43" s="60" t="s">
        <v>4</v>
      </c>
      <c r="AA43" s="60" t="s">
        <v>5</v>
      </c>
      <c r="AB43" s="60"/>
      <c r="AC43" s="60"/>
      <c r="AD43" s="60" t="s">
        <v>9</v>
      </c>
      <c r="AE43" s="60"/>
      <c r="AF43" s="60"/>
      <c r="AG43" s="60"/>
      <c r="AH43" s="60" t="s">
        <v>32</v>
      </c>
      <c r="AI43" s="60"/>
      <c r="AJ43" s="60"/>
      <c r="AK43" s="60"/>
      <c r="AL43" s="60"/>
      <c r="AM43" s="60"/>
      <c r="AN43" s="60" t="s">
        <v>35</v>
      </c>
      <c r="AO43" s="60"/>
      <c r="AP43" s="60"/>
      <c r="AQ43" s="60"/>
      <c r="AR43" s="60"/>
      <c r="AS43" s="60" t="s">
        <v>33</v>
      </c>
      <c r="AT43" s="60"/>
      <c r="AU43" s="60"/>
      <c r="AV43" s="60"/>
      <c r="AW43" s="60"/>
      <c r="AX43" s="60"/>
      <c r="AY43" s="60"/>
      <c r="AZ43" s="60"/>
      <c r="BA43" s="60"/>
      <c r="BB43" s="89" t="s">
        <v>10</v>
      </c>
      <c r="BC43" s="60"/>
      <c r="BD43" s="90" t="s">
        <v>4</v>
      </c>
      <c r="BE43" s="60"/>
      <c r="BF43" s="61" t="s">
        <v>5</v>
      </c>
      <c r="BG43" s="60"/>
      <c r="BH43" s="60"/>
      <c r="BI43" s="85"/>
      <c r="BJ43" s="60"/>
      <c r="BK43" s="60"/>
      <c r="BL43" s="60"/>
      <c r="BM43" s="60"/>
      <c r="BN43" s="60"/>
      <c r="BO43" s="60"/>
      <c r="BP43" s="138"/>
      <c r="BQ43" s="85"/>
      <c r="BR43" s="139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</row>
    <row r="44" spans="1:101" ht="18.75" customHeight="1" thickBot="1" x14ac:dyDescent="0.25">
      <c r="A44" s="60"/>
      <c r="B44" s="60"/>
      <c r="C44" s="60"/>
      <c r="D44" s="60"/>
      <c r="E44" s="85"/>
      <c r="F44" s="60"/>
      <c r="G44" s="85"/>
      <c r="H44" s="60"/>
      <c r="I44" s="60"/>
      <c r="J44" s="60"/>
      <c r="K44" s="60"/>
      <c r="L44" s="60"/>
      <c r="M44" s="60" t="s">
        <v>0</v>
      </c>
      <c r="N44" s="60" t="s">
        <v>1</v>
      </c>
      <c r="O44" s="60" t="s">
        <v>2</v>
      </c>
      <c r="P44" s="60" t="s">
        <v>3</v>
      </c>
      <c r="Q44" s="60" t="s">
        <v>0</v>
      </c>
      <c r="R44" s="60" t="s">
        <v>1</v>
      </c>
      <c r="S44" s="60" t="s">
        <v>2</v>
      </c>
      <c r="T44" s="60" t="s">
        <v>3</v>
      </c>
      <c r="U44" s="60" t="s">
        <v>0</v>
      </c>
      <c r="V44" s="60" t="s">
        <v>1</v>
      </c>
      <c r="W44" s="60" t="s">
        <v>2</v>
      </c>
      <c r="X44" s="60" t="s">
        <v>3</v>
      </c>
      <c r="Y44" s="60"/>
      <c r="Z44" s="60" t="s">
        <v>8</v>
      </c>
      <c r="AA44" s="60"/>
      <c r="AB44" s="60"/>
      <c r="AC44" s="60"/>
      <c r="AD44" s="60"/>
      <c r="AE44" s="60"/>
      <c r="AF44" s="60"/>
      <c r="AG44" s="60"/>
      <c r="AH44" s="60" t="s">
        <v>31</v>
      </c>
      <c r="AI44" s="60"/>
      <c r="AJ44" s="60"/>
      <c r="AK44" s="60"/>
      <c r="AL44" s="60"/>
      <c r="AM44" s="60"/>
      <c r="AN44" s="60" t="str">
        <f>AI45</f>
        <v>Uruguay</v>
      </c>
      <c r="AO44" s="60" t="str">
        <f>AI46</f>
        <v>Costa Rica</v>
      </c>
      <c r="AP44" s="60" t="str">
        <f>AI47</f>
        <v>England</v>
      </c>
      <c r="AQ44" s="60" t="str">
        <f>AI48</f>
        <v>Italien</v>
      </c>
      <c r="AR44" s="60"/>
      <c r="AS44" s="60" t="s">
        <v>31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85"/>
      <c r="BJ44" s="85"/>
      <c r="BK44" s="85"/>
      <c r="BL44" s="85"/>
      <c r="BM44" s="85"/>
      <c r="BN44" s="85"/>
      <c r="BO44" s="85"/>
      <c r="BP44" s="137"/>
      <c r="BQ44" s="85"/>
      <c r="BR44" s="141"/>
      <c r="BS44" s="359" t="s">
        <v>165</v>
      </c>
      <c r="BT44" s="360"/>
      <c r="BU44" s="361"/>
      <c r="BV44" s="362"/>
      <c r="BW44" s="156"/>
      <c r="BX44" s="351" t="s">
        <v>152</v>
      </c>
      <c r="BY44" s="351" t="s">
        <v>153</v>
      </c>
      <c r="BZ44" s="352"/>
      <c r="CA44" s="156"/>
      <c r="CB44" s="155"/>
      <c r="CC44" s="155"/>
      <c r="CD44" s="155"/>
      <c r="CE44" s="351" t="s">
        <v>155</v>
      </c>
      <c r="CF44" s="351" t="s">
        <v>156</v>
      </c>
      <c r="CG44" s="155"/>
      <c r="CH44" s="155"/>
      <c r="CI44" s="155"/>
      <c r="CJ44" s="351" t="s">
        <v>158</v>
      </c>
      <c r="CK44" s="155"/>
      <c r="CL44" s="155"/>
      <c r="CM44" s="155"/>
      <c r="CN44" s="155"/>
      <c r="CO44" s="351" t="s">
        <v>159</v>
      </c>
      <c r="CP44" s="155"/>
      <c r="CQ44" s="155"/>
      <c r="CR44" s="155"/>
      <c r="CS44" s="351" t="s">
        <v>146</v>
      </c>
      <c r="CT44" s="155"/>
      <c r="CU44" s="134"/>
      <c r="CV44" s="134"/>
      <c r="CW44" s="134"/>
    </row>
    <row r="45" spans="1:101" ht="18.75" customHeight="1" thickBot="1" x14ac:dyDescent="0.3">
      <c r="A45" s="60"/>
      <c r="B45" s="60"/>
      <c r="C45" s="75" t="str">
        <f>Spielplan!$C$45</f>
        <v>Uruguay</v>
      </c>
      <c r="D45" s="76"/>
      <c r="E45" s="104"/>
      <c r="F45" s="93"/>
      <c r="G45" s="104"/>
      <c r="H45" s="75" t="str">
        <f>Spielplan!$H$45</f>
        <v>Costa Rica</v>
      </c>
      <c r="I45" s="76"/>
      <c r="J45" s="60"/>
      <c r="K45" s="60" t="s">
        <v>85</v>
      </c>
      <c r="L45" s="60">
        <f t="shared" ref="L45:L50" si="12">IF(E45-G45&gt;0,1,IF(G45=E45,0,-1))</f>
        <v>0</v>
      </c>
      <c r="M45" s="60">
        <f>IF($E45="",0,IF($E45&gt;$G45,3,IF($E45=G45,1,0)))</f>
        <v>0</v>
      </c>
      <c r="N45" s="60">
        <f>IF($G45="",0,IF($E45&gt;$G45,0,IF($E45=G45,1,3)))</f>
        <v>0</v>
      </c>
      <c r="O45" s="60"/>
      <c r="P45" s="60"/>
      <c r="Q45" s="60">
        <f>E45</f>
        <v>0</v>
      </c>
      <c r="R45" s="60">
        <f>G45</f>
        <v>0</v>
      </c>
      <c r="S45" s="60"/>
      <c r="T45" s="60"/>
      <c r="U45" s="60">
        <f>G45</f>
        <v>0</v>
      </c>
      <c r="V45" s="60">
        <f>E45</f>
        <v>0</v>
      </c>
      <c r="W45" s="60"/>
      <c r="X45" s="60"/>
      <c r="Y45" s="60"/>
      <c r="Z45" s="60">
        <f>M51</f>
        <v>0</v>
      </c>
      <c r="AA45" s="60">
        <f>Q51</f>
        <v>0</v>
      </c>
      <c r="AB45" s="60">
        <f>U51</f>
        <v>0</v>
      </c>
      <c r="AC45" s="60">
        <f>AA45-AB45</f>
        <v>0</v>
      </c>
      <c r="AD45" s="60">
        <f>IF(Z45&gt;Z46,-1,0)</f>
        <v>0</v>
      </c>
      <c r="AE45" s="60">
        <f>IF(Z45&gt;Z47,-1,0)</f>
        <v>0</v>
      </c>
      <c r="AF45" s="60">
        <f>IF(Z45&gt;Z48,-1,0)</f>
        <v>0</v>
      </c>
      <c r="AG45" s="60">
        <f>10000-(AJ45*1000+AM45*100+AK45*10)</f>
        <v>10000</v>
      </c>
      <c r="AH45" s="90">
        <f>RANK(AG45,AG45:AG48,1)</f>
        <v>1</v>
      </c>
      <c r="AI45" s="60" t="str">
        <f>C45</f>
        <v>Uruguay</v>
      </c>
      <c r="AJ45" s="60">
        <f t="shared" ref="AJ45:AL48" si="13">Z45</f>
        <v>0</v>
      </c>
      <c r="AK45" s="60">
        <f t="shared" si="13"/>
        <v>0</v>
      </c>
      <c r="AL45" s="60">
        <f t="shared" si="13"/>
        <v>0</v>
      </c>
      <c r="AM45" s="60">
        <f>AK45-AL45</f>
        <v>0</v>
      </c>
      <c r="AN45" s="187"/>
      <c r="AO45" s="187">
        <f>IF(AG46=AG45,IF(G45&gt;E45,AG46-0.1,AG46),AG46)</f>
        <v>10000</v>
      </c>
      <c r="AP45" s="187">
        <f>IF(AG47=AG45,IF(G47&gt;E47,AG47-0.1,AG47),AG47)</f>
        <v>10000</v>
      </c>
      <c r="AQ45" s="187">
        <f>IF(AG48=AG45,IF(G49&gt;E49,AG48-0.1,AG48),AG48)</f>
        <v>10000</v>
      </c>
      <c r="AR45" s="187">
        <f>AN49</f>
        <v>30000</v>
      </c>
      <c r="AS45" s="90">
        <f>RANK(AR45,AR45:AR48,1)</f>
        <v>1</v>
      </c>
      <c r="AT45" s="60" t="str">
        <f t="shared" ref="AT45:AW48" si="14">AI45</f>
        <v>Uruguay</v>
      </c>
      <c r="AU45" s="60">
        <f t="shared" si="14"/>
        <v>0</v>
      </c>
      <c r="AV45" s="60">
        <f t="shared" si="14"/>
        <v>0</v>
      </c>
      <c r="AW45" s="60">
        <f t="shared" si="14"/>
        <v>0</v>
      </c>
      <c r="AX45" s="60"/>
      <c r="AY45" s="60"/>
      <c r="AZ45" s="60"/>
      <c r="BA45" s="77">
        <v>1</v>
      </c>
      <c r="BB45" s="75" t="str">
        <f>VLOOKUP(1,AS45:AT48,2,FALSE)</f>
        <v>Uruguay</v>
      </c>
      <c r="BC45" s="76"/>
      <c r="BD45" s="78">
        <f>VLOOKUP(1,AS45:AW48,3,FALSE)</f>
        <v>0</v>
      </c>
      <c r="BE45" s="79">
        <f>VLOOKUP(1,AS45:AW48,4,FALSE)</f>
        <v>0</v>
      </c>
      <c r="BF45" s="93" t="s">
        <v>12</v>
      </c>
      <c r="BG45" s="79">
        <f>VLOOKUP(1,AS45:AW48,5,FALSE)</f>
        <v>0</v>
      </c>
      <c r="BH45" s="80" t="s">
        <v>24</v>
      </c>
      <c r="BI45" s="85"/>
      <c r="BJ45" s="85">
        <f>IF(E45&gt;G45,IF(Spielplan!E45&gt;Spielplan!G45,Punktemodus!$B$3,0),0)</f>
        <v>0</v>
      </c>
      <c r="BK45" s="85">
        <f>IF(E45=G45,IF(Spielplan!E45=Spielplan!G45,Punktemodus!$B$3,0),0)</f>
        <v>10</v>
      </c>
      <c r="BL45" s="85">
        <f>IF(E45&lt;G45,IF(Spielplan!E45&lt;Spielplan!G45,Punktemodus!$B$3,0),0)</f>
        <v>0</v>
      </c>
      <c r="BM45" s="85">
        <f>IF(E45=Spielplan!E45,IF(G45=Spielplan!G45,Punktemodus!$B$5,0),0)</f>
        <v>3</v>
      </c>
      <c r="BN45" s="85">
        <f>IF(E45=Spielplan!E45,Punktemodus!$B$7,0)</f>
        <v>1</v>
      </c>
      <c r="BO45" s="85">
        <f>IF(G45=Spielplan!G45,Punktemodus!$B$7,0)</f>
        <v>1</v>
      </c>
      <c r="BP45" s="137">
        <f>IF(Spielplan!E45="",0,SUM(BJ45:BO45))</f>
        <v>0</v>
      </c>
      <c r="BQ45" s="85"/>
      <c r="BR45" s="141"/>
      <c r="BS45" s="363"/>
      <c r="BT45" s="364"/>
      <c r="BU45" s="365"/>
      <c r="BV45" s="366"/>
      <c r="BW45" s="156"/>
      <c r="BX45" s="351"/>
      <c r="BY45" s="351"/>
      <c r="BZ45" s="352"/>
      <c r="CA45" s="156"/>
      <c r="CB45" s="155"/>
      <c r="CC45" s="155"/>
      <c r="CD45" s="155"/>
      <c r="CE45" s="351"/>
      <c r="CF45" s="351"/>
      <c r="CG45" s="155"/>
      <c r="CH45" s="155"/>
      <c r="CI45" s="155"/>
      <c r="CJ45" s="351"/>
      <c r="CK45" s="155"/>
      <c r="CL45" s="155"/>
      <c r="CM45" s="155"/>
      <c r="CN45" s="155"/>
      <c r="CO45" s="351"/>
      <c r="CP45" s="155"/>
      <c r="CQ45" s="155"/>
      <c r="CR45" s="155"/>
      <c r="CS45" s="351"/>
      <c r="CT45" s="155"/>
      <c r="CU45" s="134"/>
      <c r="CV45" s="134"/>
      <c r="CW45" s="134"/>
    </row>
    <row r="46" spans="1:101" ht="18.75" customHeight="1" thickBot="1" x14ac:dyDescent="0.3">
      <c r="A46" s="60"/>
      <c r="B46" s="60"/>
      <c r="C46" s="48" t="str">
        <f>Spielplan!$C$46</f>
        <v>England</v>
      </c>
      <c r="D46" s="49"/>
      <c r="E46" s="104"/>
      <c r="F46" s="93"/>
      <c r="G46" s="104"/>
      <c r="H46" s="48" t="str">
        <f>Spielplan!$H$46</f>
        <v>Italien</v>
      </c>
      <c r="I46" s="49"/>
      <c r="J46" s="60"/>
      <c r="K46" s="60" t="s">
        <v>86</v>
      </c>
      <c r="L46" s="60">
        <f t="shared" si="12"/>
        <v>0</v>
      </c>
      <c r="M46" s="60"/>
      <c r="N46" s="60"/>
      <c r="O46" s="60">
        <f>IF($E46="",0,IF($E46&gt;$G46,3,IF($E46=$G46,1,0)))</f>
        <v>0</v>
      </c>
      <c r="P46" s="60">
        <f>IF($G46="",0,IF($E46&gt;$G46,0,IF($E46=$G46,1,3)))</f>
        <v>0</v>
      </c>
      <c r="Q46" s="60"/>
      <c r="R46" s="60"/>
      <c r="S46" s="60">
        <f>E46</f>
        <v>0</v>
      </c>
      <c r="T46" s="60">
        <f>G46</f>
        <v>0</v>
      </c>
      <c r="U46" s="60"/>
      <c r="V46" s="60"/>
      <c r="W46" s="60">
        <f>G46</f>
        <v>0</v>
      </c>
      <c r="X46" s="60">
        <f>E46</f>
        <v>0</v>
      </c>
      <c r="Y46" s="60"/>
      <c r="Z46" s="60">
        <f>N51</f>
        <v>0</v>
      </c>
      <c r="AA46" s="60">
        <f>R51</f>
        <v>0</v>
      </c>
      <c r="AB46" s="60">
        <f>V51</f>
        <v>0</v>
      </c>
      <c r="AC46" s="60">
        <f>AA46-AB46</f>
        <v>0</v>
      </c>
      <c r="AD46" s="60">
        <f>IF(Z46&gt;Z45,-1,0)</f>
        <v>0</v>
      </c>
      <c r="AE46" s="60">
        <f>IF(Z46&gt;Z47,-1,0)</f>
        <v>0</v>
      </c>
      <c r="AF46" s="60">
        <f>IF(Z46&gt;Z48,-1,0)</f>
        <v>0</v>
      </c>
      <c r="AG46" s="60">
        <f>10000-(AJ46*1000+AM46*100+AK46*10)</f>
        <v>10000</v>
      </c>
      <c r="AH46" s="90">
        <f>RANK(AG46,AG45:AG48,1)</f>
        <v>1</v>
      </c>
      <c r="AI46" s="60" t="str">
        <f>H45</f>
        <v>Costa Rica</v>
      </c>
      <c r="AJ46" s="60">
        <f t="shared" si="13"/>
        <v>0</v>
      </c>
      <c r="AK46" s="60">
        <f t="shared" si="13"/>
        <v>0</v>
      </c>
      <c r="AL46" s="60">
        <f t="shared" si="13"/>
        <v>0</v>
      </c>
      <c r="AM46" s="60">
        <f>AK46-AL46</f>
        <v>0</v>
      </c>
      <c r="AN46" s="187">
        <f>IF(AG45=AG46,IF(E45&gt;G45,AG45-0.1,AG45),AG45)</f>
        <v>10000</v>
      </c>
      <c r="AO46" s="187"/>
      <c r="AP46" s="187">
        <f>IF(AG47=AG46,IF(G50&gt;E50,AG47-0.1,AG47),AG47)</f>
        <v>10000</v>
      </c>
      <c r="AQ46" s="187">
        <f>IF(AG48=AG46,IF(G48&gt;E48,AG48-0.1,AG48),AG48)</f>
        <v>10000</v>
      </c>
      <c r="AR46" s="187">
        <f>AO49</f>
        <v>30000</v>
      </c>
      <c r="AS46" s="90">
        <f>RANK(AR46,AR45:AR48,1)</f>
        <v>1</v>
      </c>
      <c r="AT46" s="60" t="str">
        <f t="shared" si="14"/>
        <v>Costa Rica</v>
      </c>
      <c r="AU46" s="60">
        <f t="shared" si="14"/>
        <v>0</v>
      </c>
      <c r="AV46" s="60">
        <f t="shared" si="14"/>
        <v>0</v>
      </c>
      <c r="AW46" s="60">
        <f t="shared" si="14"/>
        <v>0</v>
      </c>
      <c r="AX46" s="60"/>
      <c r="AY46" s="60"/>
      <c r="AZ46" s="60"/>
      <c r="BA46" s="50">
        <v>2</v>
      </c>
      <c r="BB46" s="48" t="e">
        <f>VLOOKUP(2,AS45:AT48,2,FALSE)</f>
        <v>#N/A</v>
      </c>
      <c r="BC46" s="49"/>
      <c r="BD46" s="51" t="e">
        <f>VLOOKUP(2,AS45:AW48,3,FALSE)</f>
        <v>#N/A</v>
      </c>
      <c r="BE46" s="52" t="e">
        <f>VLOOKUP(2,AS45:AW48,4,FALSE)</f>
        <v>#N/A</v>
      </c>
      <c r="BF46" s="93" t="s">
        <v>12</v>
      </c>
      <c r="BG46" s="52" t="e">
        <f>VLOOKUP(2,AS45:AW48,5,FALSE)</f>
        <v>#N/A</v>
      </c>
      <c r="BH46" s="81" t="s">
        <v>25</v>
      </c>
      <c r="BI46" s="85"/>
      <c r="BJ46" s="85">
        <f>IF(E46&gt;G46,IF(Spielplan!E46&gt;Spielplan!G46,Punktemodus!$B$3,0),0)</f>
        <v>0</v>
      </c>
      <c r="BK46" s="85">
        <f>IF(E46=G46,IF(Spielplan!E46=Spielplan!G46,Punktemodus!$B$3,0),0)</f>
        <v>10</v>
      </c>
      <c r="BL46" s="85">
        <f>IF(E46&lt;G46,IF(Spielplan!E46&lt;Spielplan!G46,Punktemodus!$B$3,0),0)</f>
        <v>0</v>
      </c>
      <c r="BM46" s="85">
        <f>IF(E46=Spielplan!E46,IF(G46=Spielplan!G46,Punktemodus!$B$5,0),0)</f>
        <v>3</v>
      </c>
      <c r="BN46" s="85">
        <f>IF(E46=Spielplan!E46,Punktemodus!$B$7,0)</f>
        <v>1</v>
      </c>
      <c r="BO46" s="85">
        <f>IF(G46=Spielplan!G46,Punktemodus!$B$7,0)</f>
        <v>1</v>
      </c>
      <c r="BP46" s="137">
        <f>IF(Spielplan!E46="",0,SUM(BJ46:BO46))</f>
        <v>0</v>
      </c>
      <c r="BQ46" s="85"/>
      <c r="BR46" s="141"/>
      <c r="BS46" s="142"/>
      <c r="BT46" s="155"/>
      <c r="BU46" s="154" t="s">
        <v>120</v>
      </c>
      <c r="BV46" s="155"/>
      <c r="BW46" s="155"/>
      <c r="BX46" s="351"/>
      <c r="BY46" s="351"/>
      <c r="BZ46" s="352"/>
      <c r="CA46" s="155"/>
      <c r="CB46" s="155"/>
      <c r="CC46" s="155"/>
      <c r="CD46" s="155"/>
      <c r="CE46" s="351"/>
      <c r="CF46" s="351"/>
      <c r="CG46" s="155"/>
      <c r="CH46" s="155"/>
      <c r="CI46" s="155"/>
      <c r="CJ46" s="351"/>
      <c r="CK46" s="155"/>
      <c r="CL46" s="155"/>
      <c r="CM46" s="155"/>
      <c r="CN46" s="155"/>
      <c r="CO46" s="351"/>
      <c r="CP46" s="155"/>
      <c r="CQ46" s="155"/>
      <c r="CR46" s="155"/>
      <c r="CS46" s="351"/>
      <c r="CT46" s="155"/>
      <c r="CU46" s="134"/>
      <c r="CV46" s="134"/>
      <c r="CW46" s="134"/>
    </row>
    <row r="47" spans="1:101" ht="18.75" customHeight="1" thickBot="1" x14ac:dyDescent="0.3">
      <c r="A47" s="60"/>
      <c r="B47" s="60"/>
      <c r="C47" s="75" t="str">
        <f>C45</f>
        <v>Uruguay</v>
      </c>
      <c r="D47" s="76"/>
      <c r="E47" s="104"/>
      <c r="F47" s="93"/>
      <c r="G47" s="104"/>
      <c r="H47" s="75" t="str">
        <f>C46</f>
        <v>England</v>
      </c>
      <c r="I47" s="76"/>
      <c r="J47" s="60"/>
      <c r="K47" s="60" t="s">
        <v>87</v>
      </c>
      <c r="L47" s="60">
        <f t="shared" si="12"/>
        <v>0</v>
      </c>
      <c r="M47" s="60">
        <f>IF($E47="",0,IF($E47&gt;$G47,3,IF($E47=G47,1,0)))</f>
        <v>0</v>
      </c>
      <c r="N47" s="60"/>
      <c r="O47" s="60">
        <f>IF($G47="",0,IF($E47&gt;$G47,0,IF($E47=$G47,1,3)))</f>
        <v>0</v>
      </c>
      <c r="P47" s="60"/>
      <c r="Q47" s="60">
        <f>E47</f>
        <v>0</v>
      </c>
      <c r="R47" s="60"/>
      <c r="S47" s="60">
        <f>G47</f>
        <v>0</v>
      </c>
      <c r="T47" s="60"/>
      <c r="U47" s="60">
        <f>G47</f>
        <v>0</v>
      </c>
      <c r="V47" s="60"/>
      <c r="W47" s="60">
        <f>E47</f>
        <v>0</v>
      </c>
      <c r="X47" s="60"/>
      <c r="Y47" s="60"/>
      <c r="Z47" s="60">
        <f>O51</f>
        <v>0</v>
      </c>
      <c r="AA47" s="60">
        <f>S51</f>
        <v>0</v>
      </c>
      <c r="AB47" s="60">
        <f>W51</f>
        <v>0</v>
      </c>
      <c r="AC47" s="60">
        <f>AA47-AB47</f>
        <v>0</v>
      </c>
      <c r="AD47" s="60">
        <f>IF(Z47&gt;Z45,-1,0)</f>
        <v>0</v>
      </c>
      <c r="AE47" s="60">
        <f>IF(Z47&gt;Z46,-1,0)</f>
        <v>0</v>
      </c>
      <c r="AF47" s="60">
        <f>IF(Z47&gt;Z48,-1,0)</f>
        <v>0</v>
      </c>
      <c r="AG47" s="60">
        <f>10000-(AJ47*1000+AM47*100+AK47*10)</f>
        <v>10000</v>
      </c>
      <c r="AH47" s="90">
        <f>RANK(AG47,AG45:AG48,1)</f>
        <v>1</v>
      </c>
      <c r="AI47" s="60" t="str">
        <f>C46</f>
        <v>England</v>
      </c>
      <c r="AJ47" s="60">
        <f t="shared" si="13"/>
        <v>0</v>
      </c>
      <c r="AK47" s="60">
        <f t="shared" si="13"/>
        <v>0</v>
      </c>
      <c r="AL47" s="60">
        <f t="shared" si="13"/>
        <v>0</v>
      </c>
      <c r="AM47" s="60">
        <f>AK47-AL47</f>
        <v>0</v>
      </c>
      <c r="AN47" s="187">
        <f>IF(AG45=AG47,IF(E47&gt;G47,AG45-0.1,AG45),AG45)</f>
        <v>10000</v>
      </c>
      <c r="AO47" s="187">
        <f>IF(AG46=AG47,IF(E50&gt;G50,AG46-0.1,AG46),AG46)</f>
        <v>10000</v>
      </c>
      <c r="AP47" s="187"/>
      <c r="AQ47" s="187">
        <f>IF(AG48=AG47,IF(G46&gt;E46,AG48-0.1,AG48),AG48)</f>
        <v>10000</v>
      </c>
      <c r="AR47" s="187">
        <f>AP49</f>
        <v>30000</v>
      </c>
      <c r="AS47" s="90">
        <f>RANK(AR47,AR45:AR48,1)</f>
        <v>1</v>
      </c>
      <c r="AT47" s="60" t="str">
        <f t="shared" si="14"/>
        <v>England</v>
      </c>
      <c r="AU47" s="60">
        <f t="shared" si="14"/>
        <v>0</v>
      </c>
      <c r="AV47" s="60">
        <f t="shared" si="14"/>
        <v>0</v>
      </c>
      <c r="AW47" s="60">
        <f t="shared" si="14"/>
        <v>0</v>
      </c>
      <c r="AX47" s="60"/>
      <c r="AY47" s="60"/>
      <c r="AZ47" s="60"/>
      <c r="BA47" s="113">
        <v>3</v>
      </c>
      <c r="BB47" s="114" t="e">
        <f>VLOOKUP(3,AS45:AT48,2,FALSE)</f>
        <v>#N/A</v>
      </c>
      <c r="BC47" s="115"/>
      <c r="BD47" s="116" t="e">
        <f>VLOOKUP(3,AS45:AW48,3,FALSE)</f>
        <v>#N/A</v>
      </c>
      <c r="BE47" s="116" t="e">
        <f>VLOOKUP(3,AS45:AW48,4,FALSE)</f>
        <v>#N/A</v>
      </c>
      <c r="BF47" s="93" t="s">
        <v>12</v>
      </c>
      <c r="BG47" s="116" t="e">
        <f>VLOOKUP(3,AS45:AW48,5,FALSE)</f>
        <v>#N/A</v>
      </c>
      <c r="BH47" s="60"/>
      <c r="BI47" s="60"/>
      <c r="BJ47" s="85">
        <f>IF(E47&gt;G47,IF(Spielplan!E47&gt;Spielplan!G47,Punktemodus!$B$3,0),0)</f>
        <v>0</v>
      </c>
      <c r="BK47" s="85">
        <f>IF(E47=G47,IF(Spielplan!E47=Spielplan!G47,Punktemodus!$B$3,0),0)</f>
        <v>10</v>
      </c>
      <c r="BL47" s="85">
        <f>IF(E47&lt;G47,IF(Spielplan!E47&lt;Spielplan!G47,Punktemodus!$B$3,0),0)</f>
        <v>0</v>
      </c>
      <c r="BM47" s="85">
        <f>IF(E47=Spielplan!E47,IF(G47=Spielplan!G47,Punktemodus!$B$5,0),0)</f>
        <v>3</v>
      </c>
      <c r="BN47" s="85">
        <f>IF(E47=Spielplan!E47,Punktemodus!$B$7,0)</f>
        <v>1</v>
      </c>
      <c r="BO47" s="85">
        <f>IF(G47=Spielplan!G47,Punktemodus!$B$7,0)</f>
        <v>1</v>
      </c>
      <c r="BP47" s="137">
        <f>IF(Spielplan!E47="",0,SUM(BJ47:BO47))</f>
        <v>0</v>
      </c>
      <c r="BQ47" s="85"/>
      <c r="BR47" s="141"/>
      <c r="BS47" s="134"/>
      <c r="BT47" s="134"/>
      <c r="BU47" s="134"/>
      <c r="BV47" s="134"/>
      <c r="BW47" s="155"/>
      <c r="BX47" s="351"/>
      <c r="BY47" s="351"/>
      <c r="BZ47" s="352"/>
      <c r="CA47" s="155"/>
      <c r="CB47" s="155"/>
      <c r="CC47" s="155"/>
      <c r="CD47" s="155"/>
      <c r="CE47" s="351"/>
      <c r="CF47" s="351"/>
      <c r="CG47" s="155"/>
      <c r="CH47" s="155"/>
      <c r="CI47" s="155"/>
      <c r="CJ47" s="351"/>
      <c r="CK47" s="155"/>
      <c r="CL47" s="155"/>
      <c r="CM47" s="155"/>
      <c r="CN47" s="155"/>
      <c r="CO47" s="351"/>
      <c r="CP47" s="155"/>
      <c r="CQ47" s="155"/>
      <c r="CR47" s="155"/>
      <c r="CS47" s="351"/>
      <c r="CT47" s="155"/>
      <c r="CU47" s="134"/>
      <c r="CV47" s="134"/>
      <c r="CW47" s="134"/>
    </row>
    <row r="48" spans="1:101" ht="18.75" customHeight="1" thickBot="1" x14ac:dyDescent="0.3">
      <c r="A48" s="60"/>
      <c r="B48" s="60"/>
      <c r="C48" s="48" t="str">
        <f>H45</f>
        <v>Costa Rica</v>
      </c>
      <c r="D48" s="49"/>
      <c r="E48" s="104"/>
      <c r="F48" s="93"/>
      <c r="G48" s="104"/>
      <c r="H48" s="48" t="str">
        <f>H46</f>
        <v>Italien</v>
      </c>
      <c r="I48" s="49"/>
      <c r="J48" s="60"/>
      <c r="K48" s="60" t="s">
        <v>88</v>
      </c>
      <c r="L48" s="60">
        <f t="shared" si="12"/>
        <v>0</v>
      </c>
      <c r="M48" s="60"/>
      <c r="N48" s="60">
        <f>IF($E48="",0,IF($E48&gt;$G48,3,IF($E48=$G48,1,0)))</f>
        <v>0</v>
      </c>
      <c r="O48" s="60"/>
      <c r="P48" s="60">
        <f>IF($G48="",0,IF($E48&gt;$G48,0,IF($E48=$G48,1,3)))</f>
        <v>0</v>
      </c>
      <c r="Q48" s="60"/>
      <c r="R48" s="60">
        <f>E48</f>
        <v>0</v>
      </c>
      <c r="S48" s="60"/>
      <c r="T48" s="60">
        <f>G48</f>
        <v>0</v>
      </c>
      <c r="U48" s="60"/>
      <c r="V48" s="60">
        <f>G48</f>
        <v>0</v>
      </c>
      <c r="W48" s="60"/>
      <c r="X48" s="60">
        <f>E48</f>
        <v>0</v>
      </c>
      <c r="Y48" s="60"/>
      <c r="Z48" s="60">
        <f>P51</f>
        <v>0</v>
      </c>
      <c r="AA48" s="60">
        <f>T51</f>
        <v>0</v>
      </c>
      <c r="AB48" s="60">
        <f>X51</f>
        <v>0</v>
      </c>
      <c r="AC48" s="60">
        <f>AA48-AB48</f>
        <v>0</v>
      </c>
      <c r="AD48" s="60">
        <f>IF(Z48&gt;Z45,-1,0)</f>
        <v>0</v>
      </c>
      <c r="AE48" s="60">
        <f>IF(Z48&gt;Z46,-1,0)</f>
        <v>0</v>
      </c>
      <c r="AF48" s="60">
        <f>IF(Z48&gt;Z47,-1,0)</f>
        <v>0</v>
      </c>
      <c r="AG48" s="60">
        <f>10000-(AJ48*1000+AM48*100+AK48*10)</f>
        <v>10000</v>
      </c>
      <c r="AH48" s="90">
        <f>RANK(AG48,AG45:AG48,1)</f>
        <v>1</v>
      </c>
      <c r="AI48" s="60" t="str">
        <f>H46</f>
        <v>Italien</v>
      </c>
      <c r="AJ48" s="60">
        <f t="shared" si="13"/>
        <v>0</v>
      </c>
      <c r="AK48" s="60">
        <f t="shared" si="13"/>
        <v>0</v>
      </c>
      <c r="AL48" s="60">
        <f t="shared" si="13"/>
        <v>0</v>
      </c>
      <c r="AM48" s="60">
        <f>AK48-AL48</f>
        <v>0</v>
      </c>
      <c r="AN48" s="187">
        <f>IF(AG45=AG48,IF(E49&gt;G49,AG45-0.1,AG45),AG45)</f>
        <v>10000</v>
      </c>
      <c r="AO48" s="187">
        <f>IF(AG46=AG48,IF(E48&gt;G48,AG46-0.1,AG46),AG46)</f>
        <v>10000</v>
      </c>
      <c r="AP48" s="187">
        <f>IF(AG47=AG48,IF(E46&gt;G46,AG47-0.1,AG47),AG47)</f>
        <v>10000</v>
      </c>
      <c r="AQ48" s="187"/>
      <c r="AR48" s="187">
        <f>AQ49</f>
        <v>30000</v>
      </c>
      <c r="AS48" s="90">
        <f>RANK(AR48,AR45:AR48,1)</f>
        <v>1</v>
      </c>
      <c r="AT48" s="60" t="str">
        <f t="shared" si="14"/>
        <v>Italien</v>
      </c>
      <c r="AU48" s="60">
        <f t="shared" si="14"/>
        <v>0</v>
      </c>
      <c r="AV48" s="60">
        <f t="shared" si="14"/>
        <v>0</v>
      </c>
      <c r="AW48" s="60">
        <f t="shared" si="14"/>
        <v>0</v>
      </c>
      <c r="AX48" s="60"/>
      <c r="AY48" s="60"/>
      <c r="AZ48" s="60"/>
      <c r="BA48" s="113">
        <v>4</v>
      </c>
      <c r="BB48" s="114" t="e">
        <f>VLOOKUP(4,AS45:AT48,2,FALSE)</f>
        <v>#N/A</v>
      </c>
      <c r="BC48" s="115"/>
      <c r="BD48" s="116" t="e">
        <f>VLOOKUP(4,AS45:AW48,3,FALSE)</f>
        <v>#N/A</v>
      </c>
      <c r="BE48" s="116" t="e">
        <f>VLOOKUP(4,AS45:AW48,4,FALSE)</f>
        <v>#N/A</v>
      </c>
      <c r="BF48" s="93" t="s">
        <v>12</v>
      </c>
      <c r="BG48" s="116" t="e">
        <f>VLOOKUP(4,AS45:AW48,5,FALSE)</f>
        <v>#N/A</v>
      </c>
      <c r="BH48" s="60"/>
      <c r="BI48" s="60"/>
      <c r="BJ48" s="85">
        <f>IF(E48&gt;G48,IF(Spielplan!E48&gt;Spielplan!G48,Punktemodus!$B$3,0),0)</f>
        <v>0</v>
      </c>
      <c r="BK48" s="85">
        <f>IF(E48=G48,IF(Spielplan!E48=Spielplan!G48,Punktemodus!$B$3,0),0)</f>
        <v>10</v>
      </c>
      <c r="BL48" s="85">
        <f>IF(E48&lt;G48,IF(Spielplan!E48&lt;Spielplan!G48,Punktemodus!$B$3,0),0)</f>
        <v>0</v>
      </c>
      <c r="BM48" s="85">
        <f>IF(E48=Spielplan!E48,IF(G48=Spielplan!G48,Punktemodus!$B$5,0),0)</f>
        <v>3</v>
      </c>
      <c r="BN48" s="85">
        <f>IF(E48=Spielplan!E48,Punktemodus!$B$7,0)</f>
        <v>1</v>
      </c>
      <c r="BO48" s="85">
        <f>IF(G48=Spielplan!G48,Punktemodus!$B$7,0)</f>
        <v>1</v>
      </c>
      <c r="BP48" s="137">
        <f>IF(Spielplan!E48="",0,SUM(BJ48:BO48))</f>
        <v>0</v>
      </c>
      <c r="BQ48" s="85"/>
      <c r="BR48" s="141"/>
      <c r="BS48" s="143" t="s">
        <v>18</v>
      </c>
      <c r="BT48" s="144" t="str">
        <f>Spielplan!$BL$12</f>
        <v/>
      </c>
      <c r="BU48" s="145"/>
      <c r="BV48" s="146">
        <f>Spielplan!$BN$12</f>
        <v>0</v>
      </c>
      <c r="BW48" s="157"/>
      <c r="BX48" s="158">
        <f>IF(BT12=BT48,Punktemodus!$B$11,0)</f>
        <v>10</v>
      </c>
      <c r="BY48" s="158">
        <f>IF(BT48=BT29,Punktemodus!B13,0)</f>
        <v>5</v>
      </c>
      <c r="BZ48" s="142"/>
      <c r="CA48" s="155"/>
      <c r="CB48" s="154" t="s">
        <v>27</v>
      </c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34"/>
      <c r="CV48" s="134"/>
      <c r="CW48" s="134"/>
    </row>
    <row r="49" spans="1:101" ht="18.75" customHeight="1" thickBot="1" x14ac:dyDescent="0.3">
      <c r="A49" s="60"/>
      <c r="B49" s="60"/>
      <c r="C49" s="75" t="str">
        <f>C45</f>
        <v>Uruguay</v>
      </c>
      <c r="D49" s="76"/>
      <c r="E49" s="104"/>
      <c r="F49" s="93"/>
      <c r="G49" s="104"/>
      <c r="H49" s="75" t="str">
        <f>H46</f>
        <v>Italien</v>
      </c>
      <c r="I49" s="76"/>
      <c r="J49" s="60"/>
      <c r="K49" s="60" t="s">
        <v>89</v>
      </c>
      <c r="L49" s="60">
        <f t="shared" si="12"/>
        <v>0</v>
      </c>
      <c r="M49" s="60">
        <f>IF($E49="",0,IF($E49&gt;$G49,3,IF($E49=G49,1,0)))</f>
        <v>0</v>
      </c>
      <c r="N49" s="60"/>
      <c r="O49" s="60"/>
      <c r="P49" s="60">
        <f>IF($G49="",0,IF($E49&gt;$G49,0,IF($E49=$G49,1,3)))</f>
        <v>0</v>
      </c>
      <c r="Q49" s="60">
        <f>E49</f>
        <v>0</v>
      </c>
      <c r="R49" s="60"/>
      <c r="S49" s="60"/>
      <c r="T49" s="60">
        <f>G49</f>
        <v>0</v>
      </c>
      <c r="U49" s="60">
        <f>G49</f>
        <v>0</v>
      </c>
      <c r="V49" s="60"/>
      <c r="W49" s="60"/>
      <c r="X49" s="60">
        <f>E49</f>
        <v>0</v>
      </c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187">
        <f>SUM(AN45:AN48)</f>
        <v>30000</v>
      </c>
      <c r="AO49" s="187">
        <f>SUM(AO45:AO48)</f>
        <v>30000</v>
      </c>
      <c r="AP49" s="187">
        <f>SUM(AP45:AP48)</f>
        <v>30000</v>
      </c>
      <c r="AQ49" s="187">
        <f>SUM(AQ45:AQ48)</f>
        <v>30000</v>
      </c>
      <c r="AR49" s="187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85">
        <f>IF(E49&gt;G49,IF(Spielplan!E49&gt;Spielplan!G49,Punktemodus!$B$3,0),0)</f>
        <v>0</v>
      </c>
      <c r="BK49" s="85">
        <f>IF(E49=G49,IF(Spielplan!E49=Spielplan!G49,Punktemodus!$B$3,0),0)</f>
        <v>10</v>
      </c>
      <c r="BL49" s="85">
        <f>IF(E49&lt;G49,IF(Spielplan!E49&lt;Spielplan!G49,Punktemodus!$B$3,0),0)</f>
        <v>0</v>
      </c>
      <c r="BM49" s="85">
        <f>IF(E49=Spielplan!E49,IF(G49=Spielplan!G49,Punktemodus!$B$5,0),0)</f>
        <v>3</v>
      </c>
      <c r="BN49" s="85">
        <f>IF(E49=Spielplan!E49,Punktemodus!$B$7,0)</f>
        <v>1</v>
      </c>
      <c r="BO49" s="85">
        <f>IF(G49=Spielplan!G49,Punktemodus!$B$7,0)</f>
        <v>1</v>
      </c>
      <c r="BP49" s="137">
        <f>IF(Spielplan!E49="",0,SUM(BJ49:BO49))</f>
        <v>0</v>
      </c>
      <c r="BQ49" s="60"/>
      <c r="BR49" s="141"/>
      <c r="BS49" s="149" t="s">
        <v>21</v>
      </c>
      <c r="BT49" s="144" t="str">
        <f>Spielplan!$BL$13</f>
        <v/>
      </c>
      <c r="BU49" s="145"/>
      <c r="BV49" s="146">
        <f>Spielplan!$BN$13</f>
        <v>0</v>
      </c>
      <c r="BW49" s="155"/>
      <c r="BX49" s="158">
        <f>IF(BT13=BT49,Punktemodus!$B$11,0)</f>
        <v>10</v>
      </c>
      <c r="BY49" s="158">
        <f>IF(BT49=BT28,Punktemodus!B13,0)</f>
        <v>5</v>
      </c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34"/>
      <c r="CV49" s="134"/>
      <c r="CW49" s="134"/>
    </row>
    <row r="50" spans="1:101" ht="18.75" customHeight="1" thickBot="1" x14ac:dyDescent="0.3">
      <c r="A50" s="60"/>
      <c r="B50" s="60"/>
      <c r="C50" s="48" t="str">
        <f>H45</f>
        <v>Costa Rica</v>
      </c>
      <c r="D50" s="49"/>
      <c r="E50" s="104"/>
      <c r="F50" s="93"/>
      <c r="G50" s="104"/>
      <c r="H50" s="48" t="str">
        <f>C46</f>
        <v>England</v>
      </c>
      <c r="I50" s="49"/>
      <c r="J50" s="60"/>
      <c r="K50" s="60" t="s">
        <v>89</v>
      </c>
      <c r="L50" s="60">
        <f t="shared" si="12"/>
        <v>0</v>
      </c>
      <c r="M50" s="60"/>
      <c r="N50" s="60">
        <f>IF($E50="",0,IF($E50&gt;$G50,3,IF($E50=$G50,1,0)))</f>
        <v>0</v>
      </c>
      <c r="O50" s="60">
        <f>IF($G50="",0,IF($E50&gt;$G50,0,IF($E50=$G50,1,3)))</f>
        <v>0</v>
      </c>
      <c r="P50" s="60"/>
      <c r="Q50" s="60"/>
      <c r="R50" s="60">
        <f>E50</f>
        <v>0</v>
      </c>
      <c r="S50" s="60">
        <f>G50</f>
        <v>0</v>
      </c>
      <c r="T50" s="60"/>
      <c r="U50" s="60"/>
      <c r="V50" s="60">
        <f>G50</f>
        <v>0</v>
      </c>
      <c r="W50" s="60">
        <f>E50</f>
        <v>0</v>
      </c>
      <c r="X50" s="60"/>
      <c r="Y50" s="60"/>
      <c r="Z50" s="60" t="s">
        <v>30</v>
      </c>
      <c r="AA50" s="60"/>
      <c r="AB50" s="60"/>
      <c r="AC50" s="60"/>
      <c r="AD50" s="60"/>
      <c r="AE50" s="60"/>
      <c r="AF50" s="60"/>
      <c r="AG50" s="60" t="b">
        <f>OR(AG45=AG46,AG45=AG47,AG45=AG48,AG46=AG47,AG46=AG48,AG47=AG48)</f>
        <v>1</v>
      </c>
      <c r="AH50" s="60"/>
      <c r="AI50" s="60"/>
      <c r="AJ50" s="60"/>
      <c r="AK50" s="60"/>
      <c r="AL50" s="60"/>
      <c r="AM50" s="60"/>
      <c r="AN50" s="60"/>
      <c r="AO50" s="60" t="s">
        <v>34</v>
      </c>
      <c r="AP50" s="60"/>
      <c r="AQ50" s="60"/>
      <c r="AR50" s="60" t="b">
        <f>OR(AR45=AR46,AR45=AR47,AR45=AR48,AR46=AR47,AR46=AR48,AR47=AR48)</f>
        <v>1</v>
      </c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85">
        <f>IF(E50&gt;G50,IF(Spielplan!E50&gt;Spielplan!G50,Punktemodus!$B$3,0),0)</f>
        <v>0</v>
      </c>
      <c r="BK50" s="85">
        <f>IF(E50=G50,IF(Spielplan!E50=Spielplan!G50,Punktemodus!$B$3,0),0)</f>
        <v>10</v>
      </c>
      <c r="BL50" s="85">
        <f>IF(E50&lt;G50,IF(Spielplan!E50&lt;Spielplan!G50,Punktemodus!$B$3,0),0)</f>
        <v>0</v>
      </c>
      <c r="BM50" s="85">
        <f>IF(E50=Spielplan!E50,IF(G50=Spielplan!G50,Punktemodus!$B$5,0),0)</f>
        <v>3</v>
      </c>
      <c r="BN50" s="85">
        <f>IF(E50=Spielplan!E50,Punktemodus!$B$7,0)</f>
        <v>1</v>
      </c>
      <c r="BO50" s="85">
        <f>IF(G50=Spielplan!G50,Punktemodus!$B$7,0)</f>
        <v>1</v>
      </c>
      <c r="BP50" s="137">
        <f>IF(Spielplan!E50="",0,SUM(BJ50:BO50))</f>
        <v>0</v>
      </c>
      <c r="BQ50" s="60"/>
      <c r="BR50" s="141"/>
      <c r="BS50" s="150"/>
      <c r="BT50" s="134"/>
      <c r="BU50" s="134"/>
      <c r="BV50" s="151"/>
      <c r="BW50" s="157"/>
      <c r="BX50" s="158"/>
      <c r="BY50" s="158"/>
      <c r="BZ50" s="155"/>
      <c r="CA50" s="144" t="str">
        <f>Spielplan!$BS$14</f>
        <v/>
      </c>
      <c r="CB50" s="159"/>
      <c r="CC50" s="146">
        <f>Spielplan!$BU$14</f>
        <v>0</v>
      </c>
      <c r="CD50" s="157"/>
      <c r="CE50" s="155">
        <f>IF(CA50=CA14,Punktemodus!B15,0)</f>
        <v>20</v>
      </c>
      <c r="CF50" s="158">
        <f>IF(OR(CA50=$CA$15,CA50=$CA$22,CA50=$CA$23,CA50=$CA$30,CA50=$CA$31,CA50=$CA$38,CA50=$CA$39),Punktemodus!B17,0)</f>
        <v>10</v>
      </c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34"/>
      <c r="CV50" s="134"/>
      <c r="CW50" s="134"/>
    </row>
    <row r="51" spans="1:101" ht="18.75" customHeight="1" thickBot="1" x14ac:dyDescent="0.3">
      <c r="A51" s="60"/>
      <c r="B51" s="60"/>
      <c r="C51" s="136" t="str">
        <f>IF(G50="","",IF(AR50=TRUE,"Achtung: Fehler in Tabelle!",""))</f>
        <v/>
      </c>
      <c r="D51" s="60"/>
      <c r="E51" s="85"/>
      <c r="F51" s="60"/>
      <c r="G51" s="85"/>
      <c r="H51" s="60"/>
      <c r="I51" s="60"/>
      <c r="J51" s="60"/>
      <c r="K51" s="60"/>
      <c r="L51" s="60"/>
      <c r="M51" s="60">
        <f t="shared" ref="M51:X51" si="15">SUM(M45:M50)</f>
        <v>0</v>
      </c>
      <c r="N51" s="60">
        <f t="shared" si="15"/>
        <v>0</v>
      </c>
      <c r="O51" s="60">
        <f t="shared" si="15"/>
        <v>0</v>
      </c>
      <c r="P51" s="60">
        <f t="shared" si="15"/>
        <v>0</v>
      </c>
      <c r="Q51" s="60">
        <f t="shared" si="15"/>
        <v>0</v>
      </c>
      <c r="R51" s="60">
        <f t="shared" si="15"/>
        <v>0</v>
      </c>
      <c r="S51" s="60">
        <f t="shared" si="15"/>
        <v>0</v>
      </c>
      <c r="T51" s="60">
        <f t="shared" si="15"/>
        <v>0</v>
      </c>
      <c r="U51" s="60">
        <f t="shared" si="15"/>
        <v>0</v>
      </c>
      <c r="V51" s="60">
        <f t="shared" si="15"/>
        <v>0</v>
      </c>
      <c r="W51" s="60">
        <f t="shared" si="15"/>
        <v>0</v>
      </c>
      <c r="X51" s="60">
        <f t="shared" si="15"/>
        <v>0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160">
        <f>SUM(BP45:BP50)</f>
        <v>0</v>
      </c>
      <c r="BQ51" s="60"/>
      <c r="BR51" s="141"/>
      <c r="BS51" s="152"/>
      <c r="BT51" s="134"/>
      <c r="BU51" s="134"/>
      <c r="BV51" s="151"/>
      <c r="BW51" s="157"/>
      <c r="BX51" s="158"/>
      <c r="BY51" s="158"/>
      <c r="BZ51" s="155"/>
      <c r="CA51" s="144" t="str">
        <f>Spielplan!$BS$15</f>
        <v/>
      </c>
      <c r="CB51" s="159"/>
      <c r="CC51" s="146">
        <f>Spielplan!$BU$15</f>
        <v>0</v>
      </c>
      <c r="CD51" s="155"/>
      <c r="CE51" s="155">
        <f>IF(CA51=CA15,Punktemodus!B15,0)</f>
        <v>20</v>
      </c>
      <c r="CF51" s="158">
        <f>IF(OR(CA51=$CA$14,CA51=$CA$22,CA51=$CA$23,CA51=$CA$30,CA51=$CA$31,CA51=$CA$38,CA51=$CA$39),Punktemodus!B17,0)</f>
        <v>10</v>
      </c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34"/>
      <c r="CV51" s="134"/>
      <c r="CW51" s="134"/>
    </row>
    <row r="52" spans="1:101" ht="18.75" customHeight="1" thickBot="1" x14ac:dyDescent="0.3">
      <c r="A52" s="60"/>
      <c r="B52" s="60"/>
      <c r="C52" s="60"/>
      <c r="D52" s="60"/>
      <c r="E52" s="85"/>
      <c r="F52" s="60"/>
      <c r="G52" s="85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138"/>
      <c r="BQ52" s="60"/>
      <c r="BR52" s="141"/>
      <c r="BS52" s="153" t="s">
        <v>22</v>
      </c>
      <c r="BT52" s="144" t="str">
        <f>Spielplan!$BL$16</f>
        <v/>
      </c>
      <c r="BU52" s="145"/>
      <c r="BV52" s="146">
        <f>Spielplan!$BN$16</f>
        <v>0</v>
      </c>
      <c r="BW52" s="155"/>
      <c r="BX52" s="158">
        <f>IF(BT16=BT52,Punktemodus!$B$11,0)</f>
        <v>10</v>
      </c>
      <c r="BY52" s="158">
        <f>IF(BT52=BT33,Punktemodus!B13,0)</f>
        <v>5</v>
      </c>
      <c r="BZ52" s="155"/>
      <c r="CA52" s="155"/>
      <c r="CB52" s="155"/>
      <c r="CC52" s="155"/>
      <c r="CD52" s="155"/>
      <c r="CE52" s="155"/>
      <c r="CF52" s="154"/>
      <c r="CG52" s="154" t="s">
        <v>28</v>
      </c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34"/>
      <c r="CV52" s="134"/>
      <c r="CW52" s="134"/>
    </row>
    <row r="53" spans="1:101" ht="18.75" customHeight="1" thickBot="1" x14ac:dyDescent="0.25">
      <c r="A53" s="60"/>
      <c r="B53" s="60"/>
      <c r="C53" s="60"/>
      <c r="D53" s="60"/>
      <c r="E53" s="85"/>
      <c r="F53" s="60"/>
      <c r="G53" s="85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138"/>
      <c r="BQ53" s="60"/>
      <c r="BR53" s="141"/>
      <c r="BS53" s="149" t="s">
        <v>25</v>
      </c>
      <c r="BT53" s="144" t="str">
        <f>Spielplan!$BL$17</f>
        <v/>
      </c>
      <c r="BU53" s="145"/>
      <c r="BV53" s="146">
        <f>Spielplan!$BN$17</f>
        <v>0</v>
      </c>
      <c r="BW53" s="155"/>
      <c r="BX53" s="158">
        <f>IF(BT17=BT53,Punktemodus!$B$11,0)</f>
        <v>10</v>
      </c>
      <c r="BY53" s="158">
        <f>IF(BT53=BT32,Punktemodus!B13,0)</f>
        <v>5</v>
      </c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34"/>
      <c r="CV53" s="134"/>
      <c r="CW53" s="134"/>
    </row>
    <row r="54" spans="1:101" ht="18.75" customHeight="1" thickBot="1" x14ac:dyDescent="0.3">
      <c r="A54" s="60"/>
      <c r="B54" s="60"/>
      <c r="C54" s="88" t="s">
        <v>90</v>
      </c>
      <c r="D54" s="60"/>
      <c r="E54" s="85"/>
      <c r="F54" s="60"/>
      <c r="G54" s="85"/>
      <c r="H54" s="60"/>
      <c r="I54" s="60"/>
      <c r="J54" s="60"/>
      <c r="K54" s="60"/>
      <c r="L54" s="60"/>
      <c r="M54" s="60" t="s">
        <v>4</v>
      </c>
      <c r="N54" s="60"/>
      <c r="O54" s="60"/>
      <c r="P54" s="60"/>
      <c r="Q54" s="60" t="s">
        <v>6</v>
      </c>
      <c r="R54" s="60"/>
      <c r="S54" s="60"/>
      <c r="T54" s="60"/>
      <c r="U54" s="60" t="s">
        <v>7</v>
      </c>
      <c r="V54" s="60"/>
      <c r="W54" s="60"/>
      <c r="X54" s="60"/>
      <c r="Y54" s="60"/>
      <c r="Z54" s="60" t="s">
        <v>4</v>
      </c>
      <c r="AA54" s="60" t="s">
        <v>5</v>
      </c>
      <c r="AB54" s="60"/>
      <c r="AC54" s="60"/>
      <c r="AD54" s="60" t="s">
        <v>9</v>
      </c>
      <c r="AE54" s="60"/>
      <c r="AF54" s="60"/>
      <c r="AG54" s="60"/>
      <c r="AH54" s="60" t="s">
        <v>32</v>
      </c>
      <c r="AI54" s="60"/>
      <c r="AJ54" s="60"/>
      <c r="AK54" s="60"/>
      <c r="AL54" s="60"/>
      <c r="AM54" s="60"/>
      <c r="AN54" s="60" t="s">
        <v>35</v>
      </c>
      <c r="AO54" s="60"/>
      <c r="AP54" s="60"/>
      <c r="AQ54" s="60"/>
      <c r="AR54" s="60"/>
      <c r="AS54" s="60" t="s">
        <v>33</v>
      </c>
      <c r="AT54" s="60"/>
      <c r="AU54" s="60"/>
      <c r="AV54" s="60"/>
      <c r="AW54" s="60"/>
      <c r="AX54" s="60"/>
      <c r="AY54" s="60"/>
      <c r="AZ54" s="60"/>
      <c r="BA54" s="89" t="s">
        <v>10</v>
      </c>
      <c r="BB54" s="60"/>
      <c r="BC54" s="90" t="s">
        <v>4</v>
      </c>
      <c r="BD54" s="60"/>
      <c r="BE54" s="61" t="s">
        <v>5</v>
      </c>
      <c r="BF54" s="60"/>
      <c r="BG54" s="60"/>
      <c r="BH54" s="60"/>
      <c r="BI54" s="85"/>
      <c r="BJ54" s="60"/>
      <c r="BK54" s="60"/>
      <c r="BL54" s="60"/>
      <c r="BM54" s="60"/>
      <c r="BN54" s="60"/>
      <c r="BO54" s="60"/>
      <c r="BP54" s="138"/>
      <c r="BQ54" s="85"/>
      <c r="BR54" s="141"/>
      <c r="BS54" s="150"/>
      <c r="BT54" s="134"/>
      <c r="BU54" s="134"/>
      <c r="BV54" s="134"/>
      <c r="BW54" s="134"/>
      <c r="BX54" s="148"/>
      <c r="BY54" s="148"/>
      <c r="BZ54" s="134"/>
      <c r="CA54" s="134"/>
      <c r="CB54" s="134"/>
      <c r="CC54" s="134"/>
      <c r="CD54" s="134"/>
      <c r="CE54" s="134"/>
      <c r="CF54" s="144" t="str">
        <f>Spielplan!$BX$18</f>
        <v/>
      </c>
      <c r="CG54" s="145"/>
      <c r="CH54" s="146">
        <f>Spielplan!$BZ$18</f>
        <v>0</v>
      </c>
      <c r="CI54" s="134"/>
      <c r="CJ54" s="134">
        <f>IF(OR(CF54=$CF$18,CF54=$CF$19,CF54=$CF$34,CF54=$CF$35),Punktemodus!$B$19,0)</f>
        <v>30</v>
      </c>
      <c r="CK54" s="134"/>
      <c r="CL54" s="134"/>
      <c r="CM54" s="134"/>
      <c r="CN54" s="134"/>
      <c r="CO54" s="134"/>
      <c r="CP54" s="134"/>
      <c r="CQ54" s="134"/>
      <c r="CR54" s="134"/>
      <c r="CS54" s="134">
        <f>IF(CQ59=CQ23,Punktemodus!B23,0)</f>
        <v>50</v>
      </c>
      <c r="CT54" s="134"/>
      <c r="CU54" s="134"/>
      <c r="CV54" s="134"/>
      <c r="CW54" s="134"/>
    </row>
    <row r="55" spans="1:101" ht="18.75" customHeight="1" thickBot="1" x14ac:dyDescent="0.25">
      <c r="A55" s="60"/>
      <c r="B55" s="60"/>
      <c r="C55" s="92"/>
      <c r="D55" s="60"/>
      <c r="E55" s="85"/>
      <c r="F55" s="60"/>
      <c r="G55" s="85"/>
      <c r="H55" s="60"/>
      <c r="I55" s="60"/>
      <c r="J55" s="60"/>
      <c r="K55" s="60"/>
      <c r="L55" s="60"/>
      <c r="M55" s="60" t="s">
        <v>0</v>
      </c>
      <c r="N55" s="60" t="s">
        <v>1</v>
      </c>
      <c r="O55" s="60" t="s">
        <v>2</v>
      </c>
      <c r="P55" s="60" t="s">
        <v>3</v>
      </c>
      <c r="Q55" s="60" t="s">
        <v>0</v>
      </c>
      <c r="R55" s="60" t="s">
        <v>1</v>
      </c>
      <c r="S55" s="60" t="s">
        <v>2</v>
      </c>
      <c r="T55" s="60" t="s">
        <v>3</v>
      </c>
      <c r="U55" s="60" t="s">
        <v>0</v>
      </c>
      <c r="V55" s="60" t="s">
        <v>1</v>
      </c>
      <c r="W55" s="60" t="s">
        <v>2</v>
      </c>
      <c r="X55" s="60" t="s">
        <v>3</v>
      </c>
      <c r="Y55" s="60"/>
      <c r="Z55" s="60" t="s">
        <v>8</v>
      </c>
      <c r="AA55" s="60"/>
      <c r="AB55" s="60"/>
      <c r="AC55" s="60"/>
      <c r="AD55" s="60"/>
      <c r="AE55" s="60"/>
      <c r="AF55" s="60"/>
      <c r="AG55" s="60"/>
      <c r="AH55" s="60" t="s">
        <v>31</v>
      </c>
      <c r="AI55" s="60"/>
      <c r="AJ55" s="60"/>
      <c r="AK55" s="60"/>
      <c r="AL55" s="60"/>
      <c r="AM55" s="60"/>
      <c r="AN55" s="60" t="str">
        <f>AI56</f>
        <v>Schweiz</v>
      </c>
      <c r="AO55" s="60" t="str">
        <f>AI57</f>
        <v>Ecuador</v>
      </c>
      <c r="AP55" s="60" t="str">
        <f>AI58</f>
        <v>Frankreich</v>
      </c>
      <c r="AQ55" s="60" t="str">
        <f>AI59</f>
        <v>Honduras</v>
      </c>
      <c r="AR55" s="60"/>
      <c r="AS55" s="60" t="s">
        <v>31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85"/>
      <c r="BJ55" s="85"/>
      <c r="BK55" s="85"/>
      <c r="BL55" s="85"/>
      <c r="BM55" s="85"/>
      <c r="BN55" s="85"/>
      <c r="BO55" s="85"/>
      <c r="BP55" s="137"/>
      <c r="BQ55" s="85"/>
      <c r="BR55" s="141"/>
      <c r="BS55" s="134"/>
      <c r="BT55" s="134"/>
      <c r="BU55" s="134"/>
      <c r="BV55" s="134"/>
      <c r="BW55" s="134"/>
      <c r="BX55" s="148"/>
      <c r="BY55" s="148"/>
      <c r="BZ55" s="134"/>
      <c r="CA55" s="134"/>
      <c r="CB55" s="134"/>
      <c r="CC55" s="134"/>
      <c r="CD55" s="134"/>
      <c r="CE55" s="134"/>
      <c r="CF55" s="144" t="str">
        <f>Spielplan!$BX$19</f>
        <v/>
      </c>
      <c r="CG55" s="145"/>
      <c r="CH55" s="146">
        <f>Spielplan!$BZ$19</f>
        <v>0</v>
      </c>
      <c r="CI55" s="134"/>
      <c r="CJ55" s="134">
        <f>IF(OR(CF55=$CF$18,CF55=$CF$19,CF55=$CF$34,CF55=$CF$35),Punktemodus!$B$19,0)</f>
        <v>30</v>
      </c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</row>
    <row r="56" spans="1:101" ht="18.75" customHeight="1" thickBot="1" x14ac:dyDescent="0.3">
      <c r="A56" s="60"/>
      <c r="B56" s="60"/>
      <c r="C56" s="191" t="str">
        <f>Spielplan!$C56</f>
        <v>Schweiz</v>
      </c>
      <c r="D56" s="192"/>
      <c r="E56" s="104"/>
      <c r="F56" s="93"/>
      <c r="G56" s="104"/>
      <c r="H56" s="191" t="str">
        <f>Spielplan!$H$56</f>
        <v>Ecuador</v>
      </c>
      <c r="I56" s="192"/>
      <c r="J56" s="60"/>
      <c r="K56" s="60" t="s">
        <v>96</v>
      </c>
      <c r="L56" s="60">
        <f t="shared" ref="L56:L61" si="16">IF(E56-G56&gt;0,1,IF(G56=E56,0,-1))</f>
        <v>0</v>
      </c>
      <c r="M56" s="60">
        <f>IF($E56="",0,IF($E56&gt;$G56,3,IF($E56=G56,1,0)))</f>
        <v>0</v>
      </c>
      <c r="N56" s="60">
        <f>IF($G56="",0,IF($E56&gt;$G56,0,IF($E56=G56,1,3)))</f>
        <v>0</v>
      </c>
      <c r="O56" s="60"/>
      <c r="P56" s="60"/>
      <c r="Q56" s="60">
        <f>E56</f>
        <v>0</v>
      </c>
      <c r="R56" s="60">
        <f>G56</f>
        <v>0</v>
      </c>
      <c r="S56" s="60"/>
      <c r="T56" s="60"/>
      <c r="U56" s="60">
        <f>G56</f>
        <v>0</v>
      </c>
      <c r="V56" s="60">
        <f>E56</f>
        <v>0</v>
      </c>
      <c r="W56" s="60"/>
      <c r="X56" s="60"/>
      <c r="Y56" s="60"/>
      <c r="Z56" s="60">
        <f>M62</f>
        <v>0</v>
      </c>
      <c r="AA56" s="60">
        <f>Q62</f>
        <v>0</v>
      </c>
      <c r="AB56" s="60">
        <f>U62</f>
        <v>0</v>
      </c>
      <c r="AC56" s="60">
        <f>AA56-AB56</f>
        <v>0</v>
      </c>
      <c r="AD56" s="60">
        <f>IF(Z56&gt;Z57,-1,0)</f>
        <v>0</v>
      </c>
      <c r="AE56" s="60">
        <f>IF(Z56&gt;Z58,-1,0)</f>
        <v>0</v>
      </c>
      <c r="AF56" s="60">
        <f>IF(Z56&gt;Z59,-1,0)</f>
        <v>0</v>
      </c>
      <c r="AG56" s="60">
        <f>10000-(AJ56*1000+AM56*100+AK56*10)</f>
        <v>10000</v>
      </c>
      <c r="AH56" s="90">
        <f>RANK(AG56,AG56:AG59,1)</f>
        <v>1</v>
      </c>
      <c r="AI56" s="60" t="str">
        <f>C56</f>
        <v>Schweiz</v>
      </c>
      <c r="AJ56" s="60">
        <f t="shared" ref="AJ56:AL59" si="17">Z56</f>
        <v>0</v>
      </c>
      <c r="AK56" s="60">
        <f t="shared" si="17"/>
        <v>0</v>
      </c>
      <c r="AL56" s="60">
        <f t="shared" si="17"/>
        <v>0</v>
      </c>
      <c r="AM56" s="60">
        <f>AK56-AL56</f>
        <v>0</v>
      </c>
      <c r="AN56" s="187"/>
      <c r="AO56" s="187">
        <f>IF(AG57=AG56,IF(G56&gt;E56,AG57-0.1,AG57),AG57)</f>
        <v>10000</v>
      </c>
      <c r="AP56" s="187">
        <f>IF(AG58=AG56,IF(G58&gt;E58,AG58-0.1,AG58),AG58)</f>
        <v>10000</v>
      </c>
      <c r="AQ56" s="187">
        <f>IF(AG59=AG56,IF(G60&gt;E60,AG59-0.1,AG59),AG59)</f>
        <v>10000</v>
      </c>
      <c r="AR56" s="187">
        <f>AN60</f>
        <v>30000</v>
      </c>
      <c r="AS56" s="90">
        <f>RANK(AR56,AR56:AR59,1)</f>
        <v>1</v>
      </c>
      <c r="AT56" s="60" t="str">
        <f t="shared" ref="AT56:AW59" si="18">AI56</f>
        <v>Schweiz</v>
      </c>
      <c r="AU56" s="60">
        <f t="shared" si="18"/>
        <v>0</v>
      </c>
      <c r="AV56" s="60">
        <f t="shared" si="18"/>
        <v>0</v>
      </c>
      <c r="AW56" s="60">
        <f t="shared" si="18"/>
        <v>0</v>
      </c>
      <c r="AX56" s="60"/>
      <c r="AY56" s="60"/>
      <c r="AZ56" s="60"/>
      <c r="BA56" s="195">
        <v>1</v>
      </c>
      <c r="BB56" s="191" t="str">
        <f>VLOOKUP(1,AS56:AT59,2,FALSE)</f>
        <v>Schweiz</v>
      </c>
      <c r="BC56" s="196"/>
      <c r="BD56" s="197">
        <f>VLOOKUP(1,AS56:AW59,3,FALSE)</f>
        <v>0</v>
      </c>
      <c r="BE56" s="198">
        <f>VLOOKUP(1,AS56:AW59,4,FALSE)</f>
        <v>0</v>
      </c>
      <c r="BF56" s="93" t="s">
        <v>12</v>
      </c>
      <c r="BG56" s="198">
        <f>VLOOKUP(1,AS56:AW59,5,FALSE)</f>
        <v>0</v>
      </c>
      <c r="BH56" s="199" t="s">
        <v>121</v>
      </c>
      <c r="BI56" s="85"/>
      <c r="BJ56" s="85">
        <f>IF(E56&gt;G56,IF(Spielplan!E56&gt;Spielplan!G56,Punktemodus!$B$3,0),0)</f>
        <v>0</v>
      </c>
      <c r="BK56" s="85">
        <f>IF(E56=G56,IF(Spielplan!E56=Spielplan!G56,Punktemodus!$B$3,0),0)</f>
        <v>10</v>
      </c>
      <c r="BL56" s="85">
        <f>IF(E56&lt;G56,IF(Spielplan!E56&lt;Spielplan!G56,Punktemodus!$B$3,0),0)</f>
        <v>0</v>
      </c>
      <c r="BM56" s="85">
        <f>IF(E56=Spielplan!E56,IF(G56=Spielplan!G56,Punktemodus!$B$5,0),0)</f>
        <v>3</v>
      </c>
      <c r="BN56" s="85">
        <f>IF(E56=Spielplan!E56,Punktemodus!$B$7,0)</f>
        <v>1</v>
      </c>
      <c r="BO56" s="85">
        <f>IF(G56=Spielplan!G56,Punktemodus!$B$7,0)</f>
        <v>1</v>
      </c>
      <c r="BP56" s="137">
        <f>IF(Spielplan!E56="",0,SUM(BJ56:BO56))</f>
        <v>0</v>
      </c>
      <c r="BQ56" s="85"/>
      <c r="BR56" s="141"/>
      <c r="BS56" s="153" t="s">
        <v>121</v>
      </c>
      <c r="BT56" s="144" t="str">
        <f>Spielplan!$BL$20</f>
        <v/>
      </c>
      <c r="BU56" s="145"/>
      <c r="BV56" s="146">
        <f>Spielplan!$BN$20</f>
        <v>0</v>
      </c>
      <c r="BW56" s="147"/>
      <c r="BX56" s="148">
        <f>IF(BT20=BT56,Punktemodus!$B$11,0)</f>
        <v>10</v>
      </c>
      <c r="BY56" s="148">
        <f>IF(BT56=BT37,Punktemodus!B13,0)</f>
        <v>5</v>
      </c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</row>
    <row r="57" spans="1:101" ht="18.75" customHeight="1" thickBot="1" x14ac:dyDescent="0.3">
      <c r="A57" s="60"/>
      <c r="B57" s="60"/>
      <c r="C57" s="193" t="str">
        <f>Spielplan!$C$57</f>
        <v>Frankreich</v>
      </c>
      <c r="D57" s="194"/>
      <c r="E57" s="104"/>
      <c r="F57" s="93"/>
      <c r="G57" s="104"/>
      <c r="H57" s="193" t="str">
        <f>Spielplan!$H$57</f>
        <v>Honduras</v>
      </c>
      <c r="I57" s="194"/>
      <c r="J57" s="60"/>
      <c r="K57" s="60" t="s">
        <v>97</v>
      </c>
      <c r="L57" s="60">
        <f t="shared" si="16"/>
        <v>0</v>
      </c>
      <c r="M57" s="60"/>
      <c r="N57" s="60"/>
      <c r="O57" s="60">
        <f>IF($E57="",0,IF($E57&gt;$G57,3,IF($E57=$G57,1,0)))</f>
        <v>0</v>
      </c>
      <c r="P57" s="60">
        <f>IF($G57="",0,IF($E57&gt;$G57,0,IF($E57=$G57,1,3)))</f>
        <v>0</v>
      </c>
      <c r="Q57" s="60"/>
      <c r="R57" s="60"/>
      <c r="S57" s="60">
        <f>E57</f>
        <v>0</v>
      </c>
      <c r="T57" s="60">
        <f>G57</f>
        <v>0</v>
      </c>
      <c r="U57" s="60"/>
      <c r="V57" s="60"/>
      <c r="W57" s="60">
        <f>G57</f>
        <v>0</v>
      </c>
      <c r="X57" s="60">
        <f>E57</f>
        <v>0</v>
      </c>
      <c r="Y57" s="60"/>
      <c r="Z57" s="60">
        <f>N62</f>
        <v>0</v>
      </c>
      <c r="AA57" s="60">
        <f>R62</f>
        <v>0</v>
      </c>
      <c r="AB57" s="60">
        <f>V62</f>
        <v>0</v>
      </c>
      <c r="AC57" s="60">
        <f>AA57-AB57</f>
        <v>0</v>
      </c>
      <c r="AD57" s="60">
        <f>IF(Z57&gt;Z56,-1,0)</f>
        <v>0</v>
      </c>
      <c r="AE57" s="60">
        <f>IF(Z57&gt;Z58,-1,0)</f>
        <v>0</v>
      </c>
      <c r="AF57" s="60">
        <f>IF(Z57&gt;Z59,-1,0)</f>
        <v>0</v>
      </c>
      <c r="AG57" s="60">
        <f>10000-(AJ57*1000+AM57*100+AK57*10)</f>
        <v>10000</v>
      </c>
      <c r="AH57" s="90">
        <f>RANK(AG57,AG56:AG59,1)</f>
        <v>1</v>
      </c>
      <c r="AI57" s="60" t="str">
        <f>H56</f>
        <v>Ecuador</v>
      </c>
      <c r="AJ57" s="60">
        <f t="shared" si="17"/>
        <v>0</v>
      </c>
      <c r="AK57" s="60">
        <f t="shared" si="17"/>
        <v>0</v>
      </c>
      <c r="AL57" s="60">
        <f t="shared" si="17"/>
        <v>0</v>
      </c>
      <c r="AM57" s="60">
        <f>AK57-AL57</f>
        <v>0</v>
      </c>
      <c r="AN57" s="187">
        <f>IF(AG56=AG57,IF(E56&gt;G56,AG56-0.1,AG56),AG56)</f>
        <v>10000</v>
      </c>
      <c r="AO57" s="187"/>
      <c r="AP57" s="187">
        <f>IF(AG58=AG57,IF(G61&gt;E61,AG58-0.1,AG58),AG58)</f>
        <v>10000</v>
      </c>
      <c r="AQ57" s="187">
        <f>IF(AG59=AG57,IF(G59&gt;E59,AG59-0.1,AG59),AG59)</f>
        <v>10000</v>
      </c>
      <c r="AR57" s="187">
        <f>AO60</f>
        <v>30000</v>
      </c>
      <c r="AS57" s="90">
        <f>RANK(AR57,AR56:AR59,1)</f>
        <v>1</v>
      </c>
      <c r="AT57" s="60" t="str">
        <f t="shared" si="18"/>
        <v>Ecuador</v>
      </c>
      <c r="AU57" s="60">
        <f t="shared" si="18"/>
        <v>0</v>
      </c>
      <c r="AV57" s="60">
        <f t="shared" si="18"/>
        <v>0</v>
      </c>
      <c r="AW57" s="60">
        <f t="shared" si="18"/>
        <v>0</v>
      </c>
      <c r="AX57" s="60"/>
      <c r="AY57" s="60"/>
      <c r="AZ57" s="60"/>
      <c r="BA57" s="235">
        <v>2</v>
      </c>
      <c r="BB57" s="193" t="e">
        <f>VLOOKUP(2,AS56:AT59,2,FALSE)</f>
        <v>#N/A</v>
      </c>
      <c r="BC57" s="236"/>
      <c r="BD57" s="237" t="e">
        <f>VLOOKUP(2,AS56:AW59,3,FALSE)</f>
        <v>#N/A</v>
      </c>
      <c r="BE57" s="238" t="e">
        <f>VLOOKUP(2,AS56:AW59,4,FALSE)</f>
        <v>#N/A</v>
      </c>
      <c r="BF57" s="93" t="s">
        <v>12</v>
      </c>
      <c r="BG57" s="238" t="e">
        <f>VLOOKUP(2,AS56:AW59,5,FALSE)</f>
        <v>#N/A</v>
      </c>
      <c r="BH57" s="238" t="s">
        <v>127</v>
      </c>
      <c r="BI57" s="85"/>
      <c r="BJ57" s="85">
        <f>IF(E57&gt;G57,IF(Spielplan!E57&gt;Spielplan!G57,Punktemodus!$B$3,0),0)</f>
        <v>0</v>
      </c>
      <c r="BK57" s="85">
        <f>IF(E57=G57,IF(Spielplan!E57=Spielplan!G57,Punktemodus!$B$3,0),0)</f>
        <v>10</v>
      </c>
      <c r="BL57" s="85">
        <f>IF(E57&lt;G57,IF(Spielplan!E57&lt;Spielplan!G57,Punktemodus!$B$3,0),0)</f>
        <v>0</v>
      </c>
      <c r="BM57" s="85">
        <f>IF(E57=Spielplan!E57,IF(G57=Spielplan!G57,Punktemodus!$B$5,0),0)</f>
        <v>3</v>
      </c>
      <c r="BN57" s="85">
        <f>IF(E57=Spielplan!E57,Punktemodus!$B$7,0)</f>
        <v>1</v>
      </c>
      <c r="BO57" s="85">
        <f>IF(G57=Spielplan!G57,Punktemodus!$B$7,0)</f>
        <v>1</v>
      </c>
      <c r="BP57" s="137">
        <f>IF(Spielplan!E57="",0,SUM(BJ57:BO57))</f>
        <v>0</v>
      </c>
      <c r="BQ57" s="85"/>
      <c r="BR57" s="141"/>
      <c r="BS57" s="149" t="s">
        <v>122</v>
      </c>
      <c r="BT57" s="144" t="str">
        <f>Spielplan!$BL$21</f>
        <v/>
      </c>
      <c r="BU57" s="145"/>
      <c r="BV57" s="146">
        <f>Spielplan!$BN$21</f>
        <v>0</v>
      </c>
      <c r="BW57" s="134"/>
      <c r="BX57" s="148">
        <f>IF(BT21=BT57,Punktemodus!$B$11,0)</f>
        <v>10</v>
      </c>
      <c r="BY57" s="148">
        <f>IF(BT57=BT36,Punktemodus!B13,0)</f>
        <v>5</v>
      </c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54" t="s">
        <v>29</v>
      </c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</row>
    <row r="58" spans="1:101" ht="18.75" customHeight="1" thickBot="1" x14ac:dyDescent="0.3">
      <c r="A58" s="60"/>
      <c r="B58" s="60"/>
      <c r="C58" s="191" t="str">
        <f>C56</f>
        <v>Schweiz</v>
      </c>
      <c r="D58" s="192"/>
      <c r="E58" s="104"/>
      <c r="F58" s="93"/>
      <c r="G58" s="104"/>
      <c r="H58" s="191" t="str">
        <f>C57</f>
        <v>Frankreich</v>
      </c>
      <c r="I58" s="192"/>
      <c r="J58" s="60"/>
      <c r="K58" s="60" t="s">
        <v>98</v>
      </c>
      <c r="L58" s="60">
        <f t="shared" si="16"/>
        <v>0</v>
      </c>
      <c r="M58" s="60">
        <f>IF($E58="",0,IF($E58&gt;$G58,3,IF($E58=G58,1,0)))</f>
        <v>0</v>
      </c>
      <c r="N58" s="60"/>
      <c r="O58" s="60">
        <f>IF($G58="",0,IF($E58&gt;$G58,0,IF($E58=$G58,1,3)))</f>
        <v>0</v>
      </c>
      <c r="P58" s="60"/>
      <c r="Q58" s="60">
        <f>E58</f>
        <v>0</v>
      </c>
      <c r="R58" s="60"/>
      <c r="S58" s="60">
        <f>G58</f>
        <v>0</v>
      </c>
      <c r="T58" s="60"/>
      <c r="U58" s="60">
        <f>G58</f>
        <v>0</v>
      </c>
      <c r="V58" s="60"/>
      <c r="W58" s="60">
        <f>E58</f>
        <v>0</v>
      </c>
      <c r="X58" s="60"/>
      <c r="Y58" s="60"/>
      <c r="Z58" s="60">
        <f>O62</f>
        <v>0</v>
      </c>
      <c r="AA58" s="60">
        <f>S62</f>
        <v>0</v>
      </c>
      <c r="AB58" s="60">
        <f>W62</f>
        <v>0</v>
      </c>
      <c r="AC58" s="60">
        <f>AA58-AB58</f>
        <v>0</v>
      </c>
      <c r="AD58" s="60">
        <f>IF(Z58&gt;Z56,-1,0)</f>
        <v>0</v>
      </c>
      <c r="AE58" s="60">
        <f>IF(Z58&gt;Z57,-1,0)</f>
        <v>0</v>
      </c>
      <c r="AF58" s="60">
        <f>IF(Z58&gt;Z59,-1,0)</f>
        <v>0</v>
      </c>
      <c r="AG58" s="60">
        <f>10000-(AJ58*1000+AM58*100+AK58*10)</f>
        <v>10000</v>
      </c>
      <c r="AH58" s="90">
        <f>RANK(AG58,AG56:AG59,1)</f>
        <v>1</v>
      </c>
      <c r="AI58" s="60" t="str">
        <f>C57</f>
        <v>Frankreich</v>
      </c>
      <c r="AJ58" s="60">
        <f t="shared" si="17"/>
        <v>0</v>
      </c>
      <c r="AK58" s="60">
        <f t="shared" si="17"/>
        <v>0</v>
      </c>
      <c r="AL58" s="60">
        <f t="shared" si="17"/>
        <v>0</v>
      </c>
      <c r="AM58" s="60">
        <f>AK58-AL58</f>
        <v>0</v>
      </c>
      <c r="AN58" s="187">
        <f>IF(AG56=AG58,IF(E58&gt;G58,AG56-0.1,AG56),AG56)</f>
        <v>10000</v>
      </c>
      <c r="AO58" s="187">
        <f>IF(AG57=AG58,IF(E61&gt;G61,AG57-0.1,AG57),AG57)</f>
        <v>10000</v>
      </c>
      <c r="AP58" s="187"/>
      <c r="AQ58" s="187">
        <f>IF(AG59=AG58,IF(G57&gt;E57,AG59-0.1,AG59),AG59)</f>
        <v>10000</v>
      </c>
      <c r="AR58" s="187">
        <f>AP60</f>
        <v>30000</v>
      </c>
      <c r="AS58" s="90">
        <f>RANK(AR58,AR56:AR59,1)</f>
        <v>1</v>
      </c>
      <c r="AT58" s="60" t="str">
        <f t="shared" si="18"/>
        <v>Frankreich</v>
      </c>
      <c r="AU58" s="60">
        <f t="shared" si="18"/>
        <v>0</v>
      </c>
      <c r="AV58" s="60">
        <f t="shared" si="18"/>
        <v>0</v>
      </c>
      <c r="AW58" s="60">
        <f t="shared" si="18"/>
        <v>0</v>
      </c>
      <c r="AX58" s="60"/>
      <c r="AY58" s="60"/>
      <c r="AZ58" s="60"/>
      <c r="BA58" s="113">
        <v>3</v>
      </c>
      <c r="BB58" s="114" t="e">
        <f>VLOOKUP(3,AS56:AT59,2,FALSE)</f>
        <v>#N/A</v>
      </c>
      <c r="BC58" s="115"/>
      <c r="BD58" s="116" t="e">
        <f>VLOOKUP(3,AS56:AW59,3,FALSE)</f>
        <v>#N/A</v>
      </c>
      <c r="BE58" s="116" t="e">
        <f>VLOOKUP(3,AS56:AW59,4,FALSE)</f>
        <v>#N/A</v>
      </c>
      <c r="BF58" s="93" t="s">
        <v>12</v>
      </c>
      <c r="BG58" s="116" t="e">
        <f>VLOOKUP(3,AS56:AW59,5,FALSE)</f>
        <v>#N/A</v>
      </c>
      <c r="BH58" s="60"/>
      <c r="BI58" s="85"/>
      <c r="BJ58" s="85">
        <f>IF(E58&gt;G58,IF(Spielplan!E58&gt;Spielplan!G58,Punktemodus!$B$3,0),0)</f>
        <v>0</v>
      </c>
      <c r="BK58" s="85">
        <f>IF(E58=G58,IF(Spielplan!E58=Spielplan!G58,Punktemodus!$B$3,0),0)</f>
        <v>10</v>
      </c>
      <c r="BL58" s="85">
        <f>IF(E58&lt;G58,IF(Spielplan!E58&lt;Spielplan!G58,Punktemodus!$B$3,0),0)</f>
        <v>0</v>
      </c>
      <c r="BM58" s="85">
        <f>IF(E58=Spielplan!E58,IF(G58=Spielplan!G58,Punktemodus!$B$5,0),0)</f>
        <v>3</v>
      </c>
      <c r="BN58" s="85">
        <f>IF(E58=Spielplan!E58,Punktemodus!$B$7,0)</f>
        <v>1</v>
      </c>
      <c r="BO58" s="85">
        <f>IF(G58=Spielplan!G58,Punktemodus!$B$7,0)</f>
        <v>1</v>
      </c>
      <c r="BP58" s="137">
        <f>IF(Spielplan!E58="",0,SUM(BJ58:BO58))</f>
        <v>0</v>
      </c>
      <c r="BQ58" s="85"/>
      <c r="BR58" s="141"/>
      <c r="BS58" s="150"/>
      <c r="BT58" s="134"/>
      <c r="BU58" s="134"/>
      <c r="BV58" s="134"/>
      <c r="BW58" s="134"/>
      <c r="BX58" s="148"/>
      <c r="BY58" s="148"/>
      <c r="BZ58" s="134"/>
      <c r="CA58" s="144" t="str">
        <f>Spielplan!$BS$22</f>
        <v/>
      </c>
      <c r="CB58" s="145"/>
      <c r="CC58" s="146">
        <f>Spielplan!$BU$22</f>
        <v>0</v>
      </c>
      <c r="CD58" s="147"/>
      <c r="CE58" s="134">
        <f>IF(CA58=CA22,Punktemodus!B15,0)</f>
        <v>20</v>
      </c>
      <c r="CF58" s="148">
        <f>IF(OR(CA58=$CA$14,CA58=$CA$15,CA58=$CA$23,CA58=$CA$30,CA58=$CA$31,CA58=$CA$38,CA58=$CA$39),Punktemodus!B17,0)</f>
        <v>10</v>
      </c>
      <c r="CG58" s="134"/>
      <c r="CH58" s="134"/>
      <c r="CI58" s="147"/>
      <c r="CJ58" s="134"/>
      <c r="CK58" s="134"/>
      <c r="CL58" s="134"/>
      <c r="CM58" s="134"/>
      <c r="CN58" s="134"/>
      <c r="CO58" s="134"/>
      <c r="CP58" s="134"/>
      <c r="CQ58" s="155"/>
      <c r="CR58" s="142" t="s">
        <v>130</v>
      </c>
      <c r="CS58" s="155"/>
      <c r="CT58" s="155"/>
      <c r="CU58" s="155"/>
      <c r="CV58" s="155"/>
      <c r="CW58" s="134"/>
    </row>
    <row r="59" spans="1:101" ht="18.75" customHeight="1" thickBot="1" x14ac:dyDescent="0.3">
      <c r="A59" s="60"/>
      <c r="B59" s="60"/>
      <c r="C59" s="193" t="str">
        <f>H56</f>
        <v>Ecuador</v>
      </c>
      <c r="D59" s="194"/>
      <c r="E59" s="104"/>
      <c r="F59" s="93"/>
      <c r="G59" s="104"/>
      <c r="H59" s="193" t="str">
        <f>H57</f>
        <v>Honduras</v>
      </c>
      <c r="I59" s="194"/>
      <c r="J59" s="60"/>
      <c r="K59" s="60" t="s">
        <v>99</v>
      </c>
      <c r="L59" s="60">
        <f t="shared" si="16"/>
        <v>0</v>
      </c>
      <c r="M59" s="60"/>
      <c r="N59" s="60">
        <f>IF($E59="",0,IF($E59&gt;$G59,3,IF($E59=$G59,1,0)))</f>
        <v>0</v>
      </c>
      <c r="O59" s="60"/>
      <c r="P59" s="60">
        <f>IF($G59="",0,IF($E59&gt;$G59,0,IF($E59=$G59,1,3)))</f>
        <v>0</v>
      </c>
      <c r="Q59" s="60"/>
      <c r="R59" s="60">
        <f>E59</f>
        <v>0</v>
      </c>
      <c r="S59" s="60"/>
      <c r="T59" s="60">
        <f>G59</f>
        <v>0</v>
      </c>
      <c r="U59" s="60"/>
      <c r="V59" s="60">
        <f>G59</f>
        <v>0</v>
      </c>
      <c r="W59" s="60"/>
      <c r="X59" s="60">
        <f>E59</f>
        <v>0</v>
      </c>
      <c r="Y59" s="60"/>
      <c r="Z59" s="60">
        <f>P62</f>
        <v>0</v>
      </c>
      <c r="AA59" s="60">
        <f>T62</f>
        <v>0</v>
      </c>
      <c r="AB59" s="60">
        <f>X62</f>
        <v>0</v>
      </c>
      <c r="AC59" s="60">
        <f>AA59-AB59</f>
        <v>0</v>
      </c>
      <c r="AD59" s="60">
        <f>IF(Z59&gt;Z56,-1,0)</f>
        <v>0</v>
      </c>
      <c r="AE59" s="60">
        <f>IF(Z59&gt;Z57,-1,0)</f>
        <v>0</v>
      </c>
      <c r="AF59" s="60">
        <f>IF(Z59&gt;Z58,-1,0)</f>
        <v>0</v>
      </c>
      <c r="AG59" s="60">
        <f>10000-(AJ59*1000+AM59*100+AK59*10)</f>
        <v>10000</v>
      </c>
      <c r="AH59" s="90">
        <f>RANK(AG59,AG56:AG59,1)</f>
        <v>1</v>
      </c>
      <c r="AI59" s="60" t="str">
        <f>H57</f>
        <v>Honduras</v>
      </c>
      <c r="AJ59" s="60">
        <f t="shared" si="17"/>
        <v>0</v>
      </c>
      <c r="AK59" s="60">
        <f t="shared" si="17"/>
        <v>0</v>
      </c>
      <c r="AL59" s="60">
        <f t="shared" si="17"/>
        <v>0</v>
      </c>
      <c r="AM59" s="60">
        <f>AK59-AL59</f>
        <v>0</v>
      </c>
      <c r="AN59" s="187">
        <f>IF(AG56=AG59,IF(E60&gt;G60,AG56-0.1,AG56),AG56)</f>
        <v>10000</v>
      </c>
      <c r="AO59" s="187">
        <f>IF(AG57=AG59,IF(E59&gt;G59,AG57-0.1,AG57),AG57)</f>
        <v>10000</v>
      </c>
      <c r="AP59" s="187">
        <f>IF(AG58=AG59,IF(E57&gt;G57,AG58-0.1,AG58),AG58)</f>
        <v>10000</v>
      </c>
      <c r="AQ59" s="187"/>
      <c r="AR59" s="187">
        <f>AQ60</f>
        <v>30000</v>
      </c>
      <c r="AS59" s="90">
        <f>RANK(AR59,AR56:AR59,1)</f>
        <v>1</v>
      </c>
      <c r="AT59" s="60" t="str">
        <f t="shared" si="18"/>
        <v>Honduras</v>
      </c>
      <c r="AU59" s="60">
        <f t="shared" si="18"/>
        <v>0</v>
      </c>
      <c r="AV59" s="60">
        <f t="shared" si="18"/>
        <v>0</v>
      </c>
      <c r="AW59" s="60">
        <f t="shared" si="18"/>
        <v>0</v>
      </c>
      <c r="AX59" s="60"/>
      <c r="AY59" s="60"/>
      <c r="AZ59" s="60"/>
      <c r="BA59" s="113">
        <v>4</v>
      </c>
      <c r="BB59" s="114" t="e">
        <f>VLOOKUP(4,AS56:AT59,2,FALSE)</f>
        <v>#N/A</v>
      </c>
      <c r="BC59" s="115"/>
      <c r="BD59" s="116" t="e">
        <f>VLOOKUP(4,AS56:AW59,3,FALSE)</f>
        <v>#N/A</v>
      </c>
      <c r="BE59" s="116" t="e">
        <f>VLOOKUP(4,AS56:AW59,4,FALSE)</f>
        <v>#N/A</v>
      </c>
      <c r="BF59" s="93" t="s">
        <v>12</v>
      </c>
      <c r="BG59" s="116" t="e">
        <f>VLOOKUP(4,AS56:AW59,5,FALSE)</f>
        <v>#N/A</v>
      </c>
      <c r="BH59" s="60"/>
      <c r="BI59" s="85"/>
      <c r="BJ59" s="85">
        <f>IF(E59&gt;G59,IF(Spielplan!E59&gt;Spielplan!G59,Punktemodus!$B$3,0),0)</f>
        <v>0</v>
      </c>
      <c r="BK59" s="85">
        <f>IF(E59=G59,IF(Spielplan!E59=Spielplan!G59,Punktemodus!$B$3,0),0)</f>
        <v>10</v>
      </c>
      <c r="BL59" s="85">
        <f>IF(E59&lt;G59,IF(Spielplan!E59&lt;Spielplan!G59,Punktemodus!$B$3,0),0)</f>
        <v>0</v>
      </c>
      <c r="BM59" s="85">
        <f>IF(E59=Spielplan!E59,IF(G59=Spielplan!G59,Punktemodus!$B$5,0),0)</f>
        <v>3</v>
      </c>
      <c r="BN59" s="85">
        <f>IF(E59=Spielplan!E59,Punktemodus!$B$7,0)</f>
        <v>1</v>
      </c>
      <c r="BO59" s="85">
        <f>IF(G59=Spielplan!G59,Punktemodus!$B$7,0)</f>
        <v>1</v>
      </c>
      <c r="BP59" s="137">
        <f>IF(Spielplan!E59="",0,SUM(BJ59:BO59))</f>
        <v>0</v>
      </c>
      <c r="BQ59" s="85"/>
      <c r="BR59" s="141"/>
      <c r="BS59" s="134"/>
      <c r="BT59" s="134"/>
      <c r="BU59" s="134"/>
      <c r="BV59" s="134"/>
      <c r="BW59" s="134"/>
      <c r="BX59" s="148"/>
      <c r="BY59" s="148"/>
      <c r="BZ59" s="134"/>
      <c r="CA59" s="144" t="str">
        <f>Spielplan!$BS$23</f>
        <v/>
      </c>
      <c r="CB59" s="145"/>
      <c r="CC59" s="146">
        <f>Spielplan!$BU$23</f>
        <v>0</v>
      </c>
      <c r="CD59" s="134"/>
      <c r="CE59" s="134">
        <f>IF(CA59=CA23,Punktemodus!B15,0)</f>
        <v>20</v>
      </c>
      <c r="CF59" s="148">
        <f>IF(OR(CA59=$CA$14,CA59=$CA$15,CA59=$CA$22,CA59=$CA$30,CA59=$CA$31,CA59=$CA$38,CA59=$CA$39),Punktemodus!B17,0)</f>
        <v>10</v>
      </c>
      <c r="CG59" s="134"/>
      <c r="CH59" s="134"/>
      <c r="CI59" s="134"/>
      <c r="CJ59" s="134"/>
      <c r="CK59" s="144" t="str">
        <f>Spielplan!$CC$23</f>
        <v/>
      </c>
      <c r="CL59" s="145"/>
      <c r="CM59" s="146">
        <f>Spielplan!$CE$23</f>
        <v>0</v>
      </c>
      <c r="CN59" s="134"/>
      <c r="CO59" s="134">
        <f>IF(OR(CK59=CK23,CK59=CK24),Punktemodus!B21,0)</f>
        <v>40</v>
      </c>
      <c r="CP59" s="134"/>
      <c r="CQ59" s="370" t="str">
        <f>Spielplan!$CI$23</f>
        <v/>
      </c>
      <c r="CR59" s="371"/>
      <c r="CS59" s="371"/>
      <c r="CT59" s="371"/>
      <c r="CU59" s="371"/>
      <c r="CV59" s="372"/>
      <c r="CW59" s="134"/>
    </row>
    <row r="60" spans="1:101" ht="18.75" customHeight="1" thickBot="1" x14ac:dyDescent="0.3">
      <c r="A60" s="60"/>
      <c r="B60" s="60"/>
      <c r="C60" s="191" t="str">
        <f>C56</f>
        <v>Schweiz</v>
      </c>
      <c r="D60" s="192"/>
      <c r="E60" s="104"/>
      <c r="F60" s="93"/>
      <c r="G60" s="104"/>
      <c r="H60" s="191" t="str">
        <f>H57</f>
        <v>Honduras</v>
      </c>
      <c r="I60" s="192"/>
      <c r="J60" s="60"/>
      <c r="K60" s="60" t="s">
        <v>100</v>
      </c>
      <c r="L60" s="60">
        <f t="shared" si="16"/>
        <v>0</v>
      </c>
      <c r="M60" s="60">
        <f>IF($E60="",0,IF($E60&gt;$G60,3,IF($E60=G60,1,0)))</f>
        <v>0</v>
      </c>
      <c r="N60" s="60"/>
      <c r="O60" s="60"/>
      <c r="P60" s="60">
        <f>IF($G60="",0,IF($E60&gt;$G60,0,IF($E60=$G60,1,3)))</f>
        <v>0</v>
      </c>
      <c r="Q60" s="60">
        <f>E60</f>
        <v>0</v>
      </c>
      <c r="R60" s="60"/>
      <c r="S60" s="60"/>
      <c r="T60" s="60">
        <f>G60</f>
        <v>0</v>
      </c>
      <c r="U60" s="60">
        <f>G60</f>
        <v>0</v>
      </c>
      <c r="V60" s="60"/>
      <c r="W60" s="60"/>
      <c r="X60" s="60">
        <f>E60</f>
        <v>0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187">
        <f>SUM(AN56:AN59)</f>
        <v>30000</v>
      </c>
      <c r="AO60" s="187">
        <f>SUM(AO56:AO59)</f>
        <v>30000</v>
      </c>
      <c r="AP60" s="187">
        <f>SUM(AP56:AP59)</f>
        <v>30000</v>
      </c>
      <c r="AQ60" s="187">
        <f>SUM(AQ56:AQ59)</f>
        <v>30000</v>
      </c>
      <c r="AR60" s="187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85">
        <f>IF(E60&gt;G60,IF(Spielplan!E60&gt;Spielplan!G60,Punktemodus!$B$3,0),0)</f>
        <v>0</v>
      </c>
      <c r="BK60" s="85">
        <f>IF(E60=G60,IF(Spielplan!E60=Spielplan!G60,Punktemodus!$B$3,0),0)</f>
        <v>10</v>
      </c>
      <c r="BL60" s="85">
        <f>IF(E60&lt;G60,IF(Spielplan!E60&lt;Spielplan!G60,Punktemodus!$B$3,0),0)</f>
        <v>0</v>
      </c>
      <c r="BM60" s="85">
        <f>IF(E60=Spielplan!E60,IF(G60=Spielplan!G60,Punktemodus!$B$5,0),0)</f>
        <v>3</v>
      </c>
      <c r="BN60" s="85">
        <f>IF(E60=Spielplan!E60,Punktemodus!$B$7,0)</f>
        <v>1</v>
      </c>
      <c r="BO60" s="85">
        <f>IF(G60=Spielplan!G60,Punktemodus!$B$7,0)</f>
        <v>1</v>
      </c>
      <c r="BP60" s="137">
        <f>IF(Spielplan!E60="",0,SUM(BJ60:BO60))</f>
        <v>0</v>
      </c>
      <c r="BQ60" s="60"/>
      <c r="BR60" s="141"/>
      <c r="BS60" s="153" t="s">
        <v>123</v>
      </c>
      <c r="BT60" s="144" t="str">
        <f>Spielplan!$BL$24</f>
        <v/>
      </c>
      <c r="BU60" s="145"/>
      <c r="BV60" s="146">
        <f>Spielplan!$BN$24</f>
        <v>0</v>
      </c>
      <c r="BW60" s="147"/>
      <c r="BX60" s="148">
        <f>IF(BT24=BT60,Punktemodus!$B$11,0)</f>
        <v>10</v>
      </c>
      <c r="BY60" s="148">
        <f>IF(BT60=BT41,Punktemodus!B13,0)</f>
        <v>5</v>
      </c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44" t="str">
        <f>Spielplan!$CC$24</f>
        <v/>
      </c>
      <c r="CL60" s="145"/>
      <c r="CM60" s="146">
        <f>Spielplan!$CE$24</f>
        <v>0</v>
      </c>
      <c r="CN60" s="134"/>
      <c r="CO60" s="134">
        <f>IF(OR(CK60=CK23,CK60=CK24),Punktemodus!B21,0)</f>
        <v>40</v>
      </c>
      <c r="CP60" s="134"/>
      <c r="CQ60" s="373"/>
      <c r="CR60" s="374"/>
      <c r="CS60" s="374"/>
      <c r="CT60" s="374"/>
      <c r="CU60" s="374"/>
      <c r="CV60" s="375"/>
      <c r="CW60" s="134"/>
    </row>
    <row r="61" spans="1:101" ht="18.75" customHeight="1" thickBot="1" x14ac:dyDescent="0.3">
      <c r="A61" s="60"/>
      <c r="B61" s="60"/>
      <c r="C61" s="193" t="str">
        <f>H56</f>
        <v>Ecuador</v>
      </c>
      <c r="D61" s="194"/>
      <c r="E61" s="104"/>
      <c r="F61" s="93"/>
      <c r="G61" s="104"/>
      <c r="H61" s="193" t="str">
        <f>C57</f>
        <v>Frankreich</v>
      </c>
      <c r="I61" s="194"/>
      <c r="J61" s="60"/>
      <c r="K61" s="60" t="s">
        <v>100</v>
      </c>
      <c r="L61" s="60">
        <f t="shared" si="16"/>
        <v>0</v>
      </c>
      <c r="M61" s="60"/>
      <c r="N61" s="60">
        <f>IF($E61="",0,IF($E61&gt;$G61,3,IF($E61=$G61,1,0)))</f>
        <v>0</v>
      </c>
      <c r="O61" s="60">
        <f>IF($G61="",0,IF($E61&gt;$G61,0,IF($E61=$G61,1,3)))</f>
        <v>0</v>
      </c>
      <c r="P61" s="60"/>
      <c r="Q61" s="60"/>
      <c r="R61" s="60">
        <f>E61</f>
        <v>0</v>
      </c>
      <c r="S61" s="60">
        <f>G61</f>
        <v>0</v>
      </c>
      <c r="T61" s="60"/>
      <c r="U61" s="60"/>
      <c r="V61" s="60">
        <f>G61</f>
        <v>0</v>
      </c>
      <c r="W61" s="60">
        <f>E61</f>
        <v>0</v>
      </c>
      <c r="X61" s="60"/>
      <c r="Y61" s="60"/>
      <c r="Z61" s="60" t="s">
        <v>30</v>
      </c>
      <c r="AA61" s="60"/>
      <c r="AB61" s="60"/>
      <c r="AC61" s="60"/>
      <c r="AD61" s="60"/>
      <c r="AE61" s="60"/>
      <c r="AF61" s="60"/>
      <c r="AG61" s="60" t="b">
        <f>OR(AG56=AG57,AG56=AG58,AG56=AG59,AG57=AG58,AG57=AG59,AG58=AG59)</f>
        <v>1</v>
      </c>
      <c r="AH61" s="60"/>
      <c r="AI61" s="60"/>
      <c r="AJ61" s="60"/>
      <c r="AK61" s="60"/>
      <c r="AL61" s="60"/>
      <c r="AM61" s="60"/>
      <c r="AN61" s="60"/>
      <c r="AO61" s="60" t="s">
        <v>34</v>
      </c>
      <c r="AP61" s="60"/>
      <c r="AQ61" s="60"/>
      <c r="AR61" s="60" t="b">
        <f>OR(AR56=AR57,AR56=AR58,AR56=AR59,AR57=AR58,AR57=AR59,AR58=AR59)</f>
        <v>1</v>
      </c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85">
        <f>IF(E61&gt;G61,IF(Spielplan!E61&gt;Spielplan!G61,Punktemodus!$B$3,0),0)</f>
        <v>0</v>
      </c>
      <c r="BK61" s="85">
        <f>IF(E61=G61,IF(Spielplan!E61=Spielplan!G61,Punktemodus!$B$3,0),0)</f>
        <v>10</v>
      </c>
      <c r="BL61" s="85">
        <f>IF(E61&lt;G61,IF(Spielplan!E61&lt;Spielplan!G61,Punktemodus!$B$3,0),0)</f>
        <v>0</v>
      </c>
      <c r="BM61" s="85">
        <f>IF(E61=Spielplan!E61,IF(G61=Spielplan!G61,Punktemodus!$B$5,0),0)</f>
        <v>3</v>
      </c>
      <c r="BN61" s="85">
        <f>IF(E61=Spielplan!E61,Punktemodus!$B$7,0)</f>
        <v>1</v>
      </c>
      <c r="BO61" s="85">
        <f>IF(G61=Spielplan!G61,Punktemodus!$B$7,0)</f>
        <v>1</v>
      </c>
      <c r="BP61" s="137">
        <f>IF(Spielplan!E61="",0,SUM(BJ61:BO61))</f>
        <v>0</v>
      </c>
      <c r="BQ61" s="60"/>
      <c r="BR61" s="141"/>
      <c r="BS61" s="149" t="s">
        <v>124</v>
      </c>
      <c r="BT61" s="144" t="str">
        <f>Spielplan!$BL$25</f>
        <v/>
      </c>
      <c r="BU61" s="145"/>
      <c r="BV61" s="146">
        <f>Spielplan!$BN$25</f>
        <v>0</v>
      </c>
      <c r="BW61" s="134"/>
      <c r="BX61" s="148">
        <f>IF(BT25=BT61,Punktemodus!$B$11,0)</f>
        <v>10</v>
      </c>
      <c r="BY61" s="148">
        <f>IF(BT61=BT40,Punktemodus!B13,0)</f>
        <v>5</v>
      </c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55"/>
      <c r="CR61" s="142" t="s">
        <v>136</v>
      </c>
      <c r="CS61" s="155"/>
      <c r="CT61" s="155"/>
      <c r="CU61" s="155"/>
      <c r="CV61" s="155"/>
      <c r="CW61" s="134"/>
    </row>
    <row r="62" spans="1:101" ht="18.75" customHeight="1" thickBot="1" x14ac:dyDescent="0.25">
      <c r="A62" s="60"/>
      <c r="B62" s="60"/>
      <c r="C62" s="136" t="str">
        <f>IF(G61="","",IF(AR61=TRUE,"Achtung: Fehler in Tabelle!",""))</f>
        <v/>
      </c>
      <c r="D62" s="60"/>
      <c r="E62" s="85"/>
      <c r="F62" s="60"/>
      <c r="G62" s="85"/>
      <c r="H62" s="60"/>
      <c r="I62" s="60"/>
      <c r="J62" s="60"/>
      <c r="K62" s="60"/>
      <c r="L62" s="60"/>
      <c r="M62" s="60">
        <f t="shared" ref="M62:X62" si="19">SUM(M56:M61)</f>
        <v>0</v>
      </c>
      <c r="N62" s="60">
        <f t="shared" si="19"/>
        <v>0</v>
      </c>
      <c r="O62" s="60">
        <f t="shared" si="19"/>
        <v>0</v>
      </c>
      <c r="P62" s="60">
        <f t="shared" si="19"/>
        <v>0</v>
      </c>
      <c r="Q62" s="60">
        <f t="shared" si="19"/>
        <v>0</v>
      </c>
      <c r="R62" s="60">
        <f t="shared" si="19"/>
        <v>0</v>
      </c>
      <c r="S62" s="60">
        <f t="shared" si="19"/>
        <v>0</v>
      </c>
      <c r="T62" s="60">
        <f t="shared" si="19"/>
        <v>0</v>
      </c>
      <c r="U62" s="60">
        <f t="shared" si="19"/>
        <v>0</v>
      </c>
      <c r="V62" s="60">
        <f t="shared" si="19"/>
        <v>0</v>
      </c>
      <c r="W62" s="60">
        <f t="shared" si="19"/>
        <v>0</v>
      </c>
      <c r="X62" s="60">
        <f t="shared" si="19"/>
        <v>0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160">
        <f>SUM(BP56:BP61)</f>
        <v>0</v>
      </c>
      <c r="BQ62" s="60"/>
      <c r="BR62" s="141"/>
      <c r="BS62" s="150"/>
      <c r="BT62" s="134"/>
      <c r="BU62" s="134"/>
      <c r="BV62" s="134"/>
      <c r="BW62" s="134"/>
      <c r="BX62" s="148"/>
      <c r="BY62" s="148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370" t="str">
        <f>Spielplan!$CI$26</f>
        <v/>
      </c>
      <c r="CR62" s="371"/>
      <c r="CS62" s="371"/>
      <c r="CT62" s="371"/>
      <c r="CU62" s="371"/>
      <c r="CV62" s="372"/>
      <c r="CW62" s="134"/>
    </row>
    <row r="63" spans="1:101" ht="18.75" customHeight="1" thickBot="1" x14ac:dyDescent="0.3">
      <c r="A63" s="60"/>
      <c r="B63" s="60"/>
      <c r="C63" s="60"/>
      <c r="D63" s="60"/>
      <c r="E63" s="85"/>
      <c r="F63" s="60"/>
      <c r="G63" s="85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138"/>
      <c r="BQ63" s="60"/>
      <c r="BR63" s="141"/>
      <c r="BS63" s="134"/>
      <c r="BT63" s="134"/>
      <c r="BU63" s="134"/>
      <c r="BV63" s="134"/>
      <c r="BW63" s="134"/>
      <c r="BX63" s="148"/>
      <c r="BY63" s="148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54" t="s">
        <v>131</v>
      </c>
      <c r="CM63" s="134"/>
      <c r="CN63" s="134"/>
      <c r="CO63" s="134"/>
      <c r="CP63" s="134"/>
      <c r="CQ63" s="373"/>
      <c r="CR63" s="374"/>
      <c r="CS63" s="374"/>
      <c r="CT63" s="374"/>
      <c r="CU63" s="374"/>
      <c r="CV63" s="375"/>
      <c r="CW63" s="134"/>
    </row>
    <row r="64" spans="1:101" ht="18.75" customHeight="1" thickBot="1" x14ac:dyDescent="0.3">
      <c r="A64" s="60"/>
      <c r="B64" s="60"/>
      <c r="C64" s="60"/>
      <c r="D64" s="60"/>
      <c r="E64" s="85"/>
      <c r="F64" s="60"/>
      <c r="G64" s="85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138"/>
      <c r="BQ64" s="60"/>
      <c r="BR64" s="141"/>
      <c r="BS64" s="153" t="s">
        <v>20</v>
      </c>
      <c r="BT64" s="144" t="str">
        <f>Spielplan!$BL$28</f>
        <v/>
      </c>
      <c r="BU64" s="145"/>
      <c r="BV64" s="146">
        <f>Spielplan!$BN$28</f>
        <v>0</v>
      </c>
      <c r="BW64" s="147"/>
      <c r="BX64" s="148">
        <f>IF(BT28=BT64,Punktemodus!$B$11,0)</f>
        <v>10</v>
      </c>
      <c r="BY64" s="148">
        <f>IF(BT64=BT13,Punktemodus!B13,0)</f>
        <v>5</v>
      </c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55"/>
      <c r="CR64" s="142" t="s">
        <v>137</v>
      </c>
      <c r="CS64" s="155"/>
      <c r="CT64" s="155"/>
      <c r="CU64" s="155"/>
      <c r="CV64" s="155"/>
      <c r="CW64" s="134"/>
    </row>
    <row r="65" spans="1:101" ht="18.75" customHeight="1" thickBot="1" x14ac:dyDescent="0.3">
      <c r="A65" s="60"/>
      <c r="B65" s="60"/>
      <c r="C65" s="88" t="s">
        <v>91</v>
      </c>
      <c r="D65" s="60"/>
      <c r="E65" s="85"/>
      <c r="F65" s="60"/>
      <c r="G65" s="85"/>
      <c r="H65" s="60"/>
      <c r="I65" s="60"/>
      <c r="J65" s="60"/>
      <c r="K65" s="60"/>
      <c r="L65" s="60"/>
      <c r="M65" s="60" t="s">
        <v>4</v>
      </c>
      <c r="N65" s="60"/>
      <c r="O65" s="60"/>
      <c r="P65" s="60"/>
      <c r="Q65" s="60" t="s">
        <v>6</v>
      </c>
      <c r="R65" s="60"/>
      <c r="S65" s="60"/>
      <c r="T65" s="60"/>
      <c r="U65" s="60" t="s">
        <v>7</v>
      </c>
      <c r="V65" s="60"/>
      <c r="W65" s="60"/>
      <c r="X65" s="60"/>
      <c r="Y65" s="60"/>
      <c r="Z65" s="60" t="s">
        <v>4</v>
      </c>
      <c r="AA65" s="60" t="s">
        <v>5</v>
      </c>
      <c r="AB65" s="60"/>
      <c r="AC65" s="60"/>
      <c r="AD65" s="60" t="s">
        <v>9</v>
      </c>
      <c r="AE65" s="60"/>
      <c r="AF65" s="60"/>
      <c r="AG65" s="60"/>
      <c r="AH65" s="60" t="s">
        <v>32</v>
      </c>
      <c r="AI65" s="60"/>
      <c r="AJ65" s="60"/>
      <c r="AK65" s="60"/>
      <c r="AL65" s="60"/>
      <c r="AM65" s="60"/>
      <c r="AN65" s="60" t="s">
        <v>35</v>
      </c>
      <c r="AO65" s="60"/>
      <c r="AP65" s="60"/>
      <c r="AQ65" s="60"/>
      <c r="AR65" s="60"/>
      <c r="AS65" s="60" t="s">
        <v>33</v>
      </c>
      <c r="AT65" s="60"/>
      <c r="AU65" s="60"/>
      <c r="AV65" s="60"/>
      <c r="AW65" s="60"/>
      <c r="AX65" s="60"/>
      <c r="AY65" s="60"/>
      <c r="AZ65" s="60"/>
      <c r="BA65" s="60"/>
      <c r="BB65" s="89" t="s">
        <v>10</v>
      </c>
      <c r="BC65" s="60"/>
      <c r="BD65" s="90" t="s">
        <v>4</v>
      </c>
      <c r="BE65" s="60"/>
      <c r="BF65" s="61" t="s">
        <v>5</v>
      </c>
      <c r="BG65" s="60"/>
      <c r="BH65" s="60"/>
      <c r="BI65" s="85"/>
      <c r="BJ65" s="60"/>
      <c r="BK65" s="60"/>
      <c r="BL65" s="60"/>
      <c r="BM65" s="60"/>
      <c r="BN65" s="60"/>
      <c r="BO65" s="60"/>
      <c r="BP65" s="138"/>
      <c r="BQ65" s="85"/>
      <c r="BR65" s="141"/>
      <c r="BS65" s="149" t="s">
        <v>125</v>
      </c>
      <c r="BT65" s="144" t="str">
        <f>Spielplan!$BL$29</f>
        <v/>
      </c>
      <c r="BU65" s="145"/>
      <c r="BV65" s="146">
        <f>Spielplan!$BN$29</f>
        <v>0</v>
      </c>
      <c r="BW65" s="134"/>
      <c r="BX65" s="148">
        <f>IF(BT29=BT65,Punktemodus!$B$11,0)</f>
        <v>10</v>
      </c>
      <c r="BY65" s="148">
        <f>IF(BT65=BT12,Punktemodus!B13,0)</f>
        <v>5</v>
      </c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44" t="str">
        <f>Spielplan!$CC$29</f>
        <v/>
      </c>
      <c r="CL65" s="145"/>
      <c r="CM65" s="146">
        <f>Spielplan!$CE$29</f>
        <v>0</v>
      </c>
      <c r="CN65" s="134"/>
      <c r="CO65" s="134"/>
      <c r="CP65" s="134"/>
      <c r="CQ65" s="370" t="str">
        <f>Spielplan!$CI$29</f>
        <v/>
      </c>
      <c r="CR65" s="371"/>
      <c r="CS65" s="371"/>
      <c r="CT65" s="371"/>
      <c r="CU65" s="371"/>
      <c r="CV65" s="372"/>
      <c r="CW65" s="134"/>
    </row>
    <row r="66" spans="1:101" ht="18.75" customHeight="1" thickBot="1" x14ac:dyDescent="0.3">
      <c r="A66" s="60"/>
      <c r="B66" s="60"/>
      <c r="C66" s="60"/>
      <c r="D66" s="60"/>
      <c r="E66" s="85"/>
      <c r="F66" s="60"/>
      <c r="G66" s="85"/>
      <c r="H66" s="60"/>
      <c r="I66" s="60"/>
      <c r="J66" s="60"/>
      <c r="K66" s="60"/>
      <c r="L66" s="60"/>
      <c r="M66" s="60" t="s">
        <v>0</v>
      </c>
      <c r="N66" s="60" t="s">
        <v>1</v>
      </c>
      <c r="O66" s="60" t="s">
        <v>2</v>
      </c>
      <c r="P66" s="60" t="s">
        <v>3</v>
      </c>
      <c r="Q66" s="60" t="s">
        <v>0</v>
      </c>
      <c r="R66" s="60" t="s">
        <v>1</v>
      </c>
      <c r="S66" s="60" t="s">
        <v>2</v>
      </c>
      <c r="T66" s="60" t="s">
        <v>3</v>
      </c>
      <c r="U66" s="60" t="s">
        <v>0</v>
      </c>
      <c r="V66" s="60" t="s">
        <v>1</v>
      </c>
      <c r="W66" s="60" t="s">
        <v>2</v>
      </c>
      <c r="X66" s="60" t="s">
        <v>3</v>
      </c>
      <c r="Y66" s="60"/>
      <c r="Z66" s="60" t="s">
        <v>8</v>
      </c>
      <c r="AA66" s="60"/>
      <c r="AB66" s="60"/>
      <c r="AC66" s="60"/>
      <c r="AD66" s="60"/>
      <c r="AE66" s="60"/>
      <c r="AF66" s="60"/>
      <c r="AG66" s="60"/>
      <c r="AH66" s="60" t="s">
        <v>31</v>
      </c>
      <c r="AI66" s="60"/>
      <c r="AJ66" s="60"/>
      <c r="AK66" s="60"/>
      <c r="AL66" s="60"/>
      <c r="AM66" s="60"/>
      <c r="AN66" s="60" t="str">
        <f>AI67</f>
        <v>Argentinien</v>
      </c>
      <c r="AO66" s="60" t="str">
        <f>AI68</f>
        <v>Bosnien</v>
      </c>
      <c r="AP66" s="60" t="str">
        <f>AI69</f>
        <v>Iran</v>
      </c>
      <c r="AQ66" s="60" t="str">
        <f>AI70</f>
        <v>Nigeria</v>
      </c>
      <c r="AR66" s="60"/>
      <c r="AS66" s="60" t="s">
        <v>31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85"/>
      <c r="BJ66" s="85"/>
      <c r="BK66" s="85"/>
      <c r="BL66" s="85"/>
      <c r="BM66" s="85"/>
      <c r="BN66" s="85"/>
      <c r="BO66" s="85"/>
      <c r="BP66" s="137"/>
      <c r="BQ66" s="85"/>
      <c r="BR66" s="141"/>
      <c r="BS66" s="150"/>
      <c r="BT66" s="134"/>
      <c r="BU66" s="134"/>
      <c r="BV66" s="134"/>
      <c r="BW66" s="134"/>
      <c r="BX66" s="148"/>
      <c r="BY66" s="148"/>
      <c r="BZ66" s="134"/>
      <c r="CA66" s="144" t="str">
        <f>Spielplan!$BS$30</f>
        <v/>
      </c>
      <c r="CB66" s="145"/>
      <c r="CC66" s="146">
        <f>Spielplan!$BU$30</f>
        <v>0</v>
      </c>
      <c r="CD66" s="147"/>
      <c r="CE66" s="134">
        <f>IF(CA66=CA30,Punktemodus!B15,0)</f>
        <v>20</v>
      </c>
      <c r="CF66" s="148">
        <f>IF(OR(CA66=$CA$14,CA66=$CA$15,CA66=$CA$22,CA66=$CA$23,CA66=$CA$31,CA66=$CA$38,CA66=$CA$39),Punktemodus!B17,0)</f>
        <v>10</v>
      </c>
      <c r="CG66" s="134"/>
      <c r="CH66" s="134"/>
      <c r="CI66" s="134"/>
      <c r="CJ66" s="134"/>
      <c r="CK66" s="144" t="str">
        <f>Spielplan!$CC$30</f>
        <v/>
      </c>
      <c r="CL66" s="145"/>
      <c r="CM66" s="146">
        <f>Spielplan!$CE$30</f>
        <v>0</v>
      </c>
      <c r="CN66" s="134"/>
      <c r="CO66" s="134"/>
      <c r="CP66" s="134"/>
      <c r="CQ66" s="373"/>
      <c r="CR66" s="374"/>
      <c r="CS66" s="374"/>
      <c r="CT66" s="374"/>
      <c r="CU66" s="374"/>
      <c r="CV66" s="375"/>
      <c r="CW66" s="134"/>
    </row>
    <row r="67" spans="1:101" ht="18.75" customHeight="1" thickBot="1" x14ac:dyDescent="0.3">
      <c r="A67" s="60"/>
      <c r="B67" s="60"/>
      <c r="C67" s="200" t="str">
        <f>Spielplan!$C$67</f>
        <v>Argentinien</v>
      </c>
      <c r="D67" s="201"/>
      <c r="E67" s="104"/>
      <c r="F67" s="93"/>
      <c r="G67" s="104"/>
      <c r="H67" s="200" t="str">
        <f>Spielplan!$H$67</f>
        <v>Bosnien</v>
      </c>
      <c r="I67" s="201"/>
      <c r="J67" s="60"/>
      <c r="K67" s="60" t="s">
        <v>101</v>
      </c>
      <c r="L67" s="60">
        <f t="shared" ref="L67:L72" si="20">IF(E67-G67&gt;0,1,IF(G67=E67,0,-1))</f>
        <v>0</v>
      </c>
      <c r="M67" s="60">
        <f>IF($E67="",0,IF($E67&gt;$G67,3,IF($E67=G67,1,0)))</f>
        <v>0</v>
      </c>
      <c r="N67" s="60">
        <f>IF($G67="",0,IF($E67&gt;$G67,0,IF($E67=G67,1,3)))</f>
        <v>0</v>
      </c>
      <c r="O67" s="60"/>
      <c r="P67" s="60"/>
      <c r="Q67" s="60">
        <f>E67</f>
        <v>0</v>
      </c>
      <c r="R67" s="60">
        <f>G67</f>
        <v>0</v>
      </c>
      <c r="S67" s="60"/>
      <c r="T67" s="60"/>
      <c r="U67" s="60">
        <f>G67</f>
        <v>0</v>
      </c>
      <c r="V67" s="60">
        <f>E67</f>
        <v>0</v>
      </c>
      <c r="W67" s="60"/>
      <c r="X67" s="60"/>
      <c r="Y67" s="60"/>
      <c r="Z67" s="60">
        <f>M73</f>
        <v>0</v>
      </c>
      <c r="AA67" s="60">
        <f>Q73</f>
        <v>0</v>
      </c>
      <c r="AB67" s="60">
        <f>U73</f>
        <v>0</v>
      </c>
      <c r="AC67" s="60">
        <f>AA67-AB67</f>
        <v>0</v>
      </c>
      <c r="AD67" s="60">
        <f>IF(Z67&gt;Z68,-1,0)</f>
        <v>0</v>
      </c>
      <c r="AE67" s="60">
        <f>IF(Z67&gt;Z69,-1,0)</f>
        <v>0</v>
      </c>
      <c r="AF67" s="60">
        <f>IF(Z67&gt;Z70,-1,0)</f>
        <v>0</v>
      </c>
      <c r="AG67" s="60">
        <f>10000-(AJ67*1000+AM67*100+AK67*10)</f>
        <v>10000</v>
      </c>
      <c r="AH67" s="90">
        <f>RANK(AG67,AG67:AG70,1)</f>
        <v>1</v>
      </c>
      <c r="AI67" s="60" t="str">
        <f>C67</f>
        <v>Argentinien</v>
      </c>
      <c r="AJ67" s="60">
        <f t="shared" ref="AJ67:AL70" si="21">Z67</f>
        <v>0</v>
      </c>
      <c r="AK67" s="60">
        <f t="shared" si="21"/>
        <v>0</v>
      </c>
      <c r="AL67" s="60">
        <f t="shared" si="21"/>
        <v>0</v>
      </c>
      <c r="AM67" s="60">
        <f>AK67-AL67</f>
        <v>0</v>
      </c>
      <c r="AN67" s="187"/>
      <c r="AO67" s="187">
        <f>IF(AG68=AG67,IF(G67&gt;E67,AG68-0.1,AG68),AG68)</f>
        <v>10000</v>
      </c>
      <c r="AP67" s="187">
        <f>IF(AG69=AG67,IF(G69&gt;E69,AG69-0.1,AG69),AG69)</f>
        <v>10000</v>
      </c>
      <c r="AQ67" s="187">
        <f>IF(AG70=AG67,IF(G71&gt;E71,AG70-0.1,AG70),AG70)</f>
        <v>10000</v>
      </c>
      <c r="AR67" s="187">
        <f>AN71</f>
        <v>30000</v>
      </c>
      <c r="AS67" s="90">
        <f>RANK(AR67,AR67:AR70,1)</f>
        <v>1</v>
      </c>
      <c r="AT67" s="60" t="str">
        <f t="shared" ref="AT67:AW70" si="22">AI67</f>
        <v>Argentinien</v>
      </c>
      <c r="AU67" s="60">
        <f t="shared" si="22"/>
        <v>0</v>
      </c>
      <c r="AV67" s="60">
        <f t="shared" si="22"/>
        <v>0</v>
      </c>
      <c r="AW67" s="60">
        <f t="shared" si="22"/>
        <v>0</v>
      </c>
      <c r="AX67" s="60"/>
      <c r="AY67" s="60"/>
      <c r="AZ67" s="60"/>
      <c r="BA67" s="202">
        <v>1</v>
      </c>
      <c r="BB67" s="200" t="str">
        <f>VLOOKUP(1,AS67:AT70,2,FALSE)</f>
        <v>Argentinien</v>
      </c>
      <c r="BC67" s="201"/>
      <c r="BD67" s="203">
        <f>VLOOKUP(1,AS67:AW70,3,FALSE)</f>
        <v>0</v>
      </c>
      <c r="BE67" s="204">
        <f>VLOOKUP(1,AS67:AW70,4,FALSE)</f>
        <v>0</v>
      </c>
      <c r="BF67" s="93" t="s">
        <v>12</v>
      </c>
      <c r="BG67" s="204">
        <f>VLOOKUP(1,AS67:AW70,5,FALSE)</f>
        <v>0</v>
      </c>
      <c r="BH67" s="205" t="s">
        <v>126</v>
      </c>
      <c r="BI67" s="85"/>
      <c r="BJ67" s="85">
        <f>IF(E67&gt;G67,IF(Spielplan!E67&gt;Spielplan!G67,Punktemodus!$B$3,0),0)</f>
        <v>0</v>
      </c>
      <c r="BK67" s="85">
        <f>IF(E67=G67,IF(Spielplan!E67=Spielplan!G67,Punktemodus!$B$3,0),0)</f>
        <v>10</v>
      </c>
      <c r="BL67" s="85">
        <f>IF(E67&lt;G67,IF(Spielplan!E67&lt;Spielplan!G67,Punktemodus!$B$3,0),0)</f>
        <v>0</v>
      </c>
      <c r="BM67" s="85">
        <f>IF(E67=Spielplan!E67,IF(G67=Spielplan!G67,Punktemodus!$B$5,0),0)</f>
        <v>3</v>
      </c>
      <c r="BN67" s="85">
        <f>IF(E67=Spielplan!E67,Punktemodus!$B$7,0)</f>
        <v>1</v>
      </c>
      <c r="BO67" s="85">
        <f>IF(G67=Spielplan!G67,Punktemodus!$B$7,0)</f>
        <v>1</v>
      </c>
      <c r="BP67" s="137">
        <f>IF(Spielplan!E67="",0,SUM(BJ67:BO67))</f>
        <v>0</v>
      </c>
      <c r="BQ67" s="85"/>
      <c r="BR67" s="141"/>
      <c r="BS67" s="134"/>
      <c r="BT67" s="134"/>
      <c r="BU67" s="134"/>
      <c r="BV67" s="134"/>
      <c r="BW67" s="134"/>
      <c r="BX67" s="148"/>
      <c r="BY67" s="148"/>
      <c r="BZ67" s="134"/>
      <c r="CA67" s="144" t="str">
        <f>Spielplan!$BS$31</f>
        <v/>
      </c>
      <c r="CB67" s="145"/>
      <c r="CC67" s="146">
        <f>Spielplan!$BU$31</f>
        <v>0</v>
      </c>
      <c r="CD67" s="134"/>
      <c r="CE67" s="134">
        <f>IF(CA67=CA31,Punktemodus!B15,0)</f>
        <v>20</v>
      </c>
      <c r="CF67" s="148">
        <f>IF(OR(CA67=$CA$14,CA67=$CA$15,CA67=$CA$22,CA67=$CA$23,CA67=$CA$30,CA67=$CA$38,CA67=$CA$39),Punktemodus!B17,0)</f>
        <v>10</v>
      </c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55"/>
      <c r="CR67" s="142" t="s">
        <v>138</v>
      </c>
      <c r="CS67" s="155"/>
      <c r="CT67" s="155"/>
      <c r="CU67" s="155"/>
      <c r="CV67" s="155"/>
      <c r="CW67" s="134"/>
    </row>
    <row r="68" spans="1:101" ht="18.75" customHeight="1" thickBot="1" x14ac:dyDescent="0.3">
      <c r="A68" s="60"/>
      <c r="B68" s="60"/>
      <c r="C68" s="206" t="str">
        <f>Spielplan!$C$68</f>
        <v>Iran</v>
      </c>
      <c r="D68" s="207"/>
      <c r="E68" s="104"/>
      <c r="F68" s="93"/>
      <c r="G68" s="104"/>
      <c r="H68" s="206" t="str">
        <f>Spielplan!$H$68</f>
        <v>Nigeria</v>
      </c>
      <c r="I68" s="207"/>
      <c r="J68" s="60"/>
      <c r="K68" s="60" t="s">
        <v>102</v>
      </c>
      <c r="L68" s="60">
        <f t="shared" si="20"/>
        <v>0</v>
      </c>
      <c r="M68" s="60"/>
      <c r="N68" s="60"/>
      <c r="O68" s="60">
        <f>IF($E68="",0,IF($E68&gt;$G68,3,IF($E68=$G68,1,0)))</f>
        <v>0</v>
      </c>
      <c r="P68" s="60">
        <f>IF($G68="",0,IF($E68&gt;$G68,0,IF($E68=$G68,1,3)))</f>
        <v>0</v>
      </c>
      <c r="Q68" s="60"/>
      <c r="R68" s="60"/>
      <c r="S68" s="60">
        <f>E68</f>
        <v>0</v>
      </c>
      <c r="T68" s="60">
        <f>G68</f>
        <v>0</v>
      </c>
      <c r="U68" s="60"/>
      <c r="V68" s="60"/>
      <c r="W68" s="60">
        <f>G68</f>
        <v>0</v>
      </c>
      <c r="X68" s="60">
        <f>E68</f>
        <v>0</v>
      </c>
      <c r="Y68" s="60"/>
      <c r="Z68" s="60">
        <f>N73</f>
        <v>0</v>
      </c>
      <c r="AA68" s="60">
        <f>R73</f>
        <v>0</v>
      </c>
      <c r="AB68" s="60">
        <f>V73</f>
        <v>0</v>
      </c>
      <c r="AC68" s="60">
        <f>AA68-AB68</f>
        <v>0</v>
      </c>
      <c r="AD68" s="60">
        <f>IF(Z68&gt;Z67,-1,0)</f>
        <v>0</v>
      </c>
      <c r="AE68" s="60">
        <f>IF(Z68&gt;Z69,-1,0)</f>
        <v>0</v>
      </c>
      <c r="AF68" s="60">
        <f>IF(Z68&gt;Z70,-1,0)</f>
        <v>0</v>
      </c>
      <c r="AG68" s="60">
        <f>10000-(AJ68*1000+AM68*100+AK68*10)</f>
        <v>10000</v>
      </c>
      <c r="AH68" s="90">
        <f>RANK(AG68,AG67:AG70,1)</f>
        <v>1</v>
      </c>
      <c r="AI68" s="60" t="str">
        <f>H67</f>
        <v>Bosnien</v>
      </c>
      <c r="AJ68" s="60">
        <f t="shared" si="21"/>
        <v>0</v>
      </c>
      <c r="AK68" s="60">
        <f t="shared" si="21"/>
        <v>0</v>
      </c>
      <c r="AL68" s="60">
        <f t="shared" si="21"/>
        <v>0</v>
      </c>
      <c r="AM68" s="60">
        <f>AK68-AL68</f>
        <v>0</v>
      </c>
      <c r="AN68" s="187">
        <f>IF(AG67=AG68,IF(E67&gt;G67,AG67-0.1,AG67),AG67)</f>
        <v>10000</v>
      </c>
      <c r="AO68" s="187"/>
      <c r="AP68" s="187">
        <f>IF(AG69=AG68,IF(G72&gt;E72,AG69-0.1,AG69),AG69)</f>
        <v>10000</v>
      </c>
      <c r="AQ68" s="187">
        <f>IF(AG70=AG68,IF(G70&gt;E70,AG70-0.1,AG70),AG70)</f>
        <v>10000</v>
      </c>
      <c r="AR68" s="187">
        <f>AO71</f>
        <v>30000</v>
      </c>
      <c r="AS68" s="90">
        <f>RANK(AR68,AR67:AR70,1)</f>
        <v>1</v>
      </c>
      <c r="AT68" s="60" t="str">
        <f t="shared" si="22"/>
        <v>Bosnien</v>
      </c>
      <c r="AU68" s="60">
        <f t="shared" si="22"/>
        <v>0</v>
      </c>
      <c r="AV68" s="60">
        <f t="shared" si="22"/>
        <v>0</v>
      </c>
      <c r="AW68" s="60">
        <f t="shared" si="22"/>
        <v>0</v>
      </c>
      <c r="AX68" s="60"/>
      <c r="AY68" s="60"/>
      <c r="AZ68" s="60"/>
      <c r="BA68" s="208">
        <v>2</v>
      </c>
      <c r="BB68" s="206" t="e">
        <f>VLOOKUP(2,AS67:AT70,2,FALSE)</f>
        <v>#N/A</v>
      </c>
      <c r="BC68" s="207"/>
      <c r="BD68" s="209" t="e">
        <f>VLOOKUP(2,AS67:AW70,3,FALSE)</f>
        <v>#N/A</v>
      </c>
      <c r="BE68" s="210" t="e">
        <f>VLOOKUP(2,AS67:AW70,4,FALSE)</f>
        <v>#N/A</v>
      </c>
      <c r="BF68" s="93" t="s">
        <v>12</v>
      </c>
      <c r="BG68" s="210" t="e">
        <f>VLOOKUP(2,AS67:AW70,5,FALSE)</f>
        <v>#N/A</v>
      </c>
      <c r="BH68" s="210" t="s">
        <v>122</v>
      </c>
      <c r="BI68" s="85"/>
      <c r="BJ68" s="85">
        <f>IF(E68&gt;G68,IF(Spielplan!E68&gt;Spielplan!G68,Punktemodus!$B$3,0),0)</f>
        <v>0</v>
      </c>
      <c r="BK68" s="85">
        <f>IF(E68=G68,IF(Spielplan!E68=Spielplan!G68,Punktemodus!$B$3,0),0)</f>
        <v>10</v>
      </c>
      <c r="BL68" s="85">
        <f>IF(E68&lt;G68,IF(Spielplan!E68&lt;Spielplan!G68,Punktemodus!$B$3,0),0)</f>
        <v>0</v>
      </c>
      <c r="BM68" s="85">
        <f>IF(E68=Spielplan!E68,IF(G68=Spielplan!G68,Punktemodus!$B$5,0),0)</f>
        <v>3</v>
      </c>
      <c r="BN68" s="85">
        <f>IF(E68=Spielplan!E68,Punktemodus!$B$7,0)</f>
        <v>1</v>
      </c>
      <c r="BO68" s="85">
        <f>IF(G68=Spielplan!G68,Punktemodus!$B$7,0)</f>
        <v>1</v>
      </c>
      <c r="BP68" s="137">
        <f>IF(Spielplan!E68="",0,SUM(BJ68:BO68))</f>
        <v>0</v>
      </c>
      <c r="BQ68" s="85"/>
      <c r="BR68" s="141"/>
      <c r="BS68" s="153" t="s">
        <v>24</v>
      </c>
      <c r="BT68" s="144" t="str">
        <f>Spielplan!$BL$32</f>
        <v/>
      </c>
      <c r="BU68" s="145"/>
      <c r="BV68" s="146">
        <f>Spielplan!$BN$32</f>
        <v>0</v>
      </c>
      <c r="BW68" s="147"/>
      <c r="BX68" s="148">
        <f>IF(BT32=BT68,Punktemodus!$B$11,0)</f>
        <v>10</v>
      </c>
      <c r="BY68" s="148">
        <f>IF(BT68=BT17,Punktemodus!B13,0)</f>
        <v>5</v>
      </c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370" t="str">
        <f>Spielplan!$CI$32</f>
        <v/>
      </c>
      <c r="CR68" s="371"/>
      <c r="CS68" s="371"/>
      <c r="CT68" s="371"/>
      <c r="CU68" s="371"/>
      <c r="CV68" s="372"/>
      <c r="CW68" s="134"/>
    </row>
    <row r="69" spans="1:101" ht="18.75" customHeight="1" thickBot="1" x14ac:dyDescent="0.3">
      <c r="A69" s="60"/>
      <c r="B69" s="60"/>
      <c r="C69" s="200" t="str">
        <f>C67</f>
        <v>Argentinien</v>
      </c>
      <c r="D69" s="201"/>
      <c r="E69" s="104"/>
      <c r="F69" s="93"/>
      <c r="G69" s="104"/>
      <c r="H69" s="200" t="str">
        <f>C68</f>
        <v>Iran</v>
      </c>
      <c r="I69" s="201"/>
      <c r="J69" s="60"/>
      <c r="K69" s="60" t="s">
        <v>103</v>
      </c>
      <c r="L69" s="60">
        <f t="shared" si="20"/>
        <v>0</v>
      </c>
      <c r="M69" s="60">
        <f>IF($E69="",0,IF($E69&gt;$G69,3,IF($E69=G69,1,0)))</f>
        <v>0</v>
      </c>
      <c r="N69" s="60"/>
      <c r="O69" s="60">
        <f>IF($G69="",0,IF($E69&gt;$G69,0,IF($E69=$G69,1,3)))</f>
        <v>0</v>
      </c>
      <c r="P69" s="60"/>
      <c r="Q69" s="60">
        <f>E69</f>
        <v>0</v>
      </c>
      <c r="R69" s="60"/>
      <c r="S69" s="60">
        <f>G69</f>
        <v>0</v>
      </c>
      <c r="T69" s="60"/>
      <c r="U69" s="60">
        <f>G69</f>
        <v>0</v>
      </c>
      <c r="V69" s="60"/>
      <c r="W69" s="60">
        <f>E69</f>
        <v>0</v>
      </c>
      <c r="X69" s="60"/>
      <c r="Y69" s="60"/>
      <c r="Z69" s="60">
        <f>O73</f>
        <v>0</v>
      </c>
      <c r="AA69" s="60">
        <f>S73</f>
        <v>0</v>
      </c>
      <c r="AB69" s="60">
        <f>W73</f>
        <v>0</v>
      </c>
      <c r="AC69" s="60">
        <f>AA69-AB69</f>
        <v>0</v>
      </c>
      <c r="AD69" s="60">
        <f>IF(Z69&gt;Z67,-1,0)</f>
        <v>0</v>
      </c>
      <c r="AE69" s="60">
        <f>IF(Z69&gt;Z68,-1,0)</f>
        <v>0</v>
      </c>
      <c r="AF69" s="60">
        <f>IF(Z69&gt;Z70,-1,0)</f>
        <v>0</v>
      </c>
      <c r="AG69" s="60">
        <f>10000-(AJ69*1000+AM69*100+AK69*10)</f>
        <v>10000</v>
      </c>
      <c r="AH69" s="90">
        <f>RANK(AG69,AG67:AG70,1)</f>
        <v>1</v>
      </c>
      <c r="AI69" s="60" t="str">
        <f>C68</f>
        <v>Iran</v>
      </c>
      <c r="AJ69" s="60">
        <f t="shared" si="21"/>
        <v>0</v>
      </c>
      <c r="AK69" s="60">
        <f t="shared" si="21"/>
        <v>0</v>
      </c>
      <c r="AL69" s="60">
        <f t="shared" si="21"/>
        <v>0</v>
      </c>
      <c r="AM69" s="60">
        <f>AK69-AL69</f>
        <v>0</v>
      </c>
      <c r="AN69" s="187">
        <f>IF(AG67=AG69,IF(E69&gt;G69,AG67-0.1,AG67),AG67)</f>
        <v>10000</v>
      </c>
      <c r="AO69" s="187">
        <f>IF(AG68=AG69,IF(E72&gt;G72,AG68-0.1,AG68),AG68)</f>
        <v>10000</v>
      </c>
      <c r="AP69" s="187"/>
      <c r="AQ69" s="187">
        <f>IF(AG70=AG69,IF(G68&gt;E68,AG70-0.1,AG70),AG70)</f>
        <v>10000</v>
      </c>
      <c r="AR69" s="187">
        <f>AP71</f>
        <v>30000</v>
      </c>
      <c r="AS69" s="90">
        <f>RANK(AR69,AR67:AR70,1)</f>
        <v>1</v>
      </c>
      <c r="AT69" s="60" t="str">
        <f t="shared" si="22"/>
        <v>Iran</v>
      </c>
      <c r="AU69" s="60">
        <f t="shared" si="22"/>
        <v>0</v>
      </c>
      <c r="AV69" s="60">
        <f t="shared" si="22"/>
        <v>0</v>
      </c>
      <c r="AW69" s="60">
        <f t="shared" si="22"/>
        <v>0</v>
      </c>
      <c r="AX69" s="60"/>
      <c r="AY69" s="60"/>
      <c r="AZ69" s="60"/>
      <c r="BA69" s="113">
        <v>3</v>
      </c>
      <c r="BB69" s="114" t="e">
        <f>VLOOKUP(3,AS67:AT70,2,FALSE)</f>
        <v>#N/A</v>
      </c>
      <c r="BC69" s="115"/>
      <c r="BD69" s="116" t="e">
        <f>VLOOKUP(3,AS67:AW70,3,FALSE)</f>
        <v>#N/A</v>
      </c>
      <c r="BE69" s="116" t="e">
        <f>VLOOKUP(3,AS67:AW70,4,FALSE)</f>
        <v>#N/A</v>
      </c>
      <c r="BF69" s="93" t="s">
        <v>12</v>
      </c>
      <c r="BG69" s="116" t="e">
        <f>VLOOKUP(3,AS67:AW70,5,FALSE)</f>
        <v>#N/A</v>
      </c>
      <c r="BH69" s="60"/>
      <c r="BI69" s="85"/>
      <c r="BJ69" s="85">
        <f>IF(E69&gt;G69,IF(Spielplan!E69&gt;Spielplan!G69,Punktemodus!$B$3,0),0)</f>
        <v>0</v>
      </c>
      <c r="BK69" s="85">
        <f>IF(E69=G69,IF(Spielplan!E69=Spielplan!G69,Punktemodus!$B$3,0),0)</f>
        <v>10</v>
      </c>
      <c r="BL69" s="85">
        <f>IF(E69&lt;G69,IF(Spielplan!E69&lt;Spielplan!G69,Punktemodus!$B$3,0),0)</f>
        <v>0</v>
      </c>
      <c r="BM69" s="85">
        <f>IF(E69=Spielplan!E69,IF(G69=Spielplan!G69,Punktemodus!$B$5,0),0)</f>
        <v>3</v>
      </c>
      <c r="BN69" s="85">
        <f>IF(E69=Spielplan!E69,Punktemodus!$B$7,0)</f>
        <v>1</v>
      </c>
      <c r="BO69" s="85">
        <f>IF(G69=Spielplan!G69,Punktemodus!$B$7,0)</f>
        <v>1</v>
      </c>
      <c r="BP69" s="137">
        <f>IF(Spielplan!E69="",0,SUM(BJ69:BO69))</f>
        <v>0</v>
      </c>
      <c r="BQ69" s="85"/>
      <c r="BR69" s="141"/>
      <c r="BS69" s="149" t="s">
        <v>23</v>
      </c>
      <c r="BT69" s="144" t="str">
        <f>Spielplan!$BL$33</f>
        <v/>
      </c>
      <c r="BU69" s="145"/>
      <c r="BV69" s="146">
        <f>Spielplan!$BN$33</f>
        <v>0</v>
      </c>
      <c r="BW69" s="134"/>
      <c r="BX69" s="148">
        <f>IF(BT33=BT69,Punktemodus!$B$11,0)</f>
        <v>10</v>
      </c>
      <c r="BY69" s="148">
        <f>IF(BT69=BT16,Punktemodus!B13,0)</f>
        <v>5</v>
      </c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373"/>
      <c r="CR69" s="374"/>
      <c r="CS69" s="374"/>
      <c r="CT69" s="374"/>
      <c r="CU69" s="374"/>
      <c r="CV69" s="375"/>
      <c r="CW69" s="134"/>
    </row>
    <row r="70" spans="1:101" ht="18.75" customHeight="1" thickBot="1" x14ac:dyDescent="0.3">
      <c r="A70" s="60"/>
      <c r="B70" s="60"/>
      <c r="C70" s="206" t="str">
        <f>H67</f>
        <v>Bosnien</v>
      </c>
      <c r="D70" s="207"/>
      <c r="E70" s="104"/>
      <c r="F70" s="93"/>
      <c r="G70" s="104"/>
      <c r="H70" s="206" t="str">
        <f>H68</f>
        <v>Nigeria</v>
      </c>
      <c r="I70" s="207"/>
      <c r="J70" s="60"/>
      <c r="K70" s="60" t="s">
        <v>104</v>
      </c>
      <c r="L70" s="60">
        <f t="shared" si="20"/>
        <v>0</v>
      </c>
      <c r="M70" s="60"/>
      <c r="N70" s="60">
        <f>IF($E70="",0,IF($E70&gt;$G70,3,IF($E70=$G70,1,0)))</f>
        <v>0</v>
      </c>
      <c r="O70" s="60"/>
      <c r="P70" s="60">
        <f>IF($G70="",0,IF($E70&gt;$G70,0,IF($E70=$G70,1,3)))</f>
        <v>0</v>
      </c>
      <c r="Q70" s="60"/>
      <c r="R70" s="60">
        <f>E70</f>
        <v>0</v>
      </c>
      <c r="S70" s="60"/>
      <c r="T70" s="60">
        <f>G70</f>
        <v>0</v>
      </c>
      <c r="U70" s="60"/>
      <c r="V70" s="60">
        <f>G70</f>
        <v>0</v>
      </c>
      <c r="W70" s="60"/>
      <c r="X70" s="60">
        <f>E70</f>
        <v>0</v>
      </c>
      <c r="Y70" s="60"/>
      <c r="Z70" s="60">
        <f>P73</f>
        <v>0</v>
      </c>
      <c r="AA70" s="60">
        <f>T73</f>
        <v>0</v>
      </c>
      <c r="AB70" s="60">
        <f>X73</f>
        <v>0</v>
      </c>
      <c r="AC70" s="60">
        <f>AA70-AB70</f>
        <v>0</v>
      </c>
      <c r="AD70" s="60">
        <f>IF(Z70&gt;Z67,-1,0)</f>
        <v>0</v>
      </c>
      <c r="AE70" s="60">
        <f>IF(Z70&gt;Z68,-1,0)</f>
        <v>0</v>
      </c>
      <c r="AF70" s="60">
        <f>IF(Z70&gt;Z69,-1,0)</f>
        <v>0</v>
      </c>
      <c r="AG70" s="60">
        <f>10000-(AJ70*1000+AM70*100+AK70*10)</f>
        <v>10000</v>
      </c>
      <c r="AH70" s="90">
        <f>RANK(AG70,AG67:AG70,1)</f>
        <v>1</v>
      </c>
      <c r="AI70" s="60" t="str">
        <f>H68</f>
        <v>Nigeria</v>
      </c>
      <c r="AJ70" s="60">
        <f t="shared" si="21"/>
        <v>0</v>
      </c>
      <c r="AK70" s="60">
        <f t="shared" si="21"/>
        <v>0</v>
      </c>
      <c r="AL70" s="60">
        <f t="shared" si="21"/>
        <v>0</v>
      </c>
      <c r="AM70" s="60">
        <f>AK70-AL70</f>
        <v>0</v>
      </c>
      <c r="AN70" s="187">
        <f>IF(AG67=AG70,IF(E71&gt;G71,AG67-0.1,AG67),AG67)</f>
        <v>10000</v>
      </c>
      <c r="AO70" s="187">
        <f>IF(AG68=AG70,IF(E70&gt;G70,AG68-0.1,AG68),AG68)</f>
        <v>10000</v>
      </c>
      <c r="AP70" s="187">
        <f>IF(AG69=AG70,IF(E68&gt;G68,AG69-0.1,AG69),AG69)</f>
        <v>10000</v>
      </c>
      <c r="AQ70" s="187"/>
      <c r="AR70" s="187">
        <f>AQ71</f>
        <v>30000</v>
      </c>
      <c r="AS70" s="90">
        <f>RANK(AR70,AR67:AR70,1)</f>
        <v>1</v>
      </c>
      <c r="AT70" s="60" t="str">
        <f t="shared" si="22"/>
        <v>Nigeria</v>
      </c>
      <c r="AU70" s="60">
        <f t="shared" si="22"/>
        <v>0</v>
      </c>
      <c r="AV70" s="60">
        <f t="shared" si="22"/>
        <v>0</v>
      </c>
      <c r="AW70" s="60">
        <f t="shared" si="22"/>
        <v>0</v>
      </c>
      <c r="AX70" s="60"/>
      <c r="AY70" s="60"/>
      <c r="AZ70" s="60"/>
      <c r="BA70" s="113">
        <v>4</v>
      </c>
      <c r="BB70" s="114" t="e">
        <f>VLOOKUP(4,AS67:AT70,2,FALSE)</f>
        <v>#N/A</v>
      </c>
      <c r="BC70" s="115"/>
      <c r="BD70" s="116" t="e">
        <f>VLOOKUP(4,AS67:AW70,3,FALSE)</f>
        <v>#N/A</v>
      </c>
      <c r="BE70" s="116" t="e">
        <f>VLOOKUP(4,AS67:AW70,4,FALSE)</f>
        <v>#N/A</v>
      </c>
      <c r="BF70" s="93" t="s">
        <v>12</v>
      </c>
      <c r="BG70" s="116" t="e">
        <f>VLOOKUP(4,AS67:AW70,5,FALSE)</f>
        <v>#N/A</v>
      </c>
      <c r="BH70" s="60"/>
      <c r="BI70" s="85"/>
      <c r="BJ70" s="85">
        <f>IF(E70&gt;G70,IF(Spielplan!E70&gt;Spielplan!G70,Punktemodus!$B$3,0),0)</f>
        <v>0</v>
      </c>
      <c r="BK70" s="85">
        <f>IF(E70=G70,IF(Spielplan!E70=Spielplan!G70,Punktemodus!$B$3,0),0)</f>
        <v>10</v>
      </c>
      <c r="BL70" s="85">
        <f>IF(E70&lt;G70,IF(Spielplan!E70&lt;Spielplan!G70,Punktemodus!$B$3,0),0)</f>
        <v>0</v>
      </c>
      <c r="BM70" s="85">
        <f>IF(E70=Spielplan!E70,IF(G70=Spielplan!G70,Punktemodus!$B$5,0),0)</f>
        <v>3</v>
      </c>
      <c r="BN70" s="85">
        <f>IF(E70=Spielplan!E70,Punktemodus!$B$7,0)</f>
        <v>1</v>
      </c>
      <c r="BO70" s="85">
        <f>IF(G70=Spielplan!G70,Punktemodus!$B$7,0)</f>
        <v>1</v>
      </c>
      <c r="BP70" s="137">
        <f>IF(Spielplan!E70="",0,SUM(BJ70:BO70))</f>
        <v>0</v>
      </c>
      <c r="BQ70" s="60"/>
      <c r="BR70" s="141"/>
      <c r="BS70" s="150"/>
      <c r="BT70" s="134"/>
      <c r="BU70" s="134"/>
      <c r="BV70" s="134"/>
      <c r="BW70" s="134"/>
      <c r="BX70" s="148"/>
      <c r="BY70" s="148"/>
      <c r="BZ70" s="134"/>
      <c r="CA70" s="134"/>
      <c r="CB70" s="134"/>
      <c r="CC70" s="134"/>
      <c r="CD70" s="134"/>
      <c r="CE70" s="134"/>
      <c r="CF70" s="144" t="str">
        <f>Spielplan!$BX$34</f>
        <v/>
      </c>
      <c r="CG70" s="145"/>
      <c r="CH70" s="146">
        <f>Spielplan!$BZ$34</f>
        <v>0</v>
      </c>
      <c r="CI70" s="134"/>
      <c r="CJ70" s="134">
        <f>IF(OR(CF70=$CF$18,CF70=$CF$19,CF70=$CF$34,CF70=$CF$35),Punktemodus!$B$19,0)</f>
        <v>30</v>
      </c>
      <c r="CK70" s="134"/>
      <c r="CL70" s="134"/>
      <c r="CM70" s="134"/>
      <c r="CN70" s="134"/>
      <c r="CO70" s="134"/>
      <c r="CP70" s="134"/>
      <c r="CQ70" s="155"/>
      <c r="CR70" s="155"/>
      <c r="CS70" s="155"/>
      <c r="CT70" s="155"/>
      <c r="CU70" s="155"/>
      <c r="CV70" s="155"/>
      <c r="CW70" s="134"/>
    </row>
    <row r="71" spans="1:101" ht="18.75" customHeight="1" thickBot="1" x14ac:dyDescent="0.3">
      <c r="A71" s="60"/>
      <c r="B71" s="60"/>
      <c r="C71" s="200" t="str">
        <f>C67</f>
        <v>Argentinien</v>
      </c>
      <c r="D71" s="201"/>
      <c r="E71" s="104"/>
      <c r="F71" s="93"/>
      <c r="G71" s="104"/>
      <c r="H71" s="200" t="str">
        <f>H68</f>
        <v>Nigeria</v>
      </c>
      <c r="I71" s="201"/>
      <c r="J71" s="60"/>
      <c r="K71" s="60" t="s">
        <v>105</v>
      </c>
      <c r="L71" s="60">
        <f t="shared" si="20"/>
        <v>0</v>
      </c>
      <c r="M71" s="60">
        <f>IF($E71="",0,IF($E71&gt;$G71,3,IF($E71=G71,1,0)))</f>
        <v>0</v>
      </c>
      <c r="N71" s="60"/>
      <c r="O71" s="60"/>
      <c r="P71" s="60">
        <f>IF($G71="",0,IF($E71&gt;$G71,0,IF($E71=$G71,1,3)))</f>
        <v>0</v>
      </c>
      <c r="Q71" s="60">
        <f>E71</f>
        <v>0</v>
      </c>
      <c r="R71" s="60"/>
      <c r="S71" s="60"/>
      <c r="T71" s="60">
        <f>G71</f>
        <v>0</v>
      </c>
      <c r="U71" s="60">
        <f>G71</f>
        <v>0</v>
      </c>
      <c r="V71" s="60"/>
      <c r="W71" s="60"/>
      <c r="X71" s="60">
        <f>E71</f>
        <v>0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187">
        <f>SUM(AN67:AN70)</f>
        <v>30000</v>
      </c>
      <c r="AO71" s="187">
        <f>SUM(AO67:AO70)</f>
        <v>30000</v>
      </c>
      <c r="AP71" s="187">
        <f>SUM(AP67:AP70)</f>
        <v>30000</v>
      </c>
      <c r="AQ71" s="187">
        <f>SUM(AQ67:AQ70)</f>
        <v>30000</v>
      </c>
      <c r="AR71" s="187"/>
      <c r="AS71" s="60"/>
      <c r="AT71" s="60"/>
      <c r="AU71" s="60"/>
      <c r="AV71" s="60"/>
      <c r="AW71" s="60"/>
      <c r="AX71" s="60"/>
      <c r="AY71" s="60"/>
      <c r="AZ71" s="60"/>
      <c r="BA71" s="92"/>
      <c r="BB71" s="60"/>
      <c r="BC71" s="60"/>
      <c r="BD71" s="60"/>
      <c r="BE71" s="60"/>
      <c r="BF71" s="60"/>
      <c r="BG71" s="60"/>
      <c r="BH71" s="60"/>
      <c r="BI71" s="60"/>
      <c r="BJ71" s="85">
        <f>IF(E71&gt;G71,IF(Spielplan!E71&gt;Spielplan!G71,Punktemodus!$B$3,0),0)</f>
        <v>0</v>
      </c>
      <c r="BK71" s="85">
        <f>IF(E71=G71,IF(Spielplan!E71=Spielplan!G71,Punktemodus!$B$3,0),0)</f>
        <v>10</v>
      </c>
      <c r="BL71" s="85">
        <f>IF(E71&lt;G71,IF(Spielplan!E71&lt;Spielplan!G71,Punktemodus!$B$3,0),0)</f>
        <v>0</v>
      </c>
      <c r="BM71" s="85">
        <f>IF(E71=Spielplan!E71,IF(G71=Spielplan!G71,Punktemodus!$B$5,0),0)</f>
        <v>3</v>
      </c>
      <c r="BN71" s="85">
        <f>IF(E71=Spielplan!E71,Punktemodus!$B$7,0)</f>
        <v>1</v>
      </c>
      <c r="BO71" s="85">
        <f>IF(G71=Spielplan!G71,Punktemodus!$B$7,0)</f>
        <v>1</v>
      </c>
      <c r="BP71" s="137">
        <f>IF(Spielplan!E71="",0,SUM(BJ71:BO71))</f>
        <v>0</v>
      </c>
      <c r="BQ71" s="60"/>
      <c r="BR71" s="141"/>
      <c r="BS71" s="134"/>
      <c r="BT71" s="134"/>
      <c r="BU71" s="134"/>
      <c r="BV71" s="134"/>
      <c r="BW71" s="134"/>
      <c r="BX71" s="148"/>
      <c r="BY71" s="148"/>
      <c r="BZ71" s="134"/>
      <c r="CA71" s="134"/>
      <c r="CB71" s="134"/>
      <c r="CC71" s="134"/>
      <c r="CD71" s="134"/>
      <c r="CE71" s="134"/>
      <c r="CF71" s="144" t="str">
        <f>Spielplan!$BX$35</f>
        <v/>
      </c>
      <c r="CG71" s="145"/>
      <c r="CH71" s="146">
        <f>Spielplan!$BZ$35</f>
        <v>0</v>
      </c>
      <c r="CI71" s="134"/>
      <c r="CJ71" s="134">
        <f>IF(OR(CF71=$CF$18,CF71=$CF$19,CF71=$CF$34,CF71=$CF$35),Punktemodus!$B$19,0)</f>
        <v>30</v>
      </c>
      <c r="CK71" s="134"/>
      <c r="CL71" s="134"/>
      <c r="CM71" s="134"/>
      <c r="CN71" s="134"/>
      <c r="CO71" s="134"/>
      <c r="CP71" s="134"/>
      <c r="CQ71" s="155"/>
      <c r="CR71" s="155"/>
      <c r="CS71" s="155"/>
      <c r="CT71" s="155"/>
      <c r="CU71" s="155"/>
      <c r="CV71" s="155"/>
      <c r="CW71" s="134"/>
    </row>
    <row r="72" spans="1:101" ht="18.75" customHeight="1" thickBot="1" x14ac:dyDescent="0.3">
      <c r="A72" s="60"/>
      <c r="B72" s="60"/>
      <c r="C72" s="206" t="str">
        <f>H67</f>
        <v>Bosnien</v>
      </c>
      <c r="D72" s="207"/>
      <c r="E72" s="104"/>
      <c r="F72" s="106"/>
      <c r="G72" s="104"/>
      <c r="H72" s="206" t="str">
        <f>C68</f>
        <v>Iran</v>
      </c>
      <c r="I72" s="207"/>
      <c r="J72" s="60"/>
      <c r="K72" s="60" t="s">
        <v>105</v>
      </c>
      <c r="L72" s="60">
        <f t="shared" si="20"/>
        <v>0</v>
      </c>
      <c r="M72" s="60"/>
      <c r="N72" s="60">
        <f>IF($E72="",0,IF($E72&gt;$G72,3,IF($E72=$G72,1,0)))</f>
        <v>0</v>
      </c>
      <c r="O72" s="60">
        <f>IF($G72="",0,IF($E72&gt;$G72,0,IF($E72=$G72,1,3)))</f>
        <v>0</v>
      </c>
      <c r="P72" s="60"/>
      <c r="Q72" s="60"/>
      <c r="R72" s="60">
        <f>E72</f>
        <v>0</v>
      </c>
      <c r="S72" s="60">
        <f>G72</f>
        <v>0</v>
      </c>
      <c r="T72" s="60"/>
      <c r="U72" s="60"/>
      <c r="V72" s="60">
        <f>G72</f>
        <v>0</v>
      </c>
      <c r="W72" s="60">
        <f>E72</f>
        <v>0</v>
      </c>
      <c r="X72" s="60"/>
      <c r="Y72" s="60"/>
      <c r="Z72" s="60" t="s">
        <v>30</v>
      </c>
      <c r="AA72" s="60"/>
      <c r="AB72" s="60"/>
      <c r="AC72" s="60"/>
      <c r="AD72" s="60"/>
      <c r="AE72" s="60"/>
      <c r="AF72" s="60"/>
      <c r="AG72" s="60" t="b">
        <f>OR(AG67=AG68,AG67=AG69,AG67=AG70,AG68=AG69,AG68=AG70,AG69=AG70)</f>
        <v>1</v>
      </c>
      <c r="AH72" s="60"/>
      <c r="AI72" s="60"/>
      <c r="AJ72" s="60"/>
      <c r="AK72" s="60"/>
      <c r="AL72" s="60"/>
      <c r="AM72" s="60"/>
      <c r="AN72" s="60"/>
      <c r="AO72" s="60" t="s">
        <v>34</v>
      </c>
      <c r="AP72" s="60"/>
      <c r="AQ72" s="60"/>
      <c r="AR72" s="60" t="b">
        <f>OR(AR67=AR68,AR67=AR69,AR67=AR70,AR68=AR69,AR68=AR70,AR69=AR70)</f>
        <v>1</v>
      </c>
      <c r="AS72" s="60"/>
      <c r="AT72" s="60"/>
      <c r="AU72" s="60"/>
      <c r="AV72" s="60"/>
      <c r="AW72" s="60"/>
      <c r="AX72" s="60"/>
      <c r="AY72" s="60"/>
      <c r="AZ72" s="60"/>
      <c r="BA72" s="92"/>
      <c r="BB72" s="60"/>
      <c r="BC72" s="60"/>
      <c r="BD72" s="60"/>
      <c r="BE72" s="60"/>
      <c r="BF72" s="60"/>
      <c r="BG72" s="60"/>
      <c r="BH72" s="60"/>
      <c r="BI72" s="60"/>
      <c r="BJ72" s="85">
        <f>IF(E72&gt;G72,IF(Spielplan!E72&gt;Spielplan!G72,Punktemodus!$B$3,0),0)</f>
        <v>0</v>
      </c>
      <c r="BK72" s="85">
        <f>IF(E72=G72,IF(Spielplan!E72=Spielplan!G72,Punktemodus!$B$3,0),0)</f>
        <v>10</v>
      </c>
      <c r="BL72" s="85">
        <f>IF(E72&lt;G72,IF(Spielplan!E72&lt;Spielplan!G72,Punktemodus!$B$3,0),0)</f>
        <v>0</v>
      </c>
      <c r="BM72" s="85">
        <f>IF(E72=Spielplan!E72,IF(G72=Spielplan!G72,Punktemodus!$B$5,0),0)</f>
        <v>3</v>
      </c>
      <c r="BN72" s="85">
        <f>IF(E72=Spielplan!E72,Punktemodus!$B$7,0)</f>
        <v>1</v>
      </c>
      <c r="BO72" s="85">
        <f>IF(G72=Spielplan!G72,Punktemodus!$B$7,0)</f>
        <v>1</v>
      </c>
      <c r="BP72" s="137">
        <f>IF(Spielplan!E72="",0,SUM(BJ72:BO72))</f>
        <v>0</v>
      </c>
      <c r="BQ72" s="60"/>
      <c r="BR72" s="141"/>
      <c r="BS72" s="153" t="s">
        <v>126</v>
      </c>
      <c r="BT72" s="144" t="str">
        <f>Spielplan!$BL$36</f>
        <v/>
      </c>
      <c r="BU72" s="145"/>
      <c r="BV72" s="146">
        <f>Spielplan!$BN$36</f>
        <v>0</v>
      </c>
      <c r="BW72" s="147"/>
      <c r="BX72" s="148">
        <f>IF(BT36=BT72,Punktemodus!$B$11,0)</f>
        <v>10</v>
      </c>
      <c r="BY72" s="148">
        <f>IF(BT72=BT21,Punktemodus!B13,0)</f>
        <v>5</v>
      </c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55"/>
      <c r="CR72" s="155"/>
      <c r="CS72" s="155"/>
      <c r="CT72" s="155"/>
      <c r="CU72" s="155"/>
      <c r="CV72" s="155"/>
      <c r="CW72" s="134"/>
    </row>
    <row r="73" spans="1:101" ht="18.75" customHeight="1" thickBot="1" x14ac:dyDescent="0.25">
      <c r="A73" s="60"/>
      <c r="B73" s="60"/>
      <c r="C73" s="136" t="str">
        <f>IF(G72="","",IF(AR72=TRUE,"Achtung: Fehler in Tabelle!",""))</f>
        <v/>
      </c>
      <c r="D73" s="60"/>
      <c r="E73" s="85"/>
      <c r="F73" s="60"/>
      <c r="G73" s="85"/>
      <c r="H73" s="60"/>
      <c r="I73" s="60"/>
      <c r="J73" s="60"/>
      <c r="K73" s="60"/>
      <c r="L73" s="60"/>
      <c r="M73" s="60">
        <f t="shared" ref="M73:X73" si="23">SUM(M67:M72)</f>
        <v>0</v>
      </c>
      <c r="N73" s="60">
        <f t="shared" si="23"/>
        <v>0</v>
      </c>
      <c r="O73" s="60">
        <f t="shared" si="23"/>
        <v>0</v>
      </c>
      <c r="P73" s="60">
        <f t="shared" si="23"/>
        <v>0</v>
      </c>
      <c r="Q73" s="60">
        <f t="shared" si="23"/>
        <v>0</v>
      </c>
      <c r="R73" s="60">
        <f t="shared" si="23"/>
        <v>0</v>
      </c>
      <c r="S73" s="60">
        <f t="shared" si="23"/>
        <v>0</v>
      </c>
      <c r="T73" s="60">
        <f t="shared" si="23"/>
        <v>0</v>
      </c>
      <c r="U73" s="60">
        <f t="shared" si="23"/>
        <v>0</v>
      </c>
      <c r="V73" s="60">
        <f t="shared" si="23"/>
        <v>0</v>
      </c>
      <c r="W73" s="60">
        <f t="shared" si="23"/>
        <v>0</v>
      </c>
      <c r="X73" s="60">
        <f t="shared" si="23"/>
        <v>0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160">
        <f>SUM(BP67:BP72)</f>
        <v>0</v>
      </c>
      <c r="BQ73" s="60"/>
      <c r="BR73" s="141"/>
      <c r="BS73" s="149" t="s">
        <v>127</v>
      </c>
      <c r="BT73" s="144" t="str">
        <f>Spielplan!$BL$37</f>
        <v/>
      </c>
      <c r="BU73" s="145"/>
      <c r="BV73" s="146">
        <f>Spielplan!$BN$37</f>
        <v>0</v>
      </c>
      <c r="BW73" s="134"/>
      <c r="BX73" s="148">
        <f>IF(BT37=BT73,Punktemodus!$B$11,0)</f>
        <v>10</v>
      </c>
      <c r="BY73" s="148">
        <f>IF(BT73=BT20,Punktemodus!B13,0)</f>
        <v>5</v>
      </c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55"/>
      <c r="CR73" s="155"/>
      <c r="CS73" s="155"/>
      <c r="CT73" s="155"/>
      <c r="CU73" s="155"/>
      <c r="CV73" s="155"/>
      <c r="CW73" s="134"/>
    </row>
    <row r="74" spans="1:101" ht="18.75" customHeight="1" thickBot="1" x14ac:dyDescent="0.3">
      <c r="A74" s="60"/>
      <c r="B74" s="60"/>
      <c r="C74" s="60"/>
      <c r="D74" s="60"/>
      <c r="E74" s="85"/>
      <c r="F74" s="60"/>
      <c r="G74" s="85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138"/>
      <c r="BQ74" s="60"/>
      <c r="BR74" s="141"/>
      <c r="BS74" s="150"/>
      <c r="BT74" s="134"/>
      <c r="BU74" s="134"/>
      <c r="BV74" s="134"/>
      <c r="BW74" s="134"/>
      <c r="BX74" s="148"/>
      <c r="BY74" s="148"/>
      <c r="BZ74" s="134"/>
      <c r="CA74" s="144" t="str">
        <f>Spielplan!$BS$38</f>
        <v/>
      </c>
      <c r="CB74" s="145"/>
      <c r="CC74" s="146">
        <f>Spielplan!$BU$38</f>
        <v>0</v>
      </c>
      <c r="CD74" s="147"/>
      <c r="CE74" s="134">
        <f>IF(CA74=CA38,Punktemodus!B15,0)</f>
        <v>20</v>
      </c>
      <c r="CF74" s="148">
        <f>IF(OR(CA74=$CA$14,CA74=$CA$15,CA74=$CA$22,CA74=$CA$23,CA74=$CA$30,CA74=$CA$31,CA74=$CA$39),Punktemodus!B17,0)</f>
        <v>10</v>
      </c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</row>
    <row r="75" spans="1:101" ht="18.75" customHeight="1" thickBot="1" x14ac:dyDescent="0.25">
      <c r="A75" s="60"/>
      <c r="B75" s="60"/>
      <c r="C75" s="60"/>
      <c r="D75" s="60"/>
      <c r="E75" s="85"/>
      <c r="F75" s="60"/>
      <c r="G75" s="85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138"/>
      <c r="BQ75" s="60"/>
      <c r="BR75" s="141"/>
      <c r="BS75" s="134"/>
      <c r="BT75" s="134"/>
      <c r="BU75" s="134"/>
      <c r="BV75" s="134"/>
      <c r="BW75" s="134"/>
      <c r="BX75" s="148"/>
      <c r="BY75" s="148"/>
      <c r="BZ75" s="134"/>
      <c r="CA75" s="144" t="str">
        <f>Spielplan!$BS$39</f>
        <v/>
      </c>
      <c r="CB75" s="145"/>
      <c r="CC75" s="146">
        <f>Spielplan!$BU$39</f>
        <v>0</v>
      </c>
      <c r="CD75" s="134"/>
      <c r="CE75" s="134">
        <f>IF(CA75=CA39,Punktemodus!B15,0)</f>
        <v>20</v>
      </c>
      <c r="CF75" s="148">
        <f>IF(OR(CA75=$CA$14,CA75=$CA$15,CA75=$CA$22,CA75=$CA$23,CA75=$CA$30,CA75=$CA$31,CA75=$CA$38),Punktemodus!B17,0)</f>
        <v>10</v>
      </c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</row>
    <row r="76" spans="1:101" ht="18.75" customHeight="1" thickBot="1" x14ac:dyDescent="0.3">
      <c r="A76" s="60"/>
      <c r="B76" s="60"/>
      <c r="C76" s="88" t="s">
        <v>92</v>
      </c>
      <c r="D76" s="60"/>
      <c r="E76" s="85"/>
      <c r="F76" s="60"/>
      <c r="G76" s="85"/>
      <c r="H76" s="60"/>
      <c r="I76" s="60"/>
      <c r="J76" s="60"/>
      <c r="K76" s="60"/>
      <c r="L76" s="60"/>
      <c r="M76" s="60" t="s">
        <v>4</v>
      </c>
      <c r="N76" s="60"/>
      <c r="O76" s="60"/>
      <c r="P76" s="60"/>
      <c r="Q76" s="60" t="s">
        <v>6</v>
      </c>
      <c r="R76" s="60"/>
      <c r="S76" s="60"/>
      <c r="T76" s="60"/>
      <c r="U76" s="60" t="s">
        <v>7</v>
      </c>
      <c r="V76" s="60"/>
      <c r="W76" s="60"/>
      <c r="X76" s="60"/>
      <c r="Y76" s="60"/>
      <c r="Z76" s="60" t="s">
        <v>4</v>
      </c>
      <c r="AA76" s="60" t="s">
        <v>5</v>
      </c>
      <c r="AB76" s="60"/>
      <c r="AC76" s="60"/>
      <c r="AD76" s="60" t="s">
        <v>9</v>
      </c>
      <c r="AE76" s="60"/>
      <c r="AF76" s="60"/>
      <c r="AG76" s="60"/>
      <c r="AH76" s="60" t="s">
        <v>32</v>
      </c>
      <c r="AI76" s="60"/>
      <c r="AJ76" s="60"/>
      <c r="AK76" s="60"/>
      <c r="AL76" s="60"/>
      <c r="AM76" s="60"/>
      <c r="AN76" s="60" t="s">
        <v>35</v>
      </c>
      <c r="AO76" s="60"/>
      <c r="AP76" s="60"/>
      <c r="AQ76" s="60"/>
      <c r="AR76" s="60"/>
      <c r="AS76" s="60" t="s">
        <v>33</v>
      </c>
      <c r="AT76" s="60"/>
      <c r="AU76" s="60"/>
      <c r="AV76" s="60"/>
      <c r="AW76" s="60"/>
      <c r="AX76" s="60"/>
      <c r="AY76" s="60"/>
      <c r="AZ76" s="60"/>
      <c r="BA76" s="60"/>
      <c r="BB76" s="89" t="s">
        <v>10</v>
      </c>
      <c r="BC76" s="60"/>
      <c r="BD76" s="90" t="s">
        <v>4</v>
      </c>
      <c r="BE76" s="60"/>
      <c r="BF76" s="61" t="s">
        <v>5</v>
      </c>
      <c r="BG76" s="60"/>
      <c r="BH76" s="60"/>
      <c r="BI76" s="85"/>
      <c r="BJ76" s="60"/>
      <c r="BK76" s="60"/>
      <c r="BL76" s="60"/>
      <c r="BM76" s="60"/>
      <c r="BN76" s="60"/>
      <c r="BO76" s="60"/>
      <c r="BP76" s="138"/>
      <c r="BQ76" s="85"/>
      <c r="BR76" s="141"/>
      <c r="BS76" s="153" t="s">
        <v>128</v>
      </c>
      <c r="BT76" s="144" t="str">
        <f>Spielplan!$BL$40</f>
        <v/>
      </c>
      <c r="BU76" s="145"/>
      <c r="BV76" s="146">
        <f>Spielplan!$BN$40</f>
        <v>0</v>
      </c>
      <c r="BW76" s="147"/>
      <c r="BX76" s="148">
        <f>IF(BT40=BT76,Punktemodus!$B$11,0)</f>
        <v>10</v>
      </c>
      <c r="BY76" s="148">
        <f>IF(BT76=BT25,Punktemodus!B13,0)</f>
        <v>5</v>
      </c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</row>
    <row r="77" spans="1:101" ht="18.75" customHeight="1" thickBot="1" x14ac:dyDescent="0.25">
      <c r="A77" s="60"/>
      <c r="B77" s="60"/>
      <c r="C77" s="60"/>
      <c r="D77" s="60"/>
      <c r="E77" s="85"/>
      <c r="F77" s="60"/>
      <c r="G77" s="85"/>
      <c r="H77" s="60"/>
      <c r="I77" s="60"/>
      <c r="J77" s="60"/>
      <c r="K77" s="60"/>
      <c r="L77" s="60"/>
      <c r="M77" s="60" t="s">
        <v>0</v>
      </c>
      <c r="N77" s="60" t="s">
        <v>1</v>
      </c>
      <c r="O77" s="60" t="s">
        <v>2</v>
      </c>
      <c r="P77" s="60" t="s">
        <v>3</v>
      </c>
      <c r="Q77" s="60" t="s">
        <v>0</v>
      </c>
      <c r="R77" s="60" t="s">
        <v>1</v>
      </c>
      <c r="S77" s="60" t="s">
        <v>2</v>
      </c>
      <c r="T77" s="60" t="s">
        <v>3</v>
      </c>
      <c r="U77" s="60" t="s">
        <v>0</v>
      </c>
      <c r="V77" s="60" t="s">
        <v>1</v>
      </c>
      <c r="W77" s="60" t="s">
        <v>2</v>
      </c>
      <c r="X77" s="60" t="s">
        <v>3</v>
      </c>
      <c r="Y77" s="60"/>
      <c r="Z77" s="60" t="s">
        <v>8</v>
      </c>
      <c r="AA77" s="60"/>
      <c r="AB77" s="60"/>
      <c r="AC77" s="60"/>
      <c r="AD77" s="60"/>
      <c r="AE77" s="60"/>
      <c r="AF77" s="60"/>
      <c r="AG77" s="60"/>
      <c r="AH77" s="60" t="s">
        <v>31</v>
      </c>
      <c r="AI77" s="60"/>
      <c r="AJ77" s="60"/>
      <c r="AK77" s="60"/>
      <c r="AL77" s="60"/>
      <c r="AM77" s="60"/>
      <c r="AN77" s="60" t="str">
        <f>AI78</f>
        <v>Deutschland</v>
      </c>
      <c r="AO77" s="60" t="str">
        <f>AI79</f>
        <v>Portugal</v>
      </c>
      <c r="AP77" s="60" t="str">
        <f>AI80</f>
        <v>Ghana</v>
      </c>
      <c r="AQ77" s="60" t="str">
        <f>AI81</f>
        <v>USA</v>
      </c>
      <c r="AR77" s="60"/>
      <c r="AS77" s="60" t="s">
        <v>31</v>
      </c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85"/>
      <c r="BJ77" s="85"/>
      <c r="BK77" s="85"/>
      <c r="BL77" s="85"/>
      <c r="BM77" s="85"/>
      <c r="BN77" s="85"/>
      <c r="BO77" s="85"/>
      <c r="BP77" s="137"/>
      <c r="BQ77" s="85"/>
      <c r="BR77" s="141"/>
      <c r="BS77" s="149" t="s">
        <v>129</v>
      </c>
      <c r="BT77" s="144" t="str">
        <f>Spielplan!$BL$41</f>
        <v/>
      </c>
      <c r="BU77" s="145"/>
      <c r="BV77" s="146">
        <f>Spielplan!$BN$41</f>
        <v>0</v>
      </c>
      <c r="BW77" s="134"/>
      <c r="BX77" s="148">
        <f>IF(BT41=BT77,Punktemodus!$B$11,0)</f>
        <v>10</v>
      </c>
      <c r="BY77" s="148">
        <f>IF(BT77=BT24,Punktemodus!B13,0)</f>
        <v>5</v>
      </c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</row>
    <row r="78" spans="1:101" ht="18.75" customHeight="1" thickBot="1" x14ac:dyDescent="0.3">
      <c r="A78" s="60"/>
      <c r="B78" s="60"/>
      <c r="C78" s="211" t="str">
        <f>Spielplan!$C$78</f>
        <v>Deutschland</v>
      </c>
      <c r="D78" s="212"/>
      <c r="E78" s="104"/>
      <c r="F78" s="93"/>
      <c r="G78" s="104"/>
      <c r="H78" s="211" t="str">
        <f>Spielplan!$H$78</f>
        <v>Portugal</v>
      </c>
      <c r="I78" s="212"/>
      <c r="J78" s="60"/>
      <c r="K78" s="60" t="s">
        <v>108</v>
      </c>
      <c r="L78" s="60">
        <f t="shared" ref="L78:L83" si="24">IF(E78-G78&gt;0,1,IF(G78=E78,0,-1))</f>
        <v>0</v>
      </c>
      <c r="M78" s="60">
        <f>IF($E78="",0,IF($E78&gt;$G78,3,IF($E78=G78,1,0)))</f>
        <v>0</v>
      </c>
      <c r="N78" s="60">
        <f>IF($G78="",0,IF($E78&gt;$G78,0,IF($E78=G78,1,3)))</f>
        <v>0</v>
      </c>
      <c r="O78" s="60"/>
      <c r="P78" s="60"/>
      <c r="Q78" s="60">
        <f>E78</f>
        <v>0</v>
      </c>
      <c r="R78" s="60">
        <f>G78</f>
        <v>0</v>
      </c>
      <c r="S78" s="60"/>
      <c r="T78" s="60"/>
      <c r="U78" s="60">
        <f>G78</f>
        <v>0</v>
      </c>
      <c r="V78" s="60">
        <f>E78</f>
        <v>0</v>
      </c>
      <c r="W78" s="60"/>
      <c r="X78" s="60"/>
      <c r="Y78" s="60"/>
      <c r="Z78" s="60">
        <f>M84</f>
        <v>0</v>
      </c>
      <c r="AA78" s="60">
        <f>Q84</f>
        <v>0</v>
      </c>
      <c r="AB78" s="60">
        <f>U84</f>
        <v>0</v>
      </c>
      <c r="AC78" s="60">
        <f>AA78-AB78</f>
        <v>0</v>
      </c>
      <c r="AD78" s="60">
        <f>IF(Z78&gt;Z79,-1,0)</f>
        <v>0</v>
      </c>
      <c r="AE78" s="60">
        <f>IF(Z78&gt;Z80,-1,0)</f>
        <v>0</v>
      </c>
      <c r="AF78" s="60">
        <f>IF(Z78&gt;Z81,-1,0)</f>
        <v>0</v>
      </c>
      <c r="AG78" s="60">
        <f>10000-(AJ78*1000+AM78*100+AK78*10)</f>
        <v>10000</v>
      </c>
      <c r="AH78" s="90">
        <f>RANK(AG78,AG78:AG81,1)</f>
        <v>1</v>
      </c>
      <c r="AI78" s="60" t="str">
        <f>C78</f>
        <v>Deutschland</v>
      </c>
      <c r="AJ78" s="60">
        <f t="shared" ref="AJ78:AL81" si="25">Z78</f>
        <v>0</v>
      </c>
      <c r="AK78" s="60">
        <f t="shared" si="25"/>
        <v>0</v>
      </c>
      <c r="AL78" s="60">
        <f t="shared" si="25"/>
        <v>0</v>
      </c>
      <c r="AM78" s="60">
        <f>AK78-AL78</f>
        <v>0</v>
      </c>
      <c r="AN78" s="187"/>
      <c r="AO78" s="187">
        <f>IF(AG79=AG78,IF(G78&gt;E78,AG79-0.1,AG79),AG79)</f>
        <v>10000</v>
      </c>
      <c r="AP78" s="187">
        <f>IF(AG80=AG78,IF(G80&gt;E80,AG80-0.1,AG80),AG80)</f>
        <v>10000</v>
      </c>
      <c r="AQ78" s="187">
        <f>IF(AG81=AG78,IF(G82&gt;E82,AG81-0.1,AG81),AG81)</f>
        <v>10000</v>
      </c>
      <c r="AR78" s="187">
        <f>AN82</f>
        <v>30000</v>
      </c>
      <c r="AS78" s="90">
        <f>RANK(AR78,AR78:AR81,1)</f>
        <v>1</v>
      </c>
      <c r="AT78" s="60" t="str">
        <f t="shared" ref="AT78:AW81" si="26">AI78</f>
        <v>Deutschland</v>
      </c>
      <c r="AU78" s="60">
        <f t="shared" si="26"/>
        <v>0</v>
      </c>
      <c r="AV78" s="60">
        <f t="shared" si="26"/>
        <v>0</v>
      </c>
      <c r="AW78" s="60">
        <f t="shared" si="26"/>
        <v>0</v>
      </c>
      <c r="AX78" s="60"/>
      <c r="AY78" s="60"/>
      <c r="AZ78" s="60"/>
      <c r="BA78" s="213">
        <v>1</v>
      </c>
      <c r="BB78" s="211" t="str">
        <f>VLOOKUP(1,AS78:AT81,2,FALSE)</f>
        <v>Deutschland</v>
      </c>
      <c r="BC78" s="214"/>
      <c r="BD78" s="215">
        <f>VLOOKUP(1,AS78:AW81,3,FALSE)</f>
        <v>0</v>
      </c>
      <c r="BE78" s="216">
        <f>VLOOKUP(1,AS78:AW81,4,FALSE)</f>
        <v>0</v>
      </c>
      <c r="BF78" s="93" t="s">
        <v>12</v>
      </c>
      <c r="BG78" s="216">
        <f>VLOOKUP(1,AS78:AW81,5,FALSE)</f>
        <v>0</v>
      </c>
      <c r="BH78" s="217" t="s">
        <v>123</v>
      </c>
      <c r="BI78" s="85"/>
      <c r="BJ78" s="85">
        <f>IF(E78&gt;G78,IF(Spielplan!E78&gt;Spielplan!G78,Punktemodus!$B$3,0),0)</f>
        <v>0</v>
      </c>
      <c r="BK78" s="85">
        <f>IF(E78=G78,IF(Spielplan!E78=Spielplan!G78,Punktemodus!$B$3,0),0)</f>
        <v>10</v>
      </c>
      <c r="BL78" s="85">
        <f>IF(E78&lt;G78,IF(Spielplan!E78&lt;Spielplan!G78,Punktemodus!$B$3,0),0)</f>
        <v>0</v>
      </c>
      <c r="BM78" s="85">
        <f>IF(E78=Spielplan!E78,IF(G78=Spielplan!G78,Punktemodus!$B$5,0),0)</f>
        <v>3</v>
      </c>
      <c r="BN78" s="85">
        <f>IF(E78=Spielplan!E78,Punktemodus!$B$7,0)</f>
        <v>1</v>
      </c>
      <c r="BO78" s="85">
        <f>IF(G78=Spielplan!G78,Punktemodus!$B$7,0)</f>
        <v>1</v>
      </c>
      <c r="BP78" s="137">
        <f>IF(Spielplan!E78="",0,SUM(BJ78:BO78))</f>
        <v>0</v>
      </c>
      <c r="BQ78" s="85"/>
      <c r="BR78" s="141"/>
      <c r="BS78" s="150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</row>
    <row r="79" spans="1:101" ht="18.75" customHeight="1" thickBot="1" x14ac:dyDescent="0.3">
      <c r="A79" s="60"/>
      <c r="B79" s="60"/>
      <c r="C79" s="218" t="str">
        <f>Spielplan!$C$79</f>
        <v>Ghana</v>
      </c>
      <c r="D79" s="219"/>
      <c r="E79" s="104"/>
      <c r="F79" s="93"/>
      <c r="G79" s="104"/>
      <c r="H79" s="218" t="str">
        <f>Spielplan!$H$79</f>
        <v>USA</v>
      </c>
      <c r="I79" s="219"/>
      <c r="J79" s="60"/>
      <c r="K79" s="60" t="s">
        <v>109</v>
      </c>
      <c r="L79" s="60">
        <f t="shared" si="24"/>
        <v>0</v>
      </c>
      <c r="M79" s="60"/>
      <c r="N79" s="60"/>
      <c r="O79" s="60">
        <f>IF($E79="",0,IF($E79&gt;$G79,3,IF($E79=$G79,1,0)))</f>
        <v>0</v>
      </c>
      <c r="P79" s="60">
        <f>IF($G79="",0,IF($E79&gt;$G79,0,IF($E79=$G79,1,3)))</f>
        <v>0</v>
      </c>
      <c r="Q79" s="60"/>
      <c r="R79" s="60"/>
      <c r="S79" s="60">
        <f>E79</f>
        <v>0</v>
      </c>
      <c r="T79" s="60">
        <f>G79</f>
        <v>0</v>
      </c>
      <c r="U79" s="60"/>
      <c r="V79" s="60"/>
      <c r="W79" s="60">
        <f>G79</f>
        <v>0</v>
      </c>
      <c r="X79" s="60">
        <f>E79</f>
        <v>0</v>
      </c>
      <c r="Y79" s="60"/>
      <c r="Z79" s="60">
        <f>N84</f>
        <v>0</v>
      </c>
      <c r="AA79" s="60">
        <f>R84</f>
        <v>0</v>
      </c>
      <c r="AB79" s="60">
        <f>V84</f>
        <v>0</v>
      </c>
      <c r="AC79" s="60">
        <f>AA79-AB79</f>
        <v>0</v>
      </c>
      <c r="AD79" s="60">
        <f>IF(Z79&gt;Z78,-1,0)</f>
        <v>0</v>
      </c>
      <c r="AE79" s="60">
        <f>IF(Z79&gt;Z80,-1,0)</f>
        <v>0</v>
      </c>
      <c r="AF79" s="60">
        <f>IF(Z79&gt;Z81,-1,0)</f>
        <v>0</v>
      </c>
      <c r="AG79" s="60">
        <f>10000-(AJ79*1000+AM79*100+AK79*10)</f>
        <v>10000</v>
      </c>
      <c r="AH79" s="90">
        <f>RANK(AG79,AG78:AG81,1)</f>
        <v>1</v>
      </c>
      <c r="AI79" s="60" t="str">
        <f>H78</f>
        <v>Portugal</v>
      </c>
      <c r="AJ79" s="60">
        <f t="shared" si="25"/>
        <v>0</v>
      </c>
      <c r="AK79" s="60">
        <f t="shared" si="25"/>
        <v>0</v>
      </c>
      <c r="AL79" s="60">
        <f t="shared" si="25"/>
        <v>0</v>
      </c>
      <c r="AM79" s="60">
        <f>AK79-AL79</f>
        <v>0</v>
      </c>
      <c r="AN79" s="187">
        <f>IF(AG78=AG79,IF(E78&gt;G78,AG78-0.1,AG78),AG78)</f>
        <v>10000</v>
      </c>
      <c r="AO79" s="187"/>
      <c r="AP79" s="187">
        <f>IF(AG80=AG79,IF(G83&gt;E83,AG80-0.1,AG80),AG80)</f>
        <v>10000</v>
      </c>
      <c r="AQ79" s="187">
        <f>IF(AG81=AG79,IF(G81&gt;E81,AG81-0.1,AG81),AG81)</f>
        <v>10000</v>
      </c>
      <c r="AR79" s="187">
        <f>AO82</f>
        <v>30000</v>
      </c>
      <c r="AS79" s="90">
        <f>RANK(AR79,AR78:AR81,1)</f>
        <v>1</v>
      </c>
      <c r="AT79" s="60" t="str">
        <f t="shared" si="26"/>
        <v>Portugal</v>
      </c>
      <c r="AU79" s="60">
        <f t="shared" si="26"/>
        <v>0</v>
      </c>
      <c r="AV79" s="60">
        <f t="shared" si="26"/>
        <v>0</v>
      </c>
      <c r="AW79" s="60">
        <f t="shared" si="26"/>
        <v>0</v>
      </c>
      <c r="AX79" s="60"/>
      <c r="AY79" s="60"/>
      <c r="AZ79" s="60"/>
      <c r="BA79" s="220">
        <v>2</v>
      </c>
      <c r="BB79" s="218" t="e">
        <f>VLOOKUP(2,AS78:AT81,2,FALSE)</f>
        <v>#N/A</v>
      </c>
      <c r="BC79" s="221"/>
      <c r="BD79" s="222" t="e">
        <f>VLOOKUP(2,AS78:AW81,3,FALSE)</f>
        <v>#N/A</v>
      </c>
      <c r="BE79" s="223" t="e">
        <f>VLOOKUP(2,AS78:AW81,4,FALSE)</f>
        <v>#N/A</v>
      </c>
      <c r="BF79" s="93" t="s">
        <v>12</v>
      </c>
      <c r="BG79" s="223" t="e">
        <f>VLOOKUP(2,AS78:AW81,5,FALSE)</f>
        <v>#N/A</v>
      </c>
      <c r="BH79" s="223" t="s">
        <v>129</v>
      </c>
      <c r="BI79" s="85"/>
      <c r="BJ79" s="85">
        <f>IF(E79&gt;G79,IF(Spielplan!E79&gt;Spielplan!G79,Punktemodus!$B$3,0),0)</f>
        <v>0</v>
      </c>
      <c r="BK79" s="85">
        <f>IF(E79=G79,IF(Spielplan!E79=Spielplan!G79,Punktemodus!$B$3,0),0)</f>
        <v>10</v>
      </c>
      <c r="BL79" s="85">
        <f>IF(E79&lt;G79,IF(Spielplan!E79&lt;Spielplan!G79,Punktemodus!$B$3,0),0)</f>
        <v>0</v>
      </c>
      <c r="BM79" s="85">
        <f>IF(E79=Spielplan!E79,IF(G79=Spielplan!G79,Punktemodus!$B$5,0),0)</f>
        <v>3</v>
      </c>
      <c r="BN79" s="85">
        <f>IF(E79=Spielplan!E79,Punktemodus!$B$7,0)</f>
        <v>1</v>
      </c>
      <c r="BO79" s="85">
        <f>IF(G79=Spielplan!G79,Punktemodus!$B$7,0)</f>
        <v>1</v>
      </c>
      <c r="BP79" s="137">
        <f>IF(Spielplan!E79="",0,SUM(BJ79:BO79))</f>
        <v>0</v>
      </c>
      <c r="BQ79" s="85"/>
      <c r="BR79" s="141"/>
      <c r="BS79" s="134"/>
      <c r="BT79" s="134"/>
      <c r="BU79" s="134"/>
      <c r="BV79" s="134"/>
      <c r="BW79" s="134"/>
      <c r="BX79" s="134"/>
      <c r="BY79" s="134"/>
      <c r="BZ79" s="161">
        <f>SUM(BX48:BY77)</f>
        <v>240</v>
      </c>
      <c r="CA79" s="134"/>
      <c r="CB79" s="134"/>
      <c r="CC79" s="134"/>
      <c r="CD79" s="134"/>
      <c r="CE79" s="161">
        <f>CE50+CF50+CE51+CF51+CE58+CF58+CE59+CF59+CE66+CF66+CE67+CF67+CE74+CF74+CE75+CF75</f>
        <v>240</v>
      </c>
      <c r="CF79" s="134"/>
      <c r="CG79" s="134"/>
      <c r="CH79" s="134"/>
      <c r="CI79" s="134"/>
      <c r="CJ79" s="161">
        <f>CJ54+CJ55+CJ70+CJ71</f>
        <v>120</v>
      </c>
      <c r="CK79" s="134"/>
      <c r="CL79" s="134"/>
      <c r="CM79" s="134"/>
      <c r="CN79" s="134"/>
      <c r="CO79" s="161">
        <f>SUM(CO59:CO60)</f>
        <v>80</v>
      </c>
      <c r="CP79" s="134"/>
      <c r="CQ79" s="134"/>
      <c r="CR79" s="134"/>
      <c r="CS79" s="161">
        <f>CS54</f>
        <v>50</v>
      </c>
      <c r="CT79" s="134"/>
      <c r="CU79" s="134"/>
      <c r="CV79" s="134"/>
      <c r="CW79" s="134"/>
    </row>
    <row r="80" spans="1:101" ht="18.75" customHeight="1" thickBot="1" x14ac:dyDescent="0.3">
      <c r="A80" s="60"/>
      <c r="B80" s="60"/>
      <c r="C80" s="211" t="str">
        <f>C78</f>
        <v>Deutschland</v>
      </c>
      <c r="D80" s="212"/>
      <c r="E80" s="104"/>
      <c r="F80" s="93"/>
      <c r="G80" s="104"/>
      <c r="H80" s="211" t="str">
        <f>C79</f>
        <v>Ghana</v>
      </c>
      <c r="I80" s="212"/>
      <c r="J80" s="60"/>
      <c r="K80" s="60" t="s">
        <v>110</v>
      </c>
      <c r="L80" s="60">
        <f t="shared" si="24"/>
        <v>0</v>
      </c>
      <c r="M80" s="60">
        <f>IF($E80="",0,IF($E80&gt;$G80,3,IF($E80=G80,1,0)))</f>
        <v>0</v>
      </c>
      <c r="N80" s="60"/>
      <c r="O80" s="60">
        <f>IF($G80="",0,IF($E80&gt;$G80,0,IF($E80=$G80,1,3)))</f>
        <v>0</v>
      </c>
      <c r="P80" s="60"/>
      <c r="Q80" s="60">
        <f>E80</f>
        <v>0</v>
      </c>
      <c r="R80" s="60"/>
      <c r="S80" s="60">
        <f>G80</f>
        <v>0</v>
      </c>
      <c r="T80" s="60"/>
      <c r="U80" s="60">
        <f>G80</f>
        <v>0</v>
      </c>
      <c r="V80" s="60"/>
      <c r="W80" s="60">
        <f>E80</f>
        <v>0</v>
      </c>
      <c r="X80" s="60"/>
      <c r="Y80" s="60"/>
      <c r="Z80" s="60">
        <f>O84</f>
        <v>0</v>
      </c>
      <c r="AA80" s="60">
        <f>S84</f>
        <v>0</v>
      </c>
      <c r="AB80" s="60">
        <f>W84</f>
        <v>0</v>
      </c>
      <c r="AC80" s="60">
        <f>AA80-AB80</f>
        <v>0</v>
      </c>
      <c r="AD80" s="60">
        <f>IF(Z80&gt;Z78,-1,0)</f>
        <v>0</v>
      </c>
      <c r="AE80" s="60">
        <f>IF(Z80&gt;Z79,-1,0)</f>
        <v>0</v>
      </c>
      <c r="AF80" s="60">
        <f>IF(Z80&gt;Z81,-1,0)</f>
        <v>0</v>
      </c>
      <c r="AG80" s="60">
        <f>10000-(AJ80*1000+AM80*100+AK80*10)</f>
        <v>10000</v>
      </c>
      <c r="AH80" s="90">
        <f>RANK(AG80,AG78:AG81,1)</f>
        <v>1</v>
      </c>
      <c r="AI80" s="60" t="str">
        <f>C79</f>
        <v>Ghana</v>
      </c>
      <c r="AJ80" s="60">
        <f t="shared" si="25"/>
        <v>0</v>
      </c>
      <c r="AK80" s="60">
        <f t="shared" si="25"/>
        <v>0</v>
      </c>
      <c r="AL80" s="60">
        <f t="shared" si="25"/>
        <v>0</v>
      </c>
      <c r="AM80" s="60">
        <f>AK80-AL80</f>
        <v>0</v>
      </c>
      <c r="AN80" s="187">
        <f>IF(AG78=AG80,IF(E80&gt;G80,AG78-0.1,AG78),AG78)</f>
        <v>10000</v>
      </c>
      <c r="AO80" s="187">
        <f>IF(AG79=AG80,IF(E83&gt;G83,AG79-0.1,AG79),AG79)</f>
        <v>10000</v>
      </c>
      <c r="AP80" s="187"/>
      <c r="AQ80" s="187">
        <f>IF(AG81=AG80,IF(G79&gt;E79,AG81-0.1,AG81),AG81)</f>
        <v>10000</v>
      </c>
      <c r="AR80" s="187">
        <f>AP82</f>
        <v>30000</v>
      </c>
      <c r="AS80" s="90">
        <f>RANK(AR80,AR78:AR81,1)</f>
        <v>1</v>
      </c>
      <c r="AT80" s="60" t="str">
        <f t="shared" si="26"/>
        <v>Ghana</v>
      </c>
      <c r="AU80" s="60">
        <f t="shared" si="26"/>
        <v>0</v>
      </c>
      <c r="AV80" s="60">
        <f t="shared" si="26"/>
        <v>0</v>
      </c>
      <c r="AW80" s="60">
        <f t="shared" si="26"/>
        <v>0</v>
      </c>
      <c r="AX80" s="60"/>
      <c r="AY80" s="60"/>
      <c r="AZ80" s="60"/>
      <c r="BA80" s="113">
        <v>3</v>
      </c>
      <c r="BB80" s="114" t="e">
        <f>VLOOKUP(3,AS78:AT81,2,FALSE)</f>
        <v>#N/A</v>
      </c>
      <c r="BC80" s="115"/>
      <c r="BD80" s="116" t="e">
        <f>VLOOKUP(3,AS78:AW81,3,FALSE)</f>
        <v>#N/A</v>
      </c>
      <c r="BE80" s="116" t="e">
        <f>VLOOKUP(3,AS78:AW81,4,FALSE)</f>
        <v>#N/A</v>
      </c>
      <c r="BF80" s="93" t="s">
        <v>12</v>
      </c>
      <c r="BG80" s="116" t="e">
        <f>VLOOKUP(3,AS78:AW81,5,FALSE)</f>
        <v>#N/A</v>
      </c>
      <c r="BH80" s="60"/>
      <c r="BI80" s="85"/>
      <c r="BJ80" s="85">
        <f>IF(E80&gt;G80,IF(Spielplan!E80&gt;Spielplan!G80,Punktemodus!$B$3,0),0)</f>
        <v>0</v>
      </c>
      <c r="BK80" s="85">
        <f>IF(E80=G80,IF(Spielplan!E80=Spielplan!G80,Punktemodus!$B$3,0),0)</f>
        <v>10</v>
      </c>
      <c r="BL80" s="85">
        <f>IF(E80&lt;G80,IF(Spielplan!E80&lt;Spielplan!G80,Punktemodus!$B$3,0),0)</f>
        <v>0</v>
      </c>
      <c r="BM80" s="85">
        <f>IF(E80=Spielplan!E80,IF(G80=Spielplan!G80,Punktemodus!$B$5,0),0)</f>
        <v>3</v>
      </c>
      <c r="BN80" s="85">
        <f>IF(E80=Spielplan!E80,Punktemodus!$B$7,0)</f>
        <v>1</v>
      </c>
      <c r="BO80" s="85">
        <f>IF(G80=Spielplan!G80,Punktemodus!$B$7,0)</f>
        <v>1</v>
      </c>
      <c r="BP80" s="137">
        <f>IF(Spielplan!E80="",0,SUM(BJ80:BO80))</f>
        <v>0</v>
      </c>
      <c r="BQ80" s="85"/>
      <c r="BR80" s="141"/>
      <c r="BS80" s="134"/>
      <c r="BT80" s="134"/>
      <c r="BU80" s="134"/>
      <c r="BV80" s="134"/>
      <c r="BW80" s="134"/>
      <c r="BX80" s="134"/>
      <c r="BY80" s="134"/>
      <c r="BZ80" s="138"/>
      <c r="CA80" s="134"/>
      <c r="CB80" s="134"/>
      <c r="CC80" s="134"/>
      <c r="CD80" s="134"/>
      <c r="CE80" s="138"/>
      <c r="CF80" s="134"/>
      <c r="CG80" s="134"/>
      <c r="CH80" s="134"/>
      <c r="CI80" s="134"/>
      <c r="CJ80" s="138"/>
      <c r="CK80" s="134"/>
      <c r="CL80" s="134"/>
      <c r="CM80" s="134"/>
      <c r="CN80" s="134"/>
      <c r="CO80" s="138"/>
      <c r="CP80" s="134"/>
      <c r="CQ80" s="134"/>
      <c r="CR80" s="134"/>
      <c r="CS80" s="138"/>
      <c r="CT80" s="134"/>
      <c r="CU80" s="134"/>
      <c r="CV80" s="134"/>
      <c r="CW80" s="134"/>
    </row>
    <row r="81" spans="1:101" ht="18.75" customHeight="1" thickBot="1" x14ac:dyDescent="0.3">
      <c r="A81" s="60"/>
      <c r="B81" s="60"/>
      <c r="C81" s="218" t="str">
        <f>H78</f>
        <v>Portugal</v>
      </c>
      <c r="D81" s="219"/>
      <c r="E81" s="104"/>
      <c r="F81" s="93"/>
      <c r="G81" s="104"/>
      <c r="H81" s="218" t="str">
        <f>H79</f>
        <v>USA</v>
      </c>
      <c r="I81" s="219"/>
      <c r="J81" s="60"/>
      <c r="K81" s="60" t="s">
        <v>111</v>
      </c>
      <c r="L81" s="60">
        <f t="shared" si="24"/>
        <v>0</v>
      </c>
      <c r="M81" s="60"/>
      <c r="N81" s="60">
        <f>IF($E81="",0,IF($E81&gt;$G81,3,IF($E81=$G81,1,0)))</f>
        <v>0</v>
      </c>
      <c r="O81" s="60"/>
      <c r="P81" s="60">
        <f>IF($G81="",0,IF($E81&gt;$G81,0,IF($E81=$G81,1,3)))</f>
        <v>0</v>
      </c>
      <c r="Q81" s="60"/>
      <c r="R81" s="60">
        <f>E81</f>
        <v>0</v>
      </c>
      <c r="S81" s="60"/>
      <c r="T81" s="60">
        <f>G81</f>
        <v>0</v>
      </c>
      <c r="U81" s="60"/>
      <c r="V81" s="60">
        <f>G81</f>
        <v>0</v>
      </c>
      <c r="W81" s="60"/>
      <c r="X81" s="60">
        <f>E81</f>
        <v>0</v>
      </c>
      <c r="Y81" s="60"/>
      <c r="Z81" s="60">
        <f>P84</f>
        <v>0</v>
      </c>
      <c r="AA81" s="60">
        <f>T84</f>
        <v>0</v>
      </c>
      <c r="AB81" s="60">
        <f>X84</f>
        <v>0</v>
      </c>
      <c r="AC81" s="60">
        <f>AA81-AB81</f>
        <v>0</v>
      </c>
      <c r="AD81" s="60">
        <f>IF(Z81&gt;Z78,-1,0)</f>
        <v>0</v>
      </c>
      <c r="AE81" s="60">
        <f>IF(Z81&gt;Z79,-1,0)</f>
        <v>0</v>
      </c>
      <c r="AF81" s="60">
        <f>IF(Z81&gt;Z80,-1,0)</f>
        <v>0</v>
      </c>
      <c r="AG81" s="60">
        <f>10000-(AJ81*1000+AM81*100+AK81*10)</f>
        <v>10000</v>
      </c>
      <c r="AH81" s="90">
        <f>RANK(AG81,AG78:AG81,1)</f>
        <v>1</v>
      </c>
      <c r="AI81" s="60" t="str">
        <f>H79</f>
        <v>USA</v>
      </c>
      <c r="AJ81" s="60">
        <f t="shared" si="25"/>
        <v>0</v>
      </c>
      <c r="AK81" s="60">
        <f t="shared" si="25"/>
        <v>0</v>
      </c>
      <c r="AL81" s="60">
        <f t="shared" si="25"/>
        <v>0</v>
      </c>
      <c r="AM81" s="60">
        <f>AK81-AL81</f>
        <v>0</v>
      </c>
      <c r="AN81" s="187">
        <f>IF(AG78=AG81,IF(E82&gt;G82,AG78-0.1,AG78),AG78)</f>
        <v>10000</v>
      </c>
      <c r="AO81" s="187">
        <f>IF(AG79=AG81,IF(E81&gt;G81,AG79-0.1,AG79),AG79)</f>
        <v>10000</v>
      </c>
      <c r="AP81" s="187">
        <f>IF(AG80=AG81,IF(E79&gt;G79,AG80-0.1,AG80),AG80)</f>
        <v>10000</v>
      </c>
      <c r="AQ81" s="187"/>
      <c r="AR81" s="187">
        <f>AQ82</f>
        <v>30000</v>
      </c>
      <c r="AS81" s="90">
        <f>RANK(AR81,AR78:AR81,1)</f>
        <v>1</v>
      </c>
      <c r="AT81" s="60" t="str">
        <f t="shared" si="26"/>
        <v>USA</v>
      </c>
      <c r="AU81" s="60">
        <f t="shared" si="26"/>
        <v>0</v>
      </c>
      <c r="AV81" s="60">
        <f t="shared" si="26"/>
        <v>0</v>
      </c>
      <c r="AW81" s="60">
        <f t="shared" si="26"/>
        <v>0</v>
      </c>
      <c r="AX81" s="60"/>
      <c r="AY81" s="60"/>
      <c r="AZ81" s="60"/>
      <c r="BA81" s="113">
        <v>4</v>
      </c>
      <c r="BB81" s="114" t="e">
        <f>VLOOKUP(4,AS78:AT81,2,FALSE)</f>
        <v>#N/A</v>
      </c>
      <c r="BC81" s="115"/>
      <c r="BD81" s="116" t="e">
        <f>VLOOKUP(4,AS78:AW81,3,FALSE)</f>
        <v>#N/A</v>
      </c>
      <c r="BE81" s="116" t="e">
        <f>VLOOKUP(4,AS78:AW81,4,FALSE)</f>
        <v>#N/A</v>
      </c>
      <c r="BF81" s="93" t="s">
        <v>12</v>
      </c>
      <c r="BG81" s="116" t="e">
        <f>VLOOKUP(4,AS78:AW81,5,FALSE)</f>
        <v>#N/A</v>
      </c>
      <c r="BH81" s="60"/>
      <c r="BI81" s="85"/>
      <c r="BJ81" s="85">
        <f>IF(E81&gt;G81,IF(Spielplan!E81&gt;Spielplan!G81,Punktemodus!$B$3,0),0)</f>
        <v>0</v>
      </c>
      <c r="BK81" s="85">
        <f>IF(E81=G81,IF(Spielplan!E81=Spielplan!G81,Punktemodus!$B$3,0),0)</f>
        <v>10</v>
      </c>
      <c r="BL81" s="85">
        <f>IF(E81&lt;G81,IF(Spielplan!E81&lt;Spielplan!G81,Punktemodus!$B$3,0),0)</f>
        <v>0</v>
      </c>
      <c r="BM81" s="85">
        <f>IF(E81=Spielplan!E81,IF(G81=Spielplan!G81,Punktemodus!$B$5,0),0)</f>
        <v>3</v>
      </c>
      <c r="BN81" s="85">
        <f>IF(E81=Spielplan!E81,Punktemodus!$B$7,0)</f>
        <v>1</v>
      </c>
      <c r="BO81" s="85">
        <f>IF(G81=Spielplan!G81,Punktemodus!$B$7,0)</f>
        <v>1</v>
      </c>
      <c r="BP81" s="137">
        <f>IF(Spielplan!E81="",0,SUM(BJ81:BO81))</f>
        <v>0</v>
      </c>
      <c r="BQ81" s="85"/>
      <c r="BR81" s="141"/>
      <c r="BS81" s="134"/>
      <c r="BT81" s="134"/>
      <c r="BU81" s="134"/>
      <c r="BV81" s="134"/>
      <c r="BW81" s="134"/>
      <c r="BX81" s="134"/>
      <c r="BY81" s="134"/>
      <c r="BZ81" s="353" t="s">
        <v>154</v>
      </c>
      <c r="CA81" s="155"/>
      <c r="CB81" s="155"/>
      <c r="CC81" s="155"/>
      <c r="CD81" s="155"/>
      <c r="CE81" s="353" t="s">
        <v>157</v>
      </c>
      <c r="CF81" s="155"/>
      <c r="CG81" s="155"/>
      <c r="CH81" s="155"/>
      <c r="CI81" s="155"/>
      <c r="CJ81" s="353" t="s">
        <v>164</v>
      </c>
      <c r="CK81" s="155"/>
      <c r="CL81" s="155"/>
      <c r="CM81" s="155"/>
      <c r="CN81" s="155"/>
      <c r="CO81" s="353" t="s">
        <v>159</v>
      </c>
      <c r="CP81" s="155"/>
      <c r="CQ81" s="155"/>
      <c r="CR81" s="155"/>
      <c r="CS81" s="353" t="s">
        <v>160</v>
      </c>
      <c r="CT81" s="155"/>
      <c r="CU81" s="134"/>
      <c r="CV81" s="134"/>
      <c r="CW81" s="134"/>
    </row>
    <row r="82" spans="1:101" ht="18.75" customHeight="1" thickBot="1" x14ac:dyDescent="0.3">
      <c r="A82" s="60"/>
      <c r="B82" s="60"/>
      <c r="C82" s="211" t="str">
        <f>C78</f>
        <v>Deutschland</v>
      </c>
      <c r="D82" s="212"/>
      <c r="E82" s="104"/>
      <c r="F82" s="93"/>
      <c r="G82" s="104"/>
      <c r="H82" s="211" t="str">
        <f>H79</f>
        <v>USA</v>
      </c>
      <c r="I82" s="212"/>
      <c r="J82" s="60"/>
      <c r="K82" s="60" t="s">
        <v>112</v>
      </c>
      <c r="L82" s="60">
        <f t="shared" si="24"/>
        <v>0</v>
      </c>
      <c r="M82" s="60">
        <f>IF($E82="",0,IF($E82&gt;$G82,3,IF($E82=G82,1,0)))</f>
        <v>0</v>
      </c>
      <c r="N82" s="60"/>
      <c r="O82" s="60"/>
      <c r="P82" s="60">
        <f>IF($G82="",0,IF($E82&gt;$G82,0,IF($E82=$G82,1,3)))</f>
        <v>0</v>
      </c>
      <c r="Q82" s="60">
        <f>E82</f>
        <v>0</v>
      </c>
      <c r="R82" s="60"/>
      <c r="S82" s="60"/>
      <c r="T82" s="60">
        <f>G82</f>
        <v>0</v>
      </c>
      <c r="U82" s="60">
        <f>G82</f>
        <v>0</v>
      </c>
      <c r="V82" s="60"/>
      <c r="W82" s="60"/>
      <c r="X82" s="60">
        <f>E82</f>
        <v>0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187">
        <f>SUM(AN78:AN81)</f>
        <v>30000</v>
      </c>
      <c r="AO82" s="187">
        <f>SUM(AO78:AO81)</f>
        <v>30000</v>
      </c>
      <c r="AP82" s="187">
        <f>SUM(AP78:AP81)</f>
        <v>30000</v>
      </c>
      <c r="AQ82" s="187">
        <f>SUM(AQ78:AQ81)</f>
        <v>30000</v>
      </c>
      <c r="AR82" s="187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85">
        <f>IF(E82&gt;G82,IF(Spielplan!E82&gt;Spielplan!G82,Punktemodus!$B$3,0),0)</f>
        <v>0</v>
      </c>
      <c r="BK82" s="85">
        <f>IF(E82=G82,IF(Spielplan!E82=Spielplan!G82,Punktemodus!$B$3,0),0)</f>
        <v>10</v>
      </c>
      <c r="BL82" s="85">
        <f>IF(E82&lt;G82,IF(Spielplan!E82&lt;Spielplan!G82,Punktemodus!$B$3,0),0)</f>
        <v>0</v>
      </c>
      <c r="BM82" s="85">
        <f>IF(E82=Spielplan!E82,IF(G82=Spielplan!G82,Punktemodus!$B$5,0),0)</f>
        <v>3</v>
      </c>
      <c r="BN82" s="85">
        <f>IF(E82=Spielplan!E82,Punktemodus!$B$7,0)</f>
        <v>1</v>
      </c>
      <c r="BO82" s="85">
        <f>IF(G82=Spielplan!G82,Punktemodus!$B$7,0)</f>
        <v>1</v>
      </c>
      <c r="BP82" s="137">
        <f>IF(Spielplan!E82="",0,SUM(BJ82:BO82))</f>
        <v>0</v>
      </c>
      <c r="BQ82" s="60"/>
      <c r="BR82" s="141"/>
      <c r="BS82" s="134"/>
      <c r="BT82" s="134"/>
      <c r="BU82" s="134"/>
      <c r="BV82" s="134"/>
      <c r="BW82" s="134"/>
      <c r="BX82" s="134"/>
      <c r="BY82" s="134"/>
      <c r="BZ82" s="353"/>
      <c r="CA82" s="155"/>
      <c r="CB82" s="155"/>
      <c r="CC82" s="155"/>
      <c r="CD82" s="155"/>
      <c r="CE82" s="353"/>
      <c r="CF82" s="155"/>
      <c r="CG82" s="155"/>
      <c r="CH82" s="155"/>
      <c r="CI82" s="155"/>
      <c r="CJ82" s="353"/>
      <c r="CK82" s="155"/>
      <c r="CL82" s="155"/>
      <c r="CM82" s="155"/>
      <c r="CN82" s="155"/>
      <c r="CO82" s="353"/>
      <c r="CP82" s="155"/>
      <c r="CQ82" s="155"/>
      <c r="CR82" s="155"/>
      <c r="CS82" s="353"/>
      <c r="CT82" s="155"/>
      <c r="CU82" s="134"/>
      <c r="CV82" s="134"/>
      <c r="CW82" s="134"/>
    </row>
    <row r="83" spans="1:101" ht="18.75" customHeight="1" thickBot="1" x14ac:dyDescent="0.3">
      <c r="A83" s="60"/>
      <c r="B83" s="60"/>
      <c r="C83" s="218" t="str">
        <f>H78</f>
        <v>Portugal</v>
      </c>
      <c r="D83" s="219"/>
      <c r="E83" s="104"/>
      <c r="F83" s="93"/>
      <c r="G83" s="104"/>
      <c r="H83" s="218" t="str">
        <f>C79</f>
        <v>Ghana</v>
      </c>
      <c r="I83" s="219"/>
      <c r="J83" s="60"/>
      <c r="K83" s="60" t="s">
        <v>112</v>
      </c>
      <c r="L83" s="60">
        <f t="shared" si="24"/>
        <v>0</v>
      </c>
      <c r="M83" s="60"/>
      <c r="N83" s="60">
        <f>IF($E83="",0,IF($E83&gt;$G83,3,IF($E83=$G83,1,0)))</f>
        <v>0</v>
      </c>
      <c r="O83" s="60">
        <f>IF($G83="",0,IF($E83&gt;$G83,0,IF($E83=$G83,1,3)))</f>
        <v>0</v>
      </c>
      <c r="P83" s="60"/>
      <c r="Q83" s="60"/>
      <c r="R83" s="60">
        <f>E83</f>
        <v>0</v>
      </c>
      <c r="S83" s="60">
        <f>G83</f>
        <v>0</v>
      </c>
      <c r="T83" s="60"/>
      <c r="U83" s="60"/>
      <c r="V83" s="60">
        <f>G83</f>
        <v>0</v>
      </c>
      <c r="W83" s="60">
        <f>E83</f>
        <v>0</v>
      </c>
      <c r="X83" s="60"/>
      <c r="Y83" s="60"/>
      <c r="Z83" s="60" t="s">
        <v>30</v>
      </c>
      <c r="AA83" s="60"/>
      <c r="AB83" s="60"/>
      <c r="AC83" s="60"/>
      <c r="AD83" s="60"/>
      <c r="AE83" s="60"/>
      <c r="AF83" s="60"/>
      <c r="AG83" s="60" t="b">
        <f>OR(AG78=AG79,AG78=AG80,AG78=AG81,AG79=AG80,AG79=AG81,AG80=AG81)</f>
        <v>1</v>
      </c>
      <c r="AH83" s="60"/>
      <c r="AI83" s="60"/>
      <c r="AJ83" s="60"/>
      <c r="AK83" s="60"/>
      <c r="AL83" s="60"/>
      <c r="AM83" s="60"/>
      <c r="AN83" s="60"/>
      <c r="AO83" s="60" t="s">
        <v>34</v>
      </c>
      <c r="AP83" s="60"/>
      <c r="AQ83" s="60"/>
      <c r="AR83" s="60" t="b">
        <f>OR(AR78=AR79,AR78=AR80,AR78=AR81,AR79=AR80,AR79=AR81,AR80=AR81)</f>
        <v>1</v>
      </c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85">
        <f>IF(E83&gt;G83,IF(Spielplan!E83&gt;Spielplan!G83,Punktemodus!$B$3,0),0)</f>
        <v>0</v>
      </c>
      <c r="BK83" s="85">
        <f>IF(E83=G83,IF(Spielplan!E83=Spielplan!G83,Punktemodus!$B$3,0),0)</f>
        <v>10</v>
      </c>
      <c r="BL83" s="85">
        <f>IF(E83&lt;G83,IF(Spielplan!E83&lt;Spielplan!G83,Punktemodus!$B$3,0),0)</f>
        <v>0</v>
      </c>
      <c r="BM83" s="85">
        <f>IF(E83=Spielplan!E83,IF(G83=Spielplan!G83,Punktemodus!$B$5,0),0)</f>
        <v>3</v>
      </c>
      <c r="BN83" s="85">
        <f>IF(E83=Spielplan!E83,Punktemodus!$B$7,0)</f>
        <v>1</v>
      </c>
      <c r="BO83" s="85">
        <f>IF(G83=Spielplan!G83,Punktemodus!$B$7,0)</f>
        <v>1</v>
      </c>
      <c r="BP83" s="137">
        <f>IF(Spielplan!E83="",0,SUM(BJ83:BO83))</f>
        <v>0</v>
      </c>
      <c r="BQ83" s="60"/>
      <c r="BR83" s="141"/>
      <c r="BS83" s="134"/>
      <c r="BT83" s="134"/>
      <c r="BU83" s="134"/>
      <c r="BV83" s="134"/>
      <c r="BW83" s="134"/>
      <c r="BX83" s="134"/>
      <c r="BY83" s="134"/>
      <c r="BZ83" s="353"/>
      <c r="CA83" s="155"/>
      <c r="CB83" s="155"/>
      <c r="CC83" s="155"/>
      <c r="CD83" s="155"/>
      <c r="CE83" s="353"/>
      <c r="CF83" s="155"/>
      <c r="CG83" s="155"/>
      <c r="CH83" s="155"/>
      <c r="CI83" s="155"/>
      <c r="CJ83" s="353"/>
      <c r="CK83" s="155"/>
      <c r="CL83" s="155"/>
      <c r="CM83" s="155"/>
      <c r="CN83" s="155"/>
      <c r="CO83" s="353"/>
      <c r="CP83" s="155"/>
      <c r="CQ83" s="155"/>
      <c r="CR83" s="155"/>
      <c r="CS83" s="353"/>
      <c r="CT83" s="155"/>
      <c r="CU83" s="134"/>
      <c r="CV83" s="134"/>
      <c r="CW83" s="134"/>
    </row>
    <row r="84" spans="1:101" ht="18.75" customHeight="1" thickBot="1" x14ac:dyDescent="0.25">
      <c r="A84" s="60"/>
      <c r="B84" s="60"/>
      <c r="C84" s="136" t="str">
        <f>IF(G83="","",IF(AR83=TRUE,"Achtung: Fehler in Tabelle!",""))</f>
        <v/>
      </c>
      <c r="D84" s="60"/>
      <c r="E84" s="85"/>
      <c r="F84" s="60"/>
      <c r="G84" s="85"/>
      <c r="H84" s="60"/>
      <c r="I84" s="60"/>
      <c r="J84" s="60"/>
      <c r="K84" s="60"/>
      <c r="L84" s="60"/>
      <c r="M84" s="60">
        <f t="shared" ref="M84:X84" si="27">SUM(M78:M83)</f>
        <v>0</v>
      </c>
      <c r="N84" s="60">
        <f t="shared" si="27"/>
        <v>0</v>
      </c>
      <c r="O84" s="60">
        <f t="shared" si="27"/>
        <v>0</v>
      </c>
      <c r="P84" s="60">
        <f t="shared" si="27"/>
        <v>0</v>
      </c>
      <c r="Q84" s="60">
        <f t="shared" si="27"/>
        <v>0</v>
      </c>
      <c r="R84" s="60">
        <f t="shared" si="27"/>
        <v>0</v>
      </c>
      <c r="S84" s="60">
        <f t="shared" si="27"/>
        <v>0</v>
      </c>
      <c r="T84" s="60">
        <f t="shared" si="27"/>
        <v>0</v>
      </c>
      <c r="U84" s="60">
        <f t="shared" si="27"/>
        <v>0</v>
      </c>
      <c r="V84" s="60">
        <f t="shared" si="27"/>
        <v>0</v>
      </c>
      <c r="W84" s="60">
        <f t="shared" si="27"/>
        <v>0</v>
      </c>
      <c r="X84" s="60">
        <f t="shared" si="27"/>
        <v>0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160">
        <f>SUM(BP78:BP83)</f>
        <v>0</v>
      </c>
      <c r="BQ84" s="60"/>
      <c r="BR84" s="141"/>
      <c r="BS84" s="134"/>
      <c r="BT84" s="134"/>
      <c r="BU84" s="134"/>
      <c r="BV84" s="134"/>
      <c r="BW84" s="134"/>
      <c r="BX84" s="134"/>
      <c r="BY84" s="134"/>
      <c r="BZ84" s="354"/>
      <c r="CA84" s="155"/>
      <c r="CB84" s="155"/>
      <c r="CC84" s="155"/>
      <c r="CD84" s="155"/>
      <c r="CE84" s="354"/>
      <c r="CF84" s="155"/>
      <c r="CG84" s="155"/>
      <c r="CH84" s="155"/>
      <c r="CI84" s="155"/>
      <c r="CJ84" s="354"/>
      <c r="CK84" s="155"/>
      <c r="CL84" s="155"/>
      <c r="CM84" s="155"/>
      <c r="CN84" s="155"/>
      <c r="CO84" s="354"/>
      <c r="CP84" s="155"/>
      <c r="CQ84" s="155"/>
      <c r="CR84" s="155"/>
      <c r="CS84" s="354"/>
      <c r="CT84" s="155"/>
      <c r="CU84" s="134"/>
      <c r="CV84" s="134"/>
      <c r="CW84" s="134"/>
    </row>
    <row r="85" spans="1:101" ht="18.75" customHeight="1" thickBot="1" x14ac:dyDescent="0.25">
      <c r="A85" s="60"/>
      <c r="B85" s="60"/>
      <c r="C85" s="60"/>
      <c r="D85" s="60"/>
      <c r="E85" s="85"/>
      <c r="F85" s="60"/>
      <c r="G85" s="85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138"/>
      <c r="BQ85" s="60"/>
      <c r="BR85" s="141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</row>
    <row r="86" spans="1:101" ht="18.75" customHeight="1" x14ac:dyDescent="0.25">
      <c r="A86" s="60"/>
      <c r="B86" s="60"/>
      <c r="C86" s="89"/>
      <c r="D86" s="60"/>
      <c r="E86" s="85"/>
      <c r="F86" s="60"/>
      <c r="G86" s="85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89"/>
      <c r="BC86" s="60"/>
      <c r="BD86" s="90"/>
      <c r="BE86" s="60"/>
      <c r="BF86" s="61"/>
      <c r="BG86" s="60"/>
      <c r="BH86" s="60"/>
      <c r="BI86" s="60"/>
      <c r="BJ86" s="60"/>
      <c r="BK86" s="60"/>
      <c r="BL86" s="60"/>
      <c r="BM86" s="60"/>
      <c r="BN86" s="60"/>
      <c r="BO86" s="60"/>
      <c r="BP86" s="138"/>
      <c r="BQ86" s="60"/>
      <c r="BR86" s="141"/>
      <c r="BS86" s="321" t="s">
        <v>45</v>
      </c>
      <c r="BT86" s="322"/>
      <c r="BU86" s="322"/>
      <c r="BV86" s="322"/>
      <c r="BW86" s="134"/>
      <c r="BX86" s="331">
        <f>BP97</f>
        <v>0</v>
      </c>
      <c r="BY86" s="332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</row>
    <row r="87" spans="1:101" ht="18.75" customHeight="1" thickBot="1" x14ac:dyDescent="0.3">
      <c r="A87" s="60"/>
      <c r="B87" s="60"/>
      <c r="C87" s="88" t="s">
        <v>93</v>
      </c>
      <c r="D87" s="60"/>
      <c r="E87" s="85"/>
      <c r="F87" s="60"/>
      <c r="G87" s="85"/>
      <c r="H87" s="60"/>
      <c r="I87" s="60"/>
      <c r="J87" s="60"/>
      <c r="K87" s="60"/>
      <c r="L87" s="60"/>
      <c r="M87" s="60" t="s">
        <v>4</v>
      </c>
      <c r="N87" s="60"/>
      <c r="O87" s="60"/>
      <c r="P87" s="60"/>
      <c r="Q87" s="60" t="s">
        <v>6</v>
      </c>
      <c r="R87" s="60"/>
      <c r="S87" s="60"/>
      <c r="T87" s="60"/>
      <c r="U87" s="60" t="s">
        <v>7</v>
      </c>
      <c r="V87" s="60"/>
      <c r="W87" s="60"/>
      <c r="X87" s="60"/>
      <c r="Y87" s="60"/>
      <c r="Z87" s="60" t="s">
        <v>4</v>
      </c>
      <c r="AA87" s="60" t="s">
        <v>5</v>
      </c>
      <c r="AB87" s="60"/>
      <c r="AC87" s="60"/>
      <c r="AD87" s="60" t="s">
        <v>9</v>
      </c>
      <c r="AE87" s="60"/>
      <c r="AF87" s="60"/>
      <c r="AG87" s="60"/>
      <c r="AH87" s="60" t="s">
        <v>32</v>
      </c>
      <c r="AI87" s="60"/>
      <c r="AJ87" s="60"/>
      <c r="AK87" s="60"/>
      <c r="AL87" s="60"/>
      <c r="AM87" s="60"/>
      <c r="AN87" s="60" t="s">
        <v>35</v>
      </c>
      <c r="AO87" s="60"/>
      <c r="AP87" s="60"/>
      <c r="AQ87" s="60"/>
      <c r="AR87" s="60"/>
      <c r="AS87" s="60" t="s">
        <v>33</v>
      </c>
      <c r="AT87" s="60"/>
      <c r="AU87" s="60"/>
      <c r="AV87" s="60"/>
      <c r="AW87" s="60"/>
      <c r="AX87" s="60"/>
      <c r="AY87" s="60"/>
      <c r="AZ87" s="60"/>
      <c r="BA87" s="60"/>
      <c r="BB87" s="89" t="s">
        <v>10</v>
      </c>
      <c r="BC87" s="60"/>
      <c r="BD87" s="90" t="s">
        <v>4</v>
      </c>
      <c r="BE87" s="60"/>
      <c r="BF87" s="61" t="s">
        <v>5</v>
      </c>
      <c r="BG87" s="60"/>
      <c r="BH87" s="60"/>
      <c r="BI87" s="85"/>
      <c r="BJ87" s="60"/>
      <c r="BK87" s="60"/>
      <c r="BL87" s="60"/>
      <c r="BM87" s="60"/>
      <c r="BN87" s="60"/>
      <c r="BO87" s="60"/>
      <c r="BP87" s="138"/>
      <c r="BQ87" s="85"/>
      <c r="BR87" s="141"/>
      <c r="BS87" s="322"/>
      <c r="BT87" s="322"/>
      <c r="BU87" s="322"/>
      <c r="BV87" s="322"/>
      <c r="BW87" s="134"/>
      <c r="BX87" s="333"/>
      <c r="BY87" s="3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</row>
    <row r="88" spans="1:101" ht="18.75" customHeight="1" thickBot="1" x14ac:dyDescent="0.3">
      <c r="A88" s="60"/>
      <c r="B88" s="60"/>
      <c r="C88" s="60"/>
      <c r="D88" s="60"/>
      <c r="E88" s="85"/>
      <c r="F88" s="60"/>
      <c r="G88" s="85"/>
      <c r="H88" s="60"/>
      <c r="I88" s="60"/>
      <c r="J88" s="60"/>
      <c r="K88" s="60"/>
      <c r="L88" s="60"/>
      <c r="M88" s="60" t="s">
        <v>0</v>
      </c>
      <c r="N88" s="60" t="s">
        <v>1</v>
      </c>
      <c r="O88" s="60" t="s">
        <v>2</v>
      </c>
      <c r="P88" s="60" t="s">
        <v>3</v>
      </c>
      <c r="Q88" s="60" t="s">
        <v>0</v>
      </c>
      <c r="R88" s="60" t="s">
        <v>1</v>
      </c>
      <c r="S88" s="60" t="s">
        <v>2</v>
      </c>
      <c r="T88" s="60" t="s">
        <v>3</v>
      </c>
      <c r="U88" s="60" t="s">
        <v>0</v>
      </c>
      <c r="V88" s="60" t="s">
        <v>1</v>
      </c>
      <c r="W88" s="60" t="s">
        <v>2</v>
      </c>
      <c r="X88" s="60" t="s">
        <v>3</v>
      </c>
      <c r="Y88" s="60"/>
      <c r="Z88" s="60" t="s">
        <v>8</v>
      </c>
      <c r="AA88" s="60"/>
      <c r="AB88" s="60"/>
      <c r="AC88" s="60"/>
      <c r="AD88" s="60"/>
      <c r="AE88" s="60"/>
      <c r="AF88" s="60"/>
      <c r="AG88" s="60"/>
      <c r="AH88" s="60" t="s">
        <v>31</v>
      </c>
      <c r="AI88" s="60"/>
      <c r="AJ88" s="60"/>
      <c r="AK88" s="60"/>
      <c r="AL88" s="60"/>
      <c r="AM88" s="60"/>
      <c r="AN88" s="60" t="str">
        <f>AI89</f>
        <v>Belgien</v>
      </c>
      <c r="AO88" s="60" t="str">
        <f>AI90</f>
        <v>Algerien</v>
      </c>
      <c r="AP88" s="60" t="str">
        <f>AI91</f>
        <v>Russland</v>
      </c>
      <c r="AQ88" s="60" t="str">
        <f>AI92</f>
        <v>Südkorea</v>
      </c>
      <c r="AR88" s="60"/>
      <c r="AS88" s="60" t="s">
        <v>31</v>
      </c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85"/>
      <c r="BJ88" s="85"/>
      <c r="BK88" s="85"/>
      <c r="BL88" s="85"/>
      <c r="BM88" s="85"/>
      <c r="BN88" s="85"/>
      <c r="BO88" s="85"/>
      <c r="BP88" s="137"/>
      <c r="BQ88" s="85"/>
      <c r="BR88" s="141"/>
      <c r="BS88" s="134"/>
      <c r="BT88" s="142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</row>
    <row r="89" spans="1:101" ht="18.75" customHeight="1" thickBot="1" x14ac:dyDescent="0.3">
      <c r="A89" s="60"/>
      <c r="B89" s="60"/>
      <c r="C89" s="224" t="str">
        <f>Spielplan!$C$89</f>
        <v>Belgien</v>
      </c>
      <c r="D89" s="225"/>
      <c r="E89" s="104"/>
      <c r="F89" s="93"/>
      <c r="G89" s="104"/>
      <c r="H89" s="224" t="str">
        <f>Spielplan!$H$89</f>
        <v>Algerien</v>
      </c>
      <c r="I89" s="225"/>
      <c r="J89" s="60"/>
      <c r="K89" s="60" t="s">
        <v>115</v>
      </c>
      <c r="L89" s="60">
        <f t="shared" ref="L89:L94" si="28">IF(E89-G89&gt;0,1,IF(G89=E89,0,-1))</f>
        <v>0</v>
      </c>
      <c r="M89" s="60">
        <f>IF($E89="",0,IF($E89&gt;$G89,3,IF($E89=G89,1,0)))</f>
        <v>0</v>
      </c>
      <c r="N89" s="60">
        <f>IF($G89="",0,IF($E89&gt;$G89,0,IF($E89=G89,1,3)))</f>
        <v>0</v>
      </c>
      <c r="O89" s="60"/>
      <c r="P89" s="60"/>
      <c r="Q89" s="60">
        <f>E89</f>
        <v>0</v>
      </c>
      <c r="R89" s="60">
        <f>G89</f>
        <v>0</v>
      </c>
      <c r="S89" s="60"/>
      <c r="T89" s="60"/>
      <c r="U89" s="60">
        <f>G89</f>
        <v>0</v>
      </c>
      <c r="V89" s="60">
        <f>E89</f>
        <v>0</v>
      </c>
      <c r="W89" s="60"/>
      <c r="X89" s="60"/>
      <c r="Y89" s="60"/>
      <c r="Z89" s="60">
        <f>M95</f>
        <v>0</v>
      </c>
      <c r="AA89" s="60">
        <f>Q95</f>
        <v>0</v>
      </c>
      <c r="AB89" s="60">
        <f>U95</f>
        <v>0</v>
      </c>
      <c r="AC89" s="60">
        <f>AA89-AB89</f>
        <v>0</v>
      </c>
      <c r="AD89" s="60">
        <f>IF(Z89&gt;Z90,-1,0)</f>
        <v>0</v>
      </c>
      <c r="AE89" s="60">
        <f>IF(Z89&gt;Z91,-1,0)</f>
        <v>0</v>
      </c>
      <c r="AF89" s="60">
        <f>IF(Z89&gt;Z92,-1,0)</f>
        <v>0</v>
      </c>
      <c r="AG89" s="60">
        <f>10000-(AJ89*1000+AM89*100+AK89*10)</f>
        <v>10000</v>
      </c>
      <c r="AH89" s="90">
        <f>RANK(AG89,AG89:AG92,1)</f>
        <v>1</v>
      </c>
      <c r="AI89" s="60" t="str">
        <f>C89</f>
        <v>Belgien</v>
      </c>
      <c r="AJ89" s="60">
        <f t="shared" ref="AJ89:AL92" si="29">Z89</f>
        <v>0</v>
      </c>
      <c r="AK89" s="60">
        <f t="shared" si="29"/>
        <v>0</v>
      </c>
      <c r="AL89" s="60">
        <f t="shared" si="29"/>
        <v>0</v>
      </c>
      <c r="AM89" s="60">
        <f>AK89-AL89</f>
        <v>0</v>
      </c>
      <c r="AN89" s="187"/>
      <c r="AO89" s="187">
        <f>IF(AG90=AG89,IF(G89&gt;E89,AG90-0.1,AG90),AG90)</f>
        <v>10000</v>
      </c>
      <c r="AP89" s="187">
        <f>IF(AG91=AG89,IF(G91&gt;E91,AG91-0.1,AG91),AG91)</f>
        <v>10000</v>
      </c>
      <c r="AQ89" s="187">
        <f>IF(AG92=AG89,IF(G93&gt;E93,AG92-0.1,AG92),AG92)</f>
        <v>10000</v>
      </c>
      <c r="AR89" s="187">
        <f>AN93</f>
        <v>30000</v>
      </c>
      <c r="AS89" s="90">
        <f>RANK(AR89,AR89:AR92,1)</f>
        <v>1</v>
      </c>
      <c r="AT89" s="60" t="str">
        <f t="shared" ref="AT89:AW92" si="30">AI89</f>
        <v>Belgien</v>
      </c>
      <c r="AU89" s="60">
        <f t="shared" si="30"/>
        <v>0</v>
      </c>
      <c r="AV89" s="60">
        <f t="shared" si="30"/>
        <v>0</v>
      </c>
      <c r="AW89" s="60">
        <f t="shared" si="30"/>
        <v>0</v>
      </c>
      <c r="AX89" s="60"/>
      <c r="AY89" s="60"/>
      <c r="AZ89" s="60"/>
      <c r="BA89" s="226">
        <v>1</v>
      </c>
      <c r="BB89" s="224" t="str">
        <f>VLOOKUP(1,AS89:AT92,2,FALSE)</f>
        <v>Belgien</v>
      </c>
      <c r="BC89" s="225"/>
      <c r="BD89" s="227">
        <f>VLOOKUP(1,AS89:AW92,3,FALSE)</f>
        <v>0</v>
      </c>
      <c r="BE89" s="228">
        <f>VLOOKUP(1,AS89:AW92,4,FALSE)</f>
        <v>0</v>
      </c>
      <c r="BF89" s="93" t="s">
        <v>12</v>
      </c>
      <c r="BG89" s="228">
        <f>VLOOKUP(1,AS89:AW92,5,FALSE)</f>
        <v>0</v>
      </c>
      <c r="BH89" s="229" t="s">
        <v>128</v>
      </c>
      <c r="BI89" s="85"/>
      <c r="BJ89" s="85">
        <f>IF(E89&gt;G89,IF(Spielplan!E89&gt;Spielplan!G89,Punktemodus!$B$3,0),0)</f>
        <v>0</v>
      </c>
      <c r="BK89" s="85">
        <f>IF(E89=G89,IF(Spielplan!E89=Spielplan!G89,Punktemodus!$B$3,0),0)</f>
        <v>10</v>
      </c>
      <c r="BL89" s="85">
        <f>IF(E89&lt;G89,IF(Spielplan!E89&lt;Spielplan!G89,Punktemodus!$B$3,0),0)</f>
        <v>0</v>
      </c>
      <c r="BM89" s="85">
        <f>IF(E89=Spielplan!E89,IF(G89=Spielplan!G89,Punktemodus!$B$5,0),0)</f>
        <v>3</v>
      </c>
      <c r="BN89" s="85">
        <f>IF(E89=Spielplan!E89,Punktemodus!$B$7,0)</f>
        <v>1</v>
      </c>
      <c r="BO89" s="85">
        <f>IF(G89=Spielplan!G89,Punktemodus!$B$7,0)</f>
        <v>1</v>
      </c>
      <c r="BP89" s="137">
        <f>IF(Spielplan!E89="",0,SUM(BJ89:BO89))</f>
        <v>0</v>
      </c>
      <c r="BQ89" s="85"/>
      <c r="BR89" s="141"/>
      <c r="BS89" s="321" t="s">
        <v>46</v>
      </c>
      <c r="BT89" s="322"/>
      <c r="BU89" s="322"/>
      <c r="BV89" s="322"/>
      <c r="BW89" s="134"/>
      <c r="BX89" s="335">
        <f>BZ79+CE79+CJ79+CO79+CS79</f>
        <v>730</v>
      </c>
      <c r="BY89" s="336"/>
      <c r="BZ89" s="134"/>
      <c r="CA89" s="349"/>
      <c r="CB89" s="350"/>
      <c r="CC89" s="350"/>
      <c r="CD89" s="350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</row>
    <row r="90" spans="1:101" ht="18.75" customHeight="1" thickBot="1" x14ac:dyDescent="0.3">
      <c r="A90" s="60"/>
      <c r="B90" s="60"/>
      <c r="C90" s="230" t="str">
        <f>Spielplan!$C$90</f>
        <v>Russland</v>
      </c>
      <c r="D90" s="231"/>
      <c r="E90" s="104"/>
      <c r="F90" s="93"/>
      <c r="G90" s="104"/>
      <c r="H90" s="230" t="str">
        <f>Spielplan!$H$90</f>
        <v>Südkorea</v>
      </c>
      <c r="I90" s="231"/>
      <c r="J90" s="60"/>
      <c r="K90" s="60" t="s">
        <v>116</v>
      </c>
      <c r="L90" s="60">
        <f t="shared" si="28"/>
        <v>0</v>
      </c>
      <c r="M90" s="60"/>
      <c r="N90" s="60"/>
      <c r="O90" s="60">
        <f>IF($E90="",0,IF($E90&gt;$G90,3,IF($E90=$G90,1,0)))</f>
        <v>0</v>
      </c>
      <c r="P90" s="60">
        <f>IF($G90="",0,IF($E90&gt;$G90,0,IF($E90=$G90,1,3)))</f>
        <v>0</v>
      </c>
      <c r="Q90" s="60"/>
      <c r="R90" s="60"/>
      <c r="S90" s="60">
        <f>E90</f>
        <v>0</v>
      </c>
      <c r="T90" s="60">
        <f>G90</f>
        <v>0</v>
      </c>
      <c r="U90" s="60"/>
      <c r="V90" s="60"/>
      <c r="W90" s="60">
        <f>G90</f>
        <v>0</v>
      </c>
      <c r="X90" s="60">
        <f>E90</f>
        <v>0</v>
      </c>
      <c r="Y90" s="60"/>
      <c r="Z90" s="60">
        <f>N95</f>
        <v>0</v>
      </c>
      <c r="AA90" s="60">
        <f>R95</f>
        <v>0</v>
      </c>
      <c r="AB90" s="60">
        <f>V95</f>
        <v>0</v>
      </c>
      <c r="AC90" s="60">
        <f>AA90-AB90</f>
        <v>0</v>
      </c>
      <c r="AD90" s="60">
        <f>IF(Z90&gt;Z89,-1,0)</f>
        <v>0</v>
      </c>
      <c r="AE90" s="60">
        <f>IF(Z90&gt;Z91,-1,0)</f>
        <v>0</v>
      </c>
      <c r="AF90" s="60">
        <f>IF(Z90&gt;Z92,-1,0)</f>
        <v>0</v>
      </c>
      <c r="AG90" s="60">
        <f>10000-(AJ90*1000+AM90*100+AK90*10)</f>
        <v>10000</v>
      </c>
      <c r="AH90" s="90">
        <f>RANK(AG90,AG89:AG92,1)</f>
        <v>1</v>
      </c>
      <c r="AI90" s="60" t="str">
        <f>H89</f>
        <v>Algerien</v>
      </c>
      <c r="AJ90" s="60">
        <f t="shared" si="29"/>
        <v>0</v>
      </c>
      <c r="AK90" s="60">
        <f t="shared" si="29"/>
        <v>0</v>
      </c>
      <c r="AL90" s="60">
        <f t="shared" si="29"/>
        <v>0</v>
      </c>
      <c r="AM90" s="60">
        <f>AK90-AL90</f>
        <v>0</v>
      </c>
      <c r="AN90" s="187">
        <f>IF(AG89=AG90,IF(E89&gt;G89,AG89-0.1,AG89),AG89)</f>
        <v>10000</v>
      </c>
      <c r="AO90" s="187"/>
      <c r="AP90" s="187">
        <f>IF(AG91=AG90,IF(G94&gt;E94,AG91-0.1,AG91),AG91)</f>
        <v>10000</v>
      </c>
      <c r="AQ90" s="187">
        <f>IF(AG92=AG90,IF(G92&gt;E92,AG92-0.1,AG92),AG92)</f>
        <v>10000</v>
      </c>
      <c r="AR90" s="187">
        <f>AO93</f>
        <v>30000</v>
      </c>
      <c r="AS90" s="90">
        <f>RANK(AR90,AR89:AR92,1)</f>
        <v>1</v>
      </c>
      <c r="AT90" s="60" t="str">
        <f t="shared" si="30"/>
        <v>Algerien</v>
      </c>
      <c r="AU90" s="60">
        <f t="shared" si="30"/>
        <v>0</v>
      </c>
      <c r="AV90" s="60">
        <f t="shared" si="30"/>
        <v>0</v>
      </c>
      <c r="AW90" s="60">
        <f t="shared" si="30"/>
        <v>0</v>
      </c>
      <c r="AX90" s="60"/>
      <c r="AY90" s="60"/>
      <c r="AZ90" s="60"/>
      <c r="BA90" s="232">
        <v>2</v>
      </c>
      <c r="BB90" s="230" t="e">
        <f>VLOOKUP(2,AS89:AT92,2,FALSE)</f>
        <v>#N/A</v>
      </c>
      <c r="BC90" s="231"/>
      <c r="BD90" s="233" t="e">
        <f>VLOOKUP(2,AS89:AW92,3,FALSE)</f>
        <v>#N/A</v>
      </c>
      <c r="BE90" s="234" t="e">
        <f>VLOOKUP(2,AS89:AW92,4,FALSE)</f>
        <v>#N/A</v>
      </c>
      <c r="BF90" s="93" t="s">
        <v>12</v>
      </c>
      <c r="BG90" s="234" t="e">
        <f>VLOOKUP(2,AS89:AW92,5,FALSE)</f>
        <v>#N/A</v>
      </c>
      <c r="BH90" s="234" t="s">
        <v>124</v>
      </c>
      <c r="BI90" s="85"/>
      <c r="BJ90" s="85">
        <f>IF(E90&gt;G90,IF(Spielplan!E90&gt;Spielplan!G90,Punktemodus!$B$3,0),0)</f>
        <v>0</v>
      </c>
      <c r="BK90" s="85">
        <f>IF(E90=G90,IF(Spielplan!E90=Spielplan!G90,Punktemodus!$B$3,0),0)</f>
        <v>10</v>
      </c>
      <c r="BL90" s="85">
        <f>IF(E90&lt;G90,IF(Spielplan!E90&lt;Spielplan!G90,Punktemodus!$B$3,0),0)</f>
        <v>0</v>
      </c>
      <c r="BM90" s="85">
        <f>IF(E90=Spielplan!E90,IF(G90=Spielplan!G90,Punktemodus!$B$5,0),0)</f>
        <v>3</v>
      </c>
      <c r="BN90" s="85">
        <f>IF(E90=Spielplan!E90,Punktemodus!$B$7,0)</f>
        <v>1</v>
      </c>
      <c r="BO90" s="85">
        <f>IF(G90=Spielplan!G90,Punktemodus!$B$7,0)</f>
        <v>1</v>
      </c>
      <c r="BP90" s="137">
        <f>IF(Spielplan!E90="",0,SUM(BJ90:BO90))</f>
        <v>0</v>
      </c>
      <c r="BQ90" s="85"/>
      <c r="BR90" s="141"/>
      <c r="BS90" s="322"/>
      <c r="BT90" s="322"/>
      <c r="BU90" s="322"/>
      <c r="BV90" s="322"/>
      <c r="BW90" s="134"/>
      <c r="BX90" s="337"/>
      <c r="BY90" s="338"/>
      <c r="BZ90" s="134"/>
      <c r="CA90" s="350"/>
      <c r="CB90" s="350"/>
      <c r="CC90" s="350"/>
      <c r="CD90" s="350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</row>
    <row r="91" spans="1:101" ht="18.75" customHeight="1" thickBot="1" x14ac:dyDescent="0.3">
      <c r="A91" s="60"/>
      <c r="B91" s="60"/>
      <c r="C91" s="224" t="str">
        <f>C89</f>
        <v>Belgien</v>
      </c>
      <c r="D91" s="225"/>
      <c r="E91" s="104"/>
      <c r="F91" s="93"/>
      <c r="G91" s="104"/>
      <c r="H91" s="224" t="str">
        <f>C90</f>
        <v>Russland</v>
      </c>
      <c r="I91" s="225"/>
      <c r="J91" s="60"/>
      <c r="K91" s="60" t="s">
        <v>118</v>
      </c>
      <c r="L91" s="60">
        <f t="shared" si="28"/>
        <v>0</v>
      </c>
      <c r="M91" s="60">
        <f>IF($E91="",0,IF($E91&gt;$G91,3,IF($E91=G91,1,0)))</f>
        <v>0</v>
      </c>
      <c r="N91" s="60"/>
      <c r="O91" s="60">
        <f>IF($G91="",0,IF($E91&gt;$G91,0,IF($E91=$G91,1,3)))</f>
        <v>0</v>
      </c>
      <c r="P91" s="60"/>
      <c r="Q91" s="60">
        <f>E91</f>
        <v>0</v>
      </c>
      <c r="R91" s="60"/>
      <c r="S91" s="60">
        <f>G91</f>
        <v>0</v>
      </c>
      <c r="T91" s="60"/>
      <c r="U91" s="60">
        <f>G91</f>
        <v>0</v>
      </c>
      <c r="V91" s="60"/>
      <c r="W91" s="60">
        <f>E91</f>
        <v>0</v>
      </c>
      <c r="X91" s="60"/>
      <c r="Y91" s="60"/>
      <c r="Z91" s="60">
        <f>O95</f>
        <v>0</v>
      </c>
      <c r="AA91" s="60">
        <f>S95</f>
        <v>0</v>
      </c>
      <c r="AB91" s="60">
        <f>W95</f>
        <v>0</v>
      </c>
      <c r="AC91" s="60">
        <f>AA91-AB91</f>
        <v>0</v>
      </c>
      <c r="AD91" s="60">
        <f>IF(Z91&gt;Z89,-1,0)</f>
        <v>0</v>
      </c>
      <c r="AE91" s="60">
        <f>IF(Z91&gt;Z90,-1,0)</f>
        <v>0</v>
      </c>
      <c r="AF91" s="60">
        <f>IF(Z91&gt;Z92,-1,0)</f>
        <v>0</v>
      </c>
      <c r="AG91" s="60">
        <f>10000-(AJ91*1000+AM91*100+AK91*10)</f>
        <v>10000</v>
      </c>
      <c r="AH91" s="90">
        <f>RANK(AG91,AG89:AG92,1)</f>
        <v>1</v>
      </c>
      <c r="AI91" s="60" t="str">
        <f>C90</f>
        <v>Russland</v>
      </c>
      <c r="AJ91" s="60">
        <f t="shared" si="29"/>
        <v>0</v>
      </c>
      <c r="AK91" s="60">
        <f t="shared" si="29"/>
        <v>0</v>
      </c>
      <c r="AL91" s="60">
        <f t="shared" si="29"/>
        <v>0</v>
      </c>
      <c r="AM91" s="60">
        <f>AK91-AL91</f>
        <v>0</v>
      </c>
      <c r="AN91" s="187">
        <f>IF(AG89=AG91,IF(E91&gt;G91,AG89-0.1,AG89),AG89)</f>
        <v>10000</v>
      </c>
      <c r="AO91" s="187">
        <f>IF(AG90=AG91,IF(E94&gt;G94,AG90-0.1,AG90),AG90)</f>
        <v>10000</v>
      </c>
      <c r="AP91" s="187"/>
      <c r="AQ91" s="187">
        <f>IF(AG92=AG91,IF(G90&gt;E90,AG92-0.1,AG92),AG92)</f>
        <v>10000</v>
      </c>
      <c r="AR91" s="187">
        <f>AP93</f>
        <v>30000</v>
      </c>
      <c r="AS91" s="90">
        <f>RANK(AR91,AR89:AR92,1)</f>
        <v>1</v>
      </c>
      <c r="AT91" s="60" t="str">
        <f t="shared" si="30"/>
        <v>Russland</v>
      </c>
      <c r="AU91" s="60">
        <f t="shared" si="30"/>
        <v>0</v>
      </c>
      <c r="AV91" s="60">
        <f t="shared" si="30"/>
        <v>0</v>
      </c>
      <c r="AW91" s="60">
        <f t="shared" si="30"/>
        <v>0</v>
      </c>
      <c r="AX91" s="60"/>
      <c r="AY91" s="60"/>
      <c r="AZ91" s="60"/>
      <c r="BA91" s="113">
        <v>3</v>
      </c>
      <c r="BB91" s="114" t="e">
        <f>VLOOKUP(3,AS89:AT92,2,FALSE)</f>
        <v>#N/A</v>
      </c>
      <c r="BC91" s="115"/>
      <c r="BD91" s="116" t="e">
        <f>VLOOKUP(3,AS89:AW92,3,FALSE)</f>
        <v>#N/A</v>
      </c>
      <c r="BE91" s="116" t="e">
        <f>VLOOKUP(3,AS89:AW92,4,FALSE)</f>
        <v>#N/A</v>
      </c>
      <c r="BF91" s="93" t="s">
        <v>12</v>
      </c>
      <c r="BG91" s="116" t="e">
        <f>VLOOKUP(3,AS89:AW92,5,FALSE)</f>
        <v>#N/A</v>
      </c>
      <c r="BH91" s="60"/>
      <c r="BI91" s="85"/>
      <c r="BJ91" s="85">
        <f>IF(E91&gt;G91,IF(Spielplan!E91&gt;Spielplan!G91,Punktemodus!$B$3,0),0)</f>
        <v>0</v>
      </c>
      <c r="BK91" s="85">
        <f>IF(E91=G91,IF(Spielplan!E91=Spielplan!G91,Punktemodus!$B$3,0),0)</f>
        <v>10</v>
      </c>
      <c r="BL91" s="85">
        <f>IF(E91&lt;G91,IF(Spielplan!E91&lt;Spielplan!G91,Punktemodus!$B$3,0),0)</f>
        <v>0</v>
      </c>
      <c r="BM91" s="85">
        <f>IF(E91=Spielplan!E91,IF(G91=Spielplan!G91,Punktemodus!$B$5,0),0)</f>
        <v>3</v>
      </c>
      <c r="BN91" s="85">
        <f>IF(E91=Spielplan!E91,Punktemodus!$B$7,0)</f>
        <v>1</v>
      </c>
      <c r="BO91" s="85">
        <f>IF(G91=Spielplan!G91,Punktemodus!$B$7,0)</f>
        <v>1</v>
      </c>
      <c r="BP91" s="137">
        <f>IF(Spielplan!E91="",0,SUM(BJ91:BO91))</f>
        <v>0</v>
      </c>
      <c r="BQ91" s="85"/>
      <c r="BR91" s="141"/>
      <c r="BS91" s="134"/>
      <c r="BT91" s="142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</row>
    <row r="92" spans="1:101" ht="18.75" customHeight="1" thickBot="1" x14ac:dyDescent="0.3">
      <c r="A92" s="60"/>
      <c r="B92" s="60"/>
      <c r="C92" s="230" t="str">
        <f>H89</f>
        <v>Algerien</v>
      </c>
      <c r="D92" s="231"/>
      <c r="E92" s="104"/>
      <c r="F92" s="93"/>
      <c r="G92" s="104"/>
      <c r="H92" s="230" t="str">
        <f>H90</f>
        <v>Südkorea</v>
      </c>
      <c r="I92" s="231"/>
      <c r="J92" s="60"/>
      <c r="K92" s="60" t="s">
        <v>117</v>
      </c>
      <c r="L92" s="60">
        <f t="shared" si="28"/>
        <v>0</v>
      </c>
      <c r="M92" s="60"/>
      <c r="N92" s="60">
        <f>IF($E92="",0,IF($E92&gt;$G92,3,IF($E92=$G92,1,0)))</f>
        <v>0</v>
      </c>
      <c r="O92" s="60"/>
      <c r="P92" s="60">
        <f>IF($G92="",0,IF($E92&gt;$G92,0,IF($E92=$G92,1,3)))</f>
        <v>0</v>
      </c>
      <c r="Q92" s="60"/>
      <c r="R92" s="60">
        <f>E92</f>
        <v>0</v>
      </c>
      <c r="S92" s="60"/>
      <c r="T92" s="60">
        <f>G92</f>
        <v>0</v>
      </c>
      <c r="U92" s="60"/>
      <c r="V92" s="60">
        <f>G92</f>
        <v>0</v>
      </c>
      <c r="W92" s="60"/>
      <c r="X92" s="60">
        <f>E92</f>
        <v>0</v>
      </c>
      <c r="Y92" s="60"/>
      <c r="Z92" s="60">
        <f>P95</f>
        <v>0</v>
      </c>
      <c r="AA92" s="60">
        <f>T95</f>
        <v>0</v>
      </c>
      <c r="AB92" s="60">
        <f>X95</f>
        <v>0</v>
      </c>
      <c r="AC92" s="60">
        <f>AA92-AB92</f>
        <v>0</v>
      </c>
      <c r="AD92" s="60">
        <f>IF(Z92&gt;Z89,-1,0)</f>
        <v>0</v>
      </c>
      <c r="AE92" s="60">
        <f>IF(Z92&gt;Z90,-1,0)</f>
        <v>0</v>
      </c>
      <c r="AF92" s="60">
        <f>IF(Z92&gt;Z91,-1,0)</f>
        <v>0</v>
      </c>
      <c r="AG92" s="60">
        <f>10000-(AJ92*1000+AM92*100+AK92*10)</f>
        <v>10000</v>
      </c>
      <c r="AH92" s="90">
        <f>RANK(AG92,AG89:AG92,1)</f>
        <v>1</v>
      </c>
      <c r="AI92" s="60" t="str">
        <f>H90</f>
        <v>Südkorea</v>
      </c>
      <c r="AJ92" s="60">
        <f t="shared" si="29"/>
        <v>0</v>
      </c>
      <c r="AK92" s="60">
        <f t="shared" si="29"/>
        <v>0</v>
      </c>
      <c r="AL92" s="60">
        <f t="shared" si="29"/>
        <v>0</v>
      </c>
      <c r="AM92" s="60">
        <f>AK92-AL92</f>
        <v>0</v>
      </c>
      <c r="AN92" s="187">
        <f>IF(AG89=AG92,IF(E93&gt;G93,AG89-0.1,AG89),AG89)</f>
        <v>10000</v>
      </c>
      <c r="AO92" s="187">
        <f>IF(AG90=AG92,IF(E92&gt;G92,AG90-0.1,AG90),AG90)</f>
        <v>10000</v>
      </c>
      <c r="AP92" s="187">
        <f>IF(AG91=AG92,IF(E90&gt;G90,AG91-0.1,AG91),AG91)</f>
        <v>10000</v>
      </c>
      <c r="AQ92" s="187"/>
      <c r="AR92" s="187">
        <f>AQ93</f>
        <v>30000</v>
      </c>
      <c r="AS92" s="90">
        <f>RANK(AR92,AR89:AR92,1)</f>
        <v>1</v>
      </c>
      <c r="AT92" s="60" t="str">
        <f t="shared" si="30"/>
        <v>Südkorea</v>
      </c>
      <c r="AU92" s="60">
        <f t="shared" si="30"/>
        <v>0</v>
      </c>
      <c r="AV92" s="60">
        <f t="shared" si="30"/>
        <v>0</v>
      </c>
      <c r="AW92" s="60">
        <f t="shared" si="30"/>
        <v>0</v>
      </c>
      <c r="AX92" s="60"/>
      <c r="AY92" s="60"/>
      <c r="AZ92" s="60"/>
      <c r="BA92" s="113">
        <v>4</v>
      </c>
      <c r="BB92" s="114" t="e">
        <f>VLOOKUP(4,AS89:AT92,2,FALSE)</f>
        <v>#N/A</v>
      </c>
      <c r="BC92" s="115"/>
      <c r="BD92" s="116" t="e">
        <f>VLOOKUP(4,AS89:AW92,3,FALSE)</f>
        <v>#N/A</v>
      </c>
      <c r="BE92" s="116" t="e">
        <f>VLOOKUP(4,AS89:AW92,4,FALSE)</f>
        <v>#N/A</v>
      </c>
      <c r="BF92" s="93" t="s">
        <v>12</v>
      </c>
      <c r="BG92" s="116" t="e">
        <f>VLOOKUP(4,AS89:AW92,5,FALSE)</f>
        <v>#N/A</v>
      </c>
      <c r="BH92" s="60"/>
      <c r="BI92" s="85"/>
      <c r="BJ92" s="85">
        <f>IF(E92&gt;G92,IF(Spielplan!E92&gt;Spielplan!G92,Punktemodus!$B$3,0),0)</f>
        <v>0</v>
      </c>
      <c r="BK92" s="85">
        <f>IF(E92=G92,IF(Spielplan!E92=Spielplan!G92,Punktemodus!$B$3,0),0)</f>
        <v>10</v>
      </c>
      <c r="BL92" s="85">
        <f>IF(E92&lt;G92,IF(Spielplan!E92&lt;Spielplan!G92,Punktemodus!$B$3,0),0)</f>
        <v>0</v>
      </c>
      <c r="BM92" s="85">
        <f>IF(E92=Spielplan!E92,IF(G92=Spielplan!G92,Punktemodus!$B$5,0),0)</f>
        <v>3</v>
      </c>
      <c r="BN92" s="85">
        <f>IF(E92=Spielplan!E92,Punktemodus!$B$7,0)</f>
        <v>1</v>
      </c>
      <c r="BO92" s="85">
        <f>IF(G92=Spielplan!G92,Punktemodus!$B$7,0)</f>
        <v>1</v>
      </c>
      <c r="BP92" s="137">
        <f>IF(Spielplan!E92="",0,SUM(BJ92:BO92))</f>
        <v>0</v>
      </c>
      <c r="BQ92" s="85"/>
      <c r="BR92" s="141"/>
      <c r="BS92" s="321" t="s">
        <v>163</v>
      </c>
      <c r="BT92" s="322"/>
      <c r="BU92" s="322"/>
      <c r="BV92" s="322"/>
      <c r="BW92" s="134"/>
      <c r="BX92" s="339">
        <f>BX86+BX89</f>
        <v>730</v>
      </c>
      <c r="BY92" s="340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</row>
    <row r="93" spans="1:101" ht="18.75" customHeight="1" thickBot="1" x14ac:dyDescent="0.3">
      <c r="A93" s="60"/>
      <c r="B93" s="60"/>
      <c r="C93" s="224" t="str">
        <f>C89</f>
        <v>Belgien</v>
      </c>
      <c r="D93" s="225"/>
      <c r="E93" s="104"/>
      <c r="F93" s="93"/>
      <c r="G93" s="104"/>
      <c r="H93" s="224" t="str">
        <f>H90</f>
        <v>Südkorea</v>
      </c>
      <c r="I93" s="225"/>
      <c r="J93" s="60"/>
      <c r="K93" s="60" t="s">
        <v>119</v>
      </c>
      <c r="L93" s="60">
        <f t="shared" si="28"/>
        <v>0</v>
      </c>
      <c r="M93" s="60">
        <f>IF($E93="",0,IF($E93&gt;$G93,3,IF($E93=G93,1,0)))</f>
        <v>0</v>
      </c>
      <c r="N93" s="60"/>
      <c r="O93" s="60"/>
      <c r="P93" s="60">
        <f>IF($G93="",0,IF($E93&gt;$G93,0,IF($E93=$G93,1,3)))</f>
        <v>0</v>
      </c>
      <c r="Q93" s="60">
        <f>E93</f>
        <v>0</v>
      </c>
      <c r="R93" s="60"/>
      <c r="S93" s="60"/>
      <c r="T93" s="60">
        <f>G93</f>
        <v>0</v>
      </c>
      <c r="U93" s="60">
        <f>G93</f>
        <v>0</v>
      </c>
      <c r="V93" s="60"/>
      <c r="W93" s="60"/>
      <c r="X93" s="60">
        <f>E93</f>
        <v>0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187">
        <f>SUM(AN89:AN92)</f>
        <v>30000</v>
      </c>
      <c r="AO93" s="187">
        <f>SUM(AO89:AO92)</f>
        <v>30000</v>
      </c>
      <c r="AP93" s="187">
        <f>SUM(AP89:AP92)</f>
        <v>30000</v>
      </c>
      <c r="AQ93" s="187">
        <f>SUM(AQ89:AQ92)</f>
        <v>30000</v>
      </c>
      <c r="AR93" s="187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85">
        <f>IF(E93&gt;G93,IF(Spielplan!E93&gt;Spielplan!G93,Punktemodus!$B$3,0),0)</f>
        <v>0</v>
      </c>
      <c r="BK93" s="85">
        <f>IF(E93=G93,IF(Spielplan!E93=Spielplan!G93,Punktemodus!$B$3,0),0)</f>
        <v>10</v>
      </c>
      <c r="BL93" s="85">
        <f>IF(E93&lt;G93,IF(Spielplan!E93&lt;Spielplan!G93,Punktemodus!$B$3,0),0)</f>
        <v>0</v>
      </c>
      <c r="BM93" s="85">
        <f>IF(E93=Spielplan!E93,IF(G93=Spielplan!G93,Punktemodus!$B$5,0),0)</f>
        <v>3</v>
      </c>
      <c r="BN93" s="85">
        <f>IF(E93=Spielplan!E93,Punktemodus!$B$7,0)</f>
        <v>1</v>
      </c>
      <c r="BO93" s="85">
        <f>IF(G93=Spielplan!G93,Punktemodus!$B$7,0)</f>
        <v>1</v>
      </c>
      <c r="BP93" s="137">
        <f>IF(Spielplan!E93="",0,SUM(BJ93:BO93))</f>
        <v>0</v>
      </c>
      <c r="BQ93" s="60"/>
      <c r="BR93" s="141"/>
      <c r="BS93" s="322"/>
      <c r="BT93" s="322"/>
      <c r="BU93" s="322"/>
      <c r="BV93" s="322"/>
      <c r="BW93" s="134"/>
      <c r="BX93" s="341"/>
      <c r="BY93" s="342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</row>
    <row r="94" spans="1:101" ht="18.75" customHeight="1" thickBot="1" x14ac:dyDescent="0.3">
      <c r="A94" s="60"/>
      <c r="B94" s="60"/>
      <c r="C94" s="230" t="str">
        <f>H89</f>
        <v>Algerien</v>
      </c>
      <c r="D94" s="231"/>
      <c r="E94" s="104"/>
      <c r="F94" s="93"/>
      <c r="G94" s="104"/>
      <c r="H94" s="230" t="str">
        <f>C90</f>
        <v>Russland</v>
      </c>
      <c r="I94" s="231"/>
      <c r="J94" s="60"/>
      <c r="K94" s="60" t="s">
        <v>119</v>
      </c>
      <c r="L94" s="60">
        <f t="shared" si="28"/>
        <v>0</v>
      </c>
      <c r="M94" s="60"/>
      <c r="N94" s="60">
        <f>IF($E94="",0,IF($E94&gt;$G94,3,IF($E94=$G94,1,0)))</f>
        <v>0</v>
      </c>
      <c r="O94" s="60">
        <f>IF($G94="",0,IF($E94&gt;$G94,0,IF($E94=$G94,1,3)))</f>
        <v>0</v>
      </c>
      <c r="P94" s="60"/>
      <c r="Q94" s="60"/>
      <c r="R94" s="60">
        <f>E94</f>
        <v>0</v>
      </c>
      <c r="S94" s="60">
        <f>G94</f>
        <v>0</v>
      </c>
      <c r="T94" s="60"/>
      <c r="U94" s="60"/>
      <c r="V94" s="60">
        <f>G94</f>
        <v>0</v>
      </c>
      <c r="W94" s="60">
        <f>E94</f>
        <v>0</v>
      </c>
      <c r="X94" s="60"/>
      <c r="Y94" s="60"/>
      <c r="Z94" s="60" t="s">
        <v>30</v>
      </c>
      <c r="AA94" s="60"/>
      <c r="AB94" s="60"/>
      <c r="AC94" s="60"/>
      <c r="AD94" s="60"/>
      <c r="AE94" s="60"/>
      <c r="AF94" s="60"/>
      <c r="AG94" s="60" t="b">
        <f>OR(AG89=AG90,AG89=AG91,AG89=AG92,AG90=AG91,AG90=AG92,AG91=AG92)</f>
        <v>1</v>
      </c>
      <c r="AH94" s="60"/>
      <c r="AI94" s="60"/>
      <c r="AJ94" s="60"/>
      <c r="AK94" s="60"/>
      <c r="AL94" s="60"/>
      <c r="AM94" s="60"/>
      <c r="AN94" s="60"/>
      <c r="AO94" s="60" t="s">
        <v>34</v>
      </c>
      <c r="AP94" s="60"/>
      <c r="AQ94" s="60"/>
      <c r="AR94" s="60" t="b">
        <f>OR(AR89=AR90,AR89=AR91,AR89=AR92,AR90=AR91,AR90=AR92,AR91=AR92)</f>
        <v>1</v>
      </c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85">
        <f>IF(E94&gt;G94,IF(Spielplan!E94&gt;Spielplan!G94,Punktemodus!$B$3,0),0)</f>
        <v>0</v>
      </c>
      <c r="BK94" s="85">
        <f>IF(E94=G94,IF(Spielplan!E94=Spielplan!G94,Punktemodus!$B$3,0),0)</f>
        <v>10</v>
      </c>
      <c r="BL94" s="85">
        <f>IF(E94&lt;G94,IF(Spielplan!E94&lt;Spielplan!G94,Punktemodus!$B$3,0),0)</f>
        <v>0</v>
      </c>
      <c r="BM94" s="85">
        <f>IF(E94=Spielplan!E94,IF(G94=Spielplan!G94,Punktemodus!$B$5,0),0)</f>
        <v>3</v>
      </c>
      <c r="BN94" s="85">
        <f>IF(E94=Spielplan!E94,Punktemodus!$B$7,0)</f>
        <v>1</v>
      </c>
      <c r="BO94" s="85">
        <f>IF(G94=Spielplan!G94,Punktemodus!$B$7,0)</f>
        <v>1</v>
      </c>
      <c r="BP94" s="137">
        <f>IF(Spielplan!E94="",0,SUM(BJ94:BO94))</f>
        <v>0</v>
      </c>
      <c r="BQ94" s="60"/>
      <c r="BR94" s="141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</row>
    <row r="95" spans="1:101" ht="18.75" customHeight="1" thickBot="1" x14ac:dyDescent="0.25">
      <c r="A95" s="60"/>
      <c r="B95" s="60"/>
      <c r="C95" s="136" t="str">
        <f>IF(G94="","",IF(AR94=TRUE,"Achtung: Fehler in Tabelle!",""))</f>
        <v/>
      </c>
      <c r="D95" s="60"/>
      <c r="E95" s="60"/>
      <c r="F95" s="60"/>
      <c r="G95" s="60"/>
      <c r="H95" s="60"/>
      <c r="I95" s="60"/>
      <c r="J95" s="60"/>
      <c r="K95" s="60"/>
      <c r="L95" s="60"/>
      <c r="M95" s="60">
        <f t="shared" ref="M95:X95" si="31">SUM(M89:M94)</f>
        <v>0</v>
      </c>
      <c r="N95" s="60">
        <f t="shared" si="31"/>
        <v>0</v>
      </c>
      <c r="O95" s="60">
        <f t="shared" si="31"/>
        <v>0</v>
      </c>
      <c r="P95" s="60">
        <f t="shared" si="31"/>
        <v>0</v>
      </c>
      <c r="Q95" s="60">
        <f t="shared" si="31"/>
        <v>0</v>
      </c>
      <c r="R95" s="60">
        <f t="shared" si="31"/>
        <v>0</v>
      </c>
      <c r="S95" s="60">
        <f t="shared" si="31"/>
        <v>0</v>
      </c>
      <c r="T95" s="60">
        <f t="shared" si="31"/>
        <v>0</v>
      </c>
      <c r="U95" s="60">
        <f t="shared" si="31"/>
        <v>0</v>
      </c>
      <c r="V95" s="60">
        <f t="shared" si="31"/>
        <v>0</v>
      </c>
      <c r="W95" s="60">
        <f t="shared" si="31"/>
        <v>0</v>
      </c>
      <c r="X95" s="60">
        <f t="shared" si="31"/>
        <v>0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160">
        <f>SUM(BP89:BP94)</f>
        <v>0</v>
      </c>
      <c r="BQ95" s="60"/>
      <c r="BR95" s="141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</row>
    <row r="96" spans="1:101" ht="13.5" thickBo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85"/>
      <c r="BK96" s="85"/>
      <c r="BL96" s="85"/>
      <c r="BM96" s="85"/>
      <c r="BN96" s="85"/>
      <c r="BO96" s="85"/>
      <c r="BP96" s="138"/>
      <c r="BQ96" s="60"/>
      <c r="BR96" s="141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</row>
    <row r="97" spans="1:101" ht="25.5" customHeight="1" thickBo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85"/>
      <c r="BK97" s="85"/>
      <c r="BL97" s="85"/>
      <c r="BM97" s="85"/>
      <c r="BN97" s="85"/>
      <c r="BO97" s="85"/>
      <c r="BP97" s="160">
        <f>SUM(BP12:BP95)/2</f>
        <v>0</v>
      </c>
      <c r="BQ97" s="60"/>
      <c r="BR97" s="141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</row>
    <row r="98" spans="1:101" x14ac:dyDescent="0.2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85"/>
      <c r="BK98" s="85"/>
      <c r="BL98" s="85"/>
      <c r="BM98" s="85"/>
      <c r="BN98" s="85"/>
      <c r="BO98" s="85"/>
      <c r="BP98" s="60"/>
      <c r="BQ98" s="60"/>
      <c r="BR98" s="141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</row>
  </sheetData>
  <mergeCells count="41"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  <mergeCell ref="CQ65:CV66"/>
    <mergeCell ref="BS44:BV45"/>
    <mergeCell ref="BX44:BX47"/>
    <mergeCell ref="BY44:BY47"/>
    <mergeCell ref="BZ44:BZ47"/>
    <mergeCell ref="CE44:CE47"/>
    <mergeCell ref="CF44:CF47"/>
    <mergeCell ref="CJ44:CJ47"/>
    <mergeCell ref="CO44:CO47"/>
    <mergeCell ref="CS44:CS47"/>
    <mergeCell ref="CQ59:CV60"/>
    <mergeCell ref="CQ62:CV63"/>
    <mergeCell ref="CQ32:CV33"/>
    <mergeCell ref="H2:BZ2"/>
    <mergeCell ref="H3:BZ3"/>
    <mergeCell ref="I4:BI4"/>
    <mergeCell ref="BY4:BZ4"/>
    <mergeCell ref="CG4:CV4"/>
    <mergeCell ref="BP8:BP11"/>
    <mergeCell ref="BJ9:BJ11"/>
    <mergeCell ref="BK9:BK11"/>
    <mergeCell ref="BL9:BL11"/>
    <mergeCell ref="BM9:BM11"/>
    <mergeCell ref="BN9:BN11"/>
    <mergeCell ref="BO9:BO11"/>
    <mergeCell ref="CQ23:CV24"/>
    <mergeCell ref="CQ26:CV27"/>
    <mergeCell ref="CQ29:CV30"/>
  </mergeCells>
  <conditionalFormatting sqref="CK24:CL24">
    <cfRule type="expression" dxfId="702" priority="1" stopIfTrue="1">
      <formula>IF($CH34="",TRUE,FALSE)</formula>
    </cfRule>
  </conditionalFormatting>
  <conditionalFormatting sqref="CA14:CB14">
    <cfRule type="expression" dxfId="701" priority="2" stopIfTrue="1">
      <formula>IF($BV$12="",TRUE,FALSE)</formula>
    </cfRule>
  </conditionalFormatting>
  <conditionalFormatting sqref="CA15:CB15">
    <cfRule type="expression" dxfId="700" priority="3" stopIfTrue="1">
      <formula>IF($BV$17="",TRUE,FALSE)</formula>
    </cfRule>
  </conditionalFormatting>
  <conditionalFormatting sqref="CA22:CB22">
    <cfRule type="expression" dxfId="699" priority="4" stopIfTrue="1">
      <formula>IF($BV$20="",TRUE,FALSE)</formula>
    </cfRule>
  </conditionalFormatting>
  <conditionalFormatting sqref="CA23:CB23">
    <cfRule type="expression" dxfId="698" priority="5" stopIfTrue="1">
      <formula>IF($BV$25="",TRUE,FALSE)</formula>
    </cfRule>
  </conditionalFormatting>
  <conditionalFormatting sqref="CA30:CB30">
    <cfRule type="expression" dxfId="697" priority="6" stopIfTrue="1">
      <formula>IF($BV$29="",TRUE,FALSE)</formula>
    </cfRule>
  </conditionalFormatting>
  <conditionalFormatting sqref="CA31:CB31">
    <cfRule type="expression" dxfId="696" priority="7" stopIfTrue="1">
      <formula>IF($BV$33="",TRUE,FALSE)</formula>
    </cfRule>
  </conditionalFormatting>
  <conditionalFormatting sqref="CA38:CB38">
    <cfRule type="expression" dxfId="695" priority="8" stopIfTrue="1">
      <formula>IF($BV$37="",TRUE,FALSE)</formula>
    </cfRule>
  </conditionalFormatting>
  <conditionalFormatting sqref="CA39:CB39">
    <cfRule type="expression" dxfId="694" priority="9" stopIfTrue="1">
      <formula>IF($BV$41="",TRUE,FALSE)</formula>
    </cfRule>
  </conditionalFormatting>
  <conditionalFormatting sqref="CF18:CG18">
    <cfRule type="expression" dxfId="693" priority="10" stopIfTrue="1">
      <formula>IF($CC$15="",TRUE,FALSE)</formula>
    </cfRule>
  </conditionalFormatting>
  <conditionalFormatting sqref="CF19:CG19">
    <cfRule type="expression" dxfId="692" priority="11" stopIfTrue="1">
      <formula>IF($CC$22="",TRUE,FALSE)</formula>
    </cfRule>
  </conditionalFormatting>
  <conditionalFormatting sqref="CF35:CG35">
    <cfRule type="expression" dxfId="691" priority="12" stopIfTrue="1">
      <formula>IF($CC$39="",TRUE,FALSE)</formula>
    </cfRule>
  </conditionalFormatting>
  <conditionalFormatting sqref="CF34:CG34">
    <cfRule type="expression" dxfId="690" priority="13" stopIfTrue="1">
      <formula>IF($CC$31="",TRUE,FALSE)</formula>
    </cfRule>
  </conditionalFormatting>
  <conditionalFormatting sqref="CK23:CL23 CK29:CL29">
    <cfRule type="expression" dxfId="689" priority="14" stopIfTrue="1">
      <formula>IF($CH$18="",TRUE,FALSE)</formula>
    </cfRule>
  </conditionalFormatting>
  <conditionalFormatting sqref="CK30:CL30">
    <cfRule type="expression" dxfId="688" priority="15" stopIfTrue="1">
      <formula>IF($CH$34="",TRUE,FALSE)</formula>
    </cfRule>
  </conditionalFormatting>
  <conditionalFormatting sqref="CQ23:CV24">
    <cfRule type="expression" dxfId="687" priority="16" stopIfTrue="1">
      <formula>IF($CM$23="",TRUE,FALSE)</formula>
    </cfRule>
  </conditionalFormatting>
  <conditionalFormatting sqref="CQ26:CV27">
    <cfRule type="expression" dxfId="686" priority="17" stopIfTrue="1">
      <formula>IF($CM$24="",TRUE,FALSE)</formula>
    </cfRule>
  </conditionalFormatting>
  <conditionalFormatting sqref="CQ29:CV30">
    <cfRule type="expression" dxfId="685" priority="18" stopIfTrue="1">
      <formula>IF($CM$29="",TRUE,FALSE)</formula>
    </cfRule>
  </conditionalFormatting>
  <conditionalFormatting sqref="CQ32:CV33">
    <cfRule type="expression" dxfId="684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 enableFormatConditionsCalculation="0">
    <tabColor rgb="FFFF00FF"/>
  </sheetPr>
  <dimension ref="A1:K93"/>
  <sheetViews>
    <sheetView workbookViewId="0">
      <selection activeCell="L58" sqref="L58"/>
    </sheetView>
  </sheetViews>
  <sheetFormatPr baseColWidth="10" defaultRowHeight="12.75" x14ac:dyDescent="0.2"/>
  <cols>
    <col min="1" max="1" width="12.140625" customWidth="1"/>
    <col min="2" max="2" width="18" customWidth="1"/>
    <col min="3" max="3" width="25.42578125" customWidth="1"/>
    <col min="4" max="4" width="30.28515625" style="1" customWidth="1"/>
    <col min="5" max="5" width="23" customWidth="1"/>
    <col min="6" max="6" width="18.85546875" style="1" customWidth="1"/>
    <col min="7" max="7" width="12.7109375" customWidth="1"/>
    <col min="8" max="8" width="10.5703125" customWidth="1"/>
    <col min="9" max="9" width="27.140625" customWidth="1"/>
    <col min="10" max="10" width="13.42578125" style="59" customWidth="1"/>
  </cols>
  <sheetData>
    <row r="1" spans="1:11" ht="11.25" customHeight="1" x14ac:dyDescent="0.2">
      <c r="A1" s="246"/>
      <c r="B1" s="247"/>
      <c r="C1" s="247"/>
      <c r="D1" s="248"/>
      <c r="E1" s="254"/>
      <c r="F1" s="254"/>
      <c r="G1" s="261"/>
      <c r="H1" s="261"/>
      <c r="I1" s="261"/>
      <c r="J1" s="262"/>
    </row>
    <row r="2" spans="1:11" ht="26.25" x14ac:dyDescent="0.4">
      <c r="A2" s="249" t="s">
        <v>246</v>
      </c>
      <c r="B2" s="249"/>
      <c r="C2" s="247"/>
      <c r="D2" s="248"/>
      <c r="E2" s="255" t="s">
        <v>207</v>
      </c>
      <c r="F2" s="255"/>
      <c r="G2" s="263"/>
      <c r="H2" s="263" t="s">
        <v>55</v>
      </c>
      <c r="I2" s="264"/>
      <c r="J2" s="265"/>
    </row>
    <row r="3" spans="1:11" ht="26.25" x14ac:dyDescent="0.4">
      <c r="A3" s="249"/>
      <c r="B3" s="249"/>
      <c r="C3" s="247"/>
      <c r="D3" s="248"/>
      <c r="E3" s="255"/>
      <c r="F3" s="255"/>
      <c r="G3" s="263"/>
      <c r="H3" s="263"/>
      <c r="I3" s="264"/>
      <c r="J3" s="265"/>
    </row>
    <row r="4" spans="1:11" x14ac:dyDescent="0.2">
      <c r="A4" s="247"/>
      <c r="B4" s="247"/>
      <c r="C4" s="247"/>
      <c r="D4" s="248"/>
      <c r="E4" s="254"/>
      <c r="F4" s="254"/>
      <c r="G4" s="264"/>
      <c r="H4" s="264"/>
      <c r="I4" s="264"/>
      <c r="J4" s="265"/>
    </row>
    <row r="5" spans="1:11" ht="18" customHeight="1" x14ac:dyDescent="0.2">
      <c r="A5" s="274"/>
      <c r="B5" s="274"/>
      <c r="C5" s="275"/>
      <c r="D5" s="276"/>
      <c r="E5" s="275"/>
      <c r="F5" s="275"/>
      <c r="G5" s="277"/>
      <c r="H5" s="277"/>
      <c r="I5" s="277"/>
      <c r="J5" s="277"/>
      <c r="K5" s="1"/>
    </row>
    <row r="6" spans="1:11" ht="45.75" customHeight="1" x14ac:dyDescent="0.25">
      <c r="A6" s="169" t="s">
        <v>54</v>
      </c>
      <c r="B6" s="169" t="s">
        <v>342</v>
      </c>
      <c r="C6" s="250" t="s">
        <v>208</v>
      </c>
      <c r="D6" s="250" t="s">
        <v>206</v>
      </c>
      <c r="E6" s="256" t="s">
        <v>53</v>
      </c>
      <c r="F6" s="257" t="s">
        <v>4</v>
      </c>
      <c r="G6" s="266" t="s">
        <v>248</v>
      </c>
      <c r="H6" s="269" t="s">
        <v>247</v>
      </c>
      <c r="I6" s="270" t="s">
        <v>249</v>
      </c>
      <c r="J6" s="269" t="s">
        <v>250</v>
      </c>
    </row>
    <row r="7" spans="1:11" ht="15.75" x14ac:dyDescent="0.25">
      <c r="A7" s="170">
        <v>1</v>
      </c>
      <c r="B7" s="171" t="s">
        <v>166</v>
      </c>
      <c r="C7" s="251" t="str">
        <f>'Tipper 001'!$I$4</f>
        <v>Roger</v>
      </c>
      <c r="D7" s="252">
        <f>'Tipper 001'!$BX$92</f>
        <v>730</v>
      </c>
      <c r="E7" s="258" t="str">
        <f>C7</f>
        <v>Roger</v>
      </c>
      <c r="F7" s="259">
        <f>D7</f>
        <v>730</v>
      </c>
      <c r="G7" s="267">
        <f t="shared" ref="G7:G38" si="0">IF(F7="","",RANK(F7,F$7:F$56,0)+ROW(A1)%%)</f>
        <v>1.0001</v>
      </c>
      <c r="H7" s="271">
        <f t="shared" ref="H7:H49" si="1">IF(ROW(A1)&gt;COUNT(G$7:G$56),"",SMALL(G$7:G$56,ROW(A1)))</f>
        <v>1.0001</v>
      </c>
      <c r="I7" s="272" t="str">
        <f t="shared" ref="I7:J10" si="2">IF($H7="","",INDEX(E$7:E$56,MATCH($H7,$G$7:$G$56,0)))</f>
        <v>Roger</v>
      </c>
      <c r="J7" s="273">
        <f t="shared" si="2"/>
        <v>730</v>
      </c>
    </row>
    <row r="8" spans="1:11" ht="15.75" x14ac:dyDescent="0.25">
      <c r="A8" s="170">
        <v>2</v>
      </c>
      <c r="B8" s="171" t="s">
        <v>167</v>
      </c>
      <c r="C8" s="251" t="str">
        <f>'Tipper 002'!$I$4</f>
        <v>Peter</v>
      </c>
      <c r="D8" s="252">
        <f>'Tipper 002'!$BX$92</f>
        <v>730</v>
      </c>
      <c r="E8" s="258" t="str">
        <f t="shared" ref="E8:E56" si="3">C8</f>
        <v>Peter</v>
      </c>
      <c r="F8" s="259">
        <f t="shared" ref="F8:F56" si="4">D8</f>
        <v>730</v>
      </c>
      <c r="G8" s="267">
        <f t="shared" si="0"/>
        <v>1.0002</v>
      </c>
      <c r="H8" s="271">
        <f t="shared" si="1"/>
        <v>1.0002</v>
      </c>
      <c r="I8" s="272" t="str">
        <f t="shared" si="2"/>
        <v>Peter</v>
      </c>
      <c r="J8" s="273">
        <f t="shared" si="2"/>
        <v>730</v>
      </c>
    </row>
    <row r="9" spans="1:11" ht="15.75" x14ac:dyDescent="0.25">
      <c r="A9" s="170">
        <v>3</v>
      </c>
      <c r="B9" s="171" t="s">
        <v>168</v>
      </c>
      <c r="C9" s="251" t="str">
        <f>'Tipper 003'!$I$4</f>
        <v>Richard</v>
      </c>
      <c r="D9" s="252">
        <f>'Tipper 003'!$BX$92</f>
        <v>730</v>
      </c>
      <c r="E9" s="258" t="str">
        <f t="shared" si="3"/>
        <v>Richard</v>
      </c>
      <c r="F9" s="259">
        <f t="shared" si="4"/>
        <v>730</v>
      </c>
      <c r="G9" s="267">
        <f t="shared" si="0"/>
        <v>1.0003</v>
      </c>
      <c r="H9" s="271">
        <f t="shared" si="1"/>
        <v>1.0003</v>
      </c>
      <c r="I9" s="272" t="str">
        <f t="shared" si="2"/>
        <v>Richard</v>
      </c>
      <c r="J9" s="273">
        <f t="shared" si="2"/>
        <v>730</v>
      </c>
    </row>
    <row r="10" spans="1:11" ht="15.75" x14ac:dyDescent="0.25">
      <c r="A10" s="170">
        <v>4</v>
      </c>
      <c r="B10" s="171" t="s">
        <v>169</v>
      </c>
      <c r="C10" s="251" t="str">
        <f>'Tipper 004'!$I$4</f>
        <v>Samuel</v>
      </c>
      <c r="D10" s="252">
        <f>'Tipper 004'!$BX$92</f>
        <v>730</v>
      </c>
      <c r="E10" s="258" t="str">
        <f t="shared" si="3"/>
        <v>Samuel</v>
      </c>
      <c r="F10" s="259">
        <f t="shared" si="4"/>
        <v>730</v>
      </c>
      <c r="G10" s="267">
        <f t="shared" si="0"/>
        <v>1.0004</v>
      </c>
      <c r="H10" s="271">
        <f t="shared" si="1"/>
        <v>1.0004</v>
      </c>
      <c r="I10" s="272" t="str">
        <f t="shared" si="2"/>
        <v>Samuel</v>
      </c>
      <c r="J10" s="273">
        <f t="shared" ref="J10:J56" si="5">IF($H10="","",INDEX(F$7:F$56,MATCH($H10,$G$7:$G$56,0)))</f>
        <v>730</v>
      </c>
    </row>
    <row r="11" spans="1:11" ht="15.75" x14ac:dyDescent="0.25">
      <c r="A11" s="170">
        <v>5</v>
      </c>
      <c r="B11" s="171" t="s">
        <v>170</v>
      </c>
      <c r="C11" s="251" t="str">
        <f>'Tipper 005'!$I$4</f>
        <v>Thomas</v>
      </c>
      <c r="D11" s="252">
        <f>'Tipper 005'!$BX$92</f>
        <v>730</v>
      </c>
      <c r="E11" s="258" t="str">
        <f t="shared" si="3"/>
        <v>Thomas</v>
      </c>
      <c r="F11" s="259">
        <f t="shared" si="4"/>
        <v>730</v>
      </c>
      <c r="G11" s="267">
        <f t="shared" si="0"/>
        <v>1.0004999999999999</v>
      </c>
      <c r="H11" s="271">
        <f t="shared" si="1"/>
        <v>1.0004999999999999</v>
      </c>
      <c r="I11" s="272" t="str">
        <f t="shared" ref="I11:I56" si="6">IF($H11="","",INDEX(E$7:E$56,MATCH($H11,$G$7:$G$56,0)))</f>
        <v>Thomas</v>
      </c>
      <c r="J11" s="273">
        <f t="shared" si="5"/>
        <v>730</v>
      </c>
    </row>
    <row r="12" spans="1:11" ht="15.75" x14ac:dyDescent="0.25">
      <c r="A12" s="170">
        <v>6</v>
      </c>
      <c r="B12" s="171" t="s">
        <v>171</v>
      </c>
      <c r="C12" s="251" t="str">
        <f>'Tipper 006'!$I$4</f>
        <v>Michael</v>
      </c>
      <c r="D12" s="252">
        <f>'Tipper 006'!$BX$92</f>
        <v>730</v>
      </c>
      <c r="E12" s="258" t="str">
        <f t="shared" si="3"/>
        <v>Michael</v>
      </c>
      <c r="F12" s="259">
        <f t="shared" si="4"/>
        <v>730</v>
      </c>
      <c r="G12" s="267">
        <f t="shared" si="0"/>
        <v>1.0005999999999999</v>
      </c>
      <c r="H12" s="271">
        <f t="shared" si="1"/>
        <v>1.0005999999999999</v>
      </c>
      <c r="I12" s="272" t="str">
        <f t="shared" si="6"/>
        <v>Michael</v>
      </c>
      <c r="J12" s="273">
        <f t="shared" si="5"/>
        <v>730</v>
      </c>
    </row>
    <row r="13" spans="1:11" ht="15.75" x14ac:dyDescent="0.25">
      <c r="A13" s="170">
        <v>7</v>
      </c>
      <c r="B13" s="171" t="s">
        <v>172</v>
      </c>
      <c r="C13" s="251" t="str">
        <f>'Tipper 007'!$I$4</f>
        <v>Leo</v>
      </c>
      <c r="D13" s="252">
        <f>'Tipper 007'!$BX$92</f>
        <v>730</v>
      </c>
      <c r="E13" s="258" t="str">
        <f t="shared" si="3"/>
        <v>Leo</v>
      </c>
      <c r="F13" s="259">
        <f t="shared" si="4"/>
        <v>730</v>
      </c>
      <c r="G13" s="267">
        <f t="shared" si="0"/>
        <v>1.0006999999999999</v>
      </c>
      <c r="H13" s="271">
        <f t="shared" si="1"/>
        <v>1.0006999999999999</v>
      </c>
      <c r="I13" s="272" t="str">
        <f t="shared" si="6"/>
        <v>Leo</v>
      </c>
      <c r="J13" s="273">
        <f t="shared" si="5"/>
        <v>730</v>
      </c>
    </row>
    <row r="14" spans="1:11" ht="15.75" x14ac:dyDescent="0.25">
      <c r="A14" s="170">
        <v>8</v>
      </c>
      <c r="B14" s="171" t="s">
        <v>173</v>
      </c>
      <c r="C14" s="251" t="str">
        <f>'Tipper 008'!$I$4</f>
        <v>Stefan</v>
      </c>
      <c r="D14" s="252">
        <f>'Tipper 008'!$BX$92</f>
        <v>730</v>
      </c>
      <c r="E14" s="258" t="str">
        <f t="shared" si="3"/>
        <v>Stefan</v>
      </c>
      <c r="F14" s="259">
        <f t="shared" si="4"/>
        <v>730</v>
      </c>
      <c r="G14" s="267">
        <f t="shared" si="0"/>
        <v>1.0007999999999999</v>
      </c>
      <c r="H14" s="271">
        <f t="shared" si="1"/>
        <v>1.0007999999999999</v>
      </c>
      <c r="I14" s="272" t="str">
        <f t="shared" si="6"/>
        <v>Stefan</v>
      </c>
      <c r="J14" s="273">
        <f t="shared" si="5"/>
        <v>730</v>
      </c>
    </row>
    <row r="15" spans="1:11" ht="15.75" x14ac:dyDescent="0.25">
      <c r="A15" s="170">
        <v>9</v>
      </c>
      <c r="B15" s="171" t="s">
        <v>174</v>
      </c>
      <c r="C15" s="251" t="str">
        <f>'Tipper 009'!$I$4</f>
        <v>Markus</v>
      </c>
      <c r="D15" s="252">
        <f>'Tipper 009'!$BX$92</f>
        <v>730</v>
      </c>
      <c r="E15" s="258" t="str">
        <f t="shared" si="3"/>
        <v>Markus</v>
      </c>
      <c r="F15" s="259">
        <f t="shared" si="4"/>
        <v>730</v>
      </c>
      <c r="G15" s="267">
        <f t="shared" si="0"/>
        <v>1.0008999999999999</v>
      </c>
      <c r="H15" s="271">
        <f t="shared" si="1"/>
        <v>1.0008999999999999</v>
      </c>
      <c r="I15" s="272" t="str">
        <f t="shared" si="6"/>
        <v>Markus</v>
      </c>
      <c r="J15" s="273">
        <f t="shared" si="5"/>
        <v>730</v>
      </c>
    </row>
    <row r="16" spans="1:11" ht="15.75" x14ac:dyDescent="0.25">
      <c r="A16" s="170">
        <v>10</v>
      </c>
      <c r="B16" s="171" t="s">
        <v>175</v>
      </c>
      <c r="C16" s="251" t="str">
        <f>'Tipper 010'!$I$4</f>
        <v>Miro</v>
      </c>
      <c r="D16" s="252">
        <f>'Tipper 010'!$BX$92</f>
        <v>730</v>
      </c>
      <c r="E16" s="258" t="str">
        <f t="shared" si="3"/>
        <v>Miro</v>
      </c>
      <c r="F16" s="259">
        <f t="shared" si="4"/>
        <v>730</v>
      </c>
      <c r="G16" s="267">
        <f t="shared" si="0"/>
        <v>1.0009999999999999</v>
      </c>
      <c r="H16" s="271">
        <f t="shared" si="1"/>
        <v>1.0009999999999999</v>
      </c>
      <c r="I16" s="272" t="str">
        <f t="shared" si="6"/>
        <v>Miro</v>
      </c>
      <c r="J16" s="273">
        <f t="shared" si="5"/>
        <v>730</v>
      </c>
    </row>
    <row r="17" spans="1:10" ht="15.75" x14ac:dyDescent="0.25">
      <c r="A17" s="170">
        <v>11</v>
      </c>
      <c r="B17" s="171" t="s">
        <v>176</v>
      </c>
      <c r="C17" s="251" t="str">
        <f>'Tipper 011'!$I$4</f>
        <v>Nicole</v>
      </c>
      <c r="D17" s="252">
        <f>'Tipper 011'!$BX$92</f>
        <v>730</v>
      </c>
      <c r="E17" s="258" t="str">
        <f t="shared" si="3"/>
        <v>Nicole</v>
      </c>
      <c r="F17" s="259">
        <f t="shared" si="4"/>
        <v>730</v>
      </c>
      <c r="G17" s="267">
        <f t="shared" si="0"/>
        <v>1.0011000000000001</v>
      </c>
      <c r="H17" s="271">
        <f t="shared" si="1"/>
        <v>1.0011000000000001</v>
      </c>
      <c r="I17" s="272" t="str">
        <f t="shared" si="6"/>
        <v>Nicole</v>
      </c>
      <c r="J17" s="273">
        <f t="shared" si="5"/>
        <v>730</v>
      </c>
    </row>
    <row r="18" spans="1:10" ht="15.75" x14ac:dyDescent="0.25">
      <c r="A18" s="170">
        <v>12</v>
      </c>
      <c r="B18" s="171" t="s">
        <v>177</v>
      </c>
      <c r="C18" s="251" t="str">
        <f>'Tipper 012'!$I$4</f>
        <v>Helen</v>
      </c>
      <c r="D18" s="252">
        <f>'Tipper 012'!$BX$92</f>
        <v>730</v>
      </c>
      <c r="E18" s="258" t="str">
        <f t="shared" si="3"/>
        <v>Helen</v>
      </c>
      <c r="F18" s="259">
        <f t="shared" si="4"/>
        <v>730</v>
      </c>
      <c r="G18" s="267">
        <f t="shared" si="0"/>
        <v>1.0012000000000001</v>
      </c>
      <c r="H18" s="271">
        <f t="shared" si="1"/>
        <v>1.0012000000000001</v>
      </c>
      <c r="I18" s="272" t="str">
        <f t="shared" si="6"/>
        <v>Helen</v>
      </c>
      <c r="J18" s="273">
        <f t="shared" si="5"/>
        <v>730</v>
      </c>
    </row>
    <row r="19" spans="1:10" ht="15.75" x14ac:dyDescent="0.25">
      <c r="A19" s="170">
        <v>13</v>
      </c>
      <c r="B19" s="171" t="s">
        <v>178</v>
      </c>
      <c r="C19" s="251" t="str">
        <f>'Tipper 013'!$I$4</f>
        <v>Pascale</v>
      </c>
      <c r="D19" s="252">
        <f>'Tipper 013'!$BX$92</f>
        <v>730</v>
      </c>
      <c r="E19" s="258" t="str">
        <f t="shared" si="3"/>
        <v>Pascale</v>
      </c>
      <c r="F19" s="259">
        <f t="shared" si="4"/>
        <v>730</v>
      </c>
      <c r="G19" s="267">
        <f t="shared" si="0"/>
        <v>1.0013000000000001</v>
      </c>
      <c r="H19" s="271">
        <f t="shared" si="1"/>
        <v>1.0013000000000001</v>
      </c>
      <c r="I19" s="272" t="str">
        <f t="shared" si="6"/>
        <v>Pascale</v>
      </c>
      <c r="J19" s="273">
        <f t="shared" si="5"/>
        <v>730</v>
      </c>
    </row>
    <row r="20" spans="1:10" ht="15.75" x14ac:dyDescent="0.25">
      <c r="A20" s="170">
        <v>14</v>
      </c>
      <c r="B20" s="171" t="s">
        <v>179</v>
      </c>
      <c r="C20" s="251" t="str">
        <f>'Tipper 014'!$I$4</f>
        <v>Maria</v>
      </c>
      <c r="D20" s="252">
        <f>'Tipper 014'!$BX$92</f>
        <v>730</v>
      </c>
      <c r="E20" s="258" t="str">
        <f t="shared" si="3"/>
        <v>Maria</v>
      </c>
      <c r="F20" s="259">
        <f t="shared" si="4"/>
        <v>730</v>
      </c>
      <c r="G20" s="267">
        <f t="shared" si="0"/>
        <v>1.0014000000000001</v>
      </c>
      <c r="H20" s="271">
        <f t="shared" si="1"/>
        <v>1.0014000000000001</v>
      </c>
      <c r="I20" s="272" t="str">
        <f t="shared" si="6"/>
        <v>Maria</v>
      </c>
      <c r="J20" s="273">
        <f t="shared" si="5"/>
        <v>730</v>
      </c>
    </row>
    <row r="21" spans="1:10" ht="15.75" x14ac:dyDescent="0.25">
      <c r="A21" s="170">
        <v>15</v>
      </c>
      <c r="B21" s="171" t="s">
        <v>180</v>
      </c>
      <c r="C21" s="251" t="str">
        <f>'Tipper 015'!$I$4</f>
        <v>Sandra</v>
      </c>
      <c r="D21" s="252">
        <f>'Tipper 015'!$BX$92</f>
        <v>730</v>
      </c>
      <c r="E21" s="258" t="str">
        <f t="shared" si="3"/>
        <v>Sandra</v>
      </c>
      <c r="F21" s="259">
        <f t="shared" si="4"/>
        <v>730</v>
      </c>
      <c r="G21" s="267">
        <f t="shared" si="0"/>
        <v>1.0015000000000001</v>
      </c>
      <c r="H21" s="271">
        <f t="shared" si="1"/>
        <v>1.0015000000000001</v>
      </c>
      <c r="I21" s="272" t="str">
        <f t="shared" si="6"/>
        <v>Sandra</v>
      </c>
      <c r="J21" s="273">
        <f t="shared" si="5"/>
        <v>730</v>
      </c>
    </row>
    <row r="22" spans="1:10" ht="15.75" x14ac:dyDescent="0.25">
      <c r="A22" s="170">
        <v>16</v>
      </c>
      <c r="B22" s="171" t="s">
        <v>181</v>
      </c>
      <c r="C22" s="251" t="str">
        <f>'Tipper 016'!$I$4</f>
        <v>Angelique</v>
      </c>
      <c r="D22" s="252">
        <f>'Tipper 016'!$BX$92</f>
        <v>730</v>
      </c>
      <c r="E22" s="258" t="str">
        <f t="shared" si="3"/>
        <v>Angelique</v>
      </c>
      <c r="F22" s="259">
        <f t="shared" si="4"/>
        <v>730</v>
      </c>
      <c r="G22" s="267">
        <f t="shared" si="0"/>
        <v>1.0016</v>
      </c>
      <c r="H22" s="271">
        <f t="shared" si="1"/>
        <v>1.0016</v>
      </c>
      <c r="I22" s="272" t="str">
        <f t="shared" si="6"/>
        <v>Angelique</v>
      </c>
      <c r="J22" s="273">
        <f t="shared" si="5"/>
        <v>730</v>
      </c>
    </row>
    <row r="23" spans="1:10" ht="15.75" x14ac:dyDescent="0.25">
      <c r="A23" s="170">
        <v>17</v>
      </c>
      <c r="B23" s="171" t="s">
        <v>182</v>
      </c>
      <c r="C23" s="251" t="str">
        <f>'Tipper 017'!$I$4</f>
        <v>Luzia</v>
      </c>
      <c r="D23" s="252">
        <f>'Tipper 017'!$BX$92</f>
        <v>730</v>
      </c>
      <c r="E23" s="258" t="str">
        <f t="shared" si="3"/>
        <v>Luzia</v>
      </c>
      <c r="F23" s="259">
        <f t="shared" si="4"/>
        <v>730</v>
      </c>
      <c r="G23" s="267">
        <f t="shared" si="0"/>
        <v>1.0017</v>
      </c>
      <c r="H23" s="271">
        <f t="shared" si="1"/>
        <v>1.0017</v>
      </c>
      <c r="I23" s="272" t="str">
        <f t="shared" si="6"/>
        <v>Luzia</v>
      </c>
      <c r="J23" s="273">
        <f t="shared" si="5"/>
        <v>730</v>
      </c>
    </row>
    <row r="24" spans="1:10" ht="15.75" x14ac:dyDescent="0.25">
      <c r="A24" s="170">
        <v>18</v>
      </c>
      <c r="B24" s="171" t="s">
        <v>183</v>
      </c>
      <c r="C24" s="251" t="str">
        <f>'Tipper 018'!$I$4</f>
        <v>Petra</v>
      </c>
      <c r="D24" s="252">
        <f>'Tipper 018'!$BX$92</f>
        <v>730</v>
      </c>
      <c r="E24" s="258" t="str">
        <f t="shared" si="3"/>
        <v>Petra</v>
      </c>
      <c r="F24" s="259">
        <f t="shared" si="4"/>
        <v>730</v>
      </c>
      <c r="G24" s="267">
        <f t="shared" si="0"/>
        <v>1.0018</v>
      </c>
      <c r="H24" s="271">
        <f t="shared" si="1"/>
        <v>1.0018</v>
      </c>
      <c r="I24" s="272" t="str">
        <f t="shared" si="6"/>
        <v>Petra</v>
      </c>
      <c r="J24" s="273">
        <f t="shared" si="5"/>
        <v>730</v>
      </c>
    </row>
    <row r="25" spans="1:10" ht="15.75" x14ac:dyDescent="0.25">
      <c r="A25" s="170">
        <v>19</v>
      </c>
      <c r="B25" s="171" t="s">
        <v>184</v>
      </c>
      <c r="C25" s="251" t="str">
        <f>'Tipper 019'!$I$4</f>
        <v>Michele</v>
      </c>
      <c r="D25" s="252">
        <f>'Tipper 019'!$BX$92</f>
        <v>730</v>
      </c>
      <c r="E25" s="258" t="str">
        <f t="shared" si="3"/>
        <v>Michele</v>
      </c>
      <c r="F25" s="259">
        <f t="shared" si="4"/>
        <v>730</v>
      </c>
      <c r="G25" s="267">
        <f t="shared" si="0"/>
        <v>1.0019</v>
      </c>
      <c r="H25" s="271">
        <f t="shared" si="1"/>
        <v>1.0019</v>
      </c>
      <c r="I25" s="272" t="str">
        <f t="shared" si="6"/>
        <v>Michele</v>
      </c>
      <c r="J25" s="273">
        <f t="shared" si="5"/>
        <v>730</v>
      </c>
    </row>
    <row r="26" spans="1:10" ht="15.75" x14ac:dyDescent="0.25">
      <c r="A26" s="170">
        <v>20</v>
      </c>
      <c r="B26" s="171" t="s">
        <v>185</v>
      </c>
      <c r="C26" s="251" t="str">
        <f>'Tipper 020'!$I$4</f>
        <v>Kerstin</v>
      </c>
      <c r="D26" s="252">
        <f>'Tipper 020'!$BX$92</f>
        <v>730</v>
      </c>
      <c r="E26" s="258" t="str">
        <f t="shared" si="3"/>
        <v>Kerstin</v>
      </c>
      <c r="F26" s="259">
        <f t="shared" si="4"/>
        <v>730</v>
      </c>
      <c r="G26" s="267">
        <f t="shared" si="0"/>
        <v>1.002</v>
      </c>
      <c r="H26" s="271">
        <f t="shared" si="1"/>
        <v>1.002</v>
      </c>
      <c r="I26" s="272" t="str">
        <f t="shared" si="6"/>
        <v>Kerstin</v>
      </c>
      <c r="J26" s="273">
        <f t="shared" si="5"/>
        <v>730</v>
      </c>
    </row>
    <row r="27" spans="1:10" ht="15.75" x14ac:dyDescent="0.25">
      <c r="A27" s="170">
        <v>21</v>
      </c>
      <c r="B27" s="171" t="s">
        <v>186</v>
      </c>
      <c r="C27" s="251" t="str">
        <f>'Tipper 021'!$I$4</f>
        <v>Lars</v>
      </c>
      <c r="D27" s="252">
        <f>'Tipper 021'!$BX$92</f>
        <v>730</v>
      </c>
      <c r="E27" s="258" t="str">
        <f t="shared" si="3"/>
        <v>Lars</v>
      </c>
      <c r="F27" s="259">
        <f t="shared" si="4"/>
        <v>730</v>
      </c>
      <c r="G27" s="267">
        <f t="shared" si="0"/>
        <v>1.0021</v>
      </c>
      <c r="H27" s="271">
        <f t="shared" si="1"/>
        <v>1.0021</v>
      </c>
      <c r="I27" s="272" t="str">
        <f t="shared" si="6"/>
        <v>Lars</v>
      </c>
      <c r="J27" s="273">
        <f t="shared" si="5"/>
        <v>730</v>
      </c>
    </row>
    <row r="28" spans="1:10" ht="15.75" x14ac:dyDescent="0.25">
      <c r="A28" s="170">
        <v>22</v>
      </c>
      <c r="B28" s="171" t="s">
        <v>187</v>
      </c>
      <c r="C28" s="251" t="str">
        <f>'Tipper 022'!$I$4</f>
        <v>Bernd</v>
      </c>
      <c r="D28" s="252">
        <f>'Tipper 022'!$BX$92</f>
        <v>730</v>
      </c>
      <c r="E28" s="258" t="str">
        <f t="shared" si="3"/>
        <v>Bernd</v>
      </c>
      <c r="F28" s="259">
        <f t="shared" si="4"/>
        <v>730</v>
      </c>
      <c r="G28" s="267">
        <f t="shared" si="0"/>
        <v>1.0022</v>
      </c>
      <c r="H28" s="271">
        <f t="shared" si="1"/>
        <v>1.0022</v>
      </c>
      <c r="I28" s="272" t="str">
        <f t="shared" si="6"/>
        <v>Bernd</v>
      </c>
      <c r="J28" s="273">
        <f t="shared" si="5"/>
        <v>730</v>
      </c>
    </row>
    <row r="29" spans="1:10" ht="15.75" x14ac:dyDescent="0.25">
      <c r="A29" s="170">
        <v>23</v>
      </c>
      <c r="B29" s="171" t="s">
        <v>188</v>
      </c>
      <c r="C29" s="251" t="str">
        <f>'Tipper 023'!$I$4</f>
        <v>Hans</v>
      </c>
      <c r="D29" s="252">
        <f>'Tipper 023'!$BX$92</f>
        <v>730</v>
      </c>
      <c r="E29" s="258" t="str">
        <f t="shared" si="3"/>
        <v>Hans</v>
      </c>
      <c r="F29" s="259">
        <f t="shared" si="4"/>
        <v>730</v>
      </c>
      <c r="G29" s="267">
        <f t="shared" si="0"/>
        <v>1.0023</v>
      </c>
      <c r="H29" s="271">
        <f t="shared" si="1"/>
        <v>1.0023</v>
      </c>
      <c r="I29" s="272" t="str">
        <f t="shared" si="6"/>
        <v>Hans</v>
      </c>
      <c r="J29" s="273">
        <f t="shared" si="5"/>
        <v>730</v>
      </c>
    </row>
    <row r="30" spans="1:10" ht="15.75" x14ac:dyDescent="0.25">
      <c r="A30" s="170">
        <v>24</v>
      </c>
      <c r="B30" s="171" t="s">
        <v>189</v>
      </c>
      <c r="C30" s="251" t="str">
        <f>'Tipper 024'!$I$4</f>
        <v>Bernhard</v>
      </c>
      <c r="D30" s="252">
        <f>'Tipper 024'!$BX$92</f>
        <v>730</v>
      </c>
      <c r="E30" s="258" t="str">
        <f t="shared" si="3"/>
        <v>Bernhard</v>
      </c>
      <c r="F30" s="259">
        <f t="shared" si="4"/>
        <v>730</v>
      </c>
      <c r="G30" s="267">
        <f t="shared" si="0"/>
        <v>1.0024</v>
      </c>
      <c r="H30" s="271">
        <f t="shared" si="1"/>
        <v>1.0024</v>
      </c>
      <c r="I30" s="272" t="str">
        <f t="shared" si="6"/>
        <v>Bernhard</v>
      </c>
      <c r="J30" s="273">
        <f t="shared" si="5"/>
        <v>730</v>
      </c>
    </row>
    <row r="31" spans="1:10" ht="15.75" x14ac:dyDescent="0.25">
      <c r="A31" s="170">
        <v>25</v>
      </c>
      <c r="B31" s="171" t="s">
        <v>190</v>
      </c>
      <c r="C31" s="251" t="str">
        <f>'Tipper 025'!$I$4</f>
        <v>Matthias</v>
      </c>
      <c r="D31" s="252">
        <f>'Tipper 025'!$BX$92</f>
        <v>730</v>
      </c>
      <c r="E31" s="258" t="str">
        <f t="shared" si="3"/>
        <v>Matthias</v>
      </c>
      <c r="F31" s="259">
        <f t="shared" si="4"/>
        <v>730</v>
      </c>
      <c r="G31" s="267">
        <f t="shared" si="0"/>
        <v>1.0024999999999999</v>
      </c>
      <c r="H31" s="271">
        <f t="shared" si="1"/>
        <v>1.0024999999999999</v>
      </c>
      <c r="I31" s="272" t="str">
        <f t="shared" si="6"/>
        <v>Matthias</v>
      </c>
      <c r="J31" s="273">
        <f t="shared" si="5"/>
        <v>730</v>
      </c>
    </row>
    <row r="32" spans="1:10" ht="15.75" x14ac:dyDescent="0.25">
      <c r="A32" s="170">
        <v>26</v>
      </c>
      <c r="B32" s="171" t="s">
        <v>191</v>
      </c>
      <c r="C32" s="251" t="str">
        <f>'Tipper 026'!$I$4</f>
        <v>Anton</v>
      </c>
      <c r="D32" s="252">
        <f>'Tipper 026'!$BX$92</f>
        <v>730</v>
      </c>
      <c r="E32" s="258" t="str">
        <f t="shared" si="3"/>
        <v>Anton</v>
      </c>
      <c r="F32" s="259">
        <f t="shared" si="4"/>
        <v>730</v>
      </c>
      <c r="G32" s="267">
        <f t="shared" si="0"/>
        <v>1.0025999999999999</v>
      </c>
      <c r="H32" s="271">
        <f t="shared" si="1"/>
        <v>1.0025999999999999</v>
      </c>
      <c r="I32" s="272" t="str">
        <f t="shared" si="6"/>
        <v>Anton</v>
      </c>
      <c r="J32" s="273">
        <f t="shared" si="5"/>
        <v>730</v>
      </c>
    </row>
    <row r="33" spans="1:10" ht="15.75" x14ac:dyDescent="0.25">
      <c r="A33" s="170">
        <v>27</v>
      </c>
      <c r="B33" s="171" t="s">
        <v>192</v>
      </c>
      <c r="C33" s="251" t="str">
        <f>'Tipper 027'!$I$4</f>
        <v>Karl</v>
      </c>
      <c r="D33" s="252">
        <f>'Tipper 027'!$BX$92</f>
        <v>730</v>
      </c>
      <c r="E33" s="258" t="str">
        <f t="shared" si="3"/>
        <v>Karl</v>
      </c>
      <c r="F33" s="259">
        <f t="shared" si="4"/>
        <v>730</v>
      </c>
      <c r="G33" s="267">
        <f t="shared" si="0"/>
        <v>1.0026999999999999</v>
      </c>
      <c r="H33" s="271">
        <f t="shared" si="1"/>
        <v>1.0026999999999999</v>
      </c>
      <c r="I33" s="272" t="str">
        <f t="shared" si="6"/>
        <v>Karl</v>
      </c>
      <c r="J33" s="273">
        <f t="shared" si="5"/>
        <v>730</v>
      </c>
    </row>
    <row r="34" spans="1:10" ht="15.75" x14ac:dyDescent="0.25">
      <c r="A34" s="170">
        <v>28</v>
      </c>
      <c r="B34" s="171" t="s">
        <v>193</v>
      </c>
      <c r="C34" s="251" t="str">
        <f>'Tipper 028'!$I$4</f>
        <v>Fritz</v>
      </c>
      <c r="D34" s="252">
        <f>'Tipper 028'!$BX$92</f>
        <v>730</v>
      </c>
      <c r="E34" s="258" t="str">
        <f t="shared" si="3"/>
        <v>Fritz</v>
      </c>
      <c r="F34" s="259">
        <f t="shared" si="4"/>
        <v>730</v>
      </c>
      <c r="G34" s="267">
        <f t="shared" si="0"/>
        <v>1.0027999999999999</v>
      </c>
      <c r="H34" s="271">
        <f t="shared" si="1"/>
        <v>1.0027999999999999</v>
      </c>
      <c r="I34" s="272" t="str">
        <f t="shared" si="6"/>
        <v>Fritz</v>
      </c>
      <c r="J34" s="273">
        <f t="shared" si="5"/>
        <v>730</v>
      </c>
    </row>
    <row r="35" spans="1:10" ht="15.75" x14ac:dyDescent="0.25">
      <c r="A35" s="170">
        <v>29</v>
      </c>
      <c r="B35" s="171" t="s">
        <v>194</v>
      </c>
      <c r="C35" s="251" t="str">
        <f>'Tipper 029'!$I$4</f>
        <v>Felix</v>
      </c>
      <c r="D35" s="252">
        <f>'Tipper 029'!$BX$92</f>
        <v>730</v>
      </c>
      <c r="E35" s="258" t="str">
        <f t="shared" si="3"/>
        <v>Felix</v>
      </c>
      <c r="F35" s="259">
        <f t="shared" si="4"/>
        <v>730</v>
      </c>
      <c r="G35" s="267">
        <f t="shared" si="0"/>
        <v>1.0028999999999999</v>
      </c>
      <c r="H35" s="271">
        <f t="shared" si="1"/>
        <v>1.0028999999999999</v>
      </c>
      <c r="I35" s="272" t="str">
        <f t="shared" si="6"/>
        <v>Felix</v>
      </c>
      <c r="J35" s="273">
        <f t="shared" si="5"/>
        <v>730</v>
      </c>
    </row>
    <row r="36" spans="1:10" ht="15.75" x14ac:dyDescent="0.25">
      <c r="A36" s="170">
        <v>30</v>
      </c>
      <c r="B36" s="171" t="s">
        <v>195</v>
      </c>
      <c r="C36" s="251" t="str">
        <f>'Tipper 030'!$I$4</f>
        <v>Florian</v>
      </c>
      <c r="D36" s="252">
        <f>'Tipper 030'!$BX$92</f>
        <v>730</v>
      </c>
      <c r="E36" s="258" t="str">
        <f t="shared" si="3"/>
        <v>Florian</v>
      </c>
      <c r="F36" s="259">
        <f t="shared" si="4"/>
        <v>730</v>
      </c>
      <c r="G36" s="267">
        <f t="shared" si="0"/>
        <v>1.0029999999999999</v>
      </c>
      <c r="H36" s="271">
        <f t="shared" si="1"/>
        <v>1.0029999999999999</v>
      </c>
      <c r="I36" s="272" t="str">
        <f t="shared" si="6"/>
        <v>Florian</v>
      </c>
      <c r="J36" s="273">
        <f t="shared" si="5"/>
        <v>730</v>
      </c>
    </row>
    <row r="37" spans="1:10" ht="15.75" x14ac:dyDescent="0.25">
      <c r="A37" s="170">
        <v>31</v>
      </c>
      <c r="B37" s="171" t="s">
        <v>196</v>
      </c>
      <c r="C37" s="251" t="str">
        <f>'Tipper 031'!$I$4</f>
        <v>Martha</v>
      </c>
      <c r="D37" s="252">
        <f>'Tipper 031'!$BX$92</f>
        <v>730</v>
      </c>
      <c r="E37" s="258" t="str">
        <f t="shared" si="3"/>
        <v>Martha</v>
      </c>
      <c r="F37" s="259">
        <f t="shared" si="4"/>
        <v>730</v>
      </c>
      <c r="G37" s="267">
        <f t="shared" si="0"/>
        <v>1.0031000000000001</v>
      </c>
      <c r="H37" s="271">
        <f t="shared" si="1"/>
        <v>1.0031000000000001</v>
      </c>
      <c r="I37" s="272" t="str">
        <f t="shared" si="6"/>
        <v>Martha</v>
      </c>
      <c r="J37" s="273">
        <f t="shared" si="5"/>
        <v>730</v>
      </c>
    </row>
    <row r="38" spans="1:10" ht="15.75" x14ac:dyDescent="0.25">
      <c r="A38" s="170">
        <v>32</v>
      </c>
      <c r="B38" s="171" t="s">
        <v>197</v>
      </c>
      <c r="C38" s="251" t="str">
        <f>'Tipper 032'!$I$4</f>
        <v>Monika</v>
      </c>
      <c r="D38" s="252">
        <f>'Tipper 032'!$BX$92</f>
        <v>730</v>
      </c>
      <c r="E38" s="258" t="str">
        <f t="shared" si="3"/>
        <v>Monika</v>
      </c>
      <c r="F38" s="259">
        <f t="shared" si="4"/>
        <v>730</v>
      </c>
      <c r="G38" s="267">
        <f t="shared" si="0"/>
        <v>1.0032000000000001</v>
      </c>
      <c r="H38" s="271">
        <f t="shared" si="1"/>
        <v>1.0032000000000001</v>
      </c>
      <c r="I38" s="272" t="str">
        <f t="shared" si="6"/>
        <v>Monika</v>
      </c>
      <c r="J38" s="273">
        <f t="shared" si="5"/>
        <v>730</v>
      </c>
    </row>
    <row r="39" spans="1:10" ht="15.75" x14ac:dyDescent="0.25">
      <c r="A39" s="170">
        <v>33</v>
      </c>
      <c r="B39" s="171" t="s">
        <v>198</v>
      </c>
      <c r="C39" s="251" t="str">
        <f>'Tipper 033'!$I$4</f>
        <v>Miriam</v>
      </c>
      <c r="D39" s="252">
        <f>'Tipper 033'!$BX$92</f>
        <v>730</v>
      </c>
      <c r="E39" s="258" t="str">
        <f t="shared" si="3"/>
        <v>Miriam</v>
      </c>
      <c r="F39" s="259">
        <f t="shared" si="4"/>
        <v>730</v>
      </c>
      <c r="G39" s="267">
        <f t="shared" ref="G39:G56" si="7">IF(F39="","",RANK(F39,F$7:F$56,0)+ROW(A33)%%)</f>
        <v>1.0033000000000001</v>
      </c>
      <c r="H39" s="271">
        <f t="shared" si="1"/>
        <v>1.0033000000000001</v>
      </c>
      <c r="I39" s="272" t="str">
        <f t="shared" si="6"/>
        <v>Miriam</v>
      </c>
      <c r="J39" s="273">
        <f t="shared" si="5"/>
        <v>730</v>
      </c>
    </row>
    <row r="40" spans="1:10" ht="15.75" x14ac:dyDescent="0.25">
      <c r="A40" s="170">
        <v>34</v>
      </c>
      <c r="B40" s="171" t="s">
        <v>199</v>
      </c>
      <c r="C40" s="251" t="str">
        <f>'Tipper 034'!$I$4</f>
        <v>Marcela</v>
      </c>
      <c r="D40" s="252">
        <f>'Tipper 034'!$BX$92</f>
        <v>730</v>
      </c>
      <c r="E40" s="258" t="str">
        <f t="shared" si="3"/>
        <v>Marcela</v>
      </c>
      <c r="F40" s="259">
        <f t="shared" si="4"/>
        <v>730</v>
      </c>
      <c r="G40" s="267">
        <f t="shared" si="7"/>
        <v>1.0034000000000001</v>
      </c>
      <c r="H40" s="271">
        <f t="shared" si="1"/>
        <v>1.0034000000000001</v>
      </c>
      <c r="I40" s="272" t="str">
        <f t="shared" si="6"/>
        <v>Marcela</v>
      </c>
      <c r="J40" s="273">
        <f t="shared" si="5"/>
        <v>730</v>
      </c>
    </row>
    <row r="41" spans="1:10" ht="15.75" x14ac:dyDescent="0.25">
      <c r="A41" s="170">
        <v>35</v>
      </c>
      <c r="B41" s="171" t="s">
        <v>200</v>
      </c>
      <c r="C41" s="251" t="str">
        <f>'Tipper 035'!$I$4</f>
        <v>Mareike</v>
      </c>
      <c r="D41" s="252">
        <f>'Tipper 035'!$BX$92</f>
        <v>730</v>
      </c>
      <c r="E41" s="258" t="str">
        <f t="shared" si="3"/>
        <v>Mareike</v>
      </c>
      <c r="F41" s="259">
        <f t="shared" si="4"/>
        <v>730</v>
      </c>
      <c r="G41" s="267">
        <f t="shared" si="7"/>
        <v>1.0035000000000001</v>
      </c>
      <c r="H41" s="271">
        <f t="shared" si="1"/>
        <v>1.0035000000000001</v>
      </c>
      <c r="I41" s="272" t="str">
        <f t="shared" si="6"/>
        <v>Mareike</v>
      </c>
      <c r="J41" s="273">
        <f t="shared" si="5"/>
        <v>730</v>
      </c>
    </row>
    <row r="42" spans="1:10" ht="15.75" x14ac:dyDescent="0.25">
      <c r="A42" s="170">
        <v>36</v>
      </c>
      <c r="B42" s="171" t="s">
        <v>201</v>
      </c>
      <c r="C42" s="251" t="str">
        <f>'Tipper 036'!$I$4</f>
        <v>Aurelia</v>
      </c>
      <c r="D42" s="252">
        <f>'Tipper 036'!$BX$92</f>
        <v>730</v>
      </c>
      <c r="E42" s="258" t="str">
        <f t="shared" si="3"/>
        <v>Aurelia</v>
      </c>
      <c r="F42" s="259">
        <f t="shared" si="4"/>
        <v>730</v>
      </c>
      <c r="G42" s="267">
        <f t="shared" si="7"/>
        <v>1.0036</v>
      </c>
      <c r="H42" s="271">
        <f t="shared" si="1"/>
        <v>1.0036</v>
      </c>
      <c r="I42" s="272" t="str">
        <f t="shared" si="6"/>
        <v>Aurelia</v>
      </c>
      <c r="J42" s="273">
        <f t="shared" si="5"/>
        <v>730</v>
      </c>
    </row>
    <row r="43" spans="1:10" ht="15.75" x14ac:dyDescent="0.25">
      <c r="A43" s="170">
        <v>37</v>
      </c>
      <c r="B43" s="171" t="s">
        <v>202</v>
      </c>
      <c r="C43" s="251" t="str">
        <f>'Tipper 037'!$I$4</f>
        <v>Anuschka</v>
      </c>
      <c r="D43" s="252">
        <f>'Tipper 037'!$BX$92</f>
        <v>730</v>
      </c>
      <c r="E43" s="258" t="str">
        <f t="shared" si="3"/>
        <v>Anuschka</v>
      </c>
      <c r="F43" s="259">
        <f t="shared" si="4"/>
        <v>730</v>
      </c>
      <c r="G43" s="267">
        <f t="shared" si="7"/>
        <v>1.0037</v>
      </c>
      <c r="H43" s="271">
        <f t="shared" si="1"/>
        <v>1.0037</v>
      </c>
      <c r="I43" s="272" t="str">
        <f t="shared" si="6"/>
        <v>Anuschka</v>
      </c>
      <c r="J43" s="273">
        <f t="shared" si="5"/>
        <v>730</v>
      </c>
    </row>
    <row r="44" spans="1:10" ht="15.75" x14ac:dyDescent="0.25">
      <c r="A44" s="170">
        <v>38</v>
      </c>
      <c r="B44" s="171" t="s">
        <v>203</v>
      </c>
      <c r="C44" s="251" t="str">
        <f>'Tipper 038'!$I$4</f>
        <v>Anouk</v>
      </c>
      <c r="D44" s="252">
        <f>'Tipper 038'!$BX$92</f>
        <v>730</v>
      </c>
      <c r="E44" s="258" t="str">
        <f t="shared" si="3"/>
        <v>Anouk</v>
      </c>
      <c r="F44" s="259">
        <f t="shared" si="4"/>
        <v>730</v>
      </c>
      <c r="G44" s="267">
        <f t="shared" si="7"/>
        <v>1.0038</v>
      </c>
      <c r="H44" s="271">
        <f t="shared" si="1"/>
        <v>1.0038</v>
      </c>
      <c r="I44" s="272" t="str">
        <f t="shared" si="6"/>
        <v>Anouk</v>
      </c>
      <c r="J44" s="273">
        <f t="shared" si="5"/>
        <v>730</v>
      </c>
    </row>
    <row r="45" spans="1:10" ht="15.75" x14ac:dyDescent="0.25">
      <c r="A45" s="170">
        <v>39</v>
      </c>
      <c r="B45" s="171" t="s">
        <v>204</v>
      </c>
      <c r="C45" s="251" t="str">
        <f>'Tipper 039'!$I$4</f>
        <v>Yvette</v>
      </c>
      <c r="D45" s="252">
        <f>'Tipper 039'!$BX$92</f>
        <v>730</v>
      </c>
      <c r="E45" s="258" t="str">
        <f t="shared" si="3"/>
        <v>Yvette</v>
      </c>
      <c r="F45" s="259">
        <f t="shared" si="4"/>
        <v>730</v>
      </c>
      <c r="G45" s="267">
        <f t="shared" si="7"/>
        <v>1.0039</v>
      </c>
      <c r="H45" s="271">
        <f t="shared" si="1"/>
        <v>1.0039</v>
      </c>
      <c r="I45" s="272" t="str">
        <f t="shared" si="6"/>
        <v>Yvette</v>
      </c>
      <c r="J45" s="273">
        <f t="shared" si="5"/>
        <v>730</v>
      </c>
    </row>
    <row r="46" spans="1:10" ht="15.75" x14ac:dyDescent="0.25">
      <c r="A46" s="170">
        <v>40</v>
      </c>
      <c r="B46" s="171" t="s">
        <v>205</v>
      </c>
      <c r="C46" s="251" t="str">
        <f>'Tipper 040'!$I$4</f>
        <v>Gaby</v>
      </c>
      <c r="D46" s="252">
        <f>'Tipper 040'!$BX$92</f>
        <v>730</v>
      </c>
      <c r="E46" s="258" t="str">
        <f t="shared" si="3"/>
        <v>Gaby</v>
      </c>
      <c r="F46" s="259">
        <f t="shared" si="4"/>
        <v>730</v>
      </c>
      <c r="G46" s="267">
        <f t="shared" si="7"/>
        <v>1.004</v>
      </c>
      <c r="H46" s="271">
        <f t="shared" si="1"/>
        <v>1.004</v>
      </c>
      <c r="I46" s="272" t="str">
        <f t="shared" si="6"/>
        <v>Gaby</v>
      </c>
      <c r="J46" s="273">
        <f t="shared" si="5"/>
        <v>730</v>
      </c>
    </row>
    <row r="47" spans="1:10" ht="15.75" x14ac:dyDescent="0.25">
      <c r="A47" s="170">
        <v>41</v>
      </c>
      <c r="B47" s="171" t="s">
        <v>211</v>
      </c>
      <c r="C47" s="251" t="str">
        <f>'Tipper 041'!$I$4</f>
        <v>Riccardo</v>
      </c>
      <c r="D47" s="252">
        <f>'Tipper 041'!$BX$92</f>
        <v>730</v>
      </c>
      <c r="E47" s="258" t="str">
        <f t="shared" si="3"/>
        <v>Riccardo</v>
      </c>
      <c r="F47" s="259">
        <f t="shared" si="4"/>
        <v>730</v>
      </c>
      <c r="G47" s="267">
        <f t="shared" si="7"/>
        <v>1.0041</v>
      </c>
      <c r="H47" s="271">
        <f t="shared" si="1"/>
        <v>1.0041</v>
      </c>
      <c r="I47" s="272" t="str">
        <f t="shared" si="6"/>
        <v>Riccardo</v>
      </c>
      <c r="J47" s="273">
        <f t="shared" si="5"/>
        <v>730</v>
      </c>
    </row>
    <row r="48" spans="1:10" ht="15.75" x14ac:dyDescent="0.25">
      <c r="A48" s="170">
        <v>42</v>
      </c>
      <c r="B48" s="171" t="s">
        <v>212</v>
      </c>
      <c r="C48" s="251" t="str">
        <f>'Tipper 042'!$I$4</f>
        <v>Roman</v>
      </c>
      <c r="D48" s="252">
        <f>'Tipper 042'!$BX$92</f>
        <v>730</v>
      </c>
      <c r="E48" s="258" t="str">
        <f t="shared" si="3"/>
        <v>Roman</v>
      </c>
      <c r="F48" s="259">
        <f t="shared" si="4"/>
        <v>730</v>
      </c>
      <c r="G48" s="267">
        <f t="shared" si="7"/>
        <v>1.0042</v>
      </c>
      <c r="H48" s="271">
        <f t="shared" si="1"/>
        <v>1.0042</v>
      </c>
      <c r="I48" s="272" t="str">
        <f t="shared" si="6"/>
        <v>Roman</v>
      </c>
      <c r="J48" s="273">
        <f t="shared" si="5"/>
        <v>730</v>
      </c>
    </row>
    <row r="49" spans="1:10" ht="15.75" x14ac:dyDescent="0.25">
      <c r="A49" s="170">
        <v>43</v>
      </c>
      <c r="B49" s="171" t="s">
        <v>213</v>
      </c>
      <c r="C49" s="251" t="str">
        <f>'Tipper 043'!$I$4</f>
        <v>Ramon</v>
      </c>
      <c r="D49" s="252">
        <f>'Tipper 043'!$BX$92</f>
        <v>730</v>
      </c>
      <c r="E49" s="258" t="str">
        <f t="shared" si="3"/>
        <v>Ramon</v>
      </c>
      <c r="F49" s="259">
        <f t="shared" si="4"/>
        <v>730</v>
      </c>
      <c r="G49" s="267">
        <f t="shared" si="7"/>
        <v>1.0043</v>
      </c>
      <c r="H49" s="271">
        <f t="shared" si="1"/>
        <v>1.0043</v>
      </c>
      <c r="I49" s="272" t="str">
        <f t="shared" si="6"/>
        <v>Ramon</v>
      </c>
      <c r="J49" s="273">
        <f t="shared" si="5"/>
        <v>730</v>
      </c>
    </row>
    <row r="50" spans="1:10" ht="15.75" x14ac:dyDescent="0.25">
      <c r="A50" s="170">
        <v>44</v>
      </c>
      <c r="B50" s="171" t="s">
        <v>214</v>
      </c>
      <c r="C50" s="251" t="str">
        <f>'Tipper 044'!$I$4</f>
        <v>Rudolf</v>
      </c>
      <c r="D50" s="252">
        <f>'Tipper 044'!$BX$92</f>
        <v>730</v>
      </c>
      <c r="E50" s="258" t="str">
        <f t="shared" si="3"/>
        <v>Rudolf</v>
      </c>
      <c r="F50" s="259">
        <f t="shared" si="4"/>
        <v>730</v>
      </c>
      <c r="G50" s="267">
        <f t="shared" si="7"/>
        <v>1.0044</v>
      </c>
      <c r="H50" s="271">
        <f t="shared" ref="H50:H56" si="8">IF(ROW(A44)&gt;COUNT(G$7:G$56),"",SMALL(G$7:G$56,ROW(A44)))</f>
        <v>1.0044</v>
      </c>
      <c r="I50" s="272" t="str">
        <f t="shared" si="6"/>
        <v>Rudolf</v>
      </c>
      <c r="J50" s="273">
        <f t="shared" si="5"/>
        <v>730</v>
      </c>
    </row>
    <row r="51" spans="1:10" ht="15.75" x14ac:dyDescent="0.25">
      <c r="A51" s="170">
        <v>45</v>
      </c>
      <c r="B51" s="171" t="s">
        <v>215</v>
      </c>
      <c r="C51" s="251" t="str">
        <f>'Tipper 045'!$I$4</f>
        <v>Gerold</v>
      </c>
      <c r="D51" s="252">
        <f>'Tipper 045'!$BX$92</f>
        <v>730</v>
      </c>
      <c r="E51" s="258" t="str">
        <f t="shared" si="3"/>
        <v>Gerold</v>
      </c>
      <c r="F51" s="259">
        <f t="shared" si="4"/>
        <v>730</v>
      </c>
      <c r="G51" s="267">
        <f t="shared" si="7"/>
        <v>1.0044999999999999</v>
      </c>
      <c r="H51" s="271">
        <f t="shared" si="8"/>
        <v>1.0044999999999999</v>
      </c>
      <c r="I51" s="272" t="str">
        <f t="shared" si="6"/>
        <v>Gerold</v>
      </c>
      <c r="J51" s="273">
        <f t="shared" si="5"/>
        <v>730</v>
      </c>
    </row>
    <row r="52" spans="1:10" ht="15.75" x14ac:dyDescent="0.25">
      <c r="A52" s="170">
        <v>46</v>
      </c>
      <c r="B52" s="171" t="s">
        <v>216</v>
      </c>
      <c r="C52" s="251" t="str">
        <f>'Tipper 046'!$I$4</f>
        <v>Boris</v>
      </c>
      <c r="D52" s="252">
        <f>'Tipper 046'!$BX$92</f>
        <v>730</v>
      </c>
      <c r="E52" s="258" t="str">
        <f t="shared" si="3"/>
        <v>Boris</v>
      </c>
      <c r="F52" s="259">
        <f t="shared" si="4"/>
        <v>730</v>
      </c>
      <c r="G52" s="267">
        <f t="shared" si="7"/>
        <v>1.0045999999999999</v>
      </c>
      <c r="H52" s="271">
        <f t="shared" si="8"/>
        <v>1.0045999999999999</v>
      </c>
      <c r="I52" s="272" t="str">
        <f t="shared" si="6"/>
        <v>Boris</v>
      </c>
      <c r="J52" s="273">
        <f t="shared" si="5"/>
        <v>730</v>
      </c>
    </row>
    <row r="53" spans="1:10" ht="15.75" x14ac:dyDescent="0.25">
      <c r="A53" s="170">
        <v>47</v>
      </c>
      <c r="B53" s="171" t="s">
        <v>217</v>
      </c>
      <c r="C53" s="251" t="str">
        <f>'Tipper 047'!$I$4</f>
        <v>Ivan</v>
      </c>
      <c r="D53" s="252">
        <f>'Tipper 047'!$BX$92</f>
        <v>730</v>
      </c>
      <c r="E53" s="258" t="str">
        <f t="shared" si="3"/>
        <v>Ivan</v>
      </c>
      <c r="F53" s="259">
        <f t="shared" si="4"/>
        <v>730</v>
      </c>
      <c r="G53" s="267">
        <f t="shared" si="7"/>
        <v>1.0046999999999999</v>
      </c>
      <c r="H53" s="271">
        <f t="shared" si="8"/>
        <v>1.0046999999999999</v>
      </c>
      <c r="I53" s="272" t="str">
        <f t="shared" si="6"/>
        <v>Ivan</v>
      </c>
      <c r="J53" s="273">
        <f t="shared" si="5"/>
        <v>730</v>
      </c>
    </row>
    <row r="54" spans="1:10" ht="15.75" x14ac:dyDescent="0.25">
      <c r="A54" s="170">
        <v>48</v>
      </c>
      <c r="B54" s="171" t="s">
        <v>236</v>
      </c>
      <c r="C54" s="251" t="str">
        <f>'Tipper 048'!$I$4</f>
        <v>Mario</v>
      </c>
      <c r="D54" s="252">
        <f>'Tipper 048'!$BX$92</f>
        <v>730</v>
      </c>
      <c r="E54" s="258" t="str">
        <f t="shared" si="3"/>
        <v>Mario</v>
      </c>
      <c r="F54" s="259">
        <f t="shared" si="4"/>
        <v>730</v>
      </c>
      <c r="G54" s="267">
        <f t="shared" si="7"/>
        <v>1.0047999999999999</v>
      </c>
      <c r="H54" s="271">
        <f t="shared" si="8"/>
        <v>1.0047999999999999</v>
      </c>
      <c r="I54" s="272" t="str">
        <f t="shared" si="6"/>
        <v>Mario</v>
      </c>
      <c r="J54" s="273">
        <f t="shared" si="5"/>
        <v>730</v>
      </c>
    </row>
    <row r="55" spans="1:10" ht="15.75" x14ac:dyDescent="0.25">
      <c r="A55" s="170">
        <v>49</v>
      </c>
      <c r="B55" s="171" t="s">
        <v>237</v>
      </c>
      <c r="C55" s="251" t="str">
        <f>'Tipper 049'!$I$4</f>
        <v>Marco</v>
      </c>
      <c r="D55" s="252">
        <f>'Tipper 049'!$BX$92</f>
        <v>730</v>
      </c>
      <c r="E55" s="258" t="str">
        <f t="shared" si="3"/>
        <v>Marco</v>
      </c>
      <c r="F55" s="259">
        <f t="shared" si="4"/>
        <v>730</v>
      </c>
      <c r="G55" s="267">
        <f t="shared" si="7"/>
        <v>1.0048999999999999</v>
      </c>
      <c r="H55" s="271">
        <f t="shared" si="8"/>
        <v>1.0048999999999999</v>
      </c>
      <c r="I55" s="272" t="str">
        <f t="shared" si="6"/>
        <v>Marco</v>
      </c>
      <c r="J55" s="273">
        <f t="shared" si="5"/>
        <v>730</v>
      </c>
    </row>
    <row r="56" spans="1:10" ht="15.75" x14ac:dyDescent="0.25">
      <c r="A56" s="170">
        <v>50</v>
      </c>
      <c r="B56" s="171" t="s">
        <v>238</v>
      </c>
      <c r="C56" s="251" t="str">
        <f>'Tipper 050'!$I$4</f>
        <v>Urs</v>
      </c>
      <c r="D56" s="252">
        <f>'Tipper 050'!$BX$92</f>
        <v>730</v>
      </c>
      <c r="E56" s="258" t="str">
        <f t="shared" si="3"/>
        <v>Urs</v>
      </c>
      <c r="F56" s="259">
        <f t="shared" si="4"/>
        <v>730</v>
      </c>
      <c r="G56" s="267">
        <f t="shared" si="7"/>
        <v>1.0049999999999999</v>
      </c>
      <c r="H56" s="271">
        <f t="shared" si="8"/>
        <v>1.0049999999999999</v>
      </c>
      <c r="I56" s="272" t="str">
        <f t="shared" si="6"/>
        <v>Urs</v>
      </c>
      <c r="J56" s="273">
        <f t="shared" si="5"/>
        <v>730</v>
      </c>
    </row>
    <row r="57" spans="1:10" ht="14.1" customHeight="1" x14ac:dyDescent="0.25">
      <c r="A57" s="172"/>
      <c r="B57" s="172"/>
      <c r="C57" s="251"/>
      <c r="D57" s="252"/>
      <c r="E57" s="134"/>
      <c r="F57" s="134"/>
      <c r="G57" s="268"/>
      <c r="H57" s="253"/>
      <c r="I57" s="253"/>
      <c r="J57" s="260"/>
    </row>
    <row r="58" spans="1:10" ht="14.1" customHeight="1" x14ac:dyDescent="0.2">
      <c r="A58" s="274"/>
      <c r="B58" s="274"/>
      <c r="C58" s="274"/>
      <c r="D58" s="278"/>
      <c r="E58" s="274"/>
      <c r="F58" s="278"/>
      <c r="G58" s="274"/>
      <c r="H58" s="279"/>
      <c r="I58" s="279"/>
      <c r="J58" s="280"/>
    </row>
    <row r="59" spans="1:10" ht="14.1" customHeight="1" x14ac:dyDescent="0.2">
      <c r="A59" s="274"/>
      <c r="B59" s="274"/>
      <c r="C59" s="274"/>
      <c r="D59" s="278"/>
      <c r="E59" s="274"/>
      <c r="F59" s="278"/>
      <c r="G59" s="274"/>
      <c r="H59" s="274"/>
      <c r="I59" s="274"/>
      <c r="J59" s="274"/>
    </row>
    <row r="60" spans="1:10" ht="14.1" customHeight="1" x14ac:dyDescent="0.2">
      <c r="A60" s="36"/>
      <c r="B60" s="36"/>
      <c r="C60" s="36"/>
      <c r="D60" s="105"/>
      <c r="E60" s="36"/>
      <c r="F60" s="105"/>
      <c r="G60" s="36"/>
      <c r="H60" s="36"/>
      <c r="I60" s="36"/>
      <c r="J60" s="36"/>
    </row>
    <row r="61" spans="1:10" ht="26.25" customHeight="1" x14ac:dyDescent="0.4">
      <c r="A61" s="108" t="s">
        <v>240</v>
      </c>
      <c r="B61" s="36"/>
      <c r="C61" s="36"/>
      <c r="D61" s="105"/>
      <c r="E61" s="36"/>
      <c r="F61" s="105"/>
      <c r="G61" s="36"/>
      <c r="H61" s="36"/>
      <c r="I61" s="36"/>
      <c r="J61" s="36"/>
    </row>
    <row r="62" spans="1:10" x14ac:dyDescent="0.2">
      <c r="A62" s="36"/>
      <c r="B62" s="36"/>
      <c r="C62" s="36"/>
      <c r="D62" s="105"/>
      <c r="E62" s="36"/>
      <c r="F62" s="105"/>
      <c r="G62" s="36"/>
      <c r="H62" s="36"/>
      <c r="I62" s="36"/>
      <c r="J62" s="36"/>
    </row>
    <row r="63" spans="1:10" x14ac:dyDescent="0.2">
      <c r="A63" s="96" t="s">
        <v>239</v>
      </c>
      <c r="B63" s="36"/>
      <c r="C63" s="105"/>
      <c r="D63" s="109"/>
      <c r="E63" s="36"/>
      <c r="F63" s="105"/>
      <c r="G63" s="109"/>
      <c r="H63" s="36"/>
      <c r="I63" s="36"/>
      <c r="J63" s="36"/>
    </row>
    <row r="64" spans="1:10" x14ac:dyDescent="0.2">
      <c r="A64" s="110" t="s">
        <v>378</v>
      </c>
      <c r="B64" s="36"/>
      <c r="C64" s="105"/>
      <c r="D64" s="36"/>
      <c r="E64" s="36"/>
      <c r="F64" s="105"/>
      <c r="G64" s="36"/>
      <c r="H64" s="36"/>
      <c r="I64" s="36"/>
      <c r="J64" s="36"/>
    </row>
    <row r="65" spans="1:10" x14ac:dyDescent="0.2">
      <c r="A65" s="110" t="s">
        <v>379</v>
      </c>
      <c r="B65" s="36"/>
      <c r="C65" s="105"/>
      <c r="D65" s="36"/>
      <c r="E65" s="36"/>
      <c r="F65" s="105"/>
      <c r="G65" s="36"/>
      <c r="H65" s="36"/>
      <c r="I65" s="36"/>
      <c r="J65" s="36"/>
    </row>
    <row r="66" spans="1:10" x14ac:dyDescent="0.2">
      <c r="A66" s="36" t="s">
        <v>241</v>
      </c>
      <c r="B66" s="36"/>
      <c r="C66" s="105"/>
      <c r="D66" s="36"/>
      <c r="E66" s="36"/>
      <c r="F66" s="105"/>
      <c r="G66" s="36"/>
      <c r="H66" s="36"/>
      <c r="I66" s="36"/>
      <c r="J66" s="36"/>
    </row>
    <row r="67" spans="1:10" x14ac:dyDescent="0.2">
      <c r="A67" s="36" t="s">
        <v>242</v>
      </c>
      <c r="B67" s="36"/>
      <c r="C67" s="105"/>
      <c r="D67" s="36"/>
      <c r="E67" s="36"/>
      <c r="F67" s="105"/>
      <c r="G67" s="36"/>
      <c r="H67" s="36"/>
      <c r="I67" s="36"/>
      <c r="J67" s="36"/>
    </row>
    <row r="68" spans="1:10" x14ac:dyDescent="0.2">
      <c r="A68" s="36"/>
      <c r="B68" s="36"/>
      <c r="C68" s="105"/>
      <c r="D68" s="36"/>
      <c r="E68" s="36"/>
      <c r="F68" s="105"/>
      <c r="G68" s="36"/>
      <c r="H68" s="36"/>
      <c r="I68" s="36"/>
      <c r="J68" s="36"/>
    </row>
    <row r="69" spans="1:10" x14ac:dyDescent="0.2">
      <c r="A69" s="96" t="s">
        <v>243</v>
      </c>
      <c r="B69" s="36"/>
      <c r="C69" s="105"/>
      <c r="D69" s="109"/>
      <c r="E69" s="36"/>
      <c r="F69" s="105"/>
      <c r="G69" s="109"/>
      <c r="H69" s="36"/>
      <c r="I69" s="36"/>
      <c r="J69" s="36"/>
    </row>
    <row r="70" spans="1:10" x14ac:dyDescent="0.2">
      <c r="A70" s="36" t="s">
        <v>244</v>
      </c>
      <c r="B70" s="36"/>
      <c r="C70" s="105"/>
      <c r="D70" s="36"/>
      <c r="E70" s="36"/>
      <c r="F70" s="105"/>
      <c r="G70" s="36"/>
      <c r="H70" s="36"/>
      <c r="I70" s="36"/>
      <c r="J70" s="36"/>
    </row>
    <row r="71" spans="1:10" x14ac:dyDescent="0.2">
      <c r="A71" s="36" t="s">
        <v>241</v>
      </c>
      <c r="B71" s="36"/>
      <c r="C71" s="105"/>
      <c r="D71" s="36"/>
      <c r="E71" s="36"/>
      <c r="F71" s="105"/>
      <c r="G71" s="36"/>
      <c r="H71" s="36"/>
      <c r="I71" s="36"/>
      <c r="J71" s="36"/>
    </row>
    <row r="72" spans="1:10" x14ac:dyDescent="0.2">
      <c r="A72" s="36" t="s">
        <v>245</v>
      </c>
      <c r="B72" s="36"/>
      <c r="C72" s="105"/>
      <c r="D72" s="36"/>
      <c r="E72" s="36"/>
      <c r="F72" s="105"/>
      <c r="G72" s="36"/>
      <c r="H72" s="36"/>
      <c r="I72" s="36"/>
      <c r="J72" s="36"/>
    </row>
    <row r="73" spans="1:10" x14ac:dyDescent="0.2">
      <c r="A73" s="96"/>
      <c r="B73" s="36"/>
      <c r="C73" s="105"/>
      <c r="D73" s="109"/>
      <c r="E73" s="36"/>
      <c r="F73" s="105"/>
      <c r="G73" s="109"/>
      <c r="H73" s="36"/>
      <c r="I73" s="36"/>
      <c r="J73" s="36"/>
    </row>
    <row r="74" spans="1:10" x14ac:dyDescent="0.2">
      <c r="A74" s="36"/>
      <c r="B74" s="36"/>
      <c r="C74" s="105"/>
      <c r="D74" s="36"/>
      <c r="E74" s="36"/>
      <c r="F74" s="105"/>
      <c r="G74" s="36"/>
      <c r="H74" s="36"/>
      <c r="I74" s="36"/>
      <c r="J74" s="36"/>
    </row>
    <row r="75" spans="1:10" ht="26.25" x14ac:dyDescent="0.4">
      <c r="A75" s="108" t="s">
        <v>343</v>
      </c>
      <c r="B75" s="36"/>
      <c r="C75" s="105"/>
      <c r="D75" s="36"/>
      <c r="E75" s="36"/>
      <c r="F75" s="105"/>
      <c r="G75" s="36"/>
      <c r="H75" s="36"/>
      <c r="I75" s="36"/>
      <c r="J75" s="36"/>
    </row>
    <row r="76" spans="1:10" x14ac:dyDescent="0.2">
      <c r="A76" s="36"/>
      <c r="B76" s="36"/>
      <c r="C76" s="36"/>
      <c r="D76" s="105"/>
      <c r="E76" s="36"/>
      <c r="F76" s="105"/>
      <c r="G76" s="36"/>
      <c r="H76" s="36"/>
      <c r="I76" s="36"/>
      <c r="J76" s="36"/>
    </row>
    <row r="77" spans="1:10" x14ac:dyDescent="0.2">
      <c r="A77" s="36" t="s">
        <v>262</v>
      </c>
      <c r="B77" s="36"/>
      <c r="C77" s="36"/>
      <c r="D77" s="105"/>
      <c r="E77" s="36"/>
      <c r="F77" s="105"/>
      <c r="G77" s="36"/>
      <c r="H77" s="36"/>
      <c r="I77" s="36"/>
      <c r="J77" s="36"/>
    </row>
    <row r="78" spans="1:10" x14ac:dyDescent="0.2">
      <c r="A78" s="36"/>
      <c r="B78" s="36"/>
      <c r="C78" s="36"/>
      <c r="D78" s="105"/>
      <c r="E78" s="36"/>
      <c r="F78" s="105"/>
      <c r="G78" s="36"/>
      <c r="H78" s="36"/>
      <c r="I78" s="36"/>
      <c r="J78" s="36"/>
    </row>
    <row r="79" spans="1:10" x14ac:dyDescent="0.2">
      <c r="A79" s="36" t="s">
        <v>263</v>
      </c>
      <c r="B79" s="36"/>
      <c r="C79" s="36"/>
      <c r="D79" s="105"/>
      <c r="E79" s="36"/>
      <c r="F79" s="105"/>
      <c r="G79" s="36"/>
      <c r="H79" s="36"/>
      <c r="I79" s="36"/>
      <c r="J79" s="36"/>
    </row>
    <row r="80" spans="1:10" x14ac:dyDescent="0.2">
      <c r="A80" s="36"/>
      <c r="B80" s="36"/>
      <c r="C80" s="36"/>
      <c r="D80" s="105"/>
      <c r="E80" s="36"/>
      <c r="F80" s="105"/>
      <c r="G80" s="36"/>
      <c r="H80" s="36"/>
      <c r="I80" s="36"/>
      <c r="J80" s="36"/>
    </row>
    <row r="81" spans="1:10" x14ac:dyDescent="0.2">
      <c r="A81" s="110" t="s">
        <v>380</v>
      </c>
      <c r="B81" s="36"/>
      <c r="C81" s="36"/>
      <c r="D81" s="105"/>
      <c r="E81" s="36"/>
      <c r="F81" s="105"/>
      <c r="G81" s="36"/>
      <c r="H81" s="36"/>
      <c r="I81" s="36"/>
      <c r="J81" s="36"/>
    </row>
    <row r="82" spans="1:10" x14ac:dyDescent="0.2">
      <c r="A82" s="36" t="s">
        <v>209</v>
      </c>
      <c r="B82" s="36"/>
      <c r="C82" s="36"/>
      <c r="D82" s="105"/>
      <c r="E82" s="36"/>
      <c r="F82" s="105"/>
      <c r="G82" s="36"/>
      <c r="H82" s="36"/>
      <c r="I82" s="36"/>
      <c r="J82" s="36"/>
    </row>
    <row r="83" spans="1:10" x14ac:dyDescent="0.2">
      <c r="A83" s="36"/>
      <c r="B83" s="36"/>
      <c r="C83" s="36"/>
      <c r="D83" s="105"/>
      <c r="E83" s="36"/>
      <c r="F83" s="105"/>
      <c r="G83" s="36"/>
      <c r="H83" s="36"/>
      <c r="I83" s="36"/>
      <c r="J83" s="36"/>
    </row>
    <row r="84" spans="1:10" x14ac:dyDescent="0.2">
      <c r="J84"/>
    </row>
    <row r="85" spans="1:10" x14ac:dyDescent="0.2">
      <c r="J85"/>
    </row>
    <row r="86" spans="1:10" x14ac:dyDescent="0.2">
      <c r="J86"/>
    </row>
    <row r="87" spans="1:10" x14ac:dyDescent="0.2">
      <c r="J87"/>
    </row>
    <row r="88" spans="1:10" x14ac:dyDescent="0.2">
      <c r="J88"/>
    </row>
    <row r="89" spans="1:10" x14ac:dyDescent="0.2">
      <c r="J89"/>
    </row>
    <row r="90" spans="1:10" x14ac:dyDescent="0.2">
      <c r="J90"/>
    </row>
    <row r="91" spans="1:10" x14ac:dyDescent="0.2">
      <c r="J91"/>
    </row>
    <row r="92" spans="1:10" x14ac:dyDescent="0.2">
      <c r="J92"/>
    </row>
    <row r="93" spans="1:10" x14ac:dyDescent="0.2">
      <c r="J93"/>
    </row>
  </sheetData>
  <phoneticPr fontId="2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BY52" sqref="BY52:CA57"/>
      <selection pane="bottomLeft" activeCell="I4" sqref="I4:BI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60"/>
      <c r="B1" s="60"/>
      <c r="C1" s="86"/>
      <c r="D1" s="60"/>
      <c r="E1" s="85"/>
      <c r="F1" s="60"/>
      <c r="G1" s="85"/>
      <c r="H1" s="92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</row>
    <row r="2" spans="1:101" ht="85.5" customHeight="1" thickBot="1" x14ac:dyDescent="1.1000000000000001">
      <c r="A2" s="60"/>
      <c r="B2" s="60"/>
      <c r="C2" s="60"/>
      <c r="D2" s="60"/>
      <c r="E2" s="85"/>
      <c r="F2" s="60"/>
      <c r="G2" s="85"/>
      <c r="H2" s="355" t="s">
        <v>341</v>
      </c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7"/>
      <c r="BR2" s="357"/>
      <c r="BS2" s="357"/>
      <c r="BT2" s="357"/>
      <c r="BU2" s="357"/>
      <c r="BV2" s="357"/>
      <c r="BW2" s="357"/>
      <c r="BX2" s="357"/>
      <c r="BY2" s="357"/>
      <c r="BZ2" s="358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</row>
    <row r="3" spans="1:101" ht="85.5" customHeight="1" thickBot="1" x14ac:dyDescent="0.25">
      <c r="A3" s="60"/>
      <c r="B3" s="60"/>
      <c r="C3" s="60"/>
      <c r="D3" s="60"/>
      <c r="E3" s="85"/>
      <c r="F3" s="60"/>
      <c r="G3" s="85"/>
      <c r="H3" s="320" t="s">
        <v>339</v>
      </c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282"/>
      <c r="BW3" s="282"/>
      <c r="BX3" s="282"/>
      <c r="BY3" s="282"/>
      <c r="BZ3" s="282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</row>
    <row r="4" spans="1:101" ht="37.5" customHeight="1" thickBot="1" x14ac:dyDescent="0.55000000000000004">
      <c r="A4" s="60"/>
      <c r="B4" s="60"/>
      <c r="C4" s="60"/>
      <c r="D4" s="60"/>
      <c r="E4" s="85"/>
      <c r="F4" s="60"/>
      <c r="G4" s="85"/>
      <c r="H4" s="95" t="s">
        <v>161</v>
      </c>
      <c r="I4" s="325" t="s">
        <v>347</v>
      </c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7"/>
      <c r="BJ4" s="60"/>
      <c r="BK4" s="60"/>
      <c r="BL4" s="60"/>
      <c r="BM4" s="60"/>
      <c r="BN4" s="60"/>
      <c r="BO4" s="60"/>
      <c r="BP4" s="60"/>
      <c r="BQ4" s="95" t="s">
        <v>162</v>
      </c>
      <c r="BR4" s="60"/>
      <c r="BS4" s="60"/>
      <c r="BT4" s="60"/>
      <c r="BU4" s="60"/>
      <c r="BV4" s="60"/>
      <c r="BW4" s="60"/>
      <c r="BX4" s="60"/>
      <c r="BY4" s="323">
        <f>BX92</f>
        <v>730</v>
      </c>
      <c r="BZ4" s="324"/>
      <c r="CA4" s="60"/>
      <c r="CB4" s="60"/>
      <c r="CC4" s="60"/>
      <c r="CD4" s="60"/>
      <c r="CE4" s="60"/>
      <c r="CF4" s="60"/>
      <c r="CG4" s="367" t="s">
        <v>340</v>
      </c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9"/>
      <c r="CW4" s="60"/>
    </row>
    <row r="5" spans="1:101" x14ac:dyDescent="0.2">
      <c r="A5" s="60"/>
      <c r="B5" s="60"/>
      <c r="C5" s="60"/>
      <c r="D5" s="60"/>
      <c r="E5" s="85"/>
      <c r="F5" s="60"/>
      <c r="G5" s="8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1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</row>
    <row r="6" spans="1:101" x14ac:dyDescent="0.2">
      <c r="A6" s="60"/>
      <c r="B6" s="60"/>
      <c r="C6" s="60"/>
      <c r="D6" s="60"/>
      <c r="E6" s="85"/>
      <c r="F6" s="60"/>
      <c r="G6" s="85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</row>
    <row r="7" spans="1:101" ht="13.5" thickBot="1" x14ac:dyDescent="0.25">
      <c r="A7" s="60"/>
      <c r="B7" s="60"/>
      <c r="C7" s="60"/>
      <c r="D7" s="60"/>
      <c r="E7" s="85"/>
      <c r="F7" s="60"/>
      <c r="G7" s="85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</row>
    <row r="8" spans="1:101" ht="26.25" customHeight="1" thickBot="1" x14ac:dyDescent="0.45">
      <c r="A8" s="60"/>
      <c r="B8" s="60"/>
      <c r="C8" s="99" t="s">
        <v>150</v>
      </c>
      <c r="D8" s="100"/>
      <c r="E8" s="101"/>
      <c r="F8" s="100"/>
      <c r="G8" s="101"/>
      <c r="H8" s="100"/>
      <c r="I8" s="100"/>
      <c r="J8" s="100"/>
      <c r="K8" s="100"/>
      <c r="L8" s="188"/>
      <c r="M8" s="189" t="s">
        <v>36</v>
      </c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2"/>
      <c r="BI8" s="60"/>
      <c r="BJ8" s="60"/>
      <c r="BK8" s="60"/>
      <c r="BL8" s="60"/>
      <c r="BM8" s="60"/>
      <c r="BN8" s="60"/>
      <c r="BO8" s="60"/>
      <c r="BP8" s="328" t="s">
        <v>149</v>
      </c>
      <c r="BQ8" s="60"/>
      <c r="BR8" s="87"/>
      <c r="BS8" s="99" t="s">
        <v>151</v>
      </c>
      <c r="BT8" s="100"/>
      <c r="BU8" s="100"/>
      <c r="BV8" s="100"/>
      <c r="BW8" s="100"/>
      <c r="BX8" s="100"/>
      <c r="BY8" s="100"/>
      <c r="BZ8" s="103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2"/>
      <c r="CW8" s="60"/>
    </row>
    <row r="9" spans="1:101" ht="28.5" customHeight="1" x14ac:dyDescent="0.2">
      <c r="A9" s="60"/>
      <c r="B9" s="60"/>
      <c r="C9" s="60"/>
      <c r="D9" s="60"/>
      <c r="E9" s="85"/>
      <c r="F9" s="60"/>
      <c r="G9" s="85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330" t="s">
        <v>48</v>
      </c>
      <c r="BK9" s="330" t="s">
        <v>142</v>
      </c>
      <c r="BL9" s="330" t="s">
        <v>143</v>
      </c>
      <c r="BM9" s="330" t="s">
        <v>49</v>
      </c>
      <c r="BN9" s="330" t="s">
        <v>147</v>
      </c>
      <c r="BO9" s="330" t="s">
        <v>148</v>
      </c>
      <c r="BP9" s="329"/>
      <c r="BQ9" s="60"/>
      <c r="BR9" s="87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</row>
    <row r="10" spans="1:101" ht="18.75" customHeight="1" x14ac:dyDescent="0.25">
      <c r="A10" s="60"/>
      <c r="B10" s="60"/>
      <c r="C10" s="88" t="s">
        <v>63</v>
      </c>
      <c r="D10" s="60"/>
      <c r="E10" s="85"/>
      <c r="F10" s="60"/>
      <c r="G10" s="85"/>
      <c r="H10" s="60"/>
      <c r="I10" s="60"/>
      <c r="J10" s="60"/>
      <c r="K10" s="60"/>
      <c r="L10" s="60"/>
      <c r="M10" s="60" t="s">
        <v>4</v>
      </c>
      <c r="N10" s="60"/>
      <c r="O10" s="60"/>
      <c r="P10" s="60"/>
      <c r="Q10" s="60" t="s">
        <v>6</v>
      </c>
      <c r="R10" s="60"/>
      <c r="S10" s="60"/>
      <c r="T10" s="60"/>
      <c r="U10" s="60" t="s">
        <v>7</v>
      </c>
      <c r="V10" s="60"/>
      <c r="W10" s="60"/>
      <c r="X10" s="60"/>
      <c r="Y10" s="60"/>
      <c r="Z10" s="60" t="s">
        <v>4</v>
      </c>
      <c r="AA10" s="60" t="s">
        <v>5</v>
      </c>
      <c r="AB10" s="60"/>
      <c r="AC10" s="60"/>
      <c r="AD10" s="60" t="s">
        <v>9</v>
      </c>
      <c r="AE10" s="60"/>
      <c r="AF10" s="60"/>
      <c r="AG10" s="60"/>
      <c r="AH10" s="60" t="s">
        <v>32</v>
      </c>
      <c r="AI10" s="60"/>
      <c r="AJ10" s="60"/>
      <c r="AK10" s="60"/>
      <c r="AL10" s="60"/>
      <c r="AM10" s="60"/>
      <c r="AN10" s="60" t="s">
        <v>35</v>
      </c>
      <c r="AO10" s="60"/>
      <c r="AP10" s="60"/>
      <c r="AQ10" s="60"/>
      <c r="AR10" s="60"/>
      <c r="AS10" s="60" t="s">
        <v>33</v>
      </c>
      <c r="AT10" s="60"/>
      <c r="AU10" s="60"/>
      <c r="AV10" s="60"/>
      <c r="AW10" s="60"/>
      <c r="AX10" s="60"/>
      <c r="AY10" s="60"/>
      <c r="AZ10" s="60"/>
      <c r="BA10" s="60"/>
      <c r="BB10" s="89" t="s">
        <v>10</v>
      </c>
      <c r="BC10" s="60"/>
      <c r="BD10" s="90" t="s">
        <v>4</v>
      </c>
      <c r="BE10" s="60"/>
      <c r="BF10" s="61" t="s">
        <v>5</v>
      </c>
      <c r="BG10" s="60"/>
      <c r="BH10" s="60"/>
      <c r="BI10" s="60"/>
      <c r="BJ10" s="330"/>
      <c r="BK10" s="330"/>
      <c r="BL10" s="330"/>
      <c r="BM10" s="330"/>
      <c r="BN10" s="330"/>
      <c r="BO10" s="330"/>
      <c r="BP10" s="329"/>
      <c r="BQ10" s="60"/>
      <c r="BR10" s="87"/>
      <c r="BS10" s="88"/>
      <c r="BT10" s="60"/>
      <c r="BU10" s="91" t="s">
        <v>120</v>
      </c>
      <c r="BV10" s="60"/>
      <c r="BW10" s="60"/>
      <c r="BX10" s="61" t="s">
        <v>26</v>
      </c>
      <c r="BY10" s="60"/>
      <c r="BZ10" s="88"/>
      <c r="CA10" s="60"/>
      <c r="CB10" s="60"/>
      <c r="CC10" s="60"/>
      <c r="CD10" s="60"/>
      <c r="CE10" s="61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</row>
    <row r="11" spans="1:101" ht="18.75" customHeight="1" thickBot="1" x14ac:dyDescent="0.25">
      <c r="A11" s="60"/>
      <c r="B11" s="60"/>
      <c r="C11" s="60"/>
      <c r="D11" s="60"/>
      <c r="E11" s="85"/>
      <c r="F11" s="60"/>
      <c r="G11" s="85"/>
      <c r="H11" s="60"/>
      <c r="I11" s="60"/>
      <c r="J11" s="60"/>
      <c r="K11" s="60"/>
      <c r="L11" s="60"/>
      <c r="M11" s="60" t="s">
        <v>0</v>
      </c>
      <c r="N11" s="60" t="s">
        <v>1</v>
      </c>
      <c r="O11" s="60" t="s">
        <v>2</v>
      </c>
      <c r="P11" s="60" t="s">
        <v>3</v>
      </c>
      <c r="Q11" s="60" t="s">
        <v>0</v>
      </c>
      <c r="R11" s="60" t="s">
        <v>1</v>
      </c>
      <c r="S11" s="60" t="s">
        <v>2</v>
      </c>
      <c r="T11" s="60" t="s">
        <v>3</v>
      </c>
      <c r="U11" s="60" t="s">
        <v>0</v>
      </c>
      <c r="V11" s="60" t="s">
        <v>1</v>
      </c>
      <c r="W11" s="60" t="s">
        <v>2</v>
      </c>
      <c r="X11" s="60" t="s">
        <v>3</v>
      </c>
      <c r="Y11" s="60"/>
      <c r="Z11" s="60" t="s">
        <v>8</v>
      </c>
      <c r="AA11" s="60"/>
      <c r="AB11" s="60"/>
      <c r="AC11" s="60"/>
      <c r="AD11" s="60"/>
      <c r="AE11" s="60"/>
      <c r="AF11" s="60"/>
      <c r="AG11" s="60"/>
      <c r="AH11" s="60" t="s">
        <v>31</v>
      </c>
      <c r="AI11" s="60"/>
      <c r="AJ11" s="60"/>
      <c r="AK11" s="60"/>
      <c r="AL11" s="60"/>
      <c r="AM11" s="60"/>
      <c r="AN11" s="60" t="str">
        <f>AI12</f>
        <v>Brasilien</v>
      </c>
      <c r="AO11" s="60" t="str">
        <f>AI13</f>
        <v>Kroatien</v>
      </c>
      <c r="AP11" s="60" t="str">
        <f>AI14</f>
        <v>Mexiko</v>
      </c>
      <c r="AQ11" s="60" t="str">
        <f>AI15</f>
        <v>Kamerun</v>
      </c>
      <c r="AR11" s="60"/>
      <c r="AS11" s="60" t="s">
        <v>31</v>
      </c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330"/>
      <c r="BK11" s="330"/>
      <c r="BL11" s="330"/>
      <c r="BM11" s="330"/>
      <c r="BN11" s="330"/>
      <c r="BO11" s="330"/>
      <c r="BP11" s="329"/>
      <c r="BQ11" s="60"/>
      <c r="BR11" s="87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</row>
    <row r="12" spans="1:101" ht="18.75" customHeight="1" thickBot="1" x14ac:dyDescent="0.3">
      <c r="A12" s="60"/>
      <c r="B12" s="60"/>
      <c r="C12" s="7" t="str">
        <f>Spielplan!$C$12</f>
        <v>Brasilien</v>
      </c>
      <c r="D12" s="38"/>
      <c r="E12" s="104"/>
      <c r="F12" s="93"/>
      <c r="G12" s="104"/>
      <c r="H12" s="7" t="str">
        <f>Spielplan!$H$12</f>
        <v>Kroatien</v>
      </c>
      <c r="I12" s="38"/>
      <c r="J12" s="60"/>
      <c r="K12" s="60" t="s">
        <v>58</v>
      </c>
      <c r="L12" s="60">
        <f t="shared" ref="L12:L17" si="0">IF(E12-G12&gt;0,1,IF(G12=E12,0,-1))</f>
        <v>0</v>
      </c>
      <c r="M12" s="60">
        <f>IF($E12="",0,IF($E12&gt;$G12,3,IF($E12=G12,1,0)))</f>
        <v>0</v>
      </c>
      <c r="N12" s="60">
        <f>IF($G12="",0,IF($E12&gt;$G12,0,IF($E12=G12,1,3)))</f>
        <v>0</v>
      </c>
      <c r="O12" s="60"/>
      <c r="P12" s="60"/>
      <c r="Q12" s="60">
        <f>E12</f>
        <v>0</v>
      </c>
      <c r="R12" s="60">
        <f>G12</f>
        <v>0</v>
      </c>
      <c r="S12" s="60"/>
      <c r="T12" s="60"/>
      <c r="U12" s="60">
        <f>G12</f>
        <v>0</v>
      </c>
      <c r="V12" s="60">
        <f>E12</f>
        <v>0</v>
      </c>
      <c r="W12" s="60"/>
      <c r="X12" s="60"/>
      <c r="Y12" s="60"/>
      <c r="Z12" s="60">
        <f>M18</f>
        <v>0</v>
      </c>
      <c r="AA12" s="60">
        <f>Q18</f>
        <v>0</v>
      </c>
      <c r="AB12" s="60">
        <f>U18</f>
        <v>0</v>
      </c>
      <c r="AC12" s="60">
        <f>AA12-AB12</f>
        <v>0</v>
      </c>
      <c r="AD12" s="60">
        <f>IF(Z12&gt;Z13,-1,0)</f>
        <v>0</v>
      </c>
      <c r="AE12" s="60">
        <f>IF(Z12&gt;Z14,-1,0)</f>
        <v>0</v>
      </c>
      <c r="AF12" s="60">
        <f>IF(Z12&gt;Z15,-1,0)</f>
        <v>0</v>
      </c>
      <c r="AG12" s="60">
        <f>10000-(AJ12*1000+AM12*100+AK12*10)</f>
        <v>10000</v>
      </c>
      <c r="AH12" s="90">
        <f>RANK(AG12,AG12:AG15,1)</f>
        <v>1</v>
      </c>
      <c r="AI12" s="60" t="str">
        <f>C12</f>
        <v>Brasilien</v>
      </c>
      <c r="AJ12" s="60">
        <f t="shared" ref="AJ12:AL15" si="1">Z12</f>
        <v>0</v>
      </c>
      <c r="AK12" s="60">
        <f t="shared" si="1"/>
        <v>0</v>
      </c>
      <c r="AL12" s="60">
        <f t="shared" si="1"/>
        <v>0</v>
      </c>
      <c r="AM12" s="60">
        <f>AK12-AL12</f>
        <v>0</v>
      </c>
      <c r="AN12" s="187"/>
      <c r="AO12" s="187">
        <f>IF(AG13=AG12,IF(G12&gt;E12,AG13-0.1,AG13),AG13)</f>
        <v>10000</v>
      </c>
      <c r="AP12" s="187">
        <f>IF(AG14=AG12,IF(G14&gt;E14,AG14-0.1,AG14),AG14)</f>
        <v>10000</v>
      </c>
      <c r="AQ12" s="187">
        <f>IF(AG15=AG12,IF(G16&gt;E16,AG15-0.1,AG15),AG15)</f>
        <v>10000</v>
      </c>
      <c r="AR12" s="187">
        <f>AN16</f>
        <v>30000</v>
      </c>
      <c r="AS12" s="90">
        <f>RANK(AR12,AR12:AR15,1)</f>
        <v>1</v>
      </c>
      <c r="AT12" s="60" t="str">
        <f t="shared" ref="AT12:AW15" si="2">AI12</f>
        <v>Brasilien</v>
      </c>
      <c r="AU12" s="60">
        <f t="shared" si="2"/>
        <v>0</v>
      </c>
      <c r="AV12" s="60">
        <f t="shared" si="2"/>
        <v>0</v>
      </c>
      <c r="AW12" s="60">
        <f t="shared" si="2"/>
        <v>0</v>
      </c>
      <c r="AX12" s="60"/>
      <c r="AY12" s="60"/>
      <c r="AZ12" s="60"/>
      <c r="BA12" s="3">
        <v>1</v>
      </c>
      <c r="BB12" s="7" t="str">
        <f>VLOOKUP(1,AS12:AT15,2,FALSE)</f>
        <v>Brasilien</v>
      </c>
      <c r="BC12" s="2"/>
      <c r="BD12" s="6">
        <f>VLOOKUP(1,AS12:AW15,3,FALSE)</f>
        <v>0</v>
      </c>
      <c r="BE12" s="4">
        <f>VLOOKUP(1,AS12:AW15,4,FALSE)</f>
        <v>0</v>
      </c>
      <c r="BF12" s="93" t="s">
        <v>12</v>
      </c>
      <c r="BG12" s="4">
        <f>VLOOKUP(1,AS12:AW15,5,FALSE)</f>
        <v>0</v>
      </c>
      <c r="BH12" s="13" t="s">
        <v>18</v>
      </c>
      <c r="BI12" s="60"/>
      <c r="BJ12" s="85">
        <f>IF(E12&gt;G12,IF(Spielplan!E12&gt;Spielplan!G12,Punktemodus!$B$3,0),0)</f>
        <v>0</v>
      </c>
      <c r="BK12" s="85">
        <f>IF(E12=G12,IF(Spielplan!E12=Spielplan!G12,Punktemodus!$B$3,0),0)</f>
        <v>10</v>
      </c>
      <c r="BL12" s="85">
        <f>IF(E12&lt;G12,IF(Spielplan!E12&lt;Spielplan!G12,Punktemodus!$B$3,0),0)</f>
        <v>0</v>
      </c>
      <c r="BM12" s="85">
        <f>IF(E12=Spielplan!E12,IF(G12=Spielplan!G12,Punktemodus!$B$5,0),0)</f>
        <v>3</v>
      </c>
      <c r="BN12" s="85">
        <f>IF(E12=Spielplan!E12,Punktemodus!$B$7,0)</f>
        <v>1</v>
      </c>
      <c r="BO12" s="85">
        <f>IF(G12=Spielplan!G12,Punktemodus!$B$7,0)</f>
        <v>1</v>
      </c>
      <c r="BP12" s="137">
        <f>IF(Spielplan!E12="",0,SUM(BJ12:BO12))</f>
        <v>0</v>
      </c>
      <c r="BQ12" s="60"/>
      <c r="BR12" s="87"/>
      <c r="BS12" s="13" t="s">
        <v>18</v>
      </c>
      <c r="BT12" s="44" t="str">
        <f>IF(G17="","",BB12)</f>
        <v/>
      </c>
      <c r="BU12" s="46"/>
      <c r="BV12" s="104"/>
      <c r="BW12" s="60"/>
      <c r="BX12" s="104"/>
      <c r="BY12" s="60"/>
      <c r="BZ12" s="88"/>
      <c r="CA12" s="60"/>
      <c r="CB12" s="91" t="s">
        <v>27</v>
      </c>
      <c r="CC12" s="60"/>
      <c r="CD12" s="60"/>
      <c r="CE12" s="61" t="s">
        <v>26</v>
      </c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</row>
    <row r="13" spans="1:101" ht="18.75" customHeight="1" thickBot="1" x14ac:dyDescent="0.3">
      <c r="A13" s="60"/>
      <c r="B13" s="60"/>
      <c r="C13" s="44" t="str">
        <f>Spielplan!$C$13</f>
        <v>Mexiko</v>
      </c>
      <c r="D13" s="45"/>
      <c r="E13" s="104"/>
      <c r="F13" s="93"/>
      <c r="G13" s="104"/>
      <c r="H13" s="44" t="str">
        <f>Spielplan!$H$13</f>
        <v>Kamerun</v>
      </c>
      <c r="I13" s="45"/>
      <c r="J13" s="60"/>
      <c r="K13" s="60" t="s">
        <v>59</v>
      </c>
      <c r="L13" s="60">
        <f t="shared" si="0"/>
        <v>0</v>
      </c>
      <c r="M13" s="60"/>
      <c r="N13" s="60"/>
      <c r="O13" s="60">
        <f>IF($E13="",0,IF($E13&gt;$G13,3,IF($E13=$G13,1,0)))</f>
        <v>0</v>
      </c>
      <c r="P13" s="60">
        <f>IF($G13="",0,IF($E13&gt;$G13,0,IF($E13=$G13,1,3)))</f>
        <v>0</v>
      </c>
      <c r="Q13" s="60"/>
      <c r="R13" s="60"/>
      <c r="S13" s="60">
        <f>E13</f>
        <v>0</v>
      </c>
      <c r="T13" s="60">
        <f>G13</f>
        <v>0</v>
      </c>
      <c r="U13" s="60"/>
      <c r="V13" s="60"/>
      <c r="W13" s="60">
        <f>G13</f>
        <v>0</v>
      </c>
      <c r="X13" s="60">
        <f>E13</f>
        <v>0</v>
      </c>
      <c r="Y13" s="60"/>
      <c r="Z13" s="60">
        <f>N18</f>
        <v>0</v>
      </c>
      <c r="AA13" s="60">
        <f>R18</f>
        <v>0</v>
      </c>
      <c r="AB13" s="60">
        <f>V18</f>
        <v>0</v>
      </c>
      <c r="AC13" s="60">
        <f>AA13-AB13</f>
        <v>0</v>
      </c>
      <c r="AD13" s="60">
        <f>IF(Z13&gt;Z12,-1,0)</f>
        <v>0</v>
      </c>
      <c r="AE13" s="60">
        <f>IF(Z13&gt;Z14,-1,0)</f>
        <v>0</v>
      </c>
      <c r="AF13" s="60">
        <f>IF(Z13&gt;Z15,-1,0)</f>
        <v>0</v>
      </c>
      <c r="AG13" s="60">
        <f>10000-(AJ13*1000+AM13*100+AK13*10)</f>
        <v>10000</v>
      </c>
      <c r="AH13" s="90">
        <f>RANK(AG13,AG12:AG15,1)</f>
        <v>1</v>
      </c>
      <c r="AI13" s="60" t="str">
        <f>H12</f>
        <v>Kroatien</v>
      </c>
      <c r="AJ13" s="60">
        <f t="shared" si="1"/>
        <v>0</v>
      </c>
      <c r="AK13" s="60">
        <f t="shared" si="1"/>
        <v>0</v>
      </c>
      <c r="AL13" s="60">
        <f t="shared" si="1"/>
        <v>0</v>
      </c>
      <c r="AM13" s="60">
        <f>AK13-AL13</f>
        <v>0</v>
      </c>
      <c r="AN13" s="187">
        <f>IF(AG12=AG13,IF(E12&gt;G12,AG12-0.1,AG12),AG12)</f>
        <v>10000</v>
      </c>
      <c r="AO13" s="187"/>
      <c r="AP13" s="187">
        <f>IF(AG14=AG13,IF(G17&gt;E17,AG14-0.1,AG14),AG14)</f>
        <v>10000</v>
      </c>
      <c r="AQ13" s="187">
        <f>IF(AG15=AG13,IF(G15&gt;E15,AG15-0.1,AG15),AG15)</f>
        <v>10000</v>
      </c>
      <c r="AR13" s="187">
        <f>AO16</f>
        <v>30000</v>
      </c>
      <c r="AS13" s="90">
        <f>RANK(AR13,AR12:AR15,1)</f>
        <v>1</v>
      </c>
      <c r="AT13" s="60" t="str">
        <f t="shared" si="2"/>
        <v>Kroatien</v>
      </c>
      <c r="AU13" s="60">
        <f t="shared" si="2"/>
        <v>0</v>
      </c>
      <c r="AV13" s="60">
        <f t="shared" si="2"/>
        <v>0</v>
      </c>
      <c r="AW13" s="60">
        <f t="shared" si="2"/>
        <v>0</v>
      </c>
      <c r="AX13" s="60"/>
      <c r="AY13" s="60"/>
      <c r="AZ13" s="60"/>
      <c r="BA13" s="120">
        <v>2</v>
      </c>
      <c r="BB13" s="121" t="e">
        <f>VLOOKUP(2,AS12:AT15,2,FALSE)</f>
        <v>#N/A</v>
      </c>
      <c r="BC13" s="122"/>
      <c r="BD13" s="123" t="e">
        <f>VLOOKUP(2,AS12:AW15,3,FALSE)</f>
        <v>#N/A</v>
      </c>
      <c r="BE13" s="124" t="e">
        <f>VLOOKUP(2,AS12:AW15,4,FALSE)</f>
        <v>#N/A</v>
      </c>
      <c r="BF13" s="93" t="s">
        <v>12</v>
      </c>
      <c r="BG13" s="124" t="e">
        <f>VLOOKUP(2,AS12:AW15,5,FALSE)</f>
        <v>#N/A</v>
      </c>
      <c r="BH13" s="125" t="s">
        <v>19</v>
      </c>
      <c r="BI13" s="60"/>
      <c r="BJ13" s="85">
        <f>IF(E13&gt;G13,IF(Spielplan!E13&gt;Spielplan!G13,Punktemodus!$B$3,0),0)</f>
        <v>0</v>
      </c>
      <c r="BK13" s="85">
        <f>IF(E13=G13,IF(Spielplan!E13=Spielplan!G13,Punktemodus!$B$3,0),0)</f>
        <v>10</v>
      </c>
      <c r="BL13" s="85">
        <f>IF(E13&lt;G13,IF(Spielplan!E13&lt;Spielplan!G13,Punktemodus!$B$3,0),0)</f>
        <v>0</v>
      </c>
      <c r="BM13" s="85">
        <f>IF(E13=Spielplan!E13,IF(G13=Spielplan!G13,Punktemodus!$B$5,0),0)</f>
        <v>3</v>
      </c>
      <c r="BN13" s="85">
        <f>IF(E13=Spielplan!E13,Punktemodus!$B$7,0)</f>
        <v>1</v>
      </c>
      <c r="BO13" s="85">
        <f>IF(G13=Spielplan!G13,Punktemodus!$B$7,0)</f>
        <v>1</v>
      </c>
      <c r="BP13" s="137">
        <f>IF(Spielplan!E13="",0,SUM(BJ13:BO13))</f>
        <v>0</v>
      </c>
      <c r="BQ13" s="60"/>
      <c r="BR13" s="87"/>
      <c r="BS13" s="73" t="s">
        <v>21</v>
      </c>
      <c r="BT13" s="44" t="str">
        <f>IF(G28="","",BB24)</f>
        <v/>
      </c>
      <c r="BU13" s="46"/>
      <c r="BV13" s="104"/>
      <c r="BW13" s="60"/>
      <c r="BX13" s="104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</row>
    <row r="14" spans="1:101" ht="18.75" customHeight="1" thickBot="1" x14ac:dyDescent="0.3">
      <c r="A14" s="60"/>
      <c r="B14" s="60"/>
      <c r="C14" s="7" t="str">
        <f>C12</f>
        <v>Brasilien</v>
      </c>
      <c r="D14" s="38"/>
      <c r="E14" s="104"/>
      <c r="F14" s="93"/>
      <c r="G14" s="104"/>
      <c r="H14" s="7" t="str">
        <f>C13</f>
        <v>Mexiko</v>
      </c>
      <c r="I14" s="38"/>
      <c r="J14" s="60"/>
      <c r="K14" s="60" t="s">
        <v>60</v>
      </c>
      <c r="L14" s="60">
        <f t="shared" si="0"/>
        <v>0</v>
      </c>
      <c r="M14" s="60">
        <f>IF($E14="",0,IF($E14&gt;$G14,3,IF($E14=G14,1,0)))</f>
        <v>0</v>
      </c>
      <c r="N14" s="60"/>
      <c r="O14" s="60">
        <f>IF($G14="",0,IF($E14&gt;$G14,0,IF($E14=$G14,1,3)))</f>
        <v>0</v>
      </c>
      <c r="P14" s="60"/>
      <c r="Q14" s="60">
        <f>E14</f>
        <v>0</v>
      </c>
      <c r="R14" s="60"/>
      <c r="S14" s="60">
        <f>G14</f>
        <v>0</v>
      </c>
      <c r="T14" s="60"/>
      <c r="U14" s="60">
        <f>G14</f>
        <v>0</v>
      </c>
      <c r="V14" s="60"/>
      <c r="W14" s="60">
        <f>E14</f>
        <v>0</v>
      </c>
      <c r="X14" s="60"/>
      <c r="Y14" s="60"/>
      <c r="Z14" s="60">
        <f>O18</f>
        <v>0</v>
      </c>
      <c r="AA14" s="60">
        <f>S18</f>
        <v>0</v>
      </c>
      <c r="AB14" s="60">
        <f>W18</f>
        <v>0</v>
      </c>
      <c r="AC14" s="60">
        <f>AA14-AB14</f>
        <v>0</v>
      </c>
      <c r="AD14" s="60">
        <f>IF(Z14&gt;Z12,-1,0)</f>
        <v>0</v>
      </c>
      <c r="AE14" s="60">
        <f>IF(Z14&gt;Z13,-1,0)</f>
        <v>0</v>
      </c>
      <c r="AF14" s="60">
        <f>IF(Z14&gt;Z15,-1,0)</f>
        <v>0</v>
      </c>
      <c r="AG14" s="60">
        <f>10000-(AJ14*1000+AM14*100+AK14*10)</f>
        <v>10000</v>
      </c>
      <c r="AH14" s="90">
        <f>RANK(AG14,AG12:AG15,1)</f>
        <v>1</v>
      </c>
      <c r="AI14" s="60" t="str">
        <f>C13</f>
        <v>Mexiko</v>
      </c>
      <c r="AJ14" s="60">
        <f t="shared" si="1"/>
        <v>0</v>
      </c>
      <c r="AK14" s="60">
        <f t="shared" si="1"/>
        <v>0</v>
      </c>
      <c r="AL14" s="60">
        <f t="shared" si="1"/>
        <v>0</v>
      </c>
      <c r="AM14" s="60">
        <f>AK14-AL14</f>
        <v>0</v>
      </c>
      <c r="AN14" s="187">
        <f>IF(AG12=AG14,IF(E14&gt;G14,AG12-0.1,AG12),AG12)</f>
        <v>10000</v>
      </c>
      <c r="AO14" s="187">
        <f>IF(AG13=AG14,IF(E17&gt;G17,AG13-0.1,AG13),AG13)</f>
        <v>10000</v>
      </c>
      <c r="AP14" s="187"/>
      <c r="AQ14" s="187">
        <f>IF(AG15=AG14,IF(G13&gt;E13,AG15-0.1,AG15),AG15)</f>
        <v>10000</v>
      </c>
      <c r="AR14" s="187">
        <f>AP16</f>
        <v>30000</v>
      </c>
      <c r="AS14" s="90">
        <f>RANK(AR14,AR12:AR15,1)</f>
        <v>1</v>
      </c>
      <c r="AT14" s="60" t="str">
        <f t="shared" si="2"/>
        <v>Mexiko</v>
      </c>
      <c r="AU14" s="60">
        <f t="shared" si="2"/>
        <v>0</v>
      </c>
      <c r="AV14" s="60">
        <f t="shared" si="2"/>
        <v>0</v>
      </c>
      <c r="AW14" s="60">
        <f t="shared" si="2"/>
        <v>0</v>
      </c>
      <c r="AX14" s="60"/>
      <c r="AY14" s="60"/>
      <c r="AZ14" s="60"/>
      <c r="BA14" s="113">
        <v>3</v>
      </c>
      <c r="BB14" s="114" t="e">
        <f>VLOOKUP(3,AS12:AT15,2,FALSE)</f>
        <v>#N/A</v>
      </c>
      <c r="BC14" s="115"/>
      <c r="BD14" s="116" t="e">
        <f>VLOOKUP(3,AS12:AW15,3,FALSE)</f>
        <v>#N/A</v>
      </c>
      <c r="BE14" s="116" t="e">
        <f>VLOOKUP(3,AS12:AW15,4,FALSE)</f>
        <v>#N/A</v>
      </c>
      <c r="BF14" s="93" t="s">
        <v>12</v>
      </c>
      <c r="BG14" s="116" t="e">
        <f>VLOOKUP(3,AS12:AW15,5,FALSE)</f>
        <v>#N/A</v>
      </c>
      <c r="BH14" s="60"/>
      <c r="BI14" s="60"/>
      <c r="BJ14" s="85">
        <f>IF(E14&gt;G14,IF(Spielplan!E14&gt;Spielplan!G14,Punktemodus!$B$3,0),0)</f>
        <v>0</v>
      </c>
      <c r="BK14" s="85">
        <f>IF(E14=G14,IF(Spielplan!E14=Spielplan!G14,Punktemodus!$B$3,0),0)</f>
        <v>10</v>
      </c>
      <c r="BL14" s="85">
        <f>IF(E14&lt;G14,IF(Spielplan!E14&lt;Spielplan!G14,Punktemodus!$B$3,0),0)</f>
        <v>0</v>
      </c>
      <c r="BM14" s="85">
        <f>IF(E14=Spielplan!E14,IF(G14=Spielplan!G14,Punktemodus!$B$5,0),0)</f>
        <v>3</v>
      </c>
      <c r="BN14" s="85">
        <f>IF(E14=Spielplan!E14,Punktemodus!$B$7,0)</f>
        <v>1</v>
      </c>
      <c r="BO14" s="85">
        <f>IF(G14=Spielplan!G14,Punktemodus!$B$7,0)</f>
        <v>1</v>
      </c>
      <c r="BP14" s="137">
        <f>IF(Spielplan!E14="",0,SUM(BJ14:BO14))</f>
        <v>0</v>
      </c>
      <c r="BQ14" s="60"/>
      <c r="BR14" s="87"/>
      <c r="BS14" s="60"/>
      <c r="BT14" s="60"/>
      <c r="BU14" s="60"/>
      <c r="BV14" s="60"/>
      <c r="BW14" s="60"/>
      <c r="BX14" s="60"/>
      <c r="BY14" s="60"/>
      <c r="BZ14" s="47">
        <v>49</v>
      </c>
      <c r="CA14" s="44" t="str">
        <f>IF(BX12="",IF(BV12&gt;BV13,BT12,BT13),IF(BX12&gt;BX13,BT12,BT13))</f>
        <v/>
      </c>
      <c r="CB14" s="46"/>
      <c r="CC14" s="104"/>
      <c r="CD14" s="60"/>
      <c r="CE14" s="104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</row>
    <row r="15" spans="1:101" ht="18.75" customHeight="1" thickBot="1" x14ac:dyDescent="0.3">
      <c r="A15" s="60"/>
      <c r="B15" s="60"/>
      <c r="C15" s="44" t="str">
        <f>H12</f>
        <v>Kroatien</v>
      </c>
      <c r="D15" s="45"/>
      <c r="E15" s="104"/>
      <c r="F15" s="93"/>
      <c r="G15" s="104"/>
      <c r="H15" s="44" t="str">
        <f>H13</f>
        <v>Kamerun</v>
      </c>
      <c r="I15" s="45"/>
      <c r="J15" s="60"/>
      <c r="K15" s="60" t="s">
        <v>61</v>
      </c>
      <c r="L15" s="60">
        <f t="shared" si="0"/>
        <v>0</v>
      </c>
      <c r="M15" s="60"/>
      <c r="N15" s="60">
        <f>IF($E15="",0,IF($E15&gt;$G15,3,IF($E15=$G15,1,0)))</f>
        <v>0</v>
      </c>
      <c r="O15" s="60"/>
      <c r="P15" s="60">
        <f>IF($G15="",0,IF($E15&gt;$G15,0,IF($E15=$G15,1,3)))</f>
        <v>0</v>
      </c>
      <c r="Q15" s="60"/>
      <c r="R15" s="60">
        <f>E15</f>
        <v>0</v>
      </c>
      <c r="S15" s="60"/>
      <c r="T15" s="60">
        <f>G15</f>
        <v>0</v>
      </c>
      <c r="U15" s="60"/>
      <c r="V15" s="60">
        <f>G15</f>
        <v>0</v>
      </c>
      <c r="W15" s="60"/>
      <c r="X15" s="60">
        <f>E15</f>
        <v>0</v>
      </c>
      <c r="Y15" s="60"/>
      <c r="Z15" s="60">
        <f>P18</f>
        <v>0</v>
      </c>
      <c r="AA15" s="60">
        <f>T18</f>
        <v>0</v>
      </c>
      <c r="AB15" s="60">
        <f>X18</f>
        <v>0</v>
      </c>
      <c r="AC15" s="60">
        <f>AA15-AB15</f>
        <v>0</v>
      </c>
      <c r="AD15" s="60">
        <f>IF(Z15&gt;Z12,-1,0)</f>
        <v>0</v>
      </c>
      <c r="AE15" s="60">
        <f>IF(Z15&gt;Z13,-1,0)</f>
        <v>0</v>
      </c>
      <c r="AF15" s="60">
        <f>IF(Z15&gt;Z14,-1,0)</f>
        <v>0</v>
      </c>
      <c r="AG15" s="60">
        <f>10000-(AJ15*1000+AM15*100+AK15*10)</f>
        <v>10000</v>
      </c>
      <c r="AH15" s="90">
        <f>RANK(AG15,AG12:AG15,1)</f>
        <v>1</v>
      </c>
      <c r="AI15" s="60" t="str">
        <f>H13</f>
        <v>Kamerun</v>
      </c>
      <c r="AJ15" s="60">
        <f t="shared" si="1"/>
        <v>0</v>
      </c>
      <c r="AK15" s="60">
        <f t="shared" si="1"/>
        <v>0</v>
      </c>
      <c r="AL15" s="60">
        <f t="shared" si="1"/>
        <v>0</v>
      </c>
      <c r="AM15" s="60">
        <f>AK15-AL15</f>
        <v>0</v>
      </c>
      <c r="AN15" s="187">
        <f>IF(AG12=AG15,IF(E16&gt;G16,AG12-0.1,AG12),AG12)</f>
        <v>10000</v>
      </c>
      <c r="AO15" s="187">
        <f>IF(AG13=AG15,IF(E15&gt;G15,AG13-0.1,AG13),AG13)</f>
        <v>10000</v>
      </c>
      <c r="AP15" s="187">
        <f>IF(AG14=AG15,IF(E13&gt;G13,AG14-0.1,AG14),AG14)</f>
        <v>10000</v>
      </c>
      <c r="AQ15" s="187"/>
      <c r="AR15" s="187">
        <f>AQ16</f>
        <v>30000</v>
      </c>
      <c r="AS15" s="90">
        <f>RANK(AR15,AR12:AR15,1)</f>
        <v>1</v>
      </c>
      <c r="AT15" s="60" t="str">
        <f t="shared" si="2"/>
        <v>Kamerun</v>
      </c>
      <c r="AU15" s="60">
        <f t="shared" si="2"/>
        <v>0</v>
      </c>
      <c r="AV15" s="60">
        <f t="shared" si="2"/>
        <v>0</v>
      </c>
      <c r="AW15" s="60">
        <f t="shared" si="2"/>
        <v>0</v>
      </c>
      <c r="AX15" s="60"/>
      <c r="AY15" s="60"/>
      <c r="AZ15" s="60"/>
      <c r="BA15" s="113">
        <v>4</v>
      </c>
      <c r="BB15" s="114" t="e">
        <f>VLOOKUP(4,AS12:AT15,2,FALSE)</f>
        <v>#N/A</v>
      </c>
      <c r="BC15" s="115"/>
      <c r="BD15" s="116" t="e">
        <f>VLOOKUP(4,AS12:AW15,3,FALSE)</f>
        <v>#N/A</v>
      </c>
      <c r="BE15" s="116" t="e">
        <f>VLOOKUP(4,AS12:AW15,4,FALSE)</f>
        <v>#N/A</v>
      </c>
      <c r="BF15" s="93" t="s">
        <v>12</v>
      </c>
      <c r="BG15" s="116" t="e">
        <f>VLOOKUP(4,AS12:AW15,5,FALSE)</f>
        <v>#N/A</v>
      </c>
      <c r="BH15" s="60"/>
      <c r="BI15" s="60"/>
      <c r="BJ15" s="85">
        <f>IF(E15&gt;G15,IF(Spielplan!E15&gt;Spielplan!G15,Punktemodus!$B$3,0),0)</f>
        <v>0</v>
      </c>
      <c r="BK15" s="85">
        <f>IF(E15=G15,IF(Spielplan!E15=Spielplan!G15,Punktemodus!$B$3,0),0)</f>
        <v>10</v>
      </c>
      <c r="BL15" s="85">
        <f>IF(E15&lt;G15,IF(Spielplan!E15&lt;Spielplan!G15,Punktemodus!$B$3,0),0)</f>
        <v>0</v>
      </c>
      <c r="BM15" s="85">
        <f>IF(E15=Spielplan!E15,IF(G15=Spielplan!G15,Punktemodus!$B$5,0),0)</f>
        <v>3</v>
      </c>
      <c r="BN15" s="85">
        <f>IF(E15=Spielplan!E15,Punktemodus!$B$7,0)</f>
        <v>1</v>
      </c>
      <c r="BO15" s="85">
        <f>IF(G15=Spielplan!G15,Punktemodus!$B$7,0)</f>
        <v>1</v>
      </c>
      <c r="BP15" s="137">
        <f>IF(Spielplan!E15="",0,SUM(BJ15:BO15))</f>
        <v>0</v>
      </c>
      <c r="BQ15" s="60"/>
      <c r="BR15" s="87"/>
      <c r="BS15" s="60"/>
      <c r="BT15" s="60"/>
      <c r="BU15" s="60"/>
      <c r="BV15" s="60"/>
      <c r="BW15" s="60"/>
      <c r="BX15" s="60"/>
      <c r="BY15" s="60"/>
      <c r="BZ15" s="47">
        <v>50</v>
      </c>
      <c r="CA15" s="44" t="str">
        <f>IF(BX16="",IF(BV16&gt;BV17,BT16,BT17),IF(BX16&gt;BX17,BT16,BT17))</f>
        <v/>
      </c>
      <c r="CB15" s="46"/>
      <c r="CC15" s="104"/>
      <c r="CD15" s="60"/>
      <c r="CE15" s="104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</row>
    <row r="16" spans="1:101" ht="18.75" customHeight="1" thickBot="1" x14ac:dyDescent="0.3">
      <c r="A16" s="60"/>
      <c r="B16" s="60"/>
      <c r="C16" s="7" t="str">
        <f>C12</f>
        <v>Brasilien</v>
      </c>
      <c r="D16" s="38"/>
      <c r="E16" s="104"/>
      <c r="F16" s="93"/>
      <c r="G16" s="104"/>
      <c r="H16" s="7" t="str">
        <f>H13</f>
        <v>Kamerun</v>
      </c>
      <c r="I16" s="38"/>
      <c r="J16" s="60"/>
      <c r="K16" s="60" t="s">
        <v>62</v>
      </c>
      <c r="L16" s="60">
        <f t="shared" si="0"/>
        <v>0</v>
      </c>
      <c r="M16" s="60">
        <f>IF($E16="",0,IF($E16&gt;$G16,3,IF($E16=G16,1,0)))</f>
        <v>0</v>
      </c>
      <c r="N16" s="60"/>
      <c r="O16" s="60"/>
      <c r="P16" s="60">
        <f>IF($G16="",0,IF($E16&gt;$G16,0,IF($E16=$G16,1,3)))</f>
        <v>0</v>
      </c>
      <c r="Q16" s="60">
        <f>E16</f>
        <v>0</v>
      </c>
      <c r="R16" s="60"/>
      <c r="S16" s="60"/>
      <c r="T16" s="60">
        <f>G16</f>
        <v>0</v>
      </c>
      <c r="U16" s="60">
        <f>G16</f>
        <v>0</v>
      </c>
      <c r="V16" s="60"/>
      <c r="W16" s="60"/>
      <c r="X16" s="60">
        <f>E16</f>
        <v>0</v>
      </c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187">
        <f>SUM(AN12:AN15)</f>
        <v>30000</v>
      </c>
      <c r="AO16" s="187">
        <f>SUM(AO12:AO15)</f>
        <v>30000</v>
      </c>
      <c r="AP16" s="187">
        <f>SUM(AP12:AP15)</f>
        <v>30000</v>
      </c>
      <c r="AQ16" s="187">
        <f>SUM(AQ12:AQ15)</f>
        <v>30000</v>
      </c>
      <c r="AR16" s="187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85">
        <f>IF(E16&gt;G16,IF(Spielplan!E16&gt;Spielplan!G16,Punktemodus!$B$3,0),0)</f>
        <v>0</v>
      </c>
      <c r="BK16" s="85">
        <f>IF(E16=G16,IF(Spielplan!E16=Spielplan!G16,Punktemodus!$B$3,0),0)</f>
        <v>10</v>
      </c>
      <c r="BL16" s="85">
        <f>IF(E16&lt;G16,IF(Spielplan!E16&lt;Spielplan!G16,Punktemodus!$B$3,0),0)</f>
        <v>0</v>
      </c>
      <c r="BM16" s="85">
        <f>IF(E16=Spielplan!E16,IF(G16=Spielplan!G16,Punktemodus!$B$5,0),0)</f>
        <v>3</v>
      </c>
      <c r="BN16" s="85">
        <f>IF(E16=Spielplan!E16,Punktemodus!$B$7,0)</f>
        <v>1</v>
      </c>
      <c r="BO16" s="85">
        <f>IF(G16=Spielplan!G16,Punktemodus!$B$7,0)</f>
        <v>1</v>
      </c>
      <c r="BP16" s="137">
        <f>IF(Spielplan!E16="",0,SUM(BJ16:BO16))</f>
        <v>0</v>
      </c>
      <c r="BQ16" s="60"/>
      <c r="BR16" s="87"/>
      <c r="BS16" s="63" t="s">
        <v>22</v>
      </c>
      <c r="BT16" s="44" t="str">
        <f>IF(G39="","",BB34)</f>
        <v/>
      </c>
      <c r="BU16" s="46"/>
      <c r="BV16" s="104"/>
      <c r="BW16" s="60"/>
      <c r="BX16" s="104"/>
      <c r="BY16" s="60"/>
      <c r="BZ16" s="60"/>
      <c r="CA16" s="60"/>
      <c r="CB16" s="60"/>
      <c r="CC16" s="60"/>
      <c r="CD16" s="60"/>
      <c r="CE16" s="60"/>
      <c r="CF16" s="91"/>
      <c r="CG16" s="91" t="s">
        <v>28</v>
      </c>
      <c r="CH16" s="60"/>
      <c r="CI16" s="60"/>
      <c r="CJ16" s="61" t="s">
        <v>26</v>
      </c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</row>
    <row r="17" spans="1:101" ht="18.75" customHeight="1" thickBot="1" x14ac:dyDescent="0.3">
      <c r="A17" s="60"/>
      <c r="B17" s="60"/>
      <c r="C17" s="44" t="str">
        <f>H12</f>
        <v>Kroatien</v>
      </c>
      <c r="D17" s="45"/>
      <c r="E17" s="104"/>
      <c r="F17" s="93"/>
      <c r="G17" s="104"/>
      <c r="H17" s="44" t="str">
        <f>C13</f>
        <v>Mexiko</v>
      </c>
      <c r="I17" s="45"/>
      <c r="J17" s="60"/>
      <c r="K17" s="60" t="s">
        <v>62</v>
      </c>
      <c r="L17" s="60">
        <f t="shared" si="0"/>
        <v>0</v>
      </c>
      <c r="M17" s="60"/>
      <c r="N17" s="60">
        <f>IF($E17="",0,IF($E17&gt;$G17,3,IF($E17=$G17,1,0)))</f>
        <v>0</v>
      </c>
      <c r="O17" s="60">
        <f>IF($G17="",0,IF($E17&gt;$G17,0,IF($E17=$G17,1,3)))</f>
        <v>0</v>
      </c>
      <c r="P17" s="60"/>
      <c r="Q17" s="60"/>
      <c r="R17" s="60">
        <f>E17</f>
        <v>0</v>
      </c>
      <c r="S17" s="60">
        <f>G17</f>
        <v>0</v>
      </c>
      <c r="T17" s="60"/>
      <c r="U17" s="60"/>
      <c r="V17" s="60">
        <f>G17</f>
        <v>0</v>
      </c>
      <c r="W17" s="60">
        <f>E17</f>
        <v>0</v>
      </c>
      <c r="X17" s="60"/>
      <c r="Y17" s="60"/>
      <c r="Z17" s="60" t="s">
        <v>30</v>
      </c>
      <c r="AA17" s="60"/>
      <c r="AB17" s="60"/>
      <c r="AC17" s="60"/>
      <c r="AD17" s="60"/>
      <c r="AE17" s="60"/>
      <c r="AF17" s="60"/>
      <c r="AG17" s="60" t="b">
        <f>OR(AG12=AG13,AG12=AG14,AG12=AG15,AG13=AG14,AG13=AG15,AG14=AG15)</f>
        <v>1</v>
      </c>
      <c r="AH17" s="60"/>
      <c r="AI17" s="60"/>
      <c r="AJ17" s="60"/>
      <c r="AK17" s="60"/>
      <c r="AL17" s="60"/>
      <c r="AM17" s="60"/>
      <c r="AN17" s="60"/>
      <c r="AO17" s="60" t="s">
        <v>34</v>
      </c>
      <c r="AP17" s="60"/>
      <c r="AQ17" s="60"/>
      <c r="AR17" s="60" t="b">
        <f>OR(AR12=AR13,AR12=AR14,AR12=AR15,AR13=AR14,AR13=AR15,AR14=AR15)</f>
        <v>1</v>
      </c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85">
        <f>IF(E17&gt;G17,IF(Spielplan!E17&gt;Spielplan!G17,Punktemodus!$B$3,0),0)</f>
        <v>0</v>
      </c>
      <c r="BK17" s="85">
        <f>IF(E17=G17,IF(Spielplan!E17=Spielplan!G17,Punktemodus!$B$3,0),0)</f>
        <v>10</v>
      </c>
      <c r="BL17" s="85">
        <f>IF(E17&lt;G17,IF(Spielplan!E17&lt;Spielplan!G17,Punktemodus!$B$3,0),0)</f>
        <v>0</v>
      </c>
      <c r="BM17" s="85">
        <f>IF(E17=Spielplan!E17,IF(G17=Spielplan!G17,Punktemodus!$B$5,0),0)</f>
        <v>3</v>
      </c>
      <c r="BN17" s="85">
        <f>IF(E17=Spielplan!E17,Punktemodus!$B$7,0)</f>
        <v>1</v>
      </c>
      <c r="BO17" s="85">
        <f>IF(G17=Spielplan!G17,Punktemodus!$B$7,0)</f>
        <v>1</v>
      </c>
      <c r="BP17" s="137">
        <f>IF(Spielplan!E17="",0,SUM(BJ17:BO17))</f>
        <v>0</v>
      </c>
      <c r="BQ17" s="60"/>
      <c r="BR17" s="87"/>
      <c r="BS17" s="52" t="s">
        <v>25</v>
      </c>
      <c r="BT17" s="44" t="str">
        <f>IF(G50="","",BB46)</f>
        <v/>
      </c>
      <c r="BU17" s="46"/>
      <c r="BV17" s="104"/>
      <c r="BW17" s="60"/>
      <c r="BX17" s="104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</row>
    <row r="18" spans="1:101" ht="18.75" customHeight="1" thickBot="1" x14ac:dyDescent="0.25">
      <c r="A18" s="60"/>
      <c r="B18" s="60"/>
      <c r="C18" s="136" t="str">
        <f>IF(G17="","",IF(AR17=TRUE,"Achtung: Fehler in Tabelle!",""))</f>
        <v/>
      </c>
      <c r="D18" s="60"/>
      <c r="E18" s="85"/>
      <c r="F18" s="60"/>
      <c r="G18" s="85"/>
      <c r="H18" s="60"/>
      <c r="I18" s="60"/>
      <c r="J18" s="60"/>
      <c r="K18" s="60"/>
      <c r="L18" s="60"/>
      <c r="M18" s="60">
        <f t="shared" ref="M18:X18" si="3">SUM(M12:M17)</f>
        <v>0</v>
      </c>
      <c r="N18" s="60">
        <f t="shared" si="3"/>
        <v>0</v>
      </c>
      <c r="O18" s="60">
        <f t="shared" si="3"/>
        <v>0</v>
      </c>
      <c r="P18" s="60">
        <f t="shared" si="3"/>
        <v>0</v>
      </c>
      <c r="Q18" s="60">
        <f t="shared" si="3"/>
        <v>0</v>
      </c>
      <c r="R18" s="60">
        <f t="shared" si="3"/>
        <v>0</v>
      </c>
      <c r="S18" s="60">
        <f t="shared" si="3"/>
        <v>0</v>
      </c>
      <c r="T18" s="60">
        <f t="shared" si="3"/>
        <v>0</v>
      </c>
      <c r="U18" s="60">
        <f t="shared" si="3"/>
        <v>0</v>
      </c>
      <c r="V18" s="60">
        <f t="shared" si="3"/>
        <v>0</v>
      </c>
      <c r="W18" s="60">
        <f t="shared" si="3"/>
        <v>0</v>
      </c>
      <c r="X18" s="60">
        <f t="shared" si="3"/>
        <v>0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160">
        <f>SUM(BP12:BP17)</f>
        <v>0</v>
      </c>
      <c r="BQ18" s="60"/>
      <c r="BR18" s="8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47">
        <v>58</v>
      </c>
      <c r="CF18" s="44" t="str">
        <f>IF(CE14="",IF(CC14&gt;CC15,CA14,CA15),IF(CE14&gt;CE15,CA14,CA15))</f>
        <v/>
      </c>
      <c r="CG18" s="46"/>
      <c r="CH18" s="104"/>
      <c r="CI18" s="60"/>
      <c r="CJ18" s="104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</row>
    <row r="19" spans="1:101" ht="18.75" customHeight="1" thickBot="1" x14ac:dyDescent="0.25">
      <c r="A19" s="60"/>
      <c r="B19" s="60"/>
      <c r="C19" s="60"/>
      <c r="D19" s="60"/>
      <c r="E19" s="85"/>
      <c r="F19" s="60"/>
      <c r="G19" s="85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138"/>
      <c r="BQ19" s="60"/>
      <c r="BR19" s="8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47">
        <v>57</v>
      </c>
      <c r="CF19" s="44" t="str">
        <f>IF(CE22="",IF(CC22&gt;CC23,CA22,CA23),IF(CE22&gt;CE23,CA22,CA23))</f>
        <v/>
      </c>
      <c r="CG19" s="46"/>
      <c r="CH19" s="104"/>
      <c r="CI19" s="60"/>
      <c r="CJ19" s="104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</row>
    <row r="20" spans="1:101" ht="18.75" customHeight="1" thickBot="1" x14ac:dyDescent="0.25">
      <c r="A20" s="60"/>
      <c r="B20" s="60"/>
      <c r="C20" s="60"/>
      <c r="D20" s="60"/>
      <c r="E20" s="85"/>
      <c r="F20" s="60"/>
      <c r="G20" s="85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138"/>
      <c r="BQ20" s="60"/>
      <c r="BR20" s="87"/>
      <c r="BS20" s="54" t="s">
        <v>121</v>
      </c>
      <c r="BT20" s="44" t="str">
        <f>IF(G61="","",BB56)</f>
        <v/>
      </c>
      <c r="BU20" s="46"/>
      <c r="BV20" s="104"/>
      <c r="BW20" s="60"/>
      <c r="BX20" s="104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</row>
    <row r="21" spans="1:101" ht="18.75" customHeight="1" thickBot="1" x14ac:dyDescent="0.3">
      <c r="A21" s="60"/>
      <c r="B21" s="60"/>
      <c r="C21" s="88" t="s">
        <v>64</v>
      </c>
      <c r="D21" s="60"/>
      <c r="E21" s="85"/>
      <c r="F21" s="60"/>
      <c r="G21" s="85"/>
      <c r="H21" s="60"/>
      <c r="I21" s="60"/>
      <c r="J21" s="60"/>
      <c r="K21" s="60"/>
      <c r="L21" s="60"/>
      <c r="M21" s="60" t="s">
        <v>4</v>
      </c>
      <c r="N21" s="60"/>
      <c r="O21" s="60"/>
      <c r="P21" s="60"/>
      <c r="Q21" s="60" t="s">
        <v>6</v>
      </c>
      <c r="R21" s="60"/>
      <c r="S21" s="60"/>
      <c r="T21" s="60"/>
      <c r="U21" s="60" t="s">
        <v>7</v>
      </c>
      <c r="V21" s="60"/>
      <c r="W21" s="60"/>
      <c r="X21" s="60"/>
      <c r="Y21" s="60"/>
      <c r="Z21" s="60" t="s">
        <v>4</v>
      </c>
      <c r="AA21" s="60" t="s">
        <v>5</v>
      </c>
      <c r="AB21" s="60"/>
      <c r="AC21" s="60"/>
      <c r="AD21" s="60" t="s">
        <v>9</v>
      </c>
      <c r="AE21" s="60"/>
      <c r="AF21" s="60"/>
      <c r="AG21" s="60"/>
      <c r="AH21" s="60" t="s">
        <v>32</v>
      </c>
      <c r="AI21" s="60"/>
      <c r="AJ21" s="60"/>
      <c r="AK21" s="60"/>
      <c r="AL21" s="60"/>
      <c r="AM21" s="60"/>
      <c r="AN21" s="60" t="s">
        <v>35</v>
      </c>
      <c r="AO21" s="60"/>
      <c r="AP21" s="60"/>
      <c r="AQ21" s="60"/>
      <c r="AR21" s="60"/>
      <c r="AS21" s="60" t="s">
        <v>33</v>
      </c>
      <c r="AT21" s="60"/>
      <c r="AU21" s="60"/>
      <c r="AV21" s="60"/>
      <c r="AW21" s="60"/>
      <c r="AX21" s="60"/>
      <c r="AY21" s="60"/>
      <c r="AZ21" s="60"/>
      <c r="BA21" s="60"/>
      <c r="BB21" s="89" t="s">
        <v>10</v>
      </c>
      <c r="BC21" s="60"/>
      <c r="BD21" s="90" t="s">
        <v>4</v>
      </c>
      <c r="BE21" s="60"/>
      <c r="BF21" s="61" t="s">
        <v>5</v>
      </c>
      <c r="BG21" s="60"/>
      <c r="BH21" s="60"/>
      <c r="BI21" s="60"/>
      <c r="BJ21" s="60"/>
      <c r="BK21" s="60"/>
      <c r="BL21" s="60"/>
      <c r="BM21" s="60"/>
      <c r="BN21" s="60"/>
      <c r="BO21" s="60"/>
      <c r="BP21" s="138"/>
      <c r="BQ21" s="60"/>
      <c r="BR21" s="87"/>
      <c r="BS21" s="73" t="s">
        <v>122</v>
      </c>
      <c r="BT21" s="44" t="str">
        <f>IF(G72="","",BB68)</f>
        <v/>
      </c>
      <c r="BU21" s="46"/>
      <c r="BV21" s="104"/>
      <c r="BW21" s="60"/>
      <c r="BX21" s="104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91" t="s">
        <v>29</v>
      </c>
      <c r="CM21" s="60"/>
      <c r="CN21" s="60"/>
      <c r="CO21" s="61" t="s">
        <v>26</v>
      </c>
      <c r="CP21" s="60"/>
      <c r="CQ21" s="60"/>
      <c r="CR21" s="60"/>
      <c r="CS21" s="60"/>
      <c r="CT21" s="60"/>
      <c r="CU21" s="60"/>
      <c r="CV21" s="60"/>
      <c r="CW21" s="60"/>
    </row>
    <row r="22" spans="1:101" ht="18.75" customHeight="1" thickBot="1" x14ac:dyDescent="0.3">
      <c r="A22" s="60"/>
      <c r="B22" s="60"/>
      <c r="C22" s="60"/>
      <c r="D22" s="60"/>
      <c r="E22" s="85"/>
      <c r="F22" s="60"/>
      <c r="G22" s="85"/>
      <c r="H22" s="60"/>
      <c r="I22" s="60"/>
      <c r="J22" s="60"/>
      <c r="K22" s="60"/>
      <c r="L22" s="60"/>
      <c r="M22" s="60" t="s">
        <v>0</v>
      </c>
      <c r="N22" s="60" t="s">
        <v>1</v>
      </c>
      <c r="O22" s="60" t="s">
        <v>2</v>
      </c>
      <c r="P22" s="60" t="s">
        <v>3</v>
      </c>
      <c r="Q22" s="60" t="s">
        <v>0</v>
      </c>
      <c r="R22" s="60" t="s">
        <v>1</v>
      </c>
      <c r="S22" s="60" t="s">
        <v>2</v>
      </c>
      <c r="T22" s="60" t="s">
        <v>3</v>
      </c>
      <c r="U22" s="60" t="s">
        <v>0</v>
      </c>
      <c r="V22" s="60" t="s">
        <v>1</v>
      </c>
      <c r="W22" s="60" t="s">
        <v>2</v>
      </c>
      <c r="X22" s="60" t="s">
        <v>3</v>
      </c>
      <c r="Y22" s="60"/>
      <c r="Z22" s="60" t="s">
        <v>8</v>
      </c>
      <c r="AA22" s="60"/>
      <c r="AB22" s="60"/>
      <c r="AC22" s="60"/>
      <c r="AD22" s="60"/>
      <c r="AE22" s="60"/>
      <c r="AF22" s="60"/>
      <c r="AG22" s="60"/>
      <c r="AH22" s="60" t="s">
        <v>31</v>
      </c>
      <c r="AI22" s="60"/>
      <c r="AJ22" s="60"/>
      <c r="AK22" s="60"/>
      <c r="AL22" s="60"/>
      <c r="AM22" s="60"/>
      <c r="AN22" s="60" t="str">
        <f>AI23</f>
        <v>Spanien</v>
      </c>
      <c r="AO22" s="60" t="str">
        <f>AI24</f>
        <v>Niederlande</v>
      </c>
      <c r="AP22" s="60" t="str">
        <f>AI25</f>
        <v>Chile</v>
      </c>
      <c r="AQ22" s="60" t="str">
        <f>AI26</f>
        <v>Australien</v>
      </c>
      <c r="AR22" s="60"/>
      <c r="AS22" s="60" t="s">
        <v>31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138"/>
      <c r="BQ22" s="60"/>
      <c r="BR22" s="87"/>
      <c r="BS22" s="60"/>
      <c r="BT22" s="60"/>
      <c r="BU22" s="60"/>
      <c r="BV22" s="60"/>
      <c r="BW22" s="60"/>
      <c r="BX22" s="60"/>
      <c r="BY22" s="60"/>
      <c r="BZ22" s="47">
        <v>53</v>
      </c>
      <c r="CA22" s="44" t="str">
        <f>IF(BX20="",IF(BV20&gt;BV21,BT20,BT21),IF(BX20&gt;BX21,BT20,BT21))</f>
        <v/>
      </c>
      <c r="CB22" s="46"/>
      <c r="CC22" s="104"/>
      <c r="CD22" s="60"/>
      <c r="CE22" s="104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88" t="s">
        <v>130</v>
      </c>
      <c r="CS22" s="60"/>
      <c r="CT22" s="60"/>
      <c r="CU22" s="60"/>
      <c r="CV22" s="60"/>
      <c r="CW22" s="60"/>
    </row>
    <row r="23" spans="1:101" ht="18.75" customHeight="1" thickBot="1" x14ac:dyDescent="0.3">
      <c r="A23" s="60"/>
      <c r="B23" s="60"/>
      <c r="C23" s="65" t="str">
        <f>Spielplan!$C$23</f>
        <v>Spanien</v>
      </c>
      <c r="D23" s="66"/>
      <c r="E23" s="104"/>
      <c r="F23" s="93"/>
      <c r="G23" s="104"/>
      <c r="H23" s="65" t="str">
        <f>Spielplan!$H$23</f>
        <v>Niederlande</v>
      </c>
      <c r="I23" s="66"/>
      <c r="J23" s="60"/>
      <c r="K23" s="60" t="s">
        <v>68</v>
      </c>
      <c r="L23" s="60">
        <f t="shared" ref="L23:L28" si="4">IF(E23-G23&gt;0,1,IF(G23=E23,0,-1))</f>
        <v>0</v>
      </c>
      <c r="M23" s="60">
        <f>IF($E23="",0,IF($E23&gt;$G23,3,IF($E23=G23,1,0)))</f>
        <v>0</v>
      </c>
      <c r="N23" s="60">
        <f>IF($G23="",0,IF($E23&gt;$G23,0,IF($E23=G23,1,3)))</f>
        <v>0</v>
      </c>
      <c r="O23" s="60"/>
      <c r="P23" s="60"/>
      <c r="Q23" s="60">
        <f>E23</f>
        <v>0</v>
      </c>
      <c r="R23" s="60">
        <f>G23</f>
        <v>0</v>
      </c>
      <c r="S23" s="60"/>
      <c r="T23" s="60"/>
      <c r="U23" s="60">
        <f>G23</f>
        <v>0</v>
      </c>
      <c r="V23" s="60">
        <f>E23</f>
        <v>0</v>
      </c>
      <c r="W23" s="60"/>
      <c r="X23" s="60"/>
      <c r="Y23" s="60"/>
      <c r="Z23" s="60">
        <f>M29</f>
        <v>0</v>
      </c>
      <c r="AA23" s="60">
        <f>Q29</f>
        <v>0</v>
      </c>
      <c r="AB23" s="60">
        <f>U29</f>
        <v>0</v>
      </c>
      <c r="AC23" s="60">
        <f>AA23-AB23</f>
        <v>0</v>
      </c>
      <c r="AD23" s="60">
        <f>IF(Z23&gt;Z24,-1,0)</f>
        <v>0</v>
      </c>
      <c r="AE23" s="60">
        <f>IF(Z23&gt;Z25,-1,0)</f>
        <v>0</v>
      </c>
      <c r="AF23" s="60">
        <f>IF(Z23&gt;Z26,-1,0)</f>
        <v>0</v>
      </c>
      <c r="AG23" s="60">
        <f>10000-(AJ23*1000+AM23*100+AK23*10)</f>
        <v>10000</v>
      </c>
      <c r="AH23" s="90">
        <f>RANK(AG23,AG23:AG26,1)</f>
        <v>1</v>
      </c>
      <c r="AI23" s="60" t="str">
        <f>C23</f>
        <v>Spanien</v>
      </c>
      <c r="AJ23" s="60">
        <f t="shared" ref="AJ23:AL26" si="5">Z23</f>
        <v>0</v>
      </c>
      <c r="AK23" s="60">
        <f t="shared" si="5"/>
        <v>0</v>
      </c>
      <c r="AL23" s="60">
        <f t="shared" si="5"/>
        <v>0</v>
      </c>
      <c r="AM23" s="60">
        <f>AK23-AL23</f>
        <v>0</v>
      </c>
      <c r="AN23" s="187"/>
      <c r="AO23" s="187">
        <f>IF(AG24=AG23,IF(G23&gt;E23,AG24-0.1,AG24),AG24)</f>
        <v>10000</v>
      </c>
      <c r="AP23" s="187">
        <f>IF(AG25=AG23,IF(G25&gt;E25,AG25-0.1,AG25),AG25)</f>
        <v>10000</v>
      </c>
      <c r="AQ23" s="187">
        <f>IF(AG26=AG23,IF(G27&gt;E27,AG26-0.1,AG26),AG26)</f>
        <v>10000</v>
      </c>
      <c r="AR23" s="187">
        <f>AN27</f>
        <v>30000</v>
      </c>
      <c r="AS23" s="90">
        <f>RANK(AR23,AR23:AR26,1)</f>
        <v>1</v>
      </c>
      <c r="AT23" s="60" t="str">
        <f t="shared" ref="AT23:AW26" si="6">AI23</f>
        <v>Spanien</v>
      </c>
      <c r="AU23" s="60">
        <f t="shared" si="6"/>
        <v>0</v>
      </c>
      <c r="AV23" s="60">
        <f t="shared" si="6"/>
        <v>0</v>
      </c>
      <c r="AW23" s="60">
        <f t="shared" si="6"/>
        <v>0</v>
      </c>
      <c r="AX23" s="60"/>
      <c r="AY23" s="60"/>
      <c r="AZ23" s="60"/>
      <c r="BA23" s="67">
        <v>1</v>
      </c>
      <c r="BB23" s="65" t="str">
        <f>VLOOKUP(1,AS23:AT26,2,FALSE)</f>
        <v>Spanien</v>
      </c>
      <c r="BC23" s="66"/>
      <c r="BD23" s="68">
        <f>VLOOKUP(1,AS23:AW26,3,FALSE)</f>
        <v>0</v>
      </c>
      <c r="BE23" s="69">
        <f>VLOOKUP(1,AS23:AW26,4,FALSE)</f>
        <v>0</v>
      </c>
      <c r="BF23" s="93" t="s">
        <v>12</v>
      </c>
      <c r="BG23" s="69">
        <f>VLOOKUP(1,AS23:AW26,5,FALSE)</f>
        <v>0</v>
      </c>
      <c r="BH23" s="70" t="s">
        <v>20</v>
      </c>
      <c r="BI23" s="60"/>
      <c r="BJ23" s="85">
        <f>IF(E23&gt;G23,IF(Spielplan!E23&gt;Spielplan!G23,Punktemodus!$B$3,0),0)</f>
        <v>0</v>
      </c>
      <c r="BK23" s="85">
        <f>IF(E23=G23,IF(Spielplan!E23=Spielplan!G23,Punktemodus!$B$3,0),0)</f>
        <v>10</v>
      </c>
      <c r="BL23" s="85">
        <f>IF(E23&lt;G23,IF(Spielplan!E23&lt;Spielplan!G23,Punktemodus!$B$3,0),0)</f>
        <v>0</v>
      </c>
      <c r="BM23" s="85">
        <f>IF(E23=Spielplan!E23,IF(G23=Spielplan!G23,Punktemodus!$B$5,0),0)</f>
        <v>3</v>
      </c>
      <c r="BN23" s="85">
        <f>IF(E23=Spielplan!E23,Punktemodus!$B$7,0)</f>
        <v>1</v>
      </c>
      <c r="BO23" s="85">
        <f>IF(G23=Spielplan!G23,Punktemodus!$B$7,0)</f>
        <v>1</v>
      </c>
      <c r="BP23" s="137">
        <f>IF(Spielplan!E23="",0,SUM(BJ23:BO23))</f>
        <v>0</v>
      </c>
      <c r="BQ23" s="60"/>
      <c r="BR23" s="87"/>
      <c r="BS23" s="60"/>
      <c r="BT23" s="60"/>
      <c r="BU23" s="60"/>
      <c r="BV23" s="60"/>
      <c r="BW23" s="60"/>
      <c r="BX23" s="60"/>
      <c r="BY23" s="60"/>
      <c r="BZ23" s="47">
        <v>54</v>
      </c>
      <c r="CA23" s="44" t="str">
        <f>IF(BX24="",IF(BV24&gt;BV25,BT24,BT25),IF(BX24&gt;BX25,BT24,BT25))</f>
        <v/>
      </c>
      <c r="CB23" s="46"/>
      <c r="CC23" s="104"/>
      <c r="CD23" s="60"/>
      <c r="CE23" s="104"/>
      <c r="CF23" s="60"/>
      <c r="CG23" s="60"/>
      <c r="CH23" s="60"/>
      <c r="CI23" s="60"/>
      <c r="CJ23" s="47" t="s">
        <v>132</v>
      </c>
      <c r="CK23" s="44" t="str">
        <f>IF(CJ18="",IF(CH18&gt;CH19,CF18,CF19),IF(CJ18&gt;CJ19,CF18,CF19))</f>
        <v/>
      </c>
      <c r="CL23" s="46"/>
      <c r="CM23" s="104"/>
      <c r="CN23" s="60"/>
      <c r="CO23" s="104"/>
      <c r="CP23" s="60"/>
      <c r="CQ23" s="376" t="str">
        <f>IF(CO23="",IF(CM23&gt;CM24,CK23,CK24),IF(CO23&gt;CO24,CK23,CK24))</f>
        <v/>
      </c>
      <c r="CR23" s="377"/>
      <c r="CS23" s="377"/>
      <c r="CT23" s="377"/>
      <c r="CU23" s="377"/>
      <c r="CV23" s="378"/>
      <c r="CW23" s="60"/>
    </row>
    <row r="24" spans="1:101" ht="18.75" customHeight="1" thickBot="1" x14ac:dyDescent="0.3">
      <c r="A24" s="60"/>
      <c r="B24" s="60"/>
      <c r="C24" s="53" t="str">
        <f>Spielplan!$C$24</f>
        <v>Chile</v>
      </c>
      <c r="D24" s="64"/>
      <c r="E24" s="104"/>
      <c r="F24" s="93"/>
      <c r="G24" s="104"/>
      <c r="H24" s="53" t="str">
        <f>Spielplan!$H$24</f>
        <v>Australien</v>
      </c>
      <c r="I24" s="64"/>
      <c r="J24" s="60"/>
      <c r="K24" s="60" t="s">
        <v>69</v>
      </c>
      <c r="L24" s="60">
        <f t="shared" si="4"/>
        <v>0</v>
      </c>
      <c r="M24" s="60"/>
      <c r="N24" s="60"/>
      <c r="O24" s="60">
        <f>IF($E24="",0,IF($E24&gt;$G24,3,IF($E24=$G24,1,0)))</f>
        <v>0</v>
      </c>
      <c r="P24" s="60">
        <f>IF($G24="",0,IF($E24&gt;$G24,0,IF($E24=$G24,1,3)))</f>
        <v>0</v>
      </c>
      <c r="Q24" s="60"/>
      <c r="R24" s="60"/>
      <c r="S24" s="60">
        <f>E24</f>
        <v>0</v>
      </c>
      <c r="T24" s="60">
        <f>G24</f>
        <v>0</v>
      </c>
      <c r="U24" s="60"/>
      <c r="V24" s="60"/>
      <c r="W24" s="60">
        <f>G24</f>
        <v>0</v>
      </c>
      <c r="X24" s="60">
        <f>E24</f>
        <v>0</v>
      </c>
      <c r="Y24" s="60"/>
      <c r="Z24" s="60">
        <f>N29</f>
        <v>0</v>
      </c>
      <c r="AA24" s="60">
        <f>R29</f>
        <v>0</v>
      </c>
      <c r="AB24" s="60">
        <f>V29</f>
        <v>0</v>
      </c>
      <c r="AC24" s="60">
        <f>AA24-AB24</f>
        <v>0</v>
      </c>
      <c r="AD24" s="60">
        <f>IF(Z24&gt;Z23,-1,0)</f>
        <v>0</v>
      </c>
      <c r="AE24" s="60">
        <f>IF(Z24&gt;Z25,-1,0)</f>
        <v>0</v>
      </c>
      <c r="AF24" s="60">
        <f>IF(Z24&gt;Z26,-1,0)</f>
        <v>0</v>
      </c>
      <c r="AG24" s="60">
        <f>10000-(AJ24*1000+AM24*100+AK24*10)</f>
        <v>10000</v>
      </c>
      <c r="AH24" s="90">
        <f>RANK(AG24,AG23:AG26,1)</f>
        <v>1</v>
      </c>
      <c r="AI24" s="60" t="str">
        <f>H23</f>
        <v>Niederlande</v>
      </c>
      <c r="AJ24" s="60">
        <f t="shared" si="5"/>
        <v>0</v>
      </c>
      <c r="AK24" s="60">
        <f t="shared" si="5"/>
        <v>0</v>
      </c>
      <c r="AL24" s="60">
        <f t="shared" si="5"/>
        <v>0</v>
      </c>
      <c r="AM24" s="60">
        <f>AK24-AL24</f>
        <v>0</v>
      </c>
      <c r="AN24" s="187">
        <f>IF(AG23=AG24,IF(E23&gt;G23,AG23-0.1,AG23),AG23)</f>
        <v>10000</v>
      </c>
      <c r="AO24" s="187"/>
      <c r="AP24" s="187">
        <f>IF(AG25=AG24,IF(G28&gt;E28,AG25-0.1,AG25),AG25)</f>
        <v>10000</v>
      </c>
      <c r="AQ24" s="187">
        <f>IF(AG26=AG24,IF(G26&gt;E26,AG26-0.1,AG26),AG26)</f>
        <v>10000</v>
      </c>
      <c r="AR24" s="187">
        <f>AO27</f>
        <v>30000</v>
      </c>
      <c r="AS24" s="90">
        <f>RANK(AR24,AR23:AR26,1)</f>
        <v>1</v>
      </c>
      <c r="AT24" s="60" t="str">
        <f t="shared" si="6"/>
        <v>Niederlande</v>
      </c>
      <c r="AU24" s="60">
        <f t="shared" si="6"/>
        <v>0</v>
      </c>
      <c r="AV24" s="60">
        <f t="shared" si="6"/>
        <v>0</v>
      </c>
      <c r="AW24" s="60">
        <f t="shared" si="6"/>
        <v>0</v>
      </c>
      <c r="AX24" s="60"/>
      <c r="AY24" s="60"/>
      <c r="AZ24" s="60"/>
      <c r="BA24" s="71">
        <v>2</v>
      </c>
      <c r="BB24" s="53" t="e">
        <f>VLOOKUP(2,AS23:AT26,2,FALSE)</f>
        <v>#N/A</v>
      </c>
      <c r="BC24" s="64"/>
      <c r="BD24" s="72" t="e">
        <f>VLOOKUP(2,AS23:AW26,3,FALSE)</f>
        <v>#N/A</v>
      </c>
      <c r="BE24" s="73" t="e">
        <f>VLOOKUP(2,AS23:AW26,4,FALSE)</f>
        <v>#N/A</v>
      </c>
      <c r="BF24" s="93" t="s">
        <v>12</v>
      </c>
      <c r="BG24" s="73" t="e">
        <f>VLOOKUP(2,AS23:AW26,5,FALSE)</f>
        <v>#N/A</v>
      </c>
      <c r="BH24" s="74" t="s">
        <v>21</v>
      </c>
      <c r="BI24" s="60"/>
      <c r="BJ24" s="85">
        <f>IF(E24&gt;G24,IF(Spielplan!E24&gt;Spielplan!G24,Punktemodus!$B$3,0),0)</f>
        <v>0</v>
      </c>
      <c r="BK24" s="85">
        <f>IF(E24=G24,IF(Spielplan!E24=Spielplan!G24,Punktemodus!$B$3,0),0)</f>
        <v>10</v>
      </c>
      <c r="BL24" s="85">
        <f>IF(E24&lt;G24,IF(Spielplan!E24&lt;Spielplan!G24,Punktemodus!$B$3,0),0)</f>
        <v>0</v>
      </c>
      <c r="BM24" s="85">
        <f>IF(E24=Spielplan!E24,IF(G24=Spielplan!G24,Punktemodus!$B$5,0),0)</f>
        <v>3</v>
      </c>
      <c r="BN24" s="85">
        <f>IF(E24=Spielplan!E24,Punktemodus!$B$7,0)</f>
        <v>1</v>
      </c>
      <c r="BO24" s="85">
        <f>IF(G24=Spielplan!G24,Punktemodus!$B$7,0)</f>
        <v>1</v>
      </c>
      <c r="BP24" s="137">
        <f>IF(Spielplan!E24="",0,SUM(BJ24:BO24))</f>
        <v>0</v>
      </c>
      <c r="BQ24" s="60"/>
      <c r="BR24" s="87"/>
      <c r="BS24" s="63" t="s">
        <v>123</v>
      </c>
      <c r="BT24" s="44" t="str">
        <f>IF(G83="","",BB78)</f>
        <v/>
      </c>
      <c r="BU24" s="46"/>
      <c r="BV24" s="104"/>
      <c r="BW24" s="60"/>
      <c r="BX24" s="104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47" t="s">
        <v>133</v>
      </c>
      <c r="CK24" s="44" t="str">
        <f>IF(CJ34="",IF(CH34&gt;CH35,CF34,CF35),IF(CJ34&gt;CJ35,CF34,CF35))</f>
        <v/>
      </c>
      <c r="CL24" s="46"/>
      <c r="CM24" s="104"/>
      <c r="CN24" s="60"/>
      <c r="CO24" s="104"/>
      <c r="CP24" s="60"/>
      <c r="CQ24" s="379"/>
      <c r="CR24" s="380"/>
      <c r="CS24" s="380"/>
      <c r="CT24" s="380"/>
      <c r="CU24" s="380"/>
      <c r="CV24" s="381"/>
      <c r="CW24" s="60"/>
    </row>
    <row r="25" spans="1:101" ht="18.75" customHeight="1" thickBot="1" x14ac:dyDescent="0.3">
      <c r="A25" s="60"/>
      <c r="B25" s="60"/>
      <c r="C25" s="65" t="str">
        <f>C23</f>
        <v>Spanien</v>
      </c>
      <c r="D25" s="66"/>
      <c r="E25" s="104"/>
      <c r="F25" s="93"/>
      <c r="G25" s="104"/>
      <c r="H25" s="65" t="str">
        <f>C24</f>
        <v>Chile</v>
      </c>
      <c r="I25" s="66"/>
      <c r="J25" s="60"/>
      <c r="K25" s="60" t="s">
        <v>70</v>
      </c>
      <c r="L25" s="60">
        <f t="shared" si="4"/>
        <v>0</v>
      </c>
      <c r="M25" s="60">
        <f>IF($E25="",0,IF($E25&gt;$G25,3,IF($E25=G25,1,0)))</f>
        <v>0</v>
      </c>
      <c r="N25" s="60"/>
      <c r="O25" s="60">
        <f>IF($G25="",0,IF($E25&gt;$G25,0,IF($E25=$G25,1,3)))</f>
        <v>0</v>
      </c>
      <c r="P25" s="60"/>
      <c r="Q25" s="60">
        <f>E25</f>
        <v>0</v>
      </c>
      <c r="R25" s="60"/>
      <c r="S25" s="60">
        <f>G25</f>
        <v>0</v>
      </c>
      <c r="T25" s="60"/>
      <c r="U25" s="60">
        <f>G25</f>
        <v>0</v>
      </c>
      <c r="V25" s="60"/>
      <c r="W25" s="60">
        <f>E25</f>
        <v>0</v>
      </c>
      <c r="X25" s="60"/>
      <c r="Y25" s="60"/>
      <c r="Z25" s="60">
        <f>O29</f>
        <v>0</v>
      </c>
      <c r="AA25" s="60">
        <f>S29</f>
        <v>0</v>
      </c>
      <c r="AB25" s="60">
        <f>W29</f>
        <v>0</v>
      </c>
      <c r="AC25" s="60">
        <f>AA25-AB25</f>
        <v>0</v>
      </c>
      <c r="AD25" s="60">
        <f>IF(Z25&gt;Z23,-1,0)</f>
        <v>0</v>
      </c>
      <c r="AE25" s="60">
        <f>IF(Z25&gt;Z24,-1,0)</f>
        <v>0</v>
      </c>
      <c r="AF25" s="60">
        <f>IF(Z25&gt;Z26,-1,0)</f>
        <v>0</v>
      </c>
      <c r="AG25" s="60">
        <f>10000-(AJ25*1000+AM25*100+AK25*10)</f>
        <v>10000</v>
      </c>
      <c r="AH25" s="90">
        <f>RANK(AG25,AG23:AG26,1)</f>
        <v>1</v>
      </c>
      <c r="AI25" s="60" t="str">
        <f>C24</f>
        <v>Chile</v>
      </c>
      <c r="AJ25" s="60">
        <f t="shared" si="5"/>
        <v>0</v>
      </c>
      <c r="AK25" s="60">
        <f t="shared" si="5"/>
        <v>0</v>
      </c>
      <c r="AL25" s="60">
        <f t="shared" si="5"/>
        <v>0</v>
      </c>
      <c r="AM25" s="60">
        <f>AK25-AL25</f>
        <v>0</v>
      </c>
      <c r="AN25" s="187">
        <f>IF(AG23=AG25,IF(E25&gt;G25,AG23-0.1,AG23),AG23)</f>
        <v>10000</v>
      </c>
      <c r="AO25" s="187">
        <f>IF(AG24=AG25,IF(E28&gt;G28,AG24-0.1,AG24),AG24)</f>
        <v>10000</v>
      </c>
      <c r="AP25" s="187"/>
      <c r="AQ25" s="187">
        <f>IF(AG26=AG25,IF(G24&gt;E24,AG26-0.1,AG26),AG26)</f>
        <v>10000</v>
      </c>
      <c r="AR25" s="187">
        <f>AP27</f>
        <v>30000</v>
      </c>
      <c r="AS25" s="90">
        <f>RANK(AR25,AR23:AR26,1)</f>
        <v>1</v>
      </c>
      <c r="AT25" s="60" t="str">
        <f t="shared" si="6"/>
        <v>Chile</v>
      </c>
      <c r="AU25" s="60">
        <f t="shared" si="6"/>
        <v>0</v>
      </c>
      <c r="AV25" s="60">
        <f t="shared" si="6"/>
        <v>0</v>
      </c>
      <c r="AW25" s="60">
        <f t="shared" si="6"/>
        <v>0</v>
      </c>
      <c r="AX25" s="60"/>
      <c r="AY25" s="60"/>
      <c r="AZ25" s="60"/>
      <c r="BA25" s="113">
        <v>3</v>
      </c>
      <c r="BB25" s="114" t="e">
        <f>VLOOKUP(3,AS23:AT26,2,FALSE)</f>
        <v>#N/A</v>
      </c>
      <c r="BC25" s="115"/>
      <c r="BD25" s="116" t="e">
        <f>VLOOKUP(3,AS23:AW26,3,FALSE)</f>
        <v>#N/A</v>
      </c>
      <c r="BE25" s="116" t="e">
        <f>VLOOKUP(3,AS23:AW26,4,FALSE)</f>
        <v>#N/A</v>
      </c>
      <c r="BF25" s="93" t="s">
        <v>12</v>
      </c>
      <c r="BG25" s="116" t="e">
        <f>VLOOKUP(3,AS23:AW26,5,FALSE)</f>
        <v>#N/A</v>
      </c>
      <c r="BH25" s="60"/>
      <c r="BI25" s="60"/>
      <c r="BJ25" s="85">
        <f>IF(E25&gt;G25,IF(Spielplan!E25&gt;Spielplan!G25,Punktemodus!$B$3,0),0)</f>
        <v>0</v>
      </c>
      <c r="BK25" s="85">
        <f>IF(E25=G25,IF(Spielplan!E25=Spielplan!G25,Punktemodus!$B$3,0),0)</f>
        <v>10</v>
      </c>
      <c r="BL25" s="85">
        <f>IF(E25&lt;G25,IF(Spielplan!E25&lt;Spielplan!G25,Punktemodus!$B$3,0),0)</f>
        <v>0</v>
      </c>
      <c r="BM25" s="85">
        <f>IF(E25=Spielplan!E25,IF(G25=Spielplan!G25,Punktemodus!$B$5,0),0)</f>
        <v>3</v>
      </c>
      <c r="BN25" s="85">
        <f>IF(E25=Spielplan!E25,Punktemodus!$B$7,0)</f>
        <v>1</v>
      </c>
      <c r="BO25" s="85">
        <f>IF(G25=Spielplan!G25,Punktemodus!$B$7,0)</f>
        <v>1</v>
      </c>
      <c r="BP25" s="137">
        <f>IF(Spielplan!E25="",0,SUM(BJ25:BO25))</f>
        <v>0</v>
      </c>
      <c r="BQ25" s="60"/>
      <c r="BR25" s="87"/>
      <c r="BS25" s="52" t="s">
        <v>124</v>
      </c>
      <c r="BT25" s="44" t="str">
        <f>IF(G94="","",BB90)</f>
        <v/>
      </c>
      <c r="BU25" s="46"/>
      <c r="BV25" s="104"/>
      <c r="BW25" s="60"/>
      <c r="BX25" s="104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88" t="s">
        <v>136</v>
      </c>
      <c r="CS25" s="60"/>
      <c r="CT25" s="60"/>
      <c r="CU25" s="60"/>
      <c r="CV25" s="60"/>
      <c r="CW25" s="60"/>
    </row>
    <row r="26" spans="1:101" ht="18.75" customHeight="1" thickBot="1" x14ac:dyDescent="0.3">
      <c r="A26" s="60"/>
      <c r="B26" s="60"/>
      <c r="C26" s="53" t="str">
        <f>H23</f>
        <v>Niederlande</v>
      </c>
      <c r="D26" s="64"/>
      <c r="E26" s="104"/>
      <c r="F26" s="93"/>
      <c r="G26" s="104"/>
      <c r="H26" s="53" t="str">
        <f>H24</f>
        <v>Australien</v>
      </c>
      <c r="I26" s="64"/>
      <c r="J26" s="60"/>
      <c r="K26" s="60" t="s">
        <v>71</v>
      </c>
      <c r="L26" s="60">
        <f t="shared" si="4"/>
        <v>0</v>
      </c>
      <c r="M26" s="60"/>
      <c r="N26" s="60">
        <f>IF($E26="",0,IF($E26&gt;$G26,3,IF($E26=$G26,1,0)))</f>
        <v>0</v>
      </c>
      <c r="O26" s="60"/>
      <c r="P26" s="60">
        <f>IF($G26="",0,IF($E26&gt;$G26,0,IF($E26=$G26,1,3)))</f>
        <v>0</v>
      </c>
      <c r="Q26" s="60"/>
      <c r="R26" s="60">
        <f>E26</f>
        <v>0</v>
      </c>
      <c r="S26" s="60"/>
      <c r="T26" s="60">
        <f>G26</f>
        <v>0</v>
      </c>
      <c r="U26" s="60"/>
      <c r="V26" s="60">
        <f>G26</f>
        <v>0</v>
      </c>
      <c r="W26" s="60"/>
      <c r="X26" s="60">
        <f>E26</f>
        <v>0</v>
      </c>
      <c r="Y26" s="60"/>
      <c r="Z26" s="60">
        <f>P29</f>
        <v>0</v>
      </c>
      <c r="AA26" s="60">
        <f>T29</f>
        <v>0</v>
      </c>
      <c r="AB26" s="60">
        <f>X29</f>
        <v>0</v>
      </c>
      <c r="AC26" s="60">
        <f>AA26-AB26</f>
        <v>0</v>
      </c>
      <c r="AD26" s="60">
        <f>IF(Z26&gt;Z23,-1,0)</f>
        <v>0</v>
      </c>
      <c r="AE26" s="60">
        <f>IF(Z26&gt;Z24,-1,0)</f>
        <v>0</v>
      </c>
      <c r="AF26" s="60">
        <f>IF(Z26&gt;Z25,-1,0)</f>
        <v>0</v>
      </c>
      <c r="AG26" s="60">
        <f>10000-(AJ26*1000+AM26*100+AK26*10)</f>
        <v>10000</v>
      </c>
      <c r="AH26" s="90">
        <f>RANK(AG26,AG23:AG26,1)</f>
        <v>1</v>
      </c>
      <c r="AI26" s="60" t="str">
        <f>H24</f>
        <v>Australien</v>
      </c>
      <c r="AJ26" s="60">
        <f t="shared" si="5"/>
        <v>0</v>
      </c>
      <c r="AK26" s="60">
        <f t="shared" si="5"/>
        <v>0</v>
      </c>
      <c r="AL26" s="60">
        <f t="shared" si="5"/>
        <v>0</v>
      </c>
      <c r="AM26" s="60">
        <f>AK26-AL26</f>
        <v>0</v>
      </c>
      <c r="AN26" s="187">
        <f>IF(AG23=AG26,IF(E27&gt;G27,AG23-0.1,AG23),AG23)</f>
        <v>10000</v>
      </c>
      <c r="AO26" s="187">
        <f>IF(AG24=AG26,IF(E26&gt;G26,AG24-0.1,AG24),AG24)</f>
        <v>10000</v>
      </c>
      <c r="AP26" s="187">
        <f>IF(AG25=AG26,IF(E24&gt;G24,AG25-0.1,AG25),AG25)</f>
        <v>10000</v>
      </c>
      <c r="AQ26" s="187"/>
      <c r="AR26" s="187">
        <f>AQ27</f>
        <v>30000</v>
      </c>
      <c r="AS26" s="90">
        <f>RANK(AR26,AR23:AR26,1)</f>
        <v>1</v>
      </c>
      <c r="AT26" s="60" t="str">
        <f t="shared" si="6"/>
        <v>Australien</v>
      </c>
      <c r="AU26" s="60">
        <f t="shared" si="6"/>
        <v>0</v>
      </c>
      <c r="AV26" s="60">
        <f t="shared" si="6"/>
        <v>0</v>
      </c>
      <c r="AW26" s="60">
        <f t="shared" si="6"/>
        <v>0</v>
      </c>
      <c r="AX26" s="60"/>
      <c r="AY26" s="60"/>
      <c r="AZ26" s="60"/>
      <c r="BA26" s="113">
        <v>4</v>
      </c>
      <c r="BB26" s="114" t="e">
        <f>VLOOKUP(4,AS23:AT26,2,FALSE)</f>
        <v>#N/A</v>
      </c>
      <c r="BC26" s="115"/>
      <c r="BD26" s="116" t="e">
        <f>VLOOKUP(4,AS23:AW26,3,FALSE)</f>
        <v>#N/A</v>
      </c>
      <c r="BE26" s="116" t="e">
        <f>VLOOKUP(4,AS23:AW26,4,FALSE)</f>
        <v>#N/A</v>
      </c>
      <c r="BF26" s="93" t="s">
        <v>12</v>
      </c>
      <c r="BG26" s="116" t="e">
        <f>VLOOKUP(4,AS23:AW26,5,FALSE)</f>
        <v>#N/A</v>
      </c>
      <c r="BH26" s="60"/>
      <c r="BI26" s="60"/>
      <c r="BJ26" s="85">
        <f>IF(E26&gt;G26,IF(Spielplan!E26&gt;Spielplan!G26,Punktemodus!$B$3,0),0)</f>
        <v>0</v>
      </c>
      <c r="BK26" s="85">
        <f>IF(E26=G26,IF(Spielplan!E26=Spielplan!G26,Punktemodus!$B$3,0),0)</f>
        <v>10</v>
      </c>
      <c r="BL26" s="85">
        <f>IF(E26&lt;G26,IF(Spielplan!E26&lt;Spielplan!G26,Punktemodus!$B$3,0),0)</f>
        <v>0</v>
      </c>
      <c r="BM26" s="85">
        <f>IF(E26=Spielplan!E26,IF(G26=Spielplan!G26,Punktemodus!$B$5,0),0)</f>
        <v>3</v>
      </c>
      <c r="BN26" s="85">
        <f>IF(E26=Spielplan!E26,Punktemodus!$B$7,0)</f>
        <v>1</v>
      </c>
      <c r="BO26" s="85">
        <f>IF(G26=Spielplan!G26,Punktemodus!$B$7,0)</f>
        <v>1</v>
      </c>
      <c r="BP26" s="137">
        <f>IF(Spielplan!E26="",0,SUM(BJ26:BO26))</f>
        <v>0</v>
      </c>
      <c r="BQ26" s="60"/>
      <c r="BR26" s="8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382" t="str">
        <f>IF(CQ23=CK23,CK24,CK23)</f>
        <v/>
      </c>
      <c r="CR26" s="383"/>
      <c r="CS26" s="383"/>
      <c r="CT26" s="383"/>
      <c r="CU26" s="383"/>
      <c r="CV26" s="384"/>
      <c r="CW26" s="60"/>
    </row>
    <row r="27" spans="1:101" ht="18.75" customHeight="1" thickBot="1" x14ac:dyDescent="0.3">
      <c r="A27" s="60"/>
      <c r="B27" s="60"/>
      <c r="C27" s="65" t="str">
        <f>C23</f>
        <v>Spanien</v>
      </c>
      <c r="D27" s="66"/>
      <c r="E27" s="104"/>
      <c r="F27" s="93"/>
      <c r="G27" s="104"/>
      <c r="H27" s="65" t="str">
        <f>H24</f>
        <v>Australien</v>
      </c>
      <c r="I27" s="66"/>
      <c r="J27" s="60"/>
      <c r="K27" s="60" t="s">
        <v>72</v>
      </c>
      <c r="L27" s="60">
        <f t="shared" si="4"/>
        <v>0</v>
      </c>
      <c r="M27" s="60">
        <f>IF($E27="",0,IF($E27&gt;$G27,3,IF($E27=G27,1,0)))</f>
        <v>0</v>
      </c>
      <c r="N27" s="60"/>
      <c r="O27" s="60"/>
      <c r="P27" s="60">
        <f>IF($G27="",0,IF($E27&gt;$G27,0,IF($E27=$G27,1,3)))</f>
        <v>0</v>
      </c>
      <c r="Q27" s="60">
        <f>E27</f>
        <v>0</v>
      </c>
      <c r="R27" s="60"/>
      <c r="S27" s="60"/>
      <c r="T27" s="60">
        <f>G27</f>
        <v>0</v>
      </c>
      <c r="U27" s="60">
        <f>G27</f>
        <v>0</v>
      </c>
      <c r="V27" s="60"/>
      <c r="W27" s="60"/>
      <c r="X27" s="60">
        <f>E27</f>
        <v>0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187">
        <f>SUM(AN23:AN26)</f>
        <v>30000</v>
      </c>
      <c r="AO27" s="187">
        <f>SUM(AO23:AO26)</f>
        <v>30000</v>
      </c>
      <c r="AP27" s="187">
        <f>SUM(AP23:AP26)</f>
        <v>30000</v>
      </c>
      <c r="AQ27" s="187">
        <f>SUM(AQ23:AQ26)</f>
        <v>30000</v>
      </c>
      <c r="AR27" s="187"/>
      <c r="AS27" s="60"/>
      <c r="AT27" s="60"/>
      <c r="AU27" s="60"/>
      <c r="AV27" s="60"/>
      <c r="AW27" s="60"/>
      <c r="AX27" s="60"/>
      <c r="AY27" s="60"/>
      <c r="AZ27" s="60"/>
      <c r="BA27" s="92"/>
      <c r="BB27" s="60"/>
      <c r="BC27" s="60"/>
      <c r="BD27" s="60"/>
      <c r="BE27" s="60"/>
      <c r="BF27" s="60"/>
      <c r="BG27" s="60"/>
      <c r="BH27" s="60"/>
      <c r="BI27" s="60"/>
      <c r="BJ27" s="85">
        <f>IF(E27&gt;G27,IF(Spielplan!E27&gt;Spielplan!G27,Punktemodus!$B$3,0),0)</f>
        <v>0</v>
      </c>
      <c r="BK27" s="85">
        <f>IF(E27=G27,IF(Spielplan!E27=Spielplan!G27,Punktemodus!$B$3,0),0)</f>
        <v>10</v>
      </c>
      <c r="BL27" s="85">
        <f>IF(E27&lt;G27,IF(Spielplan!E27&lt;Spielplan!G27,Punktemodus!$B$3,0),0)</f>
        <v>0</v>
      </c>
      <c r="BM27" s="85">
        <f>IF(E27=Spielplan!E27,IF(G27=Spielplan!G27,Punktemodus!$B$5,0),0)</f>
        <v>3</v>
      </c>
      <c r="BN27" s="85">
        <f>IF(E27=Spielplan!E27,Punktemodus!$B$7,0)</f>
        <v>1</v>
      </c>
      <c r="BO27" s="85">
        <f>IF(G27=Spielplan!G27,Punktemodus!$B$7,0)</f>
        <v>1</v>
      </c>
      <c r="BP27" s="137">
        <f>IF(Spielplan!E27="",0,SUM(BJ27:BO27))</f>
        <v>0</v>
      </c>
      <c r="BQ27" s="60"/>
      <c r="BR27" s="8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91" t="s">
        <v>131</v>
      </c>
      <c r="CM27" s="60"/>
      <c r="CN27" s="60"/>
      <c r="CO27" s="61" t="s">
        <v>26</v>
      </c>
      <c r="CP27" s="60"/>
      <c r="CQ27" s="385"/>
      <c r="CR27" s="386"/>
      <c r="CS27" s="386"/>
      <c r="CT27" s="386"/>
      <c r="CU27" s="386"/>
      <c r="CV27" s="387"/>
      <c r="CW27" s="60"/>
    </row>
    <row r="28" spans="1:101" ht="18.75" customHeight="1" thickBot="1" x14ac:dyDescent="0.3">
      <c r="A28" s="60"/>
      <c r="B28" s="60"/>
      <c r="C28" s="53" t="str">
        <f>H23</f>
        <v>Niederlande</v>
      </c>
      <c r="D28" s="64"/>
      <c r="E28" s="104"/>
      <c r="F28" s="106"/>
      <c r="G28" s="104"/>
      <c r="H28" s="53" t="str">
        <f>C24</f>
        <v>Chile</v>
      </c>
      <c r="I28" s="64"/>
      <c r="J28" s="60"/>
      <c r="K28" s="60" t="s">
        <v>72</v>
      </c>
      <c r="L28" s="60">
        <f t="shared" si="4"/>
        <v>0</v>
      </c>
      <c r="M28" s="60"/>
      <c r="N28" s="60">
        <f>IF($E28="",0,IF($E28&gt;$G28,3,IF($E28=$G28,1,0)))</f>
        <v>0</v>
      </c>
      <c r="O28" s="60">
        <f>IF($G28="",0,IF($E28&gt;$G28,0,IF($E28=$G28,1,3)))</f>
        <v>0</v>
      </c>
      <c r="P28" s="60"/>
      <c r="Q28" s="60"/>
      <c r="R28" s="60">
        <f>E28</f>
        <v>0</v>
      </c>
      <c r="S28" s="60">
        <f>G28</f>
        <v>0</v>
      </c>
      <c r="T28" s="60"/>
      <c r="U28" s="60"/>
      <c r="V28" s="60">
        <f>G28</f>
        <v>0</v>
      </c>
      <c r="W28" s="60">
        <f>E28</f>
        <v>0</v>
      </c>
      <c r="X28" s="60"/>
      <c r="Y28" s="60"/>
      <c r="Z28" s="60" t="s">
        <v>30</v>
      </c>
      <c r="AA28" s="60"/>
      <c r="AB28" s="60"/>
      <c r="AC28" s="60"/>
      <c r="AD28" s="60"/>
      <c r="AE28" s="60"/>
      <c r="AF28" s="60"/>
      <c r="AG28" s="60" t="b">
        <f>OR(AG23=AG24,AG23=AG25,AG23=AG26,AG24=AG25,AG24=AG26,AG25=AG26)</f>
        <v>1</v>
      </c>
      <c r="AH28" s="60"/>
      <c r="AI28" s="60"/>
      <c r="AJ28" s="60"/>
      <c r="AK28" s="60"/>
      <c r="AL28" s="60"/>
      <c r="AM28" s="60"/>
      <c r="AN28" s="60"/>
      <c r="AO28" s="60" t="s">
        <v>34</v>
      </c>
      <c r="AP28" s="60"/>
      <c r="AQ28" s="60"/>
      <c r="AR28" s="60" t="b">
        <f>OR(AR23=AR24,AR23=AR25,AR23=AR26,AR24=AR25,AR24=AR26,AR25=AR26)</f>
        <v>1</v>
      </c>
      <c r="AS28" s="60"/>
      <c r="AT28" s="60"/>
      <c r="AU28" s="60"/>
      <c r="AV28" s="60"/>
      <c r="AW28" s="60"/>
      <c r="AX28" s="60"/>
      <c r="AY28" s="60"/>
      <c r="AZ28" s="60"/>
      <c r="BA28" s="92"/>
      <c r="BB28" s="60"/>
      <c r="BC28" s="60"/>
      <c r="BD28" s="60"/>
      <c r="BE28" s="60"/>
      <c r="BF28" s="60"/>
      <c r="BG28" s="60"/>
      <c r="BH28" s="60"/>
      <c r="BI28" s="60"/>
      <c r="BJ28" s="85">
        <f>IF(E28&gt;G28,IF(Spielplan!E28&gt;Spielplan!G28,Punktemodus!$B$3,0),0)</f>
        <v>0</v>
      </c>
      <c r="BK28" s="85">
        <f>IF(E28=G28,IF(Spielplan!E28=Spielplan!G28,Punktemodus!$B$3,0),0)</f>
        <v>10</v>
      </c>
      <c r="BL28" s="85">
        <f>IF(E28&lt;G28,IF(Spielplan!E28&lt;Spielplan!G28,Punktemodus!$B$3,0),0)</f>
        <v>0</v>
      </c>
      <c r="BM28" s="85">
        <f>IF(E28=Spielplan!E28,IF(G28=Spielplan!G28,Punktemodus!$B$5,0),0)</f>
        <v>3</v>
      </c>
      <c r="BN28" s="85">
        <f>IF(E28=Spielplan!E28,Punktemodus!$B$7,0)</f>
        <v>1</v>
      </c>
      <c r="BO28" s="85">
        <f>IF(G28=Spielplan!G28,Punktemodus!$B$7,0)</f>
        <v>1</v>
      </c>
      <c r="BP28" s="137">
        <f>IF(Spielplan!E28="",0,SUM(BJ28:BO28))</f>
        <v>0</v>
      </c>
      <c r="BQ28" s="60"/>
      <c r="BR28" s="87"/>
      <c r="BS28" s="82" t="s">
        <v>20</v>
      </c>
      <c r="BT28" s="44" t="str">
        <f>IF(G28="","",BB23)</f>
        <v/>
      </c>
      <c r="BU28" s="46"/>
      <c r="BV28" s="104"/>
      <c r="BW28" s="60"/>
      <c r="BX28" s="104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88" t="s">
        <v>137</v>
      </c>
      <c r="CS28" s="60"/>
      <c r="CT28" s="60"/>
      <c r="CU28" s="60"/>
      <c r="CV28" s="60"/>
      <c r="CW28" s="60"/>
    </row>
    <row r="29" spans="1:101" ht="18.75" customHeight="1" thickBot="1" x14ac:dyDescent="0.25">
      <c r="A29" s="60"/>
      <c r="B29" s="60"/>
      <c r="C29" s="136" t="str">
        <f>IF(G28="","",IF(AR28=TRUE,"Achtung: Fehler in Tabelle!",""))</f>
        <v/>
      </c>
      <c r="D29" s="60"/>
      <c r="E29" s="85"/>
      <c r="F29" s="60"/>
      <c r="G29" s="85"/>
      <c r="H29" s="60"/>
      <c r="I29" s="60"/>
      <c r="J29" s="60"/>
      <c r="K29" s="60"/>
      <c r="L29" s="60"/>
      <c r="M29" s="60">
        <f t="shared" ref="M29:X29" si="7">SUM(M23:M28)</f>
        <v>0</v>
      </c>
      <c r="N29" s="60">
        <f t="shared" si="7"/>
        <v>0</v>
      </c>
      <c r="O29" s="60">
        <f t="shared" si="7"/>
        <v>0</v>
      </c>
      <c r="P29" s="60">
        <f t="shared" si="7"/>
        <v>0</v>
      </c>
      <c r="Q29" s="60">
        <f t="shared" si="7"/>
        <v>0</v>
      </c>
      <c r="R29" s="60">
        <f t="shared" si="7"/>
        <v>0</v>
      </c>
      <c r="S29" s="60">
        <f t="shared" si="7"/>
        <v>0</v>
      </c>
      <c r="T29" s="60">
        <f t="shared" si="7"/>
        <v>0</v>
      </c>
      <c r="U29" s="60">
        <f t="shared" si="7"/>
        <v>0</v>
      </c>
      <c r="V29" s="60">
        <f t="shared" si="7"/>
        <v>0</v>
      </c>
      <c r="W29" s="60">
        <f t="shared" si="7"/>
        <v>0</v>
      </c>
      <c r="X29" s="60">
        <f t="shared" si="7"/>
        <v>0</v>
      </c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160">
        <f>SUM(BP23:BP28)</f>
        <v>0</v>
      </c>
      <c r="BQ29" s="60"/>
      <c r="BR29" s="87"/>
      <c r="BS29" s="5" t="s">
        <v>125</v>
      </c>
      <c r="BT29" s="44" t="str">
        <f>IF(G17="","",BB13)</f>
        <v/>
      </c>
      <c r="BU29" s="46"/>
      <c r="BV29" s="104"/>
      <c r="BW29" s="60"/>
      <c r="BX29" s="104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47" t="s">
        <v>134</v>
      </c>
      <c r="CK29" s="44" t="str">
        <f>IF(CK23=CF19,CF18,CF19)</f>
        <v/>
      </c>
      <c r="CL29" s="46"/>
      <c r="CM29" s="104"/>
      <c r="CN29" s="60"/>
      <c r="CO29" s="104"/>
      <c r="CP29" s="60"/>
      <c r="CQ29" s="388" t="str">
        <f>IF(CO29="",IF(CM29&gt;CM30,CK29,CK30),IF(CO29&gt;CO30,CK29,CK30))</f>
        <v/>
      </c>
      <c r="CR29" s="389"/>
      <c r="CS29" s="389"/>
      <c r="CT29" s="389"/>
      <c r="CU29" s="389"/>
      <c r="CV29" s="390"/>
      <c r="CW29" s="60"/>
    </row>
    <row r="30" spans="1:101" ht="18.75" customHeight="1" thickBot="1" x14ac:dyDescent="0.25">
      <c r="A30" s="60"/>
      <c r="B30" s="60"/>
      <c r="C30" s="60"/>
      <c r="D30" s="60"/>
      <c r="E30" s="85"/>
      <c r="F30" s="60"/>
      <c r="G30" s="85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85"/>
      <c r="BJ30" s="60"/>
      <c r="BK30" s="60"/>
      <c r="BL30" s="60"/>
      <c r="BM30" s="60"/>
      <c r="BN30" s="60"/>
      <c r="BO30" s="60"/>
      <c r="BP30" s="138"/>
      <c r="BQ30" s="60"/>
      <c r="BR30" s="87"/>
      <c r="BS30" s="60"/>
      <c r="BT30" s="60"/>
      <c r="BU30" s="60"/>
      <c r="BV30" s="60"/>
      <c r="BW30" s="60"/>
      <c r="BX30" s="60"/>
      <c r="BY30" s="60"/>
      <c r="BZ30" s="47">
        <v>52</v>
      </c>
      <c r="CA30" s="44" t="str">
        <f>IF(BX28="",IF(BV28&gt;BV29,BT28,BT29),IF(BX28&gt;BX29,BT28,BT29))</f>
        <v/>
      </c>
      <c r="CB30" s="46"/>
      <c r="CC30" s="104"/>
      <c r="CD30" s="60"/>
      <c r="CE30" s="104"/>
      <c r="CF30" s="60"/>
      <c r="CG30" s="60"/>
      <c r="CH30" s="60"/>
      <c r="CI30" s="60"/>
      <c r="CJ30" s="47" t="s">
        <v>135</v>
      </c>
      <c r="CK30" s="44" t="str">
        <f>IF(CK24=CF34,CF35,CF34)</f>
        <v/>
      </c>
      <c r="CL30" s="46"/>
      <c r="CM30" s="104"/>
      <c r="CN30" s="60"/>
      <c r="CO30" s="104"/>
      <c r="CP30" s="60"/>
      <c r="CQ30" s="391"/>
      <c r="CR30" s="392"/>
      <c r="CS30" s="392"/>
      <c r="CT30" s="392"/>
      <c r="CU30" s="392"/>
      <c r="CV30" s="393"/>
      <c r="CW30" s="60"/>
    </row>
    <row r="31" spans="1:101" ht="18.75" customHeight="1" thickBot="1" x14ac:dyDescent="0.3">
      <c r="A31" s="60"/>
      <c r="B31" s="60"/>
      <c r="C31" s="60"/>
      <c r="D31" s="60"/>
      <c r="E31" s="85"/>
      <c r="F31" s="60"/>
      <c r="G31" s="85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85"/>
      <c r="BJ31" s="60"/>
      <c r="BK31" s="60"/>
      <c r="BL31" s="60"/>
      <c r="BM31" s="60"/>
      <c r="BN31" s="60"/>
      <c r="BO31" s="60"/>
      <c r="BP31" s="138"/>
      <c r="BQ31" s="60"/>
      <c r="BR31" s="87"/>
      <c r="BS31" s="60"/>
      <c r="BT31" s="60"/>
      <c r="BU31" s="60"/>
      <c r="BV31" s="60"/>
      <c r="BW31" s="60"/>
      <c r="BX31" s="60"/>
      <c r="BY31" s="60"/>
      <c r="BZ31" s="47">
        <v>51</v>
      </c>
      <c r="CA31" s="44" t="str">
        <f>IF(BX32="",IF(BV32&gt;BV33,BT32,BT33),IF(BX32&gt;BX33,BT32,BT33))</f>
        <v/>
      </c>
      <c r="CB31" s="46"/>
      <c r="CC31" s="104"/>
      <c r="CD31" s="60"/>
      <c r="CE31" s="104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88" t="s">
        <v>138</v>
      </c>
      <c r="CS31" s="60"/>
      <c r="CT31" s="60"/>
      <c r="CU31" s="60"/>
      <c r="CV31" s="60"/>
      <c r="CW31" s="60"/>
    </row>
    <row r="32" spans="1:101" ht="18.75" customHeight="1" thickBot="1" x14ac:dyDescent="0.3">
      <c r="A32" s="60"/>
      <c r="B32" s="60"/>
      <c r="C32" s="88" t="s">
        <v>73</v>
      </c>
      <c r="D32" s="60"/>
      <c r="E32" s="85"/>
      <c r="F32" s="60"/>
      <c r="G32" s="85"/>
      <c r="H32" s="60"/>
      <c r="I32" s="60"/>
      <c r="J32" s="60"/>
      <c r="K32" s="60"/>
      <c r="L32" s="60"/>
      <c r="M32" s="60" t="s">
        <v>4</v>
      </c>
      <c r="N32" s="60"/>
      <c r="O32" s="60"/>
      <c r="P32" s="60"/>
      <c r="Q32" s="60" t="s">
        <v>6</v>
      </c>
      <c r="R32" s="60"/>
      <c r="S32" s="60"/>
      <c r="T32" s="60"/>
      <c r="U32" s="60" t="s">
        <v>7</v>
      </c>
      <c r="V32" s="60"/>
      <c r="W32" s="60"/>
      <c r="X32" s="60"/>
      <c r="Y32" s="60"/>
      <c r="Z32" s="60" t="s">
        <v>4</v>
      </c>
      <c r="AA32" s="60" t="s">
        <v>5</v>
      </c>
      <c r="AB32" s="60"/>
      <c r="AC32" s="60"/>
      <c r="AD32" s="60" t="s">
        <v>9</v>
      </c>
      <c r="AE32" s="60"/>
      <c r="AF32" s="60"/>
      <c r="AG32" s="60"/>
      <c r="AH32" s="60" t="s">
        <v>32</v>
      </c>
      <c r="AI32" s="60"/>
      <c r="AJ32" s="60"/>
      <c r="AK32" s="60"/>
      <c r="AL32" s="60"/>
      <c r="AM32" s="60"/>
      <c r="AN32" s="60" t="s">
        <v>35</v>
      </c>
      <c r="AO32" s="60"/>
      <c r="AP32" s="60"/>
      <c r="AQ32" s="60"/>
      <c r="AR32" s="60"/>
      <c r="AS32" s="60" t="s">
        <v>33</v>
      </c>
      <c r="AT32" s="60"/>
      <c r="AU32" s="60"/>
      <c r="AV32" s="60"/>
      <c r="AW32" s="60"/>
      <c r="AX32" s="60"/>
      <c r="AY32" s="60"/>
      <c r="AZ32" s="60"/>
      <c r="BA32" s="60"/>
      <c r="BB32" s="89" t="s">
        <v>10</v>
      </c>
      <c r="BC32" s="60"/>
      <c r="BD32" s="90" t="s">
        <v>4</v>
      </c>
      <c r="BE32" s="60"/>
      <c r="BF32" s="61" t="s">
        <v>5</v>
      </c>
      <c r="BG32" s="60"/>
      <c r="BH32" s="60"/>
      <c r="BI32" s="85"/>
      <c r="BJ32" s="60"/>
      <c r="BK32" s="60"/>
      <c r="BL32" s="60"/>
      <c r="BM32" s="60"/>
      <c r="BN32" s="60"/>
      <c r="BO32" s="60"/>
      <c r="BP32" s="138"/>
      <c r="BQ32" s="85"/>
      <c r="BR32" s="87"/>
      <c r="BS32" s="55" t="s">
        <v>24</v>
      </c>
      <c r="BT32" s="44" t="str">
        <f>IF(G50="","",BB45)</f>
        <v/>
      </c>
      <c r="BU32" s="46"/>
      <c r="BV32" s="104"/>
      <c r="BW32" s="60"/>
      <c r="BX32" s="104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343" t="str">
        <f>IF(CQ29=CK29,CK30,CK29)</f>
        <v/>
      </c>
      <c r="CR32" s="344"/>
      <c r="CS32" s="344"/>
      <c r="CT32" s="344"/>
      <c r="CU32" s="344"/>
      <c r="CV32" s="345"/>
      <c r="CW32" s="60"/>
    </row>
    <row r="33" spans="1:101" ht="18.75" customHeight="1" thickBot="1" x14ac:dyDescent="0.25">
      <c r="A33" s="60"/>
      <c r="B33" s="60"/>
      <c r="C33" s="60"/>
      <c r="D33" s="60"/>
      <c r="E33" s="85"/>
      <c r="F33" s="60"/>
      <c r="G33" s="85"/>
      <c r="H33" s="60"/>
      <c r="I33" s="60"/>
      <c r="J33" s="60"/>
      <c r="K33" s="60"/>
      <c r="L33" s="60"/>
      <c r="M33" s="60" t="s">
        <v>0</v>
      </c>
      <c r="N33" s="60" t="s">
        <v>1</v>
      </c>
      <c r="O33" s="60" t="s">
        <v>2</v>
      </c>
      <c r="P33" s="60" t="s">
        <v>3</v>
      </c>
      <c r="Q33" s="60" t="s">
        <v>0</v>
      </c>
      <c r="R33" s="60" t="s">
        <v>1</v>
      </c>
      <c r="S33" s="60" t="s">
        <v>2</v>
      </c>
      <c r="T33" s="60" t="s">
        <v>3</v>
      </c>
      <c r="U33" s="60" t="s">
        <v>0</v>
      </c>
      <c r="V33" s="60" t="s">
        <v>1</v>
      </c>
      <c r="W33" s="60" t="s">
        <v>2</v>
      </c>
      <c r="X33" s="60" t="s">
        <v>3</v>
      </c>
      <c r="Y33" s="60"/>
      <c r="Z33" s="60" t="s">
        <v>8</v>
      </c>
      <c r="AA33" s="60"/>
      <c r="AB33" s="60"/>
      <c r="AC33" s="60"/>
      <c r="AD33" s="60"/>
      <c r="AE33" s="60"/>
      <c r="AF33" s="60"/>
      <c r="AG33" s="60"/>
      <c r="AH33" s="60" t="s">
        <v>31</v>
      </c>
      <c r="AI33" s="60"/>
      <c r="AJ33" s="60"/>
      <c r="AK33" s="60"/>
      <c r="AL33" s="60"/>
      <c r="AM33" s="60"/>
      <c r="AN33" s="60" t="str">
        <f>AI34</f>
        <v>Kolumbien</v>
      </c>
      <c r="AO33" s="60" t="str">
        <f>AI35</f>
        <v>Griechenland</v>
      </c>
      <c r="AP33" s="60" t="str">
        <f>AI36</f>
        <v>Elfenbeinküste</v>
      </c>
      <c r="AQ33" s="60" t="str">
        <f>AI37</f>
        <v>Japan</v>
      </c>
      <c r="AR33" s="60"/>
      <c r="AS33" s="60" t="s">
        <v>31</v>
      </c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85"/>
      <c r="BJ33" s="85"/>
      <c r="BK33" s="85"/>
      <c r="BL33" s="85"/>
      <c r="BM33" s="85"/>
      <c r="BN33" s="85"/>
      <c r="BO33" s="85"/>
      <c r="BP33" s="137"/>
      <c r="BQ33" s="85"/>
      <c r="BR33" s="87"/>
      <c r="BS33" s="25" t="s">
        <v>23</v>
      </c>
      <c r="BT33" s="44" t="str">
        <f>IF(G39="","",BB35)</f>
        <v/>
      </c>
      <c r="BU33" s="46"/>
      <c r="BV33" s="104"/>
      <c r="BW33" s="60"/>
      <c r="BX33" s="104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346"/>
      <c r="CR33" s="347"/>
      <c r="CS33" s="347"/>
      <c r="CT33" s="347"/>
      <c r="CU33" s="347"/>
      <c r="CV33" s="348"/>
      <c r="CW33" s="60"/>
    </row>
    <row r="34" spans="1:101" ht="18.75" customHeight="1" thickBot="1" x14ac:dyDescent="0.3">
      <c r="A34" s="60"/>
      <c r="B34" s="60"/>
      <c r="C34" s="20" t="str">
        <f>Spielplan!$C$34</f>
        <v>Kolumbien</v>
      </c>
      <c r="D34" s="39"/>
      <c r="E34" s="104"/>
      <c r="F34" s="93"/>
      <c r="G34" s="104"/>
      <c r="H34" s="20" t="str">
        <f>Spielplan!$H$34</f>
        <v>Griechenland</v>
      </c>
      <c r="I34" s="39"/>
      <c r="J34" s="60"/>
      <c r="K34" s="60" t="s">
        <v>78</v>
      </c>
      <c r="L34" s="60">
        <f t="shared" ref="L34:L39" si="8">IF(E34-G34&gt;0,1,IF(G34=E34,0,-1))</f>
        <v>0</v>
      </c>
      <c r="M34" s="60">
        <f>IF($E34="",0,IF($E34&gt;$G34,3,IF($E34=G34,1,0)))</f>
        <v>0</v>
      </c>
      <c r="N34" s="60">
        <f>IF($G34="",0,IF($E34&gt;$G34,0,IF($E34=G34,1,3)))</f>
        <v>0</v>
      </c>
      <c r="O34" s="60"/>
      <c r="P34" s="60"/>
      <c r="Q34" s="60">
        <f>E34</f>
        <v>0</v>
      </c>
      <c r="R34" s="60">
        <f>G34</f>
        <v>0</v>
      </c>
      <c r="S34" s="60"/>
      <c r="T34" s="60"/>
      <c r="U34" s="60">
        <f>G34</f>
        <v>0</v>
      </c>
      <c r="V34" s="60">
        <f>E34</f>
        <v>0</v>
      </c>
      <c r="W34" s="60"/>
      <c r="X34" s="60"/>
      <c r="Y34" s="60"/>
      <c r="Z34" s="60">
        <f>M40</f>
        <v>0</v>
      </c>
      <c r="AA34" s="60">
        <f>Q40</f>
        <v>0</v>
      </c>
      <c r="AB34" s="60">
        <f>U40</f>
        <v>0</v>
      </c>
      <c r="AC34" s="60">
        <f>AA34-AB34</f>
        <v>0</v>
      </c>
      <c r="AD34" s="60">
        <f>IF(Z34&gt;Z35,-1,0)</f>
        <v>0</v>
      </c>
      <c r="AE34" s="60">
        <f>IF(Z34&gt;Z36,-1,0)</f>
        <v>0</v>
      </c>
      <c r="AF34" s="60">
        <f>IF(Z34&gt;Z37,-1,0)</f>
        <v>0</v>
      </c>
      <c r="AG34" s="60">
        <f>10000-(AJ34*1000+AM34*100+AK34*10)</f>
        <v>10000</v>
      </c>
      <c r="AH34" s="90">
        <f>RANK(AG34,AG34:AG37,1)</f>
        <v>1</v>
      </c>
      <c r="AI34" s="60" t="str">
        <f>C34</f>
        <v>Kolumbien</v>
      </c>
      <c r="AJ34" s="60">
        <f t="shared" ref="AJ34:AL37" si="9">Z34</f>
        <v>0</v>
      </c>
      <c r="AK34" s="60">
        <f t="shared" si="9"/>
        <v>0</v>
      </c>
      <c r="AL34" s="60">
        <f t="shared" si="9"/>
        <v>0</v>
      </c>
      <c r="AM34" s="60">
        <f>AK34-AL34</f>
        <v>0</v>
      </c>
      <c r="AN34" s="187"/>
      <c r="AO34" s="187">
        <f>IF(AG35=AG34,IF(G34&gt;E34,AG35-0.1,AG35),AG35)</f>
        <v>10000</v>
      </c>
      <c r="AP34" s="187">
        <f>IF(AG36=AG34,IF(G36&gt;E36,AG36-0.1,AG36),AG36)</f>
        <v>10000</v>
      </c>
      <c r="AQ34" s="187">
        <f>IF(AG37=AG34,IF(G38&gt;E38,AG37-0.1,AG37),AG37)</f>
        <v>10000</v>
      </c>
      <c r="AR34" s="187">
        <f>AN38</f>
        <v>30000</v>
      </c>
      <c r="AS34" s="90">
        <f>RANK(AR34,AR34:AR37,1)</f>
        <v>1</v>
      </c>
      <c r="AT34" s="60" t="str">
        <f t="shared" ref="AT34:AW37" si="10">AI34</f>
        <v>Kolumbien</v>
      </c>
      <c r="AU34" s="60">
        <f t="shared" si="10"/>
        <v>0</v>
      </c>
      <c r="AV34" s="60">
        <f t="shared" si="10"/>
        <v>0</v>
      </c>
      <c r="AW34" s="60">
        <f t="shared" si="10"/>
        <v>0</v>
      </c>
      <c r="AX34" s="60"/>
      <c r="AY34" s="60"/>
      <c r="AZ34" s="60"/>
      <c r="BA34" s="19">
        <v>1</v>
      </c>
      <c r="BB34" s="20" t="str">
        <f>VLOOKUP(1,AS34:AT37,2,FALSE)</f>
        <v>Kolumbien</v>
      </c>
      <c r="BC34" s="18"/>
      <c r="BD34" s="21">
        <f>VLOOKUP(1,AS34:AW37,3,FALSE)</f>
        <v>0</v>
      </c>
      <c r="BE34" s="22">
        <f>VLOOKUP(1,AS34:AW37,4,FALSE)</f>
        <v>0</v>
      </c>
      <c r="BF34" s="93" t="s">
        <v>12</v>
      </c>
      <c r="BG34" s="22">
        <f>VLOOKUP(1,AS34:AW37,5,FALSE)</f>
        <v>0</v>
      </c>
      <c r="BH34" s="27" t="s">
        <v>22</v>
      </c>
      <c r="BI34" s="85"/>
      <c r="BJ34" s="85">
        <f>IF(E34&gt;G34,IF(Spielplan!E34&gt;Spielplan!G34,Punktemodus!$B$3,0),0)</f>
        <v>0</v>
      </c>
      <c r="BK34" s="85">
        <f>IF(E34=G34,IF(Spielplan!E34=Spielplan!G34,Punktemodus!$B$3,0),0)</f>
        <v>10</v>
      </c>
      <c r="BL34" s="85">
        <f>IF(E34&lt;G34,IF(Spielplan!E34&lt;Spielplan!G34,Punktemodus!$B$3,0),0)</f>
        <v>0</v>
      </c>
      <c r="BM34" s="85">
        <f>IF(E34=Spielplan!E34,IF(G34=Spielplan!G34,Punktemodus!$B$5,0),0)</f>
        <v>3</v>
      </c>
      <c r="BN34" s="85">
        <f>IF(E34=Spielplan!E34,Punktemodus!$B$7,0)</f>
        <v>1</v>
      </c>
      <c r="BO34" s="85">
        <f>IF(G34=Spielplan!G34,Punktemodus!$B$7,0)</f>
        <v>1</v>
      </c>
      <c r="BP34" s="137">
        <f>IF(Spielplan!E34="",0,SUM(BJ34:BO34))</f>
        <v>0</v>
      </c>
      <c r="BQ34" s="85"/>
      <c r="BR34" s="8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47">
        <v>59</v>
      </c>
      <c r="CF34" s="44" t="str">
        <f>IF(CE30="",IF(CC30&gt;CC31,CA30,CA31),IF(CE30&gt;CE31,CA30,CA31))</f>
        <v/>
      </c>
      <c r="CG34" s="46"/>
      <c r="CH34" s="104"/>
      <c r="CI34" s="60"/>
      <c r="CJ34" s="104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</row>
    <row r="35" spans="1:101" ht="18.75" customHeight="1" thickBot="1" x14ac:dyDescent="0.3">
      <c r="A35" s="60"/>
      <c r="B35" s="60"/>
      <c r="C35" s="14" t="str">
        <f>Spielplan!$C$35</f>
        <v>Elfenbeinküste</v>
      </c>
      <c r="D35" s="40"/>
      <c r="E35" s="104"/>
      <c r="F35" s="93"/>
      <c r="G35" s="104"/>
      <c r="H35" s="14" t="str">
        <f>Spielplan!$H$35</f>
        <v>Japan</v>
      </c>
      <c r="I35" s="40"/>
      <c r="J35" s="60"/>
      <c r="K35" s="60" t="s">
        <v>79</v>
      </c>
      <c r="L35" s="60">
        <f t="shared" si="8"/>
        <v>0</v>
      </c>
      <c r="M35" s="60"/>
      <c r="N35" s="60"/>
      <c r="O35" s="60">
        <f>IF($E35="",0,IF($E35&gt;$G35,3,IF($E35=$G35,1,0)))</f>
        <v>0</v>
      </c>
      <c r="P35" s="60">
        <f>IF($G35="",0,IF($E35&gt;$G35,0,IF($E35=$G35,1,3)))</f>
        <v>0</v>
      </c>
      <c r="Q35" s="60"/>
      <c r="R35" s="60"/>
      <c r="S35" s="60">
        <f>E35</f>
        <v>0</v>
      </c>
      <c r="T35" s="60">
        <f>G35</f>
        <v>0</v>
      </c>
      <c r="U35" s="60"/>
      <c r="V35" s="60"/>
      <c r="W35" s="60">
        <f>G35</f>
        <v>0</v>
      </c>
      <c r="X35" s="60">
        <f>E35</f>
        <v>0</v>
      </c>
      <c r="Y35" s="60"/>
      <c r="Z35" s="60">
        <f>N40</f>
        <v>0</v>
      </c>
      <c r="AA35" s="60">
        <f>R40</f>
        <v>0</v>
      </c>
      <c r="AB35" s="60">
        <f>V40</f>
        <v>0</v>
      </c>
      <c r="AC35" s="60">
        <f>AA35-AB35</f>
        <v>0</v>
      </c>
      <c r="AD35" s="60">
        <f>IF(Z35&gt;Z34,-1,0)</f>
        <v>0</v>
      </c>
      <c r="AE35" s="60">
        <f>IF(Z35&gt;Z36,-1,0)</f>
        <v>0</v>
      </c>
      <c r="AF35" s="60">
        <f>IF(Z35&gt;Z37,-1,0)</f>
        <v>0</v>
      </c>
      <c r="AG35" s="60">
        <f>10000-(AJ35*1000+AM35*100+AK35*10)</f>
        <v>10000</v>
      </c>
      <c r="AH35" s="90">
        <f>RANK(AG35,AG34:AG37,1)</f>
        <v>1</v>
      </c>
      <c r="AI35" s="60" t="str">
        <f>H34</f>
        <v>Griechenland</v>
      </c>
      <c r="AJ35" s="60">
        <f t="shared" si="9"/>
        <v>0</v>
      </c>
      <c r="AK35" s="60">
        <f t="shared" si="9"/>
        <v>0</v>
      </c>
      <c r="AL35" s="60">
        <f t="shared" si="9"/>
        <v>0</v>
      </c>
      <c r="AM35" s="60">
        <f>AK35-AL35</f>
        <v>0</v>
      </c>
      <c r="AN35" s="187">
        <f>IF(AG34=AG35,IF(E34&gt;G34,AG34-0.1,AG34),AG34)</f>
        <v>10000</v>
      </c>
      <c r="AO35" s="187"/>
      <c r="AP35" s="187">
        <f>IF(AG36=AG35,IF(G39&gt;E39,AG36-0.1,AG36),AG36)</f>
        <v>10000</v>
      </c>
      <c r="AQ35" s="187">
        <f>IF(AG37=AG35,IF(G37&gt;E37,AG37-0.1,AG37),AG37)</f>
        <v>10000</v>
      </c>
      <c r="AR35" s="187">
        <f>AO38</f>
        <v>30000</v>
      </c>
      <c r="AS35" s="90">
        <f>RANK(AR35,AR34:AR37,1)</f>
        <v>1</v>
      </c>
      <c r="AT35" s="60" t="str">
        <f t="shared" si="10"/>
        <v>Griechenland</v>
      </c>
      <c r="AU35" s="60">
        <f t="shared" si="10"/>
        <v>0</v>
      </c>
      <c r="AV35" s="60">
        <f t="shared" si="10"/>
        <v>0</v>
      </c>
      <c r="AW35" s="60">
        <f t="shared" si="10"/>
        <v>0</v>
      </c>
      <c r="AX35" s="60"/>
      <c r="AY35" s="60"/>
      <c r="AZ35" s="60"/>
      <c r="BA35" s="23">
        <v>2</v>
      </c>
      <c r="BB35" s="14" t="e">
        <f>VLOOKUP(2,AS34:AT37,2,FALSE)</f>
        <v>#N/A</v>
      </c>
      <c r="BC35" s="15"/>
      <c r="BD35" s="24" t="e">
        <f>VLOOKUP(2,AS34:AW37,3,FALSE)</f>
        <v>#N/A</v>
      </c>
      <c r="BE35" s="25" t="e">
        <f>VLOOKUP(2,AS34:AW37,4,FALSE)</f>
        <v>#N/A</v>
      </c>
      <c r="BF35" s="93" t="s">
        <v>12</v>
      </c>
      <c r="BG35" s="25" t="e">
        <f>VLOOKUP(2,AS34:AW37,5,FALSE)</f>
        <v>#N/A</v>
      </c>
      <c r="BH35" s="26" t="s">
        <v>23</v>
      </c>
      <c r="BI35" s="85"/>
      <c r="BJ35" s="85">
        <f>IF(E35&gt;G35,IF(Spielplan!E35&gt;Spielplan!G35,Punktemodus!$B$3,0),0)</f>
        <v>0</v>
      </c>
      <c r="BK35" s="85">
        <f>IF(E35=G35,IF(Spielplan!E35=Spielplan!G35,Punktemodus!$B$3,0),0)</f>
        <v>10</v>
      </c>
      <c r="BL35" s="85">
        <f>IF(E35&lt;G35,IF(Spielplan!E35&lt;Spielplan!G35,Punktemodus!$B$3,0),0)</f>
        <v>0</v>
      </c>
      <c r="BM35" s="85">
        <f>IF(E35=Spielplan!E35,IF(G35=Spielplan!G35,Punktemodus!$B$5,0),0)</f>
        <v>3</v>
      </c>
      <c r="BN35" s="85">
        <f>IF(E35=Spielplan!E35,Punktemodus!$B$7,0)</f>
        <v>1</v>
      </c>
      <c r="BO35" s="85">
        <f>IF(G35=Spielplan!G35,Punktemodus!$B$7,0)</f>
        <v>1</v>
      </c>
      <c r="BP35" s="137">
        <f>IF(Spielplan!E35="",0,SUM(BJ35:BO35))</f>
        <v>0</v>
      </c>
      <c r="BQ35" s="85"/>
      <c r="BR35" s="8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47">
        <v>60</v>
      </c>
      <c r="CF35" s="44" t="str">
        <f>IF(CE38="",IF(CC38&gt;CC39,CA38,CA39),IF(CE38&gt;CE39,CA38,CA39))</f>
        <v/>
      </c>
      <c r="CG35" s="46"/>
      <c r="CH35" s="104"/>
      <c r="CI35" s="60"/>
      <c r="CJ35" s="104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</row>
    <row r="36" spans="1:101" ht="18.75" customHeight="1" thickBot="1" x14ac:dyDescent="0.3">
      <c r="A36" s="60"/>
      <c r="B36" s="60"/>
      <c r="C36" s="20" t="str">
        <f>C34</f>
        <v>Kolumbien</v>
      </c>
      <c r="D36" s="39"/>
      <c r="E36" s="104"/>
      <c r="F36" s="93"/>
      <c r="G36" s="104"/>
      <c r="H36" s="20" t="str">
        <f>C35</f>
        <v>Elfenbeinküste</v>
      </c>
      <c r="I36" s="39"/>
      <c r="J36" s="60"/>
      <c r="K36" s="60" t="s">
        <v>81</v>
      </c>
      <c r="L36" s="60">
        <f t="shared" si="8"/>
        <v>0</v>
      </c>
      <c r="M36" s="60">
        <f>IF($E36="",0,IF($E36&gt;$G36,3,IF($E36=G36,1,0)))</f>
        <v>0</v>
      </c>
      <c r="N36" s="60"/>
      <c r="O36" s="60">
        <f>IF($G36="",0,IF($E36&gt;$G36,0,IF($E36=$G36,1,3)))</f>
        <v>0</v>
      </c>
      <c r="P36" s="60"/>
      <c r="Q36" s="60">
        <f>E36</f>
        <v>0</v>
      </c>
      <c r="R36" s="60"/>
      <c r="S36" s="60">
        <f>G36</f>
        <v>0</v>
      </c>
      <c r="T36" s="60"/>
      <c r="U36" s="60">
        <f>G36</f>
        <v>0</v>
      </c>
      <c r="V36" s="60"/>
      <c r="W36" s="60">
        <f>E36</f>
        <v>0</v>
      </c>
      <c r="X36" s="60"/>
      <c r="Y36" s="60"/>
      <c r="Z36" s="60">
        <f>O40</f>
        <v>0</v>
      </c>
      <c r="AA36" s="60">
        <f>S40</f>
        <v>0</v>
      </c>
      <c r="AB36" s="60">
        <f>W40</f>
        <v>0</v>
      </c>
      <c r="AC36" s="60">
        <f>AA36-AB36</f>
        <v>0</v>
      </c>
      <c r="AD36" s="60">
        <f>IF(Z36&gt;Z34,-1,0)</f>
        <v>0</v>
      </c>
      <c r="AE36" s="60">
        <f>IF(Z36&gt;Z35,-1,0)</f>
        <v>0</v>
      </c>
      <c r="AF36" s="60">
        <f>IF(Z36&gt;Z37,-1,0)</f>
        <v>0</v>
      </c>
      <c r="AG36" s="60">
        <f>10000-(AJ36*1000+AM36*100+AK36*10)</f>
        <v>10000</v>
      </c>
      <c r="AH36" s="90">
        <f>RANK(AG36,AG34:AG37,1)</f>
        <v>1</v>
      </c>
      <c r="AI36" s="60" t="str">
        <f>C35</f>
        <v>Elfenbeinküste</v>
      </c>
      <c r="AJ36" s="60">
        <f t="shared" si="9"/>
        <v>0</v>
      </c>
      <c r="AK36" s="60">
        <f t="shared" si="9"/>
        <v>0</v>
      </c>
      <c r="AL36" s="60">
        <f t="shared" si="9"/>
        <v>0</v>
      </c>
      <c r="AM36" s="60">
        <f>AK36-AL36</f>
        <v>0</v>
      </c>
      <c r="AN36" s="187">
        <f>IF(AG34=AG36,IF(E36&gt;G36,AG34-0.1,AG34),AG34)</f>
        <v>10000</v>
      </c>
      <c r="AO36" s="187">
        <f>IF(AG35=AG36,IF(E39&gt;G39,AG35-0.1,AG35),AG35)</f>
        <v>10000</v>
      </c>
      <c r="AP36" s="187"/>
      <c r="AQ36" s="187">
        <f>IF(AG37=AG36,IF(G35&gt;E35,AG37-0.1,AG37),AG37)</f>
        <v>10000</v>
      </c>
      <c r="AR36" s="187">
        <f>AP38</f>
        <v>30000</v>
      </c>
      <c r="AS36" s="90">
        <f>RANK(AR36,AR34:AR37,1)</f>
        <v>1</v>
      </c>
      <c r="AT36" s="60" t="str">
        <f t="shared" si="10"/>
        <v>Elfenbeinküste</v>
      </c>
      <c r="AU36" s="60">
        <f t="shared" si="10"/>
        <v>0</v>
      </c>
      <c r="AV36" s="60">
        <f t="shared" si="10"/>
        <v>0</v>
      </c>
      <c r="AW36" s="60">
        <f t="shared" si="10"/>
        <v>0</v>
      </c>
      <c r="AX36" s="60"/>
      <c r="AY36" s="60"/>
      <c r="AZ36" s="60"/>
      <c r="BA36" s="113">
        <v>3</v>
      </c>
      <c r="BB36" s="114" t="e">
        <f>VLOOKUP(3,AS34:AT37,2,FALSE)</f>
        <v>#N/A</v>
      </c>
      <c r="BC36" s="115"/>
      <c r="BD36" s="116" t="e">
        <f>VLOOKUP(3,AS34:AW37,3,FALSE)</f>
        <v>#N/A</v>
      </c>
      <c r="BE36" s="116" t="e">
        <f>VLOOKUP(3,AS34:AW37,4,FALSE)</f>
        <v>#N/A</v>
      </c>
      <c r="BF36" s="93" t="s">
        <v>12</v>
      </c>
      <c r="BG36" s="116" t="e">
        <f>VLOOKUP(3,AS34:AW37,5,FALSE)</f>
        <v>#N/A</v>
      </c>
      <c r="BH36" s="60"/>
      <c r="BI36" s="85"/>
      <c r="BJ36" s="85">
        <f>IF(E36&gt;G36,IF(Spielplan!E36&gt;Spielplan!G36,Punktemodus!$B$3,0),0)</f>
        <v>0</v>
      </c>
      <c r="BK36" s="85">
        <f>IF(E36=G36,IF(Spielplan!E36=Spielplan!G36,Punktemodus!$B$3,0),0)</f>
        <v>10</v>
      </c>
      <c r="BL36" s="85">
        <f>IF(E36&lt;G36,IF(Spielplan!E36&lt;Spielplan!G36,Punktemodus!$B$3,0),0)</f>
        <v>0</v>
      </c>
      <c r="BM36" s="85">
        <f>IF(E36=Spielplan!E36,IF(G36=Spielplan!G36,Punktemodus!$B$5,0),0)</f>
        <v>3</v>
      </c>
      <c r="BN36" s="85">
        <f>IF(E36=Spielplan!E36,Punktemodus!$B$7,0)</f>
        <v>1</v>
      </c>
      <c r="BO36" s="85">
        <f>IF(G36=Spielplan!G36,Punktemodus!$B$7,0)</f>
        <v>1</v>
      </c>
      <c r="BP36" s="137">
        <f>IF(Spielplan!E36="",0,SUM(BJ36:BO36))</f>
        <v>0</v>
      </c>
      <c r="BQ36" s="85"/>
      <c r="BR36" s="87"/>
      <c r="BS36" s="82" t="s">
        <v>126</v>
      </c>
      <c r="BT36" s="44" t="str">
        <f>IF(G72="","",BB67)</f>
        <v/>
      </c>
      <c r="BU36" s="46"/>
      <c r="BV36" s="104"/>
      <c r="BW36" s="60"/>
      <c r="BX36" s="104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</row>
    <row r="37" spans="1:101" ht="18.75" customHeight="1" thickBot="1" x14ac:dyDescent="0.3">
      <c r="A37" s="60"/>
      <c r="B37" s="60"/>
      <c r="C37" s="14" t="str">
        <f>H34</f>
        <v>Griechenland</v>
      </c>
      <c r="D37" s="40"/>
      <c r="E37" s="104"/>
      <c r="F37" s="93"/>
      <c r="G37" s="104"/>
      <c r="H37" s="14" t="str">
        <f>H35</f>
        <v>Japan</v>
      </c>
      <c r="I37" s="40"/>
      <c r="J37" s="60"/>
      <c r="K37" s="60" t="s">
        <v>80</v>
      </c>
      <c r="L37" s="60">
        <f t="shared" si="8"/>
        <v>0</v>
      </c>
      <c r="M37" s="60"/>
      <c r="N37" s="60">
        <f>IF($E37="",0,IF($E37&gt;$G37,3,IF($E37=$G37,1,0)))</f>
        <v>0</v>
      </c>
      <c r="O37" s="60"/>
      <c r="P37" s="60">
        <f>IF($G37="",0,IF($E37&gt;$G37,0,IF($E37=$G37,1,3)))</f>
        <v>0</v>
      </c>
      <c r="Q37" s="60"/>
      <c r="R37" s="60">
        <f>E37</f>
        <v>0</v>
      </c>
      <c r="S37" s="60"/>
      <c r="T37" s="60">
        <f>G37</f>
        <v>0</v>
      </c>
      <c r="U37" s="60"/>
      <c r="V37" s="60">
        <f>G37</f>
        <v>0</v>
      </c>
      <c r="W37" s="60"/>
      <c r="X37" s="60">
        <f>E37</f>
        <v>0</v>
      </c>
      <c r="Y37" s="60"/>
      <c r="Z37" s="60">
        <f>P40</f>
        <v>0</v>
      </c>
      <c r="AA37" s="60">
        <f>T40</f>
        <v>0</v>
      </c>
      <c r="AB37" s="60">
        <f>X40</f>
        <v>0</v>
      </c>
      <c r="AC37" s="60">
        <f>AA37-AB37</f>
        <v>0</v>
      </c>
      <c r="AD37" s="60">
        <f>IF(Z37&gt;Z34,-1,0)</f>
        <v>0</v>
      </c>
      <c r="AE37" s="60">
        <f>IF(Z37&gt;Z35,-1,0)</f>
        <v>0</v>
      </c>
      <c r="AF37" s="60">
        <f>IF(Z37&gt;Z36,-1,0)</f>
        <v>0</v>
      </c>
      <c r="AG37" s="60">
        <f>10000-(AJ37*1000+AM37*100+AK37*10)</f>
        <v>10000</v>
      </c>
      <c r="AH37" s="90">
        <f>RANK(AG37,AG34:AG37,1)</f>
        <v>1</v>
      </c>
      <c r="AI37" s="60" t="str">
        <f>H35</f>
        <v>Japan</v>
      </c>
      <c r="AJ37" s="60">
        <f t="shared" si="9"/>
        <v>0</v>
      </c>
      <c r="AK37" s="60">
        <f t="shared" si="9"/>
        <v>0</v>
      </c>
      <c r="AL37" s="60">
        <f t="shared" si="9"/>
        <v>0</v>
      </c>
      <c r="AM37" s="60">
        <f>AK37-AL37</f>
        <v>0</v>
      </c>
      <c r="AN37" s="187">
        <f>IF(AG34=AG37,IF(E38&gt;G38,AG34-0.1,AG34),AG34)</f>
        <v>10000</v>
      </c>
      <c r="AO37" s="187">
        <f>IF(AG35=AG37,IF(E37&gt;G37,AG35-0.1,AG35),AG35)</f>
        <v>10000</v>
      </c>
      <c r="AP37" s="187">
        <f>IF(AG36=AG37,IF(E35&gt;G35,AG36-0.1,AG36),AG36)</f>
        <v>10000</v>
      </c>
      <c r="AQ37" s="187"/>
      <c r="AR37" s="187">
        <f>AQ38</f>
        <v>30000</v>
      </c>
      <c r="AS37" s="90">
        <f>RANK(AR37,AR34:AR37,1)</f>
        <v>1</v>
      </c>
      <c r="AT37" s="60" t="str">
        <f t="shared" si="10"/>
        <v>Japan</v>
      </c>
      <c r="AU37" s="60">
        <f t="shared" si="10"/>
        <v>0</v>
      </c>
      <c r="AV37" s="60">
        <f t="shared" si="10"/>
        <v>0</v>
      </c>
      <c r="AW37" s="60">
        <f t="shared" si="10"/>
        <v>0</v>
      </c>
      <c r="AX37" s="60"/>
      <c r="AY37" s="60"/>
      <c r="AZ37" s="60"/>
      <c r="BA37" s="113">
        <v>4</v>
      </c>
      <c r="BB37" s="114" t="e">
        <f>VLOOKUP(4,AS34:AT37,2,FALSE)</f>
        <v>#N/A</v>
      </c>
      <c r="BC37" s="115"/>
      <c r="BD37" s="116" t="e">
        <f>VLOOKUP(4,AS34:AW37,3,FALSE)</f>
        <v>#N/A</v>
      </c>
      <c r="BE37" s="116" t="e">
        <f>VLOOKUP(4,AS34:AW37,4,FALSE)</f>
        <v>#N/A</v>
      </c>
      <c r="BF37" s="93" t="s">
        <v>12</v>
      </c>
      <c r="BG37" s="116" t="e">
        <f>VLOOKUP(4,AS34:AW37,5,FALSE)</f>
        <v>#N/A</v>
      </c>
      <c r="BH37" s="60"/>
      <c r="BI37" s="85"/>
      <c r="BJ37" s="85">
        <f>IF(E37&gt;G37,IF(Spielplan!E37&gt;Spielplan!G37,Punktemodus!$B$3,0),0)</f>
        <v>0</v>
      </c>
      <c r="BK37" s="85">
        <f>IF(E37=G37,IF(Spielplan!E37=Spielplan!G37,Punktemodus!$B$3,0),0)</f>
        <v>10</v>
      </c>
      <c r="BL37" s="85">
        <f>IF(E37&lt;G37,IF(Spielplan!E37&lt;Spielplan!G37,Punktemodus!$B$3,0),0)</f>
        <v>0</v>
      </c>
      <c r="BM37" s="85">
        <f>IF(E37=Spielplan!E37,IF(G37=Spielplan!G37,Punktemodus!$B$5,0),0)</f>
        <v>3</v>
      </c>
      <c r="BN37" s="85">
        <f>IF(E37=Spielplan!E37,Punktemodus!$B$7,0)</f>
        <v>1</v>
      </c>
      <c r="BO37" s="85">
        <f>IF(G37=Spielplan!G37,Punktemodus!$B$7,0)</f>
        <v>1</v>
      </c>
      <c r="BP37" s="137">
        <f>IF(Spielplan!E37="",0,SUM(BJ37:BO37))</f>
        <v>0</v>
      </c>
      <c r="BQ37" s="85"/>
      <c r="BR37" s="87"/>
      <c r="BS37" s="5" t="s">
        <v>127</v>
      </c>
      <c r="BT37" s="44" t="str">
        <f>IF(G61="","",BB57)</f>
        <v/>
      </c>
      <c r="BU37" s="46"/>
      <c r="BV37" s="104"/>
      <c r="BW37" s="60"/>
      <c r="BX37" s="104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</row>
    <row r="38" spans="1:101" ht="18.75" customHeight="1" thickBot="1" x14ac:dyDescent="0.3">
      <c r="A38" s="60"/>
      <c r="B38" s="60"/>
      <c r="C38" s="20" t="str">
        <f>C34</f>
        <v>Kolumbien</v>
      </c>
      <c r="D38" s="39"/>
      <c r="E38" s="104"/>
      <c r="F38" s="93"/>
      <c r="G38" s="104"/>
      <c r="H38" s="20" t="str">
        <f>H35</f>
        <v>Japan</v>
      </c>
      <c r="I38" s="39"/>
      <c r="J38" s="60"/>
      <c r="K38" s="60" t="s">
        <v>82</v>
      </c>
      <c r="L38" s="60">
        <f t="shared" si="8"/>
        <v>0</v>
      </c>
      <c r="M38" s="60">
        <f>IF($E38="",0,IF($E38&gt;$G38,3,IF($E38=G38,1,0)))</f>
        <v>0</v>
      </c>
      <c r="N38" s="60"/>
      <c r="O38" s="60"/>
      <c r="P38" s="60">
        <f>IF($G38="",0,IF($E38&gt;$G38,0,IF($E38=$G38,1,3)))</f>
        <v>0</v>
      </c>
      <c r="Q38" s="60">
        <f>E38</f>
        <v>0</v>
      </c>
      <c r="R38" s="60"/>
      <c r="S38" s="60"/>
      <c r="T38" s="60">
        <f>G38</f>
        <v>0</v>
      </c>
      <c r="U38" s="60">
        <f>G38</f>
        <v>0</v>
      </c>
      <c r="V38" s="60"/>
      <c r="W38" s="60"/>
      <c r="X38" s="60">
        <f>E38</f>
        <v>0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187">
        <f>SUM(AN34:AN37)</f>
        <v>30000</v>
      </c>
      <c r="AO38" s="187">
        <f>SUM(AO34:AO37)</f>
        <v>30000</v>
      </c>
      <c r="AP38" s="187">
        <f>SUM(AP34:AP37)</f>
        <v>30000</v>
      </c>
      <c r="AQ38" s="187">
        <f>SUM(AQ34:AQ37)</f>
        <v>30000</v>
      </c>
      <c r="AR38" s="187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85">
        <f>IF(E38&gt;G38,IF(Spielplan!E38&gt;Spielplan!G38,Punktemodus!$B$3,0),0)</f>
        <v>0</v>
      </c>
      <c r="BK38" s="85">
        <f>IF(E38=G38,IF(Spielplan!E38=Spielplan!G38,Punktemodus!$B$3,0),0)</f>
        <v>10</v>
      </c>
      <c r="BL38" s="85">
        <f>IF(E38&lt;G38,IF(Spielplan!E38&lt;Spielplan!G38,Punktemodus!$B$3,0),0)</f>
        <v>0</v>
      </c>
      <c r="BM38" s="85">
        <f>IF(E38=Spielplan!E38,IF(G38=Spielplan!G38,Punktemodus!$B$5,0),0)</f>
        <v>3</v>
      </c>
      <c r="BN38" s="85">
        <f>IF(E38=Spielplan!E38,Punktemodus!$B$7,0)</f>
        <v>1</v>
      </c>
      <c r="BO38" s="85">
        <f>IF(G38=Spielplan!G38,Punktemodus!$B$7,0)</f>
        <v>1</v>
      </c>
      <c r="BP38" s="137">
        <f>IF(Spielplan!E38="",0,SUM(BJ38:BO38))</f>
        <v>0</v>
      </c>
      <c r="BQ38" s="60"/>
      <c r="BR38" s="87"/>
      <c r="BS38" s="60"/>
      <c r="BT38" s="60"/>
      <c r="BU38" s="60"/>
      <c r="BV38" s="60"/>
      <c r="BW38" s="60"/>
      <c r="BX38" s="60"/>
      <c r="BY38" s="60"/>
      <c r="BZ38" s="47">
        <v>55</v>
      </c>
      <c r="CA38" s="44" t="str">
        <f>IF(BX36="",IF(BV36&gt;BV37,BT36,BT37),IF(BX36&gt;BX37,BT36,BT37))</f>
        <v/>
      </c>
      <c r="CB38" s="46"/>
      <c r="CC38" s="104"/>
      <c r="CD38" s="60"/>
      <c r="CE38" s="104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</row>
    <row r="39" spans="1:101" ht="18.75" customHeight="1" thickBot="1" x14ac:dyDescent="0.3">
      <c r="A39" s="60"/>
      <c r="B39" s="60"/>
      <c r="C39" s="14" t="str">
        <f>H34</f>
        <v>Griechenland</v>
      </c>
      <c r="D39" s="40"/>
      <c r="E39" s="104"/>
      <c r="F39" s="93"/>
      <c r="G39" s="104"/>
      <c r="H39" s="14" t="str">
        <f>C35</f>
        <v>Elfenbeinküste</v>
      </c>
      <c r="I39" s="40"/>
      <c r="J39" s="60"/>
      <c r="K39" s="60" t="s">
        <v>82</v>
      </c>
      <c r="L39" s="60">
        <f t="shared" si="8"/>
        <v>0</v>
      </c>
      <c r="M39" s="60"/>
      <c r="N39" s="60">
        <f>IF($E39="",0,IF($E39&gt;$G39,3,IF($E39=$G39,1,0)))</f>
        <v>0</v>
      </c>
      <c r="O39" s="60">
        <f>IF($G39="",0,IF($E39&gt;$G39,0,IF($E39=$G39,1,3)))</f>
        <v>0</v>
      </c>
      <c r="P39" s="60"/>
      <c r="Q39" s="60"/>
      <c r="R39" s="60">
        <f>E39</f>
        <v>0</v>
      </c>
      <c r="S39" s="60">
        <f>G39</f>
        <v>0</v>
      </c>
      <c r="T39" s="60"/>
      <c r="U39" s="60"/>
      <c r="V39" s="60">
        <f>G39</f>
        <v>0</v>
      </c>
      <c r="W39" s="60">
        <f>E39</f>
        <v>0</v>
      </c>
      <c r="X39" s="60"/>
      <c r="Y39" s="60"/>
      <c r="Z39" s="60" t="s">
        <v>30</v>
      </c>
      <c r="AA39" s="60"/>
      <c r="AB39" s="60"/>
      <c r="AC39" s="60"/>
      <c r="AD39" s="60"/>
      <c r="AE39" s="60"/>
      <c r="AF39" s="60"/>
      <c r="AG39" s="60" t="b">
        <f>OR(AG34=AG35,AG34=AG36,AG34=AG37,AG35=AG36,AG35=AG37,AG36=AG37)</f>
        <v>1</v>
      </c>
      <c r="AH39" s="60"/>
      <c r="AI39" s="60"/>
      <c r="AJ39" s="60"/>
      <c r="AK39" s="60"/>
      <c r="AL39" s="60"/>
      <c r="AM39" s="60"/>
      <c r="AN39" s="60"/>
      <c r="AO39" s="60" t="s">
        <v>34</v>
      </c>
      <c r="AP39" s="60"/>
      <c r="AQ39" s="60"/>
      <c r="AR39" s="60" t="b">
        <f>OR(AR34=AR35,AR34=AR36,AR34=AR37,AR35=AR36,AR35=AR37,AR36=AR37)</f>
        <v>1</v>
      </c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85">
        <f>IF(E39&gt;G39,IF(Spielplan!E39&gt;Spielplan!G39,Punktemodus!$B$3,0),0)</f>
        <v>0</v>
      </c>
      <c r="BK39" s="85">
        <f>IF(E39=G39,IF(Spielplan!E39=Spielplan!G39,Punktemodus!$B$3,0),0)</f>
        <v>10</v>
      </c>
      <c r="BL39" s="85">
        <f>IF(E39&lt;G39,IF(Spielplan!E39&lt;Spielplan!G39,Punktemodus!$B$3,0),0)</f>
        <v>0</v>
      </c>
      <c r="BM39" s="85">
        <f>IF(E39=Spielplan!E39,IF(G39=Spielplan!G39,Punktemodus!$B$5,0),0)</f>
        <v>3</v>
      </c>
      <c r="BN39" s="85">
        <f>IF(E39=Spielplan!E39,Punktemodus!$B$7,0)</f>
        <v>1</v>
      </c>
      <c r="BO39" s="85">
        <f>IF(G39=Spielplan!G39,Punktemodus!$B$7,0)</f>
        <v>1</v>
      </c>
      <c r="BP39" s="137">
        <f>IF(Spielplan!E39="",0,SUM(BJ39:BO39))</f>
        <v>0</v>
      </c>
      <c r="BQ39" s="60"/>
      <c r="BR39" s="87"/>
      <c r="BS39" s="60"/>
      <c r="BT39" s="60"/>
      <c r="BU39" s="60"/>
      <c r="BV39" s="60"/>
      <c r="BW39" s="60"/>
      <c r="BX39" s="60"/>
      <c r="BY39" s="60"/>
      <c r="BZ39" s="47">
        <v>56</v>
      </c>
      <c r="CA39" s="44" t="str">
        <f>IF(BX40="",IF(BV40&gt;BV41,BT40,BT41),IF(BX40&gt;BX41,BT40,BT41))</f>
        <v/>
      </c>
      <c r="CB39" s="46"/>
      <c r="CC39" s="104"/>
      <c r="CD39" s="60"/>
      <c r="CE39" s="104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</row>
    <row r="40" spans="1:101" ht="18.75" customHeight="1" thickBot="1" x14ac:dyDescent="0.25">
      <c r="A40" s="60"/>
      <c r="B40" s="60"/>
      <c r="C40" s="136" t="str">
        <f>IF(G39="","",IF(AR39=TRUE,"Achtung: Fehler in Tabelle!",""))</f>
        <v/>
      </c>
      <c r="D40" s="60"/>
      <c r="E40" s="85"/>
      <c r="F40" s="60"/>
      <c r="G40" s="85"/>
      <c r="H40" s="60"/>
      <c r="I40" s="60"/>
      <c r="J40" s="60"/>
      <c r="K40" s="60"/>
      <c r="L40" s="60"/>
      <c r="M40" s="60">
        <f t="shared" ref="M40:X40" si="11">SUM(M34:M39)</f>
        <v>0</v>
      </c>
      <c r="N40" s="60">
        <f t="shared" si="11"/>
        <v>0</v>
      </c>
      <c r="O40" s="60">
        <f t="shared" si="11"/>
        <v>0</v>
      </c>
      <c r="P40" s="60">
        <f t="shared" si="11"/>
        <v>0</v>
      </c>
      <c r="Q40" s="60">
        <f t="shared" si="11"/>
        <v>0</v>
      </c>
      <c r="R40" s="60">
        <f t="shared" si="11"/>
        <v>0</v>
      </c>
      <c r="S40" s="60">
        <f t="shared" si="11"/>
        <v>0</v>
      </c>
      <c r="T40" s="60">
        <f t="shared" si="11"/>
        <v>0</v>
      </c>
      <c r="U40" s="60">
        <f t="shared" si="11"/>
        <v>0</v>
      </c>
      <c r="V40" s="60">
        <f t="shared" si="11"/>
        <v>0</v>
      </c>
      <c r="W40" s="60">
        <f t="shared" si="11"/>
        <v>0</v>
      </c>
      <c r="X40" s="60">
        <f t="shared" si="11"/>
        <v>0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160">
        <f>SUM(BP34:BP39)</f>
        <v>0</v>
      </c>
      <c r="BQ40" s="60"/>
      <c r="BR40" s="87"/>
      <c r="BS40" s="55" t="s">
        <v>128</v>
      </c>
      <c r="BT40" s="44" t="str">
        <f>IF(G94="","",BB89)</f>
        <v/>
      </c>
      <c r="BU40" s="46"/>
      <c r="BV40" s="104"/>
      <c r="BW40" s="60"/>
      <c r="BX40" s="104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</row>
    <row r="41" spans="1:101" ht="18.75" customHeight="1" thickBot="1" x14ac:dyDescent="0.25">
      <c r="A41" s="60"/>
      <c r="B41" s="60"/>
      <c r="C41" s="60"/>
      <c r="D41" s="60"/>
      <c r="E41" s="85"/>
      <c r="F41" s="60"/>
      <c r="G41" s="85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138"/>
      <c r="BQ41" s="60"/>
      <c r="BR41" s="87"/>
      <c r="BS41" s="25" t="s">
        <v>129</v>
      </c>
      <c r="BT41" s="44" t="str">
        <f>IF(G83="","",BB79)</f>
        <v/>
      </c>
      <c r="BU41" s="46"/>
      <c r="BV41" s="104"/>
      <c r="BW41" s="60"/>
      <c r="BX41" s="104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</row>
    <row r="42" spans="1:101" ht="18.75" customHeight="1" thickBot="1" x14ac:dyDescent="0.3">
      <c r="A42" s="60"/>
      <c r="B42" s="60"/>
      <c r="C42" s="89"/>
      <c r="D42" s="60"/>
      <c r="E42" s="85"/>
      <c r="F42" s="60"/>
      <c r="G42" s="85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89"/>
      <c r="BC42" s="60"/>
      <c r="BD42" s="90"/>
      <c r="BE42" s="60"/>
      <c r="BF42" s="61"/>
      <c r="BG42" s="60"/>
      <c r="BH42" s="60"/>
      <c r="BI42" s="60"/>
      <c r="BJ42" s="60"/>
      <c r="BK42" s="60"/>
      <c r="BL42" s="60"/>
      <c r="BM42" s="60"/>
      <c r="BN42" s="60"/>
      <c r="BO42" s="60"/>
      <c r="BP42" s="138"/>
      <c r="BQ42" s="60"/>
      <c r="BR42" s="87"/>
      <c r="BS42" s="94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</row>
    <row r="43" spans="1:101" ht="18.75" customHeight="1" thickBot="1" x14ac:dyDescent="0.3">
      <c r="A43" s="60"/>
      <c r="B43" s="60"/>
      <c r="C43" s="88" t="s">
        <v>74</v>
      </c>
      <c r="D43" s="60"/>
      <c r="E43" s="85"/>
      <c r="F43" s="60"/>
      <c r="G43" s="85"/>
      <c r="H43" s="60"/>
      <c r="I43" s="60"/>
      <c r="J43" s="60"/>
      <c r="K43" s="60"/>
      <c r="L43" s="60"/>
      <c r="M43" s="60" t="s">
        <v>4</v>
      </c>
      <c r="N43" s="60"/>
      <c r="O43" s="60"/>
      <c r="P43" s="60"/>
      <c r="Q43" s="60" t="s">
        <v>6</v>
      </c>
      <c r="R43" s="60"/>
      <c r="S43" s="60"/>
      <c r="T43" s="60"/>
      <c r="U43" s="60" t="s">
        <v>7</v>
      </c>
      <c r="V43" s="60"/>
      <c r="W43" s="60"/>
      <c r="X43" s="60"/>
      <c r="Y43" s="60"/>
      <c r="Z43" s="60" t="s">
        <v>4</v>
      </c>
      <c r="AA43" s="60" t="s">
        <v>5</v>
      </c>
      <c r="AB43" s="60"/>
      <c r="AC43" s="60"/>
      <c r="AD43" s="60" t="s">
        <v>9</v>
      </c>
      <c r="AE43" s="60"/>
      <c r="AF43" s="60"/>
      <c r="AG43" s="60"/>
      <c r="AH43" s="60" t="s">
        <v>32</v>
      </c>
      <c r="AI43" s="60"/>
      <c r="AJ43" s="60"/>
      <c r="AK43" s="60"/>
      <c r="AL43" s="60"/>
      <c r="AM43" s="60"/>
      <c r="AN43" s="60" t="s">
        <v>35</v>
      </c>
      <c r="AO43" s="60"/>
      <c r="AP43" s="60"/>
      <c r="AQ43" s="60"/>
      <c r="AR43" s="60"/>
      <c r="AS43" s="60" t="s">
        <v>33</v>
      </c>
      <c r="AT43" s="60"/>
      <c r="AU43" s="60"/>
      <c r="AV43" s="60"/>
      <c r="AW43" s="60"/>
      <c r="AX43" s="60"/>
      <c r="AY43" s="60"/>
      <c r="AZ43" s="60"/>
      <c r="BA43" s="60"/>
      <c r="BB43" s="89" t="s">
        <v>10</v>
      </c>
      <c r="BC43" s="60"/>
      <c r="BD43" s="90" t="s">
        <v>4</v>
      </c>
      <c r="BE43" s="60"/>
      <c r="BF43" s="61" t="s">
        <v>5</v>
      </c>
      <c r="BG43" s="60"/>
      <c r="BH43" s="60"/>
      <c r="BI43" s="85"/>
      <c r="BJ43" s="60"/>
      <c r="BK43" s="60"/>
      <c r="BL43" s="60"/>
      <c r="BM43" s="60"/>
      <c r="BN43" s="60"/>
      <c r="BO43" s="60"/>
      <c r="BP43" s="138"/>
      <c r="BQ43" s="85"/>
      <c r="BR43" s="139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</row>
    <row r="44" spans="1:101" ht="18.75" customHeight="1" thickBot="1" x14ac:dyDescent="0.25">
      <c r="A44" s="60"/>
      <c r="B44" s="60"/>
      <c r="C44" s="60"/>
      <c r="D44" s="60"/>
      <c r="E44" s="85"/>
      <c r="F44" s="60"/>
      <c r="G44" s="85"/>
      <c r="H44" s="60"/>
      <c r="I44" s="60"/>
      <c r="J44" s="60"/>
      <c r="K44" s="60"/>
      <c r="L44" s="60"/>
      <c r="M44" s="60" t="s">
        <v>0</v>
      </c>
      <c r="N44" s="60" t="s">
        <v>1</v>
      </c>
      <c r="O44" s="60" t="s">
        <v>2</v>
      </c>
      <c r="P44" s="60" t="s">
        <v>3</v>
      </c>
      <c r="Q44" s="60" t="s">
        <v>0</v>
      </c>
      <c r="R44" s="60" t="s">
        <v>1</v>
      </c>
      <c r="S44" s="60" t="s">
        <v>2</v>
      </c>
      <c r="T44" s="60" t="s">
        <v>3</v>
      </c>
      <c r="U44" s="60" t="s">
        <v>0</v>
      </c>
      <c r="V44" s="60" t="s">
        <v>1</v>
      </c>
      <c r="W44" s="60" t="s">
        <v>2</v>
      </c>
      <c r="X44" s="60" t="s">
        <v>3</v>
      </c>
      <c r="Y44" s="60"/>
      <c r="Z44" s="60" t="s">
        <v>8</v>
      </c>
      <c r="AA44" s="60"/>
      <c r="AB44" s="60"/>
      <c r="AC44" s="60"/>
      <c r="AD44" s="60"/>
      <c r="AE44" s="60"/>
      <c r="AF44" s="60"/>
      <c r="AG44" s="60"/>
      <c r="AH44" s="60" t="s">
        <v>31</v>
      </c>
      <c r="AI44" s="60"/>
      <c r="AJ44" s="60"/>
      <c r="AK44" s="60"/>
      <c r="AL44" s="60"/>
      <c r="AM44" s="60"/>
      <c r="AN44" s="60" t="str">
        <f>AI45</f>
        <v>Uruguay</v>
      </c>
      <c r="AO44" s="60" t="str">
        <f>AI46</f>
        <v>Costa Rica</v>
      </c>
      <c r="AP44" s="60" t="str">
        <f>AI47</f>
        <v>England</v>
      </c>
      <c r="AQ44" s="60" t="str">
        <f>AI48</f>
        <v>Italien</v>
      </c>
      <c r="AR44" s="60"/>
      <c r="AS44" s="60" t="s">
        <v>31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85"/>
      <c r="BJ44" s="85"/>
      <c r="BK44" s="85"/>
      <c r="BL44" s="85"/>
      <c r="BM44" s="85"/>
      <c r="BN44" s="85"/>
      <c r="BO44" s="85"/>
      <c r="BP44" s="137"/>
      <c r="BQ44" s="85"/>
      <c r="BR44" s="141"/>
      <c r="BS44" s="359" t="s">
        <v>165</v>
      </c>
      <c r="BT44" s="360"/>
      <c r="BU44" s="361"/>
      <c r="BV44" s="362"/>
      <c r="BW44" s="156"/>
      <c r="BX44" s="351" t="s">
        <v>152</v>
      </c>
      <c r="BY44" s="351" t="s">
        <v>153</v>
      </c>
      <c r="BZ44" s="352"/>
      <c r="CA44" s="156"/>
      <c r="CB44" s="155"/>
      <c r="CC44" s="155"/>
      <c r="CD44" s="155"/>
      <c r="CE44" s="351" t="s">
        <v>155</v>
      </c>
      <c r="CF44" s="351" t="s">
        <v>156</v>
      </c>
      <c r="CG44" s="155"/>
      <c r="CH44" s="155"/>
      <c r="CI44" s="155"/>
      <c r="CJ44" s="351" t="s">
        <v>158</v>
      </c>
      <c r="CK44" s="155"/>
      <c r="CL44" s="155"/>
      <c r="CM44" s="155"/>
      <c r="CN44" s="155"/>
      <c r="CO44" s="351" t="s">
        <v>159</v>
      </c>
      <c r="CP44" s="155"/>
      <c r="CQ44" s="155"/>
      <c r="CR44" s="155"/>
      <c r="CS44" s="351" t="s">
        <v>146</v>
      </c>
      <c r="CT44" s="155"/>
      <c r="CU44" s="134"/>
      <c r="CV44" s="134"/>
      <c r="CW44" s="134"/>
    </row>
    <row r="45" spans="1:101" ht="18.75" customHeight="1" thickBot="1" x14ac:dyDescent="0.3">
      <c r="A45" s="60"/>
      <c r="B45" s="60"/>
      <c r="C45" s="75" t="str">
        <f>Spielplan!$C$45</f>
        <v>Uruguay</v>
      </c>
      <c r="D45" s="76"/>
      <c r="E45" s="104"/>
      <c r="F45" s="93"/>
      <c r="G45" s="104"/>
      <c r="H45" s="75" t="str">
        <f>Spielplan!$H$45</f>
        <v>Costa Rica</v>
      </c>
      <c r="I45" s="76"/>
      <c r="J45" s="60"/>
      <c r="K45" s="60" t="s">
        <v>85</v>
      </c>
      <c r="L45" s="60">
        <f t="shared" ref="L45:L50" si="12">IF(E45-G45&gt;0,1,IF(G45=E45,0,-1))</f>
        <v>0</v>
      </c>
      <c r="M45" s="60">
        <f>IF($E45="",0,IF($E45&gt;$G45,3,IF($E45=G45,1,0)))</f>
        <v>0</v>
      </c>
      <c r="N45" s="60">
        <f>IF($G45="",0,IF($E45&gt;$G45,0,IF($E45=G45,1,3)))</f>
        <v>0</v>
      </c>
      <c r="O45" s="60"/>
      <c r="P45" s="60"/>
      <c r="Q45" s="60">
        <f>E45</f>
        <v>0</v>
      </c>
      <c r="R45" s="60">
        <f>G45</f>
        <v>0</v>
      </c>
      <c r="S45" s="60"/>
      <c r="T45" s="60"/>
      <c r="U45" s="60">
        <f>G45</f>
        <v>0</v>
      </c>
      <c r="V45" s="60">
        <f>E45</f>
        <v>0</v>
      </c>
      <c r="W45" s="60"/>
      <c r="X45" s="60"/>
      <c r="Y45" s="60"/>
      <c r="Z45" s="60">
        <f>M51</f>
        <v>0</v>
      </c>
      <c r="AA45" s="60">
        <f>Q51</f>
        <v>0</v>
      </c>
      <c r="AB45" s="60">
        <f>U51</f>
        <v>0</v>
      </c>
      <c r="AC45" s="60">
        <f>AA45-AB45</f>
        <v>0</v>
      </c>
      <c r="AD45" s="60">
        <f>IF(Z45&gt;Z46,-1,0)</f>
        <v>0</v>
      </c>
      <c r="AE45" s="60">
        <f>IF(Z45&gt;Z47,-1,0)</f>
        <v>0</v>
      </c>
      <c r="AF45" s="60">
        <f>IF(Z45&gt;Z48,-1,0)</f>
        <v>0</v>
      </c>
      <c r="AG45" s="60">
        <f>10000-(AJ45*1000+AM45*100+AK45*10)</f>
        <v>10000</v>
      </c>
      <c r="AH45" s="90">
        <f>RANK(AG45,AG45:AG48,1)</f>
        <v>1</v>
      </c>
      <c r="AI45" s="60" t="str">
        <f>C45</f>
        <v>Uruguay</v>
      </c>
      <c r="AJ45" s="60">
        <f t="shared" ref="AJ45:AL48" si="13">Z45</f>
        <v>0</v>
      </c>
      <c r="AK45" s="60">
        <f t="shared" si="13"/>
        <v>0</v>
      </c>
      <c r="AL45" s="60">
        <f t="shared" si="13"/>
        <v>0</v>
      </c>
      <c r="AM45" s="60">
        <f>AK45-AL45</f>
        <v>0</v>
      </c>
      <c r="AN45" s="187"/>
      <c r="AO45" s="187">
        <f>IF(AG46=AG45,IF(G45&gt;E45,AG46-0.1,AG46),AG46)</f>
        <v>10000</v>
      </c>
      <c r="AP45" s="187">
        <f>IF(AG47=AG45,IF(G47&gt;E47,AG47-0.1,AG47),AG47)</f>
        <v>10000</v>
      </c>
      <c r="AQ45" s="187">
        <f>IF(AG48=AG45,IF(G49&gt;E49,AG48-0.1,AG48),AG48)</f>
        <v>10000</v>
      </c>
      <c r="AR45" s="187">
        <f>AN49</f>
        <v>30000</v>
      </c>
      <c r="AS45" s="90">
        <f>RANK(AR45,AR45:AR48,1)</f>
        <v>1</v>
      </c>
      <c r="AT45" s="60" t="str">
        <f t="shared" ref="AT45:AW48" si="14">AI45</f>
        <v>Uruguay</v>
      </c>
      <c r="AU45" s="60">
        <f t="shared" si="14"/>
        <v>0</v>
      </c>
      <c r="AV45" s="60">
        <f t="shared" si="14"/>
        <v>0</v>
      </c>
      <c r="AW45" s="60">
        <f t="shared" si="14"/>
        <v>0</v>
      </c>
      <c r="AX45" s="60"/>
      <c r="AY45" s="60"/>
      <c r="AZ45" s="60"/>
      <c r="BA45" s="77">
        <v>1</v>
      </c>
      <c r="BB45" s="75" t="str">
        <f>VLOOKUP(1,AS45:AT48,2,FALSE)</f>
        <v>Uruguay</v>
      </c>
      <c r="BC45" s="76"/>
      <c r="BD45" s="78">
        <f>VLOOKUP(1,AS45:AW48,3,FALSE)</f>
        <v>0</v>
      </c>
      <c r="BE45" s="79">
        <f>VLOOKUP(1,AS45:AW48,4,FALSE)</f>
        <v>0</v>
      </c>
      <c r="BF45" s="93" t="s">
        <v>12</v>
      </c>
      <c r="BG45" s="79">
        <f>VLOOKUP(1,AS45:AW48,5,FALSE)</f>
        <v>0</v>
      </c>
      <c r="BH45" s="80" t="s">
        <v>24</v>
      </c>
      <c r="BI45" s="85"/>
      <c r="BJ45" s="85">
        <f>IF(E45&gt;G45,IF(Spielplan!E45&gt;Spielplan!G45,Punktemodus!$B$3,0),0)</f>
        <v>0</v>
      </c>
      <c r="BK45" s="85">
        <f>IF(E45=G45,IF(Spielplan!E45=Spielplan!G45,Punktemodus!$B$3,0),0)</f>
        <v>10</v>
      </c>
      <c r="BL45" s="85">
        <f>IF(E45&lt;G45,IF(Spielplan!E45&lt;Spielplan!G45,Punktemodus!$B$3,0),0)</f>
        <v>0</v>
      </c>
      <c r="BM45" s="85">
        <f>IF(E45=Spielplan!E45,IF(G45=Spielplan!G45,Punktemodus!$B$5,0),0)</f>
        <v>3</v>
      </c>
      <c r="BN45" s="85">
        <f>IF(E45=Spielplan!E45,Punktemodus!$B$7,0)</f>
        <v>1</v>
      </c>
      <c r="BO45" s="85">
        <f>IF(G45=Spielplan!G45,Punktemodus!$B$7,0)</f>
        <v>1</v>
      </c>
      <c r="BP45" s="137">
        <f>IF(Spielplan!E45="",0,SUM(BJ45:BO45))</f>
        <v>0</v>
      </c>
      <c r="BQ45" s="85"/>
      <c r="BR45" s="141"/>
      <c r="BS45" s="363"/>
      <c r="BT45" s="364"/>
      <c r="BU45" s="365"/>
      <c r="BV45" s="366"/>
      <c r="BW45" s="156"/>
      <c r="BX45" s="351"/>
      <c r="BY45" s="351"/>
      <c r="BZ45" s="352"/>
      <c r="CA45" s="156"/>
      <c r="CB45" s="155"/>
      <c r="CC45" s="155"/>
      <c r="CD45" s="155"/>
      <c r="CE45" s="351"/>
      <c r="CF45" s="351"/>
      <c r="CG45" s="155"/>
      <c r="CH45" s="155"/>
      <c r="CI45" s="155"/>
      <c r="CJ45" s="351"/>
      <c r="CK45" s="155"/>
      <c r="CL45" s="155"/>
      <c r="CM45" s="155"/>
      <c r="CN45" s="155"/>
      <c r="CO45" s="351"/>
      <c r="CP45" s="155"/>
      <c r="CQ45" s="155"/>
      <c r="CR45" s="155"/>
      <c r="CS45" s="351"/>
      <c r="CT45" s="155"/>
      <c r="CU45" s="134"/>
      <c r="CV45" s="134"/>
      <c r="CW45" s="134"/>
    </row>
    <row r="46" spans="1:101" ht="18.75" customHeight="1" thickBot="1" x14ac:dyDescent="0.3">
      <c r="A46" s="60"/>
      <c r="B46" s="60"/>
      <c r="C46" s="48" t="str">
        <f>Spielplan!$C$46</f>
        <v>England</v>
      </c>
      <c r="D46" s="49"/>
      <c r="E46" s="104"/>
      <c r="F46" s="93"/>
      <c r="G46" s="104"/>
      <c r="H46" s="48" t="str">
        <f>Spielplan!$H$46</f>
        <v>Italien</v>
      </c>
      <c r="I46" s="49"/>
      <c r="J46" s="60"/>
      <c r="K46" s="60" t="s">
        <v>86</v>
      </c>
      <c r="L46" s="60">
        <f t="shared" si="12"/>
        <v>0</v>
      </c>
      <c r="M46" s="60"/>
      <c r="N46" s="60"/>
      <c r="O46" s="60">
        <f>IF($E46="",0,IF($E46&gt;$G46,3,IF($E46=$G46,1,0)))</f>
        <v>0</v>
      </c>
      <c r="P46" s="60">
        <f>IF($G46="",0,IF($E46&gt;$G46,0,IF($E46=$G46,1,3)))</f>
        <v>0</v>
      </c>
      <c r="Q46" s="60"/>
      <c r="R46" s="60"/>
      <c r="S46" s="60">
        <f>E46</f>
        <v>0</v>
      </c>
      <c r="T46" s="60">
        <f>G46</f>
        <v>0</v>
      </c>
      <c r="U46" s="60"/>
      <c r="V46" s="60"/>
      <c r="W46" s="60">
        <f>G46</f>
        <v>0</v>
      </c>
      <c r="X46" s="60">
        <f>E46</f>
        <v>0</v>
      </c>
      <c r="Y46" s="60"/>
      <c r="Z46" s="60">
        <f>N51</f>
        <v>0</v>
      </c>
      <c r="AA46" s="60">
        <f>R51</f>
        <v>0</v>
      </c>
      <c r="AB46" s="60">
        <f>V51</f>
        <v>0</v>
      </c>
      <c r="AC46" s="60">
        <f>AA46-AB46</f>
        <v>0</v>
      </c>
      <c r="AD46" s="60">
        <f>IF(Z46&gt;Z45,-1,0)</f>
        <v>0</v>
      </c>
      <c r="AE46" s="60">
        <f>IF(Z46&gt;Z47,-1,0)</f>
        <v>0</v>
      </c>
      <c r="AF46" s="60">
        <f>IF(Z46&gt;Z48,-1,0)</f>
        <v>0</v>
      </c>
      <c r="AG46" s="60">
        <f>10000-(AJ46*1000+AM46*100+AK46*10)</f>
        <v>10000</v>
      </c>
      <c r="AH46" s="90">
        <f>RANK(AG46,AG45:AG48,1)</f>
        <v>1</v>
      </c>
      <c r="AI46" s="60" t="str">
        <f>H45</f>
        <v>Costa Rica</v>
      </c>
      <c r="AJ46" s="60">
        <f t="shared" si="13"/>
        <v>0</v>
      </c>
      <c r="AK46" s="60">
        <f t="shared" si="13"/>
        <v>0</v>
      </c>
      <c r="AL46" s="60">
        <f t="shared" si="13"/>
        <v>0</v>
      </c>
      <c r="AM46" s="60">
        <f>AK46-AL46</f>
        <v>0</v>
      </c>
      <c r="AN46" s="187">
        <f>IF(AG45=AG46,IF(E45&gt;G45,AG45-0.1,AG45),AG45)</f>
        <v>10000</v>
      </c>
      <c r="AO46" s="187"/>
      <c r="AP46" s="187">
        <f>IF(AG47=AG46,IF(G50&gt;E50,AG47-0.1,AG47),AG47)</f>
        <v>10000</v>
      </c>
      <c r="AQ46" s="187">
        <f>IF(AG48=AG46,IF(G48&gt;E48,AG48-0.1,AG48),AG48)</f>
        <v>10000</v>
      </c>
      <c r="AR46" s="187">
        <f>AO49</f>
        <v>30000</v>
      </c>
      <c r="AS46" s="90">
        <f>RANK(AR46,AR45:AR48,1)</f>
        <v>1</v>
      </c>
      <c r="AT46" s="60" t="str">
        <f t="shared" si="14"/>
        <v>Costa Rica</v>
      </c>
      <c r="AU46" s="60">
        <f t="shared" si="14"/>
        <v>0</v>
      </c>
      <c r="AV46" s="60">
        <f t="shared" si="14"/>
        <v>0</v>
      </c>
      <c r="AW46" s="60">
        <f t="shared" si="14"/>
        <v>0</v>
      </c>
      <c r="AX46" s="60"/>
      <c r="AY46" s="60"/>
      <c r="AZ46" s="60"/>
      <c r="BA46" s="50">
        <v>2</v>
      </c>
      <c r="BB46" s="48" t="e">
        <f>VLOOKUP(2,AS45:AT48,2,FALSE)</f>
        <v>#N/A</v>
      </c>
      <c r="BC46" s="49"/>
      <c r="BD46" s="51" t="e">
        <f>VLOOKUP(2,AS45:AW48,3,FALSE)</f>
        <v>#N/A</v>
      </c>
      <c r="BE46" s="52" t="e">
        <f>VLOOKUP(2,AS45:AW48,4,FALSE)</f>
        <v>#N/A</v>
      </c>
      <c r="BF46" s="93" t="s">
        <v>12</v>
      </c>
      <c r="BG46" s="52" t="e">
        <f>VLOOKUP(2,AS45:AW48,5,FALSE)</f>
        <v>#N/A</v>
      </c>
      <c r="BH46" s="81" t="s">
        <v>25</v>
      </c>
      <c r="BI46" s="85"/>
      <c r="BJ46" s="85">
        <f>IF(E46&gt;G46,IF(Spielplan!E46&gt;Spielplan!G46,Punktemodus!$B$3,0),0)</f>
        <v>0</v>
      </c>
      <c r="BK46" s="85">
        <f>IF(E46=G46,IF(Spielplan!E46=Spielplan!G46,Punktemodus!$B$3,0),0)</f>
        <v>10</v>
      </c>
      <c r="BL46" s="85">
        <f>IF(E46&lt;G46,IF(Spielplan!E46&lt;Spielplan!G46,Punktemodus!$B$3,0),0)</f>
        <v>0</v>
      </c>
      <c r="BM46" s="85">
        <f>IF(E46=Spielplan!E46,IF(G46=Spielplan!G46,Punktemodus!$B$5,0),0)</f>
        <v>3</v>
      </c>
      <c r="BN46" s="85">
        <f>IF(E46=Spielplan!E46,Punktemodus!$B$7,0)</f>
        <v>1</v>
      </c>
      <c r="BO46" s="85">
        <f>IF(G46=Spielplan!G46,Punktemodus!$B$7,0)</f>
        <v>1</v>
      </c>
      <c r="BP46" s="137">
        <f>IF(Spielplan!E46="",0,SUM(BJ46:BO46))</f>
        <v>0</v>
      </c>
      <c r="BQ46" s="85"/>
      <c r="BR46" s="141"/>
      <c r="BS46" s="142"/>
      <c r="BT46" s="155"/>
      <c r="BU46" s="154" t="s">
        <v>120</v>
      </c>
      <c r="BV46" s="155"/>
      <c r="BW46" s="155"/>
      <c r="BX46" s="351"/>
      <c r="BY46" s="351"/>
      <c r="BZ46" s="352"/>
      <c r="CA46" s="155"/>
      <c r="CB46" s="155"/>
      <c r="CC46" s="155"/>
      <c r="CD46" s="155"/>
      <c r="CE46" s="351"/>
      <c r="CF46" s="351"/>
      <c r="CG46" s="155"/>
      <c r="CH46" s="155"/>
      <c r="CI46" s="155"/>
      <c r="CJ46" s="351"/>
      <c r="CK46" s="155"/>
      <c r="CL46" s="155"/>
      <c r="CM46" s="155"/>
      <c r="CN46" s="155"/>
      <c r="CO46" s="351"/>
      <c r="CP46" s="155"/>
      <c r="CQ46" s="155"/>
      <c r="CR46" s="155"/>
      <c r="CS46" s="351"/>
      <c r="CT46" s="155"/>
      <c r="CU46" s="134"/>
      <c r="CV46" s="134"/>
      <c r="CW46" s="134"/>
    </row>
    <row r="47" spans="1:101" ht="18.75" customHeight="1" thickBot="1" x14ac:dyDescent="0.3">
      <c r="A47" s="60"/>
      <c r="B47" s="60"/>
      <c r="C47" s="75" t="str">
        <f>C45</f>
        <v>Uruguay</v>
      </c>
      <c r="D47" s="76"/>
      <c r="E47" s="104"/>
      <c r="F47" s="93"/>
      <c r="G47" s="104"/>
      <c r="H47" s="75" t="str">
        <f>C46</f>
        <v>England</v>
      </c>
      <c r="I47" s="76"/>
      <c r="J47" s="60"/>
      <c r="K47" s="60" t="s">
        <v>87</v>
      </c>
      <c r="L47" s="60">
        <f t="shared" si="12"/>
        <v>0</v>
      </c>
      <c r="M47" s="60">
        <f>IF($E47="",0,IF($E47&gt;$G47,3,IF($E47=G47,1,0)))</f>
        <v>0</v>
      </c>
      <c r="N47" s="60"/>
      <c r="O47" s="60">
        <f>IF($G47="",0,IF($E47&gt;$G47,0,IF($E47=$G47,1,3)))</f>
        <v>0</v>
      </c>
      <c r="P47" s="60"/>
      <c r="Q47" s="60">
        <f>E47</f>
        <v>0</v>
      </c>
      <c r="R47" s="60"/>
      <c r="S47" s="60">
        <f>G47</f>
        <v>0</v>
      </c>
      <c r="T47" s="60"/>
      <c r="U47" s="60">
        <f>G47</f>
        <v>0</v>
      </c>
      <c r="V47" s="60"/>
      <c r="W47" s="60">
        <f>E47</f>
        <v>0</v>
      </c>
      <c r="X47" s="60"/>
      <c r="Y47" s="60"/>
      <c r="Z47" s="60">
        <f>O51</f>
        <v>0</v>
      </c>
      <c r="AA47" s="60">
        <f>S51</f>
        <v>0</v>
      </c>
      <c r="AB47" s="60">
        <f>W51</f>
        <v>0</v>
      </c>
      <c r="AC47" s="60">
        <f>AA47-AB47</f>
        <v>0</v>
      </c>
      <c r="AD47" s="60">
        <f>IF(Z47&gt;Z45,-1,0)</f>
        <v>0</v>
      </c>
      <c r="AE47" s="60">
        <f>IF(Z47&gt;Z46,-1,0)</f>
        <v>0</v>
      </c>
      <c r="AF47" s="60">
        <f>IF(Z47&gt;Z48,-1,0)</f>
        <v>0</v>
      </c>
      <c r="AG47" s="60">
        <f>10000-(AJ47*1000+AM47*100+AK47*10)</f>
        <v>10000</v>
      </c>
      <c r="AH47" s="90">
        <f>RANK(AG47,AG45:AG48,1)</f>
        <v>1</v>
      </c>
      <c r="AI47" s="60" t="str">
        <f>C46</f>
        <v>England</v>
      </c>
      <c r="AJ47" s="60">
        <f t="shared" si="13"/>
        <v>0</v>
      </c>
      <c r="AK47" s="60">
        <f t="shared" si="13"/>
        <v>0</v>
      </c>
      <c r="AL47" s="60">
        <f t="shared" si="13"/>
        <v>0</v>
      </c>
      <c r="AM47" s="60">
        <f>AK47-AL47</f>
        <v>0</v>
      </c>
      <c r="AN47" s="187">
        <f>IF(AG45=AG47,IF(E47&gt;G47,AG45-0.1,AG45),AG45)</f>
        <v>10000</v>
      </c>
      <c r="AO47" s="187">
        <f>IF(AG46=AG47,IF(E50&gt;G50,AG46-0.1,AG46),AG46)</f>
        <v>10000</v>
      </c>
      <c r="AP47" s="187"/>
      <c r="AQ47" s="187">
        <f>IF(AG48=AG47,IF(G46&gt;E46,AG48-0.1,AG48),AG48)</f>
        <v>10000</v>
      </c>
      <c r="AR47" s="187">
        <f>AP49</f>
        <v>30000</v>
      </c>
      <c r="AS47" s="90">
        <f>RANK(AR47,AR45:AR48,1)</f>
        <v>1</v>
      </c>
      <c r="AT47" s="60" t="str">
        <f t="shared" si="14"/>
        <v>England</v>
      </c>
      <c r="AU47" s="60">
        <f t="shared" si="14"/>
        <v>0</v>
      </c>
      <c r="AV47" s="60">
        <f t="shared" si="14"/>
        <v>0</v>
      </c>
      <c r="AW47" s="60">
        <f t="shared" si="14"/>
        <v>0</v>
      </c>
      <c r="AX47" s="60"/>
      <c r="AY47" s="60"/>
      <c r="AZ47" s="60"/>
      <c r="BA47" s="113">
        <v>3</v>
      </c>
      <c r="BB47" s="114" t="e">
        <f>VLOOKUP(3,AS45:AT48,2,FALSE)</f>
        <v>#N/A</v>
      </c>
      <c r="BC47" s="115"/>
      <c r="BD47" s="116" t="e">
        <f>VLOOKUP(3,AS45:AW48,3,FALSE)</f>
        <v>#N/A</v>
      </c>
      <c r="BE47" s="116" t="e">
        <f>VLOOKUP(3,AS45:AW48,4,FALSE)</f>
        <v>#N/A</v>
      </c>
      <c r="BF47" s="93" t="s">
        <v>12</v>
      </c>
      <c r="BG47" s="116" t="e">
        <f>VLOOKUP(3,AS45:AW48,5,FALSE)</f>
        <v>#N/A</v>
      </c>
      <c r="BH47" s="60"/>
      <c r="BI47" s="60"/>
      <c r="BJ47" s="85">
        <f>IF(E47&gt;G47,IF(Spielplan!E47&gt;Spielplan!G47,Punktemodus!$B$3,0),0)</f>
        <v>0</v>
      </c>
      <c r="BK47" s="85">
        <f>IF(E47=G47,IF(Spielplan!E47=Spielplan!G47,Punktemodus!$B$3,0),0)</f>
        <v>10</v>
      </c>
      <c r="BL47" s="85">
        <f>IF(E47&lt;G47,IF(Spielplan!E47&lt;Spielplan!G47,Punktemodus!$B$3,0),0)</f>
        <v>0</v>
      </c>
      <c r="BM47" s="85">
        <f>IF(E47=Spielplan!E47,IF(G47=Spielplan!G47,Punktemodus!$B$5,0),0)</f>
        <v>3</v>
      </c>
      <c r="BN47" s="85">
        <f>IF(E47=Spielplan!E47,Punktemodus!$B$7,0)</f>
        <v>1</v>
      </c>
      <c r="BO47" s="85">
        <f>IF(G47=Spielplan!G47,Punktemodus!$B$7,0)</f>
        <v>1</v>
      </c>
      <c r="BP47" s="137">
        <f>IF(Spielplan!E47="",0,SUM(BJ47:BO47))</f>
        <v>0</v>
      </c>
      <c r="BQ47" s="85"/>
      <c r="BR47" s="141"/>
      <c r="BS47" s="134"/>
      <c r="BT47" s="134"/>
      <c r="BU47" s="134"/>
      <c r="BV47" s="134"/>
      <c r="BW47" s="155"/>
      <c r="BX47" s="351"/>
      <c r="BY47" s="351"/>
      <c r="BZ47" s="352"/>
      <c r="CA47" s="155"/>
      <c r="CB47" s="155"/>
      <c r="CC47" s="155"/>
      <c r="CD47" s="155"/>
      <c r="CE47" s="351"/>
      <c r="CF47" s="351"/>
      <c r="CG47" s="155"/>
      <c r="CH47" s="155"/>
      <c r="CI47" s="155"/>
      <c r="CJ47" s="351"/>
      <c r="CK47" s="155"/>
      <c r="CL47" s="155"/>
      <c r="CM47" s="155"/>
      <c r="CN47" s="155"/>
      <c r="CO47" s="351"/>
      <c r="CP47" s="155"/>
      <c r="CQ47" s="155"/>
      <c r="CR47" s="155"/>
      <c r="CS47" s="351"/>
      <c r="CT47" s="155"/>
      <c r="CU47" s="134"/>
      <c r="CV47" s="134"/>
      <c r="CW47" s="134"/>
    </row>
    <row r="48" spans="1:101" ht="18.75" customHeight="1" thickBot="1" x14ac:dyDescent="0.3">
      <c r="A48" s="60"/>
      <c r="B48" s="60"/>
      <c r="C48" s="48" t="str">
        <f>H45</f>
        <v>Costa Rica</v>
      </c>
      <c r="D48" s="49"/>
      <c r="E48" s="104"/>
      <c r="F48" s="93"/>
      <c r="G48" s="104"/>
      <c r="H48" s="48" t="str">
        <f>H46</f>
        <v>Italien</v>
      </c>
      <c r="I48" s="49"/>
      <c r="J48" s="60"/>
      <c r="K48" s="60" t="s">
        <v>88</v>
      </c>
      <c r="L48" s="60">
        <f t="shared" si="12"/>
        <v>0</v>
      </c>
      <c r="M48" s="60"/>
      <c r="N48" s="60">
        <f>IF($E48="",0,IF($E48&gt;$G48,3,IF($E48=$G48,1,0)))</f>
        <v>0</v>
      </c>
      <c r="O48" s="60"/>
      <c r="P48" s="60">
        <f>IF($G48="",0,IF($E48&gt;$G48,0,IF($E48=$G48,1,3)))</f>
        <v>0</v>
      </c>
      <c r="Q48" s="60"/>
      <c r="R48" s="60">
        <f>E48</f>
        <v>0</v>
      </c>
      <c r="S48" s="60"/>
      <c r="T48" s="60">
        <f>G48</f>
        <v>0</v>
      </c>
      <c r="U48" s="60"/>
      <c r="V48" s="60">
        <f>G48</f>
        <v>0</v>
      </c>
      <c r="W48" s="60"/>
      <c r="X48" s="60">
        <f>E48</f>
        <v>0</v>
      </c>
      <c r="Y48" s="60"/>
      <c r="Z48" s="60">
        <f>P51</f>
        <v>0</v>
      </c>
      <c r="AA48" s="60">
        <f>T51</f>
        <v>0</v>
      </c>
      <c r="AB48" s="60">
        <f>X51</f>
        <v>0</v>
      </c>
      <c r="AC48" s="60">
        <f>AA48-AB48</f>
        <v>0</v>
      </c>
      <c r="AD48" s="60">
        <f>IF(Z48&gt;Z45,-1,0)</f>
        <v>0</v>
      </c>
      <c r="AE48" s="60">
        <f>IF(Z48&gt;Z46,-1,0)</f>
        <v>0</v>
      </c>
      <c r="AF48" s="60">
        <f>IF(Z48&gt;Z47,-1,0)</f>
        <v>0</v>
      </c>
      <c r="AG48" s="60">
        <f>10000-(AJ48*1000+AM48*100+AK48*10)</f>
        <v>10000</v>
      </c>
      <c r="AH48" s="90">
        <f>RANK(AG48,AG45:AG48,1)</f>
        <v>1</v>
      </c>
      <c r="AI48" s="60" t="str">
        <f>H46</f>
        <v>Italien</v>
      </c>
      <c r="AJ48" s="60">
        <f t="shared" si="13"/>
        <v>0</v>
      </c>
      <c r="AK48" s="60">
        <f t="shared" si="13"/>
        <v>0</v>
      </c>
      <c r="AL48" s="60">
        <f t="shared" si="13"/>
        <v>0</v>
      </c>
      <c r="AM48" s="60">
        <f>AK48-AL48</f>
        <v>0</v>
      </c>
      <c r="AN48" s="187">
        <f>IF(AG45=AG48,IF(E49&gt;G49,AG45-0.1,AG45),AG45)</f>
        <v>10000</v>
      </c>
      <c r="AO48" s="187">
        <f>IF(AG46=AG48,IF(E48&gt;G48,AG46-0.1,AG46),AG46)</f>
        <v>10000</v>
      </c>
      <c r="AP48" s="187">
        <f>IF(AG47=AG48,IF(E46&gt;G46,AG47-0.1,AG47),AG47)</f>
        <v>10000</v>
      </c>
      <c r="AQ48" s="187"/>
      <c r="AR48" s="187">
        <f>AQ49</f>
        <v>30000</v>
      </c>
      <c r="AS48" s="90">
        <f>RANK(AR48,AR45:AR48,1)</f>
        <v>1</v>
      </c>
      <c r="AT48" s="60" t="str">
        <f t="shared" si="14"/>
        <v>Italien</v>
      </c>
      <c r="AU48" s="60">
        <f t="shared" si="14"/>
        <v>0</v>
      </c>
      <c r="AV48" s="60">
        <f t="shared" si="14"/>
        <v>0</v>
      </c>
      <c r="AW48" s="60">
        <f t="shared" si="14"/>
        <v>0</v>
      </c>
      <c r="AX48" s="60"/>
      <c r="AY48" s="60"/>
      <c r="AZ48" s="60"/>
      <c r="BA48" s="113">
        <v>4</v>
      </c>
      <c r="BB48" s="114" t="e">
        <f>VLOOKUP(4,AS45:AT48,2,FALSE)</f>
        <v>#N/A</v>
      </c>
      <c r="BC48" s="115"/>
      <c r="BD48" s="116" t="e">
        <f>VLOOKUP(4,AS45:AW48,3,FALSE)</f>
        <v>#N/A</v>
      </c>
      <c r="BE48" s="116" t="e">
        <f>VLOOKUP(4,AS45:AW48,4,FALSE)</f>
        <v>#N/A</v>
      </c>
      <c r="BF48" s="93" t="s">
        <v>12</v>
      </c>
      <c r="BG48" s="116" t="e">
        <f>VLOOKUP(4,AS45:AW48,5,FALSE)</f>
        <v>#N/A</v>
      </c>
      <c r="BH48" s="60"/>
      <c r="BI48" s="60"/>
      <c r="BJ48" s="85">
        <f>IF(E48&gt;G48,IF(Spielplan!E48&gt;Spielplan!G48,Punktemodus!$B$3,0),0)</f>
        <v>0</v>
      </c>
      <c r="BK48" s="85">
        <f>IF(E48=G48,IF(Spielplan!E48=Spielplan!G48,Punktemodus!$B$3,0),0)</f>
        <v>10</v>
      </c>
      <c r="BL48" s="85">
        <f>IF(E48&lt;G48,IF(Spielplan!E48&lt;Spielplan!G48,Punktemodus!$B$3,0),0)</f>
        <v>0</v>
      </c>
      <c r="BM48" s="85">
        <f>IF(E48=Spielplan!E48,IF(G48=Spielplan!G48,Punktemodus!$B$5,0),0)</f>
        <v>3</v>
      </c>
      <c r="BN48" s="85">
        <f>IF(E48=Spielplan!E48,Punktemodus!$B$7,0)</f>
        <v>1</v>
      </c>
      <c r="BO48" s="85">
        <f>IF(G48=Spielplan!G48,Punktemodus!$B$7,0)</f>
        <v>1</v>
      </c>
      <c r="BP48" s="137">
        <f>IF(Spielplan!E48="",0,SUM(BJ48:BO48))</f>
        <v>0</v>
      </c>
      <c r="BQ48" s="85"/>
      <c r="BR48" s="141"/>
      <c r="BS48" s="143" t="s">
        <v>18</v>
      </c>
      <c r="BT48" s="144" t="str">
        <f>Spielplan!$BL$12</f>
        <v/>
      </c>
      <c r="BU48" s="145"/>
      <c r="BV48" s="146">
        <f>Spielplan!$BN$12</f>
        <v>0</v>
      </c>
      <c r="BW48" s="157"/>
      <c r="BX48" s="158">
        <f>IF(BT12=BT48,Punktemodus!$B$11,0)</f>
        <v>10</v>
      </c>
      <c r="BY48" s="158">
        <f>IF(BT48=BT29,Punktemodus!B13,0)</f>
        <v>5</v>
      </c>
      <c r="BZ48" s="142"/>
      <c r="CA48" s="155"/>
      <c r="CB48" s="154" t="s">
        <v>27</v>
      </c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34"/>
      <c r="CV48" s="134"/>
      <c r="CW48" s="134"/>
    </row>
    <row r="49" spans="1:101" ht="18.75" customHeight="1" thickBot="1" x14ac:dyDescent="0.3">
      <c r="A49" s="60"/>
      <c r="B49" s="60"/>
      <c r="C49" s="75" t="str">
        <f>C45</f>
        <v>Uruguay</v>
      </c>
      <c r="D49" s="76"/>
      <c r="E49" s="104"/>
      <c r="F49" s="93"/>
      <c r="G49" s="104"/>
      <c r="H49" s="75" t="str">
        <f>H46</f>
        <v>Italien</v>
      </c>
      <c r="I49" s="76"/>
      <c r="J49" s="60"/>
      <c r="K49" s="60" t="s">
        <v>89</v>
      </c>
      <c r="L49" s="60">
        <f t="shared" si="12"/>
        <v>0</v>
      </c>
      <c r="M49" s="60">
        <f>IF($E49="",0,IF($E49&gt;$G49,3,IF($E49=G49,1,0)))</f>
        <v>0</v>
      </c>
      <c r="N49" s="60"/>
      <c r="O49" s="60"/>
      <c r="P49" s="60">
        <f>IF($G49="",0,IF($E49&gt;$G49,0,IF($E49=$G49,1,3)))</f>
        <v>0</v>
      </c>
      <c r="Q49" s="60">
        <f>E49</f>
        <v>0</v>
      </c>
      <c r="R49" s="60"/>
      <c r="S49" s="60"/>
      <c r="T49" s="60">
        <f>G49</f>
        <v>0</v>
      </c>
      <c r="U49" s="60">
        <f>G49</f>
        <v>0</v>
      </c>
      <c r="V49" s="60"/>
      <c r="W49" s="60"/>
      <c r="X49" s="60">
        <f>E49</f>
        <v>0</v>
      </c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187">
        <f>SUM(AN45:AN48)</f>
        <v>30000</v>
      </c>
      <c r="AO49" s="187">
        <f>SUM(AO45:AO48)</f>
        <v>30000</v>
      </c>
      <c r="AP49" s="187">
        <f>SUM(AP45:AP48)</f>
        <v>30000</v>
      </c>
      <c r="AQ49" s="187">
        <f>SUM(AQ45:AQ48)</f>
        <v>30000</v>
      </c>
      <c r="AR49" s="187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85">
        <f>IF(E49&gt;G49,IF(Spielplan!E49&gt;Spielplan!G49,Punktemodus!$B$3,0),0)</f>
        <v>0</v>
      </c>
      <c r="BK49" s="85">
        <f>IF(E49=G49,IF(Spielplan!E49=Spielplan!G49,Punktemodus!$B$3,0),0)</f>
        <v>10</v>
      </c>
      <c r="BL49" s="85">
        <f>IF(E49&lt;G49,IF(Spielplan!E49&lt;Spielplan!G49,Punktemodus!$B$3,0),0)</f>
        <v>0</v>
      </c>
      <c r="BM49" s="85">
        <f>IF(E49=Spielplan!E49,IF(G49=Spielplan!G49,Punktemodus!$B$5,0),0)</f>
        <v>3</v>
      </c>
      <c r="BN49" s="85">
        <f>IF(E49=Spielplan!E49,Punktemodus!$B$7,0)</f>
        <v>1</v>
      </c>
      <c r="BO49" s="85">
        <f>IF(G49=Spielplan!G49,Punktemodus!$B$7,0)</f>
        <v>1</v>
      </c>
      <c r="BP49" s="137">
        <f>IF(Spielplan!E49="",0,SUM(BJ49:BO49))</f>
        <v>0</v>
      </c>
      <c r="BQ49" s="60"/>
      <c r="BR49" s="141"/>
      <c r="BS49" s="149" t="s">
        <v>21</v>
      </c>
      <c r="BT49" s="144" t="str">
        <f>Spielplan!$BL$13</f>
        <v/>
      </c>
      <c r="BU49" s="145"/>
      <c r="BV49" s="146">
        <f>Spielplan!$BN$13</f>
        <v>0</v>
      </c>
      <c r="BW49" s="155"/>
      <c r="BX49" s="158">
        <f>IF(BT13=BT49,Punktemodus!$B$11,0)</f>
        <v>10</v>
      </c>
      <c r="BY49" s="158">
        <f>IF(BT49=BT28,Punktemodus!B13,0)</f>
        <v>5</v>
      </c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34"/>
      <c r="CV49" s="134"/>
      <c r="CW49" s="134"/>
    </row>
    <row r="50" spans="1:101" ht="18.75" customHeight="1" thickBot="1" x14ac:dyDescent="0.3">
      <c r="A50" s="60"/>
      <c r="B50" s="60"/>
      <c r="C50" s="48" t="str">
        <f>H45</f>
        <v>Costa Rica</v>
      </c>
      <c r="D50" s="49"/>
      <c r="E50" s="104"/>
      <c r="F50" s="93"/>
      <c r="G50" s="104"/>
      <c r="H50" s="48" t="str">
        <f>C46</f>
        <v>England</v>
      </c>
      <c r="I50" s="49"/>
      <c r="J50" s="60"/>
      <c r="K50" s="60" t="s">
        <v>89</v>
      </c>
      <c r="L50" s="60">
        <f t="shared" si="12"/>
        <v>0</v>
      </c>
      <c r="M50" s="60"/>
      <c r="N50" s="60">
        <f>IF($E50="",0,IF($E50&gt;$G50,3,IF($E50=$G50,1,0)))</f>
        <v>0</v>
      </c>
      <c r="O50" s="60">
        <f>IF($G50="",0,IF($E50&gt;$G50,0,IF($E50=$G50,1,3)))</f>
        <v>0</v>
      </c>
      <c r="P50" s="60"/>
      <c r="Q50" s="60"/>
      <c r="R50" s="60">
        <f>E50</f>
        <v>0</v>
      </c>
      <c r="S50" s="60">
        <f>G50</f>
        <v>0</v>
      </c>
      <c r="T50" s="60"/>
      <c r="U50" s="60"/>
      <c r="V50" s="60">
        <f>G50</f>
        <v>0</v>
      </c>
      <c r="W50" s="60">
        <f>E50</f>
        <v>0</v>
      </c>
      <c r="X50" s="60"/>
      <c r="Y50" s="60"/>
      <c r="Z50" s="60" t="s">
        <v>30</v>
      </c>
      <c r="AA50" s="60"/>
      <c r="AB50" s="60"/>
      <c r="AC50" s="60"/>
      <c r="AD50" s="60"/>
      <c r="AE50" s="60"/>
      <c r="AF50" s="60"/>
      <c r="AG50" s="60" t="b">
        <f>OR(AG45=AG46,AG45=AG47,AG45=AG48,AG46=AG47,AG46=AG48,AG47=AG48)</f>
        <v>1</v>
      </c>
      <c r="AH50" s="60"/>
      <c r="AI50" s="60"/>
      <c r="AJ50" s="60"/>
      <c r="AK50" s="60"/>
      <c r="AL50" s="60"/>
      <c r="AM50" s="60"/>
      <c r="AN50" s="60"/>
      <c r="AO50" s="60" t="s">
        <v>34</v>
      </c>
      <c r="AP50" s="60"/>
      <c r="AQ50" s="60"/>
      <c r="AR50" s="60" t="b">
        <f>OR(AR45=AR46,AR45=AR47,AR45=AR48,AR46=AR47,AR46=AR48,AR47=AR48)</f>
        <v>1</v>
      </c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85">
        <f>IF(E50&gt;G50,IF(Spielplan!E50&gt;Spielplan!G50,Punktemodus!$B$3,0),0)</f>
        <v>0</v>
      </c>
      <c r="BK50" s="85">
        <f>IF(E50=G50,IF(Spielplan!E50=Spielplan!G50,Punktemodus!$B$3,0),0)</f>
        <v>10</v>
      </c>
      <c r="BL50" s="85">
        <f>IF(E50&lt;G50,IF(Spielplan!E50&lt;Spielplan!G50,Punktemodus!$B$3,0),0)</f>
        <v>0</v>
      </c>
      <c r="BM50" s="85">
        <f>IF(E50=Spielplan!E50,IF(G50=Spielplan!G50,Punktemodus!$B$5,0),0)</f>
        <v>3</v>
      </c>
      <c r="BN50" s="85">
        <f>IF(E50=Spielplan!E50,Punktemodus!$B$7,0)</f>
        <v>1</v>
      </c>
      <c r="BO50" s="85">
        <f>IF(G50=Spielplan!G50,Punktemodus!$B$7,0)</f>
        <v>1</v>
      </c>
      <c r="BP50" s="137">
        <f>IF(Spielplan!E50="",0,SUM(BJ50:BO50))</f>
        <v>0</v>
      </c>
      <c r="BQ50" s="60"/>
      <c r="BR50" s="141"/>
      <c r="BS50" s="150"/>
      <c r="BT50" s="134"/>
      <c r="BU50" s="134"/>
      <c r="BV50" s="151"/>
      <c r="BW50" s="157"/>
      <c r="BX50" s="158"/>
      <c r="BY50" s="158"/>
      <c r="BZ50" s="155"/>
      <c r="CA50" s="144" t="str">
        <f>Spielplan!$BS$14</f>
        <v/>
      </c>
      <c r="CB50" s="159"/>
      <c r="CC50" s="146">
        <f>Spielplan!$BU$14</f>
        <v>0</v>
      </c>
      <c r="CD50" s="157"/>
      <c r="CE50" s="155">
        <f>IF(CA50=CA14,Punktemodus!B15,0)</f>
        <v>20</v>
      </c>
      <c r="CF50" s="158">
        <f>IF(OR(CA50=$CA$15,CA50=$CA$22,CA50=$CA$23,CA50=$CA$30,CA50=$CA$31,CA50=$CA$38,CA50=$CA$39),Punktemodus!B17,0)</f>
        <v>10</v>
      </c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34"/>
      <c r="CV50" s="134"/>
      <c r="CW50" s="134"/>
    </row>
    <row r="51" spans="1:101" ht="18.75" customHeight="1" thickBot="1" x14ac:dyDescent="0.3">
      <c r="A51" s="60"/>
      <c r="B51" s="60"/>
      <c r="C51" s="136" t="str">
        <f>IF(G50="","",IF(AR50=TRUE,"Achtung: Fehler in Tabelle!",""))</f>
        <v/>
      </c>
      <c r="D51" s="60"/>
      <c r="E51" s="85"/>
      <c r="F51" s="60"/>
      <c r="G51" s="85"/>
      <c r="H51" s="60"/>
      <c r="I51" s="60"/>
      <c r="J51" s="60"/>
      <c r="K51" s="60"/>
      <c r="L51" s="60"/>
      <c r="M51" s="60">
        <f t="shared" ref="M51:X51" si="15">SUM(M45:M50)</f>
        <v>0</v>
      </c>
      <c r="N51" s="60">
        <f t="shared" si="15"/>
        <v>0</v>
      </c>
      <c r="O51" s="60">
        <f t="shared" si="15"/>
        <v>0</v>
      </c>
      <c r="P51" s="60">
        <f t="shared" si="15"/>
        <v>0</v>
      </c>
      <c r="Q51" s="60">
        <f t="shared" si="15"/>
        <v>0</v>
      </c>
      <c r="R51" s="60">
        <f t="shared" si="15"/>
        <v>0</v>
      </c>
      <c r="S51" s="60">
        <f t="shared" si="15"/>
        <v>0</v>
      </c>
      <c r="T51" s="60">
        <f t="shared" si="15"/>
        <v>0</v>
      </c>
      <c r="U51" s="60">
        <f t="shared" si="15"/>
        <v>0</v>
      </c>
      <c r="V51" s="60">
        <f t="shared" si="15"/>
        <v>0</v>
      </c>
      <c r="W51" s="60">
        <f t="shared" si="15"/>
        <v>0</v>
      </c>
      <c r="X51" s="60">
        <f t="shared" si="15"/>
        <v>0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160">
        <f>SUM(BP45:BP50)</f>
        <v>0</v>
      </c>
      <c r="BQ51" s="60"/>
      <c r="BR51" s="141"/>
      <c r="BS51" s="152"/>
      <c r="BT51" s="134"/>
      <c r="BU51" s="134"/>
      <c r="BV51" s="151"/>
      <c r="BW51" s="157"/>
      <c r="BX51" s="158"/>
      <c r="BY51" s="158"/>
      <c r="BZ51" s="155"/>
      <c r="CA51" s="144" t="str">
        <f>Spielplan!$BS$15</f>
        <v/>
      </c>
      <c r="CB51" s="159"/>
      <c r="CC51" s="146">
        <f>Spielplan!$BU$15</f>
        <v>0</v>
      </c>
      <c r="CD51" s="155"/>
      <c r="CE51" s="155">
        <f>IF(CA51=CA15,Punktemodus!B15,0)</f>
        <v>20</v>
      </c>
      <c r="CF51" s="158">
        <f>IF(OR(CA51=$CA$14,CA51=$CA$22,CA51=$CA$23,CA51=$CA$30,CA51=$CA$31,CA51=$CA$38,CA51=$CA$39),Punktemodus!B17,0)</f>
        <v>10</v>
      </c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34"/>
      <c r="CV51" s="134"/>
      <c r="CW51" s="134"/>
    </row>
    <row r="52" spans="1:101" ht="18.75" customHeight="1" thickBot="1" x14ac:dyDescent="0.3">
      <c r="A52" s="60"/>
      <c r="B52" s="60"/>
      <c r="C52" s="60"/>
      <c r="D52" s="60"/>
      <c r="E52" s="85"/>
      <c r="F52" s="60"/>
      <c r="G52" s="85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138"/>
      <c r="BQ52" s="60"/>
      <c r="BR52" s="141"/>
      <c r="BS52" s="153" t="s">
        <v>22</v>
      </c>
      <c r="BT52" s="144" t="str">
        <f>Spielplan!$BL$16</f>
        <v/>
      </c>
      <c r="BU52" s="145"/>
      <c r="BV52" s="146">
        <f>Spielplan!$BN$16</f>
        <v>0</v>
      </c>
      <c r="BW52" s="155"/>
      <c r="BX52" s="158">
        <f>IF(BT16=BT52,Punktemodus!$B$11,0)</f>
        <v>10</v>
      </c>
      <c r="BY52" s="158">
        <f>IF(BT52=BT33,Punktemodus!B13,0)</f>
        <v>5</v>
      </c>
      <c r="BZ52" s="155"/>
      <c r="CA52" s="155"/>
      <c r="CB52" s="155"/>
      <c r="CC52" s="155"/>
      <c r="CD52" s="155"/>
      <c r="CE52" s="155"/>
      <c r="CF52" s="154"/>
      <c r="CG52" s="154" t="s">
        <v>28</v>
      </c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34"/>
      <c r="CV52" s="134"/>
      <c r="CW52" s="134"/>
    </row>
    <row r="53" spans="1:101" ht="18.75" customHeight="1" thickBot="1" x14ac:dyDescent="0.25">
      <c r="A53" s="60"/>
      <c r="B53" s="60"/>
      <c r="C53" s="60"/>
      <c r="D53" s="60"/>
      <c r="E53" s="85"/>
      <c r="F53" s="60"/>
      <c r="G53" s="85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138"/>
      <c r="BQ53" s="60"/>
      <c r="BR53" s="141"/>
      <c r="BS53" s="149" t="s">
        <v>25</v>
      </c>
      <c r="BT53" s="144" t="str">
        <f>Spielplan!$BL$17</f>
        <v/>
      </c>
      <c r="BU53" s="145"/>
      <c r="BV53" s="146">
        <f>Spielplan!$BN$17</f>
        <v>0</v>
      </c>
      <c r="BW53" s="155"/>
      <c r="BX53" s="158">
        <f>IF(BT17=BT53,Punktemodus!$B$11,0)</f>
        <v>10</v>
      </c>
      <c r="BY53" s="158">
        <f>IF(BT53=BT32,Punktemodus!B13,0)</f>
        <v>5</v>
      </c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34"/>
      <c r="CV53" s="134"/>
      <c r="CW53" s="134"/>
    </row>
    <row r="54" spans="1:101" ht="18.75" customHeight="1" thickBot="1" x14ac:dyDescent="0.3">
      <c r="A54" s="60"/>
      <c r="B54" s="60"/>
      <c r="C54" s="88" t="s">
        <v>90</v>
      </c>
      <c r="D54" s="60"/>
      <c r="E54" s="85"/>
      <c r="F54" s="60"/>
      <c r="G54" s="85"/>
      <c r="H54" s="60"/>
      <c r="I54" s="60"/>
      <c r="J54" s="60"/>
      <c r="K54" s="60"/>
      <c r="L54" s="60"/>
      <c r="M54" s="60" t="s">
        <v>4</v>
      </c>
      <c r="N54" s="60"/>
      <c r="O54" s="60"/>
      <c r="P54" s="60"/>
      <c r="Q54" s="60" t="s">
        <v>6</v>
      </c>
      <c r="R54" s="60"/>
      <c r="S54" s="60"/>
      <c r="T54" s="60"/>
      <c r="U54" s="60" t="s">
        <v>7</v>
      </c>
      <c r="V54" s="60"/>
      <c r="W54" s="60"/>
      <c r="X54" s="60"/>
      <c r="Y54" s="60"/>
      <c r="Z54" s="60" t="s">
        <v>4</v>
      </c>
      <c r="AA54" s="60" t="s">
        <v>5</v>
      </c>
      <c r="AB54" s="60"/>
      <c r="AC54" s="60"/>
      <c r="AD54" s="60" t="s">
        <v>9</v>
      </c>
      <c r="AE54" s="60"/>
      <c r="AF54" s="60"/>
      <c r="AG54" s="60"/>
      <c r="AH54" s="60" t="s">
        <v>32</v>
      </c>
      <c r="AI54" s="60"/>
      <c r="AJ54" s="60"/>
      <c r="AK54" s="60"/>
      <c r="AL54" s="60"/>
      <c r="AM54" s="60"/>
      <c r="AN54" s="60" t="s">
        <v>35</v>
      </c>
      <c r="AO54" s="60"/>
      <c r="AP54" s="60"/>
      <c r="AQ54" s="60"/>
      <c r="AR54" s="60"/>
      <c r="AS54" s="60" t="s">
        <v>33</v>
      </c>
      <c r="AT54" s="60"/>
      <c r="AU54" s="60"/>
      <c r="AV54" s="60"/>
      <c r="AW54" s="60"/>
      <c r="AX54" s="60"/>
      <c r="AY54" s="60"/>
      <c r="AZ54" s="60"/>
      <c r="BA54" s="89" t="s">
        <v>10</v>
      </c>
      <c r="BB54" s="60"/>
      <c r="BC54" s="90" t="s">
        <v>4</v>
      </c>
      <c r="BD54" s="60"/>
      <c r="BE54" s="61" t="s">
        <v>5</v>
      </c>
      <c r="BF54" s="60"/>
      <c r="BG54" s="60"/>
      <c r="BH54" s="60"/>
      <c r="BI54" s="85"/>
      <c r="BJ54" s="60"/>
      <c r="BK54" s="60"/>
      <c r="BL54" s="60"/>
      <c r="BM54" s="60"/>
      <c r="BN54" s="60"/>
      <c r="BO54" s="60"/>
      <c r="BP54" s="138"/>
      <c r="BQ54" s="85"/>
      <c r="BR54" s="141"/>
      <c r="BS54" s="150"/>
      <c r="BT54" s="134"/>
      <c r="BU54" s="134"/>
      <c r="BV54" s="134"/>
      <c r="BW54" s="134"/>
      <c r="BX54" s="148"/>
      <c r="BY54" s="148"/>
      <c r="BZ54" s="134"/>
      <c r="CA54" s="134"/>
      <c r="CB54" s="134"/>
      <c r="CC54" s="134"/>
      <c r="CD54" s="134"/>
      <c r="CE54" s="134"/>
      <c r="CF54" s="144" t="str">
        <f>Spielplan!$BX$18</f>
        <v/>
      </c>
      <c r="CG54" s="145"/>
      <c r="CH54" s="146">
        <f>Spielplan!$BZ$18</f>
        <v>0</v>
      </c>
      <c r="CI54" s="134"/>
      <c r="CJ54" s="134">
        <f>IF(OR(CF54=$CF$18,CF54=$CF$19,CF54=$CF$34,CF54=$CF$35),Punktemodus!$B$19,0)</f>
        <v>30</v>
      </c>
      <c r="CK54" s="134"/>
      <c r="CL54" s="134"/>
      <c r="CM54" s="134"/>
      <c r="CN54" s="134"/>
      <c r="CO54" s="134"/>
      <c r="CP54" s="134"/>
      <c r="CQ54" s="134"/>
      <c r="CR54" s="134"/>
      <c r="CS54" s="134">
        <f>IF(CQ59=CQ23,Punktemodus!B23,0)</f>
        <v>50</v>
      </c>
      <c r="CT54" s="134"/>
      <c r="CU54" s="134"/>
      <c r="CV54" s="134"/>
      <c r="CW54" s="134"/>
    </row>
    <row r="55" spans="1:101" ht="18.75" customHeight="1" thickBot="1" x14ac:dyDescent="0.25">
      <c r="A55" s="60"/>
      <c r="B55" s="60"/>
      <c r="C55" s="92"/>
      <c r="D55" s="60"/>
      <c r="E55" s="85"/>
      <c r="F55" s="60"/>
      <c r="G55" s="85"/>
      <c r="H55" s="60"/>
      <c r="I55" s="60"/>
      <c r="J55" s="60"/>
      <c r="K55" s="60"/>
      <c r="L55" s="60"/>
      <c r="M55" s="60" t="s">
        <v>0</v>
      </c>
      <c r="N55" s="60" t="s">
        <v>1</v>
      </c>
      <c r="O55" s="60" t="s">
        <v>2</v>
      </c>
      <c r="P55" s="60" t="s">
        <v>3</v>
      </c>
      <c r="Q55" s="60" t="s">
        <v>0</v>
      </c>
      <c r="R55" s="60" t="s">
        <v>1</v>
      </c>
      <c r="S55" s="60" t="s">
        <v>2</v>
      </c>
      <c r="T55" s="60" t="s">
        <v>3</v>
      </c>
      <c r="U55" s="60" t="s">
        <v>0</v>
      </c>
      <c r="V55" s="60" t="s">
        <v>1</v>
      </c>
      <c r="W55" s="60" t="s">
        <v>2</v>
      </c>
      <c r="X55" s="60" t="s">
        <v>3</v>
      </c>
      <c r="Y55" s="60"/>
      <c r="Z55" s="60" t="s">
        <v>8</v>
      </c>
      <c r="AA55" s="60"/>
      <c r="AB55" s="60"/>
      <c r="AC55" s="60"/>
      <c r="AD55" s="60"/>
      <c r="AE55" s="60"/>
      <c r="AF55" s="60"/>
      <c r="AG55" s="60"/>
      <c r="AH55" s="60" t="s">
        <v>31</v>
      </c>
      <c r="AI55" s="60"/>
      <c r="AJ55" s="60"/>
      <c r="AK55" s="60"/>
      <c r="AL55" s="60"/>
      <c r="AM55" s="60"/>
      <c r="AN55" s="60" t="str">
        <f>AI56</f>
        <v>Schweiz</v>
      </c>
      <c r="AO55" s="60" t="str">
        <f>AI57</f>
        <v>Ecuador</v>
      </c>
      <c r="AP55" s="60" t="str">
        <f>AI58</f>
        <v>Frankreich</v>
      </c>
      <c r="AQ55" s="60" t="str">
        <f>AI59</f>
        <v>Honduras</v>
      </c>
      <c r="AR55" s="60"/>
      <c r="AS55" s="60" t="s">
        <v>31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85"/>
      <c r="BJ55" s="85"/>
      <c r="BK55" s="85"/>
      <c r="BL55" s="85"/>
      <c r="BM55" s="85"/>
      <c r="BN55" s="85"/>
      <c r="BO55" s="85"/>
      <c r="BP55" s="137"/>
      <c r="BQ55" s="85"/>
      <c r="BR55" s="141"/>
      <c r="BS55" s="134"/>
      <c r="BT55" s="134"/>
      <c r="BU55" s="134"/>
      <c r="BV55" s="134"/>
      <c r="BW55" s="134"/>
      <c r="BX55" s="148"/>
      <c r="BY55" s="148"/>
      <c r="BZ55" s="134"/>
      <c r="CA55" s="134"/>
      <c r="CB55" s="134"/>
      <c r="CC55" s="134"/>
      <c r="CD55" s="134"/>
      <c r="CE55" s="134"/>
      <c r="CF55" s="144" t="str">
        <f>Spielplan!$BX$19</f>
        <v/>
      </c>
      <c r="CG55" s="145"/>
      <c r="CH55" s="146">
        <f>Spielplan!$BZ$19</f>
        <v>0</v>
      </c>
      <c r="CI55" s="134"/>
      <c r="CJ55" s="134">
        <f>IF(OR(CF55=$CF$18,CF55=$CF$19,CF55=$CF$34,CF55=$CF$35),Punktemodus!$B$19,0)</f>
        <v>30</v>
      </c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</row>
    <row r="56" spans="1:101" ht="18.75" customHeight="1" thickBot="1" x14ac:dyDescent="0.3">
      <c r="A56" s="60"/>
      <c r="B56" s="60"/>
      <c r="C56" s="191" t="str">
        <f>Spielplan!$C56</f>
        <v>Schweiz</v>
      </c>
      <c r="D56" s="192"/>
      <c r="E56" s="104"/>
      <c r="F56" s="93"/>
      <c r="G56" s="104"/>
      <c r="H56" s="191" t="str">
        <f>Spielplan!$H$56</f>
        <v>Ecuador</v>
      </c>
      <c r="I56" s="192"/>
      <c r="J56" s="60"/>
      <c r="K56" s="60" t="s">
        <v>96</v>
      </c>
      <c r="L56" s="60">
        <f t="shared" ref="L56:L61" si="16">IF(E56-G56&gt;0,1,IF(G56=E56,0,-1))</f>
        <v>0</v>
      </c>
      <c r="M56" s="60">
        <f>IF($E56="",0,IF($E56&gt;$G56,3,IF($E56=G56,1,0)))</f>
        <v>0</v>
      </c>
      <c r="N56" s="60">
        <f>IF($G56="",0,IF($E56&gt;$G56,0,IF($E56=G56,1,3)))</f>
        <v>0</v>
      </c>
      <c r="O56" s="60"/>
      <c r="P56" s="60"/>
      <c r="Q56" s="60">
        <f>E56</f>
        <v>0</v>
      </c>
      <c r="R56" s="60">
        <f>G56</f>
        <v>0</v>
      </c>
      <c r="S56" s="60"/>
      <c r="T56" s="60"/>
      <c r="U56" s="60">
        <f>G56</f>
        <v>0</v>
      </c>
      <c r="V56" s="60">
        <f>E56</f>
        <v>0</v>
      </c>
      <c r="W56" s="60"/>
      <c r="X56" s="60"/>
      <c r="Y56" s="60"/>
      <c r="Z56" s="60">
        <f>M62</f>
        <v>0</v>
      </c>
      <c r="AA56" s="60">
        <f>Q62</f>
        <v>0</v>
      </c>
      <c r="AB56" s="60">
        <f>U62</f>
        <v>0</v>
      </c>
      <c r="AC56" s="60">
        <f>AA56-AB56</f>
        <v>0</v>
      </c>
      <c r="AD56" s="60">
        <f>IF(Z56&gt;Z57,-1,0)</f>
        <v>0</v>
      </c>
      <c r="AE56" s="60">
        <f>IF(Z56&gt;Z58,-1,0)</f>
        <v>0</v>
      </c>
      <c r="AF56" s="60">
        <f>IF(Z56&gt;Z59,-1,0)</f>
        <v>0</v>
      </c>
      <c r="AG56" s="60">
        <f>10000-(AJ56*1000+AM56*100+AK56*10)</f>
        <v>10000</v>
      </c>
      <c r="AH56" s="90">
        <f>RANK(AG56,AG56:AG59,1)</f>
        <v>1</v>
      </c>
      <c r="AI56" s="60" t="str">
        <f>C56</f>
        <v>Schweiz</v>
      </c>
      <c r="AJ56" s="60">
        <f t="shared" ref="AJ56:AL59" si="17">Z56</f>
        <v>0</v>
      </c>
      <c r="AK56" s="60">
        <f t="shared" si="17"/>
        <v>0</v>
      </c>
      <c r="AL56" s="60">
        <f t="shared" si="17"/>
        <v>0</v>
      </c>
      <c r="AM56" s="60">
        <f>AK56-AL56</f>
        <v>0</v>
      </c>
      <c r="AN56" s="187"/>
      <c r="AO56" s="187">
        <f>IF(AG57=AG56,IF(G56&gt;E56,AG57-0.1,AG57),AG57)</f>
        <v>10000</v>
      </c>
      <c r="AP56" s="187">
        <f>IF(AG58=AG56,IF(G58&gt;E58,AG58-0.1,AG58),AG58)</f>
        <v>10000</v>
      </c>
      <c r="AQ56" s="187">
        <f>IF(AG59=AG56,IF(G60&gt;E60,AG59-0.1,AG59),AG59)</f>
        <v>10000</v>
      </c>
      <c r="AR56" s="187">
        <f>AN60</f>
        <v>30000</v>
      </c>
      <c r="AS56" s="90">
        <f>RANK(AR56,AR56:AR59,1)</f>
        <v>1</v>
      </c>
      <c r="AT56" s="60" t="str">
        <f t="shared" ref="AT56:AW59" si="18">AI56</f>
        <v>Schweiz</v>
      </c>
      <c r="AU56" s="60">
        <f t="shared" si="18"/>
        <v>0</v>
      </c>
      <c r="AV56" s="60">
        <f t="shared" si="18"/>
        <v>0</v>
      </c>
      <c r="AW56" s="60">
        <f t="shared" si="18"/>
        <v>0</v>
      </c>
      <c r="AX56" s="60"/>
      <c r="AY56" s="60"/>
      <c r="AZ56" s="60"/>
      <c r="BA56" s="195">
        <v>1</v>
      </c>
      <c r="BB56" s="191" t="str">
        <f>VLOOKUP(1,AS56:AT59,2,FALSE)</f>
        <v>Schweiz</v>
      </c>
      <c r="BC56" s="196"/>
      <c r="BD56" s="197">
        <f>VLOOKUP(1,AS56:AW59,3,FALSE)</f>
        <v>0</v>
      </c>
      <c r="BE56" s="198">
        <f>VLOOKUP(1,AS56:AW59,4,FALSE)</f>
        <v>0</v>
      </c>
      <c r="BF56" s="93" t="s">
        <v>12</v>
      </c>
      <c r="BG56" s="198">
        <f>VLOOKUP(1,AS56:AW59,5,FALSE)</f>
        <v>0</v>
      </c>
      <c r="BH56" s="199" t="s">
        <v>121</v>
      </c>
      <c r="BI56" s="85"/>
      <c r="BJ56" s="85">
        <f>IF(E56&gt;G56,IF(Spielplan!E56&gt;Spielplan!G56,Punktemodus!$B$3,0),0)</f>
        <v>0</v>
      </c>
      <c r="BK56" s="85">
        <f>IF(E56=G56,IF(Spielplan!E56=Spielplan!G56,Punktemodus!$B$3,0),0)</f>
        <v>10</v>
      </c>
      <c r="BL56" s="85">
        <f>IF(E56&lt;G56,IF(Spielplan!E56&lt;Spielplan!G56,Punktemodus!$B$3,0),0)</f>
        <v>0</v>
      </c>
      <c r="BM56" s="85">
        <f>IF(E56=Spielplan!E56,IF(G56=Spielplan!G56,Punktemodus!$B$5,0),0)</f>
        <v>3</v>
      </c>
      <c r="BN56" s="85">
        <f>IF(E56=Spielplan!E56,Punktemodus!$B$7,0)</f>
        <v>1</v>
      </c>
      <c r="BO56" s="85">
        <f>IF(G56=Spielplan!G56,Punktemodus!$B$7,0)</f>
        <v>1</v>
      </c>
      <c r="BP56" s="137">
        <f>IF(Spielplan!E56="",0,SUM(BJ56:BO56))</f>
        <v>0</v>
      </c>
      <c r="BQ56" s="85"/>
      <c r="BR56" s="141"/>
      <c r="BS56" s="153" t="s">
        <v>121</v>
      </c>
      <c r="BT56" s="144" t="str">
        <f>Spielplan!$BL$20</f>
        <v/>
      </c>
      <c r="BU56" s="145"/>
      <c r="BV56" s="146">
        <f>Spielplan!$BN$20</f>
        <v>0</v>
      </c>
      <c r="BW56" s="147"/>
      <c r="BX56" s="148">
        <f>IF(BT20=BT56,Punktemodus!$B$11,0)</f>
        <v>10</v>
      </c>
      <c r="BY56" s="148">
        <f>IF(BT56=BT37,Punktemodus!B13,0)</f>
        <v>5</v>
      </c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</row>
    <row r="57" spans="1:101" ht="18.75" customHeight="1" thickBot="1" x14ac:dyDescent="0.3">
      <c r="A57" s="60"/>
      <c r="B57" s="60"/>
      <c r="C57" s="193" t="str">
        <f>Spielplan!$C$57</f>
        <v>Frankreich</v>
      </c>
      <c r="D57" s="194"/>
      <c r="E57" s="104"/>
      <c r="F57" s="93"/>
      <c r="G57" s="104"/>
      <c r="H57" s="193" t="str">
        <f>Spielplan!$H$57</f>
        <v>Honduras</v>
      </c>
      <c r="I57" s="194"/>
      <c r="J57" s="60"/>
      <c r="K57" s="60" t="s">
        <v>97</v>
      </c>
      <c r="L57" s="60">
        <f t="shared" si="16"/>
        <v>0</v>
      </c>
      <c r="M57" s="60"/>
      <c r="N57" s="60"/>
      <c r="O57" s="60">
        <f>IF($E57="",0,IF($E57&gt;$G57,3,IF($E57=$G57,1,0)))</f>
        <v>0</v>
      </c>
      <c r="P57" s="60">
        <f>IF($G57="",0,IF($E57&gt;$G57,0,IF($E57=$G57,1,3)))</f>
        <v>0</v>
      </c>
      <c r="Q57" s="60"/>
      <c r="R57" s="60"/>
      <c r="S57" s="60">
        <f>E57</f>
        <v>0</v>
      </c>
      <c r="T57" s="60">
        <f>G57</f>
        <v>0</v>
      </c>
      <c r="U57" s="60"/>
      <c r="V57" s="60"/>
      <c r="W57" s="60">
        <f>G57</f>
        <v>0</v>
      </c>
      <c r="X57" s="60">
        <f>E57</f>
        <v>0</v>
      </c>
      <c r="Y57" s="60"/>
      <c r="Z57" s="60">
        <f>N62</f>
        <v>0</v>
      </c>
      <c r="AA57" s="60">
        <f>R62</f>
        <v>0</v>
      </c>
      <c r="AB57" s="60">
        <f>V62</f>
        <v>0</v>
      </c>
      <c r="AC57" s="60">
        <f>AA57-AB57</f>
        <v>0</v>
      </c>
      <c r="AD57" s="60">
        <f>IF(Z57&gt;Z56,-1,0)</f>
        <v>0</v>
      </c>
      <c r="AE57" s="60">
        <f>IF(Z57&gt;Z58,-1,0)</f>
        <v>0</v>
      </c>
      <c r="AF57" s="60">
        <f>IF(Z57&gt;Z59,-1,0)</f>
        <v>0</v>
      </c>
      <c r="AG57" s="60">
        <f>10000-(AJ57*1000+AM57*100+AK57*10)</f>
        <v>10000</v>
      </c>
      <c r="AH57" s="90">
        <f>RANK(AG57,AG56:AG59,1)</f>
        <v>1</v>
      </c>
      <c r="AI57" s="60" t="str">
        <f>H56</f>
        <v>Ecuador</v>
      </c>
      <c r="AJ57" s="60">
        <f t="shared" si="17"/>
        <v>0</v>
      </c>
      <c r="AK57" s="60">
        <f t="shared" si="17"/>
        <v>0</v>
      </c>
      <c r="AL57" s="60">
        <f t="shared" si="17"/>
        <v>0</v>
      </c>
      <c r="AM57" s="60">
        <f>AK57-AL57</f>
        <v>0</v>
      </c>
      <c r="AN57" s="187">
        <f>IF(AG56=AG57,IF(E56&gt;G56,AG56-0.1,AG56),AG56)</f>
        <v>10000</v>
      </c>
      <c r="AO57" s="187"/>
      <c r="AP57" s="187">
        <f>IF(AG58=AG57,IF(G61&gt;E61,AG58-0.1,AG58),AG58)</f>
        <v>10000</v>
      </c>
      <c r="AQ57" s="187">
        <f>IF(AG59=AG57,IF(G59&gt;E59,AG59-0.1,AG59),AG59)</f>
        <v>10000</v>
      </c>
      <c r="AR57" s="187">
        <f>AO60</f>
        <v>30000</v>
      </c>
      <c r="AS57" s="90">
        <f>RANK(AR57,AR56:AR59,1)</f>
        <v>1</v>
      </c>
      <c r="AT57" s="60" t="str">
        <f t="shared" si="18"/>
        <v>Ecuador</v>
      </c>
      <c r="AU57" s="60">
        <f t="shared" si="18"/>
        <v>0</v>
      </c>
      <c r="AV57" s="60">
        <f t="shared" si="18"/>
        <v>0</v>
      </c>
      <c r="AW57" s="60">
        <f t="shared" si="18"/>
        <v>0</v>
      </c>
      <c r="AX57" s="60"/>
      <c r="AY57" s="60"/>
      <c r="AZ57" s="60"/>
      <c r="BA57" s="235">
        <v>2</v>
      </c>
      <c r="BB57" s="193" t="e">
        <f>VLOOKUP(2,AS56:AT59,2,FALSE)</f>
        <v>#N/A</v>
      </c>
      <c r="BC57" s="236"/>
      <c r="BD57" s="237" t="e">
        <f>VLOOKUP(2,AS56:AW59,3,FALSE)</f>
        <v>#N/A</v>
      </c>
      <c r="BE57" s="238" t="e">
        <f>VLOOKUP(2,AS56:AW59,4,FALSE)</f>
        <v>#N/A</v>
      </c>
      <c r="BF57" s="93" t="s">
        <v>12</v>
      </c>
      <c r="BG57" s="238" t="e">
        <f>VLOOKUP(2,AS56:AW59,5,FALSE)</f>
        <v>#N/A</v>
      </c>
      <c r="BH57" s="238" t="s">
        <v>127</v>
      </c>
      <c r="BI57" s="85"/>
      <c r="BJ57" s="85">
        <f>IF(E57&gt;G57,IF(Spielplan!E57&gt;Spielplan!G57,Punktemodus!$B$3,0),0)</f>
        <v>0</v>
      </c>
      <c r="BK57" s="85">
        <f>IF(E57=G57,IF(Spielplan!E57=Spielplan!G57,Punktemodus!$B$3,0),0)</f>
        <v>10</v>
      </c>
      <c r="BL57" s="85">
        <f>IF(E57&lt;G57,IF(Spielplan!E57&lt;Spielplan!G57,Punktemodus!$B$3,0),0)</f>
        <v>0</v>
      </c>
      <c r="BM57" s="85">
        <f>IF(E57=Spielplan!E57,IF(G57=Spielplan!G57,Punktemodus!$B$5,0),0)</f>
        <v>3</v>
      </c>
      <c r="BN57" s="85">
        <f>IF(E57=Spielplan!E57,Punktemodus!$B$7,0)</f>
        <v>1</v>
      </c>
      <c r="BO57" s="85">
        <f>IF(G57=Spielplan!G57,Punktemodus!$B$7,0)</f>
        <v>1</v>
      </c>
      <c r="BP57" s="137">
        <f>IF(Spielplan!E57="",0,SUM(BJ57:BO57))</f>
        <v>0</v>
      </c>
      <c r="BQ57" s="85"/>
      <c r="BR57" s="141"/>
      <c r="BS57" s="149" t="s">
        <v>122</v>
      </c>
      <c r="BT57" s="144" t="str">
        <f>Spielplan!$BL$21</f>
        <v/>
      </c>
      <c r="BU57" s="145"/>
      <c r="BV57" s="146">
        <f>Spielplan!$BN$21</f>
        <v>0</v>
      </c>
      <c r="BW57" s="134"/>
      <c r="BX57" s="148">
        <f>IF(BT21=BT57,Punktemodus!$B$11,0)</f>
        <v>10</v>
      </c>
      <c r="BY57" s="148">
        <f>IF(BT57=BT36,Punktemodus!B13,0)</f>
        <v>5</v>
      </c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54" t="s">
        <v>29</v>
      </c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</row>
    <row r="58" spans="1:101" ht="18.75" customHeight="1" thickBot="1" x14ac:dyDescent="0.3">
      <c r="A58" s="60"/>
      <c r="B58" s="60"/>
      <c r="C58" s="191" t="str">
        <f>C56</f>
        <v>Schweiz</v>
      </c>
      <c r="D58" s="192"/>
      <c r="E58" s="104"/>
      <c r="F58" s="93"/>
      <c r="G58" s="104"/>
      <c r="H58" s="191" t="str">
        <f>C57</f>
        <v>Frankreich</v>
      </c>
      <c r="I58" s="192"/>
      <c r="J58" s="60"/>
      <c r="K58" s="60" t="s">
        <v>98</v>
      </c>
      <c r="L58" s="60">
        <f t="shared" si="16"/>
        <v>0</v>
      </c>
      <c r="M58" s="60">
        <f>IF($E58="",0,IF($E58&gt;$G58,3,IF($E58=G58,1,0)))</f>
        <v>0</v>
      </c>
      <c r="N58" s="60"/>
      <c r="O58" s="60">
        <f>IF($G58="",0,IF($E58&gt;$G58,0,IF($E58=$G58,1,3)))</f>
        <v>0</v>
      </c>
      <c r="P58" s="60"/>
      <c r="Q58" s="60">
        <f>E58</f>
        <v>0</v>
      </c>
      <c r="R58" s="60"/>
      <c r="S58" s="60">
        <f>G58</f>
        <v>0</v>
      </c>
      <c r="T58" s="60"/>
      <c r="U58" s="60">
        <f>G58</f>
        <v>0</v>
      </c>
      <c r="V58" s="60"/>
      <c r="W58" s="60">
        <f>E58</f>
        <v>0</v>
      </c>
      <c r="X58" s="60"/>
      <c r="Y58" s="60"/>
      <c r="Z58" s="60">
        <f>O62</f>
        <v>0</v>
      </c>
      <c r="AA58" s="60">
        <f>S62</f>
        <v>0</v>
      </c>
      <c r="AB58" s="60">
        <f>W62</f>
        <v>0</v>
      </c>
      <c r="AC58" s="60">
        <f>AA58-AB58</f>
        <v>0</v>
      </c>
      <c r="AD58" s="60">
        <f>IF(Z58&gt;Z56,-1,0)</f>
        <v>0</v>
      </c>
      <c r="AE58" s="60">
        <f>IF(Z58&gt;Z57,-1,0)</f>
        <v>0</v>
      </c>
      <c r="AF58" s="60">
        <f>IF(Z58&gt;Z59,-1,0)</f>
        <v>0</v>
      </c>
      <c r="AG58" s="60">
        <f>10000-(AJ58*1000+AM58*100+AK58*10)</f>
        <v>10000</v>
      </c>
      <c r="AH58" s="90">
        <f>RANK(AG58,AG56:AG59,1)</f>
        <v>1</v>
      </c>
      <c r="AI58" s="60" t="str">
        <f>C57</f>
        <v>Frankreich</v>
      </c>
      <c r="AJ58" s="60">
        <f t="shared" si="17"/>
        <v>0</v>
      </c>
      <c r="AK58" s="60">
        <f t="shared" si="17"/>
        <v>0</v>
      </c>
      <c r="AL58" s="60">
        <f t="shared" si="17"/>
        <v>0</v>
      </c>
      <c r="AM58" s="60">
        <f>AK58-AL58</f>
        <v>0</v>
      </c>
      <c r="AN58" s="187">
        <f>IF(AG56=AG58,IF(E58&gt;G58,AG56-0.1,AG56),AG56)</f>
        <v>10000</v>
      </c>
      <c r="AO58" s="187">
        <f>IF(AG57=AG58,IF(E61&gt;G61,AG57-0.1,AG57),AG57)</f>
        <v>10000</v>
      </c>
      <c r="AP58" s="187"/>
      <c r="AQ58" s="187">
        <f>IF(AG59=AG58,IF(G57&gt;E57,AG59-0.1,AG59),AG59)</f>
        <v>10000</v>
      </c>
      <c r="AR58" s="187">
        <f>AP60</f>
        <v>30000</v>
      </c>
      <c r="AS58" s="90">
        <f>RANK(AR58,AR56:AR59,1)</f>
        <v>1</v>
      </c>
      <c r="AT58" s="60" t="str">
        <f t="shared" si="18"/>
        <v>Frankreich</v>
      </c>
      <c r="AU58" s="60">
        <f t="shared" si="18"/>
        <v>0</v>
      </c>
      <c r="AV58" s="60">
        <f t="shared" si="18"/>
        <v>0</v>
      </c>
      <c r="AW58" s="60">
        <f t="shared" si="18"/>
        <v>0</v>
      </c>
      <c r="AX58" s="60"/>
      <c r="AY58" s="60"/>
      <c r="AZ58" s="60"/>
      <c r="BA58" s="113">
        <v>3</v>
      </c>
      <c r="BB58" s="114" t="e">
        <f>VLOOKUP(3,AS56:AT59,2,FALSE)</f>
        <v>#N/A</v>
      </c>
      <c r="BC58" s="115"/>
      <c r="BD58" s="116" t="e">
        <f>VLOOKUP(3,AS56:AW59,3,FALSE)</f>
        <v>#N/A</v>
      </c>
      <c r="BE58" s="116" t="e">
        <f>VLOOKUP(3,AS56:AW59,4,FALSE)</f>
        <v>#N/A</v>
      </c>
      <c r="BF58" s="93" t="s">
        <v>12</v>
      </c>
      <c r="BG58" s="116" t="e">
        <f>VLOOKUP(3,AS56:AW59,5,FALSE)</f>
        <v>#N/A</v>
      </c>
      <c r="BH58" s="60"/>
      <c r="BI58" s="85"/>
      <c r="BJ58" s="85">
        <f>IF(E58&gt;G58,IF(Spielplan!E58&gt;Spielplan!G58,Punktemodus!$B$3,0),0)</f>
        <v>0</v>
      </c>
      <c r="BK58" s="85">
        <f>IF(E58=G58,IF(Spielplan!E58=Spielplan!G58,Punktemodus!$B$3,0),0)</f>
        <v>10</v>
      </c>
      <c r="BL58" s="85">
        <f>IF(E58&lt;G58,IF(Spielplan!E58&lt;Spielplan!G58,Punktemodus!$B$3,0),0)</f>
        <v>0</v>
      </c>
      <c r="BM58" s="85">
        <f>IF(E58=Spielplan!E58,IF(G58=Spielplan!G58,Punktemodus!$B$5,0),0)</f>
        <v>3</v>
      </c>
      <c r="BN58" s="85">
        <f>IF(E58=Spielplan!E58,Punktemodus!$B$7,0)</f>
        <v>1</v>
      </c>
      <c r="BO58" s="85">
        <f>IF(G58=Spielplan!G58,Punktemodus!$B$7,0)</f>
        <v>1</v>
      </c>
      <c r="BP58" s="137">
        <f>IF(Spielplan!E58="",0,SUM(BJ58:BO58))</f>
        <v>0</v>
      </c>
      <c r="BQ58" s="85"/>
      <c r="BR58" s="141"/>
      <c r="BS58" s="150"/>
      <c r="BT58" s="134"/>
      <c r="BU58" s="134"/>
      <c r="BV58" s="134"/>
      <c r="BW58" s="134"/>
      <c r="BX58" s="148"/>
      <c r="BY58" s="148"/>
      <c r="BZ58" s="134"/>
      <c r="CA58" s="144" t="str">
        <f>Spielplan!$BS$22</f>
        <v/>
      </c>
      <c r="CB58" s="145"/>
      <c r="CC58" s="146">
        <f>Spielplan!$BU$22</f>
        <v>0</v>
      </c>
      <c r="CD58" s="147"/>
      <c r="CE58" s="134">
        <f>IF(CA58=CA22,Punktemodus!B15,0)</f>
        <v>20</v>
      </c>
      <c r="CF58" s="148">
        <f>IF(OR(CA58=$CA$14,CA58=$CA$15,CA58=$CA$23,CA58=$CA$30,CA58=$CA$31,CA58=$CA$38,CA58=$CA$39),Punktemodus!B17,0)</f>
        <v>10</v>
      </c>
      <c r="CG58" s="134"/>
      <c r="CH58" s="134"/>
      <c r="CI58" s="147"/>
      <c r="CJ58" s="134"/>
      <c r="CK58" s="134"/>
      <c r="CL58" s="134"/>
      <c r="CM58" s="134"/>
      <c r="CN58" s="134"/>
      <c r="CO58" s="134"/>
      <c r="CP58" s="134"/>
      <c r="CQ58" s="155"/>
      <c r="CR58" s="142" t="s">
        <v>130</v>
      </c>
      <c r="CS58" s="155"/>
      <c r="CT58" s="155"/>
      <c r="CU58" s="155"/>
      <c r="CV58" s="155"/>
      <c r="CW58" s="134"/>
    </row>
    <row r="59" spans="1:101" ht="18.75" customHeight="1" thickBot="1" x14ac:dyDescent="0.3">
      <c r="A59" s="60"/>
      <c r="B59" s="60"/>
      <c r="C59" s="193" t="str">
        <f>H56</f>
        <v>Ecuador</v>
      </c>
      <c r="D59" s="194"/>
      <c r="E59" s="104"/>
      <c r="F59" s="93"/>
      <c r="G59" s="104"/>
      <c r="H59" s="193" t="str">
        <f>H57</f>
        <v>Honduras</v>
      </c>
      <c r="I59" s="194"/>
      <c r="J59" s="60"/>
      <c r="K59" s="60" t="s">
        <v>99</v>
      </c>
      <c r="L59" s="60">
        <f t="shared" si="16"/>
        <v>0</v>
      </c>
      <c r="M59" s="60"/>
      <c r="N59" s="60">
        <f>IF($E59="",0,IF($E59&gt;$G59,3,IF($E59=$G59,1,0)))</f>
        <v>0</v>
      </c>
      <c r="O59" s="60"/>
      <c r="P59" s="60">
        <f>IF($G59="",0,IF($E59&gt;$G59,0,IF($E59=$G59,1,3)))</f>
        <v>0</v>
      </c>
      <c r="Q59" s="60"/>
      <c r="R59" s="60">
        <f>E59</f>
        <v>0</v>
      </c>
      <c r="S59" s="60"/>
      <c r="T59" s="60">
        <f>G59</f>
        <v>0</v>
      </c>
      <c r="U59" s="60"/>
      <c r="V59" s="60">
        <f>G59</f>
        <v>0</v>
      </c>
      <c r="W59" s="60"/>
      <c r="X59" s="60">
        <f>E59</f>
        <v>0</v>
      </c>
      <c r="Y59" s="60"/>
      <c r="Z59" s="60">
        <f>P62</f>
        <v>0</v>
      </c>
      <c r="AA59" s="60">
        <f>T62</f>
        <v>0</v>
      </c>
      <c r="AB59" s="60">
        <f>X62</f>
        <v>0</v>
      </c>
      <c r="AC59" s="60">
        <f>AA59-AB59</f>
        <v>0</v>
      </c>
      <c r="AD59" s="60">
        <f>IF(Z59&gt;Z56,-1,0)</f>
        <v>0</v>
      </c>
      <c r="AE59" s="60">
        <f>IF(Z59&gt;Z57,-1,0)</f>
        <v>0</v>
      </c>
      <c r="AF59" s="60">
        <f>IF(Z59&gt;Z58,-1,0)</f>
        <v>0</v>
      </c>
      <c r="AG59" s="60">
        <f>10000-(AJ59*1000+AM59*100+AK59*10)</f>
        <v>10000</v>
      </c>
      <c r="AH59" s="90">
        <f>RANK(AG59,AG56:AG59,1)</f>
        <v>1</v>
      </c>
      <c r="AI59" s="60" t="str">
        <f>H57</f>
        <v>Honduras</v>
      </c>
      <c r="AJ59" s="60">
        <f t="shared" si="17"/>
        <v>0</v>
      </c>
      <c r="AK59" s="60">
        <f t="shared" si="17"/>
        <v>0</v>
      </c>
      <c r="AL59" s="60">
        <f t="shared" si="17"/>
        <v>0</v>
      </c>
      <c r="AM59" s="60">
        <f>AK59-AL59</f>
        <v>0</v>
      </c>
      <c r="AN59" s="187">
        <f>IF(AG56=AG59,IF(E60&gt;G60,AG56-0.1,AG56),AG56)</f>
        <v>10000</v>
      </c>
      <c r="AO59" s="187">
        <f>IF(AG57=AG59,IF(E59&gt;G59,AG57-0.1,AG57),AG57)</f>
        <v>10000</v>
      </c>
      <c r="AP59" s="187">
        <f>IF(AG58=AG59,IF(E57&gt;G57,AG58-0.1,AG58),AG58)</f>
        <v>10000</v>
      </c>
      <c r="AQ59" s="187"/>
      <c r="AR59" s="187">
        <f>AQ60</f>
        <v>30000</v>
      </c>
      <c r="AS59" s="90">
        <f>RANK(AR59,AR56:AR59,1)</f>
        <v>1</v>
      </c>
      <c r="AT59" s="60" t="str">
        <f t="shared" si="18"/>
        <v>Honduras</v>
      </c>
      <c r="AU59" s="60">
        <f t="shared" si="18"/>
        <v>0</v>
      </c>
      <c r="AV59" s="60">
        <f t="shared" si="18"/>
        <v>0</v>
      </c>
      <c r="AW59" s="60">
        <f t="shared" si="18"/>
        <v>0</v>
      </c>
      <c r="AX59" s="60"/>
      <c r="AY59" s="60"/>
      <c r="AZ59" s="60"/>
      <c r="BA59" s="113">
        <v>4</v>
      </c>
      <c r="BB59" s="114" t="e">
        <f>VLOOKUP(4,AS56:AT59,2,FALSE)</f>
        <v>#N/A</v>
      </c>
      <c r="BC59" s="115"/>
      <c r="BD59" s="116" t="e">
        <f>VLOOKUP(4,AS56:AW59,3,FALSE)</f>
        <v>#N/A</v>
      </c>
      <c r="BE59" s="116" t="e">
        <f>VLOOKUP(4,AS56:AW59,4,FALSE)</f>
        <v>#N/A</v>
      </c>
      <c r="BF59" s="93" t="s">
        <v>12</v>
      </c>
      <c r="BG59" s="116" t="e">
        <f>VLOOKUP(4,AS56:AW59,5,FALSE)</f>
        <v>#N/A</v>
      </c>
      <c r="BH59" s="60"/>
      <c r="BI59" s="85"/>
      <c r="BJ59" s="85">
        <f>IF(E59&gt;G59,IF(Spielplan!E59&gt;Spielplan!G59,Punktemodus!$B$3,0),0)</f>
        <v>0</v>
      </c>
      <c r="BK59" s="85">
        <f>IF(E59=G59,IF(Spielplan!E59=Spielplan!G59,Punktemodus!$B$3,0),0)</f>
        <v>10</v>
      </c>
      <c r="BL59" s="85">
        <f>IF(E59&lt;G59,IF(Spielplan!E59&lt;Spielplan!G59,Punktemodus!$B$3,0),0)</f>
        <v>0</v>
      </c>
      <c r="BM59" s="85">
        <f>IF(E59=Spielplan!E59,IF(G59=Spielplan!G59,Punktemodus!$B$5,0),0)</f>
        <v>3</v>
      </c>
      <c r="BN59" s="85">
        <f>IF(E59=Spielplan!E59,Punktemodus!$B$7,0)</f>
        <v>1</v>
      </c>
      <c r="BO59" s="85">
        <f>IF(G59=Spielplan!G59,Punktemodus!$B$7,0)</f>
        <v>1</v>
      </c>
      <c r="BP59" s="137">
        <f>IF(Spielplan!E59="",0,SUM(BJ59:BO59))</f>
        <v>0</v>
      </c>
      <c r="BQ59" s="85"/>
      <c r="BR59" s="141"/>
      <c r="BS59" s="134"/>
      <c r="BT59" s="134"/>
      <c r="BU59" s="134"/>
      <c r="BV59" s="134"/>
      <c r="BW59" s="134"/>
      <c r="BX59" s="148"/>
      <c r="BY59" s="148"/>
      <c r="BZ59" s="134"/>
      <c r="CA59" s="144" t="str">
        <f>Spielplan!$BS$23</f>
        <v/>
      </c>
      <c r="CB59" s="145"/>
      <c r="CC59" s="146">
        <f>Spielplan!$BU$23</f>
        <v>0</v>
      </c>
      <c r="CD59" s="134"/>
      <c r="CE59" s="134">
        <f>IF(CA59=CA23,Punktemodus!B15,0)</f>
        <v>20</v>
      </c>
      <c r="CF59" s="148">
        <f>IF(OR(CA59=$CA$14,CA59=$CA$15,CA59=$CA$22,CA59=$CA$30,CA59=$CA$31,CA59=$CA$38,CA59=$CA$39),Punktemodus!B17,0)</f>
        <v>10</v>
      </c>
      <c r="CG59" s="134"/>
      <c r="CH59" s="134"/>
      <c r="CI59" s="134"/>
      <c r="CJ59" s="134"/>
      <c r="CK59" s="144" t="str">
        <f>Spielplan!$CC$23</f>
        <v/>
      </c>
      <c r="CL59" s="145"/>
      <c r="CM59" s="146">
        <f>Spielplan!$CE$23</f>
        <v>0</v>
      </c>
      <c r="CN59" s="134"/>
      <c r="CO59" s="134">
        <f>IF(OR(CK59=CK23,CK59=CK24),Punktemodus!B21,0)</f>
        <v>40</v>
      </c>
      <c r="CP59" s="134"/>
      <c r="CQ59" s="370" t="str">
        <f>Spielplan!$CI$23</f>
        <v/>
      </c>
      <c r="CR59" s="371"/>
      <c r="CS59" s="371"/>
      <c r="CT59" s="371"/>
      <c r="CU59" s="371"/>
      <c r="CV59" s="372"/>
      <c r="CW59" s="134"/>
    </row>
    <row r="60" spans="1:101" ht="18.75" customHeight="1" thickBot="1" x14ac:dyDescent="0.3">
      <c r="A60" s="60"/>
      <c r="B60" s="60"/>
      <c r="C60" s="191" t="str">
        <f>C56</f>
        <v>Schweiz</v>
      </c>
      <c r="D60" s="192"/>
      <c r="E60" s="104"/>
      <c r="F60" s="93"/>
      <c r="G60" s="104"/>
      <c r="H60" s="191" t="str">
        <f>H57</f>
        <v>Honduras</v>
      </c>
      <c r="I60" s="192"/>
      <c r="J60" s="60"/>
      <c r="K60" s="60" t="s">
        <v>100</v>
      </c>
      <c r="L60" s="60">
        <f t="shared" si="16"/>
        <v>0</v>
      </c>
      <c r="M60" s="60">
        <f>IF($E60="",0,IF($E60&gt;$G60,3,IF($E60=G60,1,0)))</f>
        <v>0</v>
      </c>
      <c r="N60" s="60"/>
      <c r="O60" s="60"/>
      <c r="P60" s="60">
        <f>IF($G60="",0,IF($E60&gt;$G60,0,IF($E60=$G60,1,3)))</f>
        <v>0</v>
      </c>
      <c r="Q60" s="60">
        <f>E60</f>
        <v>0</v>
      </c>
      <c r="R60" s="60"/>
      <c r="S60" s="60"/>
      <c r="T60" s="60">
        <f>G60</f>
        <v>0</v>
      </c>
      <c r="U60" s="60">
        <f>G60</f>
        <v>0</v>
      </c>
      <c r="V60" s="60"/>
      <c r="W60" s="60"/>
      <c r="X60" s="60">
        <f>E60</f>
        <v>0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187">
        <f>SUM(AN56:AN59)</f>
        <v>30000</v>
      </c>
      <c r="AO60" s="187">
        <f>SUM(AO56:AO59)</f>
        <v>30000</v>
      </c>
      <c r="AP60" s="187">
        <f>SUM(AP56:AP59)</f>
        <v>30000</v>
      </c>
      <c r="AQ60" s="187">
        <f>SUM(AQ56:AQ59)</f>
        <v>30000</v>
      </c>
      <c r="AR60" s="187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85">
        <f>IF(E60&gt;G60,IF(Spielplan!E60&gt;Spielplan!G60,Punktemodus!$B$3,0),0)</f>
        <v>0</v>
      </c>
      <c r="BK60" s="85">
        <f>IF(E60=G60,IF(Spielplan!E60=Spielplan!G60,Punktemodus!$B$3,0),0)</f>
        <v>10</v>
      </c>
      <c r="BL60" s="85">
        <f>IF(E60&lt;G60,IF(Spielplan!E60&lt;Spielplan!G60,Punktemodus!$B$3,0),0)</f>
        <v>0</v>
      </c>
      <c r="BM60" s="85">
        <f>IF(E60=Spielplan!E60,IF(G60=Spielplan!G60,Punktemodus!$B$5,0),0)</f>
        <v>3</v>
      </c>
      <c r="BN60" s="85">
        <f>IF(E60=Spielplan!E60,Punktemodus!$B$7,0)</f>
        <v>1</v>
      </c>
      <c r="BO60" s="85">
        <f>IF(G60=Spielplan!G60,Punktemodus!$B$7,0)</f>
        <v>1</v>
      </c>
      <c r="BP60" s="137">
        <f>IF(Spielplan!E60="",0,SUM(BJ60:BO60))</f>
        <v>0</v>
      </c>
      <c r="BQ60" s="60"/>
      <c r="BR60" s="141"/>
      <c r="BS60" s="153" t="s">
        <v>123</v>
      </c>
      <c r="BT60" s="144" t="str">
        <f>Spielplan!$BL$24</f>
        <v/>
      </c>
      <c r="BU60" s="145"/>
      <c r="BV60" s="146">
        <f>Spielplan!$BN$24</f>
        <v>0</v>
      </c>
      <c r="BW60" s="147"/>
      <c r="BX60" s="148">
        <f>IF(BT24=BT60,Punktemodus!$B$11,0)</f>
        <v>10</v>
      </c>
      <c r="BY60" s="148">
        <f>IF(BT60=BT41,Punktemodus!B13,0)</f>
        <v>5</v>
      </c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44" t="str">
        <f>Spielplan!$CC$24</f>
        <v/>
      </c>
      <c r="CL60" s="145"/>
      <c r="CM60" s="146">
        <f>Spielplan!$CE$24</f>
        <v>0</v>
      </c>
      <c r="CN60" s="134"/>
      <c r="CO60" s="134">
        <f>IF(OR(CK60=CK23,CK60=CK24),Punktemodus!B21,0)</f>
        <v>40</v>
      </c>
      <c r="CP60" s="134"/>
      <c r="CQ60" s="373"/>
      <c r="CR60" s="374"/>
      <c r="CS60" s="374"/>
      <c r="CT60" s="374"/>
      <c r="CU60" s="374"/>
      <c r="CV60" s="375"/>
      <c r="CW60" s="134"/>
    </row>
    <row r="61" spans="1:101" ht="18.75" customHeight="1" thickBot="1" x14ac:dyDescent="0.3">
      <c r="A61" s="60"/>
      <c r="B61" s="60"/>
      <c r="C61" s="193" t="str">
        <f>H56</f>
        <v>Ecuador</v>
      </c>
      <c r="D61" s="194"/>
      <c r="E61" s="104"/>
      <c r="F61" s="93"/>
      <c r="G61" s="104"/>
      <c r="H61" s="193" t="str">
        <f>C57</f>
        <v>Frankreich</v>
      </c>
      <c r="I61" s="194"/>
      <c r="J61" s="60"/>
      <c r="K61" s="60" t="s">
        <v>100</v>
      </c>
      <c r="L61" s="60">
        <f t="shared" si="16"/>
        <v>0</v>
      </c>
      <c r="M61" s="60"/>
      <c r="N61" s="60">
        <f>IF($E61="",0,IF($E61&gt;$G61,3,IF($E61=$G61,1,0)))</f>
        <v>0</v>
      </c>
      <c r="O61" s="60">
        <f>IF($G61="",0,IF($E61&gt;$G61,0,IF($E61=$G61,1,3)))</f>
        <v>0</v>
      </c>
      <c r="P61" s="60"/>
      <c r="Q61" s="60"/>
      <c r="R61" s="60">
        <f>E61</f>
        <v>0</v>
      </c>
      <c r="S61" s="60">
        <f>G61</f>
        <v>0</v>
      </c>
      <c r="T61" s="60"/>
      <c r="U61" s="60"/>
      <c r="V61" s="60">
        <f>G61</f>
        <v>0</v>
      </c>
      <c r="W61" s="60">
        <f>E61</f>
        <v>0</v>
      </c>
      <c r="X61" s="60"/>
      <c r="Y61" s="60"/>
      <c r="Z61" s="60" t="s">
        <v>30</v>
      </c>
      <c r="AA61" s="60"/>
      <c r="AB61" s="60"/>
      <c r="AC61" s="60"/>
      <c r="AD61" s="60"/>
      <c r="AE61" s="60"/>
      <c r="AF61" s="60"/>
      <c r="AG61" s="60" t="b">
        <f>OR(AG56=AG57,AG56=AG58,AG56=AG59,AG57=AG58,AG57=AG59,AG58=AG59)</f>
        <v>1</v>
      </c>
      <c r="AH61" s="60"/>
      <c r="AI61" s="60"/>
      <c r="AJ61" s="60"/>
      <c r="AK61" s="60"/>
      <c r="AL61" s="60"/>
      <c r="AM61" s="60"/>
      <c r="AN61" s="60"/>
      <c r="AO61" s="60" t="s">
        <v>34</v>
      </c>
      <c r="AP61" s="60"/>
      <c r="AQ61" s="60"/>
      <c r="AR61" s="60" t="b">
        <f>OR(AR56=AR57,AR56=AR58,AR56=AR59,AR57=AR58,AR57=AR59,AR58=AR59)</f>
        <v>1</v>
      </c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85">
        <f>IF(E61&gt;G61,IF(Spielplan!E61&gt;Spielplan!G61,Punktemodus!$B$3,0),0)</f>
        <v>0</v>
      </c>
      <c r="BK61" s="85">
        <f>IF(E61=G61,IF(Spielplan!E61=Spielplan!G61,Punktemodus!$B$3,0),0)</f>
        <v>10</v>
      </c>
      <c r="BL61" s="85">
        <f>IF(E61&lt;G61,IF(Spielplan!E61&lt;Spielplan!G61,Punktemodus!$B$3,0),0)</f>
        <v>0</v>
      </c>
      <c r="BM61" s="85">
        <f>IF(E61=Spielplan!E61,IF(G61=Spielplan!G61,Punktemodus!$B$5,0),0)</f>
        <v>3</v>
      </c>
      <c r="BN61" s="85">
        <f>IF(E61=Spielplan!E61,Punktemodus!$B$7,0)</f>
        <v>1</v>
      </c>
      <c r="BO61" s="85">
        <f>IF(G61=Spielplan!G61,Punktemodus!$B$7,0)</f>
        <v>1</v>
      </c>
      <c r="BP61" s="137">
        <f>IF(Spielplan!E61="",0,SUM(BJ61:BO61))</f>
        <v>0</v>
      </c>
      <c r="BQ61" s="60"/>
      <c r="BR61" s="141"/>
      <c r="BS61" s="149" t="s">
        <v>124</v>
      </c>
      <c r="BT61" s="144" t="str">
        <f>Spielplan!$BL$25</f>
        <v/>
      </c>
      <c r="BU61" s="145"/>
      <c r="BV61" s="146">
        <f>Spielplan!$BN$25</f>
        <v>0</v>
      </c>
      <c r="BW61" s="134"/>
      <c r="BX61" s="148">
        <f>IF(BT25=BT61,Punktemodus!$B$11,0)</f>
        <v>10</v>
      </c>
      <c r="BY61" s="148">
        <f>IF(BT61=BT40,Punktemodus!B13,0)</f>
        <v>5</v>
      </c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55"/>
      <c r="CR61" s="142" t="s">
        <v>136</v>
      </c>
      <c r="CS61" s="155"/>
      <c r="CT61" s="155"/>
      <c r="CU61" s="155"/>
      <c r="CV61" s="155"/>
      <c r="CW61" s="134"/>
    </row>
    <row r="62" spans="1:101" ht="18.75" customHeight="1" thickBot="1" x14ac:dyDescent="0.25">
      <c r="A62" s="60"/>
      <c r="B62" s="60"/>
      <c r="C62" s="136" t="str">
        <f>IF(G61="","",IF(AR61=TRUE,"Achtung: Fehler in Tabelle!",""))</f>
        <v/>
      </c>
      <c r="D62" s="60"/>
      <c r="E62" s="85"/>
      <c r="F62" s="60"/>
      <c r="G62" s="85"/>
      <c r="H62" s="60"/>
      <c r="I62" s="60"/>
      <c r="J62" s="60"/>
      <c r="K62" s="60"/>
      <c r="L62" s="60"/>
      <c r="M62" s="60">
        <f t="shared" ref="M62:X62" si="19">SUM(M56:M61)</f>
        <v>0</v>
      </c>
      <c r="N62" s="60">
        <f t="shared" si="19"/>
        <v>0</v>
      </c>
      <c r="O62" s="60">
        <f t="shared" si="19"/>
        <v>0</v>
      </c>
      <c r="P62" s="60">
        <f t="shared" si="19"/>
        <v>0</v>
      </c>
      <c r="Q62" s="60">
        <f t="shared" si="19"/>
        <v>0</v>
      </c>
      <c r="R62" s="60">
        <f t="shared" si="19"/>
        <v>0</v>
      </c>
      <c r="S62" s="60">
        <f t="shared" si="19"/>
        <v>0</v>
      </c>
      <c r="T62" s="60">
        <f t="shared" si="19"/>
        <v>0</v>
      </c>
      <c r="U62" s="60">
        <f t="shared" si="19"/>
        <v>0</v>
      </c>
      <c r="V62" s="60">
        <f t="shared" si="19"/>
        <v>0</v>
      </c>
      <c r="W62" s="60">
        <f t="shared" si="19"/>
        <v>0</v>
      </c>
      <c r="X62" s="60">
        <f t="shared" si="19"/>
        <v>0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160">
        <f>SUM(BP56:BP61)</f>
        <v>0</v>
      </c>
      <c r="BQ62" s="60"/>
      <c r="BR62" s="141"/>
      <c r="BS62" s="150"/>
      <c r="BT62" s="134"/>
      <c r="BU62" s="134"/>
      <c r="BV62" s="134"/>
      <c r="BW62" s="134"/>
      <c r="BX62" s="148"/>
      <c r="BY62" s="148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370" t="str">
        <f>Spielplan!$CI$26</f>
        <v/>
      </c>
      <c r="CR62" s="371"/>
      <c r="CS62" s="371"/>
      <c r="CT62" s="371"/>
      <c r="CU62" s="371"/>
      <c r="CV62" s="372"/>
      <c r="CW62" s="134"/>
    </row>
    <row r="63" spans="1:101" ht="18.75" customHeight="1" thickBot="1" x14ac:dyDescent="0.3">
      <c r="A63" s="60"/>
      <c r="B63" s="60"/>
      <c r="C63" s="60"/>
      <c r="D63" s="60"/>
      <c r="E63" s="85"/>
      <c r="F63" s="60"/>
      <c r="G63" s="85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138"/>
      <c r="BQ63" s="60"/>
      <c r="BR63" s="141"/>
      <c r="BS63" s="134"/>
      <c r="BT63" s="134"/>
      <c r="BU63" s="134"/>
      <c r="BV63" s="134"/>
      <c r="BW63" s="134"/>
      <c r="BX63" s="148"/>
      <c r="BY63" s="148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54" t="s">
        <v>131</v>
      </c>
      <c r="CM63" s="134"/>
      <c r="CN63" s="134"/>
      <c r="CO63" s="134"/>
      <c r="CP63" s="134"/>
      <c r="CQ63" s="373"/>
      <c r="CR63" s="374"/>
      <c r="CS63" s="374"/>
      <c r="CT63" s="374"/>
      <c r="CU63" s="374"/>
      <c r="CV63" s="375"/>
      <c r="CW63" s="134"/>
    </row>
    <row r="64" spans="1:101" ht="18.75" customHeight="1" thickBot="1" x14ac:dyDescent="0.3">
      <c r="A64" s="60"/>
      <c r="B64" s="60"/>
      <c r="C64" s="60"/>
      <c r="D64" s="60"/>
      <c r="E64" s="85"/>
      <c r="F64" s="60"/>
      <c r="G64" s="85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138"/>
      <c r="BQ64" s="60"/>
      <c r="BR64" s="141"/>
      <c r="BS64" s="153" t="s">
        <v>20</v>
      </c>
      <c r="BT64" s="144" t="str">
        <f>Spielplan!$BL$28</f>
        <v/>
      </c>
      <c r="BU64" s="145"/>
      <c r="BV64" s="146">
        <f>Spielplan!$BN$28</f>
        <v>0</v>
      </c>
      <c r="BW64" s="147"/>
      <c r="BX64" s="148">
        <f>IF(BT28=BT64,Punktemodus!$B$11,0)</f>
        <v>10</v>
      </c>
      <c r="BY64" s="148">
        <f>IF(BT64=BT13,Punktemodus!B13,0)</f>
        <v>5</v>
      </c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55"/>
      <c r="CR64" s="142" t="s">
        <v>137</v>
      </c>
      <c r="CS64" s="155"/>
      <c r="CT64" s="155"/>
      <c r="CU64" s="155"/>
      <c r="CV64" s="155"/>
      <c r="CW64" s="134"/>
    </row>
    <row r="65" spans="1:101" ht="18.75" customHeight="1" thickBot="1" x14ac:dyDescent="0.3">
      <c r="A65" s="60"/>
      <c r="B65" s="60"/>
      <c r="C65" s="88" t="s">
        <v>91</v>
      </c>
      <c r="D65" s="60"/>
      <c r="E65" s="85"/>
      <c r="F65" s="60"/>
      <c r="G65" s="85"/>
      <c r="H65" s="60"/>
      <c r="I65" s="60"/>
      <c r="J65" s="60"/>
      <c r="K65" s="60"/>
      <c r="L65" s="60"/>
      <c r="M65" s="60" t="s">
        <v>4</v>
      </c>
      <c r="N65" s="60"/>
      <c r="O65" s="60"/>
      <c r="P65" s="60"/>
      <c r="Q65" s="60" t="s">
        <v>6</v>
      </c>
      <c r="R65" s="60"/>
      <c r="S65" s="60"/>
      <c r="T65" s="60"/>
      <c r="U65" s="60" t="s">
        <v>7</v>
      </c>
      <c r="V65" s="60"/>
      <c r="W65" s="60"/>
      <c r="X65" s="60"/>
      <c r="Y65" s="60"/>
      <c r="Z65" s="60" t="s">
        <v>4</v>
      </c>
      <c r="AA65" s="60" t="s">
        <v>5</v>
      </c>
      <c r="AB65" s="60"/>
      <c r="AC65" s="60"/>
      <c r="AD65" s="60" t="s">
        <v>9</v>
      </c>
      <c r="AE65" s="60"/>
      <c r="AF65" s="60"/>
      <c r="AG65" s="60"/>
      <c r="AH65" s="60" t="s">
        <v>32</v>
      </c>
      <c r="AI65" s="60"/>
      <c r="AJ65" s="60"/>
      <c r="AK65" s="60"/>
      <c r="AL65" s="60"/>
      <c r="AM65" s="60"/>
      <c r="AN65" s="60" t="s">
        <v>35</v>
      </c>
      <c r="AO65" s="60"/>
      <c r="AP65" s="60"/>
      <c r="AQ65" s="60"/>
      <c r="AR65" s="60"/>
      <c r="AS65" s="60" t="s">
        <v>33</v>
      </c>
      <c r="AT65" s="60"/>
      <c r="AU65" s="60"/>
      <c r="AV65" s="60"/>
      <c r="AW65" s="60"/>
      <c r="AX65" s="60"/>
      <c r="AY65" s="60"/>
      <c r="AZ65" s="60"/>
      <c r="BA65" s="60"/>
      <c r="BB65" s="89" t="s">
        <v>10</v>
      </c>
      <c r="BC65" s="60"/>
      <c r="BD65" s="90" t="s">
        <v>4</v>
      </c>
      <c r="BE65" s="60"/>
      <c r="BF65" s="61" t="s">
        <v>5</v>
      </c>
      <c r="BG65" s="60"/>
      <c r="BH65" s="60"/>
      <c r="BI65" s="85"/>
      <c r="BJ65" s="60"/>
      <c r="BK65" s="60"/>
      <c r="BL65" s="60"/>
      <c r="BM65" s="60"/>
      <c r="BN65" s="60"/>
      <c r="BO65" s="60"/>
      <c r="BP65" s="138"/>
      <c r="BQ65" s="85"/>
      <c r="BR65" s="141"/>
      <c r="BS65" s="149" t="s">
        <v>125</v>
      </c>
      <c r="BT65" s="144" t="str">
        <f>Spielplan!$BL$29</f>
        <v/>
      </c>
      <c r="BU65" s="145"/>
      <c r="BV65" s="146">
        <f>Spielplan!$BN$29</f>
        <v>0</v>
      </c>
      <c r="BW65" s="134"/>
      <c r="BX65" s="148">
        <f>IF(BT29=BT65,Punktemodus!$B$11,0)</f>
        <v>10</v>
      </c>
      <c r="BY65" s="148">
        <f>IF(BT65=BT12,Punktemodus!B13,0)</f>
        <v>5</v>
      </c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44" t="str">
        <f>Spielplan!$CC$29</f>
        <v/>
      </c>
      <c r="CL65" s="145"/>
      <c r="CM65" s="146">
        <f>Spielplan!$CE$29</f>
        <v>0</v>
      </c>
      <c r="CN65" s="134"/>
      <c r="CO65" s="134"/>
      <c r="CP65" s="134"/>
      <c r="CQ65" s="370" t="str">
        <f>Spielplan!$CI$29</f>
        <v/>
      </c>
      <c r="CR65" s="371"/>
      <c r="CS65" s="371"/>
      <c r="CT65" s="371"/>
      <c r="CU65" s="371"/>
      <c r="CV65" s="372"/>
      <c r="CW65" s="134"/>
    </row>
    <row r="66" spans="1:101" ht="18.75" customHeight="1" thickBot="1" x14ac:dyDescent="0.3">
      <c r="A66" s="60"/>
      <c r="B66" s="60"/>
      <c r="C66" s="60"/>
      <c r="D66" s="60"/>
      <c r="E66" s="85"/>
      <c r="F66" s="60"/>
      <c r="G66" s="85"/>
      <c r="H66" s="60"/>
      <c r="I66" s="60"/>
      <c r="J66" s="60"/>
      <c r="K66" s="60"/>
      <c r="L66" s="60"/>
      <c r="M66" s="60" t="s">
        <v>0</v>
      </c>
      <c r="N66" s="60" t="s">
        <v>1</v>
      </c>
      <c r="O66" s="60" t="s">
        <v>2</v>
      </c>
      <c r="P66" s="60" t="s">
        <v>3</v>
      </c>
      <c r="Q66" s="60" t="s">
        <v>0</v>
      </c>
      <c r="R66" s="60" t="s">
        <v>1</v>
      </c>
      <c r="S66" s="60" t="s">
        <v>2</v>
      </c>
      <c r="T66" s="60" t="s">
        <v>3</v>
      </c>
      <c r="U66" s="60" t="s">
        <v>0</v>
      </c>
      <c r="V66" s="60" t="s">
        <v>1</v>
      </c>
      <c r="W66" s="60" t="s">
        <v>2</v>
      </c>
      <c r="X66" s="60" t="s">
        <v>3</v>
      </c>
      <c r="Y66" s="60"/>
      <c r="Z66" s="60" t="s">
        <v>8</v>
      </c>
      <c r="AA66" s="60"/>
      <c r="AB66" s="60"/>
      <c r="AC66" s="60"/>
      <c r="AD66" s="60"/>
      <c r="AE66" s="60"/>
      <c r="AF66" s="60"/>
      <c r="AG66" s="60"/>
      <c r="AH66" s="60" t="s">
        <v>31</v>
      </c>
      <c r="AI66" s="60"/>
      <c r="AJ66" s="60"/>
      <c r="AK66" s="60"/>
      <c r="AL66" s="60"/>
      <c r="AM66" s="60"/>
      <c r="AN66" s="60" t="str">
        <f>AI67</f>
        <v>Argentinien</v>
      </c>
      <c r="AO66" s="60" t="str">
        <f>AI68</f>
        <v>Bosnien</v>
      </c>
      <c r="AP66" s="60" t="str">
        <f>AI69</f>
        <v>Iran</v>
      </c>
      <c r="AQ66" s="60" t="str">
        <f>AI70</f>
        <v>Nigeria</v>
      </c>
      <c r="AR66" s="60"/>
      <c r="AS66" s="60" t="s">
        <v>31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85"/>
      <c r="BJ66" s="85"/>
      <c r="BK66" s="85"/>
      <c r="BL66" s="85"/>
      <c r="BM66" s="85"/>
      <c r="BN66" s="85"/>
      <c r="BO66" s="85"/>
      <c r="BP66" s="137"/>
      <c r="BQ66" s="85"/>
      <c r="BR66" s="141"/>
      <c r="BS66" s="150"/>
      <c r="BT66" s="134"/>
      <c r="BU66" s="134"/>
      <c r="BV66" s="134"/>
      <c r="BW66" s="134"/>
      <c r="BX66" s="148"/>
      <c r="BY66" s="148"/>
      <c r="BZ66" s="134"/>
      <c r="CA66" s="144" t="str">
        <f>Spielplan!$BS$30</f>
        <v/>
      </c>
      <c r="CB66" s="145"/>
      <c r="CC66" s="146">
        <f>Spielplan!$BU$30</f>
        <v>0</v>
      </c>
      <c r="CD66" s="147"/>
      <c r="CE66" s="134">
        <f>IF(CA66=CA30,Punktemodus!B15,0)</f>
        <v>20</v>
      </c>
      <c r="CF66" s="148">
        <f>IF(OR(CA66=$CA$14,CA66=$CA$15,CA66=$CA$22,CA66=$CA$23,CA66=$CA$31,CA66=$CA$38,CA66=$CA$39),Punktemodus!B17,0)</f>
        <v>10</v>
      </c>
      <c r="CG66" s="134"/>
      <c r="CH66" s="134"/>
      <c r="CI66" s="134"/>
      <c r="CJ66" s="134"/>
      <c r="CK66" s="144" t="str">
        <f>Spielplan!$CC$30</f>
        <v/>
      </c>
      <c r="CL66" s="145"/>
      <c r="CM66" s="146">
        <f>Spielplan!$CE$30</f>
        <v>0</v>
      </c>
      <c r="CN66" s="134"/>
      <c r="CO66" s="134"/>
      <c r="CP66" s="134"/>
      <c r="CQ66" s="373"/>
      <c r="CR66" s="374"/>
      <c r="CS66" s="374"/>
      <c r="CT66" s="374"/>
      <c r="CU66" s="374"/>
      <c r="CV66" s="375"/>
      <c r="CW66" s="134"/>
    </row>
    <row r="67" spans="1:101" ht="18.75" customHeight="1" thickBot="1" x14ac:dyDescent="0.3">
      <c r="A67" s="60"/>
      <c r="B67" s="60"/>
      <c r="C67" s="200" t="str">
        <f>Spielplan!$C$67</f>
        <v>Argentinien</v>
      </c>
      <c r="D67" s="201"/>
      <c r="E67" s="104"/>
      <c r="F67" s="93"/>
      <c r="G67" s="104"/>
      <c r="H67" s="200" t="str">
        <f>Spielplan!$H$67</f>
        <v>Bosnien</v>
      </c>
      <c r="I67" s="201"/>
      <c r="J67" s="60"/>
      <c r="K67" s="60" t="s">
        <v>101</v>
      </c>
      <c r="L67" s="60">
        <f t="shared" ref="L67:L72" si="20">IF(E67-G67&gt;0,1,IF(G67=E67,0,-1))</f>
        <v>0</v>
      </c>
      <c r="M67" s="60">
        <f>IF($E67="",0,IF($E67&gt;$G67,3,IF($E67=G67,1,0)))</f>
        <v>0</v>
      </c>
      <c r="N67" s="60">
        <f>IF($G67="",0,IF($E67&gt;$G67,0,IF($E67=G67,1,3)))</f>
        <v>0</v>
      </c>
      <c r="O67" s="60"/>
      <c r="P67" s="60"/>
      <c r="Q67" s="60">
        <f>E67</f>
        <v>0</v>
      </c>
      <c r="R67" s="60">
        <f>G67</f>
        <v>0</v>
      </c>
      <c r="S67" s="60"/>
      <c r="T67" s="60"/>
      <c r="U67" s="60">
        <f>G67</f>
        <v>0</v>
      </c>
      <c r="V67" s="60">
        <f>E67</f>
        <v>0</v>
      </c>
      <c r="W67" s="60"/>
      <c r="X67" s="60"/>
      <c r="Y67" s="60"/>
      <c r="Z67" s="60">
        <f>M73</f>
        <v>0</v>
      </c>
      <c r="AA67" s="60">
        <f>Q73</f>
        <v>0</v>
      </c>
      <c r="AB67" s="60">
        <f>U73</f>
        <v>0</v>
      </c>
      <c r="AC67" s="60">
        <f>AA67-AB67</f>
        <v>0</v>
      </c>
      <c r="AD67" s="60">
        <f>IF(Z67&gt;Z68,-1,0)</f>
        <v>0</v>
      </c>
      <c r="AE67" s="60">
        <f>IF(Z67&gt;Z69,-1,0)</f>
        <v>0</v>
      </c>
      <c r="AF67" s="60">
        <f>IF(Z67&gt;Z70,-1,0)</f>
        <v>0</v>
      </c>
      <c r="AG67" s="60">
        <f>10000-(AJ67*1000+AM67*100+AK67*10)</f>
        <v>10000</v>
      </c>
      <c r="AH67" s="90">
        <f>RANK(AG67,AG67:AG70,1)</f>
        <v>1</v>
      </c>
      <c r="AI67" s="60" t="str">
        <f>C67</f>
        <v>Argentinien</v>
      </c>
      <c r="AJ67" s="60">
        <f t="shared" ref="AJ67:AL70" si="21">Z67</f>
        <v>0</v>
      </c>
      <c r="AK67" s="60">
        <f t="shared" si="21"/>
        <v>0</v>
      </c>
      <c r="AL67" s="60">
        <f t="shared" si="21"/>
        <v>0</v>
      </c>
      <c r="AM67" s="60">
        <f>AK67-AL67</f>
        <v>0</v>
      </c>
      <c r="AN67" s="187"/>
      <c r="AO67" s="187">
        <f>IF(AG68=AG67,IF(G67&gt;E67,AG68-0.1,AG68),AG68)</f>
        <v>10000</v>
      </c>
      <c r="AP67" s="187">
        <f>IF(AG69=AG67,IF(G69&gt;E69,AG69-0.1,AG69),AG69)</f>
        <v>10000</v>
      </c>
      <c r="AQ67" s="187">
        <f>IF(AG70=AG67,IF(G71&gt;E71,AG70-0.1,AG70),AG70)</f>
        <v>10000</v>
      </c>
      <c r="AR67" s="187">
        <f>AN71</f>
        <v>30000</v>
      </c>
      <c r="AS67" s="90">
        <f>RANK(AR67,AR67:AR70,1)</f>
        <v>1</v>
      </c>
      <c r="AT67" s="60" t="str">
        <f t="shared" ref="AT67:AW70" si="22">AI67</f>
        <v>Argentinien</v>
      </c>
      <c r="AU67" s="60">
        <f t="shared" si="22"/>
        <v>0</v>
      </c>
      <c r="AV67" s="60">
        <f t="shared" si="22"/>
        <v>0</v>
      </c>
      <c r="AW67" s="60">
        <f t="shared" si="22"/>
        <v>0</v>
      </c>
      <c r="AX67" s="60"/>
      <c r="AY67" s="60"/>
      <c r="AZ67" s="60"/>
      <c r="BA67" s="202">
        <v>1</v>
      </c>
      <c r="BB67" s="200" t="str">
        <f>VLOOKUP(1,AS67:AT70,2,FALSE)</f>
        <v>Argentinien</v>
      </c>
      <c r="BC67" s="201"/>
      <c r="BD67" s="203">
        <f>VLOOKUP(1,AS67:AW70,3,FALSE)</f>
        <v>0</v>
      </c>
      <c r="BE67" s="204">
        <f>VLOOKUP(1,AS67:AW70,4,FALSE)</f>
        <v>0</v>
      </c>
      <c r="BF67" s="93" t="s">
        <v>12</v>
      </c>
      <c r="BG67" s="204">
        <f>VLOOKUP(1,AS67:AW70,5,FALSE)</f>
        <v>0</v>
      </c>
      <c r="BH67" s="205" t="s">
        <v>126</v>
      </c>
      <c r="BI67" s="85"/>
      <c r="BJ67" s="85">
        <f>IF(E67&gt;G67,IF(Spielplan!E67&gt;Spielplan!G67,Punktemodus!$B$3,0),0)</f>
        <v>0</v>
      </c>
      <c r="BK67" s="85">
        <f>IF(E67=G67,IF(Spielplan!E67=Spielplan!G67,Punktemodus!$B$3,0),0)</f>
        <v>10</v>
      </c>
      <c r="BL67" s="85">
        <f>IF(E67&lt;G67,IF(Spielplan!E67&lt;Spielplan!G67,Punktemodus!$B$3,0),0)</f>
        <v>0</v>
      </c>
      <c r="BM67" s="85">
        <f>IF(E67=Spielplan!E67,IF(G67=Spielplan!G67,Punktemodus!$B$5,0),0)</f>
        <v>3</v>
      </c>
      <c r="BN67" s="85">
        <f>IF(E67=Spielplan!E67,Punktemodus!$B$7,0)</f>
        <v>1</v>
      </c>
      <c r="BO67" s="85">
        <f>IF(G67=Spielplan!G67,Punktemodus!$B$7,0)</f>
        <v>1</v>
      </c>
      <c r="BP67" s="137">
        <f>IF(Spielplan!E67="",0,SUM(BJ67:BO67))</f>
        <v>0</v>
      </c>
      <c r="BQ67" s="85"/>
      <c r="BR67" s="141"/>
      <c r="BS67" s="134"/>
      <c r="BT67" s="134"/>
      <c r="BU67" s="134"/>
      <c r="BV67" s="134"/>
      <c r="BW67" s="134"/>
      <c r="BX67" s="148"/>
      <c r="BY67" s="148"/>
      <c r="BZ67" s="134"/>
      <c r="CA67" s="144" t="str">
        <f>Spielplan!$BS$31</f>
        <v/>
      </c>
      <c r="CB67" s="145"/>
      <c r="CC67" s="146">
        <f>Spielplan!$BU$31</f>
        <v>0</v>
      </c>
      <c r="CD67" s="134"/>
      <c r="CE67" s="134">
        <f>IF(CA67=CA31,Punktemodus!B15,0)</f>
        <v>20</v>
      </c>
      <c r="CF67" s="148">
        <f>IF(OR(CA67=$CA$14,CA67=$CA$15,CA67=$CA$22,CA67=$CA$23,CA67=$CA$30,CA67=$CA$38,CA67=$CA$39),Punktemodus!B17,0)</f>
        <v>10</v>
      </c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55"/>
      <c r="CR67" s="142" t="s">
        <v>138</v>
      </c>
      <c r="CS67" s="155"/>
      <c r="CT67" s="155"/>
      <c r="CU67" s="155"/>
      <c r="CV67" s="155"/>
      <c r="CW67" s="134"/>
    </row>
    <row r="68" spans="1:101" ht="18.75" customHeight="1" thickBot="1" x14ac:dyDescent="0.3">
      <c r="A68" s="60"/>
      <c r="B68" s="60"/>
      <c r="C68" s="206" t="str">
        <f>Spielplan!$C$68</f>
        <v>Iran</v>
      </c>
      <c r="D68" s="207"/>
      <c r="E68" s="104"/>
      <c r="F68" s="93"/>
      <c r="G68" s="104"/>
      <c r="H68" s="206" t="str">
        <f>Spielplan!$H$68</f>
        <v>Nigeria</v>
      </c>
      <c r="I68" s="207"/>
      <c r="J68" s="60"/>
      <c r="K68" s="60" t="s">
        <v>102</v>
      </c>
      <c r="L68" s="60">
        <f t="shared" si="20"/>
        <v>0</v>
      </c>
      <c r="M68" s="60"/>
      <c r="N68" s="60"/>
      <c r="O68" s="60">
        <f>IF($E68="",0,IF($E68&gt;$G68,3,IF($E68=$G68,1,0)))</f>
        <v>0</v>
      </c>
      <c r="P68" s="60">
        <f>IF($G68="",0,IF($E68&gt;$G68,0,IF($E68=$G68,1,3)))</f>
        <v>0</v>
      </c>
      <c r="Q68" s="60"/>
      <c r="R68" s="60"/>
      <c r="S68" s="60">
        <f>E68</f>
        <v>0</v>
      </c>
      <c r="T68" s="60">
        <f>G68</f>
        <v>0</v>
      </c>
      <c r="U68" s="60"/>
      <c r="V68" s="60"/>
      <c r="W68" s="60">
        <f>G68</f>
        <v>0</v>
      </c>
      <c r="X68" s="60">
        <f>E68</f>
        <v>0</v>
      </c>
      <c r="Y68" s="60"/>
      <c r="Z68" s="60">
        <f>N73</f>
        <v>0</v>
      </c>
      <c r="AA68" s="60">
        <f>R73</f>
        <v>0</v>
      </c>
      <c r="AB68" s="60">
        <f>V73</f>
        <v>0</v>
      </c>
      <c r="AC68" s="60">
        <f>AA68-AB68</f>
        <v>0</v>
      </c>
      <c r="AD68" s="60">
        <f>IF(Z68&gt;Z67,-1,0)</f>
        <v>0</v>
      </c>
      <c r="AE68" s="60">
        <f>IF(Z68&gt;Z69,-1,0)</f>
        <v>0</v>
      </c>
      <c r="AF68" s="60">
        <f>IF(Z68&gt;Z70,-1,0)</f>
        <v>0</v>
      </c>
      <c r="AG68" s="60">
        <f>10000-(AJ68*1000+AM68*100+AK68*10)</f>
        <v>10000</v>
      </c>
      <c r="AH68" s="90">
        <f>RANK(AG68,AG67:AG70,1)</f>
        <v>1</v>
      </c>
      <c r="AI68" s="60" t="str">
        <f>H67</f>
        <v>Bosnien</v>
      </c>
      <c r="AJ68" s="60">
        <f t="shared" si="21"/>
        <v>0</v>
      </c>
      <c r="AK68" s="60">
        <f t="shared" si="21"/>
        <v>0</v>
      </c>
      <c r="AL68" s="60">
        <f t="shared" si="21"/>
        <v>0</v>
      </c>
      <c r="AM68" s="60">
        <f>AK68-AL68</f>
        <v>0</v>
      </c>
      <c r="AN68" s="187">
        <f>IF(AG67=AG68,IF(E67&gt;G67,AG67-0.1,AG67),AG67)</f>
        <v>10000</v>
      </c>
      <c r="AO68" s="187"/>
      <c r="AP68" s="187">
        <f>IF(AG69=AG68,IF(G72&gt;E72,AG69-0.1,AG69),AG69)</f>
        <v>10000</v>
      </c>
      <c r="AQ68" s="187">
        <f>IF(AG70=AG68,IF(G70&gt;E70,AG70-0.1,AG70),AG70)</f>
        <v>10000</v>
      </c>
      <c r="AR68" s="187">
        <f>AO71</f>
        <v>30000</v>
      </c>
      <c r="AS68" s="90">
        <f>RANK(AR68,AR67:AR70,1)</f>
        <v>1</v>
      </c>
      <c r="AT68" s="60" t="str">
        <f t="shared" si="22"/>
        <v>Bosnien</v>
      </c>
      <c r="AU68" s="60">
        <f t="shared" si="22"/>
        <v>0</v>
      </c>
      <c r="AV68" s="60">
        <f t="shared" si="22"/>
        <v>0</v>
      </c>
      <c r="AW68" s="60">
        <f t="shared" si="22"/>
        <v>0</v>
      </c>
      <c r="AX68" s="60"/>
      <c r="AY68" s="60"/>
      <c r="AZ68" s="60"/>
      <c r="BA68" s="208">
        <v>2</v>
      </c>
      <c r="BB68" s="206" t="e">
        <f>VLOOKUP(2,AS67:AT70,2,FALSE)</f>
        <v>#N/A</v>
      </c>
      <c r="BC68" s="207"/>
      <c r="BD68" s="209" t="e">
        <f>VLOOKUP(2,AS67:AW70,3,FALSE)</f>
        <v>#N/A</v>
      </c>
      <c r="BE68" s="210" t="e">
        <f>VLOOKUP(2,AS67:AW70,4,FALSE)</f>
        <v>#N/A</v>
      </c>
      <c r="BF68" s="93" t="s">
        <v>12</v>
      </c>
      <c r="BG68" s="210" t="e">
        <f>VLOOKUP(2,AS67:AW70,5,FALSE)</f>
        <v>#N/A</v>
      </c>
      <c r="BH68" s="210" t="s">
        <v>122</v>
      </c>
      <c r="BI68" s="85"/>
      <c r="BJ68" s="85">
        <f>IF(E68&gt;G68,IF(Spielplan!E68&gt;Spielplan!G68,Punktemodus!$B$3,0),0)</f>
        <v>0</v>
      </c>
      <c r="BK68" s="85">
        <f>IF(E68=G68,IF(Spielplan!E68=Spielplan!G68,Punktemodus!$B$3,0),0)</f>
        <v>10</v>
      </c>
      <c r="BL68" s="85">
        <f>IF(E68&lt;G68,IF(Spielplan!E68&lt;Spielplan!G68,Punktemodus!$B$3,0),0)</f>
        <v>0</v>
      </c>
      <c r="BM68" s="85">
        <f>IF(E68=Spielplan!E68,IF(G68=Spielplan!G68,Punktemodus!$B$5,0),0)</f>
        <v>3</v>
      </c>
      <c r="BN68" s="85">
        <f>IF(E68=Spielplan!E68,Punktemodus!$B$7,0)</f>
        <v>1</v>
      </c>
      <c r="BO68" s="85">
        <f>IF(G68=Spielplan!G68,Punktemodus!$B$7,0)</f>
        <v>1</v>
      </c>
      <c r="BP68" s="137">
        <f>IF(Spielplan!E68="",0,SUM(BJ68:BO68))</f>
        <v>0</v>
      </c>
      <c r="BQ68" s="85"/>
      <c r="BR68" s="141"/>
      <c r="BS68" s="153" t="s">
        <v>24</v>
      </c>
      <c r="BT68" s="144" t="str">
        <f>Spielplan!$BL$32</f>
        <v/>
      </c>
      <c r="BU68" s="145"/>
      <c r="BV68" s="146">
        <f>Spielplan!$BN$32</f>
        <v>0</v>
      </c>
      <c r="BW68" s="147"/>
      <c r="BX68" s="148">
        <f>IF(BT32=BT68,Punktemodus!$B$11,0)</f>
        <v>10</v>
      </c>
      <c r="BY68" s="148">
        <f>IF(BT68=BT17,Punktemodus!B13,0)</f>
        <v>5</v>
      </c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370" t="str">
        <f>Spielplan!$CI$32</f>
        <v/>
      </c>
      <c r="CR68" s="371"/>
      <c r="CS68" s="371"/>
      <c r="CT68" s="371"/>
      <c r="CU68" s="371"/>
      <c r="CV68" s="372"/>
      <c r="CW68" s="134"/>
    </row>
    <row r="69" spans="1:101" ht="18.75" customHeight="1" thickBot="1" x14ac:dyDescent="0.3">
      <c r="A69" s="60"/>
      <c r="B69" s="60"/>
      <c r="C69" s="200" t="str">
        <f>C67</f>
        <v>Argentinien</v>
      </c>
      <c r="D69" s="201"/>
      <c r="E69" s="104"/>
      <c r="F69" s="93"/>
      <c r="G69" s="104"/>
      <c r="H69" s="200" t="str">
        <f>C68</f>
        <v>Iran</v>
      </c>
      <c r="I69" s="201"/>
      <c r="J69" s="60"/>
      <c r="K69" s="60" t="s">
        <v>103</v>
      </c>
      <c r="L69" s="60">
        <f t="shared" si="20"/>
        <v>0</v>
      </c>
      <c r="M69" s="60">
        <f>IF($E69="",0,IF($E69&gt;$G69,3,IF($E69=G69,1,0)))</f>
        <v>0</v>
      </c>
      <c r="N69" s="60"/>
      <c r="O69" s="60">
        <f>IF($G69="",0,IF($E69&gt;$G69,0,IF($E69=$G69,1,3)))</f>
        <v>0</v>
      </c>
      <c r="P69" s="60"/>
      <c r="Q69" s="60">
        <f>E69</f>
        <v>0</v>
      </c>
      <c r="R69" s="60"/>
      <c r="S69" s="60">
        <f>G69</f>
        <v>0</v>
      </c>
      <c r="T69" s="60"/>
      <c r="U69" s="60">
        <f>G69</f>
        <v>0</v>
      </c>
      <c r="V69" s="60"/>
      <c r="W69" s="60">
        <f>E69</f>
        <v>0</v>
      </c>
      <c r="X69" s="60"/>
      <c r="Y69" s="60"/>
      <c r="Z69" s="60">
        <f>O73</f>
        <v>0</v>
      </c>
      <c r="AA69" s="60">
        <f>S73</f>
        <v>0</v>
      </c>
      <c r="AB69" s="60">
        <f>W73</f>
        <v>0</v>
      </c>
      <c r="AC69" s="60">
        <f>AA69-AB69</f>
        <v>0</v>
      </c>
      <c r="AD69" s="60">
        <f>IF(Z69&gt;Z67,-1,0)</f>
        <v>0</v>
      </c>
      <c r="AE69" s="60">
        <f>IF(Z69&gt;Z68,-1,0)</f>
        <v>0</v>
      </c>
      <c r="AF69" s="60">
        <f>IF(Z69&gt;Z70,-1,0)</f>
        <v>0</v>
      </c>
      <c r="AG69" s="60">
        <f>10000-(AJ69*1000+AM69*100+AK69*10)</f>
        <v>10000</v>
      </c>
      <c r="AH69" s="90">
        <f>RANK(AG69,AG67:AG70,1)</f>
        <v>1</v>
      </c>
      <c r="AI69" s="60" t="str">
        <f>C68</f>
        <v>Iran</v>
      </c>
      <c r="AJ69" s="60">
        <f t="shared" si="21"/>
        <v>0</v>
      </c>
      <c r="AK69" s="60">
        <f t="shared" si="21"/>
        <v>0</v>
      </c>
      <c r="AL69" s="60">
        <f t="shared" si="21"/>
        <v>0</v>
      </c>
      <c r="AM69" s="60">
        <f>AK69-AL69</f>
        <v>0</v>
      </c>
      <c r="AN69" s="187">
        <f>IF(AG67=AG69,IF(E69&gt;G69,AG67-0.1,AG67),AG67)</f>
        <v>10000</v>
      </c>
      <c r="AO69" s="187">
        <f>IF(AG68=AG69,IF(E72&gt;G72,AG68-0.1,AG68),AG68)</f>
        <v>10000</v>
      </c>
      <c r="AP69" s="187"/>
      <c r="AQ69" s="187">
        <f>IF(AG70=AG69,IF(G68&gt;E68,AG70-0.1,AG70),AG70)</f>
        <v>10000</v>
      </c>
      <c r="AR69" s="187">
        <f>AP71</f>
        <v>30000</v>
      </c>
      <c r="AS69" s="90">
        <f>RANK(AR69,AR67:AR70,1)</f>
        <v>1</v>
      </c>
      <c r="AT69" s="60" t="str">
        <f t="shared" si="22"/>
        <v>Iran</v>
      </c>
      <c r="AU69" s="60">
        <f t="shared" si="22"/>
        <v>0</v>
      </c>
      <c r="AV69" s="60">
        <f t="shared" si="22"/>
        <v>0</v>
      </c>
      <c r="AW69" s="60">
        <f t="shared" si="22"/>
        <v>0</v>
      </c>
      <c r="AX69" s="60"/>
      <c r="AY69" s="60"/>
      <c r="AZ69" s="60"/>
      <c r="BA69" s="113">
        <v>3</v>
      </c>
      <c r="BB69" s="114" t="e">
        <f>VLOOKUP(3,AS67:AT70,2,FALSE)</f>
        <v>#N/A</v>
      </c>
      <c r="BC69" s="115"/>
      <c r="BD69" s="116" t="e">
        <f>VLOOKUP(3,AS67:AW70,3,FALSE)</f>
        <v>#N/A</v>
      </c>
      <c r="BE69" s="116" t="e">
        <f>VLOOKUP(3,AS67:AW70,4,FALSE)</f>
        <v>#N/A</v>
      </c>
      <c r="BF69" s="93" t="s">
        <v>12</v>
      </c>
      <c r="BG69" s="116" t="e">
        <f>VLOOKUP(3,AS67:AW70,5,FALSE)</f>
        <v>#N/A</v>
      </c>
      <c r="BH69" s="60"/>
      <c r="BI69" s="85"/>
      <c r="BJ69" s="85">
        <f>IF(E69&gt;G69,IF(Spielplan!E69&gt;Spielplan!G69,Punktemodus!$B$3,0),0)</f>
        <v>0</v>
      </c>
      <c r="BK69" s="85">
        <f>IF(E69=G69,IF(Spielplan!E69=Spielplan!G69,Punktemodus!$B$3,0),0)</f>
        <v>10</v>
      </c>
      <c r="BL69" s="85">
        <f>IF(E69&lt;G69,IF(Spielplan!E69&lt;Spielplan!G69,Punktemodus!$B$3,0),0)</f>
        <v>0</v>
      </c>
      <c r="BM69" s="85">
        <f>IF(E69=Spielplan!E69,IF(G69=Spielplan!G69,Punktemodus!$B$5,0),0)</f>
        <v>3</v>
      </c>
      <c r="BN69" s="85">
        <f>IF(E69=Spielplan!E69,Punktemodus!$B$7,0)</f>
        <v>1</v>
      </c>
      <c r="BO69" s="85">
        <f>IF(G69=Spielplan!G69,Punktemodus!$B$7,0)</f>
        <v>1</v>
      </c>
      <c r="BP69" s="137">
        <f>IF(Spielplan!E69="",0,SUM(BJ69:BO69))</f>
        <v>0</v>
      </c>
      <c r="BQ69" s="85"/>
      <c r="BR69" s="141"/>
      <c r="BS69" s="149" t="s">
        <v>23</v>
      </c>
      <c r="BT69" s="144" t="str">
        <f>Spielplan!$BL$33</f>
        <v/>
      </c>
      <c r="BU69" s="145"/>
      <c r="BV69" s="146">
        <f>Spielplan!$BN$33</f>
        <v>0</v>
      </c>
      <c r="BW69" s="134"/>
      <c r="BX69" s="148">
        <f>IF(BT33=BT69,Punktemodus!$B$11,0)</f>
        <v>10</v>
      </c>
      <c r="BY69" s="148">
        <f>IF(BT69=BT16,Punktemodus!B13,0)</f>
        <v>5</v>
      </c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373"/>
      <c r="CR69" s="374"/>
      <c r="CS69" s="374"/>
      <c r="CT69" s="374"/>
      <c r="CU69" s="374"/>
      <c r="CV69" s="375"/>
      <c r="CW69" s="134"/>
    </row>
    <row r="70" spans="1:101" ht="18.75" customHeight="1" thickBot="1" x14ac:dyDescent="0.3">
      <c r="A70" s="60"/>
      <c r="B70" s="60"/>
      <c r="C70" s="206" t="str">
        <f>H67</f>
        <v>Bosnien</v>
      </c>
      <c r="D70" s="207"/>
      <c r="E70" s="104"/>
      <c r="F70" s="93"/>
      <c r="G70" s="104"/>
      <c r="H70" s="206" t="str">
        <f>H68</f>
        <v>Nigeria</v>
      </c>
      <c r="I70" s="207"/>
      <c r="J70" s="60"/>
      <c r="K70" s="60" t="s">
        <v>104</v>
      </c>
      <c r="L70" s="60">
        <f t="shared" si="20"/>
        <v>0</v>
      </c>
      <c r="M70" s="60"/>
      <c r="N70" s="60">
        <f>IF($E70="",0,IF($E70&gt;$G70,3,IF($E70=$G70,1,0)))</f>
        <v>0</v>
      </c>
      <c r="O70" s="60"/>
      <c r="P70" s="60">
        <f>IF($G70="",0,IF($E70&gt;$G70,0,IF($E70=$G70,1,3)))</f>
        <v>0</v>
      </c>
      <c r="Q70" s="60"/>
      <c r="R70" s="60">
        <f>E70</f>
        <v>0</v>
      </c>
      <c r="S70" s="60"/>
      <c r="T70" s="60">
        <f>G70</f>
        <v>0</v>
      </c>
      <c r="U70" s="60"/>
      <c r="V70" s="60">
        <f>G70</f>
        <v>0</v>
      </c>
      <c r="W70" s="60"/>
      <c r="X70" s="60">
        <f>E70</f>
        <v>0</v>
      </c>
      <c r="Y70" s="60"/>
      <c r="Z70" s="60">
        <f>P73</f>
        <v>0</v>
      </c>
      <c r="AA70" s="60">
        <f>T73</f>
        <v>0</v>
      </c>
      <c r="AB70" s="60">
        <f>X73</f>
        <v>0</v>
      </c>
      <c r="AC70" s="60">
        <f>AA70-AB70</f>
        <v>0</v>
      </c>
      <c r="AD70" s="60">
        <f>IF(Z70&gt;Z67,-1,0)</f>
        <v>0</v>
      </c>
      <c r="AE70" s="60">
        <f>IF(Z70&gt;Z68,-1,0)</f>
        <v>0</v>
      </c>
      <c r="AF70" s="60">
        <f>IF(Z70&gt;Z69,-1,0)</f>
        <v>0</v>
      </c>
      <c r="AG70" s="60">
        <f>10000-(AJ70*1000+AM70*100+AK70*10)</f>
        <v>10000</v>
      </c>
      <c r="AH70" s="90">
        <f>RANK(AG70,AG67:AG70,1)</f>
        <v>1</v>
      </c>
      <c r="AI70" s="60" t="str">
        <f>H68</f>
        <v>Nigeria</v>
      </c>
      <c r="AJ70" s="60">
        <f t="shared" si="21"/>
        <v>0</v>
      </c>
      <c r="AK70" s="60">
        <f t="shared" si="21"/>
        <v>0</v>
      </c>
      <c r="AL70" s="60">
        <f t="shared" si="21"/>
        <v>0</v>
      </c>
      <c r="AM70" s="60">
        <f>AK70-AL70</f>
        <v>0</v>
      </c>
      <c r="AN70" s="187">
        <f>IF(AG67=AG70,IF(E71&gt;G71,AG67-0.1,AG67),AG67)</f>
        <v>10000</v>
      </c>
      <c r="AO70" s="187">
        <f>IF(AG68=AG70,IF(E70&gt;G70,AG68-0.1,AG68),AG68)</f>
        <v>10000</v>
      </c>
      <c r="AP70" s="187">
        <f>IF(AG69=AG70,IF(E68&gt;G68,AG69-0.1,AG69),AG69)</f>
        <v>10000</v>
      </c>
      <c r="AQ70" s="187"/>
      <c r="AR70" s="187">
        <f>AQ71</f>
        <v>30000</v>
      </c>
      <c r="AS70" s="90">
        <f>RANK(AR70,AR67:AR70,1)</f>
        <v>1</v>
      </c>
      <c r="AT70" s="60" t="str">
        <f t="shared" si="22"/>
        <v>Nigeria</v>
      </c>
      <c r="AU70" s="60">
        <f t="shared" si="22"/>
        <v>0</v>
      </c>
      <c r="AV70" s="60">
        <f t="shared" si="22"/>
        <v>0</v>
      </c>
      <c r="AW70" s="60">
        <f t="shared" si="22"/>
        <v>0</v>
      </c>
      <c r="AX70" s="60"/>
      <c r="AY70" s="60"/>
      <c r="AZ70" s="60"/>
      <c r="BA70" s="113">
        <v>4</v>
      </c>
      <c r="BB70" s="114" t="e">
        <f>VLOOKUP(4,AS67:AT70,2,FALSE)</f>
        <v>#N/A</v>
      </c>
      <c r="BC70" s="115"/>
      <c r="BD70" s="116" t="e">
        <f>VLOOKUP(4,AS67:AW70,3,FALSE)</f>
        <v>#N/A</v>
      </c>
      <c r="BE70" s="116" t="e">
        <f>VLOOKUP(4,AS67:AW70,4,FALSE)</f>
        <v>#N/A</v>
      </c>
      <c r="BF70" s="93" t="s">
        <v>12</v>
      </c>
      <c r="BG70" s="116" t="e">
        <f>VLOOKUP(4,AS67:AW70,5,FALSE)</f>
        <v>#N/A</v>
      </c>
      <c r="BH70" s="60"/>
      <c r="BI70" s="85"/>
      <c r="BJ70" s="85">
        <f>IF(E70&gt;G70,IF(Spielplan!E70&gt;Spielplan!G70,Punktemodus!$B$3,0),0)</f>
        <v>0</v>
      </c>
      <c r="BK70" s="85">
        <f>IF(E70=G70,IF(Spielplan!E70=Spielplan!G70,Punktemodus!$B$3,0),0)</f>
        <v>10</v>
      </c>
      <c r="BL70" s="85">
        <f>IF(E70&lt;G70,IF(Spielplan!E70&lt;Spielplan!G70,Punktemodus!$B$3,0),0)</f>
        <v>0</v>
      </c>
      <c r="BM70" s="85">
        <f>IF(E70=Spielplan!E70,IF(G70=Spielplan!G70,Punktemodus!$B$5,0),0)</f>
        <v>3</v>
      </c>
      <c r="BN70" s="85">
        <f>IF(E70=Spielplan!E70,Punktemodus!$B$7,0)</f>
        <v>1</v>
      </c>
      <c r="BO70" s="85">
        <f>IF(G70=Spielplan!G70,Punktemodus!$B$7,0)</f>
        <v>1</v>
      </c>
      <c r="BP70" s="137">
        <f>IF(Spielplan!E70="",0,SUM(BJ70:BO70))</f>
        <v>0</v>
      </c>
      <c r="BQ70" s="60"/>
      <c r="BR70" s="141"/>
      <c r="BS70" s="150"/>
      <c r="BT70" s="134"/>
      <c r="BU70" s="134"/>
      <c r="BV70" s="134"/>
      <c r="BW70" s="134"/>
      <c r="BX70" s="148"/>
      <c r="BY70" s="148"/>
      <c r="BZ70" s="134"/>
      <c r="CA70" s="134"/>
      <c r="CB70" s="134"/>
      <c r="CC70" s="134"/>
      <c r="CD70" s="134"/>
      <c r="CE70" s="134"/>
      <c r="CF70" s="144" t="str">
        <f>Spielplan!$BX$34</f>
        <v/>
      </c>
      <c r="CG70" s="145"/>
      <c r="CH70" s="146">
        <f>Spielplan!$BZ$34</f>
        <v>0</v>
      </c>
      <c r="CI70" s="134"/>
      <c r="CJ70" s="134">
        <f>IF(OR(CF70=$CF$18,CF70=$CF$19,CF70=$CF$34,CF70=$CF$35),Punktemodus!$B$19,0)</f>
        <v>30</v>
      </c>
      <c r="CK70" s="134"/>
      <c r="CL70" s="134"/>
      <c r="CM70" s="134"/>
      <c r="CN70" s="134"/>
      <c r="CO70" s="134"/>
      <c r="CP70" s="134"/>
      <c r="CQ70" s="155"/>
      <c r="CR70" s="155"/>
      <c r="CS70" s="155"/>
      <c r="CT70" s="155"/>
      <c r="CU70" s="155"/>
      <c r="CV70" s="155"/>
      <c r="CW70" s="134"/>
    </row>
    <row r="71" spans="1:101" ht="18.75" customHeight="1" thickBot="1" x14ac:dyDescent="0.3">
      <c r="A71" s="60"/>
      <c r="B71" s="60"/>
      <c r="C71" s="200" t="str">
        <f>C67</f>
        <v>Argentinien</v>
      </c>
      <c r="D71" s="201"/>
      <c r="E71" s="104"/>
      <c r="F71" s="93"/>
      <c r="G71" s="104"/>
      <c r="H71" s="200" t="str">
        <f>H68</f>
        <v>Nigeria</v>
      </c>
      <c r="I71" s="201"/>
      <c r="J71" s="60"/>
      <c r="K71" s="60" t="s">
        <v>105</v>
      </c>
      <c r="L71" s="60">
        <f t="shared" si="20"/>
        <v>0</v>
      </c>
      <c r="M71" s="60">
        <f>IF($E71="",0,IF($E71&gt;$G71,3,IF($E71=G71,1,0)))</f>
        <v>0</v>
      </c>
      <c r="N71" s="60"/>
      <c r="O71" s="60"/>
      <c r="P71" s="60">
        <f>IF($G71="",0,IF($E71&gt;$G71,0,IF($E71=$G71,1,3)))</f>
        <v>0</v>
      </c>
      <c r="Q71" s="60">
        <f>E71</f>
        <v>0</v>
      </c>
      <c r="R71" s="60"/>
      <c r="S71" s="60"/>
      <c r="T71" s="60">
        <f>G71</f>
        <v>0</v>
      </c>
      <c r="U71" s="60">
        <f>G71</f>
        <v>0</v>
      </c>
      <c r="V71" s="60"/>
      <c r="W71" s="60"/>
      <c r="X71" s="60">
        <f>E71</f>
        <v>0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187">
        <f>SUM(AN67:AN70)</f>
        <v>30000</v>
      </c>
      <c r="AO71" s="187">
        <f>SUM(AO67:AO70)</f>
        <v>30000</v>
      </c>
      <c r="AP71" s="187">
        <f>SUM(AP67:AP70)</f>
        <v>30000</v>
      </c>
      <c r="AQ71" s="187">
        <f>SUM(AQ67:AQ70)</f>
        <v>30000</v>
      </c>
      <c r="AR71" s="187"/>
      <c r="AS71" s="60"/>
      <c r="AT71" s="60"/>
      <c r="AU71" s="60"/>
      <c r="AV71" s="60"/>
      <c r="AW71" s="60"/>
      <c r="AX71" s="60"/>
      <c r="AY71" s="60"/>
      <c r="AZ71" s="60"/>
      <c r="BA71" s="92"/>
      <c r="BB71" s="60"/>
      <c r="BC71" s="60"/>
      <c r="BD71" s="60"/>
      <c r="BE71" s="60"/>
      <c r="BF71" s="60"/>
      <c r="BG71" s="60"/>
      <c r="BH71" s="60"/>
      <c r="BI71" s="60"/>
      <c r="BJ71" s="85">
        <f>IF(E71&gt;G71,IF(Spielplan!E71&gt;Spielplan!G71,Punktemodus!$B$3,0),0)</f>
        <v>0</v>
      </c>
      <c r="BK71" s="85">
        <f>IF(E71=G71,IF(Spielplan!E71=Spielplan!G71,Punktemodus!$B$3,0),0)</f>
        <v>10</v>
      </c>
      <c r="BL71" s="85">
        <f>IF(E71&lt;G71,IF(Spielplan!E71&lt;Spielplan!G71,Punktemodus!$B$3,0),0)</f>
        <v>0</v>
      </c>
      <c r="BM71" s="85">
        <f>IF(E71=Spielplan!E71,IF(G71=Spielplan!G71,Punktemodus!$B$5,0),0)</f>
        <v>3</v>
      </c>
      <c r="BN71" s="85">
        <f>IF(E71=Spielplan!E71,Punktemodus!$B$7,0)</f>
        <v>1</v>
      </c>
      <c r="BO71" s="85">
        <f>IF(G71=Spielplan!G71,Punktemodus!$B$7,0)</f>
        <v>1</v>
      </c>
      <c r="BP71" s="137">
        <f>IF(Spielplan!E71="",0,SUM(BJ71:BO71))</f>
        <v>0</v>
      </c>
      <c r="BQ71" s="60"/>
      <c r="BR71" s="141"/>
      <c r="BS71" s="134"/>
      <c r="BT71" s="134"/>
      <c r="BU71" s="134"/>
      <c r="BV71" s="134"/>
      <c r="BW71" s="134"/>
      <c r="BX71" s="148"/>
      <c r="BY71" s="148"/>
      <c r="BZ71" s="134"/>
      <c r="CA71" s="134"/>
      <c r="CB71" s="134"/>
      <c r="CC71" s="134"/>
      <c r="CD71" s="134"/>
      <c r="CE71" s="134"/>
      <c r="CF71" s="144" t="str">
        <f>Spielplan!$BX$35</f>
        <v/>
      </c>
      <c r="CG71" s="145"/>
      <c r="CH71" s="146">
        <f>Spielplan!$BZ$35</f>
        <v>0</v>
      </c>
      <c r="CI71" s="134"/>
      <c r="CJ71" s="134">
        <f>IF(OR(CF71=$CF$18,CF71=$CF$19,CF71=$CF$34,CF71=$CF$35),Punktemodus!$B$19,0)</f>
        <v>30</v>
      </c>
      <c r="CK71" s="134"/>
      <c r="CL71" s="134"/>
      <c r="CM71" s="134"/>
      <c r="CN71" s="134"/>
      <c r="CO71" s="134"/>
      <c r="CP71" s="134"/>
      <c r="CQ71" s="155"/>
      <c r="CR71" s="155"/>
      <c r="CS71" s="155"/>
      <c r="CT71" s="155"/>
      <c r="CU71" s="155"/>
      <c r="CV71" s="155"/>
      <c r="CW71" s="134"/>
    </row>
    <row r="72" spans="1:101" ht="18.75" customHeight="1" thickBot="1" x14ac:dyDescent="0.3">
      <c r="A72" s="60"/>
      <c r="B72" s="60"/>
      <c r="C72" s="206" t="str">
        <f>H67</f>
        <v>Bosnien</v>
      </c>
      <c r="D72" s="207"/>
      <c r="E72" s="104"/>
      <c r="F72" s="106"/>
      <c r="G72" s="104"/>
      <c r="H72" s="206" t="str">
        <f>C68</f>
        <v>Iran</v>
      </c>
      <c r="I72" s="207"/>
      <c r="J72" s="60"/>
      <c r="K72" s="60" t="s">
        <v>105</v>
      </c>
      <c r="L72" s="60">
        <f t="shared" si="20"/>
        <v>0</v>
      </c>
      <c r="M72" s="60"/>
      <c r="N72" s="60">
        <f>IF($E72="",0,IF($E72&gt;$G72,3,IF($E72=$G72,1,0)))</f>
        <v>0</v>
      </c>
      <c r="O72" s="60">
        <f>IF($G72="",0,IF($E72&gt;$G72,0,IF($E72=$G72,1,3)))</f>
        <v>0</v>
      </c>
      <c r="P72" s="60"/>
      <c r="Q72" s="60"/>
      <c r="R72" s="60">
        <f>E72</f>
        <v>0</v>
      </c>
      <c r="S72" s="60">
        <f>G72</f>
        <v>0</v>
      </c>
      <c r="T72" s="60"/>
      <c r="U72" s="60"/>
      <c r="V72" s="60">
        <f>G72</f>
        <v>0</v>
      </c>
      <c r="W72" s="60">
        <f>E72</f>
        <v>0</v>
      </c>
      <c r="X72" s="60"/>
      <c r="Y72" s="60"/>
      <c r="Z72" s="60" t="s">
        <v>30</v>
      </c>
      <c r="AA72" s="60"/>
      <c r="AB72" s="60"/>
      <c r="AC72" s="60"/>
      <c r="AD72" s="60"/>
      <c r="AE72" s="60"/>
      <c r="AF72" s="60"/>
      <c r="AG72" s="60" t="b">
        <f>OR(AG67=AG68,AG67=AG69,AG67=AG70,AG68=AG69,AG68=AG70,AG69=AG70)</f>
        <v>1</v>
      </c>
      <c r="AH72" s="60"/>
      <c r="AI72" s="60"/>
      <c r="AJ72" s="60"/>
      <c r="AK72" s="60"/>
      <c r="AL72" s="60"/>
      <c r="AM72" s="60"/>
      <c r="AN72" s="60"/>
      <c r="AO72" s="60" t="s">
        <v>34</v>
      </c>
      <c r="AP72" s="60"/>
      <c r="AQ72" s="60"/>
      <c r="AR72" s="60" t="b">
        <f>OR(AR67=AR68,AR67=AR69,AR67=AR70,AR68=AR69,AR68=AR70,AR69=AR70)</f>
        <v>1</v>
      </c>
      <c r="AS72" s="60"/>
      <c r="AT72" s="60"/>
      <c r="AU72" s="60"/>
      <c r="AV72" s="60"/>
      <c r="AW72" s="60"/>
      <c r="AX72" s="60"/>
      <c r="AY72" s="60"/>
      <c r="AZ72" s="60"/>
      <c r="BA72" s="92"/>
      <c r="BB72" s="60"/>
      <c r="BC72" s="60"/>
      <c r="BD72" s="60"/>
      <c r="BE72" s="60"/>
      <c r="BF72" s="60"/>
      <c r="BG72" s="60"/>
      <c r="BH72" s="60"/>
      <c r="BI72" s="60"/>
      <c r="BJ72" s="85">
        <f>IF(E72&gt;G72,IF(Spielplan!E72&gt;Spielplan!G72,Punktemodus!$B$3,0),0)</f>
        <v>0</v>
      </c>
      <c r="BK72" s="85">
        <f>IF(E72=G72,IF(Spielplan!E72=Spielplan!G72,Punktemodus!$B$3,0),0)</f>
        <v>10</v>
      </c>
      <c r="BL72" s="85">
        <f>IF(E72&lt;G72,IF(Spielplan!E72&lt;Spielplan!G72,Punktemodus!$B$3,0),0)</f>
        <v>0</v>
      </c>
      <c r="BM72" s="85">
        <f>IF(E72=Spielplan!E72,IF(G72=Spielplan!G72,Punktemodus!$B$5,0),0)</f>
        <v>3</v>
      </c>
      <c r="BN72" s="85">
        <f>IF(E72=Spielplan!E72,Punktemodus!$B$7,0)</f>
        <v>1</v>
      </c>
      <c r="BO72" s="85">
        <f>IF(G72=Spielplan!G72,Punktemodus!$B$7,0)</f>
        <v>1</v>
      </c>
      <c r="BP72" s="137">
        <f>IF(Spielplan!E72="",0,SUM(BJ72:BO72))</f>
        <v>0</v>
      </c>
      <c r="BQ72" s="60"/>
      <c r="BR72" s="141"/>
      <c r="BS72" s="153" t="s">
        <v>126</v>
      </c>
      <c r="BT72" s="144" t="str">
        <f>Spielplan!$BL$36</f>
        <v/>
      </c>
      <c r="BU72" s="145"/>
      <c r="BV72" s="146">
        <f>Spielplan!$BN$36</f>
        <v>0</v>
      </c>
      <c r="BW72" s="147"/>
      <c r="BX72" s="148">
        <f>IF(BT36=BT72,Punktemodus!$B$11,0)</f>
        <v>10</v>
      </c>
      <c r="BY72" s="148">
        <f>IF(BT72=BT21,Punktemodus!B13,0)</f>
        <v>5</v>
      </c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55"/>
      <c r="CR72" s="155"/>
      <c r="CS72" s="155"/>
      <c r="CT72" s="155"/>
      <c r="CU72" s="155"/>
      <c r="CV72" s="155"/>
      <c r="CW72" s="134"/>
    </row>
    <row r="73" spans="1:101" ht="18.75" customHeight="1" thickBot="1" x14ac:dyDescent="0.25">
      <c r="A73" s="60"/>
      <c r="B73" s="60"/>
      <c r="C73" s="136" t="str">
        <f>IF(G72="","",IF(AR72=TRUE,"Achtung: Fehler in Tabelle!",""))</f>
        <v/>
      </c>
      <c r="D73" s="60"/>
      <c r="E73" s="85"/>
      <c r="F73" s="60"/>
      <c r="G73" s="85"/>
      <c r="H73" s="60"/>
      <c r="I73" s="60"/>
      <c r="J73" s="60"/>
      <c r="K73" s="60"/>
      <c r="L73" s="60"/>
      <c r="M73" s="60">
        <f t="shared" ref="M73:X73" si="23">SUM(M67:M72)</f>
        <v>0</v>
      </c>
      <c r="N73" s="60">
        <f t="shared" si="23"/>
        <v>0</v>
      </c>
      <c r="O73" s="60">
        <f t="shared" si="23"/>
        <v>0</v>
      </c>
      <c r="P73" s="60">
        <f t="shared" si="23"/>
        <v>0</v>
      </c>
      <c r="Q73" s="60">
        <f t="shared" si="23"/>
        <v>0</v>
      </c>
      <c r="R73" s="60">
        <f t="shared" si="23"/>
        <v>0</v>
      </c>
      <c r="S73" s="60">
        <f t="shared" si="23"/>
        <v>0</v>
      </c>
      <c r="T73" s="60">
        <f t="shared" si="23"/>
        <v>0</v>
      </c>
      <c r="U73" s="60">
        <f t="shared" si="23"/>
        <v>0</v>
      </c>
      <c r="V73" s="60">
        <f t="shared" si="23"/>
        <v>0</v>
      </c>
      <c r="W73" s="60">
        <f t="shared" si="23"/>
        <v>0</v>
      </c>
      <c r="X73" s="60">
        <f t="shared" si="23"/>
        <v>0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160">
        <f>SUM(BP67:BP72)</f>
        <v>0</v>
      </c>
      <c r="BQ73" s="60"/>
      <c r="BR73" s="141"/>
      <c r="BS73" s="149" t="s">
        <v>127</v>
      </c>
      <c r="BT73" s="144" t="str">
        <f>Spielplan!$BL$37</f>
        <v/>
      </c>
      <c r="BU73" s="145"/>
      <c r="BV73" s="146">
        <f>Spielplan!$BN$37</f>
        <v>0</v>
      </c>
      <c r="BW73" s="134"/>
      <c r="BX73" s="148">
        <f>IF(BT37=BT73,Punktemodus!$B$11,0)</f>
        <v>10</v>
      </c>
      <c r="BY73" s="148">
        <f>IF(BT73=BT20,Punktemodus!B13,0)</f>
        <v>5</v>
      </c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55"/>
      <c r="CR73" s="155"/>
      <c r="CS73" s="155"/>
      <c r="CT73" s="155"/>
      <c r="CU73" s="155"/>
      <c r="CV73" s="155"/>
      <c r="CW73" s="134"/>
    </row>
    <row r="74" spans="1:101" ht="18.75" customHeight="1" thickBot="1" x14ac:dyDescent="0.3">
      <c r="A74" s="60"/>
      <c r="B74" s="60"/>
      <c r="C74" s="60"/>
      <c r="D74" s="60"/>
      <c r="E74" s="85"/>
      <c r="F74" s="60"/>
      <c r="G74" s="85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138"/>
      <c r="BQ74" s="60"/>
      <c r="BR74" s="141"/>
      <c r="BS74" s="150"/>
      <c r="BT74" s="134"/>
      <c r="BU74" s="134"/>
      <c r="BV74" s="134"/>
      <c r="BW74" s="134"/>
      <c r="BX74" s="148"/>
      <c r="BY74" s="148"/>
      <c r="BZ74" s="134"/>
      <c r="CA74" s="144" t="str">
        <f>Spielplan!$BS$38</f>
        <v/>
      </c>
      <c r="CB74" s="145"/>
      <c r="CC74" s="146">
        <f>Spielplan!$BU$38</f>
        <v>0</v>
      </c>
      <c r="CD74" s="147"/>
      <c r="CE74" s="134">
        <f>IF(CA74=CA38,Punktemodus!B15,0)</f>
        <v>20</v>
      </c>
      <c r="CF74" s="148">
        <f>IF(OR(CA74=$CA$14,CA74=$CA$15,CA74=$CA$22,CA74=$CA$23,CA74=$CA$30,CA74=$CA$31,CA74=$CA$39),Punktemodus!B17,0)</f>
        <v>10</v>
      </c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</row>
    <row r="75" spans="1:101" ht="18.75" customHeight="1" thickBot="1" x14ac:dyDescent="0.25">
      <c r="A75" s="60"/>
      <c r="B75" s="60"/>
      <c r="C75" s="60"/>
      <c r="D75" s="60"/>
      <c r="E75" s="85"/>
      <c r="F75" s="60"/>
      <c r="G75" s="85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138"/>
      <c r="BQ75" s="60"/>
      <c r="BR75" s="141"/>
      <c r="BS75" s="134"/>
      <c r="BT75" s="134"/>
      <c r="BU75" s="134"/>
      <c r="BV75" s="134"/>
      <c r="BW75" s="134"/>
      <c r="BX75" s="148"/>
      <c r="BY75" s="148"/>
      <c r="BZ75" s="134"/>
      <c r="CA75" s="144" t="str">
        <f>Spielplan!$BS$39</f>
        <v/>
      </c>
      <c r="CB75" s="145"/>
      <c r="CC75" s="146">
        <f>Spielplan!$BU$39</f>
        <v>0</v>
      </c>
      <c r="CD75" s="134"/>
      <c r="CE75" s="134">
        <f>IF(CA75=CA39,Punktemodus!B15,0)</f>
        <v>20</v>
      </c>
      <c r="CF75" s="148">
        <f>IF(OR(CA75=$CA$14,CA75=$CA$15,CA75=$CA$22,CA75=$CA$23,CA75=$CA$30,CA75=$CA$31,CA75=$CA$38),Punktemodus!B17,0)</f>
        <v>10</v>
      </c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</row>
    <row r="76" spans="1:101" ht="18.75" customHeight="1" thickBot="1" x14ac:dyDescent="0.3">
      <c r="A76" s="60"/>
      <c r="B76" s="60"/>
      <c r="C76" s="88" t="s">
        <v>92</v>
      </c>
      <c r="D76" s="60"/>
      <c r="E76" s="85"/>
      <c r="F76" s="60"/>
      <c r="G76" s="85"/>
      <c r="H76" s="60"/>
      <c r="I76" s="60"/>
      <c r="J76" s="60"/>
      <c r="K76" s="60"/>
      <c r="L76" s="60"/>
      <c r="M76" s="60" t="s">
        <v>4</v>
      </c>
      <c r="N76" s="60"/>
      <c r="O76" s="60"/>
      <c r="P76" s="60"/>
      <c r="Q76" s="60" t="s">
        <v>6</v>
      </c>
      <c r="R76" s="60"/>
      <c r="S76" s="60"/>
      <c r="T76" s="60"/>
      <c r="U76" s="60" t="s">
        <v>7</v>
      </c>
      <c r="V76" s="60"/>
      <c r="W76" s="60"/>
      <c r="X76" s="60"/>
      <c r="Y76" s="60"/>
      <c r="Z76" s="60" t="s">
        <v>4</v>
      </c>
      <c r="AA76" s="60" t="s">
        <v>5</v>
      </c>
      <c r="AB76" s="60"/>
      <c r="AC76" s="60"/>
      <c r="AD76" s="60" t="s">
        <v>9</v>
      </c>
      <c r="AE76" s="60"/>
      <c r="AF76" s="60"/>
      <c r="AG76" s="60"/>
      <c r="AH76" s="60" t="s">
        <v>32</v>
      </c>
      <c r="AI76" s="60"/>
      <c r="AJ76" s="60"/>
      <c r="AK76" s="60"/>
      <c r="AL76" s="60"/>
      <c r="AM76" s="60"/>
      <c r="AN76" s="60" t="s">
        <v>35</v>
      </c>
      <c r="AO76" s="60"/>
      <c r="AP76" s="60"/>
      <c r="AQ76" s="60"/>
      <c r="AR76" s="60"/>
      <c r="AS76" s="60" t="s">
        <v>33</v>
      </c>
      <c r="AT76" s="60"/>
      <c r="AU76" s="60"/>
      <c r="AV76" s="60"/>
      <c r="AW76" s="60"/>
      <c r="AX76" s="60"/>
      <c r="AY76" s="60"/>
      <c r="AZ76" s="60"/>
      <c r="BA76" s="60"/>
      <c r="BB76" s="89" t="s">
        <v>10</v>
      </c>
      <c r="BC76" s="60"/>
      <c r="BD76" s="90" t="s">
        <v>4</v>
      </c>
      <c r="BE76" s="60"/>
      <c r="BF76" s="61" t="s">
        <v>5</v>
      </c>
      <c r="BG76" s="60"/>
      <c r="BH76" s="60"/>
      <c r="BI76" s="85"/>
      <c r="BJ76" s="60"/>
      <c r="BK76" s="60"/>
      <c r="BL76" s="60"/>
      <c r="BM76" s="60"/>
      <c r="BN76" s="60"/>
      <c r="BO76" s="60"/>
      <c r="BP76" s="138"/>
      <c r="BQ76" s="85"/>
      <c r="BR76" s="141"/>
      <c r="BS76" s="153" t="s">
        <v>128</v>
      </c>
      <c r="BT76" s="144" t="str">
        <f>Spielplan!$BL$40</f>
        <v/>
      </c>
      <c r="BU76" s="145"/>
      <c r="BV76" s="146">
        <f>Spielplan!$BN$40</f>
        <v>0</v>
      </c>
      <c r="BW76" s="147"/>
      <c r="BX76" s="148">
        <f>IF(BT40=BT76,Punktemodus!$B$11,0)</f>
        <v>10</v>
      </c>
      <c r="BY76" s="148">
        <f>IF(BT76=BT25,Punktemodus!B13,0)</f>
        <v>5</v>
      </c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</row>
    <row r="77" spans="1:101" ht="18.75" customHeight="1" thickBot="1" x14ac:dyDescent="0.25">
      <c r="A77" s="60"/>
      <c r="B77" s="60"/>
      <c r="C77" s="60"/>
      <c r="D77" s="60"/>
      <c r="E77" s="85"/>
      <c r="F77" s="60"/>
      <c r="G77" s="85"/>
      <c r="H77" s="60"/>
      <c r="I77" s="60"/>
      <c r="J77" s="60"/>
      <c r="K77" s="60"/>
      <c r="L77" s="60"/>
      <c r="M77" s="60" t="s">
        <v>0</v>
      </c>
      <c r="N77" s="60" t="s">
        <v>1</v>
      </c>
      <c r="O77" s="60" t="s">
        <v>2</v>
      </c>
      <c r="P77" s="60" t="s">
        <v>3</v>
      </c>
      <c r="Q77" s="60" t="s">
        <v>0</v>
      </c>
      <c r="R77" s="60" t="s">
        <v>1</v>
      </c>
      <c r="S77" s="60" t="s">
        <v>2</v>
      </c>
      <c r="T77" s="60" t="s">
        <v>3</v>
      </c>
      <c r="U77" s="60" t="s">
        <v>0</v>
      </c>
      <c r="V77" s="60" t="s">
        <v>1</v>
      </c>
      <c r="W77" s="60" t="s">
        <v>2</v>
      </c>
      <c r="X77" s="60" t="s">
        <v>3</v>
      </c>
      <c r="Y77" s="60"/>
      <c r="Z77" s="60" t="s">
        <v>8</v>
      </c>
      <c r="AA77" s="60"/>
      <c r="AB77" s="60"/>
      <c r="AC77" s="60"/>
      <c r="AD77" s="60"/>
      <c r="AE77" s="60"/>
      <c r="AF77" s="60"/>
      <c r="AG77" s="60"/>
      <c r="AH77" s="60" t="s">
        <v>31</v>
      </c>
      <c r="AI77" s="60"/>
      <c r="AJ77" s="60"/>
      <c r="AK77" s="60"/>
      <c r="AL77" s="60"/>
      <c r="AM77" s="60"/>
      <c r="AN77" s="60" t="str">
        <f>AI78</f>
        <v>Deutschland</v>
      </c>
      <c r="AO77" s="60" t="str">
        <f>AI79</f>
        <v>Portugal</v>
      </c>
      <c r="AP77" s="60" t="str">
        <f>AI80</f>
        <v>Ghana</v>
      </c>
      <c r="AQ77" s="60" t="str">
        <f>AI81</f>
        <v>USA</v>
      </c>
      <c r="AR77" s="60"/>
      <c r="AS77" s="60" t="s">
        <v>31</v>
      </c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85"/>
      <c r="BJ77" s="85"/>
      <c r="BK77" s="85"/>
      <c r="BL77" s="85"/>
      <c r="BM77" s="85"/>
      <c r="BN77" s="85"/>
      <c r="BO77" s="85"/>
      <c r="BP77" s="137"/>
      <c r="BQ77" s="85"/>
      <c r="BR77" s="141"/>
      <c r="BS77" s="149" t="s">
        <v>129</v>
      </c>
      <c r="BT77" s="144" t="str">
        <f>Spielplan!$BL$41</f>
        <v/>
      </c>
      <c r="BU77" s="145"/>
      <c r="BV77" s="146">
        <f>Spielplan!$BN$41</f>
        <v>0</v>
      </c>
      <c r="BW77" s="134"/>
      <c r="BX77" s="148">
        <f>IF(BT41=BT77,Punktemodus!$B$11,0)</f>
        <v>10</v>
      </c>
      <c r="BY77" s="148">
        <f>IF(BT77=BT24,Punktemodus!B13,0)</f>
        <v>5</v>
      </c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</row>
    <row r="78" spans="1:101" ht="18.75" customHeight="1" thickBot="1" x14ac:dyDescent="0.3">
      <c r="A78" s="60"/>
      <c r="B78" s="60"/>
      <c r="C78" s="211" t="str">
        <f>Spielplan!$C$78</f>
        <v>Deutschland</v>
      </c>
      <c r="D78" s="212"/>
      <c r="E78" s="104"/>
      <c r="F78" s="93"/>
      <c r="G78" s="104"/>
      <c r="H78" s="211" t="str">
        <f>Spielplan!$H$78</f>
        <v>Portugal</v>
      </c>
      <c r="I78" s="212"/>
      <c r="J78" s="60"/>
      <c r="K78" s="60" t="s">
        <v>108</v>
      </c>
      <c r="L78" s="60">
        <f t="shared" ref="L78:L83" si="24">IF(E78-G78&gt;0,1,IF(G78=E78,0,-1))</f>
        <v>0</v>
      </c>
      <c r="M78" s="60">
        <f>IF($E78="",0,IF($E78&gt;$G78,3,IF($E78=G78,1,0)))</f>
        <v>0</v>
      </c>
      <c r="N78" s="60">
        <f>IF($G78="",0,IF($E78&gt;$G78,0,IF($E78=G78,1,3)))</f>
        <v>0</v>
      </c>
      <c r="O78" s="60"/>
      <c r="P78" s="60"/>
      <c r="Q78" s="60">
        <f>E78</f>
        <v>0</v>
      </c>
      <c r="R78" s="60">
        <f>G78</f>
        <v>0</v>
      </c>
      <c r="S78" s="60"/>
      <c r="T78" s="60"/>
      <c r="U78" s="60">
        <f>G78</f>
        <v>0</v>
      </c>
      <c r="V78" s="60">
        <f>E78</f>
        <v>0</v>
      </c>
      <c r="W78" s="60"/>
      <c r="X78" s="60"/>
      <c r="Y78" s="60"/>
      <c r="Z78" s="60">
        <f>M84</f>
        <v>0</v>
      </c>
      <c r="AA78" s="60">
        <f>Q84</f>
        <v>0</v>
      </c>
      <c r="AB78" s="60">
        <f>U84</f>
        <v>0</v>
      </c>
      <c r="AC78" s="60">
        <f>AA78-AB78</f>
        <v>0</v>
      </c>
      <c r="AD78" s="60">
        <f>IF(Z78&gt;Z79,-1,0)</f>
        <v>0</v>
      </c>
      <c r="AE78" s="60">
        <f>IF(Z78&gt;Z80,-1,0)</f>
        <v>0</v>
      </c>
      <c r="AF78" s="60">
        <f>IF(Z78&gt;Z81,-1,0)</f>
        <v>0</v>
      </c>
      <c r="AG78" s="60">
        <f>10000-(AJ78*1000+AM78*100+AK78*10)</f>
        <v>10000</v>
      </c>
      <c r="AH78" s="90">
        <f>RANK(AG78,AG78:AG81,1)</f>
        <v>1</v>
      </c>
      <c r="AI78" s="60" t="str">
        <f>C78</f>
        <v>Deutschland</v>
      </c>
      <c r="AJ78" s="60">
        <f t="shared" ref="AJ78:AL81" si="25">Z78</f>
        <v>0</v>
      </c>
      <c r="AK78" s="60">
        <f t="shared" si="25"/>
        <v>0</v>
      </c>
      <c r="AL78" s="60">
        <f t="shared" si="25"/>
        <v>0</v>
      </c>
      <c r="AM78" s="60">
        <f>AK78-AL78</f>
        <v>0</v>
      </c>
      <c r="AN78" s="187"/>
      <c r="AO78" s="187">
        <f>IF(AG79=AG78,IF(G78&gt;E78,AG79-0.1,AG79),AG79)</f>
        <v>10000</v>
      </c>
      <c r="AP78" s="187">
        <f>IF(AG80=AG78,IF(G80&gt;E80,AG80-0.1,AG80),AG80)</f>
        <v>10000</v>
      </c>
      <c r="AQ78" s="187">
        <f>IF(AG81=AG78,IF(G82&gt;E82,AG81-0.1,AG81),AG81)</f>
        <v>10000</v>
      </c>
      <c r="AR78" s="187">
        <f>AN82</f>
        <v>30000</v>
      </c>
      <c r="AS78" s="90">
        <f>RANK(AR78,AR78:AR81,1)</f>
        <v>1</v>
      </c>
      <c r="AT78" s="60" t="str">
        <f t="shared" ref="AT78:AW81" si="26">AI78</f>
        <v>Deutschland</v>
      </c>
      <c r="AU78" s="60">
        <f t="shared" si="26"/>
        <v>0</v>
      </c>
      <c r="AV78" s="60">
        <f t="shared" si="26"/>
        <v>0</v>
      </c>
      <c r="AW78" s="60">
        <f t="shared" si="26"/>
        <v>0</v>
      </c>
      <c r="AX78" s="60"/>
      <c r="AY78" s="60"/>
      <c r="AZ78" s="60"/>
      <c r="BA78" s="213">
        <v>1</v>
      </c>
      <c r="BB78" s="211" t="str">
        <f>VLOOKUP(1,AS78:AT81,2,FALSE)</f>
        <v>Deutschland</v>
      </c>
      <c r="BC78" s="214"/>
      <c r="BD78" s="215">
        <f>VLOOKUP(1,AS78:AW81,3,FALSE)</f>
        <v>0</v>
      </c>
      <c r="BE78" s="216">
        <f>VLOOKUP(1,AS78:AW81,4,FALSE)</f>
        <v>0</v>
      </c>
      <c r="BF78" s="93" t="s">
        <v>12</v>
      </c>
      <c r="BG78" s="216">
        <f>VLOOKUP(1,AS78:AW81,5,FALSE)</f>
        <v>0</v>
      </c>
      <c r="BH78" s="217" t="s">
        <v>123</v>
      </c>
      <c r="BI78" s="85"/>
      <c r="BJ78" s="85">
        <f>IF(E78&gt;G78,IF(Spielplan!E78&gt;Spielplan!G78,Punktemodus!$B$3,0),0)</f>
        <v>0</v>
      </c>
      <c r="BK78" s="85">
        <f>IF(E78=G78,IF(Spielplan!E78=Spielplan!G78,Punktemodus!$B$3,0),0)</f>
        <v>10</v>
      </c>
      <c r="BL78" s="85">
        <f>IF(E78&lt;G78,IF(Spielplan!E78&lt;Spielplan!G78,Punktemodus!$B$3,0),0)</f>
        <v>0</v>
      </c>
      <c r="BM78" s="85">
        <f>IF(E78=Spielplan!E78,IF(G78=Spielplan!G78,Punktemodus!$B$5,0),0)</f>
        <v>3</v>
      </c>
      <c r="BN78" s="85">
        <f>IF(E78=Spielplan!E78,Punktemodus!$B$7,0)</f>
        <v>1</v>
      </c>
      <c r="BO78" s="85">
        <f>IF(G78=Spielplan!G78,Punktemodus!$B$7,0)</f>
        <v>1</v>
      </c>
      <c r="BP78" s="137">
        <f>IF(Spielplan!E78="",0,SUM(BJ78:BO78))</f>
        <v>0</v>
      </c>
      <c r="BQ78" s="85"/>
      <c r="BR78" s="141"/>
      <c r="BS78" s="150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</row>
    <row r="79" spans="1:101" ht="18.75" customHeight="1" thickBot="1" x14ac:dyDescent="0.3">
      <c r="A79" s="60"/>
      <c r="B79" s="60"/>
      <c r="C79" s="218" t="str">
        <f>Spielplan!$C$79</f>
        <v>Ghana</v>
      </c>
      <c r="D79" s="219"/>
      <c r="E79" s="104"/>
      <c r="F79" s="93"/>
      <c r="G79" s="104"/>
      <c r="H79" s="218" t="str">
        <f>Spielplan!$H$79</f>
        <v>USA</v>
      </c>
      <c r="I79" s="219"/>
      <c r="J79" s="60"/>
      <c r="K79" s="60" t="s">
        <v>109</v>
      </c>
      <c r="L79" s="60">
        <f t="shared" si="24"/>
        <v>0</v>
      </c>
      <c r="M79" s="60"/>
      <c r="N79" s="60"/>
      <c r="O79" s="60">
        <f>IF($E79="",0,IF($E79&gt;$G79,3,IF($E79=$G79,1,0)))</f>
        <v>0</v>
      </c>
      <c r="P79" s="60">
        <f>IF($G79="",0,IF($E79&gt;$G79,0,IF($E79=$G79,1,3)))</f>
        <v>0</v>
      </c>
      <c r="Q79" s="60"/>
      <c r="R79" s="60"/>
      <c r="S79" s="60">
        <f>E79</f>
        <v>0</v>
      </c>
      <c r="T79" s="60">
        <f>G79</f>
        <v>0</v>
      </c>
      <c r="U79" s="60"/>
      <c r="V79" s="60"/>
      <c r="W79" s="60">
        <f>G79</f>
        <v>0</v>
      </c>
      <c r="X79" s="60">
        <f>E79</f>
        <v>0</v>
      </c>
      <c r="Y79" s="60"/>
      <c r="Z79" s="60">
        <f>N84</f>
        <v>0</v>
      </c>
      <c r="AA79" s="60">
        <f>R84</f>
        <v>0</v>
      </c>
      <c r="AB79" s="60">
        <f>V84</f>
        <v>0</v>
      </c>
      <c r="AC79" s="60">
        <f>AA79-AB79</f>
        <v>0</v>
      </c>
      <c r="AD79" s="60">
        <f>IF(Z79&gt;Z78,-1,0)</f>
        <v>0</v>
      </c>
      <c r="AE79" s="60">
        <f>IF(Z79&gt;Z80,-1,0)</f>
        <v>0</v>
      </c>
      <c r="AF79" s="60">
        <f>IF(Z79&gt;Z81,-1,0)</f>
        <v>0</v>
      </c>
      <c r="AG79" s="60">
        <f>10000-(AJ79*1000+AM79*100+AK79*10)</f>
        <v>10000</v>
      </c>
      <c r="AH79" s="90">
        <f>RANK(AG79,AG78:AG81,1)</f>
        <v>1</v>
      </c>
      <c r="AI79" s="60" t="str">
        <f>H78</f>
        <v>Portugal</v>
      </c>
      <c r="AJ79" s="60">
        <f t="shared" si="25"/>
        <v>0</v>
      </c>
      <c r="AK79" s="60">
        <f t="shared" si="25"/>
        <v>0</v>
      </c>
      <c r="AL79" s="60">
        <f t="shared" si="25"/>
        <v>0</v>
      </c>
      <c r="AM79" s="60">
        <f>AK79-AL79</f>
        <v>0</v>
      </c>
      <c r="AN79" s="187">
        <f>IF(AG78=AG79,IF(E78&gt;G78,AG78-0.1,AG78),AG78)</f>
        <v>10000</v>
      </c>
      <c r="AO79" s="187"/>
      <c r="AP79" s="187">
        <f>IF(AG80=AG79,IF(G83&gt;E83,AG80-0.1,AG80),AG80)</f>
        <v>10000</v>
      </c>
      <c r="AQ79" s="187">
        <f>IF(AG81=AG79,IF(G81&gt;E81,AG81-0.1,AG81),AG81)</f>
        <v>10000</v>
      </c>
      <c r="AR79" s="187">
        <f>AO82</f>
        <v>30000</v>
      </c>
      <c r="AS79" s="90">
        <f>RANK(AR79,AR78:AR81,1)</f>
        <v>1</v>
      </c>
      <c r="AT79" s="60" t="str">
        <f t="shared" si="26"/>
        <v>Portugal</v>
      </c>
      <c r="AU79" s="60">
        <f t="shared" si="26"/>
        <v>0</v>
      </c>
      <c r="AV79" s="60">
        <f t="shared" si="26"/>
        <v>0</v>
      </c>
      <c r="AW79" s="60">
        <f t="shared" si="26"/>
        <v>0</v>
      </c>
      <c r="AX79" s="60"/>
      <c r="AY79" s="60"/>
      <c r="AZ79" s="60"/>
      <c r="BA79" s="220">
        <v>2</v>
      </c>
      <c r="BB79" s="218" t="e">
        <f>VLOOKUP(2,AS78:AT81,2,FALSE)</f>
        <v>#N/A</v>
      </c>
      <c r="BC79" s="221"/>
      <c r="BD79" s="222" t="e">
        <f>VLOOKUP(2,AS78:AW81,3,FALSE)</f>
        <v>#N/A</v>
      </c>
      <c r="BE79" s="223" t="e">
        <f>VLOOKUP(2,AS78:AW81,4,FALSE)</f>
        <v>#N/A</v>
      </c>
      <c r="BF79" s="93" t="s">
        <v>12</v>
      </c>
      <c r="BG79" s="223" t="e">
        <f>VLOOKUP(2,AS78:AW81,5,FALSE)</f>
        <v>#N/A</v>
      </c>
      <c r="BH79" s="223" t="s">
        <v>129</v>
      </c>
      <c r="BI79" s="85"/>
      <c r="BJ79" s="85">
        <f>IF(E79&gt;G79,IF(Spielplan!E79&gt;Spielplan!G79,Punktemodus!$B$3,0),0)</f>
        <v>0</v>
      </c>
      <c r="BK79" s="85">
        <f>IF(E79=G79,IF(Spielplan!E79=Spielplan!G79,Punktemodus!$B$3,0),0)</f>
        <v>10</v>
      </c>
      <c r="BL79" s="85">
        <f>IF(E79&lt;G79,IF(Spielplan!E79&lt;Spielplan!G79,Punktemodus!$B$3,0),0)</f>
        <v>0</v>
      </c>
      <c r="BM79" s="85">
        <f>IF(E79=Spielplan!E79,IF(G79=Spielplan!G79,Punktemodus!$B$5,0),0)</f>
        <v>3</v>
      </c>
      <c r="BN79" s="85">
        <f>IF(E79=Spielplan!E79,Punktemodus!$B$7,0)</f>
        <v>1</v>
      </c>
      <c r="BO79" s="85">
        <f>IF(G79=Spielplan!G79,Punktemodus!$B$7,0)</f>
        <v>1</v>
      </c>
      <c r="BP79" s="137">
        <f>IF(Spielplan!E79="",0,SUM(BJ79:BO79))</f>
        <v>0</v>
      </c>
      <c r="BQ79" s="85"/>
      <c r="BR79" s="141"/>
      <c r="BS79" s="134"/>
      <c r="BT79" s="134"/>
      <c r="BU79" s="134"/>
      <c r="BV79" s="134"/>
      <c r="BW79" s="134"/>
      <c r="BX79" s="134"/>
      <c r="BY79" s="134"/>
      <c r="BZ79" s="161">
        <f>SUM(BX48:BY77)</f>
        <v>240</v>
      </c>
      <c r="CA79" s="134"/>
      <c r="CB79" s="134"/>
      <c r="CC79" s="134"/>
      <c r="CD79" s="134"/>
      <c r="CE79" s="161">
        <f>CE50+CF50+CE51+CF51+CE58+CF58+CE59+CF59+CE66+CF66+CE67+CF67+CE74+CF74+CE75+CF75</f>
        <v>240</v>
      </c>
      <c r="CF79" s="134"/>
      <c r="CG79" s="134"/>
      <c r="CH79" s="134"/>
      <c r="CI79" s="134"/>
      <c r="CJ79" s="161">
        <f>CJ54+CJ55+CJ70+CJ71</f>
        <v>120</v>
      </c>
      <c r="CK79" s="134"/>
      <c r="CL79" s="134"/>
      <c r="CM79" s="134"/>
      <c r="CN79" s="134"/>
      <c r="CO79" s="161">
        <f>SUM(CO59:CO60)</f>
        <v>80</v>
      </c>
      <c r="CP79" s="134"/>
      <c r="CQ79" s="134"/>
      <c r="CR79" s="134"/>
      <c r="CS79" s="161">
        <f>CS54</f>
        <v>50</v>
      </c>
      <c r="CT79" s="134"/>
      <c r="CU79" s="134"/>
      <c r="CV79" s="134"/>
      <c r="CW79" s="134"/>
    </row>
    <row r="80" spans="1:101" ht="18.75" customHeight="1" thickBot="1" x14ac:dyDescent="0.3">
      <c r="A80" s="60"/>
      <c r="B80" s="60"/>
      <c r="C80" s="211" t="str">
        <f>C78</f>
        <v>Deutschland</v>
      </c>
      <c r="D80" s="212"/>
      <c r="E80" s="104"/>
      <c r="F80" s="93"/>
      <c r="G80" s="104"/>
      <c r="H80" s="211" t="str">
        <f>C79</f>
        <v>Ghana</v>
      </c>
      <c r="I80" s="212"/>
      <c r="J80" s="60"/>
      <c r="K80" s="60" t="s">
        <v>110</v>
      </c>
      <c r="L80" s="60">
        <f t="shared" si="24"/>
        <v>0</v>
      </c>
      <c r="M80" s="60">
        <f>IF($E80="",0,IF($E80&gt;$G80,3,IF($E80=G80,1,0)))</f>
        <v>0</v>
      </c>
      <c r="N80" s="60"/>
      <c r="O80" s="60">
        <f>IF($G80="",0,IF($E80&gt;$G80,0,IF($E80=$G80,1,3)))</f>
        <v>0</v>
      </c>
      <c r="P80" s="60"/>
      <c r="Q80" s="60">
        <f>E80</f>
        <v>0</v>
      </c>
      <c r="R80" s="60"/>
      <c r="S80" s="60">
        <f>G80</f>
        <v>0</v>
      </c>
      <c r="T80" s="60"/>
      <c r="U80" s="60">
        <f>G80</f>
        <v>0</v>
      </c>
      <c r="V80" s="60"/>
      <c r="W80" s="60">
        <f>E80</f>
        <v>0</v>
      </c>
      <c r="X80" s="60"/>
      <c r="Y80" s="60"/>
      <c r="Z80" s="60">
        <f>O84</f>
        <v>0</v>
      </c>
      <c r="AA80" s="60">
        <f>S84</f>
        <v>0</v>
      </c>
      <c r="AB80" s="60">
        <f>W84</f>
        <v>0</v>
      </c>
      <c r="AC80" s="60">
        <f>AA80-AB80</f>
        <v>0</v>
      </c>
      <c r="AD80" s="60">
        <f>IF(Z80&gt;Z78,-1,0)</f>
        <v>0</v>
      </c>
      <c r="AE80" s="60">
        <f>IF(Z80&gt;Z79,-1,0)</f>
        <v>0</v>
      </c>
      <c r="AF80" s="60">
        <f>IF(Z80&gt;Z81,-1,0)</f>
        <v>0</v>
      </c>
      <c r="AG80" s="60">
        <f>10000-(AJ80*1000+AM80*100+AK80*10)</f>
        <v>10000</v>
      </c>
      <c r="AH80" s="90">
        <f>RANK(AG80,AG78:AG81,1)</f>
        <v>1</v>
      </c>
      <c r="AI80" s="60" t="str">
        <f>C79</f>
        <v>Ghana</v>
      </c>
      <c r="AJ80" s="60">
        <f t="shared" si="25"/>
        <v>0</v>
      </c>
      <c r="AK80" s="60">
        <f t="shared" si="25"/>
        <v>0</v>
      </c>
      <c r="AL80" s="60">
        <f t="shared" si="25"/>
        <v>0</v>
      </c>
      <c r="AM80" s="60">
        <f>AK80-AL80</f>
        <v>0</v>
      </c>
      <c r="AN80" s="187">
        <f>IF(AG78=AG80,IF(E80&gt;G80,AG78-0.1,AG78),AG78)</f>
        <v>10000</v>
      </c>
      <c r="AO80" s="187">
        <f>IF(AG79=AG80,IF(E83&gt;G83,AG79-0.1,AG79),AG79)</f>
        <v>10000</v>
      </c>
      <c r="AP80" s="187"/>
      <c r="AQ80" s="187">
        <f>IF(AG81=AG80,IF(G79&gt;E79,AG81-0.1,AG81),AG81)</f>
        <v>10000</v>
      </c>
      <c r="AR80" s="187">
        <f>AP82</f>
        <v>30000</v>
      </c>
      <c r="AS80" s="90">
        <f>RANK(AR80,AR78:AR81,1)</f>
        <v>1</v>
      </c>
      <c r="AT80" s="60" t="str">
        <f t="shared" si="26"/>
        <v>Ghana</v>
      </c>
      <c r="AU80" s="60">
        <f t="shared" si="26"/>
        <v>0</v>
      </c>
      <c r="AV80" s="60">
        <f t="shared" si="26"/>
        <v>0</v>
      </c>
      <c r="AW80" s="60">
        <f t="shared" si="26"/>
        <v>0</v>
      </c>
      <c r="AX80" s="60"/>
      <c r="AY80" s="60"/>
      <c r="AZ80" s="60"/>
      <c r="BA80" s="113">
        <v>3</v>
      </c>
      <c r="BB80" s="114" t="e">
        <f>VLOOKUP(3,AS78:AT81,2,FALSE)</f>
        <v>#N/A</v>
      </c>
      <c r="BC80" s="115"/>
      <c r="BD80" s="116" t="e">
        <f>VLOOKUP(3,AS78:AW81,3,FALSE)</f>
        <v>#N/A</v>
      </c>
      <c r="BE80" s="116" t="e">
        <f>VLOOKUP(3,AS78:AW81,4,FALSE)</f>
        <v>#N/A</v>
      </c>
      <c r="BF80" s="93" t="s">
        <v>12</v>
      </c>
      <c r="BG80" s="116" t="e">
        <f>VLOOKUP(3,AS78:AW81,5,FALSE)</f>
        <v>#N/A</v>
      </c>
      <c r="BH80" s="60"/>
      <c r="BI80" s="85"/>
      <c r="BJ80" s="85">
        <f>IF(E80&gt;G80,IF(Spielplan!E80&gt;Spielplan!G80,Punktemodus!$B$3,0),0)</f>
        <v>0</v>
      </c>
      <c r="BK80" s="85">
        <f>IF(E80=G80,IF(Spielplan!E80=Spielplan!G80,Punktemodus!$B$3,0),0)</f>
        <v>10</v>
      </c>
      <c r="BL80" s="85">
        <f>IF(E80&lt;G80,IF(Spielplan!E80&lt;Spielplan!G80,Punktemodus!$B$3,0),0)</f>
        <v>0</v>
      </c>
      <c r="BM80" s="85">
        <f>IF(E80=Spielplan!E80,IF(G80=Spielplan!G80,Punktemodus!$B$5,0),0)</f>
        <v>3</v>
      </c>
      <c r="BN80" s="85">
        <f>IF(E80=Spielplan!E80,Punktemodus!$B$7,0)</f>
        <v>1</v>
      </c>
      <c r="BO80" s="85">
        <f>IF(G80=Spielplan!G80,Punktemodus!$B$7,0)</f>
        <v>1</v>
      </c>
      <c r="BP80" s="137">
        <f>IF(Spielplan!E80="",0,SUM(BJ80:BO80))</f>
        <v>0</v>
      </c>
      <c r="BQ80" s="85"/>
      <c r="BR80" s="141"/>
      <c r="BS80" s="134"/>
      <c r="BT80" s="134"/>
      <c r="BU80" s="134"/>
      <c r="BV80" s="134"/>
      <c r="BW80" s="134"/>
      <c r="BX80" s="134"/>
      <c r="BY80" s="134"/>
      <c r="BZ80" s="138"/>
      <c r="CA80" s="134"/>
      <c r="CB80" s="134"/>
      <c r="CC80" s="134"/>
      <c r="CD80" s="134"/>
      <c r="CE80" s="138"/>
      <c r="CF80" s="134"/>
      <c r="CG80" s="134"/>
      <c r="CH80" s="134"/>
      <c r="CI80" s="134"/>
      <c r="CJ80" s="138"/>
      <c r="CK80" s="134"/>
      <c r="CL80" s="134"/>
      <c r="CM80" s="134"/>
      <c r="CN80" s="134"/>
      <c r="CO80" s="138"/>
      <c r="CP80" s="134"/>
      <c r="CQ80" s="134"/>
      <c r="CR80" s="134"/>
      <c r="CS80" s="138"/>
      <c r="CT80" s="134"/>
      <c r="CU80" s="134"/>
      <c r="CV80" s="134"/>
      <c r="CW80" s="134"/>
    </row>
    <row r="81" spans="1:101" ht="18.75" customHeight="1" thickBot="1" x14ac:dyDescent="0.3">
      <c r="A81" s="60"/>
      <c r="B81" s="60"/>
      <c r="C81" s="218" t="str">
        <f>H78</f>
        <v>Portugal</v>
      </c>
      <c r="D81" s="219"/>
      <c r="E81" s="104"/>
      <c r="F81" s="93"/>
      <c r="G81" s="104"/>
      <c r="H81" s="218" t="str">
        <f>H79</f>
        <v>USA</v>
      </c>
      <c r="I81" s="219"/>
      <c r="J81" s="60"/>
      <c r="K81" s="60" t="s">
        <v>111</v>
      </c>
      <c r="L81" s="60">
        <f t="shared" si="24"/>
        <v>0</v>
      </c>
      <c r="M81" s="60"/>
      <c r="N81" s="60">
        <f>IF($E81="",0,IF($E81&gt;$G81,3,IF($E81=$G81,1,0)))</f>
        <v>0</v>
      </c>
      <c r="O81" s="60"/>
      <c r="P81" s="60">
        <f>IF($G81="",0,IF($E81&gt;$G81,0,IF($E81=$G81,1,3)))</f>
        <v>0</v>
      </c>
      <c r="Q81" s="60"/>
      <c r="R81" s="60">
        <f>E81</f>
        <v>0</v>
      </c>
      <c r="S81" s="60"/>
      <c r="T81" s="60">
        <f>G81</f>
        <v>0</v>
      </c>
      <c r="U81" s="60"/>
      <c r="V81" s="60">
        <f>G81</f>
        <v>0</v>
      </c>
      <c r="W81" s="60"/>
      <c r="X81" s="60">
        <f>E81</f>
        <v>0</v>
      </c>
      <c r="Y81" s="60"/>
      <c r="Z81" s="60">
        <f>P84</f>
        <v>0</v>
      </c>
      <c r="AA81" s="60">
        <f>T84</f>
        <v>0</v>
      </c>
      <c r="AB81" s="60">
        <f>X84</f>
        <v>0</v>
      </c>
      <c r="AC81" s="60">
        <f>AA81-AB81</f>
        <v>0</v>
      </c>
      <c r="AD81" s="60">
        <f>IF(Z81&gt;Z78,-1,0)</f>
        <v>0</v>
      </c>
      <c r="AE81" s="60">
        <f>IF(Z81&gt;Z79,-1,0)</f>
        <v>0</v>
      </c>
      <c r="AF81" s="60">
        <f>IF(Z81&gt;Z80,-1,0)</f>
        <v>0</v>
      </c>
      <c r="AG81" s="60">
        <f>10000-(AJ81*1000+AM81*100+AK81*10)</f>
        <v>10000</v>
      </c>
      <c r="AH81" s="90">
        <f>RANK(AG81,AG78:AG81,1)</f>
        <v>1</v>
      </c>
      <c r="AI81" s="60" t="str">
        <f>H79</f>
        <v>USA</v>
      </c>
      <c r="AJ81" s="60">
        <f t="shared" si="25"/>
        <v>0</v>
      </c>
      <c r="AK81" s="60">
        <f t="shared" si="25"/>
        <v>0</v>
      </c>
      <c r="AL81" s="60">
        <f t="shared" si="25"/>
        <v>0</v>
      </c>
      <c r="AM81" s="60">
        <f>AK81-AL81</f>
        <v>0</v>
      </c>
      <c r="AN81" s="187">
        <f>IF(AG78=AG81,IF(E82&gt;G82,AG78-0.1,AG78),AG78)</f>
        <v>10000</v>
      </c>
      <c r="AO81" s="187">
        <f>IF(AG79=AG81,IF(E81&gt;G81,AG79-0.1,AG79),AG79)</f>
        <v>10000</v>
      </c>
      <c r="AP81" s="187">
        <f>IF(AG80=AG81,IF(E79&gt;G79,AG80-0.1,AG80),AG80)</f>
        <v>10000</v>
      </c>
      <c r="AQ81" s="187"/>
      <c r="AR81" s="187">
        <f>AQ82</f>
        <v>30000</v>
      </c>
      <c r="AS81" s="90">
        <f>RANK(AR81,AR78:AR81,1)</f>
        <v>1</v>
      </c>
      <c r="AT81" s="60" t="str">
        <f t="shared" si="26"/>
        <v>USA</v>
      </c>
      <c r="AU81" s="60">
        <f t="shared" si="26"/>
        <v>0</v>
      </c>
      <c r="AV81" s="60">
        <f t="shared" si="26"/>
        <v>0</v>
      </c>
      <c r="AW81" s="60">
        <f t="shared" si="26"/>
        <v>0</v>
      </c>
      <c r="AX81" s="60"/>
      <c r="AY81" s="60"/>
      <c r="AZ81" s="60"/>
      <c r="BA81" s="113">
        <v>4</v>
      </c>
      <c r="BB81" s="114" t="e">
        <f>VLOOKUP(4,AS78:AT81,2,FALSE)</f>
        <v>#N/A</v>
      </c>
      <c r="BC81" s="115"/>
      <c r="BD81" s="116" t="e">
        <f>VLOOKUP(4,AS78:AW81,3,FALSE)</f>
        <v>#N/A</v>
      </c>
      <c r="BE81" s="116" t="e">
        <f>VLOOKUP(4,AS78:AW81,4,FALSE)</f>
        <v>#N/A</v>
      </c>
      <c r="BF81" s="93" t="s">
        <v>12</v>
      </c>
      <c r="BG81" s="116" t="e">
        <f>VLOOKUP(4,AS78:AW81,5,FALSE)</f>
        <v>#N/A</v>
      </c>
      <c r="BH81" s="60"/>
      <c r="BI81" s="85"/>
      <c r="BJ81" s="85">
        <f>IF(E81&gt;G81,IF(Spielplan!E81&gt;Spielplan!G81,Punktemodus!$B$3,0),0)</f>
        <v>0</v>
      </c>
      <c r="BK81" s="85">
        <f>IF(E81=G81,IF(Spielplan!E81=Spielplan!G81,Punktemodus!$B$3,0),0)</f>
        <v>10</v>
      </c>
      <c r="BL81" s="85">
        <f>IF(E81&lt;G81,IF(Spielplan!E81&lt;Spielplan!G81,Punktemodus!$B$3,0),0)</f>
        <v>0</v>
      </c>
      <c r="BM81" s="85">
        <f>IF(E81=Spielplan!E81,IF(G81=Spielplan!G81,Punktemodus!$B$5,0),0)</f>
        <v>3</v>
      </c>
      <c r="BN81" s="85">
        <f>IF(E81=Spielplan!E81,Punktemodus!$B$7,0)</f>
        <v>1</v>
      </c>
      <c r="BO81" s="85">
        <f>IF(G81=Spielplan!G81,Punktemodus!$B$7,0)</f>
        <v>1</v>
      </c>
      <c r="BP81" s="137">
        <f>IF(Spielplan!E81="",0,SUM(BJ81:BO81))</f>
        <v>0</v>
      </c>
      <c r="BQ81" s="85"/>
      <c r="BR81" s="141"/>
      <c r="BS81" s="134"/>
      <c r="BT81" s="134"/>
      <c r="BU81" s="134"/>
      <c r="BV81" s="134"/>
      <c r="BW81" s="134"/>
      <c r="BX81" s="134"/>
      <c r="BY81" s="134"/>
      <c r="BZ81" s="353" t="s">
        <v>154</v>
      </c>
      <c r="CA81" s="155"/>
      <c r="CB81" s="155"/>
      <c r="CC81" s="155"/>
      <c r="CD81" s="155"/>
      <c r="CE81" s="353" t="s">
        <v>157</v>
      </c>
      <c r="CF81" s="155"/>
      <c r="CG81" s="155"/>
      <c r="CH81" s="155"/>
      <c r="CI81" s="155"/>
      <c r="CJ81" s="353" t="s">
        <v>164</v>
      </c>
      <c r="CK81" s="155"/>
      <c r="CL81" s="155"/>
      <c r="CM81" s="155"/>
      <c r="CN81" s="155"/>
      <c r="CO81" s="353" t="s">
        <v>159</v>
      </c>
      <c r="CP81" s="155"/>
      <c r="CQ81" s="155"/>
      <c r="CR81" s="155"/>
      <c r="CS81" s="353" t="s">
        <v>160</v>
      </c>
      <c r="CT81" s="155"/>
      <c r="CU81" s="134"/>
      <c r="CV81" s="134"/>
      <c r="CW81" s="134"/>
    </row>
    <row r="82" spans="1:101" ht="18.75" customHeight="1" thickBot="1" x14ac:dyDescent="0.3">
      <c r="A82" s="60"/>
      <c r="B82" s="60"/>
      <c r="C82" s="211" t="str">
        <f>C78</f>
        <v>Deutschland</v>
      </c>
      <c r="D82" s="212"/>
      <c r="E82" s="104"/>
      <c r="F82" s="93"/>
      <c r="G82" s="104"/>
      <c r="H82" s="211" t="str">
        <f>H79</f>
        <v>USA</v>
      </c>
      <c r="I82" s="212"/>
      <c r="J82" s="60"/>
      <c r="K82" s="60" t="s">
        <v>112</v>
      </c>
      <c r="L82" s="60">
        <f t="shared" si="24"/>
        <v>0</v>
      </c>
      <c r="M82" s="60">
        <f>IF($E82="",0,IF($E82&gt;$G82,3,IF($E82=G82,1,0)))</f>
        <v>0</v>
      </c>
      <c r="N82" s="60"/>
      <c r="O82" s="60"/>
      <c r="P82" s="60">
        <f>IF($G82="",0,IF($E82&gt;$G82,0,IF($E82=$G82,1,3)))</f>
        <v>0</v>
      </c>
      <c r="Q82" s="60">
        <f>E82</f>
        <v>0</v>
      </c>
      <c r="R82" s="60"/>
      <c r="S82" s="60"/>
      <c r="T82" s="60">
        <f>G82</f>
        <v>0</v>
      </c>
      <c r="U82" s="60">
        <f>G82</f>
        <v>0</v>
      </c>
      <c r="V82" s="60"/>
      <c r="W82" s="60"/>
      <c r="X82" s="60">
        <f>E82</f>
        <v>0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187">
        <f>SUM(AN78:AN81)</f>
        <v>30000</v>
      </c>
      <c r="AO82" s="187">
        <f>SUM(AO78:AO81)</f>
        <v>30000</v>
      </c>
      <c r="AP82" s="187">
        <f>SUM(AP78:AP81)</f>
        <v>30000</v>
      </c>
      <c r="AQ82" s="187">
        <f>SUM(AQ78:AQ81)</f>
        <v>30000</v>
      </c>
      <c r="AR82" s="187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85">
        <f>IF(E82&gt;G82,IF(Spielplan!E82&gt;Spielplan!G82,Punktemodus!$B$3,0),0)</f>
        <v>0</v>
      </c>
      <c r="BK82" s="85">
        <f>IF(E82=G82,IF(Spielplan!E82=Spielplan!G82,Punktemodus!$B$3,0),0)</f>
        <v>10</v>
      </c>
      <c r="BL82" s="85">
        <f>IF(E82&lt;G82,IF(Spielplan!E82&lt;Spielplan!G82,Punktemodus!$B$3,0),0)</f>
        <v>0</v>
      </c>
      <c r="BM82" s="85">
        <f>IF(E82=Spielplan!E82,IF(G82=Spielplan!G82,Punktemodus!$B$5,0),0)</f>
        <v>3</v>
      </c>
      <c r="BN82" s="85">
        <f>IF(E82=Spielplan!E82,Punktemodus!$B$7,0)</f>
        <v>1</v>
      </c>
      <c r="BO82" s="85">
        <f>IF(G82=Spielplan!G82,Punktemodus!$B$7,0)</f>
        <v>1</v>
      </c>
      <c r="BP82" s="137">
        <f>IF(Spielplan!E82="",0,SUM(BJ82:BO82))</f>
        <v>0</v>
      </c>
      <c r="BQ82" s="60"/>
      <c r="BR82" s="141"/>
      <c r="BS82" s="134"/>
      <c r="BT82" s="134"/>
      <c r="BU82" s="134"/>
      <c r="BV82" s="134"/>
      <c r="BW82" s="134"/>
      <c r="BX82" s="134"/>
      <c r="BY82" s="134"/>
      <c r="BZ82" s="353"/>
      <c r="CA82" s="155"/>
      <c r="CB82" s="155"/>
      <c r="CC82" s="155"/>
      <c r="CD82" s="155"/>
      <c r="CE82" s="353"/>
      <c r="CF82" s="155"/>
      <c r="CG82" s="155"/>
      <c r="CH82" s="155"/>
      <c r="CI82" s="155"/>
      <c r="CJ82" s="353"/>
      <c r="CK82" s="155"/>
      <c r="CL82" s="155"/>
      <c r="CM82" s="155"/>
      <c r="CN82" s="155"/>
      <c r="CO82" s="353"/>
      <c r="CP82" s="155"/>
      <c r="CQ82" s="155"/>
      <c r="CR82" s="155"/>
      <c r="CS82" s="353"/>
      <c r="CT82" s="155"/>
      <c r="CU82" s="134"/>
      <c r="CV82" s="134"/>
      <c r="CW82" s="134"/>
    </row>
    <row r="83" spans="1:101" ht="18.75" customHeight="1" thickBot="1" x14ac:dyDescent="0.3">
      <c r="A83" s="60"/>
      <c r="B83" s="60"/>
      <c r="C83" s="218" t="str">
        <f>H78</f>
        <v>Portugal</v>
      </c>
      <c r="D83" s="219"/>
      <c r="E83" s="104"/>
      <c r="F83" s="93"/>
      <c r="G83" s="104"/>
      <c r="H83" s="218" t="str">
        <f>C79</f>
        <v>Ghana</v>
      </c>
      <c r="I83" s="219"/>
      <c r="J83" s="60"/>
      <c r="K83" s="60" t="s">
        <v>112</v>
      </c>
      <c r="L83" s="60">
        <f t="shared" si="24"/>
        <v>0</v>
      </c>
      <c r="M83" s="60"/>
      <c r="N83" s="60">
        <f>IF($E83="",0,IF($E83&gt;$G83,3,IF($E83=$G83,1,0)))</f>
        <v>0</v>
      </c>
      <c r="O83" s="60">
        <f>IF($G83="",0,IF($E83&gt;$G83,0,IF($E83=$G83,1,3)))</f>
        <v>0</v>
      </c>
      <c r="P83" s="60"/>
      <c r="Q83" s="60"/>
      <c r="R83" s="60">
        <f>E83</f>
        <v>0</v>
      </c>
      <c r="S83" s="60">
        <f>G83</f>
        <v>0</v>
      </c>
      <c r="T83" s="60"/>
      <c r="U83" s="60"/>
      <c r="V83" s="60">
        <f>G83</f>
        <v>0</v>
      </c>
      <c r="W83" s="60">
        <f>E83</f>
        <v>0</v>
      </c>
      <c r="X83" s="60"/>
      <c r="Y83" s="60"/>
      <c r="Z83" s="60" t="s">
        <v>30</v>
      </c>
      <c r="AA83" s="60"/>
      <c r="AB83" s="60"/>
      <c r="AC83" s="60"/>
      <c r="AD83" s="60"/>
      <c r="AE83" s="60"/>
      <c r="AF83" s="60"/>
      <c r="AG83" s="60" t="b">
        <f>OR(AG78=AG79,AG78=AG80,AG78=AG81,AG79=AG80,AG79=AG81,AG80=AG81)</f>
        <v>1</v>
      </c>
      <c r="AH83" s="60"/>
      <c r="AI83" s="60"/>
      <c r="AJ83" s="60"/>
      <c r="AK83" s="60"/>
      <c r="AL83" s="60"/>
      <c r="AM83" s="60"/>
      <c r="AN83" s="60"/>
      <c r="AO83" s="60" t="s">
        <v>34</v>
      </c>
      <c r="AP83" s="60"/>
      <c r="AQ83" s="60"/>
      <c r="AR83" s="60" t="b">
        <f>OR(AR78=AR79,AR78=AR80,AR78=AR81,AR79=AR80,AR79=AR81,AR80=AR81)</f>
        <v>1</v>
      </c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85">
        <f>IF(E83&gt;G83,IF(Spielplan!E83&gt;Spielplan!G83,Punktemodus!$B$3,0),0)</f>
        <v>0</v>
      </c>
      <c r="BK83" s="85">
        <f>IF(E83=G83,IF(Spielplan!E83=Spielplan!G83,Punktemodus!$B$3,0),0)</f>
        <v>10</v>
      </c>
      <c r="BL83" s="85">
        <f>IF(E83&lt;G83,IF(Spielplan!E83&lt;Spielplan!G83,Punktemodus!$B$3,0),0)</f>
        <v>0</v>
      </c>
      <c r="BM83" s="85">
        <f>IF(E83=Spielplan!E83,IF(G83=Spielplan!G83,Punktemodus!$B$5,0),0)</f>
        <v>3</v>
      </c>
      <c r="BN83" s="85">
        <f>IF(E83=Spielplan!E83,Punktemodus!$B$7,0)</f>
        <v>1</v>
      </c>
      <c r="BO83" s="85">
        <f>IF(G83=Spielplan!G83,Punktemodus!$B$7,0)</f>
        <v>1</v>
      </c>
      <c r="BP83" s="137">
        <f>IF(Spielplan!E83="",0,SUM(BJ83:BO83))</f>
        <v>0</v>
      </c>
      <c r="BQ83" s="60"/>
      <c r="BR83" s="141"/>
      <c r="BS83" s="134"/>
      <c r="BT83" s="134"/>
      <c r="BU83" s="134"/>
      <c r="BV83" s="134"/>
      <c r="BW83" s="134"/>
      <c r="BX83" s="134"/>
      <c r="BY83" s="134"/>
      <c r="BZ83" s="353"/>
      <c r="CA83" s="155"/>
      <c r="CB83" s="155"/>
      <c r="CC83" s="155"/>
      <c r="CD83" s="155"/>
      <c r="CE83" s="353"/>
      <c r="CF83" s="155"/>
      <c r="CG83" s="155"/>
      <c r="CH83" s="155"/>
      <c r="CI83" s="155"/>
      <c r="CJ83" s="353"/>
      <c r="CK83" s="155"/>
      <c r="CL83" s="155"/>
      <c r="CM83" s="155"/>
      <c r="CN83" s="155"/>
      <c r="CO83" s="353"/>
      <c r="CP83" s="155"/>
      <c r="CQ83" s="155"/>
      <c r="CR83" s="155"/>
      <c r="CS83" s="353"/>
      <c r="CT83" s="155"/>
      <c r="CU83" s="134"/>
      <c r="CV83" s="134"/>
      <c r="CW83" s="134"/>
    </row>
    <row r="84" spans="1:101" ht="18.75" customHeight="1" thickBot="1" x14ac:dyDescent="0.25">
      <c r="A84" s="60"/>
      <c r="B84" s="60"/>
      <c r="C84" s="136" t="str">
        <f>IF(G83="","",IF(AR83=TRUE,"Achtung: Fehler in Tabelle!",""))</f>
        <v/>
      </c>
      <c r="D84" s="60"/>
      <c r="E84" s="85"/>
      <c r="F84" s="60"/>
      <c r="G84" s="85"/>
      <c r="H84" s="60"/>
      <c r="I84" s="60"/>
      <c r="J84" s="60"/>
      <c r="K84" s="60"/>
      <c r="L84" s="60"/>
      <c r="M84" s="60">
        <f t="shared" ref="M84:X84" si="27">SUM(M78:M83)</f>
        <v>0</v>
      </c>
      <c r="N84" s="60">
        <f t="shared" si="27"/>
        <v>0</v>
      </c>
      <c r="O84" s="60">
        <f t="shared" si="27"/>
        <v>0</v>
      </c>
      <c r="P84" s="60">
        <f t="shared" si="27"/>
        <v>0</v>
      </c>
      <c r="Q84" s="60">
        <f t="shared" si="27"/>
        <v>0</v>
      </c>
      <c r="R84" s="60">
        <f t="shared" si="27"/>
        <v>0</v>
      </c>
      <c r="S84" s="60">
        <f t="shared" si="27"/>
        <v>0</v>
      </c>
      <c r="T84" s="60">
        <f t="shared" si="27"/>
        <v>0</v>
      </c>
      <c r="U84" s="60">
        <f t="shared" si="27"/>
        <v>0</v>
      </c>
      <c r="V84" s="60">
        <f t="shared" si="27"/>
        <v>0</v>
      </c>
      <c r="W84" s="60">
        <f t="shared" si="27"/>
        <v>0</v>
      </c>
      <c r="X84" s="60">
        <f t="shared" si="27"/>
        <v>0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160">
        <f>SUM(BP78:BP83)</f>
        <v>0</v>
      </c>
      <c r="BQ84" s="60"/>
      <c r="BR84" s="141"/>
      <c r="BS84" s="134"/>
      <c r="BT84" s="134"/>
      <c r="BU84" s="134"/>
      <c r="BV84" s="134"/>
      <c r="BW84" s="134"/>
      <c r="BX84" s="134"/>
      <c r="BY84" s="134"/>
      <c r="BZ84" s="354"/>
      <c r="CA84" s="155"/>
      <c r="CB84" s="155"/>
      <c r="CC84" s="155"/>
      <c r="CD84" s="155"/>
      <c r="CE84" s="354"/>
      <c r="CF84" s="155"/>
      <c r="CG84" s="155"/>
      <c r="CH84" s="155"/>
      <c r="CI84" s="155"/>
      <c r="CJ84" s="354"/>
      <c r="CK84" s="155"/>
      <c r="CL84" s="155"/>
      <c r="CM84" s="155"/>
      <c r="CN84" s="155"/>
      <c r="CO84" s="354"/>
      <c r="CP84" s="155"/>
      <c r="CQ84" s="155"/>
      <c r="CR84" s="155"/>
      <c r="CS84" s="354"/>
      <c r="CT84" s="155"/>
      <c r="CU84" s="134"/>
      <c r="CV84" s="134"/>
      <c r="CW84" s="134"/>
    </row>
    <row r="85" spans="1:101" ht="18.75" customHeight="1" thickBot="1" x14ac:dyDescent="0.25">
      <c r="A85" s="60"/>
      <c r="B85" s="60"/>
      <c r="C85" s="60"/>
      <c r="D85" s="60"/>
      <c r="E85" s="85"/>
      <c r="F85" s="60"/>
      <c r="G85" s="85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138"/>
      <c r="BQ85" s="60"/>
      <c r="BR85" s="141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</row>
    <row r="86" spans="1:101" ht="18.75" customHeight="1" x14ac:dyDescent="0.25">
      <c r="A86" s="60"/>
      <c r="B86" s="60"/>
      <c r="C86" s="89"/>
      <c r="D86" s="60"/>
      <c r="E86" s="85"/>
      <c r="F86" s="60"/>
      <c r="G86" s="85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89"/>
      <c r="BC86" s="60"/>
      <c r="BD86" s="90"/>
      <c r="BE86" s="60"/>
      <c r="BF86" s="61"/>
      <c r="BG86" s="60"/>
      <c r="BH86" s="60"/>
      <c r="BI86" s="60"/>
      <c r="BJ86" s="60"/>
      <c r="BK86" s="60"/>
      <c r="BL86" s="60"/>
      <c r="BM86" s="60"/>
      <c r="BN86" s="60"/>
      <c r="BO86" s="60"/>
      <c r="BP86" s="138"/>
      <c r="BQ86" s="60"/>
      <c r="BR86" s="141"/>
      <c r="BS86" s="321" t="s">
        <v>45</v>
      </c>
      <c r="BT86" s="322"/>
      <c r="BU86" s="322"/>
      <c r="BV86" s="322"/>
      <c r="BW86" s="134"/>
      <c r="BX86" s="331">
        <f>BP97</f>
        <v>0</v>
      </c>
      <c r="BY86" s="332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</row>
    <row r="87" spans="1:101" ht="18.75" customHeight="1" thickBot="1" x14ac:dyDescent="0.3">
      <c r="A87" s="60"/>
      <c r="B87" s="60"/>
      <c r="C87" s="88" t="s">
        <v>93</v>
      </c>
      <c r="D87" s="60"/>
      <c r="E87" s="85"/>
      <c r="F87" s="60"/>
      <c r="G87" s="85"/>
      <c r="H87" s="60"/>
      <c r="I87" s="60"/>
      <c r="J87" s="60"/>
      <c r="K87" s="60"/>
      <c r="L87" s="60"/>
      <c r="M87" s="60" t="s">
        <v>4</v>
      </c>
      <c r="N87" s="60"/>
      <c r="O87" s="60"/>
      <c r="P87" s="60"/>
      <c r="Q87" s="60" t="s">
        <v>6</v>
      </c>
      <c r="R87" s="60"/>
      <c r="S87" s="60"/>
      <c r="T87" s="60"/>
      <c r="U87" s="60" t="s">
        <v>7</v>
      </c>
      <c r="V87" s="60"/>
      <c r="W87" s="60"/>
      <c r="X87" s="60"/>
      <c r="Y87" s="60"/>
      <c r="Z87" s="60" t="s">
        <v>4</v>
      </c>
      <c r="AA87" s="60" t="s">
        <v>5</v>
      </c>
      <c r="AB87" s="60"/>
      <c r="AC87" s="60"/>
      <c r="AD87" s="60" t="s">
        <v>9</v>
      </c>
      <c r="AE87" s="60"/>
      <c r="AF87" s="60"/>
      <c r="AG87" s="60"/>
      <c r="AH87" s="60" t="s">
        <v>32</v>
      </c>
      <c r="AI87" s="60"/>
      <c r="AJ87" s="60"/>
      <c r="AK87" s="60"/>
      <c r="AL87" s="60"/>
      <c r="AM87" s="60"/>
      <c r="AN87" s="60" t="s">
        <v>35</v>
      </c>
      <c r="AO87" s="60"/>
      <c r="AP87" s="60"/>
      <c r="AQ87" s="60"/>
      <c r="AR87" s="60"/>
      <c r="AS87" s="60" t="s">
        <v>33</v>
      </c>
      <c r="AT87" s="60"/>
      <c r="AU87" s="60"/>
      <c r="AV87" s="60"/>
      <c r="AW87" s="60"/>
      <c r="AX87" s="60"/>
      <c r="AY87" s="60"/>
      <c r="AZ87" s="60"/>
      <c r="BA87" s="60"/>
      <c r="BB87" s="89" t="s">
        <v>10</v>
      </c>
      <c r="BC87" s="60"/>
      <c r="BD87" s="90" t="s">
        <v>4</v>
      </c>
      <c r="BE87" s="60"/>
      <c r="BF87" s="61" t="s">
        <v>5</v>
      </c>
      <c r="BG87" s="60"/>
      <c r="BH87" s="60"/>
      <c r="BI87" s="85"/>
      <c r="BJ87" s="60"/>
      <c r="BK87" s="60"/>
      <c r="BL87" s="60"/>
      <c r="BM87" s="60"/>
      <c r="BN87" s="60"/>
      <c r="BO87" s="60"/>
      <c r="BP87" s="138"/>
      <c r="BQ87" s="85"/>
      <c r="BR87" s="141"/>
      <c r="BS87" s="322"/>
      <c r="BT87" s="322"/>
      <c r="BU87" s="322"/>
      <c r="BV87" s="322"/>
      <c r="BW87" s="134"/>
      <c r="BX87" s="333"/>
      <c r="BY87" s="3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</row>
    <row r="88" spans="1:101" ht="18.75" customHeight="1" thickBot="1" x14ac:dyDescent="0.3">
      <c r="A88" s="60"/>
      <c r="B88" s="60"/>
      <c r="C88" s="60"/>
      <c r="D88" s="60"/>
      <c r="E88" s="85"/>
      <c r="F88" s="60"/>
      <c r="G88" s="85"/>
      <c r="H88" s="60"/>
      <c r="I88" s="60"/>
      <c r="J88" s="60"/>
      <c r="K88" s="60"/>
      <c r="L88" s="60"/>
      <c r="M88" s="60" t="s">
        <v>0</v>
      </c>
      <c r="N88" s="60" t="s">
        <v>1</v>
      </c>
      <c r="O88" s="60" t="s">
        <v>2</v>
      </c>
      <c r="P88" s="60" t="s">
        <v>3</v>
      </c>
      <c r="Q88" s="60" t="s">
        <v>0</v>
      </c>
      <c r="R88" s="60" t="s">
        <v>1</v>
      </c>
      <c r="S88" s="60" t="s">
        <v>2</v>
      </c>
      <c r="T88" s="60" t="s">
        <v>3</v>
      </c>
      <c r="U88" s="60" t="s">
        <v>0</v>
      </c>
      <c r="V88" s="60" t="s">
        <v>1</v>
      </c>
      <c r="W88" s="60" t="s">
        <v>2</v>
      </c>
      <c r="X88" s="60" t="s">
        <v>3</v>
      </c>
      <c r="Y88" s="60"/>
      <c r="Z88" s="60" t="s">
        <v>8</v>
      </c>
      <c r="AA88" s="60"/>
      <c r="AB88" s="60"/>
      <c r="AC88" s="60"/>
      <c r="AD88" s="60"/>
      <c r="AE88" s="60"/>
      <c r="AF88" s="60"/>
      <c r="AG88" s="60"/>
      <c r="AH88" s="60" t="s">
        <v>31</v>
      </c>
      <c r="AI88" s="60"/>
      <c r="AJ88" s="60"/>
      <c r="AK88" s="60"/>
      <c r="AL88" s="60"/>
      <c r="AM88" s="60"/>
      <c r="AN88" s="60" t="str">
        <f>AI89</f>
        <v>Belgien</v>
      </c>
      <c r="AO88" s="60" t="str">
        <f>AI90</f>
        <v>Algerien</v>
      </c>
      <c r="AP88" s="60" t="str">
        <f>AI91</f>
        <v>Russland</v>
      </c>
      <c r="AQ88" s="60" t="str">
        <f>AI92</f>
        <v>Südkorea</v>
      </c>
      <c r="AR88" s="60"/>
      <c r="AS88" s="60" t="s">
        <v>31</v>
      </c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85"/>
      <c r="BJ88" s="85"/>
      <c r="BK88" s="85"/>
      <c r="BL88" s="85"/>
      <c r="BM88" s="85"/>
      <c r="BN88" s="85"/>
      <c r="BO88" s="85"/>
      <c r="BP88" s="137"/>
      <c r="BQ88" s="85"/>
      <c r="BR88" s="141"/>
      <c r="BS88" s="134"/>
      <c r="BT88" s="142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</row>
    <row r="89" spans="1:101" ht="18.75" customHeight="1" thickBot="1" x14ac:dyDescent="0.3">
      <c r="A89" s="60"/>
      <c r="B89" s="60"/>
      <c r="C89" s="224" t="str">
        <f>Spielplan!$C$89</f>
        <v>Belgien</v>
      </c>
      <c r="D89" s="225"/>
      <c r="E89" s="104"/>
      <c r="F89" s="93"/>
      <c r="G89" s="104"/>
      <c r="H89" s="224" t="str">
        <f>Spielplan!$H$89</f>
        <v>Algerien</v>
      </c>
      <c r="I89" s="225"/>
      <c r="J89" s="60"/>
      <c r="K89" s="60" t="s">
        <v>115</v>
      </c>
      <c r="L89" s="60">
        <f t="shared" ref="L89:L94" si="28">IF(E89-G89&gt;0,1,IF(G89=E89,0,-1))</f>
        <v>0</v>
      </c>
      <c r="M89" s="60">
        <f>IF($E89="",0,IF($E89&gt;$G89,3,IF($E89=G89,1,0)))</f>
        <v>0</v>
      </c>
      <c r="N89" s="60">
        <f>IF($G89="",0,IF($E89&gt;$G89,0,IF($E89=G89,1,3)))</f>
        <v>0</v>
      </c>
      <c r="O89" s="60"/>
      <c r="P89" s="60"/>
      <c r="Q89" s="60">
        <f>E89</f>
        <v>0</v>
      </c>
      <c r="R89" s="60">
        <f>G89</f>
        <v>0</v>
      </c>
      <c r="S89" s="60"/>
      <c r="T89" s="60"/>
      <c r="U89" s="60">
        <f>G89</f>
        <v>0</v>
      </c>
      <c r="V89" s="60">
        <f>E89</f>
        <v>0</v>
      </c>
      <c r="W89" s="60"/>
      <c r="X89" s="60"/>
      <c r="Y89" s="60"/>
      <c r="Z89" s="60">
        <f>M95</f>
        <v>0</v>
      </c>
      <c r="AA89" s="60">
        <f>Q95</f>
        <v>0</v>
      </c>
      <c r="AB89" s="60">
        <f>U95</f>
        <v>0</v>
      </c>
      <c r="AC89" s="60">
        <f>AA89-AB89</f>
        <v>0</v>
      </c>
      <c r="AD89" s="60">
        <f>IF(Z89&gt;Z90,-1,0)</f>
        <v>0</v>
      </c>
      <c r="AE89" s="60">
        <f>IF(Z89&gt;Z91,-1,0)</f>
        <v>0</v>
      </c>
      <c r="AF89" s="60">
        <f>IF(Z89&gt;Z92,-1,0)</f>
        <v>0</v>
      </c>
      <c r="AG89" s="60">
        <f>10000-(AJ89*1000+AM89*100+AK89*10)</f>
        <v>10000</v>
      </c>
      <c r="AH89" s="90">
        <f>RANK(AG89,AG89:AG92,1)</f>
        <v>1</v>
      </c>
      <c r="AI89" s="60" t="str">
        <f>C89</f>
        <v>Belgien</v>
      </c>
      <c r="AJ89" s="60">
        <f t="shared" ref="AJ89:AL92" si="29">Z89</f>
        <v>0</v>
      </c>
      <c r="AK89" s="60">
        <f t="shared" si="29"/>
        <v>0</v>
      </c>
      <c r="AL89" s="60">
        <f t="shared" si="29"/>
        <v>0</v>
      </c>
      <c r="AM89" s="60">
        <f>AK89-AL89</f>
        <v>0</v>
      </c>
      <c r="AN89" s="187"/>
      <c r="AO89" s="187">
        <f>IF(AG90=AG89,IF(G89&gt;E89,AG90-0.1,AG90),AG90)</f>
        <v>10000</v>
      </c>
      <c r="AP89" s="187">
        <f>IF(AG91=AG89,IF(G91&gt;E91,AG91-0.1,AG91),AG91)</f>
        <v>10000</v>
      </c>
      <c r="AQ89" s="187">
        <f>IF(AG92=AG89,IF(G93&gt;E93,AG92-0.1,AG92),AG92)</f>
        <v>10000</v>
      </c>
      <c r="AR89" s="187">
        <f>AN93</f>
        <v>30000</v>
      </c>
      <c r="AS89" s="90">
        <f>RANK(AR89,AR89:AR92,1)</f>
        <v>1</v>
      </c>
      <c r="AT89" s="60" t="str">
        <f t="shared" ref="AT89:AW92" si="30">AI89</f>
        <v>Belgien</v>
      </c>
      <c r="AU89" s="60">
        <f t="shared" si="30"/>
        <v>0</v>
      </c>
      <c r="AV89" s="60">
        <f t="shared" si="30"/>
        <v>0</v>
      </c>
      <c r="AW89" s="60">
        <f t="shared" si="30"/>
        <v>0</v>
      </c>
      <c r="AX89" s="60"/>
      <c r="AY89" s="60"/>
      <c r="AZ89" s="60"/>
      <c r="BA89" s="226">
        <v>1</v>
      </c>
      <c r="BB89" s="224" t="str">
        <f>VLOOKUP(1,AS89:AT92,2,FALSE)</f>
        <v>Belgien</v>
      </c>
      <c r="BC89" s="225"/>
      <c r="BD89" s="227">
        <f>VLOOKUP(1,AS89:AW92,3,FALSE)</f>
        <v>0</v>
      </c>
      <c r="BE89" s="228">
        <f>VLOOKUP(1,AS89:AW92,4,FALSE)</f>
        <v>0</v>
      </c>
      <c r="BF89" s="93" t="s">
        <v>12</v>
      </c>
      <c r="BG89" s="228">
        <f>VLOOKUP(1,AS89:AW92,5,FALSE)</f>
        <v>0</v>
      </c>
      <c r="BH89" s="229" t="s">
        <v>128</v>
      </c>
      <c r="BI89" s="85"/>
      <c r="BJ89" s="85">
        <f>IF(E89&gt;G89,IF(Spielplan!E89&gt;Spielplan!G89,Punktemodus!$B$3,0),0)</f>
        <v>0</v>
      </c>
      <c r="BK89" s="85">
        <f>IF(E89=G89,IF(Spielplan!E89=Spielplan!G89,Punktemodus!$B$3,0),0)</f>
        <v>10</v>
      </c>
      <c r="BL89" s="85">
        <f>IF(E89&lt;G89,IF(Spielplan!E89&lt;Spielplan!G89,Punktemodus!$B$3,0),0)</f>
        <v>0</v>
      </c>
      <c r="BM89" s="85">
        <f>IF(E89=Spielplan!E89,IF(G89=Spielplan!G89,Punktemodus!$B$5,0),0)</f>
        <v>3</v>
      </c>
      <c r="BN89" s="85">
        <f>IF(E89=Spielplan!E89,Punktemodus!$B$7,0)</f>
        <v>1</v>
      </c>
      <c r="BO89" s="85">
        <f>IF(G89=Spielplan!G89,Punktemodus!$B$7,0)</f>
        <v>1</v>
      </c>
      <c r="BP89" s="137">
        <f>IF(Spielplan!E89="",0,SUM(BJ89:BO89))</f>
        <v>0</v>
      </c>
      <c r="BQ89" s="85"/>
      <c r="BR89" s="141"/>
      <c r="BS89" s="321" t="s">
        <v>46</v>
      </c>
      <c r="BT89" s="322"/>
      <c r="BU89" s="322"/>
      <c r="BV89" s="322"/>
      <c r="BW89" s="134"/>
      <c r="BX89" s="335">
        <f>BZ79+CE79+CJ79+CO79+CS79</f>
        <v>730</v>
      </c>
      <c r="BY89" s="336"/>
      <c r="BZ89" s="134"/>
      <c r="CA89" s="349"/>
      <c r="CB89" s="350"/>
      <c r="CC89" s="350"/>
      <c r="CD89" s="350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</row>
    <row r="90" spans="1:101" ht="18.75" customHeight="1" thickBot="1" x14ac:dyDescent="0.3">
      <c r="A90" s="60"/>
      <c r="B90" s="60"/>
      <c r="C90" s="230" t="str">
        <f>Spielplan!$C$90</f>
        <v>Russland</v>
      </c>
      <c r="D90" s="231"/>
      <c r="E90" s="104"/>
      <c r="F90" s="93"/>
      <c r="G90" s="104"/>
      <c r="H90" s="230" t="str">
        <f>Spielplan!$H$90</f>
        <v>Südkorea</v>
      </c>
      <c r="I90" s="231"/>
      <c r="J90" s="60"/>
      <c r="K90" s="60" t="s">
        <v>116</v>
      </c>
      <c r="L90" s="60">
        <f t="shared" si="28"/>
        <v>0</v>
      </c>
      <c r="M90" s="60"/>
      <c r="N90" s="60"/>
      <c r="O90" s="60">
        <f>IF($E90="",0,IF($E90&gt;$G90,3,IF($E90=$G90,1,0)))</f>
        <v>0</v>
      </c>
      <c r="P90" s="60">
        <f>IF($G90="",0,IF($E90&gt;$G90,0,IF($E90=$G90,1,3)))</f>
        <v>0</v>
      </c>
      <c r="Q90" s="60"/>
      <c r="R90" s="60"/>
      <c r="S90" s="60">
        <f>E90</f>
        <v>0</v>
      </c>
      <c r="T90" s="60">
        <f>G90</f>
        <v>0</v>
      </c>
      <c r="U90" s="60"/>
      <c r="V90" s="60"/>
      <c r="W90" s="60">
        <f>G90</f>
        <v>0</v>
      </c>
      <c r="X90" s="60">
        <f>E90</f>
        <v>0</v>
      </c>
      <c r="Y90" s="60"/>
      <c r="Z90" s="60">
        <f>N95</f>
        <v>0</v>
      </c>
      <c r="AA90" s="60">
        <f>R95</f>
        <v>0</v>
      </c>
      <c r="AB90" s="60">
        <f>V95</f>
        <v>0</v>
      </c>
      <c r="AC90" s="60">
        <f>AA90-AB90</f>
        <v>0</v>
      </c>
      <c r="AD90" s="60">
        <f>IF(Z90&gt;Z89,-1,0)</f>
        <v>0</v>
      </c>
      <c r="AE90" s="60">
        <f>IF(Z90&gt;Z91,-1,0)</f>
        <v>0</v>
      </c>
      <c r="AF90" s="60">
        <f>IF(Z90&gt;Z92,-1,0)</f>
        <v>0</v>
      </c>
      <c r="AG90" s="60">
        <f>10000-(AJ90*1000+AM90*100+AK90*10)</f>
        <v>10000</v>
      </c>
      <c r="AH90" s="90">
        <f>RANK(AG90,AG89:AG92,1)</f>
        <v>1</v>
      </c>
      <c r="AI90" s="60" t="str">
        <f>H89</f>
        <v>Algerien</v>
      </c>
      <c r="AJ90" s="60">
        <f t="shared" si="29"/>
        <v>0</v>
      </c>
      <c r="AK90" s="60">
        <f t="shared" si="29"/>
        <v>0</v>
      </c>
      <c r="AL90" s="60">
        <f t="shared" si="29"/>
        <v>0</v>
      </c>
      <c r="AM90" s="60">
        <f>AK90-AL90</f>
        <v>0</v>
      </c>
      <c r="AN90" s="187">
        <f>IF(AG89=AG90,IF(E89&gt;G89,AG89-0.1,AG89),AG89)</f>
        <v>10000</v>
      </c>
      <c r="AO90" s="187"/>
      <c r="AP90" s="187">
        <f>IF(AG91=AG90,IF(G94&gt;E94,AG91-0.1,AG91),AG91)</f>
        <v>10000</v>
      </c>
      <c r="AQ90" s="187">
        <f>IF(AG92=AG90,IF(G92&gt;E92,AG92-0.1,AG92),AG92)</f>
        <v>10000</v>
      </c>
      <c r="AR90" s="187">
        <f>AO93</f>
        <v>30000</v>
      </c>
      <c r="AS90" s="90">
        <f>RANK(AR90,AR89:AR92,1)</f>
        <v>1</v>
      </c>
      <c r="AT90" s="60" t="str">
        <f t="shared" si="30"/>
        <v>Algerien</v>
      </c>
      <c r="AU90" s="60">
        <f t="shared" si="30"/>
        <v>0</v>
      </c>
      <c r="AV90" s="60">
        <f t="shared" si="30"/>
        <v>0</v>
      </c>
      <c r="AW90" s="60">
        <f t="shared" si="30"/>
        <v>0</v>
      </c>
      <c r="AX90" s="60"/>
      <c r="AY90" s="60"/>
      <c r="AZ90" s="60"/>
      <c r="BA90" s="232">
        <v>2</v>
      </c>
      <c r="BB90" s="230" t="e">
        <f>VLOOKUP(2,AS89:AT92,2,FALSE)</f>
        <v>#N/A</v>
      </c>
      <c r="BC90" s="231"/>
      <c r="BD90" s="233" t="e">
        <f>VLOOKUP(2,AS89:AW92,3,FALSE)</f>
        <v>#N/A</v>
      </c>
      <c r="BE90" s="234" t="e">
        <f>VLOOKUP(2,AS89:AW92,4,FALSE)</f>
        <v>#N/A</v>
      </c>
      <c r="BF90" s="93" t="s">
        <v>12</v>
      </c>
      <c r="BG90" s="234" t="e">
        <f>VLOOKUP(2,AS89:AW92,5,FALSE)</f>
        <v>#N/A</v>
      </c>
      <c r="BH90" s="234" t="s">
        <v>124</v>
      </c>
      <c r="BI90" s="85"/>
      <c r="BJ90" s="85">
        <f>IF(E90&gt;G90,IF(Spielplan!E90&gt;Spielplan!G90,Punktemodus!$B$3,0),0)</f>
        <v>0</v>
      </c>
      <c r="BK90" s="85">
        <f>IF(E90=G90,IF(Spielplan!E90=Spielplan!G90,Punktemodus!$B$3,0),0)</f>
        <v>10</v>
      </c>
      <c r="BL90" s="85">
        <f>IF(E90&lt;G90,IF(Spielplan!E90&lt;Spielplan!G90,Punktemodus!$B$3,0),0)</f>
        <v>0</v>
      </c>
      <c r="BM90" s="85">
        <f>IF(E90=Spielplan!E90,IF(G90=Spielplan!G90,Punktemodus!$B$5,0),0)</f>
        <v>3</v>
      </c>
      <c r="BN90" s="85">
        <f>IF(E90=Spielplan!E90,Punktemodus!$B$7,0)</f>
        <v>1</v>
      </c>
      <c r="BO90" s="85">
        <f>IF(G90=Spielplan!G90,Punktemodus!$B$7,0)</f>
        <v>1</v>
      </c>
      <c r="BP90" s="137">
        <f>IF(Spielplan!E90="",0,SUM(BJ90:BO90))</f>
        <v>0</v>
      </c>
      <c r="BQ90" s="85"/>
      <c r="BR90" s="141"/>
      <c r="BS90" s="322"/>
      <c r="BT90" s="322"/>
      <c r="BU90" s="322"/>
      <c r="BV90" s="322"/>
      <c r="BW90" s="134"/>
      <c r="BX90" s="337"/>
      <c r="BY90" s="338"/>
      <c r="BZ90" s="134"/>
      <c r="CA90" s="350"/>
      <c r="CB90" s="350"/>
      <c r="CC90" s="350"/>
      <c r="CD90" s="350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</row>
    <row r="91" spans="1:101" ht="18.75" customHeight="1" thickBot="1" x14ac:dyDescent="0.3">
      <c r="A91" s="60"/>
      <c r="B91" s="60"/>
      <c r="C91" s="224" t="str">
        <f>C89</f>
        <v>Belgien</v>
      </c>
      <c r="D91" s="225"/>
      <c r="E91" s="104"/>
      <c r="F91" s="93"/>
      <c r="G91" s="104"/>
      <c r="H91" s="224" t="str">
        <f>C90</f>
        <v>Russland</v>
      </c>
      <c r="I91" s="225"/>
      <c r="J91" s="60"/>
      <c r="K91" s="60" t="s">
        <v>118</v>
      </c>
      <c r="L91" s="60">
        <f t="shared" si="28"/>
        <v>0</v>
      </c>
      <c r="M91" s="60">
        <f>IF($E91="",0,IF($E91&gt;$G91,3,IF($E91=G91,1,0)))</f>
        <v>0</v>
      </c>
      <c r="N91" s="60"/>
      <c r="O91" s="60">
        <f>IF($G91="",0,IF($E91&gt;$G91,0,IF($E91=$G91,1,3)))</f>
        <v>0</v>
      </c>
      <c r="P91" s="60"/>
      <c r="Q91" s="60">
        <f>E91</f>
        <v>0</v>
      </c>
      <c r="R91" s="60"/>
      <c r="S91" s="60">
        <f>G91</f>
        <v>0</v>
      </c>
      <c r="T91" s="60"/>
      <c r="U91" s="60">
        <f>G91</f>
        <v>0</v>
      </c>
      <c r="V91" s="60"/>
      <c r="W91" s="60">
        <f>E91</f>
        <v>0</v>
      </c>
      <c r="X91" s="60"/>
      <c r="Y91" s="60"/>
      <c r="Z91" s="60">
        <f>O95</f>
        <v>0</v>
      </c>
      <c r="AA91" s="60">
        <f>S95</f>
        <v>0</v>
      </c>
      <c r="AB91" s="60">
        <f>W95</f>
        <v>0</v>
      </c>
      <c r="AC91" s="60">
        <f>AA91-AB91</f>
        <v>0</v>
      </c>
      <c r="AD91" s="60">
        <f>IF(Z91&gt;Z89,-1,0)</f>
        <v>0</v>
      </c>
      <c r="AE91" s="60">
        <f>IF(Z91&gt;Z90,-1,0)</f>
        <v>0</v>
      </c>
      <c r="AF91" s="60">
        <f>IF(Z91&gt;Z92,-1,0)</f>
        <v>0</v>
      </c>
      <c r="AG91" s="60">
        <f>10000-(AJ91*1000+AM91*100+AK91*10)</f>
        <v>10000</v>
      </c>
      <c r="AH91" s="90">
        <f>RANK(AG91,AG89:AG92,1)</f>
        <v>1</v>
      </c>
      <c r="AI91" s="60" t="str">
        <f>C90</f>
        <v>Russland</v>
      </c>
      <c r="AJ91" s="60">
        <f t="shared" si="29"/>
        <v>0</v>
      </c>
      <c r="AK91" s="60">
        <f t="shared" si="29"/>
        <v>0</v>
      </c>
      <c r="AL91" s="60">
        <f t="shared" si="29"/>
        <v>0</v>
      </c>
      <c r="AM91" s="60">
        <f>AK91-AL91</f>
        <v>0</v>
      </c>
      <c r="AN91" s="187">
        <f>IF(AG89=AG91,IF(E91&gt;G91,AG89-0.1,AG89),AG89)</f>
        <v>10000</v>
      </c>
      <c r="AO91" s="187">
        <f>IF(AG90=AG91,IF(E94&gt;G94,AG90-0.1,AG90),AG90)</f>
        <v>10000</v>
      </c>
      <c r="AP91" s="187"/>
      <c r="AQ91" s="187">
        <f>IF(AG92=AG91,IF(G90&gt;E90,AG92-0.1,AG92),AG92)</f>
        <v>10000</v>
      </c>
      <c r="AR91" s="187">
        <f>AP93</f>
        <v>30000</v>
      </c>
      <c r="AS91" s="90">
        <f>RANK(AR91,AR89:AR92,1)</f>
        <v>1</v>
      </c>
      <c r="AT91" s="60" t="str">
        <f t="shared" si="30"/>
        <v>Russland</v>
      </c>
      <c r="AU91" s="60">
        <f t="shared" si="30"/>
        <v>0</v>
      </c>
      <c r="AV91" s="60">
        <f t="shared" si="30"/>
        <v>0</v>
      </c>
      <c r="AW91" s="60">
        <f t="shared" si="30"/>
        <v>0</v>
      </c>
      <c r="AX91" s="60"/>
      <c r="AY91" s="60"/>
      <c r="AZ91" s="60"/>
      <c r="BA91" s="113">
        <v>3</v>
      </c>
      <c r="BB91" s="114" t="e">
        <f>VLOOKUP(3,AS89:AT92,2,FALSE)</f>
        <v>#N/A</v>
      </c>
      <c r="BC91" s="115"/>
      <c r="BD91" s="116" t="e">
        <f>VLOOKUP(3,AS89:AW92,3,FALSE)</f>
        <v>#N/A</v>
      </c>
      <c r="BE91" s="116" t="e">
        <f>VLOOKUP(3,AS89:AW92,4,FALSE)</f>
        <v>#N/A</v>
      </c>
      <c r="BF91" s="93" t="s">
        <v>12</v>
      </c>
      <c r="BG91" s="116" t="e">
        <f>VLOOKUP(3,AS89:AW92,5,FALSE)</f>
        <v>#N/A</v>
      </c>
      <c r="BH91" s="60"/>
      <c r="BI91" s="85"/>
      <c r="BJ91" s="85">
        <f>IF(E91&gt;G91,IF(Spielplan!E91&gt;Spielplan!G91,Punktemodus!$B$3,0),0)</f>
        <v>0</v>
      </c>
      <c r="BK91" s="85">
        <f>IF(E91=G91,IF(Spielplan!E91=Spielplan!G91,Punktemodus!$B$3,0),0)</f>
        <v>10</v>
      </c>
      <c r="BL91" s="85">
        <f>IF(E91&lt;G91,IF(Spielplan!E91&lt;Spielplan!G91,Punktemodus!$B$3,0),0)</f>
        <v>0</v>
      </c>
      <c r="BM91" s="85">
        <f>IF(E91=Spielplan!E91,IF(G91=Spielplan!G91,Punktemodus!$B$5,0),0)</f>
        <v>3</v>
      </c>
      <c r="BN91" s="85">
        <f>IF(E91=Spielplan!E91,Punktemodus!$B$7,0)</f>
        <v>1</v>
      </c>
      <c r="BO91" s="85">
        <f>IF(G91=Spielplan!G91,Punktemodus!$B$7,0)</f>
        <v>1</v>
      </c>
      <c r="BP91" s="137">
        <f>IF(Spielplan!E91="",0,SUM(BJ91:BO91))</f>
        <v>0</v>
      </c>
      <c r="BQ91" s="85"/>
      <c r="BR91" s="141"/>
      <c r="BS91" s="134"/>
      <c r="BT91" s="142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</row>
    <row r="92" spans="1:101" ht="18.75" customHeight="1" thickBot="1" x14ac:dyDescent="0.3">
      <c r="A92" s="60"/>
      <c r="B92" s="60"/>
      <c r="C92" s="230" t="str">
        <f>H89</f>
        <v>Algerien</v>
      </c>
      <c r="D92" s="231"/>
      <c r="E92" s="104"/>
      <c r="F92" s="93"/>
      <c r="G92" s="104"/>
      <c r="H92" s="230" t="str">
        <f>H90</f>
        <v>Südkorea</v>
      </c>
      <c r="I92" s="231"/>
      <c r="J92" s="60"/>
      <c r="K92" s="60" t="s">
        <v>117</v>
      </c>
      <c r="L92" s="60">
        <f t="shared" si="28"/>
        <v>0</v>
      </c>
      <c r="M92" s="60"/>
      <c r="N92" s="60">
        <f>IF($E92="",0,IF($E92&gt;$G92,3,IF($E92=$G92,1,0)))</f>
        <v>0</v>
      </c>
      <c r="O92" s="60"/>
      <c r="P92" s="60">
        <f>IF($G92="",0,IF($E92&gt;$G92,0,IF($E92=$G92,1,3)))</f>
        <v>0</v>
      </c>
      <c r="Q92" s="60"/>
      <c r="R92" s="60">
        <f>E92</f>
        <v>0</v>
      </c>
      <c r="S92" s="60"/>
      <c r="T92" s="60">
        <f>G92</f>
        <v>0</v>
      </c>
      <c r="U92" s="60"/>
      <c r="V92" s="60">
        <f>G92</f>
        <v>0</v>
      </c>
      <c r="W92" s="60"/>
      <c r="X92" s="60">
        <f>E92</f>
        <v>0</v>
      </c>
      <c r="Y92" s="60"/>
      <c r="Z92" s="60">
        <f>P95</f>
        <v>0</v>
      </c>
      <c r="AA92" s="60">
        <f>T95</f>
        <v>0</v>
      </c>
      <c r="AB92" s="60">
        <f>X95</f>
        <v>0</v>
      </c>
      <c r="AC92" s="60">
        <f>AA92-AB92</f>
        <v>0</v>
      </c>
      <c r="AD92" s="60">
        <f>IF(Z92&gt;Z89,-1,0)</f>
        <v>0</v>
      </c>
      <c r="AE92" s="60">
        <f>IF(Z92&gt;Z90,-1,0)</f>
        <v>0</v>
      </c>
      <c r="AF92" s="60">
        <f>IF(Z92&gt;Z91,-1,0)</f>
        <v>0</v>
      </c>
      <c r="AG92" s="60">
        <f>10000-(AJ92*1000+AM92*100+AK92*10)</f>
        <v>10000</v>
      </c>
      <c r="AH92" s="90">
        <f>RANK(AG92,AG89:AG92,1)</f>
        <v>1</v>
      </c>
      <c r="AI92" s="60" t="str">
        <f>H90</f>
        <v>Südkorea</v>
      </c>
      <c r="AJ92" s="60">
        <f t="shared" si="29"/>
        <v>0</v>
      </c>
      <c r="AK92" s="60">
        <f t="shared" si="29"/>
        <v>0</v>
      </c>
      <c r="AL92" s="60">
        <f t="shared" si="29"/>
        <v>0</v>
      </c>
      <c r="AM92" s="60">
        <f>AK92-AL92</f>
        <v>0</v>
      </c>
      <c r="AN92" s="187">
        <f>IF(AG89=AG92,IF(E93&gt;G93,AG89-0.1,AG89),AG89)</f>
        <v>10000</v>
      </c>
      <c r="AO92" s="187">
        <f>IF(AG90=AG92,IF(E92&gt;G92,AG90-0.1,AG90),AG90)</f>
        <v>10000</v>
      </c>
      <c r="AP92" s="187">
        <f>IF(AG91=AG92,IF(E90&gt;G90,AG91-0.1,AG91),AG91)</f>
        <v>10000</v>
      </c>
      <c r="AQ92" s="187"/>
      <c r="AR92" s="187">
        <f>AQ93</f>
        <v>30000</v>
      </c>
      <c r="AS92" s="90">
        <f>RANK(AR92,AR89:AR92,1)</f>
        <v>1</v>
      </c>
      <c r="AT92" s="60" t="str">
        <f t="shared" si="30"/>
        <v>Südkorea</v>
      </c>
      <c r="AU92" s="60">
        <f t="shared" si="30"/>
        <v>0</v>
      </c>
      <c r="AV92" s="60">
        <f t="shared" si="30"/>
        <v>0</v>
      </c>
      <c r="AW92" s="60">
        <f t="shared" si="30"/>
        <v>0</v>
      </c>
      <c r="AX92" s="60"/>
      <c r="AY92" s="60"/>
      <c r="AZ92" s="60"/>
      <c r="BA92" s="113">
        <v>4</v>
      </c>
      <c r="BB92" s="114" t="e">
        <f>VLOOKUP(4,AS89:AT92,2,FALSE)</f>
        <v>#N/A</v>
      </c>
      <c r="BC92" s="115"/>
      <c r="BD92" s="116" t="e">
        <f>VLOOKUP(4,AS89:AW92,3,FALSE)</f>
        <v>#N/A</v>
      </c>
      <c r="BE92" s="116" t="e">
        <f>VLOOKUP(4,AS89:AW92,4,FALSE)</f>
        <v>#N/A</v>
      </c>
      <c r="BF92" s="93" t="s">
        <v>12</v>
      </c>
      <c r="BG92" s="116" t="e">
        <f>VLOOKUP(4,AS89:AW92,5,FALSE)</f>
        <v>#N/A</v>
      </c>
      <c r="BH92" s="60"/>
      <c r="BI92" s="85"/>
      <c r="BJ92" s="85">
        <f>IF(E92&gt;G92,IF(Spielplan!E92&gt;Spielplan!G92,Punktemodus!$B$3,0),0)</f>
        <v>0</v>
      </c>
      <c r="BK92" s="85">
        <f>IF(E92=G92,IF(Spielplan!E92=Spielplan!G92,Punktemodus!$B$3,0),0)</f>
        <v>10</v>
      </c>
      <c r="BL92" s="85">
        <f>IF(E92&lt;G92,IF(Spielplan!E92&lt;Spielplan!G92,Punktemodus!$B$3,0),0)</f>
        <v>0</v>
      </c>
      <c r="BM92" s="85">
        <f>IF(E92=Spielplan!E92,IF(G92=Spielplan!G92,Punktemodus!$B$5,0),0)</f>
        <v>3</v>
      </c>
      <c r="BN92" s="85">
        <f>IF(E92=Spielplan!E92,Punktemodus!$B$7,0)</f>
        <v>1</v>
      </c>
      <c r="BO92" s="85">
        <f>IF(G92=Spielplan!G92,Punktemodus!$B$7,0)</f>
        <v>1</v>
      </c>
      <c r="BP92" s="137">
        <f>IF(Spielplan!E92="",0,SUM(BJ92:BO92))</f>
        <v>0</v>
      </c>
      <c r="BQ92" s="85"/>
      <c r="BR92" s="141"/>
      <c r="BS92" s="321" t="s">
        <v>163</v>
      </c>
      <c r="BT92" s="322"/>
      <c r="BU92" s="322"/>
      <c r="BV92" s="322"/>
      <c r="BW92" s="134"/>
      <c r="BX92" s="339">
        <f>BX86+BX89</f>
        <v>730</v>
      </c>
      <c r="BY92" s="340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</row>
    <row r="93" spans="1:101" ht="18.75" customHeight="1" thickBot="1" x14ac:dyDescent="0.3">
      <c r="A93" s="60"/>
      <c r="B93" s="60"/>
      <c r="C93" s="224" t="str">
        <f>C89</f>
        <v>Belgien</v>
      </c>
      <c r="D93" s="225"/>
      <c r="E93" s="104"/>
      <c r="F93" s="93"/>
      <c r="G93" s="104"/>
      <c r="H93" s="224" t="str">
        <f>H90</f>
        <v>Südkorea</v>
      </c>
      <c r="I93" s="225"/>
      <c r="J93" s="60"/>
      <c r="K93" s="60" t="s">
        <v>119</v>
      </c>
      <c r="L93" s="60">
        <f t="shared" si="28"/>
        <v>0</v>
      </c>
      <c r="M93" s="60">
        <f>IF($E93="",0,IF($E93&gt;$G93,3,IF($E93=G93,1,0)))</f>
        <v>0</v>
      </c>
      <c r="N93" s="60"/>
      <c r="O93" s="60"/>
      <c r="P93" s="60">
        <f>IF($G93="",0,IF($E93&gt;$G93,0,IF($E93=$G93,1,3)))</f>
        <v>0</v>
      </c>
      <c r="Q93" s="60">
        <f>E93</f>
        <v>0</v>
      </c>
      <c r="R93" s="60"/>
      <c r="S93" s="60"/>
      <c r="T93" s="60">
        <f>G93</f>
        <v>0</v>
      </c>
      <c r="U93" s="60">
        <f>G93</f>
        <v>0</v>
      </c>
      <c r="V93" s="60"/>
      <c r="W93" s="60"/>
      <c r="X93" s="60">
        <f>E93</f>
        <v>0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187">
        <f>SUM(AN89:AN92)</f>
        <v>30000</v>
      </c>
      <c r="AO93" s="187">
        <f>SUM(AO89:AO92)</f>
        <v>30000</v>
      </c>
      <c r="AP93" s="187">
        <f>SUM(AP89:AP92)</f>
        <v>30000</v>
      </c>
      <c r="AQ93" s="187">
        <f>SUM(AQ89:AQ92)</f>
        <v>30000</v>
      </c>
      <c r="AR93" s="187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85">
        <f>IF(E93&gt;G93,IF(Spielplan!E93&gt;Spielplan!G93,Punktemodus!$B$3,0),0)</f>
        <v>0</v>
      </c>
      <c r="BK93" s="85">
        <f>IF(E93=G93,IF(Spielplan!E93=Spielplan!G93,Punktemodus!$B$3,0),0)</f>
        <v>10</v>
      </c>
      <c r="BL93" s="85">
        <f>IF(E93&lt;G93,IF(Spielplan!E93&lt;Spielplan!G93,Punktemodus!$B$3,0),0)</f>
        <v>0</v>
      </c>
      <c r="BM93" s="85">
        <f>IF(E93=Spielplan!E93,IF(G93=Spielplan!G93,Punktemodus!$B$5,0),0)</f>
        <v>3</v>
      </c>
      <c r="BN93" s="85">
        <f>IF(E93=Spielplan!E93,Punktemodus!$B$7,0)</f>
        <v>1</v>
      </c>
      <c r="BO93" s="85">
        <f>IF(G93=Spielplan!G93,Punktemodus!$B$7,0)</f>
        <v>1</v>
      </c>
      <c r="BP93" s="137">
        <f>IF(Spielplan!E93="",0,SUM(BJ93:BO93))</f>
        <v>0</v>
      </c>
      <c r="BQ93" s="60"/>
      <c r="BR93" s="141"/>
      <c r="BS93" s="322"/>
      <c r="BT93" s="322"/>
      <c r="BU93" s="322"/>
      <c r="BV93" s="322"/>
      <c r="BW93" s="134"/>
      <c r="BX93" s="341"/>
      <c r="BY93" s="342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</row>
    <row r="94" spans="1:101" ht="18.75" customHeight="1" thickBot="1" x14ac:dyDescent="0.3">
      <c r="A94" s="60"/>
      <c r="B94" s="60"/>
      <c r="C94" s="230" t="str">
        <f>H89</f>
        <v>Algerien</v>
      </c>
      <c r="D94" s="231"/>
      <c r="E94" s="104"/>
      <c r="F94" s="93"/>
      <c r="G94" s="104"/>
      <c r="H94" s="230" t="str">
        <f>C90</f>
        <v>Russland</v>
      </c>
      <c r="I94" s="231"/>
      <c r="J94" s="60"/>
      <c r="K94" s="60" t="s">
        <v>119</v>
      </c>
      <c r="L94" s="60">
        <f t="shared" si="28"/>
        <v>0</v>
      </c>
      <c r="M94" s="60"/>
      <c r="N94" s="60">
        <f>IF($E94="",0,IF($E94&gt;$G94,3,IF($E94=$G94,1,0)))</f>
        <v>0</v>
      </c>
      <c r="O94" s="60">
        <f>IF($G94="",0,IF($E94&gt;$G94,0,IF($E94=$G94,1,3)))</f>
        <v>0</v>
      </c>
      <c r="P94" s="60"/>
      <c r="Q94" s="60"/>
      <c r="R94" s="60">
        <f>E94</f>
        <v>0</v>
      </c>
      <c r="S94" s="60">
        <f>G94</f>
        <v>0</v>
      </c>
      <c r="T94" s="60"/>
      <c r="U94" s="60"/>
      <c r="V94" s="60">
        <f>G94</f>
        <v>0</v>
      </c>
      <c r="W94" s="60">
        <f>E94</f>
        <v>0</v>
      </c>
      <c r="X94" s="60"/>
      <c r="Y94" s="60"/>
      <c r="Z94" s="60" t="s">
        <v>30</v>
      </c>
      <c r="AA94" s="60"/>
      <c r="AB94" s="60"/>
      <c r="AC94" s="60"/>
      <c r="AD94" s="60"/>
      <c r="AE94" s="60"/>
      <c r="AF94" s="60"/>
      <c r="AG94" s="60" t="b">
        <f>OR(AG89=AG90,AG89=AG91,AG89=AG92,AG90=AG91,AG90=AG92,AG91=AG92)</f>
        <v>1</v>
      </c>
      <c r="AH94" s="60"/>
      <c r="AI94" s="60"/>
      <c r="AJ94" s="60"/>
      <c r="AK94" s="60"/>
      <c r="AL94" s="60"/>
      <c r="AM94" s="60"/>
      <c r="AN94" s="60"/>
      <c r="AO94" s="60" t="s">
        <v>34</v>
      </c>
      <c r="AP94" s="60"/>
      <c r="AQ94" s="60"/>
      <c r="AR94" s="60" t="b">
        <f>OR(AR89=AR90,AR89=AR91,AR89=AR92,AR90=AR91,AR90=AR92,AR91=AR92)</f>
        <v>1</v>
      </c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85">
        <f>IF(E94&gt;G94,IF(Spielplan!E94&gt;Spielplan!G94,Punktemodus!$B$3,0),0)</f>
        <v>0</v>
      </c>
      <c r="BK94" s="85">
        <f>IF(E94=G94,IF(Spielplan!E94=Spielplan!G94,Punktemodus!$B$3,0),0)</f>
        <v>10</v>
      </c>
      <c r="BL94" s="85">
        <f>IF(E94&lt;G94,IF(Spielplan!E94&lt;Spielplan!G94,Punktemodus!$B$3,0),0)</f>
        <v>0</v>
      </c>
      <c r="BM94" s="85">
        <f>IF(E94=Spielplan!E94,IF(G94=Spielplan!G94,Punktemodus!$B$5,0),0)</f>
        <v>3</v>
      </c>
      <c r="BN94" s="85">
        <f>IF(E94=Spielplan!E94,Punktemodus!$B$7,0)</f>
        <v>1</v>
      </c>
      <c r="BO94" s="85">
        <f>IF(G94=Spielplan!G94,Punktemodus!$B$7,0)</f>
        <v>1</v>
      </c>
      <c r="BP94" s="137">
        <f>IF(Spielplan!E94="",0,SUM(BJ94:BO94))</f>
        <v>0</v>
      </c>
      <c r="BQ94" s="60"/>
      <c r="BR94" s="141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</row>
    <row r="95" spans="1:101" ht="18.75" customHeight="1" thickBot="1" x14ac:dyDescent="0.25">
      <c r="A95" s="60"/>
      <c r="B95" s="60"/>
      <c r="C95" s="136" t="str">
        <f>IF(G94="","",IF(AR94=TRUE,"Achtung: Fehler in Tabelle!",""))</f>
        <v/>
      </c>
      <c r="D95" s="60"/>
      <c r="E95" s="60"/>
      <c r="F95" s="60"/>
      <c r="G95" s="60"/>
      <c r="H95" s="60"/>
      <c r="I95" s="60"/>
      <c r="J95" s="60"/>
      <c r="K95" s="60"/>
      <c r="L95" s="60"/>
      <c r="M95" s="60">
        <f t="shared" ref="M95:X95" si="31">SUM(M89:M94)</f>
        <v>0</v>
      </c>
      <c r="N95" s="60">
        <f t="shared" si="31"/>
        <v>0</v>
      </c>
      <c r="O95" s="60">
        <f t="shared" si="31"/>
        <v>0</v>
      </c>
      <c r="P95" s="60">
        <f t="shared" si="31"/>
        <v>0</v>
      </c>
      <c r="Q95" s="60">
        <f t="shared" si="31"/>
        <v>0</v>
      </c>
      <c r="R95" s="60">
        <f t="shared" si="31"/>
        <v>0</v>
      </c>
      <c r="S95" s="60">
        <f t="shared" si="31"/>
        <v>0</v>
      </c>
      <c r="T95" s="60">
        <f t="shared" si="31"/>
        <v>0</v>
      </c>
      <c r="U95" s="60">
        <f t="shared" si="31"/>
        <v>0</v>
      </c>
      <c r="V95" s="60">
        <f t="shared" si="31"/>
        <v>0</v>
      </c>
      <c r="W95" s="60">
        <f t="shared" si="31"/>
        <v>0</v>
      </c>
      <c r="X95" s="60">
        <f t="shared" si="31"/>
        <v>0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160">
        <f>SUM(BP89:BP94)</f>
        <v>0</v>
      </c>
      <c r="BQ95" s="60"/>
      <c r="BR95" s="141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</row>
    <row r="96" spans="1:101" ht="13.5" thickBo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85"/>
      <c r="BK96" s="85"/>
      <c r="BL96" s="85"/>
      <c r="BM96" s="85"/>
      <c r="BN96" s="85"/>
      <c r="BO96" s="85"/>
      <c r="BP96" s="138"/>
      <c r="BQ96" s="60"/>
      <c r="BR96" s="141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</row>
    <row r="97" spans="1:101" ht="25.5" customHeight="1" thickBo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85"/>
      <c r="BK97" s="85"/>
      <c r="BL97" s="85"/>
      <c r="BM97" s="85"/>
      <c r="BN97" s="85"/>
      <c r="BO97" s="85"/>
      <c r="BP97" s="160">
        <f>SUM(BP12:BP95)/2</f>
        <v>0</v>
      </c>
      <c r="BQ97" s="60"/>
      <c r="BR97" s="141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</row>
    <row r="98" spans="1:101" x14ac:dyDescent="0.2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85"/>
      <c r="BK98" s="85"/>
      <c r="BL98" s="85"/>
      <c r="BM98" s="85"/>
      <c r="BN98" s="85"/>
      <c r="BO98" s="85"/>
      <c r="BP98" s="60"/>
      <c r="BQ98" s="60"/>
      <c r="BR98" s="141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</row>
  </sheetData>
  <mergeCells count="41"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  <mergeCell ref="CQ65:CV66"/>
    <mergeCell ref="BS44:BV45"/>
    <mergeCell ref="BX44:BX47"/>
    <mergeCell ref="BY44:BY47"/>
    <mergeCell ref="BZ44:BZ47"/>
    <mergeCell ref="CE44:CE47"/>
    <mergeCell ref="CF44:CF47"/>
    <mergeCell ref="CJ44:CJ47"/>
    <mergeCell ref="CO44:CO47"/>
    <mergeCell ref="CS44:CS47"/>
    <mergeCell ref="CQ59:CV60"/>
    <mergeCell ref="CQ62:CV63"/>
    <mergeCell ref="CQ32:CV33"/>
    <mergeCell ref="H2:BZ2"/>
    <mergeCell ref="H3:BZ3"/>
    <mergeCell ref="I4:BI4"/>
    <mergeCell ref="BY4:BZ4"/>
    <mergeCell ref="CG4:CV4"/>
    <mergeCell ref="BP8:BP11"/>
    <mergeCell ref="BJ9:BJ11"/>
    <mergeCell ref="BK9:BK11"/>
    <mergeCell ref="BL9:BL11"/>
    <mergeCell ref="BM9:BM11"/>
    <mergeCell ref="BN9:BN11"/>
    <mergeCell ref="BO9:BO11"/>
    <mergeCell ref="CQ23:CV24"/>
    <mergeCell ref="CQ26:CV27"/>
    <mergeCell ref="CQ29:CV30"/>
  </mergeCells>
  <conditionalFormatting sqref="CK24:CL24">
    <cfRule type="expression" dxfId="683" priority="1" stopIfTrue="1">
      <formula>IF($CH34="",TRUE,FALSE)</formula>
    </cfRule>
  </conditionalFormatting>
  <conditionalFormatting sqref="CA14:CB14">
    <cfRule type="expression" dxfId="682" priority="2" stopIfTrue="1">
      <formula>IF($BV$12="",TRUE,FALSE)</formula>
    </cfRule>
  </conditionalFormatting>
  <conditionalFormatting sqref="CA15:CB15">
    <cfRule type="expression" dxfId="681" priority="3" stopIfTrue="1">
      <formula>IF($BV$17="",TRUE,FALSE)</formula>
    </cfRule>
  </conditionalFormatting>
  <conditionalFormatting sqref="CA22:CB22">
    <cfRule type="expression" dxfId="680" priority="4" stopIfTrue="1">
      <formula>IF($BV$20="",TRUE,FALSE)</formula>
    </cfRule>
  </conditionalFormatting>
  <conditionalFormatting sqref="CA23:CB23">
    <cfRule type="expression" dxfId="679" priority="5" stopIfTrue="1">
      <formula>IF($BV$25="",TRUE,FALSE)</formula>
    </cfRule>
  </conditionalFormatting>
  <conditionalFormatting sqref="CA30:CB30">
    <cfRule type="expression" dxfId="678" priority="6" stopIfTrue="1">
      <formula>IF($BV$29="",TRUE,FALSE)</formula>
    </cfRule>
  </conditionalFormatting>
  <conditionalFormatting sqref="CA31:CB31">
    <cfRule type="expression" dxfId="677" priority="7" stopIfTrue="1">
      <formula>IF($BV$33="",TRUE,FALSE)</formula>
    </cfRule>
  </conditionalFormatting>
  <conditionalFormatting sqref="CA38:CB38">
    <cfRule type="expression" dxfId="676" priority="8" stopIfTrue="1">
      <formula>IF($BV$37="",TRUE,FALSE)</formula>
    </cfRule>
  </conditionalFormatting>
  <conditionalFormatting sqref="CA39:CB39">
    <cfRule type="expression" dxfId="675" priority="9" stopIfTrue="1">
      <formula>IF($BV$41="",TRUE,FALSE)</formula>
    </cfRule>
  </conditionalFormatting>
  <conditionalFormatting sqref="CF18:CG18">
    <cfRule type="expression" dxfId="674" priority="10" stopIfTrue="1">
      <formula>IF($CC$15="",TRUE,FALSE)</formula>
    </cfRule>
  </conditionalFormatting>
  <conditionalFormatting sqref="CF19:CG19">
    <cfRule type="expression" dxfId="673" priority="11" stopIfTrue="1">
      <formula>IF($CC$22="",TRUE,FALSE)</formula>
    </cfRule>
  </conditionalFormatting>
  <conditionalFormatting sqref="CF35:CG35">
    <cfRule type="expression" dxfId="672" priority="12" stopIfTrue="1">
      <formula>IF($CC$39="",TRUE,FALSE)</formula>
    </cfRule>
  </conditionalFormatting>
  <conditionalFormatting sqref="CF34:CG34">
    <cfRule type="expression" dxfId="671" priority="13" stopIfTrue="1">
      <formula>IF($CC$31="",TRUE,FALSE)</formula>
    </cfRule>
  </conditionalFormatting>
  <conditionalFormatting sqref="CK23:CL23 CK29:CL29">
    <cfRule type="expression" dxfId="670" priority="14" stopIfTrue="1">
      <formula>IF($CH$18="",TRUE,FALSE)</formula>
    </cfRule>
  </conditionalFormatting>
  <conditionalFormatting sqref="CK30:CL30">
    <cfRule type="expression" dxfId="669" priority="15" stopIfTrue="1">
      <formula>IF($CH$34="",TRUE,FALSE)</formula>
    </cfRule>
  </conditionalFormatting>
  <conditionalFormatting sqref="CQ23:CV24">
    <cfRule type="expression" dxfId="668" priority="16" stopIfTrue="1">
      <formula>IF($CM$23="",TRUE,FALSE)</formula>
    </cfRule>
  </conditionalFormatting>
  <conditionalFormatting sqref="CQ26:CV27">
    <cfRule type="expression" dxfId="667" priority="17" stopIfTrue="1">
      <formula>IF($CM$24="",TRUE,FALSE)</formula>
    </cfRule>
  </conditionalFormatting>
  <conditionalFormatting sqref="CQ29:CV30">
    <cfRule type="expression" dxfId="666" priority="18" stopIfTrue="1">
      <formula>IF($CM$29="",TRUE,FALSE)</formula>
    </cfRule>
  </conditionalFormatting>
  <conditionalFormatting sqref="CQ32:CV33">
    <cfRule type="expression" dxfId="665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BY52" sqref="BY52:CA57"/>
      <selection pane="bottomLeft" activeCell="I4" sqref="I4:BI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60"/>
      <c r="B1" s="60"/>
      <c r="C1" s="86"/>
      <c r="D1" s="60"/>
      <c r="E1" s="85"/>
      <c r="F1" s="60"/>
      <c r="G1" s="85"/>
      <c r="H1" s="92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</row>
    <row r="2" spans="1:101" ht="85.5" customHeight="1" thickBot="1" x14ac:dyDescent="1.1000000000000001">
      <c r="A2" s="60"/>
      <c r="B2" s="60"/>
      <c r="C2" s="60"/>
      <c r="D2" s="60"/>
      <c r="E2" s="85"/>
      <c r="F2" s="60"/>
      <c r="G2" s="85"/>
      <c r="H2" s="355" t="s">
        <v>341</v>
      </c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7"/>
      <c r="BR2" s="357"/>
      <c r="BS2" s="357"/>
      <c r="BT2" s="357"/>
      <c r="BU2" s="357"/>
      <c r="BV2" s="357"/>
      <c r="BW2" s="357"/>
      <c r="BX2" s="357"/>
      <c r="BY2" s="357"/>
      <c r="BZ2" s="358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</row>
    <row r="3" spans="1:101" ht="85.5" customHeight="1" thickBot="1" x14ac:dyDescent="0.25">
      <c r="A3" s="60"/>
      <c r="B3" s="60"/>
      <c r="C3" s="60"/>
      <c r="D3" s="60"/>
      <c r="E3" s="85"/>
      <c r="F3" s="60"/>
      <c r="G3" s="85"/>
      <c r="H3" s="320" t="s">
        <v>339</v>
      </c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282"/>
      <c r="BW3" s="282"/>
      <c r="BX3" s="282"/>
      <c r="BY3" s="282"/>
      <c r="BZ3" s="282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</row>
    <row r="4" spans="1:101" ht="37.5" customHeight="1" thickBot="1" x14ac:dyDescent="0.55000000000000004">
      <c r="A4" s="60"/>
      <c r="B4" s="60"/>
      <c r="C4" s="60"/>
      <c r="D4" s="60"/>
      <c r="E4" s="85"/>
      <c r="F4" s="60"/>
      <c r="G4" s="85"/>
      <c r="H4" s="95" t="s">
        <v>161</v>
      </c>
      <c r="I4" s="325" t="s">
        <v>348</v>
      </c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7"/>
      <c r="BJ4" s="60"/>
      <c r="BK4" s="60"/>
      <c r="BL4" s="60"/>
      <c r="BM4" s="60"/>
      <c r="BN4" s="60"/>
      <c r="BO4" s="60"/>
      <c r="BP4" s="60"/>
      <c r="BQ4" s="95" t="s">
        <v>162</v>
      </c>
      <c r="BR4" s="60"/>
      <c r="BS4" s="60"/>
      <c r="BT4" s="60"/>
      <c r="BU4" s="60"/>
      <c r="BV4" s="60"/>
      <c r="BW4" s="60"/>
      <c r="BX4" s="60"/>
      <c r="BY4" s="323">
        <f>BX92</f>
        <v>730</v>
      </c>
      <c r="BZ4" s="324"/>
      <c r="CA4" s="60"/>
      <c r="CB4" s="60"/>
      <c r="CC4" s="60"/>
      <c r="CD4" s="60"/>
      <c r="CE4" s="60"/>
      <c r="CF4" s="60"/>
      <c r="CG4" s="367" t="s">
        <v>340</v>
      </c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9"/>
      <c r="CW4" s="60"/>
    </row>
    <row r="5" spans="1:101" x14ac:dyDescent="0.2">
      <c r="A5" s="60"/>
      <c r="B5" s="60"/>
      <c r="C5" s="60"/>
      <c r="D5" s="60"/>
      <c r="E5" s="85"/>
      <c r="F5" s="60"/>
      <c r="G5" s="8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1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</row>
    <row r="6" spans="1:101" x14ac:dyDescent="0.2">
      <c r="A6" s="60"/>
      <c r="B6" s="60"/>
      <c r="C6" s="60"/>
      <c r="D6" s="60"/>
      <c r="E6" s="85"/>
      <c r="F6" s="60"/>
      <c r="G6" s="85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</row>
    <row r="7" spans="1:101" ht="13.5" thickBot="1" x14ac:dyDescent="0.25">
      <c r="A7" s="60"/>
      <c r="B7" s="60"/>
      <c r="C7" s="60"/>
      <c r="D7" s="60"/>
      <c r="E7" s="85"/>
      <c r="F7" s="60"/>
      <c r="G7" s="85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</row>
    <row r="8" spans="1:101" ht="26.25" customHeight="1" thickBot="1" x14ac:dyDescent="0.45">
      <c r="A8" s="60"/>
      <c r="B8" s="60"/>
      <c r="C8" s="99" t="s">
        <v>150</v>
      </c>
      <c r="D8" s="100"/>
      <c r="E8" s="101"/>
      <c r="F8" s="100"/>
      <c r="G8" s="101"/>
      <c r="H8" s="100"/>
      <c r="I8" s="100"/>
      <c r="J8" s="100"/>
      <c r="K8" s="100"/>
      <c r="L8" s="188"/>
      <c r="M8" s="189" t="s">
        <v>36</v>
      </c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2"/>
      <c r="BI8" s="60"/>
      <c r="BJ8" s="60"/>
      <c r="BK8" s="60"/>
      <c r="BL8" s="60"/>
      <c r="BM8" s="60"/>
      <c r="BN8" s="60"/>
      <c r="BO8" s="60"/>
      <c r="BP8" s="328" t="s">
        <v>149</v>
      </c>
      <c r="BQ8" s="60"/>
      <c r="BR8" s="87"/>
      <c r="BS8" s="99" t="s">
        <v>151</v>
      </c>
      <c r="BT8" s="100"/>
      <c r="BU8" s="100"/>
      <c r="BV8" s="100"/>
      <c r="BW8" s="100"/>
      <c r="BX8" s="100"/>
      <c r="BY8" s="100"/>
      <c r="BZ8" s="103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2"/>
      <c r="CW8" s="60"/>
    </row>
    <row r="9" spans="1:101" ht="28.5" customHeight="1" x14ac:dyDescent="0.2">
      <c r="A9" s="60"/>
      <c r="B9" s="60"/>
      <c r="C9" s="60"/>
      <c r="D9" s="60"/>
      <c r="E9" s="85"/>
      <c r="F9" s="60"/>
      <c r="G9" s="85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330" t="s">
        <v>48</v>
      </c>
      <c r="BK9" s="330" t="s">
        <v>142</v>
      </c>
      <c r="BL9" s="330" t="s">
        <v>143</v>
      </c>
      <c r="BM9" s="330" t="s">
        <v>49</v>
      </c>
      <c r="BN9" s="330" t="s">
        <v>147</v>
      </c>
      <c r="BO9" s="330" t="s">
        <v>148</v>
      </c>
      <c r="BP9" s="329"/>
      <c r="BQ9" s="60"/>
      <c r="BR9" s="87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</row>
    <row r="10" spans="1:101" ht="18.75" customHeight="1" x14ac:dyDescent="0.25">
      <c r="A10" s="60"/>
      <c r="B10" s="60"/>
      <c r="C10" s="88" t="s">
        <v>63</v>
      </c>
      <c r="D10" s="60"/>
      <c r="E10" s="85"/>
      <c r="F10" s="60"/>
      <c r="G10" s="85"/>
      <c r="H10" s="60"/>
      <c r="I10" s="60"/>
      <c r="J10" s="60"/>
      <c r="K10" s="60"/>
      <c r="L10" s="60"/>
      <c r="M10" s="60" t="s">
        <v>4</v>
      </c>
      <c r="N10" s="60"/>
      <c r="O10" s="60"/>
      <c r="P10" s="60"/>
      <c r="Q10" s="60" t="s">
        <v>6</v>
      </c>
      <c r="R10" s="60"/>
      <c r="S10" s="60"/>
      <c r="T10" s="60"/>
      <c r="U10" s="60" t="s">
        <v>7</v>
      </c>
      <c r="V10" s="60"/>
      <c r="W10" s="60"/>
      <c r="X10" s="60"/>
      <c r="Y10" s="60"/>
      <c r="Z10" s="60" t="s">
        <v>4</v>
      </c>
      <c r="AA10" s="60" t="s">
        <v>5</v>
      </c>
      <c r="AB10" s="60"/>
      <c r="AC10" s="60"/>
      <c r="AD10" s="60" t="s">
        <v>9</v>
      </c>
      <c r="AE10" s="60"/>
      <c r="AF10" s="60"/>
      <c r="AG10" s="60"/>
      <c r="AH10" s="60" t="s">
        <v>32</v>
      </c>
      <c r="AI10" s="60"/>
      <c r="AJ10" s="60"/>
      <c r="AK10" s="60"/>
      <c r="AL10" s="60"/>
      <c r="AM10" s="60"/>
      <c r="AN10" s="60" t="s">
        <v>35</v>
      </c>
      <c r="AO10" s="60"/>
      <c r="AP10" s="60"/>
      <c r="AQ10" s="60"/>
      <c r="AR10" s="60"/>
      <c r="AS10" s="60" t="s">
        <v>33</v>
      </c>
      <c r="AT10" s="60"/>
      <c r="AU10" s="60"/>
      <c r="AV10" s="60"/>
      <c r="AW10" s="60"/>
      <c r="AX10" s="60"/>
      <c r="AY10" s="60"/>
      <c r="AZ10" s="60"/>
      <c r="BA10" s="60"/>
      <c r="BB10" s="89" t="s">
        <v>10</v>
      </c>
      <c r="BC10" s="60"/>
      <c r="BD10" s="90" t="s">
        <v>4</v>
      </c>
      <c r="BE10" s="60"/>
      <c r="BF10" s="61" t="s">
        <v>5</v>
      </c>
      <c r="BG10" s="60"/>
      <c r="BH10" s="60"/>
      <c r="BI10" s="60"/>
      <c r="BJ10" s="330"/>
      <c r="BK10" s="330"/>
      <c r="BL10" s="330"/>
      <c r="BM10" s="330"/>
      <c r="BN10" s="330"/>
      <c r="BO10" s="330"/>
      <c r="BP10" s="329"/>
      <c r="BQ10" s="60"/>
      <c r="BR10" s="87"/>
      <c r="BS10" s="88"/>
      <c r="BT10" s="60"/>
      <c r="BU10" s="91" t="s">
        <v>120</v>
      </c>
      <c r="BV10" s="60"/>
      <c r="BW10" s="60"/>
      <c r="BX10" s="61" t="s">
        <v>26</v>
      </c>
      <c r="BY10" s="60"/>
      <c r="BZ10" s="88"/>
      <c r="CA10" s="60"/>
      <c r="CB10" s="60"/>
      <c r="CC10" s="60"/>
      <c r="CD10" s="60"/>
      <c r="CE10" s="61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</row>
    <row r="11" spans="1:101" ht="18.75" customHeight="1" thickBot="1" x14ac:dyDescent="0.25">
      <c r="A11" s="60"/>
      <c r="B11" s="60"/>
      <c r="C11" s="60"/>
      <c r="D11" s="60"/>
      <c r="E11" s="85"/>
      <c r="F11" s="60"/>
      <c r="G11" s="85"/>
      <c r="H11" s="60"/>
      <c r="I11" s="60"/>
      <c r="J11" s="60"/>
      <c r="K11" s="60"/>
      <c r="L11" s="60"/>
      <c r="M11" s="60" t="s">
        <v>0</v>
      </c>
      <c r="N11" s="60" t="s">
        <v>1</v>
      </c>
      <c r="O11" s="60" t="s">
        <v>2</v>
      </c>
      <c r="P11" s="60" t="s">
        <v>3</v>
      </c>
      <c r="Q11" s="60" t="s">
        <v>0</v>
      </c>
      <c r="R11" s="60" t="s">
        <v>1</v>
      </c>
      <c r="S11" s="60" t="s">
        <v>2</v>
      </c>
      <c r="T11" s="60" t="s">
        <v>3</v>
      </c>
      <c r="U11" s="60" t="s">
        <v>0</v>
      </c>
      <c r="V11" s="60" t="s">
        <v>1</v>
      </c>
      <c r="W11" s="60" t="s">
        <v>2</v>
      </c>
      <c r="X11" s="60" t="s">
        <v>3</v>
      </c>
      <c r="Y11" s="60"/>
      <c r="Z11" s="60" t="s">
        <v>8</v>
      </c>
      <c r="AA11" s="60"/>
      <c r="AB11" s="60"/>
      <c r="AC11" s="60"/>
      <c r="AD11" s="60"/>
      <c r="AE11" s="60"/>
      <c r="AF11" s="60"/>
      <c r="AG11" s="60"/>
      <c r="AH11" s="60" t="s">
        <v>31</v>
      </c>
      <c r="AI11" s="60"/>
      <c r="AJ11" s="60"/>
      <c r="AK11" s="60"/>
      <c r="AL11" s="60"/>
      <c r="AM11" s="60"/>
      <c r="AN11" s="60" t="str">
        <f>AI12</f>
        <v>Brasilien</v>
      </c>
      <c r="AO11" s="60" t="str">
        <f>AI13</f>
        <v>Kroatien</v>
      </c>
      <c r="AP11" s="60" t="str">
        <f>AI14</f>
        <v>Mexiko</v>
      </c>
      <c r="AQ11" s="60" t="str">
        <f>AI15</f>
        <v>Kamerun</v>
      </c>
      <c r="AR11" s="60"/>
      <c r="AS11" s="60" t="s">
        <v>31</v>
      </c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330"/>
      <c r="BK11" s="330"/>
      <c r="BL11" s="330"/>
      <c r="BM11" s="330"/>
      <c r="BN11" s="330"/>
      <c r="BO11" s="330"/>
      <c r="BP11" s="329"/>
      <c r="BQ11" s="60"/>
      <c r="BR11" s="87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</row>
    <row r="12" spans="1:101" ht="18.75" customHeight="1" thickBot="1" x14ac:dyDescent="0.3">
      <c r="A12" s="60"/>
      <c r="B12" s="60"/>
      <c r="C12" s="7" t="str">
        <f>Spielplan!$C$12</f>
        <v>Brasilien</v>
      </c>
      <c r="D12" s="38"/>
      <c r="E12" s="104"/>
      <c r="F12" s="93"/>
      <c r="G12" s="104"/>
      <c r="H12" s="7" t="str">
        <f>Spielplan!$H$12</f>
        <v>Kroatien</v>
      </c>
      <c r="I12" s="38"/>
      <c r="J12" s="60"/>
      <c r="K12" s="60" t="s">
        <v>58</v>
      </c>
      <c r="L12" s="60">
        <f t="shared" ref="L12:L17" si="0">IF(E12-G12&gt;0,1,IF(G12=E12,0,-1))</f>
        <v>0</v>
      </c>
      <c r="M12" s="60">
        <f>IF($E12="",0,IF($E12&gt;$G12,3,IF($E12=G12,1,0)))</f>
        <v>0</v>
      </c>
      <c r="N12" s="60">
        <f>IF($G12="",0,IF($E12&gt;$G12,0,IF($E12=G12,1,3)))</f>
        <v>0</v>
      </c>
      <c r="O12" s="60"/>
      <c r="P12" s="60"/>
      <c r="Q12" s="60">
        <f>E12</f>
        <v>0</v>
      </c>
      <c r="R12" s="60">
        <f>G12</f>
        <v>0</v>
      </c>
      <c r="S12" s="60"/>
      <c r="T12" s="60"/>
      <c r="U12" s="60">
        <f>G12</f>
        <v>0</v>
      </c>
      <c r="V12" s="60">
        <f>E12</f>
        <v>0</v>
      </c>
      <c r="W12" s="60"/>
      <c r="X12" s="60"/>
      <c r="Y12" s="60"/>
      <c r="Z12" s="60">
        <f>M18</f>
        <v>0</v>
      </c>
      <c r="AA12" s="60">
        <f>Q18</f>
        <v>0</v>
      </c>
      <c r="AB12" s="60">
        <f>U18</f>
        <v>0</v>
      </c>
      <c r="AC12" s="60">
        <f>AA12-AB12</f>
        <v>0</v>
      </c>
      <c r="AD12" s="60">
        <f>IF(Z12&gt;Z13,-1,0)</f>
        <v>0</v>
      </c>
      <c r="AE12" s="60">
        <f>IF(Z12&gt;Z14,-1,0)</f>
        <v>0</v>
      </c>
      <c r="AF12" s="60">
        <f>IF(Z12&gt;Z15,-1,0)</f>
        <v>0</v>
      </c>
      <c r="AG12" s="60">
        <f>10000-(AJ12*1000+AM12*100+AK12*10)</f>
        <v>10000</v>
      </c>
      <c r="AH12" s="90">
        <f>RANK(AG12,AG12:AG15,1)</f>
        <v>1</v>
      </c>
      <c r="AI12" s="60" t="str">
        <f>C12</f>
        <v>Brasilien</v>
      </c>
      <c r="AJ12" s="60">
        <f t="shared" ref="AJ12:AL15" si="1">Z12</f>
        <v>0</v>
      </c>
      <c r="AK12" s="60">
        <f t="shared" si="1"/>
        <v>0</v>
      </c>
      <c r="AL12" s="60">
        <f t="shared" si="1"/>
        <v>0</v>
      </c>
      <c r="AM12" s="60">
        <f>AK12-AL12</f>
        <v>0</v>
      </c>
      <c r="AN12" s="187"/>
      <c r="AO12" s="187">
        <f>IF(AG13=AG12,IF(G12&gt;E12,AG13-0.1,AG13),AG13)</f>
        <v>10000</v>
      </c>
      <c r="AP12" s="187">
        <f>IF(AG14=AG12,IF(G14&gt;E14,AG14-0.1,AG14),AG14)</f>
        <v>10000</v>
      </c>
      <c r="AQ12" s="187">
        <f>IF(AG15=AG12,IF(G16&gt;E16,AG15-0.1,AG15),AG15)</f>
        <v>10000</v>
      </c>
      <c r="AR12" s="187">
        <f>AN16</f>
        <v>30000</v>
      </c>
      <c r="AS12" s="90">
        <f>RANK(AR12,AR12:AR15,1)</f>
        <v>1</v>
      </c>
      <c r="AT12" s="60" t="str">
        <f t="shared" ref="AT12:AW15" si="2">AI12</f>
        <v>Brasilien</v>
      </c>
      <c r="AU12" s="60">
        <f t="shared" si="2"/>
        <v>0</v>
      </c>
      <c r="AV12" s="60">
        <f t="shared" si="2"/>
        <v>0</v>
      </c>
      <c r="AW12" s="60">
        <f t="shared" si="2"/>
        <v>0</v>
      </c>
      <c r="AX12" s="60"/>
      <c r="AY12" s="60"/>
      <c r="AZ12" s="60"/>
      <c r="BA12" s="3">
        <v>1</v>
      </c>
      <c r="BB12" s="7" t="str">
        <f>VLOOKUP(1,AS12:AT15,2,FALSE)</f>
        <v>Brasilien</v>
      </c>
      <c r="BC12" s="2"/>
      <c r="BD12" s="6">
        <f>VLOOKUP(1,AS12:AW15,3,FALSE)</f>
        <v>0</v>
      </c>
      <c r="BE12" s="4">
        <f>VLOOKUP(1,AS12:AW15,4,FALSE)</f>
        <v>0</v>
      </c>
      <c r="BF12" s="93" t="s">
        <v>12</v>
      </c>
      <c r="BG12" s="4">
        <f>VLOOKUP(1,AS12:AW15,5,FALSE)</f>
        <v>0</v>
      </c>
      <c r="BH12" s="13" t="s">
        <v>18</v>
      </c>
      <c r="BI12" s="60"/>
      <c r="BJ12" s="85">
        <f>IF(E12&gt;G12,IF(Spielplan!E12&gt;Spielplan!G12,Punktemodus!$B$3,0),0)</f>
        <v>0</v>
      </c>
      <c r="BK12" s="85">
        <f>IF(E12=G12,IF(Spielplan!E12=Spielplan!G12,Punktemodus!$B$3,0),0)</f>
        <v>10</v>
      </c>
      <c r="BL12" s="85">
        <f>IF(E12&lt;G12,IF(Spielplan!E12&lt;Spielplan!G12,Punktemodus!$B$3,0),0)</f>
        <v>0</v>
      </c>
      <c r="BM12" s="85">
        <f>IF(E12=Spielplan!E12,IF(G12=Spielplan!G12,Punktemodus!$B$5,0),0)</f>
        <v>3</v>
      </c>
      <c r="BN12" s="85">
        <f>IF(E12=Spielplan!E12,Punktemodus!$B$7,0)</f>
        <v>1</v>
      </c>
      <c r="BO12" s="85">
        <f>IF(G12=Spielplan!G12,Punktemodus!$B$7,0)</f>
        <v>1</v>
      </c>
      <c r="BP12" s="137">
        <f>IF(Spielplan!E12="",0,SUM(BJ12:BO12))</f>
        <v>0</v>
      </c>
      <c r="BQ12" s="60"/>
      <c r="BR12" s="87"/>
      <c r="BS12" s="13" t="s">
        <v>18</v>
      </c>
      <c r="BT12" s="44" t="str">
        <f>IF(G17="","",BB12)</f>
        <v/>
      </c>
      <c r="BU12" s="46"/>
      <c r="BV12" s="104"/>
      <c r="BW12" s="60"/>
      <c r="BX12" s="104"/>
      <c r="BY12" s="60"/>
      <c r="BZ12" s="88"/>
      <c r="CA12" s="60"/>
      <c r="CB12" s="91" t="s">
        <v>27</v>
      </c>
      <c r="CC12" s="60"/>
      <c r="CD12" s="60"/>
      <c r="CE12" s="61" t="s">
        <v>26</v>
      </c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</row>
    <row r="13" spans="1:101" ht="18.75" customHeight="1" thickBot="1" x14ac:dyDescent="0.3">
      <c r="A13" s="60"/>
      <c r="B13" s="60"/>
      <c r="C13" s="44" t="str">
        <f>Spielplan!$C$13</f>
        <v>Mexiko</v>
      </c>
      <c r="D13" s="45"/>
      <c r="E13" s="104"/>
      <c r="F13" s="93"/>
      <c r="G13" s="104"/>
      <c r="H13" s="44" t="str">
        <f>Spielplan!$H$13</f>
        <v>Kamerun</v>
      </c>
      <c r="I13" s="45"/>
      <c r="J13" s="60"/>
      <c r="K13" s="60" t="s">
        <v>59</v>
      </c>
      <c r="L13" s="60">
        <f t="shared" si="0"/>
        <v>0</v>
      </c>
      <c r="M13" s="60"/>
      <c r="N13" s="60"/>
      <c r="O13" s="60">
        <f>IF($E13="",0,IF($E13&gt;$G13,3,IF($E13=$G13,1,0)))</f>
        <v>0</v>
      </c>
      <c r="P13" s="60">
        <f>IF($G13="",0,IF($E13&gt;$G13,0,IF($E13=$G13,1,3)))</f>
        <v>0</v>
      </c>
      <c r="Q13" s="60"/>
      <c r="R13" s="60"/>
      <c r="S13" s="60">
        <f>E13</f>
        <v>0</v>
      </c>
      <c r="T13" s="60">
        <f>G13</f>
        <v>0</v>
      </c>
      <c r="U13" s="60"/>
      <c r="V13" s="60"/>
      <c r="W13" s="60">
        <f>G13</f>
        <v>0</v>
      </c>
      <c r="X13" s="60">
        <f>E13</f>
        <v>0</v>
      </c>
      <c r="Y13" s="60"/>
      <c r="Z13" s="60">
        <f>N18</f>
        <v>0</v>
      </c>
      <c r="AA13" s="60">
        <f>R18</f>
        <v>0</v>
      </c>
      <c r="AB13" s="60">
        <f>V18</f>
        <v>0</v>
      </c>
      <c r="AC13" s="60">
        <f>AA13-AB13</f>
        <v>0</v>
      </c>
      <c r="AD13" s="60">
        <f>IF(Z13&gt;Z12,-1,0)</f>
        <v>0</v>
      </c>
      <c r="AE13" s="60">
        <f>IF(Z13&gt;Z14,-1,0)</f>
        <v>0</v>
      </c>
      <c r="AF13" s="60">
        <f>IF(Z13&gt;Z15,-1,0)</f>
        <v>0</v>
      </c>
      <c r="AG13" s="60">
        <f>10000-(AJ13*1000+AM13*100+AK13*10)</f>
        <v>10000</v>
      </c>
      <c r="AH13" s="90">
        <f>RANK(AG13,AG12:AG15,1)</f>
        <v>1</v>
      </c>
      <c r="AI13" s="60" t="str">
        <f>H12</f>
        <v>Kroatien</v>
      </c>
      <c r="AJ13" s="60">
        <f t="shared" si="1"/>
        <v>0</v>
      </c>
      <c r="AK13" s="60">
        <f t="shared" si="1"/>
        <v>0</v>
      </c>
      <c r="AL13" s="60">
        <f t="shared" si="1"/>
        <v>0</v>
      </c>
      <c r="AM13" s="60">
        <f>AK13-AL13</f>
        <v>0</v>
      </c>
      <c r="AN13" s="187">
        <f>IF(AG12=AG13,IF(E12&gt;G12,AG12-0.1,AG12),AG12)</f>
        <v>10000</v>
      </c>
      <c r="AO13" s="187"/>
      <c r="AP13" s="187">
        <f>IF(AG14=AG13,IF(G17&gt;E17,AG14-0.1,AG14),AG14)</f>
        <v>10000</v>
      </c>
      <c r="AQ13" s="187">
        <f>IF(AG15=AG13,IF(G15&gt;E15,AG15-0.1,AG15),AG15)</f>
        <v>10000</v>
      </c>
      <c r="AR13" s="187">
        <f>AO16</f>
        <v>30000</v>
      </c>
      <c r="AS13" s="90">
        <f>RANK(AR13,AR12:AR15,1)</f>
        <v>1</v>
      </c>
      <c r="AT13" s="60" t="str">
        <f t="shared" si="2"/>
        <v>Kroatien</v>
      </c>
      <c r="AU13" s="60">
        <f t="shared" si="2"/>
        <v>0</v>
      </c>
      <c r="AV13" s="60">
        <f t="shared" si="2"/>
        <v>0</v>
      </c>
      <c r="AW13" s="60">
        <f t="shared" si="2"/>
        <v>0</v>
      </c>
      <c r="AX13" s="60"/>
      <c r="AY13" s="60"/>
      <c r="AZ13" s="60"/>
      <c r="BA13" s="120">
        <v>2</v>
      </c>
      <c r="BB13" s="121" t="e">
        <f>VLOOKUP(2,AS12:AT15,2,FALSE)</f>
        <v>#N/A</v>
      </c>
      <c r="BC13" s="122"/>
      <c r="BD13" s="123" t="e">
        <f>VLOOKUP(2,AS12:AW15,3,FALSE)</f>
        <v>#N/A</v>
      </c>
      <c r="BE13" s="124" t="e">
        <f>VLOOKUP(2,AS12:AW15,4,FALSE)</f>
        <v>#N/A</v>
      </c>
      <c r="BF13" s="93" t="s">
        <v>12</v>
      </c>
      <c r="BG13" s="124" t="e">
        <f>VLOOKUP(2,AS12:AW15,5,FALSE)</f>
        <v>#N/A</v>
      </c>
      <c r="BH13" s="125" t="s">
        <v>19</v>
      </c>
      <c r="BI13" s="60"/>
      <c r="BJ13" s="85">
        <f>IF(E13&gt;G13,IF(Spielplan!E13&gt;Spielplan!G13,Punktemodus!$B$3,0),0)</f>
        <v>0</v>
      </c>
      <c r="BK13" s="85">
        <f>IF(E13=G13,IF(Spielplan!E13=Spielplan!G13,Punktemodus!$B$3,0),0)</f>
        <v>10</v>
      </c>
      <c r="BL13" s="85">
        <f>IF(E13&lt;G13,IF(Spielplan!E13&lt;Spielplan!G13,Punktemodus!$B$3,0),0)</f>
        <v>0</v>
      </c>
      <c r="BM13" s="85">
        <f>IF(E13=Spielplan!E13,IF(G13=Spielplan!G13,Punktemodus!$B$5,0),0)</f>
        <v>3</v>
      </c>
      <c r="BN13" s="85">
        <f>IF(E13=Spielplan!E13,Punktemodus!$B$7,0)</f>
        <v>1</v>
      </c>
      <c r="BO13" s="85">
        <f>IF(G13=Spielplan!G13,Punktemodus!$B$7,0)</f>
        <v>1</v>
      </c>
      <c r="BP13" s="137">
        <f>IF(Spielplan!E13="",0,SUM(BJ13:BO13))</f>
        <v>0</v>
      </c>
      <c r="BQ13" s="60"/>
      <c r="BR13" s="87"/>
      <c r="BS13" s="73" t="s">
        <v>21</v>
      </c>
      <c r="BT13" s="44" t="str">
        <f>IF(G28="","",BB24)</f>
        <v/>
      </c>
      <c r="BU13" s="46"/>
      <c r="BV13" s="104"/>
      <c r="BW13" s="60"/>
      <c r="BX13" s="104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</row>
    <row r="14" spans="1:101" ht="18.75" customHeight="1" thickBot="1" x14ac:dyDescent="0.3">
      <c r="A14" s="60"/>
      <c r="B14" s="60"/>
      <c r="C14" s="7" t="str">
        <f>C12</f>
        <v>Brasilien</v>
      </c>
      <c r="D14" s="38"/>
      <c r="E14" s="104"/>
      <c r="F14" s="93"/>
      <c r="G14" s="104"/>
      <c r="H14" s="7" t="str">
        <f>C13</f>
        <v>Mexiko</v>
      </c>
      <c r="I14" s="38"/>
      <c r="J14" s="60"/>
      <c r="K14" s="60" t="s">
        <v>60</v>
      </c>
      <c r="L14" s="60">
        <f t="shared" si="0"/>
        <v>0</v>
      </c>
      <c r="M14" s="60">
        <f>IF($E14="",0,IF($E14&gt;$G14,3,IF($E14=G14,1,0)))</f>
        <v>0</v>
      </c>
      <c r="N14" s="60"/>
      <c r="O14" s="60">
        <f>IF($G14="",0,IF($E14&gt;$G14,0,IF($E14=$G14,1,3)))</f>
        <v>0</v>
      </c>
      <c r="P14" s="60"/>
      <c r="Q14" s="60">
        <f>E14</f>
        <v>0</v>
      </c>
      <c r="R14" s="60"/>
      <c r="S14" s="60">
        <f>G14</f>
        <v>0</v>
      </c>
      <c r="T14" s="60"/>
      <c r="U14" s="60">
        <f>G14</f>
        <v>0</v>
      </c>
      <c r="V14" s="60"/>
      <c r="W14" s="60">
        <f>E14</f>
        <v>0</v>
      </c>
      <c r="X14" s="60"/>
      <c r="Y14" s="60"/>
      <c r="Z14" s="60">
        <f>O18</f>
        <v>0</v>
      </c>
      <c r="AA14" s="60">
        <f>S18</f>
        <v>0</v>
      </c>
      <c r="AB14" s="60">
        <f>W18</f>
        <v>0</v>
      </c>
      <c r="AC14" s="60">
        <f>AA14-AB14</f>
        <v>0</v>
      </c>
      <c r="AD14" s="60">
        <f>IF(Z14&gt;Z12,-1,0)</f>
        <v>0</v>
      </c>
      <c r="AE14" s="60">
        <f>IF(Z14&gt;Z13,-1,0)</f>
        <v>0</v>
      </c>
      <c r="AF14" s="60">
        <f>IF(Z14&gt;Z15,-1,0)</f>
        <v>0</v>
      </c>
      <c r="AG14" s="60">
        <f>10000-(AJ14*1000+AM14*100+AK14*10)</f>
        <v>10000</v>
      </c>
      <c r="AH14" s="90">
        <f>RANK(AG14,AG12:AG15,1)</f>
        <v>1</v>
      </c>
      <c r="AI14" s="60" t="str">
        <f>C13</f>
        <v>Mexiko</v>
      </c>
      <c r="AJ14" s="60">
        <f t="shared" si="1"/>
        <v>0</v>
      </c>
      <c r="AK14" s="60">
        <f t="shared" si="1"/>
        <v>0</v>
      </c>
      <c r="AL14" s="60">
        <f t="shared" si="1"/>
        <v>0</v>
      </c>
      <c r="AM14" s="60">
        <f>AK14-AL14</f>
        <v>0</v>
      </c>
      <c r="AN14" s="187">
        <f>IF(AG12=AG14,IF(E14&gt;G14,AG12-0.1,AG12),AG12)</f>
        <v>10000</v>
      </c>
      <c r="AO14" s="187">
        <f>IF(AG13=AG14,IF(E17&gt;G17,AG13-0.1,AG13),AG13)</f>
        <v>10000</v>
      </c>
      <c r="AP14" s="187"/>
      <c r="AQ14" s="187">
        <f>IF(AG15=AG14,IF(G13&gt;E13,AG15-0.1,AG15),AG15)</f>
        <v>10000</v>
      </c>
      <c r="AR14" s="187">
        <f>AP16</f>
        <v>30000</v>
      </c>
      <c r="AS14" s="90">
        <f>RANK(AR14,AR12:AR15,1)</f>
        <v>1</v>
      </c>
      <c r="AT14" s="60" t="str">
        <f t="shared" si="2"/>
        <v>Mexiko</v>
      </c>
      <c r="AU14" s="60">
        <f t="shared" si="2"/>
        <v>0</v>
      </c>
      <c r="AV14" s="60">
        <f t="shared" si="2"/>
        <v>0</v>
      </c>
      <c r="AW14" s="60">
        <f t="shared" si="2"/>
        <v>0</v>
      </c>
      <c r="AX14" s="60"/>
      <c r="AY14" s="60"/>
      <c r="AZ14" s="60"/>
      <c r="BA14" s="113">
        <v>3</v>
      </c>
      <c r="BB14" s="114" t="e">
        <f>VLOOKUP(3,AS12:AT15,2,FALSE)</f>
        <v>#N/A</v>
      </c>
      <c r="BC14" s="115"/>
      <c r="BD14" s="116" t="e">
        <f>VLOOKUP(3,AS12:AW15,3,FALSE)</f>
        <v>#N/A</v>
      </c>
      <c r="BE14" s="116" t="e">
        <f>VLOOKUP(3,AS12:AW15,4,FALSE)</f>
        <v>#N/A</v>
      </c>
      <c r="BF14" s="93" t="s">
        <v>12</v>
      </c>
      <c r="BG14" s="116" t="e">
        <f>VLOOKUP(3,AS12:AW15,5,FALSE)</f>
        <v>#N/A</v>
      </c>
      <c r="BH14" s="60"/>
      <c r="BI14" s="60"/>
      <c r="BJ14" s="85">
        <f>IF(E14&gt;G14,IF(Spielplan!E14&gt;Spielplan!G14,Punktemodus!$B$3,0),0)</f>
        <v>0</v>
      </c>
      <c r="BK14" s="85">
        <f>IF(E14=G14,IF(Spielplan!E14=Spielplan!G14,Punktemodus!$B$3,0),0)</f>
        <v>10</v>
      </c>
      <c r="BL14" s="85">
        <f>IF(E14&lt;G14,IF(Spielplan!E14&lt;Spielplan!G14,Punktemodus!$B$3,0),0)</f>
        <v>0</v>
      </c>
      <c r="BM14" s="85">
        <f>IF(E14=Spielplan!E14,IF(G14=Spielplan!G14,Punktemodus!$B$5,0),0)</f>
        <v>3</v>
      </c>
      <c r="BN14" s="85">
        <f>IF(E14=Spielplan!E14,Punktemodus!$B$7,0)</f>
        <v>1</v>
      </c>
      <c r="BO14" s="85">
        <f>IF(G14=Spielplan!G14,Punktemodus!$B$7,0)</f>
        <v>1</v>
      </c>
      <c r="BP14" s="137">
        <f>IF(Spielplan!E14="",0,SUM(BJ14:BO14))</f>
        <v>0</v>
      </c>
      <c r="BQ14" s="60"/>
      <c r="BR14" s="87"/>
      <c r="BS14" s="60"/>
      <c r="BT14" s="60"/>
      <c r="BU14" s="60"/>
      <c r="BV14" s="60"/>
      <c r="BW14" s="60"/>
      <c r="BX14" s="60"/>
      <c r="BY14" s="60"/>
      <c r="BZ14" s="47">
        <v>49</v>
      </c>
      <c r="CA14" s="44" t="str">
        <f>IF(BX12="",IF(BV12&gt;BV13,BT12,BT13),IF(BX12&gt;BX13,BT12,BT13))</f>
        <v/>
      </c>
      <c r="CB14" s="46"/>
      <c r="CC14" s="104"/>
      <c r="CD14" s="60"/>
      <c r="CE14" s="104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</row>
    <row r="15" spans="1:101" ht="18.75" customHeight="1" thickBot="1" x14ac:dyDescent="0.3">
      <c r="A15" s="60"/>
      <c r="B15" s="60"/>
      <c r="C15" s="44" t="str">
        <f>H12</f>
        <v>Kroatien</v>
      </c>
      <c r="D15" s="45"/>
      <c r="E15" s="104"/>
      <c r="F15" s="93"/>
      <c r="G15" s="104"/>
      <c r="H15" s="44" t="str">
        <f>H13</f>
        <v>Kamerun</v>
      </c>
      <c r="I15" s="45"/>
      <c r="J15" s="60"/>
      <c r="K15" s="60" t="s">
        <v>61</v>
      </c>
      <c r="L15" s="60">
        <f t="shared" si="0"/>
        <v>0</v>
      </c>
      <c r="M15" s="60"/>
      <c r="N15" s="60">
        <f>IF($E15="",0,IF($E15&gt;$G15,3,IF($E15=$G15,1,0)))</f>
        <v>0</v>
      </c>
      <c r="O15" s="60"/>
      <c r="P15" s="60">
        <f>IF($G15="",0,IF($E15&gt;$G15,0,IF($E15=$G15,1,3)))</f>
        <v>0</v>
      </c>
      <c r="Q15" s="60"/>
      <c r="R15" s="60">
        <f>E15</f>
        <v>0</v>
      </c>
      <c r="S15" s="60"/>
      <c r="T15" s="60">
        <f>G15</f>
        <v>0</v>
      </c>
      <c r="U15" s="60"/>
      <c r="V15" s="60">
        <f>G15</f>
        <v>0</v>
      </c>
      <c r="W15" s="60"/>
      <c r="X15" s="60">
        <f>E15</f>
        <v>0</v>
      </c>
      <c r="Y15" s="60"/>
      <c r="Z15" s="60">
        <f>P18</f>
        <v>0</v>
      </c>
      <c r="AA15" s="60">
        <f>T18</f>
        <v>0</v>
      </c>
      <c r="AB15" s="60">
        <f>X18</f>
        <v>0</v>
      </c>
      <c r="AC15" s="60">
        <f>AA15-AB15</f>
        <v>0</v>
      </c>
      <c r="AD15" s="60">
        <f>IF(Z15&gt;Z12,-1,0)</f>
        <v>0</v>
      </c>
      <c r="AE15" s="60">
        <f>IF(Z15&gt;Z13,-1,0)</f>
        <v>0</v>
      </c>
      <c r="AF15" s="60">
        <f>IF(Z15&gt;Z14,-1,0)</f>
        <v>0</v>
      </c>
      <c r="AG15" s="60">
        <f>10000-(AJ15*1000+AM15*100+AK15*10)</f>
        <v>10000</v>
      </c>
      <c r="AH15" s="90">
        <f>RANK(AG15,AG12:AG15,1)</f>
        <v>1</v>
      </c>
      <c r="AI15" s="60" t="str">
        <f>H13</f>
        <v>Kamerun</v>
      </c>
      <c r="AJ15" s="60">
        <f t="shared" si="1"/>
        <v>0</v>
      </c>
      <c r="AK15" s="60">
        <f t="shared" si="1"/>
        <v>0</v>
      </c>
      <c r="AL15" s="60">
        <f t="shared" si="1"/>
        <v>0</v>
      </c>
      <c r="AM15" s="60">
        <f>AK15-AL15</f>
        <v>0</v>
      </c>
      <c r="AN15" s="187">
        <f>IF(AG12=AG15,IF(E16&gt;G16,AG12-0.1,AG12),AG12)</f>
        <v>10000</v>
      </c>
      <c r="AO15" s="187">
        <f>IF(AG13=AG15,IF(E15&gt;G15,AG13-0.1,AG13),AG13)</f>
        <v>10000</v>
      </c>
      <c r="AP15" s="187">
        <f>IF(AG14=AG15,IF(E13&gt;G13,AG14-0.1,AG14),AG14)</f>
        <v>10000</v>
      </c>
      <c r="AQ15" s="187"/>
      <c r="AR15" s="187">
        <f>AQ16</f>
        <v>30000</v>
      </c>
      <c r="AS15" s="90">
        <f>RANK(AR15,AR12:AR15,1)</f>
        <v>1</v>
      </c>
      <c r="AT15" s="60" t="str">
        <f t="shared" si="2"/>
        <v>Kamerun</v>
      </c>
      <c r="AU15" s="60">
        <f t="shared" si="2"/>
        <v>0</v>
      </c>
      <c r="AV15" s="60">
        <f t="shared" si="2"/>
        <v>0</v>
      </c>
      <c r="AW15" s="60">
        <f t="shared" si="2"/>
        <v>0</v>
      </c>
      <c r="AX15" s="60"/>
      <c r="AY15" s="60"/>
      <c r="AZ15" s="60"/>
      <c r="BA15" s="113">
        <v>4</v>
      </c>
      <c r="BB15" s="114" t="e">
        <f>VLOOKUP(4,AS12:AT15,2,FALSE)</f>
        <v>#N/A</v>
      </c>
      <c r="BC15" s="115"/>
      <c r="BD15" s="116" t="e">
        <f>VLOOKUP(4,AS12:AW15,3,FALSE)</f>
        <v>#N/A</v>
      </c>
      <c r="BE15" s="116" t="e">
        <f>VLOOKUP(4,AS12:AW15,4,FALSE)</f>
        <v>#N/A</v>
      </c>
      <c r="BF15" s="93" t="s">
        <v>12</v>
      </c>
      <c r="BG15" s="116" t="e">
        <f>VLOOKUP(4,AS12:AW15,5,FALSE)</f>
        <v>#N/A</v>
      </c>
      <c r="BH15" s="60"/>
      <c r="BI15" s="60"/>
      <c r="BJ15" s="85">
        <f>IF(E15&gt;G15,IF(Spielplan!E15&gt;Spielplan!G15,Punktemodus!$B$3,0),0)</f>
        <v>0</v>
      </c>
      <c r="BK15" s="85">
        <f>IF(E15=G15,IF(Spielplan!E15=Spielplan!G15,Punktemodus!$B$3,0),0)</f>
        <v>10</v>
      </c>
      <c r="BL15" s="85">
        <f>IF(E15&lt;G15,IF(Spielplan!E15&lt;Spielplan!G15,Punktemodus!$B$3,0),0)</f>
        <v>0</v>
      </c>
      <c r="BM15" s="85">
        <f>IF(E15=Spielplan!E15,IF(G15=Spielplan!G15,Punktemodus!$B$5,0),0)</f>
        <v>3</v>
      </c>
      <c r="BN15" s="85">
        <f>IF(E15=Spielplan!E15,Punktemodus!$B$7,0)</f>
        <v>1</v>
      </c>
      <c r="BO15" s="85">
        <f>IF(G15=Spielplan!G15,Punktemodus!$B$7,0)</f>
        <v>1</v>
      </c>
      <c r="BP15" s="137">
        <f>IF(Spielplan!E15="",0,SUM(BJ15:BO15))</f>
        <v>0</v>
      </c>
      <c r="BQ15" s="60"/>
      <c r="BR15" s="87"/>
      <c r="BS15" s="60"/>
      <c r="BT15" s="60"/>
      <c r="BU15" s="60"/>
      <c r="BV15" s="60"/>
      <c r="BW15" s="60"/>
      <c r="BX15" s="60"/>
      <c r="BY15" s="60"/>
      <c r="BZ15" s="47">
        <v>50</v>
      </c>
      <c r="CA15" s="44" t="str">
        <f>IF(BX16="",IF(BV16&gt;BV17,BT16,BT17),IF(BX16&gt;BX17,BT16,BT17))</f>
        <v/>
      </c>
      <c r="CB15" s="46"/>
      <c r="CC15" s="104"/>
      <c r="CD15" s="60"/>
      <c r="CE15" s="104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</row>
    <row r="16" spans="1:101" ht="18.75" customHeight="1" thickBot="1" x14ac:dyDescent="0.3">
      <c r="A16" s="60"/>
      <c r="B16" s="60"/>
      <c r="C16" s="7" t="str">
        <f>C12</f>
        <v>Brasilien</v>
      </c>
      <c r="D16" s="38"/>
      <c r="E16" s="104"/>
      <c r="F16" s="93"/>
      <c r="G16" s="104"/>
      <c r="H16" s="7" t="str">
        <f>H13</f>
        <v>Kamerun</v>
      </c>
      <c r="I16" s="38"/>
      <c r="J16" s="60"/>
      <c r="K16" s="60" t="s">
        <v>62</v>
      </c>
      <c r="L16" s="60">
        <f t="shared" si="0"/>
        <v>0</v>
      </c>
      <c r="M16" s="60">
        <f>IF($E16="",0,IF($E16&gt;$G16,3,IF($E16=G16,1,0)))</f>
        <v>0</v>
      </c>
      <c r="N16" s="60"/>
      <c r="O16" s="60"/>
      <c r="P16" s="60">
        <f>IF($G16="",0,IF($E16&gt;$G16,0,IF($E16=$G16,1,3)))</f>
        <v>0</v>
      </c>
      <c r="Q16" s="60">
        <f>E16</f>
        <v>0</v>
      </c>
      <c r="R16" s="60"/>
      <c r="S16" s="60"/>
      <c r="T16" s="60">
        <f>G16</f>
        <v>0</v>
      </c>
      <c r="U16" s="60">
        <f>G16</f>
        <v>0</v>
      </c>
      <c r="V16" s="60"/>
      <c r="W16" s="60"/>
      <c r="X16" s="60">
        <f>E16</f>
        <v>0</v>
      </c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187">
        <f>SUM(AN12:AN15)</f>
        <v>30000</v>
      </c>
      <c r="AO16" s="187">
        <f>SUM(AO12:AO15)</f>
        <v>30000</v>
      </c>
      <c r="AP16" s="187">
        <f>SUM(AP12:AP15)</f>
        <v>30000</v>
      </c>
      <c r="AQ16" s="187">
        <f>SUM(AQ12:AQ15)</f>
        <v>30000</v>
      </c>
      <c r="AR16" s="187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85">
        <f>IF(E16&gt;G16,IF(Spielplan!E16&gt;Spielplan!G16,Punktemodus!$B$3,0),0)</f>
        <v>0</v>
      </c>
      <c r="BK16" s="85">
        <f>IF(E16=G16,IF(Spielplan!E16=Spielplan!G16,Punktemodus!$B$3,0),0)</f>
        <v>10</v>
      </c>
      <c r="BL16" s="85">
        <f>IF(E16&lt;G16,IF(Spielplan!E16&lt;Spielplan!G16,Punktemodus!$B$3,0),0)</f>
        <v>0</v>
      </c>
      <c r="BM16" s="85">
        <f>IF(E16=Spielplan!E16,IF(G16=Spielplan!G16,Punktemodus!$B$5,0),0)</f>
        <v>3</v>
      </c>
      <c r="BN16" s="85">
        <f>IF(E16=Spielplan!E16,Punktemodus!$B$7,0)</f>
        <v>1</v>
      </c>
      <c r="BO16" s="85">
        <f>IF(G16=Spielplan!G16,Punktemodus!$B$7,0)</f>
        <v>1</v>
      </c>
      <c r="BP16" s="137">
        <f>IF(Spielplan!E16="",0,SUM(BJ16:BO16))</f>
        <v>0</v>
      </c>
      <c r="BQ16" s="60"/>
      <c r="BR16" s="87"/>
      <c r="BS16" s="63" t="s">
        <v>22</v>
      </c>
      <c r="BT16" s="44" t="str">
        <f>IF(G39="","",BB34)</f>
        <v/>
      </c>
      <c r="BU16" s="46"/>
      <c r="BV16" s="104"/>
      <c r="BW16" s="60"/>
      <c r="BX16" s="104"/>
      <c r="BY16" s="60"/>
      <c r="BZ16" s="60"/>
      <c r="CA16" s="60"/>
      <c r="CB16" s="60"/>
      <c r="CC16" s="60"/>
      <c r="CD16" s="60"/>
      <c r="CE16" s="60"/>
      <c r="CF16" s="91"/>
      <c r="CG16" s="91" t="s">
        <v>28</v>
      </c>
      <c r="CH16" s="60"/>
      <c r="CI16" s="60"/>
      <c r="CJ16" s="61" t="s">
        <v>26</v>
      </c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</row>
    <row r="17" spans="1:101" ht="18.75" customHeight="1" thickBot="1" x14ac:dyDescent="0.3">
      <c r="A17" s="60"/>
      <c r="B17" s="60"/>
      <c r="C17" s="44" t="str">
        <f>H12</f>
        <v>Kroatien</v>
      </c>
      <c r="D17" s="45"/>
      <c r="E17" s="104"/>
      <c r="F17" s="93"/>
      <c r="G17" s="104"/>
      <c r="H17" s="44" t="str">
        <f>C13</f>
        <v>Mexiko</v>
      </c>
      <c r="I17" s="45"/>
      <c r="J17" s="60"/>
      <c r="K17" s="60" t="s">
        <v>62</v>
      </c>
      <c r="L17" s="60">
        <f t="shared" si="0"/>
        <v>0</v>
      </c>
      <c r="M17" s="60"/>
      <c r="N17" s="60">
        <f>IF($E17="",0,IF($E17&gt;$G17,3,IF($E17=$G17,1,0)))</f>
        <v>0</v>
      </c>
      <c r="O17" s="60">
        <f>IF($G17="",0,IF($E17&gt;$G17,0,IF($E17=$G17,1,3)))</f>
        <v>0</v>
      </c>
      <c r="P17" s="60"/>
      <c r="Q17" s="60"/>
      <c r="R17" s="60">
        <f>E17</f>
        <v>0</v>
      </c>
      <c r="S17" s="60">
        <f>G17</f>
        <v>0</v>
      </c>
      <c r="T17" s="60"/>
      <c r="U17" s="60"/>
      <c r="V17" s="60">
        <f>G17</f>
        <v>0</v>
      </c>
      <c r="W17" s="60">
        <f>E17</f>
        <v>0</v>
      </c>
      <c r="X17" s="60"/>
      <c r="Y17" s="60"/>
      <c r="Z17" s="60" t="s">
        <v>30</v>
      </c>
      <c r="AA17" s="60"/>
      <c r="AB17" s="60"/>
      <c r="AC17" s="60"/>
      <c r="AD17" s="60"/>
      <c r="AE17" s="60"/>
      <c r="AF17" s="60"/>
      <c r="AG17" s="60" t="b">
        <f>OR(AG12=AG13,AG12=AG14,AG12=AG15,AG13=AG14,AG13=AG15,AG14=AG15)</f>
        <v>1</v>
      </c>
      <c r="AH17" s="60"/>
      <c r="AI17" s="60"/>
      <c r="AJ17" s="60"/>
      <c r="AK17" s="60"/>
      <c r="AL17" s="60"/>
      <c r="AM17" s="60"/>
      <c r="AN17" s="60"/>
      <c r="AO17" s="60" t="s">
        <v>34</v>
      </c>
      <c r="AP17" s="60"/>
      <c r="AQ17" s="60"/>
      <c r="AR17" s="60" t="b">
        <f>OR(AR12=AR13,AR12=AR14,AR12=AR15,AR13=AR14,AR13=AR15,AR14=AR15)</f>
        <v>1</v>
      </c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85">
        <f>IF(E17&gt;G17,IF(Spielplan!E17&gt;Spielplan!G17,Punktemodus!$B$3,0),0)</f>
        <v>0</v>
      </c>
      <c r="BK17" s="85">
        <f>IF(E17=G17,IF(Spielplan!E17=Spielplan!G17,Punktemodus!$B$3,0),0)</f>
        <v>10</v>
      </c>
      <c r="BL17" s="85">
        <f>IF(E17&lt;G17,IF(Spielplan!E17&lt;Spielplan!G17,Punktemodus!$B$3,0),0)</f>
        <v>0</v>
      </c>
      <c r="BM17" s="85">
        <f>IF(E17=Spielplan!E17,IF(G17=Spielplan!G17,Punktemodus!$B$5,0),0)</f>
        <v>3</v>
      </c>
      <c r="BN17" s="85">
        <f>IF(E17=Spielplan!E17,Punktemodus!$B$7,0)</f>
        <v>1</v>
      </c>
      <c r="BO17" s="85">
        <f>IF(G17=Spielplan!G17,Punktemodus!$B$7,0)</f>
        <v>1</v>
      </c>
      <c r="BP17" s="137">
        <f>IF(Spielplan!E17="",0,SUM(BJ17:BO17))</f>
        <v>0</v>
      </c>
      <c r="BQ17" s="60"/>
      <c r="BR17" s="87"/>
      <c r="BS17" s="52" t="s">
        <v>25</v>
      </c>
      <c r="BT17" s="44" t="str">
        <f>IF(G50="","",BB46)</f>
        <v/>
      </c>
      <c r="BU17" s="46"/>
      <c r="BV17" s="104"/>
      <c r="BW17" s="60"/>
      <c r="BX17" s="104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</row>
    <row r="18" spans="1:101" ht="18.75" customHeight="1" thickBot="1" x14ac:dyDescent="0.25">
      <c r="A18" s="60"/>
      <c r="B18" s="60"/>
      <c r="C18" s="136" t="str">
        <f>IF(G17="","",IF(AR17=TRUE,"Achtung: Fehler in Tabelle!",""))</f>
        <v/>
      </c>
      <c r="D18" s="60"/>
      <c r="E18" s="85"/>
      <c r="F18" s="60"/>
      <c r="G18" s="85"/>
      <c r="H18" s="60"/>
      <c r="I18" s="60"/>
      <c r="J18" s="60"/>
      <c r="K18" s="60"/>
      <c r="L18" s="60"/>
      <c r="M18" s="60">
        <f t="shared" ref="M18:X18" si="3">SUM(M12:M17)</f>
        <v>0</v>
      </c>
      <c r="N18" s="60">
        <f t="shared" si="3"/>
        <v>0</v>
      </c>
      <c r="O18" s="60">
        <f t="shared" si="3"/>
        <v>0</v>
      </c>
      <c r="P18" s="60">
        <f t="shared" si="3"/>
        <v>0</v>
      </c>
      <c r="Q18" s="60">
        <f t="shared" si="3"/>
        <v>0</v>
      </c>
      <c r="R18" s="60">
        <f t="shared" si="3"/>
        <v>0</v>
      </c>
      <c r="S18" s="60">
        <f t="shared" si="3"/>
        <v>0</v>
      </c>
      <c r="T18" s="60">
        <f t="shared" si="3"/>
        <v>0</v>
      </c>
      <c r="U18" s="60">
        <f t="shared" si="3"/>
        <v>0</v>
      </c>
      <c r="V18" s="60">
        <f t="shared" si="3"/>
        <v>0</v>
      </c>
      <c r="W18" s="60">
        <f t="shared" si="3"/>
        <v>0</v>
      </c>
      <c r="X18" s="60">
        <f t="shared" si="3"/>
        <v>0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160">
        <f>SUM(BP12:BP17)</f>
        <v>0</v>
      </c>
      <c r="BQ18" s="60"/>
      <c r="BR18" s="8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47">
        <v>58</v>
      </c>
      <c r="CF18" s="44" t="str">
        <f>IF(CE14="",IF(CC14&gt;CC15,CA14,CA15),IF(CE14&gt;CE15,CA14,CA15))</f>
        <v/>
      </c>
      <c r="CG18" s="46"/>
      <c r="CH18" s="104"/>
      <c r="CI18" s="60"/>
      <c r="CJ18" s="104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</row>
    <row r="19" spans="1:101" ht="18.75" customHeight="1" thickBot="1" x14ac:dyDescent="0.25">
      <c r="A19" s="60"/>
      <c r="B19" s="60"/>
      <c r="C19" s="60"/>
      <c r="D19" s="60"/>
      <c r="E19" s="85"/>
      <c r="F19" s="60"/>
      <c r="G19" s="85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138"/>
      <c r="BQ19" s="60"/>
      <c r="BR19" s="8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47">
        <v>57</v>
      </c>
      <c r="CF19" s="44" t="str">
        <f>IF(CE22="",IF(CC22&gt;CC23,CA22,CA23),IF(CE22&gt;CE23,CA22,CA23))</f>
        <v/>
      </c>
      <c r="CG19" s="46"/>
      <c r="CH19" s="104"/>
      <c r="CI19" s="60"/>
      <c r="CJ19" s="104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</row>
    <row r="20" spans="1:101" ht="18.75" customHeight="1" thickBot="1" x14ac:dyDescent="0.25">
      <c r="A20" s="60"/>
      <c r="B20" s="60"/>
      <c r="C20" s="60"/>
      <c r="D20" s="60"/>
      <c r="E20" s="85"/>
      <c r="F20" s="60"/>
      <c r="G20" s="85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138"/>
      <c r="BQ20" s="60"/>
      <c r="BR20" s="87"/>
      <c r="BS20" s="54" t="s">
        <v>121</v>
      </c>
      <c r="BT20" s="44" t="str">
        <f>IF(G61="","",BB56)</f>
        <v/>
      </c>
      <c r="BU20" s="46"/>
      <c r="BV20" s="104"/>
      <c r="BW20" s="60"/>
      <c r="BX20" s="104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</row>
    <row r="21" spans="1:101" ht="18.75" customHeight="1" thickBot="1" x14ac:dyDescent="0.3">
      <c r="A21" s="60"/>
      <c r="B21" s="60"/>
      <c r="C21" s="88" t="s">
        <v>64</v>
      </c>
      <c r="D21" s="60"/>
      <c r="E21" s="85"/>
      <c r="F21" s="60"/>
      <c r="G21" s="85"/>
      <c r="H21" s="60"/>
      <c r="I21" s="60"/>
      <c r="J21" s="60"/>
      <c r="K21" s="60"/>
      <c r="L21" s="60"/>
      <c r="M21" s="60" t="s">
        <v>4</v>
      </c>
      <c r="N21" s="60"/>
      <c r="O21" s="60"/>
      <c r="P21" s="60"/>
      <c r="Q21" s="60" t="s">
        <v>6</v>
      </c>
      <c r="R21" s="60"/>
      <c r="S21" s="60"/>
      <c r="T21" s="60"/>
      <c r="U21" s="60" t="s">
        <v>7</v>
      </c>
      <c r="V21" s="60"/>
      <c r="W21" s="60"/>
      <c r="X21" s="60"/>
      <c r="Y21" s="60"/>
      <c r="Z21" s="60" t="s">
        <v>4</v>
      </c>
      <c r="AA21" s="60" t="s">
        <v>5</v>
      </c>
      <c r="AB21" s="60"/>
      <c r="AC21" s="60"/>
      <c r="AD21" s="60" t="s">
        <v>9</v>
      </c>
      <c r="AE21" s="60"/>
      <c r="AF21" s="60"/>
      <c r="AG21" s="60"/>
      <c r="AH21" s="60" t="s">
        <v>32</v>
      </c>
      <c r="AI21" s="60"/>
      <c r="AJ21" s="60"/>
      <c r="AK21" s="60"/>
      <c r="AL21" s="60"/>
      <c r="AM21" s="60"/>
      <c r="AN21" s="60" t="s">
        <v>35</v>
      </c>
      <c r="AO21" s="60"/>
      <c r="AP21" s="60"/>
      <c r="AQ21" s="60"/>
      <c r="AR21" s="60"/>
      <c r="AS21" s="60" t="s">
        <v>33</v>
      </c>
      <c r="AT21" s="60"/>
      <c r="AU21" s="60"/>
      <c r="AV21" s="60"/>
      <c r="AW21" s="60"/>
      <c r="AX21" s="60"/>
      <c r="AY21" s="60"/>
      <c r="AZ21" s="60"/>
      <c r="BA21" s="60"/>
      <c r="BB21" s="89" t="s">
        <v>10</v>
      </c>
      <c r="BC21" s="60"/>
      <c r="BD21" s="90" t="s">
        <v>4</v>
      </c>
      <c r="BE21" s="60"/>
      <c r="BF21" s="61" t="s">
        <v>5</v>
      </c>
      <c r="BG21" s="60"/>
      <c r="BH21" s="60"/>
      <c r="BI21" s="60"/>
      <c r="BJ21" s="60"/>
      <c r="BK21" s="60"/>
      <c r="BL21" s="60"/>
      <c r="BM21" s="60"/>
      <c r="BN21" s="60"/>
      <c r="BO21" s="60"/>
      <c r="BP21" s="138"/>
      <c r="BQ21" s="60"/>
      <c r="BR21" s="87"/>
      <c r="BS21" s="73" t="s">
        <v>122</v>
      </c>
      <c r="BT21" s="44" t="str">
        <f>IF(G72="","",BB68)</f>
        <v/>
      </c>
      <c r="BU21" s="46"/>
      <c r="BV21" s="104"/>
      <c r="BW21" s="60"/>
      <c r="BX21" s="104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91" t="s">
        <v>29</v>
      </c>
      <c r="CM21" s="60"/>
      <c r="CN21" s="60"/>
      <c r="CO21" s="61" t="s">
        <v>26</v>
      </c>
      <c r="CP21" s="60"/>
      <c r="CQ21" s="60"/>
      <c r="CR21" s="60"/>
      <c r="CS21" s="60"/>
      <c r="CT21" s="60"/>
      <c r="CU21" s="60"/>
      <c r="CV21" s="60"/>
      <c r="CW21" s="60"/>
    </row>
    <row r="22" spans="1:101" ht="18.75" customHeight="1" thickBot="1" x14ac:dyDescent="0.3">
      <c r="A22" s="60"/>
      <c r="B22" s="60"/>
      <c r="C22" s="60"/>
      <c r="D22" s="60"/>
      <c r="E22" s="85"/>
      <c r="F22" s="60"/>
      <c r="G22" s="85"/>
      <c r="H22" s="60"/>
      <c r="I22" s="60"/>
      <c r="J22" s="60"/>
      <c r="K22" s="60"/>
      <c r="L22" s="60"/>
      <c r="M22" s="60" t="s">
        <v>0</v>
      </c>
      <c r="N22" s="60" t="s">
        <v>1</v>
      </c>
      <c r="O22" s="60" t="s">
        <v>2</v>
      </c>
      <c r="P22" s="60" t="s">
        <v>3</v>
      </c>
      <c r="Q22" s="60" t="s">
        <v>0</v>
      </c>
      <c r="R22" s="60" t="s">
        <v>1</v>
      </c>
      <c r="S22" s="60" t="s">
        <v>2</v>
      </c>
      <c r="T22" s="60" t="s">
        <v>3</v>
      </c>
      <c r="U22" s="60" t="s">
        <v>0</v>
      </c>
      <c r="V22" s="60" t="s">
        <v>1</v>
      </c>
      <c r="W22" s="60" t="s">
        <v>2</v>
      </c>
      <c r="X22" s="60" t="s">
        <v>3</v>
      </c>
      <c r="Y22" s="60"/>
      <c r="Z22" s="60" t="s">
        <v>8</v>
      </c>
      <c r="AA22" s="60"/>
      <c r="AB22" s="60"/>
      <c r="AC22" s="60"/>
      <c r="AD22" s="60"/>
      <c r="AE22" s="60"/>
      <c r="AF22" s="60"/>
      <c r="AG22" s="60"/>
      <c r="AH22" s="60" t="s">
        <v>31</v>
      </c>
      <c r="AI22" s="60"/>
      <c r="AJ22" s="60"/>
      <c r="AK22" s="60"/>
      <c r="AL22" s="60"/>
      <c r="AM22" s="60"/>
      <c r="AN22" s="60" t="str">
        <f>AI23</f>
        <v>Spanien</v>
      </c>
      <c r="AO22" s="60" t="str">
        <f>AI24</f>
        <v>Niederlande</v>
      </c>
      <c r="AP22" s="60" t="str">
        <f>AI25</f>
        <v>Chile</v>
      </c>
      <c r="AQ22" s="60" t="str">
        <f>AI26</f>
        <v>Australien</v>
      </c>
      <c r="AR22" s="60"/>
      <c r="AS22" s="60" t="s">
        <v>31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138"/>
      <c r="BQ22" s="60"/>
      <c r="BR22" s="87"/>
      <c r="BS22" s="60"/>
      <c r="BT22" s="60"/>
      <c r="BU22" s="60"/>
      <c r="BV22" s="60"/>
      <c r="BW22" s="60"/>
      <c r="BX22" s="60"/>
      <c r="BY22" s="60"/>
      <c r="BZ22" s="47">
        <v>53</v>
      </c>
      <c r="CA22" s="44" t="str">
        <f>IF(BX20="",IF(BV20&gt;BV21,BT20,BT21),IF(BX20&gt;BX21,BT20,BT21))</f>
        <v/>
      </c>
      <c r="CB22" s="46"/>
      <c r="CC22" s="104"/>
      <c r="CD22" s="60"/>
      <c r="CE22" s="104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88" t="s">
        <v>130</v>
      </c>
      <c r="CS22" s="60"/>
      <c r="CT22" s="60"/>
      <c r="CU22" s="60"/>
      <c r="CV22" s="60"/>
      <c r="CW22" s="60"/>
    </row>
    <row r="23" spans="1:101" ht="18.75" customHeight="1" thickBot="1" x14ac:dyDescent="0.3">
      <c r="A23" s="60"/>
      <c r="B23" s="60"/>
      <c r="C23" s="65" t="str">
        <f>Spielplan!$C$23</f>
        <v>Spanien</v>
      </c>
      <c r="D23" s="66"/>
      <c r="E23" s="104"/>
      <c r="F23" s="93"/>
      <c r="G23" s="104"/>
      <c r="H23" s="65" t="str">
        <f>Spielplan!$H$23</f>
        <v>Niederlande</v>
      </c>
      <c r="I23" s="66"/>
      <c r="J23" s="60"/>
      <c r="K23" s="60" t="s">
        <v>68</v>
      </c>
      <c r="L23" s="60">
        <f t="shared" ref="L23:L28" si="4">IF(E23-G23&gt;0,1,IF(G23=E23,0,-1))</f>
        <v>0</v>
      </c>
      <c r="M23" s="60">
        <f>IF($E23="",0,IF($E23&gt;$G23,3,IF($E23=G23,1,0)))</f>
        <v>0</v>
      </c>
      <c r="N23" s="60">
        <f>IF($G23="",0,IF($E23&gt;$G23,0,IF($E23=G23,1,3)))</f>
        <v>0</v>
      </c>
      <c r="O23" s="60"/>
      <c r="P23" s="60"/>
      <c r="Q23" s="60">
        <f>E23</f>
        <v>0</v>
      </c>
      <c r="R23" s="60">
        <f>G23</f>
        <v>0</v>
      </c>
      <c r="S23" s="60"/>
      <c r="T23" s="60"/>
      <c r="U23" s="60">
        <f>G23</f>
        <v>0</v>
      </c>
      <c r="V23" s="60">
        <f>E23</f>
        <v>0</v>
      </c>
      <c r="W23" s="60"/>
      <c r="X23" s="60"/>
      <c r="Y23" s="60"/>
      <c r="Z23" s="60">
        <f>M29</f>
        <v>0</v>
      </c>
      <c r="AA23" s="60">
        <f>Q29</f>
        <v>0</v>
      </c>
      <c r="AB23" s="60">
        <f>U29</f>
        <v>0</v>
      </c>
      <c r="AC23" s="60">
        <f>AA23-AB23</f>
        <v>0</v>
      </c>
      <c r="AD23" s="60">
        <f>IF(Z23&gt;Z24,-1,0)</f>
        <v>0</v>
      </c>
      <c r="AE23" s="60">
        <f>IF(Z23&gt;Z25,-1,0)</f>
        <v>0</v>
      </c>
      <c r="AF23" s="60">
        <f>IF(Z23&gt;Z26,-1,0)</f>
        <v>0</v>
      </c>
      <c r="AG23" s="60">
        <f>10000-(AJ23*1000+AM23*100+AK23*10)</f>
        <v>10000</v>
      </c>
      <c r="AH23" s="90">
        <f>RANK(AG23,AG23:AG26,1)</f>
        <v>1</v>
      </c>
      <c r="AI23" s="60" t="str">
        <f>C23</f>
        <v>Spanien</v>
      </c>
      <c r="AJ23" s="60">
        <f t="shared" ref="AJ23:AL26" si="5">Z23</f>
        <v>0</v>
      </c>
      <c r="AK23" s="60">
        <f t="shared" si="5"/>
        <v>0</v>
      </c>
      <c r="AL23" s="60">
        <f t="shared" si="5"/>
        <v>0</v>
      </c>
      <c r="AM23" s="60">
        <f>AK23-AL23</f>
        <v>0</v>
      </c>
      <c r="AN23" s="187"/>
      <c r="AO23" s="187">
        <f>IF(AG24=AG23,IF(G23&gt;E23,AG24-0.1,AG24),AG24)</f>
        <v>10000</v>
      </c>
      <c r="AP23" s="187">
        <f>IF(AG25=AG23,IF(G25&gt;E25,AG25-0.1,AG25),AG25)</f>
        <v>10000</v>
      </c>
      <c r="AQ23" s="187">
        <f>IF(AG26=AG23,IF(G27&gt;E27,AG26-0.1,AG26),AG26)</f>
        <v>10000</v>
      </c>
      <c r="AR23" s="187">
        <f>AN27</f>
        <v>30000</v>
      </c>
      <c r="AS23" s="90">
        <f>RANK(AR23,AR23:AR26,1)</f>
        <v>1</v>
      </c>
      <c r="AT23" s="60" t="str">
        <f t="shared" ref="AT23:AW26" si="6">AI23</f>
        <v>Spanien</v>
      </c>
      <c r="AU23" s="60">
        <f t="shared" si="6"/>
        <v>0</v>
      </c>
      <c r="AV23" s="60">
        <f t="shared" si="6"/>
        <v>0</v>
      </c>
      <c r="AW23" s="60">
        <f t="shared" si="6"/>
        <v>0</v>
      </c>
      <c r="AX23" s="60"/>
      <c r="AY23" s="60"/>
      <c r="AZ23" s="60"/>
      <c r="BA23" s="67">
        <v>1</v>
      </c>
      <c r="BB23" s="65" t="str">
        <f>VLOOKUP(1,AS23:AT26,2,FALSE)</f>
        <v>Spanien</v>
      </c>
      <c r="BC23" s="66"/>
      <c r="BD23" s="68">
        <f>VLOOKUP(1,AS23:AW26,3,FALSE)</f>
        <v>0</v>
      </c>
      <c r="BE23" s="69">
        <f>VLOOKUP(1,AS23:AW26,4,FALSE)</f>
        <v>0</v>
      </c>
      <c r="BF23" s="93" t="s">
        <v>12</v>
      </c>
      <c r="BG23" s="69">
        <f>VLOOKUP(1,AS23:AW26,5,FALSE)</f>
        <v>0</v>
      </c>
      <c r="BH23" s="70" t="s">
        <v>20</v>
      </c>
      <c r="BI23" s="60"/>
      <c r="BJ23" s="85">
        <f>IF(E23&gt;G23,IF(Spielplan!E23&gt;Spielplan!G23,Punktemodus!$B$3,0),0)</f>
        <v>0</v>
      </c>
      <c r="BK23" s="85">
        <f>IF(E23=G23,IF(Spielplan!E23=Spielplan!G23,Punktemodus!$B$3,0),0)</f>
        <v>10</v>
      </c>
      <c r="BL23" s="85">
        <f>IF(E23&lt;G23,IF(Spielplan!E23&lt;Spielplan!G23,Punktemodus!$B$3,0),0)</f>
        <v>0</v>
      </c>
      <c r="BM23" s="85">
        <f>IF(E23=Spielplan!E23,IF(G23=Spielplan!G23,Punktemodus!$B$5,0),0)</f>
        <v>3</v>
      </c>
      <c r="BN23" s="85">
        <f>IF(E23=Spielplan!E23,Punktemodus!$B$7,0)</f>
        <v>1</v>
      </c>
      <c r="BO23" s="85">
        <f>IF(G23=Spielplan!G23,Punktemodus!$B$7,0)</f>
        <v>1</v>
      </c>
      <c r="BP23" s="137">
        <f>IF(Spielplan!E23="",0,SUM(BJ23:BO23))</f>
        <v>0</v>
      </c>
      <c r="BQ23" s="60"/>
      <c r="BR23" s="87"/>
      <c r="BS23" s="60"/>
      <c r="BT23" s="60"/>
      <c r="BU23" s="60"/>
      <c r="BV23" s="60"/>
      <c r="BW23" s="60"/>
      <c r="BX23" s="60"/>
      <c r="BY23" s="60"/>
      <c r="BZ23" s="47">
        <v>54</v>
      </c>
      <c r="CA23" s="44" t="str">
        <f>IF(BX24="",IF(BV24&gt;BV25,BT24,BT25),IF(BX24&gt;BX25,BT24,BT25))</f>
        <v/>
      </c>
      <c r="CB23" s="46"/>
      <c r="CC23" s="104"/>
      <c r="CD23" s="60"/>
      <c r="CE23" s="104"/>
      <c r="CF23" s="60"/>
      <c r="CG23" s="60"/>
      <c r="CH23" s="60"/>
      <c r="CI23" s="60"/>
      <c r="CJ23" s="47" t="s">
        <v>132</v>
      </c>
      <c r="CK23" s="44" t="str">
        <f>IF(CJ18="",IF(CH18&gt;CH19,CF18,CF19),IF(CJ18&gt;CJ19,CF18,CF19))</f>
        <v/>
      </c>
      <c r="CL23" s="46"/>
      <c r="CM23" s="104"/>
      <c r="CN23" s="60"/>
      <c r="CO23" s="104"/>
      <c r="CP23" s="60"/>
      <c r="CQ23" s="376" t="str">
        <f>IF(CO23="",IF(CM23&gt;CM24,CK23,CK24),IF(CO23&gt;CO24,CK23,CK24))</f>
        <v/>
      </c>
      <c r="CR23" s="377"/>
      <c r="CS23" s="377"/>
      <c r="CT23" s="377"/>
      <c r="CU23" s="377"/>
      <c r="CV23" s="378"/>
      <c r="CW23" s="60"/>
    </row>
    <row r="24" spans="1:101" ht="18.75" customHeight="1" thickBot="1" x14ac:dyDescent="0.3">
      <c r="A24" s="60"/>
      <c r="B24" s="60"/>
      <c r="C24" s="53" t="str">
        <f>Spielplan!$C$24</f>
        <v>Chile</v>
      </c>
      <c r="D24" s="64"/>
      <c r="E24" s="104"/>
      <c r="F24" s="93"/>
      <c r="G24" s="104"/>
      <c r="H24" s="53" t="str">
        <f>Spielplan!$H$24</f>
        <v>Australien</v>
      </c>
      <c r="I24" s="64"/>
      <c r="J24" s="60"/>
      <c r="K24" s="60" t="s">
        <v>69</v>
      </c>
      <c r="L24" s="60">
        <f t="shared" si="4"/>
        <v>0</v>
      </c>
      <c r="M24" s="60"/>
      <c r="N24" s="60"/>
      <c r="O24" s="60">
        <f>IF($E24="",0,IF($E24&gt;$G24,3,IF($E24=$G24,1,0)))</f>
        <v>0</v>
      </c>
      <c r="P24" s="60">
        <f>IF($G24="",0,IF($E24&gt;$G24,0,IF($E24=$G24,1,3)))</f>
        <v>0</v>
      </c>
      <c r="Q24" s="60"/>
      <c r="R24" s="60"/>
      <c r="S24" s="60">
        <f>E24</f>
        <v>0</v>
      </c>
      <c r="T24" s="60">
        <f>G24</f>
        <v>0</v>
      </c>
      <c r="U24" s="60"/>
      <c r="V24" s="60"/>
      <c r="W24" s="60">
        <f>G24</f>
        <v>0</v>
      </c>
      <c r="X24" s="60">
        <f>E24</f>
        <v>0</v>
      </c>
      <c r="Y24" s="60"/>
      <c r="Z24" s="60">
        <f>N29</f>
        <v>0</v>
      </c>
      <c r="AA24" s="60">
        <f>R29</f>
        <v>0</v>
      </c>
      <c r="AB24" s="60">
        <f>V29</f>
        <v>0</v>
      </c>
      <c r="AC24" s="60">
        <f>AA24-AB24</f>
        <v>0</v>
      </c>
      <c r="AD24" s="60">
        <f>IF(Z24&gt;Z23,-1,0)</f>
        <v>0</v>
      </c>
      <c r="AE24" s="60">
        <f>IF(Z24&gt;Z25,-1,0)</f>
        <v>0</v>
      </c>
      <c r="AF24" s="60">
        <f>IF(Z24&gt;Z26,-1,0)</f>
        <v>0</v>
      </c>
      <c r="AG24" s="60">
        <f>10000-(AJ24*1000+AM24*100+AK24*10)</f>
        <v>10000</v>
      </c>
      <c r="AH24" s="90">
        <f>RANK(AG24,AG23:AG26,1)</f>
        <v>1</v>
      </c>
      <c r="AI24" s="60" t="str">
        <f>H23</f>
        <v>Niederlande</v>
      </c>
      <c r="AJ24" s="60">
        <f t="shared" si="5"/>
        <v>0</v>
      </c>
      <c r="AK24" s="60">
        <f t="shared" si="5"/>
        <v>0</v>
      </c>
      <c r="AL24" s="60">
        <f t="shared" si="5"/>
        <v>0</v>
      </c>
      <c r="AM24" s="60">
        <f>AK24-AL24</f>
        <v>0</v>
      </c>
      <c r="AN24" s="187">
        <f>IF(AG23=AG24,IF(E23&gt;G23,AG23-0.1,AG23),AG23)</f>
        <v>10000</v>
      </c>
      <c r="AO24" s="187"/>
      <c r="AP24" s="187">
        <f>IF(AG25=AG24,IF(G28&gt;E28,AG25-0.1,AG25),AG25)</f>
        <v>10000</v>
      </c>
      <c r="AQ24" s="187">
        <f>IF(AG26=AG24,IF(G26&gt;E26,AG26-0.1,AG26),AG26)</f>
        <v>10000</v>
      </c>
      <c r="AR24" s="187">
        <f>AO27</f>
        <v>30000</v>
      </c>
      <c r="AS24" s="90">
        <f>RANK(AR24,AR23:AR26,1)</f>
        <v>1</v>
      </c>
      <c r="AT24" s="60" t="str">
        <f t="shared" si="6"/>
        <v>Niederlande</v>
      </c>
      <c r="AU24" s="60">
        <f t="shared" si="6"/>
        <v>0</v>
      </c>
      <c r="AV24" s="60">
        <f t="shared" si="6"/>
        <v>0</v>
      </c>
      <c r="AW24" s="60">
        <f t="shared" si="6"/>
        <v>0</v>
      </c>
      <c r="AX24" s="60"/>
      <c r="AY24" s="60"/>
      <c r="AZ24" s="60"/>
      <c r="BA24" s="71">
        <v>2</v>
      </c>
      <c r="BB24" s="53" t="e">
        <f>VLOOKUP(2,AS23:AT26,2,FALSE)</f>
        <v>#N/A</v>
      </c>
      <c r="BC24" s="64"/>
      <c r="BD24" s="72" t="e">
        <f>VLOOKUP(2,AS23:AW26,3,FALSE)</f>
        <v>#N/A</v>
      </c>
      <c r="BE24" s="73" t="e">
        <f>VLOOKUP(2,AS23:AW26,4,FALSE)</f>
        <v>#N/A</v>
      </c>
      <c r="BF24" s="93" t="s">
        <v>12</v>
      </c>
      <c r="BG24" s="73" t="e">
        <f>VLOOKUP(2,AS23:AW26,5,FALSE)</f>
        <v>#N/A</v>
      </c>
      <c r="BH24" s="74" t="s">
        <v>21</v>
      </c>
      <c r="BI24" s="60"/>
      <c r="BJ24" s="85">
        <f>IF(E24&gt;G24,IF(Spielplan!E24&gt;Spielplan!G24,Punktemodus!$B$3,0),0)</f>
        <v>0</v>
      </c>
      <c r="BK24" s="85">
        <f>IF(E24=G24,IF(Spielplan!E24=Spielplan!G24,Punktemodus!$B$3,0),0)</f>
        <v>10</v>
      </c>
      <c r="BL24" s="85">
        <f>IF(E24&lt;G24,IF(Spielplan!E24&lt;Spielplan!G24,Punktemodus!$B$3,0),0)</f>
        <v>0</v>
      </c>
      <c r="BM24" s="85">
        <f>IF(E24=Spielplan!E24,IF(G24=Spielplan!G24,Punktemodus!$B$5,0),0)</f>
        <v>3</v>
      </c>
      <c r="BN24" s="85">
        <f>IF(E24=Spielplan!E24,Punktemodus!$B$7,0)</f>
        <v>1</v>
      </c>
      <c r="BO24" s="85">
        <f>IF(G24=Spielplan!G24,Punktemodus!$B$7,0)</f>
        <v>1</v>
      </c>
      <c r="BP24" s="137">
        <f>IF(Spielplan!E24="",0,SUM(BJ24:BO24))</f>
        <v>0</v>
      </c>
      <c r="BQ24" s="60"/>
      <c r="BR24" s="87"/>
      <c r="BS24" s="63" t="s">
        <v>123</v>
      </c>
      <c r="BT24" s="44" t="str">
        <f>IF(G83="","",BB78)</f>
        <v/>
      </c>
      <c r="BU24" s="46"/>
      <c r="BV24" s="104"/>
      <c r="BW24" s="60"/>
      <c r="BX24" s="104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47" t="s">
        <v>133</v>
      </c>
      <c r="CK24" s="44" t="str">
        <f>IF(CJ34="",IF(CH34&gt;CH35,CF34,CF35),IF(CJ34&gt;CJ35,CF34,CF35))</f>
        <v/>
      </c>
      <c r="CL24" s="46"/>
      <c r="CM24" s="104"/>
      <c r="CN24" s="60"/>
      <c r="CO24" s="104"/>
      <c r="CP24" s="60"/>
      <c r="CQ24" s="379"/>
      <c r="CR24" s="380"/>
      <c r="CS24" s="380"/>
      <c r="CT24" s="380"/>
      <c r="CU24" s="380"/>
      <c r="CV24" s="381"/>
      <c r="CW24" s="60"/>
    </row>
    <row r="25" spans="1:101" ht="18.75" customHeight="1" thickBot="1" x14ac:dyDescent="0.3">
      <c r="A25" s="60"/>
      <c r="B25" s="60"/>
      <c r="C25" s="65" t="str">
        <f>C23</f>
        <v>Spanien</v>
      </c>
      <c r="D25" s="66"/>
      <c r="E25" s="104"/>
      <c r="F25" s="93"/>
      <c r="G25" s="104"/>
      <c r="H25" s="65" t="str">
        <f>C24</f>
        <v>Chile</v>
      </c>
      <c r="I25" s="66"/>
      <c r="J25" s="60"/>
      <c r="K25" s="60" t="s">
        <v>70</v>
      </c>
      <c r="L25" s="60">
        <f t="shared" si="4"/>
        <v>0</v>
      </c>
      <c r="M25" s="60">
        <f>IF($E25="",0,IF($E25&gt;$G25,3,IF($E25=G25,1,0)))</f>
        <v>0</v>
      </c>
      <c r="N25" s="60"/>
      <c r="O25" s="60">
        <f>IF($G25="",0,IF($E25&gt;$G25,0,IF($E25=$G25,1,3)))</f>
        <v>0</v>
      </c>
      <c r="P25" s="60"/>
      <c r="Q25" s="60">
        <f>E25</f>
        <v>0</v>
      </c>
      <c r="R25" s="60"/>
      <c r="S25" s="60">
        <f>G25</f>
        <v>0</v>
      </c>
      <c r="T25" s="60"/>
      <c r="U25" s="60">
        <f>G25</f>
        <v>0</v>
      </c>
      <c r="V25" s="60"/>
      <c r="W25" s="60">
        <f>E25</f>
        <v>0</v>
      </c>
      <c r="X25" s="60"/>
      <c r="Y25" s="60"/>
      <c r="Z25" s="60">
        <f>O29</f>
        <v>0</v>
      </c>
      <c r="AA25" s="60">
        <f>S29</f>
        <v>0</v>
      </c>
      <c r="AB25" s="60">
        <f>W29</f>
        <v>0</v>
      </c>
      <c r="AC25" s="60">
        <f>AA25-AB25</f>
        <v>0</v>
      </c>
      <c r="AD25" s="60">
        <f>IF(Z25&gt;Z23,-1,0)</f>
        <v>0</v>
      </c>
      <c r="AE25" s="60">
        <f>IF(Z25&gt;Z24,-1,0)</f>
        <v>0</v>
      </c>
      <c r="AF25" s="60">
        <f>IF(Z25&gt;Z26,-1,0)</f>
        <v>0</v>
      </c>
      <c r="AG25" s="60">
        <f>10000-(AJ25*1000+AM25*100+AK25*10)</f>
        <v>10000</v>
      </c>
      <c r="AH25" s="90">
        <f>RANK(AG25,AG23:AG26,1)</f>
        <v>1</v>
      </c>
      <c r="AI25" s="60" t="str">
        <f>C24</f>
        <v>Chile</v>
      </c>
      <c r="AJ25" s="60">
        <f t="shared" si="5"/>
        <v>0</v>
      </c>
      <c r="AK25" s="60">
        <f t="shared" si="5"/>
        <v>0</v>
      </c>
      <c r="AL25" s="60">
        <f t="shared" si="5"/>
        <v>0</v>
      </c>
      <c r="AM25" s="60">
        <f>AK25-AL25</f>
        <v>0</v>
      </c>
      <c r="AN25" s="187">
        <f>IF(AG23=AG25,IF(E25&gt;G25,AG23-0.1,AG23),AG23)</f>
        <v>10000</v>
      </c>
      <c r="AO25" s="187">
        <f>IF(AG24=AG25,IF(E28&gt;G28,AG24-0.1,AG24),AG24)</f>
        <v>10000</v>
      </c>
      <c r="AP25" s="187"/>
      <c r="AQ25" s="187">
        <f>IF(AG26=AG25,IF(G24&gt;E24,AG26-0.1,AG26),AG26)</f>
        <v>10000</v>
      </c>
      <c r="AR25" s="187">
        <f>AP27</f>
        <v>30000</v>
      </c>
      <c r="AS25" s="90">
        <f>RANK(AR25,AR23:AR26,1)</f>
        <v>1</v>
      </c>
      <c r="AT25" s="60" t="str">
        <f t="shared" si="6"/>
        <v>Chile</v>
      </c>
      <c r="AU25" s="60">
        <f t="shared" si="6"/>
        <v>0</v>
      </c>
      <c r="AV25" s="60">
        <f t="shared" si="6"/>
        <v>0</v>
      </c>
      <c r="AW25" s="60">
        <f t="shared" si="6"/>
        <v>0</v>
      </c>
      <c r="AX25" s="60"/>
      <c r="AY25" s="60"/>
      <c r="AZ25" s="60"/>
      <c r="BA25" s="113">
        <v>3</v>
      </c>
      <c r="BB25" s="114" t="e">
        <f>VLOOKUP(3,AS23:AT26,2,FALSE)</f>
        <v>#N/A</v>
      </c>
      <c r="BC25" s="115"/>
      <c r="BD25" s="116" t="e">
        <f>VLOOKUP(3,AS23:AW26,3,FALSE)</f>
        <v>#N/A</v>
      </c>
      <c r="BE25" s="116" t="e">
        <f>VLOOKUP(3,AS23:AW26,4,FALSE)</f>
        <v>#N/A</v>
      </c>
      <c r="BF25" s="93" t="s">
        <v>12</v>
      </c>
      <c r="BG25" s="116" t="e">
        <f>VLOOKUP(3,AS23:AW26,5,FALSE)</f>
        <v>#N/A</v>
      </c>
      <c r="BH25" s="60"/>
      <c r="BI25" s="60"/>
      <c r="BJ25" s="85">
        <f>IF(E25&gt;G25,IF(Spielplan!E25&gt;Spielplan!G25,Punktemodus!$B$3,0),0)</f>
        <v>0</v>
      </c>
      <c r="BK25" s="85">
        <f>IF(E25=G25,IF(Spielplan!E25=Spielplan!G25,Punktemodus!$B$3,0),0)</f>
        <v>10</v>
      </c>
      <c r="BL25" s="85">
        <f>IF(E25&lt;G25,IF(Spielplan!E25&lt;Spielplan!G25,Punktemodus!$B$3,0),0)</f>
        <v>0</v>
      </c>
      <c r="BM25" s="85">
        <f>IF(E25=Spielplan!E25,IF(G25=Spielplan!G25,Punktemodus!$B$5,0),0)</f>
        <v>3</v>
      </c>
      <c r="BN25" s="85">
        <f>IF(E25=Spielplan!E25,Punktemodus!$B$7,0)</f>
        <v>1</v>
      </c>
      <c r="BO25" s="85">
        <f>IF(G25=Spielplan!G25,Punktemodus!$B$7,0)</f>
        <v>1</v>
      </c>
      <c r="BP25" s="137">
        <f>IF(Spielplan!E25="",0,SUM(BJ25:BO25))</f>
        <v>0</v>
      </c>
      <c r="BQ25" s="60"/>
      <c r="BR25" s="87"/>
      <c r="BS25" s="52" t="s">
        <v>124</v>
      </c>
      <c r="BT25" s="44" t="str">
        <f>IF(G94="","",BB90)</f>
        <v/>
      </c>
      <c r="BU25" s="46"/>
      <c r="BV25" s="104"/>
      <c r="BW25" s="60"/>
      <c r="BX25" s="104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88" t="s">
        <v>136</v>
      </c>
      <c r="CS25" s="60"/>
      <c r="CT25" s="60"/>
      <c r="CU25" s="60"/>
      <c r="CV25" s="60"/>
      <c r="CW25" s="60"/>
    </row>
    <row r="26" spans="1:101" ht="18.75" customHeight="1" thickBot="1" x14ac:dyDescent="0.3">
      <c r="A26" s="60"/>
      <c r="B26" s="60"/>
      <c r="C26" s="53" t="str">
        <f>H23</f>
        <v>Niederlande</v>
      </c>
      <c r="D26" s="64"/>
      <c r="E26" s="104"/>
      <c r="F26" s="93"/>
      <c r="G26" s="104"/>
      <c r="H26" s="53" t="str">
        <f>H24</f>
        <v>Australien</v>
      </c>
      <c r="I26" s="64"/>
      <c r="J26" s="60"/>
      <c r="K26" s="60" t="s">
        <v>71</v>
      </c>
      <c r="L26" s="60">
        <f t="shared" si="4"/>
        <v>0</v>
      </c>
      <c r="M26" s="60"/>
      <c r="N26" s="60">
        <f>IF($E26="",0,IF($E26&gt;$G26,3,IF($E26=$G26,1,0)))</f>
        <v>0</v>
      </c>
      <c r="O26" s="60"/>
      <c r="P26" s="60">
        <f>IF($G26="",0,IF($E26&gt;$G26,0,IF($E26=$G26,1,3)))</f>
        <v>0</v>
      </c>
      <c r="Q26" s="60"/>
      <c r="R26" s="60">
        <f>E26</f>
        <v>0</v>
      </c>
      <c r="S26" s="60"/>
      <c r="T26" s="60">
        <f>G26</f>
        <v>0</v>
      </c>
      <c r="U26" s="60"/>
      <c r="V26" s="60">
        <f>G26</f>
        <v>0</v>
      </c>
      <c r="W26" s="60"/>
      <c r="X26" s="60">
        <f>E26</f>
        <v>0</v>
      </c>
      <c r="Y26" s="60"/>
      <c r="Z26" s="60">
        <f>P29</f>
        <v>0</v>
      </c>
      <c r="AA26" s="60">
        <f>T29</f>
        <v>0</v>
      </c>
      <c r="AB26" s="60">
        <f>X29</f>
        <v>0</v>
      </c>
      <c r="AC26" s="60">
        <f>AA26-AB26</f>
        <v>0</v>
      </c>
      <c r="AD26" s="60">
        <f>IF(Z26&gt;Z23,-1,0)</f>
        <v>0</v>
      </c>
      <c r="AE26" s="60">
        <f>IF(Z26&gt;Z24,-1,0)</f>
        <v>0</v>
      </c>
      <c r="AF26" s="60">
        <f>IF(Z26&gt;Z25,-1,0)</f>
        <v>0</v>
      </c>
      <c r="AG26" s="60">
        <f>10000-(AJ26*1000+AM26*100+AK26*10)</f>
        <v>10000</v>
      </c>
      <c r="AH26" s="90">
        <f>RANK(AG26,AG23:AG26,1)</f>
        <v>1</v>
      </c>
      <c r="AI26" s="60" t="str">
        <f>H24</f>
        <v>Australien</v>
      </c>
      <c r="AJ26" s="60">
        <f t="shared" si="5"/>
        <v>0</v>
      </c>
      <c r="AK26" s="60">
        <f t="shared" si="5"/>
        <v>0</v>
      </c>
      <c r="AL26" s="60">
        <f t="shared" si="5"/>
        <v>0</v>
      </c>
      <c r="AM26" s="60">
        <f>AK26-AL26</f>
        <v>0</v>
      </c>
      <c r="AN26" s="187">
        <f>IF(AG23=AG26,IF(E27&gt;G27,AG23-0.1,AG23),AG23)</f>
        <v>10000</v>
      </c>
      <c r="AO26" s="187">
        <f>IF(AG24=AG26,IF(E26&gt;G26,AG24-0.1,AG24),AG24)</f>
        <v>10000</v>
      </c>
      <c r="AP26" s="187">
        <f>IF(AG25=AG26,IF(E24&gt;G24,AG25-0.1,AG25),AG25)</f>
        <v>10000</v>
      </c>
      <c r="AQ26" s="187"/>
      <c r="AR26" s="187">
        <f>AQ27</f>
        <v>30000</v>
      </c>
      <c r="AS26" s="90">
        <f>RANK(AR26,AR23:AR26,1)</f>
        <v>1</v>
      </c>
      <c r="AT26" s="60" t="str">
        <f t="shared" si="6"/>
        <v>Australien</v>
      </c>
      <c r="AU26" s="60">
        <f t="shared" si="6"/>
        <v>0</v>
      </c>
      <c r="AV26" s="60">
        <f t="shared" si="6"/>
        <v>0</v>
      </c>
      <c r="AW26" s="60">
        <f t="shared" si="6"/>
        <v>0</v>
      </c>
      <c r="AX26" s="60"/>
      <c r="AY26" s="60"/>
      <c r="AZ26" s="60"/>
      <c r="BA26" s="113">
        <v>4</v>
      </c>
      <c r="BB26" s="114" t="e">
        <f>VLOOKUP(4,AS23:AT26,2,FALSE)</f>
        <v>#N/A</v>
      </c>
      <c r="BC26" s="115"/>
      <c r="BD26" s="116" t="e">
        <f>VLOOKUP(4,AS23:AW26,3,FALSE)</f>
        <v>#N/A</v>
      </c>
      <c r="BE26" s="116" t="e">
        <f>VLOOKUP(4,AS23:AW26,4,FALSE)</f>
        <v>#N/A</v>
      </c>
      <c r="BF26" s="93" t="s">
        <v>12</v>
      </c>
      <c r="BG26" s="116" t="e">
        <f>VLOOKUP(4,AS23:AW26,5,FALSE)</f>
        <v>#N/A</v>
      </c>
      <c r="BH26" s="60"/>
      <c r="BI26" s="60"/>
      <c r="BJ26" s="85">
        <f>IF(E26&gt;G26,IF(Spielplan!E26&gt;Spielplan!G26,Punktemodus!$B$3,0),0)</f>
        <v>0</v>
      </c>
      <c r="BK26" s="85">
        <f>IF(E26=G26,IF(Spielplan!E26=Spielplan!G26,Punktemodus!$B$3,0),0)</f>
        <v>10</v>
      </c>
      <c r="BL26" s="85">
        <f>IF(E26&lt;G26,IF(Spielplan!E26&lt;Spielplan!G26,Punktemodus!$B$3,0),0)</f>
        <v>0</v>
      </c>
      <c r="BM26" s="85">
        <f>IF(E26=Spielplan!E26,IF(G26=Spielplan!G26,Punktemodus!$B$5,0),0)</f>
        <v>3</v>
      </c>
      <c r="BN26" s="85">
        <f>IF(E26=Spielplan!E26,Punktemodus!$B$7,0)</f>
        <v>1</v>
      </c>
      <c r="BO26" s="85">
        <f>IF(G26=Spielplan!G26,Punktemodus!$B$7,0)</f>
        <v>1</v>
      </c>
      <c r="BP26" s="137">
        <f>IF(Spielplan!E26="",0,SUM(BJ26:BO26))</f>
        <v>0</v>
      </c>
      <c r="BQ26" s="60"/>
      <c r="BR26" s="8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382" t="str">
        <f>IF(CQ23=CK23,CK24,CK23)</f>
        <v/>
      </c>
      <c r="CR26" s="383"/>
      <c r="CS26" s="383"/>
      <c r="CT26" s="383"/>
      <c r="CU26" s="383"/>
      <c r="CV26" s="384"/>
      <c r="CW26" s="60"/>
    </row>
    <row r="27" spans="1:101" ht="18.75" customHeight="1" thickBot="1" x14ac:dyDescent="0.3">
      <c r="A27" s="60"/>
      <c r="B27" s="60"/>
      <c r="C27" s="65" t="str">
        <f>C23</f>
        <v>Spanien</v>
      </c>
      <c r="D27" s="66"/>
      <c r="E27" s="104"/>
      <c r="F27" s="93"/>
      <c r="G27" s="104"/>
      <c r="H27" s="65" t="str">
        <f>H24</f>
        <v>Australien</v>
      </c>
      <c r="I27" s="66"/>
      <c r="J27" s="60"/>
      <c r="K27" s="60" t="s">
        <v>72</v>
      </c>
      <c r="L27" s="60">
        <f t="shared" si="4"/>
        <v>0</v>
      </c>
      <c r="M27" s="60">
        <f>IF($E27="",0,IF($E27&gt;$G27,3,IF($E27=G27,1,0)))</f>
        <v>0</v>
      </c>
      <c r="N27" s="60"/>
      <c r="O27" s="60"/>
      <c r="P27" s="60">
        <f>IF($G27="",0,IF($E27&gt;$G27,0,IF($E27=$G27,1,3)))</f>
        <v>0</v>
      </c>
      <c r="Q27" s="60">
        <f>E27</f>
        <v>0</v>
      </c>
      <c r="R27" s="60"/>
      <c r="S27" s="60"/>
      <c r="T27" s="60">
        <f>G27</f>
        <v>0</v>
      </c>
      <c r="U27" s="60">
        <f>G27</f>
        <v>0</v>
      </c>
      <c r="V27" s="60"/>
      <c r="W27" s="60"/>
      <c r="X27" s="60">
        <f>E27</f>
        <v>0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187">
        <f>SUM(AN23:AN26)</f>
        <v>30000</v>
      </c>
      <c r="AO27" s="187">
        <f>SUM(AO23:AO26)</f>
        <v>30000</v>
      </c>
      <c r="AP27" s="187">
        <f>SUM(AP23:AP26)</f>
        <v>30000</v>
      </c>
      <c r="AQ27" s="187">
        <f>SUM(AQ23:AQ26)</f>
        <v>30000</v>
      </c>
      <c r="AR27" s="187"/>
      <c r="AS27" s="60"/>
      <c r="AT27" s="60"/>
      <c r="AU27" s="60"/>
      <c r="AV27" s="60"/>
      <c r="AW27" s="60"/>
      <c r="AX27" s="60"/>
      <c r="AY27" s="60"/>
      <c r="AZ27" s="60"/>
      <c r="BA27" s="92"/>
      <c r="BB27" s="60"/>
      <c r="BC27" s="60"/>
      <c r="BD27" s="60"/>
      <c r="BE27" s="60"/>
      <c r="BF27" s="60"/>
      <c r="BG27" s="60"/>
      <c r="BH27" s="60"/>
      <c r="BI27" s="60"/>
      <c r="BJ27" s="85">
        <f>IF(E27&gt;G27,IF(Spielplan!E27&gt;Spielplan!G27,Punktemodus!$B$3,0),0)</f>
        <v>0</v>
      </c>
      <c r="BK27" s="85">
        <f>IF(E27=G27,IF(Spielplan!E27=Spielplan!G27,Punktemodus!$B$3,0),0)</f>
        <v>10</v>
      </c>
      <c r="BL27" s="85">
        <f>IF(E27&lt;G27,IF(Spielplan!E27&lt;Spielplan!G27,Punktemodus!$B$3,0),0)</f>
        <v>0</v>
      </c>
      <c r="BM27" s="85">
        <f>IF(E27=Spielplan!E27,IF(G27=Spielplan!G27,Punktemodus!$B$5,0),0)</f>
        <v>3</v>
      </c>
      <c r="BN27" s="85">
        <f>IF(E27=Spielplan!E27,Punktemodus!$B$7,0)</f>
        <v>1</v>
      </c>
      <c r="BO27" s="85">
        <f>IF(G27=Spielplan!G27,Punktemodus!$B$7,0)</f>
        <v>1</v>
      </c>
      <c r="BP27" s="137">
        <f>IF(Spielplan!E27="",0,SUM(BJ27:BO27))</f>
        <v>0</v>
      </c>
      <c r="BQ27" s="60"/>
      <c r="BR27" s="8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91" t="s">
        <v>131</v>
      </c>
      <c r="CM27" s="60"/>
      <c r="CN27" s="60"/>
      <c r="CO27" s="61" t="s">
        <v>26</v>
      </c>
      <c r="CP27" s="60"/>
      <c r="CQ27" s="385"/>
      <c r="CR27" s="386"/>
      <c r="CS27" s="386"/>
      <c r="CT27" s="386"/>
      <c r="CU27" s="386"/>
      <c r="CV27" s="387"/>
      <c r="CW27" s="60"/>
    </row>
    <row r="28" spans="1:101" ht="18.75" customHeight="1" thickBot="1" x14ac:dyDescent="0.3">
      <c r="A28" s="60"/>
      <c r="B28" s="60"/>
      <c r="C28" s="53" t="str">
        <f>H23</f>
        <v>Niederlande</v>
      </c>
      <c r="D28" s="64"/>
      <c r="E28" s="104"/>
      <c r="F28" s="106"/>
      <c r="G28" s="104"/>
      <c r="H28" s="53" t="str">
        <f>C24</f>
        <v>Chile</v>
      </c>
      <c r="I28" s="64"/>
      <c r="J28" s="60"/>
      <c r="K28" s="60" t="s">
        <v>72</v>
      </c>
      <c r="L28" s="60">
        <f t="shared" si="4"/>
        <v>0</v>
      </c>
      <c r="M28" s="60"/>
      <c r="N28" s="60">
        <f>IF($E28="",0,IF($E28&gt;$G28,3,IF($E28=$G28,1,0)))</f>
        <v>0</v>
      </c>
      <c r="O28" s="60">
        <f>IF($G28="",0,IF($E28&gt;$G28,0,IF($E28=$G28,1,3)))</f>
        <v>0</v>
      </c>
      <c r="P28" s="60"/>
      <c r="Q28" s="60"/>
      <c r="R28" s="60">
        <f>E28</f>
        <v>0</v>
      </c>
      <c r="S28" s="60">
        <f>G28</f>
        <v>0</v>
      </c>
      <c r="T28" s="60"/>
      <c r="U28" s="60"/>
      <c r="V28" s="60">
        <f>G28</f>
        <v>0</v>
      </c>
      <c r="W28" s="60">
        <f>E28</f>
        <v>0</v>
      </c>
      <c r="X28" s="60"/>
      <c r="Y28" s="60"/>
      <c r="Z28" s="60" t="s">
        <v>30</v>
      </c>
      <c r="AA28" s="60"/>
      <c r="AB28" s="60"/>
      <c r="AC28" s="60"/>
      <c r="AD28" s="60"/>
      <c r="AE28" s="60"/>
      <c r="AF28" s="60"/>
      <c r="AG28" s="60" t="b">
        <f>OR(AG23=AG24,AG23=AG25,AG23=AG26,AG24=AG25,AG24=AG26,AG25=AG26)</f>
        <v>1</v>
      </c>
      <c r="AH28" s="60"/>
      <c r="AI28" s="60"/>
      <c r="AJ28" s="60"/>
      <c r="AK28" s="60"/>
      <c r="AL28" s="60"/>
      <c r="AM28" s="60"/>
      <c r="AN28" s="60"/>
      <c r="AO28" s="60" t="s">
        <v>34</v>
      </c>
      <c r="AP28" s="60"/>
      <c r="AQ28" s="60"/>
      <c r="AR28" s="60" t="b">
        <f>OR(AR23=AR24,AR23=AR25,AR23=AR26,AR24=AR25,AR24=AR26,AR25=AR26)</f>
        <v>1</v>
      </c>
      <c r="AS28" s="60"/>
      <c r="AT28" s="60"/>
      <c r="AU28" s="60"/>
      <c r="AV28" s="60"/>
      <c r="AW28" s="60"/>
      <c r="AX28" s="60"/>
      <c r="AY28" s="60"/>
      <c r="AZ28" s="60"/>
      <c r="BA28" s="92"/>
      <c r="BB28" s="60"/>
      <c r="BC28" s="60"/>
      <c r="BD28" s="60"/>
      <c r="BE28" s="60"/>
      <c r="BF28" s="60"/>
      <c r="BG28" s="60"/>
      <c r="BH28" s="60"/>
      <c r="BI28" s="60"/>
      <c r="BJ28" s="85">
        <f>IF(E28&gt;G28,IF(Spielplan!E28&gt;Spielplan!G28,Punktemodus!$B$3,0),0)</f>
        <v>0</v>
      </c>
      <c r="BK28" s="85">
        <f>IF(E28=G28,IF(Spielplan!E28=Spielplan!G28,Punktemodus!$B$3,0),0)</f>
        <v>10</v>
      </c>
      <c r="BL28" s="85">
        <f>IF(E28&lt;G28,IF(Spielplan!E28&lt;Spielplan!G28,Punktemodus!$B$3,0),0)</f>
        <v>0</v>
      </c>
      <c r="BM28" s="85">
        <f>IF(E28=Spielplan!E28,IF(G28=Spielplan!G28,Punktemodus!$B$5,0),0)</f>
        <v>3</v>
      </c>
      <c r="BN28" s="85">
        <f>IF(E28=Spielplan!E28,Punktemodus!$B$7,0)</f>
        <v>1</v>
      </c>
      <c r="BO28" s="85">
        <f>IF(G28=Spielplan!G28,Punktemodus!$B$7,0)</f>
        <v>1</v>
      </c>
      <c r="BP28" s="137">
        <f>IF(Spielplan!E28="",0,SUM(BJ28:BO28))</f>
        <v>0</v>
      </c>
      <c r="BQ28" s="60"/>
      <c r="BR28" s="87"/>
      <c r="BS28" s="82" t="s">
        <v>20</v>
      </c>
      <c r="BT28" s="44" t="str">
        <f>IF(G28="","",BB23)</f>
        <v/>
      </c>
      <c r="BU28" s="46"/>
      <c r="BV28" s="104"/>
      <c r="BW28" s="60"/>
      <c r="BX28" s="104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88" t="s">
        <v>137</v>
      </c>
      <c r="CS28" s="60"/>
      <c r="CT28" s="60"/>
      <c r="CU28" s="60"/>
      <c r="CV28" s="60"/>
      <c r="CW28" s="60"/>
    </row>
    <row r="29" spans="1:101" ht="18.75" customHeight="1" thickBot="1" x14ac:dyDescent="0.25">
      <c r="A29" s="60"/>
      <c r="B29" s="60"/>
      <c r="C29" s="136" t="str">
        <f>IF(G28="","",IF(AR28=TRUE,"Achtung: Fehler in Tabelle!",""))</f>
        <v/>
      </c>
      <c r="D29" s="60"/>
      <c r="E29" s="85"/>
      <c r="F29" s="60"/>
      <c r="G29" s="85"/>
      <c r="H29" s="60"/>
      <c r="I29" s="60"/>
      <c r="J29" s="60"/>
      <c r="K29" s="60"/>
      <c r="L29" s="60"/>
      <c r="M29" s="60">
        <f t="shared" ref="M29:X29" si="7">SUM(M23:M28)</f>
        <v>0</v>
      </c>
      <c r="N29" s="60">
        <f t="shared" si="7"/>
        <v>0</v>
      </c>
      <c r="O29" s="60">
        <f t="shared" si="7"/>
        <v>0</v>
      </c>
      <c r="P29" s="60">
        <f t="shared" si="7"/>
        <v>0</v>
      </c>
      <c r="Q29" s="60">
        <f t="shared" si="7"/>
        <v>0</v>
      </c>
      <c r="R29" s="60">
        <f t="shared" si="7"/>
        <v>0</v>
      </c>
      <c r="S29" s="60">
        <f t="shared" si="7"/>
        <v>0</v>
      </c>
      <c r="T29" s="60">
        <f t="shared" si="7"/>
        <v>0</v>
      </c>
      <c r="U29" s="60">
        <f t="shared" si="7"/>
        <v>0</v>
      </c>
      <c r="V29" s="60">
        <f t="shared" si="7"/>
        <v>0</v>
      </c>
      <c r="W29" s="60">
        <f t="shared" si="7"/>
        <v>0</v>
      </c>
      <c r="X29" s="60">
        <f t="shared" si="7"/>
        <v>0</v>
      </c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160">
        <f>SUM(BP23:BP28)</f>
        <v>0</v>
      </c>
      <c r="BQ29" s="60"/>
      <c r="BR29" s="87"/>
      <c r="BS29" s="5" t="s">
        <v>125</v>
      </c>
      <c r="BT29" s="44" t="str">
        <f>IF(G17="","",BB13)</f>
        <v/>
      </c>
      <c r="BU29" s="46"/>
      <c r="BV29" s="104"/>
      <c r="BW29" s="60"/>
      <c r="BX29" s="104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47" t="s">
        <v>134</v>
      </c>
      <c r="CK29" s="44" t="str">
        <f>IF(CK23=CF19,CF18,CF19)</f>
        <v/>
      </c>
      <c r="CL29" s="46"/>
      <c r="CM29" s="104"/>
      <c r="CN29" s="60"/>
      <c r="CO29" s="104"/>
      <c r="CP29" s="60"/>
      <c r="CQ29" s="388" t="str">
        <f>IF(CO29="",IF(CM29&gt;CM30,CK29,CK30),IF(CO29&gt;CO30,CK29,CK30))</f>
        <v/>
      </c>
      <c r="CR29" s="389"/>
      <c r="CS29" s="389"/>
      <c r="CT29" s="389"/>
      <c r="CU29" s="389"/>
      <c r="CV29" s="390"/>
      <c r="CW29" s="60"/>
    </row>
    <row r="30" spans="1:101" ht="18.75" customHeight="1" thickBot="1" x14ac:dyDescent="0.25">
      <c r="A30" s="60"/>
      <c r="B30" s="60"/>
      <c r="C30" s="60"/>
      <c r="D30" s="60"/>
      <c r="E30" s="85"/>
      <c r="F30" s="60"/>
      <c r="G30" s="85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85"/>
      <c r="BJ30" s="60"/>
      <c r="BK30" s="60"/>
      <c r="BL30" s="60"/>
      <c r="BM30" s="60"/>
      <c r="BN30" s="60"/>
      <c r="BO30" s="60"/>
      <c r="BP30" s="138"/>
      <c r="BQ30" s="60"/>
      <c r="BR30" s="87"/>
      <c r="BS30" s="60"/>
      <c r="BT30" s="60"/>
      <c r="BU30" s="60"/>
      <c r="BV30" s="60"/>
      <c r="BW30" s="60"/>
      <c r="BX30" s="60"/>
      <c r="BY30" s="60"/>
      <c r="BZ30" s="47">
        <v>52</v>
      </c>
      <c r="CA30" s="44" t="str">
        <f>IF(BX28="",IF(BV28&gt;BV29,BT28,BT29),IF(BX28&gt;BX29,BT28,BT29))</f>
        <v/>
      </c>
      <c r="CB30" s="46"/>
      <c r="CC30" s="104"/>
      <c r="CD30" s="60"/>
      <c r="CE30" s="104"/>
      <c r="CF30" s="60"/>
      <c r="CG30" s="60"/>
      <c r="CH30" s="60"/>
      <c r="CI30" s="60"/>
      <c r="CJ30" s="47" t="s">
        <v>135</v>
      </c>
      <c r="CK30" s="44" t="str">
        <f>IF(CK24=CF34,CF35,CF34)</f>
        <v/>
      </c>
      <c r="CL30" s="46"/>
      <c r="CM30" s="104"/>
      <c r="CN30" s="60"/>
      <c r="CO30" s="104"/>
      <c r="CP30" s="60"/>
      <c r="CQ30" s="391"/>
      <c r="CR30" s="392"/>
      <c r="CS30" s="392"/>
      <c r="CT30" s="392"/>
      <c r="CU30" s="392"/>
      <c r="CV30" s="393"/>
      <c r="CW30" s="60"/>
    </row>
    <row r="31" spans="1:101" ht="18.75" customHeight="1" thickBot="1" x14ac:dyDescent="0.3">
      <c r="A31" s="60"/>
      <c r="B31" s="60"/>
      <c r="C31" s="60"/>
      <c r="D31" s="60"/>
      <c r="E31" s="85"/>
      <c r="F31" s="60"/>
      <c r="G31" s="85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85"/>
      <c r="BJ31" s="60"/>
      <c r="BK31" s="60"/>
      <c r="BL31" s="60"/>
      <c r="BM31" s="60"/>
      <c r="BN31" s="60"/>
      <c r="BO31" s="60"/>
      <c r="BP31" s="138"/>
      <c r="BQ31" s="60"/>
      <c r="BR31" s="87"/>
      <c r="BS31" s="60"/>
      <c r="BT31" s="60"/>
      <c r="BU31" s="60"/>
      <c r="BV31" s="60"/>
      <c r="BW31" s="60"/>
      <c r="BX31" s="60"/>
      <c r="BY31" s="60"/>
      <c r="BZ31" s="47">
        <v>51</v>
      </c>
      <c r="CA31" s="44" t="str">
        <f>IF(BX32="",IF(BV32&gt;BV33,BT32,BT33),IF(BX32&gt;BX33,BT32,BT33))</f>
        <v/>
      </c>
      <c r="CB31" s="46"/>
      <c r="CC31" s="104"/>
      <c r="CD31" s="60"/>
      <c r="CE31" s="104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88" t="s">
        <v>138</v>
      </c>
      <c r="CS31" s="60"/>
      <c r="CT31" s="60"/>
      <c r="CU31" s="60"/>
      <c r="CV31" s="60"/>
      <c r="CW31" s="60"/>
    </row>
    <row r="32" spans="1:101" ht="18.75" customHeight="1" thickBot="1" x14ac:dyDescent="0.3">
      <c r="A32" s="60"/>
      <c r="B32" s="60"/>
      <c r="C32" s="88" t="s">
        <v>73</v>
      </c>
      <c r="D32" s="60"/>
      <c r="E32" s="85"/>
      <c r="F32" s="60"/>
      <c r="G32" s="85"/>
      <c r="H32" s="60"/>
      <c r="I32" s="60"/>
      <c r="J32" s="60"/>
      <c r="K32" s="60"/>
      <c r="L32" s="60"/>
      <c r="M32" s="60" t="s">
        <v>4</v>
      </c>
      <c r="N32" s="60"/>
      <c r="O32" s="60"/>
      <c r="P32" s="60"/>
      <c r="Q32" s="60" t="s">
        <v>6</v>
      </c>
      <c r="R32" s="60"/>
      <c r="S32" s="60"/>
      <c r="T32" s="60"/>
      <c r="U32" s="60" t="s">
        <v>7</v>
      </c>
      <c r="V32" s="60"/>
      <c r="W32" s="60"/>
      <c r="X32" s="60"/>
      <c r="Y32" s="60"/>
      <c r="Z32" s="60" t="s">
        <v>4</v>
      </c>
      <c r="AA32" s="60" t="s">
        <v>5</v>
      </c>
      <c r="AB32" s="60"/>
      <c r="AC32" s="60"/>
      <c r="AD32" s="60" t="s">
        <v>9</v>
      </c>
      <c r="AE32" s="60"/>
      <c r="AF32" s="60"/>
      <c r="AG32" s="60"/>
      <c r="AH32" s="60" t="s">
        <v>32</v>
      </c>
      <c r="AI32" s="60"/>
      <c r="AJ32" s="60"/>
      <c r="AK32" s="60"/>
      <c r="AL32" s="60"/>
      <c r="AM32" s="60"/>
      <c r="AN32" s="60" t="s">
        <v>35</v>
      </c>
      <c r="AO32" s="60"/>
      <c r="AP32" s="60"/>
      <c r="AQ32" s="60"/>
      <c r="AR32" s="60"/>
      <c r="AS32" s="60" t="s">
        <v>33</v>
      </c>
      <c r="AT32" s="60"/>
      <c r="AU32" s="60"/>
      <c r="AV32" s="60"/>
      <c r="AW32" s="60"/>
      <c r="AX32" s="60"/>
      <c r="AY32" s="60"/>
      <c r="AZ32" s="60"/>
      <c r="BA32" s="60"/>
      <c r="BB32" s="89" t="s">
        <v>10</v>
      </c>
      <c r="BC32" s="60"/>
      <c r="BD32" s="90" t="s">
        <v>4</v>
      </c>
      <c r="BE32" s="60"/>
      <c r="BF32" s="61" t="s">
        <v>5</v>
      </c>
      <c r="BG32" s="60"/>
      <c r="BH32" s="60"/>
      <c r="BI32" s="85"/>
      <c r="BJ32" s="60"/>
      <c r="BK32" s="60"/>
      <c r="BL32" s="60"/>
      <c r="BM32" s="60"/>
      <c r="BN32" s="60"/>
      <c r="BO32" s="60"/>
      <c r="BP32" s="138"/>
      <c r="BQ32" s="85"/>
      <c r="BR32" s="87"/>
      <c r="BS32" s="55" t="s">
        <v>24</v>
      </c>
      <c r="BT32" s="44" t="str">
        <f>IF(G50="","",BB45)</f>
        <v/>
      </c>
      <c r="BU32" s="46"/>
      <c r="BV32" s="104"/>
      <c r="BW32" s="60"/>
      <c r="BX32" s="104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343" t="str">
        <f>IF(CQ29=CK29,CK30,CK29)</f>
        <v/>
      </c>
      <c r="CR32" s="344"/>
      <c r="CS32" s="344"/>
      <c r="CT32" s="344"/>
      <c r="CU32" s="344"/>
      <c r="CV32" s="345"/>
      <c r="CW32" s="60"/>
    </row>
    <row r="33" spans="1:101" ht="18.75" customHeight="1" thickBot="1" x14ac:dyDescent="0.25">
      <c r="A33" s="60"/>
      <c r="B33" s="60"/>
      <c r="C33" s="60"/>
      <c r="D33" s="60"/>
      <c r="E33" s="85"/>
      <c r="F33" s="60"/>
      <c r="G33" s="85"/>
      <c r="H33" s="60"/>
      <c r="I33" s="60"/>
      <c r="J33" s="60"/>
      <c r="K33" s="60"/>
      <c r="L33" s="60"/>
      <c r="M33" s="60" t="s">
        <v>0</v>
      </c>
      <c r="N33" s="60" t="s">
        <v>1</v>
      </c>
      <c r="O33" s="60" t="s">
        <v>2</v>
      </c>
      <c r="P33" s="60" t="s">
        <v>3</v>
      </c>
      <c r="Q33" s="60" t="s">
        <v>0</v>
      </c>
      <c r="R33" s="60" t="s">
        <v>1</v>
      </c>
      <c r="S33" s="60" t="s">
        <v>2</v>
      </c>
      <c r="T33" s="60" t="s">
        <v>3</v>
      </c>
      <c r="U33" s="60" t="s">
        <v>0</v>
      </c>
      <c r="V33" s="60" t="s">
        <v>1</v>
      </c>
      <c r="W33" s="60" t="s">
        <v>2</v>
      </c>
      <c r="X33" s="60" t="s">
        <v>3</v>
      </c>
      <c r="Y33" s="60"/>
      <c r="Z33" s="60" t="s">
        <v>8</v>
      </c>
      <c r="AA33" s="60"/>
      <c r="AB33" s="60"/>
      <c r="AC33" s="60"/>
      <c r="AD33" s="60"/>
      <c r="AE33" s="60"/>
      <c r="AF33" s="60"/>
      <c r="AG33" s="60"/>
      <c r="AH33" s="60" t="s">
        <v>31</v>
      </c>
      <c r="AI33" s="60"/>
      <c r="AJ33" s="60"/>
      <c r="AK33" s="60"/>
      <c r="AL33" s="60"/>
      <c r="AM33" s="60"/>
      <c r="AN33" s="60" t="str">
        <f>AI34</f>
        <v>Kolumbien</v>
      </c>
      <c r="AO33" s="60" t="str">
        <f>AI35</f>
        <v>Griechenland</v>
      </c>
      <c r="AP33" s="60" t="str">
        <f>AI36</f>
        <v>Elfenbeinküste</v>
      </c>
      <c r="AQ33" s="60" t="str">
        <f>AI37</f>
        <v>Japan</v>
      </c>
      <c r="AR33" s="60"/>
      <c r="AS33" s="60" t="s">
        <v>31</v>
      </c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85"/>
      <c r="BJ33" s="85"/>
      <c r="BK33" s="85"/>
      <c r="BL33" s="85"/>
      <c r="BM33" s="85"/>
      <c r="BN33" s="85"/>
      <c r="BO33" s="85"/>
      <c r="BP33" s="137"/>
      <c r="BQ33" s="85"/>
      <c r="BR33" s="87"/>
      <c r="BS33" s="25" t="s">
        <v>23</v>
      </c>
      <c r="BT33" s="44" t="str">
        <f>IF(G39="","",BB35)</f>
        <v/>
      </c>
      <c r="BU33" s="46"/>
      <c r="BV33" s="104"/>
      <c r="BW33" s="60"/>
      <c r="BX33" s="104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346"/>
      <c r="CR33" s="347"/>
      <c r="CS33" s="347"/>
      <c r="CT33" s="347"/>
      <c r="CU33" s="347"/>
      <c r="CV33" s="348"/>
      <c r="CW33" s="60"/>
    </row>
    <row r="34" spans="1:101" ht="18.75" customHeight="1" thickBot="1" x14ac:dyDescent="0.3">
      <c r="A34" s="60"/>
      <c r="B34" s="60"/>
      <c r="C34" s="20" t="str">
        <f>Spielplan!$C$34</f>
        <v>Kolumbien</v>
      </c>
      <c r="D34" s="39"/>
      <c r="E34" s="104"/>
      <c r="F34" s="93"/>
      <c r="G34" s="104"/>
      <c r="H34" s="20" t="str">
        <f>Spielplan!$H$34</f>
        <v>Griechenland</v>
      </c>
      <c r="I34" s="39"/>
      <c r="J34" s="60"/>
      <c r="K34" s="60" t="s">
        <v>78</v>
      </c>
      <c r="L34" s="60">
        <f t="shared" ref="L34:L39" si="8">IF(E34-G34&gt;0,1,IF(G34=E34,0,-1))</f>
        <v>0</v>
      </c>
      <c r="M34" s="60">
        <f>IF($E34="",0,IF($E34&gt;$G34,3,IF($E34=G34,1,0)))</f>
        <v>0</v>
      </c>
      <c r="N34" s="60">
        <f>IF($G34="",0,IF($E34&gt;$G34,0,IF($E34=G34,1,3)))</f>
        <v>0</v>
      </c>
      <c r="O34" s="60"/>
      <c r="P34" s="60"/>
      <c r="Q34" s="60">
        <f>E34</f>
        <v>0</v>
      </c>
      <c r="R34" s="60">
        <f>G34</f>
        <v>0</v>
      </c>
      <c r="S34" s="60"/>
      <c r="T34" s="60"/>
      <c r="U34" s="60">
        <f>G34</f>
        <v>0</v>
      </c>
      <c r="V34" s="60">
        <f>E34</f>
        <v>0</v>
      </c>
      <c r="W34" s="60"/>
      <c r="X34" s="60"/>
      <c r="Y34" s="60"/>
      <c r="Z34" s="60">
        <f>M40</f>
        <v>0</v>
      </c>
      <c r="AA34" s="60">
        <f>Q40</f>
        <v>0</v>
      </c>
      <c r="AB34" s="60">
        <f>U40</f>
        <v>0</v>
      </c>
      <c r="AC34" s="60">
        <f>AA34-AB34</f>
        <v>0</v>
      </c>
      <c r="AD34" s="60">
        <f>IF(Z34&gt;Z35,-1,0)</f>
        <v>0</v>
      </c>
      <c r="AE34" s="60">
        <f>IF(Z34&gt;Z36,-1,0)</f>
        <v>0</v>
      </c>
      <c r="AF34" s="60">
        <f>IF(Z34&gt;Z37,-1,0)</f>
        <v>0</v>
      </c>
      <c r="AG34" s="60">
        <f>10000-(AJ34*1000+AM34*100+AK34*10)</f>
        <v>10000</v>
      </c>
      <c r="AH34" s="90">
        <f>RANK(AG34,AG34:AG37,1)</f>
        <v>1</v>
      </c>
      <c r="AI34" s="60" t="str">
        <f>C34</f>
        <v>Kolumbien</v>
      </c>
      <c r="AJ34" s="60">
        <f t="shared" ref="AJ34:AL37" si="9">Z34</f>
        <v>0</v>
      </c>
      <c r="AK34" s="60">
        <f t="shared" si="9"/>
        <v>0</v>
      </c>
      <c r="AL34" s="60">
        <f t="shared" si="9"/>
        <v>0</v>
      </c>
      <c r="AM34" s="60">
        <f>AK34-AL34</f>
        <v>0</v>
      </c>
      <c r="AN34" s="187"/>
      <c r="AO34" s="187">
        <f>IF(AG35=AG34,IF(G34&gt;E34,AG35-0.1,AG35),AG35)</f>
        <v>10000</v>
      </c>
      <c r="AP34" s="187">
        <f>IF(AG36=AG34,IF(G36&gt;E36,AG36-0.1,AG36),AG36)</f>
        <v>10000</v>
      </c>
      <c r="AQ34" s="187">
        <f>IF(AG37=AG34,IF(G38&gt;E38,AG37-0.1,AG37),AG37)</f>
        <v>10000</v>
      </c>
      <c r="AR34" s="187">
        <f>AN38</f>
        <v>30000</v>
      </c>
      <c r="AS34" s="90">
        <f>RANK(AR34,AR34:AR37,1)</f>
        <v>1</v>
      </c>
      <c r="AT34" s="60" t="str">
        <f t="shared" ref="AT34:AW37" si="10">AI34</f>
        <v>Kolumbien</v>
      </c>
      <c r="AU34" s="60">
        <f t="shared" si="10"/>
        <v>0</v>
      </c>
      <c r="AV34" s="60">
        <f t="shared" si="10"/>
        <v>0</v>
      </c>
      <c r="AW34" s="60">
        <f t="shared" si="10"/>
        <v>0</v>
      </c>
      <c r="AX34" s="60"/>
      <c r="AY34" s="60"/>
      <c r="AZ34" s="60"/>
      <c r="BA34" s="19">
        <v>1</v>
      </c>
      <c r="BB34" s="20" t="str">
        <f>VLOOKUP(1,AS34:AT37,2,FALSE)</f>
        <v>Kolumbien</v>
      </c>
      <c r="BC34" s="18"/>
      <c r="BD34" s="21">
        <f>VLOOKUP(1,AS34:AW37,3,FALSE)</f>
        <v>0</v>
      </c>
      <c r="BE34" s="22">
        <f>VLOOKUP(1,AS34:AW37,4,FALSE)</f>
        <v>0</v>
      </c>
      <c r="BF34" s="93" t="s">
        <v>12</v>
      </c>
      <c r="BG34" s="22">
        <f>VLOOKUP(1,AS34:AW37,5,FALSE)</f>
        <v>0</v>
      </c>
      <c r="BH34" s="27" t="s">
        <v>22</v>
      </c>
      <c r="BI34" s="85"/>
      <c r="BJ34" s="85">
        <f>IF(E34&gt;G34,IF(Spielplan!E34&gt;Spielplan!G34,Punktemodus!$B$3,0),0)</f>
        <v>0</v>
      </c>
      <c r="BK34" s="85">
        <f>IF(E34=G34,IF(Spielplan!E34=Spielplan!G34,Punktemodus!$B$3,0),0)</f>
        <v>10</v>
      </c>
      <c r="BL34" s="85">
        <f>IF(E34&lt;G34,IF(Spielplan!E34&lt;Spielplan!G34,Punktemodus!$B$3,0),0)</f>
        <v>0</v>
      </c>
      <c r="BM34" s="85">
        <f>IF(E34=Spielplan!E34,IF(G34=Spielplan!G34,Punktemodus!$B$5,0),0)</f>
        <v>3</v>
      </c>
      <c r="BN34" s="85">
        <f>IF(E34=Spielplan!E34,Punktemodus!$B$7,0)</f>
        <v>1</v>
      </c>
      <c r="BO34" s="85">
        <f>IF(G34=Spielplan!G34,Punktemodus!$B$7,0)</f>
        <v>1</v>
      </c>
      <c r="BP34" s="137">
        <f>IF(Spielplan!E34="",0,SUM(BJ34:BO34))</f>
        <v>0</v>
      </c>
      <c r="BQ34" s="85"/>
      <c r="BR34" s="8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47">
        <v>59</v>
      </c>
      <c r="CF34" s="44" t="str">
        <f>IF(CE30="",IF(CC30&gt;CC31,CA30,CA31),IF(CE30&gt;CE31,CA30,CA31))</f>
        <v/>
      </c>
      <c r="CG34" s="46"/>
      <c r="CH34" s="104"/>
      <c r="CI34" s="60"/>
      <c r="CJ34" s="104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</row>
    <row r="35" spans="1:101" ht="18.75" customHeight="1" thickBot="1" x14ac:dyDescent="0.3">
      <c r="A35" s="60"/>
      <c r="B35" s="60"/>
      <c r="C35" s="14" t="str">
        <f>Spielplan!$C$35</f>
        <v>Elfenbeinküste</v>
      </c>
      <c r="D35" s="40"/>
      <c r="E35" s="104"/>
      <c r="F35" s="93"/>
      <c r="G35" s="104"/>
      <c r="H35" s="14" t="str">
        <f>Spielplan!$H$35</f>
        <v>Japan</v>
      </c>
      <c r="I35" s="40"/>
      <c r="J35" s="60"/>
      <c r="K35" s="60" t="s">
        <v>79</v>
      </c>
      <c r="L35" s="60">
        <f t="shared" si="8"/>
        <v>0</v>
      </c>
      <c r="M35" s="60"/>
      <c r="N35" s="60"/>
      <c r="O35" s="60">
        <f>IF($E35="",0,IF($E35&gt;$G35,3,IF($E35=$G35,1,0)))</f>
        <v>0</v>
      </c>
      <c r="P35" s="60">
        <f>IF($G35="",0,IF($E35&gt;$G35,0,IF($E35=$G35,1,3)))</f>
        <v>0</v>
      </c>
      <c r="Q35" s="60"/>
      <c r="R35" s="60"/>
      <c r="S35" s="60">
        <f>E35</f>
        <v>0</v>
      </c>
      <c r="T35" s="60">
        <f>G35</f>
        <v>0</v>
      </c>
      <c r="U35" s="60"/>
      <c r="V35" s="60"/>
      <c r="W35" s="60">
        <f>G35</f>
        <v>0</v>
      </c>
      <c r="X35" s="60">
        <f>E35</f>
        <v>0</v>
      </c>
      <c r="Y35" s="60"/>
      <c r="Z35" s="60">
        <f>N40</f>
        <v>0</v>
      </c>
      <c r="AA35" s="60">
        <f>R40</f>
        <v>0</v>
      </c>
      <c r="AB35" s="60">
        <f>V40</f>
        <v>0</v>
      </c>
      <c r="AC35" s="60">
        <f>AA35-AB35</f>
        <v>0</v>
      </c>
      <c r="AD35" s="60">
        <f>IF(Z35&gt;Z34,-1,0)</f>
        <v>0</v>
      </c>
      <c r="AE35" s="60">
        <f>IF(Z35&gt;Z36,-1,0)</f>
        <v>0</v>
      </c>
      <c r="AF35" s="60">
        <f>IF(Z35&gt;Z37,-1,0)</f>
        <v>0</v>
      </c>
      <c r="AG35" s="60">
        <f>10000-(AJ35*1000+AM35*100+AK35*10)</f>
        <v>10000</v>
      </c>
      <c r="AH35" s="90">
        <f>RANK(AG35,AG34:AG37,1)</f>
        <v>1</v>
      </c>
      <c r="AI35" s="60" t="str">
        <f>H34</f>
        <v>Griechenland</v>
      </c>
      <c r="AJ35" s="60">
        <f t="shared" si="9"/>
        <v>0</v>
      </c>
      <c r="AK35" s="60">
        <f t="shared" si="9"/>
        <v>0</v>
      </c>
      <c r="AL35" s="60">
        <f t="shared" si="9"/>
        <v>0</v>
      </c>
      <c r="AM35" s="60">
        <f>AK35-AL35</f>
        <v>0</v>
      </c>
      <c r="AN35" s="187">
        <f>IF(AG34=AG35,IF(E34&gt;G34,AG34-0.1,AG34),AG34)</f>
        <v>10000</v>
      </c>
      <c r="AO35" s="187"/>
      <c r="AP35" s="187">
        <f>IF(AG36=AG35,IF(G39&gt;E39,AG36-0.1,AG36),AG36)</f>
        <v>10000</v>
      </c>
      <c r="AQ35" s="187">
        <f>IF(AG37=AG35,IF(G37&gt;E37,AG37-0.1,AG37),AG37)</f>
        <v>10000</v>
      </c>
      <c r="AR35" s="187">
        <f>AO38</f>
        <v>30000</v>
      </c>
      <c r="AS35" s="90">
        <f>RANK(AR35,AR34:AR37,1)</f>
        <v>1</v>
      </c>
      <c r="AT35" s="60" t="str">
        <f t="shared" si="10"/>
        <v>Griechenland</v>
      </c>
      <c r="AU35" s="60">
        <f t="shared" si="10"/>
        <v>0</v>
      </c>
      <c r="AV35" s="60">
        <f t="shared" si="10"/>
        <v>0</v>
      </c>
      <c r="AW35" s="60">
        <f t="shared" si="10"/>
        <v>0</v>
      </c>
      <c r="AX35" s="60"/>
      <c r="AY35" s="60"/>
      <c r="AZ35" s="60"/>
      <c r="BA35" s="23">
        <v>2</v>
      </c>
      <c r="BB35" s="14" t="e">
        <f>VLOOKUP(2,AS34:AT37,2,FALSE)</f>
        <v>#N/A</v>
      </c>
      <c r="BC35" s="15"/>
      <c r="BD35" s="24" t="e">
        <f>VLOOKUP(2,AS34:AW37,3,FALSE)</f>
        <v>#N/A</v>
      </c>
      <c r="BE35" s="25" t="e">
        <f>VLOOKUP(2,AS34:AW37,4,FALSE)</f>
        <v>#N/A</v>
      </c>
      <c r="BF35" s="93" t="s">
        <v>12</v>
      </c>
      <c r="BG35" s="25" t="e">
        <f>VLOOKUP(2,AS34:AW37,5,FALSE)</f>
        <v>#N/A</v>
      </c>
      <c r="BH35" s="26" t="s">
        <v>23</v>
      </c>
      <c r="BI35" s="85"/>
      <c r="BJ35" s="85">
        <f>IF(E35&gt;G35,IF(Spielplan!E35&gt;Spielplan!G35,Punktemodus!$B$3,0),0)</f>
        <v>0</v>
      </c>
      <c r="BK35" s="85">
        <f>IF(E35=G35,IF(Spielplan!E35=Spielplan!G35,Punktemodus!$B$3,0),0)</f>
        <v>10</v>
      </c>
      <c r="BL35" s="85">
        <f>IF(E35&lt;G35,IF(Spielplan!E35&lt;Spielplan!G35,Punktemodus!$B$3,0),0)</f>
        <v>0</v>
      </c>
      <c r="BM35" s="85">
        <f>IF(E35=Spielplan!E35,IF(G35=Spielplan!G35,Punktemodus!$B$5,0),0)</f>
        <v>3</v>
      </c>
      <c r="BN35" s="85">
        <f>IF(E35=Spielplan!E35,Punktemodus!$B$7,0)</f>
        <v>1</v>
      </c>
      <c r="BO35" s="85">
        <f>IF(G35=Spielplan!G35,Punktemodus!$B$7,0)</f>
        <v>1</v>
      </c>
      <c r="BP35" s="137">
        <f>IF(Spielplan!E35="",0,SUM(BJ35:BO35))</f>
        <v>0</v>
      </c>
      <c r="BQ35" s="85"/>
      <c r="BR35" s="8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47">
        <v>60</v>
      </c>
      <c r="CF35" s="44" t="str">
        <f>IF(CE38="",IF(CC38&gt;CC39,CA38,CA39),IF(CE38&gt;CE39,CA38,CA39))</f>
        <v/>
      </c>
      <c r="CG35" s="46"/>
      <c r="CH35" s="104"/>
      <c r="CI35" s="60"/>
      <c r="CJ35" s="104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</row>
    <row r="36" spans="1:101" ht="18.75" customHeight="1" thickBot="1" x14ac:dyDescent="0.3">
      <c r="A36" s="60"/>
      <c r="B36" s="60"/>
      <c r="C36" s="20" t="str">
        <f>C34</f>
        <v>Kolumbien</v>
      </c>
      <c r="D36" s="39"/>
      <c r="E36" s="104"/>
      <c r="F36" s="93"/>
      <c r="G36" s="104"/>
      <c r="H36" s="20" t="str">
        <f>C35</f>
        <v>Elfenbeinküste</v>
      </c>
      <c r="I36" s="39"/>
      <c r="J36" s="60"/>
      <c r="K36" s="60" t="s">
        <v>81</v>
      </c>
      <c r="L36" s="60">
        <f t="shared" si="8"/>
        <v>0</v>
      </c>
      <c r="M36" s="60">
        <f>IF($E36="",0,IF($E36&gt;$G36,3,IF($E36=G36,1,0)))</f>
        <v>0</v>
      </c>
      <c r="N36" s="60"/>
      <c r="O36" s="60">
        <f>IF($G36="",0,IF($E36&gt;$G36,0,IF($E36=$G36,1,3)))</f>
        <v>0</v>
      </c>
      <c r="P36" s="60"/>
      <c r="Q36" s="60">
        <f>E36</f>
        <v>0</v>
      </c>
      <c r="R36" s="60"/>
      <c r="S36" s="60">
        <f>G36</f>
        <v>0</v>
      </c>
      <c r="T36" s="60"/>
      <c r="U36" s="60">
        <f>G36</f>
        <v>0</v>
      </c>
      <c r="V36" s="60"/>
      <c r="W36" s="60">
        <f>E36</f>
        <v>0</v>
      </c>
      <c r="X36" s="60"/>
      <c r="Y36" s="60"/>
      <c r="Z36" s="60">
        <f>O40</f>
        <v>0</v>
      </c>
      <c r="AA36" s="60">
        <f>S40</f>
        <v>0</v>
      </c>
      <c r="AB36" s="60">
        <f>W40</f>
        <v>0</v>
      </c>
      <c r="AC36" s="60">
        <f>AA36-AB36</f>
        <v>0</v>
      </c>
      <c r="AD36" s="60">
        <f>IF(Z36&gt;Z34,-1,0)</f>
        <v>0</v>
      </c>
      <c r="AE36" s="60">
        <f>IF(Z36&gt;Z35,-1,0)</f>
        <v>0</v>
      </c>
      <c r="AF36" s="60">
        <f>IF(Z36&gt;Z37,-1,0)</f>
        <v>0</v>
      </c>
      <c r="AG36" s="60">
        <f>10000-(AJ36*1000+AM36*100+AK36*10)</f>
        <v>10000</v>
      </c>
      <c r="AH36" s="90">
        <f>RANK(AG36,AG34:AG37,1)</f>
        <v>1</v>
      </c>
      <c r="AI36" s="60" t="str">
        <f>C35</f>
        <v>Elfenbeinküste</v>
      </c>
      <c r="AJ36" s="60">
        <f t="shared" si="9"/>
        <v>0</v>
      </c>
      <c r="AK36" s="60">
        <f t="shared" si="9"/>
        <v>0</v>
      </c>
      <c r="AL36" s="60">
        <f t="shared" si="9"/>
        <v>0</v>
      </c>
      <c r="AM36" s="60">
        <f>AK36-AL36</f>
        <v>0</v>
      </c>
      <c r="AN36" s="187">
        <f>IF(AG34=AG36,IF(E36&gt;G36,AG34-0.1,AG34),AG34)</f>
        <v>10000</v>
      </c>
      <c r="AO36" s="187">
        <f>IF(AG35=AG36,IF(E39&gt;G39,AG35-0.1,AG35),AG35)</f>
        <v>10000</v>
      </c>
      <c r="AP36" s="187"/>
      <c r="AQ36" s="187">
        <f>IF(AG37=AG36,IF(G35&gt;E35,AG37-0.1,AG37),AG37)</f>
        <v>10000</v>
      </c>
      <c r="AR36" s="187">
        <f>AP38</f>
        <v>30000</v>
      </c>
      <c r="AS36" s="90">
        <f>RANK(AR36,AR34:AR37,1)</f>
        <v>1</v>
      </c>
      <c r="AT36" s="60" t="str">
        <f t="shared" si="10"/>
        <v>Elfenbeinküste</v>
      </c>
      <c r="AU36" s="60">
        <f t="shared" si="10"/>
        <v>0</v>
      </c>
      <c r="AV36" s="60">
        <f t="shared" si="10"/>
        <v>0</v>
      </c>
      <c r="AW36" s="60">
        <f t="shared" si="10"/>
        <v>0</v>
      </c>
      <c r="AX36" s="60"/>
      <c r="AY36" s="60"/>
      <c r="AZ36" s="60"/>
      <c r="BA36" s="113">
        <v>3</v>
      </c>
      <c r="BB36" s="114" t="e">
        <f>VLOOKUP(3,AS34:AT37,2,FALSE)</f>
        <v>#N/A</v>
      </c>
      <c r="BC36" s="115"/>
      <c r="BD36" s="116" t="e">
        <f>VLOOKUP(3,AS34:AW37,3,FALSE)</f>
        <v>#N/A</v>
      </c>
      <c r="BE36" s="116" t="e">
        <f>VLOOKUP(3,AS34:AW37,4,FALSE)</f>
        <v>#N/A</v>
      </c>
      <c r="BF36" s="93" t="s">
        <v>12</v>
      </c>
      <c r="BG36" s="116" t="e">
        <f>VLOOKUP(3,AS34:AW37,5,FALSE)</f>
        <v>#N/A</v>
      </c>
      <c r="BH36" s="60"/>
      <c r="BI36" s="85"/>
      <c r="BJ36" s="85">
        <f>IF(E36&gt;G36,IF(Spielplan!E36&gt;Spielplan!G36,Punktemodus!$B$3,0),0)</f>
        <v>0</v>
      </c>
      <c r="BK36" s="85">
        <f>IF(E36=G36,IF(Spielplan!E36=Spielplan!G36,Punktemodus!$B$3,0),0)</f>
        <v>10</v>
      </c>
      <c r="BL36" s="85">
        <f>IF(E36&lt;G36,IF(Spielplan!E36&lt;Spielplan!G36,Punktemodus!$B$3,0),0)</f>
        <v>0</v>
      </c>
      <c r="BM36" s="85">
        <f>IF(E36=Spielplan!E36,IF(G36=Spielplan!G36,Punktemodus!$B$5,0),0)</f>
        <v>3</v>
      </c>
      <c r="BN36" s="85">
        <f>IF(E36=Spielplan!E36,Punktemodus!$B$7,0)</f>
        <v>1</v>
      </c>
      <c r="BO36" s="85">
        <f>IF(G36=Spielplan!G36,Punktemodus!$B$7,0)</f>
        <v>1</v>
      </c>
      <c r="BP36" s="137">
        <f>IF(Spielplan!E36="",0,SUM(BJ36:BO36))</f>
        <v>0</v>
      </c>
      <c r="BQ36" s="85"/>
      <c r="BR36" s="87"/>
      <c r="BS36" s="82" t="s">
        <v>126</v>
      </c>
      <c r="BT36" s="44" t="str">
        <f>IF(G72="","",BB67)</f>
        <v/>
      </c>
      <c r="BU36" s="46"/>
      <c r="BV36" s="104"/>
      <c r="BW36" s="60"/>
      <c r="BX36" s="104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</row>
    <row r="37" spans="1:101" ht="18.75" customHeight="1" thickBot="1" x14ac:dyDescent="0.3">
      <c r="A37" s="60"/>
      <c r="B37" s="60"/>
      <c r="C37" s="14" t="str">
        <f>H34</f>
        <v>Griechenland</v>
      </c>
      <c r="D37" s="40"/>
      <c r="E37" s="104"/>
      <c r="F37" s="93"/>
      <c r="G37" s="104"/>
      <c r="H37" s="14" t="str">
        <f>H35</f>
        <v>Japan</v>
      </c>
      <c r="I37" s="40"/>
      <c r="J37" s="60"/>
      <c r="K37" s="60" t="s">
        <v>80</v>
      </c>
      <c r="L37" s="60">
        <f t="shared" si="8"/>
        <v>0</v>
      </c>
      <c r="M37" s="60"/>
      <c r="N37" s="60">
        <f>IF($E37="",0,IF($E37&gt;$G37,3,IF($E37=$G37,1,0)))</f>
        <v>0</v>
      </c>
      <c r="O37" s="60"/>
      <c r="P37" s="60">
        <f>IF($G37="",0,IF($E37&gt;$G37,0,IF($E37=$G37,1,3)))</f>
        <v>0</v>
      </c>
      <c r="Q37" s="60"/>
      <c r="R37" s="60">
        <f>E37</f>
        <v>0</v>
      </c>
      <c r="S37" s="60"/>
      <c r="T37" s="60">
        <f>G37</f>
        <v>0</v>
      </c>
      <c r="U37" s="60"/>
      <c r="V37" s="60">
        <f>G37</f>
        <v>0</v>
      </c>
      <c r="W37" s="60"/>
      <c r="X37" s="60">
        <f>E37</f>
        <v>0</v>
      </c>
      <c r="Y37" s="60"/>
      <c r="Z37" s="60">
        <f>P40</f>
        <v>0</v>
      </c>
      <c r="AA37" s="60">
        <f>T40</f>
        <v>0</v>
      </c>
      <c r="AB37" s="60">
        <f>X40</f>
        <v>0</v>
      </c>
      <c r="AC37" s="60">
        <f>AA37-AB37</f>
        <v>0</v>
      </c>
      <c r="AD37" s="60">
        <f>IF(Z37&gt;Z34,-1,0)</f>
        <v>0</v>
      </c>
      <c r="AE37" s="60">
        <f>IF(Z37&gt;Z35,-1,0)</f>
        <v>0</v>
      </c>
      <c r="AF37" s="60">
        <f>IF(Z37&gt;Z36,-1,0)</f>
        <v>0</v>
      </c>
      <c r="AG37" s="60">
        <f>10000-(AJ37*1000+AM37*100+AK37*10)</f>
        <v>10000</v>
      </c>
      <c r="AH37" s="90">
        <f>RANK(AG37,AG34:AG37,1)</f>
        <v>1</v>
      </c>
      <c r="AI37" s="60" t="str">
        <f>H35</f>
        <v>Japan</v>
      </c>
      <c r="AJ37" s="60">
        <f t="shared" si="9"/>
        <v>0</v>
      </c>
      <c r="AK37" s="60">
        <f t="shared" si="9"/>
        <v>0</v>
      </c>
      <c r="AL37" s="60">
        <f t="shared" si="9"/>
        <v>0</v>
      </c>
      <c r="AM37" s="60">
        <f>AK37-AL37</f>
        <v>0</v>
      </c>
      <c r="AN37" s="187">
        <f>IF(AG34=AG37,IF(E38&gt;G38,AG34-0.1,AG34),AG34)</f>
        <v>10000</v>
      </c>
      <c r="AO37" s="187">
        <f>IF(AG35=AG37,IF(E37&gt;G37,AG35-0.1,AG35),AG35)</f>
        <v>10000</v>
      </c>
      <c r="AP37" s="187">
        <f>IF(AG36=AG37,IF(E35&gt;G35,AG36-0.1,AG36),AG36)</f>
        <v>10000</v>
      </c>
      <c r="AQ37" s="187"/>
      <c r="AR37" s="187">
        <f>AQ38</f>
        <v>30000</v>
      </c>
      <c r="AS37" s="90">
        <f>RANK(AR37,AR34:AR37,1)</f>
        <v>1</v>
      </c>
      <c r="AT37" s="60" t="str">
        <f t="shared" si="10"/>
        <v>Japan</v>
      </c>
      <c r="AU37" s="60">
        <f t="shared" si="10"/>
        <v>0</v>
      </c>
      <c r="AV37" s="60">
        <f t="shared" si="10"/>
        <v>0</v>
      </c>
      <c r="AW37" s="60">
        <f t="shared" si="10"/>
        <v>0</v>
      </c>
      <c r="AX37" s="60"/>
      <c r="AY37" s="60"/>
      <c r="AZ37" s="60"/>
      <c r="BA37" s="113">
        <v>4</v>
      </c>
      <c r="BB37" s="114" t="e">
        <f>VLOOKUP(4,AS34:AT37,2,FALSE)</f>
        <v>#N/A</v>
      </c>
      <c r="BC37" s="115"/>
      <c r="BD37" s="116" t="e">
        <f>VLOOKUP(4,AS34:AW37,3,FALSE)</f>
        <v>#N/A</v>
      </c>
      <c r="BE37" s="116" t="e">
        <f>VLOOKUP(4,AS34:AW37,4,FALSE)</f>
        <v>#N/A</v>
      </c>
      <c r="BF37" s="93" t="s">
        <v>12</v>
      </c>
      <c r="BG37" s="116" t="e">
        <f>VLOOKUP(4,AS34:AW37,5,FALSE)</f>
        <v>#N/A</v>
      </c>
      <c r="BH37" s="60"/>
      <c r="BI37" s="85"/>
      <c r="BJ37" s="85">
        <f>IF(E37&gt;G37,IF(Spielplan!E37&gt;Spielplan!G37,Punktemodus!$B$3,0),0)</f>
        <v>0</v>
      </c>
      <c r="BK37" s="85">
        <f>IF(E37=G37,IF(Spielplan!E37=Spielplan!G37,Punktemodus!$B$3,0),0)</f>
        <v>10</v>
      </c>
      <c r="BL37" s="85">
        <f>IF(E37&lt;G37,IF(Spielplan!E37&lt;Spielplan!G37,Punktemodus!$B$3,0),0)</f>
        <v>0</v>
      </c>
      <c r="BM37" s="85">
        <f>IF(E37=Spielplan!E37,IF(G37=Spielplan!G37,Punktemodus!$B$5,0),0)</f>
        <v>3</v>
      </c>
      <c r="BN37" s="85">
        <f>IF(E37=Spielplan!E37,Punktemodus!$B$7,0)</f>
        <v>1</v>
      </c>
      <c r="BO37" s="85">
        <f>IF(G37=Spielplan!G37,Punktemodus!$B$7,0)</f>
        <v>1</v>
      </c>
      <c r="BP37" s="137">
        <f>IF(Spielplan!E37="",0,SUM(BJ37:BO37))</f>
        <v>0</v>
      </c>
      <c r="BQ37" s="85"/>
      <c r="BR37" s="87"/>
      <c r="BS37" s="5" t="s">
        <v>127</v>
      </c>
      <c r="BT37" s="44" t="str">
        <f>IF(G61="","",BB57)</f>
        <v/>
      </c>
      <c r="BU37" s="46"/>
      <c r="BV37" s="104"/>
      <c r="BW37" s="60"/>
      <c r="BX37" s="104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</row>
    <row r="38" spans="1:101" ht="18.75" customHeight="1" thickBot="1" x14ac:dyDescent="0.3">
      <c r="A38" s="60"/>
      <c r="B38" s="60"/>
      <c r="C38" s="20" t="str">
        <f>C34</f>
        <v>Kolumbien</v>
      </c>
      <c r="D38" s="39"/>
      <c r="E38" s="104"/>
      <c r="F38" s="93"/>
      <c r="G38" s="104"/>
      <c r="H38" s="20" t="str">
        <f>H35</f>
        <v>Japan</v>
      </c>
      <c r="I38" s="39"/>
      <c r="J38" s="60"/>
      <c r="K38" s="60" t="s">
        <v>82</v>
      </c>
      <c r="L38" s="60">
        <f t="shared" si="8"/>
        <v>0</v>
      </c>
      <c r="M38" s="60">
        <f>IF($E38="",0,IF($E38&gt;$G38,3,IF($E38=G38,1,0)))</f>
        <v>0</v>
      </c>
      <c r="N38" s="60"/>
      <c r="O38" s="60"/>
      <c r="P38" s="60">
        <f>IF($G38="",0,IF($E38&gt;$G38,0,IF($E38=$G38,1,3)))</f>
        <v>0</v>
      </c>
      <c r="Q38" s="60">
        <f>E38</f>
        <v>0</v>
      </c>
      <c r="R38" s="60"/>
      <c r="S38" s="60"/>
      <c r="T38" s="60">
        <f>G38</f>
        <v>0</v>
      </c>
      <c r="U38" s="60">
        <f>G38</f>
        <v>0</v>
      </c>
      <c r="V38" s="60"/>
      <c r="W38" s="60"/>
      <c r="X38" s="60">
        <f>E38</f>
        <v>0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187">
        <f>SUM(AN34:AN37)</f>
        <v>30000</v>
      </c>
      <c r="AO38" s="187">
        <f>SUM(AO34:AO37)</f>
        <v>30000</v>
      </c>
      <c r="AP38" s="187">
        <f>SUM(AP34:AP37)</f>
        <v>30000</v>
      </c>
      <c r="AQ38" s="187">
        <f>SUM(AQ34:AQ37)</f>
        <v>30000</v>
      </c>
      <c r="AR38" s="187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85">
        <f>IF(E38&gt;G38,IF(Spielplan!E38&gt;Spielplan!G38,Punktemodus!$B$3,0),0)</f>
        <v>0</v>
      </c>
      <c r="BK38" s="85">
        <f>IF(E38=G38,IF(Spielplan!E38=Spielplan!G38,Punktemodus!$B$3,0),0)</f>
        <v>10</v>
      </c>
      <c r="BL38" s="85">
        <f>IF(E38&lt;G38,IF(Spielplan!E38&lt;Spielplan!G38,Punktemodus!$B$3,0),0)</f>
        <v>0</v>
      </c>
      <c r="BM38" s="85">
        <f>IF(E38=Spielplan!E38,IF(G38=Spielplan!G38,Punktemodus!$B$5,0),0)</f>
        <v>3</v>
      </c>
      <c r="BN38" s="85">
        <f>IF(E38=Spielplan!E38,Punktemodus!$B$7,0)</f>
        <v>1</v>
      </c>
      <c r="BO38" s="85">
        <f>IF(G38=Spielplan!G38,Punktemodus!$B$7,0)</f>
        <v>1</v>
      </c>
      <c r="BP38" s="137">
        <f>IF(Spielplan!E38="",0,SUM(BJ38:BO38))</f>
        <v>0</v>
      </c>
      <c r="BQ38" s="60"/>
      <c r="BR38" s="87"/>
      <c r="BS38" s="60"/>
      <c r="BT38" s="60"/>
      <c r="BU38" s="60"/>
      <c r="BV38" s="60"/>
      <c r="BW38" s="60"/>
      <c r="BX38" s="60"/>
      <c r="BY38" s="60"/>
      <c r="BZ38" s="47">
        <v>55</v>
      </c>
      <c r="CA38" s="44" t="str">
        <f>IF(BX36="",IF(BV36&gt;BV37,BT36,BT37),IF(BX36&gt;BX37,BT36,BT37))</f>
        <v/>
      </c>
      <c r="CB38" s="46"/>
      <c r="CC38" s="104"/>
      <c r="CD38" s="60"/>
      <c r="CE38" s="104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</row>
    <row r="39" spans="1:101" ht="18.75" customHeight="1" thickBot="1" x14ac:dyDescent="0.3">
      <c r="A39" s="60"/>
      <c r="B39" s="60"/>
      <c r="C39" s="14" t="str">
        <f>H34</f>
        <v>Griechenland</v>
      </c>
      <c r="D39" s="40"/>
      <c r="E39" s="104"/>
      <c r="F39" s="93"/>
      <c r="G39" s="104"/>
      <c r="H39" s="14" t="str">
        <f>C35</f>
        <v>Elfenbeinküste</v>
      </c>
      <c r="I39" s="40"/>
      <c r="J39" s="60"/>
      <c r="K39" s="60" t="s">
        <v>82</v>
      </c>
      <c r="L39" s="60">
        <f t="shared" si="8"/>
        <v>0</v>
      </c>
      <c r="M39" s="60"/>
      <c r="N39" s="60">
        <f>IF($E39="",0,IF($E39&gt;$G39,3,IF($E39=$G39,1,0)))</f>
        <v>0</v>
      </c>
      <c r="O39" s="60">
        <f>IF($G39="",0,IF($E39&gt;$G39,0,IF($E39=$G39,1,3)))</f>
        <v>0</v>
      </c>
      <c r="P39" s="60"/>
      <c r="Q39" s="60"/>
      <c r="R39" s="60">
        <f>E39</f>
        <v>0</v>
      </c>
      <c r="S39" s="60">
        <f>G39</f>
        <v>0</v>
      </c>
      <c r="T39" s="60"/>
      <c r="U39" s="60"/>
      <c r="V39" s="60">
        <f>G39</f>
        <v>0</v>
      </c>
      <c r="W39" s="60">
        <f>E39</f>
        <v>0</v>
      </c>
      <c r="X39" s="60"/>
      <c r="Y39" s="60"/>
      <c r="Z39" s="60" t="s">
        <v>30</v>
      </c>
      <c r="AA39" s="60"/>
      <c r="AB39" s="60"/>
      <c r="AC39" s="60"/>
      <c r="AD39" s="60"/>
      <c r="AE39" s="60"/>
      <c r="AF39" s="60"/>
      <c r="AG39" s="60" t="b">
        <f>OR(AG34=AG35,AG34=AG36,AG34=AG37,AG35=AG36,AG35=AG37,AG36=AG37)</f>
        <v>1</v>
      </c>
      <c r="AH39" s="60"/>
      <c r="AI39" s="60"/>
      <c r="AJ39" s="60"/>
      <c r="AK39" s="60"/>
      <c r="AL39" s="60"/>
      <c r="AM39" s="60"/>
      <c r="AN39" s="60"/>
      <c r="AO39" s="60" t="s">
        <v>34</v>
      </c>
      <c r="AP39" s="60"/>
      <c r="AQ39" s="60"/>
      <c r="AR39" s="60" t="b">
        <f>OR(AR34=AR35,AR34=AR36,AR34=AR37,AR35=AR36,AR35=AR37,AR36=AR37)</f>
        <v>1</v>
      </c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85">
        <f>IF(E39&gt;G39,IF(Spielplan!E39&gt;Spielplan!G39,Punktemodus!$B$3,0),0)</f>
        <v>0</v>
      </c>
      <c r="BK39" s="85">
        <f>IF(E39=G39,IF(Spielplan!E39=Spielplan!G39,Punktemodus!$B$3,0),0)</f>
        <v>10</v>
      </c>
      <c r="BL39" s="85">
        <f>IF(E39&lt;G39,IF(Spielplan!E39&lt;Spielplan!G39,Punktemodus!$B$3,0),0)</f>
        <v>0</v>
      </c>
      <c r="BM39" s="85">
        <f>IF(E39=Spielplan!E39,IF(G39=Spielplan!G39,Punktemodus!$B$5,0),0)</f>
        <v>3</v>
      </c>
      <c r="BN39" s="85">
        <f>IF(E39=Spielplan!E39,Punktemodus!$B$7,0)</f>
        <v>1</v>
      </c>
      <c r="BO39" s="85">
        <f>IF(G39=Spielplan!G39,Punktemodus!$B$7,0)</f>
        <v>1</v>
      </c>
      <c r="BP39" s="137">
        <f>IF(Spielplan!E39="",0,SUM(BJ39:BO39))</f>
        <v>0</v>
      </c>
      <c r="BQ39" s="60"/>
      <c r="BR39" s="87"/>
      <c r="BS39" s="60"/>
      <c r="BT39" s="60"/>
      <c r="BU39" s="60"/>
      <c r="BV39" s="60"/>
      <c r="BW39" s="60"/>
      <c r="BX39" s="60"/>
      <c r="BY39" s="60"/>
      <c r="BZ39" s="47">
        <v>56</v>
      </c>
      <c r="CA39" s="44" t="str">
        <f>IF(BX40="",IF(BV40&gt;BV41,BT40,BT41),IF(BX40&gt;BX41,BT40,BT41))</f>
        <v/>
      </c>
      <c r="CB39" s="46"/>
      <c r="CC39" s="104"/>
      <c r="CD39" s="60"/>
      <c r="CE39" s="104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</row>
    <row r="40" spans="1:101" ht="18.75" customHeight="1" thickBot="1" x14ac:dyDescent="0.25">
      <c r="A40" s="60"/>
      <c r="B40" s="60"/>
      <c r="C40" s="136" t="str">
        <f>IF(G39="","",IF(AR39=TRUE,"Achtung: Fehler in Tabelle!",""))</f>
        <v/>
      </c>
      <c r="D40" s="60"/>
      <c r="E40" s="85"/>
      <c r="F40" s="60"/>
      <c r="G40" s="85"/>
      <c r="H40" s="60"/>
      <c r="I40" s="60"/>
      <c r="J40" s="60"/>
      <c r="K40" s="60"/>
      <c r="L40" s="60"/>
      <c r="M40" s="60">
        <f t="shared" ref="M40:X40" si="11">SUM(M34:M39)</f>
        <v>0</v>
      </c>
      <c r="N40" s="60">
        <f t="shared" si="11"/>
        <v>0</v>
      </c>
      <c r="O40" s="60">
        <f t="shared" si="11"/>
        <v>0</v>
      </c>
      <c r="P40" s="60">
        <f t="shared" si="11"/>
        <v>0</v>
      </c>
      <c r="Q40" s="60">
        <f t="shared" si="11"/>
        <v>0</v>
      </c>
      <c r="R40" s="60">
        <f t="shared" si="11"/>
        <v>0</v>
      </c>
      <c r="S40" s="60">
        <f t="shared" si="11"/>
        <v>0</v>
      </c>
      <c r="T40" s="60">
        <f t="shared" si="11"/>
        <v>0</v>
      </c>
      <c r="U40" s="60">
        <f t="shared" si="11"/>
        <v>0</v>
      </c>
      <c r="V40" s="60">
        <f t="shared" si="11"/>
        <v>0</v>
      </c>
      <c r="W40" s="60">
        <f t="shared" si="11"/>
        <v>0</v>
      </c>
      <c r="X40" s="60">
        <f t="shared" si="11"/>
        <v>0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160">
        <f>SUM(BP34:BP39)</f>
        <v>0</v>
      </c>
      <c r="BQ40" s="60"/>
      <c r="BR40" s="87"/>
      <c r="BS40" s="55" t="s">
        <v>128</v>
      </c>
      <c r="BT40" s="44" t="str">
        <f>IF(G94="","",BB89)</f>
        <v/>
      </c>
      <c r="BU40" s="46"/>
      <c r="BV40" s="104"/>
      <c r="BW40" s="60"/>
      <c r="BX40" s="104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</row>
    <row r="41" spans="1:101" ht="18.75" customHeight="1" thickBot="1" x14ac:dyDescent="0.25">
      <c r="A41" s="60"/>
      <c r="B41" s="60"/>
      <c r="C41" s="60"/>
      <c r="D41" s="60"/>
      <c r="E41" s="85"/>
      <c r="F41" s="60"/>
      <c r="G41" s="85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138"/>
      <c r="BQ41" s="60"/>
      <c r="BR41" s="87"/>
      <c r="BS41" s="25" t="s">
        <v>129</v>
      </c>
      <c r="BT41" s="44" t="str">
        <f>IF(G83="","",BB79)</f>
        <v/>
      </c>
      <c r="BU41" s="46"/>
      <c r="BV41" s="104"/>
      <c r="BW41" s="60"/>
      <c r="BX41" s="104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</row>
    <row r="42" spans="1:101" ht="18.75" customHeight="1" thickBot="1" x14ac:dyDescent="0.3">
      <c r="A42" s="60"/>
      <c r="B42" s="60"/>
      <c r="C42" s="89"/>
      <c r="D42" s="60"/>
      <c r="E42" s="85"/>
      <c r="F42" s="60"/>
      <c r="G42" s="85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89"/>
      <c r="BC42" s="60"/>
      <c r="BD42" s="90"/>
      <c r="BE42" s="60"/>
      <c r="BF42" s="61"/>
      <c r="BG42" s="60"/>
      <c r="BH42" s="60"/>
      <c r="BI42" s="60"/>
      <c r="BJ42" s="60"/>
      <c r="BK42" s="60"/>
      <c r="BL42" s="60"/>
      <c r="BM42" s="60"/>
      <c r="BN42" s="60"/>
      <c r="BO42" s="60"/>
      <c r="BP42" s="138"/>
      <c r="BQ42" s="60"/>
      <c r="BR42" s="87"/>
      <c r="BS42" s="94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</row>
    <row r="43" spans="1:101" ht="18.75" customHeight="1" thickBot="1" x14ac:dyDescent="0.3">
      <c r="A43" s="60"/>
      <c r="B43" s="60"/>
      <c r="C43" s="88" t="s">
        <v>74</v>
      </c>
      <c r="D43" s="60"/>
      <c r="E43" s="85"/>
      <c r="F43" s="60"/>
      <c r="G43" s="85"/>
      <c r="H43" s="60"/>
      <c r="I43" s="60"/>
      <c r="J43" s="60"/>
      <c r="K43" s="60"/>
      <c r="L43" s="60"/>
      <c r="M43" s="60" t="s">
        <v>4</v>
      </c>
      <c r="N43" s="60"/>
      <c r="O43" s="60"/>
      <c r="P43" s="60"/>
      <c r="Q43" s="60" t="s">
        <v>6</v>
      </c>
      <c r="R43" s="60"/>
      <c r="S43" s="60"/>
      <c r="T43" s="60"/>
      <c r="U43" s="60" t="s">
        <v>7</v>
      </c>
      <c r="V43" s="60"/>
      <c r="W43" s="60"/>
      <c r="X43" s="60"/>
      <c r="Y43" s="60"/>
      <c r="Z43" s="60" t="s">
        <v>4</v>
      </c>
      <c r="AA43" s="60" t="s">
        <v>5</v>
      </c>
      <c r="AB43" s="60"/>
      <c r="AC43" s="60"/>
      <c r="AD43" s="60" t="s">
        <v>9</v>
      </c>
      <c r="AE43" s="60"/>
      <c r="AF43" s="60"/>
      <c r="AG43" s="60"/>
      <c r="AH43" s="60" t="s">
        <v>32</v>
      </c>
      <c r="AI43" s="60"/>
      <c r="AJ43" s="60"/>
      <c r="AK43" s="60"/>
      <c r="AL43" s="60"/>
      <c r="AM43" s="60"/>
      <c r="AN43" s="60" t="s">
        <v>35</v>
      </c>
      <c r="AO43" s="60"/>
      <c r="AP43" s="60"/>
      <c r="AQ43" s="60"/>
      <c r="AR43" s="60"/>
      <c r="AS43" s="60" t="s">
        <v>33</v>
      </c>
      <c r="AT43" s="60"/>
      <c r="AU43" s="60"/>
      <c r="AV43" s="60"/>
      <c r="AW43" s="60"/>
      <c r="AX43" s="60"/>
      <c r="AY43" s="60"/>
      <c r="AZ43" s="60"/>
      <c r="BA43" s="60"/>
      <c r="BB43" s="89" t="s">
        <v>10</v>
      </c>
      <c r="BC43" s="60"/>
      <c r="BD43" s="90" t="s">
        <v>4</v>
      </c>
      <c r="BE43" s="60"/>
      <c r="BF43" s="61" t="s">
        <v>5</v>
      </c>
      <c r="BG43" s="60"/>
      <c r="BH43" s="60"/>
      <c r="BI43" s="85"/>
      <c r="BJ43" s="60"/>
      <c r="BK43" s="60"/>
      <c r="BL43" s="60"/>
      <c r="BM43" s="60"/>
      <c r="BN43" s="60"/>
      <c r="BO43" s="60"/>
      <c r="BP43" s="138"/>
      <c r="BQ43" s="85"/>
      <c r="BR43" s="139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</row>
    <row r="44" spans="1:101" ht="18.75" customHeight="1" thickBot="1" x14ac:dyDescent="0.25">
      <c r="A44" s="60"/>
      <c r="B44" s="60"/>
      <c r="C44" s="60"/>
      <c r="D44" s="60"/>
      <c r="E44" s="85"/>
      <c r="F44" s="60"/>
      <c r="G44" s="85"/>
      <c r="H44" s="60"/>
      <c r="I44" s="60"/>
      <c r="J44" s="60"/>
      <c r="K44" s="60"/>
      <c r="L44" s="60"/>
      <c r="M44" s="60" t="s">
        <v>0</v>
      </c>
      <c r="N44" s="60" t="s">
        <v>1</v>
      </c>
      <c r="O44" s="60" t="s">
        <v>2</v>
      </c>
      <c r="P44" s="60" t="s">
        <v>3</v>
      </c>
      <c r="Q44" s="60" t="s">
        <v>0</v>
      </c>
      <c r="R44" s="60" t="s">
        <v>1</v>
      </c>
      <c r="S44" s="60" t="s">
        <v>2</v>
      </c>
      <c r="T44" s="60" t="s">
        <v>3</v>
      </c>
      <c r="U44" s="60" t="s">
        <v>0</v>
      </c>
      <c r="V44" s="60" t="s">
        <v>1</v>
      </c>
      <c r="W44" s="60" t="s">
        <v>2</v>
      </c>
      <c r="X44" s="60" t="s">
        <v>3</v>
      </c>
      <c r="Y44" s="60"/>
      <c r="Z44" s="60" t="s">
        <v>8</v>
      </c>
      <c r="AA44" s="60"/>
      <c r="AB44" s="60"/>
      <c r="AC44" s="60"/>
      <c r="AD44" s="60"/>
      <c r="AE44" s="60"/>
      <c r="AF44" s="60"/>
      <c r="AG44" s="60"/>
      <c r="AH44" s="60" t="s">
        <v>31</v>
      </c>
      <c r="AI44" s="60"/>
      <c r="AJ44" s="60"/>
      <c r="AK44" s="60"/>
      <c r="AL44" s="60"/>
      <c r="AM44" s="60"/>
      <c r="AN44" s="60" t="str">
        <f>AI45</f>
        <v>Uruguay</v>
      </c>
      <c r="AO44" s="60" t="str">
        <f>AI46</f>
        <v>Costa Rica</v>
      </c>
      <c r="AP44" s="60" t="str">
        <f>AI47</f>
        <v>England</v>
      </c>
      <c r="AQ44" s="60" t="str">
        <f>AI48</f>
        <v>Italien</v>
      </c>
      <c r="AR44" s="60"/>
      <c r="AS44" s="60" t="s">
        <v>31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85"/>
      <c r="BJ44" s="85"/>
      <c r="BK44" s="85"/>
      <c r="BL44" s="85"/>
      <c r="BM44" s="85"/>
      <c r="BN44" s="85"/>
      <c r="BO44" s="85"/>
      <c r="BP44" s="137"/>
      <c r="BQ44" s="85"/>
      <c r="BR44" s="141"/>
      <c r="BS44" s="359" t="s">
        <v>165</v>
      </c>
      <c r="BT44" s="360"/>
      <c r="BU44" s="361"/>
      <c r="BV44" s="362"/>
      <c r="BW44" s="156"/>
      <c r="BX44" s="351" t="s">
        <v>152</v>
      </c>
      <c r="BY44" s="351" t="s">
        <v>153</v>
      </c>
      <c r="BZ44" s="352"/>
      <c r="CA44" s="156"/>
      <c r="CB44" s="155"/>
      <c r="CC44" s="155"/>
      <c r="CD44" s="155"/>
      <c r="CE44" s="351" t="s">
        <v>155</v>
      </c>
      <c r="CF44" s="351" t="s">
        <v>156</v>
      </c>
      <c r="CG44" s="155"/>
      <c r="CH44" s="155"/>
      <c r="CI44" s="155"/>
      <c r="CJ44" s="351" t="s">
        <v>158</v>
      </c>
      <c r="CK44" s="155"/>
      <c r="CL44" s="155"/>
      <c r="CM44" s="155"/>
      <c r="CN44" s="155"/>
      <c r="CO44" s="351" t="s">
        <v>159</v>
      </c>
      <c r="CP44" s="155"/>
      <c r="CQ44" s="155"/>
      <c r="CR44" s="155"/>
      <c r="CS44" s="351" t="s">
        <v>146</v>
      </c>
      <c r="CT44" s="155"/>
      <c r="CU44" s="134"/>
      <c r="CV44" s="134"/>
      <c r="CW44" s="134"/>
    </row>
    <row r="45" spans="1:101" ht="18.75" customHeight="1" thickBot="1" x14ac:dyDescent="0.3">
      <c r="A45" s="60"/>
      <c r="B45" s="60"/>
      <c r="C45" s="75" t="str">
        <f>Spielplan!$C$45</f>
        <v>Uruguay</v>
      </c>
      <c r="D45" s="76"/>
      <c r="E45" s="104"/>
      <c r="F45" s="93"/>
      <c r="G45" s="104"/>
      <c r="H45" s="75" t="str">
        <f>Spielplan!$H$45</f>
        <v>Costa Rica</v>
      </c>
      <c r="I45" s="76"/>
      <c r="J45" s="60"/>
      <c r="K45" s="60" t="s">
        <v>85</v>
      </c>
      <c r="L45" s="60">
        <f t="shared" ref="L45:L50" si="12">IF(E45-G45&gt;0,1,IF(G45=E45,0,-1))</f>
        <v>0</v>
      </c>
      <c r="M45" s="60">
        <f>IF($E45="",0,IF($E45&gt;$G45,3,IF($E45=G45,1,0)))</f>
        <v>0</v>
      </c>
      <c r="N45" s="60">
        <f>IF($G45="",0,IF($E45&gt;$G45,0,IF($E45=G45,1,3)))</f>
        <v>0</v>
      </c>
      <c r="O45" s="60"/>
      <c r="P45" s="60"/>
      <c r="Q45" s="60">
        <f>E45</f>
        <v>0</v>
      </c>
      <c r="R45" s="60">
        <f>G45</f>
        <v>0</v>
      </c>
      <c r="S45" s="60"/>
      <c r="T45" s="60"/>
      <c r="U45" s="60">
        <f>G45</f>
        <v>0</v>
      </c>
      <c r="V45" s="60">
        <f>E45</f>
        <v>0</v>
      </c>
      <c r="W45" s="60"/>
      <c r="X45" s="60"/>
      <c r="Y45" s="60"/>
      <c r="Z45" s="60">
        <f>M51</f>
        <v>0</v>
      </c>
      <c r="AA45" s="60">
        <f>Q51</f>
        <v>0</v>
      </c>
      <c r="AB45" s="60">
        <f>U51</f>
        <v>0</v>
      </c>
      <c r="AC45" s="60">
        <f>AA45-AB45</f>
        <v>0</v>
      </c>
      <c r="AD45" s="60">
        <f>IF(Z45&gt;Z46,-1,0)</f>
        <v>0</v>
      </c>
      <c r="AE45" s="60">
        <f>IF(Z45&gt;Z47,-1,0)</f>
        <v>0</v>
      </c>
      <c r="AF45" s="60">
        <f>IF(Z45&gt;Z48,-1,0)</f>
        <v>0</v>
      </c>
      <c r="AG45" s="60">
        <f>10000-(AJ45*1000+AM45*100+AK45*10)</f>
        <v>10000</v>
      </c>
      <c r="AH45" s="90">
        <f>RANK(AG45,AG45:AG48,1)</f>
        <v>1</v>
      </c>
      <c r="AI45" s="60" t="str">
        <f>C45</f>
        <v>Uruguay</v>
      </c>
      <c r="AJ45" s="60">
        <f t="shared" ref="AJ45:AL48" si="13">Z45</f>
        <v>0</v>
      </c>
      <c r="AK45" s="60">
        <f t="shared" si="13"/>
        <v>0</v>
      </c>
      <c r="AL45" s="60">
        <f t="shared" si="13"/>
        <v>0</v>
      </c>
      <c r="AM45" s="60">
        <f>AK45-AL45</f>
        <v>0</v>
      </c>
      <c r="AN45" s="187"/>
      <c r="AO45" s="187">
        <f>IF(AG46=AG45,IF(G45&gt;E45,AG46-0.1,AG46),AG46)</f>
        <v>10000</v>
      </c>
      <c r="AP45" s="187">
        <f>IF(AG47=AG45,IF(G47&gt;E47,AG47-0.1,AG47),AG47)</f>
        <v>10000</v>
      </c>
      <c r="AQ45" s="187">
        <f>IF(AG48=AG45,IF(G49&gt;E49,AG48-0.1,AG48),AG48)</f>
        <v>10000</v>
      </c>
      <c r="AR45" s="187">
        <f>AN49</f>
        <v>30000</v>
      </c>
      <c r="AS45" s="90">
        <f>RANK(AR45,AR45:AR48,1)</f>
        <v>1</v>
      </c>
      <c r="AT45" s="60" t="str">
        <f t="shared" ref="AT45:AW48" si="14">AI45</f>
        <v>Uruguay</v>
      </c>
      <c r="AU45" s="60">
        <f t="shared" si="14"/>
        <v>0</v>
      </c>
      <c r="AV45" s="60">
        <f t="shared" si="14"/>
        <v>0</v>
      </c>
      <c r="AW45" s="60">
        <f t="shared" si="14"/>
        <v>0</v>
      </c>
      <c r="AX45" s="60"/>
      <c r="AY45" s="60"/>
      <c r="AZ45" s="60"/>
      <c r="BA45" s="77">
        <v>1</v>
      </c>
      <c r="BB45" s="75" t="str">
        <f>VLOOKUP(1,AS45:AT48,2,FALSE)</f>
        <v>Uruguay</v>
      </c>
      <c r="BC45" s="76"/>
      <c r="BD45" s="78">
        <f>VLOOKUP(1,AS45:AW48,3,FALSE)</f>
        <v>0</v>
      </c>
      <c r="BE45" s="79">
        <f>VLOOKUP(1,AS45:AW48,4,FALSE)</f>
        <v>0</v>
      </c>
      <c r="BF45" s="93" t="s">
        <v>12</v>
      </c>
      <c r="BG45" s="79">
        <f>VLOOKUP(1,AS45:AW48,5,FALSE)</f>
        <v>0</v>
      </c>
      <c r="BH45" s="80" t="s">
        <v>24</v>
      </c>
      <c r="BI45" s="85"/>
      <c r="BJ45" s="85">
        <f>IF(E45&gt;G45,IF(Spielplan!E45&gt;Spielplan!G45,Punktemodus!$B$3,0),0)</f>
        <v>0</v>
      </c>
      <c r="BK45" s="85">
        <f>IF(E45=G45,IF(Spielplan!E45=Spielplan!G45,Punktemodus!$B$3,0),0)</f>
        <v>10</v>
      </c>
      <c r="BL45" s="85">
        <f>IF(E45&lt;G45,IF(Spielplan!E45&lt;Spielplan!G45,Punktemodus!$B$3,0),0)</f>
        <v>0</v>
      </c>
      <c r="BM45" s="85">
        <f>IF(E45=Spielplan!E45,IF(G45=Spielplan!G45,Punktemodus!$B$5,0),0)</f>
        <v>3</v>
      </c>
      <c r="BN45" s="85">
        <f>IF(E45=Spielplan!E45,Punktemodus!$B$7,0)</f>
        <v>1</v>
      </c>
      <c r="BO45" s="85">
        <f>IF(G45=Spielplan!G45,Punktemodus!$B$7,0)</f>
        <v>1</v>
      </c>
      <c r="BP45" s="137">
        <f>IF(Spielplan!E45="",0,SUM(BJ45:BO45))</f>
        <v>0</v>
      </c>
      <c r="BQ45" s="85"/>
      <c r="BR45" s="141"/>
      <c r="BS45" s="363"/>
      <c r="BT45" s="364"/>
      <c r="BU45" s="365"/>
      <c r="BV45" s="366"/>
      <c r="BW45" s="156"/>
      <c r="BX45" s="351"/>
      <c r="BY45" s="351"/>
      <c r="BZ45" s="352"/>
      <c r="CA45" s="156"/>
      <c r="CB45" s="155"/>
      <c r="CC45" s="155"/>
      <c r="CD45" s="155"/>
      <c r="CE45" s="351"/>
      <c r="CF45" s="351"/>
      <c r="CG45" s="155"/>
      <c r="CH45" s="155"/>
      <c r="CI45" s="155"/>
      <c r="CJ45" s="351"/>
      <c r="CK45" s="155"/>
      <c r="CL45" s="155"/>
      <c r="CM45" s="155"/>
      <c r="CN45" s="155"/>
      <c r="CO45" s="351"/>
      <c r="CP45" s="155"/>
      <c r="CQ45" s="155"/>
      <c r="CR45" s="155"/>
      <c r="CS45" s="351"/>
      <c r="CT45" s="155"/>
      <c r="CU45" s="134"/>
      <c r="CV45" s="134"/>
      <c r="CW45" s="134"/>
    </row>
    <row r="46" spans="1:101" ht="18.75" customHeight="1" thickBot="1" x14ac:dyDescent="0.3">
      <c r="A46" s="60"/>
      <c r="B46" s="60"/>
      <c r="C46" s="48" t="str">
        <f>Spielplan!$C$46</f>
        <v>England</v>
      </c>
      <c r="D46" s="49"/>
      <c r="E46" s="104"/>
      <c r="F46" s="93"/>
      <c r="G46" s="104"/>
      <c r="H46" s="48" t="str">
        <f>Spielplan!$H$46</f>
        <v>Italien</v>
      </c>
      <c r="I46" s="49"/>
      <c r="J46" s="60"/>
      <c r="K46" s="60" t="s">
        <v>86</v>
      </c>
      <c r="L46" s="60">
        <f t="shared" si="12"/>
        <v>0</v>
      </c>
      <c r="M46" s="60"/>
      <c r="N46" s="60"/>
      <c r="O46" s="60">
        <f>IF($E46="",0,IF($E46&gt;$G46,3,IF($E46=$G46,1,0)))</f>
        <v>0</v>
      </c>
      <c r="P46" s="60">
        <f>IF($G46="",0,IF($E46&gt;$G46,0,IF($E46=$G46,1,3)))</f>
        <v>0</v>
      </c>
      <c r="Q46" s="60"/>
      <c r="R46" s="60"/>
      <c r="S46" s="60">
        <f>E46</f>
        <v>0</v>
      </c>
      <c r="T46" s="60">
        <f>G46</f>
        <v>0</v>
      </c>
      <c r="U46" s="60"/>
      <c r="V46" s="60"/>
      <c r="W46" s="60">
        <f>G46</f>
        <v>0</v>
      </c>
      <c r="X46" s="60">
        <f>E46</f>
        <v>0</v>
      </c>
      <c r="Y46" s="60"/>
      <c r="Z46" s="60">
        <f>N51</f>
        <v>0</v>
      </c>
      <c r="AA46" s="60">
        <f>R51</f>
        <v>0</v>
      </c>
      <c r="AB46" s="60">
        <f>V51</f>
        <v>0</v>
      </c>
      <c r="AC46" s="60">
        <f>AA46-AB46</f>
        <v>0</v>
      </c>
      <c r="AD46" s="60">
        <f>IF(Z46&gt;Z45,-1,0)</f>
        <v>0</v>
      </c>
      <c r="AE46" s="60">
        <f>IF(Z46&gt;Z47,-1,0)</f>
        <v>0</v>
      </c>
      <c r="AF46" s="60">
        <f>IF(Z46&gt;Z48,-1,0)</f>
        <v>0</v>
      </c>
      <c r="AG46" s="60">
        <f>10000-(AJ46*1000+AM46*100+AK46*10)</f>
        <v>10000</v>
      </c>
      <c r="AH46" s="90">
        <f>RANK(AG46,AG45:AG48,1)</f>
        <v>1</v>
      </c>
      <c r="AI46" s="60" t="str">
        <f>H45</f>
        <v>Costa Rica</v>
      </c>
      <c r="AJ46" s="60">
        <f t="shared" si="13"/>
        <v>0</v>
      </c>
      <c r="AK46" s="60">
        <f t="shared" si="13"/>
        <v>0</v>
      </c>
      <c r="AL46" s="60">
        <f t="shared" si="13"/>
        <v>0</v>
      </c>
      <c r="AM46" s="60">
        <f>AK46-AL46</f>
        <v>0</v>
      </c>
      <c r="AN46" s="187">
        <f>IF(AG45=AG46,IF(E45&gt;G45,AG45-0.1,AG45),AG45)</f>
        <v>10000</v>
      </c>
      <c r="AO46" s="187"/>
      <c r="AP46" s="187">
        <f>IF(AG47=AG46,IF(G50&gt;E50,AG47-0.1,AG47),AG47)</f>
        <v>10000</v>
      </c>
      <c r="AQ46" s="187">
        <f>IF(AG48=AG46,IF(G48&gt;E48,AG48-0.1,AG48),AG48)</f>
        <v>10000</v>
      </c>
      <c r="AR46" s="187">
        <f>AO49</f>
        <v>30000</v>
      </c>
      <c r="AS46" s="90">
        <f>RANK(AR46,AR45:AR48,1)</f>
        <v>1</v>
      </c>
      <c r="AT46" s="60" t="str">
        <f t="shared" si="14"/>
        <v>Costa Rica</v>
      </c>
      <c r="AU46" s="60">
        <f t="shared" si="14"/>
        <v>0</v>
      </c>
      <c r="AV46" s="60">
        <f t="shared" si="14"/>
        <v>0</v>
      </c>
      <c r="AW46" s="60">
        <f t="shared" si="14"/>
        <v>0</v>
      </c>
      <c r="AX46" s="60"/>
      <c r="AY46" s="60"/>
      <c r="AZ46" s="60"/>
      <c r="BA46" s="50">
        <v>2</v>
      </c>
      <c r="BB46" s="48" t="e">
        <f>VLOOKUP(2,AS45:AT48,2,FALSE)</f>
        <v>#N/A</v>
      </c>
      <c r="BC46" s="49"/>
      <c r="BD46" s="51" t="e">
        <f>VLOOKUP(2,AS45:AW48,3,FALSE)</f>
        <v>#N/A</v>
      </c>
      <c r="BE46" s="52" t="e">
        <f>VLOOKUP(2,AS45:AW48,4,FALSE)</f>
        <v>#N/A</v>
      </c>
      <c r="BF46" s="93" t="s">
        <v>12</v>
      </c>
      <c r="BG46" s="52" t="e">
        <f>VLOOKUP(2,AS45:AW48,5,FALSE)</f>
        <v>#N/A</v>
      </c>
      <c r="BH46" s="81" t="s">
        <v>25</v>
      </c>
      <c r="BI46" s="85"/>
      <c r="BJ46" s="85">
        <f>IF(E46&gt;G46,IF(Spielplan!E46&gt;Spielplan!G46,Punktemodus!$B$3,0),0)</f>
        <v>0</v>
      </c>
      <c r="BK46" s="85">
        <f>IF(E46=G46,IF(Spielplan!E46=Spielplan!G46,Punktemodus!$B$3,0),0)</f>
        <v>10</v>
      </c>
      <c r="BL46" s="85">
        <f>IF(E46&lt;G46,IF(Spielplan!E46&lt;Spielplan!G46,Punktemodus!$B$3,0),0)</f>
        <v>0</v>
      </c>
      <c r="BM46" s="85">
        <f>IF(E46=Spielplan!E46,IF(G46=Spielplan!G46,Punktemodus!$B$5,0),0)</f>
        <v>3</v>
      </c>
      <c r="BN46" s="85">
        <f>IF(E46=Spielplan!E46,Punktemodus!$B$7,0)</f>
        <v>1</v>
      </c>
      <c r="BO46" s="85">
        <f>IF(G46=Spielplan!G46,Punktemodus!$B$7,0)</f>
        <v>1</v>
      </c>
      <c r="BP46" s="137">
        <f>IF(Spielplan!E46="",0,SUM(BJ46:BO46))</f>
        <v>0</v>
      </c>
      <c r="BQ46" s="85"/>
      <c r="BR46" s="141"/>
      <c r="BS46" s="142"/>
      <c r="BT46" s="155"/>
      <c r="BU46" s="154" t="s">
        <v>120</v>
      </c>
      <c r="BV46" s="155"/>
      <c r="BW46" s="155"/>
      <c r="BX46" s="351"/>
      <c r="BY46" s="351"/>
      <c r="BZ46" s="352"/>
      <c r="CA46" s="155"/>
      <c r="CB46" s="155"/>
      <c r="CC46" s="155"/>
      <c r="CD46" s="155"/>
      <c r="CE46" s="351"/>
      <c r="CF46" s="351"/>
      <c r="CG46" s="155"/>
      <c r="CH46" s="155"/>
      <c r="CI46" s="155"/>
      <c r="CJ46" s="351"/>
      <c r="CK46" s="155"/>
      <c r="CL46" s="155"/>
      <c r="CM46" s="155"/>
      <c r="CN46" s="155"/>
      <c r="CO46" s="351"/>
      <c r="CP46" s="155"/>
      <c r="CQ46" s="155"/>
      <c r="CR46" s="155"/>
      <c r="CS46" s="351"/>
      <c r="CT46" s="155"/>
      <c r="CU46" s="134"/>
      <c r="CV46" s="134"/>
      <c r="CW46" s="134"/>
    </row>
    <row r="47" spans="1:101" ht="18.75" customHeight="1" thickBot="1" x14ac:dyDescent="0.3">
      <c r="A47" s="60"/>
      <c r="B47" s="60"/>
      <c r="C47" s="75" t="str">
        <f>C45</f>
        <v>Uruguay</v>
      </c>
      <c r="D47" s="76"/>
      <c r="E47" s="104"/>
      <c r="F47" s="93"/>
      <c r="G47" s="104"/>
      <c r="H47" s="75" t="str">
        <f>C46</f>
        <v>England</v>
      </c>
      <c r="I47" s="76"/>
      <c r="J47" s="60"/>
      <c r="K47" s="60" t="s">
        <v>87</v>
      </c>
      <c r="L47" s="60">
        <f t="shared" si="12"/>
        <v>0</v>
      </c>
      <c r="M47" s="60">
        <f>IF($E47="",0,IF($E47&gt;$G47,3,IF($E47=G47,1,0)))</f>
        <v>0</v>
      </c>
      <c r="N47" s="60"/>
      <c r="O47" s="60">
        <f>IF($G47="",0,IF($E47&gt;$G47,0,IF($E47=$G47,1,3)))</f>
        <v>0</v>
      </c>
      <c r="P47" s="60"/>
      <c r="Q47" s="60">
        <f>E47</f>
        <v>0</v>
      </c>
      <c r="R47" s="60"/>
      <c r="S47" s="60">
        <f>G47</f>
        <v>0</v>
      </c>
      <c r="T47" s="60"/>
      <c r="U47" s="60">
        <f>G47</f>
        <v>0</v>
      </c>
      <c r="V47" s="60"/>
      <c r="W47" s="60">
        <f>E47</f>
        <v>0</v>
      </c>
      <c r="X47" s="60"/>
      <c r="Y47" s="60"/>
      <c r="Z47" s="60">
        <f>O51</f>
        <v>0</v>
      </c>
      <c r="AA47" s="60">
        <f>S51</f>
        <v>0</v>
      </c>
      <c r="AB47" s="60">
        <f>W51</f>
        <v>0</v>
      </c>
      <c r="AC47" s="60">
        <f>AA47-AB47</f>
        <v>0</v>
      </c>
      <c r="AD47" s="60">
        <f>IF(Z47&gt;Z45,-1,0)</f>
        <v>0</v>
      </c>
      <c r="AE47" s="60">
        <f>IF(Z47&gt;Z46,-1,0)</f>
        <v>0</v>
      </c>
      <c r="AF47" s="60">
        <f>IF(Z47&gt;Z48,-1,0)</f>
        <v>0</v>
      </c>
      <c r="AG47" s="60">
        <f>10000-(AJ47*1000+AM47*100+AK47*10)</f>
        <v>10000</v>
      </c>
      <c r="AH47" s="90">
        <f>RANK(AG47,AG45:AG48,1)</f>
        <v>1</v>
      </c>
      <c r="AI47" s="60" t="str">
        <f>C46</f>
        <v>England</v>
      </c>
      <c r="AJ47" s="60">
        <f t="shared" si="13"/>
        <v>0</v>
      </c>
      <c r="AK47" s="60">
        <f t="shared" si="13"/>
        <v>0</v>
      </c>
      <c r="AL47" s="60">
        <f t="shared" si="13"/>
        <v>0</v>
      </c>
      <c r="AM47" s="60">
        <f>AK47-AL47</f>
        <v>0</v>
      </c>
      <c r="AN47" s="187">
        <f>IF(AG45=AG47,IF(E47&gt;G47,AG45-0.1,AG45),AG45)</f>
        <v>10000</v>
      </c>
      <c r="AO47" s="187">
        <f>IF(AG46=AG47,IF(E50&gt;G50,AG46-0.1,AG46),AG46)</f>
        <v>10000</v>
      </c>
      <c r="AP47" s="187"/>
      <c r="AQ47" s="187">
        <f>IF(AG48=AG47,IF(G46&gt;E46,AG48-0.1,AG48),AG48)</f>
        <v>10000</v>
      </c>
      <c r="AR47" s="187">
        <f>AP49</f>
        <v>30000</v>
      </c>
      <c r="AS47" s="90">
        <f>RANK(AR47,AR45:AR48,1)</f>
        <v>1</v>
      </c>
      <c r="AT47" s="60" t="str">
        <f t="shared" si="14"/>
        <v>England</v>
      </c>
      <c r="AU47" s="60">
        <f t="shared" si="14"/>
        <v>0</v>
      </c>
      <c r="AV47" s="60">
        <f t="shared" si="14"/>
        <v>0</v>
      </c>
      <c r="AW47" s="60">
        <f t="shared" si="14"/>
        <v>0</v>
      </c>
      <c r="AX47" s="60"/>
      <c r="AY47" s="60"/>
      <c r="AZ47" s="60"/>
      <c r="BA47" s="113">
        <v>3</v>
      </c>
      <c r="BB47" s="114" t="e">
        <f>VLOOKUP(3,AS45:AT48,2,FALSE)</f>
        <v>#N/A</v>
      </c>
      <c r="BC47" s="115"/>
      <c r="BD47" s="116" t="e">
        <f>VLOOKUP(3,AS45:AW48,3,FALSE)</f>
        <v>#N/A</v>
      </c>
      <c r="BE47" s="116" t="e">
        <f>VLOOKUP(3,AS45:AW48,4,FALSE)</f>
        <v>#N/A</v>
      </c>
      <c r="BF47" s="93" t="s">
        <v>12</v>
      </c>
      <c r="BG47" s="116" t="e">
        <f>VLOOKUP(3,AS45:AW48,5,FALSE)</f>
        <v>#N/A</v>
      </c>
      <c r="BH47" s="60"/>
      <c r="BI47" s="60"/>
      <c r="BJ47" s="85">
        <f>IF(E47&gt;G47,IF(Spielplan!E47&gt;Spielplan!G47,Punktemodus!$B$3,0),0)</f>
        <v>0</v>
      </c>
      <c r="BK47" s="85">
        <f>IF(E47=G47,IF(Spielplan!E47=Spielplan!G47,Punktemodus!$B$3,0),0)</f>
        <v>10</v>
      </c>
      <c r="BL47" s="85">
        <f>IF(E47&lt;G47,IF(Spielplan!E47&lt;Spielplan!G47,Punktemodus!$B$3,0),0)</f>
        <v>0</v>
      </c>
      <c r="BM47" s="85">
        <f>IF(E47=Spielplan!E47,IF(G47=Spielplan!G47,Punktemodus!$B$5,0),0)</f>
        <v>3</v>
      </c>
      <c r="BN47" s="85">
        <f>IF(E47=Spielplan!E47,Punktemodus!$B$7,0)</f>
        <v>1</v>
      </c>
      <c r="BO47" s="85">
        <f>IF(G47=Spielplan!G47,Punktemodus!$B$7,0)</f>
        <v>1</v>
      </c>
      <c r="BP47" s="137">
        <f>IF(Spielplan!E47="",0,SUM(BJ47:BO47))</f>
        <v>0</v>
      </c>
      <c r="BQ47" s="85"/>
      <c r="BR47" s="141"/>
      <c r="BS47" s="134"/>
      <c r="BT47" s="134"/>
      <c r="BU47" s="134"/>
      <c r="BV47" s="134"/>
      <c r="BW47" s="155"/>
      <c r="BX47" s="351"/>
      <c r="BY47" s="351"/>
      <c r="BZ47" s="352"/>
      <c r="CA47" s="155"/>
      <c r="CB47" s="155"/>
      <c r="CC47" s="155"/>
      <c r="CD47" s="155"/>
      <c r="CE47" s="351"/>
      <c r="CF47" s="351"/>
      <c r="CG47" s="155"/>
      <c r="CH47" s="155"/>
      <c r="CI47" s="155"/>
      <c r="CJ47" s="351"/>
      <c r="CK47" s="155"/>
      <c r="CL47" s="155"/>
      <c r="CM47" s="155"/>
      <c r="CN47" s="155"/>
      <c r="CO47" s="351"/>
      <c r="CP47" s="155"/>
      <c r="CQ47" s="155"/>
      <c r="CR47" s="155"/>
      <c r="CS47" s="351"/>
      <c r="CT47" s="155"/>
      <c r="CU47" s="134"/>
      <c r="CV47" s="134"/>
      <c r="CW47" s="134"/>
    </row>
    <row r="48" spans="1:101" ht="18.75" customHeight="1" thickBot="1" x14ac:dyDescent="0.3">
      <c r="A48" s="60"/>
      <c r="B48" s="60"/>
      <c r="C48" s="48" t="str">
        <f>H45</f>
        <v>Costa Rica</v>
      </c>
      <c r="D48" s="49"/>
      <c r="E48" s="104"/>
      <c r="F48" s="93"/>
      <c r="G48" s="104"/>
      <c r="H48" s="48" t="str">
        <f>H46</f>
        <v>Italien</v>
      </c>
      <c r="I48" s="49"/>
      <c r="J48" s="60"/>
      <c r="K48" s="60" t="s">
        <v>88</v>
      </c>
      <c r="L48" s="60">
        <f t="shared" si="12"/>
        <v>0</v>
      </c>
      <c r="M48" s="60"/>
      <c r="N48" s="60">
        <f>IF($E48="",0,IF($E48&gt;$G48,3,IF($E48=$G48,1,0)))</f>
        <v>0</v>
      </c>
      <c r="O48" s="60"/>
      <c r="P48" s="60">
        <f>IF($G48="",0,IF($E48&gt;$G48,0,IF($E48=$G48,1,3)))</f>
        <v>0</v>
      </c>
      <c r="Q48" s="60"/>
      <c r="R48" s="60">
        <f>E48</f>
        <v>0</v>
      </c>
      <c r="S48" s="60"/>
      <c r="T48" s="60">
        <f>G48</f>
        <v>0</v>
      </c>
      <c r="U48" s="60"/>
      <c r="V48" s="60">
        <f>G48</f>
        <v>0</v>
      </c>
      <c r="W48" s="60"/>
      <c r="X48" s="60">
        <f>E48</f>
        <v>0</v>
      </c>
      <c r="Y48" s="60"/>
      <c r="Z48" s="60">
        <f>P51</f>
        <v>0</v>
      </c>
      <c r="AA48" s="60">
        <f>T51</f>
        <v>0</v>
      </c>
      <c r="AB48" s="60">
        <f>X51</f>
        <v>0</v>
      </c>
      <c r="AC48" s="60">
        <f>AA48-AB48</f>
        <v>0</v>
      </c>
      <c r="AD48" s="60">
        <f>IF(Z48&gt;Z45,-1,0)</f>
        <v>0</v>
      </c>
      <c r="AE48" s="60">
        <f>IF(Z48&gt;Z46,-1,0)</f>
        <v>0</v>
      </c>
      <c r="AF48" s="60">
        <f>IF(Z48&gt;Z47,-1,0)</f>
        <v>0</v>
      </c>
      <c r="AG48" s="60">
        <f>10000-(AJ48*1000+AM48*100+AK48*10)</f>
        <v>10000</v>
      </c>
      <c r="AH48" s="90">
        <f>RANK(AG48,AG45:AG48,1)</f>
        <v>1</v>
      </c>
      <c r="AI48" s="60" t="str">
        <f>H46</f>
        <v>Italien</v>
      </c>
      <c r="AJ48" s="60">
        <f t="shared" si="13"/>
        <v>0</v>
      </c>
      <c r="AK48" s="60">
        <f t="shared" si="13"/>
        <v>0</v>
      </c>
      <c r="AL48" s="60">
        <f t="shared" si="13"/>
        <v>0</v>
      </c>
      <c r="AM48" s="60">
        <f>AK48-AL48</f>
        <v>0</v>
      </c>
      <c r="AN48" s="187">
        <f>IF(AG45=AG48,IF(E49&gt;G49,AG45-0.1,AG45),AG45)</f>
        <v>10000</v>
      </c>
      <c r="AO48" s="187">
        <f>IF(AG46=AG48,IF(E48&gt;G48,AG46-0.1,AG46),AG46)</f>
        <v>10000</v>
      </c>
      <c r="AP48" s="187">
        <f>IF(AG47=AG48,IF(E46&gt;G46,AG47-0.1,AG47),AG47)</f>
        <v>10000</v>
      </c>
      <c r="AQ48" s="187"/>
      <c r="AR48" s="187">
        <f>AQ49</f>
        <v>30000</v>
      </c>
      <c r="AS48" s="90">
        <f>RANK(AR48,AR45:AR48,1)</f>
        <v>1</v>
      </c>
      <c r="AT48" s="60" t="str">
        <f t="shared" si="14"/>
        <v>Italien</v>
      </c>
      <c r="AU48" s="60">
        <f t="shared" si="14"/>
        <v>0</v>
      </c>
      <c r="AV48" s="60">
        <f t="shared" si="14"/>
        <v>0</v>
      </c>
      <c r="AW48" s="60">
        <f t="shared" si="14"/>
        <v>0</v>
      </c>
      <c r="AX48" s="60"/>
      <c r="AY48" s="60"/>
      <c r="AZ48" s="60"/>
      <c r="BA48" s="113">
        <v>4</v>
      </c>
      <c r="BB48" s="114" t="e">
        <f>VLOOKUP(4,AS45:AT48,2,FALSE)</f>
        <v>#N/A</v>
      </c>
      <c r="BC48" s="115"/>
      <c r="BD48" s="116" t="e">
        <f>VLOOKUP(4,AS45:AW48,3,FALSE)</f>
        <v>#N/A</v>
      </c>
      <c r="BE48" s="116" t="e">
        <f>VLOOKUP(4,AS45:AW48,4,FALSE)</f>
        <v>#N/A</v>
      </c>
      <c r="BF48" s="93" t="s">
        <v>12</v>
      </c>
      <c r="BG48" s="116" t="e">
        <f>VLOOKUP(4,AS45:AW48,5,FALSE)</f>
        <v>#N/A</v>
      </c>
      <c r="BH48" s="60"/>
      <c r="BI48" s="60"/>
      <c r="BJ48" s="85">
        <f>IF(E48&gt;G48,IF(Spielplan!E48&gt;Spielplan!G48,Punktemodus!$B$3,0),0)</f>
        <v>0</v>
      </c>
      <c r="BK48" s="85">
        <f>IF(E48=G48,IF(Spielplan!E48=Spielplan!G48,Punktemodus!$B$3,0),0)</f>
        <v>10</v>
      </c>
      <c r="BL48" s="85">
        <f>IF(E48&lt;G48,IF(Spielplan!E48&lt;Spielplan!G48,Punktemodus!$B$3,0),0)</f>
        <v>0</v>
      </c>
      <c r="BM48" s="85">
        <f>IF(E48=Spielplan!E48,IF(G48=Spielplan!G48,Punktemodus!$B$5,0),0)</f>
        <v>3</v>
      </c>
      <c r="BN48" s="85">
        <f>IF(E48=Spielplan!E48,Punktemodus!$B$7,0)</f>
        <v>1</v>
      </c>
      <c r="BO48" s="85">
        <f>IF(G48=Spielplan!G48,Punktemodus!$B$7,0)</f>
        <v>1</v>
      </c>
      <c r="BP48" s="137">
        <f>IF(Spielplan!E48="",0,SUM(BJ48:BO48))</f>
        <v>0</v>
      </c>
      <c r="BQ48" s="85"/>
      <c r="BR48" s="141"/>
      <c r="BS48" s="143" t="s">
        <v>18</v>
      </c>
      <c r="BT48" s="144" t="str">
        <f>Spielplan!$BL$12</f>
        <v/>
      </c>
      <c r="BU48" s="145"/>
      <c r="BV48" s="146">
        <f>Spielplan!$BN$12</f>
        <v>0</v>
      </c>
      <c r="BW48" s="157"/>
      <c r="BX48" s="158">
        <f>IF(BT12=BT48,Punktemodus!$B$11,0)</f>
        <v>10</v>
      </c>
      <c r="BY48" s="158">
        <f>IF(BT48=BT29,Punktemodus!B13,0)</f>
        <v>5</v>
      </c>
      <c r="BZ48" s="142"/>
      <c r="CA48" s="155"/>
      <c r="CB48" s="154" t="s">
        <v>27</v>
      </c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34"/>
      <c r="CV48" s="134"/>
      <c r="CW48" s="134"/>
    </row>
    <row r="49" spans="1:101" ht="18.75" customHeight="1" thickBot="1" x14ac:dyDescent="0.3">
      <c r="A49" s="60"/>
      <c r="B49" s="60"/>
      <c r="C49" s="75" t="str">
        <f>C45</f>
        <v>Uruguay</v>
      </c>
      <c r="D49" s="76"/>
      <c r="E49" s="104"/>
      <c r="F49" s="93"/>
      <c r="G49" s="104"/>
      <c r="H49" s="75" t="str">
        <f>H46</f>
        <v>Italien</v>
      </c>
      <c r="I49" s="76"/>
      <c r="J49" s="60"/>
      <c r="K49" s="60" t="s">
        <v>89</v>
      </c>
      <c r="L49" s="60">
        <f t="shared" si="12"/>
        <v>0</v>
      </c>
      <c r="M49" s="60">
        <f>IF($E49="",0,IF($E49&gt;$G49,3,IF($E49=G49,1,0)))</f>
        <v>0</v>
      </c>
      <c r="N49" s="60"/>
      <c r="O49" s="60"/>
      <c r="P49" s="60">
        <f>IF($G49="",0,IF($E49&gt;$G49,0,IF($E49=$G49,1,3)))</f>
        <v>0</v>
      </c>
      <c r="Q49" s="60">
        <f>E49</f>
        <v>0</v>
      </c>
      <c r="R49" s="60"/>
      <c r="S49" s="60"/>
      <c r="T49" s="60">
        <f>G49</f>
        <v>0</v>
      </c>
      <c r="U49" s="60">
        <f>G49</f>
        <v>0</v>
      </c>
      <c r="V49" s="60"/>
      <c r="W49" s="60"/>
      <c r="X49" s="60">
        <f>E49</f>
        <v>0</v>
      </c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187">
        <f>SUM(AN45:AN48)</f>
        <v>30000</v>
      </c>
      <c r="AO49" s="187">
        <f>SUM(AO45:AO48)</f>
        <v>30000</v>
      </c>
      <c r="AP49" s="187">
        <f>SUM(AP45:AP48)</f>
        <v>30000</v>
      </c>
      <c r="AQ49" s="187">
        <f>SUM(AQ45:AQ48)</f>
        <v>30000</v>
      </c>
      <c r="AR49" s="187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85">
        <f>IF(E49&gt;G49,IF(Spielplan!E49&gt;Spielplan!G49,Punktemodus!$B$3,0),0)</f>
        <v>0</v>
      </c>
      <c r="BK49" s="85">
        <f>IF(E49=G49,IF(Spielplan!E49=Spielplan!G49,Punktemodus!$B$3,0),0)</f>
        <v>10</v>
      </c>
      <c r="BL49" s="85">
        <f>IF(E49&lt;G49,IF(Spielplan!E49&lt;Spielplan!G49,Punktemodus!$B$3,0),0)</f>
        <v>0</v>
      </c>
      <c r="BM49" s="85">
        <f>IF(E49=Spielplan!E49,IF(G49=Spielplan!G49,Punktemodus!$B$5,0),0)</f>
        <v>3</v>
      </c>
      <c r="BN49" s="85">
        <f>IF(E49=Spielplan!E49,Punktemodus!$B$7,0)</f>
        <v>1</v>
      </c>
      <c r="BO49" s="85">
        <f>IF(G49=Spielplan!G49,Punktemodus!$B$7,0)</f>
        <v>1</v>
      </c>
      <c r="BP49" s="137">
        <f>IF(Spielplan!E49="",0,SUM(BJ49:BO49))</f>
        <v>0</v>
      </c>
      <c r="BQ49" s="60"/>
      <c r="BR49" s="141"/>
      <c r="BS49" s="149" t="s">
        <v>21</v>
      </c>
      <c r="BT49" s="144" t="str">
        <f>Spielplan!$BL$13</f>
        <v/>
      </c>
      <c r="BU49" s="145"/>
      <c r="BV49" s="146">
        <f>Spielplan!$BN$13</f>
        <v>0</v>
      </c>
      <c r="BW49" s="155"/>
      <c r="BX49" s="158">
        <f>IF(BT13=BT49,Punktemodus!$B$11,0)</f>
        <v>10</v>
      </c>
      <c r="BY49" s="158">
        <f>IF(BT49=BT28,Punktemodus!B13,0)</f>
        <v>5</v>
      </c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34"/>
      <c r="CV49" s="134"/>
      <c r="CW49" s="134"/>
    </row>
    <row r="50" spans="1:101" ht="18.75" customHeight="1" thickBot="1" x14ac:dyDescent="0.3">
      <c r="A50" s="60"/>
      <c r="B50" s="60"/>
      <c r="C50" s="48" t="str">
        <f>H45</f>
        <v>Costa Rica</v>
      </c>
      <c r="D50" s="49"/>
      <c r="E50" s="104"/>
      <c r="F50" s="93"/>
      <c r="G50" s="104"/>
      <c r="H50" s="48" t="str">
        <f>C46</f>
        <v>England</v>
      </c>
      <c r="I50" s="49"/>
      <c r="J50" s="60"/>
      <c r="K50" s="60" t="s">
        <v>89</v>
      </c>
      <c r="L50" s="60">
        <f t="shared" si="12"/>
        <v>0</v>
      </c>
      <c r="M50" s="60"/>
      <c r="N50" s="60">
        <f>IF($E50="",0,IF($E50&gt;$G50,3,IF($E50=$G50,1,0)))</f>
        <v>0</v>
      </c>
      <c r="O50" s="60">
        <f>IF($G50="",0,IF($E50&gt;$G50,0,IF($E50=$G50,1,3)))</f>
        <v>0</v>
      </c>
      <c r="P50" s="60"/>
      <c r="Q50" s="60"/>
      <c r="R50" s="60">
        <f>E50</f>
        <v>0</v>
      </c>
      <c r="S50" s="60">
        <f>G50</f>
        <v>0</v>
      </c>
      <c r="T50" s="60"/>
      <c r="U50" s="60"/>
      <c r="V50" s="60">
        <f>G50</f>
        <v>0</v>
      </c>
      <c r="W50" s="60">
        <f>E50</f>
        <v>0</v>
      </c>
      <c r="X50" s="60"/>
      <c r="Y50" s="60"/>
      <c r="Z50" s="60" t="s">
        <v>30</v>
      </c>
      <c r="AA50" s="60"/>
      <c r="AB50" s="60"/>
      <c r="AC50" s="60"/>
      <c r="AD50" s="60"/>
      <c r="AE50" s="60"/>
      <c r="AF50" s="60"/>
      <c r="AG50" s="60" t="b">
        <f>OR(AG45=AG46,AG45=AG47,AG45=AG48,AG46=AG47,AG46=AG48,AG47=AG48)</f>
        <v>1</v>
      </c>
      <c r="AH50" s="60"/>
      <c r="AI50" s="60"/>
      <c r="AJ50" s="60"/>
      <c r="AK50" s="60"/>
      <c r="AL50" s="60"/>
      <c r="AM50" s="60"/>
      <c r="AN50" s="60"/>
      <c r="AO50" s="60" t="s">
        <v>34</v>
      </c>
      <c r="AP50" s="60"/>
      <c r="AQ50" s="60"/>
      <c r="AR50" s="60" t="b">
        <f>OR(AR45=AR46,AR45=AR47,AR45=AR48,AR46=AR47,AR46=AR48,AR47=AR48)</f>
        <v>1</v>
      </c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85">
        <f>IF(E50&gt;G50,IF(Spielplan!E50&gt;Spielplan!G50,Punktemodus!$B$3,0),0)</f>
        <v>0</v>
      </c>
      <c r="BK50" s="85">
        <f>IF(E50=G50,IF(Spielplan!E50=Spielplan!G50,Punktemodus!$B$3,0),0)</f>
        <v>10</v>
      </c>
      <c r="BL50" s="85">
        <f>IF(E50&lt;G50,IF(Spielplan!E50&lt;Spielplan!G50,Punktemodus!$B$3,0),0)</f>
        <v>0</v>
      </c>
      <c r="BM50" s="85">
        <f>IF(E50=Spielplan!E50,IF(G50=Spielplan!G50,Punktemodus!$B$5,0),0)</f>
        <v>3</v>
      </c>
      <c r="BN50" s="85">
        <f>IF(E50=Spielplan!E50,Punktemodus!$B$7,0)</f>
        <v>1</v>
      </c>
      <c r="BO50" s="85">
        <f>IF(G50=Spielplan!G50,Punktemodus!$B$7,0)</f>
        <v>1</v>
      </c>
      <c r="BP50" s="137">
        <f>IF(Spielplan!E50="",0,SUM(BJ50:BO50))</f>
        <v>0</v>
      </c>
      <c r="BQ50" s="60"/>
      <c r="BR50" s="141"/>
      <c r="BS50" s="150"/>
      <c r="BT50" s="134"/>
      <c r="BU50" s="134"/>
      <c r="BV50" s="151"/>
      <c r="BW50" s="157"/>
      <c r="BX50" s="158"/>
      <c r="BY50" s="158"/>
      <c r="BZ50" s="155"/>
      <c r="CA50" s="144" t="str">
        <f>Spielplan!$BS$14</f>
        <v/>
      </c>
      <c r="CB50" s="159"/>
      <c r="CC50" s="146">
        <f>Spielplan!$BU$14</f>
        <v>0</v>
      </c>
      <c r="CD50" s="157"/>
      <c r="CE50" s="155">
        <f>IF(CA50=CA14,Punktemodus!B15,0)</f>
        <v>20</v>
      </c>
      <c r="CF50" s="158">
        <f>IF(OR(CA50=$CA$15,CA50=$CA$22,CA50=$CA$23,CA50=$CA$30,CA50=$CA$31,CA50=$CA$38,CA50=$CA$39),Punktemodus!B17,0)</f>
        <v>10</v>
      </c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34"/>
      <c r="CV50" s="134"/>
      <c r="CW50" s="134"/>
    </row>
    <row r="51" spans="1:101" ht="18.75" customHeight="1" thickBot="1" x14ac:dyDescent="0.3">
      <c r="A51" s="60"/>
      <c r="B51" s="60"/>
      <c r="C51" s="136" t="str">
        <f>IF(G50="","",IF(AR50=TRUE,"Achtung: Fehler in Tabelle!",""))</f>
        <v/>
      </c>
      <c r="D51" s="60"/>
      <c r="E51" s="85"/>
      <c r="F51" s="60"/>
      <c r="G51" s="85"/>
      <c r="H51" s="60"/>
      <c r="I51" s="60"/>
      <c r="J51" s="60"/>
      <c r="K51" s="60"/>
      <c r="L51" s="60"/>
      <c r="M51" s="60">
        <f t="shared" ref="M51:X51" si="15">SUM(M45:M50)</f>
        <v>0</v>
      </c>
      <c r="N51" s="60">
        <f t="shared" si="15"/>
        <v>0</v>
      </c>
      <c r="O51" s="60">
        <f t="shared" si="15"/>
        <v>0</v>
      </c>
      <c r="P51" s="60">
        <f t="shared" si="15"/>
        <v>0</v>
      </c>
      <c r="Q51" s="60">
        <f t="shared" si="15"/>
        <v>0</v>
      </c>
      <c r="R51" s="60">
        <f t="shared" si="15"/>
        <v>0</v>
      </c>
      <c r="S51" s="60">
        <f t="shared" si="15"/>
        <v>0</v>
      </c>
      <c r="T51" s="60">
        <f t="shared" si="15"/>
        <v>0</v>
      </c>
      <c r="U51" s="60">
        <f t="shared" si="15"/>
        <v>0</v>
      </c>
      <c r="V51" s="60">
        <f t="shared" si="15"/>
        <v>0</v>
      </c>
      <c r="W51" s="60">
        <f t="shared" si="15"/>
        <v>0</v>
      </c>
      <c r="X51" s="60">
        <f t="shared" si="15"/>
        <v>0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160">
        <f>SUM(BP45:BP50)</f>
        <v>0</v>
      </c>
      <c r="BQ51" s="60"/>
      <c r="BR51" s="141"/>
      <c r="BS51" s="152"/>
      <c r="BT51" s="134"/>
      <c r="BU51" s="134"/>
      <c r="BV51" s="151"/>
      <c r="BW51" s="157"/>
      <c r="BX51" s="158"/>
      <c r="BY51" s="158"/>
      <c r="BZ51" s="155"/>
      <c r="CA51" s="144" t="str">
        <f>Spielplan!$BS$15</f>
        <v/>
      </c>
      <c r="CB51" s="159"/>
      <c r="CC51" s="146">
        <f>Spielplan!$BU$15</f>
        <v>0</v>
      </c>
      <c r="CD51" s="155"/>
      <c r="CE51" s="155">
        <f>IF(CA51=CA15,Punktemodus!B15,0)</f>
        <v>20</v>
      </c>
      <c r="CF51" s="158">
        <f>IF(OR(CA51=$CA$14,CA51=$CA$22,CA51=$CA$23,CA51=$CA$30,CA51=$CA$31,CA51=$CA$38,CA51=$CA$39),Punktemodus!B17,0)</f>
        <v>10</v>
      </c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34"/>
      <c r="CV51" s="134"/>
      <c r="CW51" s="134"/>
    </row>
    <row r="52" spans="1:101" ht="18.75" customHeight="1" thickBot="1" x14ac:dyDescent="0.3">
      <c r="A52" s="60"/>
      <c r="B52" s="60"/>
      <c r="C52" s="60"/>
      <c r="D52" s="60"/>
      <c r="E52" s="85"/>
      <c r="F52" s="60"/>
      <c r="G52" s="85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138"/>
      <c r="BQ52" s="60"/>
      <c r="BR52" s="141"/>
      <c r="BS52" s="153" t="s">
        <v>22</v>
      </c>
      <c r="BT52" s="144" t="str">
        <f>Spielplan!$BL$16</f>
        <v/>
      </c>
      <c r="BU52" s="145"/>
      <c r="BV52" s="146">
        <f>Spielplan!$BN$16</f>
        <v>0</v>
      </c>
      <c r="BW52" s="155"/>
      <c r="BX52" s="158">
        <f>IF(BT16=BT52,Punktemodus!$B$11,0)</f>
        <v>10</v>
      </c>
      <c r="BY52" s="158">
        <f>IF(BT52=BT33,Punktemodus!B13,0)</f>
        <v>5</v>
      </c>
      <c r="BZ52" s="155"/>
      <c r="CA52" s="155"/>
      <c r="CB52" s="155"/>
      <c r="CC52" s="155"/>
      <c r="CD52" s="155"/>
      <c r="CE52" s="155"/>
      <c r="CF52" s="154"/>
      <c r="CG52" s="154" t="s">
        <v>28</v>
      </c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34"/>
      <c r="CV52" s="134"/>
      <c r="CW52" s="134"/>
    </row>
    <row r="53" spans="1:101" ht="18.75" customHeight="1" thickBot="1" x14ac:dyDescent="0.25">
      <c r="A53" s="60"/>
      <c r="B53" s="60"/>
      <c r="C53" s="60"/>
      <c r="D53" s="60"/>
      <c r="E53" s="85"/>
      <c r="F53" s="60"/>
      <c r="G53" s="85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138"/>
      <c r="BQ53" s="60"/>
      <c r="BR53" s="141"/>
      <c r="BS53" s="149" t="s">
        <v>25</v>
      </c>
      <c r="BT53" s="144" t="str">
        <f>Spielplan!$BL$17</f>
        <v/>
      </c>
      <c r="BU53" s="145"/>
      <c r="BV53" s="146">
        <f>Spielplan!$BN$17</f>
        <v>0</v>
      </c>
      <c r="BW53" s="155"/>
      <c r="BX53" s="158">
        <f>IF(BT17=BT53,Punktemodus!$B$11,0)</f>
        <v>10</v>
      </c>
      <c r="BY53" s="158">
        <f>IF(BT53=BT32,Punktemodus!B13,0)</f>
        <v>5</v>
      </c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34"/>
      <c r="CV53" s="134"/>
      <c r="CW53" s="134"/>
    </row>
    <row r="54" spans="1:101" ht="18.75" customHeight="1" thickBot="1" x14ac:dyDescent="0.3">
      <c r="A54" s="60"/>
      <c r="B54" s="60"/>
      <c r="C54" s="88" t="s">
        <v>90</v>
      </c>
      <c r="D54" s="60"/>
      <c r="E54" s="85"/>
      <c r="F54" s="60"/>
      <c r="G54" s="85"/>
      <c r="H54" s="60"/>
      <c r="I54" s="60"/>
      <c r="J54" s="60"/>
      <c r="K54" s="60"/>
      <c r="L54" s="60"/>
      <c r="M54" s="60" t="s">
        <v>4</v>
      </c>
      <c r="N54" s="60"/>
      <c r="O54" s="60"/>
      <c r="P54" s="60"/>
      <c r="Q54" s="60" t="s">
        <v>6</v>
      </c>
      <c r="R54" s="60"/>
      <c r="S54" s="60"/>
      <c r="T54" s="60"/>
      <c r="U54" s="60" t="s">
        <v>7</v>
      </c>
      <c r="V54" s="60"/>
      <c r="W54" s="60"/>
      <c r="X54" s="60"/>
      <c r="Y54" s="60"/>
      <c r="Z54" s="60" t="s">
        <v>4</v>
      </c>
      <c r="AA54" s="60" t="s">
        <v>5</v>
      </c>
      <c r="AB54" s="60"/>
      <c r="AC54" s="60"/>
      <c r="AD54" s="60" t="s">
        <v>9</v>
      </c>
      <c r="AE54" s="60"/>
      <c r="AF54" s="60"/>
      <c r="AG54" s="60"/>
      <c r="AH54" s="60" t="s">
        <v>32</v>
      </c>
      <c r="AI54" s="60"/>
      <c r="AJ54" s="60"/>
      <c r="AK54" s="60"/>
      <c r="AL54" s="60"/>
      <c r="AM54" s="60"/>
      <c r="AN54" s="60" t="s">
        <v>35</v>
      </c>
      <c r="AO54" s="60"/>
      <c r="AP54" s="60"/>
      <c r="AQ54" s="60"/>
      <c r="AR54" s="60"/>
      <c r="AS54" s="60" t="s">
        <v>33</v>
      </c>
      <c r="AT54" s="60"/>
      <c r="AU54" s="60"/>
      <c r="AV54" s="60"/>
      <c r="AW54" s="60"/>
      <c r="AX54" s="60"/>
      <c r="AY54" s="60"/>
      <c r="AZ54" s="60"/>
      <c r="BA54" s="89" t="s">
        <v>10</v>
      </c>
      <c r="BB54" s="60"/>
      <c r="BC54" s="90" t="s">
        <v>4</v>
      </c>
      <c r="BD54" s="60"/>
      <c r="BE54" s="61" t="s">
        <v>5</v>
      </c>
      <c r="BF54" s="60"/>
      <c r="BG54" s="60"/>
      <c r="BH54" s="60"/>
      <c r="BI54" s="85"/>
      <c r="BJ54" s="60"/>
      <c r="BK54" s="60"/>
      <c r="BL54" s="60"/>
      <c r="BM54" s="60"/>
      <c r="BN54" s="60"/>
      <c r="BO54" s="60"/>
      <c r="BP54" s="138"/>
      <c r="BQ54" s="85"/>
      <c r="BR54" s="141"/>
      <c r="BS54" s="150"/>
      <c r="BT54" s="134"/>
      <c r="BU54" s="134"/>
      <c r="BV54" s="134"/>
      <c r="BW54" s="134"/>
      <c r="BX54" s="148"/>
      <c r="BY54" s="148"/>
      <c r="BZ54" s="134"/>
      <c r="CA54" s="134"/>
      <c r="CB54" s="134"/>
      <c r="CC54" s="134"/>
      <c r="CD54" s="134"/>
      <c r="CE54" s="134"/>
      <c r="CF54" s="144" t="str">
        <f>Spielplan!$BX$18</f>
        <v/>
      </c>
      <c r="CG54" s="145"/>
      <c r="CH54" s="146">
        <f>Spielplan!$BZ$18</f>
        <v>0</v>
      </c>
      <c r="CI54" s="134"/>
      <c r="CJ54" s="134">
        <f>IF(OR(CF54=$CF$18,CF54=$CF$19,CF54=$CF$34,CF54=$CF$35),Punktemodus!$B$19,0)</f>
        <v>30</v>
      </c>
      <c r="CK54" s="134"/>
      <c r="CL54" s="134"/>
      <c r="CM54" s="134"/>
      <c r="CN54" s="134"/>
      <c r="CO54" s="134"/>
      <c r="CP54" s="134"/>
      <c r="CQ54" s="134"/>
      <c r="CR54" s="134"/>
      <c r="CS54" s="134">
        <f>IF(CQ59=CQ23,Punktemodus!B23,0)</f>
        <v>50</v>
      </c>
      <c r="CT54" s="134"/>
      <c r="CU54" s="134"/>
      <c r="CV54" s="134"/>
      <c r="CW54" s="134"/>
    </row>
    <row r="55" spans="1:101" ht="18.75" customHeight="1" thickBot="1" x14ac:dyDescent="0.25">
      <c r="A55" s="60"/>
      <c r="B55" s="60"/>
      <c r="C55" s="92"/>
      <c r="D55" s="60"/>
      <c r="E55" s="85"/>
      <c r="F55" s="60"/>
      <c r="G55" s="85"/>
      <c r="H55" s="60"/>
      <c r="I55" s="60"/>
      <c r="J55" s="60"/>
      <c r="K55" s="60"/>
      <c r="L55" s="60"/>
      <c r="M55" s="60" t="s">
        <v>0</v>
      </c>
      <c r="N55" s="60" t="s">
        <v>1</v>
      </c>
      <c r="O55" s="60" t="s">
        <v>2</v>
      </c>
      <c r="P55" s="60" t="s">
        <v>3</v>
      </c>
      <c r="Q55" s="60" t="s">
        <v>0</v>
      </c>
      <c r="R55" s="60" t="s">
        <v>1</v>
      </c>
      <c r="S55" s="60" t="s">
        <v>2</v>
      </c>
      <c r="T55" s="60" t="s">
        <v>3</v>
      </c>
      <c r="U55" s="60" t="s">
        <v>0</v>
      </c>
      <c r="V55" s="60" t="s">
        <v>1</v>
      </c>
      <c r="W55" s="60" t="s">
        <v>2</v>
      </c>
      <c r="X55" s="60" t="s">
        <v>3</v>
      </c>
      <c r="Y55" s="60"/>
      <c r="Z55" s="60" t="s">
        <v>8</v>
      </c>
      <c r="AA55" s="60"/>
      <c r="AB55" s="60"/>
      <c r="AC55" s="60"/>
      <c r="AD55" s="60"/>
      <c r="AE55" s="60"/>
      <c r="AF55" s="60"/>
      <c r="AG55" s="60"/>
      <c r="AH55" s="60" t="s">
        <v>31</v>
      </c>
      <c r="AI55" s="60"/>
      <c r="AJ55" s="60"/>
      <c r="AK55" s="60"/>
      <c r="AL55" s="60"/>
      <c r="AM55" s="60"/>
      <c r="AN55" s="60" t="str">
        <f>AI56</f>
        <v>Schweiz</v>
      </c>
      <c r="AO55" s="60" t="str">
        <f>AI57</f>
        <v>Ecuador</v>
      </c>
      <c r="AP55" s="60" t="str">
        <f>AI58</f>
        <v>Frankreich</v>
      </c>
      <c r="AQ55" s="60" t="str">
        <f>AI59</f>
        <v>Honduras</v>
      </c>
      <c r="AR55" s="60"/>
      <c r="AS55" s="60" t="s">
        <v>31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85"/>
      <c r="BJ55" s="85"/>
      <c r="BK55" s="85"/>
      <c r="BL55" s="85"/>
      <c r="BM55" s="85"/>
      <c r="BN55" s="85"/>
      <c r="BO55" s="85"/>
      <c r="BP55" s="137"/>
      <c r="BQ55" s="85"/>
      <c r="BR55" s="141"/>
      <c r="BS55" s="134"/>
      <c r="BT55" s="134"/>
      <c r="BU55" s="134"/>
      <c r="BV55" s="134"/>
      <c r="BW55" s="134"/>
      <c r="BX55" s="148"/>
      <c r="BY55" s="148"/>
      <c r="BZ55" s="134"/>
      <c r="CA55" s="134"/>
      <c r="CB55" s="134"/>
      <c r="CC55" s="134"/>
      <c r="CD55" s="134"/>
      <c r="CE55" s="134"/>
      <c r="CF55" s="144" t="str">
        <f>Spielplan!$BX$19</f>
        <v/>
      </c>
      <c r="CG55" s="145"/>
      <c r="CH55" s="146">
        <f>Spielplan!$BZ$19</f>
        <v>0</v>
      </c>
      <c r="CI55" s="134"/>
      <c r="CJ55" s="134">
        <f>IF(OR(CF55=$CF$18,CF55=$CF$19,CF55=$CF$34,CF55=$CF$35),Punktemodus!$B$19,0)</f>
        <v>30</v>
      </c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</row>
    <row r="56" spans="1:101" ht="18.75" customHeight="1" thickBot="1" x14ac:dyDescent="0.3">
      <c r="A56" s="60"/>
      <c r="B56" s="60"/>
      <c r="C56" s="191" t="str">
        <f>Spielplan!$C56</f>
        <v>Schweiz</v>
      </c>
      <c r="D56" s="192"/>
      <c r="E56" s="104"/>
      <c r="F56" s="93"/>
      <c r="G56" s="104"/>
      <c r="H56" s="191" t="str">
        <f>Spielplan!$H$56</f>
        <v>Ecuador</v>
      </c>
      <c r="I56" s="192"/>
      <c r="J56" s="60"/>
      <c r="K56" s="60" t="s">
        <v>96</v>
      </c>
      <c r="L56" s="60">
        <f t="shared" ref="L56:L61" si="16">IF(E56-G56&gt;0,1,IF(G56=E56,0,-1))</f>
        <v>0</v>
      </c>
      <c r="M56" s="60">
        <f>IF($E56="",0,IF($E56&gt;$G56,3,IF($E56=G56,1,0)))</f>
        <v>0</v>
      </c>
      <c r="N56" s="60">
        <f>IF($G56="",0,IF($E56&gt;$G56,0,IF($E56=G56,1,3)))</f>
        <v>0</v>
      </c>
      <c r="O56" s="60"/>
      <c r="P56" s="60"/>
      <c r="Q56" s="60">
        <f>E56</f>
        <v>0</v>
      </c>
      <c r="R56" s="60">
        <f>G56</f>
        <v>0</v>
      </c>
      <c r="S56" s="60"/>
      <c r="T56" s="60"/>
      <c r="U56" s="60">
        <f>G56</f>
        <v>0</v>
      </c>
      <c r="V56" s="60">
        <f>E56</f>
        <v>0</v>
      </c>
      <c r="W56" s="60"/>
      <c r="X56" s="60"/>
      <c r="Y56" s="60"/>
      <c r="Z56" s="60">
        <f>M62</f>
        <v>0</v>
      </c>
      <c r="AA56" s="60">
        <f>Q62</f>
        <v>0</v>
      </c>
      <c r="AB56" s="60">
        <f>U62</f>
        <v>0</v>
      </c>
      <c r="AC56" s="60">
        <f>AA56-AB56</f>
        <v>0</v>
      </c>
      <c r="AD56" s="60">
        <f>IF(Z56&gt;Z57,-1,0)</f>
        <v>0</v>
      </c>
      <c r="AE56" s="60">
        <f>IF(Z56&gt;Z58,-1,0)</f>
        <v>0</v>
      </c>
      <c r="AF56" s="60">
        <f>IF(Z56&gt;Z59,-1,0)</f>
        <v>0</v>
      </c>
      <c r="AG56" s="60">
        <f>10000-(AJ56*1000+AM56*100+AK56*10)</f>
        <v>10000</v>
      </c>
      <c r="AH56" s="90">
        <f>RANK(AG56,AG56:AG59,1)</f>
        <v>1</v>
      </c>
      <c r="AI56" s="60" t="str">
        <f>C56</f>
        <v>Schweiz</v>
      </c>
      <c r="AJ56" s="60">
        <f t="shared" ref="AJ56:AL59" si="17">Z56</f>
        <v>0</v>
      </c>
      <c r="AK56" s="60">
        <f t="shared" si="17"/>
        <v>0</v>
      </c>
      <c r="AL56" s="60">
        <f t="shared" si="17"/>
        <v>0</v>
      </c>
      <c r="AM56" s="60">
        <f>AK56-AL56</f>
        <v>0</v>
      </c>
      <c r="AN56" s="187"/>
      <c r="AO56" s="187">
        <f>IF(AG57=AG56,IF(G56&gt;E56,AG57-0.1,AG57),AG57)</f>
        <v>10000</v>
      </c>
      <c r="AP56" s="187">
        <f>IF(AG58=AG56,IF(G58&gt;E58,AG58-0.1,AG58),AG58)</f>
        <v>10000</v>
      </c>
      <c r="AQ56" s="187">
        <f>IF(AG59=AG56,IF(G60&gt;E60,AG59-0.1,AG59),AG59)</f>
        <v>10000</v>
      </c>
      <c r="AR56" s="187">
        <f>AN60</f>
        <v>30000</v>
      </c>
      <c r="AS56" s="90">
        <f>RANK(AR56,AR56:AR59,1)</f>
        <v>1</v>
      </c>
      <c r="AT56" s="60" t="str">
        <f t="shared" ref="AT56:AW59" si="18">AI56</f>
        <v>Schweiz</v>
      </c>
      <c r="AU56" s="60">
        <f t="shared" si="18"/>
        <v>0</v>
      </c>
      <c r="AV56" s="60">
        <f t="shared" si="18"/>
        <v>0</v>
      </c>
      <c r="AW56" s="60">
        <f t="shared" si="18"/>
        <v>0</v>
      </c>
      <c r="AX56" s="60"/>
      <c r="AY56" s="60"/>
      <c r="AZ56" s="60"/>
      <c r="BA56" s="195">
        <v>1</v>
      </c>
      <c r="BB56" s="191" t="str">
        <f>VLOOKUP(1,AS56:AT59,2,FALSE)</f>
        <v>Schweiz</v>
      </c>
      <c r="BC56" s="196"/>
      <c r="BD56" s="197">
        <f>VLOOKUP(1,AS56:AW59,3,FALSE)</f>
        <v>0</v>
      </c>
      <c r="BE56" s="198">
        <f>VLOOKUP(1,AS56:AW59,4,FALSE)</f>
        <v>0</v>
      </c>
      <c r="BF56" s="93" t="s">
        <v>12</v>
      </c>
      <c r="BG56" s="198">
        <f>VLOOKUP(1,AS56:AW59,5,FALSE)</f>
        <v>0</v>
      </c>
      <c r="BH56" s="199" t="s">
        <v>121</v>
      </c>
      <c r="BI56" s="85"/>
      <c r="BJ56" s="85">
        <f>IF(E56&gt;G56,IF(Spielplan!E56&gt;Spielplan!G56,Punktemodus!$B$3,0),0)</f>
        <v>0</v>
      </c>
      <c r="BK56" s="85">
        <f>IF(E56=G56,IF(Spielplan!E56=Spielplan!G56,Punktemodus!$B$3,0),0)</f>
        <v>10</v>
      </c>
      <c r="BL56" s="85">
        <f>IF(E56&lt;G56,IF(Spielplan!E56&lt;Spielplan!G56,Punktemodus!$B$3,0),0)</f>
        <v>0</v>
      </c>
      <c r="BM56" s="85">
        <f>IF(E56=Spielplan!E56,IF(G56=Spielplan!G56,Punktemodus!$B$5,0),0)</f>
        <v>3</v>
      </c>
      <c r="BN56" s="85">
        <f>IF(E56=Spielplan!E56,Punktemodus!$B$7,0)</f>
        <v>1</v>
      </c>
      <c r="BO56" s="85">
        <f>IF(G56=Spielplan!G56,Punktemodus!$B$7,0)</f>
        <v>1</v>
      </c>
      <c r="BP56" s="137">
        <f>IF(Spielplan!E56="",0,SUM(BJ56:BO56))</f>
        <v>0</v>
      </c>
      <c r="BQ56" s="85"/>
      <c r="BR56" s="141"/>
      <c r="BS56" s="153" t="s">
        <v>121</v>
      </c>
      <c r="BT56" s="144" t="str">
        <f>Spielplan!$BL$20</f>
        <v/>
      </c>
      <c r="BU56" s="145"/>
      <c r="BV56" s="146">
        <f>Spielplan!$BN$20</f>
        <v>0</v>
      </c>
      <c r="BW56" s="147"/>
      <c r="BX56" s="148">
        <f>IF(BT20=BT56,Punktemodus!$B$11,0)</f>
        <v>10</v>
      </c>
      <c r="BY56" s="148">
        <f>IF(BT56=BT37,Punktemodus!B13,0)</f>
        <v>5</v>
      </c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</row>
    <row r="57" spans="1:101" ht="18.75" customHeight="1" thickBot="1" x14ac:dyDescent="0.3">
      <c r="A57" s="60"/>
      <c r="B57" s="60"/>
      <c r="C57" s="193" t="str">
        <f>Spielplan!$C$57</f>
        <v>Frankreich</v>
      </c>
      <c r="D57" s="194"/>
      <c r="E57" s="104"/>
      <c r="F57" s="93"/>
      <c r="G57" s="104"/>
      <c r="H57" s="193" t="str">
        <f>Spielplan!$H$57</f>
        <v>Honduras</v>
      </c>
      <c r="I57" s="194"/>
      <c r="J57" s="60"/>
      <c r="K57" s="60" t="s">
        <v>97</v>
      </c>
      <c r="L57" s="60">
        <f t="shared" si="16"/>
        <v>0</v>
      </c>
      <c r="M57" s="60"/>
      <c r="N57" s="60"/>
      <c r="O57" s="60">
        <f>IF($E57="",0,IF($E57&gt;$G57,3,IF($E57=$G57,1,0)))</f>
        <v>0</v>
      </c>
      <c r="P57" s="60">
        <f>IF($G57="",0,IF($E57&gt;$G57,0,IF($E57=$G57,1,3)))</f>
        <v>0</v>
      </c>
      <c r="Q57" s="60"/>
      <c r="R57" s="60"/>
      <c r="S57" s="60">
        <f>E57</f>
        <v>0</v>
      </c>
      <c r="T57" s="60">
        <f>G57</f>
        <v>0</v>
      </c>
      <c r="U57" s="60"/>
      <c r="V57" s="60"/>
      <c r="W57" s="60">
        <f>G57</f>
        <v>0</v>
      </c>
      <c r="X57" s="60">
        <f>E57</f>
        <v>0</v>
      </c>
      <c r="Y57" s="60"/>
      <c r="Z57" s="60">
        <f>N62</f>
        <v>0</v>
      </c>
      <c r="AA57" s="60">
        <f>R62</f>
        <v>0</v>
      </c>
      <c r="AB57" s="60">
        <f>V62</f>
        <v>0</v>
      </c>
      <c r="AC57" s="60">
        <f>AA57-AB57</f>
        <v>0</v>
      </c>
      <c r="AD57" s="60">
        <f>IF(Z57&gt;Z56,-1,0)</f>
        <v>0</v>
      </c>
      <c r="AE57" s="60">
        <f>IF(Z57&gt;Z58,-1,0)</f>
        <v>0</v>
      </c>
      <c r="AF57" s="60">
        <f>IF(Z57&gt;Z59,-1,0)</f>
        <v>0</v>
      </c>
      <c r="AG57" s="60">
        <f>10000-(AJ57*1000+AM57*100+AK57*10)</f>
        <v>10000</v>
      </c>
      <c r="AH57" s="90">
        <f>RANK(AG57,AG56:AG59,1)</f>
        <v>1</v>
      </c>
      <c r="AI57" s="60" t="str">
        <f>H56</f>
        <v>Ecuador</v>
      </c>
      <c r="AJ57" s="60">
        <f t="shared" si="17"/>
        <v>0</v>
      </c>
      <c r="AK57" s="60">
        <f t="shared" si="17"/>
        <v>0</v>
      </c>
      <c r="AL57" s="60">
        <f t="shared" si="17"/>
        <v>0</v>
      </c>
      <c r="AM57" s="60">
        <f>AK57-AL57</f>
        <v>0</v>
      </c>
      <c r="AN57" s="187">
        <f>IF(AG56=AG57,IF(E56&gt;G56,AG56-0.1,AG56),AG56)</f>
        <v>10000</v>
      </c>
      <c r="AO57" s="187"/>
      <c r="AP57" s="187">
        <f>IF(AG58=AG57,IF(G61&gt;E61,AG58-0.1,AG58),AG58)</f>
        <v>10000</v>
      </c>
      <c r="AQ57" s="187">
        <f>IF(AG59=AG57,IF(G59&gt;E59,AG59-0.1,AG59),AG59)</f>
        <v>10000</v>
      </c>
      <c r="AR57" s="187">
        <f>AO60</f>
        <v>30000</v>
      </c>
      <c r="AS57" s="90">
        <f>RANK(AR57,AR56:AR59,1)</f>
        <v>1</v>
      </c>
      <c r="AT57" s="60" t="str">
        <f t="shared" si="18"/>
        <v>Ecuador</v>
      </c>
      <c r="AU57" s="60">
        <f t="shared" si="18"/>
        <v>0</v>
      </c>
      <c r="AV57" s="60">
        <f t="shared" si="18"/>
        <v>0</v>
      </c>
      <c r="AW57" s="60">
        <f t="shared" si="18"/>
        <v>0</v>
      </c>
      <c r="AX57" s="60"/>
      <c r="AY57" s="60"/>
      <c r="AZ57" s="60"/>
      <c r="BA57" s="235">
        <v>2</v>
      </c>
      <c r="BB57" s="193" t="e">
        <f>VLOOKUP(2,AS56:AT59,2,FALSE)</f>
        <v>#N/A</v>
      </c>
      <c r="BC57" s="236"/>
      <c r="BD57" s="237" t="e">
        <f>VLOOKUP(2,AS56:AW59,3,FALSE)</f>
        <v>#N/A</v>
      </c>
      <c r="BE57" s="238" t="e">
        <f>VLOOKUP(2,AS56:AW59,4,FALSE)</f>
        <v>#N/A</v>
      </c>
      <c r="BF57" s="93" t="s">
        <v>12</v>
      </c>
      <c r="BG57" s="238" t="e">
        <f>VLOOKUP(2,AS56:AW59,5,FALSE)</f>
        <v>#N/A</v>
      </c>
      <c r="BH57" s="238" t="s">
        <v>127</v>
      </c>
      <c r="BI57" s="85"/>
      <c r="BJ57" s="85">
        <f>IF(E57&gt;G57,IF(Spielplan!E57&gt;Spielplan!G57,Punktemodus!$B$3,0),0)</f>
        <v>0</v>
      </c>
      <c r="BK57" s="85">
        <f>IF(E57=G57,IF(Spielplan!E57=Spielplan!G57,Punktemodus!$B$3,0),0)</f>
        <v>10</v>
      </c>
      <c r="BL57" s="85">
        <f>IF(E57&lt;G57,IF(Spielplan!E57&lt;Spielplan!G57,Punktemodus!$B$3,0),0)</f>
        <v>0</v>
      </c>
      <c r="BM57" s="85">
        <f>IF(E57=Spielplan!E57,IF(G57=Spielplan!G57,Punktemodus!$B$5,0),0)</f>
        <v>3</v>
      </c>
      <c r="BN57" s="85">
        <f>IF(E57=Spielplan!E57,Punktemodus!$B$7,0)</f>
        <v>1</v>
      </c>
      <c r="BO57" s="85">
        <f>IF(G57=Spielplan!G57,Punktemodus!$B$7,0)</f>
        <v>1</v>
      </c>
      <c r="BP57" s="137">
        <f>IF(Spielplan!E57="",0,SUM(BJ57:BO57))</f>
        <v>0</v>
      </c>
      <c r="BQ57" s="85"/>
      <c r="BR57" s="141"/>
      <c r="BS57" s="149" t="s">
        <v>122</v>
      </c>
      <c r="BT57" s="144" t="str">
        <f>Spielplan!$BL$21</f>
        <v/>
      </c>
      <c r="BU57" s="145"/>
      <c r="BV57" s="146">
        <f>Spielplan!$BN$21</f>
        <v>0</v>
      </c>
      <c r="BW57" s="134"/>
      <c r="BX57" s="148">
        <f>IF(BT21=BT57,Punktemodus!$B$11,0)</f>
        <v>10</v>
      </c>
      <c r="BY57" s="148">
        <f>IF(BT57=BT36,Punktemodus!B13,0)</f>
        <v>5</v>
      </c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54" t="s">
        <v>29</v>
      </c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</row>
    <row r="58" spans="1:101" ht="18.75" customHeight="1" thickBot="1" x14ac:dyDescent="0.3">
      <c r="A58" s="60"/>
      <c r="B58" s="60"/>
      <c r="C58" s="191" t="str">
        <f>C56</f>
        <v>Schweiz</v>
      </c>
      <c r="D58" s="192"/>
      <c r="E58" s="104"/>
      <c r="F58" s="93"/>
      <c r="G58" s="104"/>
      <c r="H58" s="191" t="str">
        <f>C57</f>
        <v>Frankreich</v>
      </c>
      <c r="I58" s="192"/>
      <c r="J58" s="60"/>
      <c r="K58" s="60" t="s">
        <v>98</v>
      </c>
      <c r="L58" s="60">
        <f t="shared" si="16"/>
        <v>0</v>
      </c>
      <c r="M58" s="60">
        <f>IF($E58="",0,IF($E58&gt;$G58,3,IF($E58=G58,1,0)))</f>
        <v>0</v>
      </c>
      <c r="N58" s="60"/>
      <c r="O58" s="60">
        <f>IF($G58="",0,IF($E58&gt;$G58,0,IF($E58=$G58,1,3)))</f>
        <v>0</v>
      </c>
      <c r="P58" s="60"/>
      <c r="Q58" s="60">
        <f>E58</f>
        <v>0</v>
      </c>
      <c r="R58" s="60"/>
      <c r="S58" s="60">
        <f>G58</f>
        <v>0</v>
      </c>
      <c r="T58" s="60"/>
      <c r="U58" s="60">
        <f>G58</f>
        <v>0</v>
      </c>
      <c r="V58" s="60"/>
      <c r="W58" s="60">
        <f>E58</f>
        <v>0</v>
      </c>
      <c r="X58" s="60"/>
      <c r="Y58" s="60"/>
      <c r="Z58" s="60">
        <f>O62</f>
        <v>0</v>
      </c>
      <c r="AA58" s="60">
        <f>S62</f>
        <v>0</v>
      </c>
      <c r="AB58" s="60">
        <f>W62</f>
        <v>0</v>
      </c>
      <c r="AC58" s="60">
        <f>AA58-AB58</f>
        <v>0</v>
      </c>
      <c r="AD58" s="60">
        <f>IF(Z58&gt;Z56,-1,0)</f>
        <v>0</v>
      </c>
      <c r="AE58" s="60">
        <f>IF(Z58&gt;Z57,-1,0)</f>
        <v>0</v>
      </c>
      <c r="AF58" s="60">
        <f>IF(Z58&gt;Z59,-1,0)</f>
        <v>0</v>
      </c>
      <c r="AG58" s="60">
        <f>10000-(AJ58*1000+AM58*100+AK58*10)</f>
        <v>10000</v>
      </c>
      <c r="AH58" s="90">
        <f>RANK(AG58,AG56:AG59,1)</f>
        <v>1</v>
      </c>
      <c r="AI58" s="60" t="str">
        <f>C57</f>
        <v>Frankreich</v>
      </c>
      <c r="AJ58" s="60">
        <f t="shared" si="17"/>
        <v>0</v>
      </c>
      <c r="AK58" s="60">
        <f t="shared" si="17"/>
        <v>0</v>
      </c>
      <c r="AL58" s="60">
        <f t="shared" si="17"/>
        <v>0</v>
      </c>
      <c r="AM58" s="60">
        <f>AK58-AL58</f>
        <v>0</v>
      </c>
      <c r="AN58" s="187">
        <f>IF(AG56=AG58,IF(E58&gt;G58,AG56-0.1,AG56),AG56)</f>
        <v>10000</v>
      </c>
      <c r="AO58" s="187">
        <f>IF(AG57=AG58,IF(E61&gt;G61,AG57-0.1,AG57),AG57)</f>
        <v>10000</v>
      </c>
      <c r="AP58" s="187"/>
      <c r="AQ58" s="187">
        <f>IF(AG59=AG58,IF(G57&gt;E57,AG59-0.1,AG59),AG59)</f>
        <v>10000</v>
      </c>
      <c r="AR58" s="187">
        <f>AP60</f>
        <v>30000</v>
      </c>
      <c r="AS58" s="90">
        <f>RANK(AR58,AR56:AR59,1)</f>
        <v>1</v>
      </c>
      <c r="AT58" s="60" t="str">
        <f t="shared" si="18"/>
        <v>Frankreich</v>
      </c>
      <c r="AU58" s="60">
        <f t="shared" si="18"/>
        <v>0</v>
      </c>
      <c r="AV58" s="60">
        <f t="shared" si="18"/>
        <v>0</v>
      </c>
      <c r="AW58" s="60">
        <f t="shared" si="18"/>
        <v>0</v>
      </c>
      <c r="AX58" s="60"/>
      <c r="AY58" s="60"/>
      <c r="AZ58" s="60"/>
      <c r="BA58" s="113">
        <v>3</v>
      </c>
      <c r="BB58" s="114" t="e">
        <f>VLOOKUP(3,AS56:AT59,2,FALSE)</f>
        <v>#N/A</v>
      </c>
      <c r="BC58" s="115"/>
      <c r="BD58" s="116" t="e">
        <f>VLOOKUP(3,AS56:AW59,3,FALSE)</f>
        <v>#N/A</v>
      </c>
      <c r="BE58" s="116" t="e">
        <f>VLOOKUP(3,AS56:AW59,4,FALSE)</f>
        <v>#N/A</v>
      </c>
      <c r="BF58" s="93" t="s">
        <v>12</v>
      </c>
      <c r="BG58" s="116" t="e">
        <f>VLOOKUP(3,AS56:AW59,5,FALSE)</f>
        <v>#N/A</v>
      </c>
      <c r="BH58" s="60"/>
      <c r="BI58" s="85"/>
      <c r="BJ58" s="85">
        <f>IF(E58&gt;G58,IF(Spielplan!E58&gt;Spielplan!G58,Punktemodus!$B$3,0),0)</f>
        <v>0</v>
      </c>
      <c r="BK58" s="85">
        <f>IF(E58=G58,IF(Spielplan!E58=Spielplan!G58,Punktemodus!$B$3,0),0)</f>
        <v>10</v>
      </c>
      <c r="BL58" s="85">
        <f>IF(E58&lt;G58,IF(Spielplan!E58&lt;Spielplan!G58,Punktemodus!$B$3,0),0)</f>
        <v>0</v>
      </c>
      <c r="BM58" s="85">
        <f>IF(E58=Spielplan!E58,IF(G58=Spielplan!G58,Punktemodus!$B$5,0),0)</f>
        <v>3</v>
      </c>
      <c r="BN58" s="85">
        <f>IF(E58=Spielplan!E58,Punktemodus!$B$7,0)</f>
        <v>1</v>
      </c>
      <c r="BO58" s="85">
        <f>IF(G58=Spielplan!G58,Punktemodus!$B$7,0)</f>
        <v>1</v>
      </c>
      <c r="BP58" s="137">
        <f>IF(Spielplan!E58="",0,SUM(BJ58:BO58))</f>
        <v>0</v>
      </c>
      <c r="BQ58" s="85"/>
      <c r="BR58" s="141"/>
      <c r="BS58" s="150"/>
      <c r="BT58" s="134"/>
      <c r="BU58" s="134"/>
      <c r="BV58" s="134"/>
      <c r="BW58" s="134"/>
      <c r="BX58" s="148"/>
      <c r="BY58" s="148"/>
      <c r="BZ58" s="134"/>
      <c r="CA58" s="144" t="str">
        <f>Spielplan!$BS$22</f>
        <v/>
      </c>
      <c r="CB58" s="145"/>
      <c r="CC58" s="146">
        <f>Spielplan!$BU$22</f>
        <v>0</v>
      </c>
      <c r="CD58" s="147"/>
      <c r="CE58" s="134">
        <f>IF(CA58=CA22,Punktemodus!B15,0)</f>
        <v>20</v>
      </c>
      <c r="CF58" s="148">
        <f>IF(OR(CA58=$CA$14,CA58=$CA$15,CA58=$CA$23,CA58=$CA$30,CA58=$CA$31,CA58=$CA$38,CA58=$CA$39),Punktemodus!B17,0)</f>
        <v>10</v>
      </c>
      <c r="CG58" s="134"/>
      <c r="CH58" s="134"/>
      <c r="CI58" s="147"/>
      <c r="CJ58" s="134"/>
      <c r="CK58" s="134"/>
      <c r="CL58" s="134"/>
      <c r="CM58" s="134"/>
      <c r="CN58" s="134"/>
      <c r="CO58" s="134"/>
      <c r="CP58" s="134"/>
      <c r="CQ58" s="155"/>
      <c r="CR58" s="142" t="s">
        <v>130</v>
      </c>
      <c r="CS58" s="155"/>
      <c r="CT58" s="155"/>
      <c r="CU58" s="155"/>
      <c r="CV58" s="155"/>
      <c r="CW58" s="134"/>
    </row>
    <row r="59" spans="1:101" ht="18.75" customHeight="1" thickBot="1" x14ac:dyDescent="0.3">
      <c r="A59" s="60"/>
      <c r="B59" s="60"/>
      <c r="C59" s="193" t="str">
        <f>H56</f>
        <v>Ecuador</v>
      </c>
      <c r="D59" s="194"/>
      <c r="E59" s="104"/>
      <c r="F59" s="93"/>
      <c r="G59" s="104"/>
      <c r="H59" s="193" t="str">
        <f>H57</f>
        <v>Honduras</v>
      </c>
      <c r="I59" s="194"/>
      <c r="J59" s="60"/>
      <c r="K59" s="60" t="s">
        <v>99</v>
      </c>
      <c r="L59" s="60">
        <f t="shared" si="16"/>
        <v>0</v>
      </c>
      <c r="M59" s="60"/>
      <c r="N59" s="60">
        <f>IF($E59="",0,IF($E59&gt;$G59,3,IF($E59=$G59,1,0)))</f>
        <v>0</v>
      </c>
      <c r="O59" s="60"/>
      <c r="P59" s="60">
        <f>IF($G59="",0,IF($E59&gt;$G59,0,IF($E59=$G59,1,3)))</f>
        <v>0</v>
      </c>
      <c r="Q59" s="60"/>
      <c r="R59" s="60">
        <f>E59</f>
        <v>0</v>
      </c>
      <c r="S59" s="60"/>
      <c r="T59" s="60">
        <f>G59</f>
        <v>0</v>
      </c>
      <c r="U59" s="60"/>
      <c r="V59" s="60">
        <f>G59</f>
        <v>0</v>
      </c>
      <c r="W59" s="60"/>
      <c r="X59" s="60">
        <f>E59</f>
        <v>0</v>
      </c>
      <c r="Y59" s="60"/>
      <c r="Z59" s="60">
        <f>P62</f>
        <v>0</v>
      </c>
      <c r="AA59" s="60">
        <f>T62</f>
        <v>0</v>
      </c>
      <c r="AB59" s="60">
        <f>X62</f>
        <v>0</v>
      </c>
      <c r="AC59" s="60">
        <f>AA59-AB59</f>
        <v>0</v>
      </c>
      <c r="AD59" s="60">
        <f>IF(Z59&gt;Z56,-1,0)</f>
        <v>0</v>
      </c>
      <c r="AE59" s="60">
        <f>IF(Z59&gt;Z57,-1,0)</f>
        <v>0</v>
      </c>
      <c r="AF59" s="60">
        <f>IF(Z59&gt;Z58,-1,0)</f>
        <v>0</v>
      </c>
      <c r="AG59" s="60">
        <f>10000-(AJ59*1000+AM59*100+AK59*10)</f>
        <v>10000</v>
      </c>
      <c r="AH59" s="90">
        <f>RANK(AG59,AG56:AG59,1)</f>
        <v>1</v>
      </c>
      <c r="AI59" s="60" t="str">
        <f>H57</f>
        <v>Honduras</v>
      </c>
      <c r="AJ59" s="60">
        <f t="shared" si="17"/>
        <v>0</v>
      </c>
      <c r="AK59" s="60">
        <f t="shared" si="17"/>
        <v>0</v>
      </c>
      <c r="AL59" s="60">
        <f t="shared" si="17"/>
        <v>0</v>
      </c>
      <c r="AM59" s="60">
        <f>AK59-AL59</f>
        <v>0</v>
      </c>
      <c r="AN59" s="187">
        <f>IF(AG56=AG59,IF(E60&gt;G60,AG56-0.1,AG56),AG56)</f>
        <v>10000</v>
      </c>
      <c r="AO59" s="187">
        <f>IF(AG57=AG59,IF(E59&gt;G59,AG57-0.1,AG57),AG57)</f>
        <v>10000</v>
      </c>
      <c r="AP59" s="187">
        <f>IF(AG58=AG59,IF(E57&gt;G57,AG58-0.1,AG58),AG58)</f>
        <v>10000</v>
      </c>
      <c r="AQ59" s="187"/>
      <c r="AR59" s="187">
        <f>AQ60</f>
        <v>30000</v>
      </c>
      <c r="AS59" s="90">
        <f>RANK(AR59,AR56:AR59,1)</f>
        <v>1</v>
      </c>
      <c r="AT59" s="60" t="str">
        <f t="shared" si="18"/>
        <v>Honduras</v>
      </c>
      <c r="AU59" s="60">
        <f t="shared" si="18"/>
        <v>0</v>
      </c>
      <c r="AV59" s="60">
        <f t="shared" si="18"/>
        <v>0</v>
      </c>
      <c r="AW59" s="60">
        <f t="shared" si="18"/>
        <v>0</v>
      </c>
      <c r="AX59" s="60"/>
      <c r="AY59" s="60"/>
      <c r="AZ59" s="60"/>
      <c r="BA59" s="113">
        <v>4</v>
      </c>
      <c r="BB59" s="114" t="e">
        <f>VLOOKUP(4,AS56:AT59,2,FALSE)</f>
        <v>#N/A</v>
      </c>
      <c r="BC59" s="115"/>
      <c r="BD59" s="116" t="e">
        <f>VLOOKUP(4,AS56:AW59,3,FALSE)</f>
        <v>#N/A</v>
      </c>
      <c r="BE59" s="116" t="e">
        <f>VLOOKUP(4,AS56:AW59,4,FALSE)</f>
        <v>#N/A</v>
      </c>
      <c r="BF59" s="93" t="s">
        <v>12</v>
      </c>
      <c r="BG59" s="116" t="e">
        <f>VLOOKUP(4,AS56:AW59,5,FALSE)</f>
        <v>#N/A</v>
      </c>
      <c r="BH59" s="60"/>
      <c r="BI59" s="85"/>
      <c r="BJ59" s="85">
        <f>IF(E59&gt;G59,IF(Spielplan!E59&gt;Spielplan!G59,Punktemodus!$B$3,0),0)</f>
        <v>0</v>
      </c>
      <c r="BK59" s="85">
        <f>IF(E59=G59,IF(Spielplan!E59=Spielplan!G59,Punktemodus!$B$3,0),0)</f>
        <v>10</v>
      </c>
      <c r="BL59" s="85">
        <f>IF(E59&lt;G59,IF(Spielplan!E59&lt;Spielplan!G59,Punktemodus!$B$3,0),0)</f>
        <v>0</v>
      </c>
      <c r="BM59" s="85">
        <f>IF(E59=Spielplan!E59,IF(G59=Spielplan!G59,Punktemodus!$B$5,0),0)</f>
        <v>3</v>
      </c>
      <c r="BN59" s="85">
        <f>IF(E59=Spielplan!E59,Punktemodus!$B$7,0)</f>
        <v>1</v>
      </c>
      <c r="BO59" s="85">
        <f>IF(G59=Spielplan!G59,Punktemodus!$B$7,0)</f>
        <v>1</v>
      </c>
      <c r="BP59" s="137">
        <f>IF(Spielplan!E59="",0,SUM(BJ59:BO59))</f>
        <v>0</v>
      </c>
      <c r="BQ59" s="85"/>
      <c r="BR59" s="141"/>
      <c r="BS59" s="134"/>
      <c r="BT59" s="134"/>
      <c r="BU59" s="134"/>
      <c r="BV59" s="134"/>
      <c r="BW59" s="134"/>
      <c r="BX59" s="148"/>
      <c r="BY59" s="148"/>
      <c r="BZ59" s="134"/>
      <c r="CA59" s="144" t="str">
        <f>Spielplan!$BS$23</f>
        <v/>
      </c>
      <c r="CB59" s="145"/>
      <c r="CC59" s="146">
        <f>Spielplan!$BU$23</f>
        <v>0</v>
      </c>
      <c r="CD59" s="134"/>
      <c r="CE59" s="134">
        <f>IF(CA59=CA23,Punktemodus!B15,0)</f>
        <v>20</v>
      </c>
      <c r="CF59" s="148">
        <f>IF(OR(CA59=$CA$14,CA59=$CA$15,CA59=$CA$22,CA59=$CA$30,CA59=$CA$31,CA59=$CA$38,CA59=$CA$39),Punktemodus!B17,0)</f>
        <v>10</v>
      </c>
      <c r="CG59" s="134"/>
      <c r="CH59" s="134"/>
      <c r="CI59" s="134"/>
      <c r="CJ59" s="134"/>
      <c r="CK59" s="144" t="str">
        <f>Spielplan!$CC$23</f>
        <v/>
      </c>
      <c r="CL59" s="145"/>
      <c r="CM59" s="146">
        <f>Spielplan!$CE$23</f>
        <v>0</v>
      </c>
      <c r="CN59" s="134"/>
      <c r="CO59" s="134">
        <f>IF(OR(CK59=CK23,CK59=CK24),Punktemodus!B21,0)</f>
        <v>40</v>
      </c>
      <c r="CP59" s="134"/>
      <c r="CQ59" s="370" t="str">
        <f>Spielplan!$CI$23</f>
        <v/>
      </c>
      <c r="CR59" s="371"/>
      <c r="CS59" s="371"/>
      <c r="CT59" s="371"/>
      <c r="CU59" s="371"/>
      <c r="CV59" s="372"/>
      <c r="CW59" s="134"/>
    </row>
    <row r="60" spans="1:101" ht="18.75" customHeight="1" thickBot="1" x14ac:dyDescent="0.3">
      <c r="A60" s="60"/>
      <c r="B60" s="60"/>
      <c r="C60" s="191" t="str">
        <f>C56</f>
        <v>Schweiz</v>
      </c>
      <c r="D60" s="192"/>
      <c r="E60" s="104"/>
      <c r="F60" s="93"/>
      <c r="G60" s="104"/>
      <c r="H60" s="191" t="str">
        <f>H57</f>
        <v>Honduras</v>
      </c>
      <c r="I60" s="192"/>
      <c r="J60" s="60"/>
      <c r="K60" s="60" t="s">
        <v>100</v>
      </c>
      <c r="L60" s="60">
        <f t="shared" si="16"/>
        <v>0</v>
      </c>
      <c r="M60" s="60">
        <f>IF($E60="",0,IF($E60&gt;$G60,3,IF($E60=G60,1,0)))</f>
        <v>0</v>
      </c>
      <c r="N60" s="60"/>
      <c r="O60" s="60"/>
      <c r="P60" s="60">
        <f>IF($G60="",0,IF($E60&gt;$G60,0,IF($E60=$G60,1,3)))</f>
        <v>0</v>
      </c>
      <c r="Q60" s="60">
        <f>E60</f>
        <v>0</v>
      </c>
      <c r="R60" s="60"/>
      <c r="S60" s="60"/>
      <c r="T60" s="60">
        <f>G60</f>
        <v>0</v>
      </c>
      <c r="U60" s="60">
        <f>G60</f>
        <v>0</v>
      </c>
      <c r="V60" s="60"/>
      <c r="W60" s="60"/>
      <c r="X60" s="60">
        <f>E60</f>
        <v>0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187">
        <f>SUM(AN56:AN59)</f>
        <v>30000</v>
      </c>
      <c r="AO60" s="187">
        <f>SUM(AO56:AO59)</f>
        <v>30000</v>
      </c>
      <c r="AP60" s="187">
        <f>SUM(AP56:AP59)</f>
        <v>30000</v>
      </c>
      <c r="AQ60" s="187">
        <f>SUM(AQ56:AQ59)</f>
        <v>30000</v>
      </c>
      <c r="AR60" s="187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85">
        <f>IF(E60&gt;G60,IF(Spielplan!E60&gt;Spielplan!G60,Punktemodus!$B$3,0),0)</f>
        <v>0</v>
      </c>
      <c r="BK60" s="85">
        <f>IF(E60=G60,IF(Spielplan!E60=Spielplan!G60,Punktemodus!$B$3,0),0)</f>
        <v>10</v>
      </c>
      <c r="BL60" s="85">
        <f>IF(E60&lt;G60,IF(Spielplan!E60&lt;Spielplan!G60,Punktemodus!$B$3,0),0)</f>
        <v>0</v>
      </c>
      <c r="BM60" s="85">
        <f>IF(E60=Spielplan!E60,IF(G60=Spielplan!G60,Punktemodus!$B$5,0),0)</f>
        <v>3</v>
      </c>
      <c r="BN60" s="85">
        <f>IF(E60=Spielplan!E60,Punktemodus!$B$7,0)</f>
        <v>1</v>
      </c>
      <c r="BO60" s="85">
        <f>IF(G60=Spielplan!G60,Punktemodus!$B$7,0)</f>
        <v>1</v>
      </c>
      <c r="BP60" s="137">
        <f>IF(Spielplan!E60="",0,SUM(BJ60:BO60))</f>
        <v>0</v>
      </c>
      <c r="BQ60" s="60"/>
      <c r="BR60" s="141"/>
      <c r="BS60" s="153" t="s">
        <v>123</v>
      </c>
      <c r="BT60" s="144" t="str">
        <f>Spielplan!$BL$24</f>
        <v/>
      </c>
      <c r="BU60" s="145"/>
      <c r="BV60" s="146">
        <f>Spielplan!$BN$24</f>
        <v>0</v>
      </c>
      <c r="BW60" s="147"/>
      <c r="BX60" s="148">
        <f>IF(BT24=BT60,Punktemodus!$B$11,0)</f>
        <v>10</v>
      </c>
      <c r="BY60" s="148">
        <f>IF(BT60=BT41,Punktemodus!B13,0)</f>
        <v>5</v>
      </c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44" t="str">
        <f>Spielplan!$CC$24</f>
        <v/>
      </c>
      <c r="CL60" s="145"/>
      <c r="CM60" s="146">
        <f>Spielplan!$CE$24</f>
        <v>0</v>
      </c>
      <c r="CN60" s="134"/>
      <c r="CO60" s="134">
        <f>IF(OR(CK60=CK23,CK60=CK24),Punktemodus!B21,0)</f>
        <v>40</v>
      </c>
      <c r="CP60" s="134"/>
      <c r="CQ60" s="373"/>
      <c r="CR60" s="374"/>
      <c r="CS60" s="374"/>
      <c r="CT60" s="374"/>
      <c r="CU60" s="374"/>
      <c r="CV60" s="375"/>
      <c r="CW60" s="134"/>
    </row>
    <row r="61" spans="1:101" ht="18.75" customHeight="1" thickBot="1" x14ac:dyDescent="0.3">
      <c r="A61" s="60"/>
      <c r="B61" s="60"/>
      <c r="C61" s="193" t="str">
        <f>H56</f>
        <v>Ecuador</v>
      </c>
      <c r="D61" s="194"/>
      <c r="E61" s="104"/>
      <c r="F61" s="93"/>
      <c r="G61" s="104"/>
      <c r="H61" s="193" t="str">
        <f>C57</f>
        <v>Frankreich</v>
      </c>
      <c r="I61" s="194"/>
      <c r="J61" s="60"/>
      <c r="K61" s="60" t="s">
        <v>100</v>
      </c>
      <c r="L61" s="60">
        <f t="shared" si="16"/>
        <v>0</v>
      </c>
      <c r="M61" s="60"/>
      <c r="N61" s="60">
        <f>IF($E61="",0,IF($E61&gt;$G61,3,IF($E61=$G61,1,0)))</f>
        <v>0</v>
      </c>
      <c r="O61" s="60">
        <f>IF($G61="",0,IF($E61&gt;$G61,0,IF($E61=$G61,1,3)))</f>
        <v>0</v>
      </c>
      <c r="P61" s="60"/>
      <c r="Q61" s="60"/>
      <c r="R61" s="60">
        <f>E61</f>
        <v>0</v>
      </c>
      <c r="S61" s="60">
        <f>G61</f>
        <v>0</v>
      </c>
      <c r="T61" s="60"/>
      <c r="U61" s="60"/>
      <c r="V61" s="60">
        <f>G61</f>
        <v>0</v>
      </c>
      <c r="W61" s="60">
        <f>E61</f>
        <v>0</v>
      </c>
      <c r="X61" s="60"/>
      <c r="Y61" s="60"/>
      <c r="Z61" s="60" t="s">
        <v>30</v>
      </c>
      <c r="AA61" s="60"/>
      <c r="AB61" s="60"/>
      <c r="AC61" s="60"/>
      <c r="AD61" s="60"/>
      <c r="AE61" s="60"/>
      <c r="AF61" s="60"/>
      <c r="AG61" s="60" t="b">
        <f>OR(AG56=AG57,AG56=AG58,AG56=AG59,AG57=AG58,AG57=AG59,AG58=AG59)</f>
        <v>1</v>
      </c>
      <c r="AH61" s="60"/>
      <c r="AI61" s="60"/>
      <c r="AJ61" s="60"/>
      <c r="AK61" s="60"/>
      <c r="AL61" s="60"/>
      <c r="AM61" s="60"/>
      <c r="AN61" s="60"/>
      <c r="AO61" s="60" t="s">
        <v>34</v>
      </c>
      <c r="AP61" s="60"/>
      <c r="AQ61" s="60"/>
      <c r="AR61" s="60" t="b">
        <f>OR(AR56=AR57,AR56=AR58,AR56=AR59,AR57=AR58,AR57=AR59,AR58=AR59)</f>
        <v>1</v>
      </c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85">
        <f>IF(E61&gt;G61,IF(Spielplan!E61&gt;Spielplan!G61,Punktemodus!$B$3,0),0)</f>
        <v>0</v>
      </c>
      <c r="BK61" s="85">
        <f>IF(E61=G61,IF(Spielplan!E61=Spielplan!G61,Punktemodus!$B$3,0),0)</f>
        <v>10</v>
      </c>
      <c r="BL61" s="85">
        <f>IF(E61&lt;G61,IF(Spielplan!E61&lt;Spielplan!G61,Punktemodus!$B$3,0),0)</f>
        <v>0</v>
      </c>
      <c r="BM61" s="85">
        <f>IF(E61=Spielplan!E61,IF(G61=Spielplan!G61,Punktemodus!$B$5,0),0)</f>
        <v>3</v>
      </c>
      <c r="BN61" s="85">
        <f>IF(E61=Spielplan!E61,Punktemodus!$B$7,0)</f>
        <v>1</v>
      </c>
      <c r="BO61" s="85">
        <f>IF(G61=Spielplan!G61,Punktemodus!$B$7,0)</f>
        <v>1</v>
      </c>
      <c r="BP61" s="137">
        <f>IF(Spielplan!E61="",0,SUM(BJ61:BO61))</f>
        <v>0</v>
      </c>
      <c r="BQ61" s="60"/>
      <c r="BR61" s="141"/>
      <c r="BS61" s="149" t="s">
        <v>124</v>
      </c>
      <c r="BT61" s="144" t="str">
        <f>Spielplan!$BL$25</f>
        <v/>
      </c>
      <c r="BU61" s="145"/>
      <c r="BV61" s="146">
        <f>Spielplan!$BN$25</f>
        <v>0</v>
      </c>
      <c r="BW61" s="134"/>
      <c r="BX61" s="148">
        <f>IF(BT25=BT61,Punktemodus!$B$11,0)</f>
        <v>10</v>
      </c>
      <c r="BY61" s="148">
        <f>IF(BT61=BT40,Punktemodus!B13,0)</f>
        <v>5</v>
      </c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55"/>
      <c r="CR61" s="142" t="s">
        <v>136</v>
      </c>
      <c r="CS61" s="155"/>
      <c r="CT61" s="155"/>
      <c r="CU61" s="155"/>
      <c r="CV61" s="155"/>
      <c r="CW61" s="134"/>
    </row>
    <row r="62" spans="1:101" ht="18.75" customHeight="1" thickBot="1" x14ac:dyDescent="0.25">
      <c r="A62" s="60"/>
      <c r="B62" s="60"/>
      <c r="C62" s="136" t="str">
        <f>IF(G61="","",IF(AR61=TRUE,"Achtung: Fehler in Tabelle!",""))</f>
        <v/>
      </c>
      <c r="D62" s="60"/>
      <c r="E62" s="85"/>
      <c r="F62" s="60"/>
      <c r="G62" s="85"/>
      <c r="H62" s="60"/>
      <c r="I62" s="60"/>
      <c r="J62" s="60"/>
      <c r="K62" s="60"/>
      <c r="L62" s="60"/>
      <c r="M62" s="60">
        <f t="shared" ref="M62:X62" si="19">SUM(M56:M61)</f>
        <v>0</v>
      </c>
      <c r="N62" s="60">
        <f t="shared" si="19"/>
        <v>0</v>
      </c>
      <c r="O62" s="60">
        <f t="shared" si="19"/>
        <v>0</v>
      </c>
      <c r="P62" s="60">
        <f t="shared" si="19"/>
        <v>0</v>
      </c>
      <c r="Q62" s="60">
        <f t="shared" si="19"/>
        <v>0</v>
      </c>
      <c r="R62" s="60">
        <f t="shared" si="19"/>
        <v>0</v>
      </c>
      <c r="S62" s="60">
        <f t="shared" si="19"/>
        <v>0</v>
      </c>
      <c r="T62" s="60">
        <f t="shared" si="19"/>
        <v>0</v>
      </c>
      <c r="U62" s="60">
        <f t="shared" si="19"/>
        <v>0</v>
      </c>
      <c r="V62" s="60">
        <f t="shared" si="19"/>
        <v>0</v>
      </c>
      <c r="W62" s="60">
        <f t="shared" si="19"/>
        <v>0</v>
      </c>
      <c r="X62" s="60">
        <f t="shared" si="19"/>
        <v>0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160">
        <f>SUM(BP56:BP61)</f>
        <v>0</v>
      </c>
      <c r="BQ62" s="60"/>
      <c r="BR62" s="141"/>
      <c r="BS62" s="150"/>
      <c r="BT62" s="134"/>
      <c r="BU62" s="134"/>
      <c r="BV62" s="134"/>
      <c r="BW62" s="134"/>
      <c r="BX62" s="148"/>
      <c r="BY62" s="148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370" t="str">
        <f>Spielplan!$CI$26</f>
        <v/>
      </c>
      <c r="CR62" s="371"/>
      <c r="CS62" s="371"/>
      <c r="CT62" s="371"/>
      <c r="CU62" s="371"/>
      <c r="CV62" s="372"/>
      <c r="CW62" s="134"/>
    </row>
    <row r="63" spans="1:101" ht="18.75" customHeight="1" thickBot="1" x14ac:dyDescent="0.3">
      <c r="A63" s="60"/>
      <c r="B63" s="60"/>
      <c r="C63" s="60"/>
      <c r="D63" s="60"/>
      <c r="E63" s="85"/>
      <c r="F63" s="60"/>
      <c r="G63" s="85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138"/>
      <c r="BQ63" s="60"/>
      <c r="BR63" s="141"/>
      <c r="BS63" s="134"/>
      <c r="BT63" s="134"/>
      <c r="BU63" s="134"/>
      <c r="BV63" s="134"/>
      <c r="BW63" s="134"/>
      <c r="BX63" s="148"/>
      <c r="BY63" s="148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54" t="s">
        <v>131</v>
      </c>
      <c r="CM63" s="134"/>
      <c r="CN63" s="134"/>
      <c r="CO63" s="134"/>
      <c r="CP63" s="134"/>
      <c r="CQ63" s="373"/>
      <c r="CR63" s="374"/>
      <c r="CS63" s="374"/>
      <c r="CT63" s="374"/>
      <c r="CU63" s="374"/>
      <c r="CV63" s="375"/>
      <c r="CW63" s="134"/>
    </row>
    <row r="64" spans="1:101" ht="18.75" customHeight="1" thickBot="1" x14ac:dyDescent="0.3">
      <c r="A64" s="60"/>
      <c r="B64" s="60"/>
      <c r="C64" s="60"/>
      <c r="D64" s="60"/>
      <c r="E64" s="85"/>
      <c r="F64" s="60"/>
      <c r="G64" s="85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138"/>
      <c r="BQ64" s="60"/>
      <c r="BR64" s="141"/>
      <c r="BS64" s="153" t="s">
        <v>20</v>
      </c>
      <c r="BT64" s="144" t="str">
        <f>Spielplan!$BL$28</f>
        <v/>
      </c>
      <c r="BU64" s="145"/>
      <c r="BV64" s="146">
        <f>Spielplan!$BN$28</f>
        <v>0</v>
      </c>
      <c r="BW64" s="147"/>
      <c r="BX64" s="148">
        <f>IF(BT28=BT64,Punktemodus!$B$11,0)</f>
        <v>10</v>
      </c>
      <c r="BY64" s="148">
        <f>IF(BT64=BT13,Punktemodus!B13,0)</f>
        <v>5</v>
      </c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55"/>
      <c r="CR64" s="142" t="s">
        <v>137</v>
      </c>
      <c r="CS64" s="155"/>
      <c r="CT64" s="155"/>
      <c r="CU64" s="155"/>
      <c r="CV64" s="155"/>
      <c r="CW64" s="134"/>
    </row>
    <row r="65" spans="1:101" ht="18.75" customHeight="1" thickBot="1" x14ac:dyDescent="0.3">
      <c r="A65" s="60"/>
      <c r="B65" s="60"/>
      <c r="C65" s="88" t="s">
        <v>91</v>
      </c>
      <c r="D65" s="60"/>
      <c r="E65" s="85"/>
      <c r="F65" s="60"/>
      <c r="G65" s="85"/>
      <c r="H65" s="60"/>
      <c r="I65" s="60"/>
      <c r="J65" s="60"/>
      <c r="K65" s="60"/>
      <c r="L65" s="60"/>
      <c r="M65" s="60" t="s">
        <v>4</v>
      </c>
      <c r="N65" s="60"/>
      <c r="O65" s="60"/>
      <c r="P65" s="60"/>
      <c r="Q65" s="60" t="s">
        <v>6</v>
      </c>
      <c r="R65" s="60"/>
      <c r="S65" s="60"/>
      <c r="T65" s="60"/>
      <c r="U65" s="60" t="s">
        <v>7</v>
      </c>
      <c r="V65" s="60"/>
      <c r="W65" s="60"/>
      <c r="X65" s="60"/>
      <c r="Y65" s="60"/>
      <c r="Z65" s="60" t="s">
        <v>4</v>
      </c>
      <c r="AA65" s="60" t="s">
        <v>5</v>
      </c>
      <c r="AB65" s="60"/>
      <c r="AC65" s="60"/>
      <c r="AD65" s="60" t="s">
        <v>9</v>
      </c>
      <c r="AE65" s="60"/>
      <c r="AF65" s="60"/>
      <c r="AG65" s="60"/>
      <c r="AH65" s="60" t="s">
        <v>32</v>
      </c>
      <c r="AI65" s="60"/>
      <c r="AJ65" s="60"/>
      <c r="AK65" s="60"/>
      <c r="AL65" s="60"/>
      <c r="AM65" s="60"/>
      <c r="AN65" s="60" t="s">
        <v>35</v>
      </c>
      <c r="AO65" s="60"/>
      <c r="AP65" s="60"/>
      <c r="AQ65" s="60"/>
      <c r="AR65" s="60"/>
      <c r="AS65" s="60" t="s">
        <v>33</v>
      </c>
      <c r="AT65" s="60"/>
      <c r="AU65" s="60"/>
      <c r="AV65" s="60"/>
      <c r="AW65" s="60"/>
      <c r="AX65" s="60"/>
      <c r="AY65" s="60"/>
      <c r="AZ65" s="60"/>
      <c r="BA65" s="60"/>
      <c r="BB65" s="89" t="s">
        <v>10</v>
      </c>
      <c r="BC65" s="60"/>
      <c r="BD65" s="90" t="s">
        <v>4</v>
      </c>
      <c r="BE65" s="60"/>
      <c r="BF65" s="61" t="s">
        <v>5</v>
      </c>
      <c r="BG65" s="60"/>
      <c r="BH65" s="60"/>
      <c r="BI65" s="85"/>
      <c r="BJ65" s="60"/>
      <c r="BK65" s="60"/>
      <c r="BL65" s="60"/>
      <c r="BM65" s="60"/>
      <c r="BN65" s="60"/>
      <c r="BO65" s="60"/>
      <c r="BP65" s="138"/>
      <c r="BQ65" s="85"/>
      <c r="BR65" s="141"/>
      <c r="BS65" s="149" t="s">
        <v>125</v>
      </c>
      <c r="BT65" s="144" t="str">
        <f>Spielplan!$BL$29</f>
        <v/>
      </c>
      <c r="BU65" s="145"/>
      <c r="BV65" s="146">
        <f>Spielplan!$BN$29</f>
        <v>0</v>
      </c>
      <c r="BW65" s="134"/>
      <c r="BX65" s="148">
        <f>IF(BT29=BT65,Punktemodus!$B$11,0)</f>
        <v>10</v>
      </c>
      <c r="BY65" s="148">
        <f>IF(BT65=BT12,Punktemodus!B13,0)</f>
        <v>5</v>
      </c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44" t="str">
        <f>Spielplan!$CC$29</f>
        <v/>
      </c>
      <c r="CL65" s="145"/>
      <c r="CM65" s="146">
        <f>Spielplan!$CE$29</f>
        <v>0</v>
      </c>
      <c r="CN65" s="134"/>
      <c r="CO65" s="134"/>
      <c r="CP65" s="134"/>
      <c r="CQ65" s="370" t="str">
        <f>Spielplan!$CI$29</f>
        <v/>
      </c>
      <c r="CR65" s="371"/>
      <c r="CS65" s="371"/>
      <c r="CT65" s="371"/>
      <c r="CU65" s="371"/>
      <c r="CV65" s="372"/>
      <c r="CW65" s="134"/>
    </row>
    <row r="66" spans="1:101" ht="18.75" customHeight="1" thickBot="1" x14ac:dyDescent="0.3">
      <c r="A66" s="60"/>
      <c r="B66" s="60"/>
      <c r="C66" s="60"/>
      <c r="D66" s="60"/>
      <c r="E66" s="85"/>
      <c r="F66" s="60"/>
      <c r="G66" s="85"/>
      <c r="H66" s="60"/>
      <c r="I66" s="60"/>
      <c r="J66" s="60"/>
      <c r="K66" s="60"/>
      <c r="L66" s="60"/>
      <c r="M66" s="60" t="s">
        <v>0</v>
      </c>
      <c r="N66" s="60" t="s">
        <v>1</v>
      </c>
      <c r="O66" s="60" t="s">
        <v>2</v>
      </c>
      <c r="P66" s="60" t="s">
        <v>3</v>
      </c>
      <c r="Q66" s="60" t="s">
        <v>0</v>
      </c>
      <c r="R66" s="60" t="s">
        <v>1</v>
      </c>
      <c r="S66" s="60" t="s">
        <v>2</v>
      </c>
      <c r="T66" s="60" t="s">
        <v>3</v>
      </c>
      <c r="U66" s="60" t="s">
        <v>0</v>
      </c>
      <c r="V66" s="60" t="s">
        <v>1</v>
      </c>
      <c r="W66" s="60" t="s">
        <v>2</v>
      </c>
      <c r="X66" s="60" t="s">
        <v>3</v>
      </c>
      <c r="Y66" s="60"/>
      <c r="Z66" s="60" t="s">
        <v>8</v>
      </c>
      <c r="AA66" s="60"/>
      <c r="AB66" s="60"/>
      <c r="AC66" s="60"/>
      <c r="AD66" s="60"/>
      <c r="AE66" s="60"/>
      <c r="AF66" s="60"/>
      <c r="AG66" s="60"/>
      <c r="AH66" s="60" t="s">
        <v>31</v>
      </c>
      <c r="AI66" s="60"/>
      <c r="AJ66" s="60"/>
      <c r="AK66" s="60"/>
      <c r="AL66" s="60"/>
      <c r="AM66" s="60"/>
      <c r="AN66" s="60" t="str">
        <f>AI67</f>
        <v>Argentinien</v>
      </c>
      <c r="AO66" s="60" t="str">
        <f>AI68</f>
        <v>Bosnien</v>
      </c>
      <c r="AP66" s="60" t="str">
        <f>AI69</f>
        <v>Iran</v>
      </c>
      <c r="AQ66" s="60" t="str">
        <f>AI70</f>
        <v>Nigeria</v>
      </c>
      <c r="AR66" s="60"/>
      <c r="AS66" s="60" t="s">
        <v>31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85"/>
      <c r="BJ66" s="85"/>
      <c r="BK66" s="85"/>
      <c r="BL66" s="85"/>
      <c r="BM66" s="85"/>
      <c r="BN66" s="85"/>
      <c r="BO66" s="85"/>
      <c r="BP66" s="137"/>
      <c r="BQ66" s="85"/>
      <c r="BR66" s="141"/>
      <c r="BS66" s="150"/>
      <c r="BT66" s="134"/>
      <c r="BU66" s="134"/>
      <c r="BV66" s="134"/>
      <c r="BW66" s="134"/>
      <c r="BX66" s="148"/>
      <c r="BY66" s="148"/>
      <c r="BZ66" s="134"/>
      <c r="CA66" s="144" t="str">
        <f>Spielplan!$BS$30</f>
        <v/>
      </c>
      <c r="CB66" s="145"/>
      <c r="CC66" s="146">
        <f>Spielplan!$BU$30</f>
        <v>0</v>
      </c>
      <c r="CD66" s="147"/>
      <c r="CE66" s="134">
        <f>IF(CA66=CA30,Punktemodus!B15,0)</f>
        <v>20</v>
      </c>
      <c r="CF66" s="148">
        <f>IF(OR(CA66=$CA$14,CA66=$CA$15,CA66=$CA$22,CA66=$CA$23,CA66=$CA$31,CA66=$CA$38,CA66=$CA$39),Punktemodus!B17,0)</f>
        <v>10</v>
      </c>
      <c r="CG66" s="134"/>
      <c r="CH66" s="134"/>
      <c r="CI66" s="134"/>
      <c r="CJ66" s="134"/>
      <c r="CK66" s="144" t="str">
        <f>Spielplan!$CC$30</f>
        <v/>
      </c>
      <c r="CL66" s="145"/>
      <c r="CM66" s="146">
        <f>Spielplan!$CE$30</f>
        <v>0</v>
      </c>
      <c r="CN66" s="134"/>
      <c r="CO66" s="134"/>
      <c r="CP66" s="134"/>
      <c r="CQ66" s="373"/>
      <c r="CR66" s="374"/>
      <c r="CS66" s="374"/>
      <c r="CT66" s="374"/>
      <c r="CU66" s="374"/>
      <c r="CV66" s="375"/>
      <c r="CW66" s="134"/>
    </row>
    <row r="67" spans="1:101" ht="18.75" customHeight="1" thickBot="1" x14ac:dyDescent="0.3">
      <c r="A67" s="60"/>
      <c r="B67" s="60"/>
      <c r="C67" s="200" t="str">
        <f>Spielplan!$C$67</f>
        <v>Argentinien</v>
      </c>
      <c r="D67" s="201"/>
      <c r="E67" s="104"/>
      <c r="F67" s="93"/>
      <c r="G67" s="104"/>
      <c r="H67" s="200" t="str">
        <f>Spielplan!$H$67</f>
        <v>Bosnien</v>
      </c>
      <c r="I67" s="201"/>
      <c r="J67" s="60"/>
      <c r="K67" s="60" t="s">
        <v>101</v>
      </c>
      <c r="L67" s="60">
        <f t="shared" ref="L67:L72" si="20">IF(E67-G67&gt;0,1,IF(G67=E67,0,-1))</f>
        <v>0</v>
      </c>
      <c r="M67" s="60">
        <f>IF($E67="",0,IF($E67&gt;$G67,3,IF($E67=G67,1,0)))</f>
        <v>0</v>
      </c>
      <c r="N67" s="60">
        <f>IF($G67="",0,IF($E67&gt;$G67,0,IF($E67=G67,1,3)))</f>
        <v>0</v>
      </c>
      <c r="O67" s="60"/>
      <c r="P67" s="60"/>
      <c r="Q67" s="60">
        <f>E67</f>
        <v>0</v>
      </c>
      <c r="R67" s="60">
        <f>G67</f>
        <v>0</v>
      </c>
      <c r="S67" s="60"/>
      <c r="T67" s="60"/>
      <c r="U67" s="60">
        <f>G67</f>
        <v>0</v>
      </c>
      <c r="V67" s="60">
        <f>E67</f>
        <v>0</v>
      </c>
      <c r="W67" s="60"/>
      <c r="X67" s="60"/>
      <c r="Y67" s="60"/>
      <c r="Z67" s="60">
        <f>M73</f>
        <v>0</v>
      </c>
      <c r="AA67" s="60">
        <f>Q73</f>
        <v>0</v>
      </c>
      <c r="AB67" s="60">
        <f>U73</f>
        <v>0</v>
      </c>
      <c r="AC67" s="60">
        <f>AA67-AB67</f>
        <v>0</v>
      </c>
      <c r="AD67" s="60">
        <f>IF(Z67&gt;Z68,-1,0)</f>
        <v>0</v>
      </c>
      <c r="AE67" s="60">
        <f>IF(Z67&gt;Z69,-1,0)</f>
        <v>0</v>
      </c>
      <c r="AF67" s="60">
        <f>IF(Z67&gt;Z70,-1,0)</f>
        <v>0</v>
      </c>
      <c r="AG67" s="60">
        <f>10000-(AJ67*1000+AM67*100+AK67*10)</f>
        <v>10000</v>
      </c>
      <c r="AH67" s="90">
        <f>RANK(AG67,AG67:AG70,1)</f>
        <v>1</v>
      </c>
      <c r="AI67" s="60" t="str">
        <f>C67</f>
        <v>Argentinien</v>
      </c>
      <c r="AJ67" s="60">
        <f t="shared" ref="AJ67:AL70" si="21">Z67</f>
        <v>0</v>
      </c>
      <c r="AK67" s="60">
        <f t="shared" si="21"/>
        <v>0</v>
      </c>
      <c r="AL67" s="60">
        <f t="shared" si="21"/>
        <v>0</v>
      </c>
      <c r="AM67" s="60">
        <f>AK67-AL67</f>
        <v>0</v>
      </c>
      <c r="AN67" s="187"/>
      <c r="AO67" s="187">
        <f>IF(AG68=AG67,IF(G67&gt;E67,AG68-0.1,AG68),AG68)</f>
        <v>10000</v>
      </c>
      <c r="AP67" s="187">
        <f>IF(AG69=AG67,IF(G69&gt;E69,AG69-0.1,AG69),AG69)</f>
        <v>10000</v>
      </c>
      <c r="AQ67" s="187">
        <f>IF(AG70=AG67,IF(G71&gt;E71,AG70-0.1,AG70),AG70)</f>
        <v>10000</v>
      </c>
      <c r="AR67" s="187">
        <f>AN71</f>
        <v>30000</v>
      </c>
      <c r="AS67" s="90">
        <f>RANK(AR67,AR67:AR70,1)</f>
        <v>1</v>
      </c>
      <c r="AT67" s="60" t="str">
        <f t="shared" ref="AT67:AW70" si="22">AI67</f>
        <v>Argentinien</v>
      </c>
      <c r="AU67" s="60">
        <f t="shared" si="22"/>
        <v>0</v>
      </c>
      <c r="AV67" s="60">
        <f t="shared" si="22"/>
        <v>0</v>
      </c>
      <c r="AW67" s="60">
        <f t="shared" si="22"/>
        <v>0</v>
      </c>
      <c r="AX67" s="60"/>
      <c r="AY67" s="60"/>
      <c r="AZ67" s="60"/>
      <c r="BA67" s="202">
        <v>1</v>
      </c>
      <c r="BB67" s="200" t="str">
        <f>VLOOKUP(1,AS67:AT70,2,FALSE)</f>
        <v>Argentinien</v>
      </c>
      <c r="BC67" s="201"/>
      <c r="BD67" s="203">
        <f>VLOOKUP(1,AS67:AW70,3,FALSE)</f>
        <v>0</v>
      </c>
      <c r="BE67" s="204">
        <f>VLOOKUP(1,AS67:AW70,4,FALSE)</f>
        <v>0</v>
      </c>
      <c r="BF67" s="93" t="s">
        <v>12</v>
      </c>
      <c r="BG67" s="204">
        <f>VLOOKUP(1,AS67:AW70,5,FALSE)</f>
        <v>0</v>
      </c>
      <c r="BH67" s="205" t="s">
        <v>126</v>
      </c>
      <c r="BI67" s="85"/>
      <c r="BJ67" s="85">
        <f>IF(E67&gt;G67,IF(Spielplan!E67&gt;Spielplan!G67,Punktemodus!$B$3,0),0)</f>
        <v>0</v>
      </c>
      <c r="BK67" s="85">
        <f>IF(E67=G67,IF(Spielplan!E67=Spielplan!G67,Punktemodus!$B$3,0),0)</f>
        <v>10</v>
      </c>
      <c r="BL67" s="85">
        <f>IF(E67&lt;G67,IF(Spielplan!E67&lt;Spielplan!G67,Punktemodus!$B$3,0),0)</f>
        <v>0</v>
      </c>
      <c r="BM67" s="85">
        <f>IF(E67=Spielplan!E67,IF(G67=Spielplan!G67,Punktemodus!$B$5,0),0)</f>
        <v>3</v>
      </c>
      <c r="BN67" s="85">
        <f>IF(E67=Spielplan!E67,Punktemodus!$B$7,0)</f>
        <v>1</v>
      </c>
      <c r="BO67" s="85">
        <f>IF(G67=Spielplan!G67,Punktemodus!$B$7,0)</f>
        <v>1</v>
      </c>
      <c r="BP67" s="137">
        <f>IF(Spielplan!E67="",0,SUM(BJ67:BO67))</f>
        <v>0</v>
      </c>
      <c r="BQ67" s="85"/>
      <c r="BR67" s="141"/>
      <c r="BS67" s="134"/>
      <c r="BT67" s="134"/>
      <c r="BU67" s="134"/>
      <c r="BV67" s="134"/>
      <c r="BW67" s="134"/>
      <c r="BX67" s="148"/>
      <c r="BY67" s="148"/>
      <c r="BZ67" s="134"/>
      <c r="CA67" s="144" t="str">
        <f>Spielplan!$BS$31</f>
        <v/>
      </c>
      <c r="CB67" s="145"/>
      <c r="CC67" s="146">
        <f>Spielplan!$BU$31</f>
        <v>0</v>
      </c>
      <c r="CD67" s="134"/>
      <c r="CE67" s="134">
        <f>IF(CA67=CA31,Punktemodus!B15,0)</f>
        <v>20</v>
      </c>
      <c r="CF67" s="148">
        <f>IF(OR(CA67=$CA$14,CA67=$CA$15,CA67=$CA$22,CA67=$CA$23,CA67=$CA$30,CA67=$CA$38,CA67=$CA$39),Punktemodus!B17,0)</f>
        <v>10</v>
      </c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55"/>
      <c r="CR67" s="142" t="s">
        <v>138</v>
      </c>
      <c r="CS67" s="155"/>
      <c r="CT67" s="155"/>
      <c r="CU67" s="155"/>
      <c r="CV67" s="155"/>
      <c r="CW67" s="134"/>
    </row>
    <row r="68" spans="1:101" ht="18.75" customHeight="1" thickBot="1" x14ac:dyDescent="0.3">
      <c r="A68" s="60"/>
      <c r="B68" s="60"/>
      <c r="C68" s="206" t="str">
        <f>Spielplan!$C$68</f>
        <v>Iran</v>
      </c>
      <c r="D68" s="207"/>
      <c r="E68" s="104"/>
      <c r="F68" s="93"/>
      <c r="G68" s="104"/>
      <c r="H68" s="206" t="str">
        <f>Spielplan!$H$68</f>
        <v>Nigeria</v>
      </c>
      <c r="I68" s="207"/>
      <c r="J68" s="60"/>
      <c r="K68" s="60" t="s">
        <v>102</v>
      </c>
      <c r="L68" s="60">
        <f t="shared" si="20"/>
        <v>0</v>
      </c>
      <c r="M68" s="60"/>
      <c r="N68" s="60"/>
      <c r="O68" s="60">
        <f>IF($E68="",0,IF($E68&gt;$G68,3,IF($E68=$G68,1,0)))</f>
        <v>0</v>
      </c>
      <c r="P68" s="60">
        <f>IF($G68="",0,IF($E68&gt;$G68,0,IF($E68=$G68,1,3)))</f>
        <v>0</v>
      </c>
      <c r="Q68" s="60"/>
      <c r="R68" s="60"/>
      <c r="S68" s="60">
        <f>E68</f>
        <v>0</v>
      </c>
      <c r="T68" s="60">
        <f>G68</f>
        <v>0</v>
      </c>
      <c r="U68" s="60"/>
      <c r="V68" s="60"/>
      <c r="W68" s="60">
        <f>G68</f>
        <v>0</v>
      </c>
      <c r="X68" s="60">
        <f>E68</f>
        <v>0</v>
      </c>
      <c r="Y68" s="60"/>
      <c r="Z68" s="60">
        <f>N73</f>
        <v>0</v>
      </c>
      <c r="AA68" s="60">
        <f>R73</f>
        <v>0</v>
      </c>
      <c r="AB68" s="60">
        <f>V73</f>
        <v>0</v>
      </c>
      <c r="AC68" s="60">
        <f>AA68-AB68</f>
        <v>0</v>
      </c>
      <c r="AD68" s="60">
        <f>IF(Z68&gt;Z67,-1,0)</f>
        <v>0</v>
      </c>
      <c r="AE68" s="60">
        <f>IF(Z68&gt;Z69,-1,0)</f>
        <v>0</v>
      </c>
      <c r="AF68" s="60">
        <f>IF(Z68&gt;Z70,-1,0)</f>
        <v>0</v>
      </c>
      <c r="AG68" s="60">
        <f>10000-(AJ68*1000+AM68*100+AK68*10)</f>
        <v>10000</v>
      </c>
      <c r="AH68" s="90">
        <f>RANK(AG68,AG67:AG70,1)</f>
        <v>1</v>
      </c>
      <c r="AI68" s="60" t="str">
        <f>H67</f>
        <v>Bosnien</v>
      </c>
      <c r="AJ68" s="60">
        <f t="shared" si="21"/>
        <v>0</v>
      </c>
      <c r="AK68" s="60">
        <f t="shared" si="21"/>
        <v>0</v>
      </c>
      <c r="AL68" s="60">
        <f t="shared" si="21"/>
        <v>0</v>
      </c>
      <c r="AM68" s="60">
        <f>AK68-AL68</f>
        <v>0</v>
      </c>
      <c r="AN68" s="187">
        <f>IF(AG67=AG68,IF(E67&gt;G67,AG67-0.1,AG67),AG67)</f>
        <v>10000</v>
      </c>
      <c r="AO68" s="187"/>
      <c r="AP68" s="187">
        <f>IF(AG69=AG68,IF(G72&gt;E72,AG69-0.1,AG69),AG69)</f>
        <v>10000</v>
      </c>
      <c r="AQ68" s="187">
        <f>IF(AG70=AG68,IF(G70&gt;E70,AG70-0.1,AG70),AG70)</f>
        <v>10000</v>
      </c>
      <c r="AR68" s="187">
        <f>AO71</f>
        <v>30000</v>
      </c>
      <c r="AS68" s="90">
        <f>RANK(AR68,AR67:AR70,1)</f>
        <v>1</v>
      </c>
      <c r="AT68" s="60" t="str">
        <f t="shared" si="22"/>
        <v>Bosnien</v>
      </c>
      <c r="AU68" s="60">
        <f t="shared" si="22"/>
        <v>0</v>
      </c>
      <c r="AV68" s="60">
        <f t="shared" si="22"/>
        <v>0</v>
      </c>
      <c r="AW68" s="60">
        <f t="shared" si="22"/>
        <v>0</v>
      </c>
      <c r="AX68" s="60"/>
      <c r="AY68" s="60"/>
      <c r="AZ68" s="60"/>
      <c r="BA68" s="208">
        <v>2</v>
      </c>
      <c r="BB68" s="206" t="e">
        <f>VLOOKUP(2,AS67:AT70,2,FALSE)</f>
        <v>#N/A</v>
      </c>
      <c r="BC68" s="207"/>
      <c r="BD68" s="209" t="e">
        <f>VLOOKUP(2,AS67:AW70,3,FALSE)</f>
        <v>#N/A</v>
      </c>
      <c r="BE68" s="210" t="e">
        <f>VLOOKUP(2,AS67:AW70,4,FALSE)</f>
        <v>#N/A</v>
      </c>
      <c r="BF68" s="93" t="s">
        <v>12</v>
      </c>
      <c r="BG68" s="210" t="e">
        <f>VLOOKUP(2,AS67:AW70,5,FALSE)</f>
        <v>#N/A</v>
      </c>
      <c r="BH68" s="210" t="s">
        <v>122</v>
      </c>
      <c r="BI68" s="85"/>
      <c r="BJ68" s="85">
        <f>IF(E68&gt;G68,IF(Spielplan!E68&gt;Spielplan!G68,Punktemodus!$B$3,0),0)</f>
        <v>0</v>
      </c>
      <c r="BK68" s="85">
        <f>IF(E68=G68,IF(Spielplan!E68=Spielplan!G68,Punktemodus!$B$3,0),0)</f>
        <v>10</v>
      </c>
      <c r="BL68" s="85">
        <f>IF(E68&lt;G68,IF(Spielplan!E68&lt;Spielplan!G68,Punktemodus!$B$3,0),0)</f>
        <v>0</v>
      </c>
      <c r="BM68" s="85">
        <f>IF(E68=Spielplan!E68,IF(G68=Spielplan!G68,Punktemodus!$B$5,0),0)</f>
        <v>3</v>
      </c>
      <c r="BN68" s="85">
        <f>IF(E68=Spielplan!E68,Punktemodus!$B$7,0)</f>
        <v>1</v>
      </c>
      <c r="BO68" s="85">
        <f>IF(G68=Spielplan!G68,Punktemodus!$B$7,0)</f>
        <v>1</v>
      </c>
      <c r="BP68" s="137">
        <f>IF(Spielplan!E68="",0,SUM(BJ68:BO68))</f>
        <v>0</v>
      </c>
      <c r="BQ68" s="85"/>
      <c r="BR68" s="141"/>
      <c r="BS68" s="153" t="s">
        <v>24</v>
      </c>
      <c r="BT68" s="144" t="str">
        <f>Spielplan!$BL$32</f>
        <v/>
      </c>
      <c r="BU68" s="145"/>
      <c r="BV68" s="146">
        <f>Spielplan!$BN$32</f>
        <v>0</v>
      </c>
      <c r="BW68" s="147"/>
      <c r="BX68" s="148">
        <f>IF(BT32=BT68,Punktemodus!$B$11,0)</f>
        <v>10</v>
      </c>
      <c r="BY68" s="148">
        <f>IF(BT68=BT17,Punktemodus!B13,0)</f>
        <v>5</v>
      </c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370" t="str">
        <f>Spielplan!$CI$32</f>
        <v/>
      </c>
      <c r="CR68" s="371"/>
      <c r="CS68" s="371"/>
      <c r="CT68" s="371"/>
      <c r="CU68" s="371"/>
      <c r="CV68" s="372"/>
      <c r="CW68" s="134"/>
    </row>
    <row r="69" spans="1:101" ht="18.75" customHeight="1" thickBot="1" x14ac:dyDescent="0.3">
      <c r="A69" s="60"/>
      <c r="B69" s="60"/>
      <c r="C69" s="200" t="str">
        <f>C67</f>
        <v>Argentinien</v>
      </c>
      <c r="D69" s="201"/>
      <c r="E69" s="104"/>
      <c r="F69" s="93"/>
      <c r="G69" s="104"/>
      <c r="H69" s="200" t="str">
        <f>C68</f>
        <v>Iran</v>
      </c>
      <c r="I69" s="201"/>
      <c r="J69" s="60"/>
      <c r="K69" s="60" t="s">
        <v>103</v>
      </c>
      <c r="L69" s="60">
        <f t="shared" si="20"/>
        <v>0</v>
      </c>
      <c r="M69" s="60">
        <f>IF($E69="",0,IF($E69&gt;$G69,3,IF($E69=G69,1,0)))</f>
        <v>0</v>
      </c>
      <c r="N69" s="60"/>
      <c r="O69" s="60">
        <f>IF($G69="",0,IF($E69&gt;$G69,0,IF($E69=$G69,1,3)))</f>
        <v>0</v>
      </c>
      <c r="P69" s="60"/>
      <c r="Q69" s="60">
        <f>E69</f>
        <v>0</v>
      </c>
      <c r="R69" s="60"/>
      <c r="S69" s="60">
        <f>G69</f>
        <v>0</v>
      </c>
      <c r="T69" s="60"/>
      <c r="U69" s="60">
        <f>G69</f>
        <v>0</v>
      </c>
      <c r="V69" s="60"/>
      <c r="W69" s="60">
        <f>E69</f>
        <v>0</v>
      </c>
      <c r="X69" s="60"/>
      <c r="Y69" s="60"/>
      <c r="Z69" s="60">
        <f>O73</f>
        <v>0</v>
      </c>
      <c r="AA69" s="60">
        <f>S73</f>
        <v>0</v>
      </c>
      <c r="AB69" s="60">
        <f>W73</f>
        <v>0</v>
      </c>
      <c r="AC69" s="60">
        <f>AA69-AB69</f>
        <v>0</v>
      </c>
      <c r="AD69" s="60">
        <f>IF(Z69&gt;Z67,-1,0)</f>
        <v>0</v>
      </c>
      <c r="AE69" s="60">
        <f>IF(Z69&gt;Z68,-1,0)</f>
        <v>0</v>
      </c>
      <c r="AF69" s="60">
        <f>IF(Z69&gt;Z70,-1,0)</f>
        <v>0</v>
      </c>
      <c r="AG69" s="60">
        <f>10000-(AJ69*1000+AM69*100+AK69*10)</f>
        <v>10000</v>
      </c>
      <c r="AH69" s="90">
        <f>RANK(AG69,AG67:AG70,1)</f>
        <v>1</v>
      </c>
      <c r="AI69" s="60" t="str">
        <f>C68</f>
        <v>Iran</v>
      </c>
      <c r="AJ69" s="60">
        <f t="shared" si="21"/>
        <v>0</v>
      </c>
      <c r="AK69" s="60">
        <f t="shared" si="21"/>
        <v>0</v>
      </c>
      <c r="AL69" s="60">
        <f t="shared" si="21"/>
        <v>0</v>
      </c>
      <c r="AM69" s="60">
        <f>AK69-AL69</f>
        <v>0</v>
      </c>
      <c r="AN69" s="187">
        <f>IF(AG67=AG69,IF(E69&gt;G69,AG67-0.1,AG67),AG67)</f>
        <v>10000</v>
      </c>
      <c r="AO69" s="187">
        <f>IF(AG68=AG69,IF(E72&gt;G72,AG68-0.1,AG68),AG68)</f>
        <v>10000</v>
      </c>
      <c r="AP69" s="187"/>
      <c r="AQ69" s="187">
        <f>IF(AG70=AG69,IF(G68&gt;E68,AG70-0.1,AG70),AG70)</f>
        <v>10000</v>
      </c>
      <c r="AR69" s="187">
        <f>AP71</f>
        <v>30000</v>
      </c>
      <c r="AS69" s="90">
        <f>RANK(AR69,AR67:AR70,1)</f>
        <v>1</v>
      </c>
      <c r="AT69" s="60" t="str">
        <f t="shared" si="22"/>
        <v>Iran</v>
      </c>
      <c r="AU69" s="60">
        <f t="shared" si="22"/>
        <v>0</v>
      </c>
      <c r="AV69" s="60">
        <f t="shared" si="22"/>
        <v>0</v>
      </c>
      <c r="AW69" s="60">
        <f t="shared" si="22"/>
        <v>0</v>
      </c>
      <c r="AX69" s="60"/>
      <c r="AY69" s="60"/>
      <c r="AZ69" s="60"/>
      <c r="BA69" s="113">
        <v>3</v>
      </c>
      <c r="BB69" s="114" t="e">
        <f>VLOOKUP(3,AS67:AT70,2,FALSE)</f>
        <v>#N/A</v>
      </c>
      <c r="BC69" s="115"/>
      <c r="BD69" s="116" t="e">
        <f>VLOOKUP(3,AS67:AW70,3,FALSE)</f>
        <v>#N/A</v>
      </c>
      <c r="BE69" s="116" t="e">
        <f>VLOOKUP(3,AS67:AW70,4,FALSE)</f>
        <v>#N/A</v>
      </c>
      <c r="BF69" s="93" t="s">
        <v>12</v>
      </c>
      <c r="BG69" s="116" t="e">
        <f>VLOOKUP(3,AS67:AW70,5,FALSE)</f>
        <v>#N/A</v>
      </c>
      <c r="BH69" s="60"/>
      <c r="BI69" s="85"/>
      <c r="BJ69" s="85">
        <f>IF(E69&gt;G69,IF(Spielplan!E69&gt;Spielplan!G69,Punktemodus!$B$3,0),0)</f>
        <v>0</v>
      </c>
      <c r="BK69" s="85">
        <f>IF(E69=G69,IF(Spielplan!E69=Spielplan!G69,Punktemodus!$B$3,0),0)</f>
        <v>10</v>
      </c>
      <c r="BL69" s="85">
        <f>IF(E69&lt;G69,IF(Spielplan!E69&lt;Spielplan!G69,Punktemodus!$B$3,0),0)</f>
        <v>0</v>
      </c>
      <c r="BM69" s="85">
        <f>IF(E69=Spielplan!E69,IF(G69=Spielplan!G69,Punktemodus!$B$5,0),0)</f>
        <v>3</v>
      </c>
      <c r="BN69" s="85">
        <f>IF(E69=Spielplan!E69,Punktemodus!$B$7,0)</f>
        <v>1</v>
      </c>
      <c r="BO69" s="85">
        <f>IF(G69=Spielplan!G69,Punktemodus!$B$7,0)</f>
        <v>1</v>
      </c>
      <c r="BP69" s="137">
        <f>IF(Spielplan!E69="",0,SUM(BJ69:BO69))</f>
        <v>0</v>
      </c>
      <c r="BQ69" s="85"/>
      <c r="BR69" s="141"/>
      <c r="BS69" s="149" t="s">
        <v>23</v>
      </c>
      <c r="BT69" s="144" t="str">
        <f>Spielplan!$BL$33</f>
        <v/>
      </c>
      <c r="BU69" s="145"/>
      <c r="BV69" s="146">
        <f>Spielplan!$BN$33</f>
        <v>0</v>
      </c>
      <c r="BW69" s="134"/>
      <c r="BX69" s="148">
        <f>IF(BT33=BT69,Punktemodus!$B$11,0)</f>
        <v>10</v>
      </c>
      <c r="BY69" s="148">
        <f>IF(BT69=BT16,Punktemodus!B13,0)</f>
        <v>5</v>
      </c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373"/>
      <c r="CR69" s="374"/>
      <c r="CS69" s="374"/>
      <c r="CT69" s="374"/>
      <c r="CU69" s="374"/>
      <c r="CV69" s="375"/>
      <c r="CW69" s="134"/>
    </row>
    <row r="70" spans="1:101" ht="18.75" customHeight="1" thickBot="1" x14ac:dyDescent="0.3">
      <c r="A70" s="60"/>
      <c r="B70" s="60"/>
      <c r="C70" s="206" t="str">
        <f>H67</f>
        <v>Bosnien</v>
      </c>
      <c r="D70" s="207"/>
      <c r="E70" s="104"/>
      <c r="F70" s="93"/>
      <c r="G70" s="104"/>
      <c r="H70" s="206" t="str">
        <f>H68</f>
        <v>Nigeria</v>
      </c>
      <c r="I70" s="207"/>
      <c r="J70" s="60"/>
      <c r="K70" s="60" t="s">
        <v>104</v>
      </c>
      <c r="L70" s="60">
        <f t="shared" si="20"/>
        <v>0</v>
      </c>
      <c r="M70" s="60"/>
      <c r="N70" s="60">
        <f>IF($E70="",0,IF($E70&gt;$G70,3,IF($E70=$G70,1,0)))</f>
        <v>0</v>
      </c>
      <c r="O70" s="60"/>
      <c r="P70" s="60">
        <f>IF($G70="",0,IF($E70&gt;$G70,0,IF($E70=$G70,1,3)))</f>
        <v>0</v>
      </c>
      <c r="Q70" s="60"/>
      <c r="R70" s="60">
        <f>E70</f>
        <v>0</v>
      </c>
      <c r="S70" s="60"/>
      <c r="T70" s="60">
        <f>G70</f>
        <v>0</v>
      </c>
      <c r="U70" s="60"/>
      <c r="V70" s="60">
        <f>G70</f>
        <v>0</v>
      </c>
      <c r="W70" s="60"/>
      <c r="X70" s="60">
        <f>E70</f>
        <v>0</v>
      </c>
      <c r="Y70" s="60"/>
      <c r="Z70" s="60">
        <f>P73</f>
        <v>0</v>
      </c>
      <c r="AA70" s="60">
        <f>T73</f>
        <v>0</v>
      </c>
      <c r="AB70" s="60">
        <f>X73</f>
        <v>0</v>
      </c>
      <c r="AC70" s="60">
        <f>AA70-AB70</f>
        <v>0</v>
      </c>
      <c r="AD70" s="60">
        <f>IF(Z70&gt;Z67,-1,0)</f>
        <v>0</v>
      </c>
      <c r="AE70" s="60">
        <f>IF(Z70&gt;Z68,-1,0)</f>
        <v>0</v>
      </c>
      <c r="AF70" s="60">
        <f>IF(Z70&gt;Z69,-1,0)</f>
        <v>0</v>
      </c>
      <c r="AG70" s="60">
        <f>10000-(AJ70*1000+AM70*100+AK70*10)</f>
        <v>10000</v>
      </c>
      <c r="AH70" s="90">
        <f>RANK(AG70,AG67:AG70,1)</f>
        <v>1</v>
      </c>
      <c r="AI70" s="60" t="str">
        <f>H68</f>
        <v>Nigeria</v>
      </c>
      <c r="AJ70" s="60">
        <f t="shared" si="21"/>
        <v>0</v>
      </c>
      <c r="AK70" s="60">
        <f t="shared" si="21"/>
        <v>0</v>
      </c>
      <c r="AL70" s="60">
        <f t="shared" si="21"/>
        <v>0</v>
      </c>
      <c r="AM70" s="60">
        <f>AK70-AL70</f>
        <v>0</v>
      </c>
      <c r="AN70" s="187">
        <f>IF(AG67=AG70,IF(E71&gt;G71,AG67-0.1,AG67),AG67)</f>
        <v>10000</v>
      </c>
      <c r="AO70" s="187">
        <f>IF(AG68=AG70,IF(E70&gt;G70,AG68-0.1,AG68),AG68)</f>
        <v>10000</v>
      </c>
      <c r="AP70" s="187">
        <f>IF(AG69=AG70,IF(E68&gt;G68,AG69-0.1,AG69),AG69)</f>
        <v>10000</v>
      </c>
      <c r="AQ70" s="187"/>
      <c r="AR70" s="187">
        <f>AQ71</f>
        <v>30000</v>
      </c>
      <c r="AS70" s="90">
        <f>RANK(AR70,AR67:AR70,1)</f>
        <v>1</v>
      </c>
      <c r="AT70" s="60" t="str">
        <f t="shared" si="22"/>
        <v>Nigeria</v>
      </c>
      <c r="AU70" s="60">
        <f t="shared" si="22"/>
        <v>0</v>
      </c>
      <c r="AV70" s="60">
        <f t="shared" si="22"/>
        <v>0</v>
      </c>
      <c r="AW70" s="60">
        <f t="shared" si="22"/>
        <v>0</v>
      </c>
      <c r="AX70" s="60"/>
      <c r="AY70" s="60"/>
      <c r="AZ70" s="60"/>
      <c r="BA70" s="113">
        <v>4</v>
      </c>
      <c r="BB70" s="114" t="e">
        <f>VLOOKUP(4,AS67:AT70,2,FALSE)</f>
        <v>#N/A</v>
      </c>
      <c r="BC70" s="115"/>
      <c r="BD70" s="116" t="e">
        <f>VLOOKUP(4,AS67:AW70,3,FALSE)</f>
        <v>#N/A</v>
      </c>
      <c r="BE70" s="116" t="e">
        <f>VLOOKUP(4,AS67:AW70,4,FALSE)</f>
        <v>#N/A</v>
      </c>
      <c r="BF70" s="93" t="s">
        <v>12</v>
      </c>
      <c r="BG70" s="116" t="e">
        <f>VLOOKUP(4,AS67:AW70,5,FALSE)</f>
        <v>#N/A</v>
      </c>
      <c r="BH70" s="60"/>
      <c r="BI70" s="85"/>
      <c r="BJ70" s="85">
        <f>IF(E70&gt;G70,IF(Spielplan!E70&gt;Spielplan!G70,Punktemodus!$B$3,0),0)</f>
        <v>0</v>
      </c>
      <c r="BK70" s="85">
        <f>IF(E70=G70,IF(Spielplan!E70=Spielplan!G70,Punktemodus!$B$3,0),0)</f>
        <v>10</v>
      </c>
      <c r="BL70" s="85">
        <f>IF(E70&lt;G70,IF(Spielplan!E70&lt;Spielplan!G70,Punktemodus!$B$3,0),0)</f>
        <v>0</v>
      </c>
      <c r="BM70" s="85">
        <f>IF(E70=Spielplan!E70,IF(G70=Spielplan!G70,Punktemodus!$B$5,0),0)</f>
        <v>3</v>
      </c>
      <c r="BN70" s="85">
        <f>IF(E70=Spielplan!E70,Punktemodus!$B$7,0)</f>
        <v>1</v>
      </c>
      <c r="BO70" s="85">
        <f>IF(G70=Spielplan!G70,Punktemodus!$B$7,0)</f>
        <v>1</v>
      </c>
      <c r="BP70" s="137">
        <f>IF(Spielplan!E70="",0,SUM(BJ70:BO70))</f>
        <v>0</v>
      </c>
      <c r="BQ70" s="60"/>
      <c r="BR70" s="141"/>
      <c r="BS70" s="150"/>
      <c r="BT70" s="134"/>
      <c r="BU70" s="134"/>
      <c r="BV70" s="134"/>
      <c r="BW70" s="134"/>
      <c r="BX70" s="148"/>
      <c r="BY70" s="148"/>
      <c r="BZ70" s="134"/>
      <c r="CA70" s="134"/>
      <c r="CB70" s="134"/>
      <c r="CC70" s="134"/>
      <c r="CD70" s="134"/>
      <c r="CE70" s="134"/>
      <c r="CF70" s="144" t="str">
        <f>Spielplan!$BX$34</f>
        <v/>
      </c>
      <c r="CG70" s="145"/>
      <c r="CH70" s="146">
        <f>Spielplan!$BZ$34</f>
        <v>0</v>
      </c>
      <c r="CI70" s="134"/>
      <c r="CJ70" s="134">
        <f>IF(OR(CF70=$CF$18,CF70=$CF$19,CF70=$CF$34,CF70=$CF$35),Punktemodus!$B$19,0)</f>
        <v>30</v>
      </c>
      <c r="CK70" s="134"/>
      <c r="CL70" s="134"/>
      <c r="CM70" s="134"/>
      <c r="CN70" s="134"/>
      <c r="CO70" s="134"/>
      <c r="CP70" s="134"/>
      <c r="CQ70" s="155"/>
      <c r="CR70" s="155"/>
      <c r="CS70" s="155"/>
      <c r="CT70" s="155"/>
      <c r="CU70" s="155"/>
      <c r="CV70" s="155"/>
      <c r="CW70" s="134"/>
    </row>
    <row r="71" spans="1:101" ht="18.75" customHeight="1" thickBot="1" x14ac:dyDescent="0.3">
      <c r="A71" s="60"/>
      <c r="B71" s="60"/>
      <c r="C71" s="200" t="str">
        <f>C67</f>
        <v>Argentinien</v>
      </c>
      <c r="D71" s="201"/>
      <c r="E71" s="104"/>
      <c r="F71" s="93"/>
      <c r="G71" s="104"/>
      <c r="H71" s="200" t="str">
        <f>H68</f>
        <v>Nigeria</v>
      </c>
      <c r="I71" s="201"/>
      <c r="J71" s="60"/>
      <c r="K71" s="60" t="s">
        <v>105</v>
      </c>
      <c r="L71" s="60">
        <f t="shared" si="20"/>
        <v>0</v>
      </c>
      <c r="M71" s="60">
        <f>IF($E71="",0,IF($E71&gt;$G71,3,IF($E71=G71,1,0)))</f>
        <v>0</v>
      </c>
      <c r="N71" s="60"/>
      <c r="O71" s="60"/>
      <c r="P71" s="60">
        <f>IF($G71="",0,IF($E71&gt;$G71,0,IF($E71=$G71,1,3)))</f>
        <v>0</v>
      </c>
      <c r="Q71" s="60">
        <f>E71</f>
        <v>0</v>
      </c>
      <c r="R71" s="60"/>
      <c r="S71" s="60"/>
      <c r="T71" s="60">
        <f>G71</f>
        <v>0</v>
      </c>
      <c r="U71" s="60">
        <f>G71</f>
        <v>0</v>
      </c>
      <c r="V71" s="60"/>
      <c r="W71" s="60"/>
      <c r="X71" s="60">
        <f>E71</f>
        <v>0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187">
        <f>SUM(AN67:AN70)</f>
        <v>30000</v>
      </c>
      <c r="AO71" s="187">
        <f>SUM(AO67:AO70)</f>
        <v>30000</v>
      </c>
      <c r="AP71" s="187">
        <f>SUM(AP67:AP70)</f>
        <v>30000</v>
      </c>
      <c r="AQ71" s="187">
        <f>SUM(AQ67:AQ70)</f>
        <v>30000</v>
      </c>
      <c r="AR71" s="187"/>
      <c r="AS71" s="60"/>
      <c r="AT71" s="60"/>
      <c r="AU71" s="60"/>
      <c r="AV71" s="60"/>
      <c r="AW71" s="60"/>
      <c r="AX71" s="60"/>
      <c r="AY71" s="60"/>
      <c r="AZ71" s="60"/>
      <c r="BA71" s="92"/>
      <c r="BB71" s="60"/>
      <c r="BC71" s="60"/>
      <c r="BD71" s="60"/>
      <c r="BE71" s="60"/>
      <c r="BF71" s="60"/>
      <c r="BG71" s="60"/>
      <c r="BH71" s="60"/>
      <c r="BI71" s="60"/>
      <c r="BJ71" s="85">
        <f>IF(E71&gt;G71,IF(Spielplan!E71&gt;Spielplan!G71,Punktemodus!$B$3,0),0)</f>
        <v>0</v>
      </c>
      <c r="BK71" s="85">
        <f>IF(E71=G71,IF(Spielplan!E71=Spielplan!G71,Punktemodus!$B$3,0),0)</f>
        <v>10</v>
      </c>
      <c r="BL71" s="85">
        <f>IF(E71&lt;G71,IF(Spielplan!E71&lt;Spielplan!G71,Punktemodus!$B$3,0),0)</f>
        <v>0</v>
      </c>
      <c r="BM71" s="85">
        <f>IF(E71=Spielplan!E71,IF(G71=Spielplan!G71,Punktemodus!$B$5,0),0)</f>
        <v>3</v>
      </c>
      <c r="BN71" s="85">
        <f>IF(E71=Spielplan!E71,Punktemodus!$B$7,0)</f>
        <v>1</v>
      </c>
      <c r="BO71" s="85">
        <f>IF(G71=Spielplan!G71,Punktemodus!$B$7,0)</f>
        <v>1</v>
      </c>
      <c r="BP71" s="137">
        <f>IF(Spielplan!E71="",0,SUM(BJ71:BO71))</f>
        <v>0</v>
      </c>
      <c r="BQ71" s="60"/>
      <c r="BR71" s="141"/>
      <c r="BS71" s="134"/>
      <c r="BT71" s="134"/>
      <c r="BU71" s="134"/>
      <c r="BV71" s="134"/>
      <c r="BW71" s="134"/>
      <c r="BX71" s="148"/>
      <c r="BY71" s="148"/>
      <c r="BZ71" s="134"/>
      <c r="CA71" s="134"/>
      <c r="CB71" s="134"/>
      <c r="CC71" s="134"/>
      <c r="CD71" s="134"/>
      <c r="CE71" s="134"/>
      <c r="CF71" s="144" t="str">
        <f>Spielplan!$BX$35</f>
        <v/>
      </c>
      <c r="CG71" s="145"/>
      <c r="CH71" s="146">
        <f>Spielplan!$BZ$35</f>
        <v>0</v>
      </c>
      <c r="CI71" s="134"/>
      <c r="CJ71" s="134">
        <f>IF(OR(CF71=$CF$18,CF71=$CF$19,CF71=$CF$34,CF71=$CF$35),Punktemodus!$B$19,0)</f>
        <v>30</v>
      </c>
      <c r="CK71" s="134"/>
      <c r="CL71" s="134"/>
      <c r="CM71" s="134"/>
      <c r="CN71" s="134"/>
      <c r="CO71" s="134"/>
      <c r="CP71" s="134"/>
      <c r="CQ71" s="155"/>
      <c r="CR71" s="155"/>
      <c r="CS71" s="155"/>
      <c r="CT71" s="155"/>
      <c r="CU71" s="155"/>
      <c r="CV71" s="155"/>
      <c r="CW71" s="134"/>
    </row>
    <row r="72" spans="1:101" ht="18.75" customHeight="1" thickBot="1" x14ac:dyDescent="0.3">
      <c r="A72" s="60"/>
      <c r="B72" s="60"/>
      <c r="C72" s="206" t="str">
        <f>H67</f>
        <v>Bosnien</v>
      </c>
      <c r="D72" s="207"/>
      <c r="E72" s="104"/>
      <c r="F72" s="106"/>
      <c r="G72" s="104"/>
      <c r="H72" s="206" t="str">
        <f>C68</f>
        <v>Iran</v>
      </c>
      <c r="I72" s="207"/>
      <c r="J72" s="60"/>
      <c r="K72" s="60" t="s">
        <v>105</v>
      </c>
      <c r="L72" s="60">
        <f t="shared" si="20"/>
        <v>0</v>
      </c>
      <c r="M72" s="60"/>
      <c r="N72" s="60">
        <f>IF($E72="",0,IF($E72&gt;$G72,3,IF($E72=$G72,1,0)))</f>
        <v>0</v>
      </c>
      <c r="O72" s="60">
        <f>IF($G72="",0,IF($E72&gt;$G72,0,IF($E72=$G72,1,3)))</f>
        <v>0</v>
      </c>
      <c r="P72" s="60"/>
      <c r="Q72" s="60"/>
      <c r="R72" s="60">
        <f>E72</f>
        <v>0</v>
      </c>
      <c r="S72" s="60">
        <f>G72</f>
        <v>0</v>
      </c>
      <c r="T72" s="60"/>
      <c r="U72" s="60"/>
      <c r="V72" s="60">
        <f>G72</f>
        <v>0</v>
      </c>
      <c r="W72" s="60">
        <f>E72</f>
        <v>0</v>
      </c>
      <c r="X72" s="60"/>
      <c r="Y72" s="60"/>
      <c r="Z72" s="60" t="s">
        <v>30</v>
      </c>
      <c r="AA72" s="60"/>
      <c r="AB72" s="60"/>
      <c r="AC72" s="60"/>
      <c r="AD72" s="60"/>
      <c r="AE72" s="60"/>
      <c r="AF72" s="60"/>
      <c r="AG72" s="60" t="b">
        <f>OR(AG67=AG68,AG67=AG69,AG67=AG70,AG68=AG69,AG68=AG70,AG69=AG70)</f>
        <v>1</v>
      </c>
      <c r="AH72" s="60"/>
      <c r="AI72" s="60"/>
      <c r="AJ72" s="60"/>
      <c r="AK72" s="60"/>
      <c r="AL72" s="60"/>
      <c r="AM72" s="60"/>
      <c r="AN72" s="60"/>
      <c r="AO72" s="60" t="s">
        <v>34</v>
      </c>
      <c r="AP72" s="60"/>
      <c r="AQ72" s="60"/>
      <c r="AR72" s="60" t="b">
        <f>OR(AR67=AR68,AR67=AR69,AR67=AR70,AR68=AR69,AR68=AR70,AR69=AR70)</f>
        <v>1</v>
      </c>
      <c r="AS72" s="60"/>
      <c r="AT72" s="60"/>
      <c r="AU72" s="60"/>
      <c r="AV72" s="60"/>
      <c r="AW72" s="60"/>
      <c r="AX72" s="60"/>
      <c r="AY72" s="60"/>
      <c r="AZ72" s="60"/>
      <c r="BA72" s="92"/>
      <c r="BB72" s="60"/>
      <c r="BC72" s="60"/>
      <c r="BD72" s="60"/>
      <c r="BE72" s="60"/>
      <c r="BF72" s="60"/>
      <c r="BG72" s="60"/>
      <c r="BH72" s="60"/>
      <c r="BI72" s="60"/>
      <c r="BJ72" s="85">
        <f>IF(E72&gt;G72,IF(Spielplan!E72&gt;Spielplan!G72,Punktemodus!$B$3,0),0)</f>
        <v>0</v>
      </c>
      <c r="BK72" s="85">
        <f>IF(E72=G72,IF(Spielplan!E72=Spielplan!G72,Punktemodus!$B$3,0),0)</f>
        <v>10</v>
      </c>
      <c r="BL72" s="85">
        <f>IF(E72&lt;G72,IF(Spielplan!E72&lt;Spielplan!G72,Punktemodus!$B$3,0),0)</f>
        <v>0</v>
      </c>
      <c r="BM72" s="85">
        <f>IF(E72=Spielplan!E72,IF(G72=Spielplan!G72,Punktemodus!$B$5,0),0)</f>
        <v>3</v>
      </c>
      <c r="BN72" s="85">
        <f>IF(E72=Spielplan!E72,Punktemodus!$B$7,0)</f>
        <v>1</v>
      </c>
      <c r="BO72" s="85">
        <f>IF(G72=Spielplan!G72,Punktemodus!$B$7,0)</f>
        <v>1</v>
      </c>
      <c r="BP72" s="137">
        <f>IF(Spielplan!E72="",0,SUM(BJ72:BO72))</f>
        <v>0</v>
      </c>
      <c r="BQ72" s="60"/>
      <c r="BR72" s="141"/>
      <c r="BS72" s="153" t="s">
        <v>126</v>
      </c>
      <c r="BT72" s="144" t="str">
        <f>Spielplan!$BL$36</f>
        <v/>
      </c>
      <c r="BU72" s="145"/>
      <c r="BV72" s="146">
        <f>Spielplan!$BN$36</f>
        <v>0</v>
      </c>
      <c r="BW72" s="147"/>
      <c r="BX72" s="148">
        <f>IF(BT36=BT72,Punktemodus!$B$11,0)</f>
        <v>10</v>
      </c>
      <c r="BY72" s="148">
        <f>IF(BT72=BT21,Punktemodus!B13,0)</f>
        <v>5</v>
      </c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55"/>
      <c r="CR72" s="155"/>
      <c r="CS72" s="155"/>
      <c r="CT72" s="155"/>
      <c r="CU72" s="155"/>
      <c r="CV72" s="155"/>
      <c r="CW72" s="134"/>
    </row>
    <row r="73" spans="1:101" ht="18.75" customHeight="1" thickBot="1" x14ac:dyDescent="0.25">
      <c r="A73" s="60"/>
      <c r="B73" s="60"/>
      <c r="C73" s="136" t="str">
        <f>IF(G72="","",IF(AR72=TRUE,"Achtung: Fehler in Tabelle!",""))</f>
        <v/>
      </c>
      <c r="D73" s="60"/>
      <c r="E73" s="85"/>
      <c r="F73" s="60"/>
      <c r="G73" s="85"/>
      <c r="H73" s="60"/>
      <c r="I73" s="60"/>
      <c r="J73" s="60"/>
      <c r="K73" s="60"/>
      <c r="L73" s="60"/>
      <c r="M73" s="60">
        <f t="shared" ref="M73:X73" si="23">SUM(M67:M72)</f>
        <v>0</v>
      </c>
      <c r="N73" s="60">
        <f t="shared" si="23"/>
        <v>0</v>
      </c>
      <c r="O73" s="60">
        <f t="shared" si="23"/>
        <v>0</v>
      </c>
      <c r="P73" s="60">
        <f t="shared" si="23"/>
        <v>0</v>
      </c>
      <c r="Q73" s="60">
        <f t="shared" si="23"/>
        <v>0</v>
      </c>
      <c r="R73" s="60">
        <f t="shared" si="23"/>
        <v>0</v>
      </c>
      <c r="S73" s="60">
        <f t="shared" si="23"/>
        <v>0</v>
      </c>
      <c r="T73" s="60">
        <f t="shared" si="23"/>
        <v>0</v>
      </c>
      <c r="U73" s="60">
        <f t="shared" si="23"/>
        <v>0</v>
      </c>
      <c r="V73" s="60">
        <f t="shared" si="23"/>
        <v>0</v>
      </c>
      <c r="W73" s="60">
        <f t="shared" si="23"/>
        <v>0</v>
      </c>
      <c r="X73" s="60">
        <f t="shared" si="23"/>
        <v>0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160">
        <f>SUM(BP67:BP72)</f>
        <v>0</v>
      </c>
      <c r="BQ73" s="60"/>
      <c r="BR73" s="141"/>
      <c r="BS73" s="149" t="s">
        <v>127</v>
      </c>
      <c r="BT73" s="144" t="str">
        <f>Spielplan!$BL$37</f>
        <v/>
      </c>
      <c r="BU73" s="145"/>
      <c r="BV73" s="146">
        <f>Spielplan!$BN$37</f>
        <v>0</v>
      </c>
      <c r="BW73" s="134"/>
      <c r="BX73" s="148">
        <f>IF(BT37=BT73,Punktemodus!$B$11,0)</f>
        <v>10</v>
      </c>
      <c r="BY73" s="148">
        <f>IF(BT73=BT20,Punktemodus!B13,0)</f>
        <v>5</v>
      </c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55"/>
      <c r="CR73" s="155"/>
      <c r="CS73" s="155"/>
      <c r="CT73" s="155"/>
      <c r="CU73" s="155"/>
      <c r="CV73" s="155"/>
      <c r="CW73" s="134"/>
    </row>
    <row r="74" spans="1:101" ht="18.75" customHeight="1" thickBot="1" x14ac:dyDescent="0.3">
      <c r="A74" s="60"/>
      <c r="B74" s="60"/>
      <c r="C74" s="60"/>
      <c r="D74" s="60"/>
      <c r="E74" s="85"/>
      <c r="F74" s="60"/>
      <c r="G74" s="85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138"/>
      <c r="BQ74" s="60"/>
      <c r="BR74" s="141"/>
      <c r="BS74" s="150"/>
      <c r="BT74" s="134"/>
      <c r="BU74" s="134"/>
      <c r="BV74" s="134"/>
      <c r="BW74" s="134"/>
      <c r="BX74" s="148"/>
      <c r="BY74" s="148"/>
      <c r="BZ74" s="134"/>
      <c r="CA74" s="144" t="str">
        <f>Spielplan!$BS$38</f>
        <v/>
      </c>
      <c r="CB74" s="145"/>
      <c r="CC74" s="146">
        <f>Spielplan!$BU$38</f>
        <v>0</v>
      </c>
      <c r="CD74" s="147"/>
      <c r="CE74" s="134">
        <f>IF(CA74=CA38,Punktemodus!B15,0)</f>
        <v>20</v>
      </c>
      <c r="CF74" s="148">
        <f>IF(OR(CA74=$CA$14,CA74=$CA$15,CA74=$CA$22,CA74=$CA$23,CA74=$CA$30,CA74=$CA$31,CA74=$CA$39),Punktemodus!B17,0)</f>
        <v>10</v>
      </c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</row>
    <row r="75" spans="1:101" ht="18.75" customHeight="1" thickBot="1" x14ac:dyDescent="0.25">
      <c r="A75" s="60"/>
      <c r="B75" s="60"/>
      <c r="C75" s="60"/>
      <c r="D75" s="60"/>
      <c r="E75" s="85"/>
      <c r="F75" s="60"/>
      <c r="G75" s="85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138"/>
      <c r="BQ75" s="60"/>
      <c r="BR75" s="141"/>
      <c r="BS75" s="134"/>
      <c r="BT75" s="134"/>
      <c r="BU75" s="134"/>
      <c r="BV75" s="134"/>
      <c r="BW75" s="134"/>
      <c r="BX75" s="148"/>
      <c r="BY75" s="148"/>
      <c r="BZ75" s="134"/>
      <c r="CA75" s="144" t="str">
        <f>Spielplan!$BS$39</f>
        <v/>
      </c>
      <c r="CB75" s="145"/>
      <c r="CC75" s="146">
        <f>Spielplan!$BU$39</f>
        <v>0</v>
      </c>
      <c r="CD75" s="134"/>
      <c r="CE75" s="134">
        <f>IF(CA75=CA39,Punktemodus!B15,0)</f>
        <v>20</v>
      </c>
      <c r="CF75" s="148">
        <f>IF(OR(CA75=$CA$14,CA75=$CA$15,CA75=$CA$22,CA75=$CA$23,CA75=$CA$30,CA75=$CA$31,CA75=$CA$38),Punktemodus!B17,0)</f>
        <v>10</v>
      </c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</row>
    <row r="76" spans="1:101" ht="18.75" customHeight="1" thickBot="1" x14ac:dyDescent="0.3">
      <c r="A76" s="60"/>
      <c r="B76" s="60"/>
      <c r="C76" s="88" t="s">
        <v>92</v>
      </c>
      <c r="D76" s="60"/>
      <c r="E76" s="85"/>
      <c r="F76" s="60"/>
      <c r="G76" s="85"/>
      <c r="H76" s="60"/>
      <c r="I76" s="60"/>
      <c r="J76" s="60"/>
      <c r="K76" s="60"/>
      <c r="L76" s="60"/>
      <c r="M76" s="60" t="s">
        <v>4</v>
      </c>
      <c r="N76" s="60"/>
      <c r="O76" s="60"/>
      <c r="P76" s="60"/>
      <c r="Q76" s="60" t="s">
        <v>6</v>
      </c>
      <c r="R76" s="60"/>
      <c r="S76" s="60"/>
      <c r="T76" s="60"/>
      <c r="U76" s="60" t="s">
        <v>7</v>
      </c>
      <c r="V76" s="60"/>
      <c r="W76" s="60"/>
      <c r="X76" s="60"/>
      <c r="Y76" s="60"/>
      <c r="Z76" s="60" t="s">
        <v>4</v>
      </c>
      <c r="AA76" s="60" t="s">
        <v>5</v>
      </c>
      <c r="AB76" s="60"/>
      <c r="AC76" s="60"/>
      <c r="AD76" s="60" t="s">
        <v>9</v>
      </c>
      <c r="AE76" s="60"/>
      <c r="AF76" s="60"/>
      <c r="AG76" s="60"/>
      <c r="AH76" s="60" t="s">
        <v>32</v>
      </c>
      <c r="AI76" s="60"/>
      <c r="AJ76" s="60"/>
      <c r="AK76" s="60"/>
      <c r="AL76" s="60"/>
      <c r="AM76" s="60"/>
      <c r="AN76" s="60" t="s">
        <v>35</v>
      </c>
      <c r="AO76" s="60"/>
      <c r="AP76" s="60"/>
      <c r="AQ76" s="60"/>
      <c r="AR76" s="60"/>
      <c r="AS76" s="60" t="s">
        <v>33</v>
      </c>
      <c r="AT76" s="60"/>
      <c r="AU76" s="60"/>
      <c r="AV76" s="60"/>
      <c r="AW76" s="60"/>
      <c r="AX76" s="60"/>
      <c r="AY76" s="60"/>
      <c r="AZ76" s="60"/>
      <c r="BA76" s="60"/>
      <c r="BB76" s="89" t="s">
        <v>10</v>
      </c>
      <c r="BC76" s="60"/>
      <c r="BD76" s="90" t="s">
        <v>4</v>
      </c>
      <c r="BE76" s="60"/>
      <c r="BF76" s="61" t="s">
        <v>5</v>
      </c>
      <c r="BG76" s="60"/>
      <c r="BH76" s="60"/>
      <c r="BI76" s="85"/>
      <c r="BJ76" s="60"/>
      <c r="BK76" s="60"/>
      <c r="BL76" s="60"/>
      <c r="BM76" s="60"/>
      <c r="BN76" s="60"/>
      <c r="BO76" s="60"/>
      <c r="BP76" s="138"/>
      <c r="BQ76" s="85"/>
      <c r="BR76" s="141"/>
      <c r="BS76" s="153" t="s">
        <v>128</v>
      </c>
      <c r="BT76" s="144" t="str">
        <f>Spielplan!$BL$40</f>
        <v/>
      </c>
      <c r="BU76" s="145"/>
      <c r="BV76" s="146">
        <f>Spielplan!$BN$40</f>
        <v>0</v>
      </c>
      <c r="BW76" s="147"/>
      <c r="BX76" s="148">
        <f>IF(BT40=BT76,Punktemodus!$B$11,0)</f>
        <v>10</v>
      </c>
      <c r="BY76" s="148">
        <f>IF(BT76=BT25,Punktemodus!B13,0)</f>
        <v>5</v>
      </c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</row>
    <row r="77" spans="1:101" ht="18.75" customHeight="1" thickBot="1" x14ac:dyDescent="0.25">
      <c r="A77" s="60"/>
      <c r="B77" s="60"/>
      <c r="C77" s="60"/>
      <c r="D77" s="60"/>
      <c r="E77" s="85"/>
      <c r="F77" s="60"/>
      <c r="G77" s="85"/>
      <c r="H77" s="60"/>
      <c r="I77" s="60"/>
      <c r="J77" s="60"/>
      <c r="K77" s="60"/>
      <c r="L77" s="60"/>
      <c r="M77" s="60" t="s">
        <v>0</v>
      </c>
      <c r="N77" s="60" t="s">
        <v>1</v>
      </c>
      <c r="O77" s="60" t="s">
        <v>2</v>
      </c>
      <c r="P77" s="60" t="s">
        <v>3</v>
      </c>
      <c r="Q77" s="60" t="s">
        <v>0</v>
      </c>
      <c r="R77" s="60" t="s">
        <v>1</v>
      </c>
      <c r="S77" s="60" t="s">
        <v>2</v>
      </c>
      <c r="T77" s="60" t="s">
        <v>3</v>
      </c>
      <c r="U77" s="60" t="s">
        <v>0</v>
      </c>
      <c r="V77" s="60" t="s">
        <v>1</v>
      </c>
      <c r="W77" s="60" t="s">
        <v>2</v>
      </c>
      <c r="X77" s="60" t="s">
        <v>3</v>
      </c>
      <c r="Y77" s="60"/>
      <c r="Z77" s="60" t="s">
        <v>8</v>
      </c>
      <c r="AA77" s="60"/>
      <c r="AB77" s="60"/>
      <c r="AC77" s="60"/>
      <c r="AD77" s="60"/>
      <c r="AE77" s="60"/>
      <c r="AF77" s="60"/>
      <c r="AG77" s="60"/>
      <c r="AH77" s="60" t="s">
        <v>31</v>
      </c>
      <c r="AI77" s="60"/>
      <c r="AJ77" s="60"/>
      <c r="AK77" s="60"/>
      <c r="AL77" s="60"/>
      <c r="AM77" s="60"/>
      <c r="AN77" s="60" t="str">
        <f>AI78</f>
        <v>Deutschland</v>
      </c>
      <c r="AO77" s="60" t="str">
        <f>AI79</f>
        <v>Portugal</v>
      </c>
      <c r="AP77" s="60" t="str">
        <f>AI80</f>
        <v>Ghana</v>
      </c>
      <c r="AQ77" s="60" t="str">
        <f>AI81</f>
        <v>USA</v>
      </c>
      <c r="AR77" s="60"/>
      <c r="AS77" s="60" t="s">
        <v>31</v>
      </c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85"/>
      <c r="BJ77" s="85"/>
      <c r="BK77" s="85"/>
      <c r="BL77" s="85"/>
      <c r="BM77" s="85"/>
      <c r="BN77" s="85"/>
      <c r="BO77" s="85"/>
      <c r="BP77" s="137"/>
      <c r="BQ77" s="85"/>
      <c r="BR77" s="141"/>
      <c r="BS77" s="149" t="s">
        <v>129</v>
      </c>
      <c r="BT77" s="144" t="str">
        <f>Spielplan!$BL$41</f>
        <v/>
      </c>
      <c r="BU77" s="145"/>
      <c r="BV77" s="146">
        <f>Spielplan!$BN$41</f>
        <v>0</v>
      </c>
      <c r="BW77" s="134"/>
      <c r="BX77" s="148">
        <f>IF(BT41=BT77,Punktemodus!$B$11,0)</f>
        <v>10</v>
      </c>
      <c r="BY77" s="148">
        <f>IF(BT77=BT24,Punktemodus!B13,0)</f>
        <v>5</v>
      </c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</row>
    <row r="78" spans="1:101" ht="18.75" customHeight="1" thickBot="1" x14ac:dyDescent="0.3">
      <c r="A78" s="60"/>
      <c r="B78" s="60"/>
      <c r="C78" s="211" t="str">
        <f>Spielplan!$C$78</f>
        <v>Deutschland</v>
      </c>
      <c r="D78" s="212"/>
      <c r="E78" s="104"/>
      <c r="F78" s="93"/>
      <c r="G78" s="104"/>
      <c r="H78" s="211" t="str">
        <f>Spielplan!$H$78</f>
        <v>Portugal</v>
      </c>
      <c r="I78" s="212"/>
      <c r="J78" s="60"/>
      <c r="K78" s="60" t="s">
        <v>108</v>
      </c>
      <c r="L78" s="60">
        <f t="shared" ref="L78:L83" si="24">IF(E78-G78&gt;0,1,IF(G78=E78,0,-1))</f>
        <v>0</v>
      </c>
      <c r="M78" s="60">
        <f>IF($E78="",0,IF($E78&gt;$G78,3,IF($E78=G78,1,0)))</f>
        <v>0</v>
      </c>
      <c r="N78" s="60">
        <f>IF($G78="",0,IF($E78&gt;$G78,0,IF($E78=G78,1,3)))</f>
        <v>0</v>
      </c>
      <c r="O78" s="60"/>
      <c r="P78" s="60"/>
      <c r="Q78" s="60">
        <f>E78</f>
        <v>0</v>
      </c>
      <c r="R78" s="60">
        <f>G78</f>
        <v>0</v>
      </c>
      <c r="S78" s="60"/>
      <c r="T78" s="60"/>
      <c r="U78" s="60">
        <f>G78</f>
        <v>0</v>
      </c>
      <c r="V78" s="60">
        <f>E78</f>
        <v>0</v>
      </c>
      <c r="W78" s="60"/>
      <c r="X78" s="60"/>
      <c r="Y78" s="60"/>
      <c r="Z78" s="60">
        <f>M84</f>
        <v>0</v>
      </c>
      <c r="AA78" s="60">
        <f>Q84</f>
        <v>0</v>
      </c>
      <c r="AB78" s="60">
        <f>U84</f>
        <v>0</v>
      </c>
      <c r="AC78" s="60">
        <f>AA78-AB78</f>
        <v>0</v>
      </c>
      <c r="AD78" s="60">
        <f>IF(Z78&gt;Z79,-1,0)</f>
        <v>0</v>
      </c>
      <c r="AE78" s="60">
        <f>IF(Z78&gt;Z80,-1,0)</f>
        <v>0</v>
      </c>
      <c r="AF78" s="60">
        <f>IF(Z78&gt;Z81,-1,0)</f>
        <v>0</v>
      </c>
      <c r="AG78" s="60">
        <f>10000-(AJ78*1000+AM78*100+AK78*10)</f>
        <v>10000</v>
      </c>
      <c r="AH78" s="90">
        <f>RANK(AG78,AG78:AG81,1)</f>
        <v>1</v>
      </c>
      <c r="AI78" s="60" t="str">
        <f>C78</f>
        <v>Deutschland</v>
      </c>
      <c r="AJ78" s="60">
        <f t="shared" ref="AJ78:AL81" si="25">Z78</f>
        <v>0</v>
      </c>
      <c r="AK78" s="60">
        <f t="shared" si="25"/>
        <v>0</v>
      </c>
      <c r="AL78" s="60">
        <f t="shared" si="25"/>
        <v>0</v>
      </c>
      <c r="AM78" s="60">
        <f>AK78-AL78</f>
        <v>0</v>
      </c>
      <c r="AN78" s="187"/>
      <c r="AO78" s="187">
        <f>IF(AG79=AG78,IF(G78&gt;E78,AG79-0.1,AG79),AG79)</f>
        <v>10000</v>
      </c>
      <c r="AP78" s="187">
        <f>IF(AG80=AG78,IF(G80&gt;E80,AG80-0.1,AG80),AG80)</f>
        <v>10000</v>
      </c>
      <c r="AQ78" s="187">
        <f>IF(AG81=AG78,IF(G82&gt;E82,AG81-0.1,AG81),AG81)</f>
        <v>10000</v>
      </c>
      <c r="AR78" s="187">
        <f>AN82</f>
        <v>30000</v>
      </c>
      <c r="AS78" s="90">
        <f>RANK(AR78,AR78:AR81,1)</f>
        <v>1</v>
      </c>
      <c r="AT78" s="60" t="str">
        <f t="shared" ref="AT78:AW81" si="26">AI78</f>
        <v>Deutschland</v>
      </c>
      <c r="AU78" s="60">
        <f t="shared" si="26"/>
        <v>0</v>
      </c>
      <c r="AV78" s="60">
        <f t="shared" si="26"/>
        <v>0</v>
      </c>
      <c r="AW78" s="60">
        <f t="shared" si="26"/>
        <v>0</v>
      </c>
      <c r="AX78" s="60"/>
      <c r="AY78" s="60"/>
      <c r="AZ78" s="60"/>
      <c r="BA78" s="213">
        <v>1</v>
      </c>
      <c r="BB78" s="211" t="str">
        <f>VLOOKUP(1,AS78:AT81,2,FALSE)</f>
        <v>Deutschland</v>
      </c>
      <c r="BC78" s="214"/>
      <c r="BD78" s="215">
        <f>VLOOKUP(1,AS78:AW81,3,FALSE)</f>
        <v>0</v>
      </c>
      <c r="BE78" s="216">
        <f>VLOOKUP(1,AS78:AW81,4,FALSE)</f>
        <v>0</v>
      </c>
      <c r="BF78" s="93" t="s">
        <v>12</v>
      </c>
      <c r="BG78" s="216">
        <f>VLOOKUP(1,AS78:AW81,5,FALSE)</f>
        <v>0</v>
      </c>
      <c r="BH78" s="217" t="s">
        <v>123</v>
      </c>
      <c r="BI78" s="85"/>
      <c r="BJ78" s="85">
        <f>IF(E78&gt;G78,IF(Spielplan!E78&gt;Spielplan!G78,Punktemodus!$B$3,0),0)</f>
        <v>0</v>
      </c>
      <c r="BK78" s="85">
        <f>IF(E78=G78,IF(Spielplan!E78=Spielplan!G78,Punktemodus!$B$3,0),0)</f>
        <v>10</v>
      </c>
      <c r="BL78" s="85">
        <f>IF(E78&lt;G78,IF(Spielplan!E78&lt;Spielplan!G78,Punktemodus!$B$3,0),0)</f>
        <v>0</v>
      </c>
      <c r="BM78" s="85">
        <f>IF(E78=Spielplan!E78,IF(G78=Spielplan!G78,Punktemodus!$B$5,0),0)</f>
        <v>3</v>
      </c>
      <c r="BN78" s="85">
        <f>IF(E78=Spielplan!E78,Punktemodus!$B$7,0)</f>
        <v>1</v>
      </c>
      <c r="BO78" s="85">
        <f>IF(G78=Spielplan!G78,Punktemodus!$B$7,0)</f>
        <v>1</v>
      </c>
      <c r="BP78" s="137">
        <f>IF(Spielplan!E78="",0,SUM(BJ78:BO78))</f>
        <v>0</v>
      </c>
      <c r="BQ78" s="85"/>
      <c r="BR78" s="141"/>
      <c r="BS78" s="150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</row>
    <row r="79" spans="1:101" ht="18.75" customHeight="1" thickBot="1" x14ac:dyDescent="0.3">
      <c r="A79" s="60"/>
      <c r="B79" s="60"/>
      <c r="C79" s="218" t="str">
        <f>Spielplan!$C$79</f>
        <v>Ghana</v>
      </c>
      <c r="D79" s="219"/>
      <c r="E79" s="104"/>
      <c r="F79" s="93"/>
      <c r="G79" s="104"/>
      <c r="H79" s="218" t="str">
        <f>Spielplan!$H$79</f>
        <v>USA</v>
      </c>
      <c r="I79" s="219"/>
      <c r="J79" s="60"/>
      <c r="K79" s="60" t="s">
        <v>109</v>
      </c>
      <c r="L79" s="60">
        <f t="shared" si="24"/>
        <v>0</v>
      </c>
      <c r="M79" s="60"/>
      <c r="N79" s="60"/>
      <c r="O79" s="60">
        <f>IF($E79="",0,IF($E79&gt;$G79,3,IF($E79=$G79,1,0)))</f>
        <v>0</v>
      </c>
      <c r="P79" s="60">
        <f>IF($G79="",0,IF($E79&gt;$G79,0,IF($E79=$G79,1,3)))</f>
        <v>0</v>
      </c>
      <c r="Q79" s="60"/>
      <c r="R79" s="60"/>
      <c r="S79" s="60">
        <f>E79</f>
        <v>0</v>
      </c>
      <c r="T79" s="60">
        <f>G79</f>
        <v>0</v>
      </c>
      <c r="U79" s="60"/>
      <c r="V79" s="60"/>
      <c r="W79" s="60">
        <f>G79</f>
        <v>0</v>
      </c>
      <c r="X79" s="60">
        <f>E79</f>
        <v>0</v>
      </c>
      <c r="Y79" s="60"/>
      <c r="Z79" s="60">
        <f>N84</f>
        <v>0</v>
      </c>
      <c r="AA79" s="60">
        <f>R84</f>
        <v>0</v>
      </c>
      <c r="AB79" s="60">
        <f>V84</f>
        <v>0</v>
      </c>
      <c r="AC79" s="60">
        <f>AA79-AB79</f>
        <v>0</v>
      </c>
      <c r="AD79" s="60">
        <f>IF(Z79&gt;Z78,-1,0)</f>
        <v>0</v>
      </c>
      <c r="AE79" s="60">
        <f>IF(Z79&gt;Z80,-1,0)</f>
        <v>0</v>
      </c>
      <c r="AF79" s="60">
        <f>IF(Z79&gt;Z81,-1,0)</f>
        <v>0</v>
      </c>
      <c r="AG79" s="60">
        <f>10000-(AJ79*1000+AM79*100+AK79*10)</f>
        <v>10000</v>
      </c>
      <c r="AH79" s="90">
        <f>RANK(AG79,AG78:AG81,1)</f>
        <v>1</v>
      </c>
      <c r="AI79" s="60" t="str">
        <f>H78</f>
        <v>Portugal</v>
      </c>
      <c r="AJ79" s="60">
        <f t="shared" si="25"/>
        <v>0</v>
      </c>
      <c r="AK79" s="60">
        <f t="shared" si="25"/>
        <v>0</v>
      </c>
      <c r="AL79" s="60">
        <f t="shared" si="25"/>
        <v>0</v>
      </c>
      <c r="AM79" s="60">
        <f>AK79-AL79</f>
        <v>0</v>
      </c>
      <c r="AN79" s="187">
        <f>IF(AG78=AG79,IF(E78&gt;G78,AG78-0.1,AG78),AG78)</f>
        <v>10000</v>
      </c>
      <c r="AO79" s="187"/>
      <c r="AP79" s="187">
        <f>IF(AG80=AG79,IF(G83&gt;E83,AG80-0.1,AG80),AG80)</f>
        <v>10000</v>
      </c>
      <c r="AQ79" s="187">
        <f>IF(AG81=AG79,IF(G81&gt;E81,AG81-0.1,AG81),AG81)</f>
        <v>10000</v>
      </c>
      <c r="AR79" s="187">
        <f>AO82</f>
        <v>30000</v>
      </c>
      <c r="AS79" s="90">
        <f>RANK(AR79,AR78:AR81,1)</f>
        <v>1</v>
      </c>
      <c r="AT79" s="60" t="str">
        <f t="shared" si="26"/>
        <v>Portugal</v>
      </c>
      <c r="AU79" s="60">
        <f t="shared" si="26"/>
        <v>0</v>
      </c>
      <c r="AV79" s="60">
        <f t="shared" si="26"/>
        <v>0</v>
      </c>
      <c r="AW79" s="60">
        <f t="shared" si="26"/>
        <v>0</v>
      </c>
      <c r="AX79" s="60"/>
      <c r="AY79" s="60"/>
      <c r="AZ79" s="60"/>
      <c r="BA79" s="220">
        <v>2</v>
      </c>
      <c r="BB79" s="218" t="e">
        <f>VLOOKUP(2,AS78:AT81,2,FALSE)</f>
        <v>#N/A</v>
      </c>
      <c r="BC79" s="221"/>
      <c r="BD79" s="222" t="e">
        <f>VLOOKUP(2,AS78:AW81,3,FALSE)</f>
        <v>#N/A</v>
      </c>
      <c r="BE79" s="223" t="e">
        <f>VLOOKUP(2,AS78:AW81,4,FALSE)</f>
        <v>#N/A</v>
      </c>
      <c r="BF79" s="93" t="s">
        <v>12</v>
      </c>
      <c r="BG79" s="223" t="e">
        <f>VLOOKUP(2,AS78:AW81,5,FALSE)</f>
        <v>#N/A</v>
      </c>
      <c r="BH79" s="223" t="s">
        <v>129</v>
      </c>
      <c r="BI79" s="85"/>
      <c r="BJ79" s="85">
        <f>IF(E79&gt;G79,IF(Spielplan!E79&gt;Spielplan!G79,Punktemodus!$B$3,0),0)</f>
        <v>0</v>
      </c>
      <c r="BK79" s="85">
        <f>IF(E79=G79,IF(Spielplan!E79=Spielplan!G79,Punktemodus!$B$3,0),0)</f>
        <v>10</v>
      </c>
      <c r="BL79" s="85">
        <f>IF(E79&lt;G79,IF(Spielplan!E79&lt;Spielplan!G79,Punktemodus!$B$3,0),0)</f>
        <v>0</v>
      </c>
      <c r="BM79" s="85">
        <f>IF(E79=Spielplan!E79,IF(G79=Spielplan!G79,Punktemodus!$B$5,0),0)</f>
        <v>3</v>
      </c>
      <c r="BN79" s="85">
        <f>IF(E79=Spielplan!E79,Punktemodus!$B$7,0)</f>
        <v>1</v>
      </c>
      <c r="BO79" s="85">
        <f>IF(G79=Spielplan!G79,Punktemodus!$B$7,0)</f>
        <v>1</v>
      </c>
      <c r="BP79" s="137">
        <f>IF(Spielplan!E79="",0,SUM(BJ79:BO79))</f>
        <v>0</v>
      </c>
      <c r="BQ79" s="85"/>
      <c r="BR79" s="141"/>
      <c r="BS79" s="134"/>
      <c r="BT79" s="134"/>
      <c r="BU79" s="134"/>
      <c r="BV79" s="134"/>
      <c r="BW79" s="134"/>
      <c r="BX79" s="134"/>
      <c r="BY79" s="134"/>
      <c r="BZ79" s="161">
        <f>SUM(BX48:BY77)</f>
        <v>240</v>
      </c>
      <c r="CA79" s="134"/>
      <c r="CB79" s="134"/>
      <c r="CC79" s="134"/>
      <c r="CD79" s="134"/>
      <c r="CE79" s="161">
        <f>CE50+CF50+CE51+CF51+CE58+CF58+CE59+CF59+CE66+CF66+CE67+CF67+CE74+CF74+CE75+CF75</f>
        <v>240</v>
      </c>
      <c r="CF79" s="134"/>
      <c r="CG79" s="134"/>
      <c r="CH79" s="134"/>
      <c r="CI79" s="134"/>
      <c r="CJ79" s="161">
        <f>CJ54+CJ55+CJ70+CJ71</f>
        <v>120</v>
      </c>
      <c r="CK79" s="134"/>
      <c r="CL79" s="134"/>
      <c r="CM79" s="134"/>
      <c r="CN79" s="134"/>
      <c r="CO79" s="161">
        <f>SUM(CO59:CO60)</f>
        <v>80</v>
      </c>
      <c r="CP79" s="134"/>
      <c r="CQ79" s="134"/>
      <c r="CR79" s="134"/>
      <c r="CS79" s="161">
        <f>CS54</f>
        <v>50</v>
      </c>
      <c r="CT79" s="134"/>
      <c r="CU79" s="134"/>
      <c r="CV79" s="134"/>
      <c r="CW79" s="134"/>
    </row>
    <row r="80" spans="1:101" ht="18.75" customHeight="1" thickBot="1" x14ac:dyDescent="0.3">
      <c r="A80" s="60"/>
      <c r="B80" s="60"/>
      <c r="C80" s="211" t="str">
        <f>C78</f>
        <v>Deutschland</v>
      </c>
      <c r="D80" s="212"/>
      <c r="E80" s="104"/>
      <c r="F80" s="93"/>
      <c r="G80" s="104"/>
      <c r="H80" s="211" t="str">
        <f>C79</f>
        <v>Ghana</v>
      </c>
      <c r="I80" s="212"/>
      <c r="J80" s="60"/>
      <c r="K80" s="60" t="s">
        <v>110</v>
      </c>
      <c r="L80" s="60">
        <f t="shared" si="24"/>
        <v>0</v>
      </c>
      <c r="M80" s="60">
        <f>IF($E80="",0,IF($E80&gt;$G80,3,IF($E80=G80,1,0)))</f>
        <v>0</v>
      </c>
      <c r="N80" s="60"/>
      <c r="O80" s="60">
        <f>IF($G80="",0,IF($E80&gt;$G80,0,IF($E80=$G80,1,3)))</f>
        <v>0</v>
      </c>
      <c r="P80" s="60"/>
      <c r="Q80" s="60">
        <f>E80</f>
        <v>0</v>
      </c>
      <c r="R80" s="60"/>
      <c r="S80" s="60">
        <f>G80</f>
        <v>0</v>
      </c>
      <c r="T80" s="60"/>
      <c r="U80" s="60">
        <f>G80</f>
        <v>0</v>
      </c>
      <c r="V80" s="60"/>
      <c r="W80" s="60">
        <f>E80</f>
        <v>0</v>
      </c>
      <c r="X80" s="60"/>
      <c r="Y80" s="60"/>
      <c r="Z80" s="60">
        <f>O84</f>
        <v>0</v>
      </c>
      <c r="AA80" s="60">
        <f>S84</f>
        <v>0</v>
      </c>
      <c r="AB80" s="60">
        <f>W84</f>
        <v>0</v>
      </c>
      <c r="AC80" s="60">
        <f>AA80-AB80</f>
        <v>0</v>
      </c>
      <c r="AD80" s="60">
        <f>IF(Z80&gt;Z78,-1,0)</f>
        <v>0</v>
      </c>
      <c r="AE80" s="60">
        <f>IF(Z80&gt;Z79,-1,0)</f>
        <v>0</v>
      </c>
      <c r="AF80" s="60">
        <f>IF(Z80&gt;Z81,-1,0)</f>
        <v>0</v>
      </c>
      <c r="AG80" s="60">
        <f>10000-(AJ80*1000+AM80*100+AK80*10)</f>
        <v>10000</v>
      </c>
      <c r="AH80" s="90">
        <f>RANK(AG80,AG78:AG81,1)</f>
        <v>1</v>
      </c>
      <c r="AI80" s="60" t="str">
        <f>C79</f>
        <v>Ghana</v>
      </c>
      <c r="AJ80" s="60">
        <f t="shared" si="25"/>
        <v>0</v>
      </c>
      <c r="AK80" s="60">
        <f t="shared" si="25"/>
        <v>0</v>
      </c>
      <c r="AL80" s="60">
        <f t="shared" si="25"/>
        <v>0</v>
      </c>
      <c r="AM80" s="60">
        <f>AK80-AL80</f>
        <v>0</v>
      </c>
      <c r="AN80" s="187">
        <f>IF(AG78=AG80,IF(E80&gt;G80,AG78-0.1,AG78),AG78)</f>
        <v>10000</v>
      </c>
      <c r="AO80" s="187">
        <f>IF(AG79=AG80,IF(E83&gt;G83,AG79-0.1,AG79),AG79)</f>
        <v>10000</v>
      </c>
      <c r="AP80" s="187"/>
      <c r="AQ80" s="187">
        <f>IF(AG81=AG80,IF(G79&gt;E79,AG81-0.1,AG81),AG81)</f>
        <v>10000</v>
      </c>
      <c r="AR80" s="187">
        <f>AP82</f>
        <v>30000</v>
      </c>
      <c r="AS80" s="90">
        <f>RANK(AR80,AR78:AR81,1)</f>
        <v>1</v>
      </c>
      <c r="AT80" s="60" t="str">
        <f t="shared" si="26"/>
        <v>Ghana</v>
      </c>
      <c r="AU80" s="60">
        <f t="shared" si="26"/>
        <v>0</v>
      </c>
      <c r="AV80" s="60">
        <f t="shared" si="26"/>
        <v>0</v>
      </c>
      <c r="AW80" s="60">
        <f t="shared" si="26"/>
        <v>0</v>
      </c>
      <c r="AX80" s="60"/>
      <c r="AY80" s="60"/>
      <c r="AZ80" s="60"/>
      <c r="BA80" s="113">
        <v>3</v>
      </c>
      <c r="BB80" s="114" t="e">
        <f>VLOOKUP(3,AS78:AT81,2,FALSE)</f>
        <v>#N/A</v>
      </c>
      <c r="BC80" s="115"/>
      <c r="BD80" s="116" t="e">
        <f>VLOOKUP(3,AS78:AW81,3,FALSE)</f>
        <v>#N/A</v>
      </c>
      <c r="BE80" s="116" t="e">
        <f>VLOOKUP(3,AS78:AW81,4,FALSE)</f>
        <v>#N/A</v>
      </c>
      <c r="BF80" s="93" t="s">
        <v>12</v>
      </c>
      <c r="BG80" s="116" t="e">
        <f>VLOOKUP(3,AS78:AW81,5,FALSE)</f>
        <v>#N/A</v>
      </c>
      <c r="BH80" s="60"/>
      <c r="BI80" s="85"/>
      <c r="BJ80" s="85">
        <f>IF(E80&gt;G80,IF(Spielplan!E80&gt;Spielplan!G80,Punktemodus!$B$3,0),0)</f>
        <v>0</v>
      </c>
      <c r="BK80" s="85">
        <f>IF(E80=G80,IF(Spielplan!E80=Spielplan!G80,Punktemodus!$B$3,0),0)</f>
        <v>10</v>
      </c>
      <c r="BL80" s="85">
        <f>IF(E80&lt;G80,IF(Spielplan!E80&lt;Spielplan!G80,Punktemodus!$B$3,0),0)</f>
        <v>0</v>
      </c>
      <c r="BM80" s="85">
        <f>IF(E80=Spielplan!E80,IF(G80=Spielplan!G80,Punktemodus!$B$5,0),0)</f>
        <v>3</v>
      </c>
      <c r="BN80" s="85">
        <f>IF(E80=Spielplan!E80,Punktemodus!$B$7,0)</f>
        <v>1</v>
      </c>
      <c r="BO80" s="85">
        <f>IF(G80=Spielplan!G80,Punktemodus!$B$7,0)</f>
        <v>1</v>
      </c>
      <c r="BP80" s="137">
        <f>IF(Spielplan!E80="",0,SUM(BJ80:BO80))</f>
        <v>0</v>
      </c>
      <c r="BQ80" s="85"/>
      <c r="BR80" s="141"/>
      <c r="BS80" s="134"/>
      <c r="BT80" s="134"/>
      <c r="BU80" s="134"/>
      <c r="BV80" s="134"/>
      <c r="BW80" s="134"/>
      <c r="BX80" s="134"/>
      <c r="BY80" s="134"/>
      <c r="BZ80" s="138"/>
      <c r="CA80" s="134"/>
      <c r="CB80" s="134"/>
      <c r="CC80" s="134"/>
      <c r="CD80" s="134"/>
      <c r="CE80" s="138"/>
      <c r="CF80" s="134"/>
      <c r="CG80" s="134"/>
      <c r="CH80" s="134"/>
      <c r="CI80" s="134"/>
      <c r="CJ80" s="138"/>
      <c r="CK80" s="134"/>
      <c r="CL80" s="134"/>
      <c r="CM80" s="134"/>
      <c r="CN80" s="134"/>
      <c r="CO80" s="138"/>
      <c r="CP80" s="134"/>
      <c r="CQ80" s="134"/>
      <c r="CR80" s="134"/>
      <c r="CS80" s="138"/>
      <c r="CT80" s="134"/>
      <c r="CU80" s="134"/>
      <c r="CV80" s="134"/>
      <c r="CW80" s="134"/>
    </row>
    <row r="81" spans="1:101" ht="18.75" customHeight="1" thickBot="1" x14ac:dyDescent="0.3">
      <c r="A81" s="60"/>
      <c r="B81" s="60"/>
      <c r="C81" s="218" t="str">
        <f>H78</f>
        <v>Portugal</v>
      </c>
      <c r="D81" s="219"/>
      <c r="E81" s="104"/>
      <c r="F81" s="93"/>
      <c r="G81" s="104"/>
      <c r="H81" s="218" t="str">
        <f>H79</f>
        <v>USA</v>
      </c>
      <c r="I81" s="219"/>
      <c r="J81" s="60"/>
      <c r="K81" s="60" t="s">
        <v>111</v>
      </c>
      <c r="L81" s="60">
        <f t="shared" si="24"/>
        <v>0</v>
      </c>
      <c r="M81" s="60"/>
      <c r="N81" s="60">
        <f>IF($E81="",0,IF($E81&gt;$G81,3,IF($E81=$G81,1,0)))</f>
        <v>0</v>
      </c>
      <c r="O81" s="60"/>
      <c r="P81" s="60">
        <f>IF($G81="",0,IF($E81&gt;$G81,0,IF($E81=$G81,1,3)))</f>
        <v>0</v>
      </c>
      <c r="Q81" s="60"/>
      <c r="R81" s="60">
        <f>E81</f>
        <v>0</v>
      </c>
      <c r="S81" s="60"/>
      <c r="T81" s="60">
        <f>G81</f>
        <v>0</v>
      </c>
      <c r="U81" s="60"/>
      <c r="V81" s="60">
        <f>G81</f>
        <v>0</v>
      </c>
      <c r="W81" s="60"/>
      <c r="X81" s="60">
        <f>E81</f>
        <v>0</v>
      </c>
      <c r="Y81" s="60"/>
      <c r="Z81" s="60">
        <f>P84</f>
        <v>0</v>
      </c>
      <c r="AA81" s="60">
        <f>T84</f>
        <v>0</v>
      </c>
      <c r="AB81" s="60">
        <f>X84</f>
        <v>0</v>
      </c>
      <c r="AC81" s="60">
        <f>AA81-AB81</f>
        <v>0</v>
      </c>
      <c r="AD81" s="60">
        <f>IF(Z81&gt;Z78,-1,0)</f>
        <v>0</v>
      </c>
      <c r="AE81" s="60">
        <f>IF(Z81&gt;Z79,-1,0)</f>
        <v>0</v>
      </c>
      <c r="AF81" s="60">
        <f>IF(Z81&gt;Z80,-1,0)</f>
        <v>0</v>
      </c>
      <c r="AG81" s="60">
        <f>10000-(AJ81*1000+AM81*100+AK81*10)</f>
        <v>10000</v>
      </c>
      <c r="AH81" s="90">
        <f>RANK(AG81,AG78:AG81,1)</f>
        <v>1</v>
      </c>
      <c r="AI81" s="60" t="str">
        <f>H79</f>
        <v>USA</v>
      </c>
      <c r="AJ81" s="60">
        <f t="shared" si="25"/>
        <v>0</v>
      </c>
      <c r="AK81" s="60">
        <f t="shared" si="25"/>
        <v>0</v>
      </c>
      <c r="AL81" s="60">
        <f t="shared" si="25"/>
        <v>0</v>
      </c>
      <c r="AM81" s="60">
        <f>AK81-AL81</f>
        <v>0</v>
      </c>
      <c r="AN81" s="187">
        <f>IF(AG78=AG81,IF(E82&gt;G82,AG78-0.1,AG78),AG78)</f>
        <v>10000</v>
      </c>
      <c r="AO81" s="187">
        <f>IF(AG79=AG81,IF(E81&gt;G81,AG79-0.1,AG79),AG79)</f>
        <v>10000</v>
      </c>
      <c r="AP81" s="187">
        <f>IF(AG80=AG81,IF(E79&gt;G79,AG80-0.1,AG80),AG80)</f>
        <v>10000</v>
      </c>
      <c r="AQ81" s="187"/>
      <c r="AR81" s="187">
        <f>AQ82</f>
        <v>30000</v>
      </c>
      <c r="AS81" s="90">
        <f>RANK(AR81,AR78:AR81,1)</f>
        <v>1</v>
      </c>
      <c r="AT81" s="60" t="str">
        <f t="shared" si="26"/>
        <v>USA</v>
      </c>
      <c r="AU81" s="60">
        <f t="shared" si="26"/>
        <v>0</v>
      </c>
      <c r="AV81" s="60">
        <f t="shared" si="26"/>
        <v>0</v>
      </c>
      <c r="AW81" s="60">
        <f t="shared" si="26"/>
        <v>0</v>
      </c>
      <c r="AX81" s="60"/>
      <c r="AY81" s="60"/>
      <c r="AZ81" s="60"/>
      <c r="BA81" s="113">
        <v>4</v>
      </c>
      <c r="BB81" s="114" t="e">
        <f>VLOOKUP(4,AS78:AT81,2,FALSE)</f>
        <v>#N/A</v>
      </c>
      <c r="BC81" s="115"/>
      <c r="BD81" s="116" t="e">
        <f>VLOOKUP(4,AS78:AW81,3,FALSE)</f>
        <v>#N/A</v>
      </c>
      <c r="BE81" s="116" t="e">
        <f>VLOOKUP(4,AS78:AW81,4,FALSE)</f>
        <v>#N/A</v>
      </c>
      <c r="BF81" s="93" t="s">
        <v>12</v>
      </c>
      <c r="BG81" s="116" t="e">
        <f>VLOOKUP(4,AS78:AW81,5,FALSE)</f>
        <v>#N/A</v>
      </c>
      <c r="BH81" s="60"/>
      <c r="BI81" s="85"/>
      <c r="BJ81" s="85">
        <f>IF(E81&gt;G81,IF(Spielplan!E81&gt;Spielplan!G81,Punktemodus!$B$3,0),0)</f>
        <v>0</v>
      </c>
      <c r="BK81" s="85">
        <f>IF(E81=G81,IF(Spielplan!E81=Spielplan!G81,Punktemodus!$B$3,0),0)</f>
        <v>10</v>
      </c>
      <c r="BL81" s="85">
        <f>IF(E81&lt;G81,IF(Spielplan!E81&lt;Spielplan!G81,Punktemodus!$B$3,0),0)</f>
        <v>0</v>
      </c>
      <c r="BM81" s="85">
        <f>IF(E81=Spielplan!E81,IF(G81=Spielplan!G81,Punktemodus!$B$5,0),0)</f>
        <v>3</v>
      </c>
      <c r="BN81" s="85">
        <f>IF(E81=Spielplan!E81,Punktemodus!$B$7,0)</f>
        <v>1</v>
      </c>
      <c r="BO81" s="85">
        <f>IF(G81=Spielplan!G81,Punktemodus!$B$7,0)</f>
        <v>1</v>
      </c>
      <c r="BP81" s="137">
        <f>IF(Spielplan!E81="",0,SUM(BJ81:BO81))</f>
        <v>0</v>
      </c>
      <c r="BQ81" s="85"/>
      <c r="BR81" s="141"/>
      <c r="BS81" s="134"/>
      <c r="BT81" s="134"/>
      <c r="BU81" s="134"/>
      <c r="BV81" s="134"/>
      <c r="BW81" s="134"/>
      <c r="BX81" s="134"/>
      <c r="BY81" s="134"/>
      <c r="BZ81" s="353" t="s">
        <v>154</v>
      </c>
      <c r="CA81" s="155"/>
      <c r="CB81" s="155"/>
      <c r="CC81" s="155"/>
      <c r="CD81" s="155"/>
      <c r="CE81" s="353" t="s">
        <v>157</v>
      </c>
      <c r="CF81" s="155"/>
      <c r="CG81" s="155"/>
      <c r="CH81" s="155"/>
      <c r="CI81" s="155"/>
      <c r="CJ81" s="353" t="s">
        <v>164</v>
      </c>
      <c r="CK81" s="155"/>
      <c r="CL81" s="155"/>
      <c r="CM81" s="155"/>
      <c r="CN81" s="155"/>
      <c r="CO81" s="353" t="s">
        <v>159</v>
      </c>
      <c r="CP81" s="155"/>
      <c r="CQ81" s="155"/>
      <c r="CR81" s="155"/>
      <c r="CS81" s="353" t="s">
        <v>160</v>
      </c>
      <c r="CT81" s="155"/>
      <c r="CU81" s="134"/>
      <c r="CV81" s="134"/>
      <c r="CW81" s="134"/>
    </row>
    <row r="82" spans="1:101" ht="18.75" customHeight="1" thickBot="1" x14ac:dyDescent="0.3">
      <c r="A82" s="60"/>
      <c r="B82" s="60"/>
      <c r="C82" s="211" t="str">
        <f>C78</f>
        <v>Deutschland</v>
      </c>
      <c r="D82" s="212"/>
      <c r="E82" s="104"/>
      <c r="F82" s="93"/>
      <c r="G82" s="104"/>
      <c r="H82" s="211" t="str">
        <f>H79</f>
        <v>USA</v>
      </c>
      <c r="I82" s="212"/>
      <c r="J82" s="60"/>
      <c r="K82" s="60" t="s">
        <v>112</v>
      </c>
      <c r="L82" s="60">
        <f t="shared" si="24"/>
        <v>0</v>
      </c>
      <c r="M82" s="60">
        <f>IF($E82="",0,IF($E82&gt;$G82,3,IF($E82=G82,1,0)))</f>
        <v>0</v>
      </c>
      <c r="N82" s="60"/>
      <c r="O82" s="60"/>
      <c r="P82" s="60">
        <f>IF($G82="",0,IF($E82&gt;$G82,0,IF($E82=$G82,1,3)))</f>
        <v>0</v>
      </c>
      <c r="Q82" s="60">
        <f>E82</f>
        <v>0</v>
      </c>
      <c r="R82" s="60"/>
      <c r="S82" s="60"/>
      <c r="T82" s="60">
        <f>G82</f>
        <v>0</v>
      </c>
      <c r="U82" s="60">
        <f>G82</f>
        <v>0</v>
      </c>
      <c r="V82" s="60"/>
      <c r="W82" s="60"/>
      <c r="X82" s="60">
        <f>E82</f>
        <v>0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187">
        <f>SUM(AN78:AN81)</f>
        <v>30000</v>
      </c>
      <c r="AO82" s="187">
        <f>SUM(AO78:AO81)</f>
        <v>30000</v>
      </c>
      <c r="AP82" s="187">
        <f>SUM(AP78:AP81)</f>
        <v>30000</v>
      </c>
      <c r="AQ82" s="187">
        <f>SUM(AQ78:AQ81)</f>
        <v>30000</v>
      </c>
      <c r="AR82" s="187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85">
        <f>IF(E82&gt;G82,IF(Spielplan!E82&gt;Spielplan!G82,Punktemodus!$B$3,0),0)</f>
        <v>0</v>
      </c>
      <c r="BK82" s="85">
        <f>IF(E82=G82,IF(Spielplan!E82=Spielplan!G82,Punktemodus!$B$3,0),0)</f>
        <v>10</v>
      </c>
      <c r="BL82" s="85">
        <f>IF(E82&lt;G82,IF(Spielplan!E82&lt;Spielplan!G82,Punktemodus!$B$3,0),0)</f>
        <v>0</v>
      </c>
      <c r="BM82" s="85">
        <f>IF(E82=Spielplan!E82,IF(G82=Spielplan!G82,Punktemodus!$B$5,0),0)</f>
        <v>3</v>
      </c>
      <c r="BN82" s="85">
        <f>IF(E82=Spielplan!E82,Punktemodus!$B$7,0)</f>
        <v>1</v>
      </c>
      <c r="BO82" s="85">
        <f>IF(G82=Spielplan!G82,Punktemodus!$B$7,0)</f>
        <v>1</v>
      </c>
      <c r="BP82" s="137">
        <f>IF(Spielplan!E82="",0,SUM(BJ82:BO82))</f>
        <v>0</v>
      </c>
      <c r="BQ82" s="60"/>
      <c r="BR82" s="141"/>
      <c r="BS82" s="134"/>
      <c r="BT82" s="134"/>
      <c r="BU82" s="134"/>
      <c r="BV82" s="134"/>
      <c r="BW82" s="134"/>
      <c r="BX82" s="134"/>
      <c r="BY82" s="134"/>
      <c r="BZ82" s="353"/>
      <c r="CA82" s="155"/>
      <c r="CB82" s="155"/>
      <c r="CC82" s="155"/>
      <c r="CD82" s="155"/>
      <c r="CE82" s="353"/>
      <c r="CF82" s="155"/>
      <c r="CG82" s="155"/>
      <c r="CH82" s="155"/>
      <c r="CI82" s="155"/>
      <c r="CJ82" s="353"/>
      <c r="CK82" s="155"/>
      <c r="CL82" s="155"/>
      <c r="CM82" s="155"/>
      <c r="CN82" s="155"/>
      <c r="CO82" s="353"/>
      <c r="CP82" s="155"/>
      <c r="CQ82" s="155"/>
      <c r="CR82" s="155"/>
      <c r="CS82" s="353"/>
      <c r="CT82" s="155"/>
      <c r="CU82" s="134"/>
      <c r="CV82" s="134"/>
      <c r="CW82" s="134"/>
    </row>
    <row r="83" spans="1:101" ht="18.75" customHeight="1" thickBot="1" x14ac:dyDescent="0.3">
      <c r="A83" s="60"/>
      <c r="B83" s="60"/>
      <c r="C83" s="218" t="str">
        <f>H78</f>
        <v>Portugal</v>
      </c>
      <c r="D83" s="219"/>
      <c r="E83" s="104"/>
      <c r="F83" s="93"/>
      <c r="G83" s="104"/>
      <c r="H83" s="218" t="str">
        <f>C79</f>
        <v>Ghana</v>
      </c>
      <c r="I83" s="219"/>
      <c r="J83" s="60"/>
      <c r="K83" s="60" t="s">
        <v>112</v>
      </c>
      <c r="L83" s="60">
        <f t="shared" si="24"/>
        <v>0</v>
      </c>
      <c r="M83" s="60"/>
      <c r="N83" s="60">
        <f>IF($E83="",0,IF($E83&gt;$G83,3,IF($E83=$G83,1,0)))</f>
        <v>0</v>
      </c>
      <c r="O83" s="60">
        <f>IF($G83="",0,IF($E83&gt;$G83,0,IF($E83=$G83,1,3)))</f>
        <v>0</v>
      </c>
      <c r="P83" s="60"/>
      <c r="Q83" s="60"/>
      <c r="R83" s="60">
        <f>E83</f>
        <v>0</v>
      </c>
      <c r="S83" s="60">
        <f>G83</f>
        <v>0</v>
      </c>
      <c r="T83" s="60"/>
      <c r="U83" s="60"/>
      <c r="V83" s="60">
        <f>G83</f>
        <v>0</v>
      </c>
      <c r="W83" s="60">
        <f>E83</f>
        <v>0</v>
      </c>
      <c r="X83" s="60"/>
      <c r="Y83" s="60"/>
      <c r="Z83" s="60" t="s">
        <v>30</v>
      </c>
      <c r="AA83" s="60"/>
      <c r="AB83" s="60"/>
      <c r="AC83" s="60"/>
      <c r="AD83" s="60"/>
      <c r="AE83" s="60"/>
      <c r="AF83" s="60"/>
      <c r="AG83" s="60" t="b">
        <f>OR(AG78=AG79,AG78=AG80,AG78=AG81,AG79=AG80,AG79=AG81,AG80=AG81)</f>
        <v>1</v>
      </c>
      <c r="AH83" s="60"/>
      <c r="AI83" s="60"/>
      <c r="AJ83" s="60"/>
      <c r="AK83" s="60"/>
      <c r="AL83" s="60"/>
      <c r="AM83" s="60"/>
      <c r="AN83" s="60"/>
      <c r="AO83" s="60" t="s">
        <v>34</v>
      </c>
      <c r="AP83" s="60"/>
      <c r="AQ83" s="60"/>
      <c r="AR83" s="60" t="b">
        <f>OR(AR78=AR79,AR78=AR80,AR78=AR81,AR79=AR80,AR79=AR81,AR80=AR81)</f>
        <v>1</v>
      </c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85">
        <f>IF(E83&gt;G83,IF(Spielplan!E83&gt;Spielplan!G83,Punktemodus!$B$3,0),0)</f>
        <v>0</v>
      </c>
      <c r="BK83" s="85">
        <f>IF(E83=G83,IF(Spielplan!E83=Spielplan!G83,Punktemodus!$B$3,0),0)</f>
        <v>10</v>
      </c>
      <c r="BL83" s="85">
        <f>IF(E83&lt;G83,IF(Spielplan!E83&lt;Spielplan!G83,Punktemodus!$B$3,0),0)</f>
        <v>0</v>
      </c>
      <c r="BM83" s="85">
        <f>IF(E83=Spielplan!E83,IF(G83=Spielplan!G83,Punktemodus!$B$5,0),0)</f>
        <v>3</v>
      </c>
      <c r="BN83" s="85">
        <f>IF(E83=Spielplan!E83,Punktemodus!$B$7,0)</f>
        <v>1</v>
      </c>
      <c r="BO83" s="85">
        <f>IF(G83=Spielplan!G83,Punktemodus!$B$7,0)</f>
        <v>1</v>
      </c>
      <c r="BP83" s="137">
        <f>IF(Spielplan!E83="",0,SUM(BJ83:BO83))</f>
        <v>0</v>
      </c>
      <c r="BQ83" s="60"/>
      <c r="BR83" s="141"/>
      <c r="BS83" s="134"/>
      <c r="BT83" s="134"/>
      <c r="BU83" s="134"/>
      <c r="BV83" s="134"/>
      <c r="BW83" s="134"/>
      <c r="BX83" s="134"/>
      <c r="BY83" s="134"/>
      <c r="BZ83" s="353"/>
      <c r="CA83" s="155"/>
      <c r="CB83" s="155"/>
      <c r="CC83" s="155"/>
      <c r="CD83" s="155"/>
      <c r="CE83" s="353"/>
      <c r="CF83" s="155"/>
      <c r="CG83" s="155"/>
      <c r="CH83" s="155"/>
      <c r="CI83" s="155"/>
      <c r="CJ83" s="353"/>
      <c r="CK83" s="155"/>
      <c r="CL83" s="155"/>
      <c r="CM83" s="155"/>
      <c r="CN83" s="155"/>
      <c r="CO83" s="353"/>
      <c r="CP83" s="155"/>
      <c r="CQ83" s="155"/>
      <c r="CR83" s="155"/>
      <c r="CS83" s="353"/>
      <c r="CT83" s="155"/>
      <c r="CU83" s="134"/>
      <c r="CV83" s="134"/>
      <c r="CW83" s="134"/>
    </row>
    <row r="84" spans="1:101" ht="18.75" customHeight="1" thickBot="1" x14ac:dyDescent="0.25">
      <c r="A84" s="60"/>
      <c r="B84" s="60"/>
      <c r="C84" s="136" t="str">
        <f>IF(G83="","",IF(AR83=TRUE,"Achtung: Fehler in Tabelle!",""))</f>
        <v/>
      </c>
      <c r="D84" s="60"/>
      <c r="E84" s="85"/>
      <c r="F84" s="60"/>
      <c r="G84" s="85"/>
      <c r="H84" s="60"/>
      <c r="I84" s="60"/>
      <c r="J84" s="60"/>
      <c r="K84" s="60"/>
      <c r="L84" s="60"/>
      <c r="M84" s="60">
        <f t="shared" ref="M84:X84" si="27">SUM(M78:M83)</f>
        <v>0</v>
      </c>
      <c r="N84" s="60">
        <f t="shared" si="27"/>
        <v>0</v>
      </c>
      <c r="O84" s="60">
        <f t="shared" si="27"/>
        <v>0</v>
      </c>
      <c r="P84" s="60">
        <f t="shared" si="27"/>
        <v>0</v>
      </c>
      <c r="Q84" s="60">
        <f t="shared" si="27"/>
        <v>0</v>
      </c>
      <c r="R84" s="60">
        <f t="shared" si="27"/>
        <v>0</v>
      </c>
      <c r="S84" s="60">
        <f t="shared" si="27"/>
        <v>0</v>
      </c>
      <c r="T84" s="60">
        <f t="shared" si="27"/>
        <v>0</v>
      </c>
      <c r="U84" s="60">
        <f t="shared" si="27"/>
        <v>0</v>
      </c>
      <c r="V84" s="60">
        <f t="shared" si="27"/>
        <v>0</v>
      </c>
      <c r="W84" s="60">
        <f t="shared" si="27"/>
        <v>0</v>
      </c>
      <c r="X84" s="60">
        <f t="shared" si="27"/>
        <v>0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160">
        <f>SUM(BP78:BP83)</f>
        <v>0</v>
      </c>
      <c r="BQ84" s="60"/>
      <c r="BR84" s="141"/>
      <c r="BS84" s="134"/>
      <c r="BT84" s="134"/>
      <c r="BU84" s="134"/>
      <c r="BV84" s="134"/>
      <c r="BW84" s="134"/>
      <c r="BX84" s="134"/>
      <c r="BY84" s="134"/>
      <c r="BZ84" s="354"/>
      <c r="CA84" s="155"/>
      <c r="CB84" s="155"/>
      <c r="CC84" s="155"/>
      <c r="CD84" s="155"/>
      <c r="CE84" s="354"/>
      <c r="CF84" s="155"/>
      <c r="CG84" s="155"/>
      <c r="CH84" s="155"/>
      <c r="CI84" s="155"/>
      <c r="CJ84" s="354"/>
      <c r="CK84" s="155"/>
      <c r="CL84" s="155"/>
      <c r="CM84" s="155"/>
      <c r="CN84" s="155"/>
      <c r="CO84" s="354"/>
      <c r="CP84" s="155"/>
      <c r="CQ84" s="155"/>
      <c r="CR84" s="155"/>
      <c r="CS84" s="354"/>
      <c r="CT84" s="155"/>
      <c r="CU84" s="134"/>
      <c r="CV84" s="134"/>
      <c r="CW84" s="134"/>
    </row>
    <row r="85" spans="1:101" ht="18.75" customHeight="1" thickBot="1" x14ac:dyDescent="0.25">
      <c r="A85" s="60"/>
      <c r="B85" s="60"/>
      <c r="C85" s="60"/>
      <c r="D85" s="60"/>
      <c r="E85" s="85"/>
      <c r="F85" s="60"/>
      <c r="G85" s="85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138"/>
      <c r="BQ85" s="60"/>
      <c r="BR85" s="141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</row>
    <row r="86" spans="1:101" ht="18.75" customHeight="1" x14ac:dyDescent="0.25">
      <c r="A86" s="60"/>
      <c r="B86" s="60"/>
      <c r="C86" s="89"/>
      <c r="D86" s="60"/>
      <c r="E86" s="85"/>
      <c r="F86" s="60"/>
      <c r="G86" s="85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89"/>
      <c r="BC86" s="60"/>
      <c r="BD86" s="90"/>
      <c r="BE86" s="60"/>
      <c r="BF86" s="61"/>
      <c r="BG86" s="60"/>
      <c r="BH86" s="60"/>
      <c r="BI86" s="60"/>
      <c r="BJ86" s="60"/>
      <c r="BK86" s="60"/>
      <c r="BL86" s="60"/>
      <c r="BM86" s="60"/>
      <c r="BN86" s="60"/>
      <c r="BO86" s="60"/>
      <c r="BP86" s="138"/>
      <c r="BQ86" s="60"/>
      <c r="BR86" s="141"/>
      <c r="BS86" s="321" t="s">
        <v>45</v>
      </c>
      <c r="BT86" s="322"/>
      <c r="BU86" s="322"/>
      <c r="BV86" s="322"/>
      <c r="BW86" s="134"/>
      <c r="BX86" s="331">
        <f>BP97</f>
        <v>0</v>
      </c>
      <c r="BY86" s="332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</row>
    <row r="87" spans="1:101" ht="18.75" customHeight="1" thickBot="1" x14ac:dyDescent="0.3">
      <c r="A87" s="60"/>
      <c r="B87" s="60"/>
      <c r="C87" s="88" t="s">
        <v>93</v>
      </c>
      <c r="D87" s="60"/>
      <c r="E87" s="85"/>
      <c r="F87" s="60"/>
      <c r="G87" s="85"/>
      <c r="H87" s="60"/>
      <c r="I87" s="60"/>
      <c r="J87" s="60"/>
      <c r="K87" s="60"/>
      <c r="L87" s="60"/>
      <c r="M87" s="60" t="s">
        <v>4</v>
      </c>
      <c r="N87" s="60"/>
      <c r="O87" s="60"/>
      <c r="P87" s="60"/>
      <c r="Q87" s="60" t="s">
        <v>6</v>
      </c>
      <c r="R87" s="60"/>
      <c r="S87" s="60"/>
      <c r="T87" s="60"/>
      <c r="U87" s="60" t="s">
        <v>7</v>
      </c>
      <c r="V87" s="60"/>
      <c r="W87" s="60"/>
      <c r="X87" s="60"/>
      <c r="Y87" s="60"/>
      <c r="Z87" s="60" t="s">
        <v>4</v>
      </c>
      <c r="AA87" s="60" t="s">
        <v>5</v>
      </c>
      <c r="AB87" s="60"/>
      <c r="AC87" s="60"/>
      <c r="AD87" s="60" t="s">
        <v>9</v>
      </c>
      <c r="AE87" s="60"/>
      <c r="AF87" s="60"/>
      <c r="AG87" s="60"/>
      <c r="AH87" s="60" t="s">
        <v>32</v>
      </c>
      <c r="AI87" s="60"/>
      <c r="AJ87" s="60"/>
      <c r="AK87" s="60"/>
      <c r="AL87" s="60"/>
      <c r="AM87" s="60"/>
      <c r="AN87" s="60" t="s">
        <v>35</v>
      </c>
      <c r="AO87" s="60"/>
      <c r="AP87" s="60"/>
      <c r="AQ87" s="60"/>
      <c r="AR87" s="60"/>
      <c r="AS87" s="60" t="s">
        <v>33</v>
      </c>
      <c r="AT87" s="60"/>
      <c r="AU87" s="60"/>
      <c r="AV87" s="60"/>
      <c r="AW87" s="60"/>
      <c r="AX87" s="60"/>
      <c r="AY87" s="60"/>
      <c r="AZ87" s="60"/>
      <c r="BA87" s="60"/>
      <c r="BB87" s="89" t="s">
        <v>10</v>
      </c>
      <c r="BC87" s="60"/>
      <c r="BD87" s="90" t="s">
        <v>4</v>
      </c>
      <c r="BE87" s="60"/>
      <c r="BF87" s="61" t="s">
        <v>5</v>
      </c>
      <c r="BG87" s="60"/>
      <c r="BH87" s="60"/>
      <c r="BI87" s="85"/>
      <c r="BJ87" s="60"/>
      <c r="BK87" s="60"/>
      <c r="BL87" s="60"/>
      <c r="BM87" s="60"/>
      <c r="BN87" s="60"/>
      <c r="BO87" s="60"/>
      <c r="BP87" s="138"/>
      <c r="BQ87" s="85"/>
      <c r="BR87" s="141"/>
      <c r="BS87" s="322"/>
      <c r="BT87" s="322"/>
      <c r="BU87" s="322"/>
      <c r="BV87" s="322"/>
      <c r="BW87" s="134"/>
      <c r="BX87" s="333"/>
      <c r="BY87" s="3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</row>
    <row r="88" spans="1:101" ht="18.75" customHeight="1" thickBot="1" x14ac:dyDescent="0.3">
      <c r="A88" s="60"/>
      <c r="B88" s="60"/>
      <c r="C88" s="60"/>
      <c r="D88" s="60"/>
      <c r="E88" s="85"/>
      <c r="F88" s="60"/>
      <c r="G88" s="85"/>
      <c r="H88" s="60"/>
      <c r="I88" s="60"/>
      <c r="J88" s="60"/>
      <c r="K88" s="60"/>
      <c r="L88" s="60"/>
      <c r="M88" s="60" t="s">
        <v>0</v>
      </c>
      <c r="N88" s="60" t="s">
        <v>1</v>
      </c>
      <c r="O88" s="60" t="s">
        <v>2</v>
      </c>
      <c r="P88" s="60" t="s">
        <v>3</v>
      </c>
      <c r="Q88" s="60" t="s">
        <v>0</v>
      </c>
      <c r="R88" s="60" t="s">
        <v>1</v>
      </c>
      <c r="S88" s="60" t="s">
        <v>2</v>
      </c>
      <c r="T88" s="60" t="s">
        <v>3</v>
      </c>
      <c r="U88" s="60" t="s">
        <v>0</v>
      </c>
      <c r="V88" s="60" t="s">
        <v>1</v>
      </c>
      <c r="W88" s="60" t="s">
        <v>2</v>
      </c>
      <c r="X88" s="60" t="s">
        <v>3</v>
      </c>
      <c r="Y88" s="60"/>
      <c r="Z88" s="60" t="s">
        <v>8</v>
      </c>
      <c r="AA88" s="60"/>
      <c r="AB88" s="60"/>
      <c r="AC88" s="60"/>
      <c r="AD88" s="60"/>
      <c r="AE88" s="60"/>
      <c r="AF88" s="60"/>
      <c r="AG88" s="60"/>
      <c r="AH88" s="60" t="s">
        <v>31</v>
      </c>
      <c r="AI88" s="60"/>
      <c r="AJ88" s="60"/>
      <c r="AK88" s="60"/>
      <c r="AL88" s="60"/>
      <c r="AM88" s="60"/>
      <c r="AN88" s="60" t="str">
        <f>AI89</f>
        <v>Belgien</v>
      </c>
      <c r="AO88" s="60" t="str">
        <f>AI90</f>
        <v>Algerien</v>
      </c>
      <c r="AP88" s="60" t="str">
        <f>AI91</f>
        <v>Russland</v>
      </c>
      <c r="AQ88" s="60" t="str">
        <f>AI92</f>
        <v>Südkorea</v>
      </c>
      <c r="AR88" s="60"/>
      <c r="AS88" s="60" t="s">
        <v>31</v>
      </c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85"/>
      <c r="BJ88" s="85"/>
      <c r="BK88" s="85"/>
      <c r="BL88" s="85"/>
      <c r="BM88" s="85"/>
      <c r="BN88" s="85"/>
      <c r="BO88" s="85"/>
      <c r="BP88" s="137"/>
      <c r="BQ88" s="85"/>
      <c r="BR88" s="141"/>
      <c r="BS88" s="134"/>
      <c r="BT88" s="142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</row>
    <row r="89" spans="1:101" ht="18.75" customHeight="1" thickBot="1" x14ac:dyDescent="0.3">
      <c r="A89" s="60"/>
      <c r="B89" s="60"/>
      <c r="C89" s="224" t="str">
        <f>Spielplan!$C$89</f>
        <v>Belgien</v>
      </c>
      <c r="D89" s="225"/>
      <c r="E89" s="104"/>
      <c r="F89" s="93"/>
      <c r="G89" s="104"/>
      <c r="H89" s="224" t="str">
        <f>Spielplan!$H$89</f>
        <v>Algerien</v>
      </c>
      <c r="I89" s="225"/>
      <c r="J89" s="60"/>
      <c r="K89" s="60" t="s">
        <v>115</v>
      </c>
      <c r="L89" s="60">
        <f t="shared" ref="L89:L94" si="28">IF(E89-G89&gt;0,1,IF(G89=E89,0,-1))</f>
        <v>0</v>
      </c>
      <c r="M89" s="60">
        <f>IF($E89="",0,IF($E89&gt;$G89,3,IF($E89=G89,1,0)))</f>
        <v>0</v>
      </c>
      <c r="N89" s="60">
        <f>IF($G89="",0,IF($E89&gt;$G89,0,IF($E89=G89,1,3)))</f>
        <v>0</v>
      </c>
      <c r="O89" s="60"/>
      <c r="P89" s="60"/>
      <c r="Q89" s="60">
        <f>E89</f>
        <v>0</v>
      </c>
      <c r="R89" s="60">
        <f>G89</f>
        <v>0</v>
      </c>
      <c r="S89" s="60"/>
      <c r="T89" s="60"/>
      <c r="U89" s="60">
        <f>G89</f>
        <v>0</v>
      </c>
      <c r="V89" s="60">
        <f>E89</f>
        <v>0</v>
      </c>
      <c r="W89" s="60"/>
      <c r="X89" s="60"/>
      <c r="Y89" s="60"/>
      <c r="Z89" s="60">
        <f>M95</f>
        <v>0</v>
      </c>
      <c r="AA89" s="60">
        <f>Q95</f>
        <v>0</v>
      </c>
      <c r="AB89" s="60">
        <f>U95</f>
        <v>0</v>
      </c>
      <c r="AC89" s="60">
        <f>AA89-AB89</f>
        <v>0</v>
      </c>
      <c r="AD89" s="60">
        <f>IF(Z89&gt;Z90,-1,0)</f>
        <v>0</v>
      </c>
      <c r="AE89" s="60">
        <f>IF(Z89&gt;Z91,-1,0)</f>
        <v>0</v>
      </c>
      <c r="AF89" s="60">
        <f>IF(Z89&gt;Z92,-1,0)</f>
        <v>0</v>
      </c>
      <c r="AG89" s="60">
        <f>10000-(AJ89*1000+AM89*100+AK89*10)</f>
        <v>10000</v>
      </c>
      <c r="AH89" s="90">
        <f>RANK(AG89,AG89:AG92,1)</f>
        <v>1</v>
      </c>
      <c r="AI89" s="60" t="str">
        <f>C89</f>
        <v>Belgien</v>
      </c>
      <c r="AJ89" s="60">
        <f t="shared" ref="AJ89:AL92" si="29">Z89</f>
        <v>0</v>
      </c>
      <c r="AK89" s="60">
        <f t="shared" si="29"/>
        <v>0</v>
      </c>
      <c r="AL89" s="60">
        <f t="shared" si="29"/>
        <v>0</v>
      </c>
      <c r="AM89" s="60">
        <f>AK89-AL89</f>
        <v>0</v>
      </c>
      <c r="AN89" s="187"/>
      <c r="AO89" s="187">
        <f>IF(AG90=AG89,IF(G89&gt;E89,AG90-0.1,AG90),AG90)</f>
        <v>10000</v>
      </c>
      <c r="AP89" s="187">
        <f>IF(AG91=AG89,IF(G91&gt;E91,AG91-0.1,AG91),AG91)</f>
        <v>10000</v>
      </c>
      <c r="AQ89" s="187">
        <f>IF(AG92=AG89,IF(G93&gt;E93,AG92-0.1,AG92),AG92)</f>
        <v>10000</v>
      </c>
      <c r="AR89" s="187">
        <f>AN93</f>
        <v>30000</v>
      </c>
      <c r="AS89" s="90">
        <f>RANK(AR89,AR89:AR92,1)</f>
        <v>1</v>
      </c>
      <c r="AT89" s="60" t="str">
        <f t="shared" ref="AT89:AW92" si="30">AI89</f>
        <v>Belgien</v>
      </c>
      <c r="AU89" s="60">
        <f t="shared" si="30"/>
        <v>0</v>
      </c>
      <c r="AV89" s="60">
        <f t="shared" si="30"/>
        <v>0</v>
      </c>
      <c r="AW89" s="60">
        <f t="shared" si="30"/>
        <v>0</v>
      </c>
      <c r="AX89" s="60"/>
      <c r="AY89" s="60"/>
      <c r="AZ89" s="60"/>
      <c r="BA89" s="226">
        <v>1</v>
      </c>
      <c r="BB89" s="224" t="str">
        <f>VLOOKUP(1,AS89:AT92,2,FALSE)</f>
        <v>Belgien</v>
      </c>
      <c r="BC89" s="225"/>
      <c r="BD89" s="227">
        <f>VLOOKUP(1,AS89:AW92,3,FALSE)</f>
        <v>0</v>
      </c>
      <c r="BE89" s="228">
        <f>VLOOKUP(1,AS89:AW92,4,FALSE)</f>
        <v>0</v>
      </c>
      <c r="BF89" s="93" t="s">
        <v>12</v>
      </c>
      <c r="BG89" s="228">
        <f>VLOOKUP(1,AS89:AW92,5,FALSE)</f>
        <v>0</v>
      </c>
      <c r="BH89" s="229" t="s">
        <v>128</v>
      </c>
      <c r="BI89" s="85"/>
      <c r="BJ89" s="85">
        <f>IF(E89&gt;G89,IF(Spielplan!E89&gt;Spielplan!G89,Punktemodus!$B$3,0),0)</f>
        <v>0</v>
      </c>
      <c r="BK89" s="85">
        <f>IF(E89=G89,IF(Spielplan!E89=Spielplan!G89,Punktemodus!$B$3,0),0)</f>
        <v>10</v>
      </c>
      <c r="BL89" s="85">
        <f>IF(E89&lt;G89,IF(Spielplan!E89&lt;Spielplan!G89,Punktemodus!$B$3,0),0)</f>
        <v>0</v>
      </c>
      <c r="BM89" s="85">
        <f>IF(E89=Spielplan!E89,IF(G89=Spielplan!G89,Punktemodus!$B$5,0),0)</f>
        <v>3</v>
      </c>
      <c r="BN89" s="85">
        <f>IF(E89=Spielplan!E89,Punktemodus!$B$7,0)</f>
        <v>1</v>
      </c>
      <c r="BO89" s="85">
        <f>IF(G89=Spielplan!G89,Punktemodus!$B$7,0)</f>
        <v>1</v>
      </c>
      <c r="BP89" s="137">
        <f>IF(Spielplan!E89="",0,SUM(BJ89:BO89))</f>
        <v>0</v>
      </c>
      <c r="BQ89" s="85"/>
      <c r="BR89" s="141"/>
      <c r="BS89" s="321" t="s">
        <v>46</v>
      </c>
      <c r="BT89" s="322"/>
      <c r="BU89" s="322"/>
      <c r="BV89" s="322"/>
      <c r="BW89" s="134"/>
      <c r="BX89" s="335">
        <f>BZ79+CE79+CJ79+CO79+CS79</f>
        <v>730</v>
      </c>
      <c r="BY89" s="336"/>
      <c r="BZ89" s="134"/>
      <c r="CA89" s="349"/>
      <c r="CB89" s="350"/>
      <c r="CC89" s="350"/>
      <c r="CD89" s="350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</row>
    <row r="90" spans="1:101" ht="18.75" customHeight="1" thickBot="1" x14ac:dyDescent="0.3">
      <c r="A90" s="60"/>
      <c r="B90" s="60"/>
      <c r="C90" s="230" t="str">
        <f>Spielplan!$C$90</f>
        <v>Russland</v>
      </c>
      <c r="D90" s="231"/>
      <c r="E90" s="104"/>
      <c r="F90" s="93"/>
      <c r="G90" s="104"/>
      <c r="H90" s="230" t="str">
        <f>Spielplan!$H$90</f>
        <v>Südkorea</v>
      </c>
      <c r="I90" s="231"/>
      <c r="J90" s="60"/>
      <c r="K90" s="60" t="s">
        <v>116</v>
      </c>
      <c r="L90" s="60">
        <f t="shared" si="28"/>
        <v>0</v>
      </c>
      <c r="M90" s="60"/>
      <c r="N90" s="60"/>
      <c r="O90" s="60">
        <f>IF($E90="",0,IF($E90&gt;$G90,3,IF($E90=$G90,1,0)))</f>
        <v>0</v>
      </c>
      <c r="P90" s="60">
        <f>IF($G90="",0,IF($E90&gt;$G90,0,IF($E90=$G90,1,3)))</f>
        <v>0</v>
      </c>
      <c r="Q90" s="60"/>
      <c r="R90" s="60"/>
      <c r="S90" s="60">
        <f>E90</f>
        <v>0</v>
      </c>
      <c r="T90" s="60">
        <f>G90</f>
        <v>0</v>
      </c>
      <c r="U90" s="60"/>
      <c r="V90" s="60"/>
      <c r="W90" s="60">
        <f>G90</f>
        <v>0</v>
      </c>
      <c r="X90" s="60">
        <f>E90</f>
        <v>0</v>
      </c>
      <c r="Y90" s="60"/>
      <c r="Z90" s="60">
        <f>N95</f>
        <v>0</v>
      </c>
      <c r="AA90" s="60">
        <f>R95</f>
        <v>0</v>
      </c>
      <c r="AB90" s="60">
        <f>V95</f>
        <v>0</v>
      </c>
      <c r="AC90" s="60">
        <f>AA90-AB90</f>
        <v>0</v>
      </c>
      <c r="AD90" s="60">
        <f>IF(Z90&gt;Z89,-1,0)</f>
        <v>0</v>
      </c>
      <c r="AE90" s="60">
        <f>IF(Z90&gt;Z91,-1,0)</f>
        <v>0</v>
      </c>
      <c r="AF90" s="60">
        <f>IF(Z90&gt;Z92,-1,0)</f>
        <v>0</v>
      </c>
      <c r="AG90" s="60">
        <f>10000-(AJ90*1000+AM90*100+AK90*10)</f>
        <v>10000</v>
      </c>
      <c r="AH90" s="90">
        <f>RANK(AG90,AG89:AG92,1)</f>
        <v>1</v>
      </c>
      <c r="AI90" s="60" t="str">
        <f>H89</f>
        <v>Algerien</v>
      </c>
      <c r="AJ90" s="60">
        <f t="shared" si="29"/>
        <v>0</v>
      </c>
      <c r="AK90" s="60">
        <f t="shared" si="29"/>
        <v>0</v>
      </c>
      <c r="AL90" s="60">
        <f t="shared" si="29"/>
        <v>0</v>
      </c>
      <c r="AM90" s="60">
        <f>AK90-AL90</f>
        <v>0</v>
      </c>
      <c r="AN90" s="187">
        <f>IF(AG89=AG90,IF(E89&gt;G89,AG89-0.1,AG89),AG89)</f>
        <v>10000</v>
      </c>
      <c r="AO90" s="187"/>
      <c r="AP90" s="187">
        <f>IF(AG91=AG90,IF(G94&gt;E94,AG91-0.1,AG91),AG91)</f>
        <v>10000</v>
      </c>
      <c r="AQ90" s="187">
        <f>IF(AG92=AG90,IF(G92&gt;E92,AG92-0.1,AG92),AG92)</f>
        <v>10000</v>
      </c>
      <c r="AR90" s="187">
        <f>AO93</f>
        <v>30000</v>
      </c>
      <c r="AS90" s="90">
        <f>RANK(AR90,AR89:AR92,1)</f>
        <v>1</v>
      </c>
      <c r="AT90" s="60" t="str">
        <f t="shared" si="30"/>
        <v>Algerien</v>
      </c>
      <c r="AU90" s="60">
        <f t="shared" si="30"/>
        <v>0</v>
      </c>
      <c r="AV90" s="60">
        <f t="shared" si="30"/>
        <v>0</v>
      </c>
      <c r="AW90" s="60">
        <f t="shared" si="30"/>
        <v>0</v>
      </c>
      <c r="AX90" s="60"/>
      <c r="AY90" s="60"/>
      <c r="AZ90" s="60"/>
      <c r="BA90" s="232">
        <v>2</v>
      </c>
      <c r="BB90" s="230" t="e">
        <f>VLOOKUP(2,AS89:AT92,2,FALSE)</f>
        <v>#N/A</v>
      </c>
      <c r="BC90" s="231"/>
      <c r="BD90" s="233" t="e">
        <f>VLOOKUP(2,AS89:AW92,3,FALSE)</f>
        <v>#N/A</v>
      </c>
      <c r="BE90" s="234" t="e">
        <f>VLOOKUP(2,AS89:AW92,4,FALSE)</f>
        <v>#N/A</v>
      </c>
      <c r="BF90" s="93" t="s">
        <v>12</v>
      </c>
      <c r="BG90" s="234" t="e">
        <f>VLOOKUP(2,AS89:AW92,5,FALSE)</f>
        <v>#N/A</v>
      </c>
      <c r="BH90" s="234" t="s">
        <v>124</v>
      </c>
      <c r="BI90" s="85"/>
      <c r="BJ90" s="85">
        <f>IF(E90&gt;G90,IF(Spielplan!E90&gt;Spielplan!G90,Punktemodus!$B$3,0),0)</f>
        <v>0</v>
      </c>
      <c r="BK90" s="85">
        <f>IF(E90=G90,IF(Spielplan!E90=Spielplan!G90,Punktemodus!$B$3,0),0)</f>
        <v>10</v>
      </c>
      <c r="BL90" s="85">
        <f>IF(E90&lt;G90,IF(Spielplan!E90&lt;Spielplan!G90,Punktemodus!$B$3,0),0)</f>
        <v>0</v>
      </c>
      <c r="BM90" s="85">
        <f>IF(E90=Spielplan!E90,IF(G90=Spielplan!G90,Punktemodus!$B$5,0),0)</f>
        <v>3</v>
      </c>
      <c r="BN90" s="85">
        <f>IF(E90=Spielplan!E90,Punktemodus!$B$7,0)</f>
        <v>1</v>
      </c>
      <c r="BO90" s="85">
        <f>IF(G90=Spielplan!G90,Punktemodus!$B$7,0)</f>
        <v>1</v>
      </c>
      <c r="BP90" s="137">
        <f>IF(Spielplan!E90="",0,SUM(BJ90:BO90))</f>
        <v>0</v>
      </c>
      <c r="BQ90" s="85"/>
      <c r="BR90" s="141"/>
      <c r="BS90" s="322"/>
      <c r="BT90" s="322"/>
      <c r="BU90" s="322"/>
      <c r="BV90" s="322"/>
      <c r="BW90" s="134"/>
      <c r="BX90" s="337"/>
      <c r="BY90" s="338"/>
      <c r="BZ90" s="134"/>
      <c r="CA90" s="350"/>
      <c r="CB90" s="350"/>
      <c r="CC90" s="350"/>
      <c r="CD90" s="350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</row>
    <row r="91" spans="1:101" ht="18.75" customHeight="1" thickBot="1" x14ac:dyDescent="0.3">
      <c r="A91" s="60"/>
      <c r="B91" s="60"/>
      <c r="C91" s="224" t="str">
        <f>C89</f>
        <v>Belgien</v>
      </c>
      <c r="D91" s="225"/>
      <c r="E91" s="104"/>
      <c r="F91" s="93"/>
      <c r="G91" s="104"/>
      <c r="H91" s="224" t="str">
        <f>C90</f>
        <v>Russland</v>
      </c>
      <c r="I91" s="225"/>
      <c r="J91" s="60"/>
      <c r="K91" s="60" t="s">
        <v>118</v>
      </c>
      <c r="L91" s="60">
        <f t="shared" si="28"/>
        <v>0</v>
      </c>
      <c r="M91" s="60">
        <f>IF($E91="",0,IF($E91&gt;$G91,3,IF($E91=G91,1,0)))</f>
        <v>0</v>
      </c>
      <c r="N91" s="60"/>
      <c r="O91" s="60">
        <f>IF($G91="",0,IF($E91&gt;$G91,0,IF($E91=$G91,1,3)))</f>
        <v>0</v>
      </c>
      <c r="P91" s="60"/>
      <c r="Q91" s="60">
        <f>E91</f>
        <v>0</v>
      </c>
      <c r="R91" s="60"/>
      <c r="S91" s="60">
        <f>G91</f>
        <v>0</v>
      </c>
      <c r="T91" s="60"/>
      <c r="U91" s="60">
        <f>G91</f>
        <v>0</v>
      </c>
      <c r="V91" s="60"/>
      <c r="W91" s="60">
        <f>E91</f>
        <v>0</v>
      </c>
      <c r="X91" s="60"/>
      <c r="Y91" s="60"/>
      <c r="Z91" s="60">
        <f>O95</f>
        <v>0</v>
      </c>
      <c r="AA91" s="60">
        <f>S95</f>
        <v>0</v>
      </c>
      <c r="AB91" s="60">
        <f>W95</f>
        <v>0</v>
      </c>
      <c r="AC91" s="60">
        <f>AA91-AB91</f>
        <v>0</v>
      </c>
      <c r="AD91" s="60">
        <f>IF(Z91&gt;Z89,-1,0)</f>
        <v>0</v>
      </c>
      <c r="AE91" s="60">
        <f>IF(Z91&gt;Z90,-1,0)</f>
        <v>0</v>
      </c>
      <c r="AF91" s="60">
        <f>IF(Z91&gt;Z92,-1,0)</f>
        <v>0</v>
      </c>
      <c r="AG91" s="60">
        <f>10000-(AJ91*1000+AM91*100+AK91*10)</f>
        <v>10000</v>
      </c>
      <c r="AH91" s="90">
        <f>RANK(AG91,AG89:AG92,1)</f>
        <v>1</v>
      </c>
      <c r="AI91" s="60" t="str">
        <f>C90</f>
        <v>Russland</v>
      </c>
      <c r="AJ91" s="60">
        <f t="shared" si="29"/>
        <v>0</v>
      </c>
      <c r="AK91" s="60">
        <f t="shared" si="29"/>
        <v>0</v>
      </c>
      <c r="AL91" s="60">
        <f t="shared" si="29"/>
        <v>0</v>
      </c>
      <c r="AM91" s="60">
        <f>AK91-AL91</f>
        <v>0</v>
      </c>
      <c r="AN91" s="187">
        <f>IF(AG89=AG91,IF(E91&gt;G91,AG89-0.1,AG89),AG89)</f>
        <v>10000</v>
      </c>
      <c r="AO91" s="187">
        <f>IF(AG90=AG91,IF(E94&gt;G94,AG90-0.1,AG90),AG90)</f>
        <v>10000</v>
      </c>
      <c r="AP91" s="187"/>
      <c r="AQ91" s="187">
        <f>IF(AG92=AG91,IF(G90&gt;E90,AG92-0.1,AG92),AG92)</f>
        <v>10000</v>
      </c>
      <c r="AR91" s="187">
        <f>AP93</f>
        <v>30000</v>
      </c>
      <c r="AS91" s="90">
        <f>RANK(AR91,AR89:AR92,1)</f>
        <v>1</v>
      </c>
      <c r="AT91" s="60" t="str">
        <f t="shared" si="30"/>
        <v>Russland</v>
      </c>
      <c r="AU91" s="60">
        <f t="shared" si="30"/>
        <v>0</v>
      </c>
      <c r="AV91" s="60">
        <f t="shared" si="30"/>
        <v>0</v>
      </c>
      <c r="AW91" s="60">
        <f t="shared" si="30"/>
        <v>0</v>
      </c>
      <c r="AX91" s="60"/>
      <c r="AY91" s="60"/>
      <c r="AZ91" s="60"/>
      <c r="BA91" s="113">
        <v>3</v>
      </c>
      <c r="BB91" s="114" t="e">
        <f>VLOOKUP(3,AS89:AT92,2,FALSE)</f>
        <v>#N/A</v>
      </c>
      <c r="BC91" s="115"/>
      <c r="BD91" s="116" t="e">
        <f>VLOOKUP(3,AS89:AW92,3,FALSE)</f>
        <v>#N/A</v>
      </c>
      <c r="BE91" s="116" t="e">
        <f>VLOOKUP(3,AS89:AW92,4,FALSE)</f>
        <v>#N/A</v>
      </c>
      <c r="BF91" s="93" t="s">
        <v>12</v>
      </c>
      <c r="BG91" s="116" t="e">
        <f>VLOOKUP(3,AS89:AW92,5,FALSE)</f>
        <v>#N/A</v>
      </c>
      <c r="BH91" s="60"/>
      <c r="BI91" s="85"/>
      <c r="BJ91" s="85">
        <f>IF(E91&gt;G91,IF(Spielplan!E91&gt;Spielplan!G91,Punktemodus!$B$3,0),0)</f>
        <v>0</v>
      </c>
      <c r="BK91" s="85">
        <f>IF(E91=G91,IF(Spielplan!E91=Spielplan!G91,Punktemodus!$B$3,0),0)</f>
        <v>10</v>
      </c>
      <c r="BL91" s="85">
        <f>IF(E91&lt;G91,IF(Spielplan!E91&lt;Spielplan!G91,Punktemodus!$B$3,0),0)</f>
        <v>0</v>
      </c>
      <c r="BM91" s="85">
        <f>IF(E91=Spielplan!E91,IF(G91=Spielplan!G91,Punktemodus!$B$5,0),0)</f>
        <v>3</v>
      </c>
      <c r="BN91" s="85">
        <f>IF(E91=Spielplan!E91,Punktemodus!$B$7,0)</f>
        <v>1</v>
      </c>
      <c r="BO91" s="85">
        <f>IF(G91=Spielplan!G91,Punktemodus!$B$7,0)</f>
        <v>1</v>
      </c>
      <c r="BP91" s="137">
        <f>IF(Spielplan!E91="",0,SUM(BJ91:BO91))</f>
        <v>0</v>
      </c>
      <c r="BQ91" s="85"/>
      <c r="BR91" s="141"/>
      <c r="BS91" s="134"/>
      <c r="BT91" s="142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</row>
    <row r="92" spans="1:101" ht="18.75" customHeight="1" thickBot="1" x14ac:dyDescent="0.3">
      <c r="A92" s="60"/>
      <c r="B92" s="60"/>
      <c r="C92" s="230" t="str">
        <f>H89</f>
        <v>Algerien</v>
      </c>
      <c r="D92" s="231"/>
      <c r="E92" s="104"/>
      <c r="F92" s="93"/>
      <c r="G92" s="104"/>
      <c r="H92" s="230" t="str">
        <f>H90</f>
        <v>Südkorea</v>
      </c>
      <c r="I92" s="231"/>
      <c r="J92" s="60"/>
      <c r="K92" s="60" t="s">
        <v>117</v>
      </c>
      <c r="L92" s="60">
        <f t="shared" si="28"/>
        <v>0</v>
      </c>
      <c r="M92" s="60"/>
      <c r="N92" s="60">
        <f>IF($E92="",0,IF($E92&gt;$G92,3,IF($E92=$G92,1,0)))</f>
        <v>0</v>
      </c>
      <c r="O92" s="60"/>
      <c r="P92" s="60">
        <f>IF($G92="",0,IF($E92&gt;$G92,0,IF($E92=$G92,1,3)))</f>
        <v>0</v>
      </c>
      <c r="Q92" s="60"/>
      <c r="R92" s="60">
        <f>E92</f>
        <v>0</v>
      </c>
      <c r="S92" s="60"/>
      <c r="T92" s="60">
        <f>G92</f>
        <v>0</v>
      </c>
      <c r="U92" s="60"/>
      <c r="V92" s="60">
        <f>G92</f>
        <v>0</v>
      </c>
      <c r="W92" s="60"/>
      <c r="X92" s="60">
        <f>E92</f>
        <v>0</v>
      </c>
      <c r="Y92" s="60"/>
      <c r="Z92" s="60">
        <f>P95</f>
        <v>0</v>
      </c>
      <c r="AA92" s="60">
        <f>T95</f>
        <v>0</v>
      </c>
      <c r="AB92" s="60">
        <f>X95</f>
        <v>0</v>
      </c>
      <c r="AC92" s="60">
        <f>AA92-AB92</f>
        <v>0</v>
      </c>
      <c r="AD92" s="60">
        <f>IF(Z92&gt;Z89,-1,0)</f>
        <v>0</v>
      </c>
      <c r="AE92" s="60">
        <f>IF(Z92&gt;Z90,-1,0)</f>
        <v>0</v>
      </c>
      <c r="AF92" s="60">
        <f>IF(Z92&gt;Z91,-1,0)</f>
        <v>0</v>
      </c>
      <c r="AG92" s="60">
        <f>10000-(AJ92*1000+AM92*100+AK92*10)</f>
        <v>10000</v>
      </c>
      <c r="AH92" s="90">
        <f>RANK(AG92,AG89:AG92,1)</f>
        <v>1</v>
      </c>
      <c r="AI92" s="60" t="str">
        <f>H90</f>
        <v>Südkorea</v>
      </c>
      <c r="AJ92" s="60">
        <f t="shared" si="29"/>
        <v>0</v>
      </c>
      <c r="AK92" s="60">
        <f t="shared" si="29"/>
        <v>0</v>
      </c>
      <c r="AL92" s="60">
        <f t="shared" si="29"/>
        <v>0</v>
      </c>
      <c r="AM92" s="60">
        <f>AK92-AL92</f>
        <v>0</v>
      </c>
      <c r="AN92" s="187">
        <f>IF(AG89=AG92,IF(E93&gt;G93,AG89-0.1,AG89),AG89)</f>
        <v>10000</v>
      </c>
      <c r="AO92" s="187">
        <f>IF(AG90=AG92,IF(E92&gt;G92,AG90-0.1,AG90),AG90)</f>
        <v>10000</v>
      </c>
      <c r="AP92" s="187">
        <f>IF(AG91=AG92,IF(E90&gt;G90,AG91-0.1,AG91),AG91)</f>
        <v>10000</v>
      </c>
      <c r="AQ92" s="187"/>
      <c r="AR92" s="187">
        <f>AQ93</f>
        <v>30000</v>
      </c>
      <c r="AS92" s="90">
        <f>RANK(AR92,AR89:AR92,1)</f>
        <v>1</v>
      </c>
      <c r="AT92" s="60" t="str">
        <f t="shared" si="30"/>
        <v>Südkorea</v>
      </c>
      <c r="AU92" s="60">
        <f t="shared" si="30"/>
        <v>0</v>
      </c>
      <c r="AV92" s="60">
        <f t="shared" si="30"/>
        <v>0</v>
      </c>
      <c r="AW92" s="60">
        <f t="shared" si="30"/>
        <v>0</v>
      </c>
      <c r="AX92" s="60"/>
      <c r="AY92" s="60"/>
      <c r="AZ92" s="60"/>
      <c r="BA92" s="113">
        <v>4</v>
      </c>
      <c r="BB92" s="114" t="e">
        <f>VLOOKUP(4,AS89:AT92,2,FALSE)</f>
        <v>#N/A</v>
      </c>
      <c r="BC92" s="115"/>
      <c r="BD92" s="116" t="e">
        <f>VLOOKUP(4,AS89:AW92,3,FALSE)</f>
        <v>#N/A</v>
      </c>
      <c r="BE92" s="116" t="e">
        <f>VLOOKUP(4,AS89:AW92,4,FALSE)</f>
        <v>#N/A</v>
      </c>
      <c r="BF92" s="93" t="s">
        <v>12</v>
      </c>
      <c r="BG92" s="116" t="e">
        <f>VLOOKUP(4,AS89:AW92,5,FALSE)</f>
        <v>#N/A</v>
      </c>
      <c r="BH92" s="60"/>
      <c r="BI92" s="85"/>
      <c r="BJ92" s="85">
        <f>IF(E92&gt;G92,IF(Spielplan!E92&gt;Spielplan!G92,Punktemodus!$B$3,0),0)</f>
        <v>0</v>
      </c>
      <c r="BK92" s="85">
        <f>IF(E92=G92,IF(Spielplan!E92=Spielplan!G92,Punktemodus!$B$3,0),0)</f>
        <v>10</v>
      </c>
      <c r="BL92" s="85">
        <f>IF(E92&lt;G92,IF(Spielplan!E92&lt;Spielplan!G92,Punktemodus!$B$3,0),0)</f>
        <v>0</v>
      </c>
      <c r="BM92" s="85">
        <f>IF(E92=Spielplan!E92,IF(G92=Spielplan!G92,Punktemodus!$B$5,0),0)</f>
        <v>3</v>
      </c>
      <c r="BN92" s="85">
        <f>IF(E92=Spielplan!E92,Punktemodus!$B$7,0)</f>
        <v>1</v>
      </c>
      <c r="BO92" s="85">
        <f>IF(G92=Spielplan!G92,Punktemodus!$B$7,0)</f>
        <v>1</v>
      </c>
      <c r="BP92" s="137">
        <f>IF(Spielplan!E92="",0,SUM(BJ92:BO92))</f>
        <v>0</v>
      </c>
      <c r="BQ92" s="85"/>
      <c r="BR92" s="141"/>
      <c r="BS92" s="321" t="s">
        <v>163</v>
      </c>
      <c r="BT92" s="322"/>
      <c r="BU92" s="322"/>
      <c r="BV92" s="322"/>
      <c r="BW92" s="134"/>
      <c r="BX92" s="339">
        <f>BX86+BX89</f>
        <v>730</v>
      </c>
      <c r="BY92" s="340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</row>
    <row r="93" spans="1:101" ht="18.75" customHeight="1" thickBot="1" x14ac:dyDescent="0.3">
      <c r="A93" s="60"/>
      <c r="B93" s="60"/>
      <c r="C93" s="224" t="str">
        <f>C89</f>
        <v>Belgien</v>
      </c>
      <c r="D93" s="225"/>
      <c r="E93" s="104"/>
      <c r="F93" s="93"/>
      <c r="G93" s="104"/>
      <c r="H93" s="224" t="str">
        <f>H90</f>
        <v>Südkorea</v>
      </c>
      <c r="I93" s="225"/>
      <c r="J93" s="60"/>
      <c r="K93" s="60" t="s">
        <v>119</v>
      </c>
      <c r="L93" s="60">
        <f t="shared" si="28"/>
        <v>0</v>
      </c>
      <c r="M93" s="60">
        <f>IF($E93="",0,IF($E93&gt;$G93,3,IF($E93=G93,1,0)))</f>
        <v>0</v>
      </c>
      <c r="N93" s="60"/>
      <c r="O93" s="60"/>
      <c r="P93" s="60">
        <f>IF($G93="",0,IF($E93&gt;$G93,0,IF($E93=$G93,1,3)))</f>
        <v>0</v>
      </c>
      <c r="Q93" s="60">
        <f>E93</f>
        <v>0</v>
      </c>
      <c r="R93" s="60"/>
      <c r="S93" s="60"/>
      <c r="T93" s="60">
        <f>G93</f>
        <v>0</v>
      </c>
      <c r="U93" s="60">
        <f>G93</f>
        <v>0</v>
      </c>
      <c r="V93" s="60"/>
      <c r="W93" s="60"/>
      <c r="X93" s="60">
        <f>E93</f>
        <v>0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187">
        <f>SUM(AN89:AN92)</f>
        <v>30000</v>
      </c>
      <c r="AO93" s="187">
        <f>SUM(AO89:AO92)</f>
        <v>30000</v>
      </c>
      <c r="AP93" s="187">
        <f>SUM(AP89:AP92)</f>
        <v>30000</v>
      </c>
      <c r="AQ93" s="187">
        <f>SUM(AQ89:AQ92)</f>
        <v>30000</v>
      </c>
      <c r="AR93" s="187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85">
        <f>IF(E93&gt;G93,IF(Spielplan!E93&gt;Spielplan!G93,Punktemodus!$B$3,0),0)</f>
        <v>0</v>
      </c>
      <c r="BK93" s="85">
        <f>IF(E93=G93,IF(Spielplan!E93=Spielplan!G93,Punktemodus!$B$3,0),0)</f>
        <v>10</v>
      </c>
      <c r="BL93" s="85">
        <f>IF(E93&lt;G93,IF(Spielplan!E93&lt;Spielplan!G93,Punktemodus!$B$3,0),0)</f>
        <v>0</v>
      </c>
      <c r="BM93" s="85">
        <f>IF(E93=Spielplan!E93,IF(G93=Spielplan!G93,Punktemodus!$B$5,0),0)</f>
        <v>3</v>
      </c>
      <c r="BN93" s="85">
        <f>IF(E93=Spielplan!E93,Punktemodus!$B$7,0)</f>
        <v>1</v>
      </c>
      <c r="BO93" s="85">
        <f>IF(G93=Spielplan!G93,Punktemodus!$B$7,0)</f>
        <v>1</v>
      </c>
      <c r="BP93" s="137">
        <f>IF(Spielplan!E93="",0,SUM(BJ93:BO93))</f>
        <v>0</v>
      </c>
      <c r="BQ93" s="60"/>
      <c r="BR93" s="141"/>
      <c r="BS93" s="322"/>
      <c r="BT93" s="322"/>
      <c r="BU93" s="322"/>
      <c r="BV93" s="322"/>
      <c r="BW93" s="134"/>
      <c r="BX93" s="341"/>
      <c r="BY93" s="342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</row>
    <row r="94" spans="1:101" ht="18.75" customHeight="1" thickBot="1" x14ac:dyDescent="0.3">
      <c r="A94" s="60"/>
      <c r="B94" s="60"/>
      <c r="C94" s="230" t="str">
        <f>H89</f>
        <v>Algerien</v>
      </c>
      <c r="D94" s="231"/>
      <c r="E94" s="104"/>
      <c r="F94" s="93"/>
      <c r="G94" s="104"/>
      <c r="H94" s="230" t="str">
        <f>C90</f>
        <v>Russland</v>
      </c>
      <c r="I94" s="231"/>
      <c r="J94" s="60"/>
      <c r="K94" s="60" t="s">
        <v>119</v>
      </c>
      <c r="L94" s="60">
        <f t="shared" si="28"/>
        <v>0</v>
      </c>
      <c r="M94" s="60"/>
      <c r="N94" s="60">
        <f>IF($E94="",0,IF($E94&gt;$G94,3,IF($E94=$G94,1,0)))</f>
        <v>0</v>
      </c>
      <c r="O94" s="60">
        <f>IF($G94="",0,IF($E94&gt;$G94,0,IF($E94=$G94,1,3)))</f>
        <v>0</v>
      </c>
      <c r="P94" s="60"/>
      <c r="Q94" s="60"/>
      <c r="R94" s="60">
        <f>E94</f>
        <v>0</v>
      </c>
      <c r="S94" s="60">
        <f>G94</f>
        <v>0</v>
      </c>
      <c r="T94" s="60"/>
      <c r="U94" s="60"/>
      <c r="V94" s="60">
        <f>G94</f>
        <v>0</v>
      </c>
      <c r="W94" s="60">
        <f>E94</f>
        <v>0</v>
      </c>
      <c r="X94" s="60"/>
      <c r="Y94" s="60"/>
      <c r="Z94" s="60" t="s">
        <v>30</v>
      </c>
      <c r="AA94" s="60"/>
      <c r="AB94" s="60"/>
      <c r="AC94" s="60"/>
      <c r="AD94" s="60"/>
      <c r="AE94" s="60"/>
      <c r="AF94" s="60"/>
      <c r="AG94" s="60" t="b">
        <f>OR(AG89=AG90,AG89=AG91,AG89=AG92,AG90=AG91,AG90=AG92,AG91=AG92)</f>
        <v>1</v>
      </c>
      <c r="AH94" s="60"/>
      <c r="AI94" s="60"/>
      <c r="AJ94" s="60"/>
      <c r="AK94" s="60"/>
      <c r="AL94" s="60"/>
      <c r="AM94" s="60"/>
      <c r="AN94" s="60"/>
      <c r="AO94" s="60" t="s">
        <v>34</v>
      </c>
      <c r="AP94" s="60"/>
      <c r="AQ94" s="60"/>
      <c r="AR94" s="60" t="b">
        <f>OR(AR89=AR90,AR89=AR91,AR89=AR92,AR90=AR91,AR90=AR92,AR91=AR92)</f>
        <v>1</v>
      </c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85">
        <f>IF(E94&gt;G94,IF(Spielplan!E94&gt;Spielplan!G94,Punktemodus!$B$3,0),0)</f>
        <v>0</v>
      </c>
      <c r="BK94" s="85">
        <f>IF(E94=G94,IF(Spielplan!E94=Spielplan!G94,Punktemodus!$B$3,0),0)</f>
        <v>10</v>
      </c>
      <c r="BL94" s="85">
        <f>IF(E94&lt;G94,IF(Spielplan!E94&lt;Spielplan!G94,Punktemodus!$B$3,0),0)</f>
        <v>0</v>
      </c>
      <c r="BM94" s="85">
        <f>IF(E94=Spielplan!E94,IF(G94=Spielplan!G94,Punktemodus!$B$5,0),0)</f>
        <v>3</v>
      </c>
      <c r="BN94" s="85">
        <f>IF(E94=Spielplan!E94,Punktemodus!$B$7,0)</f>
        <v>1</v>
      </c>
      <c r="BO94" s="85">
        <f>IF(G94=Spielplan!G94,Punktemodus!$B$7,0)</f>
        <v>1</v>
      </c>
      <c r="BP94" s="137">
        <f>IF(Spielplan!E94="",0,SUM(BJ94:BO94))</f>
        <v>0</v>
      </c>
      <c r="BQ94" s="60"/>
      <c r="BR94" s="141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</row>
    <row r="95" spans="1:101" ht="18.75" customHeight="1" thickBot="1" x14ac:dyDescent="0.25">
      <c r="A95" s="60"/>
      <c r="B95" s="60"/>
      <c r="C95" s="136" t="str">
        <f>IF(G94="","",IF(AR94=TRUE,"Achtung: Fehler in Tabelle!",""))</f>
        <v/>
      </c>
      <c r="D95" s="60"/>
      <c r="E95" s="60"/>
      <c r="F95" s="60"/>
      <c r="G95" s="60"/>
      <c r="H95" s="60"/>
      <c r="I95" s="60"/>
      <c r="J95" s="60"/>
      <c r="K95" s="60"/>
      <c r="L95" s="60"/>
      <c r="M95" s="60">
        <f t="shared" ref="M95:X95" si="31">SUM(M89:M94)</f>
        <v>0</v>
      </c>
      <c r="N95" s="60">
        <f t="shared" si="31"/>
        <v>0</v>
      </c>
      <c r="O95" s="60">
        <f t="shared" si="31"/>
        <v>0</v>
      </c>
      <c r="P95" s="60">
        <f t="shared" si="31"/>
        <v>0</v>
      </c>
      <c r="Q95" s="60">
        <f t="shared" si="31"/>
        <v>0</v>
      </c>
      <c r="R95" s="60">
        <f t="shared" si="31"/>
        <v>0</v>
      </c>
      <c r="S95" s="60">
        <f t="shared" si="31"/>
        <v>0</v>
      </c>
      <c r="T95" s="60">
        <f t="shared" si="31"/>
        <v>0</v>
      </c>
      <c r="U95" s="60">
        <f t="shared" si="31"/>
        <v>0</v>
      </c>
      <c r="V95" s="60">
        <f t="shared" si="31"/>
        <v>0</v>
      </c>
      <c r="W95" s="60">
        <f t="shared" si="31"/>
        <v>0</v>
      </c>
      <c r="X95" s="60">
        <f t="shared" si="31"/>
        <v>0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160">
        <f>SUM(BP89:BP94)</f>
        <v>0</v>
      </c>
      <c r="BQ95" s="60"/>
      <c r="BR95" s="141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</row>
    <row r="96" spans="1:101" ht="13.5" thickBo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85"/>
      <c r="BK96" s="85"/>
      <c r="BL96" s="85"/>
      <c r="BM96" s="85"/>
      <c r="BN96" s="85"/>
      <c r="BO96" s="85"/>
      <c r="BP96" s="138"/>
      <c r="BQ96" s="60"/>
      <c r="BR96" s="141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</row>
    <row r="97" spans="1:101" ht="25.5" customHeight="1" thickBo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85"/>
      <c r="BK97" s="85"/>
      <c r="BL97" s="85"/>
      <c r="BM97" s="85"/>
      <c r="BN97" s="85"/>
      <c r="BO97" s="85"/>
      <c r="BP97" s="160">
        <f>SUM(BP12:BP95)/2</f>
        <v>0</v>
      </c>
      <c r="BQ97" s="60"/>
      <c r="BR97" s="141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</row>
    <row r="98" spans="1:101" x14ac:dyDescent="0.2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85"/>
      <c r="BK98" s="85"/>
      <c r="BL98" s="85"/>
      <c r="BM98" s="85"/>
      <c r="BN98" s="85"/>
      <c r="BO98" s="85"/>
      <c r="BP98" s="60"/>
      <c r="BQ98" s="60"/>
      <c r="BR98" s="141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</row>
  </sheetData>
  <mergeCells count="41"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  <mergeCell ref="CQ65:CV66"/>
    <mergeCell ref="BS44:BV45"/>
    <mergeCell ref="BX44:BX47"/>
    <mergeCell ref="BY44:BY47"/>
    <mergeCell ref="BZ44:BZ47"/>
    <mergeCell ref="CE44:CE47"/>
    <mergeCell ref="CF44:CF47"/>
    <mergeCell ref="CJ44:CJ47"/>
    <mergeCell ref="CO44:CO47"/>
    <mergeCell ref="CS44:CS47"/>
    <mergeCell ref="CQ59:CV60"/>
    <mergeCell ref="CQ62:CV63"/>
    <mergeCell ref="CQ32:CV33"/>
    <mergeCell ref="H2:BZ2"/>
    <mergeCell ref="H3:BZ3"/>
    <mergeCell ref="I4:BI4"/>
    <mergeCell ref="BY4:BZ4"/>
    <mergeCell ref="CG4:CV4"/>
    <mergeCell ref="BP8:BP11"/>
    <mergeCell ref="BJ9:BJ11"/>
    <mergeCell ref="BK9:BK11"/>
    <mergeCell ref="BL9:BL11"/>
    <mergeCell ref="BM9:BM11"/>
    <mergeCell ref="BN9:BN11"/>
    <mergeCell ref="BO9:BO11"/>
    <mergeCell ref="CQ23:CV24"/>
    <mergeCell ref="CQ26:CV27"/>
    <mergeCell ref="CQ29:CV30"/>
  </mergeCells>
  <conditionalFormatting sqref="CK24:CL24">
    <cfRule type="expression" dxfId="664" priority="1" stopIfTrue="1">
      <formula>IF($CH34="",TRUE,FALSE)</formula>
    </cfRule>
  </conditionalFormatting>
  <conditionalFormatting sqref="CA14:CB14">
    <cfRule type="expression" dxfId="663" priority="2" stopIfTrue="1">
      <formula>IF($BV$12="",TRUE,FALSE)</formula>
    </cfRule>
  </conditionalFormatting>
  <conditionalFormatting sqref="CA15:CB15">
    <cfRule type="expression" dxfId="662" priority="3" stopIfTrue="1">
      <formula>IF($BV$17="",TRUE,FALSE)</formula>
    </cfRule>
  </conditionalFormatting>
  <conditionalFormatting sqref="CA22:CB22">
    <cfRule type="expression" dxfId="661" priority="4" stopIfTrue="1">
      <formula>IF($BV$20="",TRUE,FALSE)</formula>
    </cfRule>
  </conditionalFormatting>
  <conditionalFormatting sqref="CA23:CB23">
    <cfRule type="expression" dxfId="660" priority="5" stopIfTrue="1">
      <formula>IF($BV$25="",TRUE,FALSE)</formula>
    </cfRule>
  </conditionalFormatting>
  <conditionalFormatting sqref="CA30:CB30">
    <cfRule type="expression" dxfId="659" priority="6" stopIfTrue="1">
      <formula>IF($BV$29="",TRUE,FALSE)</formula>
    </cfRule>
  </conditionalFormatting>
  <conditionalFormatting sqref="CA31:CB31">
    <cfRule type="expression" dxfId="658" priority="7" stopIfTrue="1">
      <formula>IF($BV$33="",TRUE,FALSE)</formula>
    </cfRule>
  </conditionalFormatting>
  <conditionalFormatting sqref="CA38:CB38">
    <cfRule type="expression" dxfId="657" priority="8" stopIfTrue="1">
      <formula>IF($BV$37="",TRUE,FALSE)</formula>
    </cfRule>
  </conditionalFormatting>
  <conditionalFormatting sqref="CA39:CB39">
    <cfRule type="expression" dxfId="656" priority="9" stopIfTrue="1">
      <formula>IF($BV$41="",TRUE,FALSE)</formula>
    </cfRule>
  </conditionalFormatting>
  <conditionalFormatting sqref="CF18:CG18">
    <cfRule type="expression" dxfId="655" priority="10" stopIfTrue="1">
      <formula>IF($CC$15="",TRUE,FALSE)</formula>
    </cfRule>
  </conditionalFormatting>
  <conditionalFormatting sqref="CF19:CG19">
    <cfRule type="expression" dxfId="654" priority="11" stopIfTrue="1">
      <formula>IF($CC$22="",TRUE,FALSE)</formula>
    </cfRule>
  </conditionalFormatting>
  <conditionalFormatting sqref="CF35:CG35">
    <cfRule type="expression" dxfId="653" priority="12" stopIfTrue="1">
      <formula>IF($CC$39="",TRUE,FALSE)</formula>
    </cfRule>
  </conditionalFormatting>
  <conditionalFormatting sqref="CF34:CG34">
    <cfRule type="expression" dxfId="652" priority="13" stopIfTrue="1">
      <formula>IF($CC$31="",TRUE,FALSE)</formula>
    </cfRule>
  </conditionalFormatting>
  <conditionalFormatting sqref="CK23:CL23 CK29:CL29">
    <cfRule type="expression" dxfId="651" priority="14" stopIfTrue="1">
      <formula>IF($CH$18="",TRUE,FALSE)</formula>
    </cfRule>
  </conditionalFormatting>
  <conditionalFormatting sqref="CK30:CL30">
    <cfRule type="expression" dxfId="650" priority="15" stopIfTrue="1">
      <formula>IF($CH$34="",TRUE,FALSE)</formula>
    </cfRule>
  </conditionalFormatting>
  <conditionalFormatting sqref="CQ23:CV24">
    <cfRule type="expression" dxfId="649" priority="16" stopIfTrue="1">
      <formula>IF($CM$23="",TRUE,FALSE)</formula>
    </cfRule>
  </conditionalFormatting>
  <conditionalFormatting sqref="CQ26:CV27">
    <cfRule type="expression" dxfId="648" priority="17" stopIfTrue="1">
      <formula>IF($CM$24="",TRUE,FALSE)</formula>
    </cfRule>
  </conditionalFormatting>
  <conditionalFormatting sqref="CQ29:CV30">
    <cfRule type="expression" dxfId="647" priority="18" stopIfTrue="1">
      <formula>IF($CM$29="",TRUE,FALSE)</formula>
    </cfRule>
  </conditionalFormatting>
  <conditionalFormatting sqref="CQ32:CV33">
    <cfRule type="expression" dxfId="646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BY52" sqref="BY52:CA57"/>
      <selection pane="bottomLeft" activeCell="I4" sqref="I4:BI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60"/>
      <c r="B1" s="60"/>
      <c r="C1" s="86"/>
      <c r="D1" s="60"/>
      <c r="E1" s="85"/>
      <c r="F1" s="60"/>
      <c r="G1" s="85"/>
      <c r="H1" s="92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</row>
    <row r="2" spans="1:101" ht="85.5" customHeight="1" thickBot="1" x14ac:dyDescent="1.1000000000000001">
      <c r="A2" s="60"/>
      <c r="B2" s="60"/>
      <c r="C2" s="60"/>
      <c r="D2" s="60"/>
      <c r="E2" s="85"/>
      <c r="F2" s="60"/>
      <c r="G2" s="85"/>
      <c r="H2" s="355" t="s">
        <v>341</v>
      </c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7"/>
      <c r="BR2" s="357"/>
      <c r="BS2" s="357"/>
      <c r="BT2" s="357"/>
      <c r="BU2" s="357"/>
      <c r="BV2" s="357"/>
      <c r="BW2" s="357"/>
      <c r="BX2" s="357"/>
      <c r="BY2" s="357"/>
      <c r="BZ2" s="358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</row>
    <row r="3" spans="1:101" ht="85.5" customHeight="1" thickBot="1" x14ac:dyDescent="0.25">
      <c r="A3" s="60"/>
      <c r="B3" s="60"/>
      <c r="C3" s="60"/>
      <c r="D3" s="60"/>
      <c r="E3" s="85"/>
      <c r="F3" s="60"/>
      <c r="G3" s="85"/>
      <c r="H3" s="320" t="s">
        <v>339</v>
      </c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282"/>
      <c r="BW3" s="282"/>
      <c r="BX3" s="282"/>
      <c r="BY3" s="282"/>
      <c r="BZ3" s="282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</row>
    <row r="4" spans="1:101" ht="37.5" customHeight="1" thickBot="1" x14ac:dyDescent="0.55000000000000004">
      <c r="A4" s="60"/>
      <c r="B4" s="60"/>
      <c r="C4" s="60"/>
      <c r="D4" s="60"/>
      <c r="E4" s="85"/>
      <c r="F4" s="60"/>
      <c r="G4" s="85"/>
      <c r="H4" s="95" t="s">
        <v>161</v>
      </c>
      <c r="I4" s="325" t="s">
        <v>349</v>
      </c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7"/>
      <c r="BJ4" s="60"/>
      <c r="BK4" s="60"/>
      <c r="BL4" s="60"/>
      <c r="BM4" s="60"/>
      <c r="BN4" s="60"/>
      <c r="BO4" s="60"/>
      <c r="BP4" s="60"/>
      <c r="BQ4" s="95" t="s">
        <v>162</v>
      </c>
      <c r="BR4" s="60"/>
      <c r="BS4" s="60"/>
      <c r="BT4" s="60"/>
      <c r="BU4" s="60"/>
      <c r="BV4" s="60"/>
      <c r="BW4" s="60"/>
      <c r="BX4" s="60"/>
      <c r="BY4" s="323">
        <f>BX92</f>
        <v>730</v>
      </c>
      <c r="BZ4" s="324"/>
      <c r="CA4" s="60"/>
      <c r="CB4" s="60"/>
      <c r="CC4" s="60"/>
      <c r="CD4" s="60"/>
      <c r="CE4" s="60"/>
      <c r="CF4" s="60"/>
      <c r="CG4" s="367" t="s">
        <v>340</v>
      </c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9"/>
      <c r="CW4" s="60"/>
    </row>
    <row r="5" spans="1:101" x14ac:dyDescent="0.2">
      <c r="A5" s="60"/>
      <c r="B5" s="60"/>
      <c r="C5" s="60"/>
      <c r="D5" s="60"/>
      <c r="E5" s="85"/>
      <c r="F5" s="60"/>
      <c r="G5" s="8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1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</row>
    <row r="6" spans="1:101" x14ac:dyDescent="0.2">
      <c r="A6" s="60"/>
      <c r="B6" s="60"/>
      <c r="C6" s="60"/>
      <c r="D6" s="60"/>
      <c r="E6" s="85"/>
      <c r="F6" s="60"/>
      <c r="G6" s="85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</row>
    <row r="7" spans="1:101" ht="13.5" thickBot="1" x14ac:dyDescent="0.25">
      <c r="A7" s="60"/>
      <c r="B7" s="60"/>
      <c r="C7" s="60"/>
      <c r="D7" s="60"/>
      <c r="E7" s="85"/>
      <c r="F7" s="60"/>
      <c r="G7" s="85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</row>
    <row r="8" spans="1:101" ht="26.25" customHeight="1" thickBot="1" x14ac:dyDescent="0.45">
      <c r="A8" s="60"/>
      <c r="B8" s="60"/>
      <c r="C8" s="99" t="s">
        <v>150</v>
      </c>
      <c r="D8" s="100"/>
      <c r="E8" s="101"/>
      <c r="F8" s="100"/>
      <c r="G8" s="101"/>
      <c r="H8" s="100"/>
      <c r="I8" s="100"/>
      <c r="J8" s="100"/>
      <c r="K8" s="100"/>
      <c r="L8" s="188"/>
      <c r="M8" s="189" t="s">
        <v>36</v>
      </c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2"/>
      <c r="BI8" s="60"/>
      <c r="BJ8" s="60"/>
      <c r="BK8" s="60"/>
      <c r="BL8" s="60"/>
      <c r="BM8" s="60"/>
      <c r="BN8" s="60"/>
      <c r="BO8" s="60"/>
      <c r="BP8" s="328" t="s">
        <v>149</v>
      </c>
      <c r="BQ8" s="60"/>
      <c r="BR8" s="87"/>
      <c r="BS8" s="99" t="s">
        <v>151</v>
      </c>
      <c r="BT8" s="100"/>
      <c r="BU8" s="100"/>
      <c r="BV8" s="100"/>
      <c r="BW8" s="100"/>
      <c r="BX8" s="100"/>
      <c r="BY8" s="100"/>
      <c r="BZ8" s="103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2"/>
      <c r="CW8" s="60"/>
    </row>
    <row r="9" spans="1:101" ht="28.5" customHeight="1" x14ac:dyDescent="0.2">
      <c r="A9" s="60"/>
      <c r="B9" s="60"/>
      <c r="C9" s="60"/>
      <c r="D9" s="60"/>
      <c r="E9" s="85"/>
      <c r="F9" s="60"/>
      <c r="G9" s="85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330" t="s">
        <v>48</v>
      </c>
      <c r="BK9" s="330" t="s">
        <v>142</v>
      </c>
      <c r="BL9" s="330" t="s">
        <v>143</v>
      </c>
      <c r="BM9" s="330" t="s">
        <v>49</v>
      </c>
      <c r="BN9" s="330" t="s">
        <v>147</v>
      </c>
      <c r="BO9" s="330" t="s">
        <v>148</v>
      </c>
      <c r="BP9" s="329"/>
      <c r="BQ9" s="60"/>
      <c r="BR9" s="87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</row>
    <row r="10" spans="1:101" ht="18.75" customHeight="1" x14ac:dyDescent="0.25">
      <c r="A10" s="60"/>
      <c r="B10" s="60"/>
      <c r="C10" s="88" t="s">
        <v>63</v>
      </c>
      <c r="D10" s="60"/>
      <c r="E10" s="85"/>
      <c r="F10" s="60"/>
      <c r="G10" s="85"/>
      <c r="H10" s="60"/>
      <c r="I10" s="60"/>
      <c r="J10" s="60"/>
      <c r="K10" s="60"/>
      <c r="L10" s="60"/>
      <c r="M10" s="60" t="s">
        <v>4</v>
      </c>
      <c r="N10" s="60"/>
      <c r="O10" s="60"/>
      <c r="P10" s="60"/>
      <c r="Q10" s="60" t="s">
        <v>6</v>
      </c>
      <c r="R10" s="60"/>
      <c r="S10" s="60"/>
      <c r="T10" s="60"/>
      <c r="U10" s="60" t="s">
        <v>7</v>
      </c>
      <c r="V10" s="60"/>
      <c r="W10" s="60"/>
      <c r="X10" s="60"/>
      <c r="Y10" s="60"/>
      <c r="Z10" s="60" t="s">
        <v>4</v>
      </c>
      <c r="AA10" s="60" t="s">
        <v>5</v>
      </c>
      <c r="AB10" s="60"/>
      <c r="AC10" s="60"/>
      <c r="AD10" s="60" t="s">
        <v>9</v>
      </c>
      <c r="AE10" s="60"/>
      <c r="AF10" s="60"/>
      <c r="AG10" s="60"/>
      <c r="AH10" s="60" t="s">
        <v>32</v>
      </c>
      <c r="AI10" s="60"/>
      <c r="AJ10" s="60"/>
      <c r="AK10" s="60"/>
      <c r="AL10" s="60"/>
      <c r="AM10" s="60"/>
      <c r="AN10" s="60" t="s">
        <v>35</v>
      </c>
      <c r="AO10" s="60"/>
      <c r="AP10" s="60"/>
      <c r="AQ10" s="60"/>
      <c r="AR10" s="60"/>
      <c r="AS10" s="60" t="s">
        <v>33</v>
      </c>
      <c r="AT10" s="60"/>
      <c r="AU10" s="60"/>
      <c r="AV10" s="60"/>
      <c r="AW10" s="60"/>
      <c r="AX10" s="60"/>
      <c r="AY10" s="60"/>
      <c r="AZ10" s="60"/>
      <c r="BA10" s="60"/>
      <c r="BB10" s="89" t="s">
        <v>10</v>
      </c>
      <c r="BC10" s="60"/>
      <c r="BD10" s="90" t="s">
        <v>4</v>
      </c>
      <c r="BE10" s="60"/>
      <c r="BF10" s="61" t="s">
        <v>5</v>
      </c>
      <c r="BG10" s="60"/>
      <c r="BH10" s="60"/>
      <c r="BI10" s="60"/>
      <c r="BJ10" s="330"/>
      <c r="BK10" s="330"/>
      <c r="BL10" s="330"/>
      <c r="BM10" s="330"/>
      <c r="BN10" s="330"/>
      <c r="BO10" s="330"/>
      <c r="BP10" s="329"/>
      <c r="BQ10" s="60"/>
      <c r="BR10" s="87"/>
      <c r="BS10" s="88"/>
      <c r="BT10" s="60"/>
      <c r="BU10" s="91" t="s">
        <v>120</v>
      </c>
      <c r="BV10" s="60"/>
      <c r="BW10" s="60"/>
      <c r="BX10" s="61" t="s">
        <v>26</v>
      </c>
      <c r="BY10" s="60"/>
      <c r="BZ10" s="88"/>
      <c r="CA10" s="60"/>
      <c r="CB10" s="60"/>
      <c r="CC10" s="60"/>
      <c r="CD10" s="60"/>
      <c r="CE10" s="61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</row>
    <row r="11" spans="1:101" ht="18.75" customHeight="1" thickBot="1" x14ac:dyDescent="0.25">
      <c r="A11" s="60"/>
      <c r="B11" s="60"/>
      <c r="C11" s="60"/>
      <c r="D11" s="60"/>
      <c r="E11" s="85"/>
      <c r="F11" s="60"/>
      <c r="G11" s="85"/>
      <c r="H11" s="60"/>
      <c r="I11" s="60"/>
      <c r="J11" s="60"/>
      <c r="K11" s="60"/>
      <c r="L11" s="60"/>
      <c r="M11" s="60" t="s">
        <v>0</v>
      </c>
      <c r="N11" s="60" t="s">
        <v>1</v>
      </c>
      <c r="O11" s="60" t="s">
        <v>2</v>
      </c>
      <c r="P11" s="60" t="s">
        <v>3</v>
      </c>
      <c r="Q11" s="60" t="s">
        <v>0</v>
      </c>
      <c r="R11" s="60" t="s">
        <v>1</v>
      </c>
      <c r="S11" s="60" t="s">
        <v>2</v>
      </c>
      <c r="T11" s="60" t="s">
        <v>3</v>
      </c>
      <c r="U11" s="60" t="s">
        <v>0</v>
      </c>
      <c r="V11" s="60" t="s">
        <v>1</v>
      </c>
      <c r="W11" s="60" t="s">
        <v>2</v>
      </c>
      <c r="X11" s="60" t="s">
        <v>3</v>
      </c>
      <c r="Y11" s="60"/>
      <c r="Z11" s="60" t="s">
        <v>8</v>
      </c>
      <c r="AA11" s="60"/>
      <c r="AB11" s="60"/>
      <c r="AC11" s="60"/>
      <c r="AD11" s="60"/>
      <c r="AE11" s="60"/>
      <c r="AF11" s="60"/>
      <c r="AG11" s="60"/>
      <c r="AH11" s="60" t="s">
        <v>31</v>
      </c>
      <c r="AI11" s="60"/>
      <c r="AJ11" s="60"/>
      <c r="AK11" s="60"/>
      <c r="AL11" s="60"/>
      <c r="AM11" s="60"/>
      <c r="AN11" s="60" t="str">
        <f>AI12</f>
        <v>Brasilien</v>
      </c>
      <c r="AO11" s="60" t="str">
        <f>AI13</f>
        <v>Kroatien</v>
      </c>
      <c r="AP11" s="60" t="str">
        <f>AI14</f>
        <v>Mexiko</v>
      </c>
      <c r="AQ11" s="60" t="str">
        <f>AI15</f>
        <v>Kamerun</v>
      </c>
      <c r="AR11" s="60"/>
      <c r="AS11" s="60" t="s">
        <v>31</v>
      </c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330"/>
      <c r="BK11" s="330"/>
      <c r="BL11" s="330"/>
      <c r="BM11" s="330"/>
      <c r="BN11" s="330"/>
      <c r="BO11" s="330"/>
      <c r="BP11" s="329"/>
      <c r="BQ11" s="60"/>
      <c r="BR11" s="87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</row>
    <row r="12" spans="1:101" ht="18.75" customHeight="1" thickBot="1" x14ac:dyDescent="0.3">
      <c r="A12" s="60"/>
      <c r="B12" s="60"/>
      <c r="C12" s="7" t="str">
        <f>Spielplan!$C$12</f>
        <v>Brasilien</v>
      </c>
      <c r="D12" s="38"/>
      <c r="E12" s="104"/>
      <c r="F12" s="93"/>
      <c r="G12" s="104"/>
      <c r="H12" s="7" t="str">
        <f>Spielplan!$H$12</f>
        <v>Kroatien</v>
      </c>
      <c r="I12" s="38"/>
      <c r="J12" s="60"/>
      <c r="K12" s="60" t="s">
        <v>58</v>
      </c>
      <c r="L12" s="60">
        <f t="shared" ref="L12:L17" si="0">IF(E12-G12&gt;0,1,IF(G12=E12,0,-1))</f>
        <v>0</v>
      </c>
      <c r="M12" s="60">
        <f>IF($E12="",0,IF($E12&gt;$G12,3,IF($E12=G12,1,0)))</f>
        <v>0</v>
      </c>
      <c r="N12" s="60">
        <f>IF($G12="",0,IF($E12&gt;$G12,0,IF($E12=G12,1,3)))</f>
        <v>0</v>
      </c>
      <c r="O12" s="60"/>
      <c r="P12" s="60"/>
      <c r="Q12" s="60">
        <f>E12</f>
        <v>0</v>
      </c>
      <c r="R12" s="60">
        <f>G12</f>
        <v>0</v>
      </c>
      <c r="S12" s="60"/>
      <c r="T12" s="60"/>
      <c r="U12" s="60">
        <f>G12</f>
        <v>0</v>
      </c>
      <c r="V12" s="60">
        <f>E12</f>
        <v>0</v>
      </c>
      <c r="W12" s="60"/>
      <c r="X12" s="60"/>
      <c r="Y12" s="60"/>
      <c r="Z12" s="60">
        <f>M18</f>
        <v>0</v>
      </c>
      <c r="AA12" s="60">
        <f>Q18</f>
        <v>0</v>
      </c>
      <c r="AB12" s="60">
        <f>U18</f>
        <v>0</v>
      </c>
      <c r="AC12" s="60">
        <f>AA12-AB12</f>
        <v>0</v>
      </c>
      <c r="AD12" s="60">
        <f>IF(Z12&gt;Z13,-1,0)</f>
        <v>0</v>
      </c>
      <c r="AE12" s="60">
        <f>IF(Z12&gt;Z14,-1,0)</f>
        <v>0</v>
      </c>
      <c r="AF12" s="60">
        <f>IF(Z12&gt;Z15,-1,0)</f>
        <v>0</v>
      </c>
      <c r="AG12" s="60">
        <f>10000-(AJ12*1000+AM12*100+AK12*10)</f>
        <v>10000</v>
      </c>
      <c r="AH12" s="90">
        <f>RANK(AG12,AG12:AG15,1)</f>
        <v>1</v>
      </c>
      <c r="AI12" s="60" t="str">
        <f>C12</f>
        <v>Brasilien</v>
      </c>
      <c r="AJ12" s="60">
        <f t="shared" ref="AJ12:AL15" si="1">Z12</f>
        <v>0</v>
      </c>
      <c r="AK12" s="60">
        <f t="shared" si="1"/>
        <v>0</v>
      </c>
      <c r="AL12" s="60">
        <f t="shared" si="1"/>
        <v>0</v>
      </c>
      <c r="AM12" s="60">
        <f>AK12-AL12</f>
        <v>0</v>
      </c>
      <c r="AN12" s="187"/>
      <c r="AO12" s="187">
        <f>IF(AG13=AG12,IF(G12&gt;E12,AG13-0.1,AG13),AG13)</f>
        <v>10000</v>
      </c>
      <c r="AP12" s="187">
        <f>IF(AG14=AG12,IF(G14&gt;E14,AG14-0.1,AG14),AG14)</f>
        <v>10000</v>
      </c>
      <c r="AQ12" s="187">
        <f>IF(AG15=AG12,IF(G16&gt;E16,AG15-0.1,AG15),AG15)</f>
        <v>10000</v>
      </c>
      <c r="AR12" s="187">
        <f>AN16</f>
        <v>30000</v>
      </c>
      <c r="AS12" s="90">
        <f>RANK(AR12,AR12:AR15,1)</f>
        <v>1</v>
      </c>
      <c r="AT12" s="60" t="str">
        <f t="shared" ref="AT12:AW15" si="2">AI12</f>
        <v>Brasilien</v>
      </c>
      <c r="AU12" s="60">
        <f t="shared" si="2"/>
        <v>0</v>
      </c>
      <c r="AV12" s="60">
        <f t="shared" si="2"/>
        <v>0</v>
      </c>
      <c r="AW12" s="60">
        <f t="shared" si="2"/>
        <v>0</v>
      </c>
      <c r="AX12" s="60"/>
      <c r="AY12" s="60"/>
      <c r="AZ12" s="60"/>
      <c r="BA12" s="3">
        <v>1</v>
      </c>
      <c r="BB12" s="7" t="str">
        <f>VLOOKUP(1,AS12:AT15,2,FALSE)</f>
        <v>Brasilien</v>
      </c>
      <c r="BC12" s="2"/>
      <c r="BD12" s="6">
        <f>VLOOKUP(1,AS12:AW15,3,FALSE)</f>
        <v>0</v>
      </c>
      <c r="BE12" s="4">
        <f>VLOOKUP(1,AS12:AW15,4,FALSE)</f>
        <v>0</v>
      </c>
      <c r="BF12" s="93" t="s">
        <v>12</v>
      </c>
      <c r="BG12" s="4">
        <f>VLOOKUP(1,AS12:AW15,5,FALSE)</f>
        <v>0</v>
      </c>
      <c r="BH12" s="13" t="s">
        <v>18</v>
      </c>
      <c r="BI12" s="60"/>
      <c r="BJ12" s="85">
        <f>IF(E12&gt;G12,IF(Spielplan!E12&gt;Spielplan!G12,Punktemodus!$B$3,0),0)</f>
        <v>0</v>
      </c>
      <c r="BK12" s="85">
        <f>IF(E12=G12,IF(Spielplan!E12=Spielplan!G12,Punktemodus!$B$3,0),0)</f>
        <v>10</v>
      </c>
      <c r="BL12" s="85">
        <f>IF(E12&lt;G12,IF(Spielplan!E12&lt;Spielplan!G12,Punktemodus!$B$3,0),0)</f>
        <v>0</v>
      </c>
      <c r="BM12" s="85">
        <f>IF(E12=Spielplan!E12,IF(G12=Spielplan!G12,Punktemodus!$B$5,0),0)</f>
        <v>3</v>
      </c>
      <c r="BN12" s="85">
        <f>IF(E12=Spielplan!E12,Punktemodus!$B$7,0)</f>
        <v>1</v>
      </c>
      <c r="BO12" s="85">
        <f>IF(G12=Spielplan!G12,Punktemodus!$B$7,0)</f>
        <v>1</v>
      </c>
      <c r="BP12" s="137">
        <f>IF(Spielplan!E12="",0,SUM(BJ12:BO12))</f>
        <v>0</v>
      </c>
      <c r="BQ12" s="60"/>
      <c r="BR12" s="87"/>
      <c r="BS12" s="13" t="s">
        <v>18</v>
      </c>
      <c r="BT12" s="44" t="str">
        <f>IF(G17="","",BB12)</f>
        <v/>
      </c>
      <c r="BU12" s="46"/>
      <c r="BV12" s="104"/>
      <c r="BW12" s="60"/>
      <c r="BX12" s="104"/>
      <c r="BY12" s="60"/>
      <c r="BZ12" s="88"/>
      <c r="CA12" s="60"/>
      <c r="CB12" s="91" t="s">
        <v>27</v>
      </c>
      <c r="CC12" s="60"/>
      <c r="CD12" s="60"/>
      <c r="CE12" s="61" t="s">
        <v>26</v>
      </c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</row>
    <row r="13" spans="1:101" ht="18.75" customHeight="1" thickBot="1" x14ac:dyDescent="0.3">
      <c r="A13" s="60"/>
      <c r="B13" s="60"/>
      <c r="C13" s="44" t="str">
        <f>Spielplan!$C$13</f>
        <v>Mexiko</v>
      </c>
      <c r="D13" s="45"/>
      <c r="E13" s="104"/>
      <c r="F13" s="93"/>
      <c r="G13" s="104"/>
      <c r="H13" s="44" t="str">
        <f>Spielplan!$H$13</f>
        <v>Kamerun</v>
      </c>
      <c r="I13" s="45"/>
      <c r="J13" s="60"/>
      <c r="K13" s="60" t="s">
        <v>59</v>
      </c>
      <c r="L13" s="60">
        <f t="shared" si="0"/>
        <v>0</v>
      </c>
      <c r="M13" s="60"/>
      <c r="N13" s="60"/>
      <c r="O13" s="60">
        <f>IF($E13="",0,IF($E13&gt;$G13,3,IF($E13=$G13,1,0)))</f>
        <v>0</v>
      </c>
      <c r="P13" s="60">
        <f>IF($G13="",0,IF($E13&gt;$G13,0,IF($E13=$G13,1,3)))</f>
        <v>0</v>
      </c>
      <c r="Q13" s="60"/>
      <c r="R13" s="60"/>
      <c r="S13" s="60">
        <f>E13</f>
        <v>0</v>
      </c>
      <c r="T13" s="60">
        <f>G13</f>
        <v>0</v>
      </c>
      <c r="U13" s="60"/>
      <c r="V13" s="60"/>
      <c r="W13" s="60">
        <f>G13</f>
        <v>0</v>
      </c>
      <c r="X13" s="60">
        <f>E13</f>
        <v>0</v>
      </c>
      <c r="Y13" s="60"/>
      <c r="Z13" s="60">
        <f>N18</f>
        <v>0</v>
      </c>
      <c r="AA13" s="60">
        <f>R18</f>
        <v>0</v>
      </c>
      <c r="AB13" s="60">
        <f>V18</f>
        <v>0</v>
      </c>
      <c r="AC13" s="60">
        <f>AA13-AB13</f>
        <v>0</v>
      </c>
      <c r="AD13" s="60">
        <f>IF(Z13&gt;Z12,-1,0)</f>
        <v>0</v>
      </c>
      <c r="AE13" s="60">
        <f>IF(Z13&gt;Z14,-1,0)</f>
        <v>0</v>
      </c>
      <c r="AF13" s="60">
        <f>IF(Z13&gt;Z15,-1,0)</f>
        <v>0</v>
      </c>
      <c r="AG13" s="60">
        <f>10000-(AJ13*1000+AM13*100+AK13*10)</f>
        <v>10000</v>
      </c>
      <c r="AH13" s="90">
        <f>RANK(AG13,AG12:AG15,1)</f>
        <v>1</v>
      </c>
      <c r="AI13" s="60" t="str">
        <f>H12</f>
        <v>Kroatien</v>
      </c>
      <c r="AJ13" s="60">
        <f t="shared" si="1"/>
        <v>0</v>
      </c>
      <c r="AK13" s="60">
        <f t="shared" si="1"/>
        <v>0</v>
      </c>
      <c r="AL13" s="60">
        <f t="shared" si="1"/>
        <v>0</v>
      </c>
      <c r="AM13" s="60">
        <f>AK13-AL13</f>
        <v>0</v>
      </c>
      <c r="AN13" s="187">
        <f>IF(AG12=AG13,IF(E12&gt;G12,AG12-0.1,AG12),AG12)</f>
        <v>10000</v>
      </c>
      <c r="AO13" s="187"/>
      <c r="AP13" s="187">
        <f>IF(AG14=AG13,IF(G17&gt;E17,AG14-0.1,AG14),AG14)</f>
        <v>10000</v>
      </c>
      <c r="AQ13" s="187">
        <f>IF(AG15=AG13,IF(G15&gt;E15,AG15-0.1,AG15),AG15)</f>
        <v>10000</v>
      </c>
      <c r="AR13" s="187">
        <f>AO16</f>
        <v>30000</v>
      </c>
      <c r="AS13" s="90">
        <f>RANK(AR13,AR12:AR15,1)</f>
        <v>1</v>
      </c>
      <c r="AT13" s="60" t="str">
        <f t="shared" si="2"/>
        <v>Kroatien</v>
      </c>
      <c r="AU13" s="60">
        <f t="shared" si="2"/>
        <v>0</v>
      </c>
      <c r="AV13" s="60">
        <f t="shared" si="2"/>
        <v>0</v>
      </c>
      <c r="AW13" s="60">
        <f t="shared" si="2"/>
        <v>0</v>
      </c>
      <c r="AX13" s="60"/>
      <c r="AY13" s="60"/>
      <c r="AZ13" s="60"/>
      <c r="BA13" s="120">
        <v>2</v>
      </c>
      <c r="BB13" s="121" t="e">
        <f>VLOOKUP(2,AS12:AT15,2,FALSE)</f>
        <v>#N/A</v>
      </c>
      <c r="BC13" s="122"/>
      <c r="BD13" s="123" t="e">
        <f>VLOOKUP(2,AS12:AW15,3,FALSE)</f>
        <v>#N/A</v>
      </c>
      <c r="BE13" s="124" t="e">
        <f>VLOOKUP(2,AS12:AW15,4,FALSE)</f>
        <v>#N/A</v>
      </c>
      <c r="BF13" s="93" t="s">
        <v>12</v>
      </c>
      <c r="BG13" s="124" t="e">
        <f>VLOOKUP(2,AS12:AW15,5,FALSE)</f>
        <v>#N/A</v>
      </c>
      <c r="BH13" s="125" t="s">
        <v>19</v>
      </c>
      <c r="BI13" s="60"/>
      <c r="BJ13" s="85">
        <f>IF(E13&gt;G13,IF(Spielplan!E13&gt;Spielplan!G13,Punktemodus!$B$3,0),0)</f>
        <v>0</v>
      </c>
      <c r="BK13" s="85">
        <f>IF(E13=G13,IF(Spielplan!E13=Spielplan!G13,Punktemodus!$B$3,0),0)</f>
        <v>10</v>
      </c>
      <c r="BL13" s="85">
        <f>IF(E13&lt;G13,IF(Spielplan!E13&lt;Spielplan!G13,Punktemodus!$B$3,0),0)</f>
        <v>0</v>
      </c>
      <c r="BM13" s="85">
        <f>IF(E13=Spielplan!E13,IF(G13=Spielplan!G13,Punktemodus!$B$5,0),0)</f>
        <v>3</v>
      </c>
      <c r="BN13" s="85">
        <f>IF(E13=Spielplan!E13,Punktemodus!$B$7,0)</f>
        <v>1</v>
      </c>
      <c r="BO13" s="85">
        <f>IF(G13=Spielplan!G13,Punktemodus!$B$7,0)</f>
        <v>1</v>
      </c>
      <c r="BP13" s="137">
        <f>IF(Spielplan!E13="",0,SUM(BJ13:BO13))</f>
        <v>0</v>
      </c>
      <c r="BQ13" s="60"/>
      <c r="BR13" s="87"/>
      <c r="BS13" s="73" t="s">
        <v>21</v>
      </c>
      <c r="BT13" s="44" t="str">
        <f>IF(G28="","",BB24)</f>
        <v/>
      </c>
      <c r="BU13" s="46"/>
      <c r="BV13" s="104"/>
      <c r="BW13" s="60"/>
      <c r="BX13" s="104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</row>
    <row r="14" spans="1:101" ht="18.75" customHeight="1" thickBot="1" x14ac:dyDescent="0.3">
      <c r="A14" s="60"/>
      <c r="B14" s="60"/>
      <c r="C14" s="7" t="str">
        <f>C12</f>
        <v>Brasilien</v>
      </c>
      <c r="D14" s="38"/>
      <c r="E14" s="104"/>
      <c r="F14" s="93"/>
      <c r="G14" s="104"/>
      <c r="H14" s="7" t="str">
        <f>C13</f>
        <v>Mexiko</v>
      </c>
      <c r="I14" s="38"/>
      <c r="J14" s="60"/>
      <c r="K14" s="60" t="s">
        <v>60</v>
      </c>
      <c r="L14" s="60">
        <f t="shared" si="0"/>
        <v>0</v>
      </c>
      <c r="M14" s="60">
        <f>IF($E14="",0,IF($E14&gt;$G14,3,IF($E14=G14,1,0)))</f>
        <v>0</v>
      </c>
      <c r="N14" s="60"/>
      <c r="O14" s="60">
        <f>IF($G14="",0,IF($E14&gt;$G14,0,IF($E14=$G14,1,3)))</f>
        <v>0</v>
      </c>
      <c r="P14" s="60"/>
      <c r="Q14" s="60">
        <f>E14</f>
        <v>0</v>
      </c>
      <c r="R14" s="60"/>
      <c r="S14" s="60">
        <f>G14</f>
        <v>0</v>
      </c>
      <c r="T14" s="60"/>
      <c r="U14" s="60">
        <f>G14</f>
        <v>0</v>
      </c>
      <c r="V14" s="60"/>
      <c r="W14" s="60">
        <f>E14</f>
        <v>0</v>
      </c>
      <c r="X14" s="60"/>
      <c r="Y14" s="60"/>
      <c r="Z14" s="60">
        <f>O18</f>
        <v>0</v>
      </c>
      <c r="AA14" s="60">
        <f>S18</f>
        <v>0</v>
      </c>
      <c r="AB14" s="60">
        <f>W18</f>
        <v>0</v>
      </c>
      <c r="AC14" s="60">
        <f>AA14-AB14</f>
        <v>0</v>
      </c>
      <c r="AD14" s="60">
        <f>IF(Z14&gt;Z12,-1,0)</f>
        <v>0</v>
      </c>
      <c r="AE14" s="60">
        <f>IF(Z14&gt;Z13,-1,0)</f>
        <v>0</v>
      </c>
      <c r="AF14" s="60">
        <f>IF(Z14&gt;Z15,-1,0)</f>
        <v>0</v>
      </c>
      <c r="AG14" s="60">
        <f>10000-(AJ14*1000+AM14*100+AK14*10)</f>
        <v>10000</v>
      </c>
      <c r="AH14" s="90">
        <f>RANK(AG14,AG12:AG15,1)</f>
        <v>1</v>
      </c>
      <c r="AI14" s="60" t="str">
        <f>C13</f>
        <v>Mexiko</v>
      </c>
      <c r="AJ14" s="60">
        <f t="shared" si="1"/>
        <v>0</v>
      </c>
      <c r="AK14" s="60">
        <f t="shared" si="1"/>
        <v>0</v>
      </c>
      <c r="AL14" s="60">
        <f t="shared" si="1"/>
        <v>0</v>
      </c>
      <c r="AM14" s="60">
        <f>AK14-AL14</f>
        <v>0</v>
      </c>
      <c r="AN14" s="187">
        <f>IF(AG12=AG14,IF(E14&gt;G14,AG12-0.1,AG12),AG12)</f>
        <v>10000</v>
      </c>
      <c r="AO14" s="187">
        <f>IF(AG13=AG14,IF(E17&gt;G17,AG13-0.1,AG13),AG13)</f>
        <v>10000</v>
      </c>
      <c r="AP14" s="187"/>
      <c r="AQ14" s="187">
        <f>IF(AG15=AG14,IF(G13&gt;E13,AG15-0.1,AG15),AG15)</f>
        <v>10000</v>
      </c>
      <c r="AR14" s="187">
        <f>AP16</f>
        <v>30000</v>
      </c>
      <c r="AS14" s="90">
        <f>RANK(AR14,AR12:AR15,1)</f>
        <v>1</v>
      </c>
      <c r="AT14" s="60" t="str">
        <f t="shared" si="2"/>
        <v>Mexiko</v>
      </c>
      <c r="AU14" s="60">
        <f t="shared" si="2"/>
        <v>0</v>
      </c>
      <c r="AV14" s="60">
        <f t="shared" si="2"/>
        <v>0</v>
      </c>
      <c r="AW14" s="60">
        <f t="shared" si="2"/>
        <v>0</v>
      </c>
      <c r="AX14" s="60"/>
      <c r="AY14" s="60"/>
      <c r="AZ14" s="60"/>
      <c r="BA14" s="113">
        <v>3</v>
      </c>
      <c r="BB14" s="114" t="e">
        <f>VLOOKUP(3,AS12:AT15,2,FALSE)</f>
        <v>#N/A</v>
      </c>
      <c r="BC14" s="115"/>
      <c r="BD14" s="116" t="e">
        <f>VLOOKUP(3,AS12:AW15,3,FALSE)</f>
        <v>#N/A</v>
      </c>
      <c r="BE14" s="116" t="e">
        <f>VLOOKUP(3,AS12:AW15,4,FALSE)</f>
        <v>#N/A</v>
      </c>
      <c r="BF14" s="93" t="s">
        <v>12</v>
      </c>
      <c r="BG14" s="116" t="e">
        <f>VLOOKUP(3,AS12:AW15,5,FALSE)</f>
        <v>#N/A</v>
      </c>
      <c r="BH14" s="60"/>
      <c r="BI14" s="60"/>
      <c r="BJ14" s="85">
        <f>IF(E14&gt;G14,IF(Spielplan!E14&gt;Spielplan!G14,Punktemodus!$B$3,0),0)</f>
        <v>0</v>
      </c>
      <c r="BK14" s="85">
        <f>IF(E14=G14,IF(Spielplan!E14=Spielplan!G14,Punktemodus!$B$3,0),0)</f>
        <v>10</v>
      </c>
      <c r="BL14" s="85">
        <f>IF(E14&lt;G14,IF(Spielplan!E14&lt;Spielplan!G14,Punktemodus!$B$3,0),0)</f>
        <v>0</v>
      </c>
      <c r="BM14" s="85">
        <f>IF(E14=Spielplan!E14,IF(G14=Spielplan!G14,Punktemodus!$B$5,0),0)</f>
        <v>3</v>
      </c>
      <c r="BN14" s="85">
        <f>IF(E14=Spielplan!E14,Punktemodus!$B$7,0)</f>
        <v>1</v>
      </c>
      <c r="BO14" s="85">
        <f>IF(G14=Spielplan!G14,Punktemodus!$B$7,0)</f>
        <v>1</v>
      </c>
      <c r="BP14" s="137">
        <f>IF(Spielplan!E14="",0,SUM(BJ14:BO14))</f>
        <v>0</v>
      </c>
      <c r="BQ14" s="60"/>
      <c r="BR14" s="87"/>
      <c r="BS14" s="60"/>
      <c r="BT14" s="60"/>
      <c r="BU14" s="60"/>
      <c r="BV14" s="60"/>
      <c r="BW14" s="60"/>
      <c r="BX14" s="60"/>
      <c r="BY14" s="60"/>
      <c r="BZ14" s="47">
        <v>49</v>
      </c>
      <c r="CA14" s="44" t="str">
        <f>IF(BX12="",IF(BV12&gt;BV13,BT12,BT13),IF(BX12&gt;BX13,BT12,BT13))</f>
        <v/>
      </c>
      <c r="CB14" s="46"/>
      <c r="CC14" s="104"/>
      <c r="CD14" s="60"/>
      <c r="CE14" s="104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</row>
    <row r="15" spans="1:101" ht="18.75" customHeight="1" thickBot="1" x14ac:dyDescent="0.3">
      <c r="A15" s="60"/>
      <c r="B15" s="60"/>
      <c r="C15" s="44" t="str">
        <f>H12</f>
        <v>Kroatien</v>
      </c>
      <c r="D15" s="45"/>
      <c r="E15" s="104"/>
      <c r="F15" s="93"/>
      <c r="G15" s="104"/>
      <c r="H15" s="44" t="str">
        <f>H13</f>
        <v>Kamerun</v>
      </c>
      <c r="I15" s="45"/>
      <c r="J15" s="60"/>
      <c r="K15" s="60" t="s">
        <v>61</v>
      </c>
      <c r="L15" s="60">
        <f t="shared" si="0"/>
        <v>0</v>
      </c>
      <c r="M15" s="60"/>
      <c r="N15" s="60">
        <f>IF($E15="",0,IF($E15&gt;$G15,3,IF($E15=$G15,1,0)))</f>
        <v>0</v>
      </c>
      <c r="O15" s="60"/>
      <c r="P15" s="60">
        <f>IF($G15="",0,IF($E15&gt;$G15,0,IF($E15=$G15,1,3)))</f>
        <v>0</v>
      </c>
      <c r="Q15" s="60"/>
      <c r="R15" s="60">
        <f>E15</f>
        <v>0</v>
      </c>
      <c r="S15" s="60"/>
      <c r="T15" s="60">
        <f>G15</f>
        <v>0</v>
      </c>
      <c r="U15" s="60"/>
      <c r="V15" s="60">
        <f>G15</f>
        <v>0</v>
      </c>
      <c r="W15" s="60"/>
      <c r="X15" s="60">
        <f>E15</f>
        <v>0</v>
      </c>
      <c r="Y15" s="60"/>
      <c r="Z15" s="60">
        <f>P18</f>
        <v>0</v>
      </c>
      <c r="AA15" s="60">
        <f>T18</f>
        <v>0</v>
      </c>
      <c r="AB15" s="60">
        <f>X18</f>
        <v>0</v>
      </c>
      <c r="AC15" s="60">
        <f>AA15-AB15</f>
        <v>0</v>
      </c>
      <c r="AD15" s="60">
        <f>IF(Z15&gt;Z12,-1,0)</f>
        <v>0</v>
      </c>
      <c r="AE15" s="60">
        <f>IF(Z15&gt;Z13,-1,0)</f>
        <v>0</v>
      </c>
      <c r="AF15" s="60">
        <f>IF(Z15&gt;Z14,-1,0)</f>
        <v>0</v>
      </c>
      <c r="AG15" s="60">
        <f>10000-(AJ15*1000+AM15*100+AK15*10)</f>
        <v>10000</v>
      </c>
      <c r="AH15" s="90">
        <f>RANK(AG15,AG12:AG15,1)</f>
        <v>1</v>
      </c>
      <c r="AI15" s="60" t="str">
        <f>H13</f>
        <v>Kamerun</v>
      </c>
      <c r="AJ15" s="60">
        <f t="shared" si="1"/>
        <v>0</v>
      </c>
      <c r="AK15" s="60">
        <f t="shared" si="1"/>
        <v>0</v>
      </c>
      <c r="AL15" s="60">
        <f t="shared" si="1"/>
        <v>0</v>
      </c>
      <c r="AM15" s="60">
        <f>AK15-AL15</f>
        <v>0</v>
      </c>
      <c r="AN15" s="187">
        <f>IF(AG12=AG15,IF(E16&gt;G16,AG12-0.1,AG12),AG12)</f>
        <v>10000</v>
      </c>
      <c r="AO15" s="187">
        <f>IF(AG13=AG15,IF(E15&gt;G15,AG13-0.1,AG13),AG13)</f>
        <v>10000</v>
      </c>
      <c r="AP15" s="187">
        <f>IF(AG14=AG15,IF(E13&gt;G13,AG14-0.1,AG14),AG14)</f>
        <v>10000</v>
      </c>
      <c r="AQ15" s="187"/>
      <c r="AR15" s="187">
        <f>AQ16</f>
        <v>30000</v>
      </c>
      <c r="AS15" s="90">
        <f>RANK(AR15,AR12:AR15,1)</f>
        <v>1</v>
      </c>
      <c r="AT15" s="60" t="str">
        <f t="shared" si="2"/>
        <v>Kamerun</v>
      </c>
      <c r="AU15" s="60">
        <f t="shared" si="2"/>
        <v>0</v>
      </c>
      <c r="AV15" s="60">
        <f t="shared" si="2"/>
        <v>0</v>
      </c>
      <c r="AW15" s="60">
        <f t="shared" si="2"/>
        <v>0</v>
      </c>
      <c r="AX15" s="60"/>
      <c r="AY15" s="60"/>
      <c r="AZ15" s="60"/>
      <c r="BA15" s="113">
        <v>4</v>
      </c>
      <c r="BB15" s="114" t="e">
        <f>VLOOKUP(4,AS12:AT15,2,FALSE)</f>
        <v>#N/A</v>
      </c>
      <c r="BC15" s="115"/>
      <c r="BD15" s="116" t="e">
        <f>VLOOKUP(4,AS12:AW15,3,FALSE)</f>
        <v>#N/A</v>
      </c>
      <c r="BE15" s="116" t="e">
        <f>VLOOKUP(4,AS12:AW15,4,FALSE)</f>
        <v>#N/A</v>
      </c>
      <c r="BF15" s="93" t="s">
        <v>12</v>
      </c>
      <c r="BG15" s="116" t="e">
        <f>VLOOKUP(4,AS12:AW15,5,FALSE)</f>
        <v>#N/A</v>
      </c>
      <c r="BH15" s="60"/>
      <c r="BI15" s="60"/>
      <c r="BJ15" s="85">
        <f>IF(E15&gt;G15,IF(Spielplan!E15&gt;Spielplan!G15,Punktemodus!$B$3,0),0)</f>
        <v>0</v>
      </c>
      <c r="BK15" s="85">
        <f>IF(E15=G15,IF(Spielplan!E15=Spielplan!G15,Punktemodus!$B$3,0),0)</f>
        <v>10</v>
      </c>
      <c r="BL15" s="85">
        <f>IF(E15&lt;G15,IF(Spielplan!E15&lt;Spielplan!G15,Punktemodus!$B$3,0),0)</f>
        <v>0</v>
      </c>
      <c r="BM15" s="85">
        <f>IF(E15=Spielplan!E15,IF(G15=Spielplan!G15,Punktemodus!$B$5,0),0)</f>
        <v>3</v>
      </c>
      <c r="BN15" s="85">
        <f>IF(E15=Spielplan!E15,Punktemodus!$B$7,0)</f>
        <v>1</v>
      </c>
      <c r="BO15" s="85">
        <f>IF(G15=Spielplan!G15,Punktemodus!$B$7,0)</f>
        <v>1</v>
      </c>
      <c r="BP15" s="137">
        <f>IF(Spielplan!E15="",0,SUM(BJ15:BO15))</f>
        <v>0</v>
      </c>
      <c r="BQ15" s="60"/>
      <c r="BR15" s="87"/>
      <c r="BS15" s="60"/>
      <c r="BT15" s="60"/>
      <c r="BU15" s="60"/>
      <c r="BV15" s="60"/>
      <c r="BW15" s="60"/>
      <c r="BX15" s="60"/>
      <c r="BY15" s="60"/>
      <c r="BZ15" s="47">
        <v>50</v>
      </c>
      <c r="CA15" s="44" t="str">
        <f>IF(BX16="",IF(BV16&gt;BV17,BT16,BT17),IF(BX16&gt;BX17,BT16,BT17))</f>
        <v/>
      </c>
      <c r="CB15" s="46"/>
      <c r="CC15" s="104"/>
      <c r="CD15" s="60"/>
      <c r="CE15" s="104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</row>
    <row r="16" spans="1:101" ht="18.75" customHeight="1" thickBot="1" x14ac:dyDescent="0.3">
      <c r="A16" s="60"/>
      <c r="B16" s="60"/>
      <c r="C16" s="7" t="str">
        <f>C12</f>
        <v>Brasilien</v>
      </c>
      <c r="D16" s="38"/>
      <c r="E16" s="104"/>
      <c r="F16" s="93"/>
      <c r="G16" s="104"/>
      <c r="H16" s="7" t="str">
        <f>H13</f>
        <v>Kamerun</v>
      </c>
      <c r="I16" s="38"/>
      <c r="J16" s="60"/>
      <c r="K16" s="60" t="s">
        <v>62</v>
      </c>
      <c r="L16" s="60">
        <f t="shared" si="0"/>
        <v>0</v>
      </c>
      <c r="M16" s="60">
        <f>IF($E16="",0,IF($E16&gt;$G16,3,IF($E16=G16,1,0)))</f>
        <v>0</v>
      </c>
      <c r="N16" s="60"/>
      <c r="O16" s="60"/>
      <c r="P16" s="60">
        <f>IF($G16="",0,IF($E16&gt;$G16,0,IF($E16=$G16,1,3)))</f>
        <v>0</v>
      </c>
      <c r="Q16" s="60">
        <f>E16</f>
        <v>0</v>
      </c>
      <c r="R16" s="60"/>
      <c r="S16" s="60"/>
      <c r="T16" s="60">
        <f>G16</f>
        <v>0</v>
      </c>
      <c r="U16" s="60">
        <f>G16</f>
        <v>0</v>
      </c>
      <c r="V16" s="60"/>
      <c r="W16" s="60"/>
      <c r="X16" s="60">
        <f>E16</f>
        <v>0</v>
      </c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187">
        <f>SUM(AN12:AN15)</f>
        <v>30000</v>
      </c>
      <c r="AO16" s="187">
        <f>SUM(AO12:AO15)</f>
        <v>30000</v>
      </c>
      <c r="AP16" s="187">
        <f>SUM(AP12:AP15)</f>
        <v>30000</v>
      </c>
      <c r="AQ16" s="187">
        <f>SUM(AQ12:AQ15)</f>
        <v>30000</v>
      </c>
      <c r="AR16" s="187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85">
        <f>IF(E16&gt;G16,IF(Spielplan!E16&gt;Spielplan!G16,Punktemodus!$B$3,0),0)</f>
        <v>0</v>
      </c>
      <c r="BK16" s="85">
        <f>IF(E16=G16,IF(Spielplan!E16=Spielplan!G16,Punktemodus!$B$3,0),0)</f>
        <v>10</v>
      </c>
      <c r="BL16" s="85">
        <f>IF(E16&lt;G16,IF(Spielplan!E16&lt;Spielplan!G16,Punktemodus!$B$3,0),0)</f>
        <v>0</v>
      </c>
      <c r="BM16" s="85">
        <f>IF(E16=Spielplan!E16,IF(G16=Spielplan!G16,Punktemodus!$B$5,0),0)</f>
        <v>3</v>
      </c>
      <c r="BN16" s="85">
        <f>IF(E16=Spielplan!E16,Punktemodus!$B$7,0)</f>
        <v>1</v>
      </c>
      <c r="BO16" s="85">
        <f>IF(G16=Spielplan!G16,Punktemodus!$B$7,0)</f>
        <v>1</v>
      </c>
      <c r="BP16" s="137">
        <f>IF(Spielplan!E16="",0,SUM(BJ16:BO16))</f>
        <v>0</v>
      </c>
      <c r="BQ16" s="60"/>
      <c r="BR16" s="87"/>
      <c r="BS16" s="63" t="s">
        <v>22</v>
      </c>
      <c r="BT16" s="44" t="str">
        <f>IF(G39="","",BB34)</f>
        <v/>
      </c>
      <c r="BU16" s="46"/>
      <c r="BV16" s="104"/>
      <c r="BW16" s="60"/>
      <c r="BX16" s="104"/>
      <c r="BY16" s="60"/>
      <c r="BZ16" s="60"/>
      <c r="CA16" s="60"/>
      <c r="CB16" s="60"/>
      <c r="CC16" s="60"/>
      <c r="CD16" s="60"/>
      <c r="CE16" s="60"/>
      <c r="CF16" s="91"/>
      <c r="CG16" s="91" t="s">
        <v>28</v>
      </c>
      <c r="CH16" s="60"/>
      <c r="CI16" s="60"/>
      <c r="CJ16" s="61" t="s">
        <v>26</v>
      </c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</row>
    <row r="17" spans="1:101" ht="18.75" customHeight="1" thickBot="1" x14ac:dyDescent="0.3">
      <c r="A17" s="60"/>
      <c r="B17" s="60"/>
      <c r="C17" s="44" t="str">
        <f>H12</f>
        <v>Kroatien</v>
      </c>
      <c r="D17" s="45"/>
      <c r="E17" s="104"/>
      <c r="F17" s="93"/>
      <c r="G17" s="104"/>
      <c r="H17" s="44" t="str">
        <f>C13</f>
        <v>Mexiko</v>
      </c>
      <c r="I17" s="45"/>
      <c r="J17" s="60"/>
      <c r="K17" s="60" t="s">
        <v>62</v>
      </c>
      <c r="L17" s="60">
        <f t="shared" si="0"/>
        <v>0</v>
      </c>
      <c r="M17" s="60"/>
      <c r="N17" s="60">
        <f>IF($E17="",0,IF($E17&gt;$G17,3,IF($E17=$G17,1,0)))</f>
        <v>0</v>
      </c>
      <c r="O17" s="60">
        <f>IF($G17="",0,IF($E17&gt;$G17,0,IF($E17=$G17,1,3)))</f>
        <v>0</v>
      </c>
      <c r="P17" s="60"/>
      <c r="Q17" s="60"/>
      <c r="R17" s="60">
        <f>E17</f>
        <v>0</v>
      </c>
      <c r="S17" s="60">
        <f>G17</f>
        <v>0</v>
      </c>
      <c r="T17" s="60"/>
      <c r="U17" s="60"/>
      <c r="V17" s="60">
        <f>G17</f>
        <v>0</v>
      </c>
      <c r="W17" s="60">
        <f>E17</f>
        <v>0</v>
      </c>
      <c r="X17" s="60"/>
      <c r="Y17" s="60"/>
      <c r="Z17" s="60" t="s">
        <v>30</v>
      </c>
      <c r="AA17" s="60"/>
      <c r="AB17" s="60"/>
      <c r="AC17" s="60"/>
      <c r="AD17" s="60"/>
      <c r="AE17" s="60"/>
      <c r="AF17" s="60"/>
      <c r="AG17" s="60" t="b">
        <f>OR(AG12=AG13,AG12=AG14,AG12=AG15,AG13=AG14,AG13=AG15,AG14=AG15)</f>
        <v>1</v>
      </c>
      <c r="AH17" s="60"/>
      <c r="AI17" s="60"/>
      <c r="AJ17" s="60"/>
      <c r="AK17" s="60"/>
      <c r="AL17" s="60"/>
      <c r="AM17" s="60"/>
      <c r="AN17" s="60"/>
      <c r="AO17" s="60" t="s">
        <v>34</v>
      </c>
      <c r="AP17" s="60"/>
      <c r="AQ17" s="60"/>
      <c r="AR17" s="60" t="b">
        <f>OR(AR12=AR13,AR12=AR14,AR12=AR15,AR13=AR14,AR13=AR15,AR14=AR15)</f>
        <v>1</v>
      </c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85">
        <f>IF(E17&gt;G17,IF(Spielplan!E17&gt;Spielplan!G17,Punktemodus!$B$3,0),0)</f>
        <v>0</v>
      </c>
      <c r="BK17" s="85">
        <f>IF(E17=G17,IF(Spielplan!E17=Spielplan!G17,Punktemodus!$B$3,0),0)</f>
        <v>10</v>
      </c>
      <c r="BL17" s="85">
        <f>IF(E17&lt;G17,IF(Spielplan!E17&lt;Spielplan!G17,Punktemodus!$B$3,0),0)</f>
        <v>0</v>
      </c>
      <c r="BM17" s="85">
        <f>IF(E17=Spielplan!E17,IF(G17=Spielplan!G17,Punktemodus!$B$5,0),0)</f>
        <v>3</v>
      </c>
      <c r="BN17" s="85">
        <f>IF(E17=Spielplan!E17,Punktemodus!$B$7,0)</f>
        <v>1</v>
      </c>
      <c r="BO17" s="85">
        <f>IF(G17=Spielplan!G17,Punktemodus!$B$7,0)</f>
        <v>1</v>
      </c>
      <c r="BP17" s="137">
        <f>IF(Spielplan!E17="",0,SUM(BJ17:BO17))</f>
        <v>0</v>
      </c>
      <c r="BQ17" s="60"/>
      <c r="BR17" s="87"/>
      <c r="BS17" s="52" t="s">
        <v>25</v>
      </c>
      <c r="BT17" s="44" t="str">
        <f>IF(G50="","",BB46)</f>
        <v/>
      </c>
      <c r="BU17" s="46"/>
      <c r="BV17" s="104"/>
      <c r="BW17" s="60"/>
      <c r="BX17" s="104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</row>
    <row r="18" spans="1:101" ht="18.75" customHeight="1" thickBot="1" x14ac:dyDescent="0.25">
      <c r="A18" s="60"/>
      <c r="B18" s="60"/>
      <c r="C18" s="136" t="str">
        <f>IF(G17="","",IF(AR17=TRUE,"Achtung: Fehler in Tabelle!",""))</f>
        <v/>
      </c>
      <c r="D18" s="60"/>
      <c r="E18" s="85"/>
      <c r="F18" s="60"/>
      <c r="G18" s="85"/>
      <c r="H18" s="60"/>
      <c r="I18" s="60"/>
      <c r="J18" s="60"/>
      <c r="K18" s="60"/>
      <c r="L18" s="60"/>
      <c r="M18" s="60">
        <f t="shared" ref="M18:X18" si="3">SUM(M12:M17)</f>
        <v>0</v>
      </c>
      <c r="N18" s="60">
        <f t="shared" si="3"/>
        <v>0</v>
      </c>
      <c r="O18" s="60">
        <f t="shared" si="3"/>
        <v>0</v>
      </c>
      <c r="P18" s="60">
        <f t="shared" si="3"/>
        <v>0</v>
      </c>
      <c r="Q18" s="60">
        <f t="shared" si="3"/>
        <v>0</v>
      </c>
      <c r="R18" s="60">
        <f t="shared" si="3"/>
        <v>0</v>
      </c>
      <c r="S18" s="60">
        <f t="shared" si="3"/>
        <v>0</v>
      </c>
      <c r="T18" s="60">
        <f t="shared" si="3"/>
        <v>0</v>
      </c>
      <c r="U18" s="60">
        <f t="shared" si="3"/>
        <v>0</v>
      </c>
      <c r="V18" s="60">
        <f t="shared" si="3"/>
        <v>0</v>
      </c>
      <c r="W18" s="60">
        <f t="shared" si="3"/>
        <v>0</v>
      </c>
      <c r="X18" s="60">
        <f t="shared" si="3"/>
        <v>0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160">
        <f>SUM(BP12:BP17)</f>
        <v>0</v>
      </c>
      <c r="BQ18" s="60"/>
      <c r="BR18" s="8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47">
        <v>58</v>
      </c>
      <c r="CF18" s="44" t="str">
        <f>IF(CE14="",IF(CC14&gt;CC15,CA14,CA15),IF(CE14&gt;CE15,CA14,CA15))</f>
        <v/>
      </c>
      <c r="CG18" s="46"/>
      <c r="CH18" s="104"/>
      <c r="CI18" s="60"/>
      <c r="CJ18" s="104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</row>
    <row r="19" spans="1:101" ht="18.75" customHeight="1" thickBot="1" x14ac:dyDescent="0.25">
      <c r="A19" s="60"/>
      <c r="B19" s="60"/>
      <c r="C19" s="60"/>
      <c r="D19" s="60"/>
      <c r="E19" s="85"/>
      <c r="F19" s="60"/>
      <c r="G19" s="85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138"/>
      <c r="BQ19" s="60"/>
      <c r="BR19" s="8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47">
        <v>57</v>
      </c>
      <c r="CF19" s="44" t="str">
        <f>IF(CE22="",IF(CC22&gt;CC23,CA22,CA23),IF(CE22&gt;CE23,CA22,CA23))</f>
        <v/>
      </c>
      <c r="CG19" s="46"/>
      <c r="CH19" s="104"/>
      <c r="CI19" s="60"/>
      <c r="CJ19" s="104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</row>
    <row r="20" spans="1:101" ht="18.75" customHeight="1" thickBot="1" x14ac:dyDescent="0.25">
      <c r="A20" s="60"/>
      <c r="B20" s="60"/>
      <c r="C20" s="60"/>
      <c r="D20" s="60"/>
      <c r="E20" s="85"/>
      <c r="F20" s="60"/>
      <c r="G20" s="85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138"/>
      <c r="BQ20" s="60"/>
      <c r="BR20" s="87"/>
      <c r="BS20" s="54" t="s">
        <v>121</v>
      </c>
      <c r="BT20" s="44" t="str">
        <f>IF(G61="","",BB56)</f>
        <v/>
      </c>
      <c r="BU20" s="46"/>
      <c r="BV20" s="104"/>
      <c r="BW20" s="60"/>
      <c r="BX20" s="104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</row>
    <row r="21" spans="1:101" ht="18.75" customHeight="1" thickBot="1" x14ac:dyDescent="0.3">
      <c r="A21" s="60"/>
      <c r="B21" s="60"/>
      <c r="C21" s="88" t="s">
        <v>64</v>
      </c>
      <c r="D21" s="60"/>
      <c r="E21" s="85"/>
      <c r="F21" s="60"/>
      <c r="G21" s="85"/>
      <c r="H21" s="60"/>
      <c r="I21" s="60"/>
      <c r="J21" s="60"/>
      <c r="K21" s="60"/>
      <c r="L21" s="60"/>
      <c r="M21" s="60" t="s">
        <v>4</v>
      </c>
      <c r="N21" s="60"/>
      <c r="O21" s="60"/>
      <c r="P21" s="60"/>
      <c r="Q21" s="60" t="s">
        <v>6</v>
      </c>
      <c r="R21" s="60"/>
      <c r="S21" s="60"/>
      <c r="T21" s="60"/>
      <c r="U21" s="60" t="s">
        <v>7</v>
      </c>
      <c r="V21" s="60"/>
      <c r="W21" s="60"/>
      <c r="X21" s="60"/>
      <c r="Y21" s="60"/>
      <c r="Z21" s="60" t="s">
        <v>4</v>
      </c>
      <c r="AA21" s="60" t="s">
        <v>5</v>
      </c>
      <c r="AB21" s="60"/>
      <c r="AC21" s="60"/>
      <c r="AD21" s="60" t="s">
        <v>9</v>
      </c>
      <c r="AE21" s="60"/>
      <c r="AF21" s="60"/>
      <c r="AG21" s="60"/>
      <c r="AH21" s="60" t="s">
        <v>32</v>
      </c>
      <c r="AI21" s="60"/>
      <c r="AJ21" s="60"/>
      <c r="AK21" s="60"/>
      <c r="AL21" s="60"/>
      <c r="AM21" s="60"/>
      <c r="AN21" s="60" t="s">
        <v>35</v>
      </c>
      <c r="AO21" s="60"/>
      <c r="AP21" s="60"/>
      <c r="AQ21" s="60"/>
      <c r="AR21" s="60"/>
      <c r="AS21" s="60" t="s">
        <v>33</v>
      </c>
      <c r="AT21" s="60"/>
      <c r="AU21" s="60"/>
      <c r="AV21" s="60"/>
      <c r="AW21" s="60"/>
      <c r="AX21" s="60"/>
      <c r="AY21" s="60"/>
      <c r="AZ21" s="60"/>
      <c r="BA21" s="60"/>
      <c r="BB21" s="89" t="s">
        <v>10</v>
      </c>
      <c r="BC21" s="60"/>
      <c r="BD21" s="90" t="s">
        <v>4</v>
      </c>
      <c r="BE21" s="60"/>
      <c r="BF21" s="61" t="s">
        <v>5</v>
      </c>
      <c r="BG21" s="60"/>
      <c r="BH21" s="60"/>
      <c r="BI21" s="60"/>
      <c r="BJ21" s="60"/>
      <c r="BK21" s="60"/>
      <c r="BL21" s="60"/>
      <c r="BM21" s="60"/>
      <c r="BN21" s="60"/>
      <c r="BO21" s="60"/>
      <c r="BP21" s="138"/>
      <c r="BQ21" s="60"/>
      <c r="BR21" s="87"/>
      <c r="BS21" s="73" t="s">
        <v>122</v>
      </c>
      <c r="BT21" s="44" t="str">
        <f>IF(G72="","",BB68)</f>
        <v/>
      </c>
      <c r="BU21" s="46"/>
      <c r="BV21" s="104"/>
      <c r="BW21" s="60"/>
      <c r="BX21" s="104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91" t="s">
        <v>29</v>
      </c>
      <c r="CM21" s="60"/>
      <c r="CN21" s="60"/>
      <c r="CO21" s="61" t="s">
        <v>26</v>
      </c>
      <c r="CP21" s="60"/>
      <c r="CQ21" s="60"/>
      <c r="CR21" s="60"/>
      <c r="CS21" s="60"/>
      <c r="CT21" s="60"/>
      <c r="CU21" s="60"/>
      <c r="CV21" s="60"/>
      <c r="CW21" s="60"/>
    </row>
    <row r="22" spans="1:101" ht="18.75" customHeight="1" thickBot="1" x14ac:dyDescent="0.3">
      <c r="A22" s="60"/>
      <c r="B22" s="60"/>
      <c r="C22" s="60"/>
      <c r="D22" s="60"/>
      <c r="E22" s="85"/>
      <c r="F22" s="60"/>
      <c r="G22" s="85"/>
      <c r="H22" s="60"/>
      <c r="I22" s="60"/>
      <c r="J22" s="60"/>
      <c r="K22" s="60"/>
      <c r="L22" s="60"/>
      <c r="M22" s="60" t="s">
        <v>0</v>
      </c>
      <c r="N22" s="60" t="s">
        <v>1</v>
      </c>
      <c r="O22" s="60" t="s">
        <v>2</v>
      </c>
      <c r="P22" s="60" t="s">
        <v>3</v>
      </c>
      <c r="Q22" s="60" t="s">
        <v>0</v>
      </c>
      <c r="R22" s="60" t="s">
        <v>1</v>
      </c>
      <c r="S22" s="60" t="s">
        <v>2</v>
      </c>
      <c r="T22" s="60" t="s">
        <v>3</v>
      </c>
      <c r="U22" s="60" t="s">
        <v>0</v>
      </c>
      <c r="V22" s="60" t="s">
        <v>1</v>
      </c>
      <c r="W22" s="60" t="s">
        <v>2</v>
      </c>
      <c r="X22" s="60" t="s">
        <v>3</v>
      </c>
      <c r="Y22" s="60"/>
      <c r="Z22" s="60" t="s">
        <v>8</v>
      </c>
      <c r="AA22" s="60"/>
      <c r="AB22" s="60"/>
      <c r="AC22" s="60"/>
      <c r="AD22" s="60"/>
      <c r="AE22" s="60"/>
      <c r="AF22" s="60"/>
      <c r="AG22" s="60"/>
      <c r="AH22" s="60" t="s">
        <v>31</v>
      </c>
      <c r="AI22" s="60"/>
      <c r="AJ22" s="60"/>
      <c r="AK22" s="60"/>
      <c r="AL22" s="60"/>
      <c r="AM22" s="60"/>
      <c r="AN22" s="60" t="str">
        <f>AI23</f>
        <v>Spanien</v>
      </c>
      <c r="AO22" s="60" t="str">
        <f>AI24</f>
        <v>Niederlande</v>
      </c>
      <c r="AP22" s="60" t="str">
        <f>AI25</f>
        <v>Chile</v>
      </c>
      <c r="AQ22" s="60" t="str">
        <f>AI26</f>
        <v>Australien</v>
      </c>
      <c r="AR22" s="60"/>
      <c r="AS22" s="60" t="s">
        <v>31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138"/>
      <c r="BQ22" s="60"/>
      <c r="BR22" s="87"/>
      <c r="BS22" s="60"/>
      <c r="BT22" s="60"/>
      <c r="BU22" s="60"/>
      <c r="BV22" s="60"/>
      <c r="BW22" s="60"/>
      <c r="BX22" s="60"/>
      <c r="BY22" s="60"/>
      <c r="BZ22" s="47">
        <v>53</v>
      </c>
      <c r="CA22" s="44" t="str">
        <f>IF(BX20="",IF(BV20&gt;BV21,BT20,BT21),IF(BX20&gt;BX21,BT20,BT21))</f>
        <v/>
      </c>
      <c r="CB22" s="46"/>
      <c r="CC22" s="104"/>
      <c r="CD22" s="60"/>
      <c r="CE22" s="104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88" t="s">
        <v>130</v>
      </c>
      <c r="CS22" s="60"/>
      <c r="CT22" s="60"/>
      <c r="CU22" s="60"/>
      <c r="CV22" s="60"/>
      <c r="CW22" s="60"/>
    </row>
    <row r="23" spans="1:101" ht="18.75" customHeight="1" thickBot="1" x14ac:dyDescent="0.3">
      <c r="A23" s="60"/>
      <c r="B23" s="60"/>
      <c r="C23" s="65" t="str">
        <f>Spielplan!$C$23</f>
        <v>Spanien</v>
      </c>
      <c r="D23" s="66"/>
      <c r="E23" s="104"/>
      <c r="F23" s="93"/>
      <c r="G23" s="104"/>
      <c r="H23" s="65" t="str">
        <f>Spielplan!$H$23</f>
        <v>Niederlande</v>
      </c>
      <c r="I23" s="66"/>
      <c r="J23" s="60"/>
      <c r="K23" s="60" t="s">
        <v>68</v>
      </c>
      <c r="L23" s="60">
        <f t="shared" ref="L23:L28" si="4">IF(E23-G23&gt;0,1,IF(G23=E23,0,-1))</f>
        <v>0</v>
      </c>
      <c r="M23" s="60">
        <f>IF($E23="",0,IF($E23&gt;$G23,3,IF($E23=G23,1,0)))</f>
        <v>0</v>
      </c>
      <c r="N23" s="60">
        <f>IF($G23="",0,IF($E23&gt;$G23,0,IF($E23=G23,1,3)))</f>
        <v>0</v>
      </c>
      <c r="O23" s="60"/>
      <c r="P23" s="60"/>
      <c r="Q23" s="60">
        <f>E23</f>
        <v>0</v>
      </c>
      <c r="R23" s="60">
        <f>G23</f>
        <v>0</v>
      </c>
      <c r="S23" s="60"/>
      <c r="T23" s="60"/>
      <c r="U23" s="60">
        <f>G23</f>
        <v>0</v>
      </c>
      <c r="V23" s="60">
        <f>E23</f>
        <v>0</v>
      </c>
      <c r="W23" s="60"/>
      <c r="X23" s="60"/>
      <c r="Y23" s="60"/>
      <c r="Z23" s="60">
        <f>M29</f>
        <v>0</v>
      </c>
      <c r="AA23" s="60">
        <f>Q29</f>
        <v>0</v>
      </c>
      <c r="AB23" s="60">
        <f>U29</f>
        <v>0</v>
      </c>
      <c r="AC23" s="60">
        <f>AA23-AB23</f>
        <v>0</v>
      </c>
      <c r="AD23" s="60">
        <f>IF(Z23&gt;Z24,-1,0)</f>
        <v>0</v>
      </c>
      <c r="AE23" s="60">
        <f>IF(Z23&gt;Z25,-1,0)</f>
        <v>0</v>
      </c>
      <c r="AF23" s="60">
        <f>IF(Z23&gt;Z26,-1,0)</f>
        <v>0</v>
      </c>
      <c r="AG23" s="60">
        <f>10000-(AJ23*1000+AM23*100+AK23*10)</f>
        <v>10000</v>
      </c>
      <c r="AH23" s="90">
        <f>RANK(AG23,AG23:AG26,1)</f>
        <v>1</v>
      </c>
      <c r="AI23" s="60" t="str">
        <f>C23</f>
        <v>Spanien</v>
      </c>
      <c r="AJ23" s="60">
        <f t="shared" ref="AJ23:AL26" si="5">Z23</f>
        <v>0</v>
      </c>
      <c r="AK23" s="60">
        <f t="shared" si="5"/>
        <v>0</v>
      </c>
      <c r="AL23" s="60">
        <f t="shared" si="5"/>
        <v>0</v>
      </c>
      <c r="AM23" s="60">
        <f>AK23-AL23</f>
        <v>0</v>
      </c>
      <c r="AN23" s="187"/>
      <c r="AO23" s="187">
        <f>IF(AG24=AG23,IF(G23&gt;E23,AG24-0.1,AG24),AG24)</f>
        <v>10000</v>
      </c>
      <c r="AP23" s="187">
        <f>IF(AG25=AG23,IF(G25&gt;E25,AG25-0.1,AG25),AG25)</f>
        <v>10000</v>
      </c>
      <c r="AQ23" s="187">
        <f>IF(AG26=AG23,IF(G27&gt;E27,AG26-0.1,AG26),AG26)</f>
        <v>10000</v>
      </c>
      <c r="AR23" s="187">
        <f>AN27</f>
        <v>30000</v>
      </c>
      <c r="AS23" s="90">
        <f>RANK(AR23,AR23:AR26,1)</f>
        <v>1</v>
      </c>
      <c r="AT23" s="60" t="str">
        <f t="shared" ref="AT23:AW26" si="6">AI23</f>
        <v>Spanien</v>
      </c>
      <c r="AU23" s="60">
        <f t="shared" si="6"/>
        <v>0</v>
      </c>
      <c r="AV23" s="60">
        <f t="shared" si="6"/>
        <v>0</v>
      </c>
      <c r="AW23" s="60">
        <f t="shared" si="6"/>
        <v>0</v>
      </c>
      <c r="AX23" s="60"/>
      <c r="AY23" s="60"/>
      <c r="AZ23" s="60"/>
      <c r="BA23" s="67">
        <v>1</v>
      </c>
      <c r="BB23" s="65" t="str">
        <f>VLOOKUP(1,AS23:AT26,2,FALSE)</f>
        <v>Spanien</v>
      </c>
      <c r="BC23" s="66"/>
      <c r="BD23" s="68">
        <f>VLOOKUP(1,AS23:AW26,3,FALSE)</f>
        <v>0</v>
      </c>
      <c r="BE23" s="69">
        <f>VLOOKUP(1,AS23:AW26,4,FALSE)</f>
        <v>0</v>
      </c>
      <c r="BF23" s="93" t="s">
        <v>12</v>
      </c>
      <c r="BG23" s="69">
        <f>VLOOKUP(1,AS23:AW26,5,FALSE)</f>
        <v>0</v>
      </c>
      <c r="BH23" s="70" t="s">
        <v>20</v>
      </c>
      <c r="BI23" s="60"/>
      <c r="BJ23" s="85">
        <f>IF(E23&gt;G23,IF(Spielplan!E23&gt;Spielplan!G23,Punktemodus!$B$3,0),0)</f>
        <v>0</v>
      </c>
      <c r="BK23" s="85">
        <f>IF(E23=G23,IF(Spielplan!E23=Spielplan!G23,Punktemodus!$B$3,0),0)</f>
        <v>10</v>
      </c>
      <c r="BL23" s="85">
        <f>IF(E23&lt;G23,IF(Spielplan!E23&lt;Spielplan!G23,Punktemodus!$B$3,0),0)</f>
        <v>0</v>
      </c>
      <c r="BM23" s="85">
        <f>IF(E23=Spielplan!E23,IF(G23=Spielplan!G23,Punktemodus!$B$5,0),0)</f>
        <v>3</v>
      </c>
      <c r="BN23" s="85">
        <f>IF(E23=Spielplan!E23,Punktemodus!$B$7,0)</f>
        <v>1</v>
      </c>
      <c r="BO23" s="85">
        <f>IF(G23=Spielplan!G23,Punktemodus!$B$7,0)</f>
        <v>1</v>
      </c>
      <c r="BP23" s="137">
        <f>IF(Spielplan!E23="",0,SUM(BJ23:BO23))</f>
        <v>0</v>
      </c>
      <c r="BQ23" s="60"/>
      <c r="BR23" s="87"/>
      <c r="BS23" s="60"/>
      <c r="BT23" s="60"/>
      <c r="BU23" s="60"/>
      <c r="BV23" s="60"/>
      <c r="BW23" s="60"/>
      <c r="BX23" s="60"/>
      <c r="BY23" s="60"/>
      <c r="BZ23" s="47">
        <v>54</v>
      </c>
      <c r="CA23" s="44" t="str">
        <f>IF(BX24="",IF(BV24&gt;BV25,BT24,BT25),IF(BX24&gt;BX25,BT24,BT25))</f>
        <v/>
      </c>
      <c r="CB23" s="46"/>
      <c r="CC23" s="104"/>
      <c r="CD23" s="60"/>
      <c r="CE23" s="104"/>
      <c r="CF23" s="60"/>
      <c r="CG23" s="60"/>
      <c r="CH23" s="60"/>
      <c r="CI23" s="60"/>
      <c r="CJ23" s="47" t="s">
        <v>132</v>
      </c>
      <c r="CK23" s="44" t="str">
        <f>IF(CJ18="",IF(CH18&gt;CH19,CF18,CF19),IF(CJ18&gt;CJ19,CF18,CF19))</f>
        <v/>
      </c>
      <c r="CL23" s="46"/>
      <c r="CM23" s="104"/>
      <c r="CN23" s="60"/>
      <c r="CO23" s="104"/>
      <c r="CP23" s="60"/>
      <c r="CQ23" s="376" t="str">
        <f>IF(CO23="",IF(CM23&gt;CM24,CK23,CK24),IF(CO23&gt;CO24,CK23,CK24))</f>
        <v/>
      </c>
      <c r="CR23" s="377"/>
      <c r="CS23" s="377"/>
      <c r="CT23" s="377"/>
      <c r="CU23" s="377"/>
      <c r="CV23" s="378"/>
      <c r="CW23" s="60"/>
    </row>
    <row r="24" spans="1:101" ht="18.75" customHeight="1" thickBot="1" x14ac:dyDescent="0.3">
      <c r="A24" s="60"/>
      <c r="B24" s="60"/>
      <c r="C24" s="53" t="str">
        <f>Spielplan!$C$24</f>
        <v>Chile</v>
      </c>
      <c r="D24" s="64"/>
      <c r="E24" s="104"/>
      <c r="F24" s="93"/>
      <c r="G24" s="104"/>
      <c r="H24" s="53" t="str">
        <f>Spielplan!$H$24</f>
        <v>Australien</v>
      </c>
      <c r="I24" s="64"/>
      <c r="J24" s="60"/>
      <c r="K24" s="60" t="s">
        <v>69</v>
      </c>
      <c r="L24" s="60">
        <f t="shared" si="4"/>
        <v>0</v>
      </c>
      <c r="M24" s="60"/>
      <c r="N24" s="60"/>
      <c r="O24" s="60">
        <f>IF($E24="",0,IF($E24&gt;$G24,3,IF($E24=$G24,1,0)))</f>
        <v>0</v>
      </c>
      <c r="P24" s="60">
        <f>IF($G24="",0,IF($E24&gt;$G24,0,IF($E24=$G24,1,3)))</f>
        <v>0</v>
      </c>
      <c r="Q24" s="60"/>
      <c r="R24" s="60"/>
      <c r="S24" s="60">
        <f>E24</f>
        <v>0</v>
      </c>
      <c r="T24" s="60">
        <f>G24</f>
        <v>0</v>
      </c>
      <c r="U24" s="60"/>
      <c r="V24" s="60"/>
      <c r="W24" s="60">
        <f>G24</f>
        <v>0</v>
      </c>
      <c r="X24" s="60">
        <f>E24</f>
        <v>0</v>
      </c>
      <c r="Y24" s="60"/>
      <c r="Z24" s="60">
        <f>N29</f>
        <v>0</v>
      </c>
      <c r="AA24" s="60">
        <f>R29</f>
        <v>0</v>
      </c>
      <c r="AB24" s="60">
        <f>V29</f>
        <v>0</v>
      </c>
      <c r="AC24" s="60">
        <f>AA24-AB24</f>
        <v>0</v>
      </c>
      <c r="AD24" s="60">
        <f>IF(Z24&gt;Z23,-1,0)</f>
        <v>0</v>
      </c>
      <c r="AE24" s="60">
        <f>IF(Z24&gt;Z25,-1,0)</f>
        <v>0</v>
      </c>
      <c r="AF24" s="60">
        <f>IF(Z24&gt;Z26,-1,0)</f>
        <v>0</v>
      </c>
      <c r="AG24" s="60">
        <f>10000-(AJ24*1000+AM24*100+AK24*10)</f>
        <v>10000</v>
      </c>
      <c r="AH24" s="90">
        <f>RANK(AG24,AG23:AG26,1)</f>
        <v>1</v>
      </c>
      <c r="AI24" s="60" t="str">
        <f>H23</f>
        <v>Niederlande</v>
      </c>
      <c r="AJ24" s="60">
        <f t="shared" si="5"/>
        <v>0</v>
      </c>
      <c r="AK24" s="60">
        <f t="shared" si="5"/>
        <v>0</v>
      </c>
      <c r="AL24" s="60">
        <f t="shared" si="5"/>
        <v>0</v>
      </c>
      <c r="AM24" s="60">
        <f>AK24-AL24</f>
        <v>0</v>
      </c>
      <c r="AN24" s="187">
        <f>IF(AG23=AG24,IF(E23&gt;G23,AG23-0.1,AG23),AG23)</f>
        <v>10000</v>
      </c>
      <c r="AO24" s="187"/>
      <c r="AP24" s="187">
        <f>IF(AG25=AG24,IF(G28&gt;E28,AG25-0.1,AG25),AG25)</f>
        <v>10000</v>
      </c>
      <c r="AQ24" s="187">
        <f>IF(AG26=AG24,IF(G26&gt;E26,AG26-0.1,AG26),AG26)</f>
        <v>10000</v>
      </c>
      <c r="AR24" s="187">
        <f>AO27</f>
        <v>30000</v>
      </c>
      <c r="AS24" s="90">
        <f>RANK(AR24,AR23:AR26,1)</f>
        <v>1</v>
      </c>
      <c r="AT24" s="60" t="str">
        <f t="shared" si="6"/>
        <v>Niederlande</v>
      </c>
      <c r="AU24" s="60">
        <f t="shared" si="6"/>
        <v>0</v>
      </c>
      <c r="AV24" s="60">
        <f t="shared" si="6"/>
        <v>0</v>
      </c>
      <c r="AW24" s="60">
        <f t="shared" si="6"/>
        <v>0</v>
      </c>
      <c r="AX24" s="60"/>
      <c r="AY24" s="60"/>
      <c r="AZ24" s="60"/>
      <c r="BA24" s="71">
        <v>2</v>
      </c>
      <c r="BB24" s="53" t="e">
        <f>VLOOKUP(2,AS23:AT26,2,FALSE)</f>
        <v>#N/A</v>
      </c>
      <c r="BC24" s="64"/>
      <c r="BD24" s="72" t="e">
        <f>VLOOKUP(2,AS23:AW26,3,FALSE)</f>
        <v>#N/A</v>
      </c>
      <c r="BE24" s="73" t="e">
        <f>VLOOKUP(2,AS23:AW26,4,FALSE)</f>
        <v>#N/A</v>
      </c>
      <c r="BF24" s="93" t="s">
        <v>12</v>
      </c>
      <c r="BG24" s="73" t="e">
        <f>VLOOKUP(2,AS23:AW26,5,FALSE)</f>
        <v>#N/A</v>
      </c>
      <c r="BH24" s="74" t="s">
        <v>21</v>
      </c>
      <c r="BI24" s="60"/>
      <c r="BJ24" s="85">
        <f>IF(E24&gt;G24,IF(Spielplan!E24&gt;Spielplan!G24,Punktemodus!$B$3,0),0)</f>
        <v>0</v>
      </c>
      <c r="BK24" s="85">
        <f>IF(E24=G24,IF(Spielplan!E24=Spielplan!G24,Punktemodus!$B$3,0),0)</f>
        <v>10</v>
      </c>
      <c r="BL24" s="85">
        <f>IF(E24&lt;G24,IF(Spielplan!E24&lt;Spielplan!G24,Punktemodus!$B$3,0),0)</f>
        <v>0</v>
      </c>
      <c r="BM24" s="85">
        <f>IF(E24=Spielplan!E24,IF(G24=Spielplan!G24,Punktemodus!$B$5,0),0)</f>
        <v>3</v>
      </c>
      <c r="BN24" s="85">
        <f>IF(E24=Spielplan!E24,Punktemodus!$B$7,0)</f>
        <v>1</v>
      </c>
      <c r="BO24" s="85">
        <f>IF(G24=Spielplan!G24,Punktemodus!$B$7,0)</f>
        <v>1</v>
      </c>
      <c r="BP24" s="137">
        <f>IF(Spielplan!E24="",0,SUM(BJ24:BO24))</f>
        <v>0</v>
      </c>
      <c r="BQ24" s="60"/>
      <c r="BR24" s="87"/>
      <c r="BS24" s="63" t="s">
        <v>123</v>
      </c>
      <c r="BT24" s="44" t="str">
        <f>IF(G83="","",BB78)</f>
        <v/>
      </c>
      <c r="BU24" s="46"/>
      <c r="BV24" s="104"/>
      <c r="BW24" s="60"/>
      <c r="BX24" s="104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47" t="s">
        <v>133</v>
      </c>
      <c r="CK24" s="44" t="str">
        <f>IF(CJ34="",IF(CH34&gt;CH35,CF34,CF35),IF(CJ34&gt;CJ35,CF34,CF35))</f>
        <v/>
      </c>
      <c r="CL24" s="46"/>
      <c r="CM24" s="104"/>
      <c r="CN24" s="60"/>
      <c r="CO24" s="104"/>
      <c r="CP24" s="60"/>
      <c r="CQ24" s="379"/>
      <c r="CR24" s="380"/>
      <c r="CS24" s="380"/>
      <c r="CT24" s="380"/>
      <c r="CU24" s="380"/>
      <c r="CV24" s="381"/>
      <c r="CW24" s="60"/>
    </row>
    <row r="25" spans="1:101" ht="18.75" customHeight="1" thickBot="1" x14ac:dyDescent="0.3">
      <c r="A25" s="60"/>
      <c r="B25" s="60"/>
      <c r="C25" s="65" t="str">
        <f>C23</f>
        <v>Spanien</v>
      </c>
      <c r="D25" s="66"/>
      <c r="E25" s="104"/>
      <c r="F25" s="93"/>
      <c r="G25" s="104"/>
      <c r="H25" s="65" t="str">
        <f>C24</f>
        <v>Chile</v>
      </c>
      <c r="I25" s="66"/>
      <c r="J25" s="60"/>
      <c r="K25" s="60" t="s">
        <v>70</v>
      </c>
      <c r="L25" s="60">
        <f t="shared" si="4"/>
        <v>0</v>
      </c>
      <c r="M25" s="60">
        <f>IF($E25="",0,IF($E25&gt;$G25,3,IF($E25=G25,1,0)))</f>
        <v>0</v>
      </c>
      <c r="N25" s="60"/>
      <c r="O25" s="60">
        <f>IF($G25="",0,IF($E25&gt;$G25,0,IF($E25=$G25,1,3)))</f>
        <v>0</v>
      </c>
      <c r="P25" s="60"/>
      <c r="Q25" s="60">
        <f>E25</f>
        <v>0</v>
      </c>
      <c r="R25" s="60"/>
      <c r="S25" s="60">
        <f>G25</f>
        <v>0</v>
      </c>
      <c r="T25" s="60"/>
      <c r="U25" s="60">
        <f>G25</f>
        <v>0</v>
      </c>
      <c r="V25" s="60"/>
      <c r="W25" s="60">
        <f>E25</f>
        <v>0</v>
      </c>
      <c r="X25" s="60"/>
      <c r="Y25" s="60"/>
      <c r="Z25" s="60">
        <f>O29</f>
        <v>0</v>
      </c>
      <c r="AA25" s="60">
        <f>S29</f>
        <v>0</v>
      </c>
      <c r="AB25" s="60">
        <f>W29</f>
        <v>0</v>
      </c>
      <c r="AC25" s="60">
        <f>AA25-AB25</f>
        <v>0</v>
      </c>
      <c r="AD25" s="60">
        <f>IF(Z25&gt;Z23,-1,0)</f>
        <v>0</v>
      </c>
      <c r="AE25" s="60">
        <f>IF(Z25&gt;Z24,-1,0)</f>
        <v>0</v>
      </c>
      <c r="AF25" s="60">
        <f>IF(Z25&gt;Z26,-1,0)</f>
        <v>0</v>
      </c>
      <c r="AG25" s="60">
        <f>10000-(AJ25*1000+AM25*100+AK25*10)</f>
        <v>10000</v>
      </c>
      <c r="AH25" s="90">
        <f>RANK(AG25,AG23:AG26,1)</f>
        <v>1</v>
      </c>
      <c r="AI25" s="60" t="str">
        <f>C24</f>
        <v>Chile</v>
      </c>
      <c r="AJ25" s="60">
        <f t="shared" si="5"/>
        <v>0</v>
      </c>
      <c r="AK25" s="60">
        <f t="shared" si="5"/>
        <v>0</v>
      </c>
      <c r="AL25" s="60">
        <f t="shared" si="5"/>
        <v>0</v>
      </c>
      <c r="AM25" s="60">
        <f>AK25-AL25</f>
        <v>0</v>
      </c>
      <c r="AN25" s="187">
        <f>IF(AG23=AG25,IF(E25&gt;G25,AG23-0.1,AG23),AG23)</f>
        <v>10000</v>
      </c>
      <c r="AO25" s="187">
        <f>IF(AG24=AG25,IF(E28&gt;G28,AG24-0.1,AG24),AG24)</f>
        <v>10000</v>
      </c>
      <c r="AP25" s="187"/>
      <c r="AQ25" s="187">
        <f>IF(AG26=AG25,IF(G24&gt;E24,AG26-0.1,AG26),AG26)</f>
        <v>10000</v>
      </c>
      <c r="AR25" s="187">
        <f>AP27</f>
        <v>30000</v>
      </c>
      <c r="AS25" s="90">
        <f>RANK(AR25,AR23:AR26,1)</f>
        <v>1</v>
      </c>
      <c r="AT25" s="60" t="str">
        <f t="shared" si="6"/>
        <v>Chile</v>
      </c>
      <c r="AU25" s="60">
        <f t="shared" si="6"/>
        <v>0</v>
      </c>
      <c r="AV25" s="60">
        <f t="shared" si="6"/>
        <v>0</v>
      </c>
      <c r="AW25" s="60">
        <f t="shared" si="6"/>
        <v>0</v>
      </c>
      <c r="AX25" s="60"/>
      <c r="AY25" s="60"/>
      <c r="AZ25" s="60"/>
      <c r="BA25" s="113">
        <v>3</v>
      </c>
      <c r="BB25" s="114" t="e">
        <f>VLOOKUP(3,AS23:AT26,2,FALSE)</f>
        <v>#N/A</v>
      </c>
      <c r="BC25" s="115"/>
      <c r="BD25" s="116" t="e">
        <f>VLOOKUP(3,AS23:AW26,3,FALSE)</f>
        <v>#N/A</v>
      </c>
      <c r="BE25" s="116" t="e">
        <f>VLOOKUP(3,AS23:AW26,4,FALSE)</f>
        <v>#N/A</v>
      </c>
      <c r="BF25" s="93" t="s">
        <v>12</v>
      </c>
      <c r="BG25" s="116" t="e">
        <f>VLOOKUP(3,AS23:AW26,5,FALSE)</f>
        <v>#N/A</v>
      </c>
      <c r="BH25" s="60"/>
      <c r="BI25" s="60"/>
      <c r="BJ25" s="85">
        <f>IF(E25&gt;G25,IF(Spielplan!E25&gt;Spielplan!G25,Punktemodus!$B$3,0),0)</f>
        <v>0</v>
      </c>
      <c r="BK25" s="85">
        <f>IF(E25=G25,IF(Spielplan!E25=Spielplan!G25,Punktemodus!$B$3,0),0)</f>
        <v>10</v>
      </c>
      <c r="BL25" s="85">
        <f>IF(E25&lt;G25,IF(Spielplan!E25&lt;Spielplan!G25,Punktemodus!$B$3,0),0)</f>
        <v>0</v>
      </c>
      <c r="BM25" s="85">
        <f>IF(E25=Spielplan!E25,IF(G25=Spielplan!G25,Punktemodus!$B$5,0),0)</f>
        <v>3</v>
      </c>
      <c r="BN25" s="85">
        <f>IF(E25=Spielplan!E25,Punktemodus!$B$7,0)</f>
        <v>1</v>
      </c>
      <c r="BO25" s="85">
        <f>IF(G25=Spielplan!G25,Punktemodus!$B$7,0)</f>
        <v>1</v>
      </c>
      <c r="BP25" s="137">
        <f>IF(Spielplan!E25="",0,SUM(BJ25:BO25))</f>
        <v>0</v>
      </c>
      <c r="BQ25" s="60"/>
      <c r="BR25" s="87"/>
      <c r="BS25" s="52" t="s">
        <v>124</v>
      </c>
      <c r="BT25" s="44" t="str">
        <f>IF(G94="","",BB90)</f>
        <v/>
      </c>
      <c r="BU25" s="46"/>
      <c r="BV25" s="104"/>
      <c r="BW25" s="60"/>
      <c r="BX25" s="104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88" t="s">
        <v>136</v>
      </c>
      <c r="CS25" s="60"/>
      <c r="CT25" s="60"/>
      <c r="CU25" s="60"/>
      <c r="CV25" s="60"/>
      <c r="CW25" s="60"/>
    </row>
    <row r="26" spans="1:101" ht="18.75" customHeight="1" thickBot="1" x14ac:dyDescent="0.3">
      <c r="A26" s="60"/>
      <c r="B26" s="60"/>
      <c r="C26" s="53" t="str">
        <f>H23</f>
        <v>Niederlande</v>
      </c>
      <c r="D26" s="64"/>
      <c r="E26" s="104"/>
      <c r="F26" s="93"/>
      <c r="G26" s="104"/>
      <c r="H26" s="53" t="str">
        <f>H24</f>
        <v>Australien</v>
      </c>
      <c r="I26" s="64"/>
      <c r="J26" s="60"/>
      <c r="K26" s="60" t="s">
        <v>71</v>
      </c>
      <c r="L26" s="60">
        <f t="shared" si="4"/>
        <v>0</v>
      </c>
      <c r="M26" s="60"/>
      <c r="N26" s="60">
        <f>IF($E26="",0,IF($E26&gt;$G26,3,IF($E26=$G26,1,0)))</f>
        <v>0</v>
      </c>
      <c r="O26" s="60"/>
      <c r="P26" s="60">
        <f>IF($G26="",0,IF($E26&gt;$G26,0,IF($E26=$G26,1,3)))</f>
        <v>0</v>
      </c>
      <c r="Q26" s="60"/>
      <c r="R26" s="60">
        <f>E26</f>
        <v>0</v>
      </c>
      <c r="S26" s="60"/>
      <c r="T26" s="60">
        <f>G26</f>
        <v>0</v>
      </c>
      <c r="U26" s="60"/>
      <c r="V26" s="60">
        <f>G26</f>
        <v>0</v>
      </c>
      <c r="W26" s="60"/>
      <c r="X26" s="60">
        <f>E26</f>
        <v>0</v>
      </c>
      <c r="Y26" s="60"/>
      <c r="Z26" s="60">
        <f>P29</f>
        <v>0</v>
      </c>
      <c r="AA26" s="60">
        <f>T29</f>
        <v>0</v>
      </c>
      <c r="AB26" s="60">
        <f>X29</f>
        <v>0</v>
      </c>
      <c r="AC26" s="60">
        <f>AA26-AB26</f>
        <v>0</v>
      </c>
      <c r="AD26" s="60">
        <f>IF(Z26&gt;Z23,-1,0)</f>
        <v>0</v>
      </c>
      <c r="AE26" s="60">
        <f>IF(Z26&gt;Z24,-1,0)</f>
        <v>0</v>
      </c>
      <c r="AF26" s="60">
        <f>IF(Z26&gt;Z25,-1,0)</f>
        <v>0</v>
      </c>
      <c r="AG26" s="60">
        <f>10000-(AJ26*1000+AM26*100+AK26*10)</f>
        <v>10000</v>
      </c>
      <c r="AH26" s="90">
        <f>RANK(AG26,AG23:AG26,1)</f>
        <v>1</v>
      </c>
      <c r="AI26" s="60" t="str">
        <f>H24</f>
        <v>Australien</v>
      </c>
      <c r="AJ26" s="60">
        <f t="shared" si="5"/>
        <v>0</v>
      </c>
      <c r="AK26" s="60">
        <f t="shared" si="5"/>
        <v>0</v>
      </c>
      <c r="AL26" s="60">
        <f t="shared" si="5"/>
        <v>0</v>
      </c>
      <c r="AM26" s="60">
        <f>AK26-AL26</f>
        <v>0</v>
      </c>
      <c r="AN26" s="187">
        <f>IF(AG23=AG26,IF(E27&gt;G27,AG23-0.1,AG23),AG23)</f>
        <v>10000</v>
      </c>
      <c r="AO26" s="187">
        <f>IF(AG24=AG26,IF(E26&gt;G26,AG24-0.1,AG24),AG24)</f>
        <v>10000</v>
      </c>
      <c r="AP26" s="187">
        <f>IF(AG25=AG26,IF(E24&gt;G24,AG25-0.1,AG25),AG25)</f>
        <v>10000</v>
      </c>
      <c r="AQ26" s="187"/>
      <c r="AR26" s="187">
        <f>AQ27</f>
        <v>30000</v>
      </c>
      <c r="AS26" s="90">
        <f>RANK(AR26,AR23:AR26,1)</f>
        <v>1</v>
      </c>
      <c r="AT26" s="60" t="str">
        <f t="shared" si="6"/>
        <v>Australien</v>
      </c>
      <c r="AU26" s="60">
        <f t="shared" si="6"/>
        <v>0</v>
      </c>
      <c r="AV26" s="60">
        <f t="shared" si="6"/>
        <v>0</v>
      </c>
      <c r="AW26" s="60">
        <f t="shared" si="6"/>
        <v>0</v>
      </c>
      <c r="AX26" s="60"/>
      <c r="AY26" s="60"/>
      <c r="AZ26" s="60"/>
      <c r="BA26" s="113">
        <v>4</v>
      </c>
      <c r="BB26" s="114" t="e">
        <f>VLOOKUP(4,AS23:AT26,2,FALSE)</f>
        <v>#N/A</v>
      </c>
      <c r="BC26" s="115"/>
      <c r="BD26" s="116" t="e">
        <f>VLOOKUP(4,AS23:AW26,3,FALSE)</f>
        <v>#N/A</v>
      </c>
      <c r="BE26" s="116" t="e">
        <f>VLOOKUP(4,AS23:AW26,4,FALSE)</f>
        <v>#N/A</v>
      </c>
      <c r="BF26" s="93" t="s">
        <v>12</v>
      </c>
      <c r="BG26" s="116" t="e">
        <f>VLOOKUP(4,AS23:AW26,5,FALSE)</f>
        <v>#N/A</v>
      </c>
      <c r="BH26" s="60"/>
      <c r="BI26" s="60"/>
      <c r="BJ26" s="85">
        <f>IF(E26&gt;G26,IF(Spielplan!E26&gt;Spielplan!G26,Punktemodus!$B$3,0),0)</f>
        <v>0</v>
      </c>
      <c r="BK26" s="85">
        <f>IF(E26=G26,IF(Spielplan!E26=Spielplan!G26,Punktemodus!$B$3,0),0)</f>
        <v>10</v>
      </c>
      <c r="BL26" s="85">
        <f>IF(E26&lt;G26,IF(Spielplan!E26&lt;Spielplan!G26,Punktemodus!$B$3,0),0)</f>
        <v>0</v>
      </c>
      <c r="BM26" s="85">
        <f>IF(E26=Spielplan!E26,IF(G26=Spielplan!G26,Punktemodus!$B$5,0),0)</f>
        <v>3</v>
      </c>
      <c r="BN26" s="85">
        <f>IF(E26=Spielplan!E26,Punktemodus!$B$7,0)</f>
        <v>1</v>
      </c>
      <c r="BO26" s="85">
        <f>IF(G26=Spielplan!G26,Punktemodus!$B$7,0)</f>
        <v>1</v>
      </c>
      <c r="BP26" s="137">
        <f>IF(Spielplan!E26="",0,SUM(BJ26:BO26))</f>
        <v>0</v>
      </c>
      <c r="BQ26" s="60"/>
      <c r="BR26" s="8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382" t="str">
        <f>IF(CQ23=CK23,CK24,CK23)</f>
        <v/>
      </c>
      <c r="CR26" s="383"/>
      <c r="CS26" s="383"/>
      <c r="CT26" s="383"/>
      <c r="CU26" s="383"/>
      <c r="CV26" s="384"/>
      <c r="CW26" s="60"/>
    </row>
    <row r="27" spans="1:101" ht="18.75" customHeight="1" thickBot="1" x14ac:dyDescent="0.3">
      <c r="A27" s="60"/>
      <c r="B27" s="60"/>
      <c r="C27" s="65" t="str">
        <f>C23</f>
        <v>Spanien</v>
      </c>
      <c r="D27" s="66"/>
      <c r="E27" s="104"/>
      <c r="F27" s="93"/>
      <c r="G27" s="104"/>
      <c r="H27" s="65" t="str">
        <f>H24</f>
        <v>Australien</v>
      </c>
      <c r="I27" s="66"/>
      <c r="J27" s="60"/>
      <c r="K27" s="60" t="s">
        <v>72</v>
      </c>
      <c r="L27" s="60">
        <f t="shared" si="4"/>
        <v>0</v>
      </c>
      <c r="M27" s="60">
        <f>IF($E27="",0,IF($E27&gt;$G27,3,IF($E27=G27,1,0)))</f>
        <v>0</v>
      </c>
      <c r="N27" s="60"/>
      <c r="O27" s="60"/>
      <c r="P27" s="60">
        <f>IF($G27="",0,IF($E27&gt;$G27,0,IF($E27=$G27,1,3)))</f>
        <v>0</v>
      </c>
      <c r="Q27" s="60">
        <f>E27</f>
        <v>0</v>
      </c>
      <c r="R27" s="60"/>
      <c r="S27" s="60"/>
      <c r="T27" s="60">
        <f>G27</f>
        <v>0</v>
      </c>
      <c r="U27" s="60">
        <f>G27</f>
        <v>0</v>
      </c>
      <c r="V27" s="60"/>
      <c r="W27" s="60"/>
      <c r="X27" s="60">
        <f>E27</f>
        <v>0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187">
        <f>SUM(AN23:AN26)</f>
        <v>30000</v>
      </c>
      <c r="AO27" s="187">
        <f>SUM(AO23:AO26)</f>
        <v>30000</v>
      </c>
      <c r="AP27" s="187">
        <f>SUM(AP23:AP26)</f>
        <v>30000</v>
      </c>
      <c r="AQ27" s="187">
        <f>SUM(AQ23:AQ26)</f>
        <v>30000</v>
      </c>
      <c r="AR27" s="187"/>
      <c r="AS27" s="60"/>
      <c r="AT27" s="60"/>
      <c r="AU27" s="60"/>
      <c r="AV27" s="60"/>
      <c r="AW27" s="60"/>
      <c r="AX27" s="60"/>
      <c r="AY27" s="60"/>
      <c r="AZ27" s="60"/>
      <c r="BA27" s="92"/>
      <c r="BB27" s="60"/>
      <c r="BC27" s="60"/>
      <c r="BD27" s="60"/>
      <c r="BE27" s="60"/>
      <c r="BF27" s="60"/>
      <c r="BG27" s="60"/>
      <c r="BH27" s="60"/>
      <c r="BI27" s="60"/>
      <c r="BJ27" s="85">
        <f>IF(E27&gt;G27,IF(Spielplan!E27&gt;Spielplan!G27,Punktemodus!$B$3,0),0)</f>
        <v>0</v>
      </c>
      <c r="BK27" s="85">
        <f>IF(E27=G27,IF(Spielplan!E27=Spielplan!G27,Punktemodus!$B$3,0),0)</f>
        <v>10</v>
      </c>
      <c r="BL27" s="85">
        <f>IF(E27&lt;G27,IF(Spielplan!E27&lt;Spielplan!G27,Punktemodus!$B$3,0),0)</f>
        <v>0</v>
      </c>
      <c r="BM27" s="85">
        <f>IF(E27=Spielplan!E27,IF(G27=Spielplan!G27,Punktemodus!$B$5,0),0)</f>
        <v>3</v>
      </c>
      <c r="BN27" s="85">
        <f>IF(E27=Spielplan!E27,Punktemodus!$B$7,0)</f>
        <v>1</v>
      </c>
      <c r="BO27" s="85">
        <f>IF(G27=Spielplan!G27,Punktemodus!$B$7,0)</f>
        <v>1</v>
      </c>
      <c r="BP27" s="137">
        <f>IF(Spielplan!E27="",0,SUM(BJ27:BO27))</f>
        <v>0</v>
      </c>
      <c r="BQ27" s="60"/>
      <c r="BR27" s="8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91" t="s">
        <v>131</v>
      </c>
      <c r="CM27" s="60"/>
      <c r="CN27" s="60"/>
      <c r="CO27" s="61" t="s">
        <v>26</v>
      </c>
      <c r="CP27" s="60"/>
      <c r="CQ27" s="385"/>
      <c r="CR27" s="386"/>
      <c r="CS27" s="386"/>
      <c r="CT27" s="386"/>
      <c r="CU27" s="386"/>
      <c r="CV27" s="387"/>
      <c r="CW27" s="60"/>
    </row>
    <row r="28" spans="1:101" ht="18.75" customHeight="1" thickBot="1" x14ac:dyDescent="0.3">
      <c r="A28" s="60"/>
      <c r="B28" s="60"/>
      <c r="C28" s="53" t="str">
        <f>H23</f>
        <v>Niederlande</v>
      </c>
      <c r="D28" s="64"/>
      <c r="E28" s="104"/>
      <c r="F28" s="106"/>
      <c r="G28" s="104"/>
      <c r="H28" s="53" t="str">
        <f>C24</f>
        <v>Chile</v>
      </c>
      <c r="I28" s="64"/>
      <c r="J28" s="60"/>
      <c r="K28" s="60" t="s">
        <v>72</v>
      </c>
      <c r="L28" s="60">
        <f t="shared" si="4"/>
        <v>0</v>
      </c>
      <c r="M28" s="60"/>
      <c r="N28" s="60">
        <f>IF($E28="",0,IF($E28&gt;$G28,3,IF($E28=$G28,1,0)))</f>
        <v>0</v>
      </c>
      <c r="O28" s="60">
        <f>IF($G28="",0,IF($E28&gt;$G28,0,IF($E28=$G28,1,3)))</f>
        <v>0</v>
      </c>
      <c r="P28" s="60"/>
      <c r="Q28" s="60"/>
      <c r="R28" s="60">
        <f>E28</f>
        <v>0</v>
      </c>
      <c r="S28" s="60">
        <f>G28</f>
        <v>0</v>
      </c>
      <c r="T28" s="60"/>
      <c r="U28" s="60"/>
      <c r="V28" s="60">
        <f>G28</f>
        <v>0</v>
      </c>
      <c r="W28" s="60">
        <f>E28</f>
        <v>0</v>
      </c>
      <c r="X28" s="60"/>
      <c r="Y28" s="60"/>
      <c r="Z28" s="60" t="s">
        <v>30</v>
      </c>
      <c r="AA28" s="60"/>
      <c r="AB28" s="60"/>
      <c r="AC28" s="60"/>
      <c r="AD28" s="60"/>
      <c r="AE28" s="60"/>
      <c r="AF28" s="60"/>
      <c r="AG28" s="60" t="b">
        <f>OR(AG23=AG24,AG23=AG25,AG23=AG26,AG24=AG25,AG24=AG26,AG25=AG26)</f>
        <v>1</v>
      </c>
      <c r="AH28" s="60"/>
      <c r="AI28" s="60"/>
      <c r="AJ28" s="60"/>
      <c r="AK28" s="60"/>
      <c r="AL28" s="60"/>
      <c r="AM28" s="60"/>
      <c r="AN28" s="60"/>
      <c r="AO28" s="60" t="s">
        <v>34</v>
      </c>
      <c r="AP28" s="60"/>
      <c r="AQ28" s="60"/>
      <c r="AR28" s="60" t="b">
        <f>OR(AR23=AR24,AR23=AR25,AR23=AR26,AR24=AR25,AR24=AR26,AR25=AR26)</f>
        <v>1</v>
      </c>
      <c r="AS28" s="60"/>
      <c r="AT28" s="60"/>
      <c r="AU28" s="60"/>
      <c r="AV28" s="60"/>
      <c r="AW28" s="60"/>
      <c r="AX28" s="60"/>
      <c r="AY28" s="60"/>
      <c r="AZ28" s="60"/>
      <c r="BA28" s="92"/>
      <c r="BB28" s="60"/>
      <c r="BC28" s="60"/>
      <c r="BD28" s="60"/>
      <c r="BE28" s="60"/>
      <c r="BF28" s="60"/>
      <c r="BG28" s="60"/>
      <c r="BH28" s="60"/>
      <c r="BI28" s="60"/>
      <c r="BJ28" s="85">
        <f>IF(E28&gt;G28,IF(Spielplan!E28&gt;Spielplan!G28,Punktemodus!$B$3,0),0)</f>
        <v>0</v>
      </c>
      <c r="BK28" s="85">
        <f>IF(E28=G28,IF(Spielplan!E28=Spielplan!G28,Punktemodus!$B$3,0),0)</f>
        <v>10</v>
      </c>
      <c r="BL28" s="85">
        <f>IF(E28&lt;G28,IF(Spielplan!E28&lt;Spielplan!G28,Punktemodus!$B$3,0),0)</f>
        <v>0</v>
      </c>
      <c r="BM28" s="85">
        <f>IF(E28=Spielplan!E28,IF(G28=Spielplan!G28,Punktemodus!$B$5,0),0)</f>
        <v>3</v>
      </c>
      <c r="BN28" s="85">
        <f>IF(E28=Spielplan!E28,Punktemodus!$B$7,0)</f>
        <v>1</v>
      </c>
      <c r="BO28" s="85">
        <f>IF(G28=Spielplan!G28,Punktemodus!$B$7,0)</f>
        <v>1</v>
      </c>
      <c r="BP28" s="137">
        <f>IF(Spielplan!E28="",0,SUM(BJ28:BO28))</f>
        <v>0</v>
      </c>
      <c r="BQ28" s="60"/>
      <c r="BR28" s="87"/>
      <c r="BS28" s="82" t="s">
        <v>20</v>
      </c>
      <c r="BT28" s="44" t="str">
        <f>IF(G28="","",BB23)</f>
        <v/>
      </c>
      <c r="BU28" s="46"/>
      <c r="BV28" s="104"/>
      <c r="BW28" s="60"/>
      <c r="BX28" s="104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88" t="s">
        <v>137</v>
      </c>
      <c r="CS28" s="60"/>
      <c r="CT28" s="60"/>
      <c r="CU28" s="60"/>
      <c r="CV28" s="60"/>
      <c r="CW28" s="60"/>
    </row>
    <row r="29" spans="1:101" ht="18.75" customHeight="1" thickBot="1" x14ac:dyDescent="0.25">
      <c r="A29" s="60"/>
      <c r="B29" s="60"/>
      <c r="C29" s="136" t="str">
        <f>IF(G28="","",IF(AR28=TRUE,"Achtung: Fehler in Tabelle!",""))</f>
        <v/>
      </c>
      <c r="D29" s="60"/>
      <c r="E29" s="85"/>
      <c r="F29" s="60"/>
      <c r="G29" s="85"/>
      <c r="H29" s="60"/>
      <c r="I29" s="60"/>
      <c r="J29" s="60"/>
      <c r="K29" s="60"/>
      <c r="L29" s="60"/>
      <c r="M29" s="60">
        <f t="shared" ref="M29:X29" si="7">SUM(M23:M28)</f>
        <v>0</v>
      </c>
      <c r="N29" s="60">
        <f t="shared" si="7"/>
        <v>0</v>
      </c>
      <c r="O29" s="60">
        <f t="shared" si="7"/>
        <v>0</v>
      </c>
      <c r="P29" s="60">
        <f t="shared" si="7"/>
        <v>0</v>
      </c>
      <c r="Q29" s="60">
        <f t="shared" si="7"/>
        <v>0</v>
      </c>
      <c r="R29" s="60">
        <f t="shared" si="7"/>
        <v>0</v>
      </c>
      <c r="S29" s="60">
        <f t="shared" si="7"/>
        <v>0</v>
      </c>
      <c r="T29" s="60">
        <f t="shared" si="7"/>
        <v>0</v>
      </c>
      <c r="U29" s="60">
        <f t="shared" si="7"/>
        <v>0</v>
      </c>
      <c r="V29" s="60">
        <f t="shared" si="7"/>
        <v>0</v>
      </c>
      <c r="W29" s="60">
        <f t="shared" si="7"/>
        <v>0</v>
      </c>
      <c r="X29" s="60">
        <f t="shared" si="7"/>
        <v>0</v>
      </c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160">
        <f>SUM(BP23:BP28)</f>
        <v>0</v>
      </c>
      <c r="BQ29" s="60"/>
      <c r="BR29" s="87"/>
      <c r="BS29" s="5" t="s">
        <v>125</v>
      </c>
      <c r="BT29" s="44" t="str">
        <f>IF(G17="","",BB13)</f>
        <v/>
      </c>
      <c r="BU29" s="46"/>
      <c r="BV29" s="104"/>
      <c r="BW29" s="60"/>
      <c r="BX29" s="104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47" t="s">
        <v>134</v>
      </c>
      <c r="CK29" s="44" t="str">
        <f>IF(CK23=CF19,CF18,CF19)</f>
        <v/>
      </c>
      <c r="CL29" s="46"/>
      <c r="CM29" s="104"/>
      <c r="CN29" s="60"/>
      <c r="CO29" s="104"/>
      <c r="CP29" s="60"/>
      <c r="CQ29" s="388" t="str">
        <f>IF(CO29="",IF(CM29&gt;CM30,CK29,CK30),IF(CO29&gt;CO30,CK29,CK30))</f>
        <v/>
      </c>
      <c r="CR29" s="389"/>
      <c r="CS29" s="389"/>
      <c r="CT29" s="389"/>
      <c r="CU29" s="389"/>
      <c r="CV29" s="390"/>
      <c r="CW29" s="60"/>
    </row>
    <row r="30" spans="1:101" ht="18.75" customHeight="1" thickBot="1" x14ac:dyDescent="0.25">
      <c r="A30" s="60"/>
      <c r="B30" s="60"/>
      <c r="C30" s="60"/>
      <c r="D30" s="60"/>
      <c r="E30" s="85"/>
      <c r="F30" s="60"/>
      <c r="G30" s="85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85"/>
      <c r="BJ30" s="60"/>
      <c r="BK30" s="60"/>
      <c r="BL30" s="60"/>
      <c r="BM30" s="60"/>
      <c r="BN30" s="60"/>
      <c r="BO30" s="60"/>
      <c r="BP30" s="138"/>
      <c r="BQ30" s="60"/>
      <c r="BR30" s="87"/>
      <c r="BS30" s="60"/>
      <c r="BT30" s="60"/>
      <c r="BU30" s="60"/>
      <c r="BV30" s="60"/>
      <c r="BW30" s="60"/>
      <c r="BX30" s="60"/>
      <c r="BY30" s="60"/>
      <c r="BZ30" s="47">
        <v>52</v>
      </c>
      <c r="CA30" s="44" t="str">
        <f>IF(BX28="",IF(BV28&gt;BV29,BT28,BT29),IF(BX28&gt;BX29,BT28,BT29))</f>
        <v/>
      </c>
      <c r="CB30" s="46"/>
      <c r="CC30" s="104"/>
      <c r="CD30" s="60"/>
      <c r="CE30" s="104"/>
      <c r="CF30" s="60"/>
      <c r="CG30" s="60"/>
      <c r="CH30" s="60"/>
      <c r="CI30" s="60"/>
      <c r="CJ30" s="47" t="s">
        <v>135</v>
      </c>
      <c r="CK30" s="44" t="str">
        <f>IF(CK24=CF34,CF35,CF34)</f>
        <v/>
      </c>
      <c r="CL30" s="46"/>
      <c r="CM30" s="104"/>
      <c r="CN30" s="60"/>
      <c r="CO30" s="104"/>
      <c r="CP30" s="60"/>
      <c r="CQ30" s="391"/>
      <c r="CR30" s="392"/>
      <c r="CS30" s="392"/>
      <c r="CT30" s="392"/>
      <c r="CU30" s="392"/>
      <c r="CV30" s="393"/>
      <c r="CW30" s="60"/>
    </row>
    <row r="31" spans="1:101" ht="18.75" customHeight="1" thickBot="1" x14ac:dyDescent="0.3">
      <c r="A31" s="60"/>
      <c r="B31" s="60"/>
      <c r="C31" s="60"/>
      <c r="D31" s="60"/>
      <c r="E31" s="85"/>
      <c r="F31" s="60"/>
      <c r="G31" s="85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85"/>
      <c r="BJ31" s="60"/>
      <c r="BK31" s="60"/>
      <c r="BL31" s="60"/>
      <c r="BM31" s="60"/>
      <c r="BN31" s="60"/>
      <c r="BO31" s="60"/>
      <c r="BP31" s="138"/>
      <c r="BQ31" s="60"/>
      <c r="BR31" s="87"/>
      <c r="BS31" s="60"/>
      <c r="BT31" s="60"/>
      <c r="BU31" s="60"/>
      <c r="BV31" s="60"/>
      <c r="BW31" s="60"/>
      <c r="BX31" s="60"/>
      <c r="BY31" s="60"/>
      <c r="BZ31" s="47">
        <v>51</v>
      </c>
      <c r="CA31" s="44" t="str">
        <f>IF(BX32="",IF(BV32&gt;BV33,BT32,BT33),IF(BX32&gt;BX33,BT32,BT33))</f>
        <v/>
      </c>
      <c r="CB31" s="46"/>
      <c r="CC31" s="104"/>
      <c r="CD31" s="60"/>
      <c r="CE31" s="104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88" t="s">
        <v>138</v>
      </c>
      <c r="CS31" s="60"/>
      <c r="CT31" s="60"/>
      <c r="CU31" s="60"/>
      <c r="CV31" s="60"/>
      <c r="CW31" s="60"/>
    </row>
    <row r="32" spans="1:101" ht="18.75" customHeight="1" thickBot="1" x14ac:dyDescent="0.3">
      <c r="A32" s="60"/>
      <c r="B32" s="60"/>
      <c r="C32" s="88" t="s">
        <v>73</v>
      </c>
      <c r="D32" s="60"/>
      <c r="E32" s="85"/>
      <c r="F32" s="60"/>
      <c r="G32" s="85"/>
      <c r="H32" s="60"/>
      <c r="I32" s="60"/>
      <c r="J32" s="60"/>
      <c r="K32" s="60"/>
      <c r="L32" s="60"/>
      <c r="M32" s="60" t="s">
        <v>4</v>
      </c>
      <c r="N32" s="60"/>
      <c r="O32" s="60"/>
      <c r="P32" s="60"/>
      <c r="Q32" s="60" t="s">
        <v>6</v>
      </c>
      <c r="R32" s="60"/>
      <c r="S32" s="60"/>
      <c r="T32" s="60"/>
      <c r="U32" s="60" t="s">
        <v>7</v>
      </c>
      <c r="V32" s="60"/>
      <c r="W32" s="60"/>
      <c r="X32" s="60"/>
      <c r="Y32" s="60"/>
      <c r="Z32" s="60" t="s">
        <v>4</v>
      </c>
      <c r="AA32" s="60" t="s">
        <v>5</v>
      </c>
      <c r="AB32" s="60"/>
      <c r="AC32" s="60"/>
      <c r="AD32" s="60" t="s">
        <v>9</v>
      </c>
      <c r="AE32" s="60"/>
      <c r="AF32" s="60"/>
      <c r="AG32" s="60"/>
      <c r="AH32" s="60" t="s">
        <v>32</v>
      </c>
      <c r="AI32" s="60"/>
      <c r="AJ32" s="60"/>
      <c r="AK32" s="60"/>
      <c r="AL32" s="60"/>
      <c r="AM32" s="60"/>
      <c r="AN32" s="60" t="s">
        <v>35</v>
      </c>
      <c r="AO32" s="60"/>
      <c r="AP32" s="60"/>
      <c r="AQ32" s="60"/>
      <c r="AR32" s="60"/>
      <c r="AS32" s="60" t="s">
        <v>33</v>
      </c>
      <c r="AT32" s="60"/>
      <c r="AU32" s="60"/>
      <c r="AV32" s="60"/>
      <c r="AW32" s="60"/>
      <c r="AX32" s="60"/>
      <c r="AY32" s="60"/>
      <c r="AZ32" s="60"/>
      <c r="BA32" s="60"/>
      <c r="BB32" s="89" t="s">
        <v>10</v>
      </c>
      <c r="BC32" s="60"/>
      <c r="BD32" s="90" t="s">
        <v>4</v>
      </c>
      <c r="BE32" s="60"/>
      <c r="BF32" s="61" t="s">
        <v>5</v>
      </c>
      <c r="BG32" s="60"/>
      <c r="BH32" s="60"/>
      <c r="BI32" s="85"/>
      <c r="BJ32" s="60"/>
      <c r="BK32" s="60"/>
      <c r="BL32" s="60"/>
      <c r="BM32" s="60"/>
      <c r="BN32" s="60"/>
      <c r="BO32" s="60"/>
      <c r="BP32" s="138"/>
      <c r="BQ32" s="85"/>
      <c r="BR32" s="87"/>
      <c r="BS32" s="55" t="s">
        <v>24</v>
      </c>
      <c r="BT32" s="44" t="str">
        <f>IF(G50="","",BB45)</f>
        <v/>
      </c>
      <c r="BU32" s="46"/>
      <c r="BV32" s="104"/>
      <c r="BW32" s="60"/>
      <c r="BX32" s="104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343" t="str">
        <f>IF(CQ29=CK29,CK30,CK29)</f>
        <v/>
      </c>
      <c r="CR32" s="344"/>
      <c r="CS32" s="344"/>
      <c r="CT32" s="344"/>
      <c r="CU32" s="344"/>
      <c r="CV32" s="345"/>
      <c r="CW32" s="60"/>
    </row>
    <row r="33" spans="1:101" ht="18.75" customHeight="1" thickBot="1" x14ac:dyDescent="0.25">
      <c r="A33" s="60"/>
      <c r="B33" s="60"/>
      <c r="C33" s="60"/>
      <c r="D33" s="60"/>
      <c r="E33" s="85"/>
      <c r="F33" s="60"/>
      <c r="G33" s="85"/>
      <c r="H33" s="60"/>
      <c r="I33" s="60"/>
      <c r="J33" s="60"/>
      <c r="K33" s="60"/>
      <c r="L33" s="60"/>
      <c r="M33" s="60" t="s">
        <v>0</v>
      </c>
      <c r="N33" s="60" t="s">
        <v>1</v>
      </c>
      <c r="O33" s="60" t="s">
        <v>2</v>
      </c>
      <c r="P33" s="60" t="s">
        <v>3</v>
      </c>
      <c r="Q33" s="60" t="s">
        <v>0</v>
      </c>
      <c r="R33" s="60" t="s">
        <v>1</v>
      </c>
      <c r="S33" s="60" t="s">
        <v>2</v>
      </c>
      <c r="T33" s="60" t="s">
        <v>3</v>
      </c>
      <c r="U33" s="60" t="s">
        <v>0</v>
      </c>
      <c r="V33" s="60" t="s">
        <v>1</v>
      </c>
      <c r="W33" s="60" t="s">
        <v>2</v>
      </c>
      <c r="X33" s="60" t="s">
        <v>3</v>
      </c>
      <c r="Y33" s="60"/>
      <c r="Z33" s="60" t="s">
        <v>8</v>
      </c>
      <c r="AA33" s="60"/>
      <c r="AB33" s="60"/>
      <c r="AC33" s="60"/>
      <c r="AD33" s="60"/>
      <c r="AE33" s="60"/>
      <c r="AF33" s="60"/>
      <c r="AG33" s="60"/>
      <c r="AH33" s="60" t="s">
        <v>31</v>
      </c>
      <c r="AI33" s="60"/>
      <c r="AJ33" s="60"/>
      <c r="AK33" s="60"/>
      <c r="AL33" s="60"/>
      <c r="AM33" s="60"/>
      <c r="AN33" s="60" t="str">
        <f>AI34</f>
        <v>Kolumbien</v>
      </c>
      <c r="AO33" s="60" t="str">
        <f>AI35</f>
        <v>Griechenland</v>
      </c>
      <c r="AP33" s="60" t="str">
        <f>AI36</f>
        <v>Elfenbeinküste</v>
      </c>
      <c r="AQ33" s="60" t="str">
        <f>AI37</f>
        <v>Japan</v>
      </c>
      <c r="AR33" s="60"/>
      <c r="AS33" s="60" t="s">
        <v>31</v>
      </c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85"/>
      <c r="BJ33" s="85"/>
      <c r="BK33" s="85"/>
      <c r="BL33" s="85"/>
      <c r="BM33" s="85"/>
      <c r="BN33" s="85"/>
      <c r="BO33" s="85"/>
      <c r="BP33" s="137"/>
      <c r="BQ33" s="85"/>
      <c r="BR33" s="87"/>
      <c r="BS33" s="25" t="s">
        <v>23</v>
      </c>
      <c r="BT33" s="44" t="str">
        <f>IF(G39="","",BB35)</f>
        <v/>
      </c>
      <c r="BU33" s="46"/>
      <c r="BV33" s="104"/>
      <c r="BW33" s="60"/>
      <c r="BX33" s="104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346"/>
      <c r="CR33" s="347"/>
      <c r="CS33" s="347"/>
      <c r="CT33" s="347"/>
      <c r="CU33" s="347"/>
      <c r="CV33" s="348"/>
      <c r="CW33" s="60"/>
    </row>
    <row r="34" spans="1:101" ht="18.75" customHeight="1" thickBot="1" x14ac:dyDescent="0.3">
      <c r="A34" s="60"/>
      <c r="B34" s="60"/>
      <c r="C34" s="20" t="str">
        <f>Spielplan!$C$34</f>
        <v>Kolumbien</v>
      </c>
      <c r="D34" s="39"/>
      <c r="E34" s="104"/>
      <c r="F34" s="93"/>
      <c r="G34" s="104"/>
      <c r="H34" s="20" t="str">
        <f>Spielplan!$H$34</f>
        <v>Griechenland</v>
      </c>
      <c r="I34" s="39"/>
      <c r="J34" s="60"/>
      <c r="K34" s="60" t="s">
        <v>78</v>
      </c>
      <c r="L34" s="60">
        <f t="shared" ref="L34:L39" si="8">IF(E34-G34&gt;0,1,IF(G34=E34,0,-1))</f>
        <v>0</v>
      </c>
      <c r="M34" s="60">
        <f>IF($E34="",0,IF($E34&gt;$G34,3,IF($E34=G34,1,0)))</f>
        <v>0</v>
      </c>
      <c r="N34" s="60">
        <f>IF($G34="",0,IF($E34&gt;$G34,0,IF($E34=G34,1,3)))</f>
        <v>0</v>
      </c>
      <c r="O34" s="60"/>
      <c r="P34" s="60"/>
      <c r="Q34" s="60">
        <f>E34</f>
        <v>0</v>
      </c>
      <c r="R34" s="60">
        <f>G34</f>
        <v>0</v>
      </c>
      <c r="S34" s="60"/>
      <c r="T34" s="60"/>
      <c r="U34" s="60">
        <f>G34</f>
        <v>0</v>
      </c>
      <c r="V34" s="60">
        <f>E34</f>
        <v>0</v>
      </c>
      <c r="W34" s="60"/>
      <c r="X34" s="60"/>
      <c r="Y34" s="60"/>
      <c r="Z34" s="60">
        <f>M40</f>
        <v>0</v>
      </c>
      <c r="AA34" s="60">
        <f>Q40</f>
        <v>0</v>
      </c>
      <c r="AB34" s="60">
        <f>U40</f>
        <v>0</v>
      </c>
      <c r="AC34" s="60">
        <f>AA34-AB34</f>
        <v>0</v>
      </c>
      <c r="AD34" s="60">
        <f>IF(Z34&gt;Z35,-1,0)</f>
        <v>0</v>
      </c>
      <c r="AE34" s="60">
        <f>IF(Z34&gt;Z36,-1,0)</f>
        <v>0</v>
      </c>
      <c r="AF34" s="60">
        <f>IF(Z34&gt;Z37,-1,0)</f>
        <v>0</v>
      </c>
      <c r="AG34" s="60">
        <f>10000-(AJ34*1000+AM34*100+AK34*10)</f>
        <v>10000</v>
      </c>
      <c r="AH34" s="90">
        <f>RANK(AG34,AG34:AG37,1)</f>
        <v>1</v>
      </c>
      <c r="AI34" s="60" t="str">
        <f>C34</f>
        <v>Kolumbien</v>
      </c>
      <c r="AJ34" s="60">
        <f t="shared" ref="AJ34:AL37" si="9">Z34</f>
        <v>0</v>
      </c>
      <c r="AK34" s="60">
        <f t="shared" si="9"/>
        <v>0</v>
      </c>
      <c r="AL34" s="60">
        <f t="shared" si="9"/>
        <v>0</v>
      </c>
      <c r="AM34" s="60">
        <f>AK34-AL34</f>
        <v>0</v>
      </c>
      <c r="AN34" s="187"/>
      <c r="AO34" s="187">
        <f>IF(AG35=AG34,IF(G34&gt;E34,AG35-0.1,AG35),AG35)</f>
        <v>10000</v>
      </c>
      <c r="AP34" s="187">
        <f>IF(AG36=AG34,IF(G36&gt;E36,AG36-0.1,AG36),AG36)</f>
        <v>10000</v>
      </c>
      <c r="AQ34" s="187">
        <f>IF(AG37=AG34,IF(G38&gt;E38,AG37-0.1,AG37),AG37)</f>
        <v>10000</v>
      </c>
      <c r="AR34" s="187">
        <f>AN38</f>
        <v>30000</v>
      </c>
      <c r="AS34" s="90">
        <f>RANK(AR34,AR34:AR37,1)</f>
        <v>1</v>
      </c>
      <c r="AT34" s="60" t="str">
        <f t="shared" ref="AT34:AW37" si="10">AI34</f>
        <v>Kolumbien</v>
      </c>
      <c r="AU34" s="60">
        <f t="shared" si="10"/>
        <v>0</v>
      </c>
      <c r="AV34" s="60">
        <f t="shared" si="10"/>
        <v>0</v>
      </c>
      <c r="AW34" s="60">
        <f t="shared" si="10"/>
        <v>0</v>
      </c>
      <c r="AX34" s="60"/>
      <c r="AY34" s="60"/>
      <c r="AZ34" s="60"/>
      <c r="BA34" s="19">
        <v>1</v>
      </c>
      <c r="BB34" s="20" t="str">
        <f>VLOOKUP(1,AS34:AT37,2,FALSE)</f>
        <v>Kolumbien</v>
      </c>
      <c r="BC34" s="18"/>
      <c r="BD34" s="21">
        <f>VLOOKUP(1,AS34:AW37,3,FALSE)</f>
        <v>0</v>
      </c>
      <c r="BE34" s="22">
        <f>VLOOKUP(1,AS34:AW37,4,FALSE)</f>
        <v>0</v>
      </c>
      <c r="BF34" s="93" t="s">
        <v>12</v>
      </c>
      <c r="BG34" s="22">
        <f>VLOOKUP(1,AS34:AW37,5,FALSE)</f>
        <v>0</v>
      </c>
      <c r="BH34" s="27" t="s">
        <v>22</v>
      </c>
      <c r="BI34" s="85"/>
      <c r="BJ34" s="85">
        <f>IF(E34&gt;G34,IF(Spielplan!E34&gt;Spielplan!G34,Punktemodus!$B$3,0),0)</f>
        <v>0</v>
      </c>
      <c r="BK34" s="85">
        <f>IF(E34=G34,IF(Spielplan!E34=Spielplan!G34,Punktemodus!$B$3,0),0)</f>
        <v>10</v>
      </c>
      <c r="BL34" s="85">
        <f>IF(E34&lt;G34,IF(Spielplan!E34&lt;Spielplan!G34,Punktemodus!$B$3,0),0)</f>
        <v>0</v>
      </c>
      <c r="BM34" s="85">
        <f>IF(E34=Spielplan!E34,IF(G34=Spielplan!G34,Punktemodus!$B$5,0),0)</f>
        <v>3</v>
      </c>
      <c r="BN34" s="85">
        <f>IF(E34=Spielplan!E34,Punktemodus!$B$7,0)</f>
        <v>1</v>
      </c>
      <c r="BO34" s="85">
        <f>IF(G34=Spielplan!G34,Punktemodus!$B$7,0)</f>
        <v>1</v>
      </c>
      <c r="BP34" s="137">
        <f>IF(Spielplan!E34="",0,SUM(BJ34:BO34))</f>
        <v>0</v>
      </c>
      <c r="BQ34" s="85"/>
      <c r="BR34" s="8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47">
        <v>59</v>
      </c>
      <c r="CF34" s="44" t="str">
        <f>IF(CE30="",IF(CC30&gt;CC31,CA30,CA31),IF(CE30&gt;CE31,CA30,CA31))</f>
        <v/>
      </c>
      <c r="CG34" s="46"/>
      <c r="CH34" s="104"/>
      <c r="CI34" s="60"/>
      <c r="CJ34" s="104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</row>
    <row r="35" spans="1:101" ht="18.75" customHeight="1" thickBot="1" x14ac:dyDescent="0.3">
      <c r="A35" s="60"/>
      <c r="B35" s="60"/>
      <c r="C35" s="14" t="str">
        <f>Spielplan!$C$35</f>
        <v>Elfenbeinküste</v>
      </c>
      <c r="D35" s="40"/>
      <c r="E35" s="104"/>
      <c r="F35" s="93"/>
      <c r="G35" s="104"/>
      <c r="H35" s="14" t="str">
        <f>Spielplan!$H$35</f>
        <v>Japan</v>
      </c>
      <c r="I35" s="40"/>
      <c r="J35" s="60"/>
      <c r="K35" s="60" t="s">
        <v>79</v>
      </c>
      <c r="L35" s="60">
        <f t="shared" si="8"/>
        <v>0</v>
      </c>
      <c r="M35" s="60"/>
      <c r="N35" s="60"/>
      <c r="O35" s="60">
        <f>IF($E35="",0,IF($E35&gt;$G35,3,IF($E35=$G35,1,0)))</f>
        <v>0</v>
      </c>
      <c r="P35" s="60">
        <f>IF($G35="",0,IF($E35&gt;$G35,0,IF($E35=$G35,1,3)))</f>
        <v>0</v>
      </c>
      <c r="Q35" s="60"/>
      <c r="R35" s="60"/>
      <c r="S35" s="60">
        <f>E35</f>
        <v>0</v>
      </c>
      <c r="T35" s="60">
        <f>G35</f>
        <v>0</v>
      </c>
      <c r="U35" s="60"/>
      <c r="V35" s="60"/>
      <c r="W35" s="60">
        <f>G35</f>
        <v>0</v>
      </c>
      <c r="X35" s="60">
        <f>E35</f>
        <v>0</v>
      </c>
      <c r="Y35" s="60"/>
      <c r="Z35" s="60">
        <f>N40</f>
        <v>0</v>
      </c>
      <c r="AA35" s="60">
        <f>R40</f>
        <v>0</v>
      </c>
      <c r="AB35" s="60">
        <f>V40</f>
        <v>0</v>
      </c>
      <c r="AC35" s="60">
        <f>AA35-AB35</f>
        <v>0</v>
      </c>
      <c r="AD35" s="60">
        <f>IF(Z35&gt;Z34,-1,0)</f>
        <v>0</v>
      </c>
      <c r="AE35" s="60">
        <f>IF(Z35&gt;Z36,-1,0)</f>
        <v>0</v>
      </c>
      <c r="AF35" s="60">
        <f>IF(Z35&gt;Z37,-1,0)</f>
        <v>0</v>
      </c>
      <c r="AG35" s="60">
        <f>10000-(AJ35*1000+AM35*100+AK35*10)</f>
        <v>10000</v>
      </c>
      <c r="AH35" s="90">
        <f>RANK(AG35,AG34:AG37,1)</f>
        <v>1</v>
      </c>
      <c r="AI35" s="60" t="str">
        <f>H34</f>
        <v>Griechenland</v>
      </c>
      <c r="AJ35" s="60">
        <f t="shared" si="9"/>
        <v>0</v>
      </c>
      <c r="AK35" s="60">
        <f t="shared" si="9"/>
        <v>0</v>
      </c>
      <c r="AL35" s="60">
        <f t="shared" si="9"/>
        <v>0</v>
      </c>
      <c r="AM35" s="60">
        <f>AK35-AL35</f>
        <v>0</v>
      </c>
      <c r="AN35" s="187">
        <f>IF(AG34=AG35,IF(E34&gt;G34,AG34-0.1,AG34),AG34)</f>
        <v>10000</v>
      </c>
      <c r="AO35" s="187"/>
      <c r="AP35" s="187">
        <f>IF(AG36=AG35,IF(G39&gt;E39,AG36-0.1,AG36),AG36)</f>
        <v>10000</v>
      </c>
      <c r="AQ35" s="187">
        <f>IF(AG37=AG35,IF(G37&gt;E37,AG37-0.1,AG37),AG37)</f>
        <v>10000</v>
      </c>
      <c r="AR35" s="187">
        <f>AO38</f>
        <v>30000</v>
      </c>
      <c r="AS35" s="90">
        <f>RANK(AR35,AR34:AR37,1)</f>
        <v>1</v>
      </c>
      <c r="AT35" s="60" t="str">
        <f t="shared" si="10"/>
        <v>Griechenland</v>
      </c>
      <c r="AU35" s="60">
        <f t="shared" si="10"/>
        <v>0</v>
      </c>
      <c r="AV35" s="60">
        <f t="shared" si="10"/>
        <v>0</v>
      </c>
      <c r="AW35" s="60">
        <f t="shared" si="10"/>
        <v>0</v>
      </c>
      <c r="AX35" s="60"/>
      <c r="AY35" s="60"/>
      <c r="AZ35" s="60"/>
      <c r="BA35" s="23">
        <v>2</v>
      </c>
      <c r="BB35" s="14" t="e">
        <f>VLOOKUP(2,AS34:AT37,2,FALSE)</f>
        <v>#N/A</v>
      </c>
      <c r="BC35" s="15"/>
      <c r="BD35" s="24" t="e">
        <f>VLOOKUP(2,AS34:AW37,3,FALSE)</f>
        <v>#N/A</v>
      </c>
      <c r="BE35" s="25" t="e">
        <f>VLOOKUP(2,AS34:AW37,4,FALSE)</f>
        <v>#N/A</v>
      </c>
      <c r="BF35" s="93" t="s">
        <v>12</v>
      </c>
      <c r="BG35" s="25" t="e">
        <f>VLOOKUP(2,AS34:AW37,5,FALSE)</f>
        <v>#N/A</v>
      </c>
      <c r="BH35" s="26" t="s">
        <v>23</v>
      </c>
      <c r="BI35" s="85"/>
      <c r="BJ35" s="85">
        <f>IF(E35&gt;G35,IF(Spielplan!E35&gt;Spielplan!G35,Punktemodus!$B$3,0),0)</f>
        <v>0</v>
      </c>
      <c r="BK35" s="85">
        <f>IF(E35=G35,IF(Spielplan!E35=Spielplan!G35,Punktemodus!$B$3,0),0)</f>
        <v>10</v>
      </c>
      <c r="BL35" s="85">
        <f>IF(E35&lt;G35,IF(Spielplan!E35&lt;Spielplan!G35,Punktemodus!$B$3,0),0)</f>
        <v>0</v>
      </c>
      <c r="BM35" s="85">
        <f>IF(E35=Spielplan!E35,IF(G35=Spielplan!G35,Punktemodus!$B$5,0),0)</f>
        <v>3</v>
      </c>
      <c r="BN35" s="85">
        <f>IF(E35=Spielplan!E35,Punktemodus!$B$7,0)</f>
        <v>1</v>
      </c>
      <c r="BO35" s="85">
        <f>IF(G35=Spielplan!G35,Punktemodus!$B$7,0)</f>
        <v>1</v>
      </c>
      <c r="BP35" s="137">
        <f>IF(Spielplan!E35="",0,SUM(BJ35:BO35))</f>
        <v>0</v>
      </c>
      <c r="BQ35" s="85"/>
      <c r="BR35" s="8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47">
        <v>60</v>
      </c>
      <c r="CF35" s="44" t="str">
        <f>IF(CE38="",IF(CC38&gt;CC39,CA38,CA39),IF(CE38&gt;CE39,CA38,CA39))</f>
        <v/>
      </c>
      <c r="CG35" s="46"/>
      <c r="CH35" s="104"/>
      <c r="CI35" s="60"/>
      <c r="CJ35" s="104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</row>
    <row r="36" spans="1:101" ht="18.75" customHeight="1" thickBot="1" x14ac:dyDescent="0.3">
      <c r="A36" s="60"/>
      <c r="B36" s="60"/>
      <c r="C36" s="20" t="str">
        <f>C34</f>
        <v>Kolumbien</v>
      </c>
      <c r="D36" s="39"/>
      <c r="E36" s="104"/>
      <c r="F36" s="93"/>
      <c r="G36" s="104"/>
      <c r="H36" s="20" t="str">
        <f>C35</f>
        <v>Elfenbeinküste</v>
      </c>
      <c r="I36" s="39"/>
      <c r="J36" s="60"/>
      <c r="K36" s="60" t="s">
        <v>81</v>
      </c>
      <c r="L36" s="60">
        <f t="shared" si="8"/>
        <v>0</v>
      </c>
      <c r="M36" s="60">
        <f>IF($E36="",0,IF($E36&gt;$G36,3,IF($E36=G36,1,0)))</f>
        <v>0</v>
      </c>
      <c r="N36" s="60"/>
      <c r="O36" s="60">
        <f>IF($G36="",0,IF($E36&gt;$G36,0,IF($E36=$G36,1,3)))</f>
        <v>0</v>
      </c>
      <c r="P36" s="60"/>
      <c r="Q36" s="60">
        <f>E36</f>
        <v>0</v>
      </c>
      <c r="R36" s="60"/>
      <c r="S36" s="60">
        <f>G36</f>
        <v>0</v>
      </c>
      <c r="T36" s="60"/>
      <c r="U36" s="60">
        <f>G36</f>
        <v>0</v>
      </c>
      <c r="V36" s="60"/>
      <c r="W36" s="60">
        <f>E36</f>
        <v>0</v>
      </c>
      <c r="X36" s="60"/>
      <c r="Y36" s="60"/>
      <c r="Z36" s="60">
        <f>O40</f>
        <v>0</v>
      </c>
      <c r="AA36" s="60">
        <f>S40</f>
        <v>0</v>
      </c>
      <c r="AB36" s="60">
        <f>W40</f>
        <v>0</v>
      </c>
      <c r="AC36" s="60">
        <f>AA36-AB36</f>
        <v>0</v>
      </c>
      <c r="AD36" s="60">
        <f>IF(Z36&gt;Z34,-1,0)</f>
        <v>0</v>
      </c>
      <c r="AE36" s="60">
        <f>IF(Z36&gt;Z35,-1,0)</f>
        <v>0</v>
      </c>
      <c r="AF36" s="60">
        <f>IF(Z36&gt;Z37,-1,0)</f>
        <v>0</v>
      </c>
      <c r="AG36" s="60">
        <f>10000-(AJ36*1000+AM36*100+AK36*10)</f>
        <v>10000</v>
      </c>
      <c r="AH36" s="90">
        <f>RANK(AG36,AG34:AG37,1)</f>
        <v>1</v>
      </c>
      <c r="AI36" s="60" t="str">
        <f>C35</f>
        <v>Elfenbeinküste</v>
      </c>
      <c r="AJ36" s="60">
        <f t="shared" si="9"/>
        <v>0</v>
      </c>
      <c r="AK36" s="60">
        <f t="shared" si="9"/>
        <v>0</v>
      </c>
      <c r="AL36" s="60">
        <f t="shared" si="9"/>
        <v>0</v>
      </c>
      <c r="AM36" s="60">
        <f>AK36-AL36</f>
        <v>0</v>
      </c>
      <c r="AN36" s="187">
        <f>IF(AG34=AG36,IF(E36&gt;G36,AG34-0.1,AG34),AG34)</f>
        <v>10000</v>
      </c>
      <c r="AO36" s="187">
        <f>IF(AG35=AG36,IF(E39&gt;G39,AG35-0.1,AG35),AG35)</f>
        <v>10000</v>
      </c>
      <c r="AP36" s="187"/>
      <c r="AQ36" s="187">
        <f>IF(AG37=AG36,IF(G35&gt;E35,AG37-0.1,AG37),AG37)</f>
        <v>10000</v>
      </c>
      <c r="AR36" s="187">
        <f>AP38</f>
        <v>30000</v>
      </c>
      <c r="AS36" s="90">
        <f>RANK(AR36,AR34:AR37,1)</f>
        <v>1</v>
      </c>
      <c r="AT36" s="60" t="str">
        <f t="shared" si="10"/>
        <v>Elfenbeinküste</v>
      </c>
      <c r="AU36" s="60">
        <f t="shared" si="10"/>
        <v>0</v>
      </c>
      <c r="AV36" s="60">
        <f t="shared" si="10"/>
        <v>0</v>
      </c>
      <c r="AW36" s="60">
        <f t="shared" si="10"/>
        <v>0</v>
      </c>
      <c r="AX36" s="60"/>
      <c r="AY36" s="60"/>
      <c r="AZ36" s="60"/>
      <c r="BA36" s="113">
        <v>3</v>
      </c>
      <c r="BB36" s="114" t="e">
        <f>VLOOKUP(3,AS34:AT37,2,FALSE)</f>
        <v>#N/A</v>
      </c>
      <c r="BC36" s="115"/>
      <c r="BD36" s="116" t="e">
        <f>VLOOKUP(3,AS34:AW37,3,FALSE)</f>
        <v>#N/A</v>
      </c>
      <c r="BE36" s="116" t="e">
        <f>VLOOKUP(3,AS34:AW37,4,FALSE)</f>
        <v>#N/A</v>
      </c>
      <c r="BF36" s="93" t="s">
        <v>12</v>
      </c>
      <c r="BG36" s="116" t="e">
        <f>VLOOKUP(3,AS34:AW37,5,FALSE)</f>
        <v>#N/A</v>
      </c>
      <c r="BH36" s="60"/>
      <c r="BI36" s="85"/>
      <c r="BJ36" s="85">
        <f>IF(E36&gt;G36,IF(Spielplan!E36&gt;Spielplan!G36,Punktemodus!$B$3,0),0)</f>
        <v>0</v>
      </c>
      <c r="BK36" s="85">
        <f>IF(E36=G36,IF(Spielplan!E36=Spielplan!G36,Punktemodus!$B$3,0),0)</f>
        <v>10</v>
      </c>
      <c r="BL36" s="85">
        <f>IF(E36&lt;G36,IF(Spielplan!E36&lt;Spielplan!G36,Punktemodus!$B$3,0),0)</f>
        <v>0</v>
      </c>
      <c r="BM36" s="85">
        <f>IF(E36=Spielplan!E36,IF(G36=Spielplan!G36,Punktemodus!$B$5,0),0)</f>
        <v>3</v>
      </c>
      <c r="BN36" s="85">
        <f>IF(E36=Spielplan!E36,Punktemodus!$B$7,0)</f>
        <v>1</v>
      </c>
      <c r="BO36" s="85">
        <f>IF(G36=Spielplan!G36,Punktemodus!$B$7,0)</f>
        <v>1</v>
      </c>
      <c r="BP36" s="137">
        <f>IF(Spielplan!E36="",0,SUM(BJ36:BO36))</f>
        <v>0</v>
      </c>
      <c r="BQ36" s="85"/>
      <c r="BR36" s="87"/>
      <c r="BS36" s="82" t="s">
        <v>126</v>
      </c>
      <c r="BT36" s="44" t="str">
        <f>IF(G72="","",BB67)</f>
        <v/>
      </c>
      <c r="BU36" s="46"/>
      <c r="BV36" s="104"/>
      <c r="BW36" s="60"/>
      <c r="BX36" s="104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</row>
    <row r="37" spans="1:101" ht="18.75" customHeight="1" thickBot="1" x14ac:dyDescent="0.3">
      <c r="A37" s="60"/>
      <c r="B37" s="60"/>
      <c r="C37" s="14" t="str">
        <f>H34</f>
        <v>Griechenland</v>
      </c>
      <c r="D37" s="40"/>
      <c r="E37" s="104"/>
      <c r="F37" s="93"/>
      <c r="G37" s="104"/>
      <c r="H37" s="14" t="str">
        <f>H35</f>
        <v>Japan</v>
      </c>
      <c r="I37" s="40"/>
      <c r="J37" s="60"/>
      <c r="K37" s="60" t="s">
        <v>80</v>
      </c>
      <c r="L37" s="60">
        <f t="shared" si="8"/>
        <v>0</v>
      </c>
      <c r="M37" s="60"/>
      <c r="N37" s="60">
        <f>IF($E37="",0,IF($E37&gt;$G37,3,IF($E37=$G37,1,0)))</f>
        <v>0</v>
      </c>
      <c r="O37" s="60"/>
      <c r="P37" s="60">
        <f>IF($G37="",0,IF($E37&gt;$G37,0,IF($E37=$G37,1,3)))</f>
        <v>0</v>
      </c>
      <c r="Q37" s="60"/>
      <c r="R37" s="60">
        <f>E37</f>
        <v>0</v>
      </c>
      <c r="S37" s="60"/>
      <c r="T37" s="60">
        <f>G37</f>
        <v>0</v>
      </c>
      <c r="U37" s="60"/>
      <c r="V37" s="60">
        <f>G37</f>
        <v>0</v>
      </c>
      <c r="W37" s="60"/>
      <c r="X37" s="60">
        <f>E37</f>
        <v>0</v>
      </c>
      <c r="Y37" s="60"/>
      <c r="Z37" s="60">
        <f>P40</f>
        <v>0</v>
      </c>
      <c r="AA37" s="60">
        <f>T40</f>
        <v>0</v>
      </c>
      <c r="AB37" s="60">
        <f>X40</f>
        <v>0</v>
      </c>
      <c r="AC37" s="60">
        <f>AA37-AB37</f>
        <v>0</v>
      </c>
      <c r="AD37" s="60">
        <f>IF(Z37&gt;Z34,-1,0)</f>
        <v>0</v>
      </c>
      <c r="AE37" s="60">
        <f>IF(Z37&gt;Z35,-1,0)</f>
        <v>0</v>
      </c>
      <c r="AF37" s="60">
        <f>IF(Z37&gt;Z36,-1,0)</f>
        <v>0</v>
      </c>
      <c r="AG37" s="60">
        <f>10000-(AJ37*1000+AM37*100+AK37*10)</f>
        <v>10000</v>
      </c>
      <c r="AH37" s="90">
        <f>RANK(AG37,AG34:AG37,1)</f>
        <v>1</v>
      </c>
      <c r="AI37" s="60" t="str">
        <f>H35</f>
        <v>Japan</v>
      </c>
      <c r="AJ37" s="60">
        <f t="shared" si="9"/>
        <v>0</v>
      </c>
      <c r="AK37" s="60">
        <f t="shared" si="9"/>
        <v>0</v>
      </c>
      <c r="AL37" s="60">
        <f t="shared" si="9"/>
        <v>0</v>
      </c>
      <c r="AM37" s="60">
        <f>AK37-AL37</f>
        <v>0</v>
      </c>
      <c r="AN37" s="187">
        <f>IF(AG34=AG37,IF(E38&gt;G38,AG34-0.1,AG34),AG34)</f>
        <v>10000</v>
      </c>
      <c r="AO37" s="187">
        <f>IF(AG35=AG37,IF(E37&gt;G37,AG35-0.1,AG35),AG35)</f>
        <v>10000</v>
      </c>
      <c r="AP37" s="187">
        <f>IF(AG36=AG37,IF(E35&gt;G35,AG36-0.1,AG36),AG36)</f>
        <v>10000</v>
      </c>
      <c r="AQ37" s="187"/>
      <c r="AR37" s="187">
        <f>AQ38</f>
        <v>30000</v>
      </c>
      <c r="AS37" s="90">
        <f>RANK(AR37,AR34:AR37,1)</f>
        <v>1</v>
      </c>
      <c r="AT37" s="60" t="str">
        <f t="shared" si="10"/>
        <v>Japan</v>
      </c>
      <c r="AU37" s="60">
        <f t="shared" si="10"/>
        <v>0</v>
      </c>
      <c r="AV37" s="60">
        <f t="shared" si="10"/>
        <v>0</v>
      </c>
      <c r="AW37" s="60">
        <f t="shared" si="10"/>
        <v>0</v>
      </c>
      <c r="AX37" s="60"/>
      <c r="AY37" s="60"/>
      <c r="AZ37" s="60"/>
      <c r="BA37" s="113">
        <v>4</v>
      </c>
      <c r="BB37" s="114" t="e">
        <f>VLOOKUP(4,AS34:AT37,2,FALSE)</f>
        <v>#N/A</v>
      </c>
      <c r="BC37" s="115"/>
      <c r="BD37" s="116" t="e">
        <f>VLOOKUP(4,AS34:AW37,3,FALSE)</f>
        <v>#N/A</v>
      </c>
      <c r="BE37" s="116" t="e">
        <f>VLOOKUP(4,AS34:AW37,4,FALSE)</f>
        <v>#N/A</v>
      </c>
      <c r="BF37" s="93" t="s">
        <v>12</v>
      </c>
      <c r="BG37" s="116" t="e">
        <f>VLOOKUP(4,AS34:AW37,5,FALSE)</f>
        <v>#N/A</v>
      </c>
      <c r="BH37" s="60"/>
      <c r="BI37" s="85"/>
      <c r="BJ37" s="85">
        <f>IF(E37&gt;G37,IF(Spielplan!E37&gt;Spielplan!G37,Punktemodus!$B$3,0),0)</f>
        <v>0</v>
      </c>
      <c r="BK37" s="85">
        <f>IF(E37=G37,IF(Spielplan!E37=Spielplan!G37,Punktemodus!$B$3,0),0)</f>
        <v>10</v>
      </c>
      <c r="BL37" s="85">
        <f>IF(E37&lt;G37,IF(Spielplan!E37&lt;Spielplan!G37,Punktemodus!$B$3,0),0)</f>
        <v>0</v>
      </c>
      <c r="BM37" s="85">
        <f>IF(E37=Spielplan!E37,IF(G37=Spielplan!G37,Punktemodus!$B$5,0),0)</f>
        <v>3</v>
      </c>
      <c r="BN37" s="85">
        <f>IF(E37=Spielplan!E37,Punktemodus!$B$7,0)</f>
        <v>1</v>
      </c>
      <c r="BO37" s="85">
        <f>IF(G37=Spielplan!G37,Punktemodus!$B$7,0)</f>
        <v>1</v>
      </c>
      <c r="BP37" s="137">
        <f>IF(Spielplan!E37="",0,SUM(BJ37:BO37))</f>
        <v>0</v>
      </c>
      <c r="BQ37" s="85"/>
      <c r="BR37" s="87"/>
      <c r="BS37" s="5" t="s">
        <v>127</v>
      </c>
      <c r="BT37" s="44" t="str">
        <f>IF(G61="","",BB57)</f>
        <v/>
      </c>
      <c r="BU37" s="46"/>
      <c r="BV37" s="104"/>
      <c r="BW37" s="60"/>
      <c r="BX37" s="104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</row>
    <row r="38" spans="1:101" ht="18.75" customHeight="1" thickBot="1" x14ac:dyDescent="0.3">
      <c r="A38" s="60"/>
      <c r="B38" s="60"/>
      <c r="C38" s="20" t="str">
        <f>C34</f>
        <v>Kolumbien</v>
      </c>
      <c r="D38" s="39"/>
      <c r="E38" s="104"/>
      <c r="F38" s="93"/>
      <c r="G38" s="104"/>
      <c r="H38" s="20" t="str">
        <f>H35</f>
        <v>Japan</v>
      </c>
      <c r="I38" s="39"/>
      <c r="J38" s="60"/>
      <c r="K38" s="60" t="s">
        <v>82</v>
      </c>
      <c r="L38" s="60">
        <f t="shared" si="8"/>
        <v>0</v>
      </c>
      <c r="M38" s="60">
        <f>IF($E38="",0,IF($E38&gt;$G38,3,IF($E38=G38,1,0)))</f>
        <v>0</v>
      </c>
      <c r="N38" s="60"/>
      <c r="O38" s="60"/>
      <c r="P38" s="60">
        <f>IF($G38="",0,IF($E38&gt;$G38,0,IF($E38=$G38,1,3)))</f>
        <v>0</v>
      </c>
      <c r="Q38" s="60">
        <f>E38</f>
        <v>0</v>
      </c>
      <c r="R38" s="60"/>
      <c r="S38" s="60"/>
      <c r="T38" s="60">
        <f>G38</f>
        <v>0</v>
      </c>
      <c r="U38" s="60">
        <f>G38</f>
        <v>0</v>
      </c>
      <c r="V38" s="60"/>
      <c r="W38" s="60"/>
      <c r="X38" s="60">
        <f>E38</f>
        <v>0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187">
        <f>SUM(AN34:AN37)</f>
        <v>30000</v>
      </c>
      <c r="AO38" s="187">
        <f>SUM(AO34:AO37)</f>
        <v>30000</v>
      </c>
      <c r="AP38" s="187">
        <f>SUM(AP34:AP37)</f>
        <v>30000</v>
      </c>
      <c r="AQ38" s="187">
        <f>SUM(AQ34:AQ37)</f>
        <v>30000</v>
      </c>
      <c r="AR38" s="187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85">
        <f>IF(E38&gt;G38,IF(Spielplan!E38&gt;Spielplan!G38,Punktemodus!$B$3,0),0)</f>
        <v>0</v>
      </c>
      <c r="BK38" s="85">
        <f>IF(E38=G38,IF(Spielplan!E38=Spielplan!G38,Punktemodus!$B$3,0),0)</f>
        <v>10</v>
      </c>
      <c r="BL38" s="85">
        <f>IF(E38&lt;G38,IF(Spielplan!E38&lt;Spielplan!G38,Punktemodus!$B$3,0),0)</f>
        <v>0</v>
      </c>
      <c r="BM38" s="85">
        <f>IF(E38=Spielplan!E38,IF(G38=Spielplan!G38,Punktemodus!$B$5,0),0)</f>
        <v>3</v>
      </c>
      <c r="BN38" s="85">
        <f>IF(E38=Spielplan!E38,Punktemodus!$B$7,0)</f>
        <v>1</v>
      </c>
      <c r="BO38" s="85">
        <f>IF(G38=Spielplan!G38,Punktemodus!$B$7,0)</f>
        <v>1</v>
      </c>
      <c r="BP38" s="137">
        <f>IF(Spielplan!E38="",0,SUM(BJ38:BO38))</f>
        <v>0</v>
      </c>
      <c r="BQ38" s="60"/>
      <c r="BR38" s="87"/>
      <c r="BS38" s="60"/>
      <c r="BT38" s="60"/>
      <c r="BU38" s="60"/>
      <c r="BV38" s="60"/>
      <c r="BW38" s="60"/>
      <c r="BX38" s="60"/>
      <c r="BY38" s="60"/>
      <c r="BZ38" s="47">
        <v>55</v>
      </c>
      <c r="CA38" s="44" t="str">
        <f>IF(BX36="",IF(BV36&gt;BV37,BT36,BT37),IF(BX36&gt;BX37,BT36,BT37))</f>
        <v/>
      </c>
      <c r="CB38" s="46"/>
      <c r="CC38" s="104"/>
      <c r="CD38" s="60"/>
      <c r="CE38" s="104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</row>
    <row r="39" spans="1:101" ht="18.75" customHeight="1" thickBot="1" x14ac:dyDescent="0.3">
      <c r="A39" s="60"/>
      <c r="B39" s="60"/>
      <c r="C39" s="14" t="str">
        <f>H34</f>
        <v>Griechenland</v>
      </c>
      <c r="D39" s="40"/>
      <c r="E39" s="104"/>
      <c r="F39" s="93"/>
      <c r="G39" s="104"/>
      <c r="H39" s="14" t="str">
        <f>C35</f>
        <v>Elfenbeinküste</v>
      </c>
      <c r="I39" s="40"/>
      <c r="J39" s="60"/>
      <c r="K39" s="60" t="s">
        <v>82</v>
      </c>
      <c r="L39" s="60">
        <f t="shared" si="8"/>
        <v>0</v>
      </c>
      <c r="M39" s="60"/>
      <c r="N39" s="60">
        <f>IF($E39="",0,IF($E39&gt;$G39,3,IF($E39=$G39,1,0)))</f>
        <v>0</v>
      </c>
      <c r="O39" s="60">
        <f>IF($G39="",0,IF($E39&gt;$G39,0,IF($E39=$G39,1,3)))</f>
        <v>0</v>
      </c>
      <c r="P39" s="60"/>
      <c r="Q39" s="60"/>
      <c r="R39" s="60">
        <f>E39</f>
        <v>0</v>
      </c>
      <c r="S39" s="60">
        <f>G39</f>
        <v>0</v>
      </c>
      <c r="T39" s="60"/>
      <c r="U39" s="60"/>
      <c r="V39" s="60">
        <f>G39</f>
        <v>0</v>
      </c>
      <c r="W39" s="60">
        <f>E39</f>
        <v>0</v>
      </c>
      <c r="X39" s="60"/>
      <c r="Y39" s="60"/>
      <c r="Z39" s="60" t="s">
        <v>30</v>
      </c>
      <c r="AA39" s="60"/>
      <c r="AB39" s="60"/>
      <c r="AC39" s="60"/>
      <c r="AD39" s="60"/>
      <c r="AE39" s="60"/>
      <c r="AF39" s="60"/>
      <c r="AG39" s="60" t="b">
        <f>OR(AG34=AG35,AG34=AG36,AG34=AG37,AG35=AG36,AG35=AG37,AG36=AG37)</f>
        <v>1</v>
      </c>
      <c r="AH39" s="60"/>
      <c r="AI39" s="60"/>
      <c r="AJ39" s="60"/>
      <c r="AK39" s="60"/>
      <c r="AL39" s="60"/>
      <c r="AM39" s="60"/>
      <c r="AN39" s="60"/>
      <c r="AO39" s="60" t="s">
        <v>34</v>
      </c>
      <c r="AP39" s="60"/>
      <c r="AQ39" s="60"/>
      <c r="AR39" s="60" t="b">
        <f>OR(AR34=AR35,AR34=AR36,AR34=AR37,AR35=AR36,AR35=AR37,AR36=AR37)</f>
        <v>1</v>
      </c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85">
        <f>IF(E39&gt;G39,IF(Spielplan!E39&gt;Spielplan!G39,Punktemodus!$B$3,0),0)</f>
        <v>0</v>
      </c>
      <c r="BK39" s="85">
        <f>IF(E39=G39,IF(Spielplan!E39=Spielplan!G39,Punktemodus!$B$3,0),0)</f>
        <v>10</v>
      </c>
      <c r="BL39" s="85">
        <f>IF(E39&lt;G39,IF(Spielplan!E39&lt;Spielplan!G39,Punktemodus!$B$3,0),0)</f>
        <v>0</v>
      </c>
      <c r="BM39" s="85">
        <f>IF(E39=Spielplan!E39,IF(G39=Spielplan!G39,Punktemodus!$B$5,0),0)</f>
        <v>3</v>
      </c>
      <c r="BN39" s="85">
        <f>IF(E39=Spielplan!E39,Punktemodus!$B$7,0)</f>
        <v>1</v>
      </c>
      <c r="BO39" s="85">
        <f>IF(G39=Spielplan!G39,Punktemodus!$B$7,0)</f>
        <v>1</v>
      </c>
      <c r="BP39" s="137">
        <f>IF(Spielplan!E39="",0,SUM(BJ39:BO39))</f>
        <v>0</v>
      </c>
      <c r="BQ39" s="60"/>
      <c r="BR39" s="87"/>
      <c r="BS39" s="60"/>
      <c r="BT39" s="60"/>
      <c r="BU39" s="60"/>
      <c r="BV39" s="60"/>
      <c r="BW39" s="60"/>
      <c r="BX39" s="60"/>
      <c r="BY39" s="60"/>
      <c r="BZ39" s="47">
        <v>56</v>
      </c>
      <c r="CA39" s="44" t="str">
        <f>IF(BX40="",IF(BV40&gt;BV41,BT40,BT41),IF(BX40&gt;BX41,BT40,BT41))</f>
        <v/>
      </c>
      <c r="CB39" s="46"/>
      <c r="CC39" s="104"/>
      <c r="CD39" s="60"/>
      <c r="CE39" s="104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</row>
    <row r="40" spans="1:101" ht="18.75" customHeight="1" thickBot="1" x14ac:dyDescent="0.25">
      <c r="A40" s="60"/>
      <c r="B40" s="60"/>
      <c r="C40" s="136" t="str">
        <f>IF(G39="","",IF(AR39=TRUE,"Achtung: Fehler in Tabelle!",""))</f>
        <v/>
      </c>
      <c r="D40" s="60"/>
      <c r="E40" s="85"/>
      <c r="F40" s="60"/>
      <c r="G40" s="85"/>
      <c r="H40" s="60"/>
      <c r="I40" s="60"/>
      <c r="J40" s="60"/>
      <c r="K40" s="60"/>
      <c r="L40" s="60"/>
      <c r="M40" s="60">
        <f t="shared" ref="M40:X40" si="11">SUM(M34:M39)</f>
        <v>0</v>
      </c>
      <c r="N40" s="60">
        <f t="shared" si="11"/>
        <v>0</v>
      </c>
      <c r="O40" s="60">
        <f t="shared" si="11"/>
        <v>0</v>
      </c>
      <c r="P40" s="60">
        <f t="shared" si="11"/>
        <v>0</v>
      </c>
      <c r="Q40" s="60">
        <f t="shared" si="11"/>
        <v>0</v>
      </c>
      <c r="R40" s="60">
        <f t="shared" si="11"/>
        <v>0</v>
      </c>
      <c r="S40" s="60">
        <f t="shared" si="11"/>
        <v>0</v>
      </c>
      <c r="T40" s="60">
        <f t="shared" si="11"/>
        <v>0</v>
      </c>
      <c r="U40" s="60">
        <f t="shared" si="11"/>
        <v>0</v>
      </c>
      <c r="V40" s="60">
        <f t="shared" si="11"/>
        <v>0</v>
      </c>
      <c r="W40" s="60">
        <f t="shared" si="11"/>
        <v>0</v>
      </c>
      <c r="X40" s="60">
        <f t="shared" si="11"/>
        <v>0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160">
        <f>SUM(BP34:BP39)</f>
        <v>0</v>
      </c>
      <c r="BQ40" s="60"/>
      <c r="BR40" s="87"/>
      <c r="BS40" s="55" t="s">
        <v>128</v>
      </c>
      <c r="BT40" s="44" t="str">
        <f>IF(G94="","",BB89)</f>
        <v/>
      </c>
      <c r="BU40" s="46"/>
      <c r="BV40" s="104"/>
      <c r="BW40" s="60"/>
      <c r="BX40" s="104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</row>
    <row r="41" spans="1:101" ht="18.75" customHeight="1" thickBot="1" x14ac:dyDescent="0.25">
      <c r="A41" s="60"/>
      <c r="B41" s="60"/>
      <c r="C41" s="60"/>
      <c r="D41" s="60"/>
      <c r="E41" s="85"/>
      <c r="F41" s="60"/>
      <c r="G41" s="85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138"/>
      <c r="BQ41" s="60"/>
      <c r="BR41" s="87"/>
      <c r="BS41" s="25" t="s">
        <v>129</v>
      </c>
      <c r="BT41" s="44" t="str">
        <f>IF(G83="","",BB79)</f>
        <v/>
      </c>
      <c r="BU41" s="46"/>
      <c r="BV41" s="104"/>
      <c r="BW41" s="60"/>
      <c r="BX41" s="104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</row>
    <row r="42" spans="1:101" ht="18.75" customHeight="1" thickBot="1" x14ac:dyDescent="0.3">
      <c r="A42" s="60"/>
      <c r="B42" s="60"/>
      <c r="C42" s="89"/>
      <c r="D42" s="60"/>
      <c r="E42" s="85"/>
      <c r="F42" s="60"/>
      <c r="G42" s="85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89"/>
      <c r="BC42" s="60"/>
      <c r="BD42" s="90"/>
      <c r="BE42" s="60"/>
      <c r="BF42" s="61"/>
      <c r="BG42" s="60"/>
      <c r="BH42" s="60"/>
      <c r="BI42" s="60"/>
      <c r="BJ42" s="60"/>
      <c r="BK42" s="60"/>
      <c r="BL42" s="60"/>
      <c r="BM42" s="60"/>
      <c r="BN42" s="60"/>
      <c r="BO42" s="60"/>
      <c r="BP42" s="138"/>
      <c r="BQ42" s="60"/>
      <c r="BR42" s="87"/>
      <c r="BS42" s="94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</row>
    <row r="43" spans="1:101" ht="18.75" customHeight="1" thickBot="1" x14ac:dyDescent="0.3">
      <c r="A43" s="60"/>
      <c r="B43" s="60"/>
      <c r="C43" s="88" t="s">
        <v>74</v>
      </c>
      <c r="D43" s="60"/>
      <c r="E43" s="85"/>
      <c r="F43" s="60"/>
      <c r="G43" s="85"/>
      <c r="H43" s="60"/>
      <c r="I43" s="60"/>
      <c r="J43" s="60"/>
      <c r="K43" s="60"/>
      <c r="L43" s="60"/>
      <c r="M43" s="60" t="s">
        <v>4</v>
      </c>
      <c r="N43" s="60"/>
      <c r="O43" s="60"/>
      <c r="P43" s="60"/>
      <c r="Q43" s="60" t="s">
        <v>6</v>
      </c>
      <c r="R43" s="60"/>
      <c r="S43" s="60"/>
      <c r="T43" s="60"/>
      <c r="U43" s="60" t="s">
        <v>7</v>
      </c>
      <c r="V43" s="60"/>
      <c r="W43" s="60"/>
      <c r="X43" s="60"/>
      <c r="Y43" s="60"/>
      <c r="Z43" s="60" t="s">
        <v>4</v>
      </c>
      <c r="AA43" s="60" t="s">
        <v>5</v>
      </c>
      <c r="AB43" s="60"/>
      <c r="AC43" s="60"/>
      <c r="AD43" s="60" t="s">
        <v>9</v>
      </c>
      <c r="AE43" s="60"/>
      <c r="AF43" s="60"/>
      <c r="AG43" s="60"/>
      <c r="AH43" s="60" t="s">
        <v>32</v>
      </c>
      <c r="AI43" s="60"/>
      <c r="AJ43" s="60"/>
      <c r="AK43" s="60"/>
      <c r="AL43" s="60"/>
      <c r="AM43" s="60"/>
      <c r="AN43" s="60" t="s">
        <v>35</v>
      </c>
      <c r="AO43" s="60"/>
      <c r="AP43" s="60"/>
      <c r="AQ43" s="60"/>
      <c r="AR43" s="60"/>
      <c r="AS43" s="60" t="s">
        <v>33</v>
      </c>
      <c r="AT43" s="60"/>
      <c r="AU43" s="60"/>
      <c r="AV43" s="60"/>
      <c r="AW43" s="60"/>
      <c r="AX43" s="60"/>
      <c r="AY43" s="60"/>
      <c r="AZ43" s="60"/>
      <c r="BA43" s="60"/>
      <c r="BB43" s="89" t="s">
        <v>10</v>
      </c>
      <c r="BC43" s="60"/>
      <c r="BD43" s="90" t="s">
        <v>4</v>
      </c>
      <c r="BE43" s="60"/>
      <c r="BF43" s="61" t="s">
        <v>5</v>
      </c>
      <c r="BG43" s="60"/>
      <c r="BH43" s="60"/>
      <c r="BI43" s="85"/>
      <c r="BJ43" s="60"/>
      <c r="BK43" s="60"/>
      <c r="BL43" s="60"/>
      <c r="BM43" s="60"/>
      <c r="BN43" s="60"/>
      <c r="BO43" s="60"/>
      <c r="BP43" s="138"/>
      <c r="BQ43" s="85"/>
      <c r="BR43" s="139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</row>
    <row r="44" spans="1:101" ht="18.75" customHeight="1" thickBot="1" x14ac:dyDescent="0.25">
      <c r="A44" s="60"/>
      <c r="B44" s="60"/>
      <c r="C44" s="60"/>
      <c r="D44" s="60"/>
      <c r="E44" s="85"/>
      <c r="F44" s="60"/>
      <c r="G44" s="85"/>
      <c r="H44" s="60"/>
      <c r="I44" s="60"/>
      <c r="J44" s="60"/>
      <c r="K44" s="60"/>
      <c r="L44" s="60"/>
      <c r="M44" s="60" t="s">
        <v>0</v>
      </c>
      <c r="N44" s="60" t="s">
        <v>1</v>
      </c>
      <c r="O44" s="60" t="s">
        <v>2</v>
      </c>
      <c r="P44" s="60" t="s">
        <v>3</v>
      </c>
      <c r="Q44" s="60" t="s">
        <v>0</v>
      </c>
      <c r="R44" s="60" t="s">
        <v>1</v>
      </c>
      <c r="S44" s="60" t="s">
        <v>2</v>
      </c>
      <c r="T44" s="60" t="s">
        <v>3</v>
      </c>
      <c r="U44" s="60" t="s">
        <v>0</v>
      </c>
      <c r="V44" s="60" t="s">
        <v>1</v>
      </c>
      <c r="W44" s="60" t="s">
        <v>2</v>
      </c>
      <c r="X44" s="60" t="s">
        <v>3</v>
      </c>
      <c r="Y44" s="60"/>
      <c r="Z44" s="60" t="s">
        <v>8</v>
      </c>
      <c r="AA44" s="60"/>
      <c r="AB44" s="60"/>
      <c r="AC44" s="60"/>
      <c r="AD44" s="60"/>
      <c r="AE44" s="60"/>
      <c r="AF44" s="60"/>
      <c r="AG44" s="60"/>
      <c r="AH44" s="60" t="s">
        <v>31</v>
      </c>
      <c r="AI44" s="60"/>
      <c r="AJ44" s="60"/>
      <c r="AK44" s="60"/>
      <c r="AL44" s="60"/>
      <c r="AM44" s="60"/>
      <c r="AN44" s="60" t="str">
        <f>AI45</f>
        <v>Uruguay</v>
      </c>
      <c r="AO44" s="60" t="str">
        <f>AI46</f>
        <v>Costa Rica</v>
      </c>
      <c r="AP44" s="60" t="str">
        <f>AI47</f>
        <v>England</v>
      </c>
      <c r="AQ44" s="60" t="str">
        <f>AI48</f>
        <v>Italien</v>
      </c>
      <c r="AR44" s="60"/>
      <c r="AS44" s="60" t="s">
        <v>31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85"/>
      <c r="BJ44" s="85"/>
      <c r="BK44" s="85"/>
      <c r="BL44" s="85"/>
      <c r="BM44" s="85"/>
      <c r="BN44" s="85"/>
      <c r="BO44" s="85"/>
      <c r="BP44" s="137"/>
      <c r="BQ44" s="85"/>
      <c r="BR44" s="141"/>
      <c r="BS44" s="359" t="s">
        <v>165</v>
      </c>
      <c r="BT44" s="360"/>
      <c r="BU44" s="361"/>
      <c r="BV44" s="362"/>
      <c r="BW44" s="156"/>
      <c r="BX44" s="351" t="s">
        <v>152</v>
      </c>
      <c r="BY44" s="351" t="s">
        <v>153</v>
      </c>
      <c r="BZ44" s="352"/>
      <c r="CA44" s="156"/>
      <c r="CB44" s="155"/>
      <c r="CC44" s="155"/>
      <c r="CD44" s="155"/>
      <c r="CE44" s="351" t="s">
        <v>155</v>
      </c>
      <c r="CF44" s="351" t="s">
        <v>156</v>
      </c>
      <c r="CG44" s="155"/>
      <c r="CH44" s="155"/>
      <c r="CI44" s="155"/>
      <c r="CJ44" s="351" t="s">
        <v>158</v>
      </c>
      <c r="CK44" s="155"/>
      <c r="CL44" s="155"/>
      <c r="CM44" s="155"/>
      <c r="CN44" s="155"/>
      <c r="CO44" s="351" t="s">
        <v>159</v>
      </c>
      <c r="CP44" s="155"/>
      <c r="CQ44" s="155"/>
      <c r="CR44" s="155"/>
      <c r="CS44" s="351" t="s">
        <v>146</v>
      </c>
      <c r="CT44" s="155"/>
      <c r="CU44" s="134"/>
      <c r="CV44" s="134"/>
      <c r="CW44" s="134"/>
    </row>
    <row r="45" spans="1:101" ht="18.75" customHeight="1" thickBot="1" x14ac:dyDescent="0.3">
      <c r="A45" s="60"/>
      <c r="B45" s="60"/>
      <c r="C45" s="75" t="str">
        <f>Spielplan!$C$45</f>
        <v>Uruguay</v>
      </c>
      <c r="D45" s="76"/>
      <c r="E45" s="104"/>
      <c r="F45" s="93"/>
      <c r="G45" s="104"/>
      <c r="H45" s="75" t="str">
        <f>Spielplan!$H$45</f>
        <v>Costa Rica</v>
      </c>
      <c r="I45" s="76"/>
      <c r="J45" s="60"/>
      <c r="K45" s="60" t="s">
        <v>85</v>
      </c>
      <c r="L45" s="60">
        <f t="shared" ref="L45:L50" si="12">IF(E45-G45&gt;0,1,IF(G45=E45,0,-1))</f>
        <v>0</v>
      </c>
      <c r="M45" s="60">
        <f>IF($E45="",0,IF($E45&gt;$G45,3,IF($E45=G45,1,0)))</f>
        <v>0</v>
      </c>
      <c r="N45" s="60">
        <f>IF($G45="",0,IF($E45&gt;$G45,0,IF($E45=G45,1,3)))</f>
        <v>0</v>
      </c>
      <c r="O45" s="60"/>
      <c r="P45" s="60"/>
      <c r="Q45" s="60">
        <f>E45</f>
        <v>0</v>
      </c>
      <c r="R45" s="60">
        <f>G45</f>
        <v>0</v>
      </c>
      <c r="S45" s="60"/>
      <c r="T45" s="60"/>
      <c r="U45" s="60">
        <f>G45</f>
        <v>0</v>
      </c>
      <c r="V45" s="60">
        <f>E45</f>
        <v>0</v>
      </c>
      <c r="W45" s="60"/>
      <c r="X45" s="60"/>
      <c r="Y45" s="60"/>
      <c r="Z45" s="60">
        <f>M51</f>
        <v>0</v>
      </c>
      <c r="AA45" s="60">
        <f>Q51</f>
        <v>0</v>
      </c>
      <c r="AB45" s="60">
        <f>U51</f>
        <v>0</v>
      </c>
      <c r="AC45" s="60">
        <f>AA45-AB45</f>
        <v>0</v>
      </c>
      <c r="AD45" s="60">
        <f>IF(Z45&gt;Z46,-1,0)</f>
        <v>0</v>
      </c>
      <c r="AE45" s="60">
        <f>IF(Z45&gt;Z47,-1,0)</f>
        <v>0</v>
      </c>
      <c r="AF45" s="60">
        <f>IF(Z45&gt;Z48,-1,0)</f>
        <v>0</v>
      </c>
      <c r="AG45" s="60">
        <f>10000-(AJ45*1000+AM45*100+AK45*10)</f>
        <v>10000</v>
      </c>
      <c r="AH45" s="90">
        <f>RANK(AG45,AG45:AG48,1)</f>
        <v>1</v>
      </c>
      <c r="AI45" s="60" t="str">
        <f>C45</f>
        <v>Uruguay</v>
      </c>
      <c r="AJ45" s="60">
        <f t="shared" ref="AJ45:AL48" si="13">Z45</f>
        <v>0</v>
      </c>
      <c r="AK45" s="60">
        <f t="shared" si="13"/>
        <v>0</v>
      </c>
      <c r="AL45" s="60">
        <f t="shared" si="13"/>
        <v>0</v>
      </c>
      <c r="AM45" s="60">
        <f>AK45-AL45</f>
        <v>0</v>
      </c>
      <c r="AN45" s="187"/>
      <c r="AO45" s="187">
        <f>IF(AG46=AG45,IF(G45&gt;E45,AG46-0.1,AG46),AG46)</f>
        <v>10000</v>
      </c>
      <c r="AP45" s="187">
        <f>IF(AG47=AG45,IF(G47&gt;E47,AG47-0.1,AG47),AG47)</f>
        <v>10000</v>
      </c>
      <c r="AQ45" s="187">
        <f>IF(AG48=AG45,IF(G49&gt;E49,AG48-0.1,AG48),AG48)</f>
        <v>10000</v>
      </c>
      <c r="AR45" s="187">
        <f>AN49</f>
        <v>30000</v>
      </c>
      <c r="AS45" s="90">
        <f>RANK(AR45,AR45:AR48,1)</f>
        <v>1</v>
      </c>
      <c r="AT45" s="60" t="str">
        <f t="shared" ref="AT45:AW48" si="14">AI45</f>
        <v>Uruguay</v>
      </c>
      <c r="AU45" s="60">
        <f t="shared" si="14"/>
        <v>0</v>
      </c>
      <c r="AV45" s="60">
        <f t="shared" si="14"/>
        <v>0</v>
      </c>
      <c r="AW45" s="60">
        <f t="shared" si="14"/>
        <v>0</v>
      </c>
      <c r="AX45" s="60"/>
      <c r="AY45" s="60"/>
      <c r="AZ45" s="60"/>
      <c r="BA45" s="77">
        <v>1</v>
      </c>
      <c r="BB45" s="75" t="str">
        <f>VLOOKUP(1,AS45:AT48,2,FALSE)</f>
        <v>Uruguay</v>
      </c>
      <c r="BC45" s="76"/>
      <c r="BD45" s="78">
        <f>VLOOKUP(1,AS45:AW48,3,FALSE)</f>
        <v>0</v>
      </c>
      <c r="BE45" s="79">
        <f>VLOOKUP(1,AS45:AW48,4,FALSE)</f>
        <v>0</v>
      </c>
      <c r="BF45" s="93" t="s">
        <v>12</v>
      </c>
      <c r="BG45" s="79">
        <f>VLOOKUP(1,AS45:AW48,5,FALSE)</f>
        <v>0</v>
      </c>
      <c r="BH45" s="80" t="s">
        <v>24</v>
      </c>
      <c r="BI45" s="85"/>
      <c r="BJ45" s="85">
        <f>IF(E45&gt;G45,IF(Spielplan!E45&gt;Spielplan!G45,Punktemodus!$B$3,0),0)</f>
        <v>0</v>
      </c>
      <c r="BK45" s="85">
        <f>IF(E45=G45,IF(Spielplan!E45=Spielplan!G45,Punktemodus!$B$3,0),0)</f>
        <v>10</v>
      </c>
      <c r="BL45" s="85">
        <f>IF(E45&lt;G45,IF(Spielplan!E45&lt;Spielplan!G45,Punktemodus!$B$3,0),0)</f>
        <v>0</v>
      </c>
      <c r="BM45" s="85">
        <f>IF(E45=Spielplan!E45,IF(G45=Spielplan!G45,Punktemodus!$B$5,0),0)</f>
        <v>3</v>
      </c>
      <c r="BN45" s="85">
        <f>IF(E45=Spielplan!E45,Punktemodus!$B$7,0)</f>
        <v>1</v>
      </c>
      <c r="BO45" s="85">
        <f>IF(G45=Spielplan!G45,Punktemodus!$B$7,0)</f>
        <v>1</v>
      </c>
      <c r="BP45" s="137">
        <f>IF(Spielplan!E45="",0,SUM(BJ45:BO45))</f>
        <v>0</v>
      </c>
      <c r="BQ45" s="85"/>
      <c r="BR45" s="141"/>
      <c r="BS45" s="363"/>
      <c r="BT45" s="364"/>
      <c r="BU45" s="365"/>
      <c r="BV45" s="366"/>
      <c r="BW45" s="156"/>
      <c r="BX45" s="351"/>
      <c r="BY45" s="351"/>
      <c r="BZ45" s="352"/>
      <c r="CA45" s="156"/>
      <c r="CB45" s="155"/>
      <c r="CC45" s="155"/>
      <c r="CD45" s="155"/>
      <c r="CE45" s="351"/>
      <c r="CF45" s="351"/>
      <c r="CG45" s="155"/>
      <c r="CH45" s="155"/>
      <c r="CI45" s="155"/>
      <c r="CJ45" s="351"/>
      <c r="CK45" s="155"/>
      <c r="CL45" s="155"/>
      <c r="CM45" s="155"/>
      <c r="CN45" s="155"/>
      <c r="CO45" s="351"/>
      <c r="CP45" s="155"/>
      <c r="CQ45" s="155"/>
      <c r="CR45" s="155"/>
      <c r="CS45" s="351"/>
      <c r="CT45" s="155"/>
      <c r="CU45" s="134"/>
      <c r="CV45" s="134"/>
      <c r="CW45" s="134"/>
    </row>
    <row r="46" spans="1:101" ht="18.75" customHeight="1" thickBot="1" x14ac:dyDescent="0.3">
      <c r="A46" s="60"/>
      <c r="B46" s="60"/>
      <c r="C46" s="48" t="str">
        <f>Spielplan!$C$46</f>
        <v>England</v>
      </c>
      <c r="D46" s="49"/>
      <c r="E46" s="104"/>
      <c r="F46" s="93"/>
      <c r="G46" s="104"/>
      <c r="H46" s="48" t="str">
        <f>Spielplan!$H$46</f>
        <v>Italien</v>
      </c>
      <c r="I46" s="49"/>
      <c r="J46" s="60"/>
      <c r="K46" s="60" t="s">
        <v>86</v>
      </c>
      <c r="L46" s="60">
        <f t="shared" si="12"/>
        <v>0</v>
      </c>
      <c r="M46" s="60"/>
      <c r="N46" s="60"/>
      <c r="O46" s="60">
        <f>IF($E46="",0,IF($E46&gt;$G46,3,IF($E46=$G46,1,0)))</f>
        <v>0</v>
      </c>
      <c r="P46" s="60">
        <f>IF($G46="",0,IF($E46&gt;$G46,0,IF($E46=$G46,1,3)))</f>
        <v>0</v>
      </c>
      <c r="Q46" s="60"/>
      <c r="R46" s="60"/>
      <c r="S46" s="60">
        <f>E46</f>
        <v>0</v>
      </c>
      <c r="T46" s="60">
        <f>G46</f>
        <v>0</v>
      </c>
      <c r="U46" s="60"/>
      <c r="V46" s="60"/>
      <c r="W46" s="60">
        <f>G46</f>
        <v>0</v>
      </c>
      <c r="X46" s="60">
        <f>E46</f>
        <v>0</v>
      </c>
      <c r="Y46" s="60"/>
      <c r="Z46" s="60">
        <f>N51</f>
        <v>0</v>
      </c>
      <c r="AA46" s="60">
        <f>R51</f>
        <v>0</v>
      </c>
      <c r="AB46" s="60">
        <f>V51</f>
        <v>0</v>
      </c>
      <c r="AC46" s="60">
        <f>AA46-AB46</f>
        <v>0</v>
      </c>
      <c r="AD46" s="60">
        <f>IF(Z46&gt;Z45,-1,0)</f>
        <v>0</v>
      </c>
      <c r="AE46" s="60">
        <f>IF(Z46&gt;Z47,-1,0)</f>
        <v>0</v>
      </c>
      <c r="AF46" s="60">
        <f>IF(Z46&gt;Z48,-1,0)</f>
        <v>0</v>
      </c>
      <c r="AG46" s="60">
        <f>10000-(AJ46*1000+AM46*100+AK46*10)</f>
        <v>10000</v>
      </c>
      <c r="AH46" s="90">
        <f>RANK(AG46,AG45:AG48,1)</f>
        <v>1</v>
      </c>
      <c r="AI46" s="60" t="str">
        <f>H45</f>
        <v>Costa Rica</v>
      </c>
      <c r="AJ46" s="60">
        <f t="shared" si="13"/>
        <v>0</v>
      </c>
      <c r="AK46" s="60">
        <f t="shared" si="13"/>
        <v>0</v>
      </c>
      <c r="AL46" s="60">
        <f t="shared" si="13"/>
        <v>0</v>
      </c>
      <c r="AM46" s="60">
        <f>AK46-AL46</f>
        <v>0</v>
      </c>
      <c r="AN46" s="187">
        <f>IF(AG45=AG46,IF(E45&gt;G45,AG45-0.1,AG45),AG45)</f>
        <v>10000</v>
      </c>
      <c r="AO46" s="187"/>
      <c r="AP46" s="187">
        <f>IF(AG47=AG46,IF(G50&gt;E50,AG47-0.1,AG47),AG47)</f>
        <v>10000</v>
      </c>
      <c r="AQ46" s="187">
        <f>IF(AG48=AG46,IF(G48&gt;E48,AG48-0.1,AG48),AG48)</f>
        <v>10000</v>
      </c>
      <c r="AR46" s="187">
        <f>AO49</f>
        <v>30000</v>
      </c>
      <c r="AS46" s="90">
        <f>RANK(AR46,AR45:AR48,1)</f>
        <v>1</v>
      </c>
      <c r="AT46" s="60" t="str">
        <f t="shared" si="14"/>
        <v>Costa Rica</v>
      </c>
      <c r="AU46" s="60">
        <f t="shared" si="14"/>
        <v>0</v>
      </c>
      <c r="AV46" s="60">
        <f t="shared" si="14"/>
        <v>0</v>
      </c>
      <c r="AW46" s="60">
        <f t="shared" si="14"/>
        <v>0</v>
      </c>
      <c r="AX46" s="60"/>
      <c r="AY46" s="60"/>
      <c r="AZ46" s="60"/>
      <c r="BA46" s="50">
        <v>2</v>
      </c>
      <c r="BB46" s="48" t="e">
        <f>VLOOKUP(2,AS45:AT48,2,FALSE)</f>
        <v>#N/A</v>
      </c>
      <c r="BC46" s="49"/>
      <c r="BD46" s="51" t="e">
        <f>VLOOKUP(2,AS45:AW48,3,FALSE)</f>
        <v>#N/A</v>
      </c>
      <c r="BE46" s="52" t="e">
        <f>VLOOKUP(2,AS45:AW48,4,FALSE)</f>
        <v>#N/A</v>
      </c>
      <c r="BF46" s="93" t="s">
        <v>12</v>
      </c>
      <c r="BG46" s="52" t="e">
        <f>VLOOKUP(2,AS45:AW48,5,FALSE)</f>
        <v>#N/A</v>
      </c>
      <c r="BH46" s="81" t="s">
        <v>25</v>
      </c>
      <c r="BI46" s="85"/>
      <c r="BJ46" s="85">
        <f>IF(E46&gt;G46,IF(Spielplan!E46&gt;Spielplan!G46,Punktemodus!$B$3,0),0)</f>
        <v>0</v>
      </c>
      <c r="BK46" s="85">
        <f>IF(E46=G46,IF(Spielplan!E46=Spielplan!G46,Punktemodus!$B$3,0),0)</f>
        <v>10</v>
      </c>
      <c r="BL46" s="85">
        <f>IF(E46&lt;G46,IF(Spielplan!E46&lt;Spielplan!G46,Punktemodus!$B$3,0),0)</f>
        <v>0</v>
      </c>
      <c r="BM46" s="85">
        <f>IF(E46=Spielplan!E46,IF(G46=Spielplan!G46,Punktemodus!$B$5,0),0)</f>
        <v>3</v>
      </c>
      <c r="BN46" s="85">
        <f>IF(E46=Spielplan!E46,Punktemodus!$B$7,0)</f>
        <v>1</v>
      </c>
      <c r="BO46" s="85">
        <f>IF(G46=Spielplan!G46,Punktemodus!$B$7,0)</f>
        <v>1</v>
      </c>
      <c r="BP46" s="137">
        <f>IF(Spielplan!E46="",0,SUM(BJ46:BO46))</f>
        <v>0</v>
      </c>
      <c r="BQ46" s="85"/>
      <c r="BR46" s="141"/>
      <c r="BS46" s="142"/>
      <c r="BT46" s="155"/>
      <c r="BU46" s="154" t="s">
        <v>120</v>
      </c>
      <c r="BV46" s="155"/>
      <c r="BW46" s="155"/>
      <c r="BX46" s="351"/>
      <c r="BY46" s="351"/>
      <c r="BZ46" s="352"/>
      <c r="CA46" s="155"/>
      <c r="CB46" s="155"/>
      <c r="CC46" s="155"/>
      <c r="CD46" s="155"/>
      <c r="CE46" s="351"/>
      <c r="CF46" s="351"/>
      <c r="CG46" s="155"/>
      <c r="CH46" s="155"/>
      <c r="CI46" s="155"/>
      <c r="CJ46" s="351"/>
      <c r="CK46" s="155"/>
      <c r="CL46" s="155"/>
      <c r="CM46" s="155"/>
      <c r="CN46" s="155"/>
      <c r="CO46" s="351"/>
      <c r="CP46" s="155"/>
      <c r="CQ46" s="155"/>
      <c r="CR46" s="155"/>
      <c r="CS46" s="351"/>
      <c r="CT46" s="155"/>
      <c r="CU46" s="134"/>
      <c r="CV46" s="134"/>
      <c r="CW46" s="134"/>
    </row>
    <row r="47" spans="1:101" ht="18.75" customHeight="1" thickBot="1" x14ac:dyDescent="0.3">
      <c r="A47" s="60"/>
      <c r="B47" s="60"/>
      <c r="C47" s="75" t="str">
        <f>C45</f>
        <v>Uruguay</v>
      </c>
      <c r="D47" s="76"/>
      <c r="E47" s="104"/>
      <c r="F47" s="93"/>
      <c r="G47" s="104"/>
      <c r="H47" s="75" t="str">
        <f>C46</f>
        <v>England</v>
      </c>
      <c r="I47" s="76"/>
      <c r="J47" s="60"/>
      <c r="K47" s="60" t="s">
        <v>87</v>
      </c>
      <c r="L47" s="60">
        <f t="shared" si="12"/>
        <v>0</v>
      </c>
      <c r="M47" s="60">
        <f>IF($E47="",0,IF($E47&gt;$G47,3,IF($E47=G47,1,0)))</f>
        <v>0</v>
      </c>
      <c r="N47" s="60"/>
      <c r="O47" s="60">
        <f>IF($G47="",0,IF($E47&gt;$G47,0,IF($E47=$G47,1,3)))</f>
        <v>0</v>
      </c>
      <c r="P47" s="60"/>
      <c r="Q47" s="60">
        <f>E47</f>
        <v>0</v>
      </c>
      <c r="R47" s="60"/>
      <c r="S47" s="60">
        <f>G47</f>
        <v>0</v>
      </c>
      <c r="T47" s="60"/>
      <c r="U47" s="60">
        <f>G47</f>
        <v>0</v>
      </c>
      <c r="V47" s="60"/>
      <c r="W47" s="60">
        <f>E47</f>
        <v>0</v>
      </c>
      <c r="X47" s="60"/>
      <c r="Y47" s="60"/>
      <c r="Z47" s="60">
        <f>O51</f>
        <v>0</v>
      </c>
      <c r="AA47" s="60">
        <f>S51</f>
        <v>0</v>
      </c>
      <c r="AB47" s="60">
        <f>W51</f>
        <v>0</v>
      </c>
      <c r="AC47" s="60">
        <f>AA47-AB47</f>
        <v>0</v>
      </c>
      <c r="AD47" s="60">
        <f>IF(Z47&gt;Z45,-1,0)</f>
        <v>0</v>
      </c>
      <c r="AE47" s="60">
        <f>IF(Z47&gt;Z46,-1,0)</f>
        <v>0</v>
      </c>
      <c r="AF47" s="60">
        <f>IF(Z47&gt;Z48,-1,0)</f>
        <v>0</v>
      </c>
      <c r="AG47" s="60">
        <f>10000-(AJ47*1000+AM47*100+AK47*10)</f>
        <v>10000</v>
      </c>
      <c r="AH47" s="90">
        <f>RANK(AG47,AG45:AG48,1)</f>
        <v>1</v>
      </c>
      <c r="AI47" s="60" t="str">
        <f>C46</f>
        <v>England</v>
      </c>
      <c r="AJ47" s="60">
        <f t="shared" si="13"/>
        <v>0</v>
      </c>
      <c r="AK47" s="60">
        <f t="shared" si="13"/>
        <v>0</v>
      </c>
      <c r="AL47" s="60">
        <f t="shared" si="13"/>
        <v>0</v>
      </c>
      <c r="AM47" s="60">
        <f>AK47-AL47</f>
        <v>0</v>
      </c>
      <c r="AN47" s="187">
        <f>IF(AG45=AG47,IF(E47&gt;G47,AG45-0.1,AG45),AG45)</f>
        <v>10000</v>
      </c>
      <c r="AO47" s="187">
        <f>IF(AG46=AG47,IF(E50&gt;G50,AG46-0.1,AG46),AG46)</f>
        <v>10000</v>
      </c>
      <c r="AP47" s="187"/>
      <c r="AQ47" s="187">
        <f>IF(AG48=AG47,IF(G46&gt;E46,AG48-0.1,AG48),AG48)</f>
        <v>10000</v>
      </c>
      <c r="AR47" s="187">
        <f>AP49</f>
        <v>30000</v>
      </c>
      <c r="AS47" s="90">
        <f>RANK(AR47,AR45:AR48,1)</f>
        <v>1</v>
      </c>
      <c r="AT47" s="60" t="str">
        <f t="shared" si="14"/>
        <v>England</v>
      </c>
      <c r="AU47" s="60">
        <f t="shared" si="14"/>
        <v>0</v>
      </c>
      <c r="AV47" s="60">
        <f t="shared" si="14"/>
        <v>0</v>
      </c>
      <c r="AW47" s="60">
        <f t="shared" si="14"/>
        <v>0</v>
      </c>
      <c r="AX47" s="60"/>
      <c r="AY47" s="60"/>
      <c r="AZ47" s="60"/>
      <c r="BA47" s="113">
        <v>3</v>
      </c>
      <c r="BB47" s="114" t="e">
        <f>VLOOKUP(3,AS45:AT48,2,FALSE)</f>
        <v>#N/A</v>
      </c>
      <c r="BC47" s="115"/>
      <c r="BD47" s="116" t="e">
        <f>VLOOKUP(3,AS45:AW48,3,FALSE)</f>
        <v>#N/A</v>
      </c>
      <c r="BE47" s="116" t="e">
        <f>VLOOKUP(3,AS45:AW48,4,FALSE)</f>
        <v>#N/A</v>
      </c>
      <c r="BF47" s="93" t="s">
        <v>12</v>
      </c>
      <c r="BG47" s="116" t="e">
        <f>VLOOKUP(3,AS45:AW48,5,FALSE)</f>
        <v>#N/A</v>
      </c>
      <c r="BH47" s="60"/>
      <c r="BI47" s="60"/>
      <c r="BJ47" s="85">
        <f>IF(E47&gt;G47,IF(Spielplan!E47&gt;Spielplan!G47,Punktemodus!$B$3,0),0)</f>
        <v>0</v>
      </c>
      <c r="BK47" s="85">
        <f>IF(E47=G47,IF(Spielplan!E47=Spielplan!G47,Punktemodus!$B$3,0),0)</f>
        <v>10</v>
      </c>
      <c r="BL47" s="85">
        <f>IF(E47&lt;G47,IF(Spielplan!E47&lt;Spielplan!G47,Punktemodus!$B$3,0),0)</f>
        <v>0</v>
      </c>
      <c r="BM47" s="85">
        <f>IF(E47=Spielplan!E47,IF(G47=Spielplan!G47,Punktemodus!$B$5,0),0)</f>
        <v>3</v>
      </c>
      <c r="BN47" s="85">
        <f>IF(E47=Spielplan!E47,Punktemodus!$B$7,0)</f>
        <v>1</v>
      </c>
      <c r="BO47" s="85">
        <f>IF(G47=Spielplan!G47,Punktemodus!$B$7,0)</f>
        <v>1</v>
      </c>
      <c r="BP47" s="137">
        <f>IF(Spielplan!E47="",0,SUM(BJ47:BO47))</f>
        <v>0</v>
      </c>
      <c r="BQ47" s="85"/>
      <c r="BR47" s="141"/>
      <c r="BS47" s="134"/>
      <c r="BT47" s="134"/>
      <c r="BU47" s="134"/>
      <c r="BV47" s="134"/>
      <c r="BW47" s="155"/>
      <c r="BX47" s="351"/>
      <c r="BY47" s="351"/>
      <c r="BZ47" s="352"/>
      <c r="CA47" s="155"/>
      <c r="CB47" s="155"/>
      <c r="CC47" s="155"/>
      <c r="CD47" s="155"/>
      <c r="CE47" s="351"/>
      <c r="CF47" s="351"/>
      <c r="CG47" s="155"/>
      <c r="CH47" s="155"/>
      <c r="CI47" s="155"/>
      <c r="CJ47" s="351"/>
      <c r="CK47" s="155"/>
      <c r="CL47" s="155"/>
      <c r="CM47" s="155"/>
      <c r="CN47" s="155"/>
      <c r="CO47" s="351"/>
      <c r="CP47" s="155"/>
      <c r="CQ47" s="155"/>
      <c r="CR47" s="155"/>
      <c r="CS47" s="351"/>
      <c r="CT47" s="155"/>
      <c r="CU47" s="134"/>
      <c r="CV47" s="134"/>
      <c r="CW47" s="134"/>
    </row>
    <row r="48" spans="1:101" ht="18.75" customHeight="1" thickBot="1" x14ac:dyDescent="0.3">
      <c r="A48" s="60"/>
      <c r="B48" s="60"/>
      <c r="C48" s="48" t="str">
        <f>H45</f>
        <v>Costa Rica</v>
      </c>
      <c r="D48" s="49"/>
      <c r="E48" s="104"/>
      <c r="F48" s="93"/>
      <c r="G48" s="104"/>
      <c r="H48" s="48" t="str">
        <f>H46</f>
        <v>Italien</v>
      </c>
      <c r="I48" s="49"/>
      <c r="J48" s="60"/>
      <c r="K48" s="60" t="s">
        <v>88</v>
      </c>
      <c r="L48" s="60">
        <f t="shared" si="12"/>
        <v>0</v>
      </c>
      <c r="M48" s="60"/>
      <c r="N48" s="60">
        <f>IF($E48="",0,IF($E48&gt;$G48,3,IF($E48=$G48,1,0)))</f>
        <v>0</v>
      </c>
      <c r="O48" s="60"/>
      <c r="P48" s="60">
        <f>IF($G48="",0,IF($E48&gt;$G48,0,IF($E48=$G48,1,3)))</f>
        <v>0</v>
      </c>
      <c r="Q48" s="60"/>
      <c r="R48" s="60">
        <f>E48</f>
        <v>0</v>
      </c>
      <c r="S48" s="60"/>
      <c r="T48" s="60">
        <f>G48</f>
        <v>0</v>
      </c>
      <c r="U48" s="60"/>
      <c r="V48" s="60">
        <f>G48</f>
        <v>0</v>
      </c>
      <c r="W48" s="60"/>
      <c r="X48" s="60">
        <f>E48</f>
        <v>0</v>
      </c>
      <c r="Y48" s="60"/>
      <c r="Z48" s="60">
        <f>P51</f>
        <v>0</v>
      </c>
      <c r="AA48" s="60">
        <f>T51</f>
        <v>0</v>
      </c>
      <c r="AB48" s="60">
        <f>X51</f>
        <v>0</v>
      </c>
      <c r="AC48" s="60">
        <f>AA48-AB48</f>
        <v>0</v>
      </c>
      <c r="AD48" s="60">
        <f>IF(Z48&gt;Z45,-1,0)</f>
        <v>0</v>
      </c>
      <c r="AE48" s="60">
        <f>IF(Z48&gt;Z46,-1,0)</f>
        <v>0</v>
      </c>
      <c r="AF48" s="60">
        <f>IF(Z48&gt;Z47,-1,0)</f>
        <v>0</v>
      </c>
      <c r="AG48" s="60">
        <f>10000-(AJ48*1000+AM48*100+AK48*10)</f>
        <v>10000</v>
      </c>
      <c r="AH48" s="90">
        <f>RANK(AG48,AG45:AG48,1)</f>
        <v>1</v>
      </c>
      <c r="AI48" s="60" t="str">
        <f>H46</f>
        <v>Italien</v>
      </c>
      <c r="AJ48" s="60">
        <f t="shared" si="13"/>
        <v>0</v>
      </c>
      <c r="AK48" s="60">
        <f t="shared" si="13"/>
        <v>0</v>
      </c>
      <c r="AL48" s="60">
        <f t="shared" si="13"/>
        <v>0</v>
      </c>
      <c r="AM48" s="60">
        <f>AK48-AL48</f>
        <v>0</v>
      </c>
      <c r="AN48" s="187">
        <f>IF(AG45=AG48,IF(E49&gt;G49,AG45-0.1,AG45),AG45)</f>
        <v>10000</v>
      </c>
      <c r="AO48" s="187">
        <f>IF(AG46=AG48,IF(E48&gt;G48,AG46-0.1,AG46),AG46)</f>
        <v>10000</v>
      </c>
      <c r="AP48" s="187">
        <f>IF(AG47=AG48,IF(E46&gt;G46,AG47-0.1,AG47),AG47)</f>
        <v>10000</v>
      </c>
      <c r="AQ48" s="187"/>
      <c r="AR48" s="187">
        <f>AQ49</f>
        <v>30000</v>
      </c>
      <c r="AS48" s="90">
        <f>RANK(AR48,AR45:AR48,1)</f>
        <v>1</v>
      </c>
      <c r="AT48" s="60" t="str">
        <f t="shared" si="14"/>
        <v>Italien</v>
      </c>
      <c r="AU48" s="60">
        <f t="shared" si="14"/>
        <v>0</v>
      </c>
      <c r="AV48" s="60">
        <f t="shared" si="14"/>
        <v>0</v>
      </c>
      <c r="AW48" s="60">
        <f t="shared" si="14"/>
        <v>0</v>
      </c>
      <c r="AX48" s="60"/>
      <c r="AY48" s="60"/>
      <c r="AZ48" s="60"/>
      <c r="BA48" s="113">
        <v>4</v>
      </c>
      <c r="BB48" s="114" t="e">
        <f>VLOOKUP(4,AS45:AT48,2,FALSE)</f>
        <v>#N/A</v>
      </c>
      <c r="BC48" s="115"/>
      <c r="BD48" s="116" t="e">
        <f>VLOOKUP(4,AS45:AW48,3,FALSE)</f>
        <v>#N/A</v>
      </c>
      <c r="BE48" s="116" t="e">
        <f>VLOOKUP(4,AS45:AW48,4,FALSE)</f>
        <v>#N/A</v>
      </c>
      <c r="BF48" s="93" t="s">
        <v>12</v>
      </c>
      <c r="BG48" s="116" t="e">
        <f>VLOOKUP(4,AS45:AW48,5,FALSE)</f>
        <v>#N/A</v>
      </c>
      <c r="BH48" s="60"/>
      <c r="BI48" s="60"/>
      <c r="BJ48" s="85">
        <f>IF(E48&gt;G48,IF(Spielplan!E48&gt;Spielplan!G48,Punktemodus!$B$3,0),0)</f>
        <v>0</v>
      </c>
      <c r="BK48" s="85">
        <f>IF(E48=G48,IF(Spielplan!E48=Spielplan!G48,Punktemodus!$B$3,0),0)</f>
        <v>10</v>
      </c>
      <c r="BL48" s="85">
        <f>IF(E48&lt;G48,IF(Spielplan!E48&lt;Spielplan!G48,Punktemodus!$B$3,0),0)</f>
        <v>0</v>
      </c>
      <c r="BM48" s="85">
        <f>IF(E48=Spielplan!E48,IF(G48=Spielplan!G48,Punktemodus!$B$5,0),0)</f>
        <v>3</v>
      </c>
      <c r="BN48" s="85">
        <f>IF(E48=Spielplan!E48,Punktemodus!$B$7,0)</f>
        <v>1</v>
      </c>
      <c r="BO48" s="85">
        <f>IF(G48=Spielplan!G48,Punktemodus!$B$7,0)</f>
        <v>1</v>
      </c>
      <c r="BP48" s="137">
        <f>IF(Spielplan!E48="",0,SUM(BJ48:BO48))</f>
        <v>0</v>
      </c>
      <c r="BQ48" s="85"/>
      <c r="BR48" s="141"/>
      <c r="BS48" s="143" t="s">
        <v>18</v>
      </c>
      <c r="BT48" s="144" t="str">
        <f>Spielplan!$BL$12</f>
        <v/>
      </c>
      <c r="BU48" s="145"/>
      <c r="BV48" s="146">
        <f>Spielplan!$BN$12</f>
        <v>0</v>
      </c>
      <c r="BW48" s="157"/>
      <c r="BX48" s="158">
        <f>IF(BT12=BT48,Punktemodus!$B$11,0)</f>
        <v>10</v>
      </c>
      <c r="BY48" s="158">
        <f>IF(BT48=BT29,Punktemodus!B13,0)</f>
        <v>5</v>
      </c>
      <c r="BZ48" s="142"/>
      <c r="CA48" s="155"/>
      <c r="CB48" s="154" t="s">
        <v>27</v>
      </c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34"/>
      <c r="CV48" s="134"/>
      <c r="CW48" s="134"/>
    </row>
    <row r="49" spans="1:101" ht="18.75" customHeight="1" thickBot="1" x14ac:dyDescent="0.3">
      <c r="A49" s="60"/>
      <c r="B49" s="60"/>
      <c r="C49" s="75" t="str">
        <f>C45</f>
        <v>Uruguay</v>
      </c>
      <c r="D49" s="76"/>
      <c r="E49" s="104"/>
      <c r="F49" s="93"/>
      <c r="G49" s="104"/>
      <c r="H49" s="75" t="str">
        <f>H46</f>
        <v>Italien</v>
      </c>
      <c r="I49" s="76"/>
      <c r="J49" s="60"/>
      <c r="K49" s="60" t="s">
        <v>89</v>
      </c>
      <c r="L49" s="60">
        <f t="shared" si="12"/>
        <v>0</v>
      </c>
      <c r="M49" s="60">
        <f>IF($E49="",0,IF($E49&gt;$G49,3,IF($E49=G49,1,0)))</f>
        <v>0</v>
      </c>
      <c r="N49" s="60"/>
      <c r="O49" s="60"/>
      <c r="P49" s="60">
        <f>IF($G49="",0,IF($E49&gt;$G49,0,IF($E49=$G49,1,3)))</f>
        <v>0</v>
      </c>
      <c r="Q49" s="60">
        <f>E49</f>
        <v>0</v>
      </c>
      <c r="R49" s="60"/>
      <c r="S49" s="60"/>
      <c r="T49" s="60">
        <f>G49</f>
        <v>0</v>
      </c>
      <c r="U49" s="60">
        <f>G49</f>
        <v>0</v>
      </c>
      <c r="V49" s="60"/>
      <c r="W49" s="60"/>
      <c r="X49" s="60">
        <f>E49</f>
        <v>0</v>
      </c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187">
        <f>SUM(AN45:AN48)</f>
        <v>30000</v>
      </c>
      <c r="AO49" s="187">
        <f>SUM(AO45:AO48)</f>
        <v>30000</v>
      </c>
      <c r="AP49" s="187">
        <f>SUM(AP45:AP48)</f>
        <v>30000</v>
      </c>
      <c r="AQ49" s="187">
        <f>SUM(AQ45:AQ48)</f>
        <v>30000</v>
      </c>
      <c r="AR49" s="187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85">
        <f>IF(E49&gt;G49,IF(Spielplan!E49&gt;Spielplan!G49,Punktemodus!$B$3,0),0)</f>
        <v>0</v>
      </c>
      <c r="BK49" s="85">
        <f>IF(E49=G49,IF(Spielplan!E49=Spielplan!G49,Punktemodus!$B$3,0),0)</f>
        <v>10</v>
      </c>
      <c r="BL49" s="85">
        <f>IF(E49&lt;G49,IF(Spielplan!E49&lt;Spielplan!G49,Punktemodus!$B$3,0),0)</f>
        <v>0</v>
      </c>
      <c r="BM49" s="85">
        <f>IF(E49=Spielplan!E49,IF(G49=Spielplan!G49,Punktemodus!$B$5,0),0)</f>
        <v>3</v>
      </c>
      <c r="BN49" s="85">
        <f>IF(E49=Spielplan!E49,Punktemodus!$B$7,0)</f>
        <v>1</v>
      </c>
      <c r="BO49" s="85">
        <f>IF(G49=Spielplan!G49,Punktemodus!$B$7,0)</f>
        <v>1</v>
      </c>
      <c r="BP49" s="137">
        <f>IF(Spielplan!E49="",0,SUM(BJ49:BO49))</f>
        <v>0</v>
      </c>
      <c r="BQ49" s="60"/>
      <c r="BR49" s="141"/>
      <c r="BS49" s="149" t="s">
        <v>21</v>
      </c>
      <c r="BT49" s="144" t="str">
        <f>Spielplan!$BL$13</f>
        <v/>
      </c>
      <c r="BU49" s="145"/>
      <c r="BV49" s="146">
        <f>Spielplan!$BN$13</f>
        <v>0</v>
      </c>
      <c r="BW49" s="155"/>
      <c r="BX49" s="158">
        <f>IF(BT13=BT49,Punktemodus!$B$11,0)</f>
        <v>10</v>
      </c>
      <c r="BY49" s="158">
        <f>IF(BT49=BT28,Punktemodus!B13,0)</f>
        <v>5</v>
      </c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34"/>
      <c r="CV49" s="134"/>
      <c r="CW49" s="134"/>
    </row>
    <row r="50" spans="1:101" ht="18.75" customHeight="1" thickBot="1" x14ac:dyDescent="0.3">
      <c r="A50" s="60"/>
      <c r="B50" s="60"/>
      <c r="C50" s="48" t="str">
        <f>H45</f>
        <v>Costa Rica</v>
      </c>
      <c r="D50" s="49"/>
      <c r="E50" s="104"/>
      <c r="F50" s="93"/>
      <c r="G50" s="104"/>
      <c r="H50" s="48" t="str">
        <f>C46</f>
        <v>England</v>
      </c>
      <c r="I50" s="49"/>
      <c r="J50" s="60"/>
      <c r="K50" s="60" t="s">
        <v>89</v>
      </c>
      <c r="L50" s="60">
        <f t="shared" si="12"/>
        <v>0</v>
      </c>
      <c r="M50" s="60"/>
      <c r="N50" s="60">
        <f>IF($E50="",0,IF($E50&gt;$G50,3,IF($E50=$G50,1,0)))</f>
        <v>0</v>
      </c>
      <c r="O50" s="60">
        <f>IF($G50="",0,IF($E50&gt;$G50,0,IF($E50=$G50,1,3)))</f>
        <v>0</v>
      </c>
      <c r="P50" s="60"/>
      <c r="Q50" s="60"/>
      <c r="R50" s="60">
        <f>E50</f>
        <v>0</v>
      </c>
      <c r="S50" s="60">
        <f>G50</f>
        <v>0</v>
      </c>
      <c r="T50" s="60"/>
      <c r="U50" s="60"/>
      <c r="V50" s="60">
        <f>G50</f>
        <v>0</v>
      </c>
      <c r="W50" s="60">
        <f>E50</f>
        <v>0</v>
      </c>
      <c r="X50" s="60"/>
      <c r="Y50" s="60"/>
      <c r="Z50" s="60" t="s">
        <v>30</v>
      </c>
      <c r="AA50" s="60"/>
      <c r="AB50" s="60"/>
      <c r="AC50" s="60"/>
      <c r="AD50" s="60"/>
      <c r="AE50" s="60"/>
      <c r="AF50" s="60"/>
      <c r="AG50" s="60" t="b">
        <f>OR(AG45=AG46,AG45=AG47,AG45=AG48,AG46=AG47,AG46=AG48,AG47=AG48)</f>
        <v>1</v>
      </c>
      <c r="AH50" s="60"/>
      <c r="AI50" s="60"/>
      <c r="AJ50" s="60"/>
      <c r="AK50" s="60"/>
      <c r="AL50" s="60"/>
      <c r="AM50" s="60"/>
      <c r="AN50" s="60"/>
      <c r="AO50" s="60" t="s">
        <v>34</v>
      </c>
      <c r="AP50" s="60"/>
      <c r="AQ50" s="60"/>
      <c r="AR50" s="60" t="b">
        <f>OR(AR45=AR46,AR45=AR47,AR45=AR48,AR46=AR47,AR46=AR48,AR47=AR48)</f>
        <v>1</v>
      </c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85">
        <f>IF(E50&gt;G50,IF(Spielplan!E50&gt;Spielplan!G50,Punktemodus!$B$3,0),0)</f>
        <v>0</v>
      </c>
      <c r="BK50" s="85">
        <f>IF(E50=G50,IF(Spielplan!E50=Spielplan!G50,Punktemodus!$B$3,0),0)</f>
        <v>10</v>
      </c>
      <c r="BL50" s="85">
        <f>IF(E50&lt;G50,IF(Spielplan!E50&lt;Spielplan!G50,Punktemodus!$B$3,0),0)</f>
        <v>0</v>
      </c>
      <c r="BM50" s="85">
        <f>IF(E50=Spielplan!E50,IF(G50=Spielplan!G50,Punktemodus!$B$5,0),0)</f>
        <v>3</v>
      </c>
      <c r="BN50" s="85">
        <f>IF(E50=Spielplan!E50,Punktemodus!$B$7,0)</f>
        <v>1</v>
      </c>
      <c r="BO50" s="85">
        <f>IF(G50=Spielplan!G50,Punktemodus!$B$7,0)</f>
        <v>1</v>
      </c>
      <c r="BP50" s="137">
        <f>IF(Spielplan!E50="",0,SUM(BJ50:BO50))</f>
        <v>0</v>
      </c>
      <c r="BQ50" s="60"/>
      <c r="BR50" s="141"/>
      <c r="BS50" s="150"/>
      <c r="BT50" s="134"/>
      <c r="BU50" s="134"/>
      <c r="BV50" s="151"/>
      <c r="BW50" s="157"/>
      <c r="BX50" s="158"/>
      <c r="BY50" s="158"/>
      <c r="BZ50" s="155"/>
      <c r="CA50" s="144" t="str">
        <f>Spielplan!$BS$14</f>
        <v/>
      </c>
      <c r="CB50" s="159"/>
      <c r="CC50" s="146">
        <f>Spielplan!$BU$14</f>
        <v>0</v>
      </c>
      <c r="CD50" s="157"/>
      <c r="CE50" s="155">
        <f>IF(CA50=CA14,Punktemodus!B15,0)</f>
        <v>20</v>
      </c>
      <c r="CF50" s="158">
        <f>IF(OR(CA50=$CA$15,CA50=$CA$22,CA50=$CA$23,CA50=$CA$30,CA50=$CA$31,CA50=$CA$38,CA50=$CA$39),Punktemodus!B17,0)</f>
        <v>10</v>
      </c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34"/>
      <c r="CV50" s="134"/>
      <c r="CW50" s="134"/>
    </row>
    <row r="51" spans="1:101" ht="18.75" customHeight="1" thickBot="1" x14ac:dyDescent="0.3">
      <c r="A51" s="60"/>
      <c r="B51" s="60"/>
      <c r="C51" s="136" t="str">
        <f>IF(G50="","",IF(AR50=TRUE,"Achtung: Fehler in Tabelle!",""))</f>
        <v/>
      </c>
      <c r="D51" s="60"/>
      <c r="E51" s="85"/>
      <c r="F51" s="60"/>
      <c r="G51" s="85"/>
      <c r="H51" s="60"/>
      <c r="I51" s="60"/>
      <c r="J51" s="60"/>
      <c r="K51" s="60"/>
      <c r="L51" s="60"/>
      <c r="M51" s="60">
        <f t="shared" ref="M51:X51" si="15">SUM(M45:M50)</f>
        <v>0</v>
      </c>
      <c r="N51" s="60">
        <f t="shared" si="15"/>
        <v>0</v>
      </c>
      <c r="O51" s="60">
        <f t="shared" si="15"/>
        <v>0</v>
      </c>
      <c r="P51" s="60">
        <f t="shared" si="15"/>
        <v>0</v>
      </c>
      <c r="Q51" s="60">
        <f t="shared" si="15"/>
        <v>0</v>
      </c>
      <c r="R51" s="60">
        <f t="shared" si="15"/>
        <v>0</v>
      </c>
      <c r="S51" s="60">
        <f t="shared" si="15"/>
        <v>0</v>
      </c>
      <c r="T51" s="60">
        <f t="shared" si="15"/>
        <v>0</v>
      </c>
      <c r="U51" s="60">
        <f t="shared" si="15"/>
        <v>0</v>
      </c>
      <c r="V51" s="60">
        <f t="shared" si="15"/>
        <v>0</v>
      </c>
      <c r="W51" s="60">
        <f t="shared" si="15"/>
        <v>0</v>
      </c>
      <c r="X51" s="60">
        <f t="shared" si="15"/>
        <v>0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160">
        <f>SUM(BP45:BP50)</f>
        <v>0</v>
      </c>
      <c r="BQ51" s="60"/>
      <c r="BR51" s="141"/>
      <c r="BS51" s="152"/>
      <c r="BT51" s="134"/>
      <c r="BU51" s="134"/>
      <c r="BV51" s="151"/>
      <c r="BW51" s="157"/>
      <c r="BX51" s="158"/>
      <c r="BY51" s="158"/>
      <c r="BZ51" s="155"/>
      <c r="CA51" s="144" t="str">
        <f>Spielplan!$BS$15</f>
        <v/>
      </c>
      <c r="CB51" s="159"/>
      <c r="CC51" s="146">
        <f>Spielplan!$BU$15</f>
        <v>0</v>
      </c>
      <c r="CD51" s="155"/>
      <c r="CE51" s="155">
        <f>IF(CA51=CA15,Punktemodus!B15,0)</f>
        <v>20</v>
      </c>
      <c r="CF51" s="158">
        <f>IF(OR(CA51=$CA$14,CA51=$CA$22,CA51=$CA$23,CA51=$CA$30,CA51=$CA$31,CA51=$CA$38,CA51=$CA$39),Punktemodus!B17,0)</f>
        <v>10</v>
      </c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34"/>
      <c r="CV51" s="134"/>
      <c r="CW51" s="134"/>
    </row>
    <row r="52" spans="1:101" ht="18.75" customHeight="1" thickBot="1" x14ac:dyDescent="0.3">
      <c r="A52" s="60"/>
      <c r="B52" s="60"/>
      <c r="C52" s="60"/>
      <c r="D52" s="60"/>
      <c r="E52" s="85"/>
      <c r="F52" s="60"/>
      <c r="G52" s="85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138"/>
      <c r="BQ52" s="60"/>
      <c r="BR52" s="141"/>
      <c r="BS52" s="153" t="s">
        <v>22</v>
      </c>
      <c r="BT52" s="144" t="str">
        <f>Spielplan!$BL$16</f>
        <v/>
      </c>
      <c r="BU52" s="145"/>
      <c r="BV52" s="146">
        <f>Spielplan!$BN$16</f>
        <v>0</v>
      </c>
      <c r="BW52" s="155"/>
      <c r="BX52" s="158">
        <f>IF(BT16=BT52,Punktemodus!$B$11,0)</f>
        <v>10</v>
      </c>
      <c r="BY52" s="158">
        <f>IF(BT52=BT33,Punktemodus!B13,0)</f>
        <v>5</v>
      </c>
      <c r="BZ52" s="155"/>
      <c r="CA52" s="155"/>
      <c r="CB52" s="155"/>
      <c r="CC52" s="155"/>
      <c r="CD52" s="155"/>
      <c r="CE52" s="155"/>
      <c r="CF52" s="154"/>
      <c r="CG52" s="154" t="s">
        <v>28</v>
      </c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34"/>
      <c r="CV52" s="134"/>
      <c r="CW52" s="134"/>
    </row>
    <row r="53" spans="1:101" ht="18.75" customHeight="1" thickBot="1" x14ac:dyDescent="0.25">
      <c r="A53" s="60"/>
      <c r="B53" s="60"/>
      <c r="C53" s="60"/>
      <c r="D53" s="60"/>
      <c r="E53" s="85"/>
      <c r="F53" s="60"/>
      <c r="G53" s="85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138"/>
      <c r="BQ53" s="60"/>
      <c r="BR53" s="141"/>
      <c r="BS53" s="149" t="s">
        <v>25</v>
      </c>
      <c r="BT53" s="144" t="str">
        <f>Spielplan!$BL$17</f>
        <v/>
      </c>
      <c r="BU53" s="145"/>
      <c r="BV53" s="146">
        <f>Spielplan!$BN$17</f>
        <v>0</v>
      </c>
      <c r="BW53" s="155"/>
      <c r="BX53" s="158">
        <f>IF(BT17=BT53,Punktemodus!$B$11,0)</f>
        <v>10</v>
      </c>
      <c r="BY53" s="158">
        <f>IF(BT53=BT32,Punktemodus!B13,0)</f>
        <v>5</v>
      </c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34"/>
      <c r="CV53" s="134"/>
      <c r="CW53" s="134"/>
    </row>
    <row r="54" spans="1:101" ht="18.75" customHeight="1" thickBot="1" x14ac:dyDescent="0.3">
      <c r="A54" s="60"/>
      <c r="B54" s="60"/>
      <c r="C54" s="88" t="s">
        <v>90</v>
      </c>
      <c r="D54" s="60"/>
      <c r="E54" s="85"/>
      <c r="F54" s="60"/>
      <c r="G54" s="85"/>
      <c r="H54" s="60"/>
      <c r="I54" s="60"/>
      <c r="J54" s="60"/>
      <c r="K54" s="60"/>
      <c r="L54" s="60"/>
      <c r="M54" s="60" t="s">
        <v>4</v>
      </c>
      <c r="N54" s="60"/>
      <c r="O54" s="60"/>
      <c r="P54" s="60"/>
      <c r="Q54" s="60" t="s">
        <v>6</v>
      </c>
      <c r="R54" s="60"/>
      <c r="S54" s="60"/>
      <c r="T54" s="60"/>
      <c r="U54" s="60" t="s">
        <v>7</v>
      </c>
      <c r="V54" s="60"/>
      <c r="W54" s="60"/>
      <c r="X54" s="60"/>
      <c r="Y54" s="60"/>
      <c r="Z54" s="60" t="s">
        <v>4</v>
      </c>
      <c r="AA54" s="60" t="s">
        <v>5</v>
      </c>
      <c r="AB54" s="60"/>
      <c r="AC54" s="60"/>
      <c r="AD54" s="60" t="s">
        <v>9</v>
      </c>
      <c r="AE54" s="60"/>
      <c r="AF54" s="60"/>
      <c r="AG54" s="60"/>
      <c r="AH54" s="60" t="s">
        <v>32</v>
      </c>
      <c r="AI54" s="60"/>
      <c r="AJ54" s="60"/>
      <c r="AK54" s="60"/>
      <c r="AL54" s="60"/>
      <c r="AM54" s="60"/>
      <c r="AN54" s="60" t="s">
        <v>35</v>
      </c>
      <c r="AO54" s="60"/>
      <c r="AP54" s="60"/>
      <c r="AQ54" s="60"/>
      <c r="AR54" s="60"/>
      <c r="AS54" s="60" t="s">
        <v>33</v>
      </c>
      <c r="AT54" s="60"/>
      <c r="AU54" s="60"/>
      <c r="AV54" s="60"/>
      <c r="AW54" s="60"/>
      <c r="AX54" s="60"/>
      <c r="AY54" s="60"/>
      <c r="AZ54" s="60"/>
      <c r="BA54" s="89" t="s">
        <v>10</v>
      </c>
      <c r="BB54" s="60"/>
      <c r="BC54" s="90" t="s">
        <v>4</v>
      </c>
      <c r="BD54" s="60"/>
      <c r="BE54" s="61" t="s">
        <v>5</v>
      </c>
      <c r="BF54" s="60"/>
      <c r="BG54" s="60"/>
      <c r="BH54" s="60"/>
      <c r="BI54" s="85"/>
      <c r="BJ54" s="60"/>
      <c r="BK54" s="60"/>
      <c r="BL54" s="60"/>
      <c r="BM54" s="60"/>
      <c r="BN54" s="60"/>
      <c r="BO54" s="60"/>
      <c r="BP54" s="138"/>
      <c r="BQ54" s="85"/>
      <c r="BR54" s="141"/>
      <c r="BS54" s="150"/>
      <c r="BT54" s="134"/>
      <c r="BU54" s="134"/>
      <c r="BV54" s="134"/>
      <c r="BW54" s="134"/>
      <c r="BX54" s="148"/>
      <c r="BY54" s="148"/>
      <c r="BZ54" s="134"/>
      <c r="CA54" s="134"/>
      <c r="CB54" s="134"/>
      <c r="CC54" s="134"/>
      <c r="CD54" s="134"/>
      <c r="CE54" s="134"/>
      <c r="CF54" s="144" t="str">
        <f>Spielplan!$BX$18</f>
        <v/>
      </c>
      <c r="CG54" s="145"/>
      <c r="CH54" s="146">
        <f>Spielplan!$BZ$18</f>
        <v>0</v>
      </c>
      <c r="CI54" s="134"/>
      <c r="CJ54" s="134">
        <f>IF(OR(CF54=$CF$18,CF54=$CF$19,CF54=$CF$34,CF54=$CF$35),Punktemodus!$B$19,0)</f>
        <v>30</v>
      </c>
      <c r="CK54" s="134"/>
      <c r="CL54" s="134"/>
      <c r="CM54" s="134"/>
      <c r="CN54" s="134"/>
      <c r="CO54" s="134"/>
      <c r="CP54" s="134"/>
      <c r="CQ54" s="134"/>
      <c r="CR54" s="134"/>
      <c r="CS54" s="134">
        <f>IF(CQ59=CQ23,Punktemodus!B23,0)</f>
        <v>50</v>
      </c>
      <c r="CT54" s="134"/>
      <c r="CU54" s="134"/>
      <c r="CV54" s="134"/>
      <c r="CW54" s="134"/>
    </row>
    <row r="55" spans="1:101" ht="18.75" customHeight="1" thickBot="1" x14ac:dyDescent="0.25">
      <c r="A55" s="60"/>
      <c r="B55" s="60"/>
      <c r="C55" s="92"/>
      <c r="D55" s="60"/>
      <c r="E55" s="85"/>
      <c r="F55" s="60"/>
      <c r="G55" s="85"/>
      <c r="H55" s="60"/>
      <c r="I55" s="60"/>
      <c r="J55" s="60"/>
      <c r="K55" s="60"/>
      <c r="L55" s="60"/>
      <c r="M55" s="60" t="s">
        <v>0</v>
      </c>
      <c r="N55" s="60" t="s">
        <v>1</v>
      </c>
      <c r="O55" s="60" t="s">
        <v>2</v>
      </c>
      <c r="P55" s="60" t="s">
        <v>3</v>
      </c>
      <c r="Q55" s="60" t="s">
        <v>0</v>
      </c>
      <c r="R55" s="60" t="s">
        <v>1</v>
      </c>
      <c r="S55" s="60" t="s">
        <v>2</v>
      </c>
      <c r="T55" s="60" t="s">
        <v>3</v>
      </c>
      <c r="U55" s="60" t="s">
        <v>0</v>
      </c>
      <c r="V55" s="60" t="s">
        <v>1</v>
      </c>
      <c r="W55" s="60" t="s">
        <v>2</v>
      </c>
      <c r="X55" s="60" t="s">
        <v>3</v>
      </c>
      <c r="Y55" s="60"/>
      <c r="Z55" s="60" t="s">
        <v>8</v>
      </c>
      <c r="AA55" s="60"/>
      <c r="AB55" s="60"/>
      <c r="AC55" s="60"/>
      <c r="AD55" s="60"/>
      <c r="AE55" s="60"/>
      <c r="AF55" s="60"/>
      <c r="AG55" s="60"/>
      <c r="AH55" s="60" t="s">
        <v>31</v>
      </c>
      <c r="AI55" s="60"/>
      <c r="AJ55" s="60"/>
      <c r="AK55" s="60"/>
      <c r="AL55" s="60"/>
      <c r="AM55" s="60"/>
      <c r="AN55" s="60" t="str">
        <f>AI56</f>
        <v>Schweiz</v>
      </c>
      <c r="AO55" s="60" t="str">
        <f>AI57</f>
        <v>Ecuador</v>
      </c>
      <c r="AP55" s="60" t="str">
        <f>AI58</f>
        <v>Frankreich</v>
      </c>
      <c r="AQ55" s="60" t="str">
        <f>AI59</f>
        <v>Honduras</v>
      </c>
      <c r="AR55" s="60"/>
      <c r="AS55" s="60" t="s">
        <v>31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85"/>
      <c r="BJ55" s="85"/>
      <c r="BK55" s="85"/>
      <c r="BL55" s="85"/>
      <c r="BM55" s="85"/>
      <c r="BN55" s="85"/>
      <c r="BO55" s="85"/>
      <c r="BP55" s="137"/>
      <c r="BQ55" s="85"/>
      <c r="BR55" s="141"/>
      <c r="BS55" s="134"/>
      <c r="BT55" s="134"/>
      <c r="BU55" s="134"/>
      <c r="BV55" s="134"/>
      <c r="BW55" s="134"/>
      <c r="BX55" s="148"/>
      <c r="BY55" s="148"/>
      <c r="BZ55" s="134"/>
      <c r="CA55" s="134"/>
      <c r="CB55" s="134"/>
      <c r="CC55" s="134"/>
      <c r="CD55" s="134"/>
      <c r="CE55" s="134"/>
      <c r="CF55" s="144" t="str">
        <f>Spielplan!$BX$19</f>
        <v/>
      </c>
      <c r="CG55" s="145"/>
      <c r="CH55" s="146">
        <f>Spielplan!$BZ$19</f>
        <v>0</v>
      </c>
      <c r="CI55" s="134"/>
      <c r="CJ55" s="134">
        <f>IF(OR(CF55=$CF$18,CF55=$CF$19,CF55=$CF$34,CF55=$CF$35),Punktemodus!$B$19,0)</f>
        <v>30</v>
      </c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</row>
    <row r="56" spans="1:101" ht="18.75" customHeight="1" thickBot="1" x14ac:dyDescent="0.3">
      <c r="A56" s="60"/>
      <c r="B56" s="60"/>
      <c r="C56" s="191" t="str">
        <f>Spielplan!$C56</f>
        <v>Schweiz</v>
      </c>
      <c r="D56" s="192"/>
      <c r="E56" s="104"/>
      <c r="F56" s="93"/>
      <c r="G56" s="104"/>
      <c r="H56" s="191" t="str">
        <f>Spielplan!$H$56</f>
        <v>Ecuador</v>
      </c>
      <c r="I56" s="192"/>
      <c r="J56" s="60"/>
      <c r="K56" s="60" t="s">
        <v>96</v>
      </c>
      <c r="L56" s="60">
        <f t="shared" ref="L56:L61" si="16">IF(E56-G56&gt;0,1,IF(G56=E56,0,-1))</f>
        <v>0</v>
      </c>
      <c r="M56" s="60">
        <f>IF($E56="",0,IF($E56&gt;$G56,3,IF($E56=G56,1,0)))</f>
        <v>0</v>
      </c>
      <c r="N56" s="60">
        <f>IF($G56="",0,IF($E56&gt;$G56,0,IF($E56=G56,1,3)))</f>
        <v>0</v>
      </c>
      <c r="O56" s="60"/>
      <c r="P56" s="60"/>
      <c r="Q56" s="60">
        <f>E56</f>
        <v>0</v>
      </c>
      <c r="R56" s="60">
        <f>G56</f>
        <v>0</v>
      </c>
      <c r="S56" s="60"/>
      <c r="T56" s="60"/>
      <c r="U56" s="60">
        <f>G56</f>
        <v>0</v>
      </c>
      <c r="V56" s="60">
        <f>E56</f>
        <v>0</v>
      </c>
      <c r="W56" s="60"/>
      <c r="X56" s="60"/>
      <c r="Y56" s="60"/>
      <c r="Z56" s="60">
        <f>M62</f>
        <v>0</v>
      </c>
      <c r="AA56" s="60">
        <f>Q62</f>
        <v>0</v>
      </c>
      <c r="AB56" s="60">
        <f>U62</f>
        <v>0</v>
      </c>
      <c r="AC56" s="60">
        <f>AA56-AB56</f>
        <v>0</v>
      </c>
      <c r="AD56" s="60">
        <f>IF(Z56&gt;Z57,-1,0)</f>
        <v>0</v>
      </c>
      <c r="AE56" s="60">
        <f>IF(Z56&gt;Z58,-1,0)</f>
        <v>0</v>
      </c>
      <c r="AF56" s="60">
        <f>IF(Z56&gt;Z59,-1,0)</f>
        <v>0</v>
      </c>
      <c r="AG56" s="60">
        <f>10000-(AJ56*1000+AM56*100+AK56*10)</f>
        <v>10000</v>
      </c>
      <c r="AH56" s="90">
        <f>RANK(AG56,AG56:AG59,1)</f>
        <v>1</v>
      </c>
      <c r="AI56" s="60" t="str">
        <f>C56</f>
        <v>Schweiz</v>
      </c>
      <c r="AJ56" s="60">
        <f t="shared" ref="AJ56:AL59" si="17">Z56</f>
        <v>0</v>
      </c>
      <c r="AK56" s="60">
        <f t="shared" si="17"/>
        <v>0</v>
      </c>
      <c r="AL56" s="60">
        <f t="shared" si="17"/>
        <v>0</v>
      </c>
      <c r="AM56" s="60">
        <f>AK56-AL56</f>
        <v>0</v>
      </c>
      <c r="AN56" s="187"/>
      <c r="AO56" s="187">
        <f>IF(AG57=AG56,IF(G56&gt;E56,AG57-0.1,AG57),AG57)</f>
        <v>10000</v>
      </c>
      <c r="AP56" s="187">
        <f>IF(AG58=AG56,IF(G58&gt;E58,AG58-0.1,AG58),AG58)</f>
        <v>10000</v>
      </c>
      <c r="AQ56" s="187">
        <f>IF(AG59=AG56,IF(G60&gt;E60,AG59-0.1,AG59),AG59)</f>
        <v>10000</v>
      </c>
      <c r="AR56" s="187">
        <f>AN60</f>
        <v>30000</v>
      </c>
      <c r="AS56" s="90">
        <f>RANK(AR56,AR56:AR59,1)</f>
        <v>1</v>
      </c>
      <c r="AT56" s="60" t="str">
        <f t="shared" ref="AT56:AW59" si="18">AI56</f>
        <v>Schweiz</v>
      </c>
      <c r="AU56" s="60">
        <f t="shared" si="18"/>
        <v>0</v>
      </c>
      <c r="AV56" s="60">
        <f t="shared" si="18"/>
        <v>0</v>
      </c>
      <c r="AW56" s="60">
        <f t="shared" si="18"/>
        <v>0</v>
      </c>
      <c r="AX56" s="60"/>
      <c r="AY56" s="60"/>
      <c r="AZ56" s="60"/>
      <c r="BA56" s="195">
        <v>1</v>
      </c>
      <c r="BB56" s="191" t="str">
        <f>VLOOKUP(1,AS56:AT59,2,FALSE)</f>
        <v>Schweiz</v>
      </c>
      <c r="BC56" s="196"/>
      <c r="BD56" s="197">
        <f>VLOOKUP(1,AS56:AW59,3,FALSE)</f>
        <v>0</v>
      </c>
      <c r="BE56" s="198">
        <f>VLOOKUP(1,AS56:AW59,4,FALSE)</f>
        <v>0</v>
      </c>
      <c r="BF56" s="93" t="s">
        <v>12</v>
      </c>
      <c r="BG56" s="198">
        <f>VLOOKUP(1,AS56:AW59,5,FALSE)</f>
        <v>0</v>
      </c>
      <c r="BH56" s="199" t="s">
        <v>121</v>
      </c>
      <c r="BI56" s="85"/>
      <c r="BJ56" s="85">
        <f>IF(E56&gt;G56,IF(Spielplan!E56&gt;Spielplan!G56,Punktemodus!$B$3,0),0)</f>
        <v>0</v>
      </c>
      <c r="BK56" s="85">
        <f>IF(E56=G56,IF(Spielplan!E56=Spielplan!G56,Punktemodus!$B$3,0),0)</f>
        <v>10</v>
      </c>
      <c r="BL56" s="85">
        <f>IF(E56&lt;G56,IF(Spielplan!E56&lt;Spielplan!G56,Punktemodus!$B$3,0),0)</f>
        <v>0</v>
      </c>
      <c r="BM56" s="85">
        <f>IF(E56=Spielplan!E56,IF(G56=Spielplan!G56,Punktemodus!$B$5,0),0)</f>
        <v>3</v>
      </c>
      <c r="BN56" s="85">
        <f>IF(E56=Spielplan!E56,Punktemodus!$B$7,0)</f>
        <v>1</v>
      </c>
      <c r="BO56" s="85">
        <f>IF(G56=Spielplan!G56,Punktemodus!$B$7,0)</f>
        <v>1</v>
      </c>
      <c r="BP56" s="137">
        <f>IF(Spielplan!E56="",0,SUM(BJ56:BO56))</f>
        <v>0</v>
      </c>
      <c r="BQ56" s="85"/>
      <c r="BR56" s="141"/>
      <c r="BS56" s="153" t="s">
        <v>121</v>
      </c>
      <c r="BT56" s="144" t="str">
        <f>Spielplan!$BL$20</f>
        <v/>
      </c>
      <c r="BU56" s="145"/>
      <c r="BV56" s="146">
        <f>Spielplan!$BN$20</f>
        <v>0</v>
      </c>
      <c r="BW56" s="147"/>
      <c r="BX56" s="148">
        <f>IF(BT20=BT56,Punktemodus!$B$11,0)</f>
        <v>10</v>
      </c>
      <c r="BY56" s="148">
        <f>IF(BT56=BT37,Punktemodus!B13,0)</f>
        <v>5</v>
      </c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</row>
    <row r="57" spans="1:101" ht="18.75" customHeight="1" thickBot="1" x14ac:dyDescent="0.3">
      <c r="A57" s="60"/>
      <c r="B57" s="60"/>
      <c r="C57" s="193" t="str">
        <f>Spielplan!$C$57</f>
        <v>Frankreich</v>
      </c>
      <c r="D57" s="194"/>
      <c r="E57" s="104"/>
      <c r="F57" s="93"/>
      <c r="G57" s="104"/>
      <c r="H57" s="193" t="str">
        <f>Spielplan!$H$57</f>
        <v>Honduras</v>
      </c>
      <c r="I57" s="194"/>
      <c r="J57" s="60"/>
      <c r="K57" s="60" t="s">
        <v>97</v>
      </c>
      <c r="L57" s="60">
        <f t="shared" si="16"/>
        <v>0</v>
      </c>
      <c r="M57" s="60"/>
      <c r="N57" s="60"/>
      <c r="O57" s="60">
        <f>IF($E57="",0,IF($E57&gt;$G57,3,IF($E57=$G57,1,0)))</f>
        <v>0</v>
      </c>
      <c r="P57" s="60">
        <f>IF($G57="",0,IF($E57&gt;$G57,0,IF($E57=$G57,1,3)))</f>
        <v>0</v>
      </c>
      <c r="Q57" s="60"/>
      <c r="R57" s="60"/>
      <c r="S57" s="60">
        <f>E57</f>
        <v>0</v>
      </c>
      <c r="T57" s="60">
        <f>G57</f>
        <v>0</v>
      </c>
      <c r="U57" s="60"/>
      <c r="V57" s="60"/>
      <c r="W57" s="60">
        <f>G57</f>
        <v>0</v>
      </c>
      <c r="X57" s="60">
        <f>E57</f>
        <v>0</v>
      </c>
      <c r="Y57" s="60"/>
      <c r="Z57" s="60">
        <f>N62</f>
        <v>0</v>
      </c>
      <c r="AA57" s="60">
        <f>R62</f>
        <v>0</v>
      </c>
      <c r="AB57" s="60">
        <f>V62</f>
        <v>0</v>
      </c>
      <c r="AC57" s="60">
        <f>AA57-AB57</f>
        <v>0</v>
      </c>
      <c r="AD57" s="60">
        <f>IF(Z57&gt;Z56,-1,0)</f>
        <v>0</v>
      </c>
      <c r="AE57" s="60">
        <f>IF(Z57&gt;Z58,-1,0)</f>
        <v>0</v>
      </c>
      <c r="AF57" s="60">
        <f>IF(Z57&gt;Z59,-1,0)</f>
        <v>0</v>
      </c>
      <c r="AG57" s="60">
        <f>10000-(AJ57*1000+AM57*100+AK57*10)</f>
        <v>10000</v>
      </c>
      <c r="AH57" s="90">
        <f>RANK(AG57,AG56:AG59,1)</f>
        <v>1</v>
      </c>
      <c r="AI57" s="60" t="str">
        <f>H56</f>
        <v>Ecuador</v>
      </c>
      <c r="AJ57" s="60">
        <f t="shared" si="17"/>
        <v>0</v>
      </c>
      <c r="AK57" s="60">
        <f t="shared" si="17"/>
        <v>0</v>
      </c>
      <c r="AL57" s="60">
        <f t="shared" si="17"/>
        <v>0</v>
      </c>
      <c r="AM57" s="60">
        <f>AK57-AL57</f>
        <v>0</v>
      </c>
      <c r="AN57" s="187">
        <f>IF(AG56=AG57,IF(E56&gt;G56,AG56-0.1,AG56),AG56)</f>
        <v>10000</v>
      </c>
      <c r="AO57" s="187"/>
      <c r="AP57" s="187">
        <f>IF(AG58=AG57,IF(G61&gt;E61,AG58-0.1,AG58),AG58)</f>
        <v>10000</v>
      </c>
      <c r="AQ57" s="187">
        <f>IF(AG59=AG57,IF(G59&gt;E59,AG59-0.1,AG59),AG59)</f>
        <v>10000</v>
      </c>
      <c r="AR57" s="187">
        <f>AO60</f>
        <v>30000</v>
      </c>
      <c r="AS57" s="90">
        <f>RANK(AR57,AR56:AR59,1)</f>
        <v>1</v>
      </c>
      <c r="AT57" s="60" t="str">
        <f t="shared" si="18"/>
        <v>Ecuador</v>
      </c>
      <c r="AU57" s="60">
        <f t="shared" si="18"/>
        <v>0</v>
      </c>
      <c r="AV57" s="60">
        <f t="shared" si="18"/>
        <v>0</v>
      </c>
      <c r="AW57" s="60">
        <f t="shared" si="18"/>
        <v>0</v>
      </c>
      <c r="AX57" s="60"/>
      <c r="AY57" s="60"/>
      <c r="AZ57" s="60"/>
      <c r="BA57" s="235">
        <v>2</v>
      </c>
      <c r="BB57" s="193" t="e">
        <f>VLOOKUP(2,AS56:AT59,2,FALSE)</f>
        <v>#N/A</v>
      </c>
      <c r="BC57" s="236"/>
      <c r="BD57" s="237" t="e">
        <f>VLOOKUP(2,AS56:AW59,3,FALSE)</f>
        <v>#N/A</v>
      </c>
      <c r="BE57" s="238" t="e">
        <f>VLOOKUP(2,AS56:AW59,4,FALSE)</f>
        <v>#N/A</v>
      </c>
      <c r="BF57" s="93" t="s">
        <v>12</v>
      </c>
      <c r="BG57" s="238" t="e">
        <f>VLOOKUP(2,AS56:AW59,5,FALSE)</f>
        <v>#N/A</v>
      </c>
      <c r="BH57" s="238" t="s">
        <v>127</v>
      </c>
      <c r="BI57" s="85"/>
      <c r="BJ57" s="85">
        <f>IF(E57&gt;G57,IF(Spielplan!E57&gt;Spielplan!G57,Punktemodus!$B$3,0),0)</f>
        <v>0</v>
      </c>
      <c r="BK57" s="85">
        <f>IF(E57=G57,IF(Spielplan!E57=Spielplan!G57,Punktemodus!$B$3,0),0)</f>
        <v>10</v>
      </c>
      <c r="BL57" s="85">
        <f>IF(E57&lt;G57,IF(Spielplan!E57&lt;Spielplan!G57,Punktemodus!$B$3,0),0)</f>
        <v>0</v>
      </c>
      <c r="BM57" s="85">
        <f>IF(E57=Spielplan!E57,IF(G57=Spielplan!G57,Punktemodus!$B$5,0),0)</f>
        <v>3</v>
      </c>
      <c r="BN57" s="85">
        <f>IF(E57=Spielplan!E57,Punktemodus!$B$7,0)</f>
        <v>1</v>
      </c>
      <c r="BO57" s="85">
        <f>IF(G57=Spielplan!G57,Punktemodus!$B$7,0)</f>
        <v>1</v>
      </c>
      <c r="BP57" s="137">
        <f>IF(Spielplan!E57="",0,SUM(BJ57:BO57))</f>
        <v>0</v>
      </c>
      <c r="BQ57" s="85"/>
      <c r="BR57" s="141"/>
      <c r="BS57" s="149" t="s">
        <v>122</v>
      </c>
      <c r="BT57" s="144" t="str">
        <f>Spielplan!$BL$21</f>
        <v/>
      </c>
      <c r="BU57" s="145"/>
      <c r="BV57" s="146">
        <f>Spielplan!$BN$21</f>
        <v>0</v>
      </c>
      <c r="BW57" s="134"/>
      <c r="BX57" s="148">
        <f>IF(BT21=BT57,Punktemodus!$B$11,0)</f>
        <v>10</v>
      </c>
      <c r="BY57" s="148">
        <f>IF(BT57=BT36,Punktemodus!B13,0)</f>
        <v>5</v>
      </c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54" t="s">
        <v>29</v>
      </c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</row>
    <row r="58" spans="1:101" ht="18.75" customHeight="1" thickBot="1" x14ac:dyDescent="0.3">
      <c r="A58" s="60"/>
      <c r="B58" s="60"/>
      <c r="C58" s="191" t="str">
        <f>C56</f>
        <v>Schweiz</v>
      </c>
      <c r="D58" s="192"/>
      <c r="E58" s="104"/>
      <c r="F58" s="93"/>
      <c r="G58" s="104"/>
      <c r="H58" s="191" t="str">
        <f>C57</f>
        <v>Frankreich</v>
      </c>
      <c r="I58" s="192"/>
      <c r="J58" s="60"/>
      <c r="K58" s="60" t="s">
        <v>98</v>
      </c>
      <c r="L58" s="60">
        <f t="shared" si="16"/>
        <v>0</v>
      </c>
      <c r="M58" s="60">
        <f>IF($E58="",0,IF($E58&gt;$G58,3,IF($E58=G58,1,0)))</f>
        <v>0</v>
      </c>
      <c r="N58" s="60"/>
      <c r="O58" s="60">
        <f>IF($G58="",0,IF($E58&gt;$G58,0,IF($E58=$G58,1,3)))</f>
        <v>0</v>
      </c>
      <c r="P58" s="60"/>
      <c r="Q58" s="60">
        <f>E58</f>
        <v>0</v>
      </c>
      <c r="R58" s="60"/>
      <c r="S58" s="60">
        <f>G58</f>
        <v>0</v>
      </c>
      <c r="T58" s="60"/>
      <c r="U58" s="60">
        <f>G58</f>
        <v>0</v>
      </c>
      <c r="V58" s="60"/>
      <c r="W58" s="60">
        <f>E58</f>
        <v>0</v>
      </c>
      <c r="X58" s="60"/>
      <c r="Y58" s="60"/>
      <c r="Z58" s="60">
        <f>O62</f>
        <v>0</v>
      </c>
      <c r="AA58" s="60">
        <f>S62</f>
        <v>0</v>
      </c>
      <c r="AB58" s="60">
        <f>W62</f>
        <v>0</v>
      </c>
      <c r="AC58" s="60">
        <f>AA58-AB58</f>
        <v>0</v>
      </c>
      <c r="AD58" s="60">
        <f>IF(Z58&gt;Z56,-1,0)</f>
        <v>0</v>
      </c>
      <c r="AE58" s="60">
        <f>IF(Z58&gt;Z57,-1,0)</f>
        <v>0</v>
      </c>
      <c r="AF58" s="60">
        <f>IF(Z58&gt;Z59,-1,0)</f>
        <v>0</v>
      </c>
      <c r="AG58" s="60">
        <f>10000-(AJ58*1000+AM58*100+AK58*10)</f>
        <v>10000</v>
      </c>
      <c r="AH58" s="90">
        <f>RANK(AG58,AG56:AG59,1)</f>
        <v>1</v>
      </c>
      <c r="AI58" s="60" t="str">
        <f>C57</f>
        <v>Frankreich</v>
      </c>
      <c r="AJ58" s="60">
        <f t="shared" si="17"/>
        <v>0</v>
      </c>
      <c r="AK58" s="60">
        <f t="shared" si="17"/>
        <v>0</v>
      </c>
      <c r="AL58" s="60">
        <f t="shared" si="17"/>
        <v>0</v>
      </c>
      <c r="AM58" s="60">
        <f>AK58-AL58</f>
        <v>0</v>
      </c>
      <c r="AN58" s="187">
        <f>IF(AG56=AG58,IF(E58&gt;G58,AG56-0.1,AG56),AG56)</f>
        <v>10000</v>
      </c>
      <c r="AO58" s="187">
        <f>IF(AG57=AG58,IF(E61&gt;G61,AG57-0.1,AG57),AG57)</f>
        <v>10000</v>
      </c>
      <c r="AP58" s="187"/>
      <c r="AQ58" s="187">
        <f>IF(AG59=AG58,IF(G57&gt;E57,AG59-0.1,AG59),AG59)</f>
        <v>10000</v>
      </c>
      <c r="AR58" s="187">
        <f>AP60</f>
        <v>30000</v>
      </c>
      <c r="AS58" s="90">
        <f>RANK(AR58,AR56:AR59,1)</f>
        <v>1</v>
      </c>
      <c r="AT58" s="60" t="str">
        <f t="shared" si="18"/>
        <v>Frankreich</v>
      </c>
      <c r="AU58" s="60">
        <f t="shared" si="18"/>
        <v>0</v>
      </c>
      <c r="AV58" s="60">
        <f t="shared" si="18"/>
        <v>0</v>
      </c>
      <c r="AW58" s="60">
        <f t="shared" si="18"/>
        <v>0</v>
      </c>
      <c r="AX58" s="60"/>
      <c r="AY58" s="60"/>
      <c r="AZ58" s="60"/>
      <c r="BA58" s="113">
        <v>3</v>
      </c>
      <c r="BB58" s="114" t="e">
        <f>VLOOKUP(3,AS56:AT59,2,FALSE)</f>
        <v>#N/A</v>
      </c>
      <c r="BC58" s="115"/>
      <c r="BD58" s="116" t="e">
        <f>VLOOKUP(3,AS56:AW59,3,FALSE)</f>
        <v>#N/A</v>
      </c>
      <c r="BE58" s="116" t="e">
        <f>VLOOKUP(3,AS56:AW59,4,FALSE)</f>
        <v>#N/A</v>
      </c>
      <c r="BF58" s="93" t="s">
        <v>12</v>
      </c>
      <c r="BG58" s="116" t="e">
        <f>VLOOKUP(3,AS56:AW59,5,FALSE)</f>
        <v>#N/A</v>
      </c>
      <c r="BH58" s="60"/>
      <c r="BI58" s="85"/>
      <c r="BJ58" s="85">
        <f>IF(E58&gt;G58,IF(Spielplan!E58&gt;Spielplan!G58,Punktemodus!$B$3,0),0)</f>
        <v>0</v>
      </c>
      <c r="BK58" s="85">
        <f>IF(E58=G58,IF(Spielplan!E58=Spielplan!G58,Punktemodus!$B$3,0),0)</f>
        <v>10</v>
      </c>
      <c r="BL58" s="85">
        <f>IF(E58&lt;G58,IF(Spielplan!E58&lt;Spielplan!G58,Punktemodus!$B$3,0),0)</f>
        <v>0</v>
      </c>
      <c r="BM58" s="85">
        <f>IF(E58=Spielplan!E58,IF(G58=Spielplan!G58,Punktemodus!$B$5,0),0)</f>
        <v>3</v>
      </c>
      <c r="BN58" s="85">
        <f>IF(E58=Spielplan!E58,Punktemodus!$B$7,0)</f>
        <v>1</v>
      </c>
      <c r="BO58" s="85">
        <f>IF(G58=Spielplan!G58,Punktemodus!$B$7,0)</f>
        <v>1</v>
      </c>
      <c r="BP58" s="137">
        <f>IF(Spielplan!E58="",0,SUM(BJ58:BO58))</f>
        <v>0</v>
      </c>
      <c r="BQ58" s="85"/>
      <c r="BR58" s="141"/>
      <c r="BS58" s="150"/>
      <c r="BT58" s="134"/>
      <c r="BU58" s="134"/>
      <c r="BV58" s="134"/>
      <c r="BW58" s="134"/>
      <c r="BX58" s="148"/>
      <c r="BY58" s="148"/>
      <c r="BZ58" s="134"/>
      <c r="CA58" s="144" t="str">
        <f>Spielplan!$BS$22</f>
        <v/>
      </c>
      <c r="CB58" s="145"/>
      <c r="CC58" s="146">
        <f>Spielplan!$BU$22</f>
        <v>0</v>
      </c>
      <c r="CD58" s="147"/>
      <c r="CE58" s="134">
        <f>IF(CA58=CA22,Punktemodus!B15,0)</f>
        <v>20</v>
      </c>
      <c r="CF58" s="148">
        <f>IF(OR(CA58=$CA$14,CA58=$CA$15,CA58=$CA$23,CA58=$CA$30,CA58=$CA$31,CA58=$CA$38,CA58=$CA$39),Punktemodus!B17,0)</f>
        <v>10</v>
      </c>
      <c r="CG58" s="134"/>
      <c r="CH58" s="134"/>
      <c r="CI58" s="147"/>
      <c r="CJ58" s="134"/>
      <c r="CK58" s="134"/>
      <c r="CL58" s="134"/>
      <c r="CM58" s="134"/>
      <c r="CN58" s="134"/>
      <c r="CO58" s="134"/>
      <c r="CP58" s="134"/>
      <c r="CQ58" s="155"/>
      <c r="CR58" s="142" t="s">
        <v>130</v>
      </c>
      <c r="CS58" s="155"/>
      <c r="CT58" s="155"/>
      <c r="CU58" s="155"/>
      <c r="CV58" s="155"/>
      <c r="CW58" s="134"/>
    </row>
    <row r="59" spans="1:101" ht="18.75" customHeight="1" thickBot="1" x14ac:dyDescent="0.3">
      <c r="A59" s="60"/>
      <c r="B59" s="60"/>
      <c r="C59" s="193" t="str">
        <f>H56</f>
        <v>Ecuador</v>
      </c>
      <c r="D59" s="194"/>
      <c r="E59" s="104"/>
      <c r="F59" s="93"/>
      <c r="G59" s="104"/>
      <c r="H59" s="193" t="str">
        <f>H57</f>
        <v>Honduras</v>
      </c>
      <c r="I59" s="194"/>
      <c r="J59" s="60"/>
      <c r="K59" s="60" t="s">
        <v>99</v>
      </c>
      <c r="L59" s="60">
        <f t="shared" si="16"/>
        <v>0</v>
      </c>
      <c r="M59" s="60"/>
      <c r="N59" s="60">
        <f>IF($E59="",0,IF($E59&gt;$G59,3,IF($E59=$G59,1,0)))</f>
        <v>0</v>
      </c>
      <c r="O59" s="60"/>
      <c r="P59" s="60">
        <f>IF($G59="",0,IF($E59&gt;$G59,0,IF($E59=$G59,1,3)))</f>
        <v>0</v>
      </c>
      <c r="Q59" s="60"/>
      <c r="R59" s="60">
        <f>E59</f>
        <v>0</v>
      </c>
      <c r="S59" s="60"/>
      <c r="T59" s="60">
        <f>G59</f>
        <v>0</v>
      </c>
      <c r="U59" s="60"/>
      <c r="V59" s="60">
        <f>G59</f>
        <v>0</v>
      </c>
      <c r="W59" s="60"/>
      <c r="X59" s="60">
        <f>E59</f>
        <v>0</v>
      </c>
      <c r="Y59" s="60"/>
      <c r="Z59" s="60">
        <f>P62</f>
        <v>0</v>
      </c>
      <c r="AA59" s="60">
        <f>T62</f>
        <v>0</v>
      </c>
      <c r="AB59" s="60">
        <f>X62</f>
        <v>0</v>
      </c>
      <c r="AC59" s="60">
        <f>AA59-AB59</f>
        <v>0</v>
      </c>
      <c r="AD59" s="60">
        <f>IF(Z59&gt;Z56,-1,0)</f>
        <v>0</v>
      </c>
      <c r="AE59" s="60">
        <f>IF(Z59&gt;Z57,-1,0)</f>
        <v>0</v>
      </c>
      <c r="AF59" s="60">
        <f>IF(Z59&gt;Z58,-1,0)</f>
        <v>0</v>
      </c>
      <c r="AG59" s="60">
        <f>10000-(AJ59*1000+AM59*100+AK59*10)</f>
        <v>10000</v>
      </c>
      <c r="AH59" s="90">
        <f>RANK(AG59,AG56:AG59,1)</f>
        <v>1</v>
      </c>
      <c r="AI59" s="60" t="str">
        <f>H57</f>
        <v>Honduras</v>
      </c>
      <c r="AJ59" s="60">
        <f t="shared" si="17"/>
        <v>0</v>
      </c>
      <c r="AK59" s="60">
        <f t="shared" si="17"/>
        <v>0</v>
      </c>
      <c r="AL59" s="60">
        <f t="shared" si="17"/>
        <v>0</v>
      </c>
      <c r="AM59" s="60">
        <f>AK59-AL59</f>
        <v>0</v>
      </c>
      <c r="AN59" s="187">
        <f>IF(AG56=AG59,IF(E60&gt;G60,AG56-0.1,AG56),AG56)</f>
        <v>10000</v>
      </c>
      <c r="AO59" s="187">
        <f>IF(AG57=AG59,IF(E59&gt;G59,AG57-0.1,AG57),AG57)</f>
        <v>10000</v>
      </c>
      <c r="AP59" s="187">
        <f>IF(AG58=AG59,IF(E57&gt;G57,AG58-0.1,AG58),AG58)</f>
        <v>10000</v>
      </c>
      <c r="AQ59" s="187"/>
      <c r="AR59" s="187">
        <f>AQ60</f>
        <v>30000</v>
      </c>
      <c r="AS59" s="90">
        <f>RANK(AR59,AR56:AR59,1)</f>
        <v>1</v>
      </c>
      <c r="AT59" s="60" t="str">
        <f t="shared" si="18"/>
        <v>Honduras</v>
      </c>
      <c r="AU59" s="60">
        <f t="shared" si="18"/>
        <v>0</v>
      </c>
      <c r="AV59" s="60">
        <f t="shared" si="18"/>
        <v>0</v>
      </c>
      <c r="AW59" s="60">
        <f t="shared" si="18"/>
        <v>0</v>
      </c>
      <c r="AX59" s="60"/>
      <c r="AY59" s="60"/>
      <c r="AZ59" s="60"/>
      <c r="BA59" s="113">
        <v>4</v>
      </c>
      <c r="BB59" s="114" t="e">
        <f>VLOOKUP(4,AS56:AT59,2,FALSE)</f>
        <v>#N/A</v>
      </c>
      <c r="BC59" s="115"/>
      <c r="BD59" s="116" t="e">
        <f>VLOOKUP(4,AS56:AW59,3,FALSE)</f>
        <v>#N/A</v>
      </c>
      <c r="BE59" s="116" t="e">
        <f>VLOOKUP(4,AS56:AW59,4,FALSE)</f>
        <v>#N/A</v>
      </c>
      <c r="BF59" s="93" t="s">
        <v>12</v>
      </c>
      <c r="BG59" s="116" t="e">
        <f>VLOOKUP(4,AS56:AW59,5,FALSE)</f>
        <v>#N/A</v>
      </c>
      <c r="BH59" s="60"/>
      <c r="BI59" s="85"/>
      <c r="BJ59" s="85">
        <f>IF(E59&gt;G59,IF(Spielplan!E59&gt;Spielplan!G59,Punktemodus!$B$3,0),0)</f>
        <v>0</v>
      </c>
      <c r="BK59" s="85">
        <f>IF(E59=G59,IF(Spielplan!E59=Spielplan!G59,Punktemodus!$B$3,0),0)</f>
        <v>10</v>
      </c>
      <c r="BL59" s="85">
        <f>IF(E59&lt;G59,IF(Spielplan!E59&lt;Spielplan!G59,Punktemodus!$B$3,0),0)</f>
        <v>0</v>
      </c>
      <c r="BM59" s="85">
        <f>IF(E59=Spielplan!E59,IF(G59=Spielplan!G59,Punktemodus!$B$5,0),0)</f>
        <v>3</v>
      </c>
      <c r="BN59" s="85">
        <f>IF(E59=Spielplan!E59,Punktemodus!$B$7,0)</f>
        <v>1</v>
      </c>
      <c r="BO59" s="85">
        <f>IF(G59=Spielplan!G59,Punktemodus!$B$7,0)</f>
        <v>1</v>
      </c>
      <c r="BP59" s="137">
        <f>IF(Spielplan!E59="",0,SUM(BJ59:BO59))</f>
        <v>0</v>
      </c>
      <c r="BQ59" s="85"/>
      <c r="BR59" s="141"/>
      <c r="BS59" s="134"/>
      <c r="BT59" s="134"/>
      <c r="BU59" s="134"/>
      <c r="BV59" s="134"/>
      <c r="BW59" s="134"/>
      <c r="BX59" s="148"/>
      <c r="BY59" s="148"/>
      <c r="BZ59" s="134"/>
      <c r="CA59" s="144" t="str">
        <f>Spielplan!$BS$23</f>
        <v/>
      </c>
      <c r="CB59" s="145"/>
      <c r="CC59" s="146">
        <f>Spielplan!$BU$23</f>
        <v>0</v>
      </c>
      <c r="CD59" s="134"/>
      <c r="CE59" s="134">
        <f>IF(CA59=CA23,Punktemodus!B15,0)</f>
        <v>20</v>
      </c>
      <c r="CF59" s="148">
        <f>IF(OR(CA59=$CA$14,CA59=$CA$15,CA59=$CA$22,CA59=$CA$30,CA59=$CA$31,CA59=$CA$38,CA59=$CA$39),Punktemodus!B17,0)</f>
        <v>10</v>
      </c>
      <c r="CG59" s="134"/>
      <c r="CH59" s="134"/>
      <c r="CI59" s="134"/>
      <c r="CJ59" s="134"/>
      <c r="CK59" s="144" t="str">
        <f>Spielplan!$CC$23</f>
        <v/>
      </c>
      <c r="CL59" s="145"/>
      <c r="CM59" s="146">
        <f>Spielplan!$CE$23</f>
        <v>0</v>
      </c>
      <c r="CN59" s="134"/>
      <c r="CO59" s="134">
        <f>IF(OR(CK59=CK23,CK59=CK24),Punktemodus!B21,0)</f>
        <v>40</v>
      </c>
      <c r="CP59" s="134"/>
      <c r="CQ59" s="370" t="str">
        <f>Spielplan!$CI$23</f>
        <v/>
      </c>
      <c r="CR59" s="371"/>
      <c r="CS59" s="371"/>
      <c r="CT59" s="371"/>
      <c r="CU59" s="371"/>
      <c r="CV59" s="372"/>
      <c r="CW59" s="134"/>
    </row>
    <row r="60" spans="1:101" ht="18.75" customHeight="1" thickBot="1" x14ac:dyDescent="0.3">
      <c r="A60" s="60"/>
      <c r="B60" s="60"/>
      <c r="C60" s="191" t="str">
        <f>C56</f>
        <v>Schweiz</v>
      </c>
      <c r="D60" s="192"/>
      <c r="E60" s="104"/>
      <c r="F60" s="93"/>
      <c r="G60" s="104"/>
      <c r="H60" s="191" t="str">
        <f>H57</f>
        <v>Honduras</v>
      </c>
      <c r="I60" s="192"/>
      <c r="J60" s="60"/>
      <c r="K60" s="60" t="s">
        <v>100</v>
      </c>
      <c r="L60" s="60">
        <f t="shared" si="16"/>
        <v>0</v>
      </c>
      <c r="M60" s="60">
        <f>IF($E60="",0,IF($E60&gt;$G60,3,IF($E60=G60,1,0)))</f>
        <v>0</v>
      </c>
      <c r="N60" s="60"/>
      <c r="O60" s="60"/>
      <c r="P60" s="60">
        <f>IF($G60="",0,IF($E60&gt;$G60,0,IF($E60=$G60,1,3)))</f>
        <v>0</v>
      </c>
      <c r="Q60" s="60">
        <f>E60</f>
        <v>0</v>
      </c>
      <c r="R60" s="60"/>
      <c r="S60" s="60"/>
      <c r="T60" s="60">
        <f>G60</f>
        <v>0</v>
      </c>
      <c r="U60" s="60">
        <f>G60</f>
        <v>0</v>
      </c>
      <c r="V60" s="60"/>
      <c r="W60" s="60"/>
      <c r="X60" s="60">
        <f>E60</f>
        <v>0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187">
        <f>SUM(AN56:AN59)</f>
        <v>30000</v>
      </c>
      <c r="AO60" s="187">
        <f>SUM(AO56:AO59)</f>
        <v>30000</v>
      </c>
      <c r="AP60" s="187">
        <f>SUM(AP56:AP59)</f>
        <v>30000</v>
      </c>
      <c r="AQ60" s="187">
        <f>SUM(AQ56:AQ59)</f>
        <v>30000</v>
      </c>
      <c r="AR60" s="187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85">
        <f>IF(E60&gt;G60,IF(Spielplan!E60&gt;Spielplan!G60,Punktemodus!$B$3,0),0)</f>
        <v>0</v>
      </c>
      <c r="BK60" s="85">
        <f>IF(E60=G60,IF(Spielplan!E60=Spielplan!G60,Punktemodus!$B$3,0),0)</f>
        <v>10</v>
      </c>
      <c r="BL60" s="85">
        <f>IF(E60&lt;G60,IF(Spielplan!E60&lt;Spielplan!G60,Punktemodus!$B$3,0),0)</f>
        <v>0</v>
      </c>
      <c r="BM60" s="85">
        <f>IF(E60=Spielplan!E60,IF(G60=Spielplan!G60,Punktemodus!$B$5,0),0)</f>
        <v>3</v>
      </c>
      <c r="BN60" s="85">
        <f>IF(E60=Spielplan!E60,Punktemodus!$B$7,0)</f>
        <v>1</v>
      </c>
      <c r="BO60" s="85">
        <f>IF(G60=Spielplan!G60,Punktemodus!$B$7,0)</f>
        <v>1</v>
      </c>
      <c r="BP60" s="137">
        <f>IF(Spielplan!E60="",0,SUM(BJ60:BO60))</f>
        <v>0</v>
      </c>
      <c r="BQ60" s="60"/>
      <c r="BR60" s="141"/>
      <c r="BS60" s="153" t="s">
        <v>123</v>
      </c>
      <c r="BT60" s="144" t="str">
        <f>Spielplan!$BL$24</f>
        <v/>
      </c>
      <c r="BU60" s="145"/>
      <c r="BV60" s="146">
        <f>Spielplan!$BN$24</f>
        <v>0</v>
      </c>
      <c r="BW60" s="147"/>
      <c r="BX60" s="148">
        <f>IF(BT24=BT60,Punktemodus!$B$11,0)</f>
        <v>10</v>
      </c>
      <c r="BY60" s="148">
        <f>IF(BT60=BT41,Punktemodus!B13,0)</f>
        <v>5</v>
      </c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44" t="str">
        <f>Spielplan!$CC$24</f>
        <v/>
      </c>
      <c r="CL60" s="145"/>
      <c r="CM60" s="146">
        <f>Spielplan!$CE$24</f>
        <v>0</v>
      </c>
      <c r="CN60" s="134"/>
      <c r="CO60" s="134">
        <f>IF(OR(CK60=CK23,CK60=CK24),Punktemodus!B21,0)</f>
        <v>40</v>
      </c>
      <c r="CP60" s="134"/>
      <c r="CQ60" s="373"/>
      <c r="CR60" s="374"/>
      <c r="CS60" s="374"/>
      <c r="CT60" s="374"/>
      <c r="CU60" s="374"/>
      <c r="CV60" s="375"/>
      <c r="CW60" s="134"/>
    </row>
    <row r="61" spans="1:101" ht="18.75" customHeight="1" thickBot="1" x14ac:dyDescent="0.3">
      <c r="A61" s="60"/>
      <c r="B61" s="60"/>
      <c r="C61" s="193" t="str">
        <f>H56</f>
        <v>Ecuador</v>
      </c>
      <c r="D61" s="194"/>
      <c r="E61" s="104"/>
      <c r="F61" s="93"/>
      <c r="G61" s="104"/>
      <c r="H61" s="193" t="str">
        <f>C57</f>
        <v>Frankreich</v>
      </c>
      <c r="I61" s="194"/>
      <c r="J61" s="60"/>
      <c r="K61" s="60" t="s">
        <v>100</v>
      </c>
      <c r="L61" s="60">
        <f t="shared" si="16"/>
        <v>0</v>
      </c>
      <c r="M61" s="60"/>
      <c r="N61" s="60">
        <f>IF($E61="",0,IF($E61&gt;$G61,3,IF($E61=$G61,1,0)))</f>
        <v>0</v>
      </c>
      <c r="O61" s="60">
        <f>IF($G61="",0,IF($E61&gt;$G61,0,IF($E61=$G61,1,3)))</f>
        <v>0</v>
      </c>
      <c r="P61" s="60"/>
      <c r="Q61" s="60"/>
      <c r="R61" s="60">
        <f>E61</f>
        <v>0</v>
      </c>
      <c r="S61" s="60">
        <f>G61</f>
        <v>0</v>
      </c>
      <c r="T61" s="60"/>
      <c r="U61" s="60"/>
      <c r="V61" s="60">
        <f>G61</f>
        <v>0</v>
      </c>
      <c r="W61" s="60">
        <f>E61</f>
        <v>0</v>
      </c>
      <c r="X61" s="60"/>
      <c r="Y61" s="60"/>
      <c r="Z61" s="60" t="s">
        <v>30</v>
      </c>
      <c r="AA61" s="60"/>
      <c r="AB61" s="60"/>
      <c r="AC61" s="60"/>
      <c r="AD61" s="60"/>
      <c r="AE61" s="60"/>
      <c r="AF61" s="60"/>
      <c r="AG61" s="60" t="b">
        <f>OR(AG56=AG57,AG56=AG58,AG56=AG59,AG57=AG58,AG57=AG59,AG58=AG59)</f>
        <v>1</v>
      </c>
      <c r="AH61" s="60"/>
      <c r="AI61" s="60"/>
      <c r="AJ61" s="60"/>
      <c r="AK61" s="60"/>
      <c r="AL61" s="60"/>
      <c r="AM61" s="60"/>
      <c r="AN61" s="60"/>
      <c r="AO61" s="60" t="s">
        <v>34</v>
      </c>
      <c r="AP61" s="60"/>
      <c r="AQ61" s="60"/>
      <c r="AR61" s="60" t="b">
        <f>OR(AR56=AR57,AR56=AR58,AR56=AR59,AR57=AR58,AR57=AR59,AR58=AR59)</f>
        <v>1</v>
      </c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85">
        <f>IF(E61&gt;G61,IF(Spielplan!E61&gt;Spielplan!G61,Punktemodus!$B$3,0),0)</f>
        <v>0</v>
      </c>
      <c r="BK61" s="85">
        <f>IF(E61=G61,IF(Spielplan!E61=Spielplan!G61,Punktemodus!$B$3,0),0)</f>
        <v>10</v>
      </c>
      <c r="BL61" s="85">
        <f>IF(E61&lt;G61,IF(Spielplan!E61&lt;Spielplan!G61,Punktemodus!$B$3,0),0)</f>
        <v>0</v>
      </c>
      <c r="BM61" s="85">
        <f>IF(E61=Spielplan!E61,IF(G61=Spielplan!G61,Punktemodus!$B$5,0),0)</f>
        <v>3</v>
      </c>
      <c r="BN61" s="85">
        <f>IF(E61=Spielplan!E61,Punktemodus!$B$7,0)</f>
        <v>1</v>
      </c>
      <c r="BO61" s="85">
        <f>IF(G61=Spielplan!G61,Punktemodus!$B$7,0)</f>
        <v>1</v>
      </c>
      <c r="BP61" s="137">
        <f>IF(Spielplan!E61="",0,SUM(BJ61:BO61))</f>
        <v>0</v>
      </c>
      <c r="BQ61" s="60"/>
      <c r="BR61" s="141"/>
      <c r="BS61" s="149" t="s">
        <v>124</v>
      </c>
      <c r="BT61" s="144" t="str">
        <f>Spielplan!$BL$25</f>
        <v/>
      </c>
      <c r="BU61" s="145"/>
      <c r="BV61" s="146">
        <f>Spielplan!$BN$25</f>
        <v>0</v>
      </c>
      <c r="BW61" s="134"/>
      <c r="BX61" s="148">
        <f>IF(BT25=BT61,Punktemodus!$B$11,0)</f>
        <v>10</v>
      </c>
      <c r="BY61" s="148">
        <f>IF(BT61=BT40,Punktemodus!B13,0)</f>
        <v>5</v>
      </c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55"/>
      <c r="CR61" s="142" t="s">
        <v>136</v>
      </c>
      <c r="CS61" s="155"/>
      <c r="CT61" s="155"/>
      <c r="CU61" s="155"/>
      <c r="CV61" s="155"/>
      <c r="CW61" s="134"/>
    </row>
    <row r="62" spans="1:101" ht="18.75" customHeight="1" thickBot="1" x14ac:dyDescent="0.25">
      <c r="A62" s="60"/>
      <c r="B62" s="60"/>
      <c r="C62" s="136" t="str">
        <f>IF(G61="","",IF(AR61=TRUE,"Achtung: Fehler in Tabelle!",""))</f>
        <v/>
      </c>
      <c r="D62" s="60"/>
      <c r="E62" s="85"/>
      <c r="F62" s="60"/>
      <c r="G62" s="85"/>
      <c r="H62" s="60"/>
      <c r="I62" s="60"/>
      <c r="J62" s="60"/>
      <c r="K62" s="60"/>
      <c r="L62" s="60"/>
      <c r="M62" s="60">
        <f t="shared" ref="M62:X62" si="19">SUM(M56:M61)</f>
        <v>0</v>
      </c>
      <c r="N62" s="60">
        <f t="shared" si="19"/>
        <v>0</v>
      </c>
      <c r="O62" s="60">
        <f t="shared" si="19"/>
        <v>0</v>
      </c>
      <c r="P62" s="60">
        <f t="shared" si="19"/>
        <v>0</v>
      </c>
      <c r="Q62" s="60">
        <f t="shared" si="19"/>
        <v>0</v>
      </c>
      <c r="R62" s="60">
        <f t="shared" si="19"/>
        <v>0</v>
      </c>
      <c r="S62" s="60">
        <f t="shared" si="19"/>
        <v>0</v>
      </c>
      <c r="T62" s="60">
        <f t="shared" si="19"/>
        <v>0</v>
      </c>
      <c r="U62" s="60">
        <f t="shared" si="19"/>
        <v>0</v>
      </c>
      <c r="V62" s="60">
        <f t="shared" si="19"/>
        <v>0</v>
      </c>
      <c r="W62" s="60">
        <f t="shared" si="19"/>
        <v>0</v>
      </c>
      <c r="X62" s="60">
        <f t="shared" si="19"/>
        <v>0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160">
        <f>SUM(BP56:BP61)</f>
        <v>0</v>
      </c>
      <c r="BQ62" s="60"/>
      <c r="BR62" s="141"/>
      <c r="BS62" s="150"/>
      <c r="BT62" s="134"/>
      <c r="BU62" s="134"/>
      <c r="BV62" s="134"/>
      <c r="BW62" s="134"/>
      <c r="BX62" s="148"/>
      <c r="BY62" s="148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370" t="str">
        <f>Spielplan!$CI$26</f>
        <v/>
      </c>
      <c r="CR62" s="371"/>
      <c r="CS62" s="371"/>
      <c r="CT62" s="371"/>
      <c r="CU62" s="371"/>
      <c r="CV62" s="372"/>
      <c r="CW62" s="134"/>
    </row>
    <row r="63" spans="1:101" ht="18.75" customHeight="1" thickBot="1" x14ac:dyDescent="0.3">
      <c r="A63" s="60"/>
      <c r="B63" s="60"/>
      <c r="C63" s="60"/>
      <c r="D63" s="60"/>
      <c r="E63" s="85"/>
      <c r="F63" s="60"/>
      <c r="G63" s="85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138"/>
      <c r="BQ63" s="60"/>
      <c r="BR63" s="141"/>
      <c r="BS63" s="134"/>
      <c r="BT63" s="134"/>
      <c r="BU63" s="134"/>
      <c r="BV63" s="134"/>
      <c r="BW63" s="134"/>
      <c r="BX63" s="148"/>
      <c r="BY63" s="148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54" t="s">
        <v>131</v>
      </c>
      <c r="CM63" s="134"/>
      <c r="CN63" s="134"/>
      <c r="CO63" s="134"/>
      <c r="CP63" s="134"/>
      <c r="CQ63" s="373"/>
      <c r="CR63" s="374"/>
      <c r="CS63" s="374"/>
      <c r="CT63" s="374"/>
      <c r="CU63" s="374"/>
      <c r="CV63" s="375"/>
      <c r="CW63" s="134"/>
    </row>
    <row r="64" spans="1:101" ht="18.75" customHeight="1" thickBot="1" x14ac:dyDescent="0.3">
      <c r="A64" s="60"/>
      <c r="B64" s="60"/>
      <c r="C64" s="60"/>
      <c r="D64" s="60"/>
      <c r="E64" s="85"/>
      <c r="F64" s="60"/>
      <c r="G64" s="85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138"/>
      <c r="BQ64" s="60"/>
      <c r="BR64" s="141"/>
      <c r="BS64" s="153" t="s">
        <v>20</v>
      </c>
      <c r="BT64" s="144" t="str">
        <f>Spielplan!$BL$28</f>
        <v/>
      </c>
      <c r="BU64" s="145"/>
      <c r="BV64" s="146">
        <f>Spielplan!$BN$28</f>
        <v>0</v>
      </c>
      <c r="BW64" s="147"/>
      <c r="BX64" s="148">
        <f>IF(BT28=BT64,Punktemodus!$B$11,0)</f>
        <v>10</v>
      </c>
      <c r="BY64" s="148">
        <f>IF(BT64=BT13,Punktemodus!B13,0)</f>
        <v>5</v>
      </c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55"/>
      <c r="CR64" s="142" t="s">
        <v>137</v>
      </c>
      <c r="CS64" s="155"/>
      <c r="CT64" s="155"/>
      <c r="CU64" s="155"/>
      <c r="CV64" s="155"/>
      <c r="CW64" s="134"/>
    </row>
    <row r="65" spans="1:101" ht="18.75" customHeight="1" thickBot="1" x14ac:dyDescent="0.3">
      <c r="A65" s="60"/>
      <c r="B65" s="60"/>
      <c r="C65" s="88" t="s">
        <v>91</v>
      </c>
      <c r="D65" s="60"/>
      <c r="E65" s="85"/>
      <c r="F65" s="60"/>
      <c r="G65" s="85"/>
      <c r="H65" s="60"/>
      <c r="I65" s="60"/>
      <c r="J65" s="60"/>
      <c r="K65" s="60"/>
      <c r="L65" s="60"/>
      <c r="M65" s="60" t="s">
        <v>4</v>
      </c>
      <c r="N65" s="60"/>
      <c r="O65" s="60"/>
      <c r="P65" s="60"/>
      <c r="Q65" s="60" t="s">
        <v>6</v>
      </c>
      <c r="R65" s="60"/>
      <c r="S65" s="60"/>
      <c r="T65" s="60"/>
      <c r="U65" s="60" t="s">
        <v>7</v>
      </c>
      <c r="V65" s="60"/>
      <c r="W65" s="60"/>
      <c r="X65" s="60"/>
      <c r="Y65" s="60"/>
      <c r="Z65" s="60" t="s">
        <v>4</v>
      </c>
      <c r="AA65" s="60" t="s">
        <v>5</v>
      </c>
      <c r="AB65" s="60"/>
      <c r="AC65" s="60"/>
      <c r="AD65" s="60" t="s">
        <v>9</v>
      </c>
      <c r="AE65" s="60"/>
      <c r="AF65" s="60"/>
      <c r="AG65" s="60"/>
      <c r="AH65" s="60" t="s">
        <v>32</v>
      </c>
      <c r="AI65" s="60"/>
      <c r="AJ65" s="60"/>
      <c r="AK65" s="60"/>
      <c r="AL65" s="60"/>
      <c r="AM65" s="60"/>
      <c r="AN65" s="60" t="s">
        <v>35</v>
      </c>
      <c r="AO65" s="60"/>
      <c r="AP65" s="60"/>
      <c r="AQ65" s="60"/>
      <c r="AR65" s="60"/>
      <c r="AS65" s="60" t="s">
        <v>33</v>
      </c>
      <c r="AT65" s="60"/>
      <c r="AU65" s="60"/>
      <c r="AV65" s="60"/>
      <c r="AW65" s="60"/>
      <c r="AX65" s="60"/>
      <c r="AY65" s="60"/>
      <c r="AZ65" s="60"/>
      <c r="BA65" s="60"/>
      <c r="BB65" s="89" t="s">
        <v>10</v>
      </c>
      <c r="BC65" s="60"/>
      <c r="BD65" s="90" t="s">
        <v>4</v>
      </c>
      <c r="BE65" s="60"/>
      <c r="BF65" s="61" t="s">
        <v>5</v>
      </c>
      <c r="BG65" s="60"/>
      <c r="BH65" s="60"/>
      <c r="BI65" s="85"/>
      <c r="BJ65" s="60"/>
      <c r="BK65" s="60"/>
      <c r="BL65" s="60"/>
      <c r="BM65" s="60"/>
      <c r="BN65" s="60"/>
      <c r="BO65" s="60"/>
      <c r="BP65" s="138"/>
      <c r="BQ65" s="85"/>
      <c r="BR65" s="141"/>
      <c r="BS65" s="149" t="s">
        <v>125</v>
      </c>
      <c r="BT65" s="144" t="str">
        <f>Spielplan!$BL$29</f>
        <v/>
      </c>
      <c r="BU65" s="145"/>
      <c r="BV65" s="146">
        <f>Spielplan!$BN$29</f>
        <v>0</v>
      </c>
      <c r="BW65" s="134"/>
      <c r="BX65" s="148">
        <f>IF(BT29=BT65,Punktemodus!$B$11,0)</f>
        <v>10</v>
      </c>
      <c r="BY65" s="148">
        <f>IF(BT65=BT12,Punktemodus!B13,0)</f>
        <v>5</v>
      </c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44" t="str">
        <f>Spielplan!$CC$29</f>
        <v/>
      </c>
      <c r="CL65" s="145"/>
      <c r="CM65" s="146">
        <f>Spielplan!$CE$29</f>
        <v>0</v>
      </c>
      <c r="CN65" s="134"/>
      <c r="CO65" s="134"/>
      <c r="CP65" s="134"/>
      <c r="CQ65" s="370" t="str">
        <f>Spielplan!$CI$29</f>
        <v/>
      </c>
      <c r="CR65" s="371"/>
      <c r="CS65" s="371"/>
      <c r="CT65" s="371"/>
      <c r="CU65" s="371"/>
      <c r="CV65" s="372"/>
      <c r="CW65" s="134"/>
    </row>
    <row r="66" spans="1:101" ht="18.75" customHeight="1" thickBot="1" x14ac:dyDescent="0.3">
      <c r="A66" s="60"/>
      <c r="B66" s="60"/>
      <c r="C66" s="60"/>
      <c r="D66" s="60"/>
      <c r="E66" s="85"/>
      <c r="F66" s="60"/>
      <c r="G66" s="85"/>
      <c r="H66" s="60"/>
      <c r="I66" s="60"/>
      <c r="J66" s="60"/>
      <c r="K66" s="60"/>
      <c r="L66" s="60"/>
      <c r="M66" s="60" t="s">
        <v>0</v>
      </c>
      <c r="N66" s="60" t="s">
        <v>1</v>
      </c>
      <c r="O66" s="60" t="s">
        <v>2</v>
      </c>
      <c r="P66" s="60" t="s">
        <v>3</v>
      </c>
      <c r="Q66" s="60" t="s">
        <v>0</v>
      </c>
      <c r="R66" s="60" t="s">
        <v>1</v>
      </c>
      <c r="S66" s="60" t="s">
        <v>2</v>
      </c>
      <c r="T66" s="60" t="s">
        <v>3</v>
      </c>
      <c r="U66" s="60" t="s">
        <v>0</v>
      </c>
      <c r="V66" s="60" t="s">
        <v>1</v>
      </c>
      <c r="W66" s="60" t="s">
        <v>2</v>
      </c>
      <c r="X66" s="60" t="s">
        <v>3</v>
      </c>
      <c r="Y66" s="60"/>
      <c r="Z66" s="60" t="s">
        <v>8</v>
      </c>
      <c r="AA66" s="60"/>
      <c r="AB66" s="60"/>
      <c r="AC66" s="60"/>
      <c r="AD66" s="60"/>
      <c r="AE66" s="60"/>
      <c r="AF66" s="60"/>
      <c r="AG66" s="60"/>
      <c r="AH66" s="60" t="s">
        <v>31</v>
      </c>
      <c r="AI66" s="60"/>
      <c r="AJ66" s="60"/>
      <c r="AK66" s="60"/>
      <c r="AL66" s="60"/>
      <c r="AM66" s="60"/>
      <c r="AN66" s="60" t="str">
        <f>AI67</f>
        <v>Argentinien</v>
      </c>
      <c r="AO66" s="60" t="str">
        <f>AI68</f>
        <v>Bosnien</v>
      </c>
      <c r="AP66" s="60" t="str">
        <f>AI69</f>
        <v>Iran</v>
      </c>
      <c r="AQ66" s="60" t="str">
        <f>AI70</f>
        <v>Nigeria</v>
      </c>
      <c r="AR66" s="60"/>
      <c r="AS66" s="60" t="s">
        <v>31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85"/>
      <c r="BJ66" s="85"/>
      <c r="BK66" s="85"/>
      <c r="BL66" s="85"/>
      <c r="BM66" s="85"/>
      <c r="BN66" s="85"/>
      <c r="BO66" s="85"/>
      <c r="BP66" s="137"/>
      <c r="BQ66" s="85"/>
      <c r="BR66" s="141"/>
      <c r="BS66" s="150"/>
      <c r="BT66" s="134"/>
      <c r="BU66" s="134"/>
      <c r="BV66" s="134"/>
      <c r="BW66" s="134"/>
      <c r="BX66" s="148"/>
      <c r="BY66" s="148"/>
      <c r="BZ66" s="134"/>
      <c r="CA66" s="144" t="str">
        <f>Spielplan!$BS$30</f>
        <v/>
      </c>
      <c r="CB66" s="145"/>
      <c r="CC66" s="146">
        <f>Spielplan!$BU$30</f>
        <v>0</v>
      </c>
      <c r="CD66" s="147"/>
      <c r="CE66" s="134">
        <f>IF(CA66=CA30,Punktemodus!B15,0)</f>
        <v>20</v>
      </c>
      <c r="CF66" s="148">
        <f>IF(OR(CA66=$CA$14,CA66=$CA$15,CA66=$CA$22,CA66=$CA$23,CA66=$CA$31,CA66=$CA$38,CA66=$CA$39),Punktemodus!B17,0)</f>
        <v>10</v>
      </c>
      <c r="CG66" s="134"/>
      <c r="CH66" s="134"/>
      <c r="CI66" s="134"/>
      <c r="CJ66" s="134"/>
      <c r="CK66" s="144" t="str">
        <f>Spielplan!$CC$30</f>
        <v/>
      </c>
      <c r="CL66" s="145"/>
      <c r="CM66" s="146">
        <f>Spielplan!$CE$30</f>
        <v>0</v>
      </c>
      <c r="CN66" s="134"/>
      <c r="CO66" s="134"/>
      <c r="CP66" s="134"/>
      <c r="CQ66" s="373"/>
      <c r="CR66" s="374"/>
      <c r="CS66" s="374"/>
      <c r="CT66" s="374"/>
      <c r="CU66" s="374"/>
      <c r="CV66" s="375"/>
      <c r="CW66" s="134"/>
    </row>
    <row r="67" spans="1:101" ht="18.75" customHeight="1" thickBot="1" x14ac:dyDescent="0.3">
      <c r="A67" s="60"/>
      <c r="B67" s="60"/>
      <c r="C67" s="200" t="str">
        <f>Spielplan!$C$67</f>
        <v>Argentinien</v>
      </c>
      <c r="D67" s="201"/>
      <c r="E67" s="104"/>
      <c r="F67" s="93"/>
      <c r="G67" s="104"/>
      <c r="H67" s="200" t="str">
        <f>Spielplan!$H$67</f>
        <v>Bosnien</v>
      </c>
      <c r="I67" s="201"/>
      <c r="J67" s="60"/>
      <c r="K67" s="60" t="s">
        <v>101</v>
      </c>
      <c r="L67" s="60">
        <f t="shared" ref="L67:L72" si="20">IF(E67-G67&gt;0,1,IF(G67=E67,0,-1))</f>
        <v>0</v>
      </c>
      <c r="M67" s="60">
        <f>IF($E67="",0,IF($E67&gt;$G67,3,IF($E67=G67,1,0)))</f>
        <v>0</v>
      </c>
      <c r="N67" s="60">
        <f>IF($G67="",0,IF($E67&gt;$G67,0,IF($E67=G67,1,3)))</f>
        <v>0</v>
      </c>
      <c r="O67" s="60"/>
      <c r="P67" s="60"/>
      <c r="Q67" s="60">
        <f>E67</f>
        <v>0</v>
      </c>
      <c r="R67" s="60">
        <f>G67</f>
        <v>0</v>
      </c>
      <c r="S67" s="60"/>
      <c r="T67" s="60"/>
      <c r="U67" s="60">
        <f>G67</f>
        <v>0</v>
      </c>
      <c r="V67" s="60">
        <f>E67</f>
        <v>0</v>
      </c>
      <c r="W67" s="60"/>
      <c r="X67" s="60"/>
      <c r="Y67" s="60"/>
      <c r="Z67" s="60">
        <f>M73</f>
        <v>0</v>
      </c>
      <c r="AA67" s="60">
        <f>Q73</f>
        <v>0</v>
      </c>
      <c r="AB67" s="60">
        <f>U73</f>
        <v>0</v>
      </c>
      <c r="AC67" s="60">
        <f>AA67-AB67</f>
        <v>0</v>
      </c>
      <c r="AD67" s="60">
        <f>IF(Z67&gt;Z68,-1,0)</f>
        <v>0</v>
      </c>
      <c r="AE67" s="60">
        <f>IF(Z67&gt;Z69,-1,0)</f>
        <v>0</v>
      </c>
      <c r="AF67" s="60">
        <f>IF(Z67&gt;Z70,-1,0)</f>
        <v>0</v>
      </c>
      <c r="AG67" s="60">
        <f>10000-(AJ67*1000+AM67*100+AK67*10)</f>
        <v>10000</v>
      </c>
      <c r="AH67" s="90">
        <f>RANK(AG67,AG67:AG70,1)</f>
        <v>1</v>
      </c>
      <c r="AI67" s="60" t="str">
        <f>C67</f>
        <v>Argentinien</v>
      </c>
      <c r="AJ67" s="60">
        <f t="shared" ref="AJ67:AL70" si="21">Z67</f>
        <v>0</v>
      </c>
      <c r="AK67" s="60">
        <f t="shared" si="21"/>
        <v>0</v>
      </c>
      <c r="AL67" s="60">
        <f t="shared" si="21"/>
        <v>0</v>
      </c>
      <c r="AM67" s="60">
        <f>AK67-AL67</f>
        <v>0</v>
      </c>
      <c r="AN67" s="187"/>
      <c r="AO67" s="187">
        <f>IF(AG68=AG67,IF(G67&gt;E67,AG68-0.1,AG68),AG68)</f>
        <v>10000</v>
      </c>
      <c r="AP67" s="187">
        <f>IF(AG69=AG67,IF(G69&gt;E69,AG69-0.1,AG69),AG69)</f>
        <v>10000</v>
      </c>
      <c r="AQ67" s="187">
        <f>IF(AG70=AG67,IF(G71&gt;E71,AG70-0.1,AG70),AG70)</f>
        <v>10000</v>
      </c>
      <c r="AR67" s="187">
        <f>AN71</f>
        <v>30000</v>
      </c>
      <c r="AS67" s="90">
        <f>RANK(AR67,AR67:AR70,1)</f>
        <v>1</v>
      </c>
      <c r="AT67" s="60" t="str">
        <f t="shared" ref="AT67:AW70" si="22">AI67</f>
        <v>Argentinien</v>
      </c>
      <c r="AU67" s="60">
        <f t="shared" si="22"/>
        <v>0</v>
      </c>
      <c r="AV67" s="60">
        <f t="shared" si="22"/>
        <v>0</v>
      </c>
      <c r="AW67" s="60">
        <f t="shared" si="22"/>
        <v>0</v>
      </c>
      <c r="AX67" s="60"/>
      <c r="AY67" s="60"/>
      <c r="AZ67" s="60"/>
      <c r="BA67" s="202">
        <v>1</v>
      </c>
      <c r="BB67" s="200" t="str">
        <f>VLOOKUP(1,AS67:AT70,2,FALSE)</f>
        <v>Argentinien</v>
      </c>
      <c r="BC67" s="201"/>
      <c r="BD67" s="203">
        <f>VLOOKUP(1,AS67:AW70,3,FALSE)</f>
        <v>0</v>
      </c>
      <c r="BE67" s="204">
        <f>VLOOKUP(1,AS67:AW70,4,FALSE)</f>
        <v>0</v>
      </c>
      <c r="BF67" s="93" t="s">
        <v>12</v>
      </c>
      <c r="BG67" s="204">
        <f>VLOOKUP(1,AS67:AW70,5,FALSE)</f>
        <v>0</v>
      </c>
      <c r="BH67" s="205" t="s">
        <v>126</v>
      </c>
      <c r="BI67" s="85"/>
      <c r="BJ67" s="85">
        <f>IF(E67&gt;G67,IF(Spielplan!E67&gt;Spielplan!G67,Punktemodus!$B$3,0),0)</f>
        <v>0</v>
      </c>
      <c r="BK67" s="85">
        <f>IF(E67=G67,IF(Spielplan!E67=Spielplan!G67,Punktemodus!$B$3,0),0)</f>
        <v>10</v>
      </c>
      <c r="BL67" s="85">
        <f>IF(E67&lt;G67,IF(Spielplan!E67&lt;Spielplan!G67,Punktemodus!$B$3,0),0)</f>
        <v>0</v>
      </c>
      <c r="BM67" s="85">
        <f>IF(E67=Spielplan!E67,IF(G67=Spielplan!G67,Punktemodus!$B$5,0),0)</f>
        <v>3</v>
      </c>
      <c r="BN67" s="85">
        <f>IF(E67=Spielplan!E67,Punktemodus!$B$7,0)</f>
        <v>1</v>
      </c>
      <c r="BO67" s="85">
        <f>IF(G67=Spielplan!G67,Punktemodus!$B$7,0)</f>
        <v>1</v>
      </c>
      <c r="BP67" s="137">
        <f>IF(Spielplan!E67="",0,SUM(BJ67:BO67))</f>
        <v>0</v>
      </c>
      <c r="BQ67" s="85"/>
      <c r="BR67" s="141"/>
      <c r="BS67" s="134"/>
      <c r="BT67" s="134"/>
      <c r="BU67" s="134"/>
      <c r="BV67" s="134"/>
      <c r="BW67" s="134"/>
      <c r="BX67" s="148"/>
      <c r="BY67" s="148"/>
      <c r="BZ67" s="134"/>
      <c r="CA67" s="144" t="str">
        <f>Spielplan!$BS$31</f>
        <v/>
      </c>
      <c r="CB67" s="145"/>
      <c r="CC67" s="146">
        <f>Spielplan!$BU$31</f>
        <v>0</v>
      </c>
      <c r="CD67" s="134"/>
      <c r="CE67" s="134">
        <f>IF(CA67=CA31,Punktemodus!B15,0)</f>
        <v>20</v>
      </c>
      <c r="CF67" s="148">
        <f>IF(OR(CA67=$CA$14,CA67=$CA$15,CA67=$CA$22,CA67=$CA$23,CA67=$CA$30,CA67=$CA$38,CA67=$CA$39),Punktemodus!B17,0)</f>
        <v>10</v>
      </c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55"/>
      <c r="CR67" s="142" t="s">
        <v>138</v>
      </c>
      <c r="CS67" s="155"/>
      <c r="CT67" s="155"/>
      <c r="CU67" s="155"/>
      <c r="CV67" s="155"/>
      <c r="CW67" s="134"/>
    </row>
    <row r="68" spans="1:101" ht="18.75" customHeight="1" thickBot="1" x14ac:dyDescent="0.3">
      <c r="A68" s="60"/>
      <c r="B68" s="60"/>
      <c r="C68" s="206" t="str">
        <f>Spielplan!$C$68</f>
        <v>Iran</v>
      </c>
      <c r="D68" s="207"/>
      <c r="E68" s="104"/>
      <c r="F68" s="93"/>
      <c r="G68" s="104"/>
      <c r="H68" s="206" t="str">
        <f>Spielplan!$H$68</f>
        <v>Nigeria</v>
      </c>
      <c r="I68" s="207"/>
      <c r="J68" s="60"/>
      <c r="K68" s="60" t="s">
        <v>102</v>
      </c>
      <c r="L68" s="60">
        <f t="shared" si="20"/>
        <v>0</v>
      </c>
      <c r="M68" s="60"/>
      <c r="N68" s="60"/>
      <c r="O68" s="60">
        <f>IF($E68="",0,IF($E68&gt;$G68,3,IF($E68=$G68,1,0)))</f>
        <v>0</v>
      </c>
      <c r="P68" s="60">
        <f>IF($G68="",0,IF($E68&gt;$G68,0,IF($E68=$G68,1,3)))</f>
        <v>0</v>
      </c>
      <c r="Q68" s="60"/>
      <c r="R68" s="60"/>
      <c r="S68" s="60">
        <f>E68</f>
        <v>0</v>
      </c>
      <c r="T68" s="60">
        <f>G68</f>
        <v>0</v>
      </c>
      <c r="U68" s="60"/>
      <c r="V68" s="60"/>
      <c r="W68" s="60">
        <f>G68</f>
        <v>0</v>
      </c>
      <c r="X68" s="60">
        <f>E68</f>
        <v>0</v>
      </c>
      <c r="Y68" s="60"/>
      <c r="Z68" s="60">
        <f>N73</f>
        <v>0</v>
      </c>
      <c r="AA68" s="60">
        <f>R73</f>
        <v>0</v>
      </c>
      <c r="AB68" s="60">
        <f>V73</f>
        <v>0</v>
      </c>
      <c r="AC68" s="60">
        <f>AA68-AB68</f>
        <v>0</v>
      </c>
      <c r="AD68" s="60">
        <f>IF(Z68&gt;Z67,-1,0)</f>
        <v>0</v>
      </c>
      <c r="AE68" s="60">
        <f>IF(Z68&gt;Z69,-1,0)</f>
        <v>0</v>
      </c>
      <c r="AF68" s="60">
        <f>IF(Z68&gt;Z70,-1,0)</f>
        <v>0</v>
      </c>
      <c r="AG68" s="60">
        <f>10000-(AJ68*1000+AM68*100+AK68*10)</f>
        <v>10000</v>
      </c>
      <c r="AH68" s="90">
        <f>RANK(AG68,AG67:AG70,1)</f>
        <v>1</v>
      </c>
      <c r="AI68" s="60" t="str">
        <f>H67</f>
        <v>Bosnien</v>
      </c>
      <c r="AJ68" s="60">
        <f t="shared" si="21"/>
        <v>0</v>
      </c>
      <c r="AK68" s="60">
        <f t="shared" si="21"/>
        <v>0</v>
      </c>
      <c r="AL68" s="60">
        <f t="shared" si="21"/>
        <v>0</v>
      </c>
      <c r="AM68" s="60">
        <f>AK68-AL68</f>
        <v>0</v>
      </c>
      <c r="AN68" s="187">
        <f>IF(AG67=AG68,IF(E67&gt;G67,AG67-0.1,AG67),AG67)</f>
        <v>10000</v>
      </c>
      <c r="AO68" s="187"/>
      <c r="AP68" s="187">
        <f>IF(AG69=AG68,IF(G72&gt;E72,AG69-0.1,AG69),AG69)</f>
        <v>10000</v>
      </c>
      <c r="AQ68" s="187">
        <f>IF(AG70=AG68,IF(G70&gt;E70,AG70-0.1,AG70),AG70)</f>
        <v>10000</v>
      </c>
      <c r="AR68" s="187">
        <f>AO71</f>
        <v>30000</v>
      </c>
      <c r="AS68" s="90">
        <f>RANK(AR68,AR67:AR70,1)</f>
        <v>1</v>
      </c>
      <c r="AT68" s="60" t="str">
        <f t="shared" si="22"/>
        <v>Bosnien</v>
      </c>
      <c r="AU68" s="60">
        <f t="shared" si="22"/>
        <v>0</v>
      </c>
      <c r="AV68" s="60">
        <f t="shared" si="22"/>
        <v>0</v>
      </c>
      <c r="AW68" s="60">
        <f t="shared" si="22"/>
        <v>0</v>
      </c>
      <c r="AX68" s="60"/>
      <c r="AY68" s="60"/>
      <c r="AZ68" s="60"/>
      <c r="BA68" s="208">
        <v>2</v>
      </c>
      <c r="BB68" s="206" t="e">
        <f>VLOOKUP(2,AS67:AT70,2,FALSE)</f>
        <v>#N/A</v>
      </c>
      <c r="BC68" s="207"/>
      <c r="BD68" s="209" t="e">
        <f>VLOOKUP(2,AS67:AW70,3,FALSE)</f>
        <v>#N/A</v>
      </c>
      <c r="BE68" s="210" t="e">
        <f>VLOOKUP(2,AS67:AW70,4,FALSE)</f>
        <v>#N/A</v>
      </c>
      <c r="BF68" s="93" t="s">
        <v>12</v>
      </c>
      <c r="BG68" s="210" t="e">
        <f>VLOOKUP(2,AS67:AW70,5,FALSE)</f>
        <v>#N/A</v>
      </c>
      <c r="BH68" s="210" t="s">
        <v>122</v>
      </c>
      <c r="BI68" s="85"/>
      <c r="BJ68" s="85">
        <f>IF(E68&gt;G68,IF(Spielplan!E68&gt;Spielplan!G68,Punktemodus!$B$3,0),0)</f>
        <v>0</v>
      </c>
      <c r="BK68" s="85">
        <f>IF(E68=G68,IF(Spielplan!E68=Spielplan!G68,Punktemodus!$B$3,0),0)</f>
        <v>10</v>
      </c>
      <c r="BL68" s="85">
        <f>IF(E68&lt;G68,IF(Spielplan!E68&lt;Spielplan!G68,Punktemodus!$B$3,0),0)</f>
        <v>0</v>
      </c>
      <c r="BM68" s="85">
        <f>IF(E68=Spielplan!E68,IF(G68=Spielplan!G68,Punktemodus!$B$5,0),0)</f>
        <v>3</v>
      </c>
      <c r="BN68" s="85">
        <f>IF(E68=Spielplan!E68,Punktemodus!$B$7,0)</f>
        <v>1</v>
      </c>
      <c r="BO68" s="85">
        <f>IF(G68=Spielplan!G68,Punktemodus!$B$7,0)</f>
        <v>1</v>
      </c>
      <c r="BP68" s="137">
        <f>IF(Spielplan!E68="",0,SUM(BJ68:BO68))</f>
        <v>0</v>
      </c>
      <c r="BQ68" s="85"/>
      <c r="BR68" s="141"/>
      <c r="BS68" s="153" t="s">
        <v>24</v>
      </c>
      <c r="BT68" s="144" t="str">
        <f>Spielplan!$BL$32</f>
        <v/>
      </c>
      <c r="BU68" s="145"/>
      <c r="BV68" s="146">
        <f>Spielplan!$BN$32</f>
        <v>0</v>
      </c>
      <c r="BW68" s="147"/>
      <c r="BX68" s="148">
        <f>IF(BT32=BT68,Punktemodus!$B$11,0)</f>
        <v>10</v>
      </c>
      <c r="BY68" s="148">
        <f>IF(BT68=BT17,Punktemodus!B13,0)</f>
        <v>5</v>
      </c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370" t="str">
        <f>Spielplan!$CI$32</f>
        <v/>
      </c>
      <c r="CR68" s="371"/>
      <c r="CS68" s="371"/>
      <c r="CT68" s="371"/>
      <c r="CU68" s="371"/>
      <c r="CV68" s="372"/>
      <c r="CW68" s="134"/>
    </row>
    <row r="69" spans="1:101" ht="18.75" customHeight="1" thickBot="1" x14ac:dyDescent="0.3">
      <c r="A69" s="60"/>
      <c r="B69" s="60"/>
      <c r="C69" s="200" t="str">
        <f>C67</f>
        <v>Argentinien</v>
      </c>
      <c r="D69" s="201"/>
      <c r="E69" s="104"/>
      <c r="F69" s="93"/>
      <c r="G69" s="104"/>
      <c r="H69" s="200" t="str">
        <f>C68</f>
        <v>Iran</v>
      </c>
      <c r="I69" s="201"/>
      <c r="J69" s="60"/>
      <c r="K69" s="60" t="s">
        <v>103</v>
      </c>
      <c r="L69" s="60">
        <f t="shared" si="20"/>
        <v>0</v>
      </c>
      <c r="M69" s="60">
        <f>IF($E69="",0,IF($E69&gt;$G69,3,IF($E69=G69,1,0)))</f>
        <v>0</v>
      </c>
      <c r="N69" s="60"/>
      <c r="O69" s="60">
        <f>IF($G69="",0,IF($E69&gt;$G69,0,IF($E69=$G69,1,3)))</f>
        <v>0</v>
      </c>
      <c r="P69" s="60"/>
      <c r="Q69" s="60">
        <f>E69</f>
        <v>0</v>
      </c>
      <c r="R69" s="60"/>
      <c r="S69" s="60">
        <f>G69</f>
        <v>0</v>
      </c>
      <c r="T69" s="60"/>
      <c r="U69" s="60">
        <f>G69</f>
        <v>0</v>
      </c>
      <c r="V69" s="60"/>
      <c r="W69" s="60">
        <f>E69</f>
        <v>0</v>
      </c>
      <c r="X69" s="60"/>
      <c r="Y69" s="60"/>
      <c r="Z69" s="60">
        <f>O73</f>
        <v>0</v>
      </c>
      <c r="AA69" s="60">
        <f>S73</f>
        <v>0</v>
      </c>
      <c r="AB69" s="60">
        <f>W73</f>
        <v>0</v>
      </c>
      <c r="AC69" s="60">
        <f>AA69-AB69</f>
        <v>0</v>
      </c>
      <c r="AD69" s="60">
        <f>IF(Z69&gt;Z67,-1,0)</f>
        <v>0</v>
      </c>
      <c r="AE69" s="60">
        <f>IF(Z69&gt;Z68,-1,0)</f>
        <v>0</v>
      </c>
      <c r="AF69" s="60">
        <f>IF(Z69&gt;Z70,-1,0)</f>
        <v>0</v>
      </c>
      <c r="AG69" s="60">
        <f>10000-(AJ69*1000+AM69*100+AK69*10)</f>
        <v>10000</v>
      </c>
      <c r="AH69" s="90">
        <f>RANK(AG69,AG67:AG70,1)</f>
        <v>1</v>
      </c>
      <c r="AI69" s="60" t="str">
        <f>C68</f>
        <v>Iran</v>
      </c>
      <c r="AJ69" s="60">
        <f t="shared" si="21"/>
        <v>0</v>
      </c>
      <c r="AK69" s="60">
        <f t="shared" si="21"/>
        <v>0</v>
      </c>
      <c r="AL69" s="60">
        <f t="shared" si="21"/>
        <v>0</v>
      </c>
      <c r="AM69" s="60">
        <f>AK69-AL69</f>
        <v>0</v>
      </c>
      <c r="AN69" s="187">
        <f>IF(AG67=AG69,IF(E69&gt;G69,AG67-0.1,AG67),AG67)</f>
        <v>10000</v>
      </c>
      <c r="AO69" s="187">
        <f>IF(AG68=AG69,IF(E72&gt;G72,AG68-0.1,AG68),AG68)</f>
        <v>10000</v>
      </c>
      <c r="AP69" s="187"/>
      <c r="AQ69" s="187">
        <f>IF(AG70=AG69,IF(G68&gt;E68,AG70-0.1,AG70),AG70)</f>
        <v>10000</v>
      </c>
      <c r="AR69" s="187">
        <f>AP71</f>
        <v>30000</v>
      </c>
      <c r="AS69" s="90">
        <f>RANK(AR69,AR67:AR70,1)</f>
        <v>1</v>
      </c>
      <c r="AT69" s="60" t="str">
        <f t="shared" si="22"/>
        <v>Iran</v>
      </c>
      <c r="AU69" s="60">
        <f t="shared" si="22"/>
        <v>0</v>
      </c>
      <c r="AV69" s="60">
        <f t="shared" si="22"/>
        <v>0</v>
      </c>
      <c r="AW69" s="60">
        <f t="shared" si="22"/>
        <v>0</v>
      </c>
      <c r="AX69" s="60"/>
      <c r="AY69" s="60"/>
      <c r="AZ69" s="60"/>
      <c r="BA69" s="113">
        <v>3</v>
      </c>
      <c r="BB69" s="114" t="e">
        <f>VLOOKUP(3,AS67:AT70,2,FALSE)</f>
        <v>#N/A</v>
      </c>
      <c r="BC69" s="115"/>
      <c r="BD69" s="116" t="e">
        <f>VLOOKUP(3,AS67:AW70,3,FALSE)</f>
        <v>#N/A</v>
      </c>
      <c r="BE69" s="116" t="e">
        <f>VLOOKUP(3,AS67:AW70,4,FALSE)</f>
        <v>#N/A</v>
      </c>
      <c r="BF69" s="93" t="s">
        <v>12</v>
      </c>
      <c r="BG69" s="116" t="e">
        <f>VLOOKUP(3,AS67:AW70,5,FALSE)</f>
        <v>#N/A</v>
      </c>
      <c r="BH69" s="60"/>
      <c r="BI69" s="85"/>
      <c r="BJ69" s="85">
        <f>IF(E69&gt;G69,IF(Spielplan!E69&gt;Spielplan!G69,Punktemodus!$B$3,0),0)</f>
        <v>0</v>
      </c>
      <c r="BK69" s="85">
        <f>IF(E69=G69,IF(Spielplan!E69=Spielplan!G69,Punktemodus!$B$3,0),0)</f>
        <v>10</v>
      </c>
      <c r="BL69" s="85">
        <f>IF(E69&lt;G69,IF(Spielplan!E69&lt;Spielplan!G69,Punktemodus!$B$3,0),0)</f>
        <v>0</v>
      </c>
      <c r="BM69" s="85">
        <f>IF(E69=Spielplan!E69,IF(G69=Spielplan!G69,Punktemodus!$B$5,0),0)</f>
        <v>3</v>
      </c>
      <c r="BN69" s="85">
        <f>IF(E69=Spielplan!E69,Punktemodus!$B$7,0)</f>
        <v>1</v>
      </c>
      <c r="BO69" s="85">
        <f>IF(G69=Spielplan!G69,Punktemodus!$B$7,0)</f>
        <v>1</v>
      </c>
      <c r="BP69" s="137">
        <f>IF(Spielplan!E69="",0,SUM(BJ69:BO69))</f>
        <v>0</v>
      </c>
      <c r="BQ69" s="85"/>
      <c r="BR69" s="141"/>
      <c r="BS69" s="149" t="s">
        <v>23</v>
      </c>
      <c r="BT69" s="144" t="str">
        <f>Spielplan!$BL$33</f>
        <v/>
      </c>
      <c r="BU69" s="145"/>
      <c r="BV69" s="146">
        <f>Spielplan!$BN$33</f>
        <v>0</v>
      </c>
      <c r="BW69" s="134"/>
      <c r="BX69" s="148">
        <f>IF(BT33=BT69,Punktemodus!$B$11,0)</f>
        <v>10</v>
      </c>
      <c r="BY69" s="148">
        <f>IF(BT69=BT16,Punktemodus!B13,0)</f>
        <v>5</v>
      </c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373"/>
      <c r="CR69" s="374"/>
      <c r="CS69" s="374"/>
      <c r="CT69" s="374"/>
      <c r="CU69" s="374"/>
      <c r="CV69" s="375"/>
      <c r="CW69" s="134"/>
    </row>
    <row r="70" spans="1:101" ht="18.75" customHeight="1" thickBot="1" x14ac:dyDescent="0.3">
      <c r="A70" s="60"/>
      <c r="B70" s="60"/>
      <c r="C70" s="206" t="str">
        <f>H67</f>
        <v>Bosnien</v>
      </c>
      <c r="D70" s="207"/>
      <c r="E70" s="104"/>
      <c r="F70" s="93"/>
      <c r="G70" s="104"/>
      <c r="H70" s="206" t="str">
        <f>H68</f>
        <v>Nigeria</v>
      </c>
      <c r="I70" s="207"/>
      <c r="J70" s="60"/>
      <c r="K70" s="60" t="s">
        <v>104</v>
      </c>
      <c r="L70" s="60">
        <f t="shared" si="20"/>
        <v>0</v>
      </c>
      <c r="M70" s="60"/>
      <c r="N70" s="60">
        <f>IF($E70="",0,IF($E70&gt;$G70,3,IF($E70=$G70,1,0)))</f>
        <v>0</v>
      </c>
      <c r="O70" s="60"/>
      <c r="P70" s="60">
        <f>IF($G70="",0,IF($E70&gt;$G70,0,IF($E70=$G70,1,3)))</f>
        <v>0</v>
      </c>
      <c r="Q70" s="60"/>
      <c r="R70" s="60">
        <f>E70</f>
        <v>0</v>
      </c>
      <c r="S70" s="60"/>
      <c r="T70" s="60">
        <f>G70</f>
        <v>0</v>
      </c>
      <c r="U70" s="60"/>
      <c r="V70" s="60">
        <f>G70</f>
        <v>0</v>
      </c>
      <c r="W70" s="60"/>
      <c r="X70" s="60">
        <f>E70</f>
        <v>0</v>
      </c>
      <c r="Y70" s="60"/>
      <c r="Z70" s="60">
        <f>P73</f>
        <v>0</v>
      </c>
      <c r="AA70" s="60">
        <f>T73</f>
        <v>0</v>
      </c>
      <c r="AB70" s="60">
        <f>X73</f>
        <v>0</v>
      </c>
      <c r="AC70" s="60">
        <f>AA70-AB70</f>
        <v>0</v>
      </c>
      <c r="AD70" s="60">
        <f>IF(Z70&gt;Z67,-1,0)</f>
        <v>0</v>
      </c>
      <c r="AE70" s="60">
        <f>IF(Z70&gt;Z68,-1,0)</f>
        <v>0</v>
      </c>
      <c r="AF70" s="60">
        <f>IF(Z70&gt;Z69,-1,0)</f>
        <v>0</v>
      </c>
      <c r="AG70" s="60">
        <f>10000-(AJ70*1000+AM70*100+AK70*10)</f>
        <v>10000</v>
      </c>
      <c r="AH70" s="90">
        <f>RANK(AG70,AG67:AG70,1)</f>
        <v>1</v>
      </c>
      <c r="AI70" s="60" t="str">
        <f>H68</f>
        <v>Nigeria</v>
      </c>
      <c r="AJ70" s="60">
        <f t="shared" si="21"/>
        <v>0</v>
      </c>
      <c r="AK70" s="60">
        <f t="shared" si="21"/>
        <v>0</v>
      </c>
      <c r="AL70" s="60">
        <f t="shared" si="21"/>
        <v>0</v>
      </c>
      <c r="AM70" s="60">
        <f>AK70-AL70</f>
        <v>0</v>
      </c>
      <c r="AN70" s="187">
        <f>IF(AG67=AG70,IF(E71&gt;G71,AG67-0.1,AG67),AG67)</f>
        <v>10000</v>
      </c>
      <c r="AO70" s="187">
        <f>IF(AG68=AG70,IF(E70&gt;G70,AG68-0.1,AG68),AG68)</f>
        <v>10000</v>
      </c>
      <c r="AP70" s="187">
        <f>IF(AG69=AG70,IF(E68&gt;G68,AG69-0.1,AG69),AG69)</f>
        <v>10000</v>
      </c>
      <c r="AQ70" s="187"/>
      <c r="AR70" s="187">
        <f>AQ71</f>
        <v>30000</v>
      </c>
      <c r="AS70" s="90">
        <f>RANK(AR70,AR67:AR70,1)</f>
        <v>1</v>
      </c>
      <c r="AT70" s="60" t="str">
        <f t="shared" si="22"/>
        <v>Nigeria</v>
      </c>
      <c r="AU70" s="60">
        <f t="shared" si="22"/>
        <v>0</v>
      </c>
      <c r="AV70" s="60">
        <f t="shared" si="22"/>
        <v>0</v>
      </c>
      <c r="AW70" s="60">
        <f t="shared" si="22"/>
        <v>0</v>
      </c>
      <c r="AX70" s="60"/>
      <c r="AY70" s="60"/>
      <c r="AZ70" s="60"/>
      <c r="BA70" s="113">
        <v>4</v>
      </c>
      <c r="BB70" s="114" t="e">
        <f>VLOOKUP(4,AS67:AT70,2,FALSE)</f>
        <v>#N/A</v>
      </c>
      <c r="BC70" s="115"/>
      <c r="BD70" s="116" t="e">
        <f>VLOOKUP(4,AS67:AW70,3,FALSE)</f>
        <v>#N/A</v>
      </c>
      <c r="BE70" s="116" t="e">
        <f>VLOOKUP(4,AS67:AW70,4,FALSE)</f>
        <v>#N/A</v>
      </c>
      <c r="BF70" s="93" t="s">
        <v>12</v>
      </c>
      <c r="BG70" s="116" t="e">
        <f>VLOOKUP(4,AS67:AW70,5,FALSE)</f>
        <v>#N/A</v>
      </c>
      <c r="BH70" s="60"/>
      <c r="BI70" s="85"/>
      <c r="BJ70" s="85">
        <f>IF(E70&gt;G70,IF(Spielplan!E70&gt;Spielplan!G70,Punktemodus!$B$3,0),0)</f>
        <v>0</v>
      </c>
      <c r="BK70" s="85">
        <f>IF(E70=G70,IF(Spielplan!E70=Spielplan!G70,Punktemodus!$B$3,0),0)</f>
        <v>10</v>
      </c>
      <c r="BL70" s="85">
        <f>IF(E70&lt;G70,IF(Spielplan!E70&lt;Spielplan!G70,Punktemodus!$B$3,0),0)</f>
        <v>0</v>
      </c>
      <c r="BM70" s="85">
        <f>IF(E70=Spielplan!E70,IF(G70=Spielplan!G70,Punktemodus!$B$5,0),0)</f>
        <v>3</v>
      </c>
      <c r="BN70" s="85">
        <f>IF(E70=Spielplan!E70,Punktemodus!$B$7,0)</f>
        <v>1</v>
      </c>
      <c r="BO70" s="85">
        <f>IF(G70=Spielplan!G70,Punktemodus!$B$7,0)</f>
        <v>1</v>
      </c>
      <c r="BP70" s="137">
        <f>IF(Spielplan!E70="",0,SUM(BJ70:BO70))</f>
        <v>0</v>
      </c>
      <c r="BQ70" s="60"/>
      <c r="BR70" s="141"/>
      <c r="BS70" s="150"/>
      <c r="BT70" s="134"/>
      <c r="BU70" s="134"/>
      <c r="BV70" s="134"/>
      <c r="BW70" s="134"/>
      <c r="BX70" s="148"/>
      <c r="BY70" s="148"/>
      <c r="BZ70" s="134"/>
      <c r="CA70" s="134"/>
      <c r="CB70" s="134"/>
      <c r="CC70" s="134"/>
      <c r="CD70" s="134"/>
      <c r="CE70" s="134"/>
      <c r="CF70" s="144" t="str">
        <f>Spielplan!$BX$34</f>
        <v/>
      </c>
      <c r="CG70" s="145"/>
      <c r="CH70" s="146">
        <f>Spielplan!$BZ$34</f>
        <v>0</v>
      </c>
      <c r="CI70" s="134"/>
      <c r="CJ70" s="134">
        <f>IF(OR(CF70=$CF$18,CF70=$CF$19,CF70=$CF$34,CF70=$CF$35),Punktemodus!$B$19,0)</f>
        <v>30</v>
      </c>
      <c r="CK70" s="134"/>
      <c r="CL70" s="134"/>
      <c r="CM70" s="134"/>
      <c r="CN70" s="134"/>
      <c r="CO70" s="134"/>
      <c r="CP70" s="134"/>
      <c r="CQ70" s="155"/>
      <c r="CR70" s="155"/>
      <c r="CS70" s="155"/>
      <c r="CT70" s="155"/>
      <c r="CU70" s="155"/>
      <c r="CV70" s="155"/>
      <c r="CW70" s="134"/>
    </row>
    <row r="71" spans="1:101" ht="18.75" customHeight="1" thickBot="1" x14ac:dyDescent="0.3">
      <c r="A71" s="60"/>
      <c r="B71" s="60"/>
      <c r="C71" s="200" t="str">
        <f>C67</f>
        <v>Argentinien</v>
      </c>
      <c r="D71" s="201"/>
      <c r="E71" s="104"/>
      <c r="F71" s="93"/>
      <c r="G71" s="104"/>
      <c r="H71" s="200" t="str">
        <f>H68</f>
        <v>Nigeria</v>
      </c>
      <c r="I71" s="201"/>
      <c r="J71" s="60"/>
      <c r="K71" s="60" t="s">
        <v>105</v>
      </c>
      <c r="L71" s="60">
        <f t="shared" si="20"/>
        <v>0</v>
      </c>
      <c r="M71" s="60">
        <f>IF($E71="",0,IF($E71&gt;$G71,3,IF($E71=G71,1,0)))</f>
        <v>0</v>
      </c>
      <c r="N71" s="60"/>
      <c r="O71" s="60"/>
      <c r="P71" s="60">
        <f>IF($G71="",0,IF($E71&gt;$G71,0,IF($E71=$G71,1,3)))</f>
        <v>0</v>
      </c>
      <c r="Q71" s="60">
        <f>E71</f>
        <v>0</v>
      </c>
      <c r="R71" s="60"/>
      <c r="S71" s="60"/>
      <c r="T71" s="60">
        <f>G71</f>
        <v>0</v>
      </c>
      <c r="U71" s="60">
        <f>G71</f>
        <v>0</v>
      </c>
      <c r="V71" s="60"/>
      <c r="W71" s="60"/>
      <c r="X71" s="60">
        <f>E71</f>
        <v>0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187">
        <f>SUM(AN67:AN70)</f>
        <v>30000</v>
      </c>
      <c r="AO71" s="187">
        <f>SUM(AO67:AO70)</f>
        <v>30000</v>
      </c>
      <c r="AP71" s="187">
        <f>SUM(AP67:AP70)</f>
        <v>30000</v>
      </c>
      <c r="AQ71" s="187">
        <f>SUM(AQ67:AQ70)</f>
        <v>30000</v>
      </c>
      <c r="AR71" s="187"/>
      <c r="AS71" s="60"/>
      <c r="AT71" s="60"/>
      <c r="AU71" s="60"/>
      <c r="AV71" s="60"/>
      <c r="AW71" s="60"/>
      <c r="AX71" s="60"/>
      <c r="AY71" s="60"/>
      <c r="AZ71" s="60"/>
      <c r="BA71" s="92"/>
      <c r="BB71" s="60"/>
      <c r="BC71" s="60"/>
      <c r="BD71" s="60"/>
      <c r="BE71" s="60"/>
      <c r="BF71" s="60"/>
      <c r="BG71" s="60"/>
      <c r="BH71" s="60"/>
      <c r="BI71" s="60"/>
      <c r="BJ71" s="85">
        <f>IF(E71&gt;G71,IF(Spielplan!E71&gt;Spielplan!G71,Punktemodus!$B$3,0),0)</f>
        <v>0</v>
      </c>
      <c r="BK71" s="85">
        <f>IF(E71=G71,IF(Spielplan!E71=Spielplan!G71,Punktemodus!$B$3,0),0)</f>
        <v>10</v>
      </c>
      <c r="BL71" s="85">
        <f>IF(E71&lt;G71,IF(Spielplan!E71&lt;Spielplan!G71,Punktemodus!$B$3,0),0)</f>
        <v>0</v>
      </c>
      <c r="BM71" s="85">
        <f>IF(E71=Spielplan!E71,IF(G71=Spielplan!G71,Punktemodus!$B$5,0),0)</f>
        <v>3</v>
      </c>
      <c r="BN71" s="85">
        <f>IF(E71=Spielplan!E71,Punktemodus!$B$7,0)</f>
        <v>1</v>
      </c>
      <c r="BO71" s="85">
        <f>IF(G71=Spielplan!G71,Punktemodus!$B$7,0)</f>
        <v>1</v>
      </c>
      <c r="BP71" s="137">
        <f>IF(Spielplan!E71="",0,SUM(BJ71:BO71))</f>
        <v>0</v>
      </c>
      <c r="BQ71" s="60"/>
      <c r="BR71" s="141"/>
      <c r="BS71" s="134"/>
      <c r="BT71" s="134"/>
      <c r="BU71" s="134"/>
      <c r="BV71" s="134"/>
      <c r="BW71" s="134"/>
      <c r="BX71" s="148"/>
      <c r="BY71" s="148"/>
      <c r="BZ71" s="134"/>
      <c r="CA71" s="134"/>
      <c r="CB71" s="134"/>
      <c r="CC71" s="134"/>
      <c r="CD71" s="134"/>
      <c r="CE71" s="134"/>
      <c r="CF71" s="144" t="str">
        <f>Spielplan!$BX$35</f>
        <v/>
      </c>
      <c r="CG71" s="145"/>
      <c r="CH71" s="146">
        <f>Spielplan!$BZ$35</f>
        <v>0</v>
      </c>
      <c r="CI71" s="134"/>
      <c r="CJ71" s="134">
        <f>IF(OR(CF71=$CF$18,CF71=$CF$19,CF71=$CF$34,CF71=$CF$35),Punktemodus!$B$19,0)</f>
        <v>30</v>
      </c>
      <c r="CK71" s="134"/>
      <c r="CL71" s="134"/>
      <c r="CM71" s="134"/>
      <c r="CN71" s="134"/>
      <c r="CO71" s="134"/>
      <c r="CP71" s="134"/>
      <c r="CQ71" s="155"/>
      <c r="CR71" s="155"/>
      <c r="CS71" s="155"/>
      <c r="CT71" s="155"/>
      <c r="CU71" s="155"/>
      <c r="CV71" s="155"/>
      <c r="CW71" s="134"/>
    </row>
    <row r="72" spans="1:101" ht="18.75" customHeight="1" thickBot="1" x14ac:dyDescent="0.3">
      <c r="A72" s="60"/>
      <c r="B72" s="60"/>
      <c r="C72" s="206" t="str">
        <f>H67</f>
        <v>Bosnien</v>
      </c>
      <c r="D72" s="207"/>
      <c r="E72" s="104"/>
      <c r="F72" s="106"/>
      <c r="G72" s="104"/>
      <c r="H72" s="206" t="str">
        <f>C68</f>
        <v>Iran</v>
      </c>
      <c r="I72" s="207"/>
      <c r="J72" s="60"/>
      <c r="K72" s="60" t="s">
        <v>105</v>
      </c>
      <c r="L72" s="60">
        <f t="shared" si="20"/>
        <v>0</v>
      </c>
      <c r="M72" s="60"/>
      <c r="N72" s="60">
        <f>IF($E72="",0,IF($E72&gt;$G72,3,IF($E72=$G72,1,0)))</f>
        <v>0</v>
      </c>
      <c r="O72" s="60">
        <f>IF($G72="",0,IF($E72&gt;$G72,0,IF($E72=$G72,1,3)))</f>
        <v>0</v>
      </c>
      <c r="P72" s="60"/>
      <c r="Q72" s="60"/>
      <c r="R72" s="60">
        <f>E72</f>
        <v>0</v>
      </c>
      <c r="S72" s="60">
        <f>G72</f>
        <v>0</v>
      </c>
      <c r="T72" s="60"/>
      <c r="U72" s="60"/>
      <c r="V72" s="60">
        <f>G72</f>
        <v>0</v>
      </c>
      <c r="W72" s="60">
        <f>E72</f>
        <v>0</v>
      </c>
      <c r="X72" s="60"/>
      <c r="Y72" s="60"/>
      <c r="Z72" s="60" t="s">
        <v>30</v>
      </c>
      <c r="AA72" s="60"/>
      <c r="AB72" s="60"/>
      <c r="AC72" s="60"/>
      <c r="AD72" s="60"/>
      <c r="AE72" s="60"/>
      <c r="AF72" s="60"/>
      <c r="AG72" s="60" t="b">
        <f>OR(AG67=AG68,AG67=AG69,AG67=AG70,AG68=AG69,AG68=AG70,AG69=AG70)</f>
        <v>1</v>
      </c>
      <c r="AH72" s="60"/>
      <c r="AI72" s="60"/>
      <c r="AJ72" s="60"/>
      <c r="AK72" s="60"/>
      <c r="AL72" s="60"/>
      <c r="AM72" s="60"/>
      <c r="AN72" s="60"/>
      <c r="AO72" s="60" t="s">
        <v>34</v>
      </c>
      <c r="AP72" s="60"/>
      <c r="AQ72" s="60"/>
      <c r="AR72" s="60" t="b">
        <f>OR(AR67=AR68,AR67=AR69,AR67=AR70,AR68=AR69,AR68=AR70,AR69=AR70)</f>
        <v>1</v>
      </c>
      <c r="AS72" s="60"/>
      <c r="AT72" s="60"/>
      <c r="AU72" s="60"/>
      <c r="AV72" s="60"/>
      <c r="AW72" s="60"/>
      <c r="AX72" s="60"/>
      <c r="AY72" s="60"/>
      <c r="AZ72" s="60"/>
      <c r="BA72" s="92"/>
      <c r="BB72" s="60"/>
      <c r="BC72" s="60"/>
      <c r="BD72" s="60"/>
      <c r="BE72" s="60"/>
      <c r="BF72" s="60"/>
      <c r="BG72" s="60"/>
      <c r="BH72" s="60"/>
      <c r="BI72" s="60"/>
      <c r="BJ72" s="85">
        <f>IF(E72&gt;G72,IF(Spielplan!E72&gt;Spielplan!G72,Punktemodus!$B$3,0),0)</f>
        <v>0</v>
      </c>
      <c r="BK72" s="85">
        <f>IF(E72=G72,IF(Spielplan!E72=Spielplan!G72,Punktemodus!$B$3,0),0)</f>
        <v>10</v>
      </c>
      <c r="BL72" s="85">
        <f>IF(E72&lt;G72,IF(Spielplan!E72&lt;Spielplan!G72,Punktemodus!$B$3,0),0)</f>
        <v>0</v>
      </c>
      <c r="BM72" s="85">
        <f>IF(E72=Spielplan!E72,IF(G72=Spielplan!G72,Punktemodus!$B$5,0),0)</f>
        <v>3</v>
      </c>
      <c r="BN72" s="85">
        <f>IF(E72=Spielplan!E72,Punktemodus!$B$7,0)</f>
        <v>1</v>
      </c>
      <c r="BO72" s="85">
        <f>IF(G72=Spielplan!G72,Punktemodus!$B$7,0)</f>
        <v>1</v>
      </c>
      <c r="BP72" s="137">
        <f>IF(Spielplan!E72="",0,SUM(BJ72:BO72))</f>
        <v>0</v>
      </c>
      <c r="BQ72" s="60"/>
      <c r="BR72" s="141"/>
      <c r="BS72" s="153" t="s">
        <v>126</v>
      </c>
      <c r="BT72" s="144" t="str">
        <f>Spielplan!$BL$36</f>
        <v/>
      </c>
      <c r="BU72" s="145"/>
      <c r="BV72" s="146">
        <f>Spielplan!$BN$36</f>
        <v>0</v>
      </c>
      <c r="BW72" s="147"/>
      <c r="BX72" s="148">
        <f>IF(BT36=BT72,Punktemodus!$B$11,0)</f>
        <v>10</v>
      </c>
      <c r="BY72" s="148">
        <f>IF(BT72=BT21,Punktemodus!B13,0)</f>
        <v>5</v>
      </c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55"/>
      <c r="CR72" s="155"/>
      <c r="CS72" s="155"/>
      <c r="CT72" s="155"/>
      <c r="CU72" s="155"/>
      <c r="CV72" s="155"/>
      <c r="CW72" s="134"/>
    </row>
    <row r="73" spans="1:101" ht="18.75" customHeight="1" thickBot="1" x14ac:dyDescent="0.25">
      <c r="A73" s="60"/>
      <c r="B73" s="60"/>
      <c r="C73" s="136" t="str">
        <f>IF(G72="","",IF(AR72=TRUE,"Achtung: Fehler in Tabelle!",""))</f>
        <v/>
      </c>
      <c r="D73" s="60"/>
      <c r="E73" s="85"/>
      <c r="F73" s="60"/>
      <c r="G73" s="85"/>
      <c r="H73" s="60"/>
      <c r="I73" s="60"/>
      <c r="J73" s="60"/>
      <c r="K73" s="60"/>
      <c r="L73" s="60"/>
      <c r="M73" s="60">
        <f t="shared" ref="M73:X73" si="23">SUM(M67:M72)</f>
        <v>0</v>
      </c>
      <c r="N73" s="60">
        <f t="shared" si="23"/>
        <v>0</v>
      </c>
      <c r="O73" s="60">
        <f t="shared" si="23"/>
        <v>0</v>
      </c>
      <c r="P73" s="60">
        <f t="shared" si="23"/>
        <v>0</v>
      </c>
      <c r="Q73" s="60">
        <f t="shared" si="23"/>
        <v>0</v>
      </c>
      <c r="R73" s="60">
        <f t="shared" si="23"/>
        <v>0</v>
      </c>
      <c r="S73" s="60">
        <f t="shared" si="23"/>
        <v>0</v>
      </c>
      <c r="T73" s="60">
        <f t="shared" si="23"/>
        <v>0</v>
      </c>
      <c r="U73" s="60">
        <f t="shared" si="23"/>
        <v>0</v>
      </c>
      <c r="V73" s="60">
        <f t="shared" si="23"/>
        <v>0</v>
      </c>
      <c r="W73" s="60">
        <f t="shared" si="23"/>
        <v>0</v>
      </c>
      <c r="X73" s="60">
        <f t="shared" si="23"/>
        <v>0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160">
        <f>SUM(BP67:BP72)</f>
        <v>0</v>
      </c>
      <c r="BQ73" s="60"/>
      <c r="BR73" s="141"/>
      <c r="BS73" s="149" t="s">
        <v>127</v>
      </c>
      <c r="BT73" s="144" t="str">
        <f>Spielplan!$BL$37</f>
        <v/>
      </c>
      <c r="BU73" s="145"/>
      <c r="BV73" s="146">
        <f>Spielplan!$BN$37</f>
        <v>0</v>
      </c>
      <c r="BW73" s="134"/>
      <c r="BX73" s="148">
        <f>IF(BT37=BT73,Punktemodus!$B$11,0)</f>
        <v>10</v>
      </c>
      <c r="BY73" s="148">
        <f>IF(BT73=BT20,Punktemodus!B13,0)</f>
        <v>5</v>
      </c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55"/>
      <c r="CR73" s="155"/>
      <c r="CS73" s="155"/>
      <c r="CT73" s="155"/>
      <c r="CU73" s="155"/>
      <c r="CV73" s="155"/>
      <c r="CW73" s="134"/>
    </row>
    <row r="74" spans="1:101" ht="18.75" customHeight="1" thickBot="1" x14ac:dyDescent="0.3">
      <c r="A74" s="60"/>
      <c r="B74" s="60"/>
      <c r="C74" s="60"/>
      <c r="D74" s="60"/>
      <c r="E74" s="85"/>
      <c r="F74" s="60"/>
      <c r="G74" s="85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138"/>
      <c r="BQ74" s="60"/>
      <c r="BR74" s="141"/>
      <c r="BS74" s="150"/>
      <c r="BT74" s="134"/>
      <c r="BU74" s="134"/>
      <c r="BV74" s="134"/>
      <c r="BW74" s="134"/>
      <c r="BX74" s="148"/>
      <c r="BY74" s="148"/>
      <c r="BZ74" s="134"/>
      <c r="CA74" s="144" t="str">
        <f>Spielplan!$BS$38</f>
        <v/>
      </c>
      <c r="CB74" s="145"/>
      <c r="CC74" s="146">
        <f>Spielplan!$BU$38</f>
        <v>0</v>
      </c>
      <c r="CD74" s="147"/>
      <c r="CE74" s="134">
        <f>IF(CA74=CA38,Punktemodus!B15,0)</f>
        <v>20</v>
      </c>
      <c r="CF74" s="148">
        <f>IF(OR(CA74=$CA$14,CA74=$CA$15,CA74=$CA$22,CA74=$CA$23,CA74=$CA$30,CA74=$CA$31,CA74=$CA$39),Punktemodus!B17,0)</f>
        <v>10</v>
      </c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</row>
    <row r="75" spans="1:101" ht="18.75" customHeight="1" thickBot="1" x14ac:dyDescent="0.25">
      <c r="A75" s="60"/>
      <c r="B75" s="60"/>
      <c r="C75" s="60"/>
      <c r="D75" s="60"/>
      <c r="E75" s="85"/>
      <c r="F75" s="60"/>
      <c r="G75" s="85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138"/>
      <c r="BQ75" s="60"/>
      <c r="BR75" s="141"/>
      <c r="BS75" s="134"/>
      <c r="BT75" s="134"/>
      <c r="BU75" s="134"/>
      <c r="BV75" s="134"/>
      <c r="BW75" s="134"/>
      <c r="BX75" s="148"/>
      <c r="BY75" s="148"/>
      <c r="BZ75" s="134"/>
      <c r="CA75" s="144" t="str">
        <f>Spielplan!$BS$39</f>
        <v/>
      </c>
      <c r="CB75" s="145"/>
      <c r="CC75" s="146">
        <f>Spielplan!$BU$39</f>
        <v>0</v>
      </c>
      <c r="CD75" s="134"/>
      <c r="CE75" s="134">
        <f>IF(CA75=CA39,Punktemodus!B15,0)</f>
        <v>20</v>
      </c>
      <c r="CF75" s="148">
        <f>IF(OR(CA75=$CA$14,CA75=$CA$15,CA75=$CA$22,CA75=$CA$23,CA75=$CA$30,CA75=$CA$31,CA75=$CA$38),Punktemodus!B17,0)</f>
        <v>10</v>
      </c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</row>
    <row r="76" spans="1:101" ht="18.75" customHeight="1" thickBot="1" x14ac:dyDescent="0.3">
      <c r="A76" s="60"/>
      <c r="B76" s="60"/>
      <c r="C76" s="88" t="s">
        <v>92</v>
      </c>
      <c r="D76" s="60"/>
      <c r="E76" s="85"/>
      <c r="F76" s="60"/>
      <c r="G76" s="85"/>
      <c r="H76" s="60"/>
      <c r="I76" s="60"/>
      <c r="J76" s="60"/>
      <c r="K76" s="60"/>
      <c r="L76" s="60"/>
      <c r="M76" s="60" t="s">
        <v>4</v>
      </c>
      <c r="N76" s="60"/>
      <c r="O76" s="60"/>
      <c r="P76" s="60"/>
      <c r="Q76" s="60" t="s">
        <v>6</v>
      </c>
      <c r="R76" s="60"/>
      <c r="S76" s="60"/>
      <c r="T76" s="60"/>
      <c r="U76" s="60" t="s">
        <v>7</v>
      </c>
      <c r="V76" s="60"/>
      <c r="W76" s="60"/>
      <c r="X76" s="60"/>
      <c r="Y76" s="60"/>
      <c r="Z76" s="60" t="s">
        <v>4</v>
      </c>
      <c r="AA76" s="60" t="s">
        <v>5</v>
      </c>
      <c r="AB76" s="60"/>
      <c r="AC76" s="60"/>
      <c r="AD76" s="60" t="s">
        <v>9</v>
      </c>
      <c r="AE76" s="60"/>
      <c r="AF76" s="60"/>
      <c r="AG76" s="60"/>
      <c r="AH76" s="60" t="s">
        <v>32</v>
      </c>
      <c r="AI76" s="60"/>
      <c r="AJ76" s="60"/>
      <c r="AK76" s="60"/>
      <c r="AL76" s="60"/>
      <c r="AM76" s="60"/>
      <c r="AN76" s="60" t="s">
        <v>35</v>
      </c>
      <c r="AO76" s="60"/>
      <c r="AP76" s="60"/>
      <c r="AQ76" s="60"/>
      <c r="AR76" s="60"/>
      <c r="AS76" s="60" t="s">
        <v>33</v>
      </c>
      <c r="AT76" s="60"/>
      <c r="AU76" s="60"/>
      <c r="AV76" s="60"/>
      <c r="AW76" s="60"/>
      <c r="AX76" s="60"/>
      <c r="AY76" s="60"/>
      <c r="AZ76" s="60"/>
      <c r="BA76" s="60"/>
      <c r="BB76" s="89" t="s">
        <v>10</v>
      </c>
      <c r="BC76" s="60"/>
      <c r="BD76" s="90" t="s">
        <v>4</v>
      </c>
      <c r="BE76" s="60"/>
      <c r="BF76" s="61" t="s">
        <v>5</v>
      </c>
      <c r="BG76" s="60"/>
      <c r="BH76" s="60"/>
      <c r="BI76" s="85"/>
      <c r="BJ76" s="60"/>
      <c r="BK76" s="60"/>
      <c r="BL76" s="60"/>
      <c r="BM76" s="60"/>
      <c r="BN76" s="60"/>
      <c r="BO76" s="60"/>
      <c r="BP76" s="138"/>
      <c r="BQ76" s="85"/>
      <c r="BR76" s="141"/>
      <c r="BS76" s="153" t="s">
        <v>128</v>
      </c>
      <c r="BT76" s="144" t="str">
        <f>Spielplan!$BL$40</f>
        <v/>
      </c>
      <c r="BU76" s="145"/>
      <c r="BV76" s="146">
        <f>Spielplan!$BN$40</f>
        <v>0</v>
      </c>
      <c r="BW76" s="147"/>
      <c r="BX76" s="148">
        <f>IF(BT40=BT76,Punktemodus!$B$11,0)</f>
        <v>10</v>
      </c>
      <c r="BY76" s="148">
        <f>IF(BT76=BT25,Punktemodus!B13,0)</f>
        <v>5</v>
      </c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</row>
    <row r="77" spans="1:101" ht="18.75" customHeight="1" thickBot="1" x14ac:dyDescent="0.25">
      <c r="A77" s="60"/>
      <c r="B77" s="60"/>
      <c r="C77" s="60"/>
      <c r="D77" s="60"/>
      <c r="E77" s="85"/>
      <c r="F77" s="60"/>
      <c r="G77" s="85"/>
      <c r="H77" s="60"/>
      <c r="I77" s="60"/>
      <c r="J77" s="60"/>
      <c r="K77" s="60"/>
      <c r="L77" s="60"/>
      <c r="M77" s="60" t="s">
        <v>0</v>
      </c>
      <c r="N77" s="60" t="s">
        <v>1</v>
      </c>
      <c r="O77" s="60" t="s">
        <v>2</v>
      </c>
      <c r="P77" s="60" t="s">
        <v>3</v>
      </c>
      <c r="Q77" s="60" t="s">
        <v>0</v>
      </c>
      <c r="R77" s="60" t="s">
        <v>1</v>
      </c>
      <c r="S77" s="60" t="s">
        <v>2</v>
      </c>
      <c r="T77" s="60" t="s">
        <v>3</v>
      </c>
      <c r="U77" s="60" t="s">
        <v>0</v>
      </c>
      <c r="V77" s="60" t="s">
        <v>1</v>
      </c>
      <c r="W77" s="60" t="s">
        <v>2</v>
      </c>
      <c r="X77" s="60" t="s">
        <v>3</v>
      </c>
      <c r="Y77" s="60"/>
      <c r="Z77" s="60" t="s">
        <v>8</v>
      </c>
      <c r="AA77" s="60"/>
      <c r="AB77" s="60"/>
      <c r="AC77" s="60"/>
      <c r="AD77" s="60"/>
      <c r="AE77" s="60"/>
      <c r="AF77" s="60"/>
      <c r="AG77" s="60"/>
      <c r="AH77" s="60" t="s">
        <v>31</v>
      </c>
      <c r="AI77" s="60"/>
      <c r="AJ77" s="60"/>
      <c r="AK77" s="60"/>
      <c r="AL77" s="60"/>
      <c r="AM77" s="60"/>
      <c r="AN77" s="60" t="str">
        <f>AI78</f>
        <v>Deutschland</v>
      </c>
      <c r="AO77" s="60" t="str">
        <f>AI79</f>
        <v>Portugal</v>
      </c>
      <c r="AP77" s="60" t="str">
        <f>AI80</f>
        <v>Ghana</v>
      </c>
      <c r="AQ77" s="60" t="str">
        <f>AI81</f>
        <v>USA</v>
      </c>
      <c r="AR77" s="60"/>
      <c r="AS77" s="60" t="s">
        <v>31</v>
      </c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85"/>
      <c r="BJ77" s="85"/>
      <c r="BK77" s="85"/>
      <c r="BL77" s="85"/>
      <c r="BM77" s="85"/>
      <c r="BN77" s="85"/>
      <c r="BO77" s="85"/>
      <c r="BP77" s="137"/>
      <c r="BQ77" s="85"/>
      <c r="BR77" s="141"/>
      <c r="BS77" s="149" t="s">
        <v>129</v>
      </c>
      <c r="BT77" s="144" t="str">
        <f>Spielplan!$BL$41</f>
        <v/>
      </c>
      <c r="BU77" s="145"/>
      <c r="BV77" s="146">
        <f>Spielplan!$BN$41</f>
        <v>0</v>
      </c>
      <c r="BW77" s="134"/>
      <c r="BX77" s="148">
        <f>IF(BT41=BT77,Punktemodus!$B$11,0)</f>
        <v>10</v>
      </c>
      <c r="BY77" s="148">
        <f>IF(BT77=BT24,Punktemodus!B13,0)</f>
        <v>5</v>
      </c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</row>
    <row r="78" spans="1:101" ht="18.75" customHeight="1" thickBot="1" x14ac:dyDescent="0.3">
      <c r="A78" s="60"/>
      <c r="B78" s="60"/>
      <c r="C78" s="211" t="str">
        <f>Spielplan!$C$78</f>
        <v>Deutschland</v>
      </c>
      <c r="D78" s="212"/>
      <c r="E78" s="104"/>
      <c r="F78" s="93"/>
      <c r="G78" s="104"/>
      <c r="H78" s="211" t="str">
        <f>Spielplan!$H$78</f>
        <v>Portugal</v>
      </c>
      <c r="I78" s="212"/>
      <c r="J78" s="60"/>
      <c r="K78" s="60" t="s">
        <v>108</v>
      </c>
      <c r="L78" s="60">
        <f t="shared" ref="L78:L83" si="24">IF(E78-G78&gt;0,1,IF(G78=E78,0,-1))</f>
        <v>0</v>
      </c>
      <c r="M78" s="60">
        <f>IF($E78="",0,IF($E78&gt;$G78,3,IF($E78=G78,1,0)))</f>
        <v>0</v>
      </c>
      <c r="N78" s="60">
        <f>IF($G78="",0,IF($E78&gt;$G78,0,IF($E78=G78,1,3)))</f>
        <v>0</v>
      </c>
      <c r="O78" s="60"/>
      <c r="P78" s="60"/>
      <c r="Q78" s="60">
        <f>E78</f>
        <v>0</v>
      </c>
      <c r="R78" s="60">
        <f>G78</f>
        <v>0</v>
      </c>
      <c r="S78" s="60"/>
      <c r="T78" s="60"/>
      <c r="U78" s="60">
        <f>G78</f>
        <v>0</v>
      </c>
      <c r="V78" s="60">
        <f>E78</f>
        <v>0</v>
      </c>
      <c r="W78" s="60"/>
      <c r="X78" s="60"/>
      <c r="Y78" s="60"/>
      <c r="Z78" s="60">
        <f>M84</f>
        <v>0</v>
      </c>
      <c r="AA78" s="60">
        <f>Q84</f>
        <v>0</v>
      </c>
      <c r="AB78" s="60">
        <f>U84</f>
        <v>0</v>
      </c>
      <c r="AC78" s="60">
        <f>AA78-AB78</f>
        <v>0</v>
      </c>
      <c r="AD78" s="60">
        <f>IF(Z78&gt;Z79,-1,0)</f>
        <v>0</v>
      </c>
      <c r="AE78" s="60">
        <f>IF(Z78&gt;Z80,-1,0)</f>
        <v>0</v>
      </c>
      <c r="AF78" s="60">
        <f>IF(Z78&gt;Z81,-1,0)</f>
        <v>0</v>
      </c>
      <c r="AG78" s="60">
        <f>10000-(AJ78*1000+AM78*100+AK78*10)</f>
        <v>10000</v>
      </c>
      <c r="AH78" s="90">
        <f>RANK(AG78,AG78:AG81,1)</f>
        <v>1</v>
      </c>
      <c r="AI78" s="60" t="str">
        <f>C78</f>
        <v>Deutschland</v>
      </c>
      <c r="AJ78" s="60">
        <f t="shared" ref="AJ78:AL81" si="25">Z78</f>
        <v>0</v>
      </c>
      <c r="AK78" s="60">
        <f t="shared" si="25"/>
        <v>0</v>
      </c>
      <c r="AL78" s="60">
        <f t="shared" si="25"/>
        <v>0</v>
      </c>
      <c r="AM78" s="60">
        <f>AK78-AL78</f>
        <v>0</v>
      </c>
      <c r="AN78" s="187"/>
      <c r="AO78" s="187">
        <f>IF(AG79=AG78,IF(G78&gt;E78,AG79-0.1,AG79),AG79)</f>
        <v>10000</v>
      </c>
      <c r="AP78" s="187">
        <f>IF(AG80=AG78,IF(G80&gt;E80,AG80-0.1,AG80),AG80)</f>
        <v>10000</v>
      </c>
      <c r="AQ78" s="187">
        <f>IF(AG81=AG78,IF(G82&gt;E82,AG81-0.1,AG81),AG81)</f>
        <v>10000</v>
      </c>
      <c r="AR78" s="187">
        <f>AN82</f>
        <v>30000</v>
      </c>
      <c r="AS78" s="90">
        <f>RANK(AR78,AR78:AR81,1)</f>
        <v>1</v>
      </c>
      <c r="AT78" s="60" t="str">
        <f t="shared" ref="AT78:AW81" si="26">AI78</f>
        <v>Deutschland</v>
      </c>
      <c r="AU78" s="60">
        <f t="shared" si="26"/>
        <v>0</v>
      </c>
      <c r="AV78" s="60">
        <f t="shared" si="26"/>
        <v>0</v>
      </c>
      <c r="AW78" s="60">
        <f t="shared" si="26"/>
        <v>0</v>
      </c>
      <c r="AX78" s="60"/>
      <c r="AY78" s="60"/>
      <c r="AZ78" s="60"/>
      <c r="BA78" s="213">
        <v>1</v>
      </c>
      <c r="BB78" s="211" t="str">
        <f>VLOOKUP(1,AS78:AT81,2,FALSE)</f>
        <v>Deutschland</v>
      </c>
      <c r="BC78" s="214"/>
      <c r="BD78" s="215">
        <f>VLOOKUP(1,AS78:AW81,3,FALSE)</f>
        <v>0</v>
      </c>
      <c r="BE78" s="216">
        <f>VLOOKUP(1,AS78:AW81,4,FALSE)</f>
        <v>0</v>
      </c>
      <c r="BF78" s="93" t="s">
        <v>12</v>
      </c>
      <c r="BG78" s="216">
        <f>VLOOKUP(1,AS78:AW81,5,FALSE)</f>
        <v>0</v>
      </c>
      <c r="BH78" s="217" t="s">
        <v>123</v>
      </c>
      <c r="BI78" s="85"/>
      <c r="BJ78" s="85">
        <f>IF(E78&gt;G78,IF(Spielplan!E78&gt;Spielplan!G78,Punktemodus!$B$3,0),0)</f>
        <v>0</v>
      </c>
      <c r="BK78" s="85">
        <f>IF(E78=G78,IF(Spielplan!E78=Spielplan!G78,Punktemodus!$B$3,0),0)</f>
        <v>10</v>
      </c>
      <c r="BL78" s="85">
        <f>IF(E78&lt;G78,IF(Spielplan!E78&lt;Spielplan!G78,Punktemodus!$B$3,0),0)</f>
        <v>0</v>
      </c>
      <c r="BM78" s="85">
        <f>IF(E78=Spielplan!E78,IF(G78=Spielplan!G78,Punktemodus!$B$5,0),0)</f>
        <v>3</v>
      </c>
      <c r="BN78" s="85">
        <f>IF(E78=Spielplan!E78,Punktemodus!$B$7,0)</f>
        <v>1</v>
      </c>
      <c r="BO78" s="85">
        <f>IF(G78=Spielplan!G78,Punktemodus!$B$7,0)</f>
        <v>1</v>
      </c>
      <c r="BP78" s="137">
        <f>IF(Spielplan!E78="",0,SUM(BJ78:BO78))</f>
        <v>0</v>
      </c>
      <c r="BQ78" s="85"/>
      <c r="BR78" s="141"/>
      <c r="BS78" s="150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</row>
    <row r="79" spans="1:101" ht="18.75" customHeight="1" thickBot="1" x14ac:dyDescent="0.3">
      <c r="A79" s="60"/>
      <c r="B79" s="60"/>
      <c r="C79" s="218" t="str">
        <f>Spielplan!$C$79</f>
        <v>Ghana</v>
      </c>
      <c r="D79" s="219"/>
      <c r="E79" s="104"/>
      <c r="F79" s="93"/>
      <c r="G79" s="104"/>
      <c r="H79" s="218" t="str">
        <f>Spielplan!$H$79</f>
        <v>USA</v>
      </c>
      <c r="I79" s="219"/>
      <c r="J79" s="60"/>
      <c r="K79" s="60" t="s">
        <v>109</v>
      </c>
      <c r="L79" s="60">
        <f t="shared" si="24"/>
        <v>0</v>
      </c>
      <c r="M79" s="60"/>
      <c r="N79" s="60"/>
      <c r="O79" s="60">
        <f>IF($E79="",0,IF($E79&gt;$G79,3,IF($E79=$G79,1,0)))</f>
        <v>0</v>
      </c>
      <c r="P79" s="60">
        <f>IF($G79="",0,IF($E79&gt;$G79,0,IF($E79=$G79,1,3)))</f>
        <v>0</v>
      </c>
      <c r="Q79" s="60"/>
      <c r="R79" s="60"/>
      <c r="S79" s="60">
        <f>E79</f>
        <v>0</v>
      </c>
      <c r="T79" s="60">
        <f>G79</f>
        <v>0</v>
      </c>
      <c r="U79" s="60"/>
      <c r="V79" s="60"/>
      <c r="W79" s="60">
        <f>G79</f>
        <v>0</v>
      </c>
      <c r="X79" s="60">
        <f>E79</f>
        <v>0</v>
      </c>
      <c r="Y79" s="60"/>
      <c r="Z79" s="60">
        <f>N84</f>
        <v>0</v>
      </c>
      <c r="AA79" s="60">
        <f>R84</f>
        <v>0</v>
      </c>
      <c r="AB79" s="60">
        <f>V84</f>
        <v>0</v>
      </c>
      <c r="AC79" s="60">
        <f>AA79-AB79</f>
        <v>0</v>
      </c>
      <c r="AD79" s="60">
        <f>IF(Z79&gt;Z78,-1,0)</f>
        <v>0</v>
      </c>
      <c r="AE79" s="60">
        <f>IF(Z79&gt;Z80,-1,0)</f>
        <v>0</v>
      </c>
      <c r="AF79" s="60">
        <f>IF(Z79&gt;Z81,-1,0)</f>
        <v>0</v>
      </c>
      <c r="AG79" s="60">
        <f>10000-(AJ79*1000+AM79*100+AK79*10)</f>
        <v>10000</v>
      </c>
      <c r="AH79" s="90">
        <f>RANK(AG79,AG78:AG81,1)</f>
        <v>1</v>
      </c>
      <c r="AI79" s="60" t="str">
        <f>H78</f>
        <v>Portugal</v>
      </c>
      <c r="AJ79" s="60">
        <f t="shared" si="25"/>
        <v>0</v>
      </c>
      <c r="AK79" s="60">
        <f t="shared" si="25"/>
        <v>0</v>
      </c>
      <c r="AL79" s="60">
        <f t="shared" si="25"/>
        <v>0</v>
      </c>
      <c r="AM79" s="60">
        <f>AK79-AL79</f>
        <v>0</v>
      </c>
      <c r="AN79" s="187">
        <f>IF(AG78=AG79,IF(E78&gt;G78,AG78-0.1,AG78),AG78)</f>
        <v>10000</v>
      </c>
      <c r="AO79" s="187"/>
      <c r="AP79" s="187">
        <f>IF(AG80=AG79,IF(G83&gt;E83,AG80-0.1,AG80),AG80)</f>
        <v>10000</v>
      </c>
      <c r="AQ79" s="187">
        <f>IF(AG81=AG79,IF(G81&gt;E81,AG81-0.1,AG81),AG81)</f>
        <v>10000</v>
      </c>
      <c r="AR79" s="187">
        <f>AO82</f>
        <v>30000</v>
      </c>
      <c r="AS79" s="90">
        <f>RANK(AR79,AR78:AR81,1)</f>
        <v>1</v>
      </c>
      <c r="AT79" s="60" t="str">
        <f t="shared" si="26"/>
        <v>Portugal</v>
      </c>
      <c r="AU79" s="60">
        <f t="shared" si="26"/>
        <v>0</v>
      </c>
      <c r="AV79" s="60">
        <f t="shared" si="26"/>
        <v>0</v>
      </c>
      <c r="AW79" s="60">
        <f t="shared" si="26"/>
        <v>0</v>
      </c>
      <c r="AX79" s="60"/>
      <c r="AY79" s="60"/>
      <c r="AZ79" s="60"/>
      <c r="BA79" s="220">
        <v>2</v>
      </c>
      <c r="BB79" s="218" t="e">
        <f>VLOOKUP(2,AS78:AT81,2,FALSE)</f>
        <v>#N/A</v>
      </c>
      <c r="BC79" s="221"/>
      <c r="BD79" s="222" t="e">
        <f>VLOOKUP(2,AS78:AW81,3,FALSE)</f>
        <v>#N/A</v>
      </c>
      <c r="BE79" s="223" t="e">
        <f>VLOOKUP(2,AS78:AW81,4,FALSE)</f>
        <v>#N/A</v>
      </c>
      <c r="BF79" s="93" t="s">
        <v>12</v>
      </c>
      <c r="BG79" s="223" t="e">
        <f>VLOOKUP(2,AS78:AW81,5,FALSE)</f>
        <v>#N/A</v>
      </c>
      <c r="BH79" s="223" t="s">
        <v>129</v>
      </c>
      <c r="BI79" s="85"/>
      <c r="BJ79" s="85">
        <f>IF(E79&gt;G79,IF(Spielplan!E79&gt;Spielplan!G79,Punktemodus!$B$3,0),0)</f>
        <v>0</v>
      </c>
      <c r="BK79" s="85">
        <f>IF(E79=G79,IF(Spielplan!E79=Spielplan!G79,Punktemodus!$B$3,0),0)</f>
        <v>10</v>
      </c>
      <c r="BL79" s="85">
        <f>IF(E79&lt;G79,IF(Spielplan!E79&lt;Spielplan!G79,Punktemodus!$B$3,0),0)</f>
        <v>0</v>
      </c>
      <c r="BM79" s="85">
        <f>IF(E79=Spielplan!E79,IF(G79=Spielplan!G79,Punktemodus!$B$5,0),0)</f>
        <v>3</v>
      </c>
      <c r="BN79" s="85">
        <f>IF(E79=Spielplan!E79,Punktemodus!$B$7,0)</f>
        <v>1</v>
      </c>
      <c r="BO79" s="85">
        <f>IF(G79=Spielplan!G79,Punktemodus!$B$7,0)</f>
        <v>1</v>
      </c>
      <c r="BP79" s="137">
        <f>IF(Spielplan!E79="",0,SUM(BJ79:BO79))</f>
        <v>0</v>
      </c>
      <c r="BQ79" s="85"/>
      <c r="BR79" s="141"/>
      <c r="BS79" s="134"/>
      <c r="BT79" s="134"/>
      <c r="BU79" s="134"/>
      <c r="BV79" s="134"/>
      <c r="BW79" s="134"/>
      <c r="BX79" s="134"/>
      <c r="BY79" s="134"/>
      <c r="BZ79" s="161">
        <f>SUM(BX48:BY77)</f>
        <v>240</v>
      </c>
      <c r="CA79" s="134"/>
      <c r="CB79" s="134"/>
      <c r="CC79" s="134"/>
      <c r="CD79" s="134"/>
      <c r="CE79" s="161">
        <f>CE50+CF50+CE51+CF51+CE58+CF58+CE59+CF59+CE66+CF66+CE67+CF67+CE74+CF74+CE75+CF75</f>
        <v>240</v>
      </c>
      <c r="CF79" s="134"/>
      <c r="CG79" s="134"/>
      <c r="CH79" s="134"/>
      <c r="CI79" s="134"/>
      <c r="CJ79" s="161">
        <f>CJ54+CJ55+CJ70+CJ71</f>
        <v>120</v>
      </c>
      <c r="CK79" s="134"/>
      <c r="CL79" s="134"/>
      <c r="CM79" s="134"/>
      <c r="CN79" s="134"/>
      <c r="CO79" s="161">
        <f>SUM(CO59:CO60)</f>
        <v>80</v>
      </c>
      <c r="CP79" s="134"/>
      <c r="CQ79" s="134"/>
      <c r="CR79" s="134"/>
      <c r="CS79" s="161">
        <f>CS54</f>
        <v>50</v>
      </c>
      <c r="CT79" s="134"/>
      <c r="CU79" s="134"/>
      <c r="CV79" s="134"/>
      <c r="CW79" s="134"/>
    </row>
    <row r="80" spans="1:101" ht="18.75" customHeight="1" thickBot="1" x14ac:dyDescent="0.3">
      <c r="A80" s="60"/>
      <c r="B80" s="60"/>
      <c r="C80" s="211" t="str">
        <f>C78</f>
        <v>Deutschland</v>
      </c>
      <c r="D80" s="212"/>
      <c r="E80" s="104"/>
      <c r="F80" s="93"/>
      <c r="G80" s="104"/>
      <c r="H80" s="211" t="str">
        <f>C79</f>
        <v>Ghana</v>
      </c>
      <c r="I80" s="212"/>
      <c r="J80" s="60"/>
      <c r="K80" s="60" t="s">
        <v>110</v>
      </c>
      <c r="L80" s="60">
        <f t="shared" si="24"/>
        <v>0</v>
      </c>
      <c r="M80" s="60">
        <f>IF($E80="",0,IF($E80&gt;$G80,3,IF($E80=G80,1,0)))</f>
        <v>0</v>
      </c>
      <c r="N80" s="60"/>
      <c r="O80" s="60">
        <f>IF($G80="",0,IF($E80&gt;$G80,0,IF($E80=$G80,1,3)))</f>
        <v>0</v>
      </c>
      <c r="P80" s="60"/>
      <c r="Q80" s="60">
        <f>E80</f>
        <v>0</v>
      </c>
      <c r="R80" s="60"/>
      <c r="S80" s="60">
        <f>G80</f>
        <v>0</v>
      </c>
      <c r="T80" s="60"/>
      <c r="U80" s="60">
        <f>G80</f>
        <v>0</v>
      </c>
      <c r="V80" s="60"/>
      <c r="W80" s="60">
        <f>E80</f>
        <v>0</v>
      </c>
      <c r="X80" s="60"/>
      <c r="Y80" s="60"/>
      <c r="Z80" s="60">
        <f>O84</f>
        <v>0</v>
      </c>
      <c r="AA80" s="60">
        <f>S84</f>
        <v>0</v>
      </c>
      <c r="AB80" s="60">
        <f>W84</f>
        <v>0</v>
      </c>
      <c r="AC80" s="60">
        <f>AA80-AB80</f>
        <v>0</v>
      </c>
      <c r="AD80" s="60">
        <f>IF(Z80&gt;Z78,-1,0)</f>
        <v>0</v>
      </c>
      <c r="AE80" s="60">
        <f>IF(Z80&gt;Z79,-1,0)</f>
        <v>0</v>
      </c>
      <c r="AF80" s="60">
        <f>IF(Z80&gt;Z81,-1,0)</f>
        <v>0</v>
      </c>
      <c r="AG80" s="60">
        <f>10000-(AJ80*1000+AM80*100+AK80*10)</f>
        <v>10000</v>
      </c>
      <c r="AH80" s="90">
        <f>RANK(AG80,AG78:AG81,1)</f>
        <v>1</v>
      </c>
      <c r="AI80" s="60" t="str">
        <f>C79</f>
        <v>Ghana</v>
      </c>
      <c r="AJ80" s="60">
        <f t="shared" si="25"/>
        <v>0</v>
      </c>
      <c r="AK80" s="60">
        <f t="shared" si="25"/>
        <v>0</v>
      </c>
      <c r="AL80" s="60">
        <f t="shared" si="25"/>
        <v>0</v>
      </c>
      <c r="AM80" s="60">
        <f>AK80-AL80</f>
        <v>0</v>
      </c>
      <c r="AN80" s="187">
        <f>IF(AG78=AG80,IF(E80&gt;G80,AG78-0.1,AG78),AG78)</f>
        <v>10000</v>
      </c>
      <c r="AO80" s="187">
        <f>IF(AG79=AG80,IF(E83&gt;G83,AG79-0.1,AG79),AG79)</f>
        <v>10000</v>
      </c>
      <c r="AP80" s="187"/>
      <c r="AQ80" s="187">
        <f>IF(AG81=AG80,IF(G79&gt;E79,AG81-0.1,AG81),AG81)</f>
        <v>10000</v>
      </c>
      <c r="AR80" s="187">
        <f>AP82</f>
        <v>30000</v>
      </c>
      <c r="AS80" s="90">
        <f>RANK(AR80,AR78:AR81,1)</f>
        <v>1</v>
      </c>
      <c r="AT80" s="60" t="str">
        <f t="shared" si="26"/>
        <v>Ghana</v>
      </c>
      <c r="AU80" s="60">
        <f t="shared" si="26"/>
        <v>0</v>
      </c>
      <c r="AV80" s="60">
        <f t="shared" si="26"/>
        <v>0</v>
      </c>
      <c r="AW80" s="60">
        <f t="shared" si="26"/>
        <v>0</v>
      </c>
      <c r="AX80" s="60"/>
      <c r="AY80" s="60"/>
      <c r="AZ80" s="60"/>
      <c r="BA80" s="113">
        <v>3</v>
      </c>
      <c r="BB80" s="114" t="e">
        <f>VLOOKUP(3,AS78:AT81,2,FALSE)</f>
        <v>#N/A</v>
      </c>
      <c r="BC80" s="115"/>
      <c r="BD80" s="116" t="e">
        <f>VLOOKUP(3,AS78:AW81,3,FALSE)</f>
        <v>#N/A</v>
      </c>
      <c r="BE80" s="116" t="e">
        <f>VLOOKUP(3,AS78:AW81,4,FALSE)</f>
        <v>#N/A</v>
      </c>
      <c r="BF80" s="93" t="s">
        <v>12</v>
      </c>
      <c r="BG80" s="116" t="e">
        <f>VLOOKUP(3,AS78:AW81,5,FALSE)</f>
        <v>#N/A</v>
      </c>
      <c r="BH80" s="60"/>
      <c r="BI80" s="85"/>
      <c r="BJ80" s="85">
        <f>IF(E80&gt;G80,IF(Spielplan!E80&gt;Spielplan!G80,Punktemodus!$B$3,0),0)</f>
        <v>0</v>
      </c>
      <c r="BK80" s="85">
        <f>IF(E80=G80,IF(Spielplan!E80=Spielplan!G80,Punktemodus!$B$3,0),0)</f>
        <v>10</v>
      </c>
      <c r="BL80" s="85">
        <f>IF(E80&lt;G80,IF(Spielplan!E80&lt;Spielplan!G80,Punktemodus!$B$3,0),0)</f>
        <v>0</v>
      </c>
      <c r="BM80" s="85">
        <f>IF(E80=Spielplan!E80,IF(G80=Spielplan!G80,Punktemodus!$B$5,0),0)</f>
        <v>3</v>
      </c>
      <c r="BN80" s="85">
        <f>IF(E80=Spielplan!E80,Punktemodus!$B$7,0)</f>
        <v>1</v>
      </c>
      <c r="BO80" s="85">
        <f>IF(G80=Spielplan!G80,Punktemodus!$B$7,0)</f>
        <v>1</v>
      </c>
      <c r="BP80" s="137">
        <f>IF(Spielplan!E80="",0,SUM(BJ80:BO80))</f>
        <v>0</v>
      </c>
      <c r="BQ80" s="85"/>
      <c r="BR80" s="141"/>
      <c r="BS80" s="134"/>
      <c r="BT80" s="134"/>
      <c r="BU80" s="134"/>
      <c r="BV80" s="134"/>
      <c r="BW80" s="134"/>
      <c r="BX80" s="134"/>
      <c r="BY80" s="134"/>
      <c r="BZ80" s="138"/>
      <c r="CA80" s="134"/>
      <c r="CB80" s="134"/>
      <c r="CC80" s="134"/>
      <c r="CD80" s="134"/>
      <c r="CE80" s="138"/>
      <c r="CF80" s="134"/>
      <c r="CG80" s="134"/>
      <c r="CH80" s="134"/>
      <c r="CI80" s="134"/>
      <c r="CJ80" s="138"/>
      <c r="CK80" s="134"/>
      <c r="CL80" s="134"/>
      <c r="CM80" s="134"/>
      <c r="CN80" s="134"/>
      <c r="CO80" s="138"/>
      <c r="CP80" s="134"/>
      <c r="CQ80" s="134"/>
      <c r="CR80" s="134"/>
      <c r="CS80" s="138"/>
      <c r="CT80" s="134"/>
      <c r="CU80" s="134"/>
      <c r="CV80" s="134"/>
      <c r="CW80" s="134"/>
    </row>
    <row r="81" spans="1:101" ht="18.75" customHeight="1" thickBot="1" x14ac:dyDescent="0.3">
      <c r="A81" s="60"/>
      <c r="B81" s="60"/>
      <c r="C81" s="218" t="str">
        <f>H78</f>
        <v>Portugal</v>
      </c>
      <c r="D81" s="219"/>
      <c r="E81" s="104"/>
      <c r="F81" s="93"/>
      <c r="G81" s="104"/>
      <c r="H81" s="218" t="str">
        <f>H79</f>
        <v>USA</v>
      </c>
      <c r="I81" s="219"/>
      <c r="J81" s="60"/>
      <c r="K81" s="60" t="s">
        <v>111</v>
      </c>
      <c r="L81" s="60">
        <f t="shared" si="24"/>
        <v>0</v>
      </c>
      <c r="M81" s="60"/>
      <c r="N81" s="60">
        <f>IF($E81="",0,IF($E81&gt;$G81,3,IF($E81=$G81,1,0)))</f>
        <v>0</v>
      </c>
      <c r="O81" s="60"/>
      <c r="P81" s="60">
        <f>IF($G81="",0,IF($E81&gt;$G81,0,IF($E81=$G81,1,3)))</f>
        <v>0</v>
      </c>
      <c r="Q81" s="60"/>
      <c r="R81" s="60">
        <f>E81</f>
        <v>0</v>
      </c>
      <c r="S81" s="60"/>
      <c r="T81" s="60">
        <f>G81</f>
        <v>0</v>
      </c>
      <c r="U81" s="60"/>
      <c r="V81" s="60">
        <f>G81</f>
        <v>0</v>
      </c>
      <c r="W81" s="60"/>
      <c r="X81" s="60">
        <f>E81</f>
        <v>0</v>
      </c>
      <c r="Y81" s="60"/>
      <c r="Z81" s="60">
        <f>P84</f>
        <v>0</v>
      </c>
      <c r="AA81" s="60">
        <f>T84</f>
        <v>0</v>
      </c>
      <c r="AB81" s="60">
        <f>X84</f>
        <v>0</v>
      </c>
      <c r="AC81" s="60">
        <f>AA81-AB81</f>
        <v>0</v>
      </c>
      <c r="AD81" s="60">
        <f>IF(Z81&gt;Z78,-1,0)</f>
        <v>0</v>
      </c>
      <c r="AE81" s="60">
        <f>IF(Z81&gt;Z79,-1,0)</f>
        <v>0</v>
      </c>
      <c r="AF81" s="60">
        <f>IF(Z81&gt;Z80,-1,0)</f>
        <v>0</v>
      </c>
      <c r="AG81" s="60">
        <f>10000-(AJ81*1000+AM81*100+AK81*10)</f>
        <v>10000</v>
      </c>
      <c r="AH81" s="90">
        <f>RANK(AG81,AG78:AG81,1)</f>
        <v>1</v>
      </c>
      <c r="AI81" s="60" t="str">
        <f>H79</f>
        <v>USA</v>
      </c>
      <c r="AJ81" s="60">
        <f t="shared" si="25"/>
        <v>0</v>
      </c>
      <c r="AK81" s="60">
        <f t="shared" si="25"/>
        <v>0</v>
      </c>
      <c r="AL81" s="60">
        <f t="shared" si="25"/>
        <v>0</v>
      </c>
      <c r="AM81" s="60">
        <f>AK81-AL81</f>
        <v>0</v>
      </c>
      <c r="AN81" s="187">
        <f>IF(AG78=AG81,IF(E82&gt;G82,AG78-0.1,AG78),AG78)</f>
        <v>10000</v>
      </c>
      <c r="AO81" s="187">
        <f>IF(AG79=AG81,IF(E81&gt;G81,AG79-0.1,AG79),AG79)</f>
        <v>10000</v>
      </c>
      <c r="AP81" s="187">
        <f>IF(AG80=AG81,IF(E79&gt;G79,AG80-0.1,AG80),AG80)</f>
        <v>10000</v>
      </c>
      <c r="AQ81" s="187"/>
      <c r="AR81" s="187">
        <f>AQ82</f>
        <v>30000</v>
      </c>
      <c r="AS81" s="90">
        <f>RANK(AR81,AR78:AR81,1)</f>
        <v>1</v>
      </c>
      <c r="AT81" s="60" t="str">
        <f t="shared" si="26"/>
        <v>USA</v>
      </c>
      <c r="AU81" s="60">
        <f t="shared" si="26"/>
        <v>0</v>
      </c>
      <c r="AV81" s="60">
        <f t="shared" si="26"/>
        <v>0</v>
      </c>
      <c r="AW81" s="60">
        <f t="shared" si="26"/>
        <v>0</v>
      </c>
      <c r="AX81" s="60"/>
      <c r="AY81" s="60"/>
      <c r="AZ81" s="60"/>
      <c r="BA81" s="113">
        <v>4</v>
      </c>
      <c r="BB81" s="114" t="e">
        <f>VLOOKUP(4,AS78:AT81,2,FALSE)</f>
        <v>#N/A</v>
      </c>
      <c r="BC81" s="115"/>
      <c r="BD81" s="116" t="e">
        <f>VLOOKUP(4,AS78:AW81,3,FALSE)</f>
        <v>#N/A</v>
      </c>
      <c r="BE81" s="116" t="e">
        <f>VLOOKUP(4,AS78:AW81,4,FALSE)</f>
        <v>#N/A</v>
      </c>
      <c r="BF81" s="93" t="s">
        <v>12</v>
      </c>
      <c r="BG81" s="116" t="e">
        <f>VLOOKUP(4,AS78:AW81,5,FALSE)</f>
        <v>#N/A</v>
      </c>
      <c r="BH81" s="60"/>
      <c r="BI81" s="85"/>
      <c r="BJ81" s="85">
        <f>IF(E81&gt;G81,IF(Spielplan!E81&gt;Spielplan!G81,Punktemodus!$B$3,0),0)</f>
        <v>0</v>
      </c>
      <c r="BK81" s="85">
        <f>IF(E81=G81,IF(Spielplan!E81=Spielplan!G81,Punktemodus!$B$3,0),0)</f>
        <v>10</v>
      </c>
      <c r="BL81" s="85">
        <f>IF(E81&lt;G81,IF(Spielplan!E81&lt;Spielplan!G81,Punktemodus!$B$3,0),0)</f>
        <v>0</v>
      </c>
      <c r="BM81" s="85">
        <f>IF(E81=Spielplan!E81,IF(G81=Spielplan!G81,Punktemodus!$B$5,0),0)</f>
        <v>3</v>
      </c>
      <c r="BN81" s="85">
        <f>IF(E81=Spielplan!E81,Punktemodus!$B$7,0)</f>
        <v>1</v>
      </c>
      <c r="BO81" s="85">
        <f>IF(G81=Spielplan!G81,Punktemodus!$B$7,0)</f>
        <v>1</v>
      </c>
      <c r="BP81" s="137">
        <f>IF(Spielplan!E81="",0,SUM(BJ81:BO81))</f>
        <v>0</v>
      </c>
      <c r="BQ81" s="85"/>
      <c r="BR81" s="141"/>
      <c r="BS81" s="134"/>
      <c r="BT81" s="134"/>
      <c r="BU81" s="134"/>
      <c r="BV81" s="134"/>
      <c r="BW81" s="134"/>
      <c r="BX81" s="134"/>
      <c r="BY81" s="134"/>
      <c r="BZ81" s="353" t="s">
        <v>154</v>
      </c>
      <c r="CA81" s="155"/>
      <c r="CB81" s="155"/>
      <c r="CC81" s="155"/>
      <c r="CD81" s="155"/>
      <c r="CE81" s="353" t="s">
        <v>157</v>
      </c>
      <c r="CF81" s="155"/>
      <c r="CG81" s="155"/>
      <c r="CH81" s="155"/>
      <c r="CI81" s="155"/>
      <c r="CJ81" s="353" t="s">
        <v>164</v>
      </c>
      <c r="CK81" s="155"/>
      <c r="CL81" s="155"/>
      <c r="CM81" s="155"/>
      <c r="CN81" s="155"/>
      <c r="CO81" s="353" t="s">
        <v>159</v>
      </c>
      <c r="CP81" s="155"/>
      <c r="CQ81" s="155"/>
      <c r="CR81" s="155"/>
      <c r="CS81" s="353" t="s">
        <v>160</v>
      </c>
      <c r="CT81" s="155"/>
      <c r="CU81" s="134"/>
      <c r="CV81" s="134"/>
      <c r="CW81" s="134"/>
    </row>
    <row r="82" spans="1:101" ht="18.75" customHeight="1" thickBot="1" x14ac:dyDescent="0.3">
      <c r="A82" s="60"/>
      <c r="B82" s="60"/>
      <c r="C82" s="211" t="str">
        <f>C78</f>
        <v>Deutschland</v>
      </c>
      <c r="D82" s="212"/>
      <c r="E82" s="104"/>
      <c r="F82" s="93"/>
      <c r="G82" s="104"/>
      <c r="H82" s="211" t="str">
        <f>H79</f>
        <v>USA</v>
      </c>
      <c r="I82" s="212"/>
      <c r="J82" s="60"/>
      <c r="K82" s="60" t="s">
        <v>112</v>
      </c>
      <c r="L82" s="60">
        <f t="shared" si="24"/>
        <v>0</v>
      </c>
      <c r="M82" s="60">
        <f>IF($E82="",0,IF($E82&gt;$G82,3,IF($E82=G82,1,0)))</f>
        <v>0</v>
      </c>
      <c r="N82" s="60"/>
      <c r="O82" s="60"/>
      <c r="P82" s="60">
        <f>IF($G82="",0,IF($E82&gt;$G82,0,IF($E82=$G82,1,3)))</f>
        <v>0</v>
      </c>
      <c r="Q82" s="60">
        <f>E82</f>
        <v>0</v>
      </c>
      <c r="R82" s="60"/>
      <c r="S82" s="60"/>
      <c r="T82" s="60">
        <f>G82</f>
        <v>0</v>
      </c>
      <c r="U82" s="60">
        <f>G82</f>
        <v>0</v>
      </c>
      <c r="V82" s="60"/>
      <c r="W82" s="60"/>
      <c r="X82" s="60">
        <f>E82</f>
        <v>0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187">
        <f>SUM(AN78:AN81)</f>
        <v>30000</v>
      </c>
      <c r="AO82" s="187">
        <f>SUM(AO78:AO81)</f>
        <v>30000</v>
      </c>
      <c r="AP82" s="187">
        <f>SUM(AP78:AP81)</f>
        <v>30000</v>
      </c>
      <c r="AQ82" s="187">
        <f>SUM(AQ78:AQ81)</f>
        <v>30000</v>
      </c>
      <c r="AR82" s="187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85">
        <f>IF(E82&gt;G82,IF(Spielplan!E82&gt;Spielplan!G82,Punktemodus!$B$3,0),0)</f>
        <v>0</v>
      </c>
      <c r="BK82" s="85">
        <f>IF(E82=G82,IF(Spielplan!E82=Spielplan!G82,Punktemodus!$B$3,0),0)</f>
        <v>10</v>
      </c>
      <c r="BL82" s="85">
        <f>IF(E82&lt;G82,IF(Spielplan!E82&lt;Spielplan!G82,Punktemodus!$B$3,0),0)</f>
        <v>0</v>
      </c>
      <c r="BM82" s="85">
        <f>IF(E82=Spielplan!E82,IF(G82=Spielplan!G82,Punktemodus!$B$5,0),0)</f>
        <v>3</v>
      </c>
      <c r="BN82" s="85">
        <f>IF(E82=Spielplan!E82,Punktemodus!$B$7,0)</f>
        <v>1</v>
      </c>
      <c r="BO82" s="85">
        <f>IF(G82=Spielplan!G82,Punktemodus!$B$7,0)</f>
        <v>1</v>
      </c>
      <c r="BP82" s="137">
        <f>IF(Spielplan!E82="",0,SUM(BJ82:BO82))</f>
        <v>0</v>
      </c>
      <c r="BQ82" s="60"/>
      <c r="BR82" s="141"/>
      <c r="BS82" s="134"/>
      <c r="BT82" s="134"/>
      <c r="BU82" s="134"/>
      <c r="BV82" s="134"/>
      <c r="BW82" s="134"/>
      <c r="BX82" s="134"/>
      <c r="BY82" s="134"/>
      <c r="BZ82" s="353"/>
      <c r="CA82" s="155"/>
      <c r="CB82" s="155"/>
      <c r="CC82" s="155"/>
      <c r="CD82" s="155"/>
      <c r="CE82" s="353"/>
      <c r="CF82" s="155"/>
      <c r="CG82" s="155"/>
      <c r="CH82" s="155"/>
      <c r="CI82" s="155"/>
      <c r="CJ82" s="353"/>
      <c r="CK82" s="155"/>
      <c r="CL82" s="155"/>
      <c r="CM82" s="155"/>
      <c r="CN82" s="155"/>
      <c r="CO82" s="353"/>
      <c r="CP82" s="155"/>
      <c r="CQ82" s="155"/>
      <c r="CR82" s="155"/>
      <c r="CS82" s="353"/>
      <c r="CT82" s="155"/>
      <c r="CU82" s="134"/>
      <c r="CV82" s="134"/>
      <c r="CW82" s="134"/>
    </row>
    <row r="83" spans="1:101" ht="18.75" customHeight="1" thickBot="1" x14ac:dyDescent="0.3">
      <c r="A83" s="60"/>
      <c r="B83" s="60"/>
      <c r="C83" s="218" t="str">
        <f>H78</f>
        <v>Portugal</v>
      </c>
      <c r="D83" s="219"/>
      <c r="E83" s="104"/>
      <c r="F83" s="93"/>
      <c r="G83" s="104"/>
      <c r="H83" s="218" t="str">
        <f>C79</f>
        <v>Ghana</v>
      </c>
      <c r="I83" s="219"/>
      <c r="J83" s="60"/>
      <c r="K83" s="60" t="s">
        <v>112</v>
      </c>
      <c r="L83" s="60">
        <f t="shared" si="24"/>
        <v>0</v>
      </c>
      <c r="M83" s="60"/>
      <c r="N83" s="60">
        <f>IF($E83="",0,IF($E83&gt;$G83,3,IF($E83=$G83,1,0)))</f>
        <v>0</v>
      </c>
      <c r="O83" s="60">
        <f>IF($G83="",0,IF($E83&gt;$G83,0,IF($E83=$G83,1,3)))</f>
        <v>0</v>
      </c>
      <c r="P83" s="60"/>
      <c r="Q83" s="60"/>
      <c r="R83" s="60">
        <f>E83</f>
        <v>0</v>
      </c>
      <c r="S83" s="60">
        <f>G83</f>
        <v>0</v>
      </c>
      <c r="T83" s="60"/>
      <c r="U83" s="60"/>
      <c r="V83" s="60">
        <f>G83</f>
        <v>0</v>
      </c>
      <c r="W83" s="60">
        <f>E83</f>
        <v>0</v>
      </c>
      <c r="X83" s="60"/>
      <c r="Y83" s="60"/>
      <c r="Z83" s="60" t="s">
        <v>30</v>
      </c>
      <c r="AA83" s="60"/>
      <c r="AB83" s="60"/>
      <c r="AC83" s="60"/>
      <c r="AD83" s="60"/>
      <c r="AE83" s="60"/>
      <c r="AF83" s="60"/>
      <c r="AG83" s="60" t="b">
        <f>OR(AG78=AG79,AG78=AG80,AG78=AG81,AG79=AG80,AG79=AG81,AG80=AG81)</f>
        <v>1</v>
      </c>
      <c r="AH83" s="60"/>
      <c r="AI83" s="60"/>
      <c r="AJ83" s="60"/>
      <c r="AK83" s="60"/>
      <c r="AL83" s="60"/>
      <c r="AM83" s="60"/>
      <c r="AN83" s="60"/>
      <c r="AO83" s="60" t="s">
        <v>34</v>
      </c>
      <c r="AP83" s="60"/>
      <c r="AQ83" s="60"/>
      <c r="AR83" s="60" t="b">
        <f>OR(AR78=AR79,AR78=AR80,AR78=AR81,AR79=AR80,AR79=AR81,AR80=AR81)</f>
        <v>1</v>
      </c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85">
        <f>IF(E83&gt;G83,IF(Spielplan!E83&gt;Spielplan!G83,Punktemodus!$B$3,0),0)</f>
        <v>0</v>
      </c>
      <c r="BK83" s="85">
        <f>IF(E83=G83,IF(Spielplan!E83=Spielplan!G83,Punktemodus!$B$3,0),0)</f>
        <v>10</v>
      </c>
      <c r="BL83" s="85">
        <f>IF(E83&lt;G83,IF(Spielplan!E83&lt;Spielplan!G83,Punktemodus!$B$3,0),0)</f>
        <v>0</v>
      </c>
      <c r="BM83" s="85">
        <f>IF(E83=Spielplan!E83,IF(G83=Spielplan!G83,Punktemodus!$B$5,0),0)</f>
        <v>3</v>
      </c>
      <c r="BN83" s="85">
        <f>IF(E83=Spielplan!E83,Punktemodus!$B$7,0)</f>
        <v>1</v>
      </c>
      <c r="BO83" s="85">
        <f>IF(G83=Spielplan!G83,Punktemodus!$B$7,0)</f>
        <v>1</v>
      </c>
      <c r="BP83" s="137">
        <f>IF(Spielplan!E83="",0,SUM(BJ83:BO83))</f>
        <v>0</v>
      </c>
      <c r="BQ83" s="60"/>
      <c r="BR83" s="141"/>
      <c r="BS83" s="134"/>
      <c r="BT83" s="134"/>
      <c r="BU83" s="134"/>
      <c r="BV83" s="134"/>
      <c r="BW83" s="134"/>
      <c r="BX83" s="134"/>
      <c r="BY83" s="134"/>
      <c r="BZ83" s="353"/>
      <c r="CA83" s="155"/>
      <c r="CB83" s="155"/>
      <c r="CC83" s="155"/>
      <c r="CD83" s="155"/>
      <c r="CE83" s="353"/>
      <c r="CF83" s="155"/>
      <c r="CG83" s="155"/>
      <c r="CH83" s="155"/>
      <c r="CI83" s="155"/>
      <c r="CJ83" s="353"/>
      <c r="CK83" s="155"/>
      <c r="CL83" s="155"/>
      <c r="CM83" s="155"/>
      <c r="CN83" s="155"/>
      <c r="CO83" s="353"/>
      <c r="CP83" s="155"/>
      <c r="CQ83" s="155"/>
      <c r="CR83" s="155"/>
      <c r="CS83" s="353"/>
      <c r="CT83" s="155"/>
      <c r="CU83" s="134"/>
      <c r="CV83" s="134"/>
      <c r="CW83" s="134"/>
    </row>
    <row r="84" spans="1:101" ht="18.75" customHeight="1" thickBot="1" x14ac:dyDescent="0.25">
      <c r="A84" s="60"/>
      <c r="B84" s="60"/>
      <c r="C84" s="136" t="str">
        <f>IF(G83="","",IF(AR83=TRUE,"Achtung: Fehler in Tabelle!",""))</f>
        <v/>
      </c>
      <c r="D84" s="60"/>
      <c r="E84" s="85"/>
      <c r="F84" s="60"/>
      <c r="G84" s="85"/>
      <c r="H84" s="60"/>
      <c r="I84" s="60"/>
      <c r="J84" s="60"/>
      <c r="K84" s="60"/>
      <c r="L84" s="60"/>
      <c r="M84" s="60">
        <f t="shared" ref="M84:X84" si="27">SUM(M78:M83)</f>
        <v>0</v>
      </c>
      <c r="N84" s="60">
        <f t="shared" si="27"/>
        <v>0</v>
      </c>
      <c r="O84" s="60">
        <f t="shared" si="27"/>
        <v>0</v>
      </c>
      <c r="P84" s="60">
        <f t="shared" si="27"/>
        <v>0</v>
      </c>
      <c r="Q84" s="60">
        <f t="shared" si="27"/>
        <v>0</v>
      </c>
      <c r="R84" s="60">
        <f t="shared" si="27"/>
        <v>0</v>
      </c>
      <c r="S84" s="60">
        <f t="shared" si="27"/>
        <v>0</v>
      </c>
      <c r="T84" s="60">
        <f t="shared" si="27"/>
        <v>0</v>
      </c>
      <c r="U84" s="60">
        <f t="shared" si="27"/>
        <v>0</v>
      </c>
      <c r="V84" s="60">
        <f t="shared" si="27"/>
        <v>0</v>
      </c>
      <c r="W84" s="60">
        <f t="shared" si="27"/>
        <v>0</v>
      </c>
      <c r="X84" s="60">
        <f t="shared" si="27"/>
        <v>0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160">
        <f>SUM(BP78:BP83)</f>
        <v>0</v>
      </c>
      <c r="BQ84" s="60"/>
      <c r="BR84" s="141"/>
      <c r="BS84" s="134"/>
      <c r="BT84" s="134"/>
      <c r="BU84" s="134"/>
      <c r="BV84" s="134"/>
      <c r="BW84" s="134"/>
      <c r="BX84" s="134"/>
      <c r="BY84" s="134"/>
      <c r="BZ84" s="354"/>
      <c r="CA84" s="155"/>
      <c r="CB84" s="155"/>
      <c r="CC84" s="155"/>
      <c r="CD84" s="155"/>
      <c r="CE84" s="354"/>
      <c r="CF84" s="155"/>
      <c r="CG84" s="155"/>
      <c r="CH84" s="155"/>
      <c r="CI84" s="155"/>
      <c r="CJ84" s="354"/>
      <c r="CK84" s="155"/>
      <c r="CL84" s="155"/>
      <c r="CM84" s="155"/>
      <c r="CN84" s="155"/>
      <c r="CO84" s="354"/>
      <c r="CP84" s="155"/>
      <c r="CQ84" s="155"/>
      <c r="CR84" s="155"/>
      <c r="CS84" s="354"/>
      <c r="CT84" s="155"/>
      <c r="CU84" s="134"/>
      <c r="CV84" s="134"/>
      <c r="CW84" s="134"/>
    </row>
    <row r="85" spans="1:101" ht="18.75" customHeight="1" thickBot="1" x14ac:dyDescent="0.25">
      <c r="A85" s="60"/>
      <c r="B85" s="60"/>
      <c r="C85" s="60"/>
      <c r="D85" s="60"/>
      <c r="E85" s="85"/>
      <c r="F85" s="60"/>
      <c r="G85" s="85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138"/>
      <c r="BQ85" s="60"/>
      <c r="BR85" s="141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</row>
    <row r="86" spans="1:101" ht="18.75" customHeight="1" x14ac:dyDescent="0.25">
      <c r="A86" s="60"/>
      <c r="B86" s="60"/>
      <c r="C86" s="89"/>
      <c r="D86" s="60"/>
      <c r="E86" s="85"/>
      <c r="F86" s="60"/>
      <c r="G86" s="85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89"/>
      <c r="BC86" s="60"/>
      <c r="BD86" s="90"/>
      <c r="BE86" s="60"/>
      <c r="BF86" s="61"/>
      <c r="BG86" s="60"/>
      <c r="BH86" s="60"/>
      <c r="BI86" s="60"/>
      <c r="BJ86" s="60"/>
      <c r="BK86" s="60"/>
      <c r="BL86" s="60"/>
      <c r="BM86" s="60"/>
      <c r="BN86" s="60"/>
      <c r="BO86" s="60"/>
      <c r="BP86" s="138"/>
      <c r="BQ86" s="60"/>
      <c r="BR86" s="141"/>
      <c r="BS86" s="321" t="s">
        <v>45</v>
      </c>
      <c r="BT86" s="322"/>
      <c r="BU86" s="322"/>
      <c r="BV86" s="322"/>
      <c r="BW86" s="134"/>
      <c r="BX86" s="331">
        <f>BP97</f>
        <v>0</v>
      </c>
      <c r="BY86" s="332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</row>
    <row r="87" spans="1:101" ht="18.75" customHeight="1" thickBot="1" x14ac:dyDescent="0.3">
      <c r="A87" s="60"/>
      <c r="B87" s="60"/>
      <c r="C87" s="88" t="s">
        <v>93</v>
      </c>
      <c r="D87" s="60"/>
      <c r="E87" s="85"/>
      <c r="F87" s="60"/>
      <c r="G87" s="85"/>
      <c r="H87" s="60"/>
      <c r="I87" s="60"/>
      <c r="J87" s="60"/>
      <c r="K87" s="60"/>
      <c r="L87" s="60"/>
      <c r="M87" s="60" t="s">
        <v>4</v>
      </c>
      <c r="N87" s="60"/>
      <c r="O87" s="60"/>
      <c r="P87" s="60"/>
      <c r="Q87" s="60" t="s">
        <v>6</v>
      </c>
      <c r="R87" s="60"/>
      <c r="S87" s="60"/>
      <c r="T87" s="60"/>
      <c r="U87" s="60" t="s">
        <v>7</v>
      </c>
      <c r="V87" s="60"/>
      <c r="W87" s="60"/>
      <c r="X87" s="60"/>
      <c r="Y87" s="60"/>
      <c r="Z87" s="60" t="s">
        <v>4</v>
      </c>
      <c r="AA87" s="60" t="s">
        <v>5</v>
      </c>
      <c r="AB87" s="60"/>
      <c r="AC87" s="60"/>
      <c r="AD87" s="60" t="s">
        <v>9</v>
      </c>
      <c r="AE87" s="60"/>
      <c r="AF87" s="60"/>
      <c r="AG87" s="60"/>
      <c r="AH87" s="60" t="s">
        <v>32</v>
      </c>
      <c r="AI87" s="60"/>
      <c r="AJ87" s="60"/>
      <c r="AK87" s="60"/>
      <c r="AL87" s="60"/>
      <c r="AM87" s="60"/>
      <c r="AN87" s="60" t="s">
        <v>35</v>
      </c>
      <c r="AO87" s="60"/>
      <c r="AP87" s="60"/>
      <c r="AQ87" s="60"/>
      <c r="AR87" s="60"/>
      <c r="AS87" s="60" t="s">
        <v>33</v>
      </c>
      <c r="AT87" s="60"/>
      <c r="AU87" s="60"/>
      <c r="AV87" s="60"/>
      <c r="AW87" s="60"/>
      <c r="AX87" s="60"/>
      <c r="AY87" s="60"/>
      <c r="AZ87" s="60"/>
      <c r="BA87" s="60"/>
      <c r="BB87" s="89" t="s">
        <v>10</v>
      </c>
      <c r="BC87" s="60"/>
      <c r="BD87" s="90" t="s">
        <v>4</v>
      </c>
      <c r="BE87" s="60"/>
      <c r="BF87" s="61" t="s">
        <v>5</v>
      </c>
      <c r="BG87" s="60"/>
      <c r="BH87" s="60"/>
      <c r="BI87" s="85"/>
      <c r="BJ87" s="60"/>
      <c r="BK87" s="60"/>
      <c r="BL87" s="60"/>
      <c r="BM87" s="60"/>
      <c r="BN87" s="60"/>
      <c r="BO87" s="60"/>
      <c r="BP87" s="138"/>
      <c r="BQ87" s="85"/>
      <c r="BR87" s="141"/>
      <c r="BS87" s="322"/>
      <c r="BT87" s="322"/>
      <c r="BU87" s="322"/>
      <c r="BV87" s="322"/>
      <c r="BW87" s="134"/>
      <c r="BX87" s="333"/>
      <c r="BY87" s="3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</row>
    <row r="88" spans="1:101" ht="18.75" customHeight="1" thickBot="1" x14ac:dyDescent="0.3">
      <c r="A88" s="60"/>
      <c r="B88" s="60"/>
      <c r="C88" s="60"/>
      <c r="D88" s="60"/>
      <c r="E88" s="85"/>
      <c r="F88" s="60"/>
      <c r="G88" s="85"/>
      <c r="H88" s="60"/>
      <c r="I88" s="60"/>
      <c r="J88" s="60"/>
      <c r="K88" s="60"/>
      <c r="L88" s="60"/>
      <c r="M88" s="60" t="s">
        <v>0</v>
      </c>
      <c r="N88" s="60" t="s">
        <v>1</v>
      </c>
      <c r="O88" s="60" t="s">
        <v>2</v>
      </c>
      <c r="P88" s="60" t="s">
        <v>3</v>
      </c>
      <c r="Q88" s="60" t="s">
        <v>0</v>
      </c>
      <c r="R88" s="60" t="s">
        <v>1</v>
      </c>
      <c r="S88" s="60" t="s">
        <v>2</v>
      </c>
      <c r="T88" s="60" t="s">
        <v>3</v>
      </c>
      <c r="U88" s="60" t="s">
        <v>0</v>
      </c>
      <c r="V88" s="60" t="s">
        <v>1</v>
      </c>
      <c r="W88" s="60" t="s">
        <v>2</v>
      </c>
      <c r="X88" s="60" t="s">
        <v>3</v>
      </c>
      <c r="Y88" s="60"/>
      <c r="Z88" s="60" t="s">
        <v>8</v>
      </c>
      <c r="AA88" s="60"/>
      <c r="AB88" s="60"/>
      <c r="AC88" s="60"/>
      <c r="AD88" s="60"/>
      <c r="AE88" s="60"/>
      <c r="AF88" s="60"/>
      <c r="AG88" s="60"/>
      <c r="AH88" s="60" t="s">
        <v>31</v>
      </c>
      <c r="AI88" s="60"/>
      <c r="AJ88" s="60"/>
      <c r="AK88" s="60"/>
      <c r="AL88" s="60"/>
      <c r="AM88" s="60"/>
      <c r="AN88" s="60" t="str">
        <f>AI89</f>
        <v>Belgien</v>
      </c>
      <c r="AO88" s="60" t="str">
        <f>AI90</f>
        <v>Algerien</v>
      </c>
      <c r="AP88" s="60" t="str">
        <f>AI91</f>
        <v>Russland</v>
      </c>
      <c r="AQ88" s="60" t="str">
        <f>AI92</f>
        <v>Südkorea</v>
      </c>
      <c r="AR88" s="60"/>
      <c r="AS88" s="60" t="s">
        <v>31</v>
      </c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85"/>
      <c r="BJ88" s="85"/>
      <c r="BK88" s="85"/>
      <c r="BL88" s="85"/>
      <c r="BM88" s="85"/>
      <c r="BN88" s="85"/>
      <c r="BO88" s="85"/>
      <c r="BP88" s="137"/>
      <c r="BQ88" s="85"/>
      <c r="BR88" s="141"/>
      <c r="BS88" s="134"/>
      <c r="BT88" s="142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</row>
    <row r="89" spans="1:101" ht="18.75" customHeight="1" thickBot="1" x14ac:dyDescent="0.3">
      <c r="A89" s="60"/>
      <c r="B89" s="60"/>
      <c r="C89" s="224" t="str">
        <f>Spielplan!$C$89</f>
        <v>Belgien</v>
      </c>
      <c r="D89" s="225"/>
      <c r="E89" s="104"/>
      <c r="F89" s="93"/>
      <c r="G89" s="104"/>
      <c r="H89" s="224" t="str">
        <f>Spielplan!$H$89</f>
        <v>Algerien</v>
      </c>
      <c r="I89" s="225"/>
      <c r="J89" s="60"/>
      <c r="K89" s="60" t="s">
        <v>115</v>
      </c>
      <c r="L89" s="60">
        <f t="shared" ref="L89:L94" si="28">IF(E89-G89&gt;0,1,IF(G89=E89,0,-1))</f>
        <v>0</v>
      </c>
      <c r="M89" s="60">
        <f>IF($E89="",0,IF($E89&gt;$G89,3,IF($E89=G89,1,0)))</f>
        <v>0</v>
      </c>
      <c r="N89" s="60">
        <f>IF($G89="",0,IF($E89&gt;$G89,0,IF($E89=G89,1,3)))</f>
        <v>0</v>
      </c>
      <c r="O89" s="60"/>
      <c r="P89" s="60"/>
      <c r="Q89" s="60">
        <f>E89</f>
        <v>0</v>
      </c>
      <c r="R89" s="60">
        <f>G89</f>
        <v>0</v>
      </c>
      <c r="S89" s="60"/>
      <c r="T89" s="60"/>
      <c r="U89" s="60">
        <f>G89</f>
        <v>0</v>
      </c>
      <c r="V89" s="60">
        <f>E89</f>
        <v>0</v>
      </c>
      <c r="W89" s="60"/>
      <c r="X89" s="60"/>
      <c r="Y89" s="60"/>
      <c r="Z89" s="60">
        <f>M95</f>
        <v>0</v>
      </c>
      <c r="AA89" s="60">
        <f>Q95</f>
        <v>0</v>
      </c>
      <c r="AB89" s="60">
        <f>U95</f>
        <v>0</v>
      </c>
      <c r="AC89" s="60">
        <f>AA89-AB89</f>
        <v>0</v>
      </c>
      <c r="AD89" s="60">
        <f>IF(Z89&gt;Z90,-1,0)</f>
        <v>0</v>
      </c>
      <c r="AE89" s="60">
        <f>IF(Z89&gt;Z91,-1,0)</f>
        <v>0</v>
      </c>
      <c r="AF89" s="60">
        <f>IF(Z89&gt;Z92,-1,0)</f>
        <v>0</v>
      </c>
      <c r="AG89" s="60">
        <f>10000-(AJ89*1000+AM89*100+AK89*10)</f>
        <v>10000</v>
      </c>
      <c r="AH89" s="90">
        <f>RANK(AG89,AG89:AG92,1)</f>
        <v>1</v>
      </c>
      <c r="AI89" s="60" t="str">
        <f>C89</f>
        <v>Belgien</v>
      </c>
      <c r="AJ89" s="60">
        <f t="shared" ref="AJ89:AL92" si="29">Z89</f>
        <v>0</v>
      </c>
      <c r="AK89" s="60">
        <f t="shared" si="29"/>
        <v>0</v>
      </c>
      <c r="AL89" s="60">
        <f t="shared" si="29"/>
        <v>0</v>
      </c>
      <c r="AM89" s="60">
        <f>AK89-AL89</f>
        <v>0</v>
      </c>
      <c r="AN89" s="187"/>
      <c r="AO89" s="187">
        <f>IF(AG90=AG89,IF(G89&gt;E89,AG90-0.1,AG90),AG90)</f>
        <v>10000</v>
      </c>
      <c r="AP89" s="187">
        <f>IF(AG91=AG89,IF(G91&gt;E91,AG91-0.1,AG91),AG91)</f>
        <v>10000</v>
      </c>
      <c r="AQ89" s="187">
        <f>IF(AG92=AG89,IF(G93&gt;E93,AG92-0.1,AG92),AG92)</f>
        <v>10000</v>
      </c>
      <c r="AR89" s="187">
        <f>AN93</f>
        <v>30000</v>
      </c>
      <c r="AS89" s="90">
        <f>RANK(AR89,AR89:AR92,1)</f>
        <v>1</v>
      </c>
      <c r="AT89" s="60" t="str">
        <f t="shared" ref="AT89:AW92" si="30">AI89</f>
        <v>Belgien</v>
      </c>
      <c r="AU89" s="60">
        <f t="shared" si="30"/>
        <v>0</v>
      </c>
      <c r="AV89" s="60">
        <f t="shared" si="30"/>
        <v>0</v>
      </c>
      <c r="AW89" s="60">
        <f t="shared" si="30"/>
        <v>0</v>
      </c>
      <c r="AX89" s="60"/>
      <c r="AY89" s="60"/>
      <c r="AZ89" s="60"/>
      <c r="BA89" s="226">
        <v>1</v>
      </c>
      <c r="BB89" s="224" t="str">
        <f>VLOOKUP(1,AS89:AT92,2,FALSE)</f>
        <v>Belgien</v>
      </c>
      <c r="BC89" s="225"/>
      <c r="BD89" s="227">
        <f>VLOOKUP(1,AS89:AW92,3,FALSE)</f>
        <v>0</v>
      </c>
      <c r="BE89" s="228">
        <f>VLOOKUP(1,AS89:AW92,4,FALSE)</f>
        <v>0</v>
      </c>
      <c r="BF89" s="93" t="s">
        <v>12</v>
      </c>
      <c r="BG89" s="228">
        <f>VLOOKUP(1,AS89:AW92,5,FALSE)</f>
        <v>0</v>
      </c>
      <c r="BH89" s="229" t="s">
        <v>128</v>
      </c>
      <c r="BI89" s="85"/>
      <c r="BJ89" s="85">
        <f>IF(E89&gt;G89,IF(Spielplan!E89&gt;Spielplan!G89,Punktemodus!$B$3,0),0)</f>
        <v>0</v>
      </c>
      <c r="BK89" s="85">
        <f>IF(E89=G89,IF(Spielplan!E89=Spielplan!G89,Punktemodus!$B$3,0),0)</f>
        <v>10</v>
      </c>
      <c r="BL89" s="85">
        <f>IF(E89&lt;G89,IF(Spielplan!E89&lt;Spielplan!G89,Punktemodus!$B$3,0),0)</f>
        <v>0</v>
      </c>
      <c r="BM89" s="85">
        <f>IF(E89=Spielplan!E89,IF(G89=Spielplan!G89,Punktemodus!$B$5,0),0)</f>
        <v>3</v>
      </c>
      <c r="BN89" s="85">
        <f>IF(E89=Spielplan!E89,Punktemodus!$B$7,0)</f>
        <v>1</v>
      </c>
      <c r="BO89" s="85">
        <f>IF(G89=Spielplan!G89,Punktemodus!$B$7,0)</f>
        <v>1</v>
      </c>
      <c r="BP89" s="137">
        <f>IF(Spielplan!E89="",0,SUM(BJ89:BO89))</f>
        <v>0</v>
      </c>
      <c r="BQ89" s="85"/>
      <c r="BR89" s="141"/>
      <c r="BS89" s="321" t="s">
        <v>46</v>
      </c>
      <c r="BT89" s="322"/>
      <c r="BU89" s="322"/>
      <c r="BV89" s="322"/>
      <c r="BW89" s="134"/>
      <c r="BX89" s="335">
        <f>BZ79+CE79+CJ79+CO79+CS79</f>
        <v>730</v>
      </c>
      <c r="BY89" s="336"/>
      <c r="BZ89" s="134"/>
      <c r="CA89" s="349"/>
      <c r="CB89" s="350"/>
      <c r="CC89" s="350"/>
      <c r="CD89" s="350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</row>
    <row r="90" spans="1:101" ht="18.75" customHeight="1" thickBot="1" x14ac:dyDescent="0.3">
      <c r="A90" s="60"/>
      <c r="B90" s="60"/>
      <c r="C90" s="230" t="str">
        <f>Spielplan!$C$90</f>
        <v>Russland</v>
      </c>
      <c r="D90" s="231"/>
      <c r="E90" s="104"/>
      <c r="F90" s="93"/>
      <c r="G90" s="104"/>
      <c r="H90" s="230" t="str">
        <f>Spielplan!$H$90</f>
        <v>Südkorea</v>
      </c>
      <c r="I90" s="231"/>
      <c r="J90" s="60"/>
      <c r="K90" s="60" t="s">
        <v>116</v>
      </c>
      <c r="L90" s="60">
        <f t="shared" si="28"/>
        <v>0</v>
      </c>
      <c r="M90" s="60"/>
      <c r="N90" s="60"/>
      <c r="O90" s="60">
        <f>IF($E90="",0,IF($E90&gt;$G90,3,IF($E90=$G90,1,0)))</f>
        <v>0</v>
      </c>
      <c r="P90" s="60">
        <f>IF($G90="",0,IF($E90&gt;$G90,0,IF($E90=$G90,1,3)))</f>
        <v>0</v>
      </c>
      <c r="Q90" s="60"/>
      <c r="R90" s="60"/>
      <c r="S90" s="60">
        <f>E90</f>
        <v>0</v>
      </c>
      <c r="T90" s="60">
        <f>G90</f>
        <v>0</v>
      </c>
      <c r="U90" s="60"/>
      <c r="V90" s="60"/>
      <c r="W90" s="60">
        <f>G90</f>
        <v>0</v>
      </c>
      <c r="X90" s="60">
        <f>E90</f>
        <v>0</v>
      </c>
      <c r="Y90" s="60"/>
      <c r="Z90" s="60">
        <f>N95</f>
        <v>0</v>
      </c>
      <c r="AA90" s="60">
        <f>R95</f>
        <v>0</v>
      </c>
      <c r="AB90" s="60">
        <f>V95</f>
        <v>0</v>
      </c>
      <c r="AC90" s="60">
        <f>AA90-AB90</f>
        <v>0</v>
      </c>
      <c r="AD90" s="60">
        <f>IF(Z90&gt;Z89,-1,0)</f>
        <v>0</v>
      </c>
      <c r="AE90" s="60">
        <f>IF(Z90&gt;Z91,-1,0)</f>
        <v>0</v>
      </c>
      <c r="AF90" s="60">
        <f>IF(Z90&gt;Z92,-1,0)</f>
        <v>0</v>
      </c>
      <c r="AG90" s="60">
        <f>10000-(AJ90*1000+AM90*100+AK90*10)</f>
        <v>10000</v>
      </c>
      <c r="AH90" s="90">
        <f>RANK(AG90,AG89:AG92,1)</f>
        <v>1</v>
      </c>
      <c r="AI90" s="60" t="str">
        <f>H89</f>
        <v>Algerien</v>
      </c>
      <c r="AJ90" s="60">
        <f t="shared" si="29"/>
        <v>0</v>
      </c>
      <c r="AK90" s="60">
        <f t="shared" si="29"/>
        <v>0</v>
      </c>
      <c r="AL90" s="60">
        <f t="shared" si="29"/>
        <v>0</v>
      </c>
      <c r="AM90" s="60">
        <f>AK90-AL90</f>
        <v>0</v>
      </c>
      <c r="AN90" s="187">
        <f>IF(AG89=AG90,IF(E89&gt;G89,AG89-0.1,AG89),AG89)</f>
        <v>10000</v>
      </c>
      <c r="AO90" s="187"/>
      <c r="AP90" s="187">
        <f>IF(AG91=AG90,IF(G94&gt;E94,AG91-0.1,AG91),AG91)</f>
        <v>10000</v>
      </c>
      <c r="AQ90" s="187">
        <f>IF(AG92=AG90,IF(G92&gt;E92,AG92-0.1,AG92),AG92)</f>
        <v>10000</v>
      </c>
      <c r="AR90" s="187">
        <f>AO93</f>
        <v>30000</v>
      </c>
      <c r="AS90" s="90">
        <f>RANK(AR90,AR89:AR92,1)</f>
        <v>1</v>
      </c>
      <c r="AT90" s="60" t="str">
        <f t="shared" si="30"/>
        <v>Algerien</v>
      </c>
      <c r="AU90" s="60">
        <f t="shared" si="30"/>
        <v>0</v>
      </c>
      <c r="AV90" s="60">
        <f t="shared" si="30"/>
        <v>0</v>
      </c>
      <c r="AW90" s="60">
        <f t="shared" si="30"/>
        <v>0</v>
      </c>
      <c r="AX90" s="60"/>
      <c r="AY90" s="60"/>
      <c r="AZ90" s="60"/>
      <c r="BA90" s="232">
        <v>2</v>
      </c>
      <c r="BB90" s="230" t="e">
        <f>VLOOKUP(2,AS89:AT92,2,FALSE)</f>
        <v>#N/A</v>
      </c>
      <c r="BC90" s="231"/>
      <c r="BD90" s="233" t="e">
        <f>VLOOKUP(2,AS89:AW92,3,FALSE)</f>
        <v>#N/A</v>
      </c>
      <c r="BE90" s="234" t="e">
        <f>VLOOKUP(2,AS89:AW92,4,FALSE)</f>
        <v>#N/A</v>
      </c>
      <c r="BF90" s="93" t="s">
        <v>12</v>
      </c>
      <c r="BG90" s="234" t="e">
        <f>VLOOKUP(2,AS89:AW92,5,FALSE)</f>
        <v>#N/A</v>
      </c>
      <c r="BH90" s="234" t="s">
        <v>124</v>
      </c>
      <c r="BI90" s="85"/>
      <c r="BJ90" s="85">
        <f>IF(E90&gt;G90,IF(Spielplan!E90&gt;Spielplan!G90,Punktemodus!$B$3,0),0)</f>
        <v>0</v>
      </c>
      <c r="BK90" s="85">
        <f>IF(E90=G90,IF(Spielplan!E90=Spielplan!G90,Punktemodus!$B$3,0),0)</f>
        <v>10</v>
      </c>
      <c r="BL90" s="85">
        <f>IF(E90&lt;G90,IF(Spielplan!E90&lt;Spielplan!G90,Punktemodus!$B$3,0),0)</f>
        <v>0</v>
      </c>
      <c r="BM90" s="85">
        <f>IF(E90=Spielplan!E90,IF(G90=Spielplan!G90,Punktemodus!$B$5,0),0)</f>
        <v>3</v>
      </c>
      <c r="BN90" s="85">
        <f>IF(E90=Spielplan!E90,Punktemodus!$B$7,0)</f>
        <v>1</v>
      </c>
      <c r="BO90" s="85">
        <f>IF(G90=Spielplan!G90,Punktemodus!$B$7,0)</f>
        <v>1</v>
      </c>
      <c r="BP90" s="137">
        <f>IF(Spielplan!E90="",0,SUM(BJ90:BO90))</f>
        <v>0</v>
      </c>
      <c r="BQ90" s="85"/>
      <c r="BR90" s="141"/>
      <c r="BS90" s="322"/>
      <c r="BT90" s="322"/>
      <c r="BU90" s="322"/>
      <c r="BV90" s="322"/>
      <c r="BW90" s="134"/>
      <c r="BX90" s="337"/>
      <c r="BY90" s="338"/>
      <c r="BZ90" s="134"/>
      <c r="CA90" s="350"/>
      <c r="CB90" s="350"/>
      <c r="CC90" s="350"/>
      <c r="CD90" s="350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</row>
    <row r="91" spans="1:101" ht="18.75" customHeight="1" thickBot="1" x14ac:dyDescent="0.3">
      <c r="A91" s="60"/>
      <c r="B91" s="60"/>
      <c r="C91" s="224" t="str">
        <f>C89</f>
        <v>Belgien</v>
      </c>
      <c r="D91" s="225"/>
      <c r="E91" s="104"/>
      <c r="F91" s="93"/>
      <c r="G91" s="104"/>
      <c r="H91" s="224" t="str">
        <f>C90</f>
        <v>Russland</v>
      </c>
      <c r="I91" s="225"/>
      <c r="J91" s="60"/>
      <c r="K91" s="60" t="s">
        <v>118</v>
      </c>
      <c r="L91" s="60">
        <f t="shared" si="28"/>
        <v>0</v>
      </c>
      <c r="M91" s="60">
        <f>IF($E91="",0,IF($E91&gt;$G91,3,IF($E91=G91,1,0)))</f>
        <v>0</v>
      </c>
      <c r="N91" s="60"/>
      <c r="O91" s="60">
        <f>IF($G91="",0,IF($E91&gt;$G91,0,IF($E91=$G91,1,3)))</f>
        <v>0</v>
      </c>
      <c r="P91" s="60"/>
      <c r="Q91" s="60">
        <f>E91</f>
        <v>0</v>
      </c>
      <c r="R91" s="60"/>
      <c r="S91" s="60">
        <f>G91</f>
        <v>0</v>
      </c>
      <c r="T91" s="60"/>
      <c r="U91" s="60">
        <f>G91</f>
        <v>0</v>
      </c>
      <c r="V91" s="60"/>
      <c r="W91" s="60">
        <f>E91</f>
        <v>0</v>
      </c>
      <c r="X91" s="60"/>
      <c r="Y91" s="60"/>
      <c r="Z91" s="60">
        <f>O95</f>
        <v>0</v>
      </c>
      <c r="AA91" s="60">
        <f>S95</f>
        <v>0</v>
      </c>
      <c r="AB91" s="60">
        <f>W95</f>
        <v>0</v>
      </c>
      <c r="AC91" s="60">
        <f>AA91-AB91</f>
        <v>0</v>
      </c>
      <c r="AD91" s="60">
        <f>IF(Z91&gt;Z89,-1,0)</f>
        <v>0</v>
      </c>
      <c r="AE91" s="60">
        <f>IF(Z91&gt;Z90,-1,0)</f>
        <v>0</v>
      </c>
      <c r="AF91" s="60">
        <f>IF(Z91&gt;Z92,-1,0)</f>
        <v>0</v>
      </c>
      <c r="AG91" s="60">
        <f>10000-(AJ91*1000+AM91*100+AK91*10)</f>
        <v>10000</v>
      </c>
      <c r="AH91" s="90">
        <f>RANK(AG91,AG89:AG92,1)</f>
        <v>1</v>
      </c>
      <c r="AI91" s="60" t="str">
        <f>C90</f>
        <v>Russland</v>
      </c>
      <c r="AJ91" s="60">
        <f t="shared" si="29"/>
        <v>0</v>
      </c>
      <c r="AK91" s="60">
        <f t="shared" si="29"/>
        <v>0</v>
      </c>
      <c r="AL91" s="60">
        <f t="shared" si="29"/>
        <v>0</v>
      </c>
      <c r="AM91" s="60">
        <f>AK91-AL91</f>
        <v>0</v>
      </c>
      <c r="AN91" s="187">
        <f>IF(AG89=AG91,IF(E91&gt;G91,AG89-0.1,AG89),AG89)</f>
        <v>10000</v>
      </c>
      <c r="AO91" s="187">
        <f>IF(AG90=AG91,IF(E94&gt;G94,AG90-0.1,AG90),AG90)</f>
        <v>10000</v>
      </c>
      <c r="AP91" s="187"/>
      <c r="AQ91" s="187">
        <f>IF(AG92=AG91,IF(G90&gt;E90,AG92-0.1,AG92),AG92)</f>
        <v>10000</v>
      </c>
      <c r="AR91" s="187">
        <f>AP93</f>
        <v>30000</v>
      </c>
      <c r="AS91" s="90">
        <f>RANK(AR91,AR89:AR92,1)</f>
        <v>1</v>
      </c>
      <c r="AT91" s="60" t="str">
        <f t="shared" si="30"/>
        <v>Russland</v>
      </c>
      <c r="AU91" s="60">
        <f t="shared" si="30"/>
        <v>0</v>
      </c>
      <c r="AV91" s="60">
        <f t="shared" si="30"/>
        <v>0</v>
      </c>
      <c r="AW91" s="60">
        <f t="shared" si="30"/>
        <v>0</v>
      </c>
      <c r="AX91" s="60"/>
      <c r="AY91" s="60"/>
      <c r="AZ91" s="60"/>
      <c r="BA91" s="113">
        <v>3</v>
      </c>
      <c r="BB91" s="114" t="e">
        <f>VLOOKUP(3,AS89:AT92,2,FALSE)</f>
        <v>#N/A</v>
      </c>
      <c r="BC91" s="115"/>
      <c r="BD91" s="116" t="e">
        <f>VLOOKUP(3,AS89:AW92,3,FALSE)</f>
        <v>#N/A</v>
      </c>
      <c r="BE91" s="116" t="e">
        <f>VLOOKUP(3,AS89:AW92,4,FALSE)</f>
        <v>#N/A</v>
      </c>
      <c r="BF91" s="93" t="s">
        <v>12</v>
      </c>
      <c r="BG91" s="116" t="e">
        <f>VLOOKUP(3,AS89:AW92,5,FALSE)</f>
        <v>#N/A</v>
      </c>
      <c r="BH91" s="60"/>
      <c r="BI91" s="85"/>
      <c r="BJ91" s="85">
        <f>IF(E91&gt;G91,IF(Spielplan!E91&gt;Spielplan!G91,Punktemodus!$B$3,0),0)</f>
        <v>0</v>
      </c>
      <c r="BK91" s="85">
        <f>IF(E91=G91,IF(Spielplan!E91=Spielplan!G91,Punktemodus!$B$3,0),0)</f>
        <v>10</v>
      </c>
      <c r="BL91" s="85">
        <f>IF(E91&lt;G91,IF(Spielplan!E91&lt;Spielplan!G91,Punktemodus!$B$3,0),0)</f>
        <v>0</v>
      </c>
      <c r="BM91" s="85">
        <f>IF(E91=Spielplan!E91,IF(G91=Spielplan!G91,Punktemodus!$B$5,0),0)</f>
        <v>3</v>
      </c>
      <c r="BN91" s="85">
        <f>IF(E91=Spielplan!E91,Punktemodus!$B$7,0)</f>
        <v>1</v>
      </c>
      <c r="BO91" s="85">
        <f>IF(G91=Spielplan!G91,Punktemodus!$B$7,0)</f>
        <v>1</v>
      </c>
      <c r="BP91" s="137">
        <f>IF(Spielplan!E91="",0,SUM(BJ91:BO91))</f>
        <v>0</v>
      </c>
      <c r="BQ91" s="85"/>
      <c r="BR91" s="141"/>
      <c r="BS91" s="134"/>
      <c r="BT91" s="142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</row>
    <row r="92" spans="1:101" ht="18.75" customHeight="1" thickBot="1" x14ac:dyDescent="0.3">
      <c r="A92" s="60"/>
      <c r="B92" s="60"/>
      <c r="C92" s="230" t="str">
        <f>H89</f>
        <v>Algerien</v>
      </c>
      <c r="D92" s="231"/>
      <c r="E92" s="104"/>
      <c r="F92" s="93"/>
      <c r="G92" s="104"/>
      <c r="H92" s="230" t="str">
        <f>H90</f>
        <v>Südkorea</v>
      </c>
      <c r="I92" s="231"/>
      <c r="J92" s="60"/>
      <c r="K92" s="60" t="s">
        <v>117</v>
      </c>
      <c r="L92" s="60">
        <f t="shared" si="28"/>
        <v>0</v>
      </c>
      <c r="M92" s="60"/>
      <c r="N92" s="60">
        <f>IF($E92="",0,IF($E92&gt;$G92,3,IF($E92=$G92,1,0)))</f>
        <v>0</v>
      </c>
      <c r="O92" s="60"/>
      <c r="P92" s="60">
        <f>IF($G92="",0,IF($E92&gt;$G92,0,IF($E92=$G92,1,3)))</f>
        <v>0</v>
      </c>
      <c r="Q92" s="60"/>
      <c r="R92" s="60">
        <f>E92</f>
        <v>0</v>
      </c>
      <c r="S92" s="60"/>
      <c r="T92" s="60">
        <f>G92</f>
        <v>0</v>
      </c>
      <c r="U92" s="60"/>
      <c r="V92" s="60">
        <f>G92</f>
        <v>0</v>
      </c>
      <c r="W92" s="60"/>
      <c r="X92" s="60">
        <f>E92</f>
        <v>0</v>
      </c>
      <c r="Y92" s="60"/>
      <c r="Z92" s="60">
        <f>P95</f>
        <v>0</v>
      </c>
      <c r="AA92" s="60">
        <f>T95</f>
        <v>0</v>
      </c>
      <c r="AB92" s="60">
        <f>X95</f>
        <v>0</v>
      </c>
      <c r="AC92" s="60">
        <f>AA92-AB92</f>
        <v>0</v>
      </c>
      <c r="AD92" s="60">
        <f>IF(Z92&gt;Z89,-1,0)</f>
        <v>0</v>
      </c>
      <c r="AE92" s="60">
        <f>IF(Z92&gt;Z90,-1,0)</f>
        <v>0</v>
      </c>
      <c r="AF92" s="60">
        <f>IF(Z92&gt;Z91,-1,0)</f>
        <v>0</v>
      </c>
      <c r="AG92" s="60">
        <f>10000-(AJ92*1000+AM92*100+AK92*10)</f>
        <v>10000</v>
      </c>
      <c r="AH92" s="90">
        <f>RANK(AG92,AG89:AG92,1)</f>
        <v>1</v>
      </c>
      <c r="AI92" s="60" t="str">
        <f>H90</f>
        <v>Südkorea</v>
      </c>
      <c r="AJ92" s="60">
        <f t="shared" si="29"/>
        <v>0</v>
      </c>
      <c r="AK92" s="60">
        <f t="shared" si="29"/>
        <v>0</v>
      </c>
      <c r="AL92" s="60">
        <f t="shared" si="29"/>
        <v>0</v>
      </c>
      <c r="AM92" s="60">
        <f>AK92-AL92</f>
        <v>0</v>
      </c>
      <c r="AN92" s="187">
        <f>IF(AG89=AG92,IF(E93&gt;G93,AG89-0.1,AG89),AG89)</f>
        <v>10000</v>
      </c>
      <c r="AO92" s="187">
        <f>IF(AG90=AG92,IF(E92&gt;G92,AG90-0.1,AG90),AG90)</f>
        <v>10000</v>
      </c>
      <c r="AP92" s="187">
        <f>IF(AG91=AG92,IF(E90&gt;G90,AG91-0.1,AG91),AG91)</f>
        <v>10000</v>
      </c>
      <c r="AQ92" s="187"/>
      <c r="AR92" s="187">
        <f>AQ93</f>
        <v>30000</v>
      </c>
      <c r="AS92" s="90">
        <f>RANK(AR92,AR89:AR92,1)</f>
        <v>1</v>
      </c>
      <c r="AT92" s="60" t="str">
        <f t="shared" si="30"/>
        <v>Südkorea</v>
      </c>
      <c r="AU92" s="60">
        <f t="shared" si="30"/>
        <v>0</v>
      </c>
      <c r="AV92" s="60">
        <f t="shared" si="30"/>
        <v>0</v>
      </c>
      <c r="AW92" s="60">
        <f t="shared" si="30"/>
        <v>0</v>
      </c>
      <c r="AX92" s="60"/>
      <c r="AY92" s="60"/>
      <c r="AZ92" s="60"/>
      <c r="BA92" s="113">
        <v>4</v>
      </c>
      <c r="BB92" s="114" t="e">
        <f>VLOOKUP(4,AS89:AT92,2,FALSE)</f>
        <v>#N/A</v>
      </c>
      <c r="BC92" s="115"/>
      <c r="BD92" s="116" t="e">
        <f>VLOOKUP(4,AS89:AW92,3,FALSE)</f>
        <v>#N/A</v>
      </c>
      <c r="BE92" s="116" t="e">
        <f>VLOOKUP(4,AS89:AW92,4,FALSE)</f>
        <v>#N/A</v>
      </c>
      <c r="BF92" s="93" t="s">
        <v>12</v>
      </c>
      <c r="BG92" s="116" t="e">
        <f>VLOOKUP(4,AS89:AW92,5,FALSE)</f>
        <v>#N/A</v>
      </c>
      <c r="BH92" s="60"/>
      <c r="BI92" s="85"/>
      <c r="BJ92" s="85">
        <f>IF(E92&gt;G92,IF(Spielplan!E92&gt;Spielplan!G92,Punktemodus!$B$3,0),0)</f>
        <v>0</v>
      </c>
      <c r="BK92" s="85">
        <f>IF(E92=G92,IF(Spielplan!E92=Spielplan!G92,Punktemodus!$B$3,0),0)</f>
        <v>10</v>
      </c>
      <c r="BL92" s="85">
        <f>IF(E92&lt;G92,IF(Spielplan!E92&lt;Spielplan!G92,Punktemodus!$B$3,0),0)</f>
        <v>0</v>
      </c>
      <c r="BM92" s="85">
        <f>IF(E92=Spielplan!E92,IF(G92=Spielplan!G92,Punktemodus!$B$5,0),0)</f>
        <v>3</v>
      </c>
      <c r="BN92" s="85">
        <f>IF(E92=Spielplan!E92,Punktemodus!$B$7,0)</f>
        <v>1</v>
      </c>
      <c r="BO92" s="85">
        <f>IF(G92=Spielplan!G92,Punktemodus!$B$7,0)</f>
        <v>1</v>
      </c>
      <c r="BP92" s="137">
        <f>IF(Spielplan!E92="",0,SUM(BJ92:BO92))</f>
        <v>0</v>
      </c>
      <c r="BQ92" s="85"/>
      <c r="BR92" s="141"/>
      <c r="BS92" s="321" t="s">
        <v>163</v>
      </c>
      <c r="BT92" s="322"/>
      <c r="BU92" s="322"/>
      <c r="BV92" s="322"/>
      <c r="BW92" s="134"/>
      <c r="BX92" s="339">
        <f>BX86+BX89</f>
        <v>730</v>
      </c>
      <c r="BY92" s="340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</row>
    <row r="93" spans="1:101" ht="18.75" customHeight="1" thickBot="1" x14ac:dyDescent="0.3">
      <c r="A93" s="60"/>
      <c r="B93" s="60"/>
      <c r="C93" s="224" t="str">
        <f>C89</f>
        <v>Belgien</v>
      </c>
      <c r="D93" s="225"/>
      <c r="E93" s="104"/>
      <c r="F93" s="93"/>
      <c r="G93" s="104"/>
      <c r="H93" s="224" t="str">
        <f>H90</f>
        <v>Südkorea</v>
      </c>
      <c r="I93" s="225"/>
      <c r="J93" s="60"/>
      <c r="K93" s="60" t="s">
        <v>119</v>
      </c>
      <c r="L93" s="60">
        <f t="shared" si="28"/>
        <v>0</v>
      </c>
      <c r="M93" s="60">
        <f>IF($E93="",0,IF($E93&gt;$G93,3,IF($E93=G93,1,0)))</f>
        <v>0</v>
      </c>
      <c r="N93" s="60"/>
      <c r="O93" s="60"/>
      <c r="P93" s="60">
        <f>IF($G93="",0,IF($E93&gt;$G93,0,IF($E93=$G93,1,3)))</f>
        <v>0</v>
      </c>
      <c r="Q93" s="60">
        <f>E93</f>
        <v>0</v>
      </c>
      <c r="R93" s="60"/>
      <c r="S93" s="60"/>
      <c r="T93" s="60">
        <f>G93</f>
        <v>0</v>
      </c>
      <c r="U93" s="60">
        <f>G93</f>
        <v>0</v>
      </c>
      <c r="V93" s="60"/>
      <c r="W93" s="60"/>
      <c r="X93" s="60">
        <f>E93</f>
        <v>0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187">
        <f>SUM(AN89:AN92)</f>
        <v>30000</v>
      </c>
      <c r="AO93" s="187">
        <f>SUM(AO89:AO92)</f>
        <v>30000</v>
      </c>
      <c r="AP93" s="187">
        <f>SUM(AP89:AP92)</f>
        <v>30000</v>
      </c>
      <c r="AQ93" s="187">
        <f>SUM(AQ89:AQ92)</f>
        <v>30000</v>
      </c>
      <c r="AR93" s="187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85">
        <f>IF(E93&gt;G93,IF(Spielplan!E93&gt;Spielplan!G93,Punktemodus!$B$3,0),0)</f>
        <v>0</v>
      </c>
      <c r="BK93" s="85">
        <f>IF(E93=G93,IF(Spielplan!E93=Spielplan!G93,Punktemodus!$B$3,0),0)</f>
        <v>10</v>
      </c>
      <c r="BL93" s="85">
        <f>IF(E93&lt;G93,IF(Spielplan!E93&lt;Spielplan!G93,Punktemodus!$B$3,0),0)</f>
        <v>0</v>
      </c>
      <c r="BM93" s="85">
        <f>IF(E93=Spielplan!E93,IF(G93=Spielplan!G93,Punktemodus!$B$5,0),0)</f>
        <v>3</v>
      </c>
      <c r="BN93" s="85">
        <f>IF(E93=Spielplan!E93,Punktemodus!$B$7,0)</f>
        <v>1</v>
      </c>
      <c r="BO93" s="85">
        <f>IF(G93=Spielplan!G93,Punktemodus!$B$7,0)</f>
        <v>1</v>
      </c>
      <c r="BP93" s="137">
        <f>IF(Spielplan!E93="",0,SUM(BJ93:BO93))</f>
        <v>0</v>
      </c>
      <c r="BQ93" s="60"/>
      <c r="BR93" s="141"/>
      <c r="BS93" s="322"/>
      <c r="BT93" s="322"/>
      <c r="BU93" s="322"/>
      <c r="BV93" s="322"/>
      <c r="BW93" s="134"/>
      <c r="BX93" s="341"/>
      <c r="BY93" s="342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</row>
    <row r="94" spans="1:101" ht="18.75" customHeight="1" thickBot="1" x14ac:dyDescent="0.3">
      <c r="A94" s="60"/>
      <c r="B94" s="60"/>
      <c r="C94" s="230" t="str">
        <f>H89</f>
        <v>Algerien</v>
      </c>
      <c r="D94" s="231"/>
      <c r="E94" s="104"/>
      <c r="F94" s="93"/>
      <c r="G94" s="104"/>
      <c r="H94" s="230" t="str">
        <f>C90</f>
        <v>Russland</v>
      </c>
      <c r="I94" s="231"/>
      <c r="J94" s="60"/>
      <c r="K94" s="60" t="s">
        <v>119</v>
      </c>
      <c r="L94" s="60">
        <f t="shared" si="28"/>
        <v>0</v>
      </c>
      <c r="M94" s="60"/>
      <c r="N94" s="60">
        <f>IF($E94="",0,IF($E94&gt;$G94,3,IF($E94=$G94,1,0)))</f>
        <v>0</v>
      </c>
      <c r="O94" s="60">
        <f>IF($G94="",0,IF($E94&gt;$G94,0,IF($E94=$G94,1,3)))</f>
        <v>0</v>
      </c>
      <c r="P94" s="60"/>
      <c r="Q94" s="60"/>
      <c r="R94" s="60">
        <f>E94</f>
        <v>0</v>
      </c>
      <c r="S94" s="60">
        <f>G94</f>
        <v>0</v>
      </c>
      <c r="T94" s="60"/>
      <c r="U94" s="60"/>
      <c r="V94" s="60">
        <f>G94</f>
        <v>0</v>
      </c>
      <c r="W94" s="60">
        <f>E94</f>
        <v>0</v>
      </c>
      <c r="X94" s="60"/>
      <c r="Y94" s="60"/>
      <c r="Z94" s="60" t="s">
        <v>30</v>
      </c>
      <c r="AA94" s="60"/>
      <c r="AB94" s="60"/>
      <c r="AC94" s="60"/>
      <c r="AD94" s="60"/>
      <c r="AE94" s="60"/>
      <c r="AF94" s="60"/>
      <c r="AG94" s="60" t="b">
        <f>OR(AG89=AG90,AG89=AG91,AG89=AG92,AG90=AG91,AG90=AG92,AG91=AG92)</f>
        <v>1</v>
      </c>
      <c r="AH94" s="60"/>
      <c r="AI94" s="60"/>
      <c r="AJ94" s="60"/>
      <c r="AK94" s="60"/>
      <c r="AL94" s="60"/>
      <c r="AM94" s="60"/>
      <c r="AN94" s="60"/>
      <c r="AO94" s="60" t="s">
        <v>34</v>
      </c>
      <c r="AP94" s="60"/>
      <c r="AQ94" s="60"/>
      <c r="AR94" s="60" t="b">
        <f>OR(AR89=AR90,AR89=AR91,AR89=AR92,AR90=AR91,AR90=AR92,AR91=AR92)</f>
        <v>1</v>
      </c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85">
        <f>IF(E94&gt;G94,IF(Spielplan!E94&gt;Spielplan!G94,Punktemodus!$B$3,0),0)</f>
        <v>0</v>
      </c>
      <c r="BK94" s="85">
        <f>IF(E94=G94,IF(Spielplan!E94=Spielplan!G94,Punktemodus!$B$3,0),0)</f>
        <v>10</v>
      </c>
      <c r="BL94" s="85">
        <f>IF(E94&lt;G94,IF(Spielplan!E94&lt;Spielplan!G94,Punktemodus!$B$3,0),0)</f>
        <v>0</v>
      </c>
      <c r="BM94" s="85">
        <f>IF(E94=Spielplan!E94,IF(G94=Spielplan!G94,Punktemodus!$B$5,0),0)</f>
        <v>3</v>
      </c>
      <c r="BN94" s="85">
        <f>IF(E94=Spielplan!E94,Punktemodus!$B$7,0)</f>
        <v>1</v>
      </c>
      <c r="BO94" s="85">
        <f>IF(G94=Spielplan!G94,Punktemodus!$B$7,0)</f>
        <v>1</v>
      </c>
      <c r="BP94" s="137">
        <f>IF(Spielplan!E94="",0,SUM(BJ94:BO94))</f>
        <v>0</v>
      </c>
      <c r="BQ94" s="60"/>
      <c r="BR94" s="141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</row>
    <row r="95" spans="1:101" ht="18.75" customHeight="1" thickBot="1" x14ac:dyDescent="0.25">
      <c r="A95" s="60"/>
      <c r="B95" s="60"/>
      <c r="C95" s="136" t="str">
        <f>IF(G94="","",IF(AR94=TRUE,"Achtung: Fehler in Tabelle!",""))</f>
        <v/>
      </c>
      <c r="D95" s="60"/>
      <c r="E95" s="60"/>
      <c r="F95" s="60"/>
      <c r="G95" s="60"/>
      <c r="H95" s="60"/>
      <c r="I95" s="60"/>
      <c r="J95" s="60"/>
      <c r="K95" s="60"/>
      <c r="L95" s="60"/>
      <c r="M95" s="60">
        <f t="shared" ref="M95:X95" si="31">SUM(M89:M94)</f>
        <v>0</v>
      </c>
      <c r="N95" s="60">
        <f t="shared" si="31"/>
        <v>0</v>
      </c>
      <c r="O95" s="60">
        <f t="shared" si="31"/>
        <v>0</v>
      </c>
      <c r="P95" s="60">
        <f t="shared" si="31"/>
        <v>0</v>
      </c>
      <c r="Q95" s="60">
        <f t="shared" si="31"/>
        <v>0</v>
      </c>
      <c r="R95" s="60">
        <f t="shared" si="31"/>
        <v>0</v>
      </c>
      <c r="S95" s="60">
        <f t="shared" si="31"/>
        <v>0</v>
      </c>
      <c r="T95" s="60">
        <f t="shared" si="31"/>
        <v>0</v>
      </c>
      <c r="U95" s="60">
        <f t="shared" si="31"/>
        <v>0</v>
      </c>
      <c r="V95" s="60">
        <f t="shared" si="31"/>
        <v>0</v>
      </c>
      <c r="W95" s="60">
        <f t="shared" si="31"/>
        <v>0</v>
      </c>
      <c r="X95" s="60">
        <f t="shared" si="31"/>
        <v>0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160">
        <f>SUM(BP89:BP94)</f>
        <v>0</v>
      </c>
      <c r="BQ95" s="60"/>
      <c r="BR95" s="141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</row>
    <row r="96" spans="1:101" ht="13.5" thickBo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85"/>
      <c r="BK96" s="85"/>
      <c r="BL96" s="85"/>
      <c r="BM96" s="85"/>
      <c r="BN96" s="85"/>
      <c r="BO96" s="85"/>
      <c r="BP96" s="138"/>
      <c r="BQ96" s="60"/>
      <c r="BR96" s="141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</row>
    <row r="97" spans="1:101" ht="25.5" customHeight="1" thickBo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85"/>
      <c r="BK97" s="85"/>
      <c r="BL97" s="85"/>
      <c r="BM97" s="85"/>
      <c r="BN97" s="85"/>
      <c r="BO97" s="85"/>
      <c r="BP97" s="160">
        <f>SUM(BP12:BP95)/2</f>
        <v>0</v>
      </c>
      <c r="BQ97" s="60"/>
      <c r="BR97" s="141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</row>
    <row r="98" spans="1:101" x14ac:dyDescent="0.2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85"/>
      <c r="BK98" s="85"/>
      <c r="BL98" s="85"/>
      <c r="BM98" s="85"/>
      <c r="BN98" s="85"/>
      <c r="BO98" s="85"/>
      <c r="BP98" s="60"/>
      <c r="BQ98" s="60"/>
      <c r="BR98" s="141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</row>
  </sheetData>
  <mergeCells count="41"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  <mergeCell ref="CQ65:CV66"/>
    <mergeCell ref="BS44:BV45"/>
    <mergeCell ref="BX44:BX47"/>
    <mergeCell ref="BY44:BY47"/>
    <mergeCell ref="BZ44:BZ47"/>
    <mergeCell ref="CE44:CE47"/>
    <mergeCell ref="CF44:CF47"/>
    <mergeCell ref="CJ44:CJ47"/>
    <mergeCell ref="CO44:CO47"/>
    <mergeCell ref="CS44:CS47"/>
    <mergeCell ref="CQ59:CV60"/>
    <mergeCell ref="CQ62:CV63"/>
    <mergeCell ref="CQ32:CV33"/>
    <mergeCell ref="H2:BZ2"/>
    <mergeCell ref="H3:BZ3"/>
    <mergeCell ref="I4:BI4"/>
    <mergeCell ref="BY4:BZ4"/>
    <mergeCell ref="CG4:CV4"/>
    <mergeCell ref="BP8:BP11"/>
    <mergeCell ref="BJ9:BJ11"/>
    <mergeCell ref="BK9:BK11"/>
    <mergeCell ref="BL9:BL11"/>
    <mergeCell ref="BM9:BM11"/>
    <mergeCell ref="BN9:BN11"/>
    <mergeCell ref="BO9:BO11"/>
    <mergeCell ref="CQ23:CV24"/>
    <mergeCell ref="CQ26:CV27"/>
    <mergeCell ref="CQ29:CV30"/>
  </mergeCells>
  <conditionalFormatting sqref="CK24:CL24">
    <cfRule type="expression" dxfId="645" priority="1" stopIfTrue="1">
      <formula>IF($CH34="",TRUE,FALSE)</formula>
    </cfRule>
  </conditionalFormatting>
  <conditionalFormatting sqref="CA14:CB14">
    <cfRule type="expression" dxfId="644" priority="2" stopIfTrue="1">
      <formula>IF($BV$12="",TRUE,FALSE)</formula>
    </cfRule>
  </conditionalFormatting>
  <conditionalFormatting sqref="CA15:CB15">
    <cfRule type="expression" dxfId="643" priority="3" stopIfTrue="1">
      <formula>IF($BV$17="",TRUE,FALSE)</formula>
    </cfRule>
  </conditionalFormatting>
  <conditionalFormatting sqref="CA22:CB22">
    <cfRule type="expression" dxfId="642" priority="4" stopIfTrue="1">
      <formula>IF($BV$20="",TRUE,FALSE)</formula>
    </cfRule>
  </conditionalFormatting>
  <conditionalFormatting sqref="CA23:CB23">
    <cfRule type="expression" dxfId="641" priority="5" stopIfTrue="1">
      <formula>IF($BV$25="",TRUE,FALSE)</formula>
    </cfRule>
  </conditionalFormatting>
  <conditionalFormatting sqref="CA30:CB30">
    <cfRule type="expression" dxfId="640" priority="6" stopIfTrue="1">
      <formula>IF($BV$29="",TRUE,FALSE)</formula>
    </cfRule>
  </conditionalFormatting>
  <conditionalFormatting sqref="CA31:CB31">
    <cfRule type="expression" dxfId="639" priority="7" stopIfTrue="1">
      <formula>IF($BV$33="",TRUE,FALSE)</formula>
    </cfRule>
  </conditionalFormatting>
  <conditionalFormatting sqref="CA38:CB38">
    <cfRule type="expression" dxfId="638" priority="8" stopIfTrue="1">
      <formula>IF($BV$37="",TRUE,FALSE)</formula>
    </cfRule>
  </conditionalFormatting>
  <conditionalFormatting sqref="CA39:CB39">
    <cfRule type="expression" dxfId="637" priority="9" stopIfTrue="1">
      <formula>IF($BV$41="",TRUE,FALSE)</formula>
    </cfRule>
  </conditionalFormatting>
  <conditionalFormatting sqref="CF18:CG18">
    <cfRule type="expression" dxfId="636" priority="10" stopIfTrue="1">
      <formula>IF($CC$15="",TRUE,FALSE)</formula>
    </cfRule>
  </conditionalFormatting>
  <conditionalFormatting sqref="CF19:CG19">
    <cfRule type="expression" dxfId="635" priority="11" stopIfTrue="1">
      <formula>IF($CC$22="",TRUE,FALSE)</formula>
    </cfRule>
  </conditionalFormatting>
  <conditionalFormatting sqref="CF35:CG35">
    <cfRule type="expression" dxfId="634" priority="12" stopIfTrue="1">
      <formula>IF($CC$39="",TRUE,FALSE)</formula>
    </cfRule>
  </conditionalFormatting>
  <conditionalFormatting sqref="CF34:CG34">
    <cfRule type="expression" dxfId="633" priority="13" stopIfTrue="1">
      <formula>IF($CC$31="",TRUE,FALSE)</formula>
    </cfRule>
  </conditionalFormatting>
  <conditionalFormatting sqref="CK23:CL23 CK29:CL29">
    <cfRule type="expression" dxfId="632" priority="14" stopIfTrue="1">
      <formula>IF($CH$18="",TRUE,FALSE)</formula>
    </cfRule>
  </conditionalFormatting>
  <conditionalFormatting sqref="CK30:CL30">
    <cfRule type="expression" dxfId="631" priority="15" stopIfTrue="1">
      <formula>IF($CH$34="",TRUE,FALSE)</formula>
    </cfRule>
  </conditionalFormatting>
  <conditionalFormatting sqref="CQ23:CV24">
    <cfRule type="expression" dxfId="630" priority="16" stopIfTrue="1">
      <formula>IF($CM$23="",TRUE,FALSE)</formula>
    </cfRule>
  </conditionalFormatting>
  <conditionalFormatting sqref="CQ26:CV27">
    <cfRule type="expression" dxfId="629" priority="17" stopIfTrue="1">
      <formula>IF($CM$24="",TRUE,FALSE)</formula>
    </cfRule>
  </conditionalFormatting>
  <conditionalFormatting sqref="CQ29:CV30">
    <cfRule type="expression" dxfId="628" priority="18" stopIfTrue="1">
      <formula>IF($CM$29="",TRUE,FALSE)</formula>
    </cfRule>
  </conditionalFormatting>
  <conditionalFormatting sqref="CQ32:CV33">
    <cfRule type="expression" dxfId="627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BY52" sqref="BY52:CA57"/>
      <selection pane="bottomLeft" activeCell="I4" sqref="I4:BI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60"/>
      <c r="B1" s="60"/>
      <c r="C1" s="86"/>
      <c r="D1" s="60"/>
      <c r="E1" s="85"/>
      <c r="F1" s="60"/>
      <c r="G1" s="85"/>
      <c r="H1" s="92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</row>
    <row r="2" spans="1:101" ht="85.5" customHeight="1" thickBot="1" x14ac:dyDescent="1.1000000000000001">
      <c r="A2" s="60"/>
      <c r="B2" s="60"/>
      <c r="C2" s="60"/>
      <c r="D2" s="60"/>
      <c r="E2" s="85"/>
      <c r="F2" s="60"/>
      <c r="G2" s="85"/>
      <c r="H2" s="355" t="s">
        <v>341</v>
      </c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7"/>
      <c r="BR2" s="357"/>
      <c r="BS2" s="357"/>
      <c r="BT2" s="357"/>
      <c r="BU2" s="357"/>
      <c r="BV2" s="357"/>
      <c r="BW2" s="357"/>
      <c r="BX2" s="357"/>
      <c r="BY2" s="357"/>
      <c r="BZ2" s="358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</row>
    <row r="3" spans="1:101" ht="85.5" customHeight="1" thickBot="1" x14ac:dyDescent="0.25">
      <c r="A3" s="60"/>
      <c r="B3" s="60"/>
      <c r="C3" s="60"/>
      <c r="D3" s="60"/>
      <c r="E3" s="85"/>
      <c r="F3" s="60"/>
      <c r="G3" s="85"/>
      <c r="H3" s="320" t="s">
        <v>339</v>
      </c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282"/>
      <c r="BW3" s="282"/>
      <c r="BX3" s="282"/>
      <c r="BY3" s="282"/>
      <c r="BZ3" s="282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</row>
    <row r="4" spans="1:101" ht="37.5" customHeight="1" thickBot="1" x14ac:dyDescent="0.55000000000000004">
      <c r="A4" s="60"/>
      <c r="B4" s="60"/>
      <c r="C4" s="60"/>
      <c r="D4" s="60"/>
      <c r="E4" s="85"/>
      <c r="F4" s="60"/>
      <c r="G4" s="85"/>
      <c r="H4" s="95" t="s">
        <v>161</v>
      </c>
      <c r="I4" s="325" t="s">
        <v>260</v>
      </c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7"/>
      <c r="BJ4" s="60"/>
      <c r="BK4" s="60"/>
      <c r="BL4" s="60"/>
      <c r="BM4" s="60"/>
      <c r="BN4" s="60"/>
      <c r="BO4" s="60"/>
      <c r="BP4" s="60"/>
      <c r="BQ4" s="95" t="s">
        <v>162</v>
      </c>
      <c r="BR4" s="60"/>
      <c r="BS4" s="60"/>
      <c r="BT4" s="60"/>
      <c r="BU4" s="60"/>
      <c r="BV4" s="60"/>
      <c r="BW4" s="60"/>
      <c r="BX4" s="60"/>
      <c r="BY4" s="323">
        <f>BX92</f>
        <v>730</v>
      </c>
      <c r="BZ4" s="324"/>
      <c r="CA4" s="60"/>
      <c r="CB4" s="60"/>
      <c r="CC4" s="60"/>
      <c r="CD4" s="60"/>
      <c r="CE4" s="60"/>
      <c r="CF4" s="60"/>
      <c r="CG4" s="367" t="s">
        <v>340</v>
      </c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9"/>
      <c r="CW4" s="60"/>
    </row>
    <row r="5" spans="1:101" x14ac:dyDescent="0.2">
      <c r="A5" s="60"/>
      <c r="B5" s="60"/>
      <c r="C5" s="60"/>
      <c r="D5" s="60"/>
      <c r="E5" s="85"/>
      <c r="F5" s="60"/>
      <c r="G5" s="8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1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</row>
    <row r="6" spans="1:101" x14ac:dyDescent="0.2">
      <c r="A6" s="60"/>
      <c r="B6" s="60"/>
      <c r="C6" s="60"/>
      <c r="D6" s="60"/>
      <c r="E6" s="85"/>
      <c r="F6" s="60"/>
      <c r="G6" s="85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</row>
    <row r="7" spans="1:101" ht="13.5" thickBot="1" x14ac:dyDescent="0.25">
      <c r="A7" s="60"/>
      <c r="B7" s="60"/>
      <c r="C7" s="60"/>
      <c r="D7" s="60"/>
      <c r="E7" s="85"/>
      <c r="F7" s="60"/>
      <c r="G7" s="85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</row>
    <row r="8" spans="1:101" ht="26.25" customHeight="1" thickBot="1" x14ac:dyDescent="0.45">
      <c r="A8" s="60"/>
      <c r="B8" s="60"/>
      <c r="C8" s="99" t="s">
        <v>150</v>
      </c>
      <c r="D8" s="100"/>
      <c r="E8" s="101"/>
      <c r="F8" s="100"/>
      <c r="G8" s="101"/>
      <c r="H8" s="100"/>
      <c r="I8" s="100"/>
      <c r="J8" s="100"/>
      <c r="K8" s="100"/>
      <c r="L8" s="188"/>
      <c r="M8" s="189" t="s">
        <v>36</v>
      </c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2"/>
      <c r="BI8" s="60"/>
      <c r="BJ8" s="60"/>
      <c r="BK8" s="60"/>
      <c r="BL8" s="60"/>
      <c r="BM8" s="60"/>
      <c r="BN8" s="60"/>
      <c r="BO8" s="60"/>
      <c r="BP8" s="328" t="s">
        <v>149</v>
      </c>
      <c r="BQ8" s="60"/>
      <c r="BR8" s="87"/>
      <c r="BS8" s="99" t="s">
        <v>151</v>
      </c>
      <c r="BT8" s="100"/>
      <c r="BU8" s="100"/>
      <c r="BV8" s="100"/>
      <c r="BW8" s="100"/>
      <c r="BX8" s="100"/>
      <c r="BY8" s="100"/>
      <c r="BZ8" s="103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2"/>
      <c r="CW8" s="60"/>
    </row>
    <row r="9" spans="1:101" ht="28.5" customHeight="1" x14ac:dyDescent="0.2">
      <c r="A9" s="60"/>
      <c r="B9" s="60"/>
      <c r="C9" s="60"/>
      <c r="D9" s="60"/>
      <c r="E9" s="85"/>
      <c r="F9" s="60"/>
      <c r="G9" s="85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330" t="s">
        <v>48</v>
      </c>
      <c r="BK9" s="330" t="s">
        <v>142</v>
      </c>
      <c r="BL9" s="330" t="s">
        <v>143</v>
      </c>
      <c r="BM9" s="330" t="s">
        <v>49</v>
      </c>
      <c r="BN9" s="330" t="s">
        <v>147</v>
      </c>
      <c r="BO9" s="330" t="s">
        <v>148</v>
      </c>
      <c r="BP9" s="329"/>
      <c r="BQ9" s="60"/>
      <c r="BR9" s="87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</row>
    <row r="10" spans="1:101" ht="18.75" customHeight="1" x14ac:dyDescent="0.25">
      <c r="A10" s="60"/>
      <c r="B10" s="60"/>
      <c r="C10" s="88" t="s">
        <v>63</v>
      </c>
      <c r="D10" s="60"/>
      <c r="E10" s="85"/>
      <c r="F10" s="60"/>
      <c r="G10" s="85"/>
      <c r="H10" s="60"/>
      <c r="I10" s="60"/>
      <c r="J10" s="60"/>
      <c r="K10" s="60"/>
      <c r="L10" s="60"/>
      <c r="M10" s="60" t="s">
        <v>4</v>
      </c>
      <c r="N10" s="60"/>
      <c r="O10" s="60"/>
      <c r="P10" s="60"/>
      <c r="Q10" s="60" t="s">
        <v>6</v>
      </c>
      <c r="R10" s="60"/>
      <c r="S10" s="60"/>
      <c r="T10" s="60"/>
      <c r="U10" s="60" t="s">
        <v>7</v>
      </c>
      <c r="V10" s="60"/>
      <c r="W10" s="60"/>
      <c r="X10" s="60"/>
      <c r="Y10" s="60"/>
      <c r="Z10" s="60" t="s">
        <v>4</v>
      </c>
      <c r="AA10" s="60" t="s">
        <v>5</v>
      </c>
      <c r="AB10" s="60"/>
      <c r="AC10" s="60"/>
      <c r="AD10" s="60" t="s">
        <v>9</v>
      </c>
      <c r="AE10" s="60"/>
      <c r="AF10" s="60"/>
      <c r="AG10" s="60"/>
      <c r="AH10" s="60" t="s">
        <v>32</v>
      </c>
      <c r="AI10" s="60"/>
      <c r="AJ10" s="60"/>
      <c r="AK10" s="60"/>
      <c r="AL10" s="60"/>
      <c r="AM10" s="60"/>
      <c r="AN10" s="60" t="s">
        <v>35</v>
      </c>
      <c r="AO10" s="60"/>
      <c r="AP10" s="60"/>
      <c r="AQ10" s="60"/>
      <c r="AR10" s="60"/>
      <c r="AS10" s="60" t="s">
        <v>33</v>
      </c>
      <c r="AT10" s="60"/>
      <c r="AU10" s="60"/>
      <c r="AV10" s="60"/>
      <c r="AW10" s="60"/>
      <c r="AX10" s="60"/>
      <c r="AY10" s="60"/>
      <c r="AZ10" s="60"/>
      <c r="BA10" s="60"/>
      <c r="BB10" s="89" t="s">
        <v>10</v>
      </c>
      <c r="BC10" s="60"/>
      <c r="BD10" s="90" t="s">
        <v>4</v>
      </c>
      <c r="BE10" s="60"/>
      <c r="BF10" s="61" t="s">
        <v>5</v>
      </c>
      <c r="BG10" s="60"/>
      <c r="BH10" s="60"/>
      <c r="BI10" s="60"/>
      <c r="BJ10" s="330"/>
      <c r="BK10" s="330"/>
      <c r="BL10" s="330"/>
      <c r="BM10" s="330"/>
      <c r="BN10" s="330"/>
      <c r="BO10" s="330"/>
      <c r="BP10" s="329"/>
      <c r="BQ10" s="60"/>
      <c r="BR10" s="87"/>
      <c r="BS10" s="88"/>
      <c r="BT10" s="60"/>
      <c r="BU10" s="91" t="s">
        <v>120</v>
      </c>
      <c r="BV10" s="60"/>
      <c r="BW10" s="60"/>
      <c r="BX10" s="61" t="s">
        <v>26</v>
      </c>
      <c r="BY10" s="60"/>
      <c r="BZ10" s="88"/>
      <c r="CA10" s="60"/>
      <c r="CB10" s="60"/>
      <c r="CC10" s="60"/>
      <c r="CD10" s="60"/>
      <c r="CE10" s="61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</row>
    <row r="11" spans="1:101" ht="18.75" customHeight="1" thickBot="1" x14ac:dyDescent="0.25">
      <c r="A11" s="60"/>
      <c r="B11" s="60"/>
      <c r="C11" s="60"/>
      <c r="D11" s="60"/>
      <c r="E11" s="85"/>
      <c r="F11" s="60"/>
      <c r="G11" s="85"/>
      <c r="H11" s="60"/>
      <c r="I11" s="60"/>
      <c r="J11" s="60"/>
      <c r="K11" s="60"/>
      <c r="L11" s="60"/>
      <c r="M11" s="60" t="s">
        <v>0</v>
      </c>
      <c r="N11" s="60" t="s">
        <v>1</v>
      </c>
      <c r="O11" s="60" t="s">
        <v>2</v>
      </c>
      <c r="P11" s="60" t="s">
        <v>3</v>
      </c>
      <c r="Q11" s="60" t="s">
        <v>0</v>
      </c>
      <c r="R11" s="60" t="s">
        <v>1</v>
      </c>
      <c r="S11" s="60" t="s">
        <v>2</v>
      </c>
      <c r="T11" s="60" t="s">
        <v>3</v>
      </c>
      <c r="U11" s="60" t="s">
        <v>0</v>
      </c>
      <c r="V11" s="60" t="s">
        <v>1</v>
      </c>
      <c r="W11" s="60" t="s">
        <v>2</v>
      </c>
      <c r="X11" s="60" t="s">
        <v>3</v>
      </c>
      <c r="Y11" s="60"/>
      <c r="Z11" s="60" t="s">
        <v>8</v>
      </c>
      <c r="AA11" s="60"/>
      <c r="AB11" s="60"/>
      <c r="AC11" s="60"/>
      <c r="AD11" s="60"/>
      <c r="AE11" s="60"/>
      <c r="AF11" s="60"/>
      <c r="AG11" s="60"/>
      <c r="AH11" s="60" t="s">
        <v>31</v>
      </c>
      <c r="AI11" s="60"/>
      <c r="AJ11" s="60"/>
      <c r="AK11" s="60"/>
      <c r="AL11" s="60"/>
      <c r="AM11" s="60"/>
      <c r="AN11" s="60" t="str">
        <f>AI12</f>
        <v>Brasilien</v>
      </c>
      <c r="AO11" s="60" t="str">
        <f>AI13</f>
        <v>Kroatien</v>
      </c>
      <c r="AP11" s="60" t="str">
        <f>AI14</f>
        <v>Mexiko</v>
      </c>
      <c r="AQ11" s="60" t="str">
        <f>AI15</f>
        <v>Kamerun</v>
      </c>
      <c r="AR11" s="60"/>
      <c r="AS11" s="60" t="s">
        <v>31</v>
      </c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330"/>
      <c r="BK11" s="330"/>
      <c r="BL11" s="330"/>
      <c r="BM11" s="330"/>
      <c r="BN11" s="330"/>
      <c r="BO11" s="330"/>
      <c r="BP11" s="329"/>
      <c r="BQ11" s="60"/>
      <c r="BR11" s="87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</row>
    <row r="12" spans="1:101" ht="18.75" customHeight="1" thickBot="1" x14ac:dyDescent="0.3">
      <c r="A12" s="60"/>
      <c r="B12" s="60"/>
      <c r="C12" s="7" t="str">
        <f>Spielplan!$C$12</f>
        <v>Brasilien</v>
      </c>
      <c r="D12" s="38"/>
      <c r="E12" s="104"/>
      <c r="F12" s="93"/>
      <c r="G12" s="104"/>
      <c r="H12" s="7" t="str">
        <f>Spielplan!$H$12</f>
        <v>Kroatien</v>
      </c>
      <c r="I12" s="38"/>
      <c r="J12" s="60"/>
      <c r="K12" s="60" t="s">
        <v>58</v>
      </c>
      <c r="L12" s="60">
        <f t="shared" ref="L12:L17" si="0">IF(E12-G12&gt;0,1,IF(G12=E12,0,-1))</f>
        <v>0</v>
      </c>
      <c r="M12" s="60">
        <f>IF($E12="",0,IF($E12&gt;$G12,3,IF($E12=G12,1,0)))</f>
        <v>0</v>
      </c>
      <c r="N12" s="60">
        <f>IF($G12="",0,IF($E12&gt;$G12,0,IF($E12=G12,1,3)))</f>
        <v>0</v>
      </c>
      <c r="O12" s="60"/>
      <c r="P12" s="60"/>
      <c r="Q12" s="60">
        <f>E12</f>
        <v>0</v>
      </c>
      <c r="R12" s="60">
        <f>G12</f>
        <v>0</v>
      </c>
      <c r="S12" s="60"/>
      <c r="T12" s="60"/>
      <c r="U12" s="60">
        <f>G12</f>
        <v>0</v>
      </c>
      <c r="V12" s="60">
        <f>E12</f>
        <v>0</v>
      </c>
      <c r="W12" s="60"/>
      <c r="X12" s="60"/>
      <c r="Y12" s="60"/>
      <c r="Z12" s="60">
        <f>M18</f>
        <v>0</v>
      </c>
      <c r="AA12" s="60">
        <f>Q18</f>
        <v>0</v>
      </c>
      <c r="AB12" s="60">
        <f>U18</f>
        <v>0</v>
      </c>
      <c r="AC12" s="60">
        <f>AA12-AB12</f>
        <v>0</v>
      </c>
      <c r="AD12" s="60">
        <f>IF(Z12&gt;Z13,-1,0)</f>
        <v>0</v>
      </c>
      <c r="AE12" s="60">
        <f>IF(Z12&gt;Z14,-1,0)</f>
        <v>0</v>
      </c>
      <c r="AF12" s="60">
        <f>IF(Z12&gt;Z15,-1,0)</f>
        <v>0</v>
      </c>
      <c r="AG12" s="60">
        <f>10000-(AJ12*1000+AM12*100+AK12*10)</f>
        <v>10000</v>
      </c>
      <c r="AH12" s="90">
        <f>RANK(AG12,AG12:AG15,1)</f>
        <v>1</v>
      </c>
      <c r="AI12" s="60" t="str">
        <f>C12</f>
        <v>Brasilien</v>
      </c>
      <c r="AJ12" s="60">
        <f t="shared" ref="AJ12:AL15" si="1">Z12</f>
        <v>0</v>
      </c>
      <c r="AK12" s="60">
        <f t="shared" si="1"/>
        <v>0</v>
      </c>
      <c r="AL12" s="60">
        <f t="shared" si="1"/>
        <v>0</v>
      </c>
      <c r="AM12" s="60">
        <f>AK12-AL12</f>
        <v>0</v>
      </c>
      <c r="AN12" s="187"/>
      <c r="AO12" s="187">
        <f>IF(AG13=AG12,IF(G12&gt;E12,AG13-0.1,AG13),AG13)</f>
        <v>10000</v>
      </c>
      <c r="AP12" s="187">
        <f>IF(AG14=AG12,IF(G14&gt;E14,AG14-0.1,AG14),AG14)</f>
        <v>10000</v>
      </c>
      <c r="AQ12" s="187">
        <f>IF(AG15=AG12,IF(G16&gt;E16,AG15-0.1,AG15),AG15)</f>
        <v>10000</v>
      </c>
      <c r="AR12" s="187">
        <f>AN16</f>
        <v>30000</v>
      </c>
      <c r="AS12" s="90">
        <f>RANK(AR12,AR12:AR15,1)</f>
        <v>1</v>
      </c>
      <c r="AT12" s="60" t="str">
        <f t="shared" ref="AT12:AW15" si="2">AI12</f>
        <v>Brasilien</v>
      </c>
      <c r="AU12" s="60">
        <f t="shared" si="2"/>
        <v>0</v>
      </c>
      <c r="AV12" s="60">
        <f t="shared" si="2"/>
        <v>0</v>
      </c>
      <c r="AW12" s="60">
        <f t="shared" si="2"/>
        <v>0</v>
      </c>
      <c r="AX12" s="60"/>
      <c r="AY12" s="60"/>
      <c r="AZ12" s="60"/>
      <c r="BA12" s="3">
        <v>1</v>
      </c>
      <c r="BB12" s="7" t="str">
        <f>VLOOKUP(1,AS12:AT15,2,FALSE)</f>
        <v>Brasilien</v>
      </c>
      <c r="BC12" s="2"/>
      <c r="BD12" s="6">
        <f>VLOOKUP(1,AS12:AW15,3,FALSE)</f>
        <v>0</v>
      </c>
      <c r="BE12" s="4">
        <f>VLOOKUP(1,AS12:AW15,4,FALSE)</f>
        <v>0</v>
      </c>
      <c r="BF12" s="93" t="s">
        <v>12</v>
      </c>
      <c r="BG12" s="4">
        <f>VLOOKUP(1,AS12:AW15,5,FALSE)</f>
        <v>0</v>
      </c>
      <c r="BH12" s="13" t="s">
        <v>18</v>
      </c>
      <c r="BI12" s="60"/>
      <c r="BJ12" s="85">
        <f>IF(E12&gt;G12,IF(Spielplan!E12&gt;Spielplan!G12,Punktemodus!$B$3,0),0)</f>
        <v>0</v>
      </c>
      <c r="BK12" s="85">
        <f>IF(E12=G12,IF(Spielplan!E12=Spielplan!G12,Punktemodus!$B$3,0),0)</f>
        <v>10</v>
      </c>
      <c r="BL12" s="85">
        <f>IF(E12&lt;G12,IF(Spielplan!E12&lt;Spielplan!G12,Punktemodus!$B$3,0),0)</f>
        <v>0</v>
      </c>
      <c r="BM12" s="85">
        <f>IF(E12=Spielplan!E12,IF(G12=Spielplan!G12,Punktemodus!$B$5,0),0)</f>
        <v>3</v>
      </c>
      <c r="BN12" s="85">
        <f>IF(E12=Spielplan!E12,Punktemodus!$B$7,0)</f>
        <v>1</v>
      </c>
      <c r="BO12" s="85">
        <f>IF(G12=Spielplan!G12,Punktemodus!$B$7,0)</f>
        <v>1</v>
      </c>
      <c r="BP12" s="137">
        <f>IF(Spielplan!E12="",0,SUM(BJ12:BO12))</f>
        <v>0</v>
      </c>
      <c r="BQ12" s="60"/>
      <c r="BR12" s="87"/>
      <c r="BS12" s="13" t="s">
        <v>18</v>
      </c>
      <c r="BT12" s="44" t="str">
        <f>IF(G17="","",BB12)</f>
        <v/>
      </c>
      <c r="BU12" s="46"/>
      <c r="BV12" s="104"/>
      <c r="BW12" s="60"/>
      <c r="BX12" s="104"/>
      <c r="BY12" s="60"/>
      <c r="BZ12" s="88"/>
      <c r="CA12" s="60"/>
      <c r="CB12" s="91" t="s">
        <v>27</v>
      </c>
      <c r="CC12" s="60"/>
      <c r="CD12" s="60"/>
      <c r="CE12" s="61" t="s">
        <v>26</v>
      </c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</row>
    <row r="13" spans="1:101" ht="18.75" customHeight="1" thickBot="1" x14ac:dyDescent="0.3">
      <c r="A13" s="60"/>
      <c r="B13" s="60"/>
      <c r="C13" s="44" t="str">
        <f>Spielplan!$C$13</f>
        <v>Mexiko</v>
      </c>
      <c r="D13" s="45"/>
      <c r="E13" s="104"/>
      <c r="F13" s="93"/>
      <c r="G13" s="104"/>
      <c r="H13" s="44" t="str">
        <f>Spielplan!$H$13</f>
        <v>Kamerun</v>
      </c>
      <c r="I13" s="45"/>
      <c r="J13" s="60"/>
      <c r="K13" s="60" t="s">
        <v>59</v>
      </c>
      <c r="L13" s="60">
        <f t="shared" si="0"/>
        <v>0</v>
      </c>
      <c r="M13" s="60"/>
      <c r="N13" s="60"/>
      <c r="O13" s="60">
        <f>IF($E13="",0,IF($E13&gt;$G13,3,IF($E13=$G13,1,0)))</f>
        <v>0</v>
      </c>
      <c r="P13" s="60">
        <f>IF($G13="",0,IF($E13&gt;$G13,0,IF($E13=$G13,1,3)))</f>
        <v>0</v>
      </c>
      <c r="Q13" s="60"/>
      <c r="R13" s="60"/>
      <c r="S13" s="60">
        <f>E13</f>
        <v>0</v>
      </c>
      <c r="T13" s="60">
        <f>G13</f>
        <v>0</v>
      </c>
      <c r="U13" s="60"/>
      <c r="V13" s="60"/>
      <c r="W13" s="60">
        <f>G13</f>
        <v>0</v>
      </c>
      <c r="X13" s="60">
        <f>E13</f>
        <v>0</v>
      </c>
      <c r="Y13" s="60"/>
      <c r="Z13" s="60">
        <f>N18</f>
        <v>0</v>
      </c>
      <c r="AA13" s="60">
        <f>R18</f>
        <v>0</v>
      </c>
      <c r="AB13" s="60">
        <f>V18</f>
        <v>0</v>
      </c>
      <c r="AC13" s="60">
        <f>AA13-AB13</f>
        <v>0</v>
      </c>
      <c r="AD13" s="60">
        <f>IF(Z13&gt;Z12,-1,0)</f>
        <v>0</v>
      </c>
      <c r="AE13" s="60">
        <f>IF(Z13&gt;Z14,-1,0)</f>
        <v>0</v>
      </c>
      <c r="AF13" s="60">
        <f>IF(Z13&gt;Z15,-1,0)</f>
        <v>0</v>
      </c>
      <c r="AG13" s="60">
        <f>10000-(AJ13*1000+AM13*100+AK13*10)</f>
        <v>10000</v>
      </c>
      <c r="AH13" s="90">
        <f>RANK(AG13,AG12:AG15,1)</f>
        <v>1</v>
      </c>
      <c r="AI13" s="60" t="str">
        <f>H12</f>
        <v>Kroatien</v>
      </c>
      <c r="AJ13" s="60">
        <f t="shared" si="1"/>
        <v>0</v>
      </c>
      <c r="AK13" s="60">
        <f t="shared" si="1"/>
        <v>0</v>
      </c>
      <c r="AL13" s="60">
        <f t="shared" si="1"/>
        <v>0</v>
      </c>
      <c r="AM13" s="60">
        <f>AK13-AL13</f>
        <v>0</v>
      </c>
      <c r="AN13" s="187">
        <f>IF(AG12=AG13,IF(E12&gt;G12,AG12-0.1,AG12),AG12)</f>
        <v>10000</v>
      </c>
      <c r="AO13" s="187"/>
      <c r="AP13" s="187">
        <f>IF(AG14=AG13,IF(G17&gt;E17,AG14-0.1,AG14),AG14)</f>
        <v>10000</v>
      </c>
      <c r="AQ13" s="187">
        <f>IF(AG15=AG13,IF(G15&gt;E15,AG15-0.1,AG15),AG15)</f>
        <v>10000</v>
      </c>
      <c r="AR13" s="187">
        <f>AO16</f>
        <v>30000</v>
      </c>
      <c r="AS13" s="90">
        <f>RANK(AR13,AR12:AR15,1)</f>
        <v>1</v>
      </c>
      <c r="AT13" s="60" t="str">
        <f t="shared" si="2"/>
        <v>Kroatien</v>
      </c>
      <c r="AU13" s="60">
        <f t="shared" si="2"/>
        <v>0</v>
      </c>
      <c r="AV13" s="60">
        <f t="shared" si="2"/>
        <v>0</v>
      </c>
      <c r="AW13" s="60">
        <f t="shared" si="2"/>
        <v>0</v>
      </c>
      <c r="AX13" s="60"/>
      <c r="AY13" s="60"/>
      <c r="AZ13" s="60"/>
      <c r="BA13" s="120">
        <v>2</v>
      </c>
      <c r="BB13" s="121" t="e">
        <f>VLOOKUP(2,AS12:AT15,2,FALSE)</f>
        <v>#N/A</v>
      </c>
      <c r="BC13" s="122"/>
      <c r="BD13" s="123" t="e">
        <f>VLOOKUP(2,AS12:AW15,3,FALSE)</f>
        <v>#N/A</v>
      </c>
      <c r="BE13" s="124" t="e">
        <f>VLOOKUP(2,AS12:AW15,4,FALSE)</f>
        <v>#N/A</v>
      </c>
      <c r="BF13" s="93" t="s">
        <v>12</v>
      </c>
      <c r="BG13" s="124" t="e">
        <f>VLOOKUP(2,AS12:AW15,5,FALSE)</f>
        <v>#N/A</v>
      </c>
      <c r="BH13" s="125" t="s">
        <v>19</v>
      </c>
      <c r="BI13" s="60"/>
      <c r="BJ13" s="85">
        <f>IF(E13&gt;G13,IF(Spielplan!E13&gt;Spielplan!G13,Punktemodus!$B$3,0),0)</f>
        <v>0</v>
      </c>
      <c r="BK13" s="85">
        <f>IF(E13=G13,IF(Spielplan!E13=Spielplan!G13,Punktemodus!$B$3,0),0)</f>
        <v>10</v>
      </c>
      <c r="BL13" s="85">
        <f>IF(E13&lt;G13,IF(Spielplan!E13&lt;Spielplan!G13,Punktemodus!$B$3,0),0)</f>
        <v>0</v>
      </c>
      <c r="BM13" s="85">
        <f>IF(E13=Spielplan!E13,IF(G13=Spielplan!G13,Punktemodus!$B$5,0),0)</f>
        <v>3</v>
      </c>
      <c r="BN13" s="85">
        <f>IF(E13=Spielplan!E13,Punktemodus!$B$7,0)</f>
        <v>1</v>
      </c>
      <c r="BO13" s="85">
        <f>IF(G13=Spielplan!G13,Punktemodus!$B$7,0)</f>
        <v>1</v>
      </c>
      <c r="BP13" s="137">
        <f>IF(Spielplan!E13="",0,SUM(BJ13:BO13))</f>
        <v>0</v>
      </c>
      <c r="BQ13" s="60"/>
      <c r="BR13" s="87"/>
      <c r="BS13" s="73" t="s">
        <v>21</v>
      </c>
      <c r="BT13" s="44" t="str">
        <f>IF(G28="","",BB24)</f>
        <v/>
      </c>
      <c r="BU13" s="46"/>
      <c r="BV13" s="104"/>
      <c r="BW13" s="60"/>
      <c r="BX13" s="104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</row>
    <row r="14" spans="1:101" ht="18.75" customHeight="1" thickBot="1" x14ac:dyDescent="0.3">
      <c r="A14" s="60"/>
      <c r="B14" s="60"/>
      <c r="C14" s="7" t="str">
        <f>C12</f>
        <v>Brasilien</v>
      </c>
      <c r="D14" s="38"/>
      <c r="E14" s="104"/>
      <c r="F14" s="93"/>
      <c r="G14" s="104"/>
      <c r="H14" s="7" t="str">
        <f>C13</f>
        <v>Mexiko</v>
      </c>
      <c r="I14" s="38"/>
      <c r="J14" s="60"/>
      <c r="K14" s="60" t="s">
        <v>60</v>
      </c>
      <c r="L14" s="60">
        <f t="shared" si="0"/>
        <v>0</v>
      </c>
      <c r="M14" s="60">
        <f>IF($E14="",0,IF($E14&gt;$G14,3,IF($E14=G14,1,0)))</f>
        <v>0</v>
      </c>
      <c r="N14" s="60"/>
      <c r="O14" s="60">
        <f>IF($G14="",0,IF($E14&gt;$G14,0,IF($E14=$G14,1,3)))</f>
        <v>0</v>
      </c>
      <c r="P14" s="60"/>
      <c r="Q14" s="60">
        <f>E14</f>
        <v>0</v>
      </c>
      <c r="R14" s="60"/>
      <c r="S14" s="60">
        <f>G14</f>
        <v>0</v>
      </c>
      <c r="T14" s="60"/>
      <c r="U14" s="60">
        <f>G14</f>
        <v>0</v>
      </c>
      <c r="V14" s="60"/>
      <c r="W14" s="60">
        <f>E14</f>
        <v>0</v>
      </c>
      <c r="X14" s="60"/>
      <c r="Y14" s="60"/>
      <c r="Z14" s="60">
        <f>O18</f>
        <v>0</v>
      </c>
      <c r="AA14" s="60">
        <f>S18</f>
        <v>0</v>
      </c>
      <c r="AB14" s="60">
        <f>W18</f>
        <v>0</v>
      </c>
      <c r="AC14" s="60">
        <f>AA14-AB14</f>
        <v>0</v>
      </c>
      <c r="AD14" s="60">
        <f>IF(Z14&gt;Z12,-1,0)</f>
        <v>0</v>
      </c>
      <c r="AE14" s="60">
        <f>IF(Z14&gt;Z13,-1,0)</f>
        <v>0</v>
      </c>
      <c r="AF14" s="60">
        <f>IF(Z14&gt;Z15,-1,0)</f>
        <v>0</v>
      </c>
      <c r="AG14" s="60">
        <f>10000-(AJ14*1000+AM14*100+AK14*10)</f>
        <v>10000</v>
      </c>
      <c r="AH14" s="90">
        <f>RANK(AG14,AG12:AG15,1)</f>
        <v>1</v>
      </c>
      <c r="AI14" s="60" t="str">
        <f>C13</f>
        <v>Mexiko</v>
      </c>
      <c r="AJ14" s="60">
        <f t="shared" si="1"/>
        <v>0</v>
      </c>
      <c r="AK14" s="60">
        <f t="shared" si="1"/>
        <v>0</v>
      </c>
      <c r="AL14" s="60">
        <f t="shared" si="1"/>
        <v>0</v>
      </c>
      <c r="AM14" s="60">
        <f>AK14-AL14</f>
        <v>0</v>
      </c>
      <c r="AN14" s="187">
        <f>IF(AG12=AG14,IF(E14&gt;G14,AG12-0.1,AG12),AG12)</f>
        <v>10000</v>
      </c>
      <c r="AO14" s="187">
        <f>IF(AG13=AG14,IF(E17&gt;G17,AG13-0.1,AG13),AG13)</f>
        <v>10000</v>
      </c>
      <c r="AP14" s="187"/>
      <c r="AQ14" s="187">
        <f>IF(AG15=AG14,IF(G13&gt;E13,AG15-0.1,AG15),AG15)</f>
        <v>10000</v>
      </c>
      <c r="AR14" s="187">
        <f>AP16</f>
        <v>30000</v>
      </c>
      <c r="AS14" s="90">
        <f>RANK(AR14,AR12:AR15,1)</f>
        <v>1</v>
      </c>
      <c r="AT14" s="60" t="str">
        <f t="shared" si="2"/>
        <v>Mexiko</v>
      </c>
      <c r="AU14" s="60">
        <f t="shared" si="2"/>
        <v>0</v>
      </c>
      <c r="AV14" s="60">
        <f t="shared" si="2"/>
        <v>0</v>
      </c>
      <c r="AW14" s="60">
        <f t="shared" si="2"/>
        <v>0</v>
      </c>
      <c r="AX14" s="60"/>
      <c r="AY14" s="60"/>
      <c r="AZ14" s="60"/>
      <c r="BA14" s="113">
        <v>3</v>
      </c>
      <c r="BB14" s="114" t="e">
        <f>VLOOKUP(3,AS12:AT15,2,FALSE)</f>
        <v>#N/A</v>
      </c>
      <c r="BC14" s="115"/>
      <c r="BD14" s="116" t="e">
        <f>VLOOKUP(3,AS12:AW15,3,FALSE)</f>
        <v>#N/A</v>
      </c>
      <c r="BE14" s="116" t="e">
        <f>VLOOKUP(3,AS12:AW15,4,FALSE)</f>
        <v>#N/A</v>
      </c>
      <c r="BF14" s="93" t="s">
        <v>12</v>
      </c>
      <c r="BG14" s="116" t="e">
        <f>VLOOKUP(3,AS12:AW15,5,FALSE)</f>
        <v>#N/A</v>
      </c>
      <c r="BH14" s="60"/>
      <c r="BI14" s="60"/>
      <c r="BJ14" s="85">
        <f>IF(E14&gt;G14,IF(Spielplan!E14&gt;Spielplan!G14,Punktemodus!$B$3,0),0)</f>
        <v>0</v>
      </c>
      <c r="BK14" s="85">
        <f>IF(E14=G14,IF(Spielplan!E14=Spielplan!G14,Punktemodus!$B$3,0),0)</f>
        <v>10</v>
      </c>
      <c r="BL14" s="85">
        <f>IF(E14&lt;G14,IF(Spielplan!E14&lt;Spielplan!G14,Punktemodus!$B$3,0),0)</f>
        <v>0</v>
      </c>
      <c r="BM14" s="85">
        <f>IF(E14=Spielplan!E14,IF(G14=Spielplan!G14,Punktemodus!$B$5,0),0)</f>
        <v>3</v>
      </c>
      <c r="BN14" s="85">
        <f>IF(E14=Spielplan!E14,Punktemodus!$B$7,0)</f>
        <v>1</v>
      </c>
      <c r="BO14" s="85">
        <f>IF(G14=Spielplan!G14,Punktemodus!$B$7,0)</f>
        <v>1</v>
      </c>
      <c r="BP14" s="137">
        <f>IF(Spielplan!E14="",0,SUM(BJ14:BO14))</f>
        <v>0</v>
      </c>
      <c r="BQ14" s="60"/>
      <c r="BR14" s="87"/>
      <c r="BS14" s="60"/>
      <c r="BT14" s="60"/>
      <c r="BU14" s="60"/>
      <c r="BV14" s="60"/>
      <c r="BW14" s="60"/>
      <c r="BX14" s="60"/>
      <c r="BY14" s="60"/>
      <c r="BZ14" s="47">
        <v>49</v>
      </c>
      <c r="CA14" s="44" t="str">
        <f>IF(BX12="",IF(BV12&gt;BV13,BT12,BT13),IF(BX12&gt;BX13,BT12,BT13))</f>
        <v/>
      </c>
      <c r="CB14" s="46"/>
      <c r="CC14" s="104"/>
      <c r="CD14" s="60"/>
      <c r="CE14" s="104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</row>
    <row r="15" spans="1:101" ht="18.75" customHeight="1" thickBot="1" x14ac:dyDescent="0.3">
      <c r="A15" s="60"/>
      <c r="B15" s="60"/>
      <c r="C15" s="44" t="str">
        <f>H12</f>
        <v>Kroatien</v>
      </c>
      <c r="D15" s="45"/>
      <c r="E15" s="104"/>
      <c r="F15" s="93"/>
      <c r="G15" s="104"/>
      <c r="H15" s="44" t="str">
        <f>H13</f>
        <v>Kamerun</v>
      </c>
      <c r="I15" s="45"/>
      <c r="J15" s="60"/>
      <c r="K15" s="60" t="s">
        <v>61</v>
      </c>
      <c r="L15" s="60">
        <f t="shared" si="0"/>
        <v>0</v>
      </c>
      <c r="M15" s="60"/>
      <c r="N15" s="60">
        <f>IF($E15="",0,IF($E15&gt;$G15,3,IF($E15=$G15,1,0)))</f>
        <v>0</v>
      </c>
      <c r="O15" s="60"/>
      <c r="P15" s="60">
        <f>IF($G15="",0,IF($E15&gt;$G15,0,IF($E15=$G15,1,3)))</f>
        <v>0</v>
      </c>
      <c r="Q15" s="60"/>
      <c r="R15" s="60">
        <f>E15</f>
        <v>0</v>
      </c>
      <c r="S15" s="60"/>
      <c r="T15" s="60">
        <f>G15</f>
        <v>0</v>
      </c>
      <c r="U15" s="60"/>
      <c r="V15" s="60">
        <f>G15</f>
        <v>0</v>
      </c>
      <c r="W15" s="60"/>
      <c r="X15" s="60">
        <f>E15</f>
        <v>0</v>
      </c>
      <c r="Y15" s="60"/>
      <c r="Z15" s="60">
        <f>P18</f>
        <v>0</v>
      </c>
      <c r="AA15" s="60">
        <f>T18</f>
        <v>0</v>
      </c>
      <c r="AB15" s="60">
        <f>X18</f>
        <v>0</v>
      </c>
      <c r="AC15" s="60">
        <f>AA15-AB15</f>
        <v>0</v>
      </c>
      <c r="AD15" s="60">
        <f>IF(Z15&gt;Z12,-1,0)</f>
        <v>0</v>
      </c>
      <c r="AE15" s="60">
        <f>IF(Z15&gt;Z13,-1,0)</f>
        <v>0</v>
      </c>
      <c r="AF15" s="60">
        <f>IF(Z15&gt;Z14,-1,0)</f>
        <v>0</v>
      </c>
      <c r="AG15" s="60">
        <f>10000-(AJ15*1000+AM15*100+AK15*10)</f>
        <v>10000</v>
      </c>
      <c r="AH15" s="90">
        <f>RANK(AG15,AG12:AG15,1)</f>
        <v>1</v>
      </c>
      <c r="AI15" s="60" t="str">
        <f>H13</f>
        <v>Kamerun</v>
      </c>
      <c r="AJ15" s="60">
        <f t="shared" si="1"/>
        <v>0</v>
      </c>
      <c r="AK15" s="60">
        <f t="shared" si="1"/>
        <v>0</v>
      </c>
      <c r="AL15" s="60">
        <f t="shared" si="1"/>
        <v>0</v>
      </c>
      <c r="AM15" s="60">
        <f>AK15-AL15</f>
        <v>0</v>
      </c>
      <c r="AN15" s="187">
        <f>IF(AG12=AG15,IF(E16&gt;G16,AG12-0.1,AG12),AG12)</f>
        <v>10000</v>
      </c>
      <c r="AO15" s="187">
        <f>IF(AG13=AG15,IF(E15&gt;G15,AG13-0.1,AG13),AG13)</f>
        <v>10000</v>
      </c>
      <c r="AP15" s="187">
        <f>IF(AG14=AG15,IF(E13&gt;G13,AG14-0.1,AG14),AG14)</f>
        <v>10000</v>
      </c>
      <c r="AQ15" s="187"/>
      <c r="AR15" s="187">
        <f>AQ16</f>
        <v>30000</v>
      </c>
      <c r="AS15" s="90">
        <f>RANK(AR15,AR12:AR15,1)</f>
        <v>1</v>
      </c>
      <c r="AT15" s="60" t="str">
        <f t="shared" si="2"/>
        <v>Kamerun</v>
      </c>
      <c r="AU15" s="60">
        <f t="shared" si="2"/>
        <v>0</v>
      </c>
      <c r="AV15" s="60">
        <f t="shared" si="2"/>
        <v>0</v>
      </c>
      <c r="AW15" s="60">
        <f t="shared" si="2"/>
        <v>0</v>
      </c>
      <c r="AX15" s="60"/>
      <c r="AY15" s="60"/>
      <c r="AZ15" s="60"/>
      <c r="BA15" s="113">
        <v>4</v>
      </c>
      <c r="BB15" s="114" t="e">
        <f>VLOOKUP(4,AS12:AT15,2,FALSE)</f>
        <v>#N/A</v>
      </c>
      <c r="BC15" s="115"/>
      <c r="BD15" s="116" t="e">
        <f>VLOOKUP(4,AS12:AW15,3,FALSE)</f>
        <v>#N/A</v>
      </c>
      <c r="BE15" s="116" t="e">
        <f>VLOOKUP(4,AS12:AW15,4,FALSE)</f>
        <v>#N/A</v>
      </c>
      <c r="BF15" s="93" t="s">
        <v>12</v>
      </c>
      <c r="BG15" s="116" t="e">
        <f>VLOOKUP(4,AS12:AW15,5,FALSE)</f>
        <v>#N/A</v>
      </c>
      <c r="BH15" s="60"/>
      <c r="BI15" s="60"/>
      <c r="BJ15" s="85">
        <f>IF(E15&gt;G15,IF(Spielplan!E15&gt;Spielplan!G15,Punktemodus!$B$3,0),0)</f>
        <v>0</v>
      </c>
      <c r="BK15" s="85">
        <f>IF(E15=G15,IF(Spielplan!E15=Spielplan!G15,Punktemodus!$B$3,0),0)</f>
        <v>10</v>
      </c>
      <c r="BL15" s="85">
        <f>IF(E15&lt;G15,IF(Spielplan!E15&lt;Spielplan!G15,Punktemodus!$B$3,0),0)</f>
        <v>0</v>
      </c>
      <c r="BM15" s="85">
        <f>IF(E15=Spielplan!E15,IF(G15=Spielplan!G15,Punktemodus!$B$5,0),0)</f>
        <v>3</v>
      </c>
      <c r="BN15" s="85">
        <f>IF(E15=Spielplan!E15,Punktemodus!$B$7,0)</f>
        <v>1</v>
      </c>
      <c r="BO15" s="85">
        <f>IF(G15=Spielplan!G15,Punktemodus!$B$7,0)</f>
        <v>1</v>
      </c>
      <c r="BP15" s="137">
        <f>IF(Spielplan!E15="",0,SUM(BJ15:BO15))</f>
        <v>0</v>
      </c>
      <c r="BQ15" s="60"/>
      <c r="BR15" s="87"/>
      <c r="BS15" s="60"/>
      <c r="BT15" s="60"/>
      <c r="BU15" s="60"/>
      <c r="BV15" s="60"/>
      <c r="BW15" s="60"/>
      <c r="BX15" s="60"/>
      <c r="BY15" s="60"/>
      <c r="BZ15" s="47">
        <v>50</v>
      </c>
      <c r="CA15" s="44" t="str">
        <f>IF(BX16="",IF(BV16&gt;BV17,BT16,BT17),IF(BX16&gt;BX17,BT16,BT17))</f>
        <v/>
      </c>
      <c r="CB15" s="46"/>
      <c r="CC15" s="104"/>
      <c r="CD15" s="60"/>
      <c r="CE15" s="104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</row>
    <row r="16" spans="1:101" ht="18.75" customHeight="1" thickBot="1" x14ac:dyDescent="0.3">
      <c r="A16" s="60"/>
      <c r="B16" s="60"/>
      <c r="C16" s="7" t="str">
        <f>C12</f>
        <v>Brasilien</v>
      </c>
      <c r="D16" s="38"/>
      <c r="E16" s="104"/>
      <c r="F16" s="93"/>
      <c r="G16" s="104"/>
      <c r="H16" s="7" t="str">
        <f>H13</f>
        <v>Kamerun</v>
      </c>
      <c r="I16" s="38"/>
      <c r="J16" s="60"/>
      <c r="K16" s="60" t="s">
        <v>62</v>
      </c>
      <c r="L16" s="60">
        <f t="shared" si="0"/>
        <v>0</v>
      </c>
      <c r="M16" s="60">
        <f>IF($E16="",0,IF($E16&gt;$G16,3,IF($E16=G16,1,0)))</f>
        <v>0</v>
      </c>
      <c r="N16" s="60"/>
      <c r="O16" s="60"/>
      <c r="P16" s="60">
        <f>IF($G16="",0,IF($E16&gt;$G16,0,IF($E16=$G16,1,3)))</f>
        <v>0</v>
      </c>
      <c r="Q16" s="60">
        <f>E16</f>
        <v>0</v>
      </c>
      <c r="R16" s="60"/>
      <c r="S16" s="60"/>
      <c r="T16" s="60">
        <f>G16</f>
        <v>0</v>
      </c>
      <c r="U16" s="60">
        <f>G16</f>
        <v>0</v>
      </c>
      <c r="V16" s="60"/>
      <c r="W16" s="60"/>
      <c r="X16" s="60">
        <f>E16</f>
        <v>0</v>
      </c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187">
        <f>SUM(AN12:AN15)</f>
        <v>30000</v>
      </c>
      <c r="AO16" s="187">
        <f>SUM(AO12:AO15)</f>
        <v>30000</v>
      </c>
      <c r="AP16" s="187">
        <f>SUM(AP12:AP15)</f>
        <v>30000</v>
      </c>
      <c r="AQ16" s="187">
        <f>SUM(AQ12:AQ15)</f>
        <v>30000</v>
      </c>
      <c r="AR16" s="187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85">
        <f>IF(E16&gt;G16,IF(Spielplan!E16&gt;Spielplan!G16,Punktemodus!$B$3,0),0)</f>
        <v>0</v>
      </c>
      <c r="BK16" s="85">
        <f>IF(E16=G16,IF(Spielplan!E16=Spielplan!G16,Punktemodus!$B$3,0),0)</f>
        <v>10</v>
      </c>
      <c r="BL16" s="85">
        <f>IF(E16&lt;G16,IF(Spielplan!E16&lt;Spielplan!G16,Punktemodus!$B$3,0),0)</f>
        <v>0</v>
      </c>
      <c r="BM16" s="85">
        <f>IF(E16=Spielplan!E16,IF(G16=Spielplan!G16,Punktemodus!$B$5,0),0)</f>
        <v>3</v>
      </c>
      <c r="BN16" s="85">
        <f>IF(E16=Spielplan!E16,Punktemodus!$B$7,0)</f>
        <v>1</v>
      </c>
      <c r="BO16" s="85">
        <f>IF(G16=Spielplan!G16,Punktemodus!$B$7,0)</f>
        <v>1</v>
      </c>
      <c r="BP16" s="137">
        <f>IF(Spielplan!E16="",0,SUM(BJ16:BO16))</f>
        <v>0</v>
      </c>
      <c r="BQ16" s="60"/>
      <c r="BR16" s="87"/>
      <c r="BS16" s="63" t="s">
        <v>22</v>
      </c>
      <c r="BT16" s="44" t="str">
        <f>IF(G39="","",BB34)</f>
        <v/>
      </c>
      <c r="BU16" s="46"/>
      <c r="BV16" s="104"/>
      <c r="BW16" s="60"/>
      <c r="BX16" s="104"/>
      <c r="BY16" s="60"/>
      <c r="BZ16" s="60"/>
      <c r="CA16" s="60"/>
      <c r="CB16" s="60"/>
      <c r="CC16" s="60"/>
      <c r="CD16" s="60"/>
      <c r="CE16" s="60"/>
      <c r="CF16" s="91"/>
      <c r="CG16" s="91" t="s">
        <v>28</v>
      </c>
      <c r="CH16" s="60"/>
      <c r="CI16" s="60"/>
      <c r="CJ16" s="61" t="s">
        <v>26</v>
      </c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</row>
    <row r="17" spans="1:101" ht="18.75" customHeight="1" thickBot="1" x14ac:dyDescent="0.3">
      <c r="A17" s="60"/>
      <c r="B17" s="60"/>
      <c r="C17" s="44" t="str">
        <f>H12</f>
        <v>Kroatien</v>
      </c>
      <c r="D17" s="45"/>
      <c r="E17" s="104"/>
      <c r="F17" s="93"/>
      <c r="G17" s="104"/>
      <c r="H17" s="44" t="str">
        <f>C13</f>
        <v>Mexiko</v>
      </c>
      <c r="I17" s="45"/>
      <c r="J17" s="60"/>
      <c r="K17" s="60" t="s">
        <v>62</v>
      </c>
      <c r="L17" s="60">
        <f t="shared" si="0"/>
        <v>0</v>
      </c>
      <c r="M17" s="60"/>
      <c r="N17" s="60">
        <f>IF($E17="",0,IF($E17&gt;$G17,3,IF($E17=$G17,1,0)))</f>
        <v>0</v>
      </c>
      <c r="O17" s="60">
        <f>IF($G17="",0,IF($E17&gt;$G17,0,IF($E17=$G17,1,3)))</f>
        <v>0</v>
      </c>
      <c r="P17" s="60"/>
      <c r="Q17" s="60"/>
      <c r="R17" s="60">
        <f>E17</f>
        <v>0</v>
      </c>
      <c r="S17" s="60">
        <f>G17</f>
        <v>0</v>
      </c>
      <c r="T17" s="60"/>
      <c r="U17" s="60"/>
      <c r="V17" s="60">
        <f>G17</f>
        <v>0</v>
      </c>
      <c r="W17" s="60">
        <f>E17</f>
        <v>0</v>
      </c>
      <c r="X17" s="60"/>
      <c r="Y17" s="60"/>
      <c r="Z17" s="60" t="s">
        <v>30</v>
      </c>
      <c r="AA17" s="60"/>
      <c r="AB17" s="60"/>
      <c r="AC17" s="60"/>
      <c r="AD17" s="60"/>
      <c r="AE17" s="60"/>
      <c r="AF17" s="60"/>
      <c r="AG17" s="60" t="b">
        <f>OR(AG12=AG13,AG12=AG14,AG12=AG15,AG13=AG14,AG13=AG15,AG14=AG15)</f>
        <v>1</v>
      </c>
      <c r="AH17" s="60"/>
      <c r="AI17" s="60"/>
      <c r="AJ17" s="60"/>
      <c r="AK17" s="60"/>
      <c r="AL17" s="60"/>
      <c r="AM17" s="60"/>
      <c r="AN17" s="60"/>
      <c r="AO17" s="60" t="s">
        <v>34</v>
      </c>
      <c r="AP17" s="60"/>
      <c r="AQ17" s="60"/>
      <c r="AR17" s="60" t="b">
        <f>OR(AR12=AR13,AR12=AR14,AR12=AR15,AR13=AR14,AR13=AR15,AR14=AR15)</f>
        <v>1</v>
      </c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85">
        <f>IF(E17&gt;G17,IF(Spielplan!E17&gt;Spielplan!G17,Punktemodus!$B$3,0),0)</f>
        <v>0</v>
      </c>
      <c r="BK17" s="85">
        <f>IF(E17=G17,IF(Spielplan!E17=Spielplan!G17,Punktemodus!$B$3,0),0)</f>
        <v>10</v>
      </c>
      <c r="BL17" s="85">
        <f>IF(E17&lt;G17,IF(Spielplan!E17&lt;Spielplan!G17,Punktemodus!$B$3,0),0)</f>
        <v>0</v>
      </c>
      <c r="BM17" s="85">
        <f>IF(E17=Spielplan!E17,IF(G17=Spielplan!G17,Punktemodus!$B$5,0),0)</f>
        <v>3</v>
      </c>
      <c r="BN17" s="85">
        <f>IF(E17=Spielplan!E17,Punktemodus!$B$7,0)</f>
        <v>1</v>
      </c>
      <c r="BO17" s="85">
        <f>IF(G17=Spielplan!G17,Punktemodus!$B$7,0)</f>
        <v>1</v>
      </c>
      <c r="BP17" s="137">
        <f>IF(Spielplan!E17="",0,SUM(BJ17:BO17))</f>
        <v>0</v>
      </c>
      <c r="BQ17" s="60"/>
      <c r="BR17" s="87"/>
      <c r="BS17" s="52" t="s">
        <v>25</v>
      </c>
      <c r="BT17" s="44" t="str">
        <f>IF(G50="","",BB46)</f>
        <v/>
      </c>
      <c r="BU17" s="46"/>
      <c r="BV17" s="104"/>
      <c r="BW17" s="60"/>
      <c r="BX17" s="104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</row>
    <row r="18" spans="1:101" ht="18.75" customHeight="1" thickBot="1" x14ac:dyDescent="0.25">
      <c r="A18" s="60"/>
      <c r="B18" s="60"/>
      <c r="C18" s="136" t="str">
        <f>IF(G17="","",IF(AR17=TRUE,"Achtung: Fehler in Tabelle!",""))</f>
        <v/>
      </c>
      <c r="D18" s="60"/>
      <c r="E18" s="85"/>
      <c r="F18" s="60"/>
      <c r="G18" s="85"/>
      <c r="H18" s="60"/>
      <c r="I18" s="60"/>
      <c r="J18" s="60"/>
      <c r="K18" s="60"/>
      <c r="L18" s="60"/>
      <c r="M18" s="60">
        <f t="shared" ref="M18:X18" si="3">SUM(M12:M17)</f>
        <v>0</v>
      </c>
      <c r="N18" s="60">
        <f t="shared" si="3"/>
        <v>0</v>
      </c>
      <c r="O18" s="60">
        <f t="shared" si="3"/>
        <v>0</v>
      </c>
      <c r="P18" s="60">
        <f t="shared" si="3"/>
        <v>0</v>
      </c>
      <c r="Q18" s="60">
        <f t="shared" si="3"/>
        <v>0</v>
      </c>
      <c r="R18" s="60">
        <f t="shared" si="3"/>
        <v>0</v>
      </c>
      <c r="S18" s="60">
        <f t="shared" si="3"/>
        <v>0</v>
      </c>
      <c r="T18" s="60">
        <f t="shared" si="3"/>
        <v>0</v>
      </c>
      <c r="U18" s="60">
        <f t="shared" si="3"/>
        <v>0</v>
      </c>
      <c r="V18" s="60">
        <f t="shared" si="3"/>
        <v>0</v>
      </c>
      <c r="W18" s="60">
        <f t="shared" si="3"/>
        <v>0</v>
      </c>
      <c r="X18" s="60">
        <f t="shared" si="3"/>
        <v>0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160">
        <f>SUM(BP12:BP17)</f>
        <v>0</v>
      </c>
      <c r="BQ18" s="60"/>
      <c r="BR18" s="8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47">
        <v>58</v>
      </c>
      <c r="CF18" s="44" t="str">
        <f>IF(CE14="",IF(CC14&gt;CC15,CA14,CA15),IF(CE14&gt;CE15,CA14,CA15))</f>
        <v/>
      </c>
      <c r="CG18" s="46"/>
      <c r="CH18" s="104"/>
      <c r="CI18" s="60"/>
      <c r="CJ18" s="104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</row>
    <row r="19" spans="1:101" ht="18.75" customHeight="1" thickBot="1" x14ac:dyDescent="0.25">
      <c r="A19" s="60"/>
      <c r="B19" s="60"/>
      <c r="C19" s="60"/>
      <c r="D19" s="60"/>
      <c r="E19" s="85"/>
      <c r="F19" s="60"/>
      <c r="G19" s="85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138"/>
      <c r="BQ19" s="60"/>
      <c r="BR19" s="8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47">
        <v>57</v>
      </c>
      <c r="CF19" s="44" t="str">
        <f>IF(CE22="",IF(CC22&gt;CC23,CA22,CA23),IF(CE22&gt;CE23,CA22,CA23))</f>
        <v/>
      </c>
      <c r="CG19" s="46"/>
      <c r="CH19" s="104"/>
      <c r="CI19" s="60"/>
      <c r="CJ19" s="104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</row>
    <row r="20" spans="1:101" ht="18.75" customHeight="1" thickBot="1" x14ac:dyDescent="0.25">
      <c r="A20" s="60"/>
      <c r="B20" s="60"/>
      <c r="C20" s="60"/>
      <c r="D20" s="60"/>
      <c r="E20" s="85"/>
      <c r="F20" s="60"/>
      <c r="G20" s="85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138"/>
      <c r="BQ20" s="60"/>
      <c r="BR20" s="87"/>
      <c r="BS20" s="54" t="s">
        <v>121</v>
      </c>
      <c r="BT20" s="44" t="str">
        <f>IF(G61="","",BB56)</f>
        <v/>
      </c>
      <c r="BU20" s="46"/>
      <c r="BV20" s="104"/>
      <c r="BW20" s="60"/>
      <c r="BX20" s="104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</row>
    <row r="21" spans="1:101" ht="18.75" customHeight="1" thickBot="1" x14ac:dyDescent="0.3">
      <c r="A21" s="60"/>
      <c r="B21" s="60"/>
      <c r="C21" s="88" t="s">
        <v>64</v>
      </c>
      <c r="D21" s="60"/>
      <c r="E21" s="85"/>
      <c r="F21" s="60"/>
      <c r="G21" s="85"/>
      <c r="H21" s="60"/>
      <c r="I21" s="60"/>
      <c r="J21" s="60"/>
      <c r="K21" s="60"/>
      <c r="L21" s="60"/>
      <c r="M21" s="60" t="s">
        <v>4</v>
      </c>
      <c r="N21" s="60"/>
      <c r="O21" s="60"/>
      <c r="P21" s="60"/>
      <c r="Q21" s="60" t="s">
        <v>6</v>
      </c>
      <c r="R21" s="60"/>
      <c r="S21" s="60"/>
      <c r="T21" s="60"/>
      <c r="U21" s="60" t="s">
        <v>7</v>
      </c>
      <c r="V21" s="60"/>
      <c r="W21" s="60"/>
      <c r="X21" s="60"/>
      <c r="Y21" s="60"/>
      <c r="Z21" s="60" t="s">
        <v>4</v>
      </c>
      <c r="AA21" s="60" t="s">
        <v>5</v>
      </c>
      <c r="AB21" s="60"/>
      <c r="AC21" s="60"/>
      <c r="AD21" s="60" t="s">
        <v>9</v>
      </c>
      <c r="AE21" s="60"/>
      <c r="AF21" s="60"/>
      <c r="AG21" s="60"/>
      <c r="AH21" s="60" t="s">
        <v>32</v>
      </c>
      <c r="AI21" s="60"/>
      <c r="AJ21" s="60"/>
      <c r="AK21" s="60"/>
      <c r="AL21" s="60"/>
      <c r="AM21" s="60"/>
      <c r="AN21" s="60" t="s">
        <v>35</v>
      </c>
      <c r="AO21" s="60"/>
      <c r="AP21" s="60"/>
      <c r="AQ21" s="60"/>
      <c r="AR21" s="60"/>
      <c r="AS21" s="60" t="s">
        <v>33</v>
      </c>
      <c r="AT21" s="60"/>
      <c r="AU21" s="60"/>
      <c r="AV21" s="60"/>
      <c r="AW21" s="60"/>
      <c r="AX21" s="60"/>
      <c r="AY21" s="60"/>
      <c r="AZ21" s="60"/>
      <c r="BA21" s="60"/>
      <c r="BB21" s="89" t="s">
        <v>10</v>
      </c>
      <c r="BC21" s="60"/>
      <c r="BD21" s="90" t="s">
        <v>4</v>
      </c>
      <c r="BE21" s="60"/>
      <c r="BF21" s="61" t="s">
        <v>5</v>
      </c>
      <c r="BG21" s="60"/>
      <c r="BH21" s="60"/>
      <c r="BI21" s="60"/>
      <c r="BJ21" s="60"/>
      <c r="BK21" s="60"/>
      <c r="BL21" s="60"/>
      <c r="BM21" s="60"/>
      <c r="BN21" s="60"/>
      <c r="BO21" s="60"/>
      <c r="BP21" s="138"/>
      <c r="BQ21" s="60"/>
      <c r="BR21" s="87"/>
      <c r="BS21" s="73" t="s">
        <v>122</v>
      </c>
      <c r="BT21" s="44" t="str">
        <f>IF(G72="","",BB68)</f>
        <v/>
      </c>
      <c r="BU21" s="46"/>
      <c r="BV21" s="104"/>
      <c r="BW21" s="60"/>
      <c r="BX21" s="104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91" t="s">
        <v>29</v>
      </c>
      <c r="CM21" s="60"/>
      <c r="CN21" s="60"/>
      <c r="CO21" s="61" t="s">
        <v>26</v>
      </c>
      <c r="CP21" s="60"/>
      <c r="CQ21" s="60"/>
      <c r="CR21" s="60"/>
      <c r="CS21" s="60"/>
      <c r="CT21" s="60"/>
      <c r="CU21" s="60"/>
      <c r="CV21" s="60"/>
      <c r="CW21" s="60"/>
    </row>
    <row r="22" spans="1:101" ht="18.75" customHeight="1" thickBot="1" x14ac:dyDescent="0.3">
      <c r="A22" s="60"/>
      <c r="B22" s="60"/>
      <c r="C22" s="60"/>
      <c r="D22" s="60"/>
      <c r="E22" s="85"/>
      <c r="F22" s="60"/>
      <c r="G22" s="85"/>
      <c r="H22" s="60"/>
      <c r="I22" s="60"/>
      <c r="J22" s="60"/>
      <c r="K22" s="60"/>
      <c r="L22" s="60"/>
      <c r="M22" s="60" t="s">
        <v>0</v>
      </c>
      <c r="N22" s="60" t="s">
        <v>1</v>
      </c>
      <c r="O22" s="60" t="s">
        <v>2</v>
      </c>
      <c r="P22" s="60" t="s">
        <v>3</v>
      </c>
      <c r="Q22" s="60" t="s">
        <v>0</v>
      </c>
      <c r="R22" s="60" t="s">
        <v>1</v>
      </c>
      <c r="S22" s="60" t="s">
        <v>2</v>
      </c>
      <c r="T22" s="60" t="s">
        <v>3</v>
      </c>
      <c r="U22" s="60" t="s">
        <v>0</v>
      </c>
      <c r="V22" s="60" t="s">
        <v>1</v>
      </c>
      <c r="W22" s="60" t="s">
        <v>2</v>
      </c>
      <c r="X22" s="60" t="s">
        <v>3</v>
      </c>
      <c r="Y22" s="60"/>
      <c r="Z22" s="60" t="s">
        <v>8</v>
      </c>
      <c r="AA22" s="60"/>
      <c r="AB22" s="60"/>
      <c r="AC22" s="60"/>
      <c r="AD22" s="60"/>
      <c r="AE22" s="60"/>
      <c r="AF22" s="60"/>
      <c r="AG22" s="60"/>
      <c r="AH22" s="60" t="s">
        <v>31</v>
      </c>
      <c r="AI22" s="60"/>
      <c r="AJ22" s="60"/>
      <c r="AK22" s="60"/>
      <c r="AL22" s="60"/>
      <c r="AM22" s="60"/>
      <c r="AN22" s="60" t="str">
        <f>AI23</f>
        <v>Spanien</v>
      </c>
      <c r="AO22" s="60" t="str">
        <f>AI24</f>
        <v>Niederlande</v>
      </c>
      <c r="AP22" s="60" t="str">
        <f>AI25</f>
        <v>Chile</v>
      </c>
      <c r="AQ22" s="60" t="str">
        <f>AI26</f>
        <v>Australien</v>
      </c>
      <c r="AR22" s="60"/>
      <c r="AS22" s="60" t="s">
        <v>31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138"/>
      <c r="BQ22" s="60"/>
      <c r="BR22" s="87"/>
      <c r="BS22" s="60"/>
      <c r="BT22" s="60"/>
      <c r="BU22" s="60"/>
      <c r="BV22" s="60"/>
      <c r="BW22" s="60"/>
      <c r="BX22" s="60"/>
      <c r="BY22" s="60"/>
      <c r="BZ22" s="47">
        <v>53</v>
      </c>
      <c r="CA22" s="44" t="str">
        <f>IF(BX20="",IF(BV20&gt;BV21,BT20,BT21),IF(BX20&gt;BX21,BT20,BT21))</f>
        <v/>
      </c>
      <c r="CB22" s="46"/>
      <c r="CC22" s="104"/>
      <c r="CD22" s="60"/>
      <c r="CE22" s="104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88" t="s">
        <v>130</v>
      </c>
      <c r="CS22" s="60"/>
      <c r="CT22" s="60"/>
      <c r="CU22" s="60"/>
      <c r="CV22" s="60"/>
      <c r="CW22" s="60"/>
    </row>
    <row r="23" spans="1:101" ht="18.75" customHeight="1" thickBot="1" x14ac:dyDescent="0.3">
      <c r="A23" s="60"/>
      <c r="B23" s="60"/>
      <c r="C23" s="65" t="str">
        <f>Spielplan!$C$23</f>
        <v>Spanien</v>
      </c>
      <c r="D23" s="66"/>
      <c r="E23" s="104"/>
      <c r="F23" s="93"/>
      <c r="G23" s="104"/>
      <c r="H23" s="65" t="str">
        <f>Spielplan!$H$23</f>
        <v>Niederlande</v>
      </c>
      <c r="I23" s="66"/>
      <c r="J23" s="60"/>
      <c r="K23" s="60" t="s">
        <v>68</v>
      </c>
      <c r="L23" s="60">
        <f t="shared" ref="L23:L28" si="4">IF(E23-G23&gt;0,1,IF(G23=E23,0,-1))</f>
        <v>0</v>
      </c>
      <c r="M23" s="60">
        <f>IF($E23="",0,IF($E23&gt;$G23,3,IF($E23=G23,1,0)))</f>
        <v>0</v>
      </c>
      <c r="N23" s="60">
        <f>IF($G23="",0,IF($E23&gt;$G23,0,IF($E23=G23,1,3)))</f>
        <v>0</v>
      </c>
      <c r="O23" s="60"/>
      <c r="P23" s="60"/>
      <c r="Q23" s="60">
        <f>E23</f>
        <v>0</v>
      </c>
      <c r="R23" s="60">
        <f>G23</f>
        <v>0</v>
      </c>
      <c r="S23" s="60"/>
      <c r="T23" s="60"/>
      <c r="U23" s="60">
        <f>G23</f>
        <v>0</v>
      </c>
      <c r="V23" s="60">
        <f>E23</f>
        <v>0</v>
      </c>
      <c r="W23" s="60"/>
      <c r="X23" s="60"/>
      <c r="Y23" s="60"/>
      <c r="Z23" s="60">
        <f>M29</f>
        <v>0</v>
      </c>
      <c r="AA23" s="60">
        <f>Q29</f>
        <v>0</v>
      </c>
      <c r="AB23" s="60">
        <f>U29</f>
        <v>0</v>
      </c>
      <c r="AC23" s="60">
        <f>AA23-AB23</f>
        <v>0</v>
      </c>
      <c r="AD23" s="60">
        <f>IF(Z23&gt;Z24,-1,0)</f>
        <v>0</v>
      </c>
      <c r="AE23" s="60">
        <f>IF(Z23&gt;Z25,-1,0)</f>
        <v>0</v>
      </c>
      <c r="AF23" s="60">
        <f>IF(Z23&gt;Z26,-1,0)</f>
        <v>0</v>
      </c>
      <c r="AG23" s="60">
        <f>10000-(AJ23*1000+AM23*100+AK23*10)</f>
        <v>10000</v>
      </c>
      <c r="AH23" s="90">
        <f>RANK(AG23,AG23:AG26,1)</f>
        <v>1</v>
      </c>
      <c r="AI23" s="60" t="str">
        <f>C23</f>
        <v>Spanien</v>
      </c>
      <c r="AJ23" s="60">
        <f t="shared" ref="AJ23:AL26" si="5">Z23</f>
        <v>0</v>
      </c>
      <c r="AK23" s="60">
        <f t="shared" si="5"/>
        <v>0</v>
      </c>
      <c r="AL23" s="60">
        <f t="shared" si="5"/>
        <v>0</v>
      </c>
      <c r="AM23" s="60">
        <f>AK23-AL23</f>
        <v>0</v>
      </c>
      <c r="AN23" s="187"/>
      <c r="AO23" s="187">
        <f>IF(AG24=AG23,IF(G23&gt;E23,AG24-0.1,AG24),AG24)</f>
        <v>10000</v>
      </c>
      <c r="AP23" s="187">
        <f>IF(AG25=AG23,IF(G25&gt;E25,AG25-0.1,AG25),AG25)</f>
        <v>10000</v>
      </c>
      <c r="AQ23" s="187">
        <f>IF(AG26=AG23,IF(G27&gt;E27,AG26-0.1,AG26),AG26)</f>
        <v>10000</v>
      </c>
      <c r="AR23" s="187">
        <f>AN27</f>
        <v>30000</v>
      </c>
      <c r="AS23" s="90">
        <f>RANK(AR23,AR23:AR26,1)</f>
        <v>1</v>
      </c>
      <c r="AT23" s="60" t="str">
        <f t="shared" ref="AT23:AW26" si="6">AI23</f>
        <v>Spanien</v>
      </c>
      <c r="AU23" s="60">
        <f t="shared" si="6"/>
        <v>0</v>
      </c>
      <c r="AV23" s="60">
        <f t="shared" si="6"/>
        <v>0</v>
      </c>
      <c r="AW23" s="60">
        <f t="shared" si="6"/>
        <v>0</v>
      </c>
      <c r="AX23" s="60"/>
      <c r="AY23" s="60"/>
      <c r="AZ23" s="60"/>
      <c r="BA23" s="67">
        <v>1</v>
      </c>
      <c r="BB23" s="65" t="str">
        <f>VLOOKUP(1,AS23:AT26,2,FALSE)</f>
        <v>Spanien</v>
      </c>
      <c r="BC23" s="66"/>
      <c r="BD23" s="68">
        <f>VLOOKUP(1,AS23:AW26,3,FALSE)</f>
        <v>0</v>
      </c>
      <c r="BE23" s="69">
        <f>VLOOKUP(1,AS23:AW26,4,FALSE)</f>
        <v>0</v>
      </c>
      <c r="BF23" s="93" t="s">
        <v>12</v>
      </c>
      <c r="BG23" s="69">
        <f>VLOOKUP(1,AS23:AW26,5,FALSE)</f>
        <v>0</v>
      </c>
      <c r="BH23" s="70" t="s">
        <v>20</v>
      </c>
      <c r="BI23" s="60"/>
      <c r="BJ23" s="85">
        <f>IF(E23&gt;G23,IF(Spielplan!E23&gt;Spielplan!G23,Punktemodus!$B$3,0),0)</f>
        <v>0</v>
      </c>
      <c r="BK23" s="85">
        <f>IF(E23=G23,IF(Spielplan!E23=Spielplan!G23,Punktemodus!$B$3,0),0)</f>
        <v>10</v>
      </c>
      <c r="BL23" s="85">
        <f>IF(E23&lt;G23,IF(Spielplan!E23&lt;Spielplan!G23,Punktemodus!$B$3,0),0)</f>
        <v>0</v>
      </c>
      <c r="BM23" s="85">
        <f>IF(E23=Spielplan!E23,IF(G23=Spielplan!G23,Punktemodus!$B$5,0),0)</f>
        <v>3</v>
      </c>
      <c r="BN23" s="85">
        <f>IF(E23=Spielplan!E23,Punktemodus!$B$7,0)</f>
        <v>1</v>
      </c>
      <c r="BO23" s="85">
        <f>IF(G23=Spielplan!G23,Punktemodus!$B$7,0)</f>
        <v>1</v>
      </c>
      <c r="BP23" s="137">
        <f>IF(Spielplan!E23="",0,SUM(BJ23:BO23))</f>
        <v>0</v>
      </c>
      <c r="BQ23" s="60"/>
      <c r="BR23" s="87"/>
      <c r="BS23" s="60"/>
      <c r="BT23" s="60"/>
      <c r="BU23" s="60"/>
      <c r="BV23" s="60"/>
      <c r="BW23" s="60"/>
      <c r="BX23" s="60"/>
      <c r="BY23" s="60"/>
      <c r="BZ23" s="47">
        <v>54</v>
      </c>
      <c r="CA23" s="44" t="str">
        <f>IF(BX24="",IF(BV24&gt;BV25,BT24,BT25),IF(BX24&gt;BX25,BT24,BT25))</f>
        <v/>
      </c>
      <c r="CB23" s="46"/>
      <c r="CC23" s="104"/>
      <c r="CD23" s="60"/>
      <c r="CE23" s="104"/>
      <c r="CF23" s="60"/>
      <c r="CG23" s="60"/>
      <c r="CH23" s="60"/>
      <c r="CI23" s="60"/>
      <c r="CJ23" s="47" t="s">
        <v>132</v>
      </c>
      <c r="CK23" s="44" t="str">
        <f>IF(CJ18="",IF(CH18&gt;CH19,CF18,CF19),IF(CJ18&gt;CJ19,CF18,CF19))</f>
        <v/>
      </c>
      <c r="CL23" s="46"/>
      <c r="CM23" s="104"/>
      <c r="CN23" s="60"/>
      <c r="CO23" s="104"/>
      <c r="CP23" s="60"/>
      <c r="CQ23" s="376" t="str">
        <f>IF(CO23="",IF(CM23&gt;CM24,CK23,CK24),IF(CO23&gt;CO24,CK23,CK24))</f>
        <v/>
      </c>
      <c r="CR23" s="377"/>
      <c r="CS23" s="377"/>
      <c r="CT23" s="377"/>
      <c r="CU23" s="377"/>
      <c r="CV23" s="378"/>
      <c r="CW23" s="60"/>
    </row>
    <row r="24" spans="1:101" ht="18.75" customHeight="1" thickBot="1" x14ac:dyDescent="0.3">
      <c r="A24" s="60"/>
      <c r="B24" s="60"/>
      <c r="C24" s="53" t="str">
        <f>Spielplan!$C$24</f>
        <v>Chile</v>
      </c>
      <c r="D24" s="64"/>
      <c r="E24" s="104"/>
      <c r="F24" s="93"/>
      <c r="G24" s="104"/>
      <c r="H24" s="53" t="str">
        <f>Spielplan!$H$24</f>
        <v>Australien</v>
      </c>
      <c r="I24" s="64"/>
      <c r="J24" s="60"/>
      <c r="K24" s="60" t="s">
        <v>69</v>
      </c>
      <c r="L24" s="60">
        <f t="shared" si="4"/>
        <v>0</v>
      </c>
      <c r="M24" s="60"/>
      <c r="N24" s="60"/>
      <c r="O24" s="60">
        <f>IF($E24="",0,IF($E24&gt;$G24,3,IF($E24=$G24,1,0)))</f>
        <v>0</v>
      </c>
      <c r="P24" s="60">
        <f>IF($G24="",0,IF($E24&gt;$G24,0,IF($E24=$G24,1,3)))</f>
        <v>0</v>
      </c>
      <c r="Q24" s="60"/>
      <c r="R24" s="60"/>
      <c r="S24" s="60">
        <f>E24</f>
        <v>0</v>
      </c>
      <c r="T24" s="60">
        <f>G24</f>
        <v>0</v>
      </c>
      <c r="U24" s="60"/>
      <c r="V24" s="60"/>
      <c r="W24" s="60">
        <f>G24</f>
        <v>0</v>
      </c>
      <c r="X24" s="60">
        <f>E24</f>
        <v>0</v>
      </c>
      <c r="Y24" s="60"/>
      <c r="Z24" s="60">
        <f>N29</f>
        <v>0</v>
      </c>
      <c r="AA24" s="60">
        <f>R29</f>
        <v>0</v>
      </c>
      <c r="AB24" s="60">
        <f>V29</f>
        <v>0</v>
      </c>
      <c r="AC24" s="60">
        <f>AA24-AB24</f>
        <v>0</v>
      </c>
      <c r="AD24" s="60">
        <f>IF(Z24&gt;Z23,-1,0)</f>
        <v>0</v>
      </c>
      <c r="AE24" s="60">
        <f>IF(Z24&gt;Z25,-1,0)</f>
        <v>0</v>
      </c>
      <c r="AF24" s="60">
        <f>IF(Z24&gt;Z26,-1,0)</f>
        <v>0</v>
      </c>
      <c r="AG24" s="60">
        <f>10000-(AJ24*1000+AM24*100+AK24*10)</f>
        <v>10000</v>
      </c>
      <c r="AH24" s="90">
        <f>RANK(AG24,AG23:AG26,1)</f>
        <v>1</v>
      </c>
      <c r="AI24" s="60" t="str">
        <f>H23</f>
        <v>Niederlande</v>
      </c>
      <c r="AJ24" s="60">
        <f t="shared" si="5"/>
        <v>0</v>
      </c>
      <c r="AK24" s="60">
        <f t="shared" si="5"/>
        <v>0</v>
      </c>
      <c r="AL24" s="60">
        <f t="shared" si="5"/>
        <v>0</v>
      </c>
      <c r="AM24" s="60">
        <f>AK24-AL24</f>
        <v>0</v>
      </c>
      <c r="AN24" s="187">
        <f>IF(AG23=AG24,IF(E23&gt;G23,AG23-0.1,AG23),AG23)</f>
        <v>10000</v>
      </c>
      <c r="AO24" s="187"/>
      <c r="AP24" s="187">
        <f>IF(AG25=AG24,IF(G28&gt;E28,AG25-0.1,AG25),AG25)</f>
        <v>10000</v>
      </c>
      <c r="AQ24" s="187">
        <f>IF(AG26=AG24,IF(G26&gt;E26,AG26-0.1,AG26),AG26)</f>
        <v>10000</v>
      </c>
      <c r="AR24" s="187">
        <f>AO27</f>
        <v>30000</v>
      </c>
      <c r="AS24" s="90">
        <f>RANK(AR24,AR23:AR26,1)</f>
        <v>1</v>
      </c>
      <c r="AT24" s="60" t="str">
        <f t="shared" si="6"/>
        <v>Niederlande</v>
      </c>
      <c r="AU24" s="60">
        <f t="shared" si="6"/>
        <v>0</v>
      </c>
      <c r="AV24" s="60">
        <f t="shared" si="6"/>
        <v>0</v>
      </c>
      <c r="AW24" s="60">
        <f t="shared" si="6"/>
        <v>0</v>
      </c>
      <c r="AX24" s="60"/>
      <c r="AY24" s="60"/>
      <c r="AZ24" s="60"/>
      <c r="BA24" s="71">
        <v>2</v>
      </c>
      <c r="BB24" s="53" t="e">
        <f>VLOOKUP(2,AS23:AT26,2,FALSE)</f>
        <v>#N/A</v>
      </c>
      <c r="BC24" s="64"/>
      <c r="BD24" s="72" t="e">
        <f>VLOOKUP(2,AS23:AW26,3,FALSE)</f>
        <v>#N/A</v>
      </c>
      <c r="BE24" s="73" t="e">
        <f>VLOOKUP(2,AS23:AW26,4,FALSE)</f>
        <v>#N/A</v>
      </c>
      <c r="BF24" s="93" t="s">
        <v>12</v>
      </c>
      <c r="BG24" s="73" t="e">
        <f>VLOOKUP(2,AS23:AW26,5,FALSE)</f>
        <v>#N/A</v>
      </c>
      <c r="BH24" s="74" t="s">
        <v>21</v>
      </c>
      <c r="BI24" s="60"/>
      <c r="BJ24" s="85">
        <f>IF(E24&gt;G24,IF(Spielplan!E24&gt;Spielplan!G24,Punktemodus!$B$3,0),0)</f>
        <v>0</v>
      </c>
      <c r="BK24" s="85">
        <f>IF(E24=G24,IF(Spielplan!E24=Spielplan!G24,Punktemodus!$B$3,0),0)</f>
        <v>10</v>
      </c>
      <c r="BL24" s="85">
        <f>IF(E24&lt;G24,IF(Spielplan!E24&lt;Spielplan!G24,Punktemodus!$B$3,0),0)</f>
        <v>0</v>
      </c>
      <c r="BM24" s="85">
        <f>IF(E24=Spielplan!E24,IF(G24=Spielplan!G24,Punktemodus!$B$5,0),0)</f>
        <v>3</v>
      </c>
      <c r="BN24" s="85">
        <f>IF(E24=Spielplan!E24,Punktemodus!$B$7,0)</f>
        <v>1</v>
      </c>
      <c r="BO24" s="85">
        <f>IF(G24=Spielplan!G24,Punktemodus!$B$7,0)</f>
        <v>1</v>
      </c>
      <c r="BP24" s="137">
        <f>IF(Spielplan!E24="",0,SUM(BJ24:BO24))</f>
        <v>0</v>
      </c>
      <c r="BQ24" s="60"/>
      <c r="BR24" s="87"/>
      <c r="BS24" s="63" t="s">
        <v>123</v>
      </c>
      <c r="BT24" s="44" t="str">
        <f>IF(G83="","",BB78)</f>
        <v/>
      </c>
      <c r="BU24" s="46"/>
      <c r="BV24" s="104"/>
      <c r="BW24" s="60"/>
      <c r="BX24" s="104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47" t="s">
        <v>133</v>
      </c>
      <c r="CK24" s="44" t="str">
        <f>IF(CJ34="",IF(CH34&gt;CH35,CF34,CF35),IF(CJ34&gt;CJ35,CF34,CF35))</f>
        <v/>
      </c>
      <c r="CL24" s="46"/>
      <c r="CM24" s="104"/>
      <c r="CN24" s="60"/>
      <c r="CO24" s="104"/>
      <c r="CP24" s="60"/>
      <c r="CQ24" s="379"/>
      <c r="CR24" s="380"/>
      <c r="CS24" s="380"/>
      <c r="CT24" s="380"/>
      <c r="CU24" s="380"/>
      <c r="CV24" s="381"/>
      <c r="CW24" s="60"/>
    </row>
    <row r="25" spans="1:101" ht="18.75" customHeight="1" thickBot="1" x14ac:dyDescent="0.3">
      <c r="A25" s="60"/>
      <c r="B25" s="60"/>
      <c r="C25" s="65" t="str">
        <f>C23</f>
        <v>Spanien</v>
      </c>
      <c r="D25" s="66"/>
      <c r="E25" s="104"/>
      <c r="F25" s="93"/>
      <c r="G25" s="104"/>
      <c r="H25" s="65" t="str">
        <f>C24</f>
        <v>Chile</v>
      </c>
      <c r="I25" s="66"/>
      <c r="J25" s="60"/>
      <c r="K25" s="60" t="s">
        <v>70</v>
      </c>
      <c r="L25" s="60">
        <f t="shared" si="4"/>
        <v>0</v>
      </c>
      <c r="M25" s="60">
        <f>IF($E25="",0,IF($E25&gt;$G25,3,IF($E25=G25,1,0)))</f>
        <v>0</v>
      </c>
      <c r="N25" s="60"/>
      <c r="O25" s="60">
        <f>IF($G25="",0,IF($E25&gt;$G25,0,IF($E25=$G25,1,3)))</f>
        <v>0</v>
      </c>
      <c r="P25" s="60"/>
      <c r="Q25" s="60">
        <f>E25</f>
        <v>0</v>
      </c>
      <c r="R25" s="60"/>
      <c r="S25" s="60">
        <f>G25</f>
        <v>0</v>
      </c>
      <c r="T25" s="60"/>
      <c r="U25" s="60">
        <f>G25</f>
        <v>0</v>
      </c>
      <c r="V25" s="60"/>
      <c r="W25" s="60">
        <f>E25</f>
        <v>0</v>
      </c>
      <c r="X25" s="60"/>
      <c r="Y25" s="60"/>
      <c r="Z25" s="60">
        <f>O29</f>
        <v>0</v>
      </c>
      <c r="AA25" s="60">
        <f>S29</f>
        <v>0</v>
      </c>
      <c r="AB25" s="60">
        <f>W29</f>
        <v>0</v>
      </c>
      <c r="AC25" s="60">
        <f>AA25-AB25</f>
        <v>0</v>
      </c>
      <c r="AD25" s="60">
        <f>IF(Z25&gt;Z23,-1,0)</f>
        <v>0</v>
      </c>
      <c r="AE25" s="60">
        <f>IF(Z25&gt;Z24,-1,0)</f>
        <v>0</v>
      </c>
      <c r="AF25" s="60">
        <f>IF(Z25&gt;Z26,-1,0)</f>
        <v>0</v>
      </c>
      <c r="AG25" s="60">
        <f>10000-(AJ25*1000+AM25*100+AK25*10)</f>
        <v>10000</v>
      </c>
      <c r="AH25" s="90">
        <f>RANK(AG25,AG23:AG26,1)</f>
        <v>1</v>
      </c>
      <c r="AI25" s="60" t="str">
        <f>C24</f>
        <v>Chile</v>
      </c>
      <c r="AJ25" s="60">
        <f t="shared" si="5"/>
        <v>0</v>
      </c>
      <c r="AK25" s="60">
        <f t="shared" si="5"/>
        <v>0</v>
      </c>
      <c r="AL25" s="60">
        <f t="shared" si="5"/>
        <v>0</v>
      </c>
      <c r="AM25" s="60">
        <f>AK25-AL25</f>
        <v>0</v>
      </c>
      <c r="AN25" s="187">
        <f>IF(AG23=AG25,IF(E25&gt;G25,AG23-0.1,AG23),AG23)</f>
        <v>10000</v>
      </c>
      <c r="AO25" s="187">
        <f>IF(AG24=AG25,IF(E28&gt;G28,AG24-0.1,AG24),AG24)</f>
        <v>10000</v>
      </c>
      <c r="AP25" s="187"/>
      <c r="AQ25" s="187">
        <f>IF(AG26=AG25,IF(G24&gt;E24,AG26-0.1,AG26),AG26)</f>
        <v>10000</v>
      </c>
      <c r="AR25" s="187">
        <f>AP27</f>
        <v>30000</v>
      </c>
      <c r="AS25" s="90">
        <f>RANK(AR25,AR23:AR26,1)</f>
        <v>1</v>
      </c>
      <c r="AT25" s="60" t="str">
        <f t="shared" si="6"/>
        <v>Chile</v>
      </c>
      <c r="AU25" s="60">
        <f t="shared" si="6"/>
        <v>0</v>
      </c>
      <c r="AV25" s="60">
        <f t="shared" si="6"/>
        <v>0</v>
      </c>
      <c r="AW25" s="60">
        <f t="shared" si="6"/>
        <v>0</v>
      </c>
      <c r="AX25" s="60"/>
      <c r="AY25" s="60"/>
      <c r="AZ25" s="60"/>
      <c r="BA25" s="113">
        <v>3</v>
      </c>
      <c r="BB25" s="114" t="e">
        <f>VLOOKUP(3,AS23:AT26,2,FALSE)</f>
        <v>#N/A</v>
      </c>
      <c r="BC25" s="115"/>
      <c r="BD25" s="116" t="e">
        <f>VLOOKUP(3,AS23:AW26,3,FALSE)</f>
        <v>#N/A</v>
      </c>
      <c r="BE25" s="116" t="e">
        <f>VLOOKUP(3,AS23:AW26,4,FALSE)</f>
        <v>#N/A</v>
      </c>
      <c r="BF25" s="93" t="s">
        <v>12</v>
      </c>
      <c r="BG25" s="116" t="e">
        <f>VLOOKUP(3,AS23:AW26,5,FALSE)</f>
        <v>#N/A</v>
      </c>
      <c r="BH25" s="60"/>
      <c r="BI25" s="60"/>
      <c r="BJ25" s="85">
        <f>IF(E25&gt;G25,IF(Spielplan!E25&gt;Spielplan!G25,Punktemodus!$B$3,0),0)</f>
        <v>0</v>
      </c>
      <c r="BK25" s="85">
        <f>IF(E25=G25,IF(Spielplan!E25=Spielplan!G25,Punktemodus!$B$3,0),0)</f>
        <v>10</v>
      </c>
      <c r="BL25" s="85">
        <f>IF(E25&lt;G25,IF(Spielplan!E25&lt;Spielplan!G25,Punktemodus!$B$3,0),0)</f>
        <v>0</v>
      </c>
      <c r="BM25" s="85">
        <f>IF(E25=Spielplan!E25,IF(G25=Spielplan!G25,Punktemodus!$B$5,0),0)</f>
        <v>3</v>
      </c>
      <c r="BN25" s="85">
        <f>IF(E25=Spielplan!E25,Punktemodus!$B$7,0)</f>
        <v>1</v>
      </c>
      <c r="BO25" s="85">
        <f>IF(G25=Spielplan!G25,Punktemodus!$B$7,0)</f>
        <v>1</v>
      </c>
      <c r="BP25" s="137">
        <f>IF(Spielplan!E25="",0,SUM(BJ25:BO25))</f>
        <v>0</v>
      </c>
      <c r="BQ25" s="60"/>
      <c r="BR25" s="87"/>
      <c r="BS25" s="52" t="s">
        <v>124</v>
      </c>
      <c r="BT25" s="44" t="str">
        <f>IF(G94="","",BB90)</f>
        <v/>
      </c>
      <c r="BU25" s="46"/>
      <c r="BV25" s="104"/>
      <c r="BW25" s="60"/>
      <c r="BX25" s="104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88" t="s">
        <v>136</v>
      </c>
      <c r="CS25" s="60"/>
      <c r="CT25" s="60"/>
      <c r="CU25" s="60"/>
      <c r="CV25" s="60"/>
      <c r="CW25" s="60"/>
    </row>
    <row r="26" spans="1:101" ht="18.75" customHeight="1" thickBot="1" x14ac:dyDescent="0.3">
      <c r="A26" s="60"/>
      <c r="B26" s="60"/>
      <c r="C26" s="53" t="str">
        <f>H23</f>
        <v>Niederlande</v>
      </c>
      <c r="D26" s="64"/>
      <c r="E26" s="104"/>
      <c r="F26" s="93"/>
      <c r="G26" s="104"/>
      <c r="H26" s="53" t="str">
        <f>H24</f>
        <v>Australien</v>
      </c>
      <c r="I26" s="64"/>
      <c r="J26" s="60"/>
      <c r="K26" s="60" t="s">
        <v>71</v>
      </c>
      <c r="L26" s="60">
        <f t="shared" si="4"/>
        <v>0</v>
      </c>
      <c r="M26" s="60"/>
      <c r="N26" s="60">
        <f>IF($E26="",0,IF($E26&gt;$G26,3,IF($E26=$G26,1,0)))</f>
        <v>0</v>
      </c>
      <c r="O26" s="60"/>
      <c r="P26" s="60">
        <f>IF($G26="",0,IF($E26&gt;$G26,0,IF($E26=$G26,1,3)))</f>
        <v>0</v>
      </c>
      <c r="Q26" s="60"/>
      <c r="R26" s="60">
        <f>E26</f>
        <v>0</v>
      </c>
      <c r="S26" s="60"/>
      <c r="T26" s="60">
        <f>G26</f>
        <v>0</v>
      </c>
      <c r="U26" s="60"/>
      <c r="V26" s="60">
        <f>G26</f>
        <v>0</v>
      </c>
      <c r="W26" s="60"/>
      <c r="X26" s="60">
        <f>E26</f>
        <v>0</v>
      </c>
      <c r="Y26" s="60"/>
      <c r="Z26" s="60">
        <f>P29</f>
        <v>0</v>
      </c>
      <c r="AA26" s="60">
        <f>T29</f>
        <v>0</v>
      </c>
      <c r="AB26" s="60">
        <f>X29</f>
        <v>0</v>
      </c>
      <c r="AC26" s="60">
        <f>AA26-AB26</f>
        <v>0</v>
      </c>
      <c r="AD26" s="60">
        <f>IF(Z26&gt;Z23,-1,0)</f>
        <v>0</v>
      </c>
      <c r="AE26" s="60">
        <f>IF(Z26&gt;Z24,-1,0)</f>
        <v>0</v>
      </c>
      <c r="AF26" s="60">
        <f>IF(Z26&gt;Z25,-1,0)</f>
        <v>0</v>
      </c>
      <c r="AG26" s="60">
        <f>10000-(AJ26*1000+AM26*100+AK26*10)</f>
        <v>10000</v>
      </c>
      <c r="AH26" s="90">
        <f>RANK(AG26,AG23:AG26,1)</f>
        <v>1</v>
      </c>
      <c r="AI26" s="60" t="str">
        <f>H24</f>
        <v>Australien</v>
      </c>
      <c r="AJ26" s="60">
        <f t="shared" si="5"/>
        <v>0</v>
      </c>
      <c r="AK26" s="60">
        <f t="shared" si="5"/>
        <v>0</v>
      </c>
      <c r="AL26" s="60">
        <f t="shared" si="5"/>
        <v>0</v>
      </c>
      <c r="AM26" s="60">
        <f>AK26-AL26</f>
        <v>0</v>
      </c>
      <c r="AN26" s="187">
        <f>IF(AG23=AG26,IF(E27&gt;G27,AG23-0.1,AG23),AG23)</f>
        <v>10000</v>
      </c>
      <c r="AO26" s="187">
        <f>IF(AG24=AG26,IF(E26&gt;G26,AG24-0.1,AG24),AG24)</f>
        <v>10000</v>
      </c>
      <c r="AP26" s="187">
        <f>IF(AG25=AG26,IF(E24&gt;G24,AG25-0.1,AG25),AG25)</f>
        <v>10000</v>
      </c>
      <c r="AQ26" s="187"/>
      <c r="AR26" s="187">
        <f>AQ27</f>
        <v>30000</v>
      </c>
      <c r="AS26" s="90">
        <f>RANK(AR26,AR23:AR26,1)</f>
        <v>1</v>
      </c>
      <c r="AT26" s="60" t="str">
        <f t="shared" si="6"/>
        <v>Australien</v>
      </c>
      <c r="AU26" s="60">
        <f t="shared" si="6"/>
        <v>0</v>
      </c>
      <c r="AV26" s="60">
        <f t="shared" si="6"/>
        <v>0</v>
      </c>
      <c r="AW26" s="60">
        <f t="shared" si="6"/>
        <v>0</v>
      </c>
      <c r="AX26" s="60"/>
      <c r="AY26" s="60"/>
      <c r="AZ26" s="60"/>
      <c r="BA26" s="113">
        <v>4</v>
      </c>
      <c r="BB26" s="114" t="e">
        <f>VLOOKUP(4,AS23:AT26,2,FALSE)</f>
        <v>#N/A</v>
      </c>
      <c r="BC26" s="115"/>
      <c r="BD26" s="116" t="e">
        <f>VLOOKUP(4,AS23:AW26,3,FALSE)</f>
        <v>#N/A</v>
      </c>
      <c r="BE26" s="116" t="e">
        <f>VLOOKUP(4,AS23:AW26,4,FALSE)</f>
        <v>#N/A</v>
      </c>
      <c r="BF26" s="93" t="s">
        <v>12</v>
      </c>
      <c r="BG26" s="116" t="e">
        <f>VLOOKUP(4,AS23:AW26,5,FALSE)</f>
        <v>#N/A</v>
      </c>
      <c r="BH26" s="60"/>
      <c r="BI26" s="60"/>
      <c r="BJ26" s="85">
        <f>IF(E26&gt;G26,IF(Spielplan!E26&gt;Spielplan!G26,Punktemodus!$B$3,0),0)</f>
        <v>0</v>
      </c>
      <c r="BK26" s="85">
        <f>IF(E26=G26,IF(Spielplan!E26=Spielplan!G26,Punktemodus!$B$3,0),0)</f>
        <v>10</v>
      </c>
      <c r="BL26" s="85">
        <f>IF(E26&lt;G26,IF(Spielplan!E26&lt;Spielplan!G26,Punktemodus!$B$3,0),0)</f>
        <v>0</v>
      </c>
      <c r="BM26" s="85">
        <f>IF(E26=Spielplan!E26,IF(G26=Spielplan!G26,Punktemodus!$B$5,0),0)</f>
        <v>3</v>
      </c>
      <c r="BN26" s="85">
        <f>IF(E26=Spielplan!E26,Punktemodus!$B$7,0)</f>
        <v>1</v>
      </c>
      <c r="BO26" s="85">
        <f>IF(G26=Spielplan!G26,Punktemodus!$B$7,0)</f>
        <v>1</v>
      </c>
      <c r="BP26" s="137">
        <f>IF(Spielplan!E26="",0,SUM(BJ26:BO26))</f>
        <v>0</v>
      </c>
      <c r="BQ26" s="60"/>
      <c r="BR26" s="8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382" t="str">
        <f>IF(CQ23=CK23,CK24,CK23)</f>
        <v/>
      </c>
      <c r="CR26" s="383"/>
      <c r="CS26" s="383"/>
      <c r="CT26" s="383"/>
      <c r="CU26" s="383"/>
      <c r="CV26" s="384"/>
      <c r="CW26" s="60"/>
    </row>
    <row r="27" spans="1:101" ht="18.75" customHeight="1" thickBot="1" x14ac:dyDescent="0.3">
      <c r="A27" s="60"/>
      <c r="B27" s="60"/>
      <c r="C27" s="65" t="str">
        <f>C23</f>
        <v>Spanien</v>
      </c>
      <c r="D27" s="66"/>
      <c r="E27" s="104"/>
      <c r="F27" s="93"/>
      <c r="G27" s="104"/>
      <c r="H27" s="65" t="str">
        <f>H24</f>
        <v>Australien</v>
      </c>
      <c r="I27" s="66"/>
      <c r="J27" s="60"/>
      <c r="K27" s="60" t="s">
        <v>72</v>
      </c>
      <c r="L27" s="60">
        <f t="shared" si="4"/>
        <v>0</v>
      </c>
      <c r="M27" s="60">
        <f>IF($E27="",0,IF($E27&gt;$G27,3,IF($E27=G27,1,0)))</f>
        <v>0</v>
      </c>
      <c r="N27" s="60"/>
      <c r="O27" s="60"/>
      <c r="P27" s="60">
        <f>IF($G27="",0,IF($E27&gt;$G27,0,IF($E27=$G27,1,3)))</f>
        <v>0</v>
      </c>
      <c r="Q27" s="60">
        <f>E27</f>
        <v>0</v>
      </c>
      <c r="R27" s="60"/>
      <c r="S27" s="60"/>
      <c r="T27" s="60">
        <f>G27</f>
        <v>0</v>
      </c>
      <c r="U27" s="60">
        <f>G27</f>
        <v>0</v>
      </c>
      <c r="V27" s="60"/>
      <c r="W27" s="60"/>
      <c r="X27" s="60">
        <f>E27</f>
        <v>0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187">
        <f>SUM(AN23:AN26)</f>
        <v>30000</v>
      </c>
      <c r="AO27" s="187">
        <f>SUM(AO23:AO26)</f>
        <v>30000</v>
      </c>
      <c r="AP27" s="187">
        <f>SUM(AP23:AP26)</f>
        <v>30000</v>
      </c>
      <c r="AQ27" s="187">
        <f>SUM(AQ23:AQ26)</f>
        <v>30000</v>
      </c>
      <c r="AR27" s="187"/>
      <c r="AS27" s="60"/>
      <c r="AT27" s="60"/>
      <c r="AU27" s="60"/>
      <c r="AV27" s="60"/>
      <c r="AW27" s="60"/>
      <c r="AX27" s="60"/>
      <c r="AY27" s="60"/>
      <c r="AZ27" s="60"/>
      <c r="BA27" s="92"/>
      <c r="BB27" s="60"/>
      <c r="BC27" s="60"/>
      <c r="BD27" s="60"/>
      <c r="BE27" s="60"/>
      <c r="BF27" s="60"/>
      <c r="BG27" s="60"/>
      <c r="BH27" s="60"/>
      <c r="BI27" s="60"/>
      <c r="BJ27" s="85">
        <f>IF(E27&gt;G27,IF(Spielplan!E27&gt;Spielplan!G27,Punktemodus!$B$3,0),0)</f>
        <v>0</v>
      </c>
      <c r="BK27" s="85">
        <f>IF(E27=G27,IF(Spielplan!E27=Spielplan!G27,Punktemodus!$B$3,0),0)</f>
        <v>10</v>
      </c>
      <c r="BL27" s="85">
        <f>IF(E27&lt;G27,IF(Spielplan!E27&lt;Spielplan!G27,Punktemodus!$B$3,0),0)</f>
        <v>0</v>
      </c>
      <c r="BM27" s="85">
        <f>IF(E27=Spielplan!E27,IF(G27=Spielplan!G27,Punktemodus!$B$5,0),0)</f>
        <v>3</v>
      </c>
      <c r="BN27" s="85">
        <f>IF(E27=Spielplan!E27,Punktemodus!$B$7,0)</f>
        <v>1</v>
      </c>
      <c r="BO27" s="85">
        <f>IF(G27=Spielplan!G27,Punktemodus!$B$7,0)</f>
        <v>1</v>
      </c>
      <c r="BP27" s="137">
        <f>IF(Spielplan!E27="",0,SUM(BJ27:BO27))</f>
        <v>0</v>
      </c>
      <c r="BQ27" s="60"/>
      <c r="BR27" s="8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91" t="s">
        <v>131</v>
      </c>
      <c r="CM27" s="60"/>
      <c r="CN27" s="60"/>
      <c r="CO27" s="61" t="s">
        <v>26</v>
      </c>
      <c r="CP27" s="60"/>
      <c r="CQ27" s="385"/>
      <c r="CR27" s="386"/>
      <c r="CS27" s="386"/>
      <c r="CT27" s="386"/>
      <c r="CU27" s="386"/>
      <c r="CV27" s="387"/>
      <c r="CW27" s="60"/>
    </row>
    <row r="28" spans="1:101" ht="18.75" customHeight="1" thickBot="1" x14ac:dyDescent="0.3">
      <c r="A28" s="60"/>
      <c r="B28" s="60"/>
      <c r="C28" s="53" t="str">
        <f>H23</f>
        <v>Niederlande</v>
      </c>
      <c r="D28" s="64"/>
      <c r="E28" s="104"/>
      <c r="F28" s="106"/>
      <c r="G28" s="104"/>
      <c r="H28" s="53" t="str">
        <f>C24</f>
        <v>Chile</v>
      </c>
      <c r="I28" s="64"/>
      <c r="J28" s="60"/>
      <c r="K28" s="60" t="s">
        <v>72</v>
      </c>
      <c r="L28" s="60">
        <f t="shared" si="4"/>
        <v>0</v>
      </c>
      <c r="M28" s="60"/>
      <c r="N28" s="60">
        <f>IF($E28="",0,IF($E28&gt;$G28,3,IF($E28=$G28,1,0)))</f>
        <v>0</v>
      </c>
      <c r="O28" s="60">
        <f>IF($G28="",0,IF($E28&gt;$G28,0,IF($E28=$G28,1,3)))</f>
        <v>0</v>
      </c>
      <c r="P28" s="60"/>
      <c r="Q28" s="60"/>
      <c r="R28" s="60">
        <f>E28</f>
        <v>0</v>
      </c>
      <c r="S28" s="60">
        <f>G28</f>
        <v>0</v>
      </c>
      <c r="T28" s="60"/>
      <c r="U28" s="60"/>
      <c r="V28" s="60">
        <f>G28</f>
        <v>0</v>
      </c>
      <c r="W28" s="60">
        <f>E28</f>
        <v>0</v>
      </c>
      <c r="X28" s="60"/>
      <c r="Y28" s="60"/>
      <c r="Z28" s="60" t="s">
        <v>30</v>
      </c>
      <c r="AA28" s="60"/>
      <c r="AB28" s="60"/>
      <c r="AC28" s="60"/>
      <c r="AD28" s="60"/>
      <c r="AE28" s="60"/>
      <c r="AF28" s="60"/>
      <c r="AG28" s="60" t="b">
        <f>OR(AG23=AG24,AG23=AG25,AG23=AG26,AG24=AG25,AG24=AG26,AG25=AG26)</f>
        <v>1</v>
      </c>
      <c r="AH28" s="60"/>
      <c r="AI28" s="60"/>
      <c r="AJ28" s="60"/>
      <c r="AK28" s="60"/>
      <c r="AL28" s="60"/>
      <c r="AM28" s="60"/>
      <c r="AN28" s="60"/>
      <c r="AO28" s="60" t="s">
        <v>34</v>
      </c>
      <c r="AP28" s="60"/>
      <c r="AQ28" s="60"/>
      <c r="AR28" s="60" t="b">
        <f>OR(AR23=AR24,AR23=AR25,AR23=AR26,AR24=AR25,AR24=AR26,AR25=AR26)</f>
        <v>1</v>
      </c>
      <c r="AS28" s="60"/>
      <c r="AT28" s="60"/>
      <c r="AU28" s="60"/>
      <c r="AV28" s="60"/>
      <c r="AW28" s="60"/>
      <c r="AX28" s="60"/>
      <c r="AY28" s="60"/>
      <c r="AZ28" s="60"/>
      <c r="BA28" s="92"/>
      <c r="BB28" s="60"/>
      <c r="BC28" s="60"/>
      <c r="BD28" s="60"/>
      <c r="BE28" s="60"/>
      <c r="BF28" s="60"/>
      <c r="BG28" s="60"/>
      <c r="BH28" s="60"/>
      <c r="BI28" s="60"/>
      <c r="BJ28" s="85">
        <f>IF(E28&gt;G28,IF(Spielplan!E28&gt;Spielplan!G28,Punktemodus!$B$3,0),0)</f>
        <v>0</v>
      </c>
      <c r="BK28" s="85">
        <f>IF(E28=G28,IF(Spielplan!E28=Spielplan!G28,Punktemodus!$B$3,0),0)</f>
        <v>10</v>
      </c>
      <c r="BL28" s="85">
        <f>IF(E28&lt;G28,IF(Spielplan!E28&lt;Spielplan!G28,Punktemodus!$B$3,0),0)</f>
        <v>0</v>
      </c>
      <c r="BM28" s="85">
        <f>IF(E28=Spielplan!E28,IF(G28=Spielplan!G28,Punktemodus!$B$5,0),0)</f>
        <v>3</v>
      </c>
      <c r="BN28" s="85">
        <f>IF(E28=Spielplan!E28,Punktemodus!$B$7,0)</f>
        <v>1</v>
      </c>
      <c r="BO28" s="85">
        <f>IF(G28=Spielplan!G28,Punktemodus!$B$7,0)</f>
        <v>1</v>
      </c>
      <c r="BP28" s="137">
        <f>IF(Spielplan!E28="",0,SUM(BJ28:BO28))</f>
        <v>0</v>
      </c>
      <c r="BQ28" s="60"/>
      <c r="BR28" s="87"/>
      <c r="BS28" s="82" t="s">
        <v>20</v>
      </c>
      <c r="BT28" s="44" t="str">
        <f>IF(G28="","",BB23)</f>
        <v/>
      </c>
      <c r="BU28" s="46"/>
      <c r="BV28" s="104"/>
      <c r="BW28" s="60"/>
      <c r="BX28" s="104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88" t="s">
        <v>137</v>
      </c>
      <c r="CS28" s="60"/>
      <c r="CT28" s="60"/>
      <c r="CU28" s="60"/>
      <c r="CV28" s="60"/>
      <c r="CW28" s="60"/>
    </row>
    <row r="29" spans="1:101" ht="18.75" customHeight="1" thickBot="1" x14ac:dyDescent="0.25">
      <c r="A29" s="60"/>
      <c r="B29" s="60"/>
      <c r="C29" s="136" t="str">
        <f>IF(G28="","",IF(AR28=TRUE,"Achtung: Fehler in Tabelle!",""))</f>
        <v/>
      </c>
      <c r="D29" s="60"/>
      <c r="E29" s="85"/>
      <c r="F29" s="60"/>
      <c r="G29" s="85"/>
      <c r="H29" s="60"/>
      <c r="I29" s="60"/>
      <c r="J29" s="60"/>
      <c r="K29" s="60"/>
      <c r="L29" s="60"/>
      <c r="M29" s="60">
        <f t="shared" ref="M29:X29" si="7">SUM(M23:M28)</f>
        <v>0</v>
      </c>
      <c r="N29" s="60">
        <f t="shared" si="7"/>
        <v>0</v>
      </c>
      <c r="O29" s="60">
        <f t="shared" si="7"/>
        <v>0</v>
      </c>
      <c r="P29" s="60">
        <f t="shared" si="7"/>
        <v>0</v>
      </c>
      <c r="Q29" s="60">
        <f t="shared" si="7"/>
        <v>0</v>
      </c>
      <c r="R29" s="60">
        <f t="shared" si="7"/>
        <v>0</v>
      </c>
      <c r="S29" s="60">
        <f t="shared" si="7"/>
        <v>0</v>
      </c>
      <c r="T29" s="60">
        <f t="shared" si="7"/>
        <v>0</v>
      </c>
      <c r="U29" s="60">
        <f t="shared" si="7"/>
        <v>0</v>
      </c>
      <c r="V29" s="60">
        <f t="shared" si="7"/>
        <v>0</v>
      </c>
      <c r="W29" s="60">
        <f t="shared" si="7"/>
        <v>0</v>
      </c>
      <c r="X29" s="60">
        <f t="shared" si="7"/>
        <v>0</v>
      </c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160">
        <f>SUM(BP23:BP28)</f>
        <v>0</v>
      </c>
      <c r="BQ29" s="60"/>
      <c r="BR29" s="87"/>
      <c r="BS29" s="5" t="s">
        <v>125</v>
      </c>
      <c r="BT29" s="44" t="str">
        <f>IF(G17="","",BB13)</f>
        <v/>
      </c>
      <c r="BU29" s="46"/>
      <c r="BV29" s="104"/>
      <c r="BW29" s="60"/>
      <c r="BX29" s="104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47" t="s">
        <v>134</v>
      </c>
      <c r="CK29" s="44" t="str">
        <f>IF(CK23=CF19,CF18,CF19)</f>
        <v/>
      </c>
      <c r="CL29" s="46"/>
      <c r="CM29" s="104"/>
      <c r="CN29" s="60"/>
      <c r="CO29" s="104"/>
      <c r="CP29" s="60"/>
      <c r="CQ29" s="388" t="str">
        <f>IF(CO29="",IF(CM29&gt;CM30,CK29,CK30),IF(CO29&gt;CO30,CK29,CK30))</f>
        <v/>
      </c>
      <c r="CR29" s="389"/>
      <c r="CS29" s="389"/>
      <c r="CT29" s="389"/>
      <c r="CU29" s="389"/>
      <c r="CV29" s="390"/>
      <c r="CW29" s="60"/>
    </row>
    <row r="30" spans="1:101" ht="18.75" customHeight="1" thickBot="1" x14ac:dyDescent="0.25">
      <c r="A30" s="60"/>
      <c r="B30" s="60"/>
      <c r="C30" s="60"/>
      <c r="D30" s="60"/>
      <c r="E30" s="85"/>
      <c r="F30" s="60"/>
      <c r="G30" s="85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85"/>
      <c r="BJ30" s="60"/>
      <c r="BK30" s="60"/>
      <c r="BL30" s="60"/>
      <c r="BM30" s="60"/>
      <c r="BN30" s="60"/>
      <c r="BO30" s="60"/>
      <c r="BP30" s="138"/>
      <c r="BQ30" s="60"/>
      <c r="BR30" s="87"/>
      <c r="BS30" s="60"/>
      <c r="BT30" s="60"/>
      <c r="BU30" s="60"/>
      <c r="BV30" s="60"/>
      <c r="BW30" s="60"/>
      <c r="BX30" s="60"/>
      <c r="BY30" s="60"/>
      <c r="BZ30" s="47">
        <v>52</v>
      </c>
      <c r="CA30" s="44" t="str">
        <f>IF(BX28="",IF(BV28&gt;BV29,BT28,BT29),IF(BX28&gt;BX29,BT28,BT29))</f>
        <v/>
      </c>
      <c r="CB30" s="46"/>
      <c r="CC30" s="104"/>
      <c r="CD30" s="60"/>
      <c r="CE30" s="104"/>
      <c r="CF30" s="60"/>
      <c r="CG30" s="60"/>
      <c r="CH30" s="60"/>
      <c r="CI30" s="60"/>
      <c r="CJ30" s="47" t="s">
        <v>135</v>
      </c>
      <c r="CK30" s="44" t="str">
        <f>IF(CK24=CF34,CF35,CF34)</f>
        <v/>
      </c>
      <c r="CL30" s="46"/>
      <c r="CM30" s="104"/>
      <c r="CN30" s="60"/>
      <c r="CO30" s="104"/>
      <c r="CP30" s="60"/>
      <c r="CQ30" s="391"/>
      <c r="CR30" s="392"/>
      <c r="CS30" s="392"/>
      <c r="CT30" s="392"/>
      <c r="CU30" s="392"/>
      <c r="CV30" s="393"/>
      <c r="CW30" s="60"/>
    </row>
    <row r="31" spans="1:101" ht="18.75" customHeight="1" thickBot="1" x14ac:dyDescent="0.3">
      <c r="A31" s="60"/>
      <c r="B31" s="60"/>
      <c r="C31" s="60"/>
      <c r="D31" s="60"/>
      <c r="E31" s="85"/>
      <c r="F31" s="60"/>
      <c r="G31" s="85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85"/>
      <c r="BJ31" s="60"/>
      <c r="BK31" s="60"/>
      <c r="BL31" s="60"/>
      <c r="BM31" s="60"/>
      <c r="BN31" s="60"/>
      <c r="BO31" s="60"/>
      <c r="BP31" s="138"/>
      <c r="BQ31" s="60"/>
      <c r="BR31" s="87"/>
      <c r="BS31" s="60"/>
      <c r="BT31" s="60"/>
      <c r="BU31" s="60"/>
      <c r="BV31" s="60"/>
      <c r="BW31" s="60"/>
      <c r="BX31" s="60"/>
      <c r="BY31" s="60"/>
      <c r="BZ31" s="47">
        <v>51</v>
      </c>
      <c r="CA31" s="44" t="str">
        <f>IF(BX32="",IF(BV32&gt;BV33,BT32,BT33),IF(BX32&gt;BX33,BT32,BT33))</f>
        <v/>
      </c>
      <c r="CB31" s="46"/>
      <c r="CC31" s="104"/>
      <c r="CD31" s="60"/>
      <c r="CE31" s="104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88" t="s">
        <v>138</v>
      </c>
      <c r="CS31" s="60"/>
      <c r="CT31" s="60"/>
      <c r="CU31" s="60"/>
      <c r="CV31" s="60"/>
      <c r="CW31" s="60"/>
    </row>
    <row r="32" spans="1:101" ht="18.75" customHeight="1" thickBot="1" x14ac:dyDescent="0.3">
      <c r="A32" s="60"/>
      <c r="B32" s="60"/>
      <c r="C32" s="88" t="s">
        <v>73</v>
      </c>
      <c r="D32" s="60"/>
      <c r="E32" s="85"/>
      <c r="F32" s="60"/>
      <c r="G32" s="85"/>
      <c r="H32" s="60"/>
      <c r="I32" s="60"/>
      <c r="J32" s="60"/>
      <c r="K32" s="60"/>
      <c r="L32" s="60"/>
      <c r="M32" s="60" t="s">
        <v>4</v>
      </c>
      <c r="N32" s="60"/>
      <c r="O32" s="60"/>
      <c r="P32" s="60"/>
      <c r="Q32" s="60" t="s">
        <v>6</v>
      </c>
      <c r="R32" s="60"/>
      <c r="S32" s="60"/>
      <c r="T32" s="60"/>
      <c r="U32" s="60" t="s">
        <v>7</v>
      </c>
      <c r="V32" s="60"/>
      <c r="W32" s="60"/>
      <c r="X32" s="60"/>
      <c r="Y32" s="60"/>
      <c r="Z32" s="60" t="s">
        <v>4</v>
      </c>
      <c r="AA32" s="60" t="s">
        <v>5</v>
      </c>
      <c r="AB32" s="60"/>
      <c r="AC32" s="60"/>
      <c r="AD32" s="60" t="s">
        <v>9</v>
      </c>
      <c r="AE32" s="60"/>
      <c r="AF32" s="60"/>
      <c r="AG32" s="60"/>
      <c r="AH32" s="60" t="s">
        <v>32</v>
      </c>
      <c r="AI32" s="60"/>
      <c r="AJ32" s="60"/>
      <c r="AK32" s="60"/>
      <c r="AL32" s="60"/>
      <c r="AM32" s="60"/>
      <c r="AN32" s="60" t="s">
        <v>35</v>
      </c>
      <c r="AO32" s="60"/>
      <c r="AP32" s="60"/>
      <c r="AQ32" s="60"/>
      <c r="AR32" s="60"/>
      <c r="AS32" s="60" t="s">
        <v>33</v>
      </c>
      <c r="AT32" s="60"/>
      <c r="AU32" s="60"/>
      <c r="AV32" s="60"/>
      <c r="AW32" s="60"/>
      <c r="AX32" s="60"/>
      <c r="AY32" s="60"/>
      <c r="AZ32" s="60"/>
      <c r="BA32" s="60"/>
      <c r="BB32" s="89" t="s">
        <v>10</v>
      </c>
      <c r="BC32" s="60"/>
      <c r="BD32" s="90" t="s">
        <v>4</v>
      </c>
      <c r="BE32" s="60"/>
      <c r="BF32" s="61" t="s">
        <v>5</v>
      </c>
      <c r="BG32" s="60"/>
      <c r="BH32" s="60"/>
      <c r="BI32" s="85"/>
      <c r="BJ32" s="60"/>
      <c r="BK32" s="60"/>
      <c r="BL32" s="60"/>
      <c r="BM32" s="60"/>
      <c r="BN32" s="60"/>
      <c r="BO32" s="60"/>
      <c r="BP32" s="138"/>
      <c r="BQ32" s="85"/>
      <c r="BR32" s="87"/>
      <c r="BS32" s="55" t="s">
        <v>24</v>
      </c>
      <c r="BT32" s="44" t="str">
        <f>IF(G50="","",BB45)</f>
        <v/>
      </c>
      <c r="BU32" s="46"/>
      <c r="BV32" s="104"/>
      <c r="BW32" s="60"/>
      <c r="BX32" s="104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343" t="str">
        <f>IF(CQ29=CK29,CK30,CK29)</f>
        <v/>
      </c>
      <c r="CR32" s="344"/>
      <c r="CS32" s="344"/>
      <c r="CT32" s="344"/>
      <c r="CU32" s="344"/>
      <c r="CV32" s="345"/>
      <c r="CW32" s="60"/>
    </row>
    <row r="33" spans="1:101" ht="18.75" customHeight="1" thickBot="1" x14ac:dyDescent="0.25">
      <c r="A33" s="60"/>
      <c r="B33" s="60"/>
      <c r="C33" s="60"/>
      <c r="D33" s="60"/>
      <c r="E33" s="85"/>
      <c r="F33" s="60"/>
      <c r="G33" s="85"/>
      <c r="H33" s="60"/>
      <c r="I33" s="60"/>
      <c r="J33" s="60"/>
      <c r="K33" s="60"/>
      <c r="L33" s="60"/>
      <c r="M33" s="60" t="s">
        <v>0</v>
      </c>
      <c r="N33" s="60" t="s">
        <v>1</v>
      </c>
      <c r="O33" s="60" t="s">
        <v>2</v>
      </c>
      <c r="P33" s="60" t="s">
        <v>3</v>
      </c>
      <c r="Q33" s="60" t="s">
        <v>0</v>
      </c>
      <c r="R33" s="60" t="s">
        <v>1</v>
      </c>
      <c r="S33" s="60" t="s">
        <v>2</v>
      </c>
      <c r="T33" s="60" t="s">
        <v>3</v>
      </c>
      <c r="U33" s="60" t="s">
        <v>0</v>
      </c>
      <c r="V33" s="60" t="s">
        <v>1</v>
      </c>
      <c r="W33" s="60" t="s">
        <v>2</v>
      </c>
      <c r="X33" s="60" t="s">
        <v>3</v>
      </c>
      <c r="Y33" s="60"/>
      <c r="Z33" s="60" t="s">
        <v>8</v>
      </c>
      <c r="AA33" s="60"/>
      <c r="AB33" s="60"/>
      <c r="AC33" s="60"/>
      <c r="AD33" s="60"/>
      <c r="AE33" s="60"/>
      <c r="AF33" s="60"/>
      <c r="AG33" s="60"/>
      <c r="AH33" s="60" t="s">
        <v>31</v>
      </c>
      <c r="AI33" s="60"/>
      <c r="AJ33" s="60"/>
      <c r="AK33" s="60"/>
      <c r="AL33" s="60"/>
      <c r="AM33" s="60"/>
      <c r="AN33" s="60" t="str">
        <f>AI34</f>
        <v>Kolumbien</v>
      </c>
      <c r="AO33" s="60" t="str">
        <f>AI35</f>
        <v>Griechenland</v>
      </c>
      <c r="AP33" s="60" t="str">
        <f>AI36</f>
        <v>Elfenbeinküste</v>
      </c>
      <c r="AQ33" s="60" t="str">
        <f>AI37</f>
        <v>Japan</v>
      </c>
      <c r="AR33" s="60"/>
      <c r="AS33" s="60" t="s">
        <v>31</v>
      </c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85"/>
      <c r="BJ33" s="85"/>
      <c r="BK33" s="85"/>
      <c r="BL33" s="85"/>
      <c r="BM33" s="85"/>
      <c r="BN33" s="85"/>
      <c r="BO33" s="85"/>
      <c r="BP33" s="137"/>
      <c r="BQ33" s="85"/>
      <c r="BR33" s="87"/>
      <c r="BS33" s="25" t="s">
        <v>23</v>
      </c>
      <c r="BT33" s="44" t="str">
        <f>IF(G39="","",BB35)</f>
        <v/>
      </c>
      <c r="BU33" s="46"/>
      <c r="BV33" s="104"/>
      <c r="BW33" s="60"/>
      <c r="BX33" s="104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346"/>
      <c r="CR33" s="347"/>
      <c r="CS33" s="347"/>
      <c r="CT33" s="347"/>
      <c r="CU33" s="347"/>
      <c r="CV33" s="348"/>
      <c r="CW33" s="60"/>
    </row>
    <row r="34" spans="1:101" ht="18.75" customHeight="1" thickBot="1" x14ac:dyDescent="0.3">
      <c r="A34" s="60"/>
      <c r="B34" s="60"/>
      <c r="C34" s="20" t="str">
        <f>Spielplan!$C$34</f>
        <v>Kolumbien</v>
      </c>
      <c r="D34" s="39"/>
      <c r="E34" s="104"/>
      <c r="F34" s="93"/>
      <c r="G34" s="104"/>
      <c r="H34" s="20" t="str">
        <f>Spielplan!$H$34</f>
        <v>Griechenland</v>
      </c>
      <c r="I34" s="39"/>
      <c r="J34" s="60"/>
      <c r="K34" s="60" t="s">
        <v>78</v>
      </c>
      <c r="L34" s="60">
        <f t="shared" ref="L34:L39" si="8">IF(E34-G34&gt;0,1,IF(G34=E34,0,-1))</f>
        <v>0</v>
      </c>
      <c r="M34" s="60">
        <f>IF($E34="",0,IF($E34&gt;$G34,3,IF($E34=G34,1,0)))</f>
        <v>0</v>
      </c>
      <c r="N34" s="60">
        <f>IF($G34="",0,IF($E34&gt;$G34,0,IF($E34=G34,1,3)))</f>
        <v>0</v>
      </c>
      <c r="O34" s="60"/>
      <c r="P34" s="60"/>
      <c r="Q34" s="60">
        <f>E34</f>
        <v>0</v>
      </c>
      <c r="R34" s="60">
        <f>G34</f>
        <v>0</v>
      </c>
      <c r="S34" s="60"/>
      <c r="T34" s="60"/>
      <c r="U34" s="60">
        <f>G34</f>
        <v>0</v>
      </c>
      <c r="V34" s="60">
        <f>E34</f>
        <v>0</v>
      </c>
      <c r="W34" s="60"/>
      <c r="X34" s="60"/>
      <c r="Y34" s="60"/>
      <c r="Z34" s="60">
        <f>M40</f>
        <v>0</v>
      </c>
      <c r="AA34" s="60">
        <f>Q40</f>
        <v>0</v>
      </c>
      <c r="AB34" s="60">
        <f>U40</f>
        <v>0</v>
      </c>
      <c r="AC34" s="60">
        <f>AA34-AB34</f>
        <v>0</v>
      </c>
      <c r="AD34" s="60">
        <f>IF(Z34&gt;Z35,-1,0)</f>
        <v>0</v>
      </c>
      <c r="AE34" s="60">
        <f>IF(Z34&gt;Z36,-1,0)</f>
        <v>0</v>
      </c>
      <c r="AF34" s="60">
        <f>IF(Z34&gt;Z37,-1,0)</f>
        <v>0</v>
      </c>
      <c r="AG34" s="60">
        <f>10000-(AJ34*1000+AM34*100+AK34*10)</f>
        <v>10000</v>
      </c>
      <c r="AH34" s="90">
        <f>RANK(AG34,AG34:AG37,1)</f>
        <v>1</v>
      </c>
      <c r="AI34" s="60" t="str">
        <f>C34</f>
        <v>Kolumbien</v>
      </c>
      <c r="AJ34" s="60">
        <f t="shared" ref="AJ34:AL37" si="9">Z34</f>
        <v>0</v>
      </c>
      <c r="AK34" s="60">
        <f t="shared" si="9"/>
        <v>0</v>
      </c>
      <c r="AL34" s="60">
        <f t="shared" si="9"/>
        <v>0</v>
      </c>
      <c r="AM34" s="60">
        <f>AK34-AL34</f>
        <v>0</v>
      </c>
      <c r="AN34" s="187"/>
      <c r="AO34" s="187">
        <f>IF(AG35=AG34,IF(G34&gt;E34,AG35-0.1,AG35),AG35)</f>
        <v>10000</v>
      </c>
      <c r="AP34" s="187">
        <f>IF(AG36=AG34,IF(G36&gt;E36,AG36-0.1,AG36),AG36)</f>
        <v>10000</v>
      </c>
      <c r="AQ34" s="187">
        <f>IF(AG37=AG34,IF(G38&gt;E38,AG37-0.1,AG37),AG37)</f>
        <v>10000</v>
      </c>
      <c r="AR34" s="187">
        <f>AN38</f>
        <v>30000</v>
      </c>
      <c r="AS34" s="90">
        <f>RANK(AR34,AR34:AR37,1)</f>
        <v>1</v>
      </c>
      <c r="AT34" s="60" t="str">
        <f t="shared" ref="AT34:AW37" si="10">AI34</f>
        <v>Kolumbien</v>
      </c>
      <c r="AU34" s="60">
        <f t="shared" si="10"/>
        <v>0</v>
      </c>
      <c r="AV34" s="60">
        <f t="shared" si="10"/>
        <v>0</v>
      </c>
      <c r="AW34" s="60">
        <f t="shared" si="10"/>
        <v>0</v>
      </c>
      <c r="AX34" s="60"/>
      <c r="AY34" s="60"/>
      <c r="AZ34" s="60"/>
      <c r="BA34" s="19">
        <v>1</v>
      </c>
      <c r="BB34" s="20" t="str">
        <f>VLOOKUP(1,AS34:AT37,2,FALSE)</f>
        <v>Kolumbien</v>
      </c>
      <c r="BC34" s="18"/>
      <c r="BD34" s="21">
        <f>VLOOKUP(1,AS34:AW37,3,FALSE)</f>
        <v>0</v>
      </c>
      <c r="BE34" s="22">
        <f>VLOOKUP(1,AS34:AW37,4,FALSE)</f>
        <v>0</v>
      </c>
      <c r="BF34" s="93" t="s">
        <v>12</v>
      </c>
      <c r="BG34" s="22">
        <f>VLOOKUP(1,AS34:AW37,5,FALSE)</f>
        <v>0</v>
      </c>
      <c r="BH34" s="27" t="s">
        <v>22</v>
      </c>
      <c r="BI34" s="85"/>
      <c r="BJ34" s="85">
        <f>IF(E34&gt;G34,IF(Spielplan!E34&gt;Spielplan!G34,Punktemodus!$B$3,0),0)</f>
        <v>0</v>
      </c>
      <c r="BK34" s="85">
        <f>IF(E34=G34,IF(Spielplan!E34=Spielplan!G34,Punktemodus!$B$3,0),0)</f>
        <v>10</v>
      </c>
      <c r="BL34" s="85">
        <f>IF(E34&lt;G34,IF(Spielplan!E34&lt;Spielplan!G34,Punktemodus!$B$3,0),0)</f>
        <v>0</v>
      </c>
      <c r="BM34" s="85">
        <f>IF(E34=Spielplan!E34,IF(G34=Spielplan!G34,Punktemodus!$B$5,0),0)</f>
        <v>3</v>
      </c>
      <c r="BN34" s="85">
        <f>IF(E34=Spielplan!E34,Punktemodus!$B$7,0)</f>
        <v>1</v>
      </c>
      <c r="BO34" s="85">
        <f>IF(G34=Spielplan!G34,Punktemodus!$B$7,0)</f>
        <v>1</v>
      </c>
      <c r="BP34" s="137">
        <f>IF(Spielplan!E34="",0,SUM(BJ34:BO34))</f>
        <v>0</v>
      </c>
      <c r="BQ34" s="85"/>
      <c r="BR34" s="8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47">
        <v>59</v>
      </c>
      <c r="CF34" s="44" t="str">
        <f>IF(CE30="",IF(CC30&gt;CC31,CA30,CA31),IF(CE30&gt;CE31,CA30,CA31))</f>
        <v/>
      </c>
      <c r="CG34" s="46"/>
      <c r="CH34" s="104"/>
      <c r="CI34" s="60"/>
      <c r="CJ34" s="104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</row>
    <row r="35" spans="1:101" ht="18.75" customHeight="1" thickBot="1" x14ac:dyDescent="0.3">
      <c r="A35" s="60"/>
      <c r="B35" s="60"/>
      <c r="C35" s="14" t="str">
        <f>Spielplan!$C$35</f>
        <v>Elfenbeinküste</v>
      </c>
      <c r="D35" s="40"/>
      <c r="E35" s="104"/>
      <c r="F35" s="93"/>
      <c r="G35" s="104"/>
      <c r="H35" s="14" t="str">
        <f>Spielplan!$H$35</f>
        <v>Japan</v>
      </c>
      <c r="I35" s="40"/>
      <c r="J35" s="60"/>
      <c r="K35" s="60" t="s">
        <v>79</v>
      </c>
      <c r="L35" s="60">
        <f t="shared" si="8"/>
        <v>0</v>
      </c>
      <c r="M35" s="60"/>
      <c r="N35" s="60"/>
      <c r="O35" s="60">
        <f>IF($E35="",0,IF($E35&gt;$G35,3,IF($E35=$G35,1,0)))</f>
        <v>0</v>
      </c>
      <c r="P35" s="60">
        <f>IF($G35="",0,IF($E35&gt;$G35,0,IF($E35=$G35,1,3)))</f>
        <v>0</v>
      </c>
      <c r="Q35" s="60"/>
      <c r="R35" s="60"/>
      <c r="S35" s="60">
        <f>E35</f>
        <v>0</v>
      </c>
      <c r="T35" s="60">
        <f>G35</f>
        <v>0</v>
      </c>
      <c r="U35" s="60"/>
      <c r="V35" s="60"/>
      <c r="W35" s="60">
        <f>G35</f>
        <v>0</v>
      </c>
      <c r="X35" s="60">
        <f>E35</f>
        <v>0</v>
      </c>
      <c r="Y35" s="60"/>
      <c r="Z35" s="60">
        <f>N40</f>
        <v>0</v>
      </c>
      <c r="AA35" s="60">
        <f>R40</f>
        <v>0</v>
      </c>
      <c r="AB35" s="60">
        <f>V40</f>
        <v>0</v>
      </c>
      <c r="AC35" s="60">
        <f>AA35-AB35</f>
        <v>0</v>
      </c>
      <c r="AD35" s="60">
        <f>IF(Z35&gt;Z34,-1,0)</f>
        <v>0</v>
      </c>
      <c r="AE35" s="60">
        <f>IF(Z35&gt;Z36,-1,0)</f>
        <v>0</v>
      </c>
      <c r="AF35" s="60">
        <f>IF(Z35&gt;Z37,-1,0)</f>
        <v>0</v>
      </c>
      <c r="AG35" s="60">
        <f>10000-(AJ35*1000+AM35*100+AK35*10)</f>
        <v>10000</v>
      </c>
      <c r="AH35" s="90">
        <f>RANK(AG35,AG34:AG37,1)</f>
        <v>1</v>
      </c>
      <c r="AI35" s="60" t="str">
        <f>H34</f>
        <v>Griechenland</v>
      </c>
      <c r="AJ35" s="60">
        <f t="shared" si="9"/>
        <v>0</v>
      </c>
      <c r="AK35" s="60">
        <f t="shared" si="9"/>
        <v>0</v>
      </c>
      <c r="AL35" s="60">
        <f t="shared" si="9"/>
        <v>0</v>
      </c>
      <c r="AM35" s="60">
        <f>AK35-AL35</f>
        <v>0</v>
      </c>
      <c r="AN35" s="187">
        <f>IF(AG34=AG35,IF(E34&gt;G34,AG34-0.1,AG34),AG34)</f>
        <v>10000</v>
      </c>
      <c r="AO35" s="187"/>
      <c r="AP35" s="187">
        <f>IF(AG36=AG35,IF(G39&gt;E39,AG36-0.1,AG36),AG36)</f>
        <v>10000</v>
      </c>
      <c r="AQ35" s="187">
        <f>IF(AG37=AG35,IF(G37&gt;E37,AG37-0.1,AG37),AG37)</f>
        <v>10000</v>
      </c>
      <c r="AR35" s="187">
        <f>AO38</f>
        <v>30000</v>
      </c>
      <c r="AS35" s="90">
        <f>RANK(AR35,AR34:AR37,1)</f>
        <v>1</v>
      </c>
      <c r="AT35" s="60" t="str">
        <f t="shared" si="10"/>
        <v>Griechenland</v>
      </c>
      <c r="AU35" s="60">
        <f t="shared" si="10"/>
        <v>0</v>
      </c>
      <c r="AV35" s="60">
        <f t="shared" si="10"/>
        <v>0</v>
      </c>
      <c r="AW35" s="60">
        <f t="shared" si="10"/>
        <v>0</v>
      </c>
      <c r="AX35" s="60"/>
      <c r="AY35" s="60"/>
      <c r="AZ35" s="60"/>
      <c r="BA35" s="23">
        <v>2</v>
      </c>
      <c r="BB35" s="14" t="e">
        <f>VLOOKUP(2,AS34:AT37,2,FALSE)</f>
        <v>#N/A</v>
      </c>
      <c r="BC35" s="15"/>
      <c r="BD35" s="24" t="e">
        <f>VLOOKUP(2,AS34:AW37,3,FALSE)</f>
        <v>#N/A</v>
      </c>
      <c r="BE35" s="25" t="e">
        <f>VLOOKUP(2,AS34:AW37,4,FALSE)</f>
        <v>#N/A</v>
      </c>
      <c r="BF35" s="93" t="s">
        <v>12</v>
      </c>
      <c r="BG35" s="25" t="e">
        <f>VLOOKUP(2,AS34:AW37,5,FALSE)</f>
        <v>#N/A</v>
      </c>
      <c r="BH35" s="26" t="s">
        <v>23</v>
      </c>
      <c r="BI35" s="85"/>
      <c r="BJ35" s="85">
        <f>IF(E35&gt;G35,IF(Spielplan!E35&gt;Spielplan!G35,Punktemodus!$B$3,0),0)</f>
        <v>0</v>
      </c>
      <c r="BK35" s="85">
        <f>IF(E35=G35,IF(Spielplan!E35=Spielplan!G35,Punktemodus!$B$3,0),0)</f>
        <v>10</v>
      </c>
      <c r="BL35" s="85">
        <f>IF(E35&lt;G35,IF(Spielplan!E35&lt;Spielplan!G35,Punktemodus!$B$3,0),0)</f>
        <v>0</v>
      </c>
      <c r="BM35" s="85">
        <f>IF(E35=Spielplan!E35,IF(G35=Spielplan!G35,Punktemodus!$B$5,0),0)</f>
        <v>3</v>
      </c>
      <c r="BN35" s="85">
        <f>IF(E35=Spielplan!E35,Punktemodus!$B$7,0)</f>
        <v>1</v>
      </c>
      <c r="BO35" s="85">
        <f>IF(G35=Spielplan!G35,Punktemodus!$B$7,0)</f>
        <v>1</v>
      </c>
      <c r="BP35" s="137">
        <f>IF(Spielplan!E35="",0,SUM(BJ35:BO35))</f>
        <v>0</v>
      </c>
      <c r="BQ35" s="85"/>
      <c r="BR35" s="8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47">
        <v>60</v>
      </c>
      <c r="CF35" s="44" t="str">
        <f>IF(CE38="",IF(CC38&gt;CC39,CA38,CA39),IF(CE38&gt;CE39,CA38,CA39))</f>
        <v/>
      </c>
      <c r="CG35" s="46"/>
      <c r="CH35" s="104"/>
      <c r="CI35" s="60"/>
      <c r="CJ35" s="104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</row>
    <row r="36" spans="1:101" ht="18.75" customHeight="1" thickBot="1" x14ac:dyDescent="0.3">
      <c r="A36" s="60"/>
      <c r="B36" s="60"/>
      <c r="C36" s="20" t="str">
        <f>C34</f>
        <v>Kolumbien</v>
      </c>
      <c r="D36" s="39"/>
      <c r="E36" s="104"/>
      <c r="F36" s="93"/>
      <c r="G36" s="104"/>
      <c r="H36" s="20" t="str">
        <f>C35</f>
        <v>Elfenbeinküste</v>
      </c>
      <c r="I36" s="39"/>
      <c r="J36" s="60"/>
      <c r="K36" s="60" t="s">
        <v>81</v>
      </c>
      <c r="L36" s="60">
        <f t="shared" si="8"/>
        <v>0</v>
      </c>
      <c r="M36" s="60">
        <f>IF($E36="",0,IF($E36&gt;$G36,3,IF($E36=G36,1,0)))</f>
        <v>0</v>
      </c>
      <c r="N36" s="60"/>
      <c r="O36" s="60">
        <f>IF($G36="",0,IF($E36&gt;$G36,0,IF($E36=$G36,1,3)))</f>
        <v>0</v>
      </c>
      <c r="P36" s="60"/>
      <c r="Q36" s="60">
        <f>E36</f>
        <v>0</v>
      </c>
      <c r="R36" s="60"/>
      <c r="S36" s="60">
        <f>G36</f>
        <v>0</v>
      </c>
      <c r="T36" s="60"/>
      <c r="U36" s="60">
        <f>G36</f>
        <v>0</v>
      </c>
      <c r="V36" s="60"/>
      <c r="W36" s="60">
        <f>E36</f>
        <v>0</v>
      </c>
      <c r="X36" s="60"/>
      <c r="Y36" s="60"/>
      <c r="Z36" s="60">
        <f>O40</f>
        <v>0</v>
      </c>
      <c r="AA36" s="60">
        <f>S40</f>
        <v>0</v>
      </c>
      <c r="AB36" s="60">
        <f>W40</f>
        <v>0</v>
      </c>
      <c r="AC36" s="60">
        <f>AA36-AB36</f>
        <v>0</v>
      </c>
      <c r="AD36" s="60">
        <f>IF(Z36&gt;Z34,-1,0)</f>
        <v>0</v>
      </c>
      <c r="AE36" s="60">
        <f>IF(Z36&gt;Z35,-1,0)</f>
        <v>0</v>
      </c>
      <c r="AF36" s="60">
        <f>IF(Z36&gt;Z37,-1,0)</f>
        <v>0</v>
      </c>
      <c r="AG36" s="60">
        <f>10000-(AJ36*1000+AM36*100+AK36*10)</f>
        <v>10000</v>
      </c>
      <c r="AH36" s="90">
        <f>RANK(AG36,AG34:AG37,1)</f>
        <v>1</v>
      </c>
      <c r="AI36" s="60" t="str">
        <f>C35</f>
        <v>Elfenbeinküste</v>
      </c>
      <c r="AJ36" s="60">
        <f t="shared" si="9"/>
        <v>0</v>
      </c>
      <c r="AK36" s="60">
        <f t="shared" si="9"/>
        <v>0</v>
      </c>
      <c r="AL36" s="60">
        <f t="shared" si="9"/>
        <v>0</v>
      </c>
      <c r="AM36" s="60">
        <f>AK36-AL36</f>
        <v>0</v>
      </c>
      <c r="AN36" s="187">
        <f>IF(AG34=AG36,IF(E36&gt;G36,AG34-0.1,AG34),AG34)</f>
        <v>10000</v>
      </c>
      <c r="AO36" s="187">
        <f>IF(AG35=AG36,IF(E39&gt;G39,AG35-0.1,AG35),AG35)</f>
        <v>10000</v>
      </c>
      <c r="AP36" s="187"/>
      <c r="AQ36" s="187">
        <f>IF(AG37=AG36,IF(G35&gt;E35,AG37-0.1,AG37),AG37)</f>
        <v>10000</v>
      </c>
      <c r="AR36" s="187">
        <f>AP38</f>
        <v>30000</v>
      </c>
      <c r="AS36" s="90">
        <f>RANK(AR36,AR34:AR37,1)</f>
        <v>1</v>
      </c>
      <c r="AT36" s="60" t="str">
        <f t="shared" si="10"/>
        <v>Elfenbeinküste</v>
      </c>
      <c r="AU36" s="60">
        <f t="shared" si="10"/>
        <v>0</v>
      </c>
      <c r="AV36" s="60">
        <f t="shared" si="10"/>
        <v>0</v>
      </c>
      <c r="AW36" s="60">
        <f t="shared" si="10"/>
        <v>0</v>
      </c>
      <c r="AX36" s="60"/>
      <c r="AY36" s="60"/>
      <c r="AZ36" s="60"/>
      <c r="BA36" s="113">
        <v>3</v>
      </c>
      <c r="BB36" s="114" t="e">
        <f>VLOOKUP(3,AS34:AT37,2,FALSE)</f>
        <v>#N/A</v>
      </c>
      <c r="BC36" s="115"/>
      <c r="BD36" s="116" t="e">
        <f>VLOOKUP(3,AS34:AW37,3,FALSE)</f>
        <v>#N/A</v>
      </c>
      <c r="BE36" s="116" t="e">
        <f>VLOOKUP(3,AS34:AW37,4,FALSE)</f>
        <v>#N/A</v>
      </c>
      <c r="BF36" s="93" t="s">
        <v>12</v>
      </c>
      <c r="BG36" s="116" t="e">
        <f>VLOOKUP(3,AS34:AW37,5,FALSE)</f>
        <v>#N/A</v>
      </c>
      <c r="BH36" s="60"/>
      <c r="BI36" s="85"/>
      <c r="BJ36" s="85">
        <f>IF(E36&gt;G36,IF(Spielplan!E36&gt;Spielplan!G36,Punktemodus!$B$3,0),0)</f>
        <v>0</v>
      </c>
      <c r="BK36" s="85">
        <f>IF(E36=G36,IF(Spielplan!E36=Spielplan!G36,Punktemodus!$B$3,0),0)</f>
        <v>10</v>
      </c>
      <c r="BL36" s="85">
        <f>IF(E36&lt;G36,IF(Spielplan!E36&lt;Spielplan!G36,Punktemodus!$B$3,0),0)</f>
        <v>0</v>
      </c>
      <c r="BM36" s="85">
        <f>IF(E36=Spielplan!E36,IF(G36=Spielplan!G36,Punktemodus!$B$5,0),0)</f>
        <v>3</v>
      </c>
      <c r="BN36" s="85">
        <f>IF(E36=Spielplan!E36,Punktemodus!$B$7,0)</f>
        <v>1</v>
      </c>
      <c r="BO36" s="85">
        <f>IF(G36=Spielplan!G36,Punktemodus!$B$7,0)</f>
        <v>1</v>
      </c>
      <c r="BP36" s="137">
        <f>IF(Spielplan!E36="",0,SUM(BJ36:BO36))</f>
        <v>0</v>
      </c>
      <c r="BQ36" s="85"/>
      <c r="BR36" s="87"/>
      <c r="BS36" s="82" t="s">
        <v>126</v>
      </c>
      <c r="BT36" s="44" t="str">
        <f>IF(G72="","",BB67)</f>
        <v/>
      </c>
      <c r="BU36" s="46"/>
      <c r="BV36" s="104"/>
      <c r="BW36" s="60"/>
      <c r="BX36" s="104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</row>
    <row r="37" spans="1:101" ht="18.75" customHeight="1" thickBot="1" x14ac:dyDescent="0.3">
      <c r="A37" s="60"/>
      <c r="B37" s="60"/>
      <c r="C37" s="14" t="str">
        <f>H34</f>
        <v>Griechenland</v>
      </c>
      <c r="D37" s="40"/>
      <c r="E37" s="104"/>
      <c r="F37" s="93"/>
      <c r="G37" s="104"/>
      <c r="H37" s="14" t="str">
        <f>H35</f>
        <v>Japan</v>
      </c>
      <c r="I37" s="40"/>
      <c r="J37" s="60"/>
      <c r="K37" s="60" t="s">
        <v>80</v>
      </c>
      <c r="L37" s="60">
        <f t="shared" si="8"/>
        <v>0</v>
      </c>
      <c r="M37" s="60"/>
      <c r="N37" s="60">
        <f>IF($E37="",0,IF($E37&gt;$G37,3,IF($E37=$G37,1,0)))</f>
        <v>0</v>
      </c>
      <c r="O37" s="60"/>
      <c r="P37" s="60">
        <f>IF($G37="",0,IF($E37&gt;$G37,0,IF($E37=$G37,1,3)))</f>
        <v>0</v>
      </c>
      <c r="Q37" s="60"/>
      <c r="R37" s="60">
        <f>E37</f>
        <v>0</v>
      </c>
      <c r="S37" s="60"/>
      <c r="T37" s="60">
        <f>G37</f>
        <v>0</v>
      </c>
      <c r="U37" s="60"/>
      <c r="V37" s="60">
        <f>G37</f>
        <v>0</v>
      </c>
      <c r="W37" s="60"/>
      <c r="X37" s="60">
        <f>E37</f>
        <v>0</v>
      </c>
      <c r="Y37" s="60"/>
      <c r="Z37" s="60">
        <f>P40</f>
        <v>0</v>
      </c>
      <c r="AA37" s="60">
        <f>T40</f>
        <v>0</v>
      </c>
      <c r="AB37" s="60">
        <f>X40</f>
        <v>0</v>
      </c>
      <c r="AC37" s="60">
        <f>AA37-AB37</f>
        <v>0</v>
      </c>
      <c r="AD37" s="60">
        <f>IF(Z37&gt;Z34,-1,0)</f>
        <v>0</v>
      </c>
      <c r="AE37" s="60">
        <f>IF(Z37&gt;Z35,-1,0)</f>
        <v>0</v>
      </c>
      <c r="AF37" s="60">
        <f>IF(Z37&gt;Z36,-1,0)</f>
        <v>0</v>
      </c>
      <c r="AG37" s="60">
        <f>10000-(AJ37*1000+AM37*100+AK37*10)</f>
        <v>10000</v>
      </c>
      <c r="AH37" s="90">
        <f>RANK(AG37,AG34:AG37,1)</f>
        <v>1</v>
      </c>
      <c r="AI37" s="60" t="str">
        <f>H35</f>
        <v>Japan</v>
      </c>
      <c r="AJ37" s="60">
        <f t="shared" si="9"/>
        <v>0</v>
      </c>
      <c r="AK37" s="60">
        <f t="shared" si="9"/>
        <v>0</v>
      </c>
      <c r="AL37" s="60">
        <f t="shared" si="9"/>
        <v>0</v>
      </c>
      <c r="AM37" s="60">
        <f>AK37-AL37</f>
        <v>0</v>
      </c>
      <c r="AN37" s="187">
        <f>IF(AG34=AG37,IF(E38&gt;G38,AG34-0.1,AG34),AG34)</f>
        <v>10000</v>
      </c>
      <c r="AO37" s="187">
        <f>IF(AG35=AG37,IF(E37&gt;G37,AG35-0.1,AG35),AG35)</f>
        <v>10000</v>
      </c>
      <c r="AP37" s="187">
        <f>IF(AG36=AG37,IF(E35&gt;G35,AG36-0.1,AG36),AG36)</f>
        <v>10000</v>
      </c>
      <c r="AQ37" s="187"/>
      <c r="AR37" s="187">
        <f>AQ38</f>
        <v>30000</v>
      </c>
      <c r="AS37" s="90">
        <f>RANK(AR37,AR34:AR37,1)</f>
        <v>1</v>
      </c>
      <c r="AT37" s="60" t="str">
        <f t="shared" si="10"/>
        <v>Japan</v>
      </c>
      <c r="AU37" s="60">
        <f t="shared" si="10"/>
        <v>0</v>
      </c>
      <c r="AV37" s="60">
        <f t="shared" si="10"/>
        <v>0</v>
      </c>
      <c r="AW37" s="60">
        <f t="shared" si="10"/>
        <v>0</v>
      </c>
      <c r="AX37" s="60"/>
      <c r="AY37" s="60"/>
      <c r="AZ37" s="60"/>
      <c r="BA37" s="113">
        <v>4</v>
      </c>
      <c r="BB37" s="114" t="e">
        <f>VLOOKUP(4,AS34:AT37,2,FALSE)</f>
        <v>#N/A</v>
      </c>
      <c r="BC37" s="115"/>
      <c r="BD37" s="116" t="e">
        <f>VLOOKUP(4,AS34:AW37,3,FALSE)</f>
        <v>#N/A</v>
      </c>
      <c r="BE37" s="116" t="e">
        <f>VLOOKUP(4,AS34:AW37,4,FALSE)</f>
        <v>#N/A</v>
      </c>
      <c r="BF37" s="93" t="s">
        <v>12</v>
      </c>
      <c r="BG37" s="116" t="e">
        <f>VLOOKUP(4,AS34:AW37,5,FALSE)</f>
        <v>#N/A</v>
      </c>
      <c r="BH37" s="60"/>
      <c r="BI37" s="85"/>
      <c r="BJ37" s="85">
        <f>IF(E37&gt;G37,IF(Spielplan!E37&gt;Spielplan!G37,Punktemodus!$B$3,0),0)</f>
        <v>0</v>
      </c>
      <c r="BK37" s="85">
        <f>IF(E37=G37,IF(Spielplan!E37=Spielplan!G37,Punktemodus!$B$3,0),0)</f>
        <v>10</v>
      </c>
      <c r="BL37" s="85">
        <f>IF(E37&lt;G37,IF(Spielplan!E37&lt;Spielplan!G37,Punktemodus!$B$3,0),0)</f>
        <v>0</v>
      </c>
      <c r="BM37" s="85">
        <f>IF(E37=Spielplan!E37,IF(G37=Spielplan!G37,Punktemodus!$B$5,0),0)</f>
        <v>3</v>
      </c>
      <c r="BN37" s="85">
        <f>IF(E37=Spielplan!E37,Punktemodus!$B$7,0)</f>
        <v>1</v>
      </c>
      <c r="BO37" s="85">
        <f>IF(G37=Spielplan!G37,Punktemodus!$B$7,0)</f>
        <v>1</v>
      </c>
      <c r="BP37" s="137">
        <f>IF(Spielplan!E37="",0,SUM(BJ37:BO37))</f>
        <v>0</v>
      </c>
      <c r="BQ37" s="85"/>
      <c r="BR37" s="87"/>
      <c r="BS37" s="5" t="s">
        <v>127</v>
      </c>
      <c r="BT37" s="44" t="str">
        <f>IF(G61="","",BB57)</f>
        <v/>
      </c>
      <c r="BU37" s="46"/>
      <c r="BV37" s="104"/>
      <c r="BW37" s="60"/>
      <c r="BX37" s="104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</row>
    <row r="38" spans="1:101" ht="18.75" customHeight="1" thickBot="1" x14ac:dyDescent="0.3">
      <c r="A38" s="60"/>
      <c r="B38" s="60"/>
      <c r="C38" s="20" t="str">
        <f>C34</f>
        <v>Kolumbien</v>
      </c>
      <c r="D38" s="39"/>
      <c r="E38" s="104"/>
      <c r="F38" s="93"/>
      <c r="G38" s="104"/>
      <c r="H38" s="20" t="str">
        <f>H35</f>
        <v>Japan</v>
      </c>
      <c r="I38" s="39"/>
      <c r="J38" s="60"/>
      <c r="K38" s="60" t="s">
        <v>82</v>
      </c>
      <c r="L38" s="60">
        <f t="shared" si="8"/>
        <v>0</v>
      </c>
      <c r="M38" s="60">
        <f>IF($E38="",0,IF($E38&gt;$G38,3,IF($E38=G38,1,0)))</f>
        <v>0</v>
      </c>
      <c r="N38" s="60"/>
      <c r="O38" s="60"/>
      <c r="P38" s="60">
        <f>IF($G38="",0,IF($E38&gt;$G38,0,IF($E38=$G38,1,3)))</f>
        <v>0</v>
      </c>
      <c r="Q38" s="60">
        <f>E38</f>
        <v>0</v>
      </c>
      <c r="R38" s="60"/>
      <c r="S38" s="60"/>
      <c r="T38" s="60">
        <f>G38</f>
        <v>0</v>
      </c>
      <c r="U38" s="60">
        <f>G38</f>
        <v>0</v>
      </c>
      <c r="V38" s="60"/>
      <c r="W38" s="60"/>
      <c r="X38" s="60">
        <f>E38</f>
        <v>0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187">
        <f>SUM(AN34:AN37)</f>
        <v>30000</v>
      </c>
      <c r="AO38" s="187">
        <f>SUM(AO34:AO37)</f>
        <v>30000</v>
      </c>
      <c r="AP38" s="187">
        <f>SUM(AP34:AP37)</f>
        <v>30000</v>
      </c>
      <c r="AQ38" s="187">
        <f>SUM(AQ34:AQ37)</f>
        <v>30000</v>
      </c>
      <c r="AR38" s="187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85">
        <f>IF(E38&gt;G38,IF(Spielplan!E38&gt;Spielplan!G38,Punktemodus!$B$3,0),0)</f>
        <v>0</v>
      </c>
      <c r="BK38" s="85">
        <f>IF(E38=G38,IF(Spielplan!E38=Spielplan!G38,Punktemodus!$B$3,0),0)</f>
        <v>10</v>
      </c>
      <c r="BL38" s="85">
        <f>IF(E38&lt;G38,IF(Spielplan!E38&lt;Spielplan!G38,Punktemodus!$B$3,0),0)</f>
        <v>0</v>
      </c>
      <c r="BM38" s="85">
        <f>IF(E38=Spielplan!E38,IF(G38=Spielplan!G38,Punktemodus!$B$5,0),0)</f>
        <v>3</v>
      </c>
      <c r="BN38" s="85">
        <f>IF(E38=Spielplan!E38,Punktemodus!$B$7,0)</f>
        <v>1</v>
      </c>
      <c r="BO38" s="85">
        <f>IF(G38=Spielplan!G38,Punktemodus!$B$7,0)</f>
        <v>1</v>
      </c>
      <c r="BP38" s="137">
        <f>IF(Spielplan!E38="",0,SUM(BJ38:BO38))</f>
        <v>0</v>
      </c>
      <c r="BQ38" s="60"/>
      <c r="BR38" s="87"/>
      <c r="BS38" s="60"/>
      <c r="BT38" s="60"/>
      <c r="BU38" s="60"/>
      <c r="BV38" s="60"/>
      <c r="BW38" s="60"/>
      <c r="BX38" s="60"/>
      <c r="BY38" s="60"/>
      <c r="BZ38" s="47">
        <v>55</v>
      </c>
      <c r="CA38" s="44" t="str">
        <f>IF(BX36="",IF(BV36&gt;BV37,BT36,BT37),IF(BX36&gt;BX37,BT36,BT37))</f>
        <v/>
      </c>
      <c r="CB38" s="46"/>
      <c r="CC38" s="104"/>
      <c r="CD38" s="60"/>
      <c r="CE38" s="104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</row>
    <row r="39" spans="1:101" ht="18.75" customHeight="1" thickBot="1" x14ac:dyDescent="0.3">
      <c r="A39" s="60"/>
      <c r="B39" s="60"/>
      <c r="C39" s="14" t="str">
        <f>H34</f>
        <v>Griechenland</v>
      </c>
      <c r="D39" s="40"/>
      <c r="E39" s="104"/>
      <c r="F39" s="93"/>
      <c r="G39" s="104"/>
      <c r="H39" s="14" t="str">
        <f>C35</f>
        <v>Elfenbeinküste</v>
      </c>
      <c r="I39" s="40"/>
      <c r="J39" s="60"/>
      <c r="K39" s="60" t="s">
        <v>82</v>
      </c>
      <c r="L39" s="60">
        <f t="shared" si="8"/>
        <v>0</v>
      </c>
      <c r="M39" s="60"/>
      <c r="N39" s="60">
        <f>IF($E39="",0,IF($E39&gt;$G39,3,IF($E39=$G39,1,0)))</f>
        <v>0</v>
      </c>
      <c r="O39" s="60">
        <f>IF($G39="",0,IF($E39&gt;$G39,0,IF($E39=$G39,1,3)))</f>
        <v>0</v>
      </c>
      <c r="P39" s="60"/>
      <c r="Q39" s="60"/>
      <c r="R39" s="60">
        <f>E39</f>
        <v>0</v>
      </c>
      <c r="S39" s="60">
        <f>G39</f>
        <v>0</v>
      </c>
      <c r="T39" s="60"/>
      <c r="U39" s="60"/>
      <c r="V39" s="60">
        <f>G39</f>
        <v>0</v>
      </c>
      <c r="W39" s="60">
        <f>E39</f>
        <v>0</v>
      </c>
      <c r="X39" s="60"/>
      <c r="Y39" s="60"/>
      <c r="Z39" s="60" t="s">
        <v>30</v>
      </c>
      <c r="AA39" s="60"/>
      <c r="AB39" s="60"/>
      <c r="AC39" s="60"/>
      <c r="AD39" s="60"/>
      <c r="AE39" s="60"/>
      <c r="AF39" s="60"/>
      <c r="AG39" s="60" t="b">
        <f>OR(AG34=AG35,AG34=AG36,AG34=AG37,AG35=AG36,AG35=AG37,AG36=AG37)</f>
        <v>1</v>
      </c>
      <c r="AH39" s="60"/>
      <c r="AI39" s="60"/>
      <c r="AJ39" s="60"/>
      <c r="AK39" s="60"/>
      <c r="AL39" s="60"/>
      <c r="AM39" s="60"/>
      <c r="AN39" s="60"/>
      <c r="AO39" s="60" t="s">
        <v>34</v>
      </c>
      <c r="AP39" s="60"/>
      <c r="AQ39" s="60"/>
      <c r="AR39" s="60" t="b">
        <f>OR(AR34=AR35,AR34=AR36,AR34=AR37,AR35=AR36,AR35=AR37,AR36=AR37)</f>
        <v>1</v>
      </c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85">
        <f>IF(E39&gt;G39,IF(Spielplan!E39&gt;Spielplan!G39,Punktemodus!$B$3,0),0)</f>
        <v>0</v>
      </c>
      <c r="BK39" s="85">
        <f>IF(E39=G39,IF(Spielplan!E39=Spielplan!G39,Punktemodus!$B$3,0),0)</f>
        <v>10</v>
      </c>
      <c r="BL39" s="85">
        <f>IF(E39&lt;G39,IF(Spielplan!E39&lt;Spielplan!G39,Punktemodus!$B$3,0),0)</f>
        <v>0</v>
      </c>
      <c r="BM39" s="85">
        <f>IF(E39=Spielplan!E39,IF(G39=Spielplan!G39,Punktemodus!$B$5,0),0)</f>
        <v>3</v>
      </c>
      <c r="BN39" s="85">
        <f>IF(E39=Spielplan!E39,Punktemodus!$B$7,0)</f>
        <v>1</v>
      </c>
      <c r="BO39" s="85">
        <f>IF(G39=Spielplan!G39,Punktemodus!$B$7,0)</f>
        <v>1</v>
      </c>
      <c r="BP39" s="137">
        <f>IF(Spielplan!E39="",0,SUM(BJ39:BO39))</f>
        <v>0</v>
      </c>
      <c r="BQ39" s="60"/>
      <c r="BR39" s="87"/>
      <c r="BS39" s="60"/>
      <c r="BT39" s="60"/>
      <c r="BU39" s="60"/>
      <c r="BV39" s="60"/>
      <c r="BW39" s="60"/>
      <c r="BX39" s="60"/>
      <c r="BY39" s="60"/>
      <c r="BZ39" s="47">
        <v>56</v>
      </c>
      <c r="CA39" s="44" t="str">
        <f>IF(BX40="",IF(BV40&gt;BV41,BT40,BT41),IF(BX40&gt;BX41,BT40,BT41))</f>
        <v/>
      </c>
      <c r="CB39" s="46"/>
      <c r="CC39" s="104"/>
      <c r="CD39" s="60"/>
      <c r="CE39" s="104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</row>
    <row r="40" spans="1:101" ht="18.75" customHeight="1" thickBot="1" x14ac:dyDescent="0.25">
      <c r="A40" s="60"/>
      <c r="B40" s="60"/>
      <c r="C40" s="136" t="str">
        <f>IF(G39="","",IF(AR39=TRUE,"Achtung: Fehler in Tabelle!",""))</f>
        <v/>
      </c>
      <c r="D40" s="60"/>
      <c r="E40" s="85"/>
      <c r="F40" s="60"/>
      <c r="G40" s="85"/>
      <c r="H40" s="60"/>
      <c r="I40" s="60"/>
      <c r="J40" s="60"/>
      <c r="K40" s="60"/>
      <c r="L40" s="60"/>
      <c r="M40" s="60">
        <f t="shared" ref="M40:X40" si="11">SUM(M34:M39)</f>
        <v>0</v>
      </c>
      <c r="N40" s="60">
        <f t="shared" si="11"/>
        <v>0</v>
      </c>
      <c r="O40" s="60">
        <f t="shared" si="11"/>
        <v>0</v>
      </c>
      <c r="P40" s="60">
        <f t="shared" si="11"/>
        <v>0</v>
      </c>
      <c r="Q40" s="60">
        <f t="shared" si="11"/>
        <v>0</v>
      </c>
      <c r="R40" s="60">
        <f t="shared" si="11"/>
        <v>0</v>
      </c>
      <c r="S40" s="60">
        <f t="shared" si="11"/>
        <v>0</v>
      </c>
      <c r="T40" s="60">
        <f t="shared" si="11"/>
        <v>0</v>
      </c>
      <c r="U40" s="60">
        <f t="shared" si="11"/>
        <v>0</v>
      </c>
      <c r="V40" s="60">
        <f t="shared" si="11"/>
        <v>0</v>
      </c>
      <c r="W40" s="60">
        <f t="shared" si="11"/>
        <v>0</v>
      </c>
      <c r="X40" s="60">
        <f t="shared" si="11"/>
        <v>0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160">
        <f>SUM(BP34:BP39)</f>
        <v>0</v>
      </c>
      <c r="BQ40" s="60"/>
      <c r="BR40" s="87"/>
      <c r="BS40" s="55" t="s">
        <v>128</v>
      </c>
      <c r="BT40" s="44" t="str">
        <f>IF(G94="","",BB89)</f>
        <v/>
      </c>
      <c r="BU40" s="46"/>
      <c r="BV40" s="104"/>
      <c r="BW40" s="60"/>
      <c r="BX40" s="104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</row>
    <row r="41" spans="1:101" ht="18.75" customHeight="1" thickBot="1" x14ac:dyDescent="0.25">
      <c r="A41" s="60"/>
      <c r="B41" s="60"/>
      <c r="C41" s="60"/>
      <c r="D41" s="60"/>
      <c r="E41" s="85"/>
      <c r="F41" s="60"/>
      <c r="G41" s="85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138"/>
      <c r="BQ41" s="60"/>
      <c r="BR41" s="87"/>
      <c r="BS41" s="25" t="s">
        <v>129</v>
      </c>
      <c r="BT41" s="44" t="str">
        <f>IF(G83="","",BB79)</f>
        <v/>
      </c>
      <c r="BU41" s="46"/>
      <c r="BV41" s="104"/>
      <c r="BW41" s="60"/>
      <c r="BX41" s="104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</row>
    <row r="42" spans="1:101" ht="18.75" customHeight="1" thickBot="1" x14ac:dyDescent="0.3">
      <c r="A42" s="60"/>
      <c r="B42" s="60"/>
      <c r="C42" s="89"/>
      <c r="D42" s="60"/>
      <c r="E42" s="85"/>
      <c r="F42" s="60"/>
      <c r="G42" s="85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89"/>
      <c r="BC42" s="60"/>
      <c r="BD42" s="90"/>
      <c r="BE42" s="60"/>
      <c r="BF42" s="61"/>
      <c r="BG42" s="60"/>
      <c r="BH42" s="60"/>
      <c r="BI42" s="60"/>
      <c r="BJ42" s="60"/>
      <c r="BK42" s="60"/>
      <c r="BL42" s="60"/>
      <c r="BM42" s="60"/>
      <c r="BN42" s="60"/>
      <c r="BO42" s="60"/>
      <c r="BP42" s="138"/>
      <c r="BQ42" s="60"/>
      <c r="BR42" s="87"/>
      <c r="BS42" s="94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</row>
    <row r="43" spans="1:101" ht="18.75" customHeight="1" thickBot="1" x14ac:dyDescent="0.3">
      <c r="A43" s="60"/>
      <c r="B43" s="60"/>
      <c r="C43" s="88" t="s">
        <v>74</v>
      </c>
      <c r="D43" s="60"/>
      <c r="E43" s="85"/>
      <c r="F43" s="60"/>
      <c r="G43" s="85"/>
      <c r="H43" s="60"/>
      <c r="I43" s="60"/>
      <c r="J43" s="60"/>
      <c r="K43" s="60"/>
      <c r="L43" s="60"/>
      <c r="M43" s="60" t="s">
        <v>4</v>
      </c>
      <c r="N43" s="60"/>
      <c r="O43" s="60"/>
      <c r="P43" s="60"/>
      <c r="Q43" s="60" t="s">
        <v>6</v>
      </c>
      <c r="R43" s="60"/>
      <c r="S43" s="60"/>
      <c r="T43" s="60"/>
      <c r="U43" s="60" t="s">
        <v>7</v>
      </c>
      <c r="V43" s="60"/>
      <c r="W43" s="60"/>
      <c r="X43" s="60"/>
      <c r="Y43" s="60"/>
      <c r="Z43" s="60" t="s">
        <v>4</v>
      </c>
      <c r="AA43" s="60" t="s">
        <v>5</v>
      </c>
      <c r="AB43" s="60"/>
      <c r="AC43" s="60"/>
      <c r="AD43" s="60" t="s">
        <v>9</v>
      </c>
      <c r="AE43" s="60"/>
      <c r="AF43" s="60"/>
      <c r="AG43" s="60"/>
      <c r="AH43" s="60" t="s">
        <v>32</v>
      </c>
      <c r="AI43" s="60"/>
      <c r="AJ43" s="60"/>
      <c r="AK43" s="60"/>
      <c r="AL43" s="60"/>
      <c r="AM43" s="60"/>
      <c r="AN43" s="60" t="s">
        <v>35</v>
      </c>
      <c r="AO43" s="60"/>
      <c r="AP43" s="60"/>
      <c r="AQ43" s="60"/>
      <c r="AR43" s="60"/>
      <c r="AS43" s="60" t="s">
        <v>33</v>
      </c>
      <c r="AT43" s="60"/>
      <c r="AU43" s="60"/>
      <c r="AV43" s="60"/>
      <c r="AW43" s="60"/>
      <c r="AX43" s="60"/>
      <c r="AY43" s="60"/>
      <c r="AZ43" s="60"/>
      <c r="BA43" s="60"/>
      <c r="BB43" s="89" t="s">
        <v>10</v>
      </c>
      <c r="BC43" s="60"/>
      <c r="BD43" s="90" t="s">
        <v>4</v>
      </c>
      <c r="BE43" s="60"/>
      <c r="BF43" s="61" t="s">
        <v>5</v>
      </c>
      <c r="BG43" s="60"/>
      <c r="BH43" s="60"/>
      <c r="BI43" s="85"/>
      <c r="BJ43" s="60"/>
      <c r="BK43" s="60"/>
      <c r="BL43" s="60"/>
      <c r="BM43" s="60"/>
      <c r="BN43" s="60"/>
      <c r="BO43" s="60"/>
      <c r="BP43" s="138"/>
      <c r="BQ43" s="85"/>
      <c r="BR43" s="139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</row>
    <row r="44" spans="1:101" ht="18.75" customHeight="1" thickBot="1" x14ac:dyDescent="0.25">
      <c r="A44" s="60"/>
      <c r="B44" s="60"/>
      <c r="C44" s="60"/>
      <c r="D44" s="60"/>
      <c r="E44" s="85"/>
      <c r="F44" s="60"/>
      <c r="G44" s="85"/>
      <c r="H44" s="60"/>
      <c r="I44" s="60"/>
      <c r="J44" s="60"/>
      <c r="K44" s="60"/>
      <c r="L44" s="60"/>
      <c r="M44" s="60" t="s">
        <v>0</v>
      </c>
      <c r="N44" s="60" t="s">
        <v>1</v>
      </c>
      <c r="O44" s="60" t="s">
        <v>2</v>
      </c>
      <c r="P44" s="60" t="s">
        <v>3</v>
      </c>
      <c r="Q44" s="60" t="s">
        <v>0</v>
      </c>
      <c r="R44" s="60" t="s">
        <v>1</v>
      </c>
      <c r="S44" s="60" t="s">
        <v>2</v>
      </c>
      <c r="T44" s="60" t="s">
        <v>3</v>
      </c>
      <c r="U44" s="60" t="s">
        <v>0</v>
      </c>
      <c r="V44" s="60" t="s">
        <v>1</v>
      </c>
      <c r="W44" s="60" t="s">
        <v>2</v>
      </c>
      <c r="X44" s="60" t="s">
        <v>3</v>
      </c>
      <c r="Y44" s="60"/>
      <c r="Z44" s="60" t="s">
        <v>8</v>
      </c>
      <c r="AA44" s="60"/>
      <c r="AB44" s="60"/>
      <c r="AC44" s="60"/>
      <c r="AD44" s="60"/>
      <c r="AE44" s="60"/>
      <c r="AF44" s="60"/>
      <c r="AG44" s="60"/>
      <c r="AH44" s="60" t="s">
        <v>31</v>
      </c>
      <c r="AI44" s="60"/>
      <c r="AJ44" s="60"/>
      <c r="AK44" s="60"/>
      <c r="AL44" s="60"/>
      <c r="AM44" s="60"/>
      <c r="AN44" s="60" t="str">
        <f>AI45</f>
        <v>Uruguay</v>
      </c>
      <c r="AO44" s="60" t="str">
        <f>AI46</f>
        <v>Costa Rica</v>
      </c>
      <c r="AP44" s="60" t="str">
        <f>AI47</f>
        <v>England</v>
      </c>
      <c r="AQ44" s="60" t="str">
        <f>AI48</f>
        <v>Italien</v>
      </c>
      <c r="AR44" s="60"/>
      <c r="AS44" s="60" t="s">
        <v>31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85"/>
      <c r="BJ44" s="85"/>
      <c r="BK44" s="85"/>
      <c r="BL44" s="85"/>
      <c r="BM44" s="85"/>
      <c r="BN44" s="85"/>
      <c r="BO44" s="85"/>
      <c r="BP44" s="137"/>
      <c r="BQ44" s="85"/>
      <c r="BR44" s="141"/>
      <c r="BS44" s="359" t="s">
        <v>165</v>
      </c>
      <c r="BT44" s="360"/>
      <c r="BU44" s="361"/>
      <c r="BV44" s="362"/>
      <c r="BW44" s="156"/>
      <c r="BX44" s="351" t="s">
        <v>152</v>
      </c>
      <c r="BY44" s="351" t="s">
        <v>153</v>
      </c>
      <c r="BZ44" s="352"/>
      <c r="CA44" s="156"/>
      <c r="CB44" s="155"/>
      <c r="CC44" s="155"/>
      <c r="CD44" s="155"/>
      <c r="CE44" s="351" t="s">
        <v>155</v>
      </c>
      <c r="CF44" s="351" t="s">
        <v>156</v>
      </c>
      <c r="CG44" s="155"/>
      <c r="CH44" s="155"/>
      <c r="CI44" s="155"/>
      <c r="CJ44" s="351" t="s">
        <v>158</v>
      </c>
      <c r="CK44" s="155"/>
      <c r="CL44" s="155"/>
      <c r="CM44" s="155"/>
      <c r="CN44" s="155"/>
      <c r="CO44" s="351" t="s">
        <v>159</v>
      </c>
      <c r="CP44" s="155"/>
      <c r="CQ44" s="155"/>
      <c r="CR44" s="155"/>
      <c r="CS44" s="351" t="s">
        <v>146</v>
      </c>
      <c r="CT44" s="155"/>
      <c r="CU44" s="134"/>
      <c r="CV44" s="134"/>
      <c r="CW44" s="134"/>
    </row>
    <row r="45" spans="1:101" ht="18.75" customHeight="1" thickBot="1" x14ac:dyDescent="0.3">
      <c r="A45" s="60"/>
      <c r="B45" s="60"/>
      <c r="C45" s="75" t="str">
        <f>Spielplan!$C$45</f>
        <v>Uruguay</v>
      </c>
      <c r="D45" s="76"/>
      <c r="E45" s="104"/>
      <c r="F45" s="93"/>
      <c r="G45" s="104"/>
      <c r="H45" s="75" t="str">
        <f>Spielplan!$H$45</f>
        <v>Costa Rica</v>
      </c>
      <c r="I45" s="76"/>
      <c r="J45" s="60"/>
      <c r="K45" s="60" t="s">
        <v>85</v>
      </c>
      <c r="L45" s="60">
        <f t="shared" ref="L45:L50" si="12">IF(E45-G45&gt;0,1,IF(G45=E45,0,-1))</f>
        <v>0</v>
      </c>
      <c r="M45" s="60">
        <f>IF($E45="",0,IF($E45&gt;$G45,3,IF($E45=G45,1,0)))</f>
        <v>0</v>
      </c>
      <c r="N45" s="60">
        <f>IF($G45="",0,IF($E45&gt;$G45,0,IF($E45=G45,1,3)))</f>
        <v>0</v>
      </c>
      <c r="O45" s="60"/>
      <c r="P45" s="60"/>
      <c r="Q45" s="60">
        <f>E45</f>
        <v>0</v>
      </c>
      <c r="R45" s="60">
        <f>G45</f>
        <v>0</v>
      </c>
      <c r="S45" s="60"/>
      <c r="T45" s="60"/>
      <c r="U45" s="60">
        <f>G45</f>
        <v>0</v>
      </c>
      <c r="V45" s="60">
        <f>E45</f>
        <v>0</v>
      </c>
      <c r="W45" s="60"/>
      <c r="X45" s="60"/>
      <c r="Y45" s="60"/>
      <c r="Z45" s="60">
        <f>M51</f>
        <v>0</v>
      </c>
      <c r="AA45" s="60">
        <f>Q51</f>
        <v>0</v>
      </c>
      <c r="AB45" s="60">
        <f>U51</f>
        <v>0</v>
      </c>
      <c r="AC45" s="60">
        <f>AA45-AB45</f>
        <v>0</v>
      </c>
      <c r="AD45" s="60">
        <f>IF(Z45&gt;Z46,-1,0)</f>
        <v>0</v>
      </c>
      <c r="AE45" s="60">
        <f>IF(Z45&gt;Z47,-1,0)</f>
        <v>0</v>
      </c>
      <c r="AF45" s="60">
        <f>IF(Z45&gt;Z48,-1,0)</f>
        <v>0</v>
      </c>
      <c r="AG45" s="60">
        <f>10000-(AJ45*1000+AM45*100+AK45*10)</f>
        <v>10000</v>
      </c>
      <c r="AH45" s="90">
        <f>RANK(AG45,AG45:AG48,1)</f>
        <v>1</v>
      </c>
      <c r="AI45" s="60" t="str">
        <f>C45</f>
        <v>Uruguay</v>
      </c>
      <c r="AJ45" s="60">
        <f t="shared" ref="AJ45:AL48" si="13">Z45</f>
        <v>0</v>
      </c>
      <c r="AK45" s="60">
        <f t="shared" si="13"/>
        <v>0</v>
      </c>
      <c r="AL45" s="60">
        <f t="shared" si="13"/>
        <v>0</v>
      </c>
      <c r="AM45" s="60">
        <f>AK45-AL45</f>
        <v>0</v>
      </c>
      <c r="AN45" s="187"/>
      <c r="AO45" s="187">
        <f>IF(AG46=AG45,IF(G45&gt;E45,AG46-0.1,AG46),AG46)</f>
        <v>10000</v>
      </c>
      <c r="AP45" s="187">
        <f>IF(AG47=AG45,IF(G47&gt;E47,AG47-0.1,AG47),AG47)</f>
        <v>10000</v>
      </c>
      <c r="AQ45" s="187">
        <f>IF(AG48=AG45,IF(G49&gt;E49,AG48-0.1,AG48),AG48)</f>
        <v>10000</v>
      </c>
      <c r="AR45" s="187">
        <f>AN49</f>
        <v>30000</v>
      </c>
      <c r="AS45" s="90">
        <f>RANK(AR45,AR45:AR48,1)</f>
        <v>1</v>
      </c>
      <c r="AT45" s="60" t="str">
        <f t="shared" ref="AT45:AW48" si="14">AI45</f>
        <v>Uruguay</v>
      </c>
      <c r="AU45" s="60">
        <f t="shared" si="14"/>
        <v>0</v>
      </c>
      <c r="AV45" s="60">
        <f t="shared" si="14"/>
        <v>0</v>
      </c>
      <c r="AW45" s="60">
        <f t="shared" si="14"/>
        <v>0</v>
      </c>
      <c r="AX45" s="60"/>
      <c r="AY45" s="60"/>
      <c r="AZ45" s="60"/>
      <c r="BA45" s="77">
        <v>1</v>
      </c>
      <c r="BB45" s="75" t="str">
        <f>VLOOKUP(1,AS45:AT48,2,FALSE)</f>
        <v>Uruguay</v>
      </c>
      <c r="BC45" s="76"/>
      <c r="BD45" s="78">
        <f>VLOOKUP(1,AS45:AW48,3,FALSE)</f>
        <v>0</v>
      </c>
      <c r="BE45" s="79">
        <f>VLOOKUP(1,AS45:AW48,4,FALSE)</f>
        <v>0</v>
      </c>
      <c r="BF45" s="93" t="s">
        <v>12</v>
      </c>
      <c r="BG45" s="79">
        <f>VLOOKUP(1,AS45:AW48,5,FALSE)</f>
        <v>0</v>
      </c>
      <c r="BH45" s="80" t="s">
        <v>24</v>
      </c>
      <c r="BI45" s="85"/>
      <c r="BJ45" s="85">
        <f>IF(E45&gt;G45,IF(Spielplan!E45&gt;Spielplan!G45,Punktemodus!$B$3,0),0)</f>
        <v>0</v>
      </c>
      <c r="BK45" s="85">
        <f>IF(E45=G45,IF(Spielplan!E45=Spielplan!G45,Punktemodus!$B$3,0),0)</f>
        <v>10</v>
      </c>
      <c r="BL45" s="85">
        <f>IF(E45&lt;G45,IF(Spielplan!E45&lt;Spielplan!G45,Punktemodus!$B$3,0),0)</f>
        <v>0</v>
      </c>
      <c r="BM45" s="85">
        <f>IF(E45=Spielplan!E45,IF(G45=Spielplan!G45,Punktemodus!$B$5,0),0)</f>
        <v>3</v>
      </c>
      <c r="BN45" s="85">
        <f>IF(E45=Spielplan!E45,Punktemodus!$B$7,0)</f>
        <v>1</v>
      </c>
      <c r="BO45" s="85">
        <f>IF(G45=Spielplan!G45,Punktemodus!$B$7,0)</f>
        <v>1</v>
      </c>
      <c r="BP45" s="137">
        <f>IF(Spielplan!E45="",0,SUM(BJ45:BO45))</f>
        <v>0</v>
      </c>
      <c r="BQ45" s="85"/>
      <c r="BR45" s="141"/>
      <c r="BS45" s="363"/>
      <c r="BT45" s="364"/>
      <c r="BU45" s="365"/>
      <c r="BV45" s="366"/>
      <c r="BW45" s="156"/>
      <c r="BX45" s="351"/>
      <c r="BY45" s="351"/>
      <c r="BZ45" s="352"/>
      <c r="CA45" s="156"/>
      <c r="CB45" s="155"/>
      <c r="CC45" s="155"/>
      <c r="CD45" s="155"/>
      <c r="CE45" s="351"/>
      <c r="CF45" s="351"/>
      <c r="CG45" s="155"/>
      <c r="CH45" s="155"/>
      <c r="CI45" s="155"/>
      <c r="CJ45" s="351"/>
      <c r="CK45" s="155"/>
      <c r="CL45" s="155"/>
      <c r="CM45" s="155"/>
      <c r="CN45" s="155"/>
      <c r="CO45" s="351"/>
      <c r="CP45" s="155"/>
      <c r="CQ45" s="155"/>
      <c r="CR45" s="155"/>
      <c r="CS45" s="351"/>
      <c r="CT45" s="155"/>
      <c r="CU45" s="134"/>
      <c r="CV45" s="134"/>
      <c r="CW45" s="134"/>
    </row>
    <row r="46" spans="1:101" ht="18.75" customHeight="1" thickBot="1" x14ac:dyDescent="0.3">
      <c r="A46" s="60"/>
      <c r="B46" s="60"/>
      <c r="C46" s="48" t="str">
        <f>Spielplan!$C$46</f>
        <v>England</v>
      </c>
      <c r="D46" s="49"/>
      <c r="E46" s="104"/>
      <c r="F46" s="93"/>
      <c r="G46" s="104"/>
      <c r="H46" s="48" t="str">
        <f>Spielplan!$H$46</f>
        <v>Italien</v>
      </c>
      <c r="I46" s="49"/>
      <c r="J46" s="60"/>
      <c r="K46" s="60" t="s">
        <v>86</v>
      </c>
      <c r="L46" s="60">
        <f t="shared" si="12"/>
        <v>0</v>
      </c>
      <c r="M46" s="60"/>
      <c r="N46" s="60"/>
      <c r="O46" s="60">
        <f>IF($E46="",0,IF($E46&gt;$G46,3,IF($E46=$G46,1,0)))</f>
        <v>0</v>
      </c>
      <c r="P46" s="60">
        <f>IF($G46="",0,IF($E46&gt;$G46,0,IF($E46=$G46,1,3)))</f>
        <v>0</v>
      </c>
      <c r="Q46" s="60"/>
      <c r="R46" s="60"/>
      <c r="S46" s="60">
        <f>E46</f>
        <v>0</v>
      </c>
      <c r="T46" s="60">
        <f>G46</f>
        <v>0</v>
      </c>
      <c r="U46" s="60"/>
      <c r="V46" s="60"/>
      <c r="W46" s="60">
        <f>G46</f>
        <v>0</v>
      </c>
      <c r="X46" s="60">
        <f>E46</f>
        <v>0</v>
      </c>
      <c r="Y46" s="60"/>
      <c r="Z46" s="60">
        <f>N51</f>
        <v>0</v>
      </c>
      <c r="AA46" s="60">
        <f>R51</f>
        <v>0</v>
      </c>
      <c r="AB46" s="60">
        <f>V51</f>
        <v>0</v>
      </c>
      <c r="AC46" s="60">
        <f>AA46-AB46</f>
        <v>0</v>
      </c>
      <c r="AD46" s="60">
        <f>IF(Z46&gt;Z45,-1,0)</f>
        <v>0</v>
      </c>
      <c r="AE46" s="60">
        <f>IF(Z46&gt;Z47,-1,0)</f>
        <v>0</v>
      </c>
      <c r="AF46" s="60">
        <f>IF(Z46&gt;Z48,-1,0)</f>
        <v>0</v>
      </c>
      <c r="AG46" s="60">
        <f>10000-(AJ46*1000+AM46*100+AK46*10)</f>
        <v>10000</v>
      </c>
      <c r="AH46" s="90">
        <f>RANK(AG46,AG45:AG48,1)</f>
        <v>1</v>
      </c>
      <c r="AI46" s="60" t="str">
        <f>H45</f>
        <v>Costa Rica</v>
      </c>
      <c r="AJ46" s="60">
        <f t="shared" si="13"/>
        <v>0</v>
      </c>
      <c r="AK46" s="60">
        <f t="shared" si="13"/>
        <v>0</v>
      </c>
      <c r="AL46" s="60">
        <f t="shared" si="13"/>
        <v>0</v>
      </c>
      <c r="AM46" s="60">
        <f>AK46-AL46</f>
        <v>0</v>
      </c>
      <c r="AN46" s="187">
        <f>IF(AG45=AG46,IF(E45&gt;G45,AG45-0.1,AG45),AG45)</f>
        <v>10000</v>
      </c>
      <c r="AO46" s="187"/>
      <c r="AP46" s="187">
        <f>IF(AG47=AG46,IF(G50&gt;E50,AG47-0.1,AG47),AG47)</f>
        <v>10000</v>
      </c>
      <c r="AQ46" s="187">
        <f>IF(AG48=AG46,IF(G48&gt;E48,AG48-0.1,AG48),AG48)</f>
        <v>10000</v>
      </c>
      <c r="AR46" s="187">
        <f>AO49</f>
        <v>30000</v>
      </c>
      <c r="AS46" s="90">
        <f>RANK(AR46,AR45:AR48,1)</f>
        <v>1</v>
      </c>
      <c r="AT46" s="60" t="str">
        <f t="shared" si="14"/>
        <v>Costa Rica</v>
      </c>
      <c r="AU46" s="60">
        <f t="shared" si="14"/>
        <v>0</v>
      </c>
      <c r="AV46" s="60">
        <f t="shared" si="14"/>
        <v>0</v>
      </c>
      <c r="AW46" s="60">
        <f t="shared" si="14"/>
        <v>0</v>
      </c>
      <c r="AX46" s="60"/>
      <c r="AY46" s="60"/>
      <c r="AZ46" s="60"/>
      <c r="BA46" s="50">
        <v>2</v>
      </c>
      <c r="BB46" s="48" t="e">
        <f>VLOOKUP(2,AS45:AT48,2,FALSE)</f>
        <v>#N/A</v>
      </c>
      <c r="BC46" s="49"/>
      <c r="BD46" s="51" t="e">
        <f>VLOOKUP(2,AS45:AW48,3,FALSE)</f>
        <v>#N/A</v>
      </c>
      <c r="BE46" s="52" t="e">
        <f>VLOOKUP(2,AS45:AW48,4,FALSE)</f>
        <v>#N/A</v>
      </c>
      <c r="BF46" s="93" t="s">
        <v>12</v>
      </c>
      <c r="BG46" s="52" t="e">
        <f>VLOOKUP(2,AS45:AW48,5,FALSE)</f>
        <v>#N/A</v>
      </c>
      <c r="BH46" s="81" t="s">
        <v>25</v>
      </c>
      <c r="BI46" s="85"/>
      <c r="BJ46" s="85">
        <f>IF(E46&gt;G46,IF(Spielplan!E46&gt;Spielplan!G46,Punktemodus!$B$3,0),0)</f>
        <v>0</v>
      </c>
      <c r="BK46" s="85">
        <f>IF(E46=G46,IF(Spielplan!E46=Spielplan!G46,Punktemodus!$B$3,0),0)</f>
        <v>10</v>
      </c>
      <c r="BL46" s="85">
        <f>IF(E46&lt;G46,IF(Spielplan!E46&lt;Spielplan!G46,Punktemodus!$B$3,0),0)</f>
        <v>0</v>
      </c>
      <c r="BM46" s="85">
        <f>IF(E46=Spielplan!E46,IF(G46=Spielplan!G46,Punktemodus!$B$5,0),0)</f>
        <v>3</v>
      </c>
      <c r="BN46" s="85">
        <f>IF(E46=Spielplan!E46,Punktemodus!$B$7,0)</f>
        <v>1</v>
      </c>
      <c r="BO46" s="85">
        <f>IF(G46=Spielplan!G46,Punktemodus!$B$7,0)</f>
        <v>1</v>
      </c>
      <c r="BP46" s="137">
        <f>IF(Spielplan!E46="",0,SUM(BJ46:BO46))</f>
        <v>0</v>
      </c>
      <c r="BQ46" s="85"/>
      <c r="BR46" s="141"/>
      <c r="BS46" s="142"/>
      <c r="BT46" s="155"/>
      <c r="BU46" s="154" t="s">
        <v>120</v>
      </c>
      <c r="BV46" s="155"/>
      <c r="BW46" s="155"/>
      <c r="BX46" s="351"/>
      <c r="BY46" s="351"/>
      <c r="BZ46" s="352"/>
      <c r="CA46" s="155"/>
      <c r="CB46" s="155"/>
      <c r="CC46" s="155"/>
      <c r="CD46" s="155"/>
      <c r="CE46" s="351"/>
      <c r="CF46" s="351"/>
      <c r="CG46" s="155"/>
      <c r="CH46" s="155"/>
      <c r="CI46" s="155"/>
      <c r="CJ46" s="351"/>
      <c r="CK46" s="155"/>
      <c r="CL46" s="155"/>
      <c r="CM46" s="155"/>
      <c r="CN46" s="155"/>
      <c r="CO46" s="351"/>
      <c r="CP46" s="155"/>
      <c r="CQ46" s="155"/>
      <c r="CR46" s="155"/>
      <c r="CS46" s="351"/>
      <c r="CT46" s="155"/>
      <c r="CU46" s="134"/>
      <c r="CV46" s="134"/>
      <c r="CW46" s="134"/>
    </row>
    <row r="47" spans="1:101" ht="18.75" customHeight="1" thickBot="1" x14ac:dyDescent="0.3">
      <c r="A47" s="60"/>
      <c r="B47" s="60"/>
      <c r="C47" s="75" t="str">
        <f>C45</f>
        <v>Uruguay</v>
      </c>
      <c r="D47" s="76"/>
      <c r="E47" s="104"/>
      <c r="F47" s="93"/>
      <c r="G47" s="104"/>
      <c r="H47" s="75" t="str">
        <f>C46</f>
        <v>England</v>
      </c>
      <c r="I47" s="76"/>
      <c r="J47" s="60"/>
      <c r="K47" s="60" t="s">
        <v>87</v>
      </c>
      <c r="L47" s="60">
        <f t="shared" si="12"/>
        <v>0</v>
      </c>
      <c r="M47" s="60">
        <f>IF($E47="",0,IF($E47&gt;$G47,3,IF($E47=G47,1,0)))</f>
        <v>0</v>
      </c>
      <c r="N47" s="60"/>
      <c r="O47" s="60">
        <f>IF($G47="",0,IF($E47&gt;$G47,0,IF($E47=$G47,1,3)))</f>
        <v>0</v>
      </c>
      <c r="P47" s="60"/>
      <c r="Q47" s="60">
        <f>E47</f>
        <v>0</v>
      </c>
      <c r="R47" s="60"/>
      <c r="S47" s="60">
        <f>G47</f>
        <v>0</v>
      </c>
      <c r="T47" s="60"/>
      <c r="U47" s="60">
        <f>G47</f>
        <v>0</v>
      </c>
      <c r="V47" s="60"/>
      <c r="W47" s="60">
        <f>E47</f>
        <v>0</v>
      </c>
      <c r="X47" s="60"/>
      <c r="Y47" s="60"/>
      <c r="Z47" s="60">
        <f>O51</f>
        <v>0</v>
      </c>
      <c r="AA47" s="60">
        <f>S51</f>
        <v>0</v>
      </c>
      <c r="AB47" s="60">
        <f>W51</f>
        <v>0</v>
      </c>
      <c r="AC47" s="60">
        <f>AA47-AB47</f>
        <v>0</v>
      </c>
      <c r="AD47" s="60">
        <f>IF(Z47&gt;Z45,-1,0)</f>
        <v>0</v>
      </c>
      <c r="AE47" s="60">
        <f>IF(Z47&gt;Z46,-1,0)</f>
        <v>0</v>
      </c>
      <c r="AF47" s="60">
        <f>IF(Z47&gt;Z48,-1,0)</f>
        <v>0</v>
      </c>
      <c r="AG47" s="60">
        <f>10000-(AJ47*1000+AM47*100+AK47*10)</f>
        <v>10000</v>
      </c>
      <c r="AH47" s="90">
        <f>RANK(AG47,AG45:AG48,1)</f>
        <v>1</v>
      </c>
      <c r="AI47" s="60" t="str">
        <f>C46</f>
        <v>England</v>
      </c>
      <c r="AJ47" s="60">
        <f t="shared" si="13"/>
        <v>0</v>
      </c>
      <c r="AK47" s="60">
        <f t="shared" si="13"/>
        <v>0</v>
      </c>
      <c r="AL47" s="60">
        <f t="shared" si="13"/>
        <v>0</v>
      </c>
      <c r="AM47" s="60">
        <f>AK47-AL47</f>
        <v>0</v>
      </c>
      <c r="AN47" s="187">
        <f>IF(AG45=AG47,IF(E47&gt;G47,AG45-0.1,AG45),AG45)</f>
        <v>10000</v>
      </c>
      <c r="AO47" s="187">
        <f>IF(AG46=AG47,IF(E50&gt;G50,AG46-0.1,AG46),AG46)</f>
        <v>10000</v>
      </c>
      <c r="AP47" s="187"/>
      <c r="AQ47" s="187">
        <f>IF(AG48=AG47,IF(G46&gt;E46,AG48-0.1,AG48),AG48)</f>
        <v>10000</v>
      </c>
      <c r="AR47" s="187">
        <f>AP49</f>
        <v>30000</v>
      </c>
      <c r="AS47" s="90">
        <f>RANK(AR47,AR45:AR48,1)</f>
        <v>1</v>
      </c>
      <c r="AT47" s="60" t="str">
        <f t="shared" si="14"/>
        <v>England</v>
      </c>
      <c r="AU47" s="60">
        <f t="shared" si="14"/>
        <v>0</v>
      </c>
      <c r="AV47" s="60">
        <f t="shared" si="14"/>
        <v>0</v>
      </c>
      <c r="AW47" s="60">
        <f t="shared" si="14"/>
        <v>0</v>
      </c>
      <c r="AX47" s="60"/>
      <c r="AY47" s="60"/>
      <c r="AZ47" s="60"/>
      <c r="BA47" s="113">
        <v>3</v>
      </c>
      <c r="BB47" s="114" t="e">
        <f>VLOOKUP(3,AS45:AT48,2,FALSE)</f>
        <v>#N/A</v>
      </c>
      <c r="BC47" s="115"/>
      <c r="BD47" s="116" t="e">
        <f>VLOOKUP(3,AS45:AW48,3,FALSE)</f>
        <v>#N/A</v>
      </c>
      <c r="BE47" s="116" t="e">
        <f>VLOOKUP(3,AS45:AW48,4,FALSE)</f>
        <v>#N/A</v>
      </c>
      <c r="BF47" s="93" t="s">
        <v>12</v>
      </c>
      <c r="BG47" s="116" t="e">
        <f>VLOOKUP(3,AS45:AW48,5,FALSE)</f>
        <v>#N/A</v>
      </c>
      <c r="BH47" s="60"/>
      <c r="BI47" s="60"/>
      <c r="BJ47" s="85">
        <f>IF(E47&gt;G47,IF(Spielplan!E47&gt;Spielplan!G47,Punktemodus!$B$3,0),0)</f>
        <v>0</v>
      </c>
      <c r="BK47" s="85">
        <f>IF(E47=G47,IF(Spielplan!E47=Spielplan!G47,Punktemodus!$B$3,0),0)</f>
        <v>10</v>
      </c>
      <c r="BL47" s="85">
        <f>IF(E47&lt;G47,IF(Spielplan!E47&lt;Spielplan!G47,Punktemodus!$B$3,0),0)</f>
        <v>0</v>
      </c>
      <c r="BM47" s="85">
        <f>IF(E47=Spielplan!E47,IF(G47=Spielplan!G47,Punktemodus!$B$5,0),0)</f>
        <v>3</v>
      </c>
      <c r="BN47" s="85">
        <f>IF(E47=Spielplan!E47,Punktemodus!$B$7,0)</f>
        <v>1</v>
      </c>
      <c r="BO47" s="85">
        <f>IF(G47=Spielplan!G47,Punktemodus!$B$7,0)</f>
        <v>1</v>
      </c>
      <c r="BP47" s="137">
        <f>IF(Spielplan!E47="",0,SUM(BJ47:BO47))</f>
        <v>0</v>
      </c>
      <c r="BQ47" s="85"/>
      <c r="BR47" s="141"/>
      <c r="BS47" s="134"/>
      <c r="BT47" s="134"/>
      <c r="BU47" s="134"/>
      <c r="BV47" s="134"/>
      <c r="BW47" s="155"/>
      <c r="BX47" s="351"/>
      <c r="BY47" s="351"/>
      <c r="BZ47" s="352"/>
      <c r="CA47" s="155"/>
      <c r="CB47" s="155"/>
      <c r="CC47" s="155"/>
      <c r="CD47" s="155"/>
      <c r="CE47" s="351"/>
      <c r="CF47" s="351"/>
      <c r="CG47" s="155"/>
      <c r="CH47" s="155"/>
      <c r="CI47" s="155"/>
      <c r="CJ47" s="351"/>
      <c r="CK47" s="155"/>
      <c r="CL47" s="155"/>
      <c r="CM47" s="155"/>
      <c r="CN47" s="155"/>
      <c r="CO47" s="351"/>
      <c r="CP47" s="155"/>
      <c r="CQ47" s="155"/>
      <c r="CR47" s="155"/>
      <c r="CS47" s="351"/>
      <c r="CT47" s="155"/>
      <c r="CU47" s="134"/>
      <c r="CV47" s="134"/>
      <c r="CW47" s="134"/>
    </row>
    <row r="48" spans="1:101" ht="18.75" customHeight="1" thickBot="1" x14ac:dyDescent="0.3">
      <c r="A48" s="60"/>
      <c r="B48" s="60"/>
      <c r="C48" s="48" t="str">
        <f>H45</f>
        <v>Costa Rica</v>
      </c>
      <c r="D48" s="49"/>
      <c r="E48" s="104"/>
      <c r="F48" s="93"/>
      <c r="G48" s="104"/>
      <c r="H48" s="48" t="str">
        <f>H46</f>
        <v>Italien</v>
      </c>
      <c r="I48" s="49"/>
      <c r="J48" s="60"/>
      <c r="K48" s="60" t="s">
        <v>88</v>
      </c>
      <c r="L48" s="60">
        <f t="shared" si="12"/>
        <v>0</v>
      </c>
      <c r="M48" s="60"/>
      <c r="N48" s="60">
        <f>IF($E48="",0,IF($E48&gt;$G48,3,IF($E48=$G48,1,0)))</f>
        <v>0</v>
      </c>
      <c r="O48" s="60"/>
      <c r="P48" s="60">
        <f>IF($G48="",0,IF($E48&gt;$G48,0,IF($E48=$G48,1,3)))</f>
        <v>0</v>
      </c>
      <c r="Q48" s="60"/>
      <c r="R48" s="60">
        <f>E48</f>
        <v>0</v>
      </c>
      <c r="S48" s="60"/>
      <c r="T48" s="60">
        <f>G48</f>
        <v>0</v>
      </c>
      <c r="U48" s="60"/>
      <c r="V48" s="60">
        <f>G48</f>
        <v>0</v>
      </c>
      <c r="W48" s="60"/>
      <c r="X48" s="60">
        <f>E48</f>
        <v>0</v>
      </c>
      <c r="Y48" s="60"/>
      <c r="Z48" s="60">
        <f>P51</f>
        <v>0</v>
      </c>
      <c r="AA48" s="60">
        <f>T51</f>
        <v>0</v>
      </c>
      <c r="AB48" s="60">
        <f>X51</f>
        <v>0</v>
      </c>
      <c r="AC48" s="60">
        <f>AA48-AB48</f>
        <v>0</v>
      </c>
      <c r="AD48" s="60">
        <f>IF(Z48&gt;Z45,-1,0)</f>
        <v>0</v>
      </c>
      <c r="AE48" s="60">
        <f>IF(Z48&gt;Z46,-1,0)</f>
        <v>0</v>
      </c>
      <c r="AF48" s="60">
        <f>IF(Z48&gt;Z47,-1,0)</f>
        <v>0</v>
      </c>
      <c r="AG48" s="60">
        <f>10000-(AJ48*1000+AM48*100+AK48*10)</f>
        <v>10000</v>
      </c>
      <c r="AH48" s="90">
        <f>RANK(AG48,AG45:AG48,1)</f>
        <v>1</v>
      </c>
      <c r="AI48" s="60" t="str">
        <f>H46</f>
        <v>Italien</v>
      </c>
      <c r="AJ48" s="60">
        <f t="shared" si="13"/>
        <v>0</v>
      </c>
      <c r="AK48" s="60">
        <f t="shared" si="13"/>
        <v>0</v>
      </c>
      <c r="AL48" s="60">
        <f t="shared" si="13"/>
        <v>0</v>
      </c>
      <c r="AM48" s="60">
        <f>AK48-AL48</f>
        <v>0</v>
      </c>
      <c r="AN48" s="187">
        <f>IF(AG45=AG48,IF(E49&gt;G49,AG45-0.1,AG45),AG45)</f>
        <v>10000</v>
      </c>
      <c r="AO48" s="187">
        <f>IF(AG46=AG48,IF(E48&gt;G48,AG46-0.1,AG46),AG46)</f>
        <v>10000</v>
      </c>
      <c r="AP48" s="187">
        <f>IF(AG47=AG48,IF(E46&gt;G46,AG47-0.1,AG47),AG47)</f>
        <v>10000</v>
      </c>
      <c r="AQ48" s="187"/>
      <c r="AR48" s="187">
        <f>AQ49</f>
        <v>30000</v>
      </c>
      <c r="AS48" s="90">
        <f>RANK(AR48,AR45:AR48,1)</f>
        <v>1</v>
      </c>
      <c r="AT48" s="60" t="str">
        <f t="shared" si="14"/>
        <v>Italien</v>
      </c>
      <c r="AU48" s="60">
        <f t="shared" si="14"/>
        <v>0</v>
      </c>
      <c r="AV48" s="60">
        <f t="shared" si="14"/>
        <v>0</v>
      </c>
      <c r="AW48" s="60">
        <f t="shared" si="14"/>
        <v>0</v>
      </c>
      <c r="AX48" s="60"/>
      <c r="AY48" s="60"/>
      <c r="AZ48" s="60"/>
      <c r="BA48" s="113">
        <v>4</v>
      </c>
      <c r="BB48" s="114" t="e">
        <f>VLOOKUP(4,AS45:AT48,2,FALSE)</f>
        <v>#N/A</v>
      </c>
      <c r="BC48" s="115"/>
      <c r="BD48" s="116" t="e">
        <f>VLOOKUP(4,AS45:AW48,3,FALSE)</f>
        <v>#N/A</v>
      </c>
      <c r="BE48" s="116" t="e">
        <f>VLOOKUP(4,AS45:AW48,4,FALSE)</f>
        <v>#N/A</v>
      </c>
      <c r="BF48" s="93" t="s">
        <v>12</v>
      </c>
      <c r="BG48" s="116" t="e">
        <f>VLOOKUP(4,AS45:AW48,5,FALSE)</f>
        <v>#N/A</v>
      </c>
      <c r="BH48" s="60"/>
      <c r="BI48" s="60"/>
      <c r="BJ48" s="85">
        <f>IF(E48&gt;G48,IF(Spielplan!E48&gt;Spielplan!G48,Punktemodus!$B$3,0),0)</f>
        <v>0</v>
      </c>
      <c r="BK48" s="85">
        <f>IF(E48=G48,IF(Spielplan!E48=Spielplan!G48,Punktemodus!$B$3,0),0)</f>
        <v>10</v>
      </c>
      <c r="BL48" s="85">
        <f>IF(E48&lt;G48,IF(Spielplan!E48&lt;Spielplan!G48,Punktemodus!$B$3,0),0)</f>
        <v>0</v>
      </c>
      <c r="BM48" s="85">
        <f>IF(E48=Spielplan!E48,IF(G48=Spielplan!G48,Punktemodus!$B$5,0),0)</f>
        <v>3</v>
      </c>
      <c r="BN48" s="85">
        <f>IF(E48=Spielplan!E48,Punktemodus!$B$7,0)</f>
        <v>1</v>
      </c>
      <c r="BO48" s="85">
        <f>IF(G48=Spielplan!G48,Punktemodus!$B$7,0)</f>
        <v>1</v>
      </c>
      <c r="BP48" s="137">
        <f>IF(Spielplan!E48="",0,SUM(BJ48:BO48))</f>
        <v>0</v>
      </c>
      <c r="BQ48" s="85"/>
      <c r="BR48" s="141"/>
      <c r="BS48" s="143" t="s">
        <v>18</v>
      </c>
      <c r="BT48" s="144" t="str">
        <f>Spielplan!$BL$12</f>
        <v/>
      </c>
      <c r="BU48" s="145"/>
      <c r="BV48" s="146">
        <f>Spielplan!$BN$12</f>
        <v>0</v>
      </c>
      <c r="BW48" s="157"/>
      <c r="BX48" s="158">
        <f>IF(BT12=BT48,Punktemodus!$B$11,0)</f>
        <v>10</v>
      </c>
      <c r="BY48" s="158">
        <f>IF(BT48=BT29,Punktemodus!B13,0)</f>
        <v>5</v>
      </c>
      <c r="BZ48" s="142"/>
      <c r="CA48" s="155"/>
      <c r="CB48" s="154" t="s">
        <v>27</v>
      </c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34"/>
      <c r="CV48" s="134"/>
      <c r="CW48" s="134"/>
    </row>
    <row r="49" spans="1:101" ht="18.75" customHeight="1" thickBot="1" x14ac:dyDescent="0.3">
      <c r="A49" s="60"/>
      <c r="B49" s="60"/>
      <c r="C49" s="75" t="str">
        <f>C45</f>
        <v>Uruguay</v>
      </c>
      <c r="D49" s="76"/>
      <c r="E49" s="104"/>
      <c r="F49" s="93"/>
      <c r="G49" s="104"/>
      <c r="H49" s="75" t="str">
        <f>H46</f>
        <v>Italien</v>
      </c>
      <c r="I49" s="76"/>
      <c r="J49" s="60"/>
      <c r="K49" s="60" t="s">
        <v>89</v>
      </c>
      <c r="L49" s="60">
        <f t="shared" si="12"/>
        <v>0</v>
      </c>
      <c r="M49" s="60">
        <f>IF($E49="",0,IF($E49&gt;$G49,3,IF($E49=G49,1,0)))</f>
        <v>0</v>
      </c>
      <c r="N49" s="60"/>
      <c r="O49" s="60"/>
      <c r="P49" s="60">
        <f>IF($G49="",0,IF($E49&gt;$G49,0,IF($E49=$G49,1,3)))</f>
        <v>0</v>
      </c>
      <c r="Q49" s="60">
        <f>E49</f>
        <v>0</v>
      </c>
      <c r="R49" s="60"/>
      <c r="S49" s="60"/>
      <c r="T49" s="60">
        <f>G49</f>
        <v>0</v>
      </c>
      <c r="U49" s="60">
        <f>G49</f>
        <v>0</v>
      </c>
      <c r="V49" s="60"/>
      <c r="W49" s="60"/>
      <c r="X49" s="60">
        <f>E49</f>
        <v>0</v>
      </c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187">
        <f>SUM(AN45:AN48)</f>
        <v>30000</v>
      </c>
      <c r="AO49" s="187">
        <f>SUM(AO45:AO48)</f>
        <v>30000</v>
      </c>
      <c r="AP49" s="187">
        <f>SUM(AP45:AP48)</f>
        <v>30000</v>
      </c>
      <c r="AQ49" s="187">
        <f>SUM(AQ45:AQ48)</f>
        <v>30000</v>
      </c>
      <c r="AR49" s="187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85">
        <f>IF(E49&gt;G49,IF(Spielplan!E49&gt;Spielplan!G49,Punktemodus!$B$3,0),0)</f>
        <v>0</v>
      </c>
      <c r="BK49" s="85">
        <f>IF(E49=G49,IF(Spielplan!E49=Spielplan!G49,Punktemodus!$B$3,0),0)</f>
        <v>10</v>
      </c>
      <c r="BL49" s="85">
        <f>IF(E49&lt;G49,IF(Spielplan!E49&lt;Spielplan!G49,Punktemodus!$B$3,0),0)</f>
        <v>0</v>
      </c>
      <c r="BM49" s="85">
        <f>IF(E49=Spielplan!E49,IF(G49=Spielplan!G49,Punktemodus!$B$5,0),0)</f>
        <v>3</v>
      </c>
      <c r="BN49" s="85">
        <f>IF(E49=Spielplan!E49,Punktemodus!$B$7,0)</f>
        <v>1</v>
      </c>
      <c r="BO49" s="85">
        <f>IF(G49=Spielplan!G49,Punktemodus!$B$7,0)</f>
        <v>1</v>
      </c>
      <c r="BP49" s="137">
        <f>IF(Spielplan!E49="",0,SUM(BJ49:BO49))</f>
        <v>0</v>
      </c>
      <c r="BQ49" s="60"/>
      <c r="BR49" s="141"/>
      <c r="BS49" s="149" t="s">
        <v>21</v>
      </c>
      <c r="BT49" s="144" t="str">
        <f>Spielplan!$BL$13</f>
        <v/>
      </c>
      <c r="BU49" s="145"/>
      <c r="BV49" s="146">
        <f>Spielplan!$BN$13</f>
        <v>0</v>
      </c>
      <c r="BW49" s="155"/>
      <c r="BX49" s="158">
        <f>IF(BT13=BT49,Punktemodus!$B$11,0)</f>
        <v>10</v>
      </c>
      <c r="BY49" s="158">
        <f>IF(BT49=BT28,Punktemodus!B13,0)</f>
        <v>5</v>
      </c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34"/>
      <c r="CV49" s="134"/>
      <c r="CW49" s="134"/>
    </row>
    <row r="50" spans="1:101" ht="18.75" customHeight="1" thickBot="1" x14ac:dyDescent="0.3">
      <c r="A50" s="60"/>
      <c r="B50" s="60"/>
      <c r="C50" s="48" t="str">
        <f>H45</f>
        <v>Costa Rica</v>
      </c>
      <c r="D50" s="49"/>
      <c r="E50" s="104"/>
      <c r="F50" s="93"/>
      <c r="G50" s="104"/>
      <c r="H50" s="48" t="str">
        <f>C46</f>
        <v>England</v>
      </c>
      <c r="I50" s="49"/>
      <c r="J50" s="60"/>
      <c r="K50" s="60" t="s">
        <v>89</v>
      </c>
      <c r="L50" s="60">
        <f t="shared" si="12"/>
        <v>0</v>
      </c>
      <c r="M50" s="60"/>
      <c r="N50" s="60">
        <f>IF($E50="",0,IF($E50&gt;$G50,3,IF($E50=$G50,1,0)))</f>
        <v>0</v>
      </c>
      <c r="O50" s="60">
        <f>IF($G50="",0,IF($E50&gt;$G50,0,IF($E50=$G50,1,3)))</f>
        <v>0</v>
      </c>
      <c r="P50" s="60"/>
      <c r="Q50" s="60"/>
      <c r="R50" s="60">
        <f>E50</f>
        <v>0</v>
      </c>
      <c r="S50" s="60">
        <f>G50</f>
        <v>0</v>
      </c>
      <c r="T50" s="60"/>
      <c r="U50" s="60"/>
      <c r="V50" s="60">
        <f>G50</f>
        <v>0</v>
      </c>
      <c r="W50" s="60">
        <f>E50</f>
        <v>0</v>
      </c>
      <c r="X50" s="60"/>
      <c r="Y50" s="60"/>
      <c r="Z50" s="60" t="s">
        <v>30</v>
      </c>
      <c r="AA50" s="60"/>
      <c r="AB50" s="60"/>
      <c r="AC50" s="60"/>
      <c r="AD50" s="60"/>
      <c r="AE50" s="60"/>
      <c r="AF50" s="60"/>
      <c r="AG50" s="60" t="b">
        <f>OR(AG45=AG46,AG45=AG47,AG45=AG48,AG46=AG47,AG46=AG48,AG47=AG48)</f>
        <v>1</v>
      </c>
      <c r="AH50" s="60"/>
      <c r="AI50" s="60"/>
      <c r="AJ50" s="60"/>
      <c r="AK50" s="60"/>
      <c r="AL50" s="60"/>
      <c r="AM50" s="60"/>
      <c r="AN50" s="60"/>
      <c r="AO50" s="60" t="s">
        <v>34</v>
      </c>
      <c r="AP50" s="60"/>
      <c r="AQ50" s="60"/>
      <c r="AR50" s="60" t="b">
        <f>OR(AR45=AR46,AR45=AR47,AR45=AR48,AR46=AR47,AR46=AR48,AR47=AR48)</f>
        <v>1</v>
      </c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85">
        <f>IF(E50&gt;G50,IF(Spielplan!E50&gt;Spielplan!G50,Punktemodus!$B$3,0),0)</f>
        <v>0</v>
      </c>
      <c r="BK50" s="85">
        <f>IF(E50=G50,IF(Spielplan!E50=Spielplan!G50,Punktemodus!$B$3,0),0)</f>
        <v>10</v>
      </c>
      <c r="BL50" s="85">
        <f>IF(E50&lt;G50,IF(Spielplan!E50&lt;Spielplan!G50,Punktemodus!$B$3,0),0)</f>
        <v>0</v>
      </c>
      <c r="BM50" s="85">
        <f>IF(E50=Spielplan!E50,IF(G50=Spielplan!G50,Punktemodus!$B$5,0),0)</f>
        <v>3</v>
      </c>
      <c r="BN50" s="85">
        <f>IF(E50=Spielplan!E50,Punktemodus!$B$7,0)</f>
        <v>1</v>
      </c>
      <c r="BO50" s="85">
        <f>IF(G50=Spielplan!G50,Punktemodus!$B$7,0)</f>
        <v>1</v>
      </c>
      <c r="BP50" s="137">
        <f>IF(Spielplan!E50="",0,SUM(BJ50:BO50))</f>
        <v>0</v>
      </c>
      <c r="BQ50" s="60"/>
      <c r="BR50" s="141"/>
      <c r="BS50" s="150"/>
      <c r="BT50" s="134"/>
      <c r="BU50" s="134"/>
      <c r="BV50" s="151"/>
      <c r="BW50" s="157"/>
      <c r="BX50" s="158"/>
      <c r="BY50" s="158"/>
      <c r="BZ50" s="155"/>
      <c r="CA50" s="144" t="str">
        <f>Spielplan!$BS$14</f>
        <v/>
      </c>
      <c r="CB50" s="159"/>
      <c r="CC50" s="146">
        <f>Spielplan!$BU$14</f>
        <v>0</v>
      </c>
      <c r="CD50" s="157"/>
      <c r="CE50" s="155">
        <f>IF(CA50=CA14,Punktemodus!B15,0)</f>
        <v>20</v>
      </c>
      <c r="CF50" s="158">
        <f>IF(OR(CA50=$CA$15,CA50=$CA$22,CA50=$CA$23,CA50=$CA$30,CA50=$CA$31,CA50=$CA$38,CA50=$CA$39),Punktemodus!B17,0)</f>
        <v>10</v>
      </c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34"/>
      <c r="CV50" s="134"/>
      <c r="CW50" s="134"/>
    </row>
    <row r="51" spans="1:101" ht="18.75" customHeight="1" thickBot="1" x14ac:dyDescent="0.3">
      <c r="A51" s="60"/>
      <c r="B51" s="60"/>
      <c r="C51" s="136" t="str">
        <f>IF(G50="","",IF(AR50=TRUE,"Achtung: Fehler in Tabelle!",""))</f>
        <v/>
      </c>
      <c r="D51" s="60"/>
      <c r="E51" s="85"/>
      <c r="F51" s="60"/>
      <c r="G51" s="85"/>
      <c r="H51" s="60"/>
      <c r="I51" s="60"/>
      <c r="J51" s="60"/>
      <c r="K51" s="60"/>
      <c r="L51" s="60"/>
      <c r="M51" s="60">
        <f t="shared" ref="M51:X51" si="15">SUM(M45:M50)</f>
        <v>0</v>
      </c>
      <c r="N51" s="60">
        <f t="shared" si="15"/>
        <v>0</v>
      </c>
      <c r="O51" s="60">
        <f t="shared" si="15"/>
        <v>0</v>
      </c>
      <c r="P51" s="60">
        <f t="shared" si="15"/>
        <v>0</v>
      </c>
      <c r="Q51" s="60">
        <f t="shared" si="15"/>
        <v>0</v>
      </c>
      <c r="R51" s="60">
        <f t="shared" si="15"/>
        <v>0</v>
      </c>
      <c r="S51" s="60">
        <f t="shared" si="15"/>
        <v>0</v>
      </c>
      <c r="T51" s="60">
        <f t="shared" si="15"/>
        <v>0</v>
      </c>
      <c r="U51" s="60">
        <f t="shared" si="15"/>
        <v>0</v>
      </c>
      <c r="V51" s="60">
        <f t="shared" si="15"/>
        <v>0</v>
      </c>
      <c r="W51" s="60">
        <f t="shared" si="15"/>
        <v>0</v>
      </c>
      <c r="X51" s="60">
        <f t="shared" si="15"/>
        <v>0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160">
        <f>SUM(BP45:BP50)</f>
        <v>0</v>
      </c>
      <c r="BQ51" s="60"/>
      <c r="BR51" s="141"/>
      <c r="BS51" s="152"/>
      <c r="BT51" s="134"/>
      <c r="BU51" s="134"/>
      <c r="BV51" s="151"/>
      <c r="BW51" s="157"/>
      <c r="BX51" s="158"/>
      <c r="BY51" s="158"/>
      <c r="BZ51" s="155"/>
      <c r="CA51" s="144" t="str">
        <f>Spielplan!$BS$15</f>
        <v/>
      </c>
      <c r="CB51" s="159"/>
      <c r="CC51" s="146">
        <f>Spielplan!$BU$15</f>
        <v>0</v>
      </c>
      <c r="CD51" s="155"/>
      <c r="CE51" s="155">
        <f>IF(CA51=CA15,Punktemodus!B15,0)</f>
        <v>20</v>
      </c>
      <c r="CF51" s="158">
        <f>IF(OR(CA51=$CA$14,CA51=$CA$22,CA51=$CA$23,CA51=$CA$30,CA51=$CA$31,CA51=$CA$38,CA51=$CA$39),Punktemodus!B17,0)</f>
        <v>10</v>
      </c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34"/>
      <c r="CV51" s="134"/>
      <c r="CW51" s="134"/>
    </row>
    <row r="52" spans="1:101" ht="18.75" customHeight="1" thickBot="1" x14ac:dyDescent="0.3">
      <c r="A52" s="60"/>
      <c r="B52" s="60"/>
      <c r="C52" s="60"/>
      <c r="D52" s="60"/>
      <c r="E52" s="85"/>
      <c r="F52" s="60"/>
      <c r="G52" s="85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138"/>
      <c r="BQ52" s="60"/>
      <c r="BR52" s="141"/>
      <c r="BS52" s="153" t="s">
        <v>22</v>
      </c>
      <c r="BT52" s="144" t="str">
        <f>Spielplan!$BL$16</f>
        <v/>
      </c>
      <c r="BU52" s="145"/>
      <c r="BV52" s="146">
        <f>Spielplan!$BN$16</f>
        <v>0</v>
      </c>
      <c r="BW52" s="155"/>
      <c r="BX52" s="158">
        <f>IF(BT16=BT52,Punktemodus!$B$11,0)</f>
        <v>10</v>
      </c>
      <c r="BY52" s="158">
        <f>IF(BT52=BT33,Punktemodus!B13,0)</f>
        <v>5</v>
      </c>
      <c r="BZ52" s="155"/>
      <c r="CA52" s="155"/>
      <c r="CB52" s="155"/>
      <c r="CC52" s="155"/>
      <c r="CD52" s="155"/>
      <c r="CE52" s="155"/>
      <c r="CF52" s="154"/>
      <c r="CG52" s="154" t="s">
        <v>28</v>
      </c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34"/>
      <c r="CV52" s="134"/>
      <c r="CW52" s="134"/>
    </row>
    <row r="53" spans="1:101" ht="18.75" customHeight="1" thickBot="1" x14ac:dyDescent="0.25">
      <c r="A53" s="60"/>
      <c r="B53" s="60"/>
      <c r="C53" s="60"/>
      <c r="D53" s="60"/>
      <c r="E53" s="85"/>
      <c r="F53" s="60"/>
      <c r="G53" s="85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138"/>
      <c r="BQ53" s="60"/>
      <c r="BR53" s="141"/>
      <c r="BS53" s="149" t="s">
        <v>25</v>
      </c>
      <c r="BT53" s="144" t="str">
        <f>Spielplan!$BL$17</f>
        <v/>
      </c>
      <c r="BU53" s="145"/>
      <c r="BV53" s="146">
        <f>Spielplan!$BN$17</f>
        <v>0</v>
      </c>
      <c r="BW53" s="155"/>
      <c r="BX53" s="158">
        <f>IF(BT17=BT53,Punktemodus!$B$11,0)</f>
        <v>10</v>
      </c>
      <c r="BY53" s="158">
        <f>IF(BT53=BT32,Punktemodus!B13,0)</f>
        <v>5</v>
      </c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34"/>
      <c r="CV53" s="134"/>
      <c r="CW53" s="134"/>
    </row>
    <row r="54" spans="1:101" ht="18.75" customHeight="1" thickBot="1" x14ac:dyDescent="0.3">
      <c r="A54" s="60"/>
      <c r="B54" s="60"/>
      <c r="C54" s="88" t="s">
        <v>90</v>
      </c>
      <c r="D54" s="60"/>
      <c r="E54" s="85"/>
      <c r="F54" s="60"/>
      <c r="G54" s="85"/>
      <c r="H54" s="60"/>
      <c r="I54" s="60"/>
      <c r="J54" s="60"/>
      <c r="K54" s="60"/>
      <c r="L54" s="60"/>
      <c r="M54" s="60" t="s">
        <v>4</v>
      </c>
      <c r="N54" s="60"/>
      <c r="O54" s="60"/>
      <c r="P54" s="60"/>
      <c r="Q54" s="60" t="s">
        <v>6</v>
      </c>
      <c r="R54" s="60"/>
      <c r="S54" s="60"/>
      <c r="T54" s="60"/>
      <c r="U54" s="60" t="s">
        <v>7</v>
      </c>
      <c r="V54" s="60"/>
      <c r="W54" s="60"/>
      <c r="X54" s="60"/>
      <c r="Y54" s="60"/>
      <c r="Z54" s="60" t="s">
        <v>4</v>
      </c>
      <c r="AA54" s="60" t="s">
        <v>5</v>
      </c>
      <c r="AB54" s="60"/>
      <c r="AC54" s="60"/>
      <c r="AD54" s="60" t="s">
        <v>9</v>
      </c>
      <c r="AE54" s="60"/>
      <c r="AF54" s="60"/>
      <c r="AG54" s="60"/>
      <c r="AH54" s="60" t="s">
        <v>32</v>
      </c>
      <c r="AI54" s="60"/>
      <c r="AJ54" s="60"/>
      <c r="AK54" s="60"/>
      <c r="AL54" s="60"/>
      <c r="AM54" s="60"/>
      <c r="AN54" s="60" t="s">
        <v>35</v>
      </c>
      <c r="AO54" s="60"/>
      <c r="AP54" s="60"/>
      <c r="AQ54" s="60"/>
      <c r="AR54" s="60"/>
      <c r="AS54" s="60" t="s">
        <v>33</v>
      </c>
      <c r="AT54" s="60"/>
      <c r="AU54" s="60"/>
      <c r="AV54" s="60"/>
      <c r="AW54" s="60"/>
      <c r="AX54" s="60"/>
      <c r="AY54" s="60"/>
      <c r="AZ54" s="60"/>
      <c r="BA54" s="89" t="s">
        <v>10</v>
      </c>
      <c r="BB54" s="60"/>
      <c r="BC54" s="90" t="s">
        <v>4</v>
      </c>
      <c r="BD54" s="60"/>
      <c r="BE54" s="61" t="s">
        <v>5</v>
      </c>
      <c r="BF54" s="60"/>
      <c r="BG54" s="60"/>
      <c r="BH54" s="60"/>
      <c r="BI54" s="85"/>
      <c r="BJ54" s="60"/>
      <c r="BK54" s="60"/>
      <c r="BL54" s="60"/>
      <c r="BM54" s="60"/>
      <c r="BN54" s="60"/>
      <c r="BO54" s="60"/>
      <c r="BP54" s="138"/>
      <c r="BQ54" s="85"/>
      <c r="BR54" s="141"/>
      <c r="BS54" s="150"/>
      <c r="BT54" s="134"/>
      <c r="BU54" s="134"/>
      <c r="BV54" s="134"/>
      <c r="BW54" s="134"/>
      <c r="BX54" s="148"/>
      <c r="BY54" s="148"/>
      <c r="BZ54" s="134"/>
      <c r="CA54" s="134"/>
      <c r="CB54" s="134"/>
      <c r="CC54" s="134"/>
      <c r="CD54" s="134"/>
      <c r="CE54" s="134"/>
      <c r="CF54" s="144" t="str">
        <f>Spielplan!$BX$18</f>
        <v/>
      </c>
      <c r="CG54" s="145"/>
      <c r="CH54" s="146">
        <f>Spielplan!$BZ$18</f>
        <v>0</v>
      </c>
      <c r="CI54" s="134"/>
      <c r="CJ54" s="134">
        <f>IF(OR(CF54=$CF$18,CF54=$CF$19,CF54=$CF$34,CF54=$CF$35),Punktemodus!$B$19,0)</f>
        <v>30</v>
      </c>
      <c r="CK54" s="134"/>
      <c r="CL54" s="134"/>
      <c r="CM54" s="134"/>
      <c r="CN54" s="134"/>
      <c r="CO54" s="134"/>
      <c r="CP54" s="134"/>
      <c r="CQ54" s="134"/>
      <c r="CR54" s="134"/>
      <c r="CS54" s="134">
        <f>IF(CQ59=CQ23,Punktemodus!B23,0)</f>
        <v>50</v>
      </c>
      <c r="CT54" s="134"/>
      <c r="CU54" s="134"/>
      <c r="CV54" s="134"/>
      <c r="CW54" s="134"/>
    </row>
    <row r="55" spans="1:101" ht="18.75" customHeight="1" thickBot="1" x14ac:dyDescent="0.25">
      <c r="A55" s="60"/>
      <c r="B55" s="60"/>
      <c r="C55" s="92"/>
      <c r="D55" s="60"/>
      <c r="E55" s="85"/>
      <c r="F55" s="60"/>
      <c r="G55" s="85"/>
      <c r="H55" s="60"/>
      <c r="I55" s="60"/>
      <c r="J55" s="60"/>
      <c r="K55" s="60"/>
      <c r="L55" s="60"/>
      <c r="M55" s="60" t="s">
        <v>0</v>
      </c>
      <c r="N55" s="60" t="s">
        <v>1</v>
      </c>
      <c r="O55" s="60" t="s">
        <v>2</v>
      </c>
      <c r="P55" s="60" t="s">
        <v>3</v>
      </c>
      <c r="Q55" s="60" t="s">
        <v>0</v>
      </c>
      <c r="R55" s="60" t="s">
        <v>1</v>
      </c>
      <c r="S55" s="60" t="s">
        <v>2</v>
      </c>
      <c r="T55" s="60" t="s">
        <v>3</v>
      </c>
      <c r="U55" s="60" t="s">
        <v>0</v>
      </c>
      <c r="V55" s="60" t="s">
        <v>1</v>
      </c>
      <c r="W55" s="60" t="s">
        <v>2</v>
      </c>
      <c r="X55" s="60" t="s">
        <v>3</v>
      </c>
      <c r="Y55" s="60"/>
      <c r="Z55" s="60" t="s">
        <v>8</v>
      </c>
      <c r="AA55" s="60"/>
      <c r="AB55" s="60"/>
      <c r="AC55" s="60"/>
      <c r="AD55" s="60"/>
      <c r="AE55" s="60"/>
      <c r="AF55" s="60"/>
      <c r="AG55" s="60"/>
      <c r="AH55" s="60" t="s">
        <v>31</v>
      </c>
      <c r="AI55" s="60"/>
      <c r="AJ55" s="60"/>
      <c r="AK55" s="60"/>
      <c r="AL55" s="60"/>
      <c r="AM55" s="60"/>
      <c r="AN55" s="60" t="str">
        <f>AI56</f>
        <v>Schweiz</v>
      </c>
      <c r="AO55" s="60" t="str">
        <f>AI57</f>
        <v>Ecuador</v>
      </c>
      <c r="AP55" s="60" t="str">
        <f>AI58</f>
        <v>Frankreich</v>
      </c>
      <c r="AQ55" s="60" t="str">
        <f>AI59</f>
        <v>Honduras</v>
      </c>
      <c r="AR55" s="60"/>
      <c r="AS55" s="60" t="s">
        <v>31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85"/>
      <c r="BJ55" s="85"/>
      <c r="BK55" s="85"/>
      <c r="BL55" s="85"/>
      <c r="BM55" s="85"/>
      <c r="BN55" s="85"/>
      <c r="BO55" s="85"/>
      <c r="BP55" s="137"/>
      <c r="BQ55" s="85"/>
      <c r="BR55" s="141"/>
      <c r="BS55" s="134"/>
      <c r="BT55" s="134"/>
      <c r="BU55" s="134"/>
      <c r="BV55" s="134"/>
      <c r="BW55" s="134"/>
      <c r="BX55" s="148"/>
      <c r="BY55" s="148"/>
      <c r="BZ55" s="134"/>
      <c r="CA55" s="134"/>
      <c r="CB55" s="134"/>
      <c r="CC55" s="134"/>
      <c r="CD55" s="134"/>
      <c r="CE55" s="134"/>
      <c r="CF55" s="144" t="str">
        <f>Spielplan!$BX$19</f>
        <v/>
      </c>
      <c r="CG55" s="145"/>
      <c r="CH55" s="146">
        <f>Spielplan!$BZ$19</f>
        <v>0</v>
      </c>
      <c r="CI55" s="134"/>
      <c r="CJ55" s="134">
        <f>IF(OR(CF55=$CF$18,CF55=$CF$19,CF55=$CF$34,CF55=$CF$35),Punktemodus!$B$19,0)</f>
        <v>30</v>
      </c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</row>
    <row r="56" spans="1:101" ht="18.75" customHeight="1" thickBot="1" x14ac:dyDescent="0.3">
      <c r="A56" s="60"/>
      <c r="B56" s="60"/>
      <c r="C56" s="191" t="str">
        <f>Spielplan!$C56</f>
        <v>Schweiz</v>
      </c>
      <c r="D56" s="192"/>
      <c r="E56" s="104"/>
      <c r="F56" s="93"/>
      <c r="G56" s="104"/>
      <c r="H56" s="191" t="str">
        <f>Spielplan!$H$56</f>
        <v>Ecuador</v>
      </c>
      <c r="I56" s="192"/>
      <c r="J56" s="60"/>
      <c r="K56" s="60" t="s">
        <v>96</v>
      </c>
      <c r="L56" s="60">
        <f t="shared" ref="L56:L61" si="16">IF(E56-G56&gt;0,1,IF(G56=E56,0,-1))</f>
        <v>0</v>
      </c>
      <c r="M56" s="60">
        <f>IF($E56="",0,IF($E56&gt;$G56,3,IF($E56=G56,1,0)))</f>
        <v>0</v>
      </c>
      <c r="N56" s="60">
        <f>IF($G56="",0,IF($E56&gt;$G56,0,IF($E56=G56,1,3)))</f>
        <v>0</v>
      </c>
      <c r="O56" s="60"/>
      <c r="P56" s="60"/>
      <c r="Q56" s="60">
        <f>E56</f>
        <v>0</v>
      </c>
      <c r="R56" s="60">
        <f>G56</f>
        <v>0</v>
      </c>
      <c r="S56" s="60"/>
      <c r="T56" s="60"/>
      <c r="U56" s="60">
        <f>G56</f>
        <v>0</v>
      </c>
      <c r="V56" s="60">
        <f>E56</f>
        <v>0</v>
      </c>
      <c r="W56" s="60"/>
      <c r="X56" s="60"/>
      <c r="Y56" s="60"/>
      <c r="Z56" s="60">
        <f>M62</f>
        <v>0</v>
      </c>
      <c r="AA56" s="60">
        <f>Q62</f>
        <v>0</v>
      </c>
      <c r="AB56" s="60">
        <f>U62</f>
        <v>0</v>
      </c>
      <c r="AC56" s="60">
        <f>AA56-AB56</f>
        <v>0</v>
      </c>
      <c r="AD56" s="60">
        <f>IF(Z56&gt;Z57,-1,0)</f>
        <v>0</v>
      </c>
      <c r="AE56" s="60">
        <f>IF(Z56&gt;Z58,-1,0)</f>
        <v>0</v>
      </c>
      <c r="AF56" s="60">
        <f>IF(Z56&gt;Z59,-1,0)</f>
        <v>0</v>
      </c>
      <c r="AG56" s="60">
        <f>10000-(AJ56*1000+AM56*100+AK56*10)</f>
        <v>10000</v>
      </c>
      <c r="AH56" s="90">
        <f>RANK(AG56,AG56:AG59,1)</f>
        <v>1</v>
      </c>
      <c r="AI56" s="60" t="str">
        <f>C56</f>
        <v>Schweiz</v>
      </c>
      <c r="AJ56" s="60">
        <f t="shared" ref="AJ56:AL59" si="17">Z56</f>
        <v>0</v>
      </c>
      <c r="AK56" s="60">
        <f t="shared" si="17"/>
        <v>0</v>
      </c>
      <c r="AL56" s="60">
        <f t="shared" si="17"/>
        <v>0</v>
      </c>
      <c r="AM56" s="60">
        <f>AK56-AL56</f>
        <v>0</v>
      </c>
      <c r="AN56" s="187"/>
      <c r="AO56" s="187">
        <f>IF(AG57=AG56,IF(G56&gt;E56,AG57-0.1,AG57),AG57)</f>
        <v>10000</v>
      </c>
      <c r="AP56" s="187">
        <f>IF(AG58=AG56,IF(G58&gt;E58,AG58-0.1,AG58),AG58)</f>
        <v>10000</v>
      </c>
      <c r="AQ56" s="187">
        <f>IF(AG59=AG56,IF(G60&gt;E60,AG59-0.1,AG59),AG59)</f>
        <v>10000</v>
      </c>
      <c r="AR56" s="187">
        <f>AN60</f>
        <v>30000</v>
      </c>
      <c r="AS56" s="90">
        <f>RANK(AR56,AR56:AR59,1)</f>
        <v>1</v>
      </c>
      <c r="AT56" s="60" t="str">
        <f t="shared" ref="AT56:AW59" si="18">AI56</f>
        <v>Schweiz</v>
      </c>
      <c r="AU56" s="60">
        <f t="shared" si="18"/>
        <v>0</v>
      </c>
      <c r="AV56" s="60">
        <f t="shared" si="18"/>
        <v>0</v>
      </c>
      <c r="AW56" s="60">
        <f t="shared" si="18"/>
        <v>0</v>
      </c>
      <c r="AX56" s="60"/>
      <c r="AY56" s="60"/>
      <c r="AZ56" s="60"/>
      <c r="BA56" s="195">
        <v>1</v>
      </c>
      <c r="BB56" s="191" t="str">
        <f>VLOOKUP(1,AS56:AT59,2,FALSE)</f>
        <v>Schweiz</v>
      </c>
      <c r="BC56" s="196"/>
      <c r="BD56" s="197">
        <f>VLOOKUP(1,AS56:AW59,3,FALSE)</f>
        <v>0</v>
      </c>
      <c r="BE56" s="198">
        <f>VLOOKUP(1,AS56:AW59,4,FALSE)</f>
        <v>0</v>
      </c>
      <c r="BF56" s="93" t="s">
        <v>12</v>
      </c>
      <c r="BG56" s="198">
        <f>VLOOKUP(1,AS56:AW59,5,FALSE)</f>
        <v>0</v>
      </c>
      <c r="BH56" s="199" t="s">
        <v>121</v>
      </c>
      <c r="BI56" s="85"/>
      <c r="BJ56" s="85">
        <f>IF(E56&gt;G56,IF(Spielplan!E56&gt;Spielplan!G56,Punktemodus!$B$3,0),0)</f>
        <v>0</v>
      </c>
      <c r="BK56" s="85">
        <f>IF(E56=G56,IF(Spielplan!E56=Spielplan!G56,Punktemodus!$B$3,0),0)</f>
        <v>10</v>
      </c>
      <c r="BL56" s="85">
        <f>IF(E56&lt;G56,IF(Spielplan!E56&lt;Spielplan!G56,Punktemodus!$B$3,0),0)</f>
        <v>0</v>
      </c>
      <c r="BM56" s="85">
        <f>IF(E56=Spielplan!E56,IF(G56=Spielplan!G56,Punktemodus!$B$5,0),0)</f>
        <v>3</v>
      </c>
      <c r="BN56" s="85">
        <f>IF(E56=Spielplan!E56,Punktemodus!$B$7,0)</f>
        <v>1</v>
      </c>
      <c r="BO56" s="85">
        <f>IF(G56=Spielplan!G56,Punktemodus!$B$7,0)</f>
        <v>1</v>
      </c>
      <c r="BP56" s="137">
        <f>IF(Spielplan!E56="",0,SUM(BJ56:BO56))</f>
        <v>0</v>
      </c>
      <c r="BQ56" s="85"/>
      <c r="BR56" s="141"/>
      <c r="BS56" s="153" t="s">
        <v>121</v>
      </c>
      <c r="BT56" s="144" t="str">
        <f>Spielplan!$BL$20</f>
        <v/>
      </c>
      <c r="BU56" s="145"/>
      <c r="BV56" s="146">
        <f>Spielplan!$BN$20</f>
        <v>0</v>
      </c>
      <c r="BW56" s="147"/>
      <c r="BX56" s="148">
        <f>IF(BT20=BT56,Punktemodus!$B$11,0)</f>
        <v>10</v>
      </c>
      <c r="BY56" s="148">
        <f>IF(BT56=BT37,Punktemodus!B13,0)</f>
        <v>5</v>
      </c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</row>
    <row r="57" spans="1:101" ht="18.75" customHeight="1" thickBot="1" x14ac:dyDescent="0.3">
      <c r="A57" s="60"/>
      <c r="B57" s="60"/>
      <c r="C57" s="193" t="str">
        <f>Spielplan!$C$57</f>
        <v>Frankreich</v>
      </c>
      <c r="D57" s="194"/>
      <c r="E57" s="104"/>
      <c r="F57" s="93"/>
      <c r="G57" s="104"/>
      <c r="H57" s="193" t="str">
        <f>Spielplan!$H$57</f>
        <v>Honduras</v>
      </c>
      <c r="I57" s="194"/>
      <c r="J57" s="60"/>
      <c r="K57" s="60" t="s">
        <v>97</v>
      </c>
      <c r="L57" s="60">
        <f t="shared" si="16"/>
        <v>0</v>
      </c>
      <c r="M57" s="60"/>
      <c r="N57" s="60"/>
      <c r="O57" s="60">
        <f>IF($E57="",0,IF($E57&gt;$G57,3,IF($E57=$G57,1,0)))</f>
        <v>0</v>
      </c>
      <c r="P57" s="60">
        <f>IF($G57="",0,IF($E57&gt;$G57,0,IF($E57=$G57,1,3)))</f>
        <v>0</v>
      </c>
      <c r="Q57" s="60"/>
      <c r="R57" s="60"/>
      <c r="S57" s="60">
        <f>E57</f>
        <v>0</v>
      </c>
      <c r="T57" s="60">
        <f>G57</f>
        <v>0</v>
      </c>
      <c r="U57" s="60"/>
      <c r="V57" s="60"/>
      <c r="W57" s="60">
        <f>G57</f>
        <v>0</v>
      </c>
      <c r="X57" s="60">
        <f>E57</f>
        <v>0</v>
      </c>
      <c r="Y57" s="60"/>
      <c r="Z57" s="60">
        <f>N62</f>
        <v>0</v>
      </c>
      <c r="AA57" s="60">
        <f>R62</f>
        <v>0</v>
      </c>
      <c r="AB57" s="60">
        <f>V62</f>
        <v>0</v>
      </c>
      <c r="AC57" s="60">
        <f>AA57-AB57</f>
        <v>0</v>
      </c>
      <c r="AD57" s="60">
        <f>IF(Z57&gt;Z56,-1,0)</f>
        <v>0</v>
      </c>
      <c r="AE57" s="60">
        <f>IF(Z57&gt;Z58,-1,0)</f>
        <v>0</v>
      </c>
      <c r="AF57" s="60">
        <f>IF(Z57&gt;Z59,-1,0)</f>
        <v>0</v>
      </c>
      <c r="AG57" s="60">
        <f>10000-(AJ57*1000+AM57*100+AK57*10)</f>
        <v>10000</v>
      </c>
      <c r="AH57" s="90">
        <f>RANK(AG57,AG56:AG59,1)</f>
        <v>1</v>
      </c>
      <c r="AI57" s="60" t="str">
        <f>H56</f>
        <v>Ecuador</v>
      </c>
      <c r="AJ57" s="60">
        <f t="shared" si="17"/>
        <v>0</v>
      </c>
      <c r="AK57" s="60">
        <f t="shared" si="17"/>
        <v>0</v>
      </c>
      <c r="AL57" s="60">
        <f t="shared" si="17"/>
        <v>0</v>
      </c>
      <c r="AM57" s="60">
        <f>AK57-AL57</f>
        <v>0</v>
      </c>
      <c r="AN57" s="187">
        <f>IF(AG56=AG57,IF(E56&gt;G56,AG56-0.1,AG56),AG56)</f>
        <v>10000</v>
      </c>
      <c r="AO57" s="187"/>
      <c r="AP57" s="187">
        <f>IF(AG58=AG57,IF(G61&gt;E61,AG58-0.1,AG58),AG58)</f>
        <v>10000</v>
      </c>
      <c r="AQ57" s="187">
        <f>IF(AG59=AG57,IF(G59&gt;E59,AG59-0.1,AG59),AG59)</f>
        <v>10000</v>
      </c>
      <c r="AR57" s="187">
        <f>AO60</f>
        <v>30000</v>
      </c>
      <c r="AS57" s="90">
        <f>RANK(AR57,AR56:AR59,1)</f>
        <v>1</v>
      </c>
      <c r="AT57" s="60" t="str">
        <f t="shared" si="18"/>
        <v>Ecuador</v>
      </c>
      <c r="AU57" s="60">
        <f t="shared" si="18"/>
        <v>0</v>
      </c>
      <c r="AV57" s="60">
        <f t="shared" si="18"/>
        <v>0</v>
      </c>
      <c r="AW57" s="60">
        <f t="shared" si="18"/>
        <v>0</v>
      </c>
      <c r="AX57" s="60"/>
      <c r="AY57" s="60"/>
      <c r="AZ57" s="60"/>
      <c r="BA57" s="235">
        <v>2</v>
      </c>
      <c r="BB57" s="193" t="e">
        <f>VLOOKUP(2,AS56:AT59,2,FALSE)</f>
        <v>#N/A</v>
      </c>
      <c r="BC57" s="236"/>
      <c r="BD57" s="237" t="e">
        <f>VLOOKUP(2,AS56:AW59,3,FALSE)</f>
        <v>#N/A</v>
      </c>
      <c r="BE57" s="238" t="e">
        <f>VLOOKUP(2,AS56:AW59,4,FALSE)</f>
        <v>#N/A</v>
      </c>
      <c r="BF57" s="93" t="s">
        <v>12</v>
      </c>
      <c r="BG57" s="238" t="e">
        <f>VLOOKUP(2,AS56:AW59,5,FALSE)</f>
        <v>#N/A</v>
      </c>
      <c r="BH57" s="238" t="s">
        <v>127</v>
      </c>
      <c r="BI57" s="85"/>
      <c r="BJ57" s="85">
        <f>IF(E57&gt;G57,IF(Spielplan!E57&gt;Spielplan!G57,Punktemodus!$B$3,0),0)</f>
        <v>0</v>
      </c>
      <c r="BK57" s="85">
        <f>IF(E57=G57,IF(Spielplan!E57=Spielplan!G57,Punktemodus!$B$3,0),0)</f>
        <v>10</v>
      </c>
      <c r="BL57" s="85">
        <f>IF(E57&lt;G57,IF(Spielplan!E57&lt;Spielplan!G57,Punktemodus!$B$3,0),0)</f>
        <v>0</v>
      </c>
      <c r="BM57" s="85">
        <f>IF(E57=Spielplan!E57,IF(G57=Spielplan!G57,Punktemodus!$B$5,0),0)</f>
        <v>3</v>
      </c>
      <c r="BN57" s="85">
        <f>IF(E57=Spielplan!E57,Punktemodus!$B$7,0)</f>
        <v>1</v>
      </c>
      <c r="BO57" s="85">
        <f>IF(G57=Spielplan!G57,Punktemodus!$B$7,0)</f>
        <v>1</v>
      </c>
      <c r="BP57" s="137">
        <f>IF(Spielplan!E57="",0,SUM(BJ57:BO57))</f>
        <v>0</v>
      </c>
      <c r="BQ57" s="85"/>
      <c r="BR57" s="141"/>
      <c r="BS57" s="149" t="s">
        <v>122</v>
      </c>
      <c r="BT57" s="144" t="str">
        <f>Spielplan!$BL$21</f>
        <v/>
      </c>
      <c r="BU57" s="145"/>
      <c r="BV57" s="146">
        <f>Spielplan!$BN$21</f>
        <v>0</v>
      </c>
      <c r="BW57" s="134"/>
      <c r="BX57" s="148">
        <f>IF(BT21=BT57,Punktemodus!$B$11,0)</f>
        <v>10</v>
      </c>
      <c r="BY57" s="148">
        <f>IF(BT57=BT36,Punktemodus!B13,0)</f>
        <v>5</v>
      </c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54" t="s">
        <v>29</v>
      </c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</row>
    <row r="58" spans="1:101" ht="18.75" customHeight="1" thickBot="1" x14ac:dyDescent="0.3">
      <c r="A58" s="60"/>
      <c r="B58" s="60"/>
      <c r="C58" s="191" t="str">
        <f>C56</f>
        <v>Schweiz</v>
      </c>
      <c r="D58" s="192"/>
      <c r="E58" s="104"/>
      <c r="F58" s="93"/>
      <c r="G58" s="104"/>
      <c r="H58" s="191" t="str">
        <f>C57</f>
        <v>Frankreich</v>
      </c>
      <c r="I58" s="192"/>
      <c r="J58" s="60"/>
      <c r="K58" s="60" t="s">
        <v>98</v>
      </c>
      <c r="L58" s="60">
        <f t="shared" si="16"/>
        <v>0</v>
      </c>
      <c r="M58" s="60">
        <f>IF($E58="",0,IF($E58&gt;$G58,3,IF($E58=G58,1,0)))</f>
        <v>0</v>
      </c>
      <c r="N58" s="60"/>
      <c r="O58" s="60">
        <f>IF($G58="",0,IF($E58&gt;$G58,0,IF($E58=$G58,1,3)))</f>
        <v>0</v>
      </c>
      <c r="P58" s="60"/>
      <c r="Q58" s="60">
        <f>E58</f>
        <v>0</v>
      </c>
      <c r="R58" s="60"/>
      <c r="S58" s="60">
        <f>G58</f>
        <v>0</v>
      </c>
      <c r="T58" s="60"/>
      <c r="U58" s="60">
        <f>G58</f>
        <v>0</v>
      </c>
      <c r="V58" s="60"/>
      <c r="W58" s="60">
        <f>E58</f>
        <v>0</v>
      </c>
      <c r="X58" s="60"/>
      <c r="Y58" s="60"/>
      <c r="Z58" s="60">
        <f>O62</f>
        <v>0</v>
      </c>
      <c r="AA58" s="60">
        <f>S62</f>
        <v>0</v>
      </c>
      <c r="AB58" s="60">
        <f>W62</f>
        <v>0</v>
      </c>
      <c r="AC58" s="60">
        <f>AA58-AB58</f>
        <v>0</v>
      </c>
      <c r="AD58" s="60">
        <f>IF(Z58&gt;Z56,-1,0)</f>
        <v>0</v>
      </c>
      <c r="AE58" s="60">
        <f>IF(Z58&gt;Z57,-1,0)</f>
        <v>0</v>
      </c>
      <c r="AF58" s="60">
        <f>IF(Z58&gt;Z59,-1,0)</f>
        <v>0</v>
      </c>
      <c r="AG58" s="60">
        <f>10000-(AJ58*1000+AM58*100+AK58*10)</f>
        <v>10000</v>
      </c>
      <c r="AH58" s="90">
        <f>RANK(AG58,AG56:AG59,1)</f>
        <v>1</v>
      </c>
      <c r="AI58" s="60" t="str">
        <f>C57</f>
        <v>Frankreich</v>
      </c>
      <c r="AJ58" s="60">
        <f t="shared" si="17"/>
        <v>0</v>
      </c>
      <c r="AK58" s="60">
        <f t="shared" si="17"/>
        <v>0</v>
      </c>
      <c r="AL58" s="60">
        <f t="shared" si="17"/>
        <v>0</v>
      </c>
      <c r="AM58" s="60">
        <f>AK58-AL58</f>
        <v>0</v>
      </c>
      <c r="AN58" s="187">
        <f>IF(AG56=AG58,IF(E58&gt;G58,AG56-0.1,AG56),AG56)</f>
        <v>10000</v>
      </c>
      <c r="AO58" s="187">
        <f>IF(AG57=AG58,IF(E61&gt;G61,AG57-0.1,AG57),AG57)</f>
        <v>10000</v>
      </c>
      <c r="AP58" s="187"/>
      <c r="AQ58" s="187">
        <f>IF(AG59=AG58,IF(G57&gt;E57,AG59-0.1,AG59),AG59)</f>
        <v>10000</v>
      </c>
      <c r="AR58" s="187">
        <f>AP60</f>
        <v>30000</v>
      </c>
      <c r="AS58" s="90">
        <f>RANK(AR58,AR56:AR59,1)</f>
        <v>1</v>
      </c>
      <c r="AT58" s="60" t="str">
        <f t="shared" si="18"/>
        <v>Frankreich</v>
      </c>
      <c r="AU58" s="60">
        <f t="shared" si="18"/>
        <v>0</v>
      </c>
      <c r="AV58" s="60">
        <f t="shared" si="18"/>
        <v>0</v>
      </c>
      <c r="AW58" s="60">
        <f t="shared" si="18"/>
        <v>0</v>
      </c>
      <c r="AX58" s="60"/>
      <c r="AY58" s="60"/>
      <c r="AZ58" s="60"/>
      <c r="BA58" s="113">
        <v>3</v>
      </c>
      <c r="BB58" s="114" t="e">
        <f>VLOOKUP(3,AS56:AT59,2,FALSE)</f>
        <v>#N/A</v>
      </c>
      <c r="BC58" s="115"/>
      <c r="BD58" s="116" t="e">
        <f>VLOOKUP(3,AS56:AW59,3,FALSE)</f>
        <v>#N/A</v>
      </c>
      <c r="BE58" s="116" t="e">
        <f>VLOOKUP(3,AS56:AW59,4,FALSE)</f>
        <v>#N/A</v>
      </c>
      <c r="BF58" s="93" t="s">
        <v>12</v>
      </c>
      <c r="BG58" s="116" t="e">
        <f>VLOOKUP(3,AS56:AW59,5,FALSE)</f>
        <v>#N/A</v>
      </c>
      <c r="BH58" s="60"/>
      <c r="BI58" s="85"/>
      <c r="BJ58" s="85">
        <f>IF(E58&gt;G58,IF(Spielplan!E58&gt;Spielplan!G58,Punktemodus!$B$3,0),0)</f>
        <v>0</v>
      </c>
      <c r="BK58" s="85">
        <f>IF(E58=G58,IF(Spielplan!E58=Spielplan!G58,Punktemodus!$B$3,0),0)</f>
        <v>10</v>
      </c>
      <c r="BL58" s="85">
        <f>IF(E58&lt;G58,IF(Spielplan!E58&lt;Spielplan!G58,Punktemodus!$B$3,0),0)</f>
        <v>0</v>
      </c>
      <c r="BM58" s="85">
        <f>IF(E58=Spielplan!E58,IF(G58=Spielplan!G58,Punktemodus!$B$5,0),0)</f>
        <v>3</v>
      </c>
      <c r="BN58" s="85">
        <f>IF(E58=Spielplan!E58,Punktemodus!$B$7,0)</f>
        <v>1</v>
      </c>
      <c r="BO58" s="85">
        <f>IF(G58=Spielplan!G58,Punktemodus!$B$7,0)</f>
        <v>1</v>
      </c>
      <c r="BP58" s="137">
        <f>IF(Spielplan!E58="",0,SUM(BJ58:BO58))</f>
        <v>0</v>
      </c>
      <c r="BQ58" s="85"/>
      <c r="BR58" s="141"/>
      <c r="BS58" s="150"/>
      <c r="BT58" s="134"/>
      <c r="BU58" s="134"/>
      <c r="BV58" s="134"/>
      <c r="BW58" s="134"/>
      <c r="BX58" s="148"/>
      <c r="BY58" s="148"/>
      <c r="BZ58" s="134"/>
      <c r="CA58" s="144" t="str">
        <f>Spielplan!$BS$22</f>
        <v/>
      </c>
      <c r="CB58" s="145"/>
      <c r="CC58" s="146">
        <f>Spielplan!$BU$22</f>
        <v>0</v>
      </c>
      <c r="CD58" s="147"/>
      <c r="CE58" s="134">
        <f>IF(CA58=CA22,Punktemodus!B15,0)</f>
        <v>20</v>
      </c>
      <c r="CF58" s="148">
        <f>IF(OR(CA58=$CA$14,CA58=$CA$15,CA58=$CA$23,CA58=$CA$30,CA58=$CA$31,CA58=$CA$38,CA58=$CA$39),Punktemodus!B17,0)</f>
        <v>10</v>
      </c>
      <c r="CG58" s="134"/>
      <c r="CH58" s="134"/>
      <c r="CI58" s="147"/>
      <c r="CJ58" s="134"/>
      <c r="CK58" s="134"/>
      <c r="CL58" s="134"/>
      <c r="CM58" s="134"/>
      <c r="CN58" s="134"/>
      <c r="CO58" s="134"/>
      <c r="CP58" s="134"/>
      <c r="CQ58" s="155"/>
      <c r="CR58" s="142" t="s">
        <v>130</v>
      </c>
      <c r="CS58" s="155"/>
      <c r="CT58" s="155"/>
      <c r="CU58" s="155"/>
      <c r="CV58" s="155"/>
      <c r="CW58" s="134"/>
    </row>
    <row r="59" spans="1:101" ht="18.75" customHeight="1" thickBot="1" x14ac:dyDescent="0.3">
      <c r="A59" s="60"/>
      <c r="B59" s="60"/>
      <c r="C59" s="193" t="str">
        <f>H56</f>
        <v>Ecuador</v>
      </c>
      <c r="D59" s="194"/>
      <c r="E59" s="104"/>
      <c r="F59" s="93"/>
      <c r="G59" s="104"/>
      <c r="H59" s="193" t="str">
        <f>H57</f>
        <v>Honduras</v>
      </c>
      <c r="I59" s="194"/>
      <c r="J59" s="60"/>
      <c r="K59" s="60" t="s">
        <v>99</v>
      </c>
      <c r="L59" s="60">
        <f t="shared" si="16"/>
        <v>0</v>
      </c>
      <c r="M59" s="60"/>
      <c r="N59" s="60">
        <f>IF($E59="",0,IF($E59&gt;$G59,3,IF($E59=$G59,1,0)))</f>
        <v>0</v>
      </c>
      <c r="O59" s="60"/>
      <c r="P59" s="60">
        <f>IF($G59="",0,IF($E59&gt;$G59,0,IF($E59=$G59,1,3)))</f>
        <v>0</v>
      </c>
      <c r="Q59" s="60"/>
      <c r="R59" s="60">
        <f>E59</f>
        <v>0</v>
      </c>
      <c r="S59" s="60"/>
      <c r="T59" s="60">
        <f>G59</f>
        <v>0</v>
      </c>
      <c r="U59" s="60"/>
      <c r="V59" s="60">
        <f>G59</f>
        <v>0</v>
      </c>
      <c r="W59" s="60"/>
      <c r="X59" s="60">
        <f>E59</f>
        <v>0</v>
      </c>
      <c r="Y59" s="60"/>
      <c r="Z59" s="60">
        <f>P62</f>
        <v>0</v>
      </c>
      <c r="AA59" s="60">
        <f>T62</f>
        <v>0</v>
      </c>
      <c r="AB59" s="60">
        <f>X62</f>
        <v>0</v>
      </c>
      <c r="AC59" s="60">
        <f>AA59-AB59</f>
        <v>0</v>
      </c>
      <c r="AD59" s="60">
        <f>IF(Z59&gt;Z56,-1,0)</f>
        <v>0</v>
      </c>
      <c r="AE59" s="60">
        <f>IF(Z59&gt;Z57,-1,0)</f>
        <v>0</v>
      </c>
      <c r="AF59" s="60">
        <f>IF(Z59&gt;Z58,-1,0)</f>
        <v>0</v>
      </c>
      <c r="AG59" s="60">
        <f>10000-(AJ59*1000+AM59*100+AK59*10)</f>
        <v>10000</v>
      </c>
      <c r="AH59" s="90">
        <f>RANK(AG59,AG56:AG59,1)</f>
        <v>1</v>
      </c>
      <c r="AI59" s="60" t="str">
        <f>H57</f>
        <v>Honduras</v>
      </c>
      <c r="AJ59" s="60">
        <f t="shared" si="17"/>
        <v>0</v>
      </c>
      <c r="AK59" s="60">
        <f t="shared" si="17"/>
        <v>0</v>
      </c>
      <c r="AL59" s="60">
        <f t="shared" si="17"/>
        <v>0</v>
      </c>
      <c r="AM59" s="60">
        <f>AK59-AL59</f>
        <v>0</v>
      </c>
      <c r="AN59" s="187">
        <f>IF(AG56=AG59,IF(E60&gt;G60,AG56-0.1,AG56),AG56)</f>
        <v>10000</v>
      </c>
      <c r="AO59" s="187">
        <f>IF(AG57=AG59,IF(E59&gt;G59,AG57-0.1,AG57),AG57)</f>
        <v>10000</v>
      </c>
      <c r="AP59" s="187">
        <f>IF(AG58=AG59,IF(E57&gt;G57,AG58-0.1,AG58),AG58)</f>
        <v>10000</v>
      </c>
      <c r="AQ59" s="187"/>
      <c r="AR59" s="187">
        <f>AQ60</f>
        <v>30000</v>
      </c>
      <c r="AS59" s="90">
        <f>RANK(AR59,AR56:AR59,1)</f>
        <v>1</v>
      </c>
      <c r="AT59" s="60" t="str">
        <f t="shared" si="18"/>
        <v>Honduras</v>
      </c>
      <c r="AU59" s="60">
        <f t="shared" si="18"/>
        <v>0</v>
      </c>
      <c r="AV59" s="60">
        <f t="shared" si="18"/>
        <v>0</v>
      </c>
      <c r="AW59" s="60">
        <f t="shared" si="18"/>
        <v>0</v>
      </c>
      <c r="AX59" s="60"/>
      <c r="AY59" s="60"/>
      <c r="AZ59" s="60"/>
      <c r="BA59" s="113">
        <v>4</v>
      </c>
      <c r="BB59" s="114" t="e">
        <f>VLOOKUP(4,AS56:AT59,2,FALSE)</f>
        <v>#N/A</v>
      </c>
      <c r="BC59" s="115"/>
      <c r="BD59" s="116" t="e">
        <f>VLOOKUP(4,AS56:AW59,3,FALSE)</f>
        <v>#N/A</v>
      </c>
      <c r="BE59" s="116" t="e">
        <f>VLOOKUP(4,AS56:AW59,4,FALSE)</f>
        <v>#N/A</v>
      </c>
      <c r="BF59" s="93" t="s">
        <v>12</v>
      </c>
      <c r="BG59" s="116" t="e">
        <f>VLOOKUP(4,AS56:AW59,5,FALSE)</f>
        <v>#N/A</v>
      </c>
      <c r="BH59" s="60"/>
      <c r="BI59" s="85"/>
      <c r="BJ59" s="85">
        <f>IF(E59&gt;G59,IF(Spielplan!E59&gt;Spielplan!G59,Punktemodus!$B$3,0),0)</f>
        <v>0</v>
      </c>
      <c r="BK59" s="85">
        <f>IF(E59=G59,IF(Spielplan!E59=Spielplan!G59,Punktemodus!$B$3,0),0)</f>
        <v>10</v>
      </c>
      <c r="BL59" s="85">
        <f>IF(E59&lt;G59,IF(Spielplan!E59&lt;Spielplan!G59,Punktemodus!$B$3,0),0)</f>
        <v>0</v>
      </c>
      <c r="BM59" s="85">
        <f>IF(E59=Spielplan!E59,IF(G59=Spielplan!G59,Punktemodus!$B$5,0),0)</f>
        <v>3</v>
      </c>
      <c r="BN59" s="85">
        <f>IF(E59=Spielplan!E59,Punktemodus!$B$7,0)</f>
        <v>1</v>
      </c>
      <c r="BO59" s="85">
        <f>IF(G59=Spielplan!G59,Punktemodus!$B$7,0)</f>
        <v>1</v>
      </c>
      <c r="BP59" s="137">
        <f>IF(Spielplan!E59="",0,SUM(BJ59:BO59))</f>
        <v>0</v>
      </c>
      <c r="BQ59" s="85"/>
      <c r="BR59" s="141"/>
      <c r="BS59" s="134"/>
      <c r="BT59" s="134"/>
      <c r="BU59" s="134"/>
      <c r="BV59" s="134"/>
      <c r="BW59" s="134"/>
      <c r="BX59" s="148"/>
      <c r="BY59" s="148"/>
      <c r="BZ59" s="134"/>
      <c r="CA59" s="144" t="str">
        <f>Spielplan!$BS$23</f>
        <v/>
      </c>
      <c r="CB59" s="145"/>
      <c r="CC59" s="146">
        <f>Spielplan!$BU$23</f>
        <v>0</v>
      </c>
      <c r="CD59" s="134"/>
      <c r="CE59" s="134">
        <f>IF(CA59=CA23,Punktemodus!B15,0)</f>
        <v>20</v>
      </c>
      <c r="CF59" s="148">
        <f>IF(OR(CA59=$CA$14,CA59=$CA$15,CA59=$CA$22,CA59=$CA$30,CA59=$CA$31,CA59=$CA$38,CA59=$CA$39),Punktemodus!B17,0)</f>
        <v>10</v>
      </c>
      <c r="CG59" s="134"/>
      <c r="CH59" s="134"/>
      <c r="CI59" s="134"/>
      <c r="CJ59" s="134"/>
      <c r="CK59" s="144" t="str">
        <f>Spielplan!$CC$23</f>
        <v/>
      </c>
      <c r="CL59" s="145"/>
      <c r="CM59" s="146">
        <f>Spielplan!$CE$23</f>
        <v>0</v>
      </c>
      <c r="CN59" s="134"/>
      <c r="CO59" s="134">
        <f>IF(OR(CK59=CK23,CK59=CK24),Punktemodus!B21,0)</f>
        <v>40</v>
      </c>
      <c r="CP59" s="134"/>
      <c r="CQ59" s="370" t="str">
        <f>Spielplan!$CI$23</f>
        <v/>
      </c>
      <c r="CR59" s="371"/>
      <c r="CS59" s="371"/>
      <c r="CT59" s="371"/>
      <c r="CU59" s="371"/>
      <c r="CV59" s="372"/>
      <c r="CW59" s="134"/>
    </row>
    <row r="60" spans="1:101" ht="18.75" customHeight="1" thickBot="1" x14ac:dyDescent="0.3">
      <c r="A60" s="60"/>
      <c r="B60" s="60"/>
      <c r="C60" s="191" t="str">
        <f>C56</f>
        <v>Schweiz</v>
      </c>
      <c r="D60" s="192"/>
      <c r="E60" s="104"/>
      <c r="F60" s="93"/>
      <c r="G60" s="104"/>
      <c r="H60" s="191" t="str">
        <f>H57</f>
        <v>Honduras</v>
      </c>
      <c r="I60" s="192"/>
      <c r="J60" s="60"/>
      <c r="K60" s="60" t="s">
        <v>100</v>
      </c>
      <c r="L60" s="60">
        <f t="shared" si="16"/>
        <v>0</v>
      </c>
      <c r="M60" s="60">
        <f>IF($E60="",0,IF($E60&gt;$G60,3,IF($E60=G60,1,0)))</f>
        <v>0</v>
      </c>
      <c r="N60" s="60"/>
      <c r="O60" s="60"/>
      <c r="P60" s="60">
        <f>IF($G60="",0,IF($E60&gt;$G60,0,IF($E60=$G60,1,3)))</f>
        <v>0</v>
      </c>
      <c r="Q60" s="60">
        <f>E60</f>
        <v>0</v>
      </c>
      <c r="R60" s="60"/>
      <c r="S60" s="60"/>
      <c r="T60" s="60">
        <f>G60</f>
        <v>0</v>
      </c>
      <c r="U60" s="60">
        <f>G60</f>
        <v>0</v>
      </c>
      <c r="V60" s="60"/>
      <c r="W60" s="60"/>
      <c r="X60" s="60">
        <f>E60</f>
        <v>0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187">
        <f>SUM(AN56:AN59)</f>
        <v>30000</v>
      </c>
      <c r="AO60" s="187">
        <f>SUM(AO56:AO59)</f>
        <v>30000</v>
      </c>
      <c r="AP60" s="187">
        <f>SUM(AP56:AP59)</f>
        <v>30000</v>
      </c>
      <c r="AQ60" s="187">
        <f>SUM(AQ56:AQ59)</f>
        <v>30000</v>
      </c>
      <c r="AR60" s="187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85">
        <f>IF(E60&gt;G60,IF(Spielplan!E60&gt;Spielplan!G60,Punktemodus!$B$3,0),0)</f>
        <v>0</v>
      </c>
      <c r="BK60" s="85">
        <f>IF(E60=G60,IF(Spielplan!E60=Spielplan!G60,Punktemodus!$B$3,0),0)</f>
        <v>10</v>
      </c>
      <c r="BL60" s="85">
        <f>IF(E60&lt;G60,IF(Spielplan!E60&lt;Spielplan!G60,Punktemodus!$B$3,0),0)</f>
        <v>0</v>
      </c>
      <c r="BM60" s="85">
        <f>IF(E60=Spielplan!E60,IF(G60=Spielplan!G60,Punktemodus!$B$5,0),0)</f>
        <v>3</v>
      </c>
      <c r="BN60" s="85">
        <f>IF(E60=Spielplan!E60,Punktemodus!$B$7,0)</f>
        <v>1</v>
      </c>
      <c r="BO60" s="85">
        <f>IF(G60=Spielplan!G60,Punktemodus!$B$7,0)</f>
        <v>1</v>
      </c>
      <c r="BP60" s="137">
        <f>IF(Spielplan!E60="",0,SUM(BJ60:BO60))</f>
        <v>0</v>
      </c>
      <c r="BQ60" s="60"/>
      <c r="BR60" s="141"/>
      <c r="BS60" s="153" t="s">
        <v>123</v>
      </c>
      <c r="BT60" s="144" t="str">
        <f>Spielplan!$BL$24</f>
        <v/>
      </c>
      <c r="BU60" s="145"/>
      <c r="BV60" s="146">
        <f>Spielplan!$BN$24</f>
        <v>0</v>
      </c>
      <c r="BW60" s="147"/>
      <c r="BX60" s="148">
        <f>IF(BT24=BT60,Punktemodus!$B$11,0)</f>
        <v>10</v>
      </c>
      <c r="BY60" s="148">
        <f>IF(BT60=BT41,Punktemodus!B13,0)</f>
        <v>5</v>
      </c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44" t="str">
        <f>Spielplan!$CC$24</f>
        <v/>
      </c>
      <c r="CL60" s="145"/>
      <c r="CM60" s="146">
        <f>Spielplan!$CE$24</f>
        <v>0</v>
      </c>
      <c r="CN60" s="134"/>
      <c r="CO60" s="134">
        <f>IF(OR(CK60=CK23,CK60=CK24),Punktemodus!B21,0)</f>
        <v>40</v>
      </c>
      <c r="CP60" s="134"/>
      <c r="CQ60" s="373"/>
      <c r="CR60" s="374"/>
      <c r="CS60" s="374"/>
      <c r="CT60" s="374"/>
      <c r="CU60" s="374"/>
      <c r="CV60" s="375"/>
      <c r="CW60" s="134"/>
    </row>
    <row r="61" spans="1:101" ht="18.75" customHeight="1" thickBot="1" x14ac:dyDescent="0.3">
      <c r="A61" s="60"/>
      <c r="B61" s="60"/>
      <c r="C61" s="193" t="str">
        <f>H56</f>
        <v>Ecuador</v>
      </c>
      <c r="D61" s="194"/>
      <c r="E61" s="104"/>
      <c r="F61" s="93"/>
      <c r="G61" s="104"/>
      <c r="H61" s="193" t="str">
        <f>C57</f>
        <v>Frankreich</v>
      </c>
      <c r="I61" s="194"/>
      <c r="J61" s="60"/>
      <c r="K61" s="60" t="s">
        <v>100</v>
      </c>
      <c r="L61" s="60">
        <f t="shared" si="16"/>
        <v>0</v>
      </c>
      <c r="M61" s="60"/>
      <c r="N61" s="60">
        <f>IF($E61="",0,IF($E61&gt;$G61,3,IF($E61=$G61,1,0)))</f>
        <v>0</v>
      </c>
      <c r="O61" s="60">
        <f>IF($G61="",0,IF($E61&gt;$G61,0,IF($E61=$G61,1,3)))</f>
        <v>0</v>
      </c>
      <c r="P61" s="60"/>
      <c r="Q61" s="60"/>
      <c r="R61" s="60">
        <f>E61</f>
        <v>0</v>
      </c>
      <c r="S61" s="60">
        <f>G61</f>
        <v>0</v>
      </c>
      <c r="T61" s="60"/>
      <c r="U61" s="60"/>
      <c r="V61" s="60">
        <f>G61</f>
        <v>0</v>
      </c>
      <c r="W61" s="60">
        <f>E61</f>
        <v>0</v>
      </c>
      <c r="X61" s="60"/>
      <c r="Y61" s="60"/>
      <c r="Z61" s="60" t="s">
        <v>30</v>
      </c>
      <c r="AA61" s="60"/>
      <c r="AB61" s="60"/>
      <c r="AC61" s="60"/>
      <c r="AD61" s="60"/>
      <c r="AE61" s="60"/>
      <c r="AF61" s="60"/>
      <c r="AG61" s="60" t="b">
        <f>OR(AG56=AG57,AG56=AG58,AG56=AG59,AG57=AG58,AG57=AG59,AG58=AG59)</f>
        <v>1</v>
      </c>
      <c r="AH61" s="60"/>
      <c r="AI61" s="60"/>
      <c r="AJ61" s="60"/>
      <c r="AK61" s="60"/>
      <c r="AL61" s="60"/>
      <c r="AM61" s="60"/>
      <c r="AN61" s="60"/>
      <c r="AO61" s="60" t="s">
        <v>34</v>
      </c>
      <c r="AP61" s="60"/>
      <c r="AQ61" s="60"/>
      <c r="AR61" s="60" t="b">
        <f>OR(AR56=AR57,AR56=AR58,AR56=AR59,AR57=AR58,AR57=AR59,AR58=AR59)</f>
        <v>1</v>
      </c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85">
        <f>IF(E61&gt;G61,IF(Spielplan!E61&gt;Spielplan!G61,Punktemodus!$B$3,0),0)</f>
        <v>0</v>
      </c>
      <c r="BK61" s="85">
        <f>IF(E61=G61,IF(Spielplan!E61=Spielplan!G61,Punktemodus!$B$3,0),0)</f>
        <v>10</v>
      </c>
      <c r="BL61" s="85">
        <f>IF(E61&lt;G61,IF(Spielplan!E61&lt;Spielplan!G61,Punktemodus!$B$3,0),0)</f>
        <v>0</v>
      </c>
      <c r="BM61" s="85">
        <f>IF(E61=Spielplan!E61,IF(G61=Spielplan!G61,Punktemodus!$B$5,0),0)</f>
        <v>3</v>
      </c>
      <c r="BN61" s="85">
        <f>IF(E61=Spielplan!E61,Punktemodus!$B$7,0)</f>
        <v>1</v>
      </c>
      <c r="BO61" s="85">
        <f>IF(G61=Spielplan!G61,Punktemodus!$B$7,0)</f>
        <v>1</v>
      </c>
      <c r="BP61" s="137">
        <f>IF(Spielplan!E61="",0,SUM(BJ61:BO61))</f>
        <v>0</v>
      </c>
      <c r="BQ61" s="60"/>
      <c r="BR61" s="141"/>
      <c r="BS61" s="149" t="s">
        <v>124</v>
      </c>
      <c r="BT61" s="144" t="str">
        <f>Spielplan!$BL$25</f>
        <v/>
      </c>
      <c r="BU61" s="145"/>
      <c r="BV61" s="146">
        <f>Spielplan!$BN$25</f>
        <v>0</v>
      </c>
      <c r="BW61" s="134"/>
      <c r="BX61" s="148">
        <f>IF(BT25=BT61,Punktemodus!$B$11,0)</f>
        <v>10</v>
      </c>
      <c r="BY61" s="148">
        <f>IF(BT61=BT40,Punktemodus!B13,0)</f>
        <v>5</v>
      </c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55"/>
      <c r="CR61" s="142" t="s">
        <v>136</v>
      </c>
      <c r="CS61" s="155"/>
      <c r="CT61" s="155"/>
      <c r="CU61" s="155"/>
      <c r="CV61" s="155"/>
      <c r="CW61" s="134"/>
    </row>
    <row r="62" spans="1:101" ht="18.75" customHeight="1" thickBot="1" x14ac:dyDescent="0.25">
      <c r="A62" s="60"/>
      <c r="B62" s="60"/>
      <c r="C62" s="136" t="str">
        <f>IF(G61="","",IF(AR61=TRUE,"Achtung: Fehler in Tabelle!",""))</f>
        <v/>
      </c>
      <c r="D62" s="60"/>
      <c r="E62" s="85"/>
      <c r="F62" s="60"/>
      <c r="G62" s="85"/>
      <c r="H62" s="60"/>
      <c r="I62" s="60"/>
      <c r="J62" s="60"/>
      <c r="K62" s="60"/>
      <c r="L62" s="60"/>
      <c r="M62" s="60">
        <f t="shared" ref="M62:X62" si="19">SUM(M56:M61)</f>
        <v>0</v>
      </c>
      <c r="N62" s="60">
        <f t="shared" si="19"/>
        <v>0</v>
      </c>
      <c r="O62" s="60">
        <f t="shared" si="19"/>
        <v>0</v>
      </c>
      <c r="P62" s="60">
        <f t="shared" si="19"/>
        <v>0</v>
      </c>
      <c r="Q62" s="60">
        <f t="shared" si="19"/>
        <v>0</v>
      </c>
      <c r="R62" s="60">
        <f t="shared" si="19"/>
        <v>0</v>
      </c>
      <c r="S62" s="60">
        <f t="shared" si="19"/>
        <v>0</v>
      </c>
      <c r="T62" s="60">
        <f t="shared" si="19"/>
        <v>0</v>
      </c>
      <c r="U62" s="60">
        <f t="shared" si="19"/>
        <v>0</v>
      </c>
      <c r="V62" s="60">
        <f t="shared" si="19"/>
        <v>0</v>
      </c>
      <c r="W62" s="60">
        <f t="shared" si="19"/>
        <v>0</v>
      </c>
      <c r="X62" s="60">
        <f t="shared" si="19"/>
        <v>0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160">
        <f>SUM(BP56:BP61)</f>
        <v>0</v>
      </c>
      <c r="BQ62" s="60"/>
      <c r="BR62" s="141"/>
      <c r="BS62" s="150"/>
      <c r="BT62" s="134"/>
      <c r="BU62" s="134"/>
      <c r="BV62" s="134"/>
      <c r="BW62" s="134"/>
      <c r="BX62" s="148"/>
      <c r="BY62" s="148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370" t="str">
        <f>Spielplan!$CI$26</f>
        <v/>
      </c>
      <c r="CR62" s="371"/>
      <c r="CS62" s="371"/>
      <c r="CT62" s="371"/>
      <c r="CU62" s="371"/>
      <c r="CV62" s="372"/>
      <c r="CW62" s="134"/>
    </row>
    <row r="63" spans="1:101" ht="18.75" customHeight="1" thickBot="1" x14ac:dyDescent="0.3">
      <c r="A63" s="60"/>
      <c r="B63" s="60"/>
      <c r="C63" s="60"/>
      <c r="D63" s="60"/>
      <c r="E63" s="85"/>
      <c r="F63" s="60"/>
      <c r="G63" s="85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138"/>
      <c r="BQ63" s="60"/>
      <c r="BR63" s="141"/>
      <c r="BS63" s="134"/>
      <c r="BT63" s="134"/>
      <c r="BU63" s="134"/>
      <c r="BV63" s="134"/>
      <c r="BW63" s="134"/>
      <c r="BX63" s="148"/>
      <c r="BY63" s="148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54" t="s">
        <v>131</v>
      </c>
      <c r="CM63" s="134"/>
      <c r="CN63" s="134"/>
      <c r="CO63" s="134"/>
      <c r="CP63" s="134"/>
      <c r="CQ63" s="373"/>
      <c r="CR63" s="374"/>
      <c r="CS63" s="374"/>
      <c r="CT63" s="374"/>
      <c r="CU63" s="374"/>
      <c r="CV63" s="375"/>
      <c r="CW63" s="134"/>
    </row>
    <row r="64" spans="1:101" ht="18.75" customHeight="1" thickBot="1" x14ac:dyDescent="0.3">
      <c r="A64" s="60"/>
      <c r="B64" s="60"/>
      <c r="C64" s="60"/>
      <c r="D64" s="60"/>
      <c r="E64" s="85"/>
      <c r="F64" s="60"/>
      <c r="G64" s="85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138"/>
      <c r="BQ64" s="60"/>
      <c r="BR64" s="141"/>
      <c r="BS64" s="153" t="s">
        <v>20</v>
      </c>
      <c r="BT64" s="144" t="str">
        <f>Spielplan!$BL$28</f>
        <v/>
      </c>
      <c r="BU64" s="145"/>
      <c r="BV64" s="146">
        <f>Spielplan!$BN$28</f>
        <v>0</v>
      </c>
      <c r="BW64" s="147"/>
      <c r="BX64" s="148">
        <f>IF(BT28=BT64,Punktemodus!$B$11,0)</f>
        <v>10</v>
      </c>
      <c r="BY64" s="148">
        <f>IF(BT64=BT13,Punktemodus!B13,0)</f>
        <v>5</v>
      </c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55"/>
      <c r="CR64" s="142" t="s">
        <v>137</v>
      </c>
      <c r="CS64" s="155"/>
      <c r="CT64" s="155"/>
      <c r="CU64" s="155"/>
      <c r="CV64" s="155"/>
      <c r="CW64" s="134"/>
    </row>
    <row r="65" spans="1:101" ht="18.75" customHeight="1" thickBot="1" x14ac:dyDescent="0.3">
      <c r="A65" s="60"/>
      <c r="B65" s="60"/>
      <c r="C65" s="88" t="s">
        <v>91</v>
      </c>
      <c r="D65" s="60"/>
      <c r="E65" s="85"/>
      <c r="F65" s="60"/>
      <c r="G65" s="85"/>
      <c r="H65" s="60"/>
      <c r="I65" s="60"/>
      <c r="J65" s="60"/>
      <c r="K65" s="60"/>
      <c r="L65" s="60"/>
      <c r="M65" s="60" t="s">
        <v>4</v>
      </c>
      <c r="N65" s="60"/>
      <c r="O65" s="60"/>
      <c r="P65" s="60"/>
      <c r="Q65" s="60" t="s">
        <v>6</v>
      </c>
      <c r="R65" s="60"/>
      <c r="S65" s="60"/>
      <c r="T65" s="60"/>
      <c r="U65" s="60" t="s">
        <v>7</v>
      </c>
      <c r="V65" s="60"/>
      <c r="W65" s="60"/>
      <c r="X65" s="60"/>
      <c r="Y65" s="60"/>
      <c r="Z65" s="60" t="s">
        <v>4</v>
      </c>
      <c r="AA65" s="60" t="s">
        <v>5</v>
      </c>
      <c r="AB65" s="60"/>
      <c r="AC65" s="60"/>
      <c r="AD65" s="60" t="s">
        <v>9</v>
      </c>
      <c r="AE65" s="60"/>
      <c r="AF65" s="60"/>
      <c r="AG65" s="60"/>
      <c r="AH65" s="60" t="s">
        <v>32</v>
      </c>
      <c r="AI65" s="60"/>
      <c r="AJ65" s="60"/>
      <c r="AK65" s="60"/>
      <c r="AL65" s="60"/>
      <c r="AM65" s="60"/>
      <c r="AN65" s="60" t="s">
        <v>35</v>
      </c>
      <c r="AO65" s="60"/>
      <c r="AP65" s="60"/>
      <c r="AQ65" s="60"/>
      <c r="AR65" s="60"/>
      <c r="AS65" s="60" t="s">
        <v>33</v>
      </c>
      <c r="AT65" s="60"/>
      <c r="AU65" s="60"/>
      <c r="AV65" s="60"/>
      <c r="AW65" s="60"/>
      <c r="AX65" s="60"/>
      <c r="AY65" s="60"/>
      <c r="AZ65" s="60"/>
      <c r="BA65" s="60"/>
      <c r="BB65" s="89" t="s">
        <v>10</v>
      </c>
      <c r="BC65" s="60"/>
      <c r="BD65" s="90" t="s">
        <v>4</v>
      </c>
      <c r="BE65" s="60"/>
      <c r="BF65" s="61" t="s">
        <v>5</v>
      </c>
      <c r="BG65" s="60"/>
      <c r="BH65" s="60"/>
      <c r="BI65" s="85"/>
      <c r="BJ65" s="60"/>
      <c r="BK65" s="60"/>
      <c r="BL65" s="60"/>
      <c r="BM65" s="60"/>
      <c r="BN65" s="60"/>
      <c r="BO65" s="60"/>
      <c r="BP65" s="138"/>
      <c r="BQ65" s="85"/>
      <c r="BR65" s="141"/>
      <c r="BS65" s="149" t="s">
        <v>125</v>
      </c>
      <c r="BT65" s="144" t="str">
        <f>Spielplan!$BL$29</f>
        <v/>
      </c>
      <c r="BU65" s="145"/>
      <c r="BV65" s="146">
        <f>Spielplan!$BN$29</f>
        <v>0</v>
      </c>
      <c r="BW65" s="134"/>
      <c r="BX65" s="148">
        <f>IF(BT29=BT65,Punktemodus!$B$11,0)</f>
        <v>10</v>
      </c>
      <c r="BY65" s="148">
        <f>IF(BT65=BT12,Punktemodus!B13,0)</f>
        <v>5</v>
      </c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44" t="str">
        <f>Spielplan!$CC$29</f>
        <v/>
      </c>
      <c r="CL65" s="145"/>
      <c r="CM65" s="146">
        <f>Spielplan!$CE$29</f>
        <v>0</v>
      </c>
      <c r="CN65" s="134"/>
      <c r="CO65" s="134"/>
      <c r="CP65" s="134"/>
      <c r="CQ65" s="370" t="str">
        <f>Spielplan!$CI$29</f>
        <v/>
      </c>
      <c r="CR65" s="371"/>
      <c r="CS65" s="371"/>
      <c r="CT65" s="371"/>
      <c r="CU65" s="371"/>
      <c r="CV65" s="372"/>
      <c r="CW65" s="134"/>
    </row>
    <row r="66" spans="1:101" ht="18.75" customHeight="1" thickBot="1" x14ac:dyDescent="0.3">
      <c r="A66" s="60"/>
      <c r="B66" s="60"/>
      <c r="C66" s="60"/>
      <c r="D66" s="60"/>
      <c r="E66" s="85"/>
      <c r="F66" s="60"/>
      <c r="G66" s="85"/>
      <c r="H66" s="60"/>
      <c r="I66" s="60"/>
      <c r="J66" s="60"/>
      <c r="K66" s="60"/>
      <c r="L66" s="60"/>
      <c r="M66" s="60" t="s">
        <v>0</v>
      </c>
      <c r="N66" s="60" t="s">
        <v>1</v>
      </c>
      <c r="O66" s="60" t="s">
        <v>2</v>
      </c>
      <c r="P66" s="60" t="s">
        <v>3</v>
      </c>
      <c r="Q66" s="60" t="s">
        <v>0</v>
      </c>
      <c r="R66" s="60" t="s">
        <v>1</v>
      </c>
      <c r="S66" s="60" t="s">
        <v>2</v>
      </c>
      <c r="T66" s="60" t="s">
        <v>3</v>
      </c>
      <c r="U66" s="60" t="s">
        <v>0</v>
      </c>
      <c r="V66" s="60" t="s">
        <v>1</v>
      </c>
      <c r="W66" s="60" t="s">
        <v>2</v>
      </c>
      <c r="X66" s="60" t="s">
        <v>3</v>
      </c>
      <c r="Y66" s="60"/>
      <c r="Z66" s="60" t="s">
        <v>8</v>
      </c>
      <c r="AA66" s="60"/>
      <c r="AB66" s="60"/>
      <c r="AC66" s="60"/>
      <c r="AD66" s="60"/>
      <c r="AE66" s="60"/>
      <c r="AF66" s="60"/>
      <c r="AG66" s="60"/>
      <c r="AH66" s="60" t="s">
        <v>31</v>
      </c>
      <c r="AI66" s="60"/>
      <c r="AJ66" s="60"/>
      <c r="AK66" s="60"/>
      <c r="AL66" s="60"/>
      <c r="AM66" s="60"/>
      <c r="AN66" s="60" t="str">
        <f>AI67</f>
        <v>Argentinien</v>
      </c>
      <c r="AO66" s="60" t="str">
        <f>AI68</f>
        <v>Bosnien</v>
      </c>
      <c r="AP66" s="60" t="str">
        <f>AI69</f>
        <v>Iran</v>
      </c>
      <c r="AQ66" s="60" t="str">
        <f>AI70</f>
        <v>Nigeria</v>
      </c>
      <c r="AR66" s="60"/>
      <c r="AS66" s="60" t="s">
        <v>31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85"/>
      <c r="BJ66" s="85"/>
      <c r="BK66" s="85"/>
      <c r="BL66" s="85"/>
      <c r="BM66" s="85"/>
      <c r="BN66" s="85"/>
      <c r="BO66" s="85"/>
      <c r="BP66" s="137"/>
      <c r="BQ66" s="85"/>
      <c r="BR66" s="141"/>
      <c r="BS66" s="150"/>
      <c r="BT66" s="134"/>
      <c r="BU66" s="134"/>
      <c r="BV66" s="134"/>
      <c r="BW66" s="134"/>
      <c r="BX66" s="148"/>
      <c r="BY66" s="148"/>
      <c r="BZ66" s="134"/>
      <c r="CA66" s="144" t="str">
        <f>Spielplan!$BS$30</f>
        <v/>
      </c>
      <c r="CB66" s="145"/>
      <c r="CC66" s="146">
        <f>Spielplan!$BU$30</f>
        <v>0</v>
      </c>
      <c r="CD66" s="147"/>
      <c r="CE66" s="134">
        <f>IF(CA66=CA30,Punktemodus!B15,0)</f>
        <v>20</v>
      </c>
      <c r="CF66" s="148">
        <f>IF(OR(CA66=$CA$14,CA66=$CA$15,CA66=$CA$22,CA66=$CA$23,CA66=$CA$31,CA66=$CA$38,CA66=$CA$39),Punktemodus!B17,0)</f>
        <v>10</v>
      </c>
      <c r="CG66" s="134"/>
      <c r="CH66" s="134"/>
      <c r="CI66" s="134"/>
      <c r="CJ66" s="134"/>
      <c r="CK66" s="144" t="str">
        <f>Spielplan!$CC$30</f>
        <v/>
      </c>
      <c r="CL66" s="145"/>
      <c r="CM66" s="146">
        <f>Spielplan!$CE$30</f>
        <v>0</v>
      </c>
      <c r="CN66" s="134"/>
      <c r="CO66" s="134"/>
      <c r="CP66" s="134"/>
      <c r="CQ66" s="373"/>
      <c r="CR66" s="374"/>
      <c r="CS66" s="374"/>
      <c r="CT66" s="374"/>
      <c r="CU66" s="374"/>
      <c r="CV66" s="375"/>
      <c r="CW66" s="134"/>
    </row>
    <row r="67" spans="1:101" ht="18.75" customHeight="1" thickBot="1" x14ac:dyDescent="0.3">
      <c r="A67" s="60"/>
      <c r="B67" s="60"/>
      <c r="C67" s="200" t="str">
        <f>Spielplan!$C$67</f>
        <v>Argentinien</v>
      </c>
      <c r="D67" s="201"/>
      <c r="E67" s="104"/>
      <c r="F67" s="93"/>
      <c r="G67" s="104"/>
      <c r="H67" s="200" t="str">
        <f>Spielplan!$H$67</f>
        <v>Bosnien</v>
      </c>
      <c r="I67" s="201"/>
      <c r="J67" s="60"/>
      <c r="K67" s="60" t="s">
        <v>101</v>
      </c>
      <c r="L67" s="60">
        <f t="shared" ref="L67:L72" si="20">IF(E67-G67&gt;0,1,IF(G67=E67,0,-1))</f>
        <v>0</v>
      </c>
      <c r="M67" s="60">
        <f>IF($E67="",0,IF($E67&gt;$G67,3,IF($E67=G67,1,0)))</f>
        <v>0</v>
      </c>
      <c r="N67" s="60">
        <f>IF($G67="",0,IF($E67&gt;$G67,0,IF($E67=G67,1,3)))</f>
        <v>0</v>
      </c>
      <c r="O67" s="60"/>
      <c r="P67" s="60"/>
      <c r="Q67" s="60">
        <f>E67</f>
        <v>0</v>
      </c>
      <c r="R67" s="60">
        <f>G67</f>
        <v>0</v>
      </c>
      <c r="S67" s="60"/>
      <c r="T67" s="60"/>
      <c r="U67" s="60">
        <f>G67</f>
        <v>0</v>
      </c>
      <c r="V67" s="60">
        <f>E67</f>
        <v>0</v>
      </c>
      <c r="W67" s="60"/>
      <c r="X67" s="60"/>
      <c r="Y67" s="60"/>
      <c r="Z67" s="60">
        <f>M73</f>
        <v>0</v>
      </c>
      <c r="AA67" s="60">
        <f>Q73</f>
        <v>0</v>
      </c>
      <c r="AB67" s="60">
        <f>U73</f>
        <v>0</v>
      </c>
      <c r="AC67" s="60">
        <f>AA67-AB67</f>
        <v>0</v>
      </c>
      <c r="AD67" s="60">
        <f>IF(Z67&gt;Z68,-1,0)</f>
        <v>0</v>
      </c>
      <c r="AE67" s="60">
        <f>IF(Z67&gt;Z69,-1,0)</f>
        <v>0</v>
      </c>
      <c r="AF67" s="60">
        <f>IF(Z67&gt;Z70,-1,0)</f>
        <v>0</v>
      </c>
      <c r="AG67" s="60">
        <f>10000-(AJ67*1000+AM67*100+AK67*10)</f>
        <v>10000</v>
      </c>
      <c r="AH67" s="90">
        <f>RANK(AG67,AG67:AG70,1)</f>
        <v>1</v>
      </c>
      <c r="AI67" s="60" t="str">
        <f>C67</f>
        <v>Argentinien</v>
      </c>
      <c r="AJ67" s="60">
        <f t="shared" ref="AJ67:AL70" si="21">Z67</f>
        <v>0</v>
      </c>
      <c r="AK67" s="60">
        <f t="shared" si="21"/>
        <v>0</v>
      </c>
      <c r="AL67" s="60">
        <f t="shared" si="21"/>
        <v>0</v>
      </c>
      <c r="AM67" s="60">
        <f>AK67-AL67</f>
        <v>0</v>
      </c>
      <c r="AN67" s="187"/>
      <c r="AO67" s="187">
        <f>IF(AG68=AG67,IF(G67&gt;E67,AG68-0.1,AG68),AG68)</f>
        <v>10000</v>
      </c>
      <c r="AP67" s="187">
        <f>IF(AG69=AG67,IF(G69&gt;E69,AG69-0.1,AG69),AG69)</f>
        <v>10000</v>
      </c>
      <c r="AQ67" s="187">
        <f>IF(AG70=AG67,IF(G71&gt;E71,AG70-0.1,AG70),AG70)</f>
        <v>10000</v>
      </c>
      <c r="AR67" s="187">
        <f>AN71</f>
        <v>30000</v>
      </c>
      <c r="AS67" s="90">
        <f>RANK(AR67,AR67:AR70,1)</f>
        <v>1</v>
      </c>
      <c r="AT67" s="60" t="str">
        <f t="shared" ref="AT67:AW70" si="22">AI67</f>
        <v>Argentinien</v>
      </c>
      <c r="AU67" s="60">
        <f t="shared" si="22"/>
        <v>0</v>
      </c>
      <c r="AV67" s="60">
        <f t="shared" si="22"/>
        <v>0</v>
      </c>
      <c r="AW67" s="60">
        <f t="shared" si="22"/>
        <v>0</v>
      </c>
      <c r="AX67" s="60"/>
      <c r="AY67" s="60"/>
      <c r="AZ67" s="60"/>
      <c r="BA67" s="202">
        <v>1</v>
      </c>
      <c r="BB67" s="200" t="str">
        <f>VLOOKUP(1,AS67:AT70,2,FALSE)</f>
        <v>Argentinien</v>
      </c>
      <c r="BC67" s="201"/>
      <c r="BD67" s="203">
        <f>VLOOKUP(1,AS67:AW70,3,FALSE)</f>
        <v>0</v>
      </c>
      <c r="BE67" s="204">
        <f>VLOOKUP(1,AS67:AW70,4,FALSE)</f>
        <v>0</v>
      </c>
      <c r="BF67" s="93" t="s">
        <v>12</v>
      </c>
      <c r="BG67" s="204">
        <f>VLOOKUP(1,AS67:AW70,5,FALSE)</f>
        <v>0</v>
      </c>
      <c r="BH67" s="205" t="s">
        <v>126</v>
      </c>
      <c r="BI67" s="85"/>
      <c r="BJ67" s="85">
        <f>IF(E67&gt;G67,IF(Spielplan!E67&gt;Spielplan!G67,Punktemodus!$B$3,0),0)</f>
        <v>0</v>
      </c>
      <c r="BK67" s="85">
        <f>IF(E67=G67,IF(Spielplan!E67=Spielplan!G67,Punktemodus!$B$3,0),0)</f>
        <v>10</v>
      </c>
      <c r="BL67" s="85">
        <f>IF(E67&lt;G67,IF(Spielplan!E67&lt;Spielplan!G67,Punktemodus!$B$3,0),0)</f>
        <v>0</v>
      </c>
      <c r="BM67" s="85">
        <f>IF(E67=Spielplan!E67,IF(G67=Spielplan!G67,Punktemodus!$B$5,0),0)</f>
        <v>3</v>
      </c>
      <c r="BN67" s="85">
        <f>IF(E67=Spielplan!E67,Punktemodus!$B$7,0)</f>
        <v>1</v>
      </c>
      <c r="BO67" s="85">
        <f>IF(G67=Spielplan!G67,Punktemodus!$B$7,0)</f>
        <v>1</v>
      </c>
      <c r="BP67" s="137">
        <f>IF(Spielplan!E67="",0,SUM(BJ67:BO67))</f>
        <v>0</v>
      </c>
      <c r="BQ67" s="85"/>
      <c r="BR67" s="141"/>
      <c r="BS67" s="134"/>
      <c r="BT67" s="134"/>
      <c r="BU67" s="134"/>
      <c r="BV67" s="134"/>
      <c r="BW67" s="134"/>
      <c r="BX67" s="148"/>
      <c r="BY67" s="148"/>
      <c r="BZ67" s="134"/>
      <c r="CA67" s="144" t="str">
        <f>Spielplan!$BS$31</f>
        <v/>
      </c>
      <c r="CB67" s="145"/>
      <c r="CC67" s="146">
        <f>Spielplan!$BU$31</f>
        <v>0</v>
      </c>
      <c r="CD67" s="134"/>
      <c r="CE67" s="134">
        <f>IF(CA67=CA31,Punktemodus!B15,0)</f>
        <v>20</v>
      </c>
      <c r="CF67" s="148">
        <f>IF(OR(CA67=$CA$14,CA67=$CA$15,CA67=$CA$22,CA67=$CA$23,CA67=$CA$30,CA67=$CA$38,CA67=$CA$39),Punktemodus!B17,0)</f>
        <v>10</v>
      </c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55"/>
      <c r="CR67" s="142" t="s">
        <v>138</v>
      </c>
      <c r="CS67" s="155"/>
      <c r="CT67" s="155"/>
      <c r="CU67" s="155"/>
      <c r="CV67" s="155"/>
      <c r="CW67" s="134"/>
    </row>
    <row r="68" spans="1:101" ht="18.75" customHeight="1" thickBot="1" x14ac:dyDescent="0.3">
      <c r="A68" s="60"/>
      <c r="B68" s="60"/>
      <c r="C68" s="206" t="str">
        <f>Spielplan!$C$68</f>
        <v>Iran</v>
      </c>
      <c r="D68" s="207"/>
      <c r="E68" s="104"/>
      <c r="F68" s="93"/>
      <c r="G68" s="104"/>
      <c r="H68" s="206" t="str">
        <f>Spielplan!$H$68</f>
        <v>Nigeria</v>
      </c>
      <c r="I68" s="207"/>
      <c r="J68" s="60"/>
      <c r="K68" s="60" t="s">
        <v>102</v>
      </c>
      <c r="L68" s="60">
        <f t="shared" si="20"/>
        <v>0</v>
      </c>
      <c r="M68" s="60"/>
      <c r="N68" s="60"/>
      <c r="O68" s="60">
        <f>IF($E68="",0,IF($E68&gt;$G68,3,IF($E68=$G68,1,0)))</f>
        <v>0</v>
      </c>
      <c r="P68" s="60">
        <f>IF($G68="",0,IF($E68&gt;$G68,0,IF($E68=$G68,1,3)))</f>
        <v>0</v>
      </c>
      <c r="Q68" s="60"/>
      <c r="R68" s="60"/>
      <c r="S68" s="60">
        <f>E68</f>
        <v>0</v>
      </c>
      <c r="T68" s="60">
        <f>G68</f>
        <v>0</v>
      </c>
      <c r="U68" s="60"/>
      <c r="V68" s="60"/>
      <c r="W68" s="60">
        <f>G68</f>
        <v>0</v>
      </c>
      <c r="X68" s="60">
        <f>E68</f>
        <v>0</v>
      </c>
      <c r="Y68" s="60"/>
      <c r="Z68" s="60">
        <f>N73</f>
        <v>0</v>
      </c>
      <c r="AA68" s="60">
        <f>R73</f>
        <v>0</v>
      </c>
      <c r="AB68" s="60">
        <f>V73</f>
        <v>0</v>
      </c>
      <c r="AC68" s="60">
        <f>AA68-AB68</f>
        <v>0</v>
      </c>
      <c r="AD68" s="60">
        <f>IF(Z68&gt;Z67,-1,0)</f>
        <v>0</v>
      </c>
      <c r="AE68" s="60">
        <f>IF(Z68&gt;Z69,-1,0)</f>
        <v>0</v>
      </c>
      <c r="AF68" s="60">
        <f>IF(Z68&gt;Z70,-1,0)</f>
        <v>0</v>
      </c>
      <c r="AG68" s="60">
        <f>10000-(AJ68*1000+AM68*100+AK68*10)</f>
        <v>10000</v>
      </c>
      <c r="AH68" s="90">
        <f>RANK(AG68,AG67:AG70,1)</f>
        <v>1</v>
      </c>
      <c r="AI68" s="60" t="str">
        <f>H67</f>
        <v>Bosnien</v>
      </c>
      <c r="AJ68" s="60">
        <f t="shared" si="21"/>
        <v>0</v>
      </c>
      <c r="AK68" s="60">
        <f t="shared" si="21"/>
        <v>0</v>
      </c>
      <c r="AL68" s="60">
        <f t="shared" si="21"/>
        <v>0</v>
      </c>
      <c r="AM68" s="60">
        <f>AK68-AL68</f>
        <v>0</v>
      </c>
      <c r="AN68" s="187">
        <f>IF(AG67=AG68,IF(E67&gt;G67,AG67-0.1,AG67),AG67)</f>
        <v>10000</v>
      </c>
      <c r="AO68" s="187"/>
      <c r="AP68" s="187">
        <f>IF(AG69=AG68,IF(G72&gt;E72,AG69-0.1,AG69),AG69)</f>
        <v>10000</v>
      </c>
      <c r="AQ68" s="187">
        <f>IF(AG70=AG68,IF(G70&gt;E70,AG70-0.1,AG70),AG70)</f>
        <v>10000</v>
      </c>
      <c r="AR68" s="187">
        <f>AO71</f>
        <v>30000</v>
      </c>
      <c r="AS68" s="90">
        <f>RANK(AR68,AR67:AR70,1)</f>
        <v>1</v>
      </c>
      <c r="AT68" s="60" t="str">
        <f t="shared" si="22"/>
        <v>Bosnien</v>
      </c>
      <c r="AU68" s="60">
        <f t="shared" si="22"/>
        <v>0</v>
      </c>
      <c r="AV68" s="60">
        <f t="shared" si="22"/>
        <v>0</v>
      </c>
      <c r="AW68" s="60">
        <f t="shared" si="22"/>
        <v>0</v>
      </c>
      <c r="AX68" s="60"/>
      <c r="AY68" s="60"/>
      <c r="AZ68" s="60"/>
      <c r="BA68" s="208">
        <v>2</v>
      </c>
      <c r="BB68" s="206" t="e">
        <f>VLOOKUP(2,AS67:AT70,2,FALSE)</f>
        <v>#N/A</v>
      </c>
      <c r="BC68" s="207"/>
      <c r="BD68" s="209" t="e">
        <f>VLOOKUP(2,AS67:AW70,3,FALSE)</f>
        <v>#N/A</v>
      </c>
      <c r="BE68" s="210" t="e">
        <f>VLOOKUP(2,AS67:AW70,4,FALSE)</f>
        <v>#N/A</v>
      </c>
      <c r="BF68" s="93" t="s">
        <v>12</v>
      </c>
      <c r="BG68" s="210" t="e">
        <f>VLOOKUP(2,AS67:AW70,5,FALSE)</f>
        <v>#N/A</v>
      </c>
      <c r="BH68" s="210" t="s">
        <v>122</v>
      </c>
      <c r="BI68" s="85"/>
      <c r="BJ68" s="85">
        <f>IF(E68&gt;G68,IF(Spielplan!E68&gt;Spielplan!G68,Punktemodus!$B$3,0),0)</f>
        <v>0</v>
      </c>
      <c r="BK68" s="85">
        <f>IF(E68=G68,IF(Spielplan!E68=Spielplan!G68,Punktemodus!$B$3,0),0)</f>
        <v>10</v>
      </c>
      <c r="BL68" s="85">
        <f>IF(E68&lt;G68,IF(Spielplan!E68&lt;Spielplan!G68,Punktemodus!$B$3,0),0)</f>
        <v>0</v>
      </c>
      <c r="BM68" s="85">
        <f>IF(E68=Spielplan!E68,IF(G68=Spielplan!G68,Punktemodus!$B$5,0),0)</f>
        <v>3</v>
      </c>
      <c r="BN68" s="85">
        <f>IF(E68=Spielplan!E68,Punktemodus!$B$7,0)</f>
        <v>1</v>
      </c>
      <c r="BO68" s="85">
        <f>IF(G68=Spielplan!G68,Punktemodus!$B$7,0)</f>
        <v>1</v>
      </c>
      <c r="BP68" s="137">
        <f>IF(Spielplan!E68="",0,SUM(BJ68:BO68))</f>
        <v>0</v>
      </c>
      <c r="BQ68" s="85"/>
      <c r="BR68" s="141"/>
      <c r="BS68" s="153" t="s">
        <v>24</v>
      </c>
      <c r="BT68" s="144" t="str">
        <f>Spielplan!$BL$32</f>
        <v/>
      </c>
      <c r="BU68" s="145"/>
      <c r="BV68" s="146">
        <f>Spielplan!$BN$32</f>
        <v>0</v>
      </c>
      <c r="BW68" s="147"/>
      <c r="BX68" s="148">
        <f>IF(BT32=BT68,Punktemodus!$B$11,0)</f>
        <v>10</v>
      </c>
      <c r="BY68" s="148">
        <f>IF(BT68=BT17,Punktemodus!B13,0)</f>
        <v>5</v>
      </c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370" t="str">
        <f>Spielplan!$CI$32</f>
        <v/>
      </c>
      <c r="CR68" s="371"/>
      <c r="CS68" s="371"/>
      <c r="CT68" s="371"/>
      <c r="CU68" s="371"/>
      <c r="CV68" s="372"/>
      <c r="CW68" s="134"/>
    </row>
    <row r="69" spans="1:101" ht="18.75" customHeight="1" thickBot="1" x14ac:dyDescent="0.3">
      <c r="A69" s="60"/>
      <c r="B69" s="60"/>
      <c r="C69" s="200" t="str">
        <f>C67</f>
        <v>Argentinien</v>
      </c>
      <c r="D69" s="201"/>
      <c r="E69" s="104"/>
      <c r="F69" s="93"/>
      <c r="G69" s="104"/>
      <c r="H69" s="200" t="str">
        <f>C68</f>
        <v>Iran</v>
      </c>
      <c r="I69" s="201"/>
      <c r="J69" s="60"/>
      <c r="K69" s="60" t="s">
        <v>103</v>
      </c>
      <c r="L69" s="60">
        <f t="shared" si="20"/>
        <v>0</v>
      </c>
      <c r="M69" s="60">
        <f>IF($E69="",0,IF($E69&gt;$G69,3,IF($E69=G69,1,0)))</f>
        <v>0</v>
      </c>
      <c r="N69" s="60"/>
      <c r="O69" s="60">
        <f>IF($G69="",0,IF($E69&gt;$G69,0,IF($E69=$G69,1,3)))</f>
        <v>0</v>
      </c>
      <c r="P69" s="60"/>
      <c r="Q69" s="60">
        <f>E69</f>
        <v>0</v>
      </c>
      <c r="R69" s="60"/>
      <c r="S69" s="60">
        <f>G69</f>
        <v>0</v>
      </c>
      <c r="T69" s="60"/>
      <c r="U69" s="60">
        <f>G69</f>
        <v>0</v>
      </c>
      <c r="V69" s="60"/>
      <c r="W69" s="60">
        <f>E69</f>
        <v>0</v>
      </c>
      <c r="X69" s="60"/>
      <c r="Y69" s="60"/>
      <c r="Z69" s="60">
        <f>O73</f>
        <v>0</v>
      </c>
      <c r="AA69" s="60">
        <f>S73</f>
        <v>0</v>
      </c>
      <c r="AB69" s="60">
        <f>W73</f>
        <v>0</v>
      </c>
      <c r="AC69" s="60">
        <f>AA69-AB69</f>
        <v>0</v>
      </c>
      <c r="AD69" s="60">
        <f>IF(Z69&gt;Z67,-1,0)</f>
        <v>0</v>
      </c>
      <c r="AE69" s="60">
        <f>IF(Z69&gt;Z68,-1,0)</f>
        <v>0</v>
      </c>
      <c r="AF69" s="60">
        <f>IF(Z69&gt;Z70,-1,0)</f>
        <v>0</v>
      </c>
      <c r="AG69" s="60">
        <f>10000-(AJ69*1000+AM69*100+AK69*10)</f>
        <v>10000</v>
      </c>
      <c r="AH69" s="90">
        <f>RANK(AG69,AG67:AG70,1)</f>
        <v>1</v>
      </c>
      <c r="AI69" s="60" t="str">
        <f>C68</f>
        <v>Iran</v>
      </c>
      <c r="AJ69" s="60">
        <f t="shared" si="21"/>
        <v>0</v>
      </c>
      <c r="AK69" s="60">
        <f t="shared" si="21"/>
        <v>0</v>
      </c>
      <c r="AL69" s="60">
        <f t="shared" si="21"/>
        <v>0</v>
      </c>
      <c r="AM69" s="60">
        <f>AK69-AL69</f>
        <v>0</v>
      </c>
      <c r="AN69" s="187">
        <f>IF(AG67=AG69,IF(E69&gt;G69,AG67-0.1,AG67),AG67)</f>
        <v>10000</v>
      </c>
      <c r="AO69" s="187">
        <f>IF(AG68=AG69,IF(E72&gt;G72,AG68-0.1,AG68),AG68)</f>
        <v>10000</v>
      </c>
      <c r="AP69" s="187"/>
      <c r="AQ69" s="187">
        <f>IF(AG70=AG69,IF(G68&gt;E68,AG70-0.1,AG70),AG70)</f>
        <v>10000</v>
      </c>
      <c r="AR69" s="187">
        <f>AP71</f>
        <v>30000</v>
      </c>
      <c r="AS69" s="90">
        <f>RANK(AR69,AR67:AR70,1)</f>
        <v>1</v>
      </c>
      <c r="AT69" s="60" t="str">
        <f t="shared" si="22"/>
        <v>Iran</v>
      </c>
      <c r="AU69" s="60">
        <f t="shared" si="22"/>
        <v>0</v>
      </c>
      <c r="AV69" s="60">
        <f t="shared" si="22"/>
        <v>0</v>
      </c>
      <c r="AW69" s="60">
        <f t="shared" si="22"/>
        <v>0</v>
      </c>
      <c r="AX69" s="60"/>
      <c r="AY69" s="60"/>
      <c r="AZ69" s="60"/>
      <c r="BA69" s="113">
        <v>3</v>
      </c>
      <c r="BB69" s="114" t="e">
        <f>VLOOKUP(3,AS67:AT70,2,FALSE)</f>
        <v>#N/A</v>
      </c>
      <c r="BC69" s="115"/>
      <c r="BD69" s="116" t="e">
        <f>VLOOKUP(3,AS67:AW70,3,FALSE)</f>
        <v>#N/A</v>
      </c>
      <c r="BE69" s="116" t="e">
        <f>VLOOKUP(3,AS67:AW70,4,FALSE)</f>
        <v>#N/A</v>
      </c>
      <c r="BF69" s="93" t="s">
        <v>12</v>
      </c>
      <c r="BG69" s="116" t="e">
        <f>VLOOKUP(3,AS67:AW70,5,FALSE)</f>
        <v>#N/A</v>
      </c>
      <c r="BH69" s="60"/>
      <c r="BI69" s="85"/>
      <c r="BJ69" s="85">
        <f>IF(E69&gt;G69,IF(Spielplan!E69&gt;Spielplan!G69,Punktemodus!$B$3,0),0)</f>
        <v>0</v>
      </c>
      <c r="BK69" s="85">
        <f>IF(E69=G69,IF(Spielplan!E69=Spielplan!G69,Punktemodus!$B$3,0),0)</f>
        <v>10</v>
      </c>
      <c r="BL69" s="85">
        <f>IF(E69&lt;G69,IF(Spielplan!E69&lt;Spielplan!G69,Punktemodus!$B$3,0),0)</f>
        <v>0</v>
      </c>
      <c r="BM69" s="85">
        <f>IF(E69=Spielplan!E69,IF(G69=Spielplan!G69,Punktemodus!$B$5,0),0)</f>
        <v>3</v>
      </c>
      <c r="BN69" s="85">
        <f>IF(E69=Spielplan!E69,Punktemodus!$B$7,0)</f>
        <v>1</v>
      </c>
      <c r="BO69" s="85">
        <f>IF(G69=Spielplan!G69,Punktemodus!$B$7,0)</f>
        <v>1</v>
      </c>
      <c r="BP69" s="137">
        <f>IF(Spielplan!E69="",0,SUM(BJ69:BO69))</f>
        <v>0</v>
      </c>
      <c r="BQ69" s="85"/>
      <c r="BR69" s="141"/>
      <c r="BS69" s="149" t="s">
        <v>23</v>
      </c>
      <c r="BT69" s="144" t="str">
        <f>Spielplan!$BL$33</f>
        <v/>
      </c>
      <c r="BU69" s="145"/>
      <c r="BV69" s="146">
        <f>Spielplan!$BN$33</f>
        <v>0</v>
      </c>
      <c r="BW69" s="134"/>
      <c r="BX69" s="148">
        <f>IF(BT33=BT69,Punktemodus!$B$11,0)</f>
        <v>10</v>
      </c>
      <c r="BY69" s="148">
        <f>IF(BT69=BT16,Punktemodus!B13,0)</f>
        <v>5</v>
      </c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373"/>
      <c r="CR69" s="374"/>
      <c r="CS69" s="374"/>
      <c r="CT69" s="374"/>
      <c r="CU69" s="374"/>
      <c r="CV69" s="375"/>
      <c r="CW69" s="134"/>
    </row>
    <row r="70" spans="1:101" ht="18.75" customHeight="1" thickBot="1" x14ac:dyDescent="0.3">
      <c r="A70" s="60"/>
      <c r="B70" s="60"/>
      <c r="C70" s="206" t="str">
        <f>H67</f>
        <v>Bosnien</v>
      </c>
      <c r="D70" s="207"/>
      <c r="E70" s="104"/>
      <c r="F70" s="93"/>
      <c r="G70" s="104"/>
      <c r="H70" s="206" t="str">
        <f>H68</f>
        <v>Nigeria</v>
      </c>
      <c r="I70" s="207"/>
      <c r="J70" s="60"/>
      <c r="K70" s="60" t="s">
        <v>104</v>
      </c>
      <c r="L70" s="60">
        <f t="shared" si="20"/>
        <v>0</v>
      </c>
      <c r="M70" s="60"/>
      <c r="N70" s="60">
        <f>IF($E70="",0,IF($E70&gt;$G70,3,IF($E70=$G70,1,0)))</f>
        <v>0</v>
      </c>
      <c r="O70" s="60"/>
      <c r="P70" s="60">
        <f>IF($G70="",0,IF($E70&gt;$G70,0,IF($E70=$G70,1,3)))</f>
        <v>0</v>
      </c>
      <c r="Q70" s="60"/>
      <c r="R70" s="60">
        <f>E70</f>
        <v>0</v>
      </c>
      <c r="S70" s="60"/>
      <c r="T70" s="60">
        <f>G70</f>
        <v>0</v>
      </c>
      <c r="U70" s="60"/>
      <c r="V70" s="60">
        <f>G70</f>
        <v>0</v>
      </c>
      <c r="W70" s="60"/>
      <c r="X70" s="60">
        <f>E70</f>
        <v>0</v>
      </c>
      <c r="Y70" s="60"/>
      <c r="Z70" s="60">
        <f>P73</f>
        <v>0</v>
      </c>
      <c r="AA70" s="60">
        <f>T73</f>
        <v>0</v>
      </c>
      <c r="AB70" s="60">
        <f>X73</f>
        <v>0</v>
      </c>
      <c r="AC70" s="60">
        <f>AA70-AB70</f>
        <v>0</v>
      </c>
      <c r="AD70" s="60">
        <f>IF(Z70&gt;Z67,-1,0)</f>
        <v>0</v>
      </c>
      <c r="AE70" s="60">
        <f>IF(Z70&gt;Z68,-1,0)</f>
        <v>0</v>
      </c>
      <c r="AF70" s="60">
        <f>IF(Z70&gt;Z69,-1,0)</f>
        <v>0</v>
      </c>
      <c r="AG70" s="60">
        <f>10000-(AJ70*1000+AM70*100+AK70*10)</f>
        <v>10000</v>
      </c>
      <c r="AH70" s="90">
        <f>RANK(AG70,AG67:AG70,1)</f>
        <v>1</v>
      </c>
      <c r="AI70" s="60" t="str">
        <f>H68</f>
        <v>Nigeria</v>
      </c>
      <c r="AJ70" s="60">
        <f t="shared" si="21"/>
        <v>0</v>
      </c>
      <c r="AK70" s="60">
        <f t="shared" si="21"/>
        <v>0</v>
      </c>
      <c r="AL70" s="60">
        <f t="shared" si="21"/>
        <v>0</v>
      </c>
      <c r="AM70" s="60">
        <f>AK70-AL70</f>
        <v>0</v>
      </c>
      <c r="AN70" s="187">
        <f>IF(AG67=AG70,IF(E71&gt;G71,AG67-0.1,AG67),AG67)</f>
        <v>10000</v>
      </c>
      <c r="AO70" s="187">
        <f>IF(AG68=AG70,IF(E70&gt;G70,AG68-0.1,AG68),AG68)</f>
        <v>10000</v>
      </c>
      <c r="AP70" s="187">
        <f>IF(AG69=AG70,IF(E68&gt;G68,AG69-0.1,AG69),AG69)</f>
        <v>10000</v>
      </c>
      <c r="AQ70" s="187"/>
      <c r="AR70" s="187">
        <f>AQ71</f>
        <v>30000</v>
      </c>
      <c r="AS70" s="90">
        <f>RANK(AR70,AR67:AR70,1)</f>
        <v>1</v>
      </c>
      <c r="AT70" s="60" t="str">
        <f t="shared" si="22"/>
        <v>Nigeria</v>
      </c>
      <c r="AU70" s="60">
        <f t="shared" si="22"/>
        <v>0</v>
      </c>
      <c r="AV70" s="60">
        <f t="shared" si="22"/>
        <v>0</v>
      </c>
      <c r="AW70" s="60">
        <f t="shared" si="22"/>
        <v>0</v>
      </c>
      <c r="AX70" s="60"/>
      <c r="AY70" s="60"/>
      <c r="AZ70" s="60"/>
      <c r="BA70" s="113">
        <v>4</v>
      </c>
      <c r="BB70" s="114" t="e">
        <f>VLOOKUP(4,AS67:AT70,2,FALSE)</f>
        <v>#N/A</v>
      </c>
      <c r="BC70" s="115"/>
      <c r="BD70" s="116" t="e">
        <f>VLOOKUP(4,AS67:AW70,3,FALSE)</f>
        <v>#N/A</v>
      </c>
      <c r="BE70" s="116" t="e">
        <f>VLOOKUP(4,AS67:AW70,4,FALSE)</f>
        <v>#N/A</v>
      </c>
      <c r="BF70" s="93" t="s">
        <v>12</v>
      </c>
      <c r="BG70" s="116" t="e">
        <f>VLOOKUP(4,AS67:AW70,5,FALSE)</f>
        <v>#N/A</v>
      </c>
      <c r="BH70" s="60"/>
      <c r="BI70" s="85"/>
      <c r="BJ70" s="85">
        <f>IF(E70&gt;G70,IF(Spielplan!E70&gt;Spielplan!G70,Punktemodus!$B$3,0),0)</f>
        <v>0</v>
      </c>
      <c r="BK70" s="85">
        <f>IF(E70=G70,IF(Spielplan!E70=Spielplan!G70,Punktemodus!$B$3,0),0)</f>
        <v>10</v>
      </c>
      <c r="BL70" s="85">
        <f>IF(E70&lt;G70,IF(Spielplan!E70&lt;Spielplan!G70,Punktemodus!$B$3,0),0)</f>
        <v>0</v>
      </c>
      <c r="BM70" s="85">
        <f>IF(E70=Spielplan!E70,IF(G70=Spielplan!G70,Punktemodus!$B$5,0),0)</f>
        <v>3</v>
      </c>
      <c r="BN70" s="85">
        <f>IF(E70=Spielplan!E70,Punktemodus!$B$7,0)</f>
        <v>1</v>
      </c>
      <c r="BO70" s="85">
        <f>IF(G70=Spielplan!G70,Punktemodus!$B$7,0)</f>
        <v>1</v>
      </c>
      <c r="BP70" s="137">
        <f>IF(Spielplan!E70="",0,SUM(BJ70:BO70))</f>
        <v>0</v>
      </c>
      <c r="BQ70" s="60"/>
      <c r="BR70" s="141"/>
      <c r="BS70" s="150"/>
      <c r="BT70" s="134"/>
      <c r="BU70" s="134"/>
      <c r="BV70" s="134"/>
      <c r="BW70" s="134"/>
      <c r="BX70" s="148"/>
      <c r="BY70" s="148"/>
      <c r="BZ70" s="134"/>
      <c r="CA70" s="134"/>
      <c r="CB70" s="134"/>
      <c r="CC70" s="134"/>
      <c r="CD70" s="134"/>
      <c r="CE70" s="134"/>
      <c r="CF70" s="144" t="str">
        <f>Spielplan!$BX$34</f>
        <v/>
      </c>
      <c r="CG70" s="145"/>
      <c r="CH70" s="146">
        <f>Spielplan!$BZ$34</f>
        <v>0</v>
      </c>
      <c r="CI70" s="134"/>
      <c r="CJ70" s="134">
        <f>IF(OR(CF70=$CF$18,CF70=$CF$19,CF70=$CF$34,CF70=$CF$35),Punktemodus!$B$19,0)</f>
        <v>30</v>
      </c>
      <c r="CK70" s="134"/>
      <c r="CL70" s="134"/>
      <c r="CM70" s="134"/>
      <c r="CN70" s="134"/>
      <c r="CO70" s="134"/>
      <c r="CP70" s="134"/>
      <c r="CQ70" s="155"/>
      <c r="CR70" s="155"/>
      <c r="CS70" s="155"/>
      <c r="CT70" s="155"/>
      <c r="CU70" s="155"/>
      <c r="CV70" s="155"/>
      <c r="CW70" s="134"/>
    </row>
    <row r="71" spans="1:101" ht="18.75" customHeight="1" thickBot="1" x14ac:dyDescent="0.3">
      <c r="A71" s="60"/>
      <c r="B71" s="60"/>
      <c r="C71" s="200" t="str">
        <f>C67</f>
        <v>Argentinien</v>
      </c>
      <c r="D71" s="201"/>
      <c r="E71" s="104"/>
      <c r="F71" s="93"/>
      <c r="G71" s="104"/>
      <c r="H71" s="200" t="str">
        <f>H68</f>
        <v>Nigeria</v>
      </c>
      <c r="I71" s="201"/>
      <c r="J71" s="60"/>
      <c r="K71" s="60" t="s">
        <v>105</v>
      </c>
      <c r="L71" s="60">
        <f t="shared" si="20"/>
        <v>0</v>
      </c>
      <c r="M71" s="60">
        <f>IF($E71="",0,IF($E71&gt;$G71,3,IF($E71=G71,1,0)))</f>
        <v>0</v>
      </c>
      <c r="N71" s="60"/>
      <c r="O71" s="60"/>
      <c r="P71" s="60">
        <f>IF($G71="",0,IF($E71&gt;$G71,0,IF($E71=$G71,1,3)))</f>
        <v>0</v>
      </c>
      <c r="Q71" s="60">
        <f>E71</f>
        <v>0</v>
      </c>
      <c r="R71" s="60"/>
      <c r="S71" s="60"/>
      <c r="T71" s="60">
        <f>G71</f>
        <v>0</v>
      </c>
      <c r="U71" s="60">
        <f>G71</f>
        <v>0</v>
      </c>
      <c r="V71" s="60"/>
      <c r="W71" s="60"/>
      <c r="X71" s="60">
        <f>E71</f>
        <v>0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187">
        <f>SUM(AN67:AN70)</f>
        <v>30000</v>
      </c>
      <c r="AO71" s="187">
        <f>SUM(AO67:AO70)</f>
        <v>30000</v>
      </c>
      <c r="AP71" s="187">
        <f>SUM(AP67:AP70)</f>
        <v>30000</v>
      </c>
      <c r="AQ71" s="187">
        <f>SUM(AQ67:AQ70)</f>
        <v>30000</v>
      </c>
      <c r="AR71" s="187"/>
      <c r="AS71" s="60"/>
      <c r="AT71" s="60"/>
      <c r="AU71" s="60"/>
      <c r="AV71" s="60"/>
      <c r="AW71" s="60"/>
      <c r="AX71" s="60"/>
      <c r="AY71" s="60"/>
      <c r="AZ71" s="60"/>
      <c r="BA71" s="92"/>
      <c r="BB71" s="60"/>
      <c r="BC71" s="60"/>
      <c r="BD71" s="60"/>
      <c r="BE71" s="60"/>
      <c r="BF71" s="60"/>
      <c r="BG71" s="60"/>
      <c r="BH71" s="60"/>
      <c r="BI71" s="60"/>
      <c r="BJ71" s="85">
        <f>IF(E71&gt;G71,IF(Spielplan!E71&gt;Spielplan!G71,Punktemodus!$B$3,0),0)</f>
        <v>0</v>
      </c>
      <c r="BK71" s="85">
        <f>IF(E71=G71,IF(Spielplan!E71=Spielplan!G71,Punktemodus!$B$3,0),0)</f>
        <v>10</v>
      </c>
      <c r="BL71" s="85">
        <f>IF(E71&lt;G71,IF(Spielplan!E71&lt;Spielplan!G71,Punktemodus!$B$3,0),0)</f>
        <v>0</v>
      </c>
      <c r="BM71" s="85">
        <f>IF(E71=Spielplan!E71,IF(G71=Spielplan!G71,Punktemodus!$B$5,0),0)</f>
        <v>3</v>
      </c>
      <c r="BN71" s="85">
        <f>IF(E71=Spielplan!E71,Punktemodus!$B$7,0)</f>
        <v>1</v>
      </c>
      <c r="BO71" s="85">
        <f>IF(G71=Spielplan!G71,Punktemodus!$B$7,0)</f>
        <v>1</v>
      </c>
      <c r="BP71" s="137">
        <f>IF(Spielplan!E71="",0,SUM(BJ71:BO71))</f>
        <v>0</v>
      </c>
      <c r="BQ71" s="60"/>
      <c r="BR71" s="141"/>
      <c r="BS71" s="134"/>
      <c r="BT71" s="134"/>
      <c r="BU71" s="134"/>
      <c r="BV71" s="134"/>
      <c r="BW71" s="134"/>
      <c r="BX71" s="148"/>
      <c r="BY71" s="148"/>
      <c r="BZ71" s="134"/>
      <c r="CA71" s="134"/>
      <c r="CB71" s="134"/>
      <c r="CC71" s="134"/>
      <c r="CD71" s="134"/>
      <c r="CE71" s="134"/>
      <c r="CF71" s="144" t="str">
        <f>Spielplan!$BX$35</f>
        <v/>
      </c>
      <c r="CG71" s="145"/>
      <c r="CH71" s="146">
        <f>Spielplan!$BZ$35</f>
        <v>0</v>
      </c>
      <c r="CI71" s="134"/>
      <c r="CJ71" s="134">
        <f>IF(OR(CF71=$CF$18,CF71=$CF$19,CF71=$CF$34,CF71=$CF$35),Punktemodus!$B$19,0)</f>
        <v>30</v>
      </c>
      <c r="CK71" s="134"/>
      <c r="CL71" s="134"/>
      <c r="CM71" s="134"/>
      <c r="CN71" s="134"/>
      <c r="CO71" s="134"/>
      <c r="CP71" s="134"/>
      <c r="CQ71" s="155"/>
      <c r="CR71" s="155"/>
      <c r="CS71" s="155"/>
      <c r="CT71" s="155"/>
      <c r="CU71" s="155"/>
      <c r="CV71" s="155"/>
      <c r="CW71" s="134"/>
    </row>
    <row r="72" spans="1:101" ht="18.75" customHeight="1" thickBot="1" x14ac:dyDescent="0.3">
      <c r="A72" s="60"/>
      <c r="B72" s="60"/>
      <c r="C72" s="206" t="str">
        <f>H67</f>
        <v>Bosnien</v>
      </c>
      <c r="D72" s="207"/>
      <c r="E72" s="104"/>
      <c r="F72" s="106"/>
      <c r="G72" s="104"/>
      <c r="H72" s="206" t="str">
        <f>C68</f>
        <v>Iran</v>
      </c>
      <c r="I72" s="207"/>
      <c r="J72" s="60"/>
      <c r="K72" s="60" t="s">
        <v>105</v>
      </c>
      <c r="L72" s="60">
        <f t="shared" si="20"/>
        <v>0</v>
      </c>
      <c r="M72" s="60"/>
      <c r="N72" s="60">
        <f>IF($E72="",0,IF($E72&gt;$G72,3,IF($E72=$G72,1,0)))</f>
        <v>0</v>
      </c>
      <c r="O72" s="60">
        <f>IF($G72="",0,IF($E72&gt;$G72,0,IF($E72=$G72,1,3)))</f>
        <v>0</v>
      </c>
      <c r="P72" s="60"/>
      <c r="Q72" s="60"/>
      <c r="R72" s="60">
        <f>E72</f>
        <v>0</v>
      </c>
      <c r="S72" s="60">
        <f>G72</f>
        <v>0</v>
      </c>
      <c r="T72" s="60"/>
      <c r="U72" s="60"/>
      <c r="V72" s="60">
        <f>G72</f>
        <v>0</v>
      </c>
      <c r="W72" s="60">
        <f>E72</f>
        <v>0</v>
      </c>
      <c r="X72" s="60"/>
      <c r="Y72" s="60"/>
      <c r="Z72" s="60" t="s">
        <v>30</v>
      </c>
      <c r="AA72" s="60"/>
      <c r="AB72" s="60"/>
      <c r="AC72" s="60"/>
      <c r="AD72" s="60"/>
      <c r="AE72" s="60"/>
      <c r="AF72" s="60"/>
      <c r="AG72" s="60" t="b">
        <f>OR(AG67=AG68,AG67=AG69,AG67=AG70,AG68=AG69,AG68=AG70,AG69=AG70)</f>
        <v>1</v>
      </c>
      <c r="AH72" s="60"/>
      <c r="AI72" s="60"/>
      <c r="AJ72" s="60"/>
      <c r="AK72" s="60"/>
      <c r="AL72" s="60"/>
      <c r="AM72" s="60"/>
      <c r="AN72" s="60"/>
      <c r="AO72" s="60" t="s">
        <v>34</v>
      </c>
      <c r="AP72" s="60"/>
      <c r="AQ72" s="60"/>
      <c r="AR72" s="60" t="b">
        <f>OR(AR67=AR68,AR67=AR69,AR67=AR70,AR68=AR69,AR68=AR70,AR69=AR70)</f>
        <v>1</v>
      </c>
      <c r="AS72" s="60"/>
      <c r="AT72" s="60"/>
      <c r="AU72" s="60"/>
      <c r="AV72" s="60"/>
      <c r="AW72" s="60"/>
      <c r="AX72" s="60"/>
      <c r="AY72" s="60"/>
      <c r="AZ72" s="60"/>
      <c r="BA72" s="92"/>
      <c r="BB72" s="60"/>
      <c r="BC72" s="60"/>
      <c r="BD72" s="60"/>
      <c r="BE72" s="60"/>
      <c r="BF72" s="60"/>
      <c r="BG72" s="60"/>
      <c r="BH72" s="60"/>
      <c r="BI72" s="60"/>
      <c r="BJ72" s="85">
        <f>IF(E72&gt;G72,IF(Spielplan!E72&gt;Spielplan!G72,Punktemodus!$B$3,0),0)</f>
        <v>0</v>
      </c>
      <c r="BK72" s="85">
        <f>IF(E72=G72,IF(Spielplan!E72=Spielplan!G72,Punktemodus!$B$3,0),0)</f>
        <v>10</v>
      </c>
      <c r="BL72" s="85">
        <f>IF(E72&lt;G72,IF(Spielplan!E72&lt;Spielplan!G72,Punktemodus!$B$3,0),0)</f>
        <v>0</v>
      </c>
      <c r="BM72" s="85">
        <f>IF(E72=Spielplan!E72,IF(G72=Spielplan!G72,Punktemodus!$B$5,0),0)</f>
        <v>3</v>
      </c>
      <c r="BN72" s="85">
        <f>IF(E72=Spielplan!E72,Punktemodus!$B$7,0)</f>
        <v>1</v>
      </c>
      <c r="BO72" s="85">
        <f>IF(G72=Spielplan!G72,Punktemodus!$B$7,0)</f>
        <v>1</v>
      </c>
      <c r="BP72" s="137">
        <f>IF(Spielplan!E72="",0,SUM(BJ72:BO72))</f>
        <v>0</v>
      </c>
      <c r="BQ72" s="60"/>
      <c r="BR72" s="141"/>
      <c r="BS72" s="153" t="s">
        <v>126</v>
      </c>
      <c r="BT72" s="144" t="str">
        <f>Spielplan!$BL$36</f>
        <v/>
      </c>
      <c r="BU72" s="145"/>
      <c r="BV72" s="146">
        <f>Spielplan!$BN$36</f>
        <v>0</v>
      </c>
      <c r="BW72" s="147"/>
      <c r="BX72" s="148">
        <f>IF(BT36=BT72,Punktemodus!$B$11,0)</f>
        <v>10</v>
      </c>
      <c r="BY72" s="148">
        <f>IF(BT72=BT21,Punktemodus!B13,0)</f>
        <v>5</v>
      </c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55"/>
      <c r="CR72" s="155"/>
      <c r="CS72" s="155"/>
      <c r="CT72" s="155"/>
      <c r="CU72" s="155"/>
      <c r="CV72" s="155"/>
      <c r="CW72" s="134"/>
    </row>
    <row r="73" spans="1:101" ht="18.75" customHeight="1" thickBot="1" x14ac:dyDescent="0.25">
      <c r="A73" s="60"/>
      <c r="B73" s="60"/>
      <c r="C73" s="136" t="str">
        <f>IF(G72="","",IF(AR72=TRUE,"Achtung: Fehler in Tabelle!",""))</f>
        <v/>
      </c>
      <c r="D73" s="60"/>
      <c r="E73" s="85"/>
      <c r="F73" s="60"/>
      <c r="G73" s="85"/>
      <c r="H73" s="60"/>
      <c r="I73" s="60"/>
      <c r="J73" s="60"/>
      <c r="K73" s="60"/>
      <c r="L73" s="60"/>
      <c r="M73" s="60">
        <f t="shared" ref="M73:X73" si="23">SUM(M67:M72)</f>
        <v>0</v>
      </c>
      <c r="N73" s="60">
        <f t="shared" si="23"/>
        <v>0</v>
      </c>
      <c r="O73" s="60">
        <f t="shared" si="23"/>
        <v>0</v>
      </c>
      <c r="P73" s="60">
        <f t="shared" si="23"/>
        <v>0</v>
      </c>
      <c r="Q73" s="60">
        <f t="shared" si="23"/>
        <v>0</v>
      </c>
      <c r="R73" s="60">
        <f t="shared" si="23"/>
        <v>0</v>
      </c>
      <c r="S73" s="60">
        <f t="shared" si="23"/>
        <v>0</v>
      </c>
      <c r="T73" s="60">
        <f t="shared" si="23"/>
        <v>0</v>
      </c>
      <c r="U73" s="60">
        <f t="shared" si="23"/>
        <v>0</v>
      </c>
      <c r="V73" s="60">
        <f t="shared" si="23"/>
        <v>0</v>
      </c>
      <c r="W73" s="60">
        <f t="shared" si="23"/>
        <v>0</v>
      </c>
      <c r="X73" s="60">
        <f t="shared" si="23"/>
        <v>0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160">
        <f>SUM(BP67:BP72)</f>
        <v>0</v>
      </c>
      <c r="BQ73" s="60"/>
      <c r="BR73" s="141"/>
      <c r="BS73" s="149" t="s">
        <v>127</v>
      </c>
      <c r="BT73" s="144" t="str">
        <f>Spielplan!$BL$37</f>
        <v/>
      </c>
      <c r="BU73" s="145"/>
      <c r="BV73" s="146">
        <f>Spielplan!$BN$37</f>
        <v>0</v>
      </c>
      <c r="BW73" s="134"/>
      <c r="BX73" s="148">
        <f>IF(BT37=BT73,Punktemodus!$B$11,0)</f>
        <v>10</v>
      </c>
      <c r="BY73" s="148">
        <f>IF(BT73=BT20,Punktemodus!B13,0)</f>
        <v>5</v>
      </c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55"/>
      <c r="CR73" s="155"/>
      <c r="CS73" s="155"/>
      <c r="CT73" s="155"/>
      <c r="CU73" s="155"/>
      <c r="CV73" s="155"/>
      <c r="CW73" s="134"/>
    </row>
    <row r="74" spans="1:101" ht="18.75" customHeight="1" thickBot="1" x14ac:dyDescent="0.3">
      <c r="A74" s="60"/>
      <c r="B74" s="60"/>
      <c r="C74" s="60"/>
      <c r="D74" s="60"/>
      <c r="E74" s="85"/>
      <c r="F74" s="60"/>
      <c r="G74" s="85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138"/>
      <c r="BQ74" s="60"/>
      <c r="BR74" s="141"/>
      <c r="BS74" s="150"/>
      <c r="BT74" s="134"/>
      <c r="BU74" s="134"/>
      <c r="BV74" s="134"/>
      <c r="BW74" s="134"/>
      <c r="BX74" s="148"/>
      <c r="BY74" s="148"/>
      <c r="BZ74" s="134"/>
      <c r="CA74" s="144" t="str">
        <f>Spielplan!$BS$38</f>
        <v/>
      </c>
      <c r="CB74" s="145"/>
      <c r="CC74" s="146">
        <f>Spielplan!$BU$38</f>
        <v>0</v>
      </c>
      <c r="CD74" s="147"/>
      <c r="CE74" s="134">
        <f>IF(CA74=CA38,Punktemodus!B15,0)</f>
        <v>20</v>
      </c>
      <c r="CF74" s="148">
        <f>IF(OR(CA74=$CA$14,CA74=$CA$15,CA74=$CA$22,CA74=$CA$23,CA74=$CA$30,CA74=$CA$31,CA74=$CA$39),Punktemodus!B17,0)</f>
        <v>10</v>
      </c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</row>
    <row r="75" spans="1:101" ht="18.75" customHeight="1" thickBot="1" x14ac:dyDescent="0.25">
      <c r="A75" s="60"/>
      <c r="B75" s="60"/>
      <c r="C75" s="60"/>
      <c r="D75" s="60"/>
      <c r="E75" s="85"/>
      <c r="F75" s="60"/>
      <c r="G75" s="85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138"/>
      <c r="BQ75" s="60"/>
      <c r="BR75" s="141"/>
      <c r="BS75" s="134"/>
      <c r="BT75" s="134"/>
      <c r="BU75" s="134"/>
      <c r="BV75" s="134"/>
      <c r="BW75" s="134"/>
      <c r="BX75" s="148"/>
      <c r="BY75" s="148"/>
      <c r="BZ75" s="134"/>
      <c r="CA75" s="144" t="str">
        <f>Spielplan!$BS$39</f>
        <v/>
      </c>
      <c r="CB75" s="145"/>
      <c r="CC75" s="146">
        <f>Spielplan!$BU$39</f>
        <v>0</v>
      </c>
      <c r="CD75" s="134"/>
      <c r="CE75" s="134">
        <f>IF(CA75=CA39,Punktemodus!B15,0)</f>
        <v>20</v>
      </c>
      <c r="CF75" s="148">
        <f>IF(OR(CA75=$CA$14,CA75=$CA$15,CA75=$CA$22,CA75=$CA$23,CA75=$CA$30,CA75=$CA$31,CA75=$CA$38),Punktemodus!B17,0)</f>
        <v>10</v>
      </c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</row>
    <row r="76" spans="1:101" ht="18.75" customHeight="1" thickBot="1" x14ac:dyDescent="0.3">
      <c r="A76" s="60"/>
      <c r="B76" s="60"/>
      <c r="C76" s="88" t="s">
        <v>92</v>
      </c>
      <c r="D76" s="60"/>
      <c r="E76" s="85"/>
      <c r="F76" s="60"/>
      <c r="G76" s="85"/>
      <c r="H76" s="60"/>
      <c r="I76" s="60"/>
      <c r="J76" s="60"/>
      <c r="K76" s="60"/>
      <c r="L76" s="60"/>
      <c r="M76" s="60" t="s">
        <v>4</v>
      </c>
      <c r="N76" s="60"/>
      <c r="O76" s="60"/>
      <c r="P76" s="60"/>
      <c r="Q76" s="60" t="s">
        <v>6</v>
      </c>
      <c r="R76" s="60"/>
      <c r="S76" s="60"/>
      <c r="T76" s="60"/>
      <c r="U76" s="60" t="s">
        <v>7</v>
      </c>
      <c r="V76" s="60"/>
      <c r="W76" s="60"/>
      <c r="X76" s="60"/>
      <c r="Y76" s="60"/>
      <c r="Z76" s="60" t="s">
        <v>4</v>
      </c>
      <c r="AA76" s="60" t="s">
        <v>5</v>
      </c>
      <c r="AB76" s="60"/>
      <c r="AC76" s="60"/>
      <c r="AD76" s="60" t="s">
        <v>9</v>
      </c>
      <c r="AE76" s="60"/>
      <c r="AF76" s="60"/>
      <c r="AG76" s="60"/>
      <c r="AH76" s="60" t="s">
        <v>32</v>
      </c>
      <c r="AI76" s="60"/>
      <c r="AJ76" s="60"/>
      <c r="AK76" s="60"/>
      <c r="AL76" s="60"/>
      <c r="AM76" s="60"/>
      <c r="AN76" s="60" t="s">
        <v>35</v>
      </c>
      <c r="AO76" s="60"/>
      <c r="AP76" s="60"/>
      <c r="AQ76" s="60"/>
      <c r="AR76" s="60"/>
      <c r="AS76" s="60" t="s">
        <v>33</v>
      </c>
      <c r="AT76" s="60"/>
      <c r="AU76" s="60"/>
      <c r="AV76" s="60"/>
      <c r="AW76" s="60"/>
      <c r="AX76" s="60"/>
      <c r="AY76" s="60"/>
      <c r="AZ76" s="60"/>
      <c r="BA76" s="60"/>
      <c r="BB76" s="89" t="s">
        <v>10</v>
      </c>
      <c r="BC76" s="60"/>
      <c r="BD76" s="90" t="s">
        <v>4</v>
      </c>
      <c r="BE76" s="60"/>
      <c r="BF76" s="61" t="s">
        <v>5</v>
      </c>
      <c r="BG76" s="60"/>
      <c r="BH76" s="60"/>
      <c r="BI76" s="85"/>
      <c r="BJ76" s="60"/>
      <c r="BK76" s="60"/>
      <c r="BL76" s="60"/>
      <c r="BM76" s="60"/>
      <c r="BN76" s="60"/>
      <c r="BO76" s="60"/>
      <c r="BP76" s="138"/>
      <c r="BQ76" s="85"/>
      <c r="BR76" s="141"/>
      <c r="BS76" s="153" t="s">
        <v>128</v>
      </c>
      <c r="BT76" s="144" t="str">
        <f>Spielplan!$BL$40</f>
        <v/>
      </c>
      <c r="BU76" s="145"/>
      <c r="BV76" s="146">
        <f>Spielplan!$BN$40</f>
        <v>0</v>
      </c>
      <c r="BW76" s="147"/>
      <c r="BX76" s="148">
        <f>IF(BT40=BT76,Punktemodus!$B$11,0)</f>
        <v>10</v>
      </c>
      <c r="BY76" s="148">
        <f>IF(BT76=BT25,Punktemodus!B13,0)</f>
        <v>5</v>
      </c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</row>
    <row r="77" spans="1:101" ht="18.75" customHeight="1" thickBot="1" x14ac:dyDescent="0.25">
      <c r="A77" s="60"/>
      <c r="B77" s="60"/>
      <c r="C77" s="60"/>
      <c r="D77" s="60"/>
      <c r="E77" s="85"/>
      <c r="F77" s="60"/>
      <c r="G77" s="85"/>
      <c r="H77" s="60"/>
      <c r="I77" s="60"/>
      <c r="J77" s="60"/>
      <c r="K77" s="60"/>
      <c r="L77" s="60"/>
      <c r="M77" s="60" t="s">
        <v>0</v>
      </c>
      <c r="N77" s="60" t="s">
        <v>1</v>
      </c>
      <c r="O77" s="60" t="s">
        <v>2</v>
      </c>
      <c r="P77" s="60" t="s">
        <v>3</v>
      </c>
      <c r="Q77" s="60" t="s">
        <v>0</v>
      </c>
      <c r="R77" s="60" t="s">
        <v>1</v>
      </c>
      <c r="S77" s="60" t="s">
        <v>2</v>
      </c>
      <c r="T77" s="60" t="s">
        <v>3</v>
      </c>
      <c r="U77" s="60" t="s">
        <v>0</v>
      </c>
      <c r="V77" s="60" t="s">
        <v>1</v>
      </c>
      <c r="W77" s="60" t="s">
        <v>2</v>
      </c>
      <c r="X77" s="60" t="s">
        <v>3</v>
      </c>
      <c r="Y77" s="60"/>
      <c r="Z77" s="60" t="s">
        <v>8</v>
      </c>
      <c r="AA77" s="60"/>
      <c r="AB77" s="60"/>
      <c r="AC77" s="60"/>
      <c r="AD77" s="60"/>
      <c r="AE77" s="60"/>
      <c r="AF77" s="60"/>
      <c r="AG77" s="60"/>
      <c r="AH77" s="60" t="s">
        <v>31</v>
      </c>
      <c r="AI77" s="60"/>
      <c r="AJ77" s="60"/>
      <c r="AK77" s="60"/>
      <c r="AL77" s="60"/>
      <c r="AM77" s="60"/>
      <c r="AN77" s="60" t="str">
        <f>AI78</f>
        <v>Deutschland</v>
      </c>
      <c r="AO77" s="60" t="str">
        <f>AI79</f>
        <v>Portugal</v>
      </c>
      <c r="AP77" s="60" t="str">
        <f>AI80</f>
        <v>Ghana</v>
      </c>
      <c r="AQ77" s="60" t="str">
        <f>AI81</f>
        <v>USA</v>
      </c>
      <c r="AR77" s="60"/>
      <c r="AS77" s="60" t="s">
        <v>31</v>
      </c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85"/>
      <c r="BJ77" s="85"/>
      <c r="BK77" s="85"/>
      <c r="BL77" s="85"/>
      <c r="BM77" s="85"/>
      <c r="BN77" s="85"/>
      <c r="BO77" s="85"/>
      <c r="BP77" s="137"/>
      <c r="BQ77" s="85"/>
      <c r="BR77" s="141"/>
      <c r="BS77" s="149" t="s">
        <v>129</v>
      </c>
      <c r="BT77" s="144" t="str">
        <f>Spielplan!$BL$41</f>
        <v/>
      </c>
      <c r="BU77" s="145"/>
      <c r="BV77" s="146">
        <f>Spielplan!$BN$41</f>
        <v>0</v>
      </c>
      <c r="BW77" s="134"/>
      <c r="BX77" s="148">
        <f>IF(BT41=BT77,Punktemodus!$B$11,0)</f>
        <v>10</v>
      </c>
      <c r="BY77" s="148">
        <f>IF(BT77=BT24,Punktemodus!B13,0)</f>
        <v>5</v>
      </c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</row>
    <row r="78" spans="1:101" ht="18.75" customHeight="1" thickBot="1" x14ac:dyDescent="0.3">
      <c r="A78" s="60"/>
      <c r="B78" s="60"/>
      <c r="C78" s="211" t="str">
        <f>Spielplan!$C$78</f>
        <v>Deutschland</v>
      </c>
      <c r="D78" s="212"/>
      <c r="E78" s="104"/>
      <c r="F78" s="93"/>
      <c r="G78" s="104"/>
      <c r="H78" s="211" t="str">
        <f>Spielplan!$H$78</f>
        <v>Portugal</v>
      </c>
      <c r="I78" s="212"/>
      <c r="J78" s="60"/>
      <c r="K78" s="60" t="s">
        <v>108</v>
      </c>
      <c r="L78" s="60">
        <f t="shared" ref="L78:L83" si="24">IF(E78-G78&gt;0,1,IF(G78=E78,0,-1))</f>
        <v>0</v>
      </c>
      <c r="M78" s="60">
        <f>IF($E78="",0,IF($E78&gt;$G78,3,IF($E78=G78,1,0)))</f>
        <v>0</v>
      </c>
      <c r="N78" s="60">
        <f>IF($G78="",0,IF($E78&gt;$G78,0,IF($E78=G78,1,3)))</f>
        <v>0</v>
      </c>
      <c r="O78" s="60"/>
      <c r="P78" s="60"/>
      <c r="Q78" s="60">
        <f>E78</f>
        <v>0</v>
      </c>
      <c r="R78" s="60">
        <f>G78</f>
        <v>0</v>
      </c>
      <c r="S78" s="60"/>
      <c r="T78" s="60"/>
      <c r="U78" s="60">
        <f>G78</f>
        <v>0</v>
      </c>
      <c r="V78" s="60">
        <f>E78</f>
        <v>0</v>
      </c>
      <c r="W78" s="60"/>
      <c r="X78" s="60"/>
      <c r="Y78" s="60"/>
      <c r="Z78" s="60">
        <f>M84</f>
        <v>0</v>
      </c>
      <c r="AA78" s="60">
        <f>Q84</f>
        <v>0</v>
      </c>
      <c r="AB78" s="60">
        <f>U84</f>
        <v>0</v>
      </c>
      <c r="AC78" s="60">
        <f>AA78-AB78</f>
        <v>0</v>
      </c>
      <c r="AD78" s="60">
        <f>IF(Z78&gt;Z79,-1,0)</f>
        <v>0</v>
      </c>
      <c r="AE78" s="60">
        <f>IF(Z78&gt;Z80,-1,0)</f>
        <v>0</v>
      </c>
      <c r="AF78" s="60">
        <f>IF(Z78&gt;Z81,-1,0)</f>
        <v>0</v>
      </c>
      <c r="AG78" s="60">
        <f>10000-(AJ78*1000+AM78*100+AK78*10)</f>
        <v>10000</v>
      </c>
      <c r="AH78" s="90">
        <f>RANK(AG78,AG78:AG81,1)</f>
        <v>1</v>
      </c>
      <c r="AI78" s="60" t="str">
        <f>C78</f>
        <v>Deutschland</v>
      </c>
      <c r="AJ78" s="60">
        <f t="shared" ref="AJ78:AL81" si="25">Z78</f>
        <v>0</v>
      </c>
      <c r="AK78" s="60">
        <f t="shared" si="25"/>
        <v>0</v>
      </c>
      <c r="AL78" s="60">
        <f t="shared" si="25"/>
        <v>0</v>
      </c>
      <c r="AM78" s="60">
        <f>AK78-AL78</f>
        <v>0</v>
      </c>
      <c r="AN78" s="187"/>
      <c r="AO78" s="187">
        <f>IF(AG79=AG78,IF(G78&gt;E78,AG79-0.1,AG79),AG79)</f>
        <v>10000</v>
      </c>
      <c r="AP78" s="187">
        <f>IF(AG80=AG78,IF(G80&gt;E80,AG80-0.1,AG80),AG80)</f>
        <v>10000</v>
      </c>
      <c r="AQ78" s="187">
        <f>IF(AG81=AG78,IF(G82&gt;E82,AG81-0.1,AG81),AG81)</f>
        <v>10000</v>
      </c>
      <c r="AR78" s="187">
        <f>AN82</f>
        <v>30000</v>
      </c>
      <c r="AS78" s="90">
        <f>RANK(AR78,AR78:AR81,1)</f>
        <v>1</v>
      </c>
      <c r="AT78" s="60" t="str">
        <f t="shared" ref="AT78:AW81" si="26">AI78</f>
        <v>Deutschland</v>
      </c>
      <c r="AU78" s="60">
        <f t="shared" si="26"/>
        <v>0</v>
      </c>
      <c r="AV78" s="60">
        <f t="shared" si="26"/>
        <v>0</v>
      </c>
      <c r="AW78" s="60">
        <f t="shared" si="26"/>
        <v>0</v>
      </c>
      <c r="AX78" s="60"/>
      <c r="AY78" s="60"/>
      <c r="AZ78" s="60"/>
      <c r="BA78" s="213">
        <v>1</v>
      </c>
      <c r="BB78" s="211" t="str">
        <f>VLOOKUP(1,AS78:AT81,2,FALSE)</f>
        <v>Deutschland</v>
      </c>
      <c r="BC78" s="214"/>
      <c r="BD78" s="215">
        <f>VLOOKUP(1,AS78:AW81,3,FALSE)</f>
        <v>0</v>
      </c>
      <c r="BE78" s="216">
        <f>VLOOKUP(1,AS78:AW81,4,FALSE)</f>
        <v>0</v>
      </c>
      <c r="BF78" s="93" t="s">
        <v>12</v>
      </c>
      <c r="BG78" s="216">
        <f>VLOOKUP(1,AS78:AW81,5,FALSE)</f>
        <v>0</v>
      </c>
      <c r="BH78" s="217" t="s">
        <v>123</v>
      </c>
      <c r="BI78" s="85"/>
      <c r="BJ78" s="85">
        <f>IF(E78&gt;G78,IF(Spielplan!E78&gt;Spielplan!G78,Punktemodus!$B$3,0),0)</f>
        <v>0</v>
      </c>
      <c r="BK78" s="85">
        <f>IF(E78=G78,IF(Spielplan!E78=Spielplan!G78,Punktemodus!$B$3,0),0)</f>
        <v>10</v>
      </c>
      <c r="BL78" s="85">
        <f>IF(E78&lt;G78,IF(Spielplan!E78&lt;Spielplan!G78,Punktemodus!$B$3,0),0)</f>
        <v>0</v>
      </c>
      <c r="BM78" s="85">
        <f>IF(E78=Spielplan!E78,IF(G78=Spielplan!G78,Punktemodus!$B$5,0),0)</f>
        <v>3</v>
      </c>
      <c r="BN78" s="85">
        <f>IF(E78=Spielplan!E78,Punktemodus!$B$7,0)</f>
        <v>1</v>
      </c>
      <c r="BO78" s="85">
        <f>IF(G78=Spielplan!G78,Punktemodus!$B$7,0)</f>
        <v>1</v>
      </c>
      <c r="BP78" s="137">
        <f>IF(Spielplan!E78="",0,SUM(BJ78:BO78))</f>
        <v>0</v>
      </c>
      <c r="BQ78" s="85"/>
      <c r="BR78" s="141"/>
      <c r="BS78" s="150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</row>
    <row r="79" spans="1:101" ht="18.75" customHeight="1" thickBot="1" x14ac:dyDescent="0.3">
      <c r="A79" s="60"/>
      <c r="B79" s="60"/>
      <c r="C79" s="218" t="str">
        <f>Spielplan!$C$79</f>
        <v>Ghana</v>
      </c>
      <c r="D79" s="219"/>
      <c r="E79" s="104"/>
      <c r="F79" s="93"/>
      <c r="G79" s="104"/>
      <c r="H79" s="218" t="str">
        <f>Spielplan!$H$79</f>
        <v>USA</v>
      </c>
      <c r="I79" s="219"/>
      <c r="J79" s="60"/>
      <c r="K79" s="60" t="s">
        <v>109</v>
      </c>
      <c r="L79" s="60">
        <f t="shared" si="24"/>
        <v>0</v>
      </c>
      <c r="M79" s="60"/>
      <c r="N79" s="60"/>
      <c r="O79" s="60">
        <f>IF($E79="",0,IF($E79&gt;$G79,3,IF($E79=$G79,1,0)))</f>
        <v>0</v>
      </c>
      <c r="P79" s="60">
        <f>IF($G79="",0,IF($E79&gt;$G79,0,IF($E79=$G79,1,3)))</f>
        <v>0</v>
      </c>
      <c r="Q79" s="60"/>
      <c r="R79" s="60"/>
      <c r="S79" s="60">
        <f>E79</f>
        <v>0</v>
      </c>
      <c r="T79" s="60">
        <f>G79</f>
        <v>0</v>
      </c>
      <c r="U79" s="60"/>
      <c r="V79" s="60"/>
      <c r="W79" s="60">
        <f>G79</f>
        <v>0</v>
      </c>
      <c r="X79" s="60">
        <f>E79</f>
        <v>0</v>
      </c>
      <c r="Y79" s="60"/>
      <c r="Z79" s="60">
        <f>N84</f>
        <v>0</v>
      </c>
      <c r="AA79" s="60">
        <f>R84</f>
        <v>0</v>
      </c>
      <c r="AB79" s="60">
        <f>V84</f>
        <v>0</v>
      </c>
      <c r="AC79" s="60">
        <f>AA79-AB79</f>
        <v>0</v>
      </c>
      <c r="AD79" s="60">
        <f>IF(Z79&gt;Z78,-1,0)</f>
        <v>0</v>
      </c>
      <c r="AE79" s="60">
        <f>IF(Z79&gt;Z80,-1,0)</f>
        <v>0</v>
      </c>
      <c r="AF79" s="60">
        <f>IF(Z79&gt;Z81,-1,0)</f>
        <v>0</v>
      </c>
      <c r="AG79" s="60">
        <f>10000-(AJ79*1000+AM79*100+AK79*10)</f>
        <v>10000</v>
      </c>
      <c r="AH79" s="90">
        <f>RANK(AG79,AG78:AG81,1)</f>
        <v>1</v>
      </c>
      <c r="AI79" s="60" t="str">
        <f>H78</f>
        <v>Portugal</v>
      </c>
      <c r="AJ79" s="60">
        <f t="shared" si="25"/>
        <v>0</v>
      </c>
      <c r="AK79" s="60">
        <f t="shared" si="25"/>
        <v>0</v>
      </c>
      <c r="AL79" s="60">
        <f t="shared" si="25"/>
        <v>0</v>
      </c>
      <c r="AM79" s="60">
        <f>AK79-AL79</f>
        <v>0</v>
      </c>
      <c r="AN79" s="187">
        <f>IF(AG78=AG79,IF(E78&gt;G78,AG78-0.1,AG78),AG78)</f>
        <v>10000</v>
      </c>
      <c r="AO79" s="187"/>
      <c r="AP79" s="187">
        <f>IF(AG80=AG79,IF(G83&gt;E83,AG80-0.1,AG80),AG80)</f>
        <v>10000</v>
      </c>
      <c r="AQ79" s="187">
        <f>IF(AG81=AG79,IF(G81&gt;E81,AG81-0.1,AG81),AG81)</f>
        <v>10000</v>
      </c>
      <c r="AR79" s="187">
        <f>AO82</f>
        <v>30000</v>
      </c>
      <c r="AS79" s="90">
        <f>RANK(AR79,AR78:AR81,1)</f>
        <v>1</v>
      </c>
      <c r="AT79" s="60" t="str">
        <f t="shared" si="26"/>
        <v>Portugal</v>
      </c>
      <c r="AU79" s="60">
        <f t="shared" si="26"/>
        <v>0</v>
      </c>
      <c r="AV79" s="60">
        <f t="shared" si="26"/>
        <v>0</v>
      </c>
      <c r="AW79" s="60">
        <f t="shared" si="26"/>
        <v>0</v>
      </c>
      <c r="AX79" s="60"/>
      <c r="AY79" s="60"/>
      <c r="AZ79" s="60"/>
      <c r="BA79" s="220">
        <v>2</v>
      </c>
      <c r="BB79" s="218" t="e">
        <f>VLOOKUP(2,AS78:AT81,2,FALSE)</f>
        <v>#N/A</v>
      </c>
      <c r="BC79" s="221"/>
      <c r="BD79" s="222" t="e">
        <f>VLOOKUP(2,AS78:AW81,3,FALSE)</f>
        <v>#N/A</v>
      </c>
      <c r="BE79" s="223" t="e">
        <f>VLOOKUP(2,AS78:AW81,4,FALSE)</f>
        <v>#N/A</v>
      </c>
      <c r="BF79" s="93" t="s">
        <v>12</v>
      </c>
      <c r="BG79" s="223" t="e">
        <f>VLOOKUP(2,AS78:AW81,5,FALSE)</f>
        <v>#N/A</v>
      </c>
      <c r="BH79" s="223" t="s">
        <v>129</v>
      </c>
      <c r="BI79" s="85"/>
      <c r="BJ79" s="85">
        <f>IF(E79&gt;G79,IF(Spielplan!E79&gt;Spielplan!G79,Punktemodus!$B$3,0),0)</f>
        <v>0</v>
      </c>
      <c r="BK79" s="85">
        <f>IF(E79=G79,IF(Spielplan!E79=Spielplan!G79,Punktemodus!$B$3,0),0)</f>
        <v>10</v>
      </c>
      <c r="BL79" s="85">
        <f>IF(E79&lt;G79,IF(Spielplan!E79&lt;Spielplan!G79,Punktemodus!$B$3,0),0)</f>
        <v>0</v>
      </c>
      <c r="BM79" s="85">
        <f>IF(E79=Spielplan!E79,IF(G79=Spielplan!G79,Punktemodus!$B$5,0),0)</f>
        <v>3</v>
      </c>
      <c r="BN79" s="85">
        <f>IF(E79=Spielplan!E79,Punktemodus!$B$7,0)</f>
        <v>1</v>
      </c>
      <c r="BO79" s="85">
        <f>IF(G79=Spielplan!G79,Punktemodus!$B$7,0)</f>
        <v>1</v>
      </c>
      <c r="BP79" s="137">
        <f>IF(Spielplan!E79="",0,SUM(BJ79:BO79))</f>
        <v>0</v>
      </c>
      <c r="BQ79" s="85"/>
      <c r="BR79" s="141"/>
      <c r="BS79" s="134"/>
      <c r="BT79" s="134"/>
      <c r="BU79" s="134"/>
      <c r="BV79" s="134"/>
      <c r="BW79" s="134"/>
      <c r="BX79" s="134"/>
      <c r="BY79" s="134"/>
      <c r="BZ79" s="161">
        <f>SUM(BX48:BY77)</f>
        <v>240</v>
      </c>
      <c r="CA79" s="134"/>
      <c r="CB79" s="134"/>
      <c r="CC79" s="134"/>
      <c r="CD79" s="134"/>
      <c r="CE79" s="161">
        <f>CE50+CF50+CE51+CF51+CE58+CF58+CE59+CF59+CE66+CF66+CE67+CF67+CE74+CF74+CE75+CF75</f>
        <v>240</v>
      </c>
      <c r="CF79" s="134"/>
      <c r="CG79" s="134"/>
      <c r="CH79" s="134"/>
      <c r="CI79" s="134"/>
      <c r="CJ79" s="161">
        <f>CJ54+CJ55+CJ70+CJ71</f>
        <v>120</v>
      </c>
      <c r="CK79" s="134"/>
      <c r="CL79" s="134"/>
      <c r="CM79" s="134"/>
      <c r="CN79" s="134"/>
      <c r="CO79" s="161">
        <f>SUM(CO59:CO60)</f>
        <v>80</v>
      </c>
      <c r="CP79" s="134"/>
      <c r="CQ79" s="134"/>
      <c r="CR79" s="134"/>
      <c r="CS79" s="161">
        <f>CS54</f>
        <v>50</v>
      </c>
      <c r="CT79" s="134"/>
      <c r="CU79" s="134"/>
      <c r="CV79" s="134"/>
      <c r="CW79" s="134"/>
    </row>
    <row r="80" spans="1:101" ht="18.75" customHeight="1" thickBot="1" x14ac:dyDescent="0.3">
      <c r="A80" s="60"/>
      <c r="B80" s="60"/>
      <c r="C80" s="211" t="str">
        <f>C78</f>
        <v>Deutschland</v>
      </c>
      <c r="D80" s="212"/>
      <c r="E80" s="104"/>
      <c r="F80" s="93"/>
      <c r="G80" s="104"/>
      <c r="H80" s="211" t="str">
        <f>C79</f>
        <v>Ghana</v>
      </c>
      <c r="I80" s="212"/>
      <c r="J80" s="60"/>
      <c r="K80" s="60" t="s">
        <v>110</v>
      </c>
      <c r="L80" s="60">
        <f t="shared" si="24"/>
        <v>0</v>
      </c>
      <c r="M80" s="60">
        <f>IF($E80="",0,IF($E80&gt;$G80,3,IF($E80=G80,1,0)))</f>
        <v>0</v>
      </c>
      <c r="N80" s="60"/>
      <c r="O80" s="60">
        <f>IF($G80="",0,IF($E80&gt;$G80,0,IF($E80=$G80,1,3)))</f>
        <v>0</v>
      </c>
      <c r="P80" s="60"/>
      <c r="Q80" s="60">
        <f>E80</f>
        <v>0</v>
      </c>
      <c r="R80" s="60"/>
      <c r="S80" s="60">
        <f>G80</f>
        <v>0</v>
      </c>
      <c r="T80" s="60"/>
      <c r="U80" s="60">
        <f>G80</f>
        <v>0</v>
      </c>
      <c r="V80" s="60"/>
      <c r="W80" s="60">
        <f>E80</f>
        <v>0</v>
      </c>
      <c r="X80" s="60"/>
      <c r="Y80" s="60"/>
      <c r="Z80" s="60">
        <f>O84</f>
        <v>0</v>
      </c>
      <c r="AA80" s="60">
        <f>S84</f>
        <v>0</v>
      </c>
      <c r="AB80" s="60">
        <f>W84</f>
        <v>0</v>
      </c>
      <c r="AC80" s="60">
        <f>AA80-AB80</f>
        <v>0</v>
      </c>
      <c r="AD80" s="60">
        <f>IF(Z80&gt;Z78,-1,0)</f>
        <v>0</v>
      </c>
      <c r="AE80" s="60">
        <f>IF(Z80&gt;Z79,-1,0)</f>
        <v>0</v>
      </c>
      <c r="AF80" s="60">
        <f>IF(Z80&gt;Z81,-1,0)</f>
        <v>0</v>
      </c>
      <c r="AG80" s="60">
        <f>10000-(AJ80*1000+AM80*100+AK80*10)</f>
        <v>10000</v>
      </c>
      <c r="AH80" s="90">
        <f>RANK(AG80,AG78:AG81,1)</f>
        <v>1</v>
      </c>
      <c r="AI80" s="60" t="str">
        <f>C79</f>
        <v>Ghana</v>
      </c>
      <c r="AJ80" s="60">
        <f t="shared" si="25"/>
        <v>0</v>
      </c>
      <c r="AK80" s="60">
        <f t="shared" si="25"/>
        <v>0</v>
      </c>
      <c r="AL80" s="60">
        <f t="shared" si="25"/>
        <v>0</v>
      </c>
      <c r="AM80" s="60">
        <f>AK80-AL80</f>
        <v>0</v>
      </c>
      <c r="AN80" s="187">
        <f>IF(AG78=AG80,IF(E80&gt;G80,AG78-0.1,AG78),AG78)</f>
        <v>10000</v>
      </c>
      <c r="AO80" s="187">
        <f>IF(AG79=AG80,IF(E83&gt;G83,AG79-0.1,AG79),AG79)</f>
        <v>10000</v>
      </c>
      <c r="AP80" s="187"/>
      <c r="AQ80" s="187">
        <f>IF(AG81=AG80,IF(G79&gt;E79,AG81-0.1,AG81),AG81)</f>
        <v>10000</v>
      </c>
      <c r="AR80" s="187">
        <f>AP82</f>
        <v>30000</v>
      </c>
      <c r="AS80" s="90">
        <f>RANK(AR80,AR78:AR81,1)</f>
        <v>1</v>
      </c>
      <c r="AT80" s="60" t="str">
        <f t="shared" si="26"/>
        <v>Ghana</v>
      </c>
      <c r="AU80" s="60">
        <f t="shared" si="26"/>
        <v>0</v>
      </c>
      <c r="AV80" s="60">
        <f t="shared" si="26"/>
        <v>0</v>
      </c>
      <c r="AW80" s="60">
        <f t="shared" si="26"/>
        <v>0</v>
      </c>
      <c r="AX80" s="60"/>
      <c r="AY80" s="60"/>
      <c r="AZ80" s="60"/>
      <c r="BA80" s="113">
        <v>3</v>
      </c>
      <c r="BB80" s="114" t="e">
        <f>VLOOKUP(3,AS78:AT81,2,FALSE)</f>
        <v>#N/A</v>
      </c>
      <c r="BC80" s="115"/>
      <c r="BD80" s="116" t="e">
        <f>VLOOKUP(3,AS78:AW81,3,FALSE)</f>
        <v>#N/A</v>
      </c>
      <c r="BE80" s="116" t="e">
        <f>VLOOKUP(3,AS78:AW81,4,FALSE)</f>
        <v>#N/A</v>
      </c>
      <c r="BF80" s="93" t="s">
        <v>12</v>
      </c>
      <c r="BG80" s="116" t="e">
        <f>VLOOKUP(3,AS78:AW81,5,FALSE)</f>
        <v>#N/A</v>
      </c>
      <c r="BH80" s="60"/>
      <c r="BI80" s="85"/>
      <c r="BJ80" s="85">
        <f>IF(E80&gt;G80,IF(Spielplan!E80&gt;Spielplan!G80,Punktemodus!$B$3,0),0)</f>
        <v>0</v>
      </c>
      <c r="BK80" s="85">
        <f>IF(E80=G80,IF(Spielplan!E80=Spielplan!G80,Punktemodus!$B$3,0),0)</f>
        <v>10</v>
      </c>
      <c r="BL80" s="85">
        <f>IF(E80&lt;G80,IF(Spielplan!E80&lt;Spielplan!G80,Punktemodus!$B$3,0),0)</f>
        <v>0</v>
      </c>
      <c r="BM80" s="85">
        <f>IF(E80=Spielplan!E80,IF(G80=Spielplan!G80,Punktemodus!$B$5,0),0)</f>
        <v>3</v>
      </c>
      <c r="BN80" s="85">
        <f>IF(E80=Spielplan!E80,Punktemodus!$B$7,0)</f>
        <v>1</v>
      </c>
      <c r="BO80" s="85">
        <f>IF(G80=Spielplan!G80,Punktemodus!$B$7,0)</f>
        <v>1</v>
      </c>
      <c r="BP80" s="137">
        <f>IF(Spielplan!E80="",0,SUM(BJ80:BO80))</f>
        <v>0</v>
      </c>
      <c r="BQ80" s="85"/>
      <c r="BR80" s="141"/>
      <c r="BS80" s="134"/>
      <c r="BT80" s="134"/>
      <c r="BU80" s="134"/>
      <c r="BV80" s="134"/>
      <c r="BW80" s="134"/>
      <c r="BX80" s="134"/>
      <c r="BY80" s="134"/>
      <c r="BZ80" s="138"/>
      <c r="CA80" s="134"/>
      <c r="CB80" s="134"/>
      <c r="CC80" s="134"/>
      <c r="CD80" s="134"/>
      <c r="CE80" s="138"/>
      <c r="CF80" s="134"/>
      <c r="CG80" s="134"/>
      <c r="CH80" s="134"/>
      <c r="CI80" s="134"/>
      <c r="CJ80" s="138"/>
      <c r="CK80" s="134"/>
      <c r="CL80" s="134"/>
      <c r="CM80" s="134"/>
      <c r="CN80" s="134"/>
      <c r="CO80" s="138"/>
      <c r="CP80" s="134"/>
      <c r="CQ80" s="134"/>
      <c r="CR80" s="134"/>
      <c r="CS80" s="138"/>
      <c r="CT80" s="134"/>
      <c r="CU80" s="134"/>
      <c r="CV80" s="134"/>
      <c r="CW80" s="134"/>
    </row>
    <row r="81" spans="1:101" ht="18.75" customHeight="1" thickBot="1" x14ac:dyDescent="0.3">
      <c r="A81" s="60"/>
      <c r="B81" s="60"/>
      <c r="C81" s="218" t="str">
        <f>H78</f>
        <v>Portugal</v>
      </c>
      <c r="D81" s="219"/>
      <c r="E81" s="104"/>
      <c r="F81" s="93"/>
      <c r="G81" s="104"/>
      <c r="H81" s="218" t="str">
        <f>H79</f>
        <v>USA</v>
      </c>
      <c r="I81" s="219"/>
      <c r="J81" s="60"/>
      <c r="K81" s="60" t="s">
        <v>111</v>
      </c>
      <c r="L81" s="60">
        <f t="shared" si="24"/>
        <v>0</v>
      </c>
      <c r="M81" s="60"/>
      <c r="N81" s="60">
        <f>IF($E81="",0,IF($E81&gt;$G81,3,IF($E81=$G81,1,0)))</f>
        <v>0</v>
      </c>
      <c r="O81" s="60"/>
      <c r="P81" s="60">
        <f>IF($G81="",0,IF($E81&gt;$G81,0,IF($E81=$G81,1,3)))</f>
        <v>0</v>
      </c>
      <c r="Q81" s="60"/>
      <c r="R81" s="60">
        <f>E81</f>
        <v>0</v>
      </c>
      <c r="S81" s="60"/>
      <c r="T81" s="60">
        <f>G81</f>
        <v>0</v>
      </c>
      <c r="U81" s="60"/>
      <c r="V81" s="60">
        <f>G81</f>
        <v>0</v>
      </c>
      <c r="W81" s="60"/>
      <c r="X81" s="60">
        <f>E81</f>
        <v>0</v>
      </c>
      <c r="Y81" s="60"/>
      <c r="Z81" s="60">
        <f>P84</f>
        <v>0</v>
      </c>
      <c r="AA81" s="60">
        <f>T84</f>
        <v>0</v>
      </c>
      <c r="AB81" s="60">
        <f>X84</f>
        <v>0</v>
      </c>
      <c r="AC81" s="60">
        <f>AA81-AB81</f>
        <v>0</v>
      </c>
      <c r="AD81" s="60">
        <f>IF(Z81&gt;Z78,-1,0)</f>
        <v>0</v>
      </c>
      <c r="AE81" s="60">
        <f>IF(Z81&gt;Z79,-1,0)</f>
        <v>0</v>
      </c>
      <c r="AF81" s="60">
        <f>IF(Z81&gt;Z80,-1,0)</f>
        <v>0</v>
      </c>
      <c r="AG81" s="60">
        <f>10000-(AJ81*1000+AM81*100+AK81*10)</f>
        <v>10000</v>
      </c>
      <c r="AH81" s="90">
        <f>RANK(AG81,AG78:AG81,1)</f>
        <v>1</v>
      </c>
      <c r="AI81" s="60" t="str">
        <f>H79</f>
        <v>USA</v>
      </c>
      <c r="AJ81" s="60">
        <f t="shared" si="25"/>
        <v>0</v>
      </c>
      <c r="AK81" s="60">
        <f t="shared" si="25"/>
        <v>0</v>
      </c>
      <c r="AL81" s="60">
        <f t="shared" si="25"/>
        <v>0</v>
      </c>
      <c r="AM81" s="60">
        <f>AK81-AL81</f>
        <v>0</v>
      </c>
      <c r="AN81" s="187">
        <f>IF(AG78=AG81,IF(E82&gt;G82,AG78-0.1,AG78),AG78)</f>
        <v>10000</v>
      </c>
      <c r="AO81" s="187">
        <f>IF(AG79=AG81,IF(E81&gt;G81,AG79-0.1,AG79),AG79)</f>
        <v>10000</v>
      </c>
      <c r="AP81" s="187">
        <f>IF(AG80=AG81,IF(E79&gt;G79,AG80-0.1,AG80),AG80)</f>
        <v>10000</v>
      </c>
      <c r="AQ81" s="187"/>
      <c r="AR81" s="187">
        <f>AQ82</f>
        <v>30000</v>
      </c>
      <c r="AS81" s="90">
        <f>RANK(AR81,AR78:AR81,1)</f>
        <v>1</v>
      </c>
      <c r="AT81" s="60" t="str">
        <f t="shared" si="26"/>
        <v>USA</v>
      </c>
      <c r="AU81" s="60">
        <f t="shared" si="26"/>
        <v>0</v>
      </c>
      <c r="AV81" s="60">
        <f t="shared" si="26"/>
        <v>0</v>
      </c>
      <c r="AW81" s="60">
        <f t="shared" si="26"/>
        <v>0</v>
      </c>
      <c r="AX81" s="60"/>
      <c r="AY81" s="60"/>
      <c r="AZ81" s="60"/>
      <c r="BA81" s="113">
        <v>4</v>
      </c>
      <c r="BB81" s="114" t="e">
        <f>VLOOKUP(4,AS78:AT81,2,FALSE)</f>
        <v>#N/A</v>
      </c>
      <c r="BC81" s="115"/>
      <c r="BD81" s="116" t="e">
        <f>VLOOKUP(4,AS78:AW81,3,FALSE)</f>
        <v>#N/A</v>
      </c>
      <c r="BE81" s="116" t="e">
        <f>VLOOKUP(4,AS78:AW81,4,FALSE)</f>
        <v>#N/A</v>
      </c>
      <c r="BF81" s="93" t="s">
        <v>12</v>
      </c>
      <c r="BG81" s="116" t="e">
        <f>VLOOKUP(4,AS78:AW81,5,FALSE)</f>
        <v>#N/A</v>
      </c>
      <c r="BH81" s="60"/>
      <c r="BI81" s="85"/>
      <c r="BJ81" s="85">
        <f>IF(E81&gt;G81,IF(Spielplan!E81&gt;Spielplan!G81,Punktemodus!$B$3,0),0)</f>
        <v>0</v>
      </c>
      <c r="BK81" s="85">
        <f>IF(E81=G81,IF(Spielplan!E81=Spielplan!G81,Punktemodus!$B$3,0),0)</f>
        <v>10</v>
      </c>
      <c r="BL81" s="85">
        <f>IF(E81&lt;G81,IF(Spielplan!E81&lt;Spielplan!G81,Punktemodus!$B$3,0),0)</f>
        <v>0</v>
      </c>
      <c r="BM81" s="85">
        <f>IF(E81=Spielplan!E81,IF(G81=Spielplan!G81,Punktemodus!$B$5,0),0)</f>
        <v>3</v>
      </c>
      <c r="BN81" s="85">
        <f>IF(E81=Spielplan!E81,Punktemodus!$B$7,0)</f>
        <v>1</v>
      </c>
      <c r="BO81" s="85">
        <f>IF(G81=Spielplan!G81,Punktemodus!$B$7,0)</f>
        <v>1</v>
      </c>
      <c r="BP81" s="137">
        <f>IF(Spielplan!E81="",0,SUM(BJ81:BO81))</f>
        <v>0</v>
      </c>
      <c r="BQ81" s="85"/>
      <c r="BR81" s="141"/>
      <c r="BS81" s="134"/>
      <c r="BT81" s="134"/>
      <c r="BU81" s="134"/>
      <c r="BV81" s="134"/>
      <c r="BW81" s="134"/>
      <c r="BX81" s="134"/>
      <c r="BY81" s="134"/>
      <c r="BZ81" s="353" t="s">
        <v>154</v>
      </c>
      <c r="CA81" s="155"/>
      <c r="CB81" s="155"/>
      <c r="CC81" s="155"/>
      <c r="CD81" s="155"/>
      <c r="CE81" s="353" t="s">
        <v>157</v>
      </c>
      <c r="CF81" s="155"/>
      <c r="CG81" s="155"/>
      <c r="CH81" s="155"/>
      <c r="CI81" s="155"/>
      <c r="CJ81" s="353" t="s">
        <v>164</v>
      </c>
      <c r="CK81" s="155"/>
      <c r="CL81" s="155"/>
      <c r="CM81" s="155"/>
      <c r="CN81" s="155"/>
      <c r="CO81" s="353" t="s">
        <v>159</v>
      </c>
      <c r="CP81" s="155"/>
      <c r="CQ81" s="155"/>
      <c r="CR81" s="155"/>
      <c r="CS81" s="353" t="s">
        <v>160</v>
      </c>
      <c r="CT81" s="155"/>
      <c r="CU81" s="134"/>
      <c r="CV81" s="134"/>
      <c r="CW81" s="134"/>
    </row>
    <row r="82" spans="1:101" ht="18.75" customHeight="1" thickBot="1" x14ac:dyDescent="0.3">
      <c r="A82" s="60"/>
      <c r="B82" s="60"/>
      <c r="C82" s="211" t="str">
        <f>C78</f>
        <v>Deutschland</v>
      </c>
      <c r="D82" s="212"/>
      <c r="E82" s="104"/>
      <c r="F82" s="93"/>
      <c r="G82" s="104"/>
      <c r="H82" s="211" t="str">
        <f>H79</f>
        <v>USA</v>
      </c>
      <c r="I82" s="212"/>
      <c r="J82" s="60"/>
      <c r="K82" s="60" t="s">
        <v>112</v>
      </c>
      <c r="L82" s="60">
        <f t="shared" si="24"/>
        <v>0</v>
      </c>
      <c r="M82" s="60">
        <f>IF($E82="",0,IF($E82&gt;$G82,3,IF($E82=G82,1,0)))</f>
        <v>0</v>
      </c>
      <c r="N82" s="60"/>
      <c r="O82" s="60"/>
      <c r="P82" s="60">
        <f>IF($G82="",0,IF($E82&gt;$G82,0,IF($E82=$G82,1,3)))</f>
        <v>0</v>
      </c>
      <c r="Q82" s="60">
        <f>E82</f>
        <v>0</v>
      </c>
      <c r="R82" s="60"/>
      <c r="S82" s="60"/>
      <c r="T82" s="60">
        <f>G82</f>
        <v>0</v>
      </c>
      <c r="U82" s="60">
        <f>G82</f>
        <v>0</v>
      </c>
      <c r="V82" s="60"/>
      <c r="W82" s="60"/>
      <c r="X82" s="60">
        <f>E82</f>
        <v>0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187">
        <f>SUM(AN78:AN81)</f>
        <v>30000</v>
      </c>
      <c r="AO82" s="187">
        <f>SUM(AO78:AO81)</f>
        <v>30000</v>
      </c>
      <c r="AP82" s="187">
        <f>SUM(AP78:AP81)</f>
        <v>30000</v>
      </c>
      <c r="AQ82" s="187">
        <f>SUM(AQ78:AQ81)</f>
        <v>30000</v>
      </c>
      <c r="AR82" s="187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85">
        <f>IF(E82&gt;G82,IF(Spielplan!E82&gt;Spielplan!G82,Punktemodus!$B$3,0),0)</f>
        <v>0</v>
      </c>
      <c r="BK82" s="85">
        <f>IF(E82=G82,IF(Spielplan!E82=Spielplan!G82,Punktemodus!$B$3,0),0)</f>
        <v>10</v>
      </c>
      <c r="BL82" s="85">
        <f>IF(E82&lt;G82,IF(Spielplan!E82&lt;Spielplan!G82,Punktemodus!$B$3,0),0)</f>
        <v>0</v>
      </c>
      <c r="BM82" s="85">
        <f>IF(E82=Spielplan!E82,IF(G82=Spielplan!G82,Punktemodus!$B$5,0),0)</f>
        <v>3</v>
      </c>
      <c r="BN82" s="85">
        <f>IF(E82=Spielplan!E82,Punktemodus!$B$7,0)</f>
        <v>1</v>
      </c>
      <c r="BO82" s="85">
        <f>IF(G82=Spielplan!G82,Punktemodus!$B$7,0)</f>
        <v>1</v>
      </c>
      <c r="BP82" s="137">
        <f>IF(Spielplan!E82="",0,SUM(BJ82:BO82))</f>
        <v>0</v>
      </c>
      <c r="BQ82" s="60"/>
      <c r="BR82" s="141"/>
      <c r="BS82" s="134"/>
      <c r="BT82" s="134"/>
      <c r="BU82" s="134"/>
      <c r="BV82" s="134"/>
      <c r="BW82" s="134"/>
      <c r="BX82" s="134"/>
      <c r="BY82" s="134"/>
      <c r="BZ82" s="353"/>
      <c r="CA82" s="155"/>
      <c r="CB82" s="155"/>
      <c r="CC82" s="155"/>
      <c r="CD82" s="155"/>
      <c r="CE82" s="353"/>
      <c r="CF82" s="155"/>
      <c r="CG82" s="155"/>
      <c r="CH82" s="155"/>
      <c r="CI82" s="155"/>
      <c r="CJ82" s="353"/>
      <c r="CK82" s="155"/>
      <c r="CL82" s="155"/>
      <c r="CM82" s="155"/>
      <c r="CN82" s="155"/>
      <c r="CO82" s="353"/>
      <c r="CP82" s="155"/>
      <c r="CQ82" s="155"/>
      <c r="CR82" s="155"/>
      <c r="CS82" s="353"/>
      <c r="CT82" s="155"/>
      <c r="CU82" s="134"/>
      <c r="CV82" s="134"/>
      <c r="CW82" s="134"/>
    </row>
    <row r="83" spans="1:101" ht="18.75" customHeight="1" thickBot="1" x14ac:dyDescent="0.3">
      <c r="A83" s="60"/>
      <c r="B83" s="60"/>
      <c r="C83" s="218" t="str">
        <f>H78</f>
        <v>Portugal</v>
      </c>
      <c r="D83" s="219"/>
      <c r="E83" s="104"/>
      <c r="F83" s="93"/>
      <c r="G83" s="104"/>
      <c r="H83" s="218" t="str">
        <f>C79</f>
        <v>Ghana</v>
      </c>
      <c r="I83" s="219"/>
      <c r="J83" s="60"/>
      <c r="K83" s="60" t="s">
        <v>112</v>
      </c>
      <c r="L83" s="60">
        <f t="shared" si="24"/>
        <v>0</v>
      </c>
      <c r="M83" s="60"/>
      <c r="N83" s="60">
        <f>IF($E83="",0,IF($E83&gt;$G83,3,IF($E83=$G83,1,0)))</f>
        <v>0</v>
      </c>
      <c r="O83" s="60">
        <f>IF($G83="",0,IF($E83&gt;$G83,0,IF($E83=$G83,1,3)))</f>
        <v>0</v>
      </c>
      <c r="P83" s="60"/>
      <c r="Q83" s="60"/>
      <c r="R83" s="60">
        <f>E83</f>
        <v>0</v>
      </c>
      <c r="S83" s="60">
        <f>G83</f>
        <v>0</v>
      </c>
      <c r="T83" s="60"/>
      <c r="U83" s="60"/>
      <c r="V83" s="60">
        <f>G83</f>
        <v>0</v>
      </c>
      <c r="W83" s="60">
        <f>E83</f>
        <v>0</v>
      </c>
      <c r="X83" s="60"/>
      <c r="Y83" s="60"/>
      <c r="Z83" s="60" t="s">
        <v>30</v>
      </c>
      <c r="AA83" s="60"/>
      <c r="AB83" s="60"/>
      <c r="AC83" s="60"/>
      <c r="AD83" s="60"/>
      <c r="AE83" s="60"/>
      <c r="AF83" s="60"/>
      <c r="AG83" s="60" t="b">
        <f>OR(AG78=AG79,AG78=AG80,AG78=AG81,AG79=AG80,AG79=AG81,AG80=AG81)</f>
        <v>1</v>
      </c>
      <c r="AH83" s="60"/>
      <c r="AI83" s="60"/>
      <c r="AJ83" s="60"/>
      <c r="AK83" s="60"/>
      <c r="AL83" s="60"/>
      <c r="AM83" s="60"/>
      <c r="AN83" s="60"/>
      <c r="AO83" s="60" t="s">
        <v>34</v>
      </c>
      <c r="AP83" s="60"/>
      <c r="AQ83" s="60"/>
      <c r="AR83" s="60" t="b">
        <f>OR(AR78=AR79,AR78=AR80,AR78=AR81,AR79=AR80,AR79=AR81,AR80=AR81)</f>
        <v>1</v>
      </c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85">
        <f>IF(E83&gt;G83,IF(Spielplan!E83&gt;Spielplan!G83,Punktemodus!$B$3,0),0)</f>
        <v>0</v>
      </c>
      <c r="BK83" s="85">
        <f>IF(E83=G83,IF(Spielplan!E83=Spielplan!G83,Punktemodus!$B$3,0),0)</f>
        <v>10</v>
      </c>
      <c r="BL83" s="85">
        <f>IF(E83&lt;G83,IF(Spielplan!E83&lt;Spielplan!G83,Punktemodus!$B$3,0),0)</f>
        <v>0</v>
      </c>
      <c r="BM83" s="85">
        <f>IF(E83=Spielplan!E83,IF(G83=Spielplan!G83,Punktemodus!$B$5,0),0)</f>
        <v>3</v>
      </c>
      <c r="BN83" s="85">
        <f>IF(E83=Spielplan!E83,Punktemodus!$B$7,0)</f>
        <v>1</v>
      </c>
      <c r="BO83" s="85">
        <f>IF(G83=Spielplan!G83,Punktemodus!$B$7,0)</f>
        <v>1</v>
      </c>
      <c r="BP83" s="137">
        <f>IF(Spielplan!E83="",0,SUM(BJ83:BO83))</f>
        <v>0</v>
      </c>
      <c r="BQ83" s="60"/>
      <c r="BR83" s="141"/>
      <c r="BS83" s="134"/>
      <c r="BT83" s="134"/>
      <c r="BU83" s="134"/>
      <c r="BV83" s="134"/>
      <c r="BW83" s="134"/>
      <c r="BX83" s="134"/>
      <c r="BY83" s="134"/>
      <c r="BZ83" s="353"/>
      <c r="CA83" s="155"/>
      <c r="CB83" s="155"/>
      <c r="CC83" s="155"/>
      <c r="CD83" s="155"/>
      <c r="CE83" s="353"/>
      <c r="CF83" s="155"/>
      <c r="CG83" s="155"/>
      <c r="CH83" s="155"/>
      <c r="CI83" s="155"/>
      <c r="CJ83" s="353"/>
      <c r="CK83" s="155"/>
      <c r="CL83" s="155"/>
      <c r="CM83" s="155"/>
      <c r="CN83" s="155"/>
      <c r="CO83" s="353"/>
      <c r="CP83" s="155"/>
      <c r="CQ83" s="155"/>
      <c r="CR83" s="155"/>
      <c r="CS83" s="353"/>
      <c r="CT83" s="155"/>
      <c r="CU83" s="134"/>
      <c r="CV83" s="134"/>
      <c r="CW83" s="134"/>
    </row>
    <row r="84" spans="1:101" ht="18.75" customHeight="1" thickBot="1" x14ac:dyDescent="0.25">
      <c r="A84" s="60"/>
      <c r="B84" s="60"/>
      <c r="C84" s="136" t="str">
        <f>IF(G83="","",IF(AR83=TRUE,"Achtung: Fehler in Tabelle!",""))</f>
        <v/>
      </c>
      <c r="D84" s="60"/>
      <c r="E84" s="85"/>
      <c r="F84" s="60"/>
      <c r="G84" s="85"/>
      <c r="H84" s="60"/>
      <c r="I84" s="60"/>
      <c r="J84" s="60"/>
      <c r="K84" s="60"/>
      <c r="L84" s="60"/>
      <c r="M84" s="60">
        <f t="shared" ref="M84:X84" si="27">SUM(M78:M83)</f>
        <v>0</v>
      </c>
      <c r="N84" s="60">
        <f t="shared" si="27"/>
        <v>0</v>
      </c>
      <c r="O84" s="60">
        <f t="shared" si="27"/>
        <v>0</v>
      </c>
      <c r="P84" s="60">
        <f t="shared" si="27"/>
        <v>0</v>
      </c>
      <c r="Q84" s="60">
        <f t="shared" si="27"/>
        <v>0</v>
      </c>
      <c r="R84" s="60">
        <f t="shared" si="27"/>
        <v>0</v>
      </c>
      <c r="S84" s="60">
        <f t="shared" si="27"/>
        <v>0</v>
      </c>
      <c r="T84" s="60">
        <f t="shared" si="27"/>
        <v>0</v>
      </c>
      <c r="U84" s="60">
        <f t="shared" si="27"/>
        <v>0</v>
      </c>
      <c r="V84" s="60">
        <f t="shared" si="27"/>
        <v>0</v>
      </c>
      <c r="W84" s="60">
        <f t="shared" si="27"/>
        <v>0</v>
      </c>
      <c r="X84" s="60">
        <f t="shared" si="27"/>
        <v>0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160">
        <f>SUM(BP78:BP83)</f>
        <v>0</v>
      </c>
      <c r="BQ84" s="60"/>
      <c r="BR84" s="141"/>
      <c r="BS84" s="134"/>
      <c r="BT84" s="134"/>
      <c r="BU84" s="134"/>
      <c r="BV84" s="134"/>
      <c r="BW84" s="134"/>
      <c r="BX84" s="134"/>
      <c r="BY84" s="134"/>
      <c r="BZ84" s="354"/>
      <c r="CA84" s="155"/>
      <c r="CB84" s="155"/>
      <c r="CC84" s="155"/>
      <c r="CD84" s="155"/>
      <c r="CE84" s="354"/>
      <c r="CF84" s="155"/>
      <c r="CG84" s="155"/>
      <c r="CH84" s="155"/>
      <c r="CI84" s="155"/>
      <c r="CJ84" s="354"/>
      <c r="CK84" s="155"/>
      <c r="CL84" s="155"/>
      <c r="CM84" s="155"/>
      <c r="CN84" s="155"/>
      <c r="CO84" s="354"/>
      <c r="CP84" s="155"/>
      <c r="CQ84" s="155"/>
      <c r="CR84" s="155"/>
      <c r="CS84" s="354"/>
      <c r="CT84" s="155"/>
      <c r="CU84" s="134"/>
      <c r="CV84" s="134"/>
      <c r="CW84" s="134"/>
    </row>
    <row r="85" spans="1:101" ht="18.75" customHeight="1" thickBot="1" x14ac:dyDescent="0.25">
      <c r="A85" s="60"/>
      <c r="B85" s="60"/>
      <c r="C85" s="60"/>
      <c r="D85" s="60"/>
      <c r="E85" s="85"/>
      <c r="F85" s="60"/>
      <c r="G85" s="85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138"/>
      <c r="BQ85" s="60"/>
      <c r="BR85" s="141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</row>
    <row r="86" spans="1:101" ht="18.75" customHeight="1" x14ac:dyDescent="0.25">
      <c r="A86" s="60"/>
      <c r="B86" s="60"/>
      <c r="C86" s="89"/>
      <c r="D86" s="60"/>
      <c r="E86" s="85"/>
      <c r="F86" s="60"/>
      <c r="G86" s="85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89"/>
      <c r="BC86" s="60"/>
      <c r="BD86" s="90"/>
      <c r="BE86" s="60"/>
      <c r="BF86" s="61"/>
      <c r="BG86" s="60"/>
      <c r="BH86" s="60"/>
      <c r="BI86" s="60"/>
      <c r="BJ86" s="60"/>
      <c r="BK86" s="60"/>
      <c r="BL86" s="60"/>
      <c r="BM86" s="60"/>
      <c r="BN86" s="60"/>
      <c r="BO86" s="60"/>
      <c r="BP86" s="138"/>
      <c r="BQ86" s="60"/>
      <c r="BR86" s="141"/>
      <c r="BS86" s="321" t="s">
        <v>45</v>
      </c>
      <c r="BT86" s="322"/>
      <c r="BU86" s="322"/>
      <c r="BV86" s="322"/>
      <c r="BW86" s="134"/>
      <c r="BX86" s="331">
        <f>BP97</f>
        <v>0</v>
      </c>
      <c r="BY86" s="332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</row>
    <row r="87" spans="1:101" ht="18.75" customHeight="1" thickBot="1" x14ac:dyDescent="0.3">
      <c r="A87" s="60"/>
      <c r="B87" s="60"/>
      <c r="C87" s="88" t="s">
        <v>93</v>
      </c>
      <c r="D87" s="60"/>
      <c r="E87" s="85"/>
      <c r="F87" s="60"/>
      <c r="G87" s="85"/>
      <c r="H87" s="60"/>
      <c r="I87" s="60"/>
      <c r="J87" s="60"/>
      <c r="K87" s="60"/>
      <c r="L87" s="60"/>
      <c r="M87" s="60" t="s">
        <v>4</v>
      </c>
      <c r="N87" s="60"/>
      <c r="O87" s="60"/>
      <c r="P87" s="60"/>
      <c r="Q87" s="60" t="s">
        <v>6</v>
      </c>
      <c r="R87" s="60"/>
      <c r="S87" s="60"/>
      <c r="T87" s="60"/>
      <c r="U87" s="60" t="s">
        <v>7</v>
      </c>
      <c r="V87" s="60"/>
      <c r="W87" s="60"/>
      <c r="X87" s="60"/>
      <c r="Y87" s="60"/>
      <c r="Z87" s="60" t="s">
        <v>4</v>
      </c>
      <c r="AA87" s="60" t="s">
        <v>5</v>
      </c>
      <c r="AB87" s="60"/>
      <c r="AC87" s="60"/>
      <c r="AD87" s="60" t="s">
        <v>9</v>
      </c>
      <c r="AE87" s="60"/>
      <c r="AF87" s="60"/>
      <c r="AG87" s="60"/>
      <c r="AH87" s="60" t="s">
        <v>32</v>
      </c>
      <c r="AI87" s="60"/>
      <c r="AJ87" s="60"/>
      <c r="AK87" s="60"/>
      <c r="AL87" s="60"/>
      <c r="AM87" s="60"/>
      <c r="AN87" s="60" t="s">
        <v>35</v>
      </c>
      <c r="AO87" s="60"/>
      <c r="AP87" s="60"/>
      <c r="AQ87" s="60"/>
      <c r="AR87" s="60"/>
      <c r="AS87" s="60" t="s">
        <v>33</v>
      </c>
      <c r="AT87" s="60"/>
      <c r="AU87" s="60"/>
      <c r="AV87" s="60"/>
      <c r="AW87" s="60"/>
      <c r="AX87" s="60"/>
      <c r="AY87" s="60"/>
      <c r="AZ87" s="60"/>
      <c r="BA87" s="60"/>
      <c r="BB87" s="89" t="s">
        <v>10</v>
      </c>
      <c r="BC87" s="60"/>
      <c r="BD87" s="90" t="s">
        <v>4</v>
      </c>
      <c r="BE87" s="60"/>
      <c r="BF87" s="61" t="s">
        <v>5</v>
      </c>
      <c r="BG87" s="60"/>
      <c r="BH87" s="60"/>
      <c r="BI87" s="85"/>
      <c r="BJ87" s="60"/>
      <c r="BK87" s="60"/>
      <c r="BL87" s="60"/>
      <c r="BM87" s="60"/>
      <c r="BN87" s="60"/>
      <c r="BO87" s="60"/>
      <c r="BP87" s="138"/>
      <c r="BQ87" s="85"/>
      <c r="BR87" s="141"/>
      <c r="BS87" s="322"/>
      <c r="BT87" s="322"/>
      <c r="BU87" s="322"/>
      <c r="BV87" s="322"/>
      <c r="BW87" s="134"/>
      <c r="BX87" s="333"/>
      <c r="BY87" s="3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</row>
    <row r="88" spans="1:101" ht="18.75" customHeight="1" thickBot="1" x14ac:dyDescent="0.3">
      <c r="A88" s="60"/>
      <c r="B88" s="60"/>
      <c r="C88" s="60"/>
      <c r="D88" s="60"/>
      <c r="E88" s="85"/>
      <c r="F88" s="60"/>
      <c r="G88" s="85"/>
      <c r="H88" s="60"/>
      <c r="I88" s="60"/>
      <c r="J88" s="60"/>
      <c r="K88" s="60"/>
      <c r="L88" s="60"/>
      <c r="M88" s="60" t="s">
        <v>0</v>
      </c>
      <c r="N88" s="60" t="s">
        <v>1</v>
      </c>
      <c r="O88" s="60" t="s">
        <v>2</v>
      </c>
      <c r="P88" s="60" t="s">
        <v>3</v>
      </c>
      <c r="Q88" s="60" t="s">
        <v>0</v>
      </c>
      <c r="R88" s="60" t="s">
        <v>1</v>
      </c>
      <c r="S88" s="60" t="s">
        <v>2</v>
      </c>
      <c r="T88" s="60" t="s">
        <v>3</v>
      </c>
      <c r="U88" s="60" t="s">
        <v>0</v>
      </c>
      <c r="V88" s="60" t="s">
        <v>1</v>
      </c>
      <c r="W88" s="60" t="s">
        <v>2</v>
      </c>
      <c r="X88" s="60" t="s">
        <v>3</v>
      </c>
      <c r="Y88" s="60"/>
      <c r="Z88" s="60" t="s">
        <v>8</v>
      </c>
      <c r="AA88" s="60"/>
      <c r="AB88" s="60"/>
      <c r="AC88" s="60"/>
      <c r="AD88" s="60"/>
      <c r="AE88" s="60"/>
      <c r="AF88" s="60"/>
      <c r="AG88" s="60"/>
      <c r="AH88" s="60" t="s">
        <v>31</v>
      </c>
      <c r="AI88" s="60"/>
      <c r="AJ88" s="60"/>
      <c r="AK88" s="60"/>
      <c r="AL88" s="60"/>
      <c r="AM88" s="60"/>
      <c r="AN88" s="60" t="str">
        <f>AI89</f>
        <v>Belgien</v>
      </c>
      <c r="AO88" s="60" t="str">
        <f>AI90</f>
        <v>Algerien</v>
      </c>
      <c r="AP88" s="60" t="str">
        <f>AI91</f>
        <v>Russland</v>
      </c>
      <c r="AQ88" s="60" t="str">
        <f>AI92</f>
        <v>Südkorea</v>
      </c>
      <c r="AR88" s="60"/>
      <c r="AS88" s="60" t="s">
        <v>31</v>
      </c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85"/>
      <c r="BJ88" s="85"/>
      <c r="BK88" s="85"/>
      <c r="BL88" s="85"/>
      <c r="BM88" s="85"/>
      <c r="BN88" s="85"/>
      <c r="BO88" s="85"/>
      <c r="BP88" s="137"/>
      <c r="BQ88" s="85"/>
      <c r="BR88" s="141"/>
      <c r="BS88" s="134"/>
      <c r="BT88" s="142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</row>
    <row r="89" spans="1:101" ht="18.75" customHeight="1" thickBot="1" x14ac:dyDescent="0.3">
      <c r="A89" s="60"/>
      <c r="B89" s="60"/>
      <c r="C89" s="224" t="str">
        <f>Spielplan!$C$89</f>
        <v>Belgien</v>
      </c>
      <c r="D89" s="225"/>
      <c r="E89" s="104"/>
      <c r="F89" s="93"/>
      <c r="G89" s="104"/>
      <c r="H89" s="224" t="str">
        <f>Spielplan!$H$89</f>
        <v>Algerien</v>
      </c>
      <c r="I89" s="225"/>
      <c r="J89" s="60"/>
      <c r="K89" s="60" t="s">
        <v>115</v>
      </c>
      <c r="L89" s="60">
        <f t="shared" ref="L89:L94" si="28">IF(E89-G89&gt;0,1,IF(G89=E89,0,-1))</f>
        <v>0</v>
      </c>
      <c r="M89" s="60">
        <f>IF($E89="",0,IF($E89&gt;$G89,3,IF($E89=G89,1,0)))</f>
        <v>0</v>
      </c>
      <c r="N89" s="60">
        <f>IF($G89="",0,IF($E89&gt;$G89,0,IF($E89=G89,1,3)))</f>
        <v>0</v>
      </c>
      <c r="O89" s="60"/>
      <c r="P89" s="60"/>
      <c r="Q89" s="60">
        <f>E89</f>
        <v>0</v>
      </c>
      <c r="R89" s="60">
        <f>G89</f>
        <v>0</v>
      </c>
      <c r="S89" s="60"/>
      <c r="T89" s="60"/>
      <c r="U89" s="60">
        <f>G89</f>
        <v>0</v>
      </c>
      <c r="V89" s="60">
        <f>E89</f>
        <v>0</v>
      </c>
      <c r="W89" s="60"/>
      <c r="X89" s="60"/>
      <c r="Y89" s="60"/>
      <c r="Z89" s="60">
        <f>M95</f>
        <v>0</v>
      </c>
      <c r="AA89" s="60">
        <f>Q95</f>
        <v>0</v>
      </c>
      <c r="AB89" s="60">
        <f>U95</f>
        <v>0</v>
      </c>
      <c r="AC89" s="60">
        <f>AA89-AB89</f>
        <v>0</v>
      </c>
      <c r="AD89" s="60">
        <f>IF(Z89&gt;Z90,-1,0)</f>
        <v>0</v>
      </c>
      <c r="AE89" s="60">
        <f>IF(Z89&gt;Z91,-1,0)</f>
        <v>0</v>
      </c>
      <c r="AF89" s="60">
        <f>IF(Z89&gt;Z92,-1,0)</f>
        <v>0</v>
      </c>
      <c r="AG89" s="60">
        <f>10000-(AJ89*1000+AM89*100+AK89*10)</f>
        <v>10000</v>
      </c>
      <c r="AH89" s="90">
        <f>RANK(AG89,AG89:AG92,1)</f>
        <v>1</v>
      </c>
      <c r="AI89" s="60" t="str">
        <f>C89</f>
        <v>Belgien</v>
      </c>
      <c r="AJ89" s="60">
        <f t="shared" ref="AJ89:AL92" si="29">Z89</f>
        <v>0</v>
      </c>
      <c r="AK89" s="60">
        <f t="shared" si="29"/>
        <v>0</v>
      </c>
      <c r="AL89" s="60">
        <f t="shared" si="29"/>
        <v>0</v>
      </c>
      <c r="AM89" s="60">
        <f>AK89-AL89</f>
        <v>0</v>
      </c>
      <c r="AN89" s="187"/>
      <c r="AO89" s="187">
        <f>IF(AG90=AG89,IF(G89&gt;E89,AG90-0.1,AG90),AG90)</f>
        <v>10000</v>
      </c>
      <c r="AP89" s="187">
        <f>IF(AG91=AG89,IF(G91&gt;E91,AG91-0.1,AG91),AG91)</f>
        <v>10000</v>
      </c>
      <c r="AQ89" s="187">
        <f>IF(AG92=AG89,IF(G93&gt;E93,AG92-0.1,AG92),AG92)</f>
        <v>10000</v>
      </c>
      <c r="AR89" s="187">
        <f>AN93</f>
        <v>30000</v>
      </c>
      <c r="AS89" s="90">
        <f>RANK(AR89,AR89:AR92,1)</f>
        <v>1</v>
      </c>
      <c r="AT89" s="60" t="str">
        <f t="shared" ref="AT89:AW92" si="30">AI89</f>
        <v>Belgien</v>
      </c>
      <c r="AU89" s="60">
        <f t="shared" si="30"/>
        <v>0</v>
      </c>
      <c r="AV89" s="60">
        <f t="shared" si="30"/>
        <v>0</v>
      </c>
      <c r="AW89" s="60">
        <f t="shared" si="30"/>
        <v>0</v>
      </c>
      <c r="AX89" s="60"/>
      <c r="AY89" s="60"/>
      <c r="AZ89" s="60"/>
      <c r="BA89" s="226">
        <v>1</v>
      </c>
      <c r="BB89" s="224" t="str">
        <f>VLOOKUP(1,AS89:AT92,2,FALSE)</f>
        <v>Belgien</v>
      </c>
      <c r="BC89" s="225"/>
      <c r="BD89" s="227">
        <f>VLOOKUP(1,AS89:AW92,3,FALSE)</f>
        <v>0</v>
      </c>
      <c r="BE89" s="228">
        <f>VLOOKUP(1,AS89:AW92,4,FALSE)</f>
        <v>0</v>
      </c>
      <c r="BF89" s="93" t="s">
        <v>12</v>
      </c>
      <c r="BG89" s="228">
        <f>VLOOKUP(1,AS89:AW92,5,FALSE)</f>
        <v>0</v>
      </c>
      <c r="BH89" s="229" t="s">
        <v>128</v>
      </c>
      <c r="BI89" s="85"/>
      <c r="BJ89" s="85">
        <f>IF(E89&gt;G89,IF(Spielplan!E89&gt;Spielplan!G89,Punktemodus!$B$3,0),0)</f>
        <v>0</v>
      </c>
      <c r="BK89" s="85">
        <f>IF(E89=G89,IF(Spielplan!E89=Spielplan!G89,Punktemodus!$B$3,0),0)</f>
        <v>10</v>
      </c>
      <c r="BL89" s="85">
        <f>IF(E89&lt;G89,IF(Spielplan!E89&lt;Spielplan!G89,Punktemodus!$B$3,0),0)</f>
        <v>0</v>
      </c>
      <c r="BM89" s="85">
        <f>IF(E89=Spielplan!E89,IF(G89=Spielplan!G89,Punktemodus!$B$5,0),0)</f>
        <v>3</v>
      </c>
      <c r="BN89" s="85">
        <f>IF(E89=Spielplan!E89,Punktemodus!$B$7,0)</f>
        <v>1</v>
      </c>
      <c r="BO89" s="85">
        <f>IF(G89=Spielplan!G89,Punktemodus!$B$7,0)</f>
        <v>1</v>
      </c>
      <c r="BP89" s="137">
        <f>IF(Spielplan!E89="",0,SUM(BJ89:BO89))</f>
        <v>0</v>
      </c>
      <c r="BQ89" s="85"/>
      <c r="BR89" s="141"/>
      <c r="BS89" s="321" t="s">
        <v>46</v>
      </c>
      <c r="BT89" s="322"/>
      <c r="BU89" s="322"/>
      <c r="BV89" s="322"/>
      <c r="BW89" s="134"/>
      <c r="BX89" s="335">
        <f>BZ79+CE79+CJ79+CO79+CS79</f>
        <v>730</v>
      </c>
      <c r="BY89" s="336"/>
      <c r="BZ89" s="134"/>
      <c r="CA89" s="349"/>
      <c r="CB89" s="350"/>
      <c r="CC89" s="350"/>
      <c r="CD89" s="350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</row>
    <row r="90" spans="1:101" ht="18.75" customHeight="1" thickBot="1" x14ac:dyDescent="0.3">
      <c r="A90" s="60"/>
      <c r="B90" s="60"/>
      <c r="C90" s="230" t="str">
        <f>Spielplan!$C$90</f>
        <v>Russland</v>
      </c>
      <c r="D90" s="231"/>
      <c r="E90" s="104"/>
      <c r="F90" s="93"/>
      <c r="G90" s="104"/>
      <c r="H90" s="230" t="str">
        <f>Spielplan!$H$90</f>
        <v>Südkorea</v>
      </c>
      <c r="I90" s="231"/>
      <c r="J90" s="60"/>
      <c r="K90" s="60" t="s">
        <v>116</v>
      </c>
      <c r="L90" s="60">
        <f t="shared" si="28"/>
        <v>0</v>
      </c>
      <c r="M90" s="60"/>
      <c r="N90" s="60"/>
      <c r="O90" s="60">
        <f>IF($E90="",0,IF($E90&gt;$G90,3,IF($E90=$G90,1,0)))</f>
        <v>0</v>
      </c>
      <c r="P90" s="60">
        <f>IF($G90="",0,IF($E90&gt;$G90,0,IF($E90=$G90,1,3)))</f>
        <v>0</v>
      </c>
      <c r="Q90" s="60"/>
      <c r="R90" s="60"/>
      <c r="S90" s="60">
        <f>E90</f>
        <v>0</v>
      </c>
      <c r="T90" s="60">
        <f>G90</f>
        <v>0</v>
      </c>
      <c r="U90" s="60"/>
      <c r="V90" s="60"/>
      <c r="W90" s="60">
        <f>G90</f>
        <v>0</v>
      </c>
      <c r="X90" s="60">
        <f>E90</f>
        <v>0</v>
      </c>
      <c r="Y90" s="60"/>
      <c r="Z90" s="60">
        <f>N95</f>
        <v>0</v>
      </c>
      <c r="AA90" s="60">
        <f>R95</f>
        <v>0</v>
      </c>
      <c r="AB90" s="60">
        <f>V95</f>
        <v>0</v>
      </c>
      <c r="AC90" s="60">
        <f>AA90-AB90</f>
        <v>0</v>
      </c>
      <c r="AD90" s="60">
        <f>IF(Z90&gt;Z89,-1,0)</f>
        <v>0</v>
      </c>
      <c r="AE90" s="60">
        <f>IF(Z90&gt;Z91,-1,0)</f>
        <v>0</v>
      </c>
      <c r="AF90" s="60">
        <f>IF(Z90&gt;Z92,-1,0)</f>
        <v>0</v>
      </c>
      <c r="AG90" s="60">
        <f>10000-(AJ90*1000+AM90*100+AK90*10)</f>
        <v>10000</v>
      </c>
      <c r="AH90" s="90">
        <f>RANK(AG90,AG89:AG92,1)</f>
        <v>1</v>
      </c>
      <c r="AI90" s="60" t="str">
        <f>H89</f>
        <v>Algerien</v>
      </c>
      <c r="AJ90" s="60">
        <f t="shared" si="29"/>
        <v>0</v>
      </c>
      <c r="AK90" s="60">
        <f t="shared" si="29"/>
        <v>0</v>
      </c>
      <c r="AL90" s="60">
        <f t="shared" si="29"/>
        <v>0</v>
      </c>
      <c r="AM90" s="60">
        <f>AK90-AL90</f>
        <v>0</v>
      </c>
      <c r="AN90" s="187">
        <f>IF(AG89=AG90,IF(E89&gt;G89,AG89-0.1,AG89),AG89)</f>
        <v>10000</v>
      </c>
      <c r="AO90" s="187"/>
      <c r="AP90" s="187">
        <f>IF(AG91=AG90,IF(G94&gt;E94,AG91-0.1,AG91),AG91)</f>
        <v>10000</v>
      </c>
      <c r="AQ90" s="187">
        <f>IF(AG92=AG90,IF(G92&gt;E92,AG92-0.1,AG92),AG92)</f>
        <v>10000</v>
      </c>
      <c r="AR90" s="187">
        <f>AO93</f>
        <v>30000</v>
      </c>
      <c r="AS90" s="90">
        <f>RANK(AR90,AR89:AR92,1)</f>
        <v>1</v>
      </c>
      <c r="AT90" s="60" t="str">
        <f t="shared" si="30"/>
        <v>Algerien</v>
      </c>
      <c r="AU90" s="60">
        <f t="shared" si="30"/>
        <v>0</v>
      </c>
      <c r="AV90" s="60">
        <f t="shared" si="30"/>
        <v>0</v>
      </c>
      <c r="AW90" s="60">
        <f t="shared" si="30"/>
        <v>0</v>
      </c>
      <c r="AX90" s="60"/>
      <c r="AY90" s="60"/>
      <c r="AZ90" s="60"/>
      <c r="BA90" s="232">
        <v>2</v>
      </c>
      <c r="BB90" s="230" t="e">
        <f>VLOOKUP(2,AS89:AT92,2,FALSE)</f>
        <v>#N/A</v>
      </c>
      <c r="BC90" s="231"/>
      <c r="BD90" s="233" t="e">
        <f>VLOOKUP(2,AS89:AW92,3,FALSE)</f>
        <v>#N/A</v>
      </c>
      <c r="BE90" s="234" t="e">
        <f>VLOOKUP(2,AS89:AW92,4,FALSE)</f>
        <v>#N/A</v>
      </c>
      <c r="BF90" s="93" t="s">
        <v>12</v>
      </c>
      <c r="BG90" s="234" t="e">
        <f>VLOOKUP(2,AS89:AW92,5,FALSE)</f>
        <v>#N/A</v>
      </c>
      <c r="BH90" s="234" t="s">
        <v>124</v>
      </c>
      <c r="BI90" s="85"/>
      <c r="BJ90" s="85">
        <f>IF(E90&gt;G90,IF(Spielplan!E90&gt;Spielplan!G90,Punktemodus!$B$3,0),0)</f>
        <v>0</v>
      </c>
      <c r="BK90" s="85">
        <f>IF(E90=G90,IF(Spielplan!E90=Spielplan!G90,Punktemodus!$B$3,0),0)</f>
        <v>10</v>
      </c>
      <c r="BL90" s="85">
        <f>IF(E90&lt;G90,IF(Spielplan!E90&lt;Spielplan!G90,Punktemodus!$B$3,0),0)</f>
        <v>0</v>
      </c>
      <c r="BM90" s="85">
        <f>IF(E90=Spielplan!E90,IF(G90=Spielplan!G90,Punktemodus!$B$5,0),0)</f>
        <v>3</v>
      </c>
      <c r="BN90" s="85">
        <f>IF(E90=Spielplan!E90,Punktemodus!$B$7,0)</f>
        <v>1</v>
      </c>
      <c r="BO90" s="85">
        <f>IF(G90=Spielplan!G90,Punktemodus!$B$7,0)</f>
        <v>1</v>
      </c>
      <c r="BP90" s="137">
        <f>IF(Spielplan!E90="",0,SUM(BJ90:BO90))</f>
        <v>0</v>
      </c>
      <c r="BQ90" s="85"/>
      <c r="BR90" s="141"/>
      <c r="BS90" s="322"/>
      <c r="BT90" s="322"/>
      <c r="BU90" s="322"/>
      <c r="BV90" s="322"/>
      <c r="BW90" s="134"/>
      <c r="BX90" s="337"/>
      <c r="BY90" s="338"/>
      <c r="BZ90" s="134"/>
      <c r="CA90" s="350"/>
      <c r="CB90" s="350"/>
      <c r="CC90" s="350"/>
      <c r="CD90" s="350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</row>
    <row r="91" spans="1:101" ht="18.75" customHeight="1" thickBot="1" x14ac:dyDescent="0.3">
      <c r="A91" s="60"/>
      <c r="B91" s="60"/>
      <c r="C91" s="224" t="str">
        <f>C89</f>
        <v>Belgien</v>
      </c>
      <c r="D91" s="225"/>
      <c r="E91" s="104"/>
      <c r="F91" s="93"/>
      <c r="G91" s="104"/>
      <c r="H91" s="224" t="str">
        <f>C90</f>
        <v>Russland</v>
      </c>
      <c r="I91" s="225"/>
      <c r="J91" s="60"/>
      <c r="K91" s="60" t="s">
        <v>118</v>
      </c>
      <c r="L91" s="60">
        <f t="shared" si="28"/>
        <v>0</v>
      </c>
      <c r="M91" s="60">
        <f>IF($E91="",0,IF($E91&gt;$G91,3,IF($E91=G91,1,0)))</f>
        <v>0</v>
      </c>
      <c r="N91" s="60"/>
      <c r="O91" s="60">
        <f>IF($G91="",0,IF($E91&gt;$G91,0,IF($E91=$G91,1,3)))</f>
        <v>0</v>
      </c>
      <c r="P91" s="60"/>
      <c r="Q91" s="60">
        <f>E91</f>
        <v>0</v>
      </c>
      <c r="R91" s="60"/>
      <c r="S91" s="60">
        <f>G91</f>
        <v>0</v>
      </c>
      <c r="T91" s="60"/>
      <c r="U91" s="60">
        <f>G91</f>
        <v>0</v>
      </c>
      <c r="V91" s="60"/>
      <c r="W91" s="60">
        <f>E91</f>
        <v>0</v>
      </c>
      <c r="X91" s="60"/>
      <c r="Y91" s="60"/>
      <c r="Z91" s="60">
        <f>O95</f>
        <v>0</v>
      </c>
      <c r="AA91" s="60">
        <f>S95</f>
        <v>0</v>
      </c>
      <c r="AB91" s="60">
        <f>W95</f>
        <v>0</v>
      </c>
      <c r="AC91" s="60">
        <f>AA91-AB91</f>
        <v>0</v>
      </c>
      <c r="AD91" s="60">
        <f>IF(Z91&gt;Z89,-1,0)</f>
        <v>0</v>
      </c>
      <c r="AE91" s="60">
        <f>IF(Z91&gt;Z90,-1,0)</f>
        <v>0</v>
      </c>
      <c r="AF91" s="60">
        <f>IF(Z91&gt;Z92,-1,0)</f>
        <v>0</v>
      </c>
      <c r="AG91" s="60">
        <f>10000-(AJ91*1000+AM91*100+AK91*10)</f>
        <v>10000</v>
      </c>
      <c r="AH91" s="90">
        <f>RANK(AG91,AG89:AG92,1)</f>
        <v>1</v>
      </c>
      <c r="AI91" s="60" t="str">
        <f>C90</f>
        <v>Russland</v>
      </c>
      <c r="AJ91" s="60">
        <f t="shared" si="29"/>
        <v>0</v>
      </c>
      <c r="AK91" s="60">
        <f t="shared" si="29"/>
        <v>0</v>
      </c>
      <c r="AL91" s="60">
        <f t="shared" si="29"/>
        <v>0</v>
      </c>
      <c r="AM91" s="60">
        <f>AK91-AL91</f>
        <v>0</v>
      </c>
      <c r="AN91" s="187">
        <f>IF(AG89=AG91,IF(E91&gt;G91,AG89-0.1,AG89),AG89)</f>
        <v>10000</v>
      </c>
      <c r="AO91" s="187">
        <f>IF(AG90=AG91,IF(E94&gt;G94,AG90-0.1,AG90),AG90)</f>
        <v>10000</v>
      </c>
      <c r="AP91" s="187"/>
      <c r="AQ91" s="187">
        <f>IF(AG92=AG91,IF(G90&gt;E90,AG92-0.1,AG92),AG92)</f>
        <v>10000</v>
      </c>
      <c r="AR91" s="187">
        <f>AP93</f>
        <v>30000</v>
      </c>
      <c r="AS91" s="90">
        <f>RANK(AR91,AR89:AR92,1)</f>
        <v>1</v>
      </c>
      <c r="AT91" s="60" t="str">
        <f t="shared" si="30"/>
        <v>Russland</v>
      </c>
      <c r="AU91" s="60">
        <f t="shared" si="30"/>
        <v>0</v>
      </c>
      <c r="AV91" s="60">
        <f t="shared" si="30"/>
        <v>0</v>
      </c>
      <c r="AW91" s="60">
        <f t="shared" si="30"/>
        <v>0</v>
      </c>
      <c r="AX91" s="60"/>
      <c r="AY91" s="60"/>
      <c r="AZ91" s="60"/>
      <c r="BA91" s="113">
        <v>3</v>
      </c>
      <c r="BB91" s="114" t="e">
        <f>VLOOKUP(3,AS89:AT92,2,FALSE)</f>
        <v>#N/A</v>
      </c>
      <c r="BC91" s="115"/>
      <c r="BD91" s="116" t="e">
        <f>VLOOKUP(3,AS89:AW92,3,FALSE)</f>
        <v>#N/A</v>
      </c>
      <c r="BE91" s="116" t="e">
        <f>VLOOKUP(3,AS89:AW92,4,FALSE)</f>
        <v>#N/A</v>
      </c>
      <c r="BF91" s="93" t="s">
        <v>12</v>
      </c>
      <c r="BG91" s="116" t="e">
        <f>VLOOKUP(3,AS89:AW92,5,FALSE)</f>
        <v>#N/A</v>
      </c>
      <c r="BH91" s="60"/>
      <c r="BI91" s="85"/>
      <c r="BJ91" s="85">
        <f>IF(E91&gt;G91,IF(Spielplan!E91&gt;Spielplan!G91,Punktemodus!$B$3,0),0)</f>
        <v>0</v>
      </c>
      <c r="BK91" s="85">
        <f>IF(E91=G91,IF(Spielplan!E91=Spielplan!G91,Punktemodus!$B$3,0),0)</f>
        <v>10</v>
      </c>
      <c r="BL91" s="85">
        <f>IF(E91&lt;G91,IF(Spielplan!E91&lt;Spielplan!G91,Punktemodus!$B$3,0),0)</f>
        <v>0</v>
      </c>
      <c r="BM91" s="85">
        <f>IF(E91=Spielplan!E91,IF(G91=Spielplan!G91,Punktemodus!$B$5,0),0)</f>
        <v>3</v>
      </c>
      <c r="BN91" s="85">
        <f>IF(E91=Spielplan!E91,Punktemodus!$B$7,0)</f>
        <v>1</v>
      </c>
      <c r="BO91" s="85">
        <f>IF(G91=Spielplan!G91,Punktemodus!$B$7,0)</f>
        <v>1</v>
      </c>
      <c r="BP91" s="137">
        <f>IF(Spielplan!E91="",0,SUM(BJ91:BO91))</f>
        <v>0</v>
      </c>
      <c r="BQ91" s="85"/>
      <c r="BR91" s="141"/>
      <c r="BS91" s="134"/>
      <c r="BT91" s="142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</row>
    <row r="92" spans="1:101" ht="18.75" customHeight="1" thickBot="1" x14ac:dyDescent="0.3">
      <c r="A92" s="60"/>
      <c r="B92" s="60"/>
      <c r="C92" s="230" t="str">
        <f>H89</f>
        <v>Algerien</v>
      </c>
      <c r="D92" s="231"/>
      <c r="E92" s="104"/>
      <c r="F92" s="93"/>
      <c r="G92" s="104"/>
      <c r="H92" s="230" t="str">
        <f>H90</f>
        <v>Südkorea</v>
      </c>
      <c r="I92" s="231"/>
      <c r="J92" s="60"/>
      <c r="K92" s="60" t="s">
        <v>117</v>
      </c>
      <c r="L92" s="60">
        <f t="shared" si="28"/>
        <v>0</v>
      </c>
      <c r="M92" s="60"/>
      <c r="N92" s="60">
        <f>IF($E92="",0,IF($E92&gt;$G92,3,IF($E92=$G92,1,0)))</f>
        <v>0</v>
      </c>
      <c r="O92" s="60"/>
      <c r="P92" s="60">
        <f>IF($G92="",0,IF($E92&gt;$G92,0,IF($E92=$G92,1,3)))</f>
        <v>0</v>
      </c>
      <c r="Q92" s="60"/>
      <c r="R92" s="60">
        <f>E92</f>
        <v>0</v>
      </c>
      <c r="S92" s="60"/>
      <c r="T92" s="60">
        <f>G92</f>
        <v>0</v>
      </c>
      <c r="U92" s="60"/>
      <c r="V92" s="60">
        <f>G92</f>
        <v>0</v>
      </c>
      <c r="W92" s="60"/>
      <c r="X92" s="60">
        <f>E92</f>
        <v>0</v>
      </c>
      <c r="Y92" s="60"/>
      <c r="Z92" s="60">
        <f>P95</f>
        <v>0</v>
      </c>
      <c r="AA92" s="60">
        <f>T95</f>
        <v>0</v>
      </c>
      <c r="AB92" s="60">
        <f>X95</f>
        <v>0</v>
      </c>
      <c r="AC92" s="60">
        <f>AA92-AB92</f>
        <v>0</v>
      </c>
      <c r="AD92" s="60">
        <f>IF(Z92&gt;Z89,-1,0)</f>
        <v>0</v>
      </c>
      <c r="AE92" s="60">
        <f>IF(Z92&gt;Z90,-1,0)</f>
        <v>0</v>
      </c>
      <c r="AF92" s="60">
        <f>IF(Z92&gt;Z91,-1,0)</f>
        <v>0</v>
      </c>
      <c r="AG92" s="60">
        <f>10000-(AJ92*1000+AM92*100+AK92*10)</f>
        <v>10000</v>
      </c>
      <c r="AH92" s="90">
        <f>RANK(AG92,AG89:AG92,1)</f>
        <v>1</v>
      </c>
      <c r="AI92" s="60" t="str">
        <f>H90</f>
        <v>Südkorea</v>
      </c>
      <c r="AJ92" s="60">
        <f t="shared" si="29"/>
        <v>0</v>
      </c>
      <c r="AK92" s="60">
        <f t="shared" si="29"/>
        <v>0</v>
      </c>
      <c r="AL92" s="60">
        <f t="shared" si="29"/>
        <v>0</v>
      </c>
      <c r="AM92" s="60">
        <f>AK92-AL92</f>
        <v>0</v>
      </c>
      <c r="AN92" s="187">
        <f>IF(AG89=AG92,IF(E93&gt;G93,AG89-0.1,AG89),AG89)</f>
        <v>10000</v>
      </c>
      <c r="AO92" s="187">
        <f>IF(AG90=AG92,IF(E92&gt;G92,AG90-0.1,AG90),AG90)</f>
        <v>10000</v>
      </c>
      <c r="AP92" s="187">
        <f>IF(AG91=AG92,IF(E90&gt;G90,AG91-0.1,AG91),AG91)</f>
        <v>10000</v>
      </c>
      <c r="AQ92" s="187"/>
      <c r="AR92" s="187">
        <f>AQ93</f>
        <v>30000</v>
      </c>
      <c r="AS92" s="90">
        <f>RANK(AR92,AR89:AR92,1)</f>
        <v>1</v>
      </c>
      <c r="AT92" s="60" t="str">
        <f t="shared" si="30"/>
        <v>Südkorea</v>
      </c>
      <c r="AU92" s="60">
        <f t="shared" si="30"/>
        <v>0</v>
      </c>
      <c r="AV92" s="60">
        <f t="shared" si="30"/>
        <v>0</v>
      </c>
      <c r="AW92" s="60">
        <f t="shared" si="30"/>
        <v>0</v>
      </c>
      <c r="AX92" s="60"/>
      <c r="AY92" s="60"/>
      <c r="AZ92" s="60"/>
      <c r="BA92" s="113">
        <v>4</v>
      </c>
      <c r="BB92" s="114" t="e">
        <f>VLOOKUP(4,AS89:AT92,2,FALSE)</f>
        <v>#N/A</v>
      </c>
      <c r="BC92" s="115"/>
      <c r="BD92" s="116" t="e">
        <f>VLOOKUP(4,AS89:AW92,3,FALSE)</f>
        <v>#N/A</v>
      </c>
      <c r="BE92" s="116" t="e">
        <f>VLOOKUP(4,AS89:AW92,4,FALSE)</f>
        <v>#N/A</v>
      </c>
      <c r="BF92" s="93" t="s">
        <v>12</v>
      </c>
      <c r="BG92" s="116" t="e">
        <f>VLOOKUP(4,AS89:AW92,5,FALSE)</f>
        <v>#N/A</v>
      </c>
      <c r="BH92" s="60"/>
      <c r="BI92" s="85"/>
      <c r="BJ92" s="85">
        <f>IF(E92&gt;G92,IF(Spielplan!E92&gt;Spielplan!G92,Punktemodus!$B$3,0),0)</f>
        <v>0</v>
      </c>
      <c r="BK92" s="85">
        <f>IF(E92=G92,IF(Spielplan!E92=Spielplan!G92,Punktemodus!$B$3,0),0)</f>
        <v>10</v>
      </c>
      <c r="BL92" s="85">
        <f>IF(E92&lt;G92,IF(Spielplan!E92&lt;Spielplan!G92,Punktemodus!$B$3,0),0)</f>
        <v>0</v>
      </c>
      <c r="BM92" s="85">
        <f>IF(E92=Spielplan!E92,IF(G92=Spielplan!G92,Punktemodus!$B$5,0),0)</f>
        <v>3</v>
      </c>
      <c r="BN92" s="85">
        <f>IF(E92=Spielplan!E92,Punktemodus!$B$7,0)</f>
        <v>1</v>
      </c>
      <c r="BO92" s="85">
        <f>IF(G92=Spielplan!G92,Punktemodus!$B$7,0)</f>
        <v>1</v>
      </c>
      <c r="BP92" s="137">
        <f>IF(Spielplan!E92="",0,SUM(BJ92:BO92))</f>
        <v>0</v>
      </c>
      <c r="BQ92" s="85"/>
      <c r="BR92" s="141"/>
      <c r="BS92" s="321" t="s">
        <v>163</v>
      </c>
      <c r="BT92" s="322"/>
      <c r="BU92" s="322"/>
      <c r="BV92" s="322"/>
      <c r="BW92" s="134"/>
      <c r="BX92" s="339">
        <f>BX86+BX89</f>
        <v>730</v>
      </c>
      <c r="BY92" s="340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</row>
    <row r="93" spans="1:101" ht="18.75" customHeight="1" thickBot="1" x14ac:dyDescent="0.3">
      <c r="A93" s="60"/>
      <c r="B93" s="60"/>
      <c r="C93" s="224" t="str">
        <f>C89</f>
        <v>Belgien</v>
      </c>
      <c r="D93" s="225"/>
      <c r="E93" s="104"/>
      <c r="F93" s="93"/>
      <c r="G93" s="104"/>
      <c r="H93" s="224" t="str">
        <f>H90</f>
        <v>Südkorea</v>
      </c>
      <c r="I93" s="225"/>
      <c r="J93" s="60"/>
      <c r="K93" s="60" t="s">
        <v>119</v>
      </c>
      <c r="L93" s="60">
        <f t="shared" si="28"/>
        <v>0</v>
      </c>
      <c r="M93" s="60">
        <f>IF($E93="",0,IF($E93&gt;$G93,3,IF($E93=G93,1,0)))</f>
        <v>0</v>
      </c>
      <c r="N93" s="60"/>
      <c r="O93" s="60"/>
      <c r="P93" s="60">
        <f>IF($G93="",0,IF($E93&gt;$G93,0,IF($E93=$G93,1,3)))</f>
        <v>0</v>
      </c>
      <c r="Q93" s="60">
        <f>E93</f>
        <v>0</v>
      </c>
      <c r="R93" s="60"/>
      <c r="S93" s="60"/>
      <c r="T93" s="60">
        <f>G93</f>
        <v>0</v>
      </c>
      <c r="U93" s="60">
        <f>G93</f>
        <v>0</v>
      </c>
      <c r="V93" s="60"/>
      <c r="W93" s="60"/>
      <c r="X93" s="60">
        <f>E93</f>
        <v>0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187">
        <f>SUM(AN89:AN92)</f>
        <v>30000</v>
      </c>
      <c r="AO93" s="187">
        <f>SUM(AO89:AO92)</f>
        <v>30000</v>
      </c>
      <c r="AP93" s="187">
        <f>SUM(AP89:AP92)</f>
        <v>30000</v>
      </c>
      <c r="AQ93" s="187">
        <f>SUM(AQ89:AQ92)</f>
        <v>30000</v>
      </c>
      <c r="AR93" s="187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85">
        <f>IF(E93&gt;G93,IF(Spielplan!E93&gt;Spielplan!G93,Punktemodus!$B$3,0),0)</f>
        <v>0</v>
      </c>
      <c r="BK93" s="85">
        <f>IF(E93=G93,IF(Spielplan!E93=Spielplan!G93,Punktemodus!$B$3,0),0)</f>
        <v>10</v>
      </c>
      <c r="BL93" s="85">
        <f>IF(E93&lt;G93,IF(Spielplan!E93&lt;Spielplan!G93,Punktemodus!$B$3,0),0)</f>
        <v>0</v>
      </c>
      <c r="BM93" s="85">
        <f>IF(E93=Spielplan!E93,IF(G93=Spielplan!G93,Punktemodus!$B$5,0),0)</f>
        <v>3</v>
      </c>
      <c r="BN93" s="85">
        <f>IF(E93=Spielplan!E93,Punktemodus!$B$7,0)</f>
        <v>1</v>
      </c>
      <c r="BO93" s="85">
        <f>IF(G93=Spielplan!G93,Punktemodus!$B$7,0)</f>
        <v>1</v>
      </c>
      <c r="BP93" s="137">
        <f>IF(Spielplan!E93="",0,SUM(BJ93:BO93))</f>
        <v>0</v>
      </c>
      <c r="BQ93" s="60"/>
      <c r="BR93" s="141"/>
      <c r="BS93" s="322"/>
      <c r="BT93" s="322"/>
      <c r="BU93" s="322"/>
      <c r="BV93" s="322"/>
      <c r="BW93" s="134"/>
      <c r="BX93" s="341"/>
      <c r="BY93" s="342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</row>
    <row r="94" spans="1:101" ht="18.75" customHeight="1" thickBot="1" x14ac:dyDescent="0.3">
      <c r="A94" s="60"/>
      <c r="B94" s="60"/>
      <c r="C94" s="230" t="str">
        <f>H89</f>
        <v>Algerien</v>
      </c>
      <c r="D94" s="231"/>
      <c r="E94" s="104"/>
      <c r="F94" s="93"/>
      <c r="G94" s="104"/>
      <c r="H94" s="230" t="str">
        <f>C90</f>
        <v>Russland</v>
      </c>
      <c r="I94" s="231"/>
      <c r="J94" s="60"/>
      <c r="K94" s="60" t="s">
        <v>119</v>
      </c>
      <c r="L94" s="60">
        <f t="shared" si="28"/>
        <v>0</v>
      </c>
      <c r="M94" s="60"/>
      <c r="N94" s="60">
        <f>IF($E94="",0,IF($E94&gt;$G94,3,IF($E94=$G94,1,0)))</f>
        <v>0</v>
      </c>
      <c r="O94" s="60">
        <f>IF($G94="",0,IF($E94&gt;$G94,0,IF($E94=$G94,1,3)))</f>
        <v>0</v>
      </c>
      <c r="P94" s="60"/>
      <c r="Q94" s="60"/>
      <c r="R94" s="60">
        <f>E94</f>
        <v>0</v>
      </c>
      <c r="S94" s="60">
        <f>G94</f>
        <v>0</v>
      </c>
      <c r="T94" s="60"/>
      <c r="U94" s="60"/>
      <c r="V94" s="60">
        <f>G94</f>
        <v>0</v>
      </c>
      <c r="W94" s="60">
        <f>E94</f>
        <v>0</v>
      </c>
      <c r="X94" s="60"/>
      <c r="Y94" s="60"/>
      <c r="Z94" s="60" t="s">
        <v>30</v>
      </c>
      <c r="AA94" s="60"/>
      <c r="AB94" s="60"/>
      <c r="AC94" s="60"/>
      <c r="AD94" s="60"/>
      <c r="AE94" s="60"/>
      <c r="AF94" s="60"/>
      <c r="AG94" s="60" t="b">
        <f>OR(AG89=AG90,AG89=AG91,AG89=AG92,AG90=AG91,AG90=AG92,AG91=AG92)</f>
        <v>1</v>
      </c>
      <c r="AH94" s="60"/>
      <c r="AI94" s="60"/>
      <c r="AJ94" s="60"/>
      <c r="AK94" s="60"/>
      <c r="AL94" s="60"/>
      <c r="AM94" s="60"/>
      <c r="AN94" s="60"/>
      <c r="AO94" s="60" t="s">
        <v>34</v>
      </c>
      <c r="AP94" s="60"/>
      <c r="AQ94" s="60"/>
      <c r="AR94" s="60" t="b">
        <f>OR(AR89=AR90,AR89=AR91,AR89=AR92,AR90=AR91,AR90=AR92,AR91=AR92)</f>
        <v>1</v>
      </c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85">
        <f>IF(E94&gt;G94,IF(Spielplan!E94&gt;Spielplan!G94,Punktemodus!$B$3,0),0)</f>
        <v>0</v>
      </c>
      <c r="BK94" s="85">
        <f>IF(E94=G94,IF(Spielplan!E94=Spielplan!G94,Punktemodus!$B$3,0),0)</f>
        <v>10</v>
      </c>
      <c r="BL94" s="85">
        <f>IF(E94&lt;G94,IF(Spielplan!E94&lt;Spielplan!G94,Punktemodus!$B$3,0),0)</f>
        <v>0</v>
      </c>
      <c r="BM94" s="85">
        <f>IF(E94=Spielplan!E94,IF(G94=Spielplan!G94,Punktemodus!$B$5,0),0)</f>
        <v>3</v>
      </c>
      <c r="BN94" s="85">
        <f>IF(E94=Spielplan!E94,Punktemodus!$B$7,0)</f>
        <v>1</v>
      </c>
      <c r="BO94" s="85">
        <f>IF(G94=Spielplan!G94,Punktemodus!$B$7,0)</f>
        <v>1</v>
      </c>
      <c r="BP94" s="137">
        <f>IF(Spielplan!E94="",0,SUM(BJ94:BO94))</f>
        <v>0</v>
      </c>
      <c r="BQ94" s="60"/>
      <c r="BR94" s="141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</row>
    <row r="95" spans="1:101" ht="18.75" customHeight="1" thickBot="1" x14ac:dyDescent="0.25">
      <c r="A95" s="60"/>
      <c r="B95" s="60"/>
      <c r="C95" s="136" t="str">
        <f>IF(G94="","",IF(AR94=TRUE,"Achtung: Fehler in Tabelle!",""))</f>
        <v/>
      </c>
      <c r="D95" s="60"/>
      <c r="E95" s="60"/>
      <c r="F95" s="60"/>
      <c r="G95" s="60"/>
      <c r="H95" s="60"/>
      <c r="I95" s="60"/>
      <c r="J95" s="60"/>
      <c r="K95" s="60"/>
      <c r="L95" s="60"/>
      <c r="M95" s="60">
        <f t="shared" ref="M95:X95" si="31">SUM(M89:M94)</f>
        <v>0</v>
      </c>
      <c r="N95" s="60">
        <f t="shared" si="31"/>
        <v>0</v>
      </c>
      <c r="O95" s="60">
        <f t="shared" si="31"/>
        <v>0</v>
      </c>
      <c r="P95" s="60">
        <f t="shared" si="31"/>
        <v>0</v>
      </c>
      <c r="Q95" s="60">
        <f t="shared" si="31"/>
        <v>0</v>
      </c>
      <c r="R95" s="60">
        <f t="shared" si="31"/>
        <v>0</v>
      </c>
      <c r="S95" s="60">
        <f t="shared" si="31"/>
        <v>0</v>
      </c>
      <c r="T95" s="60">
        <f t="shared" si="31"/>
        <v>0</v>
      </c>
      <c r="U95" s="60">
        <f t="shared" si="31"/>
        <v>0</v>
      </c>
      <c r="V95" s="60">
        <f t="shared" si="31"/>
        <v>0</v>
      </c>
      <c r="W95" s="60">
        <f t="shared" si="31"/>
        <v>0</v>
      </c>
      <c r="X95" s="60">
        <f t="shared" si="31"/>
        <v>0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160">
        <f>SUM(BP89:BP94)</f>
        <v>0</v>
      </c>
      <c r="BQ95" s="60"/>
      <c r="BR95" s="141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</row>
    <row r="96" spans="1:101" ht="13.5" thickBo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85"/>
      <c r="BK96" s="85"/>
      <c r="BL96" s="85"/>
      <c r="BM96" s="85"/>
      <c r="BN96" s="85"/>
      <c r="BO96" s="85"/>
      <c r="BP96" s="138"/>
      <c r="BQ96" s="60"/>
      <c r="BR96" s="141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</row>
    <row r="97" spans="1:101" ht="25.5" customHeight="1" thickBo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85"/>
      <c r="BK97" s="85"/>
      <c r="BL97" s="85"/>
      <c r="BM97" s="85"/>
      <c r="BN97" s="85"/>
      <c r="BO97" s="85"/>
      <c r="BP97" s="160">
        <f>SUM(BP12:BP95)/2</f>
        <v>0</v>
      </c>
      <c r="BQ97" s="60"/>
      <c r="BR97" s="141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</row>
    <row r="98" spans="1:101" x14ac:dyDescent="0.2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85"/>
      <c r="BK98" s="85"/>
      <c r="BL98" s="85"/>
      <c r="BM98" s="85"/>
      <c r="BN98" s="85"/>
      <c r="BO98" s="85"/>
      <c r="BP98" s="60"/>
      <c r="BQ98" s="60"/>
      <c r="BR98" s="141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</row>
  </sheetData>
  <mergeCells count="41"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  <mergeCell ref="CQ65:CV66"/>
    <mergeCell ref="BS44:BV45"/>
    <mergeCell ref="BX44:BX47"/>
    <mergeCell ref="BY44:BY47"/>
    <mergeCell ref="BZ44:BZ47"/>
    <mergeCell ref="CE44:CE47"/>
    <mergeCell ref="CF44:CF47"/>
    <mergeCell ref="CJ44:CJ47"/>
    <mergeCell ref="CO44:CO47"/>
    <mergeCell ref="CS44:CS47"/>
    <mergeCell ref="CQ59:CV60"/>
    <mergeCell ref="CQ62:CV63"/>
    <mergeCell ref="CQ32:CV33"/>
    <mergeCell ref="H2:BZ2"/>
    <mergeCell ref="H3:BZ3"/>
    <mergeCell ref="I4:BI4"/>
    <mergeCell ref="BY4:BZ4"/>
    <mergeCell ref="CG4:CV4"/>
    <mergeCell ref="BP8:BP11"/>
    <mergeCell ref="BJ9:BJ11"/>
    <mergeCell ref="BK9:BK11"/>
    <mergeCell ref="BL9:BL11"/>
    <mergeCell ref="BM9:BM11"/>
    <mergeCell ref="BN9:BN11"/>
    <mergeCell ref="BO9:BO11"/>
    <mergeCell ref="CQ23:CV24"/>
    <mergeCell ref="CQ26:CV27"/>
    <mergeCell ref="CQ29:CV30"/>
  </mergeCells>
  <conditionalFormatting sqref="CK24:CL24">
    <cfRule type="expression" dxfId="626" priority="1" stopIfTrue="1">
      <formula>IF($CH34="",TRUE,FALSE)</formula>
    </cfRule>
  </conditionalFormatting>
  <conditionalFormatting sqref="CA14:CB14">
    <cfRule type="expression" dxfId="625" priority="2" stopIfTrue="1">
      <formula>IF($BV$12="",TRUE,FALSE)</formula>
    </cfRule>
  </conditionalFormatting>
  <conditionalFormatting sqref="CA15:CB15">
    <cfRule type="expression" dxfId="624" priority="3" stopIfTrue="1">
      <formula>IF($BV$17="",TRUE,FALSE)</formula>
    </cfRule>
  </conditionalFormatting>
  <conditionalFormatting sqref="CA22:CB22">
    <cfRule type="expression" dxfId="623" priority="4" stopIfTrue="1">
      <formula>IF($BV$20="",TRUE,FALSE)</formula>
    </cfRule>
  </conditionalFormatting>
  <conditionalFormatting sqref="CA23:CB23">
    <cfRule type="expression" dxfId="622" priority="5" stopIfTrue="1">
      <formula>IF($BV$25="",TRUE,FALSE)</formula>
    </cfRule>
  </conditionalFormatting>
  <conditionalFormatting sqref="CA30:CB30">
    <cfRule type="expression" dxfId="621" priority="6" stopIfTrue="1">
      <formula>IF($BV$29="",TRUE,FALSE)</formula>
    </cfRule>
  </conditionalFormatting>
  <conditionalFormatting sqref="CA31:CB31">
    <cfRule type="expression" dxfId="620" priority="7" stopIfTrue="1">
      <formula>IF($BV$33="",TRUE,FALSE)</formula>
    </cfRule>
  </conditionalFormatting>
  <conditionalFormatting sqref="CA38:CB38">
    <cfRule type="expression" dxfId="619" priority="8" stopIfTrue="1">
      <formula>IF($BV$37="",TRUE,FALSE)</formula>
    </cfRule>
  </conditionalFormatting>
  <conditionalFormatting sqref="CA39:CB39">
    <cfRule type="expression" dxfId="618" priority="9" stopIfTrue="1">
      <formula>IF($BV$41="",TRUE,FALSE)</formula>
    </cfRule>
  </conditionalFormatting>
  <conditionalFormatting sqref="CF18:CG18">
    <cfRule type="expression" dxfId="617" priority="10" stopIfTrue="1">
      <formula>IF($CC$15="",TRUE,FALSE)</formula>
    </cfRule>
  </conditionalFormatting>
  <conditionalFormatting sqref="CF19:CG19">
    <cfRule type="expression" dxfId="616" priority="11" stopIfTrue="1">
      <formula>IF($CC$22="",TRUE,FALSE)</formula>
    </cfRule>
  </conditionalFormatting>
  <conditionalFormatting sqref="CF35:CG35">
    <cfRule type="expression" dxfId="615" priority="12" stopIfTrue="1">
      <formula>IF($CC$39="",TRUE,FALSE)</formula>
    </cfRule>
  </conditionalFormatting>
  <conditionalFormatting sqref="CF34:CG34">
    <cfRule type="expression" dxfId="614" priority="13" stopIfTrue="1">
      <formula>IF($CC$31="",TRUE,FALSE)</formula>
    </cfRule>
  </conditionalFormatting>
  <conditionalFormatting sqref="CK23:CL23 CK29:CL29">
    <cfRule type="expression" dxfId="613" priority="14" stopIfTrue="1">
      <formula>IF($CH$18="",TRUE,FALSE)</formula>
    </cfRule>
  </conditionalFormatting>
  <conditionalFormatting sqref="CK30:CL30">
    <cfRule type="expression" dxfId="612" priority="15" stopIfTrue="1">
      <formula>IF($CH$34="",TRUE,FALSE)</formula>
    </cfRule>
  </conditionalFormatting>
  <conditionalFormatting sqref="CQ23:CV24">
    <cfRule type="expression" dxfId="611" priority="16" stopIfTrue="1">
      <formula>IF($CM$23="",TRUE,FALSE)</formula>
    </cfRule>
  </conditionalFormatting>
  <conditionalFormatting sqref="CQ26:CV27">
    <cfRule type="expression" dxfId="610" priority="17" stopIfTrue="1">
      <formula>IF($CM$24="",TRUE,FALSE)</formula>
    </cfRule>
  </conditionalFormatting>
  <conditionalFormatting sqref="CQ29:CV30">
    <cfRule type="expression" dxfId="609" priority="18" stopIfTrue="1">
      <formula>IF($CM$29="",TRUE,FALSE)</formula>
    </cfRule>
  </conditionalFormatting>
  <conditionalFormatting sqref="CQ32:CV33">
    <cfRule type="expression" dxfId="608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BY52" sqref="BY52:CA57"/>
      <selection pane="bottomLeft" activeCell="I4" sqref="I4:BI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60"/>
      <c r="B1" s="60"/>
      <c r="C1" s="86"/>
      <c r="D1" s="60"/>
      <c r="E1" s="85"/>
      <c r="F1" s="60"/>
      <c r="G1" s="85"/>
      <c r="H1" s="92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</row>
    <row r="2" spans="1:101" ht="85.5" customHeight="1" thickBot="1" x14ac:dyDescent="1.1000000000000001">
      <c r="A2" s="60"/>
      <c r="B2" s="60"/>
      <c r="C2" s="60"/>
      <c r="D2" s="60"/>
      <c r="E2" s="85"/>
      <c r="F2" s="60"/>
      <c r="G2" s="85"/>
      <c r="H2" s="355" t="s">
        <v>341</v>
      </c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7"/>
      <c r="BR2" s="357"/>
      <c r="BS2" s="357"/>
      <c r="BT2" s="357"/>
      <c r="BU2" s="357"/>
      <c r="BV2" s="357"/>
      <c r="BW2" s="357"/>
      <c r="BX2" s="357"/>
      <c r="BY2" s="357"/>
      <c r="BZ2" s="358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</row>
    <row r="3" spans="1:101" ht="85.5" customHeight="1" thickBot="1" x14ac:dyDescent="0.25">
      <c r="A3" s="60"/>
      <c r="B3" s="60"/>
      <c r="C3" s="60"/>
      <c r="D3" s="60"/>
      <c r="E3" s="85"/>
      <c r="F3" s="60"/>
      <c r="G3" s="85"/>
      <c r="H3" s="320" t="s">
        <v>339</v>
      </c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282"/>
      <c r="BW3" s="282"/>
      <c r="BX3" s="282"/>
      <c r="BY3" s="282"/>
      <c r="BZ3" s="282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</row>
    <row r="4" spans="1:101" ht="37.5" customHeight="1" thickBot="1" x14ac:dyDescent="0.55000000000000004">
      <c r="A4" s="60"/>
      <c r="B4" s="60"/>
      <c r="C4" s="60"/>
      <c r="D4" s="60"/>
      <c r="E4" s="85"/>
      <c r="F4" s="60"/>
      <c r="G4" s="85"/>
      <c r="H4" s="95" t="s">
        <v>161</v>
      </c>
      <c r="I4" s="325" t="s">
        <v>350</v>
      </c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7"/>
      <c r="BJ4" s="60"/>
      <c r="BK4" s="60"/>
      <c r="BL4" s="60"/>
      <c r="BM4" s="60"/>
      <c r="BN4" s="60"/>
      <c r="BO4" s="60"/>
      <c r="BP4" s="60"/>
      <c r="BQ4" s="95" t="s">
        <v>162</v>
      </c>
      <c r="BR4" s="60"/>
      <c r="BS4" s="60"/>
      <c r="BT4" s="60"/>
      <c r="BU4" s="60"/>
      <c r="BV4" s="60"/>
      <c r="BW4" s="60"/>
      <c r="BX4" s="60"/>
      <c r="BY4" s="323">
        <f>BX92</f>
        <v>730</v>
      </c>
      <c r="BZ4" s="324"/>
      <c r="CA4" s="60"/>
      <c r="CB4" s="60"/>
      <c r="CC4" s="60"/>
      <c r="CD4" s="60"/>
      <c r="CE4" s="60"/>
      <c r="CF4" s="60"/>
      <c r="CG4" s="367" t="s">
        <v>340</v>
      </c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9"/>
      <c r="CW4" s="60"/>
    </row>
    <row r="5" spans="1:101" x14ac:dyDescent="0.2">
      <c r="A5" s="60"/>
      <c r="B5" s="60"/>
      <c r="C5" s="60"/>
      <c r="D5" s="60"/>
      <c r="E5" s="85"/>
      <c r="F5" s="60"/>
      <c r="G5" s="8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1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</row>
    <row r="6" spans="1:101" x14ac:dyDescent="0.2">
      <c r="A6" s="60"/>
      <c r="B6" s="60"/>
      <c r="C6" s="60"/>
      <c r="D6" s="60"/>
      <c r="E6" s="85"/>
      <c r="F6" s="60"/>
      <c r="G6" s="85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</row>
    <row r="7" spans="1:101" ht="13.5" thickBot="1" x14ac:dyDescent="0.25">
      <c r="A7" s="60"/>
      <c r="B7" s="60"/>
      <c r="C7" s="60"/>
      <c r="D7" s="60"/>
      <c r="E7" s="85"/>
      <c r="F7" s="60"/>
      <c r="G7" s="85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</row>
    <row r="8" spans="1:101" ht="26.25" customHeight="1" thickBot="1" x14ac:dyDescent="0.45">
      <c r="A8" s="60"/>
      <c r="B8" s="60"/>
      <c r="C8" s="99" t="s">
        <v>150</v>
      </c>
      <c r="D8" s="100"/>
      <c r="E8" s="101"/>
      <c r="F8" s="100"/>
      <c r="G8" s="101"/>
      <c r="H8" s="100"/>
      <c r="I8" s="100"/>
      <c r="J8" s="100"/>
      <c r="K8" s="100"/>
      <c r="L8" s="188"/>
      <c r="M8" s="189" t="s">
        <v>36</v>
      </c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2"/>
      <c r="BI8" s="60"/>
      <c r="BJ8" s="60"/>
      <c r="BK8" s="60"/>
      <c r="BL8" s="60"/>
      <c r="BM8" s="60"/>
      <c r="BN8" s="60"/>
      <c r="BO8" s="60"/>
      <c r="BP8" s="328" t="s">
        <v>149</v>
      </c>
      <c r="BQ8" s="60"/>
      <c r="BR8" s="87"/>
      <c r="BS8" s="99" t="s">
        <v>151</v>
      </c>
      <c r="BT8" s="100"/>
      <c r="BU8" s="100"/>
      <c r="BV8" s="100"/>
      <c r="BW8" s="100"/>
      <c r="BX8" s="100"/>
      <c r="BY8" s="100"/>
      <c r="BZ8" s="103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2"/>
      <c r="CW8" s="60"/>
    </row>
    <row r="9" spans="1:101" ht="28.5" customHeight="1" x14ac:dyDescent="0.2">
      <c r="A9" s="60"/>
      <c r="B9" s="60"/>
      <c r="C9" s="60"/>
      <c r="D9" s="60"/>
      <c r="E9" s="85"/>
      <c r="F9" s="60"/>
      <c r="G9" s="85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330" t="s">
        <v>48</v>
      </c>
      <c r="BK9" s="330" t="s">
        <v>142</v>
      </c>
      <c r="BL9" s="330" t="s">
        <v>143</v>
      </c>
      <c r="BM9" s="330" t="s">
        <v>49</v>
      </c>
      <c r="BN9" s="330" t="s">
        <v>147</v>
      </c>
      <c r="BO9" s="330" t="s">
        <v>148</v>
      </c>
      <c r="BP9" s="329"/>
      <c r="BQ9" s="60"/>
      <c r="BR9" s="87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</row>
    <row r="10" spans="1:101" ht="18.75" customHeight="1" x14ac:dyDescent="0.25">
      <c r="A10" s="60"/>
      <c r="B10" s="60"/>
      <c r="C10" s="88" t="s">
        <v>63</v>
      </c>
      <c r="D10" s="60"/>
      <c r="E10" s="85"/>
      <c r="F10" s="60"/>
      <c r="G10" s="85"/>
      <c r="H10" s="60"/>
      <c r="I10" s="60"/>
      <c r="J10" s="60"/>
      <c r="K10" s="60"/>
      <c r="L10" s="60"/>
      <c r="M10" s="60" t="s">
        <v>4</v>
      </c>
      <c r="N10" s="60"/>
      <c r="O10" s="60"/>
      <c r="P10" s="60"/>
      <c r="Q10" s="60" t="s">
        <v>6</v>
      </c>
      <c r="R10" s="60"/>
      <c r="S10" s="60"/>
      <c r="T10" s="60"/>
      <c r="U10" s="60" t="s">
        <v>7</v>
      </c>
      <c r="V10" s="60"/>
      <c r="W10" s="60"/>
      <c r="X10" s="60"/>
      <c r="Y10" s="60"/>
      <c r="Z10" s="60" t="s">
        <v>4</v>
      </c>
      <c r="AA10" s="60" t="s">
        <v>5</v>
      </c>
      <c r="AB10" s="60"/>
      <c r="AC10" s="60"/>
      <c r="AD10" s="60" t="s">
        <v>9</v>
      </c>
      <c r="AE10" s="60"/>
      <c r="AF10" s="60"/>
      <c r="AG10" s="60"/>
      <c r="AH10" s="60" t="s">
        <v>32</v>
      </c>
      <c r="AI10" s="60"/>
      <c r="AJ10" s="60"/>
      <c r="AK10" s="60"/>
      <c r="AL10" s="60"/>
      <c r="AM10" s="60"/>
      <c r="AN10" s="60" t="s">
        <v>35</v>
      </c>
      <c r="AO10" s="60"/>
      <c r="AP10" s="60"/>
      <c r="AQ10" s="60"/>
      <c r="AR10" s="60"/>
      <c r="AS10" s="60" t="s">
        <v>33</v>
      </c>
      <c r="AT10" s="60"/>
      <c r="AU10" s="60"/>
      <c r="AV10" s="60"/>
      <c r="AW10" s="60"/>
      <c r="AX10" s="60"/>
      <c r="AY10" s="60"/>
      <c r="AZ10" s="60"/>
      <c r="BA10" s="60"/>
      <c r="BB10" s="89" t="s">
        <v>10</v>
      </c>
      <c r="BC10" s="60"/>
      <c r="BD10" s="90" t="s">
        <v>4</v>
      </c>
      <c r="BE10" s="60"/>
      <c r="BF10" s="61" t="s">
        <v>5</v>
      </c>
      <c r="BG10" s="60"/>
      <c r="BH10" s="60"/>
      <c r="BI10" s="60"/>
      <c r="BJ10" s="330"/>
      <c r="BK10" s="330"/>
      <c r="BL10" s="330"/>
      <c r="BM10" s="330"/>
      <c r="BN10" s="330"/>
      <c r="BO10" s="330"/>
      <c r="BP10" s="329"/>
      <c r="BQ10" s="60"/>
      <c r="BR10" s="87"/>
      <c r="BS10" s="88"/>
      <c r="BT10" s="60"/>
      <c r="BU10" s="91" t="s">
        <v>120</v>
      </c>
      <c r="BV10" s="60"/>
      <c r="BW10" s="60"/>
      <c r="BX10" s="61" t="s">
        <v>26</v>
      </c>
      <c r="BY10" s="60"/>
      <c r="BZ10" s="88"/>
      <c r="CA10" s="60"/>
      <c r="CB10" s="60"/>
      <c r="CC10" s="60"/>
      <c r="CD10" s="60"/>
      <c r="CE10" s="61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</row>
    <row r="11" spans="1:101" ht="18.75" customHeight="1" thickBot="1" x14ac:dyDescent="0.25">
      <c r="A11" s="60"/>
      <c r="B11" s="60"/>
      <c r="C11" s="60"/>
      <c r="D11" s="60"/>
      <c r="E11" s="85"/>
      <c r="F11" s="60"/>
      <c r="G11" s="85"/>
      <c r="H11" s="60"/>
      <c r="I11" s="60"/>
      <c r="J11" s="60"/>
      <c r="K11" s="60"/>
      <c r="L11" s="60"/>
      <c r="M11" s="60" t="s">
        <v>0</v>
      </c>
      <c r="N11" s="60" t="s">
        <v>1</v>
      </c>
      <c r="O11" s="60" t="s">
        <v>2</v>
      </c>
      <c r="P11" s="60" t="s">
        <v>3</v>
      </c>
      <c r="Q11" s="60" t="s">
        <v>0</v>
      </c>
      <c r="R11" s="60" t="s">
        <v>1</v>
      </c>
      <c r="S11" s="60" t="s">
        <v>2</v>
      </c>
      <c r="T11" s="60" t="s">
        <v>3</v>
      </c>
      <c r="U11" s="60" t="s">
        <v>0</v>
      </c>
      <c r="V11" s="60" t="s">
        <v>1</v>
      </c>
      <c r="W11" s="60" t="s">
        <v>2</v>
      </c>
      <c r="X11" s="60" t="s">
        <v>3</v>
      </c>
      <c r="Y11" s="60"/>
      <c r="Z11" s="60" t="s">
        <v>8</v>
      </c>
      <c r="AA11" s="60"/>
      <c r="AB11" s="60"/>
      <c r="AC11" s="60"/>
      <c r="AD11" s="60"/>
      <c r="AE11" s="60"/>
      <c r="AF11" s="60"/>
      <c r="AG11" s="60"/>
      <c r="AH11" s="60" t="s">
        <v>31</v>
      </c>
      <c r="AI11" s="60"/>
      <c r="AJ11" s="60"/>
      <c r="AK11" s="60"/>
      <c r="AL11" s="60"/>
      <c r="AM11" s="60"/>
      <c r="AN11" s="60" t="str">
        <f>AI12</f>
        <v>Brasilien</v>
      </c>
      <c r="AO11" s="60" t="str">
        <f>AI13</f>
        <v>Kroatien</v>
      </c>
      <c r="AP11" s="60" t="str">
        <f>AI14</f>
        <v>Mexiko</v>
      </c>
      <c r="AQ11" s="60" t="str">
        <f>AI15</f>
        <v>Kamerun</v>
      </c>
      <c r="AR11" s="60"/>
      <c r="AS11" s="60" t="s">
        <v>31</v>
      </c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330"/>
      <c r="BK11" s="330"/>
      <c r="BL11" s="330"/>
      <c r="BM11" s="330"/>
      <c r="BN11" s="330"/>
      <c r="BO11" s="330"/>
      <c r="BP11" s="329"/>
      <c r="BQ11" s="60"/>
      <c r="BR11" s="87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</row>
    <row r="12" spans="1:101" ht="18.75" customHeight="1" thickBot="1" x14ac:dyDescent="0.3">
      <c r="A12" s="60"/>
      <c r="B12" s="60"/>
      <c r="C12" s="7" t="str">
        <f>Spielplan!$C$12</f>
        <v>Brasilien</v>
      </c>
      <c r="D12" s="38"/>
      <c r="E12" s="104"/>
      <c r="F12" s="93"/>
      <c r="G12" s="104"/>
      <c r="H12" s="7" t="str">
        <f>Spielplan!$H$12</f>
        <v>Kroatien</v>
      </c>
      <c r="I12" s="38"/>
      <c r="J12" s="60"/>
      <c r="K12" s="60" t="s">
        <v>58</v>
      </c>
      <c r="L12" s="60">
        <f t="shared" ref="L12:L17" si="0">IF(E12-G12&gt;0,1,IF(G12=E12,0,-1))</f>
        <v>0</v>
      </c>
      <c r="M12" s="60">
        <f>IF($E12="",0,IF($E12&gt;$G12,3,IF($E12=G12,1,0)))</f>
        <v>0</v>
      </c>
      <c r="N12" s="60">
        <f>IF($G12="",0,IF($E12&gt;$G12,0,IF($E12=G12,1,3)))</f>
        <v>0</v>
      </c>
      <c r="O12" s="60"/>
      <c r="P12" s="60"/>
      <c r="Q12" s="60">
        <f>E12</f>
        <v>0</v>
      </c>
      <c r="R12" s="60">
        <f>G12</f>
        <v>0</v>
      </c>
      <c r="S12" s="60"/>
      <c r="T12" s="60"/>
      <c r="U12" s="60">
        <f>G12</f>
        <v>0</v>
      </c>
      <c r="V12" s="60">
        <f>E12</f>
        <v>0</v>
      </c>
      <c r="W12" s="60"/>
      <c r="X12" s="60"/>
      <c r="Y12" s="60"/>
      <c r="Z12" s="60">
        <f>M18</f>
        <v>0</v>
      </c>
      <c r="AA12" s="60">
        <f>Q18</f>
        <v>0</v>
      </c>
      <c r="AB12" s="60">
        <f>U18</f>
        <v>0</v>
      </c>
      <c r="AC12" s="60">
        <f>AA12-AB12</f>
        <v>0</v>
      </c>
      <c r="AD12" s="60">
        <f>IF(Z12&gt;Z13,-1,0)</f>
        <v>0</v>
      </c>
      <c r="AE12" s="60">
        <f>IF(Z12&gt;Z14,-1,0)</f>
        <v>0</v>
      </c>
      <c r="AF12" s="60">
        <f>IF(Z12&gt;Z15,-1,0)</f>
        <v>0</v>
      </c>
      <c r="AG12" s="60">
        <f>10000-(AJ12*1000+AM12*100+AK12*10)</f>
        <v>10000</v>
      </c>
      <c r="AH12" s="90">
        <f>RANK(AG12,AG12:AG15,1)</f>
        <v>1</v>
      </c>
      <c r="AI12" s="60" t="str">
        <f>C12</f>
        <v>Brasilien</v>
      </c>
      <c r="AJ12" s="60">
        <f t="shared" ref="AJ12:AL15" si="1">Z12</f>
        <v>0</v>
      </c>
      <c r="AK12" s="60">
        <f t="shared" si="1"/>
        <v>0</v>
      </c>
      <c r="AL12" s="60">
        <f t="shared" si="1"/>
        <v>0</v>
      </c>
      <c r="AM12" s="60">
        <f>AK12-AL12</f>
        <v>0</v>
      </c>
      <c r="AN12" s="187"/>
      <c r="AO12" s="187">
        <f>IF(AG13=AG12,IF(G12&gt;E12,AG13-0.1,AG13),AG13)</f>
        <v>10000</v>
      </c>
      <c r="AP12" s="187">
        <f>IF(AG14=AG12,IF(G14&gt;E14,AG14-0.1,AG14),AG14)</f>
        <v>10000</v>
      </c>
      <c r="AQ12" s="187">
        <f>IF(AG15=AG12,IF(G16&gt;E16,AG15-0.1,AG15),AG15)</f>
        <v>10000</v>
      </c>
      <c r="AR12" s="187">
        <f>AN16</f>
        <v>30000</v>
      </c>
      <c r="AS12" s="90">
        <f>RANK(AR12,AR12:AR15,1)</f>
        <v>1</v>
      </c>
      <c r="AT12" s="60" t="str">
        <f t="shared" ref="AT12:AW15" si="2">AI12</f>
        <v>Brasilien</v>
      </c>
      <c r="AU12" s="60">
        <f t="shared" si="2"/>
        <v>0</v>
      </c>
      <c r="AV12" s="60">
        <f t="shared" si="2"/>
        <v>0</v>
      </c>
      <c r="AW12" s="60">
        <f t="shared" si="2"/>
        <v>0</v>
      </c>
      <c r="AX12" s="60"/>
      <c r="AY12" s="60"/>
      <c r="AZ12" s="60"/>
      <c r="BA12" s="3">
        <v>1</v>
      </c>
      <c r="BB12" s="7" t="str">
        <f>VLOOKUP(1,AS12:AT15,2,FALSE)</f>
        <v>Brasilien</v>
      </c>
      <c r="BC12" s="2"/>
      <c r="BD12" s="6">
        <f>VLOOKUP(1,AS12:AW15,3,FALSE)</f>
        <v>0</v>
      </c>
      <c r="BE12" s="4">
        <f>VLOOKUP(1,AS12:AW15,4,FALSE)</f>
        <v>0</v>
      </c>
      <c r="BF12" s="93" t="s">
        <v>12</v>
      </c>
      <c r="BG12" s="4">
        <f>VLOOKUP(1,AS12:AW15,5,FALSE)</f>
        <v>0</v>
      </c>
      <c r="BH12" s="13" t="s">
        <v>18</v>
      </c>
      <c r="BI12" s="60"/>
      <c r="BJ12" s="85">
        <f>IF(E12&gt;G12,IF(Spielplan!E12&gt;Spielplan!G12,Punktemodus!$B$3,0),0)</f>
        <v>0</v>
      </c>
      <c r="BK12" s="85">
        <f>IF(E12=G12,IF(Spielplan!E12=Spielplan!G12,Punktemodus!$B$3,0),0)</f>
        <v>10</v>
      </c>
      <c r="BL12" s="85">
        <f>IF(E12&lt;G12,IF(Spielplan!E12&lt;Spielplan!G12,Punktemodus!$B$3,0),0)</f>
        <v>0</v>
      </c>
      <c r="BM12" s="85">
        <f>IF(E12=Spielplan!E12,IF(G12=Spielplan!G12,Punktemodus!$B$5,0),0)</f>
        <v>3</v>
      </c>
      <c r="BN12" s="85">
        <f>IF(E12=Spielplan!E12,Punktemodus!$B$7,0)</f>
        <v>1</v>
      </c>
      <c r="BO12" s="85">
        <f>IF(G12=Spielplan!G12,Punktemodus!$B$7,0)</f>
        <v>1</v>
      </c>
      <c r="BP12" s="137">
        <f>IF(Spielplan!E12="",0,SUM(BJ12:BO12))</f>
        <v>0</v>
      </c>
      <c r="BQ12" s="60"/>
      <c r="BR12" s="87"/>
      <c r="BS12" s="13" t="s">
        <v>18</v>
      </c>
      <c r="BT12" s="44" t="str">
        <f>IF(G17="","",BB12)</f>
        <v/>
      </c>
      <c r="BU12" s="46"/>
      <c r="BV12" s="104"/>
      <c r="BW12" s="60"/>
      <c r="BX12" s="104"/>
      <c r="BY12" s="60"/>
      <c r="BZ12" s="88"/>
      <c r="CA12" s="60"/>
      <c r="CB12" s="91" t="s">
        <v>27</v>
      </c>
      <c r="CC12" s="60"/>
      <c r="CD12" s="60"/>
      <c r="CE12" s="61" t="s">
        <v>26</v>
      </c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</row>
    <row r="13" spans="1:101" ht="18.75" customHeight="1" thickBot="1" x14ac:dyDescent="0.3">
      <c r="A13" s="60"/>
      <c r="B13" s="60"/>
      <c r="C13" s="44" t="str">
        <f>Spielplan!$C$13</f>
        <v>Mexiko</v>
      </c>
      <c r="D13" s="45"/>
      <c r="E13" s="104"/>
      <c r="F13" s="93"/>
      <c r="G13" s="104"/>
      <c r="H13" s="44" t="str">
        <f>Spielplan!$H$13</f>
        <v>Kamerun</v>
      </c>
      <c r="I13" s="45"/>
      <c r="J13" s="60"/>
      <c r="K13" s="60" t="s">
        <v>59</v>
      </c>
      <c r="L13" s="60">
        <f t="shared" si="0"/>
        <v>0</v>
      </c>
      <c r="M13" s="60"/>
      <c r="N13" s="60"/>
      <c r="O13" s="60">
        <f>IF($E13="",0,IF($E13&gt;$G13,3,IF($E13=$G13,1,0)))</f>
        <v>0</v>
      </c>
      <c r="P13" s="60">
        <f>IF($G13="",0,IF($E13&gt;$G13,0,IF($E13=$G13,1,3)))</f>
        <v>0</v>
      </c>
      <c r="Q13" s="60"/>
      <c r="R13" s="60"/>
      <c r="S13" s="60">
        <f>E13</f>
        <v>0</v>
      </c>
      <c r="T13" s="60">
        <f>G13</f>
        <v>0</v>
      </c>
      <c r="U13" s="60"/>
      <c r="V13" s="60"/>
      <c r="W13" s="60">
        <f>G13</f>
        <v>0</v>
      </c>
      <c r="X13" s="60">
        <f>E13</f>
        <v>0</v>
      </c>
      <c r="Y13" s="60"/>
      <c r="Z13" s="60">
        <f>N18</f>
        <v>0</v>
      </c>
      <c r="AA13" s="60">
        <f>R18</f>
        <v>0</v>
      </c>
      <c r="AB13" s="60">
        <f>V18</f>
        <v>0</v>
      </c>
      <c r="AC13" s="60">
        <f>AA13-AB13</f>
        <v>0</v>
      </c>
      <c r="AD13" s="60">
        <f>IF(Z13&gt;Z12,-1,0)</f>
        <v>0</v>
      </c>
      <c r="AE13" s="60">
        <f>IF(Z13&gt;Z14,-1,0)</f>
        <v>0</v>
      </c>
      <c r="AF13" s="60">
        <f>IF(Z13&gt;Z15,-1,0)</f>
        <v>0</v>
      </c>
      <c r="AG13" s="60">
        <f>10000-(AJ13*1000+AM13*100+AK13*10)</f>
        <v>10000</v>
      </c>
      <c r="AH13" s="90">
        <f>RANK(AG13,AG12:AG15,1)</f>
        <v>1</v>
      </c>
      <c r="AI13" s="60" t="str">
        <f>H12</f>
        <v>Kroatien</v>
      </c>
      <c r="AJ13" s="60">
        <f t="shared" si="1"/>
        <v>0</v>
      </c>
      <c r="AK13" s="60">
        <f t="shared" si="1"/>
        <v>0</v>
      </c>
      <c r="AL13" s="60">
        <f t="shared" si="1"/>
        <v>0</v>
      </c>
      <c r="AM13" s="60">
        <f>AK13-AL13</f>
        <v>0</v>
      </c>
      <c r="AN13" s="187">
        <f>IF(AG12=AG13,IF(E12&gt;G12,AG12-0.1,AG12),AG12)</f>
        <v>10000</v>
      </c>
      <c r="AO13" s="187"/>
      <c r="AP13" s="187">
        <f>IF(AG14=AG13,IF(G17&gt;E17,AG14-0.1,AG14),AG14)</f>
        <v>10000</v>
      </c>
      <c r="AQ13" s="187">
        <f>IF(AG15=AG13,IF(G15&gt;E15,AG15-0.1,AG15),AG15)</f>
        <v>10000</v>
      </c>
      <c r="AR13" s="187">
        <f>AO16</f>
        <v>30000</v>
      </c>
      <c r="AS13" s="90">
        <f>RANK(AR13,AR12:AR15,1)</f>
        <v>1</v>
      </c>
      <c r="AT13" s="60" t="str">
        <f t="shared" si="2"/>
        <v>Kroatien</v>
      </c>
      <c r="AU13" s="60">
        <f t="shared" si="2"/>
        <v>0</v>
      </c>
      <c r="AV13" s="60">
        <f t="shared" si="2"/>
        <v>0</v>
      </c>
      <c r="AW13" s="60">
        <f t="shared" si="2"/>
        <v>0</v>
      </c>
      <c r="AX13" s="60"/>
      <c r="AY13" s="60"/>
      <c r="AZ13" s="60"/>
      <c r="BA13" s="120">
        <v>2</v>
      </c>
      <c r="BB13" s="121" t="e">
        <f>VLOOKUP(2,AS12:AT15,2,FALSE)</f>
        <v>#N/A</v>
      </c>
      <c r="BC13" s="122"/>
      <c r="BD13" s="123" t="e">
        <f>VLOOKUP(2,AS12:AW15,3,FALSE)</f>
        <v>#N/A</v>
      </c>
      <c r="BE13" s="124" t="e">
        <f>VLOOKUP(2,AS12:AW15,4,FALSE)</f>
        <v>#N/A</v>
      </c>
      <c r="BF13" s="93" t="s">
        <v>12</v>
      </c>
      <c r="BG13" s="124" t="e">
        <f>VLOOKUP(2,AS12:AW15,5,FALSE)</f>
        <v>#N/A</v>
      </c>
      <c r="BH13" s="125" t="s">
        <v>19</v>
      </c>
      <c r="BI13" s="60"/>
      <c r="BJ13" s="85">
        <f>IF(E13&gt;G13,IF(Spielplan!E13&gt;Spielplan!G13,Punktemodus!$B$3,0),0)</f>
        <v>0</v>
      </c>
      <c r="BK13" s="85">
        <f>IF(E13=G13,IF(Spielplan!E13=Spielplan!G13,Punktemodus!$B$3,0),0)</f>
        <v>10</v>
      </c>
      <c r="BL13" s="85">
        <f>IF(E13&lt;G13,IF(Spielplan!E13&lt;Spielplan!G13,Punktemodus!$B$3,0),0)</f>
        <v>0</v>
      </c>
      <c r="BM13" s="85">
        <f>IF(E13=Spielplan!E13,IF(G13=Spielplan!G13,Punktemodus!$B$5,0),0)</f>
        <v>3</v>
      </c>
      <c r="BN13" s="85">
        <f>IF(E13=Spielplan!E13,Punktemodus!$B$7,0)</f>
        <v>1</v>
      </c>
      <c r="BO13" s="85">
        <f>IF(G13=Spielplan!G13,Punktemodus!$B$7,0)</f>
        <v>1</v>
      </c>
      <c r="BP13" s="137">
        <f>IF(Spielplan!E13="",0,SUM(BJ13:BO13))</f>
        <v>0</v>
      </c>
      <c r="BQ13" s="60"/>
      <c r="BR13" s="87"/>
      <c r="BS13" s="73" t="s">
        <v>21</v>
      </c>
      <c r="BT13" s="44" t="str">
        <f>IF(G28="","",BB24)</f>
        <v/>
      </c>
      <c r="BU13" s="46"/>
      <c r="BV13" s="104"/>
      <c r="BW13" s="60"/>
      <c r="BX13" s="104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</row>
    <row r="14" spans="1:101" ht="18.75" customHeight="1" thickBot="1" x14ac:dyDescent="0.3">
      <c r="A14" s="60"/>
      <c r="B14" s="60"/>
      <c r="C14" s="7" t="str">
        <f>C12</f>
        <v>Brasilien</v>
      </c>
      <c r="D14" s="38"/>
      <c r="E14" s="104"/>
      <c r="F14" s="93"/>
      <c r="G14" s="104"/>
      <c r="H14" s="7" t="str">
        <f>C13</f>
        <v>Mexiko</v>
      </c>
      <c r="I14" s="38"/>
      <c r="J14" s="60"/>
      <c r="K14" s="60" t="s">
        <v>60</v>
      </c>
      <c r="L14" s="60">
        <f t="shared" si="0"/>
        <v>0</v>
      </c>
      <c r="M14" s="60">
        <f>IF($E14="",0,IF($E14&gt;$G14,3,IF($E14=G14,1,0)))</f>
        <v>0</v>
      </c>
      <c r="N14" s="60"/>
      <c r="O14" s="60">
        <f>IF($G14="",0,IF($E14&gt;$G14,0,IF($E14=$G14,1,3)))</f>
        <v>0</v>
      </c>
      <c r="P14" s="60"/>
      <c r="Q14" s="60">
        <f>E14</f>
        <v>0</v>
      </c>
      <c r="R14" s="60"/>
      <c r="S14" s="60">
        <f>G14</f>
        <v>0</v>
      </c>
      <c r="T14" s="60"/>
      <c r="U14" s="60">
        <f>G14</f>
        <v>0</v>
      </c>
      <c r="V14" s="60"/>
      <c r="W14" s="60">
        <f>E14</f>
        <v>0</v>
      </c>
      <c r="X14" s="60"/>
      <c r="Y14" s="60"/>
      <c r="Z14" s="60">
        <f>O18</f>
        <v>0</v>
      </c>
      <c r="AA14" s="60">
        <f>S18</f>
        <v>0</v>
      </c>
      <c r="AB14" s="60">
        <f>W18</f>
        <v>0</v>
      </c>
      <c r="AC14" s="60">
        <f>AA14-AB14</f>
        <v>0</v>
      </c>
      <c r="AD14" s="60">
        <f>IF(Z14&gt;Z12,-1,0)</f>
        <v>0</v>
      </c>
      <c r="AE14" s="60">
        <f>IF(Z14&gt;Z13,-1,0)</f>
        <v>0</v>
      </c>
      <c r="AF14" s="60">
        <f>IF(Z14&gt;Z15,-1,0)</f>
        <v>0</v>
      </c>
      <c r="AG14" s="60">
        <f>10000-(AJ14*1000+AM14*100+AK14*10)</f>
        <v>10000</v>
      </c>
      <c r="AH14" s="90">
        <f>RANK(AG14,AG12:AG15,1)</f>
        <v>1</v>
      </c>
      <c r="AI14" s="60" t="str">
        <f>C13</f>
        <v>Mexiko</v>
      </c>
      <c r="AJ14" s="60">
        <f t="shared" si="1"/>
        <v>0</v>
      </c>
      <c r="AK14" s="60">
        <f t="shared" si="1"/>
        <v>0</v>
      </c>
      <c r="AL14" s="60">
        <f t="shared" si="1"/>
        <v>0</v>
      </c>
      <c r="AM14" s="60">
        <f>AK14-AL14</f>
        <v>0</v>
      </c>
      <c r="AN14" s="187">
        <f>IF(AG12=AG14,IF(E14&gt;G14,AG12-0.1,AG12),AG12)</f>
        <v>10000</v>
      </c>
      <c r="AO14" s="187">
        <f>IF(AG13=AG14,IF(E17&gt;G17,AG13-0.1,AG13),AG13)</f>
        <v>10000</v>
      </c>
      <c r="AP14" s="187"/>
      <c r="AQ14" s="187">
        <f>IF(AG15=AG14,IF(G13&gt;E13,AG15-0.1,AG15),AG15)</f>
        <v>10000</v>
      </c>
      <c r="AR14" s="187">
        <f>AP16</f>
        <v>30000</v>
      </c>
      <c r="AS14" s="90">
        <f>RANK(AR14,AR12:AR15,1)</f>
        <v>1</v>
      </c>
      <c r="AT14" s="60" t="str">
        <f t="shared" si="2"/>
        <v>Mexiko</v>
      </c>
      <c r="AU14" s="60">
        <f t="shared" si="2"/>
        <v>0</v>
      </c>
      <c r="AV14" s="60">
        <f t="shared" si="2"/>
        <v>0</v>
      </c>
      <c r="AW14" s="60">
        <f t="shared" si="2"/>
        <v>0</v>
      </c>
      <c r="AX14" s="60"/>
      <c r="AY14" s="60"/>
      <c r="AZ14" s="60"/>
      <c r="BA14" s="113">
        <v>3</v>
      </c>
      <c r="BB14" s="114" t="e">
        <f>VLOOKUP(3,AS12:AT15,2,FALSE)</f>
        <v>#N/A</v>
      </c>
      <c r="BC14" s="115"/>
      <c r="BD14" s="116" t="e">
        <f>VLOOKUP(3,AS12:AW15,3,FALSE)</f>
        <v>#N/A</v>
      </c>
      <c r="BE14" s="116" t="e">
        <f>VLOOKUP(3,AS12:AW15,4,FALSE)</f>
        <v>#N/A</v>
      </c>
      <c r="BF14" s="93" t="s">
        <v>12</v>
      </c>
      <c r="BG14" s="116" t="e">
        <f>VLOOKUP(3,AS12:AW15,5,FALSE)</f>
        <v>#N/A</v>
      </c>
      <c r="BH14" s="60"/>
      <c r="BI14" s="60"/>
      <c r="BJ14" s="85">
        <f>IF(E14&gt;G14,IF(Spielplan!E14&gt;Spielplan!G14,Punktemodus!$B$3,0),0)</f>
        <v>0</v>
      </c>
      <c r="BK14" s="85">
        <f>IF(E14=G14,IF(Spielplan!E14=Spielplan!G14,Punktemodus!$B$3,0),0)</f>
        <v>10</v>
      </c>
      <c r="BL14" s="85">
        <f>IF(E14&lt;G14,IF(Spielplan!E14&lt;Spielplan!G14,Punktemodus!$B$3,0),0)</f>
        <v>0</v>
      </c>
      <c r="BM14" s="85">
        <f>IF(E14=Spielplan!E14,IF(G14=Spielplan!G14,Punktemodus!$B$5,0),0)</f>
        <v>3</v>
      </c>
      <c r="BN14" s="85">
        <f>IF(E14=Spielplan!E14,Punktemodus!$B$7,0)</f>
        <v>1</v>
      </c>
      <c r="BO14" s="85">
        <f>IF(G14=Spielplan!G14,Punktemodus!$B$7,0)</f>
        <v>1</v>
      </c>
      <c r="BP14" s="137">
        <f>IF(Spielplan!E14="",0,SUM(BJ14:BO14))</f>
        <v>0</v>
      </c>
      <c r="BQ14" s="60"/>
      <c r="BR14" s="87"/>
      <c r="BS14" s="60"/>
      <c r="BT14" s="60"/>
      <c r="BU14" s="60"/>
      <c r="BV14" s="60"/>
      <c r="BW14" s="60"/>
      <c r="BX14" s="60"/>
      <c r="BY14" s="60"/>
      <c r="BZ14" s="47">
        <v>49</v>
      </c>
      <c r="CA14" s="44" t="str">
        <f>IF(BX12="",IF(BV12&gt;BV13,BT12,BT13),IF(BX12&gt;BX13,BT12,BT13))</f>
        <v/>
      </c>
      <c r="CB14" s="46"/>
      <c r="CC14" s="104"/>
      <c r="CD14" s="60"/>
      <c r="CE14" s="104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</row>
    <row r="15" spans="1:101" ht="18.75" customHeight="1" thickBot="1" x14ac:dyDescent="0.3">
      <c r="A15" s="60"/>
      <c r="B15" s="60"/>
      <c r="C15" s="44" t="str">
        <f>H12</f>
        <v>Kroatien</v>
      </c>
      <c r="D15" s="45"/>
      <c r="E15" s="104"/>
      <c r="F15" s="93"/>
      <c r="G15" s="104"/>
      <c r="H15" s="44" t="str">
        <f>H13</f>
        <v>Kamerun</v>
      </c>
      <c r="I15" s="45"/>
      <c r="J15" s="60"/>
      <c r="K15" s="60" t="s">
        <v>61</v>
      </c>
      <c r="L15" s="60">
        <f t="shared" si="0"/>
        <v>0</v>
      </c>
      <c r="M15" s="60"/>
      <c r="N15" s="60">
        <f>IF($E15="",0,IF($E15&gt;$G15,3,IF($E15=$G15,1,0)))</f>
        <v>0</v>
      </c>
      <c r="O15" s="60"/>
      <c r="P15" s="60">
        <f>IF($G15="",0,IF($E15&gt;$G15,0,IF($E15=$G15,1,3)))</f>
        <v>0</v>
      </c>
      <c r="Q15" s="60"/>
      <c r="R15" s="60">
        <f>E15</f>
        <v>0</v>
      </c>
      <c r="S15" s="60"/>
      <c r="T15" s="60">
        <f>G15</f>
        <v>0</v>
      </c>
      <c r="U15" s="60"/>
      <c r="V15" s="60">
        <f>G15</f>
        <v>0</v>
      </c>
      <c r="W15" s="60"/>
      <c r="X15" s="60">
        <f>E15</f>
        <v>0</v>
      </c>
      <c r="Y15" s="60"/>
      <c r="Z15" s="60">
        <f>P18</f>
        <v>0</v>
      </c>
      <c r="AA15" s="60">
        <f>T18</f>
        <v>0</v>
      </c>
      <c r="AB15" s="60">
        <f>X18</f>
        <v>0</v>
      </c>
      <c r="AC15" s="60">
        <f>AA15-AB15</f>
        <v>0</v>
      </c>
      <c r="AD15" s="60">
        <f>IF(Z15&gt;Z12,-1,0)</f>
        <v>0</v>
      </c>
      <c r="AE15" s="60">
        <f>IF(Z15&gt;Z13,-1,0)</f>
        <v>0</v>
      </c>
      <c r="AF15" s="60">
        <f>IF(Z15&gt;Z14,-1,0)</f>
        <v>0</v>
      </c>
      <c r="AG15" s="60">
        <f>10000-(AJ15*1000+AM15*100+AK15*10)</f>
        <v>10000</v>
      </c>
      <c r="AH15" s="90">
        <f>RANK(AG15,AG12:AG15,1)</f>
        <v>1</v>
      </c>
      <c r="AI15" s="60" t="str">
        <f>H13</f>
        <v>Kamerun</v>
      </c>
      <c r="AJ15" s="60">
        <f t="shared" si="1"/>
        <v>0</v>
      </c>
      <c r="AK15" s="60">
        <f t="shared" si="1"/>
        <v>0</v>
      </c>
      <c r="AL15" s="60">
        <f t="shared" si="1"/>
        <v>0</v>
      </c>
      <c r="AM15" s="60">
        <f>AK15-AL15</f>
        <v>0</v>
      </c>
      <c r="AN15" s="187">
        <f>IF(AG12=AG15,IF(E16&gt;G16,AG12-0.1,AG12),AG12)</f>
        <v>10000</v>
      </c>
      <c r="AO15" s="187">
        <f>IF(AG13=AG15,IF(E15&gt;G15,AG13-0.1,AG13),AG13)</f>
        <v>10000</v>
      </c>
      <c r="AP15" s="187">
        <f>IF(AG14=AG15,IF(E13&gt;G13,AG14-0.1,AG14),AG14)</f>
        <v>10000</v>
      </c>
      <c r="AQ15" s="187"/>
      <c r="AR15" s="187">
        <f>AQ16</f>
        <v>30000</v>
      </c>
      <c r="AS15" s="90">
        <f>RANK(AR15,AR12:AR15,1)</f>
        <v>1</v>
      </c>
      <c r="AT15" s="60" t="str">
        <f t="shared" si="2"/>
        <v>Kamerun</v>
      </c>
      <c r="AU15" s="60">
        <f t="shared" si="2"/>
        <v>0</v>
      </c>
      <c r="AV15" s="60">
        <f t="shared" si="2"/>
        <v>0</v>
      </c>
      <c r="AW15" s="60">
        <f t="shared" si="2"/>
        <v>0</v>
      </c>
      <c r="AX15" s="60"/>
      <c r="AY15" s="60"/>
      <c r="AZ15" s="60"/>
      <c r="BA15" s="113">
        <v>4</v>
      </c>
      <c r="BB15" s="114" t="e">
        <f>VLOOKUP(4,AS12:AT15,2,FALSE)</f>
        <v>#N/A</v>
      </c>
      <c r="BC15" s="115"/>
      <c r="BD15" s="116" t="e">
        <f>VLOOKUP(4,AS12:AW15,3,FALSE)</f>
        <v>#N/A</v>
      </c>
      <c r="BE15" s="116" t="e">
        <f>VLOOKUP(4,AS12:AW15,4,FALSE)</f>
        <v>#N/A</v>
      </c>
      <c r="BF15" s="93" t="s">
        <v>12</v>
      </c>
      <c r="BG15" s="116" t="e">
        <f>VLOOKUP(4,AS12:AW15,5,FALSE)</f>
        <v>#N/A</v>
      </c>
      <c r="BH15" s="60"/>
      <c r="BI15" s="60"/>
      <c r="BJ15" s="85">
        <f>IF(E15&gt;G15,IF(Spielplan!E15&gt;Spielplan!G15,Punktemodus!$B$3,0),0)</f>
        <v>0</v>
      </c>
      <c r="BK15" s="85">
        <f>IF(E15=G15,IF(Spielplan!E15=Spielplan!G15,Punktemodus!$B$3,0),0)</f>
        <v>10</v>
      </c>
      <c r="BL15" s="85">
        <f>IF(E15&lt;G15,IF(Spielplan!E15&lt;Spielplan!G15,Punktemodus!$B$3,0),0)</f>
        <v>0</v>
      </c>
      <c r="BM15" s="85">
        <f>IF(E15=Spielplan!E15,IF(G15=Spielplan!G15,Punktemodus!$B$5,0),0)</f>
        <v>3</v>
      </c>
      <c r="BN15" s="85">
        <f>IF(E15=Spielplan!E15,Punktemodus!$B$7,0)</f>
        <v>1</v>
      </c>
      <c r="BO15" s="85">
        <f>IF(G15=Spielplan!G15,Punktemodus!$B$7,0)</f>
        <v>1</v>
      </c>
      <c r="BP15" s="137">
        <f>IF(Spielplan!E15="",0,SUM(BJ15:BO15))</f>
        <v>0</v>
      </c>
      <c r="BQ15" s="60"/>
      <c r="BR15" s="87"/>
      <c r="BS15" s="60"/>
      <c r="BT15" s="60"/>
      <c r="BU15" s="60"/>
      <c r="BV15" s="60"/>
      <c r="BW15" s="60"/>
      <c r="BX15" s="60"/>
      <c r="BY15" s="60"/>
      <c r="BZ15" s="47">
        <v>50</v>
      </c>
      <c r="CA15" s="44" t="str">
        <f>IF(BX16="",IF(BV16&gt;BV17,BT16,BT17),IF(BX16&gt;BX17,BT16,BT17))</f>
        <v/>
      </c>
      <c r="CB15" s="46"/>
      <c r="CC15" s="104"/>
      <c r="CD15" s="60"/>
      <c r="CE15" s="104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</row>
    <row r="16" spans="1:101" ht="18.75" customHeight="1" thickBot="1" x14ac:dyDescent="0.3">
      <c r="A16" s="60"/>
      <c r="B16" s="60"/>
      <c r="C16" s="7" t="str">
        <f>C12</f>
        <v>Brasilien</v>
      </c>
      <c r="D16" s="38"/>
      <c r="E16" s="104"/>
      <c r="F16" s="93"/>
      <c r="G16" s="104"/>
      <c r="H16" s="7" t="str">
        <f>H13</f>
        <v>Kamerun</v>
      </c>
      <c r="I16" s="38"/>
      <c r="J16" s="60"/>
      <c r="K16" s="60" t="s">
        <v>62</v>
      </c>
      <c r="L16" s="60">
        <f t="shared" si="0"/>
        <v>0</v>
      </c>
      <c r="M16" s="60">
        <f>IF($E16="",0,IF($E16&gt;$G16,3,IF($E16=G16,1,0)))</f>
        <v>0</v>
      </c>
      <c r="N16" s="60"/>
      <c r="O16" s="60"/>
      <c r="P16" s="60">
        <f>IF($G16="",0,IF($E16&gt;$G16,0,IF($E16=$G16,1,3)))</f>
        <v>0</v>
      </c>
      <c r="Q16" s="60">
        <f>E16</f>
        <v>0</v>
      </c>
      <c r="R16" s="60"/>
      <c r="S16" s="60"/>
      <c r="T16" s="60">
        <f>G16</f>
        <v>0</v>
      </c>
      <c r="U16" s="60">
        <f>G16</f>
        <v>0</v>
      </c>
      <c r="V16" s="60"/>
      <c r="W16" s="60"/>
      <c r="X16" s="60">
        <f>E16</f>
        <v>0</v>
      </c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187">
        <f>SUM(AN12:AN15)</f>
        <v>30000</v>
      </c>
      <c r="AO16" s="187">
        <f>SUM(AO12:AO15)</f>
        <v>30000</v>
      </c>
      <c r="AP16" s="187">
        <f>SUM(AP12:AP15)</f>
        <v>30000</v>
      </c>
      <c r="AQ16" s="187">
        <f>SUM(AQ12:AQ15)</f>
        <v>30000</v>
      </c>
      <c r="AR16" s="187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85">
        <f>IF(E16&gt;G16,IF(Spielplan!E16&gt;Spielplan!G16,Punktemodus!$B$3,0),0)</f>
        <v>0</v>
      </c>
      <c r="BK16" s="85">
        <f>IF(E16=G16,IF(Spielplan!E16=Spielplan!G16,Punktemodus!$B$3,0),0)</f>
        <v>10</v>
      </c>
      <c r="BL16" s="85">
        <f>IF(E16&lt;G16,IF(Spielplan!E16&lt;Spielplan!G16,Punktemodus!$B$3,0),0)</f>
        <v>0</v>
      </c>
      <c r="BM16" s="85">
        <f>IF(E16=Spielplan!E16,IF(G16=Spielplan!G16,Punktemodus!$B$5,0),0)</f>
        <v>3</v>
      </c>
      <c r="BN16" s="85">
        <f>IF(E16=Spielplan!E16,Punktemodus!$B$7,0)</f>
        <v>1</v>
      </c>
      <c r="BO16" s="85">
        <f>IF(G16=Spielplan!G16,Punktemodus!$B$7,0)</f>
        <v>1</v>
      </c>
      <c r="BP16" s="137">
        <f>IF(Spielplan!E16="",0,SUM(BJ16:BO16))</f>
        <v>0</v>
      </c>
      <c r="BQ16" s="60"/>
      <c r="BR16" s="87"/>
      <c r="BS16" s="63" t="s">
        <v>22</v>
      </c>
      <c r="BT16" s="44" t="str">
        <f>IF(G39="","",BB34)</f>
        <v/>
      </c>
      <c r="BU16" s="46"/>
      <c r="BV16" s="104"/>
      <c r="BW16" s="60"/>
      <c r="BX16" s="104"/>
      <c r="BY16" s="60"/>
      <c r="BZ16" s="60"/>
      <c r="CA16" s="60"/>
      <c r="CB16" s="60"/>
      <c r="CC16" s="60"/>
      <c r="CD16" s="60"/>
      <c r="CE16" s="60"/>
      <c r="CF16" s="91"/>
      <c r="CG16" s="91" t="s">
        <v>28</v>
      </c>
      <c r="CH16" s="60"/>
      <c r="CI16" s="60"/>
      <c r="CJ16" s="61" t="s">
        <v>26</v>
      </c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</row>
    <row r="17" spans="1:101" ht="18.75" customHeight="1" thickBot="1" x14ac:dyDescent="0.3">
      <c r="A17" s="60"/>
      <c r="B17" s="60"/>
      <c r="C17" s="44" t="str">
        <f>H12</f>
        <v>Kroatien</v>
      </c>
      <c r="D17" s="45"/>
      <c r="E17" s="104"/>
      <c r="F17" s="93"/>
      <c r="G17" s="104"/>
      <c r="H17" s="44" t="str">
        <f>C13</f>
        <v>Mexiko</v>
      </c>
      <c r="I17" s="45"/>
      <c r="J17" s="60"/>
      <c r="K17" s="60" t="s">
        <v>62</v>
      </c>
      <c r="L17" s="60">
        <f t="shared" si="0"/>
        <v>0</v>
      </c>
      <c r="M17" s="60"/>
      <c r="N17" s="60">
        <f>IF($E17="",0,IF($E17&gt;$G17,3,IF($E17=$G17,1,0)))</f>
        <v>0</v>
      </c>
      <c r="O17" s="60">
        <f>IF($G17="",0,IF($E17&gt;$G17,0,IF($E17=$G17,1,3)))</f>
        <v>0</v>
      </c>
      <c r="P17" s="60"/>
      <c r="Q17" s="60"/>
      <c r="R17" s="60">
        <f>E17</f>
        <v>0</v>
      </c>
      <c r="S17" s="60">
        <f>G17</f>
        <v>0</v>
      </c>
      <c r="T17" s="60"/>
      <c r="U17" s="60"/>
      <c r="V17" s="60">
        <f>G17</f>
        <v>0</v>
      </c>
      <c r="W17" s="60">
        <f>E17</f>
        <v>0</v>
      </c>
      <c r="X17" s="60"/>
      <c r="Y17" s="60"/>
      <c r="Z17" s="60" t="s">
        <v>30</v>
      </c>
      <c r="AA17" s="60"/>
      <c r="AB17" s="60"/>
      <c r="AC17" s="60"/>
      <c r="AD17" s="60"/>
      <c r="AE17" s="60"/>
      <c r="AF17" s="60"/>
      <c r="AG17" s="60" t="b">
        <f>OR(AG12=AG13,AG12=AG14,AG12=AG15,AG13=AG14,AG13=AG15,AG14=AG15)</f>
        <v>1</v>
      </c>
      <c r="AH17" s="60"/>
      <c r="AI17" s="60"/>
      <c r="AJ17" s="60"/>
      <c r="AK17" s="60"/>
      <c r="AL17" s="60"/>
      <c r="AM17" s="60"/>
      <c r="AN17" s="60"/>
      <c r="AO17" s="60" t="s">
        <v>34</v>
      </c>
      <c r="AP17" s="60"/>
      <c r="AQ17" s="60"/>
      <c r="AR17" s="60" t="b">
        <f>OR(AR12=AR13,AR12=AR14,AR12=AR15,AR13=AR14,AR13=AR15,AR14=AR15)</f>
        <v>1</v>
      </c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85">
        <f>IF(E17&gt;G17,IF(Spielplan!E17&gt;Spielplan!G17,Punktemodus!$B$3,0),0)</f>
        <v>0</v>
      </c>
      <c r="BK17" s="85">
        <f>IF(E17=G17,IF(Spielplan!E17=Spielplan!G17,Punktemodus!$B$3,0),0)</f>
        <v>10</v>
      </c>
      <c r="BL17" s="85">
        <f>IF(E17&lt;G17,IF(Spielplan!E17&lt;Spielplan!G17,Punktemodus!$B$3,0),0)</f>
        <v>0</v>
      </c>
      <c r="BM17" s="85">
        <f>IF(E17=Spielplan!E17,IF(G17=Spielplan!G17,Punktemodus!$B$5,0),0)</f>
        <v>3</v>
      </c>
      <c r="BN17" s="85">
        <f>IF(E17=Spielplan!E17,Punktemodus!$B$7,0)</f>
        <v>1</v>
      </c>
      <c r="BO17" s="85">
        <f>IF(G17=Spielplan!G17,Punktemodus!$B$7,0)</f>
        <v>1</v>
      </c>
      <c r="BP17" s="137">
        <f>IF(Spielplan!E17="",0,SUM(BJ17:BO17))</f>
        <v>0</v>
      </c>
      <c r="BQ17" s="60"/>
      <c r="BR17" s="87"/>
      <c r="BS17" s="52" t="s">
        <v>25</v>
      </c>
      <c r="BT17" s="44" t="str">
        <f>IF(G50="","",BB46)</f>
        <v/>
      </c>
      <c r="BU17" s="46"/>
      <c r="BV17" s="104"/>
      <c r="BW17" s="60"/>
      <c r="BX17" s="104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</row>
    <row r="18" spans="1:101" ht="18.75" customHeight="1" thickBot="1" x14ac:dyDescent="0.25">
      <c r="A18" s="60"/>
      <c r="B18" s="60"/>
      <c r="C18" s="136" t="str">
        <f>IF(G17="","",IF(AR17=TRUE,"Achtung: Fehler in Tabelle!",""))</f>
        <v/>
      </c>
      <c r="D18" s="60"/>
      <c r="E18" s="85"/>
      <c r="F18" s="60"/>
      <c r="G18" s="85"/>
      <c r="H18" s="60"/>
      <c r="I18" s="60"/>
      <c r="J18" s="60"/>
      <c r="K18" s="60"/>
      <c r="L18" s="60"/>
      <c r="M18" s="60">
        <f t="shared" ref="M18:X18" si="3">SUM(M12:M17)</f>
        <v>0</v>
      </c>
      <c r="N18" s="60">
        <f t="shared" si="3"/>
        <v>0</v>
      </c>
      <c r="O18" s="60">
        <f t="shared" si="3"/>
        <v>0</v>
      </c>
      <c r="P18" s="60">
        <f t="shared" si="3"/>
        <v>0</v>
      </c>
      <c r="Q18" s="60">
        <f t="shared" si="3"/>
        <v>0</v>
      </c>
      <c r="R18" s="60">
        <f t="shared" si="3"/>
        <v>0</v>
      </c>
      <c r="S18" s="60">
        <f t="shared" si="3"/>
        <v>0</v>
      </c>
      <c r="T18" s="60">
        <f t="shared" si="3"/>
        <v>0</v>
      </c>
      <c r="U18" s="60">
        <f t="shared" si="3"/>
        <v>0</v>
      </c>
      <c r="V18" s="60">
        <f t="shared" si="3"/>
        <v>0</v>
      </c>
      <c r="W18" s="60">
        <f t="shared" si="3"/>
        <v>0</v>
      </c>
      <c r="X18" s="60">
        <f t="shared" si="3"/>
        <v>0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160">
        <f>SUM(BP12:BP17)</f>
        <v>0</v>
      </c>
      <c r="BQ18" s="60"/>
      <c r="BR18" s="8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47">
        <v>58</v>
      </c>
      <c r="CF18" s="44" t="str">
        <f>IF(CE14="",IF(CC14&gt;CC15,CA14,CA15),IF(CE14&gt;CE15,CA14,CA15))</f>
        <v/>
      </c>
      <c r="CG18" s="46"/>
      <c r="CH18" s="104"/>
      <c r="CI18" s="60"/>
      <c r="CJ18" s="104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</row>
    <row r="19" spans="1:101" ht="18.75" customHeight="1" thickBot="1" x14ac:dyDescent="0.25">
      <c r="A19" s="60"/>
      <c r="B19" s="60"/>
      <c r="C19" s="60"/>
      <c r="D19" s="60"/>
      <c r="E19" s="85"/>
      <c r="F19" s="60"/>
      <c r="G19" s="85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138"/>
      <c r="BQ19" s="60"/>
      <c r="BR19" s="8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47">
        <v>57</v>
      </c>
      <c r="CF19" s="44" t="str">
        <f>IF(CE22="",IF(CC22&gt;CC23,CA22,CA23),IF(CE22&gt;CE23,CA22,CA23))</f>
        <v/>
      </c>
      <c r="CG19" s="46"/>
      <c r="CH19" s="104"/>
      <c r="CI19" s="60"/>
      <c r="CJ19" s="104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</row>
    <row r="20" spans="1:101" ht="18.75" customHeight="1" thickBot="1" x14ac:dyDescent="0.25">
      <c r="A20" s="60"/>
      <c r="B20" s="60"/>
      <c r="C20" s="60"/>
      <c r="D20" s="60"/>
      <c r="E20" s="85"/>
      <c r="F20" s="60"/>
      <c r="G20" s="85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138"/>
      <c r="BQ20" s="60"/>
      <c r="BR20" s="87"/>
      <c r="BS20" s="54" t="s">
        <v>121</v>
      </c>
      <c r="BT20" s="44" t="str">
        <f>IF(G61="","",BB56)</f>
        <v/>
      </c>
      <c r="BU20" s="46"/>
      <c r="BV20" s="104"/>
      <c r="BW20" s="60"/>
      <c r="BX20" s="104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</row>
    <row r="21" spans="1:101" ht="18.75" customHeight="1" thickBot="1" x14ac:dyDescent="0.3">
      <c r="A21" s="60"/>
      <c r="B21" s="60"/>
      <c r="C21" s="88" t="s">
        <v>64</v>
      </c>
      <c r="D21" s="60"/>
      <c r="E21" s="85"/>
      <c r="F21" s="60"/>
      <c r="G21" s="85"/>
      <c r="H21" s="60"/>
      <c r="I21" s="60"/>
      <c r="J21" s="60"/>
      <c r="K21" s="60"/>
      <c r="L21" s="60"/>
      <c r="M21" s="60" t="s">
        <v>4</v>
      </c>
      <c r="N21" s="60"/>
      <c r="O21" s="60"/>
      <c r="P21" s="60"/>
      <c r="Q21" s="60" t="s">
        <v>6</v>
      </c>
      <c r="R21" s="60"/>
      <c r="S21" s="60"/>
      <c r="T21" s="60"/>
      <c r="U21" s="60" t="s">
        <v>7</v>
      </c>
      <c r="V21" s="60"/>
      <c r="W21" s="60"/>
      <c r="X21" s="60"/>
      <c r="Y21" s="60"/>
      <c r="Z21" s="60" t="s">
        <v>4</v>
      </c>
      <c r="AA21" s="60" t="s">
        <v>5</v>
      </c>
      <c r="AB21" s="60"/>
      <c r="AC21" s="60"/>
      <c r="AD21" s="60" t="s">
        <v>9</v>
      </c>
      <c r="AE21" s="60"/>
      <c r="AF21" s="60"/>
      <c r="AG21" s="60"/>
      <c r="AH21" s="60" t="s">
        <v>32</v>
      </c>
      <c r="AI21" s="60"/>
      <c r="AJ21" s="60"/>
      <c r="AK21" s="60"/>
      <c r="AL21" s="60"/>
      <c r="AM21" s="60"/>
      <c r="AN21" s="60" t="s">
        <v>35</v>
      </c>
      <c r="AO21" s="60"/>
      <c r="AP21" s="60"/>
      <c r="AQ21" s="60"/>
      <c r="AR21" s="60"/>
      <c r="AS21" s="60" t="s">
        <v>33</v>
      </c>
      <c r="AT21" s="60"/>
      <c r="AU21" s="60"/>
      <c r="AV21" s="60"/>
      <c r="AW21" s="60"/>
      <c r="AX21" s="60"/>
      <c r="AY21" s="60"/>
      <c r="AZ21" s="60"/>
      <c r="BA21" s="60"/>
      <c r="BB21" s="89" t="s">
        <v>10</v>
      </c>
      <c r="BC21" s="60"/>
      <c r="BD21" s="90" t="s">
        <v>4</v>
      </c>
      <c r="BE21" s="60"/>
      <c r="BF21" s="61" t="s">
        <v>5</v>
      </c>
      <c r="BG21" s="60"/>
      <c r="BH21" s="60"/>
      <c r="BI21" s="60"/>
      <c r="BJ21" s="60"/>
      <c r="BK21" s="60"/>
      <c r="BL21" s="60"/>
      <c r="BM21" s="60"/>
      <c r="BN21" s="60"/>
      <c r="BO21" s="60"/>
      <c r="BP21" s="138"/>
      <c r="BQ21" s="60"/>
      <c r="BR21" s="87"/>
      <c r="BS21" s="73" t="s">
        <v>122</v>
      </c>
      <c r="BT21" s="44" t="str">
        <f>IF(G72="","",BB68)</f>
        <v/>
      </c>
      <c r="BU21" s="46"/>
      <c r="BV21" s="104"/>
      <c r="BW21" s="60"/>
      <c r="BX21" s="104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91" t="s">
        <v>29</v>
      </c>
      <c r="CM21" s="60"/>
      <c r="CN21" s="60"/>
      <c r="CO21" s="61" t="s">
        <v>26</v>
      </c>
      <c r="CP21" s="60"/>
      <c r="CQ21" s="60"/>
      <c r="CR21" s="60"/>
      <c r="CS21" s="60"/>
      <c r="CT21" s="60"/>
      <c r="CU21" s="60"/>
      <c r="CV21" s="60"/>
      <c r="CW21" s="60"/>
    </row>
    <row r="22" spans="1:101" ht="18.75" customHeight="1" thickBot="1" x14ac:dyDescent="0.3">
      <c r="A22" s="60"/>
      <c r="B22" s="60"/>
      <c r="C22" s="60"/>
      <c r="D22" s="60"/>
      <c r="E22" s="85"/>
      <c r="F22" s="60"/>
      <c r="G22" s="85"/>
      <c r="H22" s="60"/>
      <c r="I22" s="60"/>
      <c r="J22" s="60"/>
      <c r="K22" s="60"/>
      <c r="L22" s="60"/>
      <c r="M22" s="60" t="s">
        <v>0</v>
      </c>
      <c r="N22" s="60" t="s">
        <v>1</v>
      </c>
      <c r="O22" s="60" t="s">
        <v>2</v>
      </c>
      <c r="P22" s="60" t="s">
        <v>3</v>
      </c>
      <c r="Q22" s="60" t="s">
        <v>0</v>
      </c>
      <c r="R22" s="60" t="s">
        <v>1</v>
      </c>
      <c r="S22" s="60" t="s">
        <v>2</v>
      </c>
      <c r="T22" s="60" t="s">
        <v>3</v>
      </c>
      <c r="U22" s="60" t="s">
        <v>0</v>
      </c>
      <c r="V22" s="60" t="s">
        <v>1</v>
      </c>
      <c r="W22" s="60" t="s">
        <v>2</v>
      </c>
      <c r="X22" s="60" t="s">
        <v>3</v>
      </c>
      <c r="Y22" s="60"/>
      <c r="Z22" s="60" t="s">
        <v>8</v>
      </c>
      <c r="AA22" s="60"/>
      <c r="AB22" s="60"/>
      <c r="AC22" s="60"/>
      <c r="AD22" s="60"/>
      <c r="AE22" s="60"/>
      <c r="AF22" s="60"/>
      <c r="AG22" s="60"/>
      <c r="AH22" s="60" t="s">
        <v>31</v>
      </c>
      <c r="AI22" s="60"/>
      <c r="AJ22" s="60"/>
      <c r="AK22" s="60"/>
      <c r="AL22" s="60"/>
      <c r="AM22" s="60"/>
      <c r="AN22" s="60" t="str">
        <f>AI23</f>
        <v>Spanien</v>
      </c>
      <c r="AO22" s="60" t="str">
        <f>AI24</f>
        <v>Niederlande</v>
      </c>
      <c r="AP22" s="60" t="str">
        <f>AI25</f>
        <v>Chile</v>
      </c>
      <c r="AQ22" s="60" t="str">
        <f>AI26</f>
        <v>Australien</v>
      </c>
      <c r="AR22" s="60"/>
      <c r="AS22" s="60" t="s">
        <v>31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138"/>
      <c r="BQ22" s="60"/>
      <c r="BR22" s="87"/>
      <c r="BS22" s="60"/>
      <c r="BT22" s="60"/>
      <c r="BU22" s="60"/>
      <c r="BV22" s="60"/>
      <c r="BW22" s="60"/>
      <c r="BX22" s="60"/>
      <c r="BY22" s="60"/>
      <c r="BZ22" s="47">
        <v>53</v>
      </c>
      <c r="CA22" s="44" t="str">
        <f>IF(BX20="",IF(BV20&gt;BV21,BT20,BT21),IF(BX20&gt;BX21,BT20,BT21))</f>
        <v/>
      </c>
      <c r="CB22" s="46"/>
      <c r="CC22" s="104"/>
      <c r="CD22" s="60"/>
      <c r="CE22" s="104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88" t="s">
        <v>130</v>
      </c>
      <c r="CS22" s="60"/>
      <c r="CT22" s="60"/>
      <c r="CU22" s="60"/>
      <c r="CV22" s="60"/>
      <c r="CW22" s="60"/>
    </row>
    <row r="23" spans="1:101" ht="18.75" customHeight="1" thickBot="1" x14ac:dyDescent="0.3">
      <c r="A23" s="60"/>
      <c r="B23" s="60"/>
      <c r="C23" s="65" t="str">
        <f>Spielplan!$C$23</f>
        <v>Spanien</v>
      </c>
      <c r="D23" s="66"/>
      <c r="E23" s="104"/>
      <c r="F23" s="93"/>
      <c r="G23" s="104"/>
      <c r="H23" s="65" t="str">
        <f>Spielplan!$H$23</f>
        <v>Niederlande</v>
      </c>
      <c r="I23" s="66"/>
      <c r="J23" s="60"/>
      <c r="K23" s="60" t="s">
        <v>68</v>
      </c>
      <c r="L23" s="60">
        <f t="shared" ref="L23:L28" si="4">IF(E23-G23&gt;0,1,IF(G23=E23,0,-1))</f>
        <v>0</v>
      </c>
      <c r="M23" s="60">
        <f>IF($E23="",0,IF($E23&gt;$G23,3,IF($E23=G23,1,0)))</f>
        <v>0</v>
      </c>
      <c r="N23" s="60">
        <f>IF($G23="",0,IF($E23&gt;$G23,0,IF($E23=G23,1,3)))</f>
        <v>0</v>
      </c>
      <c r="O23" s="60"/>
      <c r="P23" s="60"/>
      <c r="Q23" s="60">
        <f>E23</f>
        <v>0</v>
      </c>
      <c r="R23" s="60">
        <f>G23</f>
        <v>0</v>
      </c>
      <c r="S23" s="60"/>
      <c r="T23" s="60"/>
      <c r="U23" s="60">
        <f>G23</f>
        <v>0</v>
      </c>
      <c r="V23" s="60">
        <f>E23</f>
        <v>0</v>
      </c>
      <c r="W23" s="60"/>
      <c r="X23" s="60"/>
      <c r="Y23" s="60"/>
      <c r="Z23" s="60">
        <f>M29</f>
        <v>0</v>
      </c>
      <c r="AA23" s="60">
        <f>Q29</f>
        <v>0</v>
      </c>
      <c r="AB23" s="60">
        <f>U29</f>
        <v>0</v>
      </c>
      <c r="AC23" s="60">
        <f>AA23-AB23</f>
        <v>0</v>
      </c>
      <c r="AD23" s="60">
        <f>IF(Z23&gt;Z24,-1,0)</f>
        <v>0</v>
      </c>
      <c r="AE23" s="60">
        <f>IF(Z23&gt;Z25,-1,0)</f>
        <v>0</v>
      </c>
      <c r="AF23" s="60">
        <f>IF(Z23&gt;Z26,-1,0)</f>
        <v>0</v>
      </c>
      <c r="AG23" s="60">
        <f>10000-(AJ23*1000+AM23*100+AK23*10)</f>
        <v>10000</v>
      </c>
      <c r="AH23" s="90">
        <f>RANK(AG23,AG23:AG26,1)</f>
        <v>1</v>
      </c>
      <c r="AI23" s="60" t="str">
        <f>C23</f>
        <v>Spanien</v>
      </c>
      <c r="AJ23" s="60">
        <f t="shared" ref="AJ23:AL26" si="5">Z23</f>
        <v>0</v>
      </c>
      <c r="AK23" s="60">
        <f t="shared" si="5"/>
        <v>0</v>
      </c>
      <c r="AL23" s="60">
        <f t="shared" si="5"/>
        <v>0</v>
      </c>
      <c r="AM23" s="60">
        <f>AK23-AL23</f>
        <v>0</v>
      </c>
      <c r="AN23" s="187"/>
      <c r="AO23" s="187">
        <f>IF(AG24=AG23,IF(G23&gt;E23,AG24-0.1,AG24),AG24)</f>
        <v>10000</v>
      </c>
      <c r="AP23" s="187">
        <f>IF(AG25=AG23,IF(G25&gt;E25,AG25-0.1,AG25),AG25)</f>
        <v>10000</v>
      </c>
      <c r="AQ23" s="187">
        <f>IF(AG26=AG23,IF(G27&gt;E27,AG26-0.1,AG26),AG26)</f>
        <v>10000</v>
      </c>
      <c r="AR23" s="187">
        <f>AN27</f>
        <v>30000</v>
      </c>
      <c r="AS23" s="90">
        <f>RANK(AR23,AR23:AR26,1)</f>
        <v>1</v>
      </c>
      <c r="AT23" s="60" t="str">
        <f t="shared" ref="AT23:AW26" si="6">AI23</f>
        <v>Spanien</v>
      </c>
      <c r="AU23" s="60">
        <f t="shared" si="6"/>
        <v>0</v>
      </c>
      <c r="AV23" s="60">
        <f t="shared" si="6"/>
        <v>0</v>
      </c>
      <c r="AW23" s="60">
        <f t="shared" si="6"/>
        <v>0</v>
      </c>
      <c r="AX23" s="60"/>
      <c r="AY23" s="60"/>
      <c r="AZ23" s="60"/>
      <c r="BA23" s="67">
        <v>1</v>
      </c>
      <c r="BB23" s="65" t="str">
        <f>VLOOKUP(1,AS23:AT26,2,FALSE)</f>
        <v>Spanien</v>
      </c>
      <c r="BC23" s="66"/>
      <c r="BD23" s="68">
        <f>VLOOKUP(1,AS23:AW26,3,FALSE)</f>
        <v>0</v>
      </c>
      <c r="BE23" s="69">
        <f>VLOOKUP(1,AS23:AW26,4,FALSE)</f>
        <v>0</v>
      </c>
      <c r="BF23" s="93" t="s">
        <v>12</v>
      </c>
      <c r="BG23" s="69">
        <f>VLOOKUP(1,AS23:AW26,5,FALSE)</f>
        <v>0</v>
      </c>
      <c r="BH23" s="70" t="s">
        <v>20</v>
      </c>
      <c r="BI23" s="60"/>
      <c r="BJ23" s="85">
        <f>IF(E23&gt;G23,IF(Spielplan!E23&gt;Spielplan!G23,Punktemodus!$B$3,0),0)</f>
        <v>0</v>
      </c>
      <c r="BK23" s="85">
        <f>IF(E23=G23,IF(Spielplan!E23=Spielplan!G23,Punktemodus!$B$3,0),0)</f>
        <v>10</v>
      </c>
      <c r="BL23" s="85">
        <f>IF(E23&lt;G23,IF(Spielplan!E23&lt;Spielplan!G23,Punktemodus!$B$3,0),0)</f>
        <v>0</v>
      </c>
      <c r="BM23" s="85">
        <f>IF(E23=Spielplan!E23,IF(G23=Spielplan!G23,Punktemodus!$B$5,0),0)</f>
        <v>3</v>
      </c>
      <c r="BN23" s="85">
        <f>IF(E23=Spielplan!E23,Punktemodus!$B$7,0)</f>
        <v>1</v>
      </c>
      <c r="BO23" s="85">
        <f>IF(G23=Spielplan!G23,Punktemodus!$B$7,0)</f>
        <v>1</v>
      </c>
      <c r="BP23" s="137">
        <f>IF(Spielplan!E23="",0,SUM(BJ23:BO23))</f>
        <v>0</v>
      </c>
      <c r="BQ23" s="60"/>
      <c r="BR23" s="87"/>
      <c r="BS23" s="60"/>
      <c r="BT23" s="60"/>
      <c r="BU23" s="60"/>
      <c r="BV23" s="60"/>
      <c r="BW23" s="60"/>
      <c r="BX23" s="60"/>
      <c r="BY23" s="60"/>
      <c r="BZ23" s="47">
        <v>54</v>
      </c>
      <c r="CA23" s="44" t="str">
        <f>IF(BX24="",IF(BV24&gt;BV25,BT24,BT25),IF(BX24&gt;BX25,BT24,BT25))</f>
        <v/>
      </c>
      <c r="CB23" s="46"/>
      <c r="CC23" s="104"/>
      <c r="CD23" s="60"/>
      <c r="CE23" s="104"/>
      <c r="CF23" s="60"/>
      <c r="CG23" s="60"/>
      <c r="CH23" s="60"/>
      <c r="CI23" s="60"/>
      <c r="CJ23" s="47" t="s">
        <v>132</v>
      </c>
      <c r="CK23" s="44" t="str">
        <f>IF(CJ18="",IF(CH18&gt;CH19,CF18,CF19),IF(CJ18&gt;CJ19,CF18,CF19))</f>
        <v/>
      </c>
      <c r="CL23" s="46"/>
      <c r="CM23" s="104"/>
      <c r="CN23" s="60"/>
      <c r="CO23" s="104"/>
      <c r="CP23" s="60"/>
      <c r="CQ23" s="376" t="str">
        <f>IF(CO23="",IF(CM23&gt;CM24,CK23,CK24),IF(CO23&gt;CO24,CK23,CK24))</f>
        <v/>
      </c>
      <c r="CR23" s="377"/>
      <c r="CS23" s="377"/>
      <c r="CT23" s="377"/>
      <c r="CU23" s="377"/>
      <c r="CV23" s="378"/>
      <c r="CW23" s="60"/>
    </row>
    <row r="24" spans="1:101" ht="18.75" customHeight="1" thickBot="1" x14ac:dyDescent="0.3">
      <c r="A24" s="60"/>
      <c r="B24" s="60"/>
      <c r="C24" s="53" t="str">
        <f>Spielplan!$C$24</f>
        <v>Chile</v>
      </c>
      <c r="D24" s="64"/>
      <c r="E24" s="104"/>
      <c r="F24" s="93"/>
      <c r="G24" s="104"/>
      <c r="H24" s="53" t="str">
        <f>Spielplan!$H$24</f>
        <v>Australien</v>
      </c>
      <c r="I24" s="64"/>
      <c r="J24" s="60"/>
      <c r="K24" s="60" t="s">
        <v>69</v>
      </c>
      <c r="L24" s="60">
        <f t="shared" si="4"/>
        <v>0</v>
      </c>
      <c r="M24" s="60"/>
      <c r="N24" s="60"/>
      <c r="O24" s="60">
        <f>IF($E24="",0,IF($E24&gt;$G24,3,IF($E24=$G24,1,0)))</f>
        <v>0</v>
      </c>
      <c r="P24" s="60">
        <f>IF($G24="",0,IF($E24&gt;$G24,0,IF($E24=$G24,1,3)))</f>
        <v>0</v>
      </c>
      <c r="Q24" s="60"/>
      <c r="R24" s="60"/>
      <c r="S24" s="60">
        <f>E24</f>
        <v>0</v>
      </c>
      <c r="T24" s="60">
        <f>G24</f>
        <v>0</v>
      </c>
      <c r="U24" s="60"/>
      <c r="V24" s="60"/>
      <c r="W24" s="60">
        <f>G24</f>
        <v>0</v>
      </c>
      <c r="X24" s="60">
        <f>E24</f>
        <v>0</v>
      </c>
      <c r="Y24" s="60"/>
      <c r="Z24" s="60">
        <f>N29</f>
        <v>0</v>
      </c>
      <c r="AA24" s="60">
        <f>R29</f>
        <v>0</v>
      </c>
      <c r="AB24" s="60">
        <f>V29</f>
        <v>0</v>
      </c>
      <c r="AC24" s="60">
        <f>AA24-AB24</f>
        <v>0</v>
      </c>
      <c r="AD24" s="60">
        <f>IF(Z24&gt;Z23,-1,0)</f>
        <v>0</v>
      </c>
      <c r="AE24" s="60">
        <f>IF(Z24&gt;Z25,-1,0)</f>
        <v>0</v>
      </c>
      <c r="AF24" s="60">
        <f>IF(Z24&gt;Z26,-1,0)</f>
        <v>0</v>
      </c>
      <c r="AG24" s="60">
        <f>10000-(AJ24*1000+AM24*100+AK24*10)</f>
        <v>10000</v>
      </c>
      <c r="AH24" s="90">
        <f>RANK(AG24,AG23:AG26,1)</f>
        <v>1</v>
      </c>
      <c r="AI24" s="60" t="str">
        <f>H23</f>
        <v>Niederlande</v>
      </c>
      <c r="AJ24" s="60">
        <f t="shared" si="5"/>
        <v>0</v>
      </c>
      <c r="AK24" s="60">
        <f t="shared" si="5"/>
        <v>0</v>
      </c>
      <c r="AL24" s="60">
        <f t="shared" si="5"/>
        <v>0</v>
      </c>
      <c r="AM24" s="60">
        <f>AK24-AL24</f>
        <v>0</v>
      </c>
      <c r="AN24" s="187">
        <f>IF(AG23=AG24,IF(E23&gt;G23,AG23-0.1,AG23),AG23)</f>
        <v>10000</v>
      </c>
      <c r="AO24" s="187"/>
      <c r="AP24" s="187">
        <f>IF(AG25=AG24,IF(G28&gt;E28,AG25-0.1,AG25),AG25)</f>
        <v>10000</v>
      </c>
      <c r="AQ24" s="187">
        <f>IF(AG26=AG24,IF(G26&gt;E26,AG26-0.1,AG26),AG26)</f>
        <v>10000</v>
      </c>
      <c r="AR24" s="187">
        <f>AO27</f>
        <v>30000</v>
      </c>
      <c r="AS24" s="90">
        <f>RANK(AR24,AR23:AR26,1)</f>
        <v>1</v>
      </c>
      <c r="AT24" s="60" t="str">
        <f t="shared" si="6"/>
        <v>Niederlande</v>
      </c>
      <c r="AU24" s="60">
        <f t="shared" si="6"/>
        <v>0</v>
      </c>
      <c r="AV24" s="60">
        <f t="shared" si="6"/>
        <v>0</v>
      </c>
      <c r="AW24" s="60">
        <f t="shared" si="6"/>
        <v>0</v>
      </c>
      <c r="AX24" s="60"/>
      <c r="AY24" s="60"/>
      <c r="AZ24" s="60"/>
      <c r="BA24" s="71">
        <v>2</v>
      </c>
      <c r="BB24" s="53" t="e">
        <f>VLOOKUP(2,AS23:AT26,2,FALSE)</f>
        <v>#N/A</v>
      </c>
      <c r="BC24" s="64"/>
      <c r="BD24" s="72" t="e">
        <f>VLOOKUP(2,AS23:AW26,3,FALSE)</f>
        <v>#N/A</v>
      </c>
      <c r="BE24" s="73" t="e">
        <f>VLOOKUP(2,AS23:AW26,4,FALSE)</f>
        <v>#N/A</v>
      </c>
      <c r="BF24" s="93" t="s">
        <v>12</v>
      </c>
      <c r="BG24" s="73" t="e">
        <f>VLOOKUP(2,AS23:AW26,5,FALSE)</f>
        <v>#N/A</v>
      </c>
      <c r="BH24" s="74" t="s">
        <v>21</v>
      </c>
      <c r="BI24" s="60"/>
      <c r="BJ24" s="85">
        <f>IF(E24&gt;G24,IF(Spielplan!E24&gt;Spielplan!G24,Punktemodus!$B$3,0),0)</f>
        <v>0</v>
      </c>
      <c r="BK24" s="85">
        <f>IF(E24=G24,IF(Spielplan!E24=Spielplan!G24,Punktemodus!$B$3,0),0)</f>
        <v>10</v>
      </c>
      <c r="BL24" s="85">
        <f>IF(E24&lt;G24,IF(Spielplan!E24&lt;Spielplan!G24,Punktemodus!$B$3,0),0)</f>
        <v>0</v>
      </c>
      <c r="BM24" s="85">
        <f>IF(E24=Spielplan!E24,IF(G24=Spielplan!G24,Punktemodus!$B$5,0),0)</f>
        <v>3</v>
      </c>
      <c r="BN24" s="85">
        <f>IF(E24=Spielplan!E24,Punktemodus!$B$7,0)</f>
        <v>1</v>
      </c>
      <c r="BO24" s="85">
        <f>IF(G24=Spielplan!G24,Punktemodus!$B$7,0)</f>
        <v>1</v>
      </c>
      <c r="BP24" s="137">
        <f>IF(Spielplan!E24="",0,SUM(BJ24:BO24))</f>
        <v>0</v>
      </c>
      <c r="BQ24" s="60"/>
      <c r="BR24" s="87"/>
      <c r="BS24" s="63" t="s">
        <v>123</v>
      </c>
      <c r="BT24" s="44" t="str">
        <f>IF(G83="","",BB78)</f>
        <v/>
      </c>
      <c r="BU24" s="46"/>
      <c r="BV24" s="104"/>
      <c r="BW24" s="60"/>
      <c r="BX24" s="104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47" t="s">
        <v>133</v>
      </c>
      <c r="CK24" s="44" t="str">
        <f>IF(CJ34="",IF(CH34&gt;CH35,CF34,CF35),IF(CJ34&gt;CJ35,CF34,CF35))</f>
        <v/>
      </c>
      <c r="CL24" s="46"/>
      <c r="CM24" s="104"/>
      <c r="CN24" s="60"/>
      <c r="CO24" s="104"/>
      <c r="CP24" s="60"/>
      <c r="CQ24" s="379"/>
      <c r="CR24" s="380"/>
      <c r="CS24" s="380"/>
      <c r="CT24" s="380"/>
      <c r="CU24" s="380"/>
      <c r="CV24" s="381"/>
      <c r="CW24" s="60"/>
    </row>
    <row r="25" spans="1:101" ht="18.75" customHeight="1" thickBot="1" x14ac:dyDescent="0.3">
      <c r="A25" s="60"/>
      <c r="B25" s="60"/>
      <c r="C25" s="65" t="str">
        <f>C23</f>
        <v>Spanien</v>
      </c>
      <c r="D25" s="66"/>
      <c r="E25" s="104"/>
      <c r="F25" s="93"/>
      <c r="G25" s="104"/>
      <c r="H25" s="65" t="str">
        <f>C24</f>
        <v>Chile</v>
      </c>
      <c r="I25" s="66"/>
      <c r="J25" s="60"/>
      <c r="K25" s="60" t="s">
        <v>70</v>
      </c>
      <c r="L25" s="60">
        <f t="shared" si="4"/>
        <v>0</v>
      </c>
      <c r="M25" s="60">
        <f>IF($E25="",0,IF($E25&gt;$G25,3,IF($E25=G25,1,0)))</f>
        <v>0</v>
      </c>
      <c r="N25" s="60"/>
      <c r="O25" s="60">
        <f>IF($G25="",0,IF($E25&gt;$G25,0,IF($E25=$G25,1,3)))</f>
        <v>0</v>
      </c>
      <c r="P25" s="60"/>
      <c r="Q25" s="60">
        <f>E25</f>
        <v>0</v>
      </c>
      <c r="R25" s="60"/>
      <c r="S25" s="60">
        <f>G25</f>
        <v>0</v>
      </c>
      <c r="T25" s="60"/>
      <c r="U25" s="60">
        <f>G25</f>
        <v>0</v>
      </c>
      <c r="V25" s="60"/>
      <c r="W25" s="60">
        <f>E25</f>
        <v>0</v>
      </c>
      <c r="X25" s="60"/>
      <c r="Y25" s="60"/>
      <c r="Z25" s="60">
        <f>O29</f>
        <v>0</v>
      </c>
      <c r="AA25" s="60">
        <f>S29</f>
        <v>0</v>
      </c>
      <c r="AB25" s="60">
        <f>W29</f>
        <v>0</v>
      </c>
      <c r="AC25" s="60">
        <f>AA25-AB25</f>
        <v>0</v>
      </c>
      <c r="AD25" s="60">
        <f>IF(Z25&gt;Z23,-1,0)</f>
        <v>0</v>
      </c>
      <c r="AE25" s="60">
        <f>IF(Z25&gt;Z24,-1,0)</f>
        <v>0</v>
      </c>
      <c r="AF25" s="60">
        <f>IF(Z25&gt;Z26,-1,0)</f>
        <v>0</v>
      </c>
      <c r="AG25" s="60">
        <f>10000-(AJ25*1000+AM25*100+AK25*10)</f>
        <v>10000</v>
      </c>
      <c r="AH25" s="90">
        <f>RANK(AG25,AG23:AG26,1)</f>
        <v>1</v>
      </c>
      <c r="AI25" s="60" t="str">
        <f>C24</f>
        <v>Chile</v>
      </c>
      <c r="AJ25" s="60">
        <f t="shared" si="5"/>
        <v>0</v>
      </c>
      <c r="AK25" s="60">
        <f t="shared" si="5"/>
        <v>0</v>
      </c>
      <c r="AL25" s="60">
        <f t="shared" si="5"/>
        <v>0</v>
      </c>
      <c r="AM25" s="60">
        <f>AK25-AL25</f>
        <v>0</v>
      </c>
      <c r="AN25" s="187">
        <f>IF(AG23=AG25,IF(E25&gt;G25,AG23-0.1,AG23),AG23)</f>
        <v>10000</v>
      </c>
      <c r="AO25" s="187">
        <f>IF(AG24=AG25,IF(E28&gt;G28,AG24-0.1,AG24),AG24)</f>
        <v>10000</v>
      </c>
      <c r="AP25" s="187"/>
      <c r="AQ25" s="187">
        <f>IF(AG26=AG25,IF(G24&gt;E24,AG26-0.1,AG26),AG26)</f>
        <v>10000</v>
      </c>
      <c r="AR25" s="187">
        <f>AP27</f>
        <v>30000</v>
      </c>
      <c r="AS25" s="90">
        <f>RANK(AR25,AR23:AR26,1)</f>
        <v>1</v>
      </c>
      <c r="AT25" s="60" t="str">
        <f t="shared" si="6"/>
        <v>Chile</v>
      </c>
      <c r="AU25" s="60">
        <f t="shared" si="6"/>
        <v>0</v>
      </c>
      <c r="AV25" s="60">
        <f t="shared" si="6"/>
        <v>0</v>
      </c>
      <c r="AW25" s="60">
        <f t="shared" si="6"/>
        <v>0</v>
      </c>
      <c r="AX25" s="60"/>
      <c r="AY25" s="60"/>
      <c r="AZ25" s="60"/>
      <c r="BA25" s="113">
        <v>3</v>
      </c>
      <c r="BB25" s="114" t="e">
        <f>VLOOKUP(3,AS23:AT26,2,FALSE)</f>
        <v>#N/A</v>
      </c>
      <c r="BC25" s="115"/>
      <c r="BD25" s="116" t="e">
        <f>VLOOKUP(3,AS23:AW26,3,FALSE)</f>
        <v>#N/A</v>
      </c>
      <c r="BE25" s="116" t="e">
        <f>VLOOKUP(3,AS23:AW26,4,FALSE)</f>
        <v>#N/A</v>
      </c>
      <c r="BF25" s="93" t="s">
        <v>12</v>
      </c>
      <c r="BG25" s="116" t="e">
        <f>VLOOKUP(3,AS23:AW26,5,FALSE)</f>
        <v>#N/A</v>
      </c>
      <c r="BH25" s="60"/>
      <c r="BI25" s="60"/>
      <c r="BJ25" s="85">
        <f>IF(E25&gt;G25,IF(Spielplan!E25&gt;Spielplan!G25,Punktemodus!$B$3,0),0)</f>
        <v>0</v>
      </c>
      <c r="BK25" s="85">
        <f>IF(E25=G25,IF(Spielplan!E25=Spielplan!G25,Punktemodus!$B$3,0),0)</f>
        <v>10</v>
      </c>
      <c r="BL25" s="85">
        <f>IF(E25&lt;G25,IF(Spielplan!E25&lt;Spielplan!G25,Punktemodus!$B$3,0),0)</f>
        <v>0</v>
      </c>
      <c r="BM25" s="85">
        <f>IF(E25=Spielplan!E25,IF(G25=Spielplan!G25,Punktemodus!$B$5,0),0)</f>
        <v>3</v>
      </c>
      <c r="BN25" s="85">
        <f>IF(E25=Spielplan!E25,Punktemodus!$B$7,0)</f>
        <v>1</v>
      </c>
      <c r="BO25" s="85">
        <f>IF(G25=Spielplan!G25,Punktemodus!$B$7,0)</f>
        <v>1</v>
      </c>
      <c r="BP25" s="137">
        <f>IF(Spielplan!E25="",0,SUM(BJ25:BO25))</f>
        <v>0</v>
      </c>
      <c r="BQ25" s="60"/>
      <c r="BR25" s="87"/>
      <c r="BS25" s="52" t="s">
        <v>124</v>
      </c>
      <c r="BT25" s="44" t="str">
        <f>IF(G94="","",BB90)</f>
        <v/>
      </c>
      <c r="BU25" s="46"/>
      <c r="BV25" s="104"/>
      <c r="BW25" s="60"/>
      <c r="BX25" s="104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88" t="s">
        <v>136</v>
      </c>
      <c r="CS25" s="60"/>
      <c r="CT25" s="60"/>
      <c r="CU25" s="60"/>
      <c r="CV25" s="60"/>
      <c r="CW25" s="60"/>
    </row>
    <row r="26" spans="1:101" ht="18.75" customHeight="1" thickBot="1" x14ac:dyDescent="0.3">
      <c r="A26" s="60"/>
      <c r="B26" s="60"/>
      <c r="C26" s="53" t="str">
        <f>H23</f>
        <v>Niederlande</v>
      </c>
      <c r="D26" s="64"/>
      <c r="E26" s="104"/>
      <c r="F26" s="93"/>
      <c r="G26" s="104"/>
      <c r="H26" s="53" t="str">
        <f>H24</f>
        <v>Australien</v>
      </c>
      <c r="I26" s="64"/>
      <c r="J26" s="60"/>
      <c r="K26" s="60" t="s">
        <v>71</v>
      </c>
      <c r="L26" s="60">
        <f t="shared" si="4"/>
        <v>0</v>
      </c>
      <c r="M26" s="60"/>
      <c r="N26" s="60">
        <f>IF($E26="",0,IF($E26&gt;$G26,3,IF($E26=$G26,1,0)))</f>
        <v>0</v>
      </c>
      <c r="O26" s="60"/>
      <c r="P26" s="60">
        <f>IF($G26="",0,IF($E26&gt;$G26,0,IF($E26=$G26,1,3)))</f>
        <v>0</v>
      </c>
      <c r="Q26" s="60"/>
      <c r="R26" s="60">
        <f>E26</f>
        <v>0</v>
      </c>
      <c r="S26" s="60"/>
      <c r="T26" s="60">
        <f>G26</f>
        <v>0</v>
      </c>
      <c r="U26" s="60"/>
      <c r="V26" s="60">
        <f>G26</f>
        <v>0</v>
      </c>
      <c r="W26" s="60"/>
      <c r="X26" s="60">
        <f>E26</f>
        <v>0</v>
      </c>
      <c r="Y26" s="60"/>
      <c r="Z26" s="60">
        <f>P29</f>
        <v>0</v>
      </c>
      <c r="AA26" s="60">
        <f>T29</f>
        <v>0</v>
      </c>
      <c r="AB26" s="60">
        <f>X29</f>
        <v>0</v>
      </c>
      <c r="AC26" s="60">
        <f>AA26-AB26</f>
        <v>0</v>
      </c>
      <c r="AD26" s="60">
        <f>IF(Z26&gt;Z23,-1,0)</f>
        <v>0</v>
      </c>
      <c r="AE26" s="60">
        <f>IF(Z26&gt;Z24,-1,0)</f>
        <v>0</v>
      </c>
      <c r="AF26" s="60">
        <f>IF(Z26&gt;Z25,-1,0)</f>
        <v>0</v>
      </c>
      <c r="AG26" s="60">
        <f>10000-(AJ26*1000+AM26*100+AK26*10)</f>
        <v>10000</v>
      </c>
      <c r="AH26" s="90">
        <f>RANK(AG26,AG23:AG26,1)</f>
        <v>1</v>
      </c>
      <c r="AI26" s="60" t="str">
        <f>H24</f>
        <v>Australien</v>
      </c>
      <c r="AJ26" s="60">
        <f t="shared" si="5"/>
        <v>0</v>
      </c>
      <c r="AK26" s="60">
        <f t="shared" si="5"/>
        <v>0</v>
      </c>
      <c r="AL26" s="60">
        <f t="shared" si="5"/>
        <v>0</v>
      </c>
      <c r="AM26" s="60">
        <f>AK26-AL26</f>
        <v>0</v>
      </c>
      <c r="AN26" s="187">
        <f>IF(AG23=AG26,IF(E27&gt;G27,AG23-0.1,AG23),AG23)</f>
        <v>10000</v>
      </c>
      <c r="AO26" s="187">
        <f>IF(AG24=AG26,IF(E26&gt;G26,AG24-0.1,AG24),AG24)</f>
        <v>10000</v>
      </c>
      <c r="AP26" s="187">
        <f>IF(AG25=AG26,IF(E24&gt;G24,AG25-0.1,AG25),AG25)</f>
        <v>10000</v>
      </c>
      <c r="AQ26" s="187"/>
      <c r="AR26" s="187">
        <f>AQ27</f>
        <v>30000</v>
      </c>
      <c r="AS26" s="90">
        <f>RANK(AR26,AR23:AR26,1)</f>
        <v>1</v>
      </c>
      <c r="AT26" s="60" t="str">
        <f t="shared" si="6"/>
        <v>Australien</v>
      </c>
      <c r="AU26" s="60">
        <f t="shared" si="6"/>
        <v>0</v>
      </c>
      <c r="AV26" s="60">
        <f t="shared" si="6"/>
        <v>0</v>
      </c>
      <c r="AW26" s="60">
        <f t="shared" si="6"/>
        <v>0</v>
      </c>
      <c r="AX26" s="60"/>
      <c r="AY26" s="60"/>
      <c r="AZ26" s="60"/>
      <c r="BA26" s="113">
        <v>4</v>
      </c>
      <c r="BB26" s="114" t="e">
        <f>VLOOKUP(4,AS23:AT26,2,FALSE)</f>
        <v>#N/A</v>
      </c>
      <c r="BC26" s="115"/>
      <c r="BD26" s="116" t="e">
        <f>VLOOKUP(4,AS23:AW26,3,FALSE)</f>
        <v>#N/A</v>
      </c>
      <c r="BE26" s="116" t="e">
        <f>VLOOKUP(4,AS23:AW26,4,FALSE)</f>
        <v>#N/A</v>
      </c>
      <c r="BF26" s="93" t="s">
        <v>12</v>
      </c>
      <c r="BG26" s="116" t="e">
        <f>VLOOKUP(4,AS23:AW26,5,FALSE)</f>
        <v>#N/A</v>
      </c>
      <c r="BH26" s="60"/>
      <c r="BI26" s="60"/>
      <c r="BJ26" s="85">
        <f>IF(E26&gt;G26,IF(Spielplan!E26&gt;Spielplan!G26,Punktemodus!$B$3,0),0)</f>
        <v>0</v>
      </c>
      <c r="BK26" s="85">
        <f>IF(E26=G26,IF(Spielplan!E26=Spielplan!G26,Punktemodus!$B$3,0),0)</f>
        <v>10</v>
      </c>
      <c r="BL26" s="85">
        <f>IF(E26&lt;G26,IF(Spielplan!E26&lt;Spielplan!G26,Punktemodus!$B$3,0),0)</f>
        <v>0</v>
      </c>
      <c r="BM26" s="85">
        <f>IF(E26=Spielplan!E26,IF(G26=Spielplan!G26,Punktemodus!$B$5,0),0)</f>
        <v>3</v>
      </c>
      <c r="BN26" s="85">
        <f>IF(E26=Spielplan!E26,Punktemodus!$B$7,0)</f>
        <v>1</v>
      </c>
      <c r="BO26" s="85">
        <f>IF(G26=Spielplan!G26,Punktemodus!$B$7,0)</f>
        <v>1</v>
      </c>
      <c r="BP26" s="137">
        <f>IF(Spielplan!E26="",0,SUM(BJ26:BO26))</f>
        <v>0</v>
      </c>
      <c r="BQ26" s="60"/>
      <c r="BR26" s="8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382" t="str">
        <f>IF(CQ23=CK23,CK24,CK23)</f>
        <v/>
      </c>
      <c r="CR26" s="383"/>
      <c r="CS26" s="383"/>
      <c r="CT26" s="383"/>
      <c r="CU26" s="383"/>
      <c r="CV26" s="384"/>
      <c r="CW26" s="60"/>
    </row>
    <row r="27" spans="1:101" ht="18.75" customHeight="1" thickBot="1" x14ac:dyDescent="0.3">
      <c r="A27" s="60"/>
      <c r="B27" s="60"/>
      <c r="C27" s="65" t="str">
        <f>C23</f>
        <v>Spanien</v>
      </c>
      <c r="D27" s="66"/>
      <c r="E27" s="104"/>
      <c r="F27" s="93"/>
      <c r="G27" s="104"/>
      <c r="H27" s="65" t="str">
        <f>H24</f>
        <v>Australien</v>
      </c>
      <c r="I27" s="66"/>
      <c r="J27" s="60"/>
      <c r="K27" s="60" t="s">
        <v>72</v>
      </c>
      <c r="L27" s="60">
        <f t="shared" si="4"/>
        <v>0</v>
      </c>
      <c r="M27" s="60">
        <f>IF($E27="",0,IF($E27&gt;$G27,3,IF($E27=G27,1,0)))</f>
        <v>0</v>
      </c>
      <c r="N27" s="60"/>
      <c r="O27" s="60"/>
      <c r="P27" s="60">
        <f>IF($G27="",0,IF($E27&gt;$G27,0,IF($E27=$G27,1,3)))</f>
        <v>0</v>
      </c>
      <c r="Q27" s="60">
        <f>E27</f>
        <v>0</v>
      </c>
      <c r="R27" s="60"/>
      <c r="S27" s="60"/>
      <c r="T27" s="60">
        <f>G27</f>
        <v>0</v>
      </c>
      <c r="U27" s="60">
        <f>G27</f>
        <v>0</v>
      </c>
      <c r="V27" s="60"/>
      <c r="W27" s="60"/>
      <c r="X27" s="60">
        <f>E27</f>
        <v>0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187">
        <f>SUM(AN23:AN26)</f>
        <v>30000</v>
      </c>
      <c r="AO27" s="187">
        <f>SUM(AO23:AO26)</f>
        <v>30000</v>
      </c>
      <c r="AP27" s="187">
        <f>SUM(AP23:AP26)</f>
        <v>30000</v>
      </c>
      <c r="AQ27" s="187">
        <f>SUM(AQ23:AQ26)</f>
        <v>30000</v>
      </c>
      <c r="AR27" s="187"/>
      <c r="AS27" s="60"/>
      <c r="AT27" s="60"/>
      <c r="AU27" s="60"/>
      <c r="AV27" s="60"/>
      <c r="AW27" s="60"/>
      <c r="AX27" s="60"/>
      <c r="AY27" s="60"/>
      <c r="AZ27" s="60"/>
      <c r="BA27" s="92"/>
      <c r="BB27" s="60"/>
      <c r="BC27" s="60"/>
      <c r="BD27" s="60"/>
      <c r="BE27" s="60"/>
      <c r="BF27" s="60"/>
      <c r="BG27" s="60"/>
      <c r="BH27" s="60"/>
      <c r="BI27" s="60"/>
      <c r="BJ27" s="85">
        <f>IF(E27&gt;G27,IF(Spielplan!E27&gt;Spielplan!G27,Punktemodus!$B$3,0),0)</f>
        <v>0</v>
      </c>
      <c r="BK27" s="85">
        <f>IF(E27=G27,IF(Spielplan!E27=Spielplan!G27,Punktemodus!$B$3,0),0)</f>
        <v>10</v>
      </c>
      <c r="BL27" s="85">
        <f>IF(E27&lt;G27,IF(Spielplan!E27&lt;Spielplan!G27,Punktemodus!$B$3,0),0)</f>
        <v>0</v>
      </c>
      <c r="BM27" s="85">
        <f>IF(E27=Spielplan!E27,IF(G27=Spielplan!G27,Punktemodus!$B$5,0),0)</f>
        <v>3</v>
      </c>
      <c r="BN27" s="85">
        <f>IF(E27=Spielplan!E27,Punktemodus!$B$7,0)</f>
        <v>1</v>
      </c>
      <c r="BO27" s="85">
        <f>IF(G27=Spielplan!G27,Punktemodus!$B$7,0)</f>
        <v>1</v>
      </c>
      <c r="BP27" s="137">
        <f>IF(Spielplan!E27="",0,SUM(BJ27:BO27))</f>
        <v>0</v>
      </c>
      <c r="BQ27" s="60"/>
      <c r="BR27" s="8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91" t="s">
        <v>131</v>
      </c>
      <c r="CM27" s="60"/>
      <c r="CN27" s="60"/>
      <c r="CO27" s="61" t="s">
        <v>26</v>
      </c>
      <c r="CP27" s="60"/>
      <c r="CQ27" s="385"/>
      <c r="CR27" s="386"/>
      <c r="CS27" s="386"/>
      <c r="CT27" s="386"/>
      <c r="CU27" s="386"/>
      <c r="CV27" s="387"/>
      <c r="CW27" s="60"/>
    </row>
    <row r="28" spans="1:101" ht="18.75" customHeight="1" thickBot="1" x14ac:dyDescent="0.3">
      <c r="A28" s="60"/>
      <c r="B28" s="60"/>
      <c r="C28" s="53" t="str">
        <f>H23</f>
        <v>Niederlande</v>
      </c>
      <c r="D28" s="64"/>
      <c r="E28" s="104"/>
      <c r="F28" s="106"/>
      <c r="G28" s="104"/>
      <c r="H28" s="53" t="str">
        <f>C24</f>
        <v>Chile</v>
      </c>
      <c r="I28" s="64"/>
      <c r="J28" s="60"/>
      <c r="K28" s="60" t="s">
        <v>72</v>
      </c>
      <c r="L28" s="60">
        <f t="shared" si="4"/>
        <v>0</v>
      </c>
      <c r="M28" s="60"/>
      <c r="N28" s="60">
        <f>IF($E28="",0,IF($E28&gt;$G28,3,IF($E28=$G28,1,0)))</f>
        <v>0</v>
      </c>
      <c r="O28" s="60">
        <f>IF($G28="",0,IF($E28&gt;$G28,0,IF($E28=$G28,1,3)))</f>
        <v>0</v>
      </c>
      <c r="P28" s="60"/>
      <c r="Q28" s="60"/>
      <c r="R28" s="60">
        <f>E28</f>
        <v>0</v>
      </c>
      <c r="S28" s="60">
        <f>G28</f>
        <v>0</v>
      </c>
      <c r="T28" s="60"/>
      <c r="U28" s="60"/>
      <c r="V28" s="60">
        <f>G28</f>
        <v>0</v>
      </c>
      <c r="W28" s="60">
        <f>E28</f>
        <v>0</v>
      </c>
      <c r="X28" s="60"/>
      <c r="Y28" s="60"/>
      <c r="Z28" s="60" t="s">
        <v>30</v>
      </c>
      <c r="AA28" s="60"/>
      <c r="AB28" s="60"/>
      <c r="AC28" s="60"/>
      <c r="AD28" s="60"/>
      <c r="AE28" s="60"/>
      <c r="AF28" s="60"/>
      <c r="AG28" s="60" t="b">
        <f>OR(AG23=AG24,AG23=AG25,AG23=AG26,AG24=AG25,AG24=AG26,AG25=AG26)</f>
        <v>1</v>
      </c>
      <c r="AH28" s="60"/>
      <c r="AI28" s="60"/>
      <c r="AJ28" s="60"/>
      <c r="AK28" s="60"/>
      <c r="AL28" s="60"/>
      <c r="AM28" s="60"/>
      <c r="AN28" s="60"/>
      <c r="AO28" s="60" t="s">
        <v>34</v>
      </c>
      <c r="AP28" s="60"/>
      <c r="AQ28" s="60"/>
      <c r="AR28" s="60" t="b">
        <f>OR(AR23=AR24,AR23=AR25,AR23=AR26,AR24=AR25,AR24=AR26,AR25=AR26)</f>
        <v>1</v>
      </c>
      <c r="AS28" s="60"/>
      <c r="AT28" s="60"/>
      <c r="AU28" s="60"/>
      <c r="AV28" s="60"/>
      <c r="AW28" s="60"/>
      <c r="AX28" s="60"/>
      <c r="AY28" s="60"/>
      <c r="AZ28" s="60"/>
      <c r="BA28" s="92"/>
      <c r="BB28" s="60"/>
      <c r="BC28" s="60"/>
      <c r="BD28" s="60"/>
      <c r="BE28" s="60"/>
      <c r="BF28" s="60"/>
      <c r="BG28" s="60"/>
      <c r="BH28" s="60"/>
      <c r="BI28" s="60"/>
      <c r="BJ28" s="85">
        <f>IF(E28&gt;G28,IF(Spielplan!E28&gt;Spielplan!G28,Punktemodus!$B$3,0),0)</f>
        <v>0</v>
      </c>
      <c r="BK28" s="85">
        <f>IF(E28=G28,IF(Spielplan!E28=Spielplan!G28,Punktemodus!$B$3,0),0)</f>
        <v>10</v>
      </c>
      <c r="BL28" s="85">
        <f>IF(E28&lt;G28,IF(Spielplan!E28&lt;Spielplan!G28,Punktemodus!$B$3,0),0)</f>
        <v>0</v>
      </c>
      <c r="BM28" s="85">
        <f>IF(E28=Spielplan!E28,IF(G28=Spielplan!G28,Punktemodus!$B$5,0),0)</f>
        <v>3</v>
      </c>
      <c r="BN28" s="85">
        <f>IF(E28=Spielplan!E28,Punktemodus!$B$7,0)</f>
        <v>1</v>
      </c>
      <c r="BO28" s="85">
        <f>IF(G28=Spielplan!G28,Punktemodus!$B$7,0)</f>
        <v>1</v>
      </c>
      <c r="BP28" s="137">
        <f>IF(Spielplan!E28="",0,SUM(BJ28:BO28))</f>
        <v>0</v>
      </c>
      <c r="BQ28" s="60"/>
      <c r="BR28" s="87"/>
      <c r="BS28" s="82" t="s">
        <v>20</v>
      </c>
      <c r="BT28" s="44" t="str">
        <f>IF(G28="","",BB23)</f>
        <v/>
      </c>
      <c r="BU28" s="46"/>
      <c r="BV28" s="104"/>
      <c r="BW28" s="60"/>
      <c r="BX28" s="104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88" t="s">
        <v>137</v>
      </c>
      <c r="CS28" s="60"/>
      <c r="CT28" s="60"/>
      <c r="CU28" s="60"/>
      <c r="CV28" s="60"/>
      <c r="CW28" s="60"/>
    </row>
    <row r="29" spans="1:101" ht="18.75" customHeight="1" thickBot="1" x14ac:dyDescent="0.25">
      <c r="A29" s="60"/>
      <c r="B29" s="60"/>
      <c r="C29" s="136" t="str">
        <f>IF(G28="","",IF(AR28=TRUE,"Achtung: Fehler in Tabelle!",""))</f>
        <v/>
      </c>
      <c r="D29" s="60"/>
      <c r="E29" s="85"/>
      <c r="F29" s="60"/>
      <c r="G29" s="85"/>
      <c r="H29" s="60"/>
      <c r="I29" s="60"/>
      <c r="J29" s="60"/>
      <c r="K29" s="60"/>
      <c r="L29" s="60"/>
      <c r="M29" s="60">
        <f t="shared" ref="M29:X29" si="7">SUM(M23:M28)</f>
        <v>0</v>
      </c>
      <c r="N29" s="60">
        <f t="shared" si="7"/>
        <v>0</v>
      </c>
      <c r="O29" s="60">
        <f t="shared" si="7"/>
        <v>0</v>
      </c>
      <c r="P29" s="60">
        <f t="shared" si="7"/>
        <v>0</v>
      </c>
      <c r="Q29" s="60">
        <f t="shared" si="7"/>
        <v>0</v>
      </c>
      <c r="R29" s="60">
        <f t="shared" si="7"/>
        <v>0</v>
      </c>
      <c r="S29" s="60">
        <f t="shared" si="7"/>
        <v>0</v>
      </c>
      <c r="T29" s="60">
        <f t="shared" si="7"/>
        <v>0</v>
      </c>
      <c r="U29" s="60">
        <f t="shared" si="7"/>
        <v>0</v>
      </c>
      <c r="V29" s="60">
        <f t="shared" si="7"/>
        <v>0</v>
      </c>
      <c r="W29" s="60">
        <f t="shared" si="7"/>
        <v>0</v>
      </c>
      <c r="X29" s="60">
        <f t="shared" si="7"/>
        <v>0</v>
      </c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160">
        <f>SUM(BP23:BP28)</f>
        <v>0</v>
      </c>
      <c r="BQ29" s="60"/>
      <c r="BR29" s="87"/>
      <c r="BS29" s="5" t="s">
        <v>125</v>
      </c>
      <c r="BT29" s="44" t="str">
        <f>IF(G17="","",BB13)</f>
        <v/>
      </c>
      <c r="BU29" s="46"/>
      <c r="BV29" s="104"/>
      <c r="BW29" s="60"/>
      <c r="BX29" s="104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47" t="s">
        <v>134</v>
      </c>
      <c r="CK29" s="44" t="str">
        <f>IF(CK23=CF19,CF18,CF19)</f>
        <v/>
      </c>
      <c r="CL29" s="46"/>
      <c r="CM29" s="104"/>
      <c r="CN29" s="60"/>
      <c r="CO29" s="104"/>
      <c r="CP29" s="60"/>
      <c r="CQ29" s="388" t="str">
        <f>IF(CO29="",IF(CM29&gt;CM30,CK29,CK30),IF(CO29&gt;CO30,CK29,CK30))</f>
        <v/>
      </c>
      <c r="CR29" s="389"/>
      <c r="CS29" s="389"/>
      <c r="CT29" s="389"/>
      <c r="CU29" s="389"/>
      <c r="CV29" s="390"/>
      <c r="CW29" s="60"/>
    </row>
    <row r="30" spans="1:101" ht="18.75" customHeight="1" thickBot="1" x14ac:dyDescent="0.25">
      <c r="A30" s="60"/>
      <c r="B30" s="60"/>
      <c r="C30" s="60"/>
      <c r="D30" s="60"/>
      <c r="E30" s="85"/>
      <c r="F30" s="60"/>
      <c r="G30" s="85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85"/>
      <c r="BJ30" s="60"/>
      <c r="BK30" s="60"/>
      <c r="BL30" s="60"/>
      <c r="BM30" s="60"/>
      <c r="BN30" s="60"/>
      <c r="BO30" s="60"/>
      <c r="BP30" s="138"/>
      <c r="BQ30" s="60"/>
      <c r="BR30" s="87"/>
      <c r="BS30" s="60"/>
      <c r="BT30" s="60"/>
      <c r="BU30" s="60"/>
      <c r="BV30" s="60"/>
      <c r="BW30" s="60"/>
      <c r="BX30" s="60"/>
      <c r="BY30" s="60"/>
      <c r="BZ30" s="47">
        <v>52</v>
      </c>
      <c r="CA30" s="44" t="str">
        <f>IF(BX28="",IF(BV28&gt;BV29,BT28,BT29),IF(BX28&gt;BX29,BT28,BT29))</f>
        <v/>
      </c>
      <c r="CB30" s="46"/>
      <c r="CC30" s="104"/>
      <c r="CD30" s="60"/>
      <c r="CE30" s="104"/>
      <c r="CF30" s="60"/>
      <c r="CG30" s="60"/>
      <c r="CH30" s="60"/>
      <c r="CI30" s="60"/>
      <c r="CJ30" s="47" t="s">
        <v>135</v>
      </c>
      <c r="CK30" s="44" t="str">
        <f>IF(CK24=CF34,CF35,CF34)</f>
        <v/>
      </c>
      <c r="CL30" s="46"/>
      <c r="CM30" s="104"/>
      <c r="CN30" s="60"/>
      <c r="CO30" s="104"/>
      <c r="CP30" s="60"/>
      <c r="CQ30" s="391"/>
      <c r="CR30" s="392"/>
      <c r="CS30" s="392"/>
      <c r="CT30" s="392"/>
      <c r="CU30" s="392"/>
      <c r="CV30" s="393"/>
      <c r="CW30" s="60"/>
    </row>
    <row r="31" spans="1:101" ht="18.75" customHeight="1" thickBot="1" x14ac:dyDescent="0.3">
      <c r="A31" s="60"/>
      <c r="B31" s="60"/>
      <c r="C31" s="60"/>
      <c r="D31" s="60"/>
      <c r="E31" s="85"/>
      <c r="F31" s="60"/>
      <c r="G31" s="85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85"/>
      <c r="BJ31" s="60"/>
      <c r="BK31" s="60"/>
      <c r="BL31" s="60"/>
      <c r="BM31" s="60"/>
      <c r="BN31" s="60"/>
      <c r="BO31" s="60"/>
      <c r="BP31" s="138"/>
      <c r="BQ31" s="60"/>
      <c r="BR31" s="87"/>
      <c r="BS31" s="60"/>
      <c r="BT31" s="60"/>
      <c r="BU31" s="60"/>
      <c r="BV31" s="60"/>
      <c r="BW31" s="60"/>
      <c r="BX31" s="60"/>
      <c r="BY31" s="60"/>
      <c r="BZ31" s="47">
        <v>51</v>
      </c>
      <c r="CA31" s="44" t="str">
        <f>IF(BX32="",IF(BV32&gt;BV33,BT32,BT33),IF(BX32&gt;BX33,BT32,BT33))</f>
        <v/>
      </c>
      <c r="CB31" s="46"/>
      <c r="CC31" s="104"/>
      <c r="CD31" s="60"/>
      <c r="CE31" s="104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88" t="s">
        <v>138</v>
      </c>
      <c r="CS31" s="60"/>
      <c r="CT31" s="60"/>
      <c r="CU31" s="60"/>
      <c r="CV31" s="60"/>
      <c r="CW31" s="60"/>
    </row>
    <row r="32" spans="1:101" ht="18.75" customHeight="1" thickBot="1" x14ac:dyDescent="0.3">
      <c r="A32" s="60"/>
      <c r="B32" s="60"/>
      <c r="C32" s="88" t="s">
        <v>73</v>
      </c>
      <c r="D32" s="60"/>
      <c r="E32" s="85"/>
      <c r="F32" s="60"/>
      <c r="G32" s="85"/>
      <c r="H32" s="60"/>
      <c r="I32" s="60"/>
      <c r="J32" s="60"/>
      <c r="K32" s="60"/>
      <c r="L32" s="60"/>
      <c r="M32" s="60" t="s">
        <v>4</v>
      </c>
      <c r="N32" s="60"/>
      <c r="O32" s="60"/>
      <c r="P32" s="60"/>
      <c r="Q32" s="60" t="s">
        <v>6</v>
      </c>
      <c r="R32" s="60"/>
      <c r="S32" s="60"/>
      <c r="T32" s="60"/>
      <c r="U32" s="60" t="s">
        <v>7</v>
      </c>
      <c r="V32" s="60"/>
      <c r="W32" s="60"/>
      <c r="X32" s="60"/>
      <c r="Y32" s="60"/>
      <c r="Z32" s="60" t="s">
        <v>4</v>
      </c>
      <c r="AA32" s="60" t="s">
        <v>5</v>
      </c>
      <c r="AB32" s="60"/>
      <c r="AC32" s="60"/>
      <c r="AD32" s="60" t="s">
        <v>9</v>
      </c>
      <c r="AE32" s="60"/>
      <c r="AF32" s="60"/>
      <c r="AG32" s="60"/>
      <c r="AH32" s="60" t="s">
        <v>32</v>
      </c>
      <c r="AI32" s="60"/>
      <c r="AJ32" s="60"/>
      <c r="AK32" s="60"/>
      <c r="AL32" s="60"/>
      <c r="AM32" s="60"/>
      <c r="AN32" s="60" t="s">
        <v>35</v>
      </c>
      <c r="AO32" s="60"/>
      <c r="AP32" s="60"/>
      <c r="AQ32" s="60"/>
      <c r="AR32" s="60"/>
      <c r="AS32" s="60" t="s">
        <v>33</v>
      </c>
      <c r="AT32" s="60"/>
      <c r="AU32" s="60"/>
      <c r="AV32" s="60"/>
      <c r="AW32" s="60"/>
      <c r="AX32" s="60"/>
      <c r="AY32" s="60"/>
      <c r="AZ32" s="60"/>
      <c r="BA32" s="60"/>
      <c r="BB32" s="89" t="s">
        <v>10</v>
      </c>
      <c r="BC32" s="60"/>
      <c r="BD32" s="90" t="s">
        <v>4</v>
      </c>
      <c r="BE32" s="60"/>
      <c r="BF32" s="61" t="s">
        <v>5</v>
      </c>
      <c r="BG32" s="60"/>
      <c r="BH32" s="60"/>
      <c r="BI32" s="85"/>
      <c r="BJ32" s="60"/>
      <c r="BK32" s="60"/>
      <c r="BL32" s="60"/>
      <c r="BM32" s="60"/>
      <c r="BN32" s="60"/>
      <c r="BO32" s="60"/>
      <c r="BP32" s="138"/>
      <c r="BQ32" s="85"/>
      <c r="BR32" s="87"/>
      <c r="BS32" s="55" t="s">
        <v>24</v>
      </c>
      <c r="BT32" s="44" t="str">
        <f>IF(G50="","",BB45)</f>
        <v/>
      </c>
      <c r="BU32" s="46"/>
      <c r="BV32" s="104"/>
      <c r="BW32" s="60"/>
      <c r="BX32" s="104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343" t="str">
        <f>IF(CQ29=CK29,CK30,CK29)</f>
        <v/>
      </c>
      <c r="CR32" s="344"/>
      <c r="CS32" s="344"/>
      <c r="CT32" s="344"/>
      <c r="CU32" s="344"/>
      <c r="CV32" s="345"/>
      <c r="CW32" s="60"/>
    </row>
    <row r="33" spans="1:101" ht="18.75" customHeight="1" thickBot="1" x14ac:dyDescent="0.25">
      <c r="A33" s="60"/>
      <c r="B33" s="60"/>
      <c r="C33" s="60"/>
      <c r="D33" s="60"/>
      <c r="E33" s="85"/>
      <c r="F33" s="60"/>
      <c r="G33" s="85"/>
      <c r="H33" s="60"/>
      <c r="I33" s="60"/>
      <c r="J33" s="60"/>
      <c r="K33" s="60"/>
      <c r="L33" s="60"/>
      <c r="M33" s="60" t="s">
        <v>0</v>
      </c>
      <c r="N33" s="60" t="s">
        <v>1</v>
      </c>
      <c r="O33" s="60" t="s">
        <v>2</v>
      </c>
      <c r="P33" s="60" t="s">
        <v>3</v>
      </c>
      <c r="Q33" s="60" t="s">
        <v>0</v>
      </c>
      <c r="R33" s="60" t="s">
        <v>1</v>
      </c>
      <c r="S33" s="60" t="s">
        <v>2</v>
      </c>
      <c r="T33" s="60" t="s">
        <v>3</v>
      </c>
      <c r="U33" s="60" t="s">
        <v>0</v>
      </c>
      <c r="V33" s="60" t="s">
        <v>1</v>
      </c>
      <c r="W33" s="60" t="s">
        <v>2</v>
      </c>
      <c r="X33" s="60" t="s">
        <v>3</v>
      </c>
      <c r="Y33" s="60"/>
      <c r="Z33" s="60" t="s">
        <v>8</v>
      </c>
      <c r="AA33" s="60"/>
      <c r="AB33" s="60"/>
      <c r="AC33" s="60"/>
      <c r="AD33" s="60"/>
      <c r="AE33" s="60"/>
      <c r="AF33" s="60"/>
      <c r="AG33" s="60"/>
      <c r="AH33" s="60" t="s">
        <v>31</v>
      </c>
      <c r="AI33" s="60"/>
      <c r="AJ33" s="60"/>
      <c r="AK33" s="60"/>
      <c r="AL33" s="60"/>
      <c r="AM33" s="60"/>
      <c r="AN33" s="60" t="str">
        <f>AI34</f>
        <v>Kolumbien</v>
      </c>
      <c r="AO33" s="60" t="str">
        <f>AI35</f>
        <v>Griechenland</v>
      </c>
      <c r="AP33" s="60" t="str">
        <f>AI36</f>
        <v>Elfenbeinküste</v>
      </c>
      <c r="AQ33" s="60" t="str">
        <f>AI37</f>
        <v>Japan</v>
      </c>
      <c r="AR33" s="60"/>
      <c r="AS33" s="60" t="s">
        <v>31</v>
      </c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85"/>
      <c r="BJ33" s="85"/>
      <c r="BK33" s="85"/>
      <c r="BL33" s="85"/>
      <c r="BM33" s="85"/>
      <c r="BN33" s="85"/>
      <c r="BO33" s="85"/>
      <c r="BP33" s="137"/>
      <c r="BQ33" s="85"/>
      <c r="BR33" s="87"/>
      <c r="BS33" s="25" t="s">
        <v>23</v>
      </c>
      <c r="BT33" s="44" t="str">
        <f>IF(G39="","",BB35)</f>
        <v/>
      </c>
      <c r="BU33" s="46"/>
      <c r="BV33" s="104"/>
      <c r="BW33" s="60"/>
      <c r="BX33" s="104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346"/>
      <c r="CR33" s="347"/>
      <c r="CS33" s="347"/>
      <c r="CT33" s="347"/>
      <c r="CU33" s="347"/>
      <c r="CV33" s="348"/>
      <c r="CW33" s="60"/>
    </row>
    <row r="34" spans="1:101" ht="18.75" customHeight="1" thickBot="1" x14ac:dyDescent="0.3">
      <c r="A34" s="60"/>
      <c r="B34" s="60"/>
      <c r="C34" s="20" t="str">
        <f>Spielplan!$C$34</f>
        <v>Kolumbien</v>
      </c>
      <c r="D34" s="39"/>
      <c r="E34" s="104"/>
      <c r="F34" s="93"/>
      <c r="G34" s="104"/>
      <c r="H34" s="20" t="str">
        <f>Spielplan!$H$34</f>
        <v>Griechenland</v>
      </c>
      <c r="I34" s="39"/>
      <c r="J34" s="60"/>
      <c r="K34" s="60" t="s">
        <v>78</v>
      </c>
      <c r="L34" s="60">
        <f t="shared" ref="L34:L39" si="8">IF(E34-G34&gt;0,1,IF(G34=E34,0,-1))</f>
        <v>0</v>
      </c>
      <c r="M34" s="60">
        <f>IF($E34="",0,IF($E34&gt;$G34,3,IF($E34=G34,1,0)))</f>
        <v>0</v>
      </c>
      <c r="N34" s="60">
        <f>IF($G34="",0,IF($E34&gt;$G34,0,IF($E34=G34,1,3)))</f>
        <v>0</v>
      </c>
      <c r="O34" s="60"/>
      <c r="P34" s="60"/>
      <c r="Q34" s="60">
        <f>E34</f>
        <v>0</v>
      </c>
      <c r="R34" s="60">
        <f>G34</f>
        <v>0</v>
      </c>
      <c r="S34" s="60"/>
      <c r="T34" s="60"/>
      <c r="U34" s="60">
        <f>G34</f>
        <v>0</v>
      </c>
      <c r="V34" s="60">
        <f>E34</f>
        <v>0</v>
      </c>
      <c r="W34" s="60"/>
      <c r="X34" s="60"/>
      <c r="Y34" s="60"/>
      <c r="Z34" s="60">
        <f>M40</f>
        <v>0</v>
      </c>
      <c r="AA34" s="60">
        <f>Q40</f>
        <v>0</v>
      </c>
      <c r="AB34" s="60">
        <f>U40</f>
        <v>0</v>
      </c>
      <c r="AC34" s="60">
        <f>AA34-AB34</f>
        <v>0</v>
      </c>
      <c r="AD34" s="60">
        <f>IF(Z34&gt;Z35,-1,0)</f>
        <v>0</v>
      </c>
      <c r="AE34" s="60">
        <f>IF(Z34&gt;Z36,-1,0)</f>
        <v>0</v>
      </c>
      <c r="AF34" s="60">
        <f>IF(Z34&gt;Z37,-1,0)</f>
        <v>0</v>
      </c>
      <c r="AG34" s="60">
        <f>10000-(AJ34*1000+AM34*100+AK34*10)</f>
        <v>10000</v>
      </c>
      <c r="AH34" s="90">
        <f>RANK(AG34,AG34:AG37,1)</f>
        <v>1</v>
      </c>
      <c r="AI34" s="60" t="str">
        <f>C34</f>
        <v>Kolumbien</v>
      </c>
      <c r="AJ34" s="60">
        <f t="shared" ref="AJ34:AL37" si="9">Z34</f>
        <v>0</v>
      </c>
      <c r="AK34" s="60">
        <f t="shared" si="9"/>
        <v>0</v>
      </c>
      <c r="AL34" s="60">
        <f t="shared" si="9"/>
        <v>0</v>
      </c>
      <c r="AM34" s="60">
        <f>AK34-AL34</f>
        <v>0</v>
      </c>
      <c r="AN34" s="187"/>
      <c r="AO34" s="187">
        <f>IF(AG35=AG34,IF(G34&gt;E34,AG35-0.1,AG35),AG35)</f>
        <v>10000</v>
      </c>
      <c r="AP34" s="187">
        <f>IF(AG36=AG34,IF(G36&gt;E36,AG36-0.1,AG36),AG36)</f>
        <v>10000</v>
      </c>
      <c r="AQ34" s="187">
        <f>IF(AG37=AG34,IF(G38&gt;E38,AG37-0.1,AG37),AG37)</f>
        <v>10000</v>
      </c>
      <c r="AR34" s="187">
        <f>AN38</f>
        <v>30000</v>
      </c>
      <c r="AS34" s="90">
        <f>RANK(AR34,AR34:AR37,1)</f>
        <v>1</v>
      </c>
      <c r="AT34" s="60" t="str">
        <f t="shared" ref="AT34:AW37" si="10">AI34</f>
        <v>Kolumbien</v>
      </c>
      <c r="AU34" s="60">
        <f t="shared" si="10"/>
        <v>0</v>
      </c>
      <c r="AV34" s="60">
        <f t="shared" si="10"/>
        <v>0</v>
      </c>
      <c r="AW34" s="60">
        <f t="shared" si="10"/>
        <v>0</v>
      </c>
      <c r="AX34" s="60"/>
      <c r="AY34" s="60"/>
      <c r="AZ34" s="60"/>
      <c r="BA34" s="19">
        <v>1</v>
      </c>
      <c r="BB34" s="20" t="str">
        <f>VLOOKUP(1,AS34:AT37,2,FALSE)</f>
        <v>Kolumbien</v>
      </c>
      <c r="BC34" s="18"/>
      <c r="BD34" s="21">
        <f>VLOOKUP(1,AS34:AW37,3,FALSE)</f>
        <v>0</v>
      </c>
      <c r="BE34" s="22">
        <f>VLOOKUP(1,AS34:AW37,4,FALSE)</f>
        <v>0</v>
      </c>
      <c r="BF34" s="93" t="s">
        <v>12</v>
      </c>
      <c r="BG34" s="22">
        <f>VLOOKUP(1,AS34:AW37,5,FALSE)</f>
        <v>0</v>
      </c>
      <c r="BH34" s="27" t="s">
        <v>22</v>
      </c>
      <c r="BI34" s="85"/>
      <c r="BJ34" s="85">
        <f>IF(E34&gt;G34,IF(Spielplan!E34&gt;Spielplan!G34,Punktemodus!$B$3,0),0)</f>
        <v>0</v>
      </c>
      <c r="BK34" s="85">
        <f>IF(E34=G34,IF(Spielplan!E34=Spielplan!G34,Punktemodus!$B$3,0),0)</f>
        <v>10</v>
      </c>
      <c r="BL34" s="85">
        <f>IF(E34&lt;G34,IF(Spielplan!E34&lt;Spielplan!G34,Punktemodus!$B$3,0),0)</f>
        <v>0</v>
      </c>
      <c r="BM34" s="85">
        <f>IF(E34=Spielplan!E34,IF(G34=Spielplan!G34,Punktemodus!$B$5,0),0)</f>
        <v>3</v>
      </c>
      <c r="BN34" s="85">
        <f>IF(E34=Spielplan!E34,Punktemodus!$B$7,0)</f>
        <v>1</v>
      </c>
      <c r="BO34" s="85">
        <f>IF(G34=Spielplan!G34,Punktemodus!$B$7,0)</f>
        <v>1</v>
      </c>
      <c r="BP34" s="137">
        <f>IF(Spielplan!E34="",0,SUM(BJ34:BO34))</f>
        <v>0</v>
      </c>
      <c r="BQ34" s="85"/>
      <c r="BR34" s="8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47">
        <v>59</v>
      </c>
      <c r="CF34" s="44" t="str">
        <f>IF(CE30="",IF(CC30&gt;CC31,CA30,CA31),IF(CE30&gt;CE31,CA30,CA31))</f>
        <v/>
      </c>
      <c r="CG34" s="46"/>
      <c r="CH34" s="104"/>
      <c r="CI34" s="60"/>
      <c r="CJ34" s="104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</row>
    <row r="35" spans="1:101" ht="18.75" customHeight="1" thickBot="1" x14ac:dyDescent="0.3">
      <c r="A35" s="60"/>
      <c r="B35" s="60"/>
      <c r="C35" s="14" t="str">
        <f>Spielplan!$C$35</f>
        <v>Elfenbeinküste</v>
      </c>
      <c r="D35" s="40"/>
      <c r="E35" s="104"/>
      <c r="F35" s="93"/>
      <c r="G35" s="104"/>
      <c r="H35" s="14" t="str">
        <f>Spielplan!$H$35</f>
        <v>Japan</v>
      </c>
      <c r="I35" s="40"/>
      <c r="J35" s="60"/>
      <c r="K35" s="60" t="s">
        <v>79</v>
      </c>
      <c r="L35" s="60">
        <f t="shared" si="8"/>
        <v>0</v>
      </c>
      <c r="M35" s="60"/>
      <c r="N35" s="60"/>
      <c r="O35" s="60">
        <f>IF($E35="",0,IF($E35&gt;$G35,3,IF($E35=$G35,1,0)))</f>
        <v>0</v>
      </c>
      <c r="P35" s="60">
        <f>IF($G35="",0,IF($E35&gt;$G35,0,IF($E35=$G35,1,3)))</f>
        <v>0</v>
      </c>
      <c r="Q35" s="60"/>
      <c r="R35" s="60"/>
      <c r="S35" s="60">
        <f>E35</f>
        <v>0</v>
      </c>
      <c r="T35" s="60">
        <f>G35</f>
        <v>0</v>
      </c>
      <c r="U35" s="60"/>
      <c r="V35" s="60"/>
      <c r="W35" s="60">
        <f>G35</f>
        <v>0</v>
      </c>
      <c r="X35" s="60">
        <f>E35</f>
        <v>0</v>
      </c>
      <c r="Y35" s="60"/>
      <c r="Z35" s="60">
        <f>N40</f>
        <v>0</v>
      </c>
      <c r="AA35" s="60">
        <f>R40</f>
        <v>0</v>
      </c>
      <c r="AB35" s="60">
        <f>V40</f>
        <v>0</v>
      </c>
      <c r="AC35" s="60">
        <f>AA35-AB35</f>
        <v>0</v>
      </c>
      <c r="AD35" s="60">
        <f>IF(Z35&gt;Z34,-1,0)</f>
        <v>0</v>
      </c>
      <c r="AE35" s="60">
        <f>IF(Z35&gt;Z36,-1,0)</f>
        <v>0</v>
      </c>
      <c r="AF35" s="60">
        <f>IF(Z35&gt;Z37,-1,0)</f>
        <v>0</v>
      </c>
      <c r="AG35" s="60">
        <f>10000-(AJ35*1000+AM35*100+AK35*10)</f>
        <v>10000</v>
      </c>
      <c r="AH35" s="90">
        <f>RANK(AG35,AG34:AG37,1)</f>
        <v>1</v>
      </c>
      <c r="AI35" s="60" t="str">
        <f>H34</f>
        <v>Griechenland</v>
      </c>
      <c r="AJ35" s="60">
        <f t="shared" si="9"/>
        <v>0</v>
      </c>
      <c r="AK35" s="60">
        <f t="shared" si="9"/>
        <v>0</v>
      </c>
      <c r="AL35" s="60">
        <f t="shared" si="9"/>
        <v>0</v>
      </c>
      <c r="AM35" s="60">
        <f>AK35-AL35</f>
        <v>0</v>
      </c>
      <c r="AN35" s="187">
        <f>IF(AG34=AG35,IF(E34&gt;G34,AG34-0.1,AG34),AG34)</f>
        <v>10000</v>
      </c>
      <c r="AO35" s="187"/>
      <c r="AP35" s="187">
        <f>IF(AG36=AG35,IF(G39&gt;E39,AG36-0.1,AG36),AG36)</f>
        <v>10000</v>
      </c>
      <c r="AQ35" s="187">
        <f>IF(AG37=AG35,IF(G37&gt;E37,AG37-0.1,AG37),AG37)</f>
        <v>10000</v>
      </c>
      <c r="AR35" s="187">
        <f>AO38</f>
        <v>30000</v>
      </c>
      <c r="AS35" s="90">
        <f>RANK(AR35,AR34:AR37,1)</f>
        <v>1</v>
      </c>
      <c r="AT35" s="60" t="str">
        <f t="shared" si="10"/>
        <v>Griechenland</v>
      </c>
      <c r="AU35" s="60">
        <f t="shared" si="10"/>
        <v>0</v>
      </c>
      <c r="AV35" s="60">
        <f t="shared" si="10"/>
        <v>0</v>
      </c>
      <c r="AW35" s="60">
        <f t="shared" si="10"/>
        <v>0</v>
      </c>
      <c r="AX35" s="60"/>
      <c r="AY35" s="60"/>
      <c r="AZ35" s="60"/>
      <c r="BA35" s="23">
        <v>2</v>
      </c>
      <c r="BB35" s="14" t="e">
        <f>VLOOKUP(2,AS34:AT37,2,FALSE)</f>
        <v>#N/A</v>
      </c>
      <c r="BC35" s="15"/>
      <c r="BD35" s="24" t="e">
        <f>VLOOKUP(2,AS34:AW37,3,FALSE)</f>
        <v>#N/A</v>
      </c>
      <c r="BE35" s="25" t="e">
        <f>VLOOKUP(2,AS34:AW37,4,FALSE)</f>
        <v>#N/A</v>
      </c>
      <c r="BF35" s="93" t="s">
        <v>12</v>
      </c>
      <c r="BG35" s="25" t="e">
        <f>VLOOKUP(2,AS34:AW37,5,FALSE)</f>
        <v>#N/A</v>
      </c>
      <c r="BH35" s="26" t="s">
        <v>23</v>
      </c>
      <c r="BI35" s="85"/>
      <c r="BJ35" s="85">
        <f>IF(E35&gt;G35,IF(Spielplan!E35&gt;Spielplan!G35,Punktemodus!$B$3,0),0)</f>
        <v>0</v>
      </c>
      <c r="BK35" s="85">
        <f>IF(E35=G35,IF(Spielplan!E35=Spielplan!G35,Punktemodus!$B$3,0),0)</f>
        <v>10</v>
      </c>
      <c r="BL35" s="85">
        <f>IF(E35&lt;G35,IF(Spielplan!E35&lt;Spielplan!G35,Punktemodus!$B$3,0),0)</f>
        <v>0</v>
      </c>
      <c r="BM35" s="85">
        <f>IF(E35=Spielplan!E35,IF(G35=Spielplan!G35,Punktemodus!$B$5,0),0)</f>
        <v>3</v>
      </c>
      <c r="BN35" s="85">
        <f>IF(E35=Spielplan!E35,Punktemodus!$B$7,0)</f>
        <v>1</v>
      </c>
      <c r="BO35" s="85">
        <f>IF(G35=Spielplan!G35,Punktemodus!$B$7,0)</f>
        <v>1</v>
      </c>
      <c r="BP35" s="137">
        <f>IF(Spielplan!E35="",0,SUM(BJ35:BO35))</f>
        <v>0</v>
      </c>
      <c r="BQ35" s="85"/>
      <c r="BR35" s="8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47">
        <v>60</v>
      </c>
      <c r="CF35" s="44" t="str">
        <f>IF(CE38="",IF(CC38&gt;CC39,CA38,CA39),IF(CE38&gt;CE39,CA38,CA39))</f>
        <v/>
      </c>
      <c r="CG35" s="46"/>
      <c r="CH35" s="104"/>
      <c r="CI35" s="60"/>
      <c r="CJ35" s="104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</row>
    <row r="36" spans="1:101" ht="18.75" customHeight="1" thickBot="1" x14ac:dyDescent="0.3">
      <c r="A36" s="60"/>
      <c r="B36" s="60"/>
      <c r="C36" s="20" t="str">
        <f>C34</f>
        <v>Kolumbien</v>
      </c>
      <c r="D36" s="39"/>
      <c r="E36" s="104"/>
      <c r="F36" s="93"/>
      <c r="G36" s="104"/>
      <c r="H36" s="20" t="str">
        <f>C35</f>
        <v>Elfenbeinküste</v>
      </c>
      <c r="I36" s="39"/>
      <c r="J36" s="60"/>
      <c r="K36" s="60" t="s">
        <v>81</v>
      </c>
      <c r="L36" s="60">
        <f t="shared" si="8"/>
        <v>0</v>
      </c>
      <c r="M36" s="60">
        <f>IF($E36="",0,IF($E36&gt;$G36,3,IF($E36=G36,1,0)))</f>
        <v>0</v>
      </c>
      <c r="N36" s="60"/>
      <c r="O36" s="60">
        <f>IF($G36="",0,IF($E36&gt;$G36,0,IF($E36=$G36,1,3)))</f>
        <v>0</v>
      </c>
      <c r="P36" s="60"/>
      <c r="Q36" s="60">
        <f>E36</f>
        <v>0</v>
      </c>
      <c r="R36" s="60"/>
      <c r="S36" s="60">
        <f>G36</f>
        <v>0</v>
      </c>
      <c r="T36" s="60"/>
      <c r="U36" s="60">
        <f>G36</f>
        <v>0</v>
      </c>
      <c r="V36" s="60"/>
      <c r="W36" s="60">
        <f>E36</f>
        <v>0</v>
      </c>
      <c r="X36" s="60"/>
      <c r="Y36" s="60"/>
      <c r="Z36" s="60">
        <f>O40</f>
        <v>0</v>
      </c>
      <c r="AA36" s="60">
        <f>S40</f>
        <v>0</v>
      </c>
      <c r="AB36" s="60">
        <f>W40</f>
        <v>0</v>
      </c>
      <c r="AC36" s="60">
        <f>AA36-AB36</f>
        <v>0</v>
      </c>
      <c r="AD36" s="60">
        <f>IF(Z36&gt;Z34,-1,0)</f>
        <v>0</v>
      </c>
      <c r="AE36" s="60">
        <f>IF(Z36&gt;Z35,-1,0)</f>
        <v>0</v>
      </c>
      <c r="AF36" s="60">
        <f>IF(Z36&gt;Z37,-1,0)</f>
        <v>0</v>
      </c>
      <c r="AG36" s="60">
        <f>10000-(AJ36*1000+AM36*100+AK36*10)</f>
        <v>10000</v>
      </c>
      <c r="AH36" s="90">
        <f>RANK(AG36,AG34:AG37,1)</f>
        <v>1</v>
      </c>
      <c r="AI36" s="60" t="str">
        <f>C35</f>
        <v>Elfenbeinküste</v>
      </c>
      <c r="AJ36" s="60">
        <f t="shared" si="9"/>
        <v>0</v>
      </c>
      <c r="AK36" s="60">
        <f t="shared" si="9"/>
        <v>0</v>
      </c>
      <c r="AL36" s="60">
        <f t="shared" si="9"/>
        <v>0</v>
      </c>
      <c r="AM36" s="60">
        <f>AK36-AL36</f>
        <v>0</v>
      </c>
      <c r="AN36" s="187">
        <f>IF(AG34=AG36,IF(E36&gt;G36,AG34-0.1,AG34),AG34)</f>
        <v>10000</v>
      </c>
      <c r="AO36" s="187">
        <f>IF(AG35=AG36,IF(E39&gt;G39,AG35-0.1,AG35),AG35)</f>
        <v>10000</v>
      </c>
      <c r="AP36" s="187"/>
      <c r="AQ36" s="187">
        <f>IF(AG37=AG36,IF(G35&gt;E35,AG37-0.1,AG37),AG37)</f>
        <v>10000</v>
      </c>
      <c r="AR36" s="187">
        <f>AP38</f>
        <v>30000</v>
      </c>
      <c r="AS36" s="90">
        <f>RANK(AR36,AR34:AR37,1)</f>
        <v>1</v>
      </c>
      <c r="AT36" s="60" t="str">
        <f t="shared" si="10"/>
        <v>Elfenbeinküste</v>
      </c>
      <c r="AU36" s="60">
        <f t="shared" si="10"/>
        <v>0</v>
      </c>
      <c r="AV36" s="60">
        <f t="shared" si="10"/>
        <v>0</v>
      </c>
      <c r="AW36" s="60">
        <f t="shared" si="10"/>
        <v>0</v>
      </c>
      <c r="AX36" s="60"/>
      <c r="AY36" s="60"/>
      <c r="AZ36" s="60"/>
      <c r="BA36" s="113">
        <v>3</v>
      </c>
      <c r="BB36" s="114" t="e">
        <f>VLOOKUP(3,AS34:AT37,2,FALSE)</f>
        <v>#N/A</v>
      </c>
      <c r="BC36" s="115"/>
      <c r="BD36" s="116" t="e">
        <f>VLOOKUP(3,AS34:AW37,3,FALSE)</f>
        <v>#N/A</v>
      </c>
      <c r="BE36" s="116" t="e">
        <f>VLOOKUP(3,AS34:AW37,4,FALSE)</f>
        <v>#N/A</v>
      </c>
      <c r="BF36" s="93" t="s">
        <v>12</v>
      </c>
      <c r="BG36" s="116" t="e">
        <f>VLOOKUP(3,AS34:AW37,5,FALSE)</f>
        <v>#N/A</v>
      </c>
      <c r="BH36" s="60"/>
      <c r="BI36" s="85"/>
      <c r="BJ36" s="85">
        <f>IF(E36&gt;G36,IF(Spielplan!E36&gt;Spielplan!G36,Punktemodus!$B$3,0),0)</f>
        <v>0</v>
      </c>
      <c r="BK36" s="85">
        <f>IF(E36=G36,IF(Spielplan!E36=Spielplan!G36,Punktemodus!$B$3,0),0)</f>
        <v>10</v>
      </c>
      <c r="BL36" s="85">
        <f>IF(E36&lt;G36,IF(Spielplan!E36&lt;Spielplan!G36,Punktemodus!$B$3,0),0)</f>
        <v>0</v>
      </c>
      <c r="BM36" s="85">
        <f>IF(E36=Spielplan!E36,IF(G36=Spielplan!G36,Punktemodus!$B$5,0),0)</f>
        <v>3</v>
      </c>
      <c r="BN36" s="85">
        <f>IF(E36=Spielplan!E36,Punktemodus!$B$7,0)</f>
        <v>1</v>
      </c>
      <c r="BO36" s="85">
        <f>IF(G36=Spielplan!G36,Punktemodus!$B$7,0)</f>
        <v>1</v>
      </c>
      <c r="BP36" s="137">
        <f>IF(Spielplan!E36="",0,SUM(BJ36:BO36))</f>
        <v>0</v>
      </c>
      <c r="BQ36" s="85"/>
      <c r="BR36" s="87"/>
      <c r="BS36" s="82" t="s">
        <v>126</v>
      </c>
      <c r="BT36" s="44" t="str">
        <f>IF(G72="","",BB67)</f>
        <v/>
      </c>
      <c r="BU36" s="46"/>
      <c r="BV36" s="104"/>
      <c r="BW36" s="60"/>
      <c r="BX36" s="104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</row>
    <row r="37" spans="1:101" ht="18.75" customHeight="1" thickBot="1" x14ac:dyDescent="0.3">
      <c r="A37" s="60"/>
      <c r="B37" s="60"/>
      <c r="C37" s="14" t="str">
        <f>H34</f>
        <v>Griechenland</v>
      </c>
      <c r="D37" s="40"/>
      <c r="E37" s="104"/>
      <c r="F37" s="93"/>
      <c r="G37" s="104"/>
      <c r="H37" s="14" t="str">
        <f>H35</f>
        <v>Japan</v>
      </c>
      <c r="I37" s="40"/>
      <c r="J37" s="60"/>
      <c r="K37" s="60" t="s">
        <v>80</v>
      </c>
      <c r="L37" s="60">
        <f t="shared" si="8"/>
        <v>0</v>
      </c>
      <c r="M37" s="60"/>
      <c r="N37" s="60">
        <f>IF($E37="",0,IF($E37&gt;$G37,3,IF($E37=$G37,1,0)))</f>
        <v>0</v>
      </c>
      <c r="O37" s="60"/>
      <c r="P37" s="60">
        <f>IF($G37="",0,IF($E37&gt;$G37,0,IF($E37=$G37,1,3)))</f>
        <v>0</v>
      </c>
      <c r="Q37" s="60"/>
      <c r="R37" s="60">
        <f>E37</f>
        <v>0</v>
      </c>
      <c r="S37" s="60"/>
      <c r="T37" s="60">
        <f>G37</f>
        <v>0</v>
      </c>
      <c r="U37" s="60"/>
      <c r="V37" s="60">
        <f>G37</f>
        <v>0</v>
      </c>
      <c r="W37" s="60"/>
      <c r="X37" s="60">
        <f>E37</f>
        <v>0</v>
      </c>
      <c r="Y37" s="60"/>
      <c r="Z37" s="60">
        <f>P40</f>
        <v>0</v>
      </c>
      <c r="AA37" s="60">
        <f>T40</f>
        <v>0</v>
      </c>
      <c r="AB37" s="60">
        <f>X40</f>
        <v>0</v>
      </c>
      <c r="AC37" s="60">
        <f>AA37-AB37</f>
        <v>0</v>
      </c>
      <c r="AD37" s="60">
        <f>IF(Z37&gt;Z34,-1,0)</f>
        <v>0</v>
      </c>
      <c r="AE37" s="60">
        <f>IF(Z37&gt;Z35,-1,0)</f>
        <v>0</v>
      </c>
      <c r="AF37" s="60">
        <f>IF(Z37&gt;Z36,-1,0)</f>
        <v>0</v>
      </c>
      <c r="AG37" s="60">
        <f>10000-(AJ37*1000+AM37*100+AK37*10)</f>
        <v>10000</v>
      </c>
      <c r="AH37" s="90">
        <f>RANK(AG37,AG34:AG37,1)</f>
        <v>1</v>
      </c>
      <c r="AI37" s="60" t="str">
        <f>H35</f>
        <v>Japan</v>
      </c>
      <c r="AJ37" s="60">
        <f t="shared" si="9"/>
        <v>0</v>
      </c>
      <c r="AK37" s="60">
        <f t="shared" si="9"/>
        <v>0</v>
      </c>
      <c r="AL37" s="60">
        <f t="shared" si="9"/>
        <v>0</v>
      </c>
      <c r="AM37" s="60">
        <f>AK37-AL37</f>
        <v>0</v>
      </c>
      <c r="AN37" s="187">
        <f>IF(AG34=AG37,IF(E38&gt;G38,AG34-0.1,AG34),AG34)</f>
        <v>10000</v>
      </c>
      <c r="AO37" s="187">
        <f>IF(AG35=AG37,IF(E37&gt;G37,AG35-0.1,AG35),AG35)</f>
        <v>10000</v>
      </c>
      <c r="AP37" s="187">
        <f>IF(AG36=AG37,IF(E35&gt;G35,AG36-0.1,AG36),AG36)</f>
        <v>10000</v>
      </c>
      <c r="AQ37" s="187"/>
      <c r="AR37" s="187">
        <f>AQ38</f>
        <v>30000</v>
      </c>
      <c r="AS37" s="90">
        <f>RANK(AR37,AR34:AR37,1)</f>
        <v>1</v>
      </c>
      <c r="AT37" s="60" t="str">
        <f t="shared" si="10"/>
        <v>Japan</v>
      </c>
      <c r="AU37" s="60">
        <f t="shared" si="10"/>
        <v>0</v>
      </c>
      <c r="AV37" s="60">
        <f t="shared" si="10"/>
        <v>0</v>
      </c>
      <c r="AW37" s="60">
        <f t="shared" si="10"/>
        <v>0</v>
      </c>
      <c r="AX37" s="60"/>
      <c r="AY37" s="60"/>
      <c r="AZ37" s="60"/>
      <c r="BA37" s="113">
        <v>4</v>
      </c>
      <c r="BB37" s="114" t="e">
        <f>VLOOKUP(4,AS34:AT37,2,FALSE)</f>
        <v>#N/A</v>
      </c>
      <c r="BC37" s="115"/>
      <c r="BD37" s="116" t="e">
        <f>VLOOKUP(4,AS34:AW37,3,FALSE)</f>
        <v>#N/A</v>
      </c>
      <c r="BE37" s="116" t="e">
        <f>VLOOKUP(4,AS34:AW37,4,FALSE)</f>
        <v>#N/A</v>
      </c>
      <c r="BF37" s="93" t="s">
        <v>12</v>
      </c>
      <c r="BG37" s="116" t="e">
        <f>VLOOKUP(4,AS34:AW37,5,FALSE)</f>
        <v>#N/A</v>
      </c>
      <c r="BH37" s="60"/>
      <c r="BI37" s="85"/>
      <c r="BJ37" s="85">
        <f>IF(E37&gt;G37,IF(Spielplan!E37&gt;Spielplan!G37,Punktemodus!$B$3,0),0)</f>
        <v>0</v>
      </c>
      <c r="BK37" s="85">
        <f>IF(E37=G37,IF(Spielplan!E37=Spielplan!G37,Punktemodus!$B$3,0),0)</f>
        <v>10</v>
      </c>
      <c r="BL37" s="85">
        <f>IF(E37&lt;G37,IF(Spielplan!E37&lt;Spielplan!G37,Punktemodus!$B$3,0),0)</f>
        <v>0</v>
      </c>
      <c r="BM37" s="85">
        <f>IF(E37=Spielplan!E37,IF(G37=Spielplan!G37,Punktemodus!$B$5,0),0)</f>
        <v>3</v>
      </c>
      <c r="BN37" s="85">
        <f>IF(E37=Spielplan!E37,Punktemodus!$B$7,0)</f>
        <v>1</v>
      </c>
      <c r="BO37" s="85">
        <f>IF(G37=Spielplan!G37,Punktemodus!$B$7,0)</f>
        <v>1</v>
      </c>
      <c r="BP37" s="137">
        <f>IF(Spielplan!E37="",0,SUM(BJ37:BO37))</f>
        <v>0</v>
      </c>
      <c r="BQ37" s="85"/>
      <c r="BR37" s="87"/>
      <c r="BS37" s="5" t="s">
        <v>127</v>
      </c>
      <c r="BT37" s="44" t="str">
        <f>IF(G61="","",BB57)</f>
        <v/>
      </c>
      <c r="BU37" s="46"/>
      <c r="BV37" s="104"/>
      <c r="BW37" s="60"/>
      <c r="BX37" s="104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</row>
    <row r="38" spans="1:101" ht="18.75" customHeight="1" thickBot="1" x14ac:dyDescent="0.3">
      <c r="A38" s="60"/>
      <c r="B38" s="60"/>
      <c r="C38" s="20" t="str">
        <f>C34</f>
        <v>Kolumbien</v>
      </c>
      <c r="D38" s="39"/>
      <c r="E38" s="104"/>
      <c r="F38" s="93"/>
      <c r="G38" s="104"/>
      <c r="H38" s="20" t="str">
        <f>H35</f>
        <v>Japan</v>
      </c>
      <c r="I38" s="39"/>
      <c r="J38" s="60"/>
      <c r="K38" s="60" t="s">
        <v>82</v>
      </c>
      <c r="L38" s="60">
        <f t="shared" si="8"/>
        <v>0</v>
      </c>
      <c r="M38" s="60">
        <f>IF($E38="",0,IF($E38&gt;$G38,3,IF($E38=G38,1,0)))</f>
        <v>0</v>
      </c>
      <c r="N38" s="60"/>
      <c r="O38" s="60"/>
      <c r="P38" s="60">
        <f>IF($G38="",0,IF($E38&gt;$G38,0,IF($E38=$G38,1,3)))</f>
        <v>0</v>
      </c>
      <c r="Q38" s="60">
        <f>E38</f>
        <v>0</v>
      </c>
      <c r="R38" s="60"/>
      <c r="S38" s="60"/>
      <c r="T38" s="60">
        <f>G38</f>
        <v>0</v>
      </c>
      <c r="U38" s="60">
        <f>G38</f>
        <v>0</v>
      </c>
      <c r="V38" s="60"/>
      <c r="W38" s="60"/>
      <c r="X38" s="60">
        <f>E38</f>
        <v>0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187">
        <f>SUM(AN34:AN37)</f>
        <v>30000</v>
      </c>
      <c r="AO38" s="187">
        <f>SUM(AO34:AO37)</f>
        <v>30000</v>
      </c>
      <c r="AP38" s="187">
        <f>SUM(AP34:AP37)</f>
        <v>30000</v>
      </c>
      <c r="AQ38" s="187">
        <f>SUM(AQ34:AQ37)</f>
        <v>30000</v>
      </c>
      <c r="AR38" s="187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85">
        <f>IF(E38&gt;G38,IF(Spielplan!E38&gt;Spielplan!G38,Punktemodus!$B$3,0),0)</f>
        <v>0</v>
      </c>
      <c r="BK38" s="85">
        <f>IF(E38=G38,IF(Spielplan!E38=Spielplan!G38,Punktemodus!$B$3,0),0)</f>
        <v>10</v>
      </c>
      <c r="BL38" s="85">
        <f>IF(E38&lt;G38,IF(Spielplan!E38&lt;Spielplan!G38,Punktemodus!$B$3,0),0)</f>
        <v>0</v>
      </c>
      <c r="BM38" s="85">
        <f>IF(E38=Spielplan!E38,IF(G38=Spielplan!G38,Punktemodus!$B$5,0),0)</f>
        <v>3</v>
      </c>
      <c r="BN38" s="85">
        <f>IF(E38=Spielplan!E38,Punktemodus!$B$7,0)</f>
        <v>1</v>
      </c>
      <c r="BO38" s="85">
        <f>IF(G38=Spielplan!G38,Punktemodus!$B$7,0)</f>
        <v>1</v>
      </c>
      <c r="BP38" s="137">
        <f>IF(Spielplan!E38="",0,SUM(BJ38:BO38))</f>
        <v>0</v>
      </c>
      <c r="BQ38" s="60"/>
      <c r="BR38" s="87"/>
      <c r="BS38" s="60"/>
      <c r="BT38" s="60"/>
      <c r="BU38" s="60"/>
      <c r="BV38" s="60"/>
      <c r="BW38" s="60"/>
      <c r="BX38" s="60"/>
      <c r="BY38" s="60"/>
      <c r="BZ38" s="47">
        <v>55</v>
      </c>
      <c r="CA38" s="44" t="str">
        <f>IF(BX36="",IF(BV36&gt;BV37,BT36,BT37),IF(BX36&gt;BX37,BT36,BT37))</f>
        <v/>
      </c>
      <c r="CB38" s="46"/>
      <c r="CC38" s="104"/>
      <c r="CD38" s="60"/>
      <c r="CE38" s="104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</row>
    <row r="39" spans="1:101" ht="18.75" customHeight="1" thickBot="1" x14ac:dyDescent="0.3">
      <c r="A39" s="60"/>
      <c r="B39" s="60"/>
      <c r="C39" s="14" t="str">
        <f>H34</f>
        <v>Griechenland</v>
      </c>
      <c r="D39" s="40"/>
      <c r="E39" s="104"/>
      <c r="F39" s="93"/>
      <c r="G39" s="104"/>
      <c r="H39" s="14" t="str">
        <f>C35</f>
        <v>Elfenbeinküste</v>
      </c>
      <c r="I39" s="40"/>
      <c r="J39" s="60"/>
      <c r="K39" s="60" t="s">
        <v>82</v>
      </c>
      <c r="L39" s="60">
        <f t="shared" si="8"/>
        <v>0</v>
      </c>
      <c r="M39" s="60"/>
      <c r="N39" s="60">
        <f>IF($E39="",0,IF($E39&gt;$G39,3,IF($E39=$G39,1,0)))</f>
        <v>0</v>
      </c>
      <c r="O39" s="60">
        <f>IF($G39="",0,IF($E39&gt;$G39,0,IF($E39=$G39,1,3)))</f>
        <v>0</v>
      </c>
      <c r="P39" s="60"/>
      <c r="Q39" s="60"/>
      <c r="R39" s="60">
        <f>E39</f>
        <v>0</v>
      </c>
      <c r="S39" s="60">
        <f>G39</f>
        <v>0</v>
      </c>
      <c r="T39" s="60"/>
      <c r="U39" s="60"/>
      <c r="V39" s="60">
        <f>G39</f>
        <v>0</v>
      </c>
      <c r="W39" s="60">
        <f>E39</f>
        <v>0</v>
      </c>
      <c r="X39" s="60"/>
      <c r="Y39" s="60"/>
      <c r="Z39" s="60" t="s">
        <v>30</v>
      </c>
      <c r="AA39" s="60"/>
      <c r="AB39" s="60"/>
      <c r="AC39" s="60"/>
      <c r="AD39" s="60"/>
      <c r="AE39" s="60"/>
      <c r="AF39" s="60"/>
      <c r="AG39" s="60" t="b">
        <f>OR(AG34=AG35,AG34=AG36,AG34=AG37,AG35=AG36,AG35=AG37,AG36=AG37)</f>
        <v>1</v>
      </c>
      <c r="AH39" s="60"/>
      <c r="AI39" s="60"/>
      <c r="AJ39" s="60"/>
      <c r="AK39" s="60"/>
      <c r="AL39" s="60"/>
      <c r="AM39" s="60"/>
      <c r="AN39" s="60"/>
      <c r="AO39" s="60" t="s">
        <v>34</v>
      </c>
      <c r="AP39" s="60"/>
      <c r="AQ39" s="60"/>
      <c r="AR39" s="60" t="b">
        <f>OR(AR34=AR35,AR34=AR36,AR34=AR37,AR35=AR36,AR35=AR37,AR36=AR37)</f>
        <v>1</v>
      </c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85">
        <f>IF(E39&gt;G39,IF(Spielplan!E39&gt;Spielplan!G39,Punktemodus!$B$3,0),0)</f>
        <v>0</v>
      </c>
      <c r="BK39" s="85">
        <f>IF(E39=G39,IF(Spielplan!E39=Spielplan!G39,Punktemodus!$B$3,0),0)</f>
        <v>10</v>
      </c>
      <c r="BL39" s="85">
        <f>IF(E39&lt;G39,IF(Spielplan!E39&lt;Spielplan!G39,Punktemodus!$B$3,0),0)</f>
        <v>0</v>
      </c>
      <c r="BM39" s="85">
        <f>IF(E39=Spielplan!E39,IF(G39=Spielplan!G39,Punktemodus!$B$5,0),0)</f>
        <v>3</v>
      </c>
      <c r="BN39" s="85">
        <f>IF(E39=Spielplan!E39,Punktemodus!$B$7,0)</f>
        <v>1</v>
      </c>
      <c r="BO39" s="85">
        <f>IF(G39=Spielplan!G39,Punktemodus!$B$7,0)</f>
        <v>1</v>
      </c>
      <c r="BP39" s="137">
        <f>IF(Spielplan!E39="",0,SUM(BJ39:BO39))</f>
        <v>0</v>
      </c>
      <c r="BQ39" s="60"/>
      <c r="BR39" s="87"/>
      <c r="BS39" s="60"/>
      <c r="BT39" s="60"/>
      <c r="BU39" s="60"/>
      <c r="BV39" s="60"/>
      <c r="BW39" s="60"/>
      <c r="BX39" s="60"/>
      <c r="BY39" s="60"/>
      <c r="BZ39" s="47">
        <v>56</v>
      </c>
      <c r="CA39" s="44" t="str">
        <f>IF(BX40="",IF(BV40&gt;BV41,BT40,BT41),IF(BX40&gt;BX41,BT40,BT41))</f>
        <v/>
      </c>
      <c r="CB39" s="46"/>
      <c r="CC39" s="104"/>
      <c r="CD39" s="60"/>
      <c r="CE39" s="104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</row>
    <row r="40" spans="1:101" ht="18.75" customHeight="1" thickBot="1" x14ac:dyDescent="0.25">
      <c r="A40" s="60"/>
      <c r="B40" s="60"/>
      <c r="C40" s="136" t="str">
        <f>IF(G39="","",IF(AR39=TRUE,"Achtung: Fehler in Tabelle!",""))</f>
        <v/>
      </c>
      <c r="D40" s="60"/>
      <c r="E40" s="85"/>
      <c r="F40" s="60"/>
      <c r="G40" s="85"/>
      <c r="H40" s="60"/>
      <c r="I40" s="60"/>
      <c r="J40" s="60"/>
      <c r="K40" s="60"/>
      <c r="L40" s="60"/>
      <c r="M40" s="60">
        <f t="shared" ref="M40:X40" si="11">SUM(M34:M39)</f>
        <v>0</v>
      </c>
      <c r="N40" s="60">
        <f t="shared" si="11"/>
        <v>0</v>
      </c>
      <c r="O40" s="60">
        <f t="shared" si="11"/>
        <v>0</v>
      </c>
      <c r="P40" s="60">
        <f t="shared" si="11"/>
        <v>0</v>
      </c>
      <c r="Q40" s="60">
        <f t="shared" si="11"/>
        <v>0</v>
      </c>
      <c r="R40" s="60">
        <f t="shared" si="11"/>
        <v>0</v>
      </c>
      <c r="S40" s="60">
        <f t="shared" si="11"/>
        <v>0</v>
      </c>
      <c r="T40" s="60">
        <f t="shared" si="11"/>
        <v>0</v>
      </c>
      <c r="U40" s="60">
        <f t="shared" si="11"/>
        <v>0</v>
      </c>
      <c r="V40" s="60">
        <f t="shared" si="11"/>
        <v>0</v>
      </c>
      <c r="W40" s="60">
        <f t="shared" si="11"/>
        <v>0</v>
      </c>
      <c r="X40" s="60">
        <f t="shared" si="11"/>
        <v>0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160">
        <f>SUM(BP34:BP39)</f>
        <v>0</v>
      </c>
      <c r="BQ40" s="60"/>
      <c r="BR40" s="87"/>
      <c r="BS40" s="55" t="s">
        <v>128</v>
      </c>
      <c r="BT40" s="44" t="str">
        <f>IF(G94="","",BB89)</f>
        <v/>
      </c>
      <c r="BU40" s="46"/>
      <c r="BV40" s="104"/>
      <c r="BW40" s="60"/>
      <c r="BX40" s="104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</row>
    <row r="41" spans="1:101" ht="18.75" customHeight="1" thickBot="1" x14ac:dyDescent="0.25">
      <c r="A41" s="60"/>
      <c r="B41" s="60"/>
      <c r="C41" s="60"/>
      <c r="D41" s="60"/>
      <c r="E41" s="85"/>
      <c r="F41" s="60"/>
      <c r="G41" s="85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138"/>
      <c r="BQ41" s="60"/>
      <c r="BR41" s="87"/>
      <c r="BS41" s="25" t="s">
        <v>129</v>
      </c>
      <c r="BT41" s="44" t="str">
        <f>IF(G83="","",BB79)</f>
        <v/>
      </c>
      <c r="BU41" s="46"/>
      <c r="BV41" s="104"/>
      <c r="BW41" s="60"/>
      <c r="BX41" s="104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</row>
    <row r="42" spans="1:101" ht="18.75" customHeight="1" thickBot="1" x14ac:dyDescent="0.3">
      <c r="A42" s="60"/>
      <c r="B42" s="60"/>
      <c r="C42" s="89"/>
      <c r="D42" s="60"/>
      <c r="E42" s="85"/>
      <c r="F42" s="60"/>
      <c r="G42" s="85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89"/>
      <c r="BC42" s="60"/>
      <c r="BD42" s="90"/>
      <c r="BE42" s="60"/>
      <c r="BF42" s="61"/>
      <c r="BG42" s="60"/>
      <c r="BH42" s="60"/>
      <c r="BI42" s="60"/>
      <c r="BJ42" s="60"/>
      <c r="BK42" s="60"/>
      <c r="BL42" s="60"/>
      <c r="BM42" s="60"/>
      <c r="BN42" s="60"/>
      <c r="BO42" s="60"/>
      <c r="BP42" s="138"/>
      <c r="BQ42" s="60"/>
      <c r="BR42" s="87"/>
      <c r="BS42" s="94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</row>
    <row r="43" spans="1:101" ht="18.75" customHeight="1" thickBot="1" x14ac:dyDescent="0.3">
      <c r="A43" s="60"/>
      <c r="B43" s="60"/>
      <c r="C43" s="88" t="s">
        <v>74</v>
      </c>
      <c r="D43" s="60"/>
      <c r="E43" s="85"/>
      <c r="F43" s="60"/>
      <c r="G43" s="85"/>
      <c r="H43" s="60"/>
      <c r="I43" s="60"/>
      <c r="J43" s="60"/>
      <c r="K43" s="60"/>
      <c r="L43" s="60"/>
      <c r="M43" s="60" t="s">
        <v>4</v>
      </c>
      <c r="N43" s="60"/>
      <c r="O43" s="60"/>
      <c r="P43" s="60"/>
      <c r="Q43" s="60" t="s">
        <v>6</v>
      </c>
      <c r="R43" s="60"/>
      <c r="S43" s="60"/>
      <c r="T43" s="60"/>
      <c r="U43" s="60" t="s">
        <v>7</v>
      </c>
      <c r="V43" s="60"/>
      <c r="W43" s="60"/>
      <c r="X43" s="60"/>
      <c r="Y43" s="60"/>
      <c r="Z43" s="60" t="s">
        <v>4</v>
      </c>
      <c r="AA43" s="60" t="s">
        <v>5</v>
      </c>
      <c r="AB43" s="60"/>
      <c r="AC43" s="60"/>
      <c r="AD43" s="60" t="s">
        <v>9</v>
      </c>
      <c r="AE43" s="60"/>
      <c r="AF43" s="60"/>
      <c r="AG43" s="60"/>
      <c r="AH43" s="60" t="s">
        <v>32</v>
      </c>
      <c r="AI43" s="60"/>
      <c r="AJ43" s="60"/>
      <c r="AK43" s="60"/>
      <c r="AL43" s="60"/>
      <c r="AM43" s="60"/>
      <c r="AN43" s="60" t="s">
        <v>35</v>
      </c>
      <c r="AO43" s="60"/>
      <c r="AP43" s="60"/>
      <c r="AQ43" s="60"/>
      <c r="AR43" s="60"/>
      <c r="AS43" s="60" t="s">
        <v>33</v>
      </c>
      <c r="AT43" s="60"/>
      <c r="AU43" s="60"/>
      <c r="AV43" s="60"/>
      <c r="AW43" s="60"/>
      <c r="AX43" s="60"/>
      <c r="AY43" s="60"/>
      <c r="AZ43" s="60"/>
      <c r="BA43" s="60"/>
      <c r="BB43" s="89" t="s">
        <v>10</v>
      </c>
      <c r="BC43" s="60"/>
      <c r="BD43" s="90" t="s">
        <v>4</v>
      </c>
      <c r="BE43" s="60"/>
      <c r="BF43" s="61" t="s">
        <v>5</v>
      </c>
      <c r="BG43" s="60"/>
      <c r="BH43" s="60"/>
      <c r="BI43" s="85"/>
      <c r="BJ43" s="60"/>
      <c r="BK43" s="60"/>
      <c r="BL43" s="60"/>
      <c r="BM43" s="60"/>
      <c r="BN43" s="60"/>
      <c r="BO43" s="60"/>
      <c r="BP43" s="138"/>
      <c r="BQ43" s="85"/>
      <c r="BR43" s="139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</row>
    <row r="44" spans="1:101" ht="18.75" customHeight="1" thickBot="1" x14ac:dyDescent="0.25">
      <c r="A44" s="60"/>
      <c r="B44" s="60"/>
      <c r="C44" s="60"/>
      <c r="D44" s="60"/>
      <c r="E44" s="85"/>
      <c r="F44" s="60"/>
      <c r="G44" s="85"/>
      <c r="H44" s="60"/>
      <c r="I44" s="60"/>
      <c r="J44" s="60"/>
      <c r="K44" s="60"/>
      <c r="L44" s="60"/>
      <c r="M44" s="60" t="s">
        <v>0</v>
      </c>
      <c r="N44" s="60" t="s">
        <v>1</v>
      </c>
      <c r="O44" s="60" t="s">
        <v>2</v>
      </c>
      <c r="P44" s="60" t="s">
        <v>3</v>
      </c>
      <c r="Q44" s="60" t="s">
        <v>0</v>
      </c>
      <c r="R44" s="60" t="s">
        <v>1</v>
      </c>
      <c r="S44" s="60" t="s">
        <v>2</v>
      </c>
      <c r="T44" s="60" t="s">
        <v>3</v>
      </c>
      <c r="U44" s="60" t="s">
        <v>0</v>
      </c>
      <c r="V44" s="60" t="s">
        <v>1</v>
      </c>
      <c r="W44" s="60" t="s">
        <v>2</v>
      </c>
      <c r="X44" s="60" t="s">
        <v>3</v>
      </c>
      <c r="Y44" s="60"/>
      <c r="Z44" s="60" t="s">
        <v>8</v>
      </c>
      <c r="AA44" s="60"/>
      <c r="AB44" s="60"/>
      <c r="AC44" s="60"/>
      <c r="AD44" s="60"/>
      <c r="AE44" s="60"/>
      <c r="AF44" s="60"/>
      <c r="AG44" s="60"/>
      <c r="AH44" s="60" t="s">
        <v>31</v>
      </c>
      <c r="AI44" s="60"/>
      <c r="AJ44" s="60"/>
      <c r="AK44" s="60"/>
      <c r="AL44" s="60"/>
      <c r="AM44" s="60"/>
      <c r="AN44" s="60" t="str">
        <f>AI45</f>
        <v>Uruguay</v>
      </c>
      <c r="AO44" s="60" t="str">
        <f>AI46</f>
        <v>Costa Rica</v>
      </c>
      <c r="AP44" s="60" t="str">
        <f>AI47</f>
        <v>England</v>
      </c>
      <c r="AQ44" s="60" t="str">
        <f>AI48</f>
        <v>Italien</v>
      </c>
      <c r="AR44" s="60"/>
      <c r="AS44" s="60" t="s">
        <v>31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85"/>
      <c r="BJ44" s="85"/>
      <c r="BK44" s="85"/>
      <c r="BL44" s="85"/>
      <c r="BM44" s="85"/>
      <c r="BN44" s="85"/>
      <c r="BO44" s="85"/>
      <c r="BP44" s="137"/>
      <c r="BQ44" s="85"/>
      <c r="BR44" s="141"/>
      <c r="BS44" s="359" t="s">
        <v>165</v>
      </c>
      <c r="BT44" s="360"/>
      <c r="BU44" s="361"/>
      <c r="BV44" s="362"/>
      <c r="BW44" s="156"/>
      <c r="BX44" s="351" t="s">
        <v>152</v>
      </c>
      <c r="BY44" s="351" t="s">
        <v>153</v>
      </c>
      <c r="BZ44" s="352"/>
      <c r="CA44" s="156"/>
      <c r="CB44" s="155"/>
      <c r="CC44" s="155"/>
      <c r="CD44" s="155"/>
      <c r="CE44" s="351" t="s">
        <v>155</v>
      </c>
      <c r="CF44" s="351" t="s">
        <v>156</v>
      </c>
      <c r="CG44" s="155"/>
      <c r="CH44" s="155"/>
      <c r="CI44" s="155"/>
      <c r="CJ44" s="351" t="s">
        <v>158</v>
      </c>
      <c r="CK44" s="155"/>
      <c r="CL44" s="155"/>
      <c r="CM44" s="155"/>
      <c r="CN44" s="155"/>
      <c r="CO44" s="351" t="s">
        <v>159</v>
      </c>
      <c r="CP44" s="155"/>
      <c r="CQ44" s="155"/>
      <c r="CR44" s="155"/>
      <c r="CS44" s="351" t="s">
        <v>146</v>
      </c>
      <c r="CT44" s="155"/>
      <c r="CU44" s="134"/>
      <c r="CV44" s="134"/>
      <c r="CW44" s="134"/>
    </row>
    <row r="45" spans="1:101" ht="18.75" customHeight="1" thickBot="1" x14ac:dyDescent="0.3">
      <c r="A45" s="60"/>
      <c r="B45" s="60"/>
      <c r="C45" s="75" t="str">
        <f>Spielplan!$C$45</f>
        <v>Uruguay</v>
      </c>
      <c r="D45" s="76"/>
      <c r="E45" s="104"/>
      <c r="F45" s="93"/>
      <c r="G45" s="104"/>
      <c r="H45" s="75" t="str">
        <f>Spielplan!$H$45</f>
        <v>Costa Rica</v>
      </c>
      <c r="I45" s="76"/>
      <c r="J45" s="60"/>
      <c r="K45" s="60" t="s">
        <v>85</v>
      </c>
      <c r="L45" s="60">
        <f t="shared" ref="L45:L50" si="12">IF(E45-G45&gt;0,1,IF(G45=E45,0,-1))</f>
        <v>0</v>
      </c>
      <c r="M45" s="60">
        <f>IF($E45="",0,IF($E45&gt;$G45,3,IF($E45=G45,1,0)))</f>
        <v>0</v>
      </c>
      <c r="N45" s="60">
        <f>IF($G45="",0,IF($E45&gt;$G45,0,IF($E45=G45,1,3)))</f>
        <v>0</v>
      </c>
      <c r="O45" s="60"/>
      <c r="P45" s="60"/>
      <c r="Q45" s="60">
        <f>E45</f>
        <v>0</v>
      </c>
      <c r="R45" s="60">
        <f>G45</f>
        <v>0</v>
      </c>
      <c r="S45" s="60"/>
      <c r="T45" s="60"/>
      <c r="U45" s="60">
        <f>G45</f>
        <v>0</v>
      </c>
      <c r="V45" s="60">
        <f>E45</f>
        <v>0</v>
      </c>
      <c r="W45" s="60"/>
      <c r="X45" s="60"/>
      <c r="Y45" s="60"/>
      <c r="Z45" s="60">
        <f>M51</f>
        <v>0</v>
      </c>
      <c r="AA45" s="60">
        <f>Q51</f>
        <v>0</v>
      </c>
      <c r="AB45" s="60">
        <f>U51</f>
        <v>0</v>
      </c>
      <c r="AC45" s="60">
        <f>AA45-AB45</f>
        <v>0</v>
      </c>
      <c r="AD45" s="60">
        <f>IF(Z45&gt;Z46,-1,0)</f>
        <v>0</v>
      </c>
      <c r="AE45" s="60">
        <f>IF(Z45&gt;Z47,-1,0)</f>
        <v>0</v>
      </c>
      <c r="AF45" s="60">
        <f>IF(Z45&gt;Z48,-1,0)</f>
        <v>0</v>
      </c>
      <c r="AG45" s="60">
        <f>10000-(AJ45*1000+AM45*100+AK45*10)</f>
        <v>10000</v>
      </c>
      <c r="AH45" s="90">
        <f>RANK(AG45,AG45:AG48,1)</f>
        <v>1</v>
      </c>
      <c r="AI45" s="60" t="str">
        <f>C45</f>
        <v>Uruguay</v>
      </c>
      <c r="AJ45" s="60">
        <f t="shared" ref="AJ45:AL48" si="13">Z45</f>
        <v>0</v>
      </c>
      <c r="AK45" s="60">
        <f t="shared" si="13"/>
        <v>0</v>
      </c>
      <c r="AL45" s="60">
        <f t="shared" si="13"/>
        <v>0</v>
      </c>
      <c r="AM45" s="60">
        <f>AK45-AL45</f>
        <v>0</v>
      </c>
      <c r="AN45" s="187"/>
      <c r="AO45" s="187">
        <f>IF(AG46=AG45,IF(G45&gt;E45,AG46-0.1,AG46),AG46)</f>
        <v>10000</v>
      </c>
      <c r="AP45" s="187">
        <f>IF(AG47=AG45,IF(G47&gt;E47,AG47-0.1,AG47),AG47)</f>
        <v>10000</v>
      </c>
      <c r="AQ45" s="187">
        <f>IF(AG48=AG45,IF(G49&gt;E49,AG48-0.1,AG48),AG48)</f>
        <v>10000</v>
      </c>
      <c r="AR45" s="187">
        <f>AN49</f>
        <v>30000</v>
      </c>
      <c r="AS45" s="90">
        <f>RANK(AR45,AR45:AR48,1)</f>
        <v>1</v>
      </c>
      <c r="AT45" s="60" t="str">
        <f t="shared" ref="AT45:AW48" si="14">AI45</f>
        <v>Uruguay</v>
      </c>
      <c r="AU45" s="60">
        <f t="shared" si="14"/>
        <v>0</v>
      </c>
      <c r="AV45" s="60">
        <f t="shared" si="14"/>
        <v>0</v>
      </c>
      <c r="AW45" s="60">
        <f t="shared" si="14"/>
        <v>0</v>
      </c>
      <c r="AX45" s="60"/>
      <c r="AY45" s="60"/>
      <c r="AZ45" s="60"/>
      <c r="BA45" s="77">
        <v>1</v>
      </c>
      <c r="BB45" s="75" t="str">
        <f>VLOOKUP(1,AS45:AT48,2,FALSE)</f>
        <v>Uruguay</v>
      </c>
      <c r="BC45" s="76"/>
      <c r="BD45" s="78">
        <f>VLOOKUP(1,AS45:AW48,3,FALSE)</f>
        <v>0</v>
      </c>
      <c r="BE45" s="79">
        <f>VLOOKUP(1,AS45:AW48,4,FALSE)</f>
        <v>0</v>
      </c>
      <c r="BF45" s="93" t="s">
        <v>12</v>
      </c>
      <c r="BG45" s="79">
        <f>VLOOKUP(1,AS45:AW48,5,FALSE)</f>
        <v>0</v>
      </c>
      <c r="BH45" s="80" t="s">
        <v>24</v>
      </c>
      <c r="BI45" s="85"/>
      <c r="BJ45" s="85">
        <f>IF(E45&gt;G45,IF(Spielplan!E45&gt;Spielplan!G45,Punktemodus!$B$3,0),0)</f>
        <v>0</v>
      </c>
      <c r="BK45" s="85">
        <f>IF(E45=G45,IF(Spielplan!E45=Spielplan!G45,Punktemodus!$B$3,0),0)</f>
        <v>10</v>
      </c>
      <c r="BL45" s="85">
        <f>IF(E45&lt;G45,IF(Spielplan!E45&lt;Spielplan!G45,Punktemodus!$B$3,0),0)</f>
        <v>0</v>
      </c>
      <c r="BM45" s="85">
        <f>IF(E45=Spielplan!E45,IF(G45=Spielplan!G45,Punktemodus!$B$5,0),0)</f>
        <v>3</v>
      </c>
      <c r="BN45" s="85">
        <f>IF(E45=Spielplan!E45,Punktemodus!$B$7,0)</f>
        <v>1</v>
      </c>
      <c r="BO45" s="85">
        <f>IF(G45=Spielplan!G45,Punktemodus!$B$7,0)</f>
        <v>1</v>
      </c>
      <c r="BP45" s="137">
        <f>IF(Spielplan!E45="",0,SUM(BJ45:BO45))</f>
        <v>0</v>
      </c>
      <c r="BQ45" s="85"/>
      <c r="BR45" s="141"/>
      <c r="BS45" s="363"/>
      <c r="BT45" s="364"/>
      <c r="BU45" s="365"/>
      <c r="BV45" s="366"/>
      <c r="BW45" s="156"/>
      <c r="BX45" s="351"/>
      <c r="BY45" s="351"/>
      <c r="BZ45" s="352"/>
      <c r="CA45" s="156"/>
      <c r="CB45" s="155"/>
      <c r="CC45" s="155"/>
      <c r="CD45" s="155"/>
      <c r="CE45" s="351"/>
      <c r="CF45" s="351"/>
      <c r="CG45" s="155"/>
      <c r="CH45" s="155"/>
      <c r="CI45" s="155"/>
      <c r="CJ45" s="351"/>
      <c r="CK45" s="155"/>
      <c r="CL45" s="155"/>
      <c r="CM45" s="155"/>
      <c r="CN45" s="155"/>
      <c r="CO45" s="351"/>
      <c r="CP45" s="155"/>
      <c r="CQ45" s="155"/>
      <c r="CR45" s="155"/>
      <c r="CS45" s="351"/>
      <c r="CT45" s="155"/>
      <c r="CU45" s="134"/>
      <c r="CV45" s="134"/>
      <c r="CW45" s="134"/>
    </row>
    <row r="46" spans="1:101" ht="18.75" customHeight="1" thickBot="1" x14ac:dyDescent="0.3">
      <c r="A46" s="60"/>
      <c r="B46" s="60"/>
      <c r="C46" s="48" t="str">
        <f>Spielplan!$C$46</f>
        <v>England</v>
      </c>
      <c r="D46" s="49"/>
      <c r="E46" s="104"/>
      <c r="F46" s="93"/>
      <c r="G46" s="104"/>
      <c r="H46" s="48" t="str">
        <f>Spielplan!$H$46</f>
        <v>Italien</v>
      </c>
      <c r="I46" s="49"/>
      <c r="J46" s="60"/>
      <c r="K46" s="60" t="s">
        <v>86</v>
      </c>
      <c r="L46" s="60">
        <f t="shared" si="12"/>
        <v>0</v>
      </c>
      <c r="M46" s="60"/>
      <c r="N46" s="60"/>
      <c r="O46" s="60">
        <f>IF($E46="",0,IF($E46&gt;$G46,3,IF($E46=$G46,1,0)))</f>
        <v>0</v>
      </c>
      <c r="P46" s="60">
        <f>IF($G46="",0,IF($E46&gt;$G46,0,IF($E46=$G46,1,3)))</f>
        <v>0</v>
      </c>
      <c r="Q46" s="60"/>
      <c r="R46" s="60"/>
      <c r="S46" s="60">
        <f>E46</f>
        <v>0</v>
      </c>
      <c r="T46" s="60">
        <f>G46</f>
        <v>0</v>
      </c>
      <c r="U46" s="60"/>
      <c r="V46" s="60"/>
      <c r="W46" s="60">
        <f>G46</f>
        <v>0</v>
      </c>
      <c r="X46" s="60">
        <f>E46</f>
        <v>0</v>
      </c>
      <c r="Y46" s="60"/>
      <c r="Z46" s="60">
        <f>N51</f>
        <v>0</v>
      </c>
      <c r="AA46" s="60">
        <f>R51</f>
        <v>0</v>
      </c>
      <c r="AB46" s="60">
        <f>V51</f>
        <v>0</v>
      </c>
      <c r="AC46" s="60">
        <f>AA46-AB46</f>
        <v>0</v>
      </c>
      <c r="AD46" s="60">
        <f>IF(Z46&gt;Z45,-1,0)</f>
        <v>0</v>
      </c>
      <c r="AE46" s="60">
        <f>IF(Z46&gt;Z47,-1,0)</f>
        <v>0</v>
      </c>
      <c r="AF46" s="60">
        <f>IF(Z46&gt;Z48,-1,0)</f>
        <v>0</v>
      </c>
      <c r="AG46" s="60">
        <f>10000-(AJ46*1000+AM46*100+AK46*10)</f>
        <v>10000</v>
      </c>
      <c r="AH46" s="90">
        <f>RANK(AG46,AG45:AG48,1)</f>
        <v>1</v>
      </c>
      <c r="AI46" s="60" t="str">
        <f>H45</f>
        <v>Costa Rica</v>
      </c>
      <c r="AJ46" s="60">
        <f t="shared" si="13"/>
        <v>0</v>
      </c>
      <c r="AK46" s="60">
        <f t="shared" si="13"/>
        <v>0</v>
      </c>
      <c r="AL46" s="60">
        <f t="shared" si="13"/>
        <v>0</v>
      </c>
      <c r="AM46" s="60">
        <f>AK46-AL46</f>
        <v>0</v>
      </c>
      <c r="AN46" s="187">
        <f>IF(AG45=AG46,IF(E45&gt;G45,AG45-0.1,AG45),AG45)</f>
        <v>10000</v>
      </c>
      <c r="AO46" s="187"/>
      <c r="AP46" s="187">
        <f>IF(AG47=AG46,IF(G50&gt;E50,AG47-0.1,AG47),AG47)</f>
        <v>10000</v>
      </c>
      <c r="AQ46" s="187">
        <f>IF(AG48=AG46,IF(G48&gt;E48,AG48-0.1,AG48),AG48)</f>
        <v>10000</v>
      </c>
      <c r="AR46" s="187">
        <f>AO49</f>
        <v>30000</v>
      </c>
      <c r="AS46" s="90">
        <f>RANK(AR46,AR45:AR48,1)</f>
        <v>1</v>
      </c>
      <c r="AT46" s="60" t="str">
        <f t="shared" si="14"/>
        <v>Costa Rica</v>
      </c>
      <c r="AU46" s="60">
        <f t="shared" si="14"/>
        <v>0</v>
      </c>
      <c r="AV46" s="60">
        <f t="shared" si="14"/>
        <v>0</v>
      </c>
      <c r="AW46" s="60">
        <f t="shared" si="14"/>
        <v>0</v>
      </c>
      <c r="AX46" s="60"/>
      <c r="AY46" s="60"/>
      <c r="AZ46" s="60"/>
      <c r="BA46" s="50">
        <v>2</v>
      </c>
      <c r="BB46" s="48" t="e">
        <f>VLOOKUP(2,AS45:AT48,2,FALSE)</f>
        <v>#N/A</v>
      </c>
      <c r="BC46" s="49"/>
      <c r="BD46" s="51" t="e">
        <f>VLOOKUP(2,AS45:AW48,3,FALSE)</f>
        <v>#N/A</v>
      </c>
      <c r="BE46" s="52" t="e">
        <f>VLOOKUP(2,AS45:AW48,4,FALSE)</f>
        <v>#N/A</v>
      </c>
      <c r="BF46" s="93" t="s">
        <v>12</v>
      </c>
      <c r="BG46" s="52" t="e">
        <f>VLOOKUP(2,AS45:AW48,5,FALSE)</f>
        <v>#N/A</v>
      </c>
      <c r="BH46" s="81" t="s">
        <v>25</v>
      </c>
      <c r="BI46" s="85"/>
      <c r="BJ46" s="85">
        <f>IF(E46&gt;G46,IF(Spielplan!E46&gt;Spielplan!G46,Punktemodus!$B$3,0),0)</f>
        <v>0</v>
      </c>
      <c r="BK46" s="85">
        <f>IF(E46=G46,IF(Spielplan!E46=Spielplan!G46,Punktemodus!$B$3,0),0)</f>
        <v>10</v>
      </c>
      <c r="BL46" s="85">
        <f>IF(E46&lt;G46,IF(Spielplan!E46&lt;Spielplan!G46,Punktemodus!$B$3,0),0)</f>
        <v>0</v>
      </c>
      <c r="BM46" s="85">
        <f>IF(E46=Spielplan!E46,IF(G46=Spielplan!G46,Punktemodus!$B$5,0),0)</f>
        <v>3</v>
      </c>
      <c r="BN46" s="85">
        <f>IF(E46=Spielplan!E46,Punktemodus!$B$7,0)</f>
        <v>1</v>
      </c>
      <c r="BO46" s="85">
        <f>IF(G46=Spielplan!G46,Punktemodus!$B$7,0)</f>
        <v>1</v>
      </c>
      <c r="BP46" s="137">
        <f>IF(Spielplan!E46="",0,SUM(BJ46:BO46))</f>
        <v>0</v>
      </c>
      <c r="BQ46" s="85"/>
      <c r="BR46" s="141"/>
      <c r="BS46" s="142"/>
      <c r="BT46" s="155"/>
      <c r="BU46" s="154" t="s">
        <v>120</v>
      </c>
      <c r="BV46" s="155"/>
      <c r="BW46" s="155"/>
      <c r="BX46" s="351"/>
      <c r="BY46" s="351"/>
      <c r="BZ46" s="352"/>
      <c r="CA46" s="155"/>
      <c r="CB46" s="155"/>
      <c r="CC46" s="155"/>
      <c r="CD46" s="155"/>
      <c r="CE46" s="351"/>
      <c r="CF46" s="351"/>
      <c r="CG46" s="155"/>
      <c r="CH46" s="155"/>
      <c r="CI46" s="155"/>
      <c r="CJ46" s="351"/>
      <c r="CK46" s="155"/>
      <c r="CL46" s="155"/>
      <c r="CM46" s="155"/>
      <c r="CN46" s="155"/>
      <c r="CO46" s="351"/>
      <c r="CP46" s="155"/>
      <c r="CQ46" s="155"/>
      <c r="CR46" s="155"/>
      <c r="CS46" s="351"/>
      <c r="CT46" s="155"/>
      <c r="CU46" s="134"/>
      <c r="CV46" s="134"/>
      <c r="CW46" s="134"/>
    </row>
    <row r="47" spans="1:101" ht="18.75" customHeight="1" thickBot="1" x14ac:dyDescent="0.3">
      <c r="A47" s="60"/>
      <c r="B47" s="60"/>
      <c r="C47" s="75" t="str">
        <f>C45</f>
        <v>Uruguay</v>
      </c>
      <c r="D47" s="76"/>
      <c r="E47" s="104"/>
      <c r="F47" s="93"/>
      <c r="G47" s="104"/>
      <c r="H47" s="75" t="str">
        <f>C46</f>
        <v>England</v>
      </c>
      <c r="I47" s="76"/>
      <c r="J47" s="60"/>
      <c r="K47" s="60" t="s">
        <v>87</v>
      </c>
      <c r="L47" s="60">
        <f t="shared" si="12"/>
        <v>0</v>
      </c>
      <c r="M47" s="60">
        <f>IF($E47="",0,IF($E47&gt;$G47,3,IF($E47=G47,1,0)))</f>
        <v>0</v>
      </c>
      <c r="N47" s="60"/>
      <c r="O47" s="60">
        <f>IF($G47="",0,IF($E47&gt;$G47,0,IF($E47=$G47,1,3)))</f>
        <v>0</v>
      </c>
      <c r="P47" s="60"/>
      <c r="Q47" s="60">
        <f>E47</f>
        <v>0</v>
      </c>
      <c r="R47" s="60"/>
      <c r="S47" s="60">
        <f>G47</f>
        <v>0</v>
      </c>
      <c r="T47" s="60"/>
      <c r="U47" s="60">
        <f>G47</f>
        <v>0</v>
      </c>
      <c r="V47" s="60"/>
      <c r="W47" s="60">
        <f>E47</f>
        <v>0</v>
      </c>
      <c r="X47" s="60"/>
      <c r="Y47" s="60"/>
      <c r="Z47" s="60">
        <f>O51</f>
        <v>0</v>
      </c>
      <c r="AA47" s="60">
        <f>S51</f>
        <v>0</v>
      </c>
      <c r="AB47" s="60">
        <f>W51</f>
        <v>0</v>
      </c>
      <c r="AC47" s="60">
        <f>AA47-AB47</f>
        <v>0</v>
      </c>
      <c r="AD47" s="60">
        <f>IF(Z47&gt;Z45,-1,0)</f>
        <v>0</v>
      </c>
      <c r="AE47" s="60">
        <f>IF(Z47&gt;Z46,-1,0)</f>
        <v>0</v>
      </c>
      <c r="AF47" s="60">
        <f>IF(Z47&gt;Z48,-1,0)</f>
        <v>0</v>
      </c>
      <c r="AG47" s="60">
        <f>10000-(AJ47*1000+AM47*100+AK47*10)</f>
        <v>10000</v>
      </c>
      <c r="AH47" s="90">
        <f>RANK(AG47,AG45:AG48,1)</f>
        <v>1</v>
      </c>
      <c r="AI47" s="60" t="str">
        <f>C46</f>
        <v>England</v>
      </c>
      <c r="AJ47" s="60">
        <f t="shared" si="13"/>
        <v>0</v>
      </c>
      <c r="AK47" s="60">
        <f t="shared" si="13"/>
        <v>0</v>
      </c>
      <c r="AL47" s="60">
        <f t="shared" si="13"/>
        <v>0</v>
      </c>
      <c r="AM47" s="60">
        <f>AK47-AL47</f>
        <v>0</v>
      </c>
      <c r="AN47" s="187">
        <f>IF(AG45=AG47,IF(E47&gt;G47,AG45-0.1,AG45),AG45)</f>
        <v>10000</v>
      </c>
      <c r="AO47" s="187">
        <f>IF(AG46=AG47,IF(E50&gt;G50,AG46-0.1,AG46),AG46)</f>
        <v>10000</v>
      </c>
      <c r="AP47" s="187"/>
      <c r="AQ47" s="187">
        <f>IF(AG48=AG47,IF(G46&gt;E46,AG48-0.1,AG48),AG48)</f>
        <v>10000</v>
      </c>
      <c r="AR47" s="187">
        <f>AP49</f>
        <v>30000</v>
      </c>
      <c r="AS47" s="90">
        <f>RANK(AR47,AR45:AR48,1)</f>
        <v>1</v>
      </c>
      <c r="AT47" s="60" t="str">
        <f t="shared" si="14"/>
        <v>England</v>
      </c>
      <c r="AU47" s="60">
        <f t="shared" si="14"/>
        <v>0</v>
      </c>
      <c r="AV47" s="60">
        <f t="shared" si="14"/>
        <v>0</v>
      </c>
      <c r="AW47" s="60">
        <f t="shared" si="14"/>
        <v>0</v>
      </c>
      <c r="AX47" s="60"/>
      <c r="AY47" s="60"/>
      <c r="AZ47" s="60"/>
      <c r="BA47" s="113">
        <v>3</v>
      </c>
      <c r="BB47" s="114" t="e">
        <f>VLOOKUP(3,AS45:AT48,2,FALSE)</f>
        <v>#N/A</v>
      </c>
      <c r="BC47" s="115"/>
      <c r="BD47" s="116" t="e">
        <f>VLOOKUP(3,AS45:AW48,3,FALSE)</f>
        <v>#N/A</v>
      </c>
      <c r="BE47" s="116" t="e">
        <f>VLOOKUP(3,AS45:AW48,4,FALSE)</f>
        <v>#N/A</v>
      </c>
      <c r="BF47" s="93" t="s">
        <v>12</v>
      </c>
      <c r="BG47" s="116" t="e">
        <f>VLOOKUP(3,AS45:AW48,5,FALSE)</f>
        <v>#N/A</v>
      </c>
      <c r="BH47" s="60"/>
      <c r="BI47" s="60"/>
      <c r="BJ47" s="85">
        <f>IF(E47&gt;G47,IF(Spielplan!E47&gt;Spielplan!G47,Punktemodus!$B$3,0),0)</f>
        <v>0</v>
      </c>
      <c r="BK47" s="85">
        <f>IF(E47=G47,IF(Spielplan!E47=Spielplan!G47,Punktemodus!$B$3,0),0)</f>
        <v>10</v>
      </c>
      <c r="BL47" s="85">
        <f>IF(E47&lt;G47,IF(Spielplan!E47&lt;Spielplan!G47,Punktemodus!$B$3,0),0)</f>
        <v>0</v>
      </c>
      <c r="BM47" s="85">
        <f>IF(E47=Spielplan!E47,IF(G47=Spielplan!G47,Punktemodus!$B$5,0),0)</f>
        <v>3</v>
      </c>
      <c r="BN47" s="85">
        <f>IF(E47=Spielplan!E47,Punktemodus!$B$7,0)</f>
        <v>1</v>
      </c>
      <c r="BO47" s="85">
        <f>IF(G47=Spielplan!G47,Punktemodus!$B$7,0)</f>
        <v>1</v>
      </c>
      <c r="BP47" s="137">
        <f>IF(Spielplan!E47="",0,SUM(BJ47:BO47))</f>
        <v>0</v>
      </c>
      <c r="BQ47" s="85"/>
      <c r="BR47" s="141"/>
      <c r="BS47" s="134"/>
      <c r="BT47" s="134"/>
      <c r="BU47" s="134"/>
      <c r="BV47" s="134"/>
      <c r="BW47" s="155"/>
      <c r="BX47" s="351"/>
      <c r="BY47" s="351"/>
      <c r="BZ47" s="352"/>
      <c r="CA47" s="155"/>
      <c r="CB47" s="155"/>
      <c r="CC47" s="155"/>
      <c r="CD47" s="155"/>
      <c r="CE47" s="351"/>
      <c r="CF47" s="351"/>
      <c r="CG47" s="155"/>
      <c r="CH47" s="155"/>
      <c r="CI47" s="155"/>
      <c r="CJ47" s="351"/>
      <c r="CK47" s="155"/>
      <c r="CL47" s="155"/>
      <c r="CM47" s="155"/>
      <c r="CN47" s="155"/>
      <c r="CO47" s="351"/>
      <c r="CP47" s="155"/>
      <c r="CQ47" s="155"/>
      <c r="CR47" s="155"/>
      <c r="CS47" s="351"/>
      <c r="CT47" s="155"/>
      <c r="CU47" s="134"/>
      <c r="CV47" s="134"/>
      <c r="CW47" s="134"/>
    </row>
    <row r="48" spans="1:101" ht="18.75" customHeight="1" thickBot="1" x14ac:dyDescent="0.3">
      <c r="A48" s="60"/>
      <c r="B48" s="60"/>
      <c r="C48" s="48" t="str">
        <f>H45</f>
        <v>Costa Rica</v>
      </c>
      <c r="D48" s="49"/>
      <c r="E48" s="104"/>
      <c r="F48" s="93"/>
      <c r="G48" s="104"/>
      <c r="H48" s="48" t="str">
        <f>H46</f>
        <v>Italien</v>
      </c>
      <c r="I48" s="49"/>
      <c r="J48" s="60"/>
      <c r="K48" s="60" t="s">
        <v>88</v>
      </c>
      <c r="L48" s="60">
        <f t="shared" si="12"/>
        <v>0</v>
      </c>
      <c r="M48" s="60"/>
      <c r="N48" s="60">
        <f>IF($E48="",0,IF($E48&gt;$G48,3,IF($E48=$G48,1,0)))</f>
        <v>0</v>
      </c>
      <c r="O48" s="60"/>
      <c r="P48" s="60">
        <f>IF($G48="",0,IF($E48&gt;$G48,0,IF($E48=$G48,1,3)))</f>
        <v>0</v>
      </c>
      <c r="Q48" s="60"/>
      <c r="R48" s="60">
        <f>E48</f>
        <v>0</v>
      </c>
      <c r="S48" s="60"/>
      <c r="T48" s="60">
        <f>G48</f>
        <v>0</v>
      </c>
      <c r="U48" s="60"/>
      <c r="V48" s="60">
        <f>G48</f>
        <v>0</v>
      </c>
      <c r="W48" s="60"/>
      <c r="X48" s="60">
        <f>E48</f>
        <v>0</v>
      </c>
      <c r="Y48" s="60"/>
      <c r="Z48" s="60">
        <f>P51</f>
        <v>0</v>
      </c>
      <c r="AA48" s="60">
        <f>T51</f>
        <v>0</v>
      </c>
      <c r="AB48" s="60">
        <f>X51</f>
        <v>0</v>
      </c>
      <c r="AC48" s="60">
        <f>AA48-AB48</f>
        <v>0</v>
      </c>
      <c r="AD48" s="60">
        <f>IF(Z48&gt;Z45,-1,0)</f>
        <v>0</v>
      </c>
      <c r="AE48" s="60">
        <f>IF(Z48&gt;Z46,-1,0)</f>
        <v>0</v>
      </c>
      <c r="AF48" s="60">
        <f>IF(Z48&gt;Z47,-1,0)</f>
        <v>0</v>
      </c>
      <c r="AG48" s="60">
        <f>10000-(AJ48*1000+AM48*100+AK48*10)</f>
        <v>10000</v>
      </c>
      <c r="AH48" s="90">
        <f>RANK(AG48,AG45:AG48,1)</f>
        <v>1</v>
      </c>
      <c r="AI48" s="60" t="str">
        <f>H46</f>
        <v>Italien</v>
      </c>
      <c r="AJ48" s="60">
        <f t="shared" si="13"/>
        <v>0</v>
      </c>
      <c r="AK48" s="60">
        <f t="shared" si="13"/>
        <v>0</v>
      </c>
      <c r="AL48" s="60">
        <f t="shared" si="13"/>
        <v>0</v>
      </c>
      <c r="AM48" s="60">
        <f>AK48-AL48</f>
        <v>0</v>
      </c>
      <c r="AN48" s="187">
        <f>IF(AG45=AG48,IF(E49&gt;G49,AG45-0.1,AG45),AG45)</f>
        <v>10000</v>
      </c>
      <c r="AO48" s="187">
        <f>IF(AG46=AG48,IF(E48&gt;G48,AG46-0.1,AG46),AG46)</f>
        <v>10000</v>
      </c>
      <c r="AP48" s="187">
        <f>IF(AG47=AG48,IF(E46&gt;G46,AG47-0.1,AG47),AG47)</f>
        <v>10000</v>
      </c>
      <c r="AQ48" s="187"/>
      <c r="AR48" s="187">
        <f>AQ49</f>
        <v>30000</v>
      </c>
      <c r="AS48" s="90">
        <f>RANK(AR48,AR45:AR48,1)</f>
        <v>1</v>
      </c>
      <c r="AT48" s="60" t="str">
        <f t="shared" si="14"/>
        <v>Italien</v>
      </c>
      <c r="AU48" s="60">
        <f t="shared" si="14"/>
        <v>0</v>
      </c>
      <c r="AV48" s="60">
        <f t="shared" si="14"/>
        <v>0</v>
      </c>
      <c r="AW48" s="60">
        <f t="shared" si="14"/>
        <v>0</v>
      </c>
      <c r="AX48" s="60"/>
      <c r="AY48" s="60"/>
      <c r="AZ48" s="60"/>
      <c r="BA48" s="113">
        <v>4</v>
      </c>
      <c r="BB48" s="114" t="e">
        <f>VLOOKUP(4,AS45:AT48,2,FALSE)</f>
        <v>#N/A</v>
      </c>
      <c r="BC48" s="115"/>
      <c r="BD48" s="116" t="e">
        <f>VLOOKUP(4,AS45:AW48,3,FALSE)</f>
        <v>#N/A</v>
      </c>
      <c r="BE48" s="116" t="e">
        <f>VLOOKUP(4,AS45:AW48,4,FALSE)</f>
        <v>#N/A</v>
      </c>
      <c r="BF48" s="93" t="s">
        <v>12</v>
      </c>
      <c r="BG48" s="116" t="e">
        <f>VLOOKUP(4,AS45:AW48,5,FALSE)</f>
        <v>#N/A</v>
      </c>
      <c r="BH48" s="60"/>
      <c r="BI48" s="60"/>
      <c r="BJ48" s="85">
        <f>IF(E48&gt;G48,IF(Spielplan!E48&gt;Spielplan!G48,Punktemodus!$B$3,0),0)</f>
        <v>0</v>
      </c>
      <c r="BK48" s="85">
        <f>IF(E48=G48,IF(Spielplan!E48=Spielplan!G48,Punktemodus!$B$3,0),0)</f>
        <v>10</v>
      </c>
      <c r="BL48" s="85">
        <f>IF(E48&lt;G48,IF(Spielplan!E48&lt;Spielplan!G48,Punktemodus!$B$3,0),0)</f>
        <v>0</v>
      </c>
      <c r="BM48" s="85">
        <f>IF(E48=Spielplan!E48,IF(G48=Spielplan!G48,Punktemodus!$B$5,0),0)</f>
        <v>3</v>
      </c>
      <c r="BN48" s="85">
        <f>IF(E48=Spielplan!E48,Punktemodus!$B$7,0)</f>
        <v>1</v>
      </c>
      <c r="BO48" s="85">
        <f>IF(G48=Spielplan!G48,Punktemodus!$B$7,0)</f>
        <v>1</v>
      </c>
      <c r="BP48" s="137">
        <f>IF(Spielplan!E48="",0,SUM(BJ48:BO48))</f>
        <v>0</v>
      </c>
      <c r="BQ48" s="85"/>
      <c r="BR48" s="141"/>
      <c r="BS48" s="143" t="s">
        <v>18</v>
      </c>
      <c r="BT48" s="144" t="str">
        <f>Spielplan!$BL$12</f>
        <v/>
      </c>
      <c r="BU48" s="145"/>
      <c r="BV48" s="146">
        <f>Spielplan!$BN$12</f>
        <v>0</v>
      </c>
      <c r="BW48" s="157"/>
      <c r="BX48" s="158">
        <f>IF(BT12=BT48,Punktemodus!$B$11,0)</f>
        <v>10</v>
      </c>
      <c r="BY48" s="158">
        <f>IF(BT48=BT29,Punktemodus!B13,0)</f>
        <v>5</v>
      </c>
      <c r="BZ48" s="142"/>
      <c r="CA48" s="155"/>
      <c r="CB48" s="154" t="s">
        <v>27</v>
      </c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34"/>
      <c r="CV48" s="134"/>
      <c r="CW48" s="134"/>
    </row>
    <row r="49" spans="1:101" ht="18.75" customHeight="1" thickBot="1" x14ac:dyDescent="0.3">
      <c r="A49" s="60"/>
      <c r="B49" s="60"/>
      <c r="C49" s="75" t="str">
        <f>C45</f>
        <v>Uruguay</v>
      </c>
      <c r="D49" s="76"/>
      <c r="E49" s="104"/>
      <c r="F49" s="93"/>
      <c r="G49" s="104"/>
      <c r="H49" s="75" t="str">
        <f>H46</f>
        <v>Italien</v>
      </c>
      <c r="I49" s="76"/>
      <c r="J49" s="60"/>
      <c r="K49" s="60" t="s">
        <v>89</v>
      </c>
      <c r="L49" s="60">
        <f t="shared" si="12"/>
        <v>0</v>
      </c>
      <c r="M49" s="60">
        <f>IF($E49="",0,IF($E49&gt;$G49,3,IF($E49=G49,1,0)))</f>
        <v>0</v>
      </c>
      <c r="N49" s="60"/>
      <c r="O49" s="60"/>
      <c r="P49" s="60">
        <f>IF($G49="",0,IF($E49&gt;$G49,0,IF($E49=$G49,1,3)))</f>
        <v>0</v>
      </c>
      <c r="Q49" s="60">
        <f>E49</f>
        <v>0</v>
      </c>
      <c r="R49" s="60"/>
      <c r="S49" s="60"/>
      <c r="T49" s="60">
        <f>G49</f>
        <v>0</v>
      </c>
      <c r="U49" s="60">
        <f>G49</f>
        <v>0</v>
      </c>
      <c r="V49" s="60"/>
      <c r="W49" s="60"/>
      <c r="X49" s="60">
        <f>E49</f>
        <v>0</v>
      </c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187">
        <f>SUM(AN45:AN48)</f>
        <v>30000</v>
      </c>
      <c r="AO49" s="187">
        <f>SUM(AO45:AO48)</f>
        <v>30000</v>
      </c>
      <c r="AP49" s="187">
        <f>SUM(AP45:AP48)</f>
        <v>30000</v>
      </c>
      <c r="AQ49" s="187">
        <f>SUM(AQ45:AQ48)</f>
        <v>30000</v>
      </c>
      <c r="AR49" s="187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85">
        <f>IF(E49&gt;G49,IF(Spielplan!E49&gt;Spielplan!G49,Punktemodus!$B$3,0),0)</f>
        <v>0</v>
      </c>
      <c r="BK49" s="85">
        <f>IF(E49=G49,IF(Spielplan!E49=Spielplan!G49,Punktemodus!$B$3,0),0)</f>
        <v>10</v>
      </c>
      <c r="BL49" s="85">
        <f>IF(E49&lt;G49,IF(Spielplan!E49&lt;Spielplan!G49,Punktemodus!$B$3,0),0)</f>
        <v>0</v>
      </c>
      <c r="BM49" s="85">
        <f>IF(E49=Spielplan!E49,IF(G49=Spielplan!G49,Punktemodus!$B$5,0),0)</f>
        <v>3</v>
      </c>
      <c r="BN49" s="85">
        <f>IF(E49=Spielplan!E49,Punktemodus!$B$7,0)</f>
        <v>1</v>
      </c>
      <c r="BO49" s="85">
        <f>IF(G49=Spielplan!G49,Punktemodus!$B$7,0)</f>
        <v>1</v>
      </c>
      <c r="BP49" s="137">
        <f>IF(Spielplan!E49="",0,SUM(BJ49:BO49))</f>
        <v>0</v>
      </c>
      <c r="BQ49" s="60"/>
      <c r="BR49" s="141"/>
      <c r="BS49" s="149" t="s">
        <v>21</v>
      </c>
      <c r="BT49" s="144" t="str">
        <f>Spielplan!$BL$13</f>
        <v/>
      </c>
      <c r="BU49" s="145"/>
      <c r="BV49" s="146">
        <f>Spielplan!$BN$13</f>
        <v>0</v>
      </c>
      <c r="BW49" s="155"/>
      <c r="BX49" s="158">
        <f>IF(BT13=BT49,Punktemodus!$B$11,0)</f>
        <v>10</v>
      </c>
      <c r="BY49" s="158">
        <f>IF(BT49=BT28,Punktemodus!B13,0)</f>
        <v>5</v>
      </c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34"/>
      <c r="CV49" s="134"/>
      <c r="CW49" s="134"/>
    </row>
    <row r="50" spans="1:101" ht="18.75" customHeight="1" thickBot="1" x14ac:dyDescent="0.3">
      <c r="A50" s="60"/>
      <c r="B50" s="60"/>
      <c r="C50" s="48" t="str">
        <f>H45</f>
        <v>Costa Rica</v>
      </c>
      <c r="D50" s="49"/>
      <c r="E50" s="104"/>
      <c r="F50" s="93"/>
      <c r="G50" s="104"/>
      <c r="H50" s="48" t="str">
        <f>C46</f>
        <v>England</v>
      </c>
      <c r="I50" s="49"/>
      <c r="J50" s="60"/>
      <c r="K50" s="60" t="s">
        <v>89</v>
      </c>
      <c r="L50" s="60">
        <f t="shared" si="12"/>
        <v>0</v>
      </c>
      <c r="M50" s="60"/>
      <c r="N50" s="60">
        <f>IF($E50="",0,IF($E50&gt;$G50,3,IF($E50=$G50,1,0)))</f>
        <v>0</v>
      </c>
      <c r="O50" s="60">
        <f>IF($G50="",0,IF($E50&gt;$G50,0,IF($E50=$G50,1,3)))</f>
        <v>0</v>
      </c>
      <c r="P50" s="60"/>
      <c r="Q50" s="60"/>
      <c r="R50" s="60">
        <f>E50</f>
        <v>0</v>
      </c>
      <c r="S50" s="60">
        <f>G50</f>
        <v>0</v>
      </c>
      <c r="T50" s="60"/>
      <c r="U50" s="60"/>
      <c r="V50" s="60">
        <f>G50</f>
        <v>0</v>
      </c>
      <c r="W50" s="60">
        <f>E50</f>
        <v>0</v>
      </c>
      <c r="X50" s="60"/>
      <c r="Y50" s="60"/>
      <c r="Z50" s="60" t="s">
        <v>30</v>
      </c>
      <c r="AA50" s="60"/>
      <c r="AB50" s="60"/>
      <c r="AC50" s="60"/>
      <c r="AD50" s="60"/>
      <c r="AE50" s="60"/>
      <c r="AF50" s="60"/>
      <c r="AG50" s="60" t="b">
        <f>OR(AG45=AG46,AG45=AG47,AG45=AG48,AG46=AG47,AG46=AG48,AG47=AG48)</f>
        <v>1</v>
      </c>
      <c r="AH50" s="60"/>
      <c r="AI50" s="60"/>
      <c r="AJ50" s="60"/>
      <c r="AK50" s="60"/>
      <c r="AL50" s="60"/>
      <c r="AM50" s="60"/>
      <c r="AN50" s="60"/>
      <c r="AO50" s="60" t="s">
        <v>34</v>
      </c>
      <c r="AP50" s="60"/>
      <c r="AQ50" s="60"/>
      <c r="AR50" s="60" t="b">
        <f>OR(AR45=AR46,AR45=AR47,AR45=AR48,AR46=AR47,AR46=AR48,AR47=AR48)</f>
        <v>1</v>
      </c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85">
        <f>IF(E50&gt;G50,IF(Spielplan!E50&gt;Spielplan!G50,Punktemodus!$B$3,0),0)</f>
        <v>0</v>
      </c>
      <c r="BK50" s="85">
        <f>IF(E50=G50,IF(Spielplan!E50=Spielplan!G50,Punktemodus!$B$3,0),0)</f>
        <v>10</v>
      </c>
      <c r="BL50" s="85">
        <f>IF(E50&lt;G50,IF(Spielplan!E50&lt;Spielplan!G50,Punktemodus!$B$3,0),0)</f>
        <v>0</v>
      </c>
      <c r="BM50" s="85">
        <f>IF(E50=Spielplan!E50,IF(G50=Spielplan!G50,Punktemodus!$B$5,0),0)</f>
        <v>3</v>
      </c>
      <c r="BN50" s="85">
        <f>IF(E50=Spielplan!E50,Punktemodus!$B$7,0)</f>
        <v>1</v>
      </c>
      <c r="BO50" s="85">
        <f>IF(G50=Spielplan!G50,Punktemodus!$B$7,0)</f>
        <v>1</v>
      </c>
      <c r="BP50" s="137">
        <f>IF(Spielplan!E50="",0,SUM(BJ50:BO50))</f>
        <v>0</v>
      </c>
      <c r="BQ50" s="60"/>
      <c r="BR50" s="141"/>
      <c r="BS50" s="150"/>
      <c r="BT50" s="134"/>
      <c r="BU50" s="134"/>
      <c r="BV50" s="151"/>
      <c r="BW50" s="157"/>
      <c r="BX50" s="158"/>
      <c r="BY50" s="158"/>
      <c r="BZ50" s="155"/>
      <c r="CA50" s="144" t="str">
        <f>Spielplan!$BS$14</f>
        <v/>
      </c>
      <c r="CB50" s="159"/>
      <c r="CC50" s="146">
        <f>Spielplan!$BU$14</f>
        <v>0</v>
      </c>
      <c r="CD50" s="157"/>
      <c r="CE50" s="155">
        <f>IF(CA50=CA14,Punktemodus!B15,0)</f>
        <v>20</v>
      </c>
      <c r="CF50" s="158">
        <f>IF(OR(CA50=$CA$15,CA50=$CA$22,CA50=$CA$23,CA50=$CA$30,CA50=$CA$31,CA50=$CA$38,CA50=$CA$39),Punktemodus!B17,0)</f>
        <v>10</v>
      </c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34"/>
      <c r="CV50" s="134"/>
      <c r="CW50" s="134"/>
    </row>
    <row r="51" spans="1:101" ht="18.75" customHeight="1" thickBot="1" x14ac:dyDescent="0.3">
      <c r="A51" s="60"/>
      <c r="B51" s="60"/>
      <c r="C51" s="136" t="str">
        <f>IF(G50="","",IF(AR50=TRUE,"Achtung: Fehler in Tabelle!",""))</f>
        <v/>
      </c>
      <c r="D51" s="60"/>
      <c r="E51" s="85"/>
      <c r="F51" s="60"/>
      <c r="G51" s="85"/>
      <c r="H51" s="60"/>
      <c r="I51" s="60"/>
      <c r="J51" s="60"/>
      <c r="K51" s="60"/>
      <c r="L51" s="60"/>
      <c r="M51" s="60">
        <f t="shared" ref="M51:X51" si="15">SUM(M45:M50)</f>
        <v>0</v>
      </c>
      <c r="N51" s="60">
        <f t="shared" si="15"/>
        <v>0</v>
      </c>
      <c r="O51" s="60">
        <f t="shared" si="15"/>
        <v>0</v>
      </c>
      <c r="P51" s="60">
        <f t="shared" si="15"/>
        <v>0</v>
      </c>
      <c r="Q51" s="60">
        <f t="shared" si="15"/>
        <v>0</v>
      </c>
      <c r="R51" s="60">
        <f t="shared" si="15"/>
        <v>0</v>
      </c>
      <c r="S51" s="60">
        <f t="shared" si="15"/>
        <v>0</v>
      </c>
      <c r="T51" s="60">
        <f t="shared" si="15"/>
        <v>0</v>
      </c>
      <c r="U51" s="60">
        <f t="shared" si="15"/>
        <v>0</v>
      </c>
      <c r="V51" s="60">
        <f t="shared" si="15"/>
        <v>0</v>
      </c>
      <c r="W51" s="60">
        <f t="shared" si="15"/>
        <v>0</v>
      </c>
      <c r="X51" s="60">
        <f t="shared" si="15"/>
        <v>0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160">
        <f>SUM(BP45:BP50)</f>
        <v>0</v>
      </c>
      <c r="BQ51" s="60"/>
      <c r="BR51" s="141"/>
      <c r="BS51" s="152"/>
      <c r="BT51" s="134"/>
      <c r="BU51" s="134"/>
      <c r="BV51" s="151"/>
      <c r="BW51" s="157"/>
      <c r="BX51" s="158"/>
      <c r="BY51" s="158"/>
      <c r="BZ51" s="155"/>
      <c r="CA51" s="144" t="str">
        <f>Spielplan!$BS$15</f>
        <v/>
      </c>
      <c r="CB51" s="159"/>
      <c r="CC51" s="146">
        <f>Spielplan!$BU$15</f>
        <v>0</v>
      </c>
      <c r="CD51" s="155"/>
      <c r="CE51" s="155">
        <f>IF(CA51=CA15,Punktemodus!B15,0)</f>
        <v>20</v>
      </c>
      <c r="CF51" s="158">
        <f>IF(OR(CA51=$CA$14,CA51=$CA$22,CA51=$CA$23,CA51=$CA$30,CA51=$CA$31,CA51=$CA$38,CA51=$CA$39),Punktemodus!B17,0)</f>
        <v>10</v>
      </c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34"/>
      <c r="CV51" s="134"/>
      <c r="CW51" s="134"/>
    </row>
    <row r="52" spans="1:101" ht="18.75" customHeight="1" thickBot="1" x14ac:dyDescent="0.3">
      <c r="A52" s="60"/>
      <c r="B52" s="60"/>
      <c r="C52" s="60"/>
      <c r="D52" s="60"/>
      <c r="E52" s="85"/>
      <c r="F52" s="60"/>
      <c r="G52" s="85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138"/>
      <c r="BQ52" s="60"/>
      <c r="BR52" s="141"/>
      <c r="BS52" s="153" t="s">
        <v>22</v>
      </c>
      <c r="BT52" s="144" t="str">
        <f>Spielplan!$BL$16</f>
        <v/>
      </c>
      <c r="BU52" s="145"/>
      <c r="BV52" s="146">
        <f>Spielplan!$BN$16</f>
        <v>0</v>
      </c>
      <c r="BW52" s="155"/>
      <c r="BX52" s="158">
        <f>IF(BT16=BT52,Punktemodus!$B$11,0)</f>
        <v>10</v>
      </c>
      <c r="BY52" s="158">
        <f>IF(BT52=BT33,Punktemodus!B13,0)</f>
        <v>5</v>
      </c>
      <c r="BZ52" s="155"/>
      <c r="CA52" s="155"/>
      <c r="CB52" s="155"/>
      <c r="CC52" s="155"/>
      <c r="CD52" s="155"/>
      <c r="CE52" s="155"/>
      <c r="CF52" s="154"/>
      <c r="CG52" s="154" t="s">
        <v>28</v>
      </c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34"/>
      <c r="CV52" s="134"/>
      <c r="CW52" s="134"/>
    </row>
    <row r="53" spans="1:101" ht="18.75" customHeight="1" thickBot="1" x14ac:dyDescent="0.25">
      <c r="A53" s="60"/>
      <c r="B53" s="60"/>
      <c r="C53" s="60"/>
      <c r="D53" s="60"/>
      <c r="E53" s="85"/>
      <c r="F53" s="60"/>
      <c r="G53" s="85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138"/>
      <c r="BQ53" s="60"/>
      <c r="BR53" s="141"/>
      <c r="BS53" s="149" t="s">
        <v>25</v>
      </c>
      <c r="BT53" s="144" t="str">
        <f>Spielplan!$BL$17</f>
        <v/>
      </c>
      <c r="BU53" s="145"/>
      <c r="BV53" s="146">
        <f>Spielplan!$BN$17</f>
        <v>0</v>
      </c>
      <c r="BW53" s="155"/>
      <c r="BX53" s="158">
        <f>IF(BT17=BT53,Punktemodus!$B$11,0)</f>
        <v>10</v>
      </c>
      <c r="BY53" s="158">
        <f>IF(BT53=BT32,Punktemodus!B13,0)</f>
        <v>5</v>
      </c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34"/>
      <c r="CV53" s="134"/>
      <c r="CW53" s="134"/>
    </row>
    <row r="54" spans="1:101" ht="18.75" customHeight="1" thickBot="1" x14ac:dyDescent="0.3">
      <c r="A54" s="60"/>
      <c r="B54" s="60"/>
      <c r="C54" s="88" t="s">
        <v>90</v>
      </c>
      <c r="D54" s="60"/>
      <c r="E54" s="85"/>
      <c r="F54" s="60"/>
      <c r="G54" s="85"/>
      <c r="H54" s="60"/>
      <c r="I54" s="60"/>
      <c r="J54" s="60"/>
      <c r="K54" s="60"/>
      <c r="L54" s="60"/>
      <c r="M54" s="60" t="s">
        <v>4</v>
      </c>
      <c r="N54" s="60"/>
      <c r="O54" s="60"/>
      <c r="P54" s="60"/>
      <c r="Q54" s="60" t="s">
        <v>6</v>
      </c>
      <c r="R54" s="60"/>
      <c r="S54" s="60"/>
      <c r="T54" s="60"/>
      <c r="U54" s="60" t="s">
        <v>7</v>
      </c>
      <c r="V54" s="60"/>
      <c r="W54" s="60"/>
      <c r="X54" s="60"/>
      <c r="Y54" s="60"/>
      <c r="Z54" s="60" t="s">
        <v>4</v>
      </c>
      <c r="AA54" s="60" t="s">
        <v>5</v>
      </c>
      <c r="AB54" s="60"/>
      <c r="AC54" s="60"/>
      <c r="AD54" s="60" t="s">
        <v>9</v>
      </c>
      <c r="AE54" s="60"/>
      <c r="AF54" s="60"/>
      <c r="AG54" s="60"/>
      <c r="AH54" s="60" t="s">
        <v>32</v>
      </c>
      <c r="AI54" s="60"/>
      <c r="AJ54" s="60"/>
      <c r="AK54" s="60"/>
      <c r="AL54" s="60"/>
      <c r="AM54" s="60"/>
      <c r="AN54" s="60" t="s">
        <v>35</v>
      </c>
      <c r="AO54" s="60"/>
      <c r="AP54" s="60"/>
      <c r="AQ54" s="60"/>
      <c r="AR54" s="60"/>
      <c r="AS54" s="60" t="s">
        <v>33</v>
      </c>
      <c r="AT54" s="60"/>
      <c r="AU54" s="60"/>
      <c r="AV54" s="60"/>
      <c r="AW54" s="60"/>
      <c r="AX54" s="60"/>
      <c r="AY54" s="60"/>
      <c r="AZ54" s="60"/>
      <c r="BA54" s="89" t="s">
        <v>10</v>
      </c>
      <c r="BB54" s="60"/>
      <c r="BC54" s="90" t="s">
        <v>4</v>
      </c>
      <c r="BD54" s="60"/>
      <c r="BE54" s="61" t="s">
        <v>5</v>
      </c>
      <c r="BF54" s="60"/>
      <c r="BG54" s="60"/>
      <c r="BH54" s="60"/>
      <c r="BI54" s="85"/>
      <c r="BJ54" s="60"/>
      <c r="BK54" s="60"/>
      <c r="BL54" s="60"/>
      <c r="BM54" s="60"/>
      <c r="BN54" s="60"/>
      <c r="BO54" s="60"/>
      <c r="BP54" s="138"/>
      <c r="BQ54" s="85"/>
      <c r="BR54" s="141"/>
      <c r="BS54" s="150"/>
      <c r="BT54" s="134"/>
      <c r="BU54" s="134"/>
      <c r="BV54" s="134"/>
      <c r="BW54" s="134"/>
      <c r="BX54" s="148"/>
      <c r="BY54" s="148"/>
      <c r="BZ54" s="134"/>
      <c r="CA54" s="134"/>
      <c r="CB54" s="134"/>
      <c r="CC54" s="134"/>
      <c r="CD54" s="134"/>
      <c r="CE54" s="134"/>
      <c r="CF54" s="144" t="str">
        <f>Spielplan!$BX$18</f>
        <v/>
      </c>
      <c r="CG54" s="145"/>
      <c r="CH54" s="146">
        <f>Spielplan!$BZ$18</f>
        <v>0</v>
      </c>
      <c r="CI54" s="134"/>
      <c r="CJ54" s="134">
        <f>IF(OR(CF54=$CF$18,CF54=$CF$19,CF54=$CF$34,CF54=$CF$35),Punktemodus!$B$19,0)</f>
        <v>30</v>
      </c>
      <c r="CK54" s="134"/>
      <c r="CL54" s="134"/>
      <c r="CM54" s="134"/>
      <c r="CN54" s="134"/>
      <c r="CO54" s="134"/>
      <c r="CP54" s="134"/>
      <c r="CQ54" s="134"/>
      <c r="CR54" s="134"/>
      <c r="CS54" s="134">
        <f>IF(CQ59=CQ23,Punktemodus!B23,0)</f>
        <v>50</v>
      </c>
      <c r="CT54" s="134"/>
      <c r="CU54" s="134"/>
      <c r="CV54" s="134"/>
      <c r="CW54" s="134"/>
    </row>
    <row r="55" spans="1:101" ht="18.75" customHeight="1" thickBot="1" x14ac:dyDescent="0.25">
      <c r="A55" s="60"/>
      <c r="B55" s="60"/>
      <c r="C55" s="92"/>
      <c r="D55" s="60"/>
      <c r="E55" s="85"/>
      <c r="F55" s="60"/>
      <c r="G55" s="85"/>
      <c r="H55" s="60"/>
      <c r="I55" s="60"/>
      <c r="J55" s="60"/>
      <c r="K55" s="60"/>
      <c r="L55" s="60"/>
      <c r="M55" s="60" t="s">
        <v>0</v>
      </c>
      <c r="N55" s="60" t="s">
        <v>1</v>
      </c>
      <c r="O55" s="60" t="s">
        <v>2</v>
      </c>
      <c r="P55" s="60" t="s">
        <v>3</v>
      </c>
      <c r="Q55" s="60" t="s">
        <v>0</v>
      </c>
      <c r="R55" s="60" t="s">
        <v>1</v>
      </c>
      <c r="S55" s="60" t="s">
        <v>2</v>
      </c>
      <c r="T55" s="60" t="s">
        <v>3</v>
      </c>
      <c r="U55" s="60" t="s">
        <v>0</v>
      </c>
      <c r="V55" s="60" t="s">
        <v>1</v>
      </c>
      <c r="W55" s="60" t="s">
        <v>2</v>
      </c>
      <c r="X55" s="60" t="s">
        <v>3</v>
      </c>
      <c r="Y55" s="60"/>
      <c r="Z55" s="60" t="s">
        <v>8</v>
      </c>
      <c r="AA55" s="60"/>
      <c r="AB55" s="60"/>
      <c r="AC55" s="60"/>
      <c r="AD55" s="60"/>
      <c r="AE55" s="60"/>
      <c r="AF55" s="60"/>
      <c r="AG55" s="60"/>
      <c r="AH55" s="60" t="s">
        <v>31</v>
      </c>
      <c r="AI55" s="60"/>
      <c r="AJ55" s="60"/>
      <c r="AK55" s="60"/>
      <c r="AL55" s="60"/>
      <c r="AM55" s="60"/>
      <c r="AN55" s="60" t="str">
        <f>AI56</f>
        <v>Schweiz</v>
      </c>
      <c r="AO55" s="60" t="str">
        <f>AI57</f>
        <v>Ecuador</v>
      </c>
      <c r="AP55" s="60" t="str">
        <f>AI58</f>
        <v>Frankreich</v>
      </c>
      <c r="AQ55" s="60" t="str">
        <f>AI59</f>
        <v>Honduras</v>
      </c>
      <c r="AR55" s="60"/>
      <c r="AS55" s="60" t="s">
        <v>31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85"/>
      <c r="BJ55" s="85"/>
      <c r="BK55" s="85"/>
      <c r="BL55" s="85"/>
      <c r="BM55" s="85"/>
      <c r="BN55" s="85"/>
      <c r="BO55" s="85"/>
      <c r="BP55" s="137"/>
      <c r="BQ55" s="85"/>
      <c r="BR55" s="141"/>
      <c r="BS55" s="134"/>
      <c r="BT55" s="134"/>
      <c r="BU55" s="134"/>
      <c r="BV55" s="134"/>
      <c r="BW55" s="134"/>
      <c r="BX55" s="148"/>
      <c r="BY55" s="148"/>
      <c r="BZ55" s="134"/>
      <c r="CA55" s="134"/>
      <c r="CB55" s="134"/>
      <c r="CC55" s="134"/>
      <c r="CD55" s="134"/>
      <c r="CE55" s="134"/>
      <c r="CF55" s="144" t="str">
        <f>Spielplan!$BX$19</f>
        <v/>
      </c>
      <c r="CG55" s="145"/>
      <c r="CH55" s="146">
        <f>Spielplan!$BZ$19</f>
        <v>0</v>
      </c>
      <c r="CI55" s="134"/>
      <c r="CJ55" s="134">
        <f>IF(OR(CF55=$CF$18,CF55=$CF$19,CF55=$CF$34,CF55=$CF$35),Punktemodus!$B$19,0)</f>
        <v>30</v>
      </c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</row>
    <row r="56" spans="1:101" ht="18.75" customHeight="1" thickBot="1" x14ac:dyDescent="0.3">
      <c r="A56" s="60"/>
      <c r="B56" s="60"/>
      <c r="C56" s="191" t="str">
        <f>Spielplan!$C56</f>
        <v>Schweiz</v>
      </c>
      <c r="D56" s="192"/>
      <c r="E56" s="104"/>
      <c r="F56" s="93"/>
      <c r="G56" s="104"/>
      <c r="H56" s="191" t="str">
        <f>Spielplan!$H$56</f>
        <v>Ecuador</v>
      </c>
      <c r="I56" s="192"/>
      <c r="J56" s="60"/>
      <c r="K56" s="60" t="s">
        <v>96</v>
      </c>
      <c r="L56" s="60">
        <f t="shared" ref="L56:L61" si="16">IF(E56-G56&gt;0,1,IF(G56=E56,0,-1))</f>
        <v>0</v>
      </c>
      <c r="M56" s="60">
        <f>IF($E56="",0,IF($E56&gt;$G56,3,IF($E56=G56,1,0)))</f>
        <v>0</v>
      </c>
      <c r="N56" s="60">
        <f>IF($G56="",0,IF($E56&gt;$G56,0,IF($E56=G56,1,3)))</f>
        <v>0</v>
      </c>
      <c r="O56" s="60"/>
      <c r="P56" s="60"/>
      <c r="Q56" s="60">
        <f>E56</f>
        <v>0</v>
      </c>
      <c r="R56" s="60">
        <f>G56</f>
        <v>0</v>
      </c>
      <c r="S56" s="60"/>
      <c r="T56" s="60"/>
      <c r="U56" s="60">
        <f>G56</f>
        <v>0</v>
      </c>
      <c r="V56" s="60">
        <f>E56</f>
        <v>0</v>
      </c>
      <c r="W56" s="60"/>
      <c r="X56" s="60"/>
      <c r="Y56" s="60"/>
      <c r="Z56" s="60">
        <f>M62</f>
        <v>0</v>
      </c>
      <c r="AA56" s="60">
        <f>Q62</f>
        <v>0</v>
      </c>
      <c r="AB56" s="60">
        <f>U62</f>
        <v>0</v>
      </c>
      <c r="AC56" s="60">
        <f>AA56-AB56</f>
        <v>0</v>
      </c>
      <c r="AD56" s="60">
        <f>IF(Z56&gt;Z57,-1,0)</f>
        <v>0</v>
      </c>
      <c r="AE56" s="60">
        <f>IF(Z56&gt;Z58,-1,0)</f>
        <v>0</v>
      </c>
      <c r="AF56" s="60">
        <f>IF(Z56&gt;Z59,-1,0)</f>
        <v>0</v>
      </c>
      <c r="AG56" s="60">
        <f>10000-(AJ56*1000+AM56*100+AK56*10)</f>
        <v>10000</v>
      </c>
      <c r="AH56" s="90">
        <f>RANK(AG56,AG56:AG59,1)</f>
        <v>1</v>
      </c>
      <c r="AI56" s="60" t="str">
        <f>C56</f>
        <v>Schweiz</v>
      </c>
      <c r="AJ56" s="60">
        <f t="shared" ref="AJ56:AL59" si="17">Z56</f>
        <v>0</v>
      </c>
      <c r="AK56" s="60">
        <f t="shared" si="17"/>
        <v>0</v>
      </c>
      <c r="AL56" s="60">
        <f t="shared" si="17"/>
        <v>0</v>
      </c>
      <c r="AM56" s="60">
        <f>AK56-AL56</f>
        <v>0</v>
      </c>
      <c r="AN56" s="187"/>
      <c r="AO56" s="187">
        <f>IF(AG57=AG56,IF(G56&gt;E56,AG57-0.1,AG57),AG57)</f>
        <v>10000</v>
      </c>
      <c r="AP56" s="187">
        <f>IF(AG58=AG56,IF(G58&gt;E58,AG58-0.1,AG58),AG58)</f>
        <v>10000</v>
      </c>
      <c r="AQ56" s="187">
        <f>IF(AG59=AG56,IF(G60&gt;E60,AG59-0.1,AG59),AG59)</f>
        <v>10000</v>
      </c>
      <c r="AR56" s="187">
        <f>AN60</f>
        <v>30000</v>
      </c>
      <c r="AS56" s="90">
        <f>RANK(AR56,AR56:AR59,1)</f>
        <v>1</v>
      </c>
      <c r="AT56" s="60" t="str">
        <f t="shared" ref="AT56:AW59" si="18">AI56</f>
        <v>Schweiz</v>
      </c>
      <c r="AU56" s="60">
        <f t="shared" si="18"/>
        <v>0</v>
      </c>
      <c r="AV56" s="60">
        <f t="shared" si="18"/>
        <v>0</v>
      </c>
      <c r="AW56" s="60">
        <f t="shared" si="18"/>
        <v>0</v>
      </c>
      <c r="AX56" s="60"/>
      <c r="AY56" s="60"/>
      <c r="AZ56" s="60"/>
      <c r="BA56" s="195">
        <v>1</v>
      </c>
      <c r="BB56" s="191" t="str">
        <f>VLOOKUP(1,AS56:AT59,2,FALSE)</f>
        <v>Schweiz</v>
      </c>
      <c r="BC56" s="196"/>
      <c r="BD56" s="197">
        <f>VLOOKUP(1,AS56:AW59,3,FALSE)</f>
        <v>0</v>
      </c>
      <c r="BE56" s="198">
        <f>VLOOKUP(1,AS56:AW59,4,FALSE)</f>
        <v>0</v>
      </c>
      <c r="BF56" s="93" t="s">
        <v>12</v>
      </c>
      <c r="BG56" s="198">
        <f>VLOOKUP(1,AS56:AW59,5,FALSE)</f>
        <v>0</v>
      </c>
      <c r="BH56" s="199" t="s">
        <v>121</v>
      </c>
      <c r="BI56" s="85"/>
      <c r="BJ56" s="85">
        <f>IF(E56&gt;G56,IF(Spielplan!E56&gt;Spielplan!G56,Punktemodus!$B$3,0),0)</f>
        <v>0</v>
      </c>
      <c r="BK56" s="85">
        <f>IF(E56=G56,IF(Spielplan!E56=Spielplan!G56,Punktemodus!$B$3,0),0)</f>
        <v>10</v>
      </c>
      <c r="BL56" s="85">
        <f>IF(E56&lt;G56,IF(Spielplan!E56&lt;Spielplan!G56,Punktemodus!$B$3,0),0)</f>
        <v>0</v>
      </c>
      <c r="BM56" s="85">
        <f>IF(E56=Spielplan!E56,IF(G56=Spielplan!G56,Punktemodus!$B$5,0),0)</f>
        <v>3</v>
      </c>
      <c r="BN56" s="85">
        <f>IF(E56=Spielplan!E56,Punktemodus!$B$7,0)</f>
        <v>1</v>
      </c>
      <c r="BO56" s="85">
        <f>IF(G56=Spielplan!G56,Punktemodus!$B$7,0)</f>
        <v>1</v>
      </c>
      <c r="BP56" s="137">
        <f>IF(Spielplan!E56="",0,SUM(BJ56:BO56))</f>
        <v>0</v>
      </c>
      <c r="BQ56" s="85"/>
      <c r="BR56" s="141"/>
      <c r="BS56" s="153" t="s">
        <v>121</v>
      </c>
      <c r="BT56" s="144" t="str">
        <f>Spielplan!$BL$20</f>
        <v/>
      </c>
      <c r="BU56" s="145"/>
      <c r="BV56" s="146">
        <f>Spielplan!$BN$20</f>
        <v>0</v>
      </c>
      <c r="BW56" s="147"/>
      <c r="BX56" s="148">
        <f>IF(BT20=BT56,Punktemodus!$B$11,0)</f>
        <v>10</v>
      </c>
      <c r="BY56" s="148">
        <f>IF(BT56=BT37,Punktemodus!B13,0)</f>
        <v>5</v>
      </c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</row>
    <row r="57" spans="1:101" ht="18.75" customHeight="1" thickBot="1" x14ac:dyDescent="0.3">
      <c r="A57" s="60"/>
      <c r="B57" s="60"/>
      <c r="C57" s="193" t="str">
        <f>Spielplan!$C$57</f>
        <v>Frankreich</v>
      </c>
      <c r="D57" s="194"/>
      <c r="E57" s="104"/>
      <c r="F57" s="93"/>
      <c r="G57" s="104"/>
      <c r="H57" s="193" t="str">
        <f>Spielplan!$H$57</f>
        <v>Honduras</v>
      </c>
      <c r="I57" s="194"/>
      <c r="J57" s="60"/>
      <c r="K57" s="60" t="s">
        <v>97</v>
      </c>
      <c r="L57" s="60">
        <f t="shared" si="16"/>
        <v>0</v>
      </c>
      <c r="M57" s="60"/>
      <c r="N57" s="60"/>
      <c r="O57" s="60">
        <f>IF($E57="",0,IF($E57&gt;$G57,3,IF($E57=$G57,1,0)))</f>
        <v>0</v>
      </c>
      <c r="P57" s="60">
        <f>IF($G57="",0,IF($E57&gt;$G57,0,IF($E57=$G57,1,3)))</f>
        <v>0</v>
      </c>
      <c r="Q57" s="60"/>
      <c r="R57" s="60"/>
      <c r="S57" s="60">
        <f>E57</f>
        <v>0</v>
      </c>
      <c r="T57" s="60">
        <f>G57</f>
        <v>0</v>
      </c>
      <c r="U57" s="60"/>
      <c r="V57" s="60"/>
      <c r="W57" s="60">
        <f>G57</f>
        <v>0</v>
      </c>
      <c r="X57" s="60">
        <f>E57</f>
        <v>0</v>
      </c>
      <c r="Y57" s="60"/>
      <c r="Z57" s="60">
        <f>N62</f>
        <v>0</v>
      </c>
      <c r="AA57" s="60">
        <f>R62</f>
        <v>0</v>
      </c>
      <c r="AB57" s="60">
        <f>V62</f>
        <v>0</v>
      </c>
      <c r="AC57" s="60">
        <f>AA57-AB57</f>
        <v>0</v>
      </c>
      <c r="AD57" s="60">
        <f>IF(Z57&gt;Z56,-1,0)</f>
        <v>0</v>
      </c>
      <c r="AE57" s="60">
        <f>IF(Z57&gt;Z58,-1,0)</f>
        <v>0</v>
      </c>
      <c r="AF57" s="60">
        <f>IF(Z57&gt;Z59,-1,0)</f>
        <v>0</v>
      </c>
      <c r="AG57" s="60">
        <f>10000-(AJ57*1000+AM57*100+AK57*10)</f>
        <v>10000</v>
      </c>
      <c r="AH57" s="90">
        <f>RANK(AG57,AG56:AG59,1)</f>
        <v>1</v>
      </c>
      <c r="AI57" s="60" t="str">
        <f>H56</f>
        <v>Ecuador</v>
      </c>
      <c r="AJ57" s="60">
        <f t="shared" si="17"/>
        <v>0</v>
      </c>
      <c r="AK57" s="60">
        <f t="shared" si="17"/>
        <v>0</v>
      </c>
      <c r="AL57" s="60">
        <f t="shared" si="17"/>
        <v>0</v>
      </c>
      <c r="AM57" s="60">
        <f>AK57-AL57</f>
        <v>0</v>
      </c>
      <c r="AN57" s="187">
        <f>IF(AG56=AG57,IF(E56&gt;G56,AG56-0.1,AG56),AG56)</f>
        <v>10000</v>
      </c>
      <c r="AO57" s="187"/>
      <c r="AP57" s="187">
        <f>IF(AG58=AG57,IF(G61&gt;E61,AG58-0.1,AG58),AG58)</f>
        <v>10000</v>
      </c>
      <c r="AQ57" s="187">
        <f>IF(AG59=AG57,IF(G59&gt;E59,AG59-0.1,AG59),AG59)</f>
        <v>10000</v>
      </c>
      <c r="AR57" s="187">
        <f>AO60</f>
        <v>30000</v>
      </c>
      <c r="AS57" s="90">
        <f>RANK(AR57,AR56:AR59,1)</f>
        <v>1</v>
      </c>
      <c r="AT57" s="60" t="str">
        <f t="shared" si="18"/>
        <v>Ecuador</v>
      </c>
      <c r="AU57" s="60">
        <f t="shared" si="18"/>
        <v>0</v>
      </c>
      <c r="AV57" s="60">
        <f t="shared" si="18"/>
        <v>0</v>
      </c>
      <c r="AW57" s="60">
        <f t="shared" si="18"/>
        <v>0</v>
      </c>
      <c r="AX57" s="60"/>
      <c r="AY57" s="60"/>
      <c r="AZ57" s="60"/>
      <c r="BA57" s="235">
        <v>2</v>
      </c>
      <c r="BB57" s="193" t="e">
        <f>VLOOKUP(2,AS56:AT59,2,FALSE)</f>
        <v>#N/A</v>
      </c>
      <c r="BC57" s="236"/>
      <c r="BD57" s="237" t="e">
        <f>VLOOKUP(2,AS56:AW59,3,FALSE)</f>
        <v>#N/A</v>
      </c>
      <c r="BE57" s="238" t="e">
        <f>VLOOKUP(2,AS56:AW59,4,FALSE)</f>
        <v>#N/A</v>
      </c>
      <c r="BF57" s="93" t="s">
        <v>12</v>
      </c>
      <c r="BG57" s="238" t="e">
        <f>VLOOKUP(2,AS56:AW59,5,FALSE)</f>
        <v>#N/A</v>
      </c>
      <c r="BH57" s="238" t="s">
        <v>127</v>
      </c>
      <c r="BI57" s="85"/>
      <c r="BJ57" s="85">
        <f>IF(E57&gt;G57,IF(Spielplan!E57&gt;Spielplan!G57,Punktemodus!$B$3,0),0)</f>
        <v>0</v>
      </c>
      <c r="BK57" s="85">
        <f>IF(E57=G57,IF(Spielplan!E57=Spielplan!G57,Punktemodus!$B$3,0),0)</f>
        <v>10</v>
      </c>
      <c r="BL57" s="85">
        <f>IF(E57&lt;G57,IF(Spielplan!E57&lt;Spielplan!G57,Punktemodus!$B$3,0),0)</f>
        <v>0</v>
      </c>
      <c r="BM57" s="85">
        <f>IF(E57=Spielplan!E57,IF(G57=Spielplan!G57,Punktemodus!$B$5,0),0)</f>
        <v>3</v>
      </c>
      <c r="BN57" s="85">
        <f>IF(E57=Spielplan!E57,Punktemodus!$B$7,0)</f>
        <v>1</v>
      </c>
      <c r="BO57" s="85">
        <f>IF(G57=Spielplan!G57,Punktemodus!$B$7,0)</f>
        <v>1</v>
      </c>
      <c r="BP57" s="137">
        <f>IF(Spielplan!E57="",0,SUM(BJ57:BO57))</f>
        <v>0</v>
      </c>
      <c r="BQ57" s="85"/>
      <c r="BR57" s="141"/>
      <c r="BS57" s="149" t="s">
        <v>122</v>
      </c>
      <c r="BT57" s="144" t="str">
        <f>Spielplan!$BL$21</f>
        <v/>
      </c>
      <c r="BU57" s="145"/>
      <c r="BV57" s="146">
        <f>Spielplan!$BN$21</f>
        <v>0</v>
      </c>
      <c r="BW57" s="134"/>
      <c r="BX57" s="148">
        <f>IF(BT21=BT57,Punktemodus!$B$11,0)</f>
        <v>10</v>
      </c>
      <c r="BY57" s="148">
        <f>IF(BT57=BT36,Punktemodus!B13,0)</f>
        <v>5</v>
      </c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54" t="s">
        <v>29</v>
      </c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</row>
    <row r="58" spans="1:101" ht="18.75" customHeight="1" thickBot="1" x14ac:dyDescent="0.3">
      <c r="A58" s="60"/>
      <c r="B58" s="60"/>
      <c r="C58" s="191" t="str">
        <f>C56</f>
        <v>Schweiz</v>
      </c>
      <c r="D58" s="192"/>
      <c r="E58" s="104"/>
      <c r="F58" s="93"/>
      <c r="G58" s="104"/>
      <c r="H58" s="191" t="str">
        <f>C57</f>
        <v>Frankreich</v>
      </c>
      <c r="I58" s="192"/>
      <c r="J58" s="60"/>
      <c r="K58" s="60" t="s">
        <v>98</v>
      </c>
      <c r="L58" s="60">
        <f t="shared" si="16"/>
        <v>0</v>
      </c>
      <c r="M58" s="60">
        <f>IF($E58="",0,IF($E58&gt;$G58,3,IF($E58=G58,1,0)))</f>
        <v>0</v>
      </c>
      <c r="N58" s="60"/>
      <c r="O58" s="60">
        <f>IF($G58="",0,IF($E58&gt;$G58,0,IF($E58=$G58,1,3)))</f>
        <v>0</v>
      </c>
      <c r="P58" s="60"/>
      <c r="Q58" s="60">
        <f>E58</f>
        <v>0</v>
      </c>
      <c r="R58" s="60"/>
      <c r="S58" s="60">
        <f>G58</f>
        <v>0</v>
      </c>
      <c r="T58" s="60"/>
      <c r="U58" s="60">
        <f>G58</f>
        <v>0</v>
      </c>
      <c r="V58" s="60"/>
      <c r="W58" s="60">
        <f>E58</f>
        <v>0</v>
      </c>
      <c r="X58" s="60"/>
      <c r="Y58" s="60"/>
      <c r="Z58" s="60">
        <f>O62</f>
        <v>0</v>
      </c>
      <c r="AA58" s="60">
        <f>S62</f>
        <v>0</v>
      </c>
      <c r="AB58" s="60">
        <f>W62</f>
        <v>0</v>
      </c>
      <c r="AC58" s="60">
        <f>AA58-AB58</f>
        <v>0</v>
      </c>
      <c r="AD58" s="60">
        <f>IF(Z58&gt;Z56,-1,0)</f>
        <v>0</v>
      </c>
      <c r="AE58" s="60">
        <f>IF(Z58&gt;Z57,-1,0)</f>
        <v>0</v>
      </c>
      <c r="AF58" s="60">
        <f>IF(Z58&gt;Z59,-1,0)</f>
        <v>0</v>
      </c>
      <c r="AG58" s="60">
        <f>10000-(AJ58*1000+AM58*100+AK58*10)</f>
        <v>10000</v>
      </c>
      <c r="AH58" s="90">
        <f>RANK(AG58,AG56:AG59,1)</f>
        <v>1</v>
      </c>
      <c r="AI58" s="60" t="str">
        <f>C57</f>
        <v>Frankreich</v>
      </c>
      <c r="AJ58" s="60">
        <f t="shared" si="17"/>
        <v>0</v>
      </c>
      <c r="AK58" s="60">
        <f t="shared" si="17"/>
        <v>0</v>
      </c>
      <c r="AL58" s="60">
        <f t="shared" si="17"/>
        <v>0</v>
      </c>
      <c r="AM58" s="60">
        <f>AK58-AL58</f>
        <v>0</v>
      </c>
      <c r="AN58" s="187">
        <f>IF(AG56=AG58,IF(E58&gt;G58,AG56-0.1,AG56),AG56)</f>
        <v>10000</v>
      </c>
      <c r="AO58" s="187">
        <f>IF(AG57=AG58,IF(E61&gt;G61,AG57-0.1,AG57),AG57)</f>
        <v>10000</v>
      </c>
      <c r="AP58" s="187"/>
      <c r="AQ58" s="187">
        <f>IF(AG59=AG58,IF(G57&gt;E57,AG59-0.1,AG59),AG59)</f>
        <v>10000</v>
      </c>
      <c r="AR58" s="187">
        <f>AP60</f>
        <v>30000</v>
      </c>
      <c r="AS58" s="90">
        <f>RANK(AR58,AR56:AR59,1)</f>
        <v>1</v>
      </c>
      <c r="AT58" s="60" t="str">
        <f t="shared" si="18"/>
        <v>Frankreich</v>
      </c>
      <c r="AU58" s="60">
        <f t="shared" si="18"/>
        <v>0</v>
      </c>
      <c r="AV58" s="60">
        <f t="shared" si="18"/>
        <v>0</v>
      </c>
      <c r="AW58" s="60">
        <f t="shared" si="18"/>
        <v>0</v>
      </c>
      <c r="AX58" s="60"/>
      <c r="AY58" s="60"/>
      <c r="AZ58" s="60"/>
      <c r="BA58" s="113">
        <v>3</v>
      </c>
      <c r="BB58" s="114" t="e">
        <f>VLOOKUP(3,AS56:AT59,2,FALSE)</f>
        <v>#N/A</v>
      </c>
      <c r="BC58" s="115"/>
      <c r="BD58" s="116" t="e">
        <f>VLOOKUP(3,AS56:AW59,3,FALSE)</f>
        <v>#N/A</v>
      </c>
      <c r="BE58" s="116" t="e">
        <f>VLOOKUP(3,AS56:AW59,4,FALSE)</f>
        <v>#N/A</v>
      </c>
      <c r="BF58" s="93" t="s">
        <v>12</v>
      </c>
      <c r="BG58" s="116" t="e">
        <f>VLOOKUP(3,AS56:AW59,5,FALSE)</f>
        <v>#N/A</v>
      </c>
      <c r="BH58" s="60"/>
      <c r="BI58" s="85"/>
      <c r="BJ58" s="85">
        <f>IF(E58&gt;G58,IF(Spielplan!E58&gt;Spielplan!G58,Punktemodus!$B$3,0),0)</f>
        <v>0</v>
      </c>
      <c r="BK58" s="85">
        <f>IF(E58=G58,IF(Spielplan!E58=Spielplan!G58,Punktemodus!$B$3,0),0)</f>
        <v>10</v>
      </c>
      <c r="BL58" s="85">
        <f>IF(E58&lt;G58,IF(Spielplan!E58&lt;Spielplan!G58,Punktemodus!$B$3,0),0)</f>
        <v>0</v>
      </c>
      <c r="BM58" s="85">
        <f>IF(E58=Spielplan!E58,IF(G58=Spielplan!G58,Punktemodus!$B$5,0),0)</f>
        <v>3</v>
      </c>
      <c r="BN58" s="85">
        <f>IF(E58=Spielplan!E58,Punktemodus!$B$7,0)</f>
        <v>1</v>
      </c>
      <c r="BO58" s="85">
        <f>IF(G58=Spielplan!G58,Punktemodus!$B$7,0)</f>
        <v>1</v>
      </c>
      <c r="BP58" s="137">
        <f>IF(Spielplan!E58="",0,SUM(BJ58:BO58))</f>
        <v>0</v>
      </c>
      <c r="BQ58" s="85"/>
      <c r="BR58" s="141"/>
      <c r="BS58" s="150"/>
      <c r="BT58" s="134"/>
      <c r="BU58" s="134"/>
      <c r="BV58" s="134"/>
      <c r="BW58" s="134"/>
      <c r="BX58" s="148"/>
      <c r="BY58" s="148"/>
      <c r="BZ58" s="134"/>
      <c r="CA58" s="144" t="str">
        <f>Spielplan!$BS$22</f>
        <v/>
      </c>
      <c r="CB58" s="145"/>
      <c r="CC58" s="146">
        <f>Spielplan!$BU$22</f>
        <v>0</v>
      </c>
      <c r="CD58" s="147"/>
      <c r="CE58" s="134">
        <f>IF(CA58=CA22,Punktemodus!B15,0)</f>
        <v>20</v>
      </c>
      <c r="CF58" s="148">
        <f>IF(OR(CA58=$CA$14,CA58=$CA$15,CA58=$CA$23,CA58=$CA$30,CA58=$CA$31,CA58=$CA$38,CA58=$CA$39),Punktemodus!B17,0)</f>
        <v>10</v>
      </c>
      <c r="CG58" s="134"/>
      <c r="CH58" s="134"/>
      <c r="CI58" s="147"/>
      <c r="CJ58" s="134"/>
      <c r="CK58" s="134"/>
      <c r="CL58" s="134"/>
      <c r="CM58" s="134"/>
      <c r="CN58" s="134"/>
      <c r="CO58" s="134"/>
      <c r="CP58" s="134"/>
      <c r="CQ58" s="155"/>
      <c r="CR58" s="142" t="s">
        <v>130</v>
      </c>
      <c r="CS58" s="155"/>
      <c r="CT58" s="155"/>
      <c r="CU58" s="155"/>
      <c r="CV58" s="155"/>
      <c r="CW58" s="134"/>
    </row>
    <row r="59" spans="1:101" ht="18.75" customHeight="1" thickBot="1" x14ac:dyDescent="0.3">
      <c r="A59" s="60"/>
      <c r="B59" s="60"/>
      <c r="C59" s="193" t="str">
        <f>H56</f>
        <v>Ecuador</v>
      </c>
      <c r="D59" s="194"/>
      <c r="E59" s="104"/>
      <c r="F59" s="93"/>
      <c r="G59" s="104"/>
      <c r="H59" s="193" t="str">
        <f>H57</f>
        <v>Honduras</v>
      </c>
      <c r="I59" s="194"/>
      <c r="J59" s="60"/>
      <c r="K59" s="60" t="s">
        <v>99</v>
      </c>
      <c r="L59" s="60">
        <f t="shared" si="16"/>
        <v>0</v>
      </c>
      <c r="M59" s="60"/>
      <c r="N59" s="60">
        <f>IF($E59="",0,IF($E59&gt;$G59,3,IF($E59=$G59,1,0)))</f>
        <v>0</v>
      </c>
      <c r="O59" s="60"/>
      <c r="P59" s="60">
        <f>IF($G59="",0,IF($E59&gt;$G59,0,IF($E59=$G59,1,3)))</f>
        <v>0</v>
      </c>
      <c r="Q59" s="60"/>
      <c r="R59" s="60">
        <f>E59</f>
        <v>0</v>
      </c>
      <c r="S59" s="60"/>
      <c r="T59" s="60">
        <f>G59</f>
        <v>0</v>
      </c>
      <c r="U59" s="60"/>
      <c r="V59" s="60">
        <f>G59</f>
        <v>0</v>
      </c>
      <c r="W59" s="60"/>
      <c r="X59" s="60">
        <f>E59</f>
        <v>0</v>
      </c>
      <c r="Y59" s="60"/>
      <c r="Z59" s="60">
        <f>P62</f>
        <v>0</v>
      </c>
      <c r="AA59" s="60">
        <f>T62</f>
        <v>0</v>
      </c>
      <c r="AB59" s="60">
        <f>X62</f>
        <v>0</v>
      </c>
      <c r="AC59" s="60">
        <f>AA59-AB59</f>
        <v>0</v>
      </c>
      <c r="AD59" s="60">
        <f>IF(Z59&gt;Z56,-1,0)</f>
        <v>0</v>
      </c>
      <c r="AE59" s="60">
        <f>IF(Z59&gt;Z57,-1,0)</f>
        <v>0</v>
      </c>
      <c r="AF59" s="60">
        <f>IF(Z59&gt;Z58,-1,0)</f>
        <v>0</v>
      </c>
      <c r="AG59" s="60">
        <f>10000-(AJ59*1000+AM59*100+AK59*10)</f>
        <v>10000</v>
      </c>
      <c r="AH59" s="90">
        <f>RANK(AG59,AG56:AG59,1)</f>
        <v>1</v>
      </c>
      <c r="AI59" s="60" t="str">
        <f>H57</f>
        <v>Honduras</v>
      </c>
      <c r="AJ59" s="60">
        <f t="shared" si="17"/>
        <v>0</v>
      </c>
      <c r="AK59" s="60">
        <f t="shared" si="17"/>
        <v>0</v>
      </c>
      <c r="AL59" s="60">
        <f t="shared" si="17"/>
        <v>0</v>
      </c>
      <c r="AM59" s="60">
        <f>AK59-AL59</f>
        <v>0</v>
      </c>
      <c r="AN59" s="187">
        <f>IF(AG56=AG59,IF(E60&gt;G60,AG56-0.1,AG56),AG56)</f>
        <v>10000</v>
      </c>
      <c r="AO59" s="187">
        <f>IF(AG57=AG59,IF(E59&gt;G59,AG57-0.1,AG57),AG57)</f>
        <v>10000</v>
      </c>
      <c r="AP59" s="187">
        <f>IF(AG58=AG59,IF(E57&gt;G57,AG58-0.1,AG58),AG58)</f>
        <v>10000</v>
      </c>
      <c r="AQ59" s="187"/>
      <c r="AR59" s="187">
        <f>AQ60</f>
        <v>30000</v>
      </c>
      <c r="AS59" s="90">
        <f>RANK(AR59,AR56:AR59,1)</f>
        <v>1</v>
      </c>
      <c r="AT59" s="60" t="str">
        <f t="shared" si="18"/>
        <v>Honduras</v>
      </c>
      <c r="AU59" s="60">
        <f t="shared" si="18"/>
        <v>0</v>
      </c>
      <c r="AV59" s="60">
        <f t="shared" si="18"/>
        <v>0</v>
      </c>
      <c r="AW59" s="60">
        <f t="shared" si="18"/>
        <v>0</v>
      </c>
      <c r="AX59" s="60"/>
      <c r="AY59" s="60"/>
      <c r="AZ59" s="60"/>
      <c r="BA59" s="113">
        <v>4</v>
      </c>
      <c r="BB59" s="114" t="e">
        <f>VLOOKUP(4,AS56:AT59,2,FALSE)</f>
        <v>#N/A</v>
      </c>
      <c r="BC59" s="115"/>
      <c r="BD59" s="116" t="e">
        <f>VLOOKUP(4,AS56:AW59,3,FALSE)</f>
        <v>#N/A</v>
      </c>
      <c r="BE59" s="116" t="e">
        <f>VLOOKUP(4,AS56:AW59,4,FALSE)</f>
        <v>#N/A</v>
      </c>
      <c r="BF59" s="93" t="s">
        <v>12</v>
      </c>
      <c r="BG59" s="116" t="e">
        <f>VLOOKUP(4,AS56:AW59,5,FALSE)</f>
        <v>#N/A</v>
      </c>
      <c r="BH59" s="60"/>
      <c r="BI59" s="85"/>
      <c r="BJ59" s="85">
        <f>IF(E59&gt;G59,IF(Spielplan!E59&gt;Spielplan!G59,Punktemodus!$B$3,0),0)</f>
        <v>0</v>
      </c>
      <c r="BK59" s="85">
        <f>IF(E59=G59,IF(Spielplan!E59=Spielplan!G59,Punktemodus!$B$3,0),0)</f>
        <v>10</v>
      </c>
      <c r="BL59" s="85">
        <f>IF(E59&lt;G59,IF(Spielplan!E59&lt;Spielplan!G59,Punktemodus!$B$3,0),0)</f>
        <v>0</v>
      </c>
      <c r="BM59" s="85">
        <f>IF(E59=Spielplan!E59,IF(G59=Spielplan!G59,Punktemodus!$B$5,0),0)</f>
        <v>3</v>
      </c>
      <c r="BN59" s="85">
        <f>IF(E59=Spielplan!E59,Punktemodus!$B$7,0)</f>
        <v>1</v>
      </c>
      <c r="BO59" s="85">
        <f>IF(G59=Spielplan!G59,Punktemodus!$B$7,0)</f>
        <v>1</v>
      </c>
      <c r="BP59" s="137">
        <f>IF(Spielplan!E59="",0,SUM(BJ59:BO59))</f>
        <v>0</v>
      </c>
      <c r="BQ59" s="85"/>
      <c r="BR59" s="141"/>
      <c r="BS59" s="134"/>
      <c r="BT59" s="134"/>
      <c r="BU59" s="134"/>
      <c r="BV59" s="134"/>
      <c r="BW59" s="134"/>
      <c r="BX59" s="148"/>
      <c r="BY59" s="148"/>
      <c r="BZ59" s="134"/>
      <c r="CA59" s="144" t="str">
        <f>Spielplan!$BS$23</f>
        <v/>
      </c>
      <c r="CB59" s="145"/>
      <c r="CC59" s="146">
        <f>Spielplan!$BU$23</f>
        <v>0</v>
      </c>
      <c r="CD59" s="134"/>
      <c r="CE59" s="134">
        <f>IF(CA59=CA23,Punktemodus!B15,0)</f>
        <v>20</v>
      </c>
      <c r="CF59" s="148">
        <f>IF(OR(CA59=$CA$14,CA59=$CA$15,CA59=$CA$22,CA59=$CA$30,CA59=$CA$31,CA59=$CA$38,CA59=$CA$39),Punktemodus!B17,0)</f>
        <v>10</v>
      </c>
      <c r="CG59" s="134"/>
      <c r="CH59" s="134"/>
      <c r="CI59" s="134"/>
      <c r="CJ59" s="134"/>
      <c r="CK59" s="144" t="str">
        <f>Spielplan!$CC$23</f>
        <v/>
      </c>
      <c r="CL59" s="145"/>
      <c r="CM59" s="146">
        <f>Spielplan!$CE$23</f>
        <v>0</v>
      </c>
      <c r="CN59" s="134"/>
      <c r="CO59" s="134">
        <f>IF(OR(CK59=CK23,CK59=CK24),Punktemodus!B21,0)</f>
        <v>40</v>
      </c>
      <c r="CP59" s="134"/>
      <c r="CQ59" s="370" t="str">
        <f>Spielplan!$CI$23</f>
        <v/>
      </c>
      <c r="CR59" s="371"/>
      <c r="CS59" s="371"/>
      <c r="CT59" s="371"/>
      <c r="CU59" s="371"/>
      <c r="CV59" s="372"/>
      <c r="CW59" s="134"/>
    </row>
    <row r="60" spans="1:101" ht="18.75" customHeight="1" thickBot="1" x14ac:dyDescent="0.3">
      <c r="A60" s="60"/>
      <c r="B60" s="60"/>
      <c r="C60" s="191" t="str">
        <f>C56</f>
        <v>Schweiz</v>
      </c>
      <c r="D60" s="192"/>
      <c r="E60" s="104"/>
      <c r="F60" s="93"/>
      <c r="G60" s="104"/>
      <c r="H60" s="191" t="str">
        <f>H57</f>
        <v>Honduras</v>
      </c>
      <c r="I60" s="192"/>
      <c r="J60" s="60"/>
      <c r="K60" s="60" t="s">
        <v>100</v>
      </c>
      <c r="L60" s="60">
        <f t="shared" si="16"/>
        <v>0</v>
      </c>
      <c r="M60" s="60">
        <f>IF($E60="",0,IF($E60&gt;$G60,3,IF($E60=G60,1,0)))</f>
        <v>0</v>
      </c>
      <c r="N60" s="60"/>
      <c r="O60" s="60"/>
      <c r="P60" s="60">
        <f>IF($G60="",0,IF($E60&gt;$G60,0,IF($E60=$G60,1,3)))</f>
        <v>0</v>
      </c>
      <c r="Q60" s="60">
        <f>E60</f>
        <v>0</v>
      </c>
      <c r="R60" s="60"/>
      <c r="S60" s="60"/>
      <c r="T60" s="60">
        <f>G60</f>
        <v>0</v>
      </c>
      <c r="U60" s="60">
        <f>G60</f>
        <v>0</v>
      </c>
      <c r="V60" s="60"/>
      <c r="W60" s="60"/>
      <c r="X60" s="60">
        <f>E60</f>
        <v>0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187">
        <f>SUM(AN56:AN59)</f>
        <v>30000</v>
      </c>
      <c r="AO60" s="187">
        <f>SUM(AO56:AO59)</f>
        <v>30000</v>
      </c>
      <c r="AP60" s="187">
        <f>SUM(AP56:AP59)</f>
        <v>30000</v>
      </c>
      <c r="AQ60" s="187">
        <f>SUM(AQ56:AQ59)</f>
        <v>30000</v>
      </c>
      <c r="AR60" s="187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85">
        <f>IF(E60&gt;G60,IF(Spielplan!E60&gt;Spielplan!G60,Punktemodus!$B$3,0),0)</f>
        <v>0</v>
      </c>
      <c r="BK60" s="85">
        <f>IF(E60=G60,IF(Spielplan!E60=Spielplan!G60,Punktemodus!$B$3,0),0)</f>
        <v>10</v>
      </c>
      <c r="BL60" s="85">
        <f>IF(E60&lt;G60,IF(Spielplan!E60&lt;Spielplan!G60,Punktemodus!$B$3,0),0)</f>
        <v>0</v>
      </c>
      <c r="BM60" s="85">
        <f>IF(E60=Spielplan!E60,IF(G60=Spielplan!G60,Punktemodus!$B$5,0),0)</f>
        <v>3</v>
      </c>
      <c r="BN60" s="85">
        <f>IF(E60=Spielplan!E60,Punktemodus!$B$7,0)</f>
        <v>1</v>
      </c>
      <c r="BO60" s="85">
        <f>IF(G60=Spielplan!G60,Punktemodus!$B$7,0)</f>
        <v>1</v>
      </c>
      <c r="BP60" s="137">
        <f>IF(Spielplan!E60="",0,SUM(BJ60:BO60))</f>
        <v>0</v>
      </c>
      <c r="BQ60" s="60"/>
      <c r="BR60" s="141"/>
      <c r="BS60" s="153" t="s">
        <v>123</v>
      </c>
      <c r="BT60" s="144" t="str">
        <f>Spielplan!$BL$24</f>
        <v/>
      </c>
      <c r="BU60" s="145"/>
      <c r="BV60" s="146">
        <f>Spielplan!$BN$24</f>
        <v>0</v>
      </c>
      <c r="BW60" s="147"/>
      <c r="BX60" s="148">
        <f>IF(BT24=BT60,Punktemodus!$B$11,0)</f>
        <v>10</v>
      </c>
      <c r="BY60" s="148">
        <f>IF(BT60=BT41,Punktemodus!B13,0)</f>
        <v>5</v>
      </c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44" t="str">
        <f>Spielplan!$CC$24</f>
        <v/>
      </c>
      <c r="CL60" s="145"/>
      <c r="CM60" s="146">
        <f>Spielplan!$CE$24</f>
        <v>0</v>
      </c>
      <c r="CN60" s="134"/>
      <c r="CO60" s="134">
        <f>IF(OR(CK60=CK23,CK60=CK24),Punktemodus!B21,0)</f>
        <v>40</v>
      </c>
      <c r="CP60" s="134"/>
      <c r="CQ60" s="373"/>
      <c r="CR60" s="374"/>
      <c r="CS60" s="374"/>
      <c r="CT60" s="374"/>
      <c r="CU60" s="374"/>
      <c r="CV60" s="375"/>
      <c r="CW60" s="134"/>
    </row>
    <row r="61" spans="1:101" ht="18.75" customHeight="1" thickBot="1" x14ac:dyDescent="0.3">
      <c r="A61" s="60"/>
      <c r="B61" s="60"/>
      <c r="C61" s="193" t="str">
        <f>H56</f>
        <v>Ecuador</v>
      </c>
      <c r="D61" s="194"/>
      <c r="E61" s="104"/>
      <c r="F61" s="93"/>
      <c r="G61" s="104"/>
      <c r="H61" s="193" t="str">
        <f>C57</f>
        <v>Frankreich</v>
      </c>
      <c r="I61" s="194"/>
      <c r="J61" s="60"/>
      <c r="K61" s="60" t="s">
        <v>100</v>
      </c>
      <c r="L61" s="60">
        <f t="shared" si="16"/>
        <v>0</v>
      </c>
      <c r="M61" s="60"/>
      <c r="N61" s="60">
        <f>IF($E61="",0,IF($E61&gt;$G61,3,IF($E61=$G61,1,0)))</f>
        <v>0</v>
      </c>
      <c r="O61" s="60">
        <f>IF($G61="",0,IF($E61&gt;$G61,0,IF($E61=$G61,1,3)))</f>
        <v>0</v>
      </c>
      <c r="P61" s="60"/>
      <c r="Q61" s="60"/>
      <c r="R61" s="60">
        <f>E61</f>
        <v>0</v>
      </c>
      <c r="S61" s="60">
        <f>G61</f>
        <v>0</v>
      </c>
      <c r="T61" s="60"/>
      <c r="U61" s="60"/>
      <c r="V61" s="60">
        <f>G61</f>
        <v>0</v>
      </c>
      <c r="W61" s="60">
        <f>E61</f>
        <v>0</v>
      </c>
      <c r="X61" s="60"/>
      <c r="Y61" s="60"/>
      <c r="Z61" s="60" t="s">
        <v>30</v>
      </c>
      <c r="AA61" s="60"/>
      <c r="AB61" s="60"/>
      <c r="AC61" s="60"/>
      <c r="AD61" s="60"/>
      <c r="AE61" s="60"/>
      <c r="AF61" s="60"/>
      <c r="AG61" s="60" t="b">
        <f>OR(AG56=AG57,AG56=AG58,AG56=AG59,AG57=AG58,AG57=AG59,AG58=AG59)</f>
        <v>1</v>
      </c>
      <c r="AH61" s="60"/>
      <c r="AI61" s="60"/>
      <c r="AJ61" s="60"/>
      <c r="AK61" s="60"/>
      <c r="AL61" s="60"/>
      <c r="AM61" s="60"/>
      <c r="AN61" s="60"/>
      <c r="AO61" s="60" t="s">
        <v>34</v>
      </c>
      <c r="AP61" s="60"/>
      <c r="AQ61" s="60"/>
      <c r="AR61" s="60" t="b">
        <f>OR(AR56=AR57,AR56=AR58,AR56=AR59,AR57=AR58,AR57=AR59,AR58=AR59)</f>
        <v>1</v>
      </c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85">
        <f>IF(E61&gt;G61,IF(Spielplan!E61&gt;Spielplan!G61,Punktemodus!$B$3,0),0)</f>
        <v>0</v>
      </c>
      <c r="BK61" s="85">
        <f>IF(E61=G61,IF(Spielplan!E61=Spielplan!G61,Punktemodus!$B$3,0),0)</f>
        <v>10</v>
      </c>
      <c r="BL61" s="85">
        <f>IF(E61&lt;G61,IF(Spielplan!E61&lt;Spielplan!G61,Punktemodus!$B$3,0),0)</f>
        <v>0</v>
      </c>
      <c r="BM61" s="85">
        <f>IF(E61=Spielplan!E61,IF(G61=Spielplan!G61,Punktemodus!$B$5,0),0)</f>
        <v>3</v>
      </c>
      <c r="BN61" s="85">
        <f>IF(E61=Spielplan!E61,Punktemodus!$B$7,0)</f>
        <v>1</v>
      </c>
      <c r="BO61" s="85">
        <f>IF(G61=Spielplan!G61,Punktemodus!$B$7,0)</f>
        <v>1</v>
      </c>
      <c r="BP61" s="137">
        <f>IF(Spielplan!E61="",0,SUM(BJ61:BO61))</f>
        <v>0</v>
      </c>
      <c r="BQ61" s="60"/>
      <c r="BR61" s="141"/>
      <c r="BS61" s="149" t="s">
        <v>124</v>
      </c>
      <c r="BT61" s="144" t="str">
        <f>Spielplan!$BL$25</f>
        <v/>
      </c>
      <c r="BU61" s="145"/>
      <c r="BV61" s="146">
        <f>Spielplan!$BN$25</f>
        <v>0</v>
      </c>
      <c r="BW61" s="134"/>
      <c r="BX61" s="148">
        <f>IF(BT25=BT61,Punktemodus!$B$11,0)</f>
        <v>10</v>
      </c>
      <c r="BY61" s="148">
        <f>IF(BT61=BT40,Punktemodus!B13,0)</f>
        <v>5</v>
      </c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55"/>
      <c r="CR61" s="142" t="s">
        <v>136</v>
      </c>
      <c r="CS61" s="155"/>
      <c r="CT61" s="155"/>
      <c r="CU61" s="155"/>
      <c r="CV61" s="155"/>
      <c r="CW61" s="134"/>
    </row>
    <row r="62" spans="1:101" ht="18.75" customHeight="1" thickBot="1" x14ac:dyDescent="0.25">
      <c r="A62" s="60"/>
      <c r="B62" s="60"/>
      <c r="C62" s="136" t="str">
        <f>IF(G61="","",IF(AR61=TRUE,"Achtung: Fehler in Tabelle!",""))</f>
        <v/>
      </c>
      <c r="D62" s="60"/>
      <c r="E62" s="85"/>
      <c r="F62" s="60"/>
      <c r="G62" s="85"/>
      <c r="H62" s="60"/>
      <c r="I62" s="60"/>
      <c r="J62" s="60"/>
      <c r="K62" s="60"/>
      <c r="L62" s="60"/>
      <c r="M62" s="60">
        <f t="shared" ref="M62:X62" si="19">SUM(M56:M61)</f>
        <v>0</v>
      </c>
      <c r="N62" s="60">
        <f t="shared" si="19"/>
        <v>0</v>
      </c>
      <c r="O62" s="60">
        <f t="shared" si="19"/>
        <v>0</v>
      </c>
      <c r="P62" s="60">
        <f t="shared" si="19"/>
        <v>0</v>
      </c>
      <c r="Q62" s="60">
        <f t="shared" si="19"/>
        <v>0</v>
      </c>
      <c r="R62" s="60">
        <f t="shared" si="19"/>
        <v>0</v>
      </c>
      <c r="S62" s="60">
        <f t="shared" si="19"/>
        <v>0</v>
      </c>
      <c r="T62" s="60">
        <f t="shared" si="19"/>
        <v>0</v>
      </c>
      <c r="U62" s="60">
        <f t="shared" si="19"/>
        <v>0</v>
      </c>
      <c r="V62" s="60">
        <f t="shared" si="19"/>
        <v>0</v>
      </c>
      <c r="W62" s="60">
        <f t="shared" si="19"/>
        <v>0</v>
      </c>
      <c r="X62" s="60">
        <f t="shared" si="19"/>
        <v>0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160">
        <f>SUM(BP56:BP61)</f>
        <v>0</v>
      </c>
      <c r="BQ62" s="60"/>
      <c r="BR62" s="141"/>
      <c r="BS62" s="150"/>
      <c r="BT62" s="134"/>
      <c r="BU62" s="134"/>
      <c r="BV62" s="134"/>
      <c r="BW62" s="134"/>
      <c r="BX62" s="148"/>
      <c r="BY62" s="148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370" t="str">
        <f>Spielplan!$CI$26</f>
        <v/>
      </c>
      <c r="CR62" s="371"/>
      <c r="CS62" s="371"/>
      <c r="CT62" s="371"/>
      <c r="CU62" s="371"/>
      <c r="CV62" s="372"/>
      <c r="CW62" s="134"/>
    </row>
    <row r="63" spans="1:101" ht="18.75" customHeight="1" thickBot="1" x14ac:dyDescent="0.3">
      <c r="A63" s="60"/>
      <c r="B63" s="60"/>
      <c r="C63" s="60"/>
      <c r="D63" s="60"/>
      <c r="E63" s="85"/>
      <c r="F63" s="60"/>
      <c r="G63" s="85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138"/>
      <c r="BQ63" s="60"/>
      <c r="BR63" s="141"/>
      <c r="BS63" s="134"/>
      <c r="BT63" s="134"/>
      <c r="BU63" s="134"/>
      <c r="BV63" s="134"/>
      <c r="BW63" s="134"/>
      <c r="BX63" s="148"/>
      <c r="BY63" s="148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54" t="s">
        <v>131</v>
      </c>
      <c r="CM63" s="134"/>
      <c r="CN63" s="134"/>
      <c r="CO63" s="134"/>
      <c r="CP63" s="134"/>
      <c r="CQ63" s="373"/>
      <c r="CR63" s="374"/>
      <c r="CS63" s="374"/>
      <c r="CT63" s="374"/>
      <c r="CU63" s="374"/>
      <c r="CV63" s="375"/>
      <c r="CW63" s="134"/>
    </row>
    <row r="64" spans="1:101" ht="18.75" customHeight="1" thickBot="1" x14ac:dyDescent="0.3">
      <c r="A64" s="60"/>
      <c r="B64" s="60"/>
      <c r="C64" s="60"/>
      <c r="D64" s="60"/>
      <c r="E64" s="85"/>
      <c r="F64" s="60"/>
      <c r="G64" s="85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138"/>
      <c r="BQ64" s="60"/>
      <c r="BR64" s="141"/>
      <c r="BS64" s="153" t="s">
        <v>20</v>
      </c>
      <c r="BT64" s="144" t="str">
        <f>Spielplan!$BL$28</f>
        <v/>
      </c>
      <c r="BU64" s="145"/>
      <c r="BV64" s="146">
        <f>Spielplan!$BN$28</f>
        <v>0</v>
      </c>
      <c r="BW64" s="147"/>
      <c r="BX64" s="148">
        <f>IF(BT28=BT64,Punktemodus!$B$11,0)</f>
        <v>10</v>
      </c>
      <c r="BY64" s="148">
        <f>IF(BT64=BT13,Punktemodus!B13,0)</f>
        <v>5</v>
      </c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55"/>
      <c r="CR64" s="142" t="s">
        <v>137</v>
      </c>
      <c r="CS64" s="155"/>
      <c r="CT64" s="155"/>
      <c r="CU64" s="155"/>
      <c r="CV64" s="155"/>
      <c r="CW64" s="134"/>
    </row>
    <row r="65" spans="1:101" ht="18.75" customHeight="1" thickBot="1" x14ac:dyDescent="0.3">
      <c r="A65" s="60"/>
      <c r="B65" s="60"/>
      <c r="C65" s="88" t="s">
        <v>91</v>
      </c>
      <c r="D65" s="60"/>
      <c r="E65" s="85"/>
      <c r="F65" s="60"/>
      <c r="G65" s="85"/>
      <c r="H65" s="60"/>
      <c r="I65" s="60"/>
      <c r="J65" s="60"/>
      <c r="K65" s="60"/>
      <c r="L65" s="60"/>
      <c r="M65" s="60" t="s">
        <v>4</v>
      </c>
      <c r="N65" s="60"/>
      <c r="O65" s="60"/>
      <c r="P65" s="60"/>
      <c r="Q65" s="60" t="s">
        <v>6</v>
      </c>
      <c r="R65" s="60"/>
      <c r="S65" s="60"/>
      <c r="T65" s="60"/>
      <c r="U65" s="60" t="s">
        <v>7</v>
      </c>
      <c r="V65" s="60"/>
      <c r="W65" s="60"/>
      <c r="X65" s="60"/>
      <c r="Y65" s="60"/>
      <c r="Z65" s="60" t="s">
        <v>4</v>
      </c>
      <c r="AA65" s="60" t="s">
        <v>5</v>
      </c>
      <c r="AB65" s="60"/>
      <c r="AC65" s="60"/>
      <c r="AD65" s="60" t="s">
        <v>9</v>
      </c>
      <c r="AE65" s="60"/>
      <c r="AF65" s="60"/>
      <c r="AG65" s="60"/>
      <c r="AH65" s="60" t="s">
        <v>32</v>
      </c>
      <c r="AI65" s="60"/>
      <c r="AJ65" s="60"/>
      <c r="AK65" s="60"/>
      <c r="AL65" s="60"/>
      <c r="AM65" s="60"/>
      <c r="AN65" s="60" t="s">
        <v>35</v>
      </c>
      <c r="AO65" s="60"/>
      <c r="AP65" s="60"/>
      <c r="AQ65" s="60"/>
      <c r="AR65" s="60"/>
      <c r="AS65" s="60" t="s">
        <v>33</v>
      </c>
      <c r="AT65" s="60"/>
      <c r="AU65" s="60"/>
      <c r="AV65" s="60"/>
      <c r="AW65" s="60"/>
      <c r="AX65" s="60"/>
      <c r="AY65" s="60"/>
      <c r="AZ65" s="60"/>
      <c r="BA65" s="60"/>
      <c r="BB65" s="89" t="s">
        <v>10</v>
      </c>
      <c r="BC65" s="60"/>
      <c r="BD65" s="90" t="s">
        <v>4</v>
      </c>
      <c r="BE65" s="60"/>
      <c r="BF65" s="61" t="s">
        <v>5</v>
      </c>
      <c r="BG65" s="60"/>
      <c r="BH65" s="60"/>
      <c r="BI65" s="85"/>
      <c r="BJ65" s="60"/>
      <c r="BK65" s="60"/>
      <c r="BL65" s="60"/>
      <c r="BM65" s="60"/>
      <c r="BN65" s="60"/>
      <c r="BO65" s="60"/>
      <c r="BP65" s="138"/>
      <c r="BQ65" s="85"/>
      <c r="BR65" s="141"/>
      <c r="BS65" s="149" t="s">
        <v>125</v>
      </c>
      <c r="BT65" s="144" t="str">
        <f>Spielplan!$BL$29</f>
        <v/>
      </c>
      <c r="BU65" s="145"/>
      <c r="BV65" s="146">
        <f>Spielplan!$BN$29</f>
        <v>0</v>
      </c>
      <c r="BW65" s="134"/>
      <c r="BX65" s="148">
        <f>IF(BT29=BT65,Punktemodus!$B$11,0)</f>
        <v>10</v>
      </c>
      <c r="BY65" s="148">
        <f>IF(BT65=BT12,Punktemodus!B13,0)</f>
        <v>5</v>
      </c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44" t="str">
        <f>Spielplan!$CC$29</f>
        <v/>
      </c>
      <c r="CL65" s="145"/>
      <c r="CM65" s="146">
        <f>Spielplan!$CE$29</f>
        <v>0</v>
      </c>
      <c r="CN65" s="134"/>
      <c r="CO65" s="134"/>
      <c r="CP65" s="134"/>
      <c r="CQ65" s="370" t="str">
        <f>Spielplan!$CI$29</f>
        <v/>
      </c>
      <c r="CR65" s="371"/>
      <c r="CS65" s="371"/>
      <c r="CT65" s="371"/>
      <c r="CU65" s="371"/>
      <c r="CV65" s="372"/>
      <c r="CW65" s="134"/>
    </row>
    <row r="66" spans="1:101" ht="18.75" customHeight="1" thickBot="1" x14ac:dyDescent="0.3">
      <c r="A66" s="60"/>
      <c r="B66" s="60"/>
      <c r="C66" s="60"/>
      <c r="D66" s="60"/>
      <c r="E66" s="85"/>
      <c r="F66" s="60"/>
      <c r="G66" s="85"/>
      <c r="H66" s="60"/>
      <c r="I66" s="60"/>
      <c r="J66" s="60"/>
      <c r="K66" s="60"/>
      <c r="L66" s="60"/>
      <c r="M66" s="60" t="s">
        <v>0</v>
      </c>
      <c r="N66" s="60" t="s">
        <v>1</v>
      </c>
      <c r="O66" s="60" t="s">
        <v>2</v>
      </c>
      <c r="P66" s="60" t="s">
        <v>3</v>
      </c>
      <c r="Q66" s="60" t="s">
        <v>0</v>
      </c>
      <c r="R66" s="60" t="s">
        <v>1</v>
      </c>
      <c r="S66" s="60" t="s">
        <v>2</v>
      </c>
      <c r="T66" s="60" t="s">
        <v>3</v>
      </c>
      <c r="U66" s="60" t="s">
        <v>0</v>
      </c>
      <c r="V66" s="60" t="s">
        <v>1</v>
      </c>
      <c r="W66" s="60" t="s">
        <v>2</v>
      </c>
      <c r="X66" s="60" t="s">
        <v>3</v>
      </c>
      <c r="Y66" s="60"/>
      <c r="Z66" s="60" t="s">
        <v>8</v>
      </c>
      <c r="AA66" s="60"/>
      <c r="AB66" s="60"/>
      <c r="AC66" s="60"/>
      <c r="AD66" s="60"/>
      <c r="AE66" s="60"/>
      <c r="AF66" s="60"/>
      <c r="AG66" s="60"/>
      <c r="AH66" s="60" t="s">
        <v>31</v>
      </c>
      <c r="AI66" s="60"/>
      <c r="AJ66" s="60"/>
      <c r="AK66" s="60"/>
      <c r="AL66" s="60"/>
      <c r="AM66" s="60"/>
      <c r="AN66" s="60" t="str">
        <f>AI67</f>
        <v>Argentinien</v>
      </c>
      <c r="AO66" s="60" t="str">
        <f>AI68</f>
        <v>Bosnien</v>
      </c>
      <c r="AP66" s="60" t="str">
        <f>AI69</f>
        <v>Iran</v>
      </c>
      <c r="AQ66" s="60" t="str">
        <f>AI70</f>
        <v>Nigeria</v>
      </c>
      <c r="AR66" s="60"/>
      <c r="AS66" s="60" t="s">
        <v>31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85"/>
      <c r="BJ66" s="85"/>
      <c r="BK66" s="85"/>
      <c r="BL66" s="85"/>
      <c r="BM66" s="85"/>
      <c r="BN66" s="85"/>
      <c r="BO66" s="85"/>
      <c r="BP66" s="137"/>
      <c r="BQ66" s="85"/>
      <c r="BR66" s="141"/>
      <c r="BS66" s="150"/>
      <c r="BT66" s="134"/>
      <c r="BU66" s="134"/>
      <c r="BV66" s="134"/>
      <c r="BW66" s="134"/>
      <c r="BX66" s="148"/>
      <c r="BY66" s="148"/>
      <c r="BZ66" s="134"/>
      <c r="CA66" s="144" t="str">
        <f>Spielplan!$BS$30</f>
        <v/>
      </c>
      <c r="CB66" s="145"/>
      <c r="CC66" s="146">
        <f>Spielplan!$BU$30</f>
        <v>0</v>
      </c>
      <c r="CD66" s="147"/>
      <c r="CE66" s="134">
        <f>IF(CA66=CA30,Punktemodus!B15,0)</f>
        <v>20</v>
      </c>
      <c r="CF66" s="148">
        <f>IF(OR(CA66=$CA$14,CA66=$CA$15,CA66=$CA$22,CA66=$CA$23,CA66=$CA$31,CA66=$CA$38,CA66=$CA$39),Punktemodus!B17,0)</f>
        <v>10</v>
      </c>
      <c r="CG66" s="134"/>
      <c r="CH66" s="134"/>
      <c r="CI66" s="134"/>
      <c r="CJ66" s="134"/>
      <c r="CK66" s="144" t="str">
        <f>Spielplan!$CC$30</f>
        <v/>
      </c>
      <c r="CL66" s="145"/>
      <c r="CM66" s="146">
        <f>Spielplan!$CE$30</f>
        <v>0</v>
      </c>
      <c r="CN66" s="134"/>
      <c r="CO66" s="134"/>
      <c r="CP66" s="134"/>
      <c r="CQ66" s="373"/>
      <c r="CR66" s="374"/>
      <c r="CS66" s="374"/>
      <c r="CT66" s="374"/>
      <c r="CU66" s="374"/>
      <c r="CV66" s="375"/>
      <c r="CW66" s="134"/>
    </row>
    <row r="67" spans="1:101" ht="18.75" customHeight="1" thickBot="1" x14ac:dyDescent="0.3">
      <c r="A67" s="60"/>
      <c r="B67" s="60"/>
      <c r="C67" s="200" t="str">
        <f>Spielplan!$C$67</f>
        <v>Argentinien</v>
      </c>
      <c r="D67" s="201"/>
      <c r="E67" s="104"/>
      <c r="F67" s="93"/>
      <c r="G67" s="104"/>
      <c r="H67" s="200" t="str">
        <f>Spielplan!$H$67</f>
        <v>Bosnien</v>
      </c>
      <c r="I67" s="201"/>
      <c r="J67" s="60"/>
      <c r="K67" s="60" t="s">
        <v>101</v>
      </c>
      <c r="L67" s="60">
        <f t="shared" ref="L67:L72" si="20">IF(E67-G67&gt;0,1,IF(G67=E67,0,-1))</f>
        <v>0</v>
      </c>
      <c r="M67" s="60">
        <f>IF($E67="",0,IF($E67&gt;$G67,3,IF($E67=G67,1,0)))</f>
        <v>0</v>
      </c>
      <c r="N67" s="60">
        <f>IF($G67="",0,IF($E67&gt;$G67,0,IF($E67=G67,1,3)))</f>
        <v>0</v>
      </c>
      <c r="O67" s="60"/>
      <c r="P67" s="60"/>
      <c r="Q67" s="60">
        <f>E67</f>
        <v>0</v>
      </c>
      <c r="R67" s="60">
        <f>G67</f>
        <v>0</v>
      </c>
      <c r="S67" s="60"/>
      <c r="T67" s="60"/>
      <c r="U67" s="60">
        <f>G67</f>
        <v>0</v>
      </c>
      <c r="V67" s="60">
        <f>E67</f>
        <v>0</v>
      </c>
      <c r="W67" s="60"/>
      <c r="X67" s="60"/>
      <c r="Y67" s="60"/>
      <c r="Z67" s="60">
        <f>M73</f>
        <v>0</v>
      </c>
      <c r="AA67" s="60">
        <f>Q73</f>
        <v>0</v>
      </c>
      <c r="AB67" s="60">
        <f>U73</f>
        <v>0</v>
      </c>
      <c r="AC67" s="60">
        <f>AA67-AB67</f>
        <v>0</v>
      </c>
      <c r="AD67" s="60">
        <f>IF(Z67&gt;Z68,-1,0)</f>
        <v>0</v>
      </c>
      <c r="AE67" s="60">
        <f>IF(Z67&gt;Z69,-1,0)</f>
        <v>0</v>
      </c>
      <c r="AF67" s="60">
        <f>IF(Z67&gt;Z70,-1,0)</f>
        <v>0</v>
      </c>
      <c r="AG67" s="60">
        <f>10000-(AJ67*1000+AM67*100+AK67*10)</f>
        <v>10000</v>
      </c>
      <c r="AH67" s="90">
        <f>RANK(AG67,AG67:AG70,1)</f>
        <v>1</v>
      </c>
      <c r="AI67" s="60" t="str">
        <f>C67</f>
        <v>Argentinien</v>
      </c>
      <c r="AJ67" s="60">
        <f t="shared" ref="AJ67:AL70" si="21">Z67</f>
        <v>0</v>
      </c>
      <c r="AK67" s="60">
        <f t="shared" si="21"/>
        <v>0</v>
      </c>
      <c r="AL67" s="60">
        <f t="shared" si="21"/>
        <v>0</v>
      </c>
      <c r="AM67" s="60">
        <f>AK67-AL67</f>
        <v>0</v>
      </c>
      <c r="AN67" s="187"/>
      <c r="AO67" s="187">
        <f>IF(AG68=AG67,IF(G67&gt;E67,AG68-0.1,AG68),AG68)</f>
        <v>10000</v>
      </c>
      <c r="AP67" s="187">
        <f>IF(AG69=AG67,IF(G69&gt;E69,AG69-0.1,AG69),AG69)</f>
        <v>10000</v>
      </c>
      <c r="AQ67" s="187">
        <f>IF(AG70=AG67,IF(G71&gt;E71,AG70-0.1,AG70),AG70)</f>
        <v>10000</v>
      </c>
      <c r="AR67" s="187">
        <f>AN71</f>
        <v>30000</v>
      </c>
      <c r="AS67" s="90">
        <f>RANK(AR67,AR67:AR70,1)</f>
        <v>1</v>
      </c>
      <c r="AT67" s="60" t="str">
        <f t="shared" ref="AT67:AW70" si="22">AI67</f>
        <v>Argentinien</v>
      </c>
      <c r="AU67" s="60">
        <f t="shared" si="22"/>
        <v>0</v>
      </c>
      <c r="AV67" s="60">
        <f t="shared" si="22"/>
        <v>0</v>
      </c>
      <c r="AW67" s="60">
        <f t="shared" si="22"/>
        <v>0</v>
      </c>
      <c r="AX67" s="60"/>
      <c r="AY67" s="60"/>
      <c r="AZ67" s="60"/>
      <c r="BA67" s="202">
        <v>1</v>
      </c>
      <c r="BB67" s="200" t="str">
        <f>VLOOKUP(1,AS67:AT70,2,FALSE)</f>
        <v>Argentinien</v>
      </c>
      <c r="BC67" s="201"/>
      <c r="BD67" s="203">
        <f>VLOOKUP(1,AS67:AW70,3,FALSE)</f>
        <v>0</v>
      </c>
      <c r="BE67" s="204">
        <f>VLOOKUP(1,AS67:AW70,4,FALSE)</f>
        <v>0</v>
      </c>
      <c r="BF67" s="93" t="s">
        <v>12</v>
      </c>
      <c r="BG67" s="204">
        <f>VLOOKUP(1,AS67:AW70,5,FALSE)</f>
        <v>0</v>
      </c>
      <c r="BH67" s="205" t="s">
        <v>126</v>
      </c>
      <c r="BI67" s="85"/>
      <c r="BJ67" s="85">
        <f>IF(E67&gt;G67,IF(Spielplan!E67&gt;Spielplan!G67,Punktemodus!$B$3,0),0)</f>
        <v>0</v>
      </c>
      <c r="BK67" s="85">
        <f>IF(E67=G67,IF(Spielplan!E67=Spielplan!G67,Punktemodus!$B$3,0),0)</f>
        <v>10</v>
      </c>
      <c r="BL67" s="85">
        <f>IF(E67&lt;G67,IF(Spielplan!E67&lt;Spielplan!G67,Punktemodus!$B$3,0),0)</f>
        <v>0</v>
      </c>
      <c r="BM67" s="85">
        <f>IF(E67=Spielplan!E67,IF(G67=Spielplan!G67,Punktemodus!$B$5,0),0)</f>
        <v>3</v>
      </c>
      <c r="BN67" s="85">
        <f>IF(E67=Spielplan!E67,Punktemodus!$B$7,0)</f>
        <v>1</v>
      </c>
      <c r="BO67" s="85">
        <f>IF(G67=Spielplan!G67,Punktemodus!$B$7,0)</f>
        <v>1</v>
      </c>
      <c r="BP67" s="137">
        <f>IF(Spielplan!E67="",0,SUM(BJ67:BO67))</f>
        <v>0</v>
      </c>
      <c r="BQ67" s="85"/>
      <c r="BR67" s="141"/>
      <c r="BS67" s="134"/>
      <c r="BT67" s="134"/>
      <c r="BU67" s="134"/>
      <c r="BV67" s="134"/>
      <c r="BW67" s="134"/>
      <c r="BX67" s="148"/>
      <c r="BY67" s="148"/>
      <c r="BZ67" s="134"/>
      <c r="CA67" s="144" t="str">
        <f>Spielplan!$BS$31</f>
        <v/>
      </c>
      <c r="CB67" s="145"/>
      <c r="CC67" s="146">
        <f>Spielplan!$BU$31</f>
        <v>0</v>
      </c>
      <c r="CD67" s="134"/>
      <c r="CE67" s="134">
        <f>IF(CA67=CA31,Punktemodus!B15,0)</f>
        <v>20</v>
      </c>
      <c r="CF67" s="148">
        <f>IF(OR(CA67=$CA$14,CA67=$CA$15,CA67=$CA$22,CA67=$CA$23,CA67=$CA$30,CA67=$CA$38,CA67=$CA$39),Punktemodus!B17,0)</f>
        <v>10</v>
      </c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55"/>
      <c r="CR67" s="142" t="s">
        <v>138</v>
      </c>
      <c r="CS67" s="155"/>
      <c r="CT67" s="155"/>
      <c r="CU67" s="155"/>
      <c r="CV67" s="155"/>
      <c r="CW67" s="134"/>
    </row>
    <row r="68" spans="1:101" ht="18.75" customHeight="1" thickBot="1" x14ac:dyDescent="0.3">
      <c r="A68" s="60"/>
      <c r="B68" s="60"/>
      <c r="C68" s="206" t="str">
        <f>Spielplan!$C$68</f>
        <v>Iran</v>
      </c>
      <c r="D68" s="207"/>
      <c r="E68" s="104"/>
      <c r="F68" s="93"/>
      <c r="G68" s="104"/>
      <c r="H68" s="206" t="str">
        <f>Spielplan!$H$68</f>
        <v>Nigeria</v>
      </c>
      <c r="I68" s="207"/>
      <c r="J68" s="60"/>
      <c r="K68" s="60" t="s">
        <v>102</v>
      </c>
      <c r="L68" s="60">
        <f t="shared" si="20"/>
        <v>0</v>
      </c>
      <c r="M68" s="60"/>
      <c r="N68" s="60"/>
      <c r="O68" s="60">
        <f>IF($E68="",0,IF($E68&gt;$G68,3,IF($E68=$G68,1,0)))</f>
        <v>0</v>
      </c>
      <c r="P68" s="60">
        <f>IF($G68="",0,IF($E68&gt;$G68,0,IF($E68=$G68,1,3)))</f>
        <v>0</v>
      </c>
      <c r="Q68" s="60"/>
      <c r="R68" s="60"/>
      <c r="S68" s="60">
        <f>E68</f>
        <v>0</v>
      </c>
      <c r="T68" s="60">
        <f>G68</f>
        <v>0</v>
      </c>
      <c r="U68" s="60"/>
      <c r="V68" s="60"/>
      <c r="W68" s="60">
        <f>G68</f>
        <v>0</v>
      </c>
      <c r="X68" s="60">
        <f>E68</f>
        <v>0</v>
      </c>
      <c r="Y68" s="60"/>
      <c r="Z68" s="60">
        <f>N73</f>
        <v>0</v>
      </c>
      <c r="AA68" s="60">
        <f>R73</f>
        <v>0</v>
      </c>
      <c r="AB68" s="60">
        <f>V73</f>
        <v>0</v>
      </c>
      <c r="AC68" s="60">
        <f>AA68-AB68</f>
        <v>0</v>
      </c>
      <c r="AD68" s="60">
        <f>IF(Z68&gt;Z67,-1,0)</f>
        <v>0</v>
      </c>
      <c r="AE68" s="60">
        <f>IF(Z68&gt;Z69,-1,0)</f>
        <v>0</v>
      </c>
      <c r="AF68" s="60">
        <f>IF(Z68&gt;Z70,-1,0)</f>
        <v>0</v>
      </c>
      <c r="AG68" s="60">
        <f>10000-(AJ68*1000+AM68*100+AK68*10)</f>
        <v>10000</v>
      </c>
      <c r="AH68" s="90">
        <f>RANK(AG68,AG67:AG70,1)</f>
        <v>1</v>
      </c>
      <c r="AI68" s="60" t="str">
        <f>H67</f>
        <v>Bosnien</v>
      </c>
      <c r="AJ68" s="60">
        <f t="shared" si="21"/>
        <v>0</v>
      </c>
      <c r="AK68" s="60">
        <f t="shared" si="21"/>
        <v>0</v>
      </c>
      <c r="AL68" s="60">
        <f t="shared" si="21"/>
        <v>0</v>
      </c>
      <c r="AM68" s="60">
        <f>AK68-AL68</f>
        <v>0</v>
      </c>
      <c r="AN68" s="187">
        <f>IF(AG67=AG68,IF(E67&gt;G67,AG67-0.1,AG67),AG67)</f>
        <v>10000</v>
      </c>
      <c r="AO68" s="187"/>
      <c r="AP68" s="187">
        <f>IF(AG69=AG68,IF(G72&gt;E72,AG69-0.1,AG69),AG69)</f>
        <v>10000</v>
      </c>
      <c r="AQ68" s="187">
        <f>IF(AG70=AG68,IF(G70&gt;E70,AG70-0.1,AG70),AG70)</f>
        <v>10000</v>
      </c>
      <c r="AR68" s="187">
        <f>AO71</f>
        <v>30000</v>
      </c>
      <c r="AS68" s="90">
        <f>RANK(AR68,AR67:AR70,1)</f>
        <v>1</v>
      </c>
      <c r="AT68" s="60" t="str">
        <f t="shared" si="22"/>
        <v>Bosnien</v>
      </c>
      <c r="AU68" s="60">
        <f t="shared" si="22"/>
        <v>0</v>
      </c>
      <c r="AV68" s="60">
        <f t="shared" si="22"/>
        <v>0</v>
      </c>
      <c r="AW68" s="60">
        <f t="shared" si="22"/>
        <v>0</v>
      </c>
      <c r="AX68" s="60"/>
      <c r="AY68" s="60"/>
      <c r="AZ68" s="60"/>
      <c r="BA68" s="208">
        <v>2</v>
      </c>
      <c r="BB68" s="206" t="e">
        <f>VLOOKUP(2,AS67:AT70,2,FALSE)</f>
        <v>#N/A</v>
      </c>
      <c r="BC68" s="207"/>
      <c r="BD68" s="209" t="e">
        <f>VLOOKUP(2,AS67:AW70,3,FALSE)</f>
        <v>#N/A</v>
      </c>
      <c r="BE68" s="210" t="e">
        <f>VLOOKUP(2,AS67:AW70,4,FALSE)</f>
        <v>#N/A</v>
      </c>
      <c r="BF68" s="93" t="s">
        <v>12</v>
      </c>
      <c r="BG68" s="210" t="e">
        <f>VLOOKUP(2,AS67:AW70,5,FALSE)</f>
        <v>#N/A</v>
      </c>
      <c r="BH68" s="210" t="s">
        <v>122</v>
      </c>
      <c r="BI68" s="85"/>
      <c r="BJ68" s="85">
        <f>IF(E68&gt;G68,IF(Spielplan!E68&gt;Spielplan!G68,Punktemodus!$B$3,0),0)</f>
        <v>0</v>
      </c>
      <c r="BK68" s="85">
        <f>IF(E68=G68,IF(Spielplan!E68=Spielplan!G68,Punktemodus!$B$3,0),0)</f>
        <v>10</v>
      </c>
      <c r="BL68" s="85">
        <f>IF(E68&lt;G68,IF(Spielplan!E68&lt;Spielplan!G68,Punktemodus!$B$3,0),0)</f>
        <v>0</v>
      </c>
      <c r="BM68" s="85">
        <f>IF(E68=Spielplan!E68,IF(G68=Spielplan!G68,Punktemodus!$B$5,0),0)</f>
        <v>3</v>
      </c>
      <c r="BN68" s="85">
        <f>IF(E68=Spielplan!E68,Punktemodus!$B$7,0)</f>
        <v>1</v>
      </c>
      <c r="BO68" s="85">
        <f>IF(G68=Spielplan!G68,Punktemodus!$B$7,0)</f>
        <v>1</v>
      </c>
      <c r="BP68" s="137">
        <f>IF(Spielplan!E68="",0,SUM(BJ68:BO68))</f>
        <v>0</v>
      </c>
      <c r="BQ68" s="85"/>
      <c r="BR68" s="141"/>
      <c r="BS68" s="153" t="s">
        <v>24</v>
      </c>
      <c r="BT68" s="144" t="str">
        <f>Spielplan!$BL$32</f>
        <v/>
      </c>
      <c r="BU68" s="145"/>
      <c r="BV68" s="146">
        <f>Spielplan!$BN$32</f>
        <v>0</v>
      </c>
      <c r="BW68" s="147"/>
      <c r="BX68" s="148">
        <f>IF(BT32=BT68,Punktemodus!$B$11,0)</f>
        <v>10</v>
      </c>
      <c r="BY68" s="148">
        <f>IF(BT68=BT17,Punktemodus!B13,0)</f>
        <v>5</v>
      </c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370" t="str">
        <f>Spielplan!$CI$32</f>
        <v/>
      </c>
      <c r="CR68" s="371"/>
      <c r="CS68" s="371"/>
      <c r="CT68" s="371"/>
      <c r="CU68" s="371"/>
      <c r="CV68" s="372"/>
      <c r="CW68" s="134"/>
    </row>
    <row r="69" spans="1:101" ht="18.75" customHeight="1" thickBot="1" x14ac:dyDescent="0.3">
      <c r="A69" s="60"/>
      <c r="B69" s="60"/>
      <c r="C69" s="200" t="str">
        <f>C67</f>
        <v>Argentinien</v>
      </c>
      <c r="D69" s="201"/>
      <c r="E69" s="104"/>
      <c r="F69" s="93"/>
      <c r="G69" s="104"/>
      <c r="H69" s="200" t="str">
        <f>C68</f>
        <v>Iran</v>
      </c>
      <c r="I69" s="201"/>
      <c r="J69" s="60"/>
      <c r="K69" s="60" t="s">
        <v>103</v>
      </c>
      <c r="L69" s="60">
        <f t="shared" si="20"/>
        <v>0</v>
      </c>
      <c r="M69" s="60">
        <f>IF($E69="",0,IF($E69&gt;$G69,3,IF($E69=G69,1,0)))</f>
        <v>0</v>
      </c>
      <c r="N69" s="60"/>
      <c r="O69" s="60">
        <f>IF($G69="",0,IF($E69&gt;$G69,0,IF($E69=$G69,1,3)))</f>
        <v>0</v>
      </c>
      <c r="P69" s="60"/>
      <c r="Q69" s="60">
        <f>E69</f>
        <v>0</v>
      </c>
      <c r="R69" s="60"/>
      <c r="S69" s="60">
        <f>G69</f>
        <v>0</v>
      </c>
      <c r="T69" s="60"/>
      <c r="U69" s="60">
        <f>G69</f>
        <v>0</v>
      </c>
      <c r="V69" s="60"/>
      <c r="W69" s="60">
        <f>E69</f>
        <v>0</v>
      </c>
      <c r="X69" s="60"/>
      <c r="Y69" s="60"/>
      <c r="Z69" s="60">
        <f>O73</f>
        <v>0</v>
      </c>
      <c r="AA69" s="60">
        <f>S73</f>
        <v>0</v>
      </c>
      <c r="AB69" s="60">
        <f>W73</f>
        <v>0</v>
      </c>
      <c r="AC69" s="60">
        <f>AA69-AB69</f>
        <v>0</v>
      </c>
      <c r="AD69" s="60">
        <f>IF(Z69&gt;Z67,-1,0)</f>
        <v>0</v>
      </c>
      <c r="AE69" s="60">
        <f>IF(Z69&gt;Z68,-1,0)</f>
        <v>0</v>
      </c>
      <c r="AF69" s="60">
        <f>IF(Z69&gt;Z70,-1,0)</f>
        <v>0</v>
      </c>
      <c r="AG69" s="60">
        <f>10000-(AJ69*1000+AM69*100+AK69*10)</f>
        <v>10000</v>
      </c>
      <c r="AH69" s="90">
        <f>RANK(AG69,AG67:AG70,1)</f>
        <v>1</v>
      </c>
      <c r="AI69" s="60" t="str">
        <f>C68</f>
        <v>Iran</v>
      </c>
      <c r="AJ69" s="60">
        <f t="shared" si="21"/>
        <v>0</v>
      </c>
      <c r="AK69" s="60">
        <f t="shared" si="21"/>
        <v>0</v>
      </c>
      <c r="AL69" s="60">
        <f t="shared" si="21"/>
        <v>0</v>
      </c>
      <c r="AM69" s="60">
        <f>AK69-AL69</f>
        <v>0</v>
      </c>
      <c r="AN69" s="187">
        <f>IF(AG67=AG69,IF(E69&gt;G69,AG67-0.1,AG67),AG67)</f>
        <v>10000</v>
      </c>
      <c r="AO69" s="187">
        <f>IF(AG68=AG69,IF(E72&gt;G72,AG68-0.1,AG68),AG68)</f>
        <v>10000</v>
      </c>
      <c r="AP69" s="187"/>
      <c r="AQ69" s="187">
        <f>IF(AG70=AG69,IF(G68&gt;E68,AG70-0.1,AG70),AG70)</f>
        <v>10000</v>
      </c>
      <c r="AR69" s="187">
        <f>AP71</f>
        <v>30000</v>
      </c>
      <c r="AS69" s="90">
        <f>RANK(AR69,AR67:AR70,1)</f>
        <v>1</v>
      </c>
      <c r="AT69" s="60" t="str">
        <f t="shared" si="22"/>
        <v>Iran</v>
      </c>
      <c r="AU69" s="60">
        <f t="shared" si="22"/>
        <v>0</v>
      </c>
      <c r="AV69" s="60">
        <f t="shared" si="22"/>
        <v>0</v>
      </c>
      <c r="AW69" s="60">
        <f t="shared" si="22"/>
        <v>0</v>
      </c>
      <c r="AX69" s="60"/>
      <c r="AY69" s="60"/>
      <c r="AZ69" s="60"/>
      <c r="BA69" s="113">
        <v>3</v>
      </c>
      <c r="BB69" s="114" t="e">
        <f>VLOOKUP(3,AS67:AT70,2,FALSE)</f>
        <v>#N/A</v>
      </c>
      <c r="BC69" s="115"/>
      <c r="BD69" s="116" t="e">
        <f>VLOOKUP(3,AS67:AW70,3,FALSE)</f>
        <v>#N/A</v>
      </c>
      <c r="BE69" s="116" t="e">
        <f>VLOOKUP(3,AS67:AW70,4,FALSE)</f>
        <v>#N/A</v>
      </c>
      <c r="BF69" s="93" t="s">
        <v>12</v>
      </c>
      <c r="BG69" s="116" t="e">
        <f>VLOOKUP(3,AS67:AW70,5,FALSE)</f>
        <v>#N/A</v>
      </c>
      <c r="BH69" s="60"/>
      <c r="BI69" s="85"/>
      <c r="BJ69" s="85">
        <f>IF(E69&gt;G69,IF(Spielplan!E69&gt;Spielplan!G69,Punktemodus!$B$3,0),0)</f>
        <v>0</v>
      </c>
      <c r="BK69" s="85">
        <f>IF(E69=G69,IF(Spielplan!E69=Spielplan!G69,Punktemodus!$B$3,0),0)</f>
        <v>10</v>
      </c>
      <c r="BL69" s="85">
        <f>IF(E69&lt;G69,IF(Spielplan!E69&lt;Spielplan!G69,Punktemodus!$B$3,0),0)</f>
        <v>0</v>
      </c>
      <c r="BM69" s="85">
        <f>IF(E69=Spielplan!E69,IF(G69=Spielplan!G69,Punktemodus!$B$5,0),0)</f>
        <v>3</v>
      </c>
      <c r="BN69" s="85">
        <f>IF(E69=Spielplan!E69,Punktemodus!$B$7,0)</f>
        <v>1</v>
      </c>
      <c r="BO69" s="85">
        <f>IF(G69=Spielplan!G69,Punktemodus!$B$7,0)</f>
        <v>1</v>
      </c>
      <c r="BP69" s="137">
        <f>IF(Spielplan!E69="",0,SUM(BJ69:BO69))</f>
        <v>0</v>
      </c>
      <c r="BQ69" s="85"/>
      <c r="BR69" s="141"/>
      <c r="BS69" s="149" t="s">
        <v>23</v>
      </c>
      <c r="BT69" s="144" t="str">
        <f>Spielplan!$BL$33</f>
        <v/>
      </c>
      <c r="BU69" s="145"/>
      <c r="BV69" s="146">
        <f>Spielplan!$BN$33</f>
        <v>0</v>
      </c>
      <c r="BW69" s="134"/>
      <c r="BX69" s="148">
        <f>IF(BT33=BT69,Punktemodus!$B$11,0)</f>
        <v>10</v>
      </c>
      <c r="BY69" s="148">
        <f>IF(BT69=BT16,Punktemodus!B13,0)</f>
        <v>5</v>
      </c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373"/>
      <c r="CR69" s="374"/>
      <c r="CS69" s="374"/>
      <c r="CT69" s="374"/>
      <c r="CU69" s="374"/>
      <c r="CV69" s="375"/>
      <c r="CW69" s="134"/>
    </row>
    <row r="70" spans="1:101" ht="18.75" customHeight="1" thickBot="1" x14ac:dyDescent="0.3">
      <c r="A70" s="60"/>
      <c r="B70" s="60"/>
      <c r="C70" s="206" t="str">
        <f>H67</f>
        <v>Bosnien</v>
      </c>
      <c r="D70" s="207"/>
      <c r="E70" s="104"/>
      <c r="F70" s="93"/>
      <c r="G70" s="104"/>
      <c r="H70" s="206" t="str">
        <f>H68</f>
        <v>Nigeria</v>
      </c>
      <c r="I70" s="207"/>
      <c r="J70" s="60"/>
      <c r="K70" s="60" t="s">
        <v>104</v>
      </c>
      <c r="L70" s="60">
        <f t="shared" si="20"/>
        <v>0</v>
      </c>
      <c r="M70" s="60"/>
      <c r="N70" s="60">
        <f>IF($E70="",0,IF($E70&gt;$G70,3,IF($E70=$G70,1,0)))</f>
        <v>0</v>
      </c>
      <c r="O70" s="60"/>
      <c r="P70" s="60">
        <f>IF($G70="",0,IF($E70&gt;$G70,0,IF($E70=$G70,1,3)))</f>
        <v>0</v>
      </c>
      <c r="Q70" s="60"/>
      <c r="R70" s="60">
        <f>E70</f>
        <v>0</v>
      </c>
      <c r="S70" s="60"/>
      <c r="T70" s="60">
        <f>G70</f>
        <v>0</v>
      </c>
      <c r="U70" s="60"/>
      <c r="V70" s="60">
        <f>G70</f>
        <v>0</v>
      </c>
      <c r="W70" s="60"/>
      <c r="X70" s="60">
        <f>E70</f>
        <v>0</v>
      </c>
      <c r="Y70" s="60"/>
      <c r="Z70" s="60">
        <f>P73</f>
        <v>0</v>
      </c>
      <c r="AA70" s="60">
        <f>T73</f>
        <v>0</v>
      </c>
      <c r="AB70" s="60">
        <f>X73</f>
        <v>0</v>
      </c>
      <c r="AC70" s="60">
        <f>AA70-AB70</f>
        <v>0</v>
      </c>
      <c r="AD70" s="60">
        <f>IF(Z70&gt;Z67,-1,0)</f>
        <v>0</v>
      </c>
      <c r="AE70" s="60">
        <f>IF(Z70&gt;Z68,-1,0)</f>
        <v>0</v>
      </c>
      <c r="AF70" s="60">
        <f>IF(Z70&gt;Z69,-1,0)</f>
        <v>0</v>
      </c>
      <c r="AG70" s="60">
        <f>10000-(AJ70*1000+AM70*100+AK70*10)</f>
        <v>10000</v>
      </c>
      <c r="AH70" s="90">
        <f>RANK(AG70,AG67:AG70,1)</f>
        <v>1</v>
      </c>
      <c r="AI70" s="60" t="str">
        <f>H68</f>
        <v>Nigeria</v>
      </c>
      <c r="AJ70" s="60">
        <f t="shared" si="21"/>
        <v>0</v>
      </c>
      <c r="AK70" s="60">
        <f t="shared" si="21"/>
        <v>0</v>
      </c>
      <c r="AL70" s="60">
        <f t="shared" si="21"/>
        <v>0</v>
      </c>
      <c r="AM70" s="60">
        <f>AK70-AL70</f>
        <v>0</v>
      </c>
      <c r="AN70" s="187">
        <f>IF(AG67=AG70,IF(E71&gt;G71,AG67-0.1,AG67),AG67)</f>
        <v>10000</v>
      </c>
      <c r="AO70" s="187">
        <f>IF(AG68=AG70,IF(E70&gt;G70,AG68-0.1,AG68),AG68)</f>
        <v>10000</v>
      </c>
      <c r="AP70" s="187">
        <f>IF(AG69=AG70,IF(E68&gt;G68,AG69-0.1,AG69),AG69)</f>
        <v>10000</v>
      </c>
      <c r="AQ70" s="187"/>
      <c r="AR70" s="187">
        <f>AQ71</f>
        <v>30000</v>
      </c>
      <c r="AS70" s="90">
        <f>RANK(AR70,AR67:AR70,1)</f>
        <v>1</v>
      </c>
      <c r="AT70" s="60" t="str">
        <f t="shared" si="22"/>
        <v>Nigeria</v>
      </c>
      <c r="AU70" s="60">
        <f t="shared" si="22"/>
        <v>0</v>
      </c>
      <c r="AV70" s="60">
        <f t="shared" si="22"/>
        <v>0</v>
      </c>
      <c r="AW70" s="60">
        <f t="shared" si="22"/>
        <v>0</v>
      </c>
      <c r="AX70" s="60"/>
      <c r="AY70" s="60"/>
      <c r="AZ70" s="60"/>
      <c r="BA70" s="113">
        <v>4</v>
      </c>
      <c r="BB70" s="114" t="e">
        <f>VLOOKUP(4,AS67:AT70,2,FALSE)</f>
        <v>#N/A</v>
      </c>
      <c r="BC70" s="115"/>
      <c r="BD70" s="116" t="e">
        <f>VLOOKUP(4,AS67:AW70,3,FALSE)</f>
        <v>#N/A</v>
      </c>
      <c r="BE70" s="116" t="e">
        <f>VLOOKUP(4,AS67:AW70,4,FALSE)</f>
        <v>#N/A</v>
      </c>
      <c r="BF70" s="93" t="s">
        <v>12</v>
      </c>
      <c r="BG70" s="116" t="e">
        <f>VLOOKUP(4,AS67:AW70,5,FALSE)</f>
        <v>#N/A</v>
      </c>
      <c r="BH70" s="60"/>
      <c r="BI70" s="85"/>
      <c r="BJ70" s="85">
        <f>IF(E70&gt;G70,IF(Spielplan!E70&gt;Spielplan!G70,Punktemodus!$B$3,0),0)</f>
        <v>0</v>
      </c>
      <c r="BK70" s="85">
        <f>IF(E70=G70,IF(Spielplan!E70=Spielplan!G70,Punktemodus!$B$3,0),0)</f>
        <v>10</v>
      </c>
      <c r="BL70" s="85">
        <f>IF(E70&lt;G70,IF(Spielplan!E70&lt;Spielplan!G70,Punktemodus!$B$3,0),0)</f>
        <v>0</v>
      </c>
      <c r="BM70" s="85">
        <f>IF(E70=Spielplan!E70,IF(G70=Spielplan!G70,Punktemodus!$B$5,0),0)</f>
        <v>3</v>
      </c>
      <c r="BN70" s="85">
        <f>IF(E70=Spielplan!E70,Punktemodus!$B$7,0)</f>
        <v>1</v>
      </c>
      <c r="BO70" s="85">
        <f>IF(G70=Spielplan!G70,Punktemodus!$B$7,0)</f>
        <v>1</v>
      </c>
      <c r="BP70" s="137">
        <f>IF(Spielplan!E70="",0,SUM(BJ70:BO70))</f>
        <v>0</v>
      </c>
      <c r="BQ70" s="60"/>
      <c r="BR70" s="141"/>
      <c r="BS70" s="150"/>
      <c r="BT70" s="134"/>
      <c r="BU70" s="134"/>
      <c r="BV70" s="134"/>
      <c r="BW70" s="134"/>
      <c r="BX70" s="148"/>
      <c r="BY70" s="148"/>
      <c r="BZ70" s="134"/>
      <c r="CA70" s="134"/>
      <c r="CB70" s="134"/>
      <c r="CC70" s="134"/>
      <c r="CD70" s="134"/>
      <c r="CE70" s="134"/>
      <c r="CF70" s="144" t="str">
        <f>Spielplan!$BX$34</f>
        <v/>
      </c>
      <c r="CG70" s="145"/>
      <c r="CH70" s="146">
        <f>Spielplan!$BZ$34</f>
        <v>0</v>
      </c>
      <c r="CI70" s="134"/>
      <c r="CJ70" s="134">
        <f>IF(OR(CF70=$CF$18,CF70=$CF$19,CF70=$CF$34,CF70=$CF$35),Punktemodus!$B$19,0)</f>
        <v>30</v>
      </c>
      <c r="CK70" s="134"/>
      <c r="CL70" s="134"/>
      <c r="CM70" s="134"/>
      <c r="CN70" s="134"/>
      <c r="CO70" s="134"/>
      <c r="CP70" s="134"/>
      <c r="CQ70" s="155"/>
      <c r="CR70" s="155"/>
      <c r="CS70" s="155"/>
      <c r="CT70" s="155"/>
      <c r="CU70" s="155"/>
      <c r="CV70" s="155"/>
      <c r="CW70" s="134"/>
    </row>
    <row r="71" spans="1:101" ht="18.75" customHeight="1" thickBot="1" x14ac:dyDescent="0.3">
      <c r="A71" s="60"/>
      <c r="B71" s="60"/>
      <c r="C71" s="200" t="str">
        <f>C67</f>
        <v>Argentinien</v>
      </c>
      <c r="D71" s="201"/>
      <c r="E71" s="104"/>
      <c r="F71" s="93"/>
      <c r="G71" s="104"/>
      <c r="H71" s="200" t="str">
        <f>H68</f>
        <v>Nigeria</v>
      </c>
      <c r="I71" s="201"/>
      <c r="J71" s="60"/>
      <c r="K71" s="60" t="s">
        <v>105</v>
      </c>
      <c r="L71" s="60">
        <f t="shared" si="20"/>
        <v>0</v>
      </c>
      <c r="M71" s="60">
        <f>IF($E71="",0,IF($E71&gt;$G71,3,IF($E71=G71,1,0)))</f>
        <v>0</v>
      </c>
      <c r="N71" s="60"/>
      <c r="O71" s="60"/>
      <c r="P71" s="60">
        <f>IF($G71="",0,IF($E71&gt;$G71,0,IF($E71=$G71,1,3)))</f>
        <v>0</v>
      </c>
      <c r="Q71" s="60">
        <f>E71</f>
        <v>0</v>
      </c>
      <c r="R71" s="60"/>
      <c r="S71" s="60"/>
      <c r="T71" s="60">
        <f>G71</f>
        <v>0</v>
      </c>
      <c r="U71" s="60">
        <f>G71</f>
        <v>0</v>
      </c>
      <c r="V71" s="60"/>
      <c r="W71" s="60"/>
      <c r="X71" s="60">
        <f>E71</f>
        <v>0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187">
        <f>SUM(AN67:AN70)</f>
        <v>30000</v>
      </c>
      <c r="AO71" s="187">
        <f>SUM(AO67:AO70)</f>
        <v>30000</v>
      </c>
      <c r="AP71" s="187">
        <f>SUM(AP67:AP70)</f>
        <v>30000</v>
      </c>
      <c r="AQ71" s="187">
        <f>SUM(AQ67:AQ70)</f>
        <v>30000</v>
      </c>
      <c r="AR71" s="187"/>
      <c r="AS71" s="60"/>
      <c r="AT71" s="60"/>
      <c r="AU71" s="60"/>
      <c r="AV71" s="60"/>
      <c r="AW71" s="60"/>
      <c r="AX71" s="60"/>
      <c r="AY71" s="60"/>
      <c r="AZ71" s="60"/>
      <c r="BA71" s="92"/>
      <c r="BB71" s="60"/>
      <c r="BC71" s="60"/>
      <c r="BD71" s="60"/>
      <c r="BE71" s="60"/>
      <c r="BF71" s="60"/>
      <c r="BG71" s="60"/>
      <c r="BH71" s="60"/>
      <c r="BI71" s="60"/>
      <c r="BJ71" s="85">
        <f>IF(E71&gt;G71,IF(Spielplan!E71&gt;Spielplan!G71,Punktemodus!$B$3,0),0)</f>
        <v>0</v>
      </c>
      <c r="BK71" s="85">
        <f>IF(E71=G71,IF(Spielplan!E71=Spielplan!G71,Punktemodus!$B$3,0),0)</f>
        <v>10</v>
      </c>
      <c r="BL71" s="85">
        <f>IF(E71&lt;G71,IF(Spielplan!E71&lt;Spielplan!G71,Punktemodus!$B$3,0),0)</f>
        <v>0</v>
      </c>
      <c r="BM71" s="85">
        <f>IF(E71=Spielplan!E71,IF(G71=Spielplan!G71,Punktemodus!$B$5,0),0)</f>
        <v>3</v>
      </c>
      <c r="BN71" s="85">
        <f>IF(E71=Spielplan!E71,Punktemodus!$B$7,0)</f>
        <v>1</v>
      </c>
      <c r="BO71" s="85">
        <f>IF(G71=Spielplan!G71,Punktemodus!$B$7,0)</f>
        <v>1</v>
      </c>
      <c r="BP71" s="137">
        <f>IF(Spielplan!E71="",0,SUM(BJ71:BO71))</f>
        <v>0</v>
      </c>
      <c r="BQ71" s="60"/>
      <c r="BR71" s="141"/>
      <c r="BS71" s="134"/>
      <c r="BT71" s="134"/>
      <c r="BU71" s="134"/>
      <c r="BV71" s="134"/>
      <c r="BW71" s="134"/>
      <c r="BX71" s="148"/>
      <c r="BY71" s="148"/>
      <c r="BZ71" s="134"/>
      <c r="CA71" s="134"/>
      <c r="CB71" s="134"/>
      <c r="CC71" s="134"/>
      <c r="CD71" s="134"/>
      <c r="CE71" s="134"/>
      <c r="CF71" s="144" t="str">
        <f>Spielplan!$BX$35</f>
        <v/>
      </c>
      <c r="CG71" s="145"/>
      <c r="CH71" s="146">
        <f>Spielplan!$BZ$35</f>
        <v>0</v>
      </c>
      <c r="CI71" s="134"/>
      <c r="CJ71" s="134">
        <f>IF(OR(CF71=$CF$18,CF71=$CF$19,CF71=$CF$34,CF71=$CF$35),Punktemodus!$B$19,0)</f>
        <v>30</v>
      </c>
      <c r="CK71" s="134"/>
      <c r="CL71" s="134"/>
      <c r="CM71" s="134"/>
      <c r="CN71" s="134"/>
      <c r="CO71" s="134"/>
      <c r="CP71" s="134"/>
      <c r="CQ71" s="155"/>
      <c r="CR71" s="155"/>
      <c r="CS71" s="155"/>
      <c r="CT71" s="155"/>
      <c r="CU71" s="155"/>
      <c r="CV71" s="155"/>
      <c r="CW71" s="134"/>
    </row>
    <row r="72" spans="1:101" ht="18.75" customHeight="1" thickBot="1" x14ac:dyDescent="0.3">
      <c r="A72" s="60"/>
      <c r="B72" s="60"/>
      <c r="C72" s="206" t="str">
        <f>H67</f>
        <v>Bosnien</v>
      </c>
      <c r="D72" s="207"/>
      <c r="E72" s="104"/>
      <c r="F72" s="106"/>
      <c r="G72" s="104"/>
      <c r="H72" s="206" t="str">
        <f>C68</f>
        <v>Iran</v>
      </c>
      <c r="I72" s="207"/>
      <c r="J72" s="60"/>
      <c r="K72" s="60" t="s">
        <v>105</v>
      </c>
      <c r="L72" s="60">
        <f t="shared" si="20"/>
        <v>0</v>
      </c>
      <c r="M72" s="60"/>
      <c r="N72" s="60">
        <f>IF($E72="",0,IF($E72&gt;$G72,3,IF($E72=$G72,1,0)))</f>
        <v>0</v>
      </c>
      <c r="O72" s="60">
        <f>IF($G72="",0,IF($E72&gt;$G72,0,IF($E72=$G72,1,3)))</f>
        <v>0</v>
      </c>
      <c r="P72" s="60"/>
      <c r="Q72" s="60"/>
      <c r="R72" s="60">
        <f>E72</f>
        <v>0</v>
      </c>
      <c r="S72" s="60">
        <f>G72</f>
        <v>0</v>
      </c>
      <c r="T72" s="60"/>
      <c r="U72" s="60"/>
      <c r="V72" s="60">
        <f>G72</f>
        <v>0</v>
      </c>
      <c r="W72" s="60">
        <f>E72</f>
        <v>0</v>
      </c>
      <c r="X72" s="60"/>
      <c r="Y72" s="60"/>
      <c r="Z72" s="60" t="s">
        <v>30</v>
      </c>
      <c r="AA72" s="60"/>
      <c r="AB72" s="60"/>
      <c r="AC72" s="60"/>
      <c r="AD72" s="60"/>
      <c r="AE72" s="60"/>
      <c r="AF72" s="60"/>
      <c r="AG72" s="60" t="b">
        <f>OR(AG67=AG68,AG67=AG69,AG67=AG70,AG68=AG69,AG68=AG70,AG69=AG70)</f>
        <v>1</v>
      </c>
      <c r="AH72" s="60"/>
      <c r="AI72" s="60"/>
      <c r="AJ72" s="60"/>
      <c r="AK72" s="60"/>
      <c r="AL72" s="60"/>
      <c r="AM72" s="60"/>
      <c r="AN72" s="60"/>
      <c r="AO72" s="60" t="s">
        <v>34</v>
      </c>
      <c r="AP72" s="60"/>
      <c r="AQ72" s="60"/>
      <c r="AR72" s="60" t="b">
        <f>OR(AR67=AR68,AR67=AR69,AR67=AR70,AR68=AR69,AR68=AR70,AR69=AR70)</f>
        <v>1</v>
      </c>
      <c r="AS72" s="60"/>
      <c r="AT72" s="60"/>
      <c r="AU72" s="60"/>
      <c r="AV72" s="60"/>
      <c r="AW72" s="60"/>
      <c r="AX72" s="60"/>
      <c r="AY72" s="60"/>
      <c r="AZ72" s="60"/>
      <c r="BA72" s="92"/>
      <c r="BB72" s="60"/>
      <c r="BC72" s="60"/>
      <c r="BD72" s="60"/>
      <c r="BE72" s="60"/>
      <c r="BF72" s="60"/>
      <c r="BG72" s="60"/>
      <c r="BH72" s="60"/>
      <c r="BI72" s="60"/>
      <c r="BJ72" s="85">
        <f>IF(E72&gt;G72,IF(Spielplan!E72&gt;Spielplan!G72,Punktemodus!$B$3,0),0)</f>
        <v>0</v>
      </c>
      <c r="BK72" s="85">
        <f>IF(E72=G72,IF(Spielplan!E72=Spielplan!G72,Punktemodus!$B$3,0),0)</f>
        <v>10</v>
      </c>
      <c r="BL72" s="85">
        <f>IF(E72&lt;G72,IF(Spielplan!E72&lt;Spielplan!G72,Punktemodus!$B$3,0),0)</f>
        <v>0</v>
      </c>
      <c r="BM72" s="85">
        <f>IF(E72=Spielplan!E72,IF(G72=Spielplan!G72,Punktemodus!$B$5,0),0)</f>
        <v>3</v>
      </c>
      <c r="BN72" s="85">
        <f>IF(E72=Spielplan!E72,Punktemodus!$B$7,0)</f>
        <v>1</v>
      </c>
      <c r="BO72" s="85">
        <f>IF(G72=Spielplan!G72,Punktemodus!$B$7,0)</f>
        <v>1</v>
      </c>
      <c r="BP72" s="137">
        <f>IF(Spielplan!E72="",0,SUM(BJ72:BO72))</f>
        <v>0</v>
      </c>
      <c r="BQ72" s="60"/>
      <c r="BR72" s="141"/>
      <c r="BS72" s="153" t="s">
        <v>126</v>
      </c>
      <c r="BT72" s="144" t="str">
        <f>Spielplan!$BL$36</f>
        <v/>
      </c>
      <c r="BU72" s="145"/>
      <c r="BV72" s="146">
        <f>Spielplan!$BN$36</f>
        <v>0</v>
      </c>
      <c r="BW72" s="147"/>
      <c r="BX72" s="148">
        <f>IF(BT36=BT72,Punktemodus!$B$11,0)</f>
        <v>10</v>
      </c>
      <c r="BY72" s="148">
        <f>IF(BT72=BT21,Punktemodus!B13,0)</f>
        <v>5</v>
      </c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55"/>
      <c r="CR72" s="155"/>
      <c r="CS72" s="155"/>
      <c r="CT72" s="155"/>
      <c r="CU72" s="155"/>
      <c r="CV72" s="155"/>
      <c r="CW72" s="134"/>
    </row>
    <row r="73" spans="1:101" ht="18.75" customHeight="1" thickBot="1" x14ac:dyDescent="0.25">
      <c r="A73" s="60"/>
      <c r="B73" s="60"/>
      <c r="C73" s="136" t="str">
        <f>IF(G72="","",IF(AR72=TRUE,"Achtung: Fehler in Tabelle!",""))</f>
        <v/>
      </c>
      <c r="D73" s="60"/>
      <c r="E73" s="85"/>
      <c r="F73" s="60"/>
      <c r="G73" s="85"/>
      <c r="H73" s="60"/>
      <c r="I73" s="60"/>
      <c r="J73" s="60"/>
      <c r="K73" s="60"/>
      <c r="L73" s="60"/>
      <c r="M73" s="60">
        <f t="shared" ref="M73:X73" si="23">SUM(M67:M72)</f>
        <v>0</v>
      </c>
      <c r="N73" s="60">
        <f t="shared" si="23"/>
        <v>0</v>
      </c>
      <c r="O73" s="60">
        <f t="shared" si="23"/>
        <v>0</v>
      </c>
      <c r="P73" s="60">
        <f t="shared" si="23"/>
        <v>0</v>
      </c>
      <c r="Q73" s="60">
        <f t="shared" si="23"/>
        <v>0</v>
      </c>
      <c r="R73" s="60">
        <f t="shared" si="23"/>
        <v>0</v>
      </c>
      <c r="S73" s="60">
        <f t="shared" si="23"/>
        <v>0</v>
      </c>
      <c r="T73" s="60">
        <f t="shared" si="23"/>
        <v>0</v>
      </c>
      <c r="U73" s="60">
        <f t="shared" si="23"/>
        <v>0</v>
      </c>
      <c r="V73" s="60">
        <f t="shared" si="23"/>
        <v>0</v>
      </c>
      <c r="W73" s="60">
        <f t="shared" si="23"/>
        <v>0</v>
      </c>
      <c r="X73" s="60">
        <f t="shared" si="23"/>
        <v>0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160">
        <f>SUM(BP67:BP72)</f>
        <v>0</v>
      </c>
      <c r="BQ73" s="60"/>
      <c r="BR73" s="141"/>
      <c r="BS73" s="149" t="s">
        <v>127</v>
      </c>
      <c r="BT73" s="144" t="str">
        <f>Spielplan!$BL$37</f>
        <v/>
      </c>
      <c r="BU73" s="145"/>
      <c r="BV73" s="146">
        <f>Spielplan!$BN$37</f>
        <v>0</v>
      </c>
      <c r="BW73" s="134"/>
      <c r="BX73" s="148">
        <f>IF(BT37=BT73,Punktemodus!$B$11,0)</f>
        <v>10</v>
      </c>
      <c r="BY73" s="148">
        <f>IF(BT73=BT20,Punktemodus!B13,0)</f>
        <v>5</v>
      </c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55"/>
      <c r="CR73" s="155"/>
      <c r="CS73" s="155"/>
      <c r="CT73" s="155"/>
      <c r="CU73" s="155"/>
      <c r="CV73" s="155"/>
      <c r="CW73" s="134"/>
    </row>
    <row r="74" spans="1:101" ht="18.75" customHeight="1" thickBot="1" x14ac:dyDescent="0.3">
      <c r="A74" s="60"/>
      <c r="B74" s="60"/>
      <c r="C74" s="60"/>
      <c r="D74" s="60"/>
      <c r="E74" s="85"/>
      <c r="F74" s="60"/>
      <c r="G74" s="85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138"/>
      <c r="BQ74" s="60"/>
      <c r="BR74" s="141"/>
      <c r="BS74" s="150"/>
      <c r="BT74" s="134"/>
      <c r="BU74" s="134"/>
      <c r="BV74" s="134"/>
      <c r="BW74" s="134"/>
      <c r="BX74" s="148"/>
      <c r="BY74" s="148"/>
      <c r="BZ74" s="134"/>
      <c r="CA74" s="144" t="str">
        <f>Spielplan!$BS$38</f>
        <v/>
      </c>
      <c r="CB74" s="145"/>
      <c r="CC74" s="146">
        <f>Spielplan!$BU$38</f>
        <v>0</v>
      </c>
      <c r="CD74" s="147"/>
      <c r="CE74" s="134">
        <f>IF(CA74=CA38,Punktemodus!B15,0)</f>
        <v>20</v>
      </c>
      <c r="CF74" s="148">
        <f>IF(OR(CA74=$CA$14,CA74=$CA$15,CA74=$CA$22,CA74=$CA$23,CA74=$CA$30,CA74=$CA$31,CA74=$CA$39),Punktemodus!B17,0)</f>
        <v>10</v>
      </c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</row>
    <row r="75" spans="1:101" ht="18.75" customHeight="1" thickBot="1" x14ac:dyDescent="0.25">
      <c r="A75" s="60"/>
      <c r="B75" s="60"/>
      <c r="C75" s="60"/>
      <c r="D75" s="60"/>
      <c r="E75" s="85"/>
      <c r="F75" s="60"/>
      <c r="G75" s="85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138"/>
      <c r="BQ75" s="60"/>
      <c r="BR75" s="141"/>
      <c r="BS75" s="134"/>
      <c r="BT75" s="134"/>
      <c r="BU75" s="134"/>
      <c r="BV75" s="134"/>
      <c r="BW75" s="134"/>
      <c r="BX75" s="148"/>
      <c r="BY75" s="148"/>
      <c r="BZ75" s="134"/>
      <c r="CA75" s="144" t="str">
        <f>Spielplan!$BS$39</f>
        <v/>
      </c>
      <c r="CB75" s="145"/>
      <c r="CC75" s="146">
        <f>Spielplan!$BU$39</f>
        <v>0</v>
      </c>
      <c r="CD75" s="134"/>
      <c r="CE75" s="134">
        <f>IF(CA75=CA39,Punktemodus!B15,0)</f>
        <v>20</v>
      </c>
      <c r="CF75" s="148">
        <f>IF(OR(CA75=$CA$14,CA75=$CA$15,CA75=$CA$22,CA75=$CA$23,CA75=$CA$30,CA75=$CA$31,CA75=$CA$38),Punktemodus!B17,0)</f>
        <v>10</v>
      </c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</row>
    <row r="76" spans="1:101" ht="18.75" customHeight="1" thickBot="1" x14ac:dyDescent="0.3">
      <c r="A76" s="60"/>
      <c r="B76" s="60"/>
      <c r="C76" s="88" t="s">
        <v>92</v>
      </c>
      <c r="D76" s="60"/>
      <c r="E76" s="85"/>
      <c r="F76" s="60"/>
      <c r="G76" s="85"/>
      <c r="H76" s="60"/>
      <c r="I76" s="60"/>
      <c r="J76" s="60"/>
      <c r="K76" s="60"/>
      <c r="L76" s="60"/>
      <c r="M76" s="60" t="s">
        <v>4</v>
      </c>
      <c r="N76" s="60"/>
      <c r="O76" s="60"/>
      <c r="P76" s="60"/>
      <c r="Q76" s="60" t="s">
        <v>6</v>
      </c>
      <c r="R76" s="60"/>
      <c r="S76" s="60"/>
      <c r="T76" s="60"/>
      <c r="U76" s="60" t="s">
        <v>7</v>
      </c>
      <c r="V76" s="60"/>
      <c r="W76" s="60"/>
      <c r="X76" s="60"/>
      <c r="Y76" s="60"/>
      <c r="Z76" s="60" t="s">
        <v>4</v>
      </c>
      <c r="AA76" s="60" t="s">
        <v>5</v>
      </c>
      <c r="AB76" s="60"/>
      <c r="AC76" s="60"/>
      <c r="AD76" s="60" t="s">
        <v>9</v>
      </c>
      <c r="AE76" s="60"/>
      <c r="AF76" s="60"/>
      <c r="AG76" s="60"/>
      <c r="AH76" s="60" t="s">
        <v>32</v>
      </c>
      <c r="AI76" s="60"/>
      <c r="AJ76" s="60"/>
      <c r="AK76" s="60"/>
      <c r="AL76" s="60"/>
      <c r="AM76" s="60"/>
      <c r="AN76" s="60" t="s">
        <v>35</v>
      </c>
      <c r="AO76" s="60"/>
      <c r="AP76" s="60"/>
      <c r="AQ76" s="60"/>
      <c r="AR76" s="60"/>
      <c r="AS76" s="60" t="s">
        <v>33</v>
      </c>
      <c r="AT76" s="60"/>
      <c r="AU76" s="60"/>
      <c r="AV76" s="60"/>
      <c r="AW76" s="60"/>
      <c r="AX76" s="60"/>
      <c r="AY76" s="60"/>
      <c r="AZ76" s="60"/>
      <c r="BA76" s="60"/>
      <c r="BB76" s="89" t="s">
        <v>10</v>
      </c>
      <c r="BC76" s="60"/>
      <c r="BD76" s="90" t="s">
        <v>4</v>
      </c>
      <c r="BE76" s="60"/>
      <c r="BF76" s="61" t="s">
        <v>5</v>
      </c>
      <c r="BG76" s="60"/>
      <c r="BH76" s="60"/>
      <c r="BI76" s="85"/>
      <c r="BJ76" s="60"/>
      <c r="BK76" s="60"/>
      <c r="BL76" s="60"/>
      <c r="BM76" s="60"/>
      <c r="BN76" s="60"/>
      <c r="BO76" s="60"/>
      <c r="BP76" s="138"/>
      <c r="BQ76" s="85"/>
      <c r="BR76" s="141"/>
      <c r="BS76" s="153" t="s">
        <v>128</v>
      </c>
      <c r="BT76" s="144" t="str">
        <f>Spielplan!$BL$40</f>
        <v/>
      </c>
      <c r="BU76" s="145"/>
      <c r="BV76" s="146">
        <f>Spielplan!$BN$40</f>
        <v>0</v>
      </c>
      <c r="BW76" s="147"/>
      <c r="BX76" s="148">
        <f>IF(BT40=BT76,Punktemodus!$B$11,0)</f>
        <v>10</v>
      </c>
      <c r="BY76" s="148">
        <f>IF(BT76=BT25,Punktemodus!B13,0)</f>
        <v>5</v>
      </c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</row>
    <row r="77" spans="1:101" ht="18.75" customHeight="1" thickBot="1" x14ac:dyDescent="0.25">
      <c r="A77" s="60"/>
      <c r="B77" s="60"/>
      <c r="C77" s="60"/>
      <c r="D77" s="60"/>
      <c r="E77" s="85"/>
      <c r="F77" s="60"/>
      <c r="G77" s="85"/>
      <c r="H77" s="60"/>
      <c r="I77" s="60"/>
      <c r="J77" s="60"/>
      <c r="K77" s="60"/>
      <c r="L77" s="60"/>
      <c r="M77" s="60" t="s">
        <v>0</v>
      </c>
      <c r="N77" s="60" t="s">
        <v>1</v>
      </c>
      <c r="O77" s="60" t="s">
        <v>2</v>
      </c>
      <c r="P77" s="60" t="s">
        <v>3</v>
      </c>
      <c r="Q77" s="60" t="s">
        <v>0</v>
      </c>
      <c r="R77" s="60" t="s">
        <v>1</v>
      </c>
      <c r="S77" s="60" t="s">
        <v>2</v>
      </c>
      <c r="T77" s="60" t="s">
        <v>3</v>
      </c>
      <c r="U77" s="60" t="s">
        <v>0</v>
      </c>
      <c r="V77" s="60" t="s">
        <v>1</v>
      </c>
      <c r="W77" s="60" t="s">
        <v>2</v>
      </c>
      <c r="X77" s="60" t="s">
        <v>3</v>
      </c>
      <c r="Y77" s="60"/>
      <c r="Z77" s="60" t="s">
        <v>8</v>
      </c>
      <c r="AA77" s="60"/>
      <c r="AB77" s="60"/>
      <c r="AC77" s="60"/>
      <c r="AD77" s="60"/>
      <c r="AE77" s="60"/>
      <c r="AF77" s="60"/>
      <c r="AG77" s="60"/>
      <c r="AH77" s="60" t="s">
        <v>31</v>
      </c>
      <c r="AI77" s="60"/>
      <c r="AJ77" s="60"/>
      <c r="AK77" s="60"/>
      <c r="AL77" s="60"/>
      <c r="AM77" s="60"/>
      <c r="AN77" s="60" t="str">
        <f>AI78</f>
        <v>Deutschland</v>
      </c>
      <c r="AO77" s="60" t="str">
        <f>AI79</f>
        <v>Portugal</v>
      </c>
      <c r="AP77" s="60" t="str">
        <f>AI80</f>
        <v>Ghana</v>
      </c>
      <c r="AQ77" s="60" t="str">
        <f>AI81</f>
        <v>USA</v>
      </c>
      <c r="AR77" s="60"/>
      <c r="AS77" s="60" t="s">
        <v>31</v>
      </c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85"/>
      <c r="BJ77" s="85"/>
      <c r="BK77" s="85"/>
      <c r="BL77" s="85"/>
      <c r="BM77" s="85"/>
      <c r="BN77" s="85"/>
      <c r="BO77" s="85"/>
      <c r="BP77" s="137"/>
      <c r="BQ77" s="85"/>
      <c r="BR77" s="141"/>
      <c r="BS77" s="149" t="s">
        <v>129</v>
      </c>
      <c r="BT77" s="144" t="str">
        <f>Spielplan!$BL$41</f>
        <v/>
      </c>
      <c r="BU77" s="145"/>
      <c r="BV77" s="146">
        <f>Spielplan!$BN$41</f>
        <v>0</v>
      </c>
      <c r="BW77" s="134"/>
      <c r="BX77" s="148">
        <f>IF(BT41=BT77,Punktemodus!$B$11,0)</f>
        <v>10</v>
      </c>
      <c r="BY77" s="148">
        <f>IF(BT77=BT24,Punktemodus!B13,0)</f>
        <v>5</v>
      </c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</row>
    <row r="78" spans="1:101" ht="18.75" customHeight="1" thickBot="1" x14ac:dyDescent="0.3">
      <c r="A78" s="60"/>
      <c r="B78" s="60"/>
      <c r="C78" s="211" t="str">
        <f>Spielplan!$C$78</f>
        <v>Deutschland</v>
      </c>
      <c r="D78" s="212"/>
      <c r="E78" s="104"/>
      <c r="F78" s="93"/>
      <c r="G78" s="104"/>
      <c r="H78" s="211" t="str">
        <f>Spielplan!$H$78</f>
        <v>Portugal</v>
      </c>
      <c r="I78" s="212"/>
      <c r="J78" s="60"/>
      <c r="K78" s="60" t="s">
        <v>108</v>
      </c>
      <c r="L78" s="60">
        <f t="shared" ref="L78:L83" si="24">IF(E78-G78&gt;0,1,IF(G78=E78,0,-1))</f>
        <v>0</v>
      </c>
      <c r="M78" s="60">
        <f>IF($E78="",0,IF($E78&gt;$G78,3,IF($E78=G78,1,0)))</f>
        <v>0</v>
      </c>
      <c r="N78" s="60">
        <f>IF($G78="",0,IF($E78&gt;$G78,0,IF($E78=G78,1,3)))</f>
        <v>0</v>
      </c>
      <c r="O78" s="60"/>
      <c r="P78" s="60"/>
      <c r="Q78" s="60">
        <f>E78</f>
        <v>0</v>
      </c>
      <c r="R78" s="60">
        <f>G78</f>
        <v>0</v>
      </c>
      <c r="S78" s="60"/>
      <c r="T78" s="60"/>
      <c r="U78" s="60">
        <f>G78</f>
        <v>0</v>
      </c>
      <c r="V78" s="60">
        <f>E78</f>
        <v>0</v>
      </c>
      <c r="W78" s="60"/>
      <c r="X78" s="60"/>
      <c r="Y78" s="60"/>
      <c r="Z78" s="60">
        <f>M84</f>
        <v>0</v>
      </c>
      <c r="AA78" s="60">
        <f>Q84</f>
        <v>0</v>
      </c>
      <c r="AB78" s="60">
        <f>U84</f>
        <v>0</v>
      </c>
      <c r="AC78" s="60">
        <f>AA78-AB78</f>
        <v>0</v>
      </c>
      <c r="AD78" s="60">
        <f>IF(Z78&gt;Z79,-1,0)</f>
        <v>0</v>
      </c>
      <c r="AE78" s="60">
        <f>IF(Z78&gt;Z80,-1,0)</f>
        <v>0</v>
      </c>
      <c r="AF78" s="60">
        <f>IF(Z78&gt;Z81,-1,0)</f>
        <v>0</v>
      </c>
      <c r="AG78" s="60">
        <f>10000-(AJ78*1000+AM78*100+AK78*10)</f>
        <v>10000</v>
      </c>
      <c r="AH78" s="90">
        <f>RANK(AG78,AG78:AG81,1)</f>
        <v>1</v>
      </c>
      <c r="AI78" s="60" t="str">
        <f>C78</f>
        <v>Deutschland</v>
      </c>
      <c r="AJ78" s="60">
        <f t="shared" ref="AJ78:AL81" si="25">Z78</f>
        <v>0</v>
      </c>
      <c r="AK78" s="60">
        <f t="shared" si="25"/>
        <v>0</v>
      </c>
      <c r="AL78" s="60">
        <f t="shared" si="25"/>
        <v>0</v>
      </c>
      <c r="AM78" s="60">
        <f>AK78-AL78</f>
        <v>0</v>
      </c>
      <c r="AN78" s="187"/>
      <c r="AO78" s="187">
        <f>IF(AG79=AG78,IF(G78&gt;E78,AG79-0.1,AG79),AG79)</f>
        <v>10000</v>
      </c>
      <c r="AP78" s="187">
        <f>IF(AG80=AG78,IF(G80&gt;E80,AG80-0.1,AG80),AG80)</f>
        <v>10000</v>
      </c>
      <c r="AQ78" s="187">
        <f>IF(AG81=AG78,IF(G82&gt;E82,AG81-0.1,AG81),AG81)</f>
        <v>10000</v>
      </c>
      <c r="AR78" s="187">
        <f>AN82</f>
        <v>30000</v>
      </c>
      <c r="AS78" s="90">
        <f>RANK(AR78,AR78:AR81,1)</f>
        <v>1</v>
      </c>
      <c r="AT78" s="60" t="str">
        <f t="shared" ref="AT78:AW81" si="26">AI78</f>
        <v>Deutschland</v>
      </c>
      <c r="AU78" s="60">
        <f t="shared" si="26"/>
        <v>0</v>
      </c>
      <c r="AV78" s="60">
        <f t="shared" si="26"/>
        <v>0</v>
      </c>
      <c r="AW78" s="60">
        <f t="shared" si="26"/>
        <v>0</v>
      </c>
      <c r="AX78" s="60"/>
      <c r="AY78" s="60"/>
      <c r="AZ78" s="60"/>
      <c r="BA78" s="213">
        <v>1</v>
      </c>
      <c r="BB78" s="211" t="str">
        <f>VLOOKUP(1,AS78:AT81,2,FALSE)</f>
        <v>Deutschland</v>
      </c>
      <c r="BC78" s="214"/>
      <c r="BD78" s="215">
        <f>VLOOKUP(1,AS78:AW81,3,FALSE)</f>
        <v>0</v>
      </c>
      <c r="BE78" s="216">
        <f>VLOOKUP(1,AS78:AW81,4,FALSE)</f>
        <v>0</v>
      </c>
      <c r="BF78" s="93" t="s">
        <v>12</v>
      </c>
      <c r="BG78" s="216">
        <f>VLOOKUP(1,AS78:AW81,5,FALSE)</f>
        <v>0</v>
      </c>
      <c r="BH78" s="217" t="s">
        <v>123</v>
      </c>
      <c r="BI78" s="85"/>
      <c r="BJ78" s="85">
        <f>IF(E78&gt;G78,IF(Spielplan!E78&gt;Spielplan!G78,Punktemodus!$B$3,0),0)</f>
        <v>0</v>
      </c>
      <c r="BK78" s="85">
        <f>IF(E78=G78,IF(Spielplan!E78=Spielplan!G78,Punktemodus!$B$3,0),0)</f>
        <v>10</v>
      </c>
      <c r="BL78" s="85">
        <f>IF(E78&lt;G78,IF(Spielplan!E78&lt;Spielplan!G78,Punktemodus!$B$3,0),0)</f>
        <v>0</v>
      </c>
      <c r="BM78" s="85">
        <f>IF(E78=Spielplan!E78,IF(G78=Spielplan!G78,Punktemodus!$B$5,0),0)</f>
        <v>3</v>
      </c>
      <c r="BN78" s="85">
        <f>IF(E78=Spielplan!E78,Punktemodus!$B$7,0)</f>
        <v>1</v>
      </c>
      <c r="BO78" s="85">
        <f>IF(G78=Spielplan!G78,Punktemodus!$B$7,0)</f>
        <v>1</v>
      </c>
      <c r="BP78" s="137">
        <f>IF(Spielplan!E78="",0,SUM(BJ78:BO78))</f>
        <v>0</v>
      </c>
      <c r="BQ78" s="85"/>
      <c r="BR78" s="141"/>
      <c r="BS78" s="150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</row>
    <row r="79" spans="1:101" ht="18.75" customHeight="1" thickBot="1" x14ac:dyDescent="0.3">
      <c r="A79" s="60"/>
      <c r="B79" s="60"/>
      <c r="C79" s="218" t="str">
        <f>Spielplan!$C$79</f>
        <v>Ghana</v>
      </c>
      <c r="D79" s="219"/>
      <c r="E79" s="104"/>
      <c r="F79" s="93"/>
      <c r="G79" s="104"/>
      <c r="H79" s="218" t="str">
        <f>Spielplan!$H$79</f>
        <v>USA</v>
      </c>
      <c r="I79" s="219"/>
      <c r="J79" s="60"/>
      <c r="K79" s="60" t="s">
        <v>109</v>
      </c>
      <c r="L79" s="60">
        <f t="shared" si="24"/>
        <v>0</v>
      </c>
      <c r="M79" s="60"/>
      <c r="N79" s="60"/>
      <c r="O79" s="60">
        <f>IF($E79="",0,IF($E79&gt;$G79,3,IF($E79=$G79,1,0)))</f>
        <v>0</v>
      </c>
      <c r="P79" s="60">
        <f>IF($G79="",0,IF($E79&gt;$G79,0,IF($E79=$G79,1,3)))</f>
        <v>0</v>
      </c>
      <c r="Q79" s="60"/>
      <c r="R79" s="60"/>
      <c r="S79" s="60">
        <f>E79</f>
        <v>0</v>
      </c>
      <c r="T79" s="60">
        <f>G79</f>
        <v>0</v>
      </c>
      <c r="U79" s="60"/>
      <c r="V79" s="60"/>
      <c r="W79" s="60">
        <f>G79</f>
        <v>0</v>
      </c>
      <c r="X79" s="60">
        <f>E79</f>
        <v>0</v>
      </c>
      <c r="Y79" s="60"/>
      <c r="Z79" s="60">
        <f>N84</f>
        <v>0</v>
      </c>
      <c r="AA79" s="60">
        <f>R84</f>
        <v>0</v>
      </c>
      <c r="AB79" s="60">
        <f>V84</f>
        <v>0</v>
      </c>
      <c r="AC79" s="60">
        <f>AA79-AB79</f>
        <v>0</v>
      </c>
      <c r="AD79" s="60">
        <f>IF(Z79&gt;Z78,-1,0)</f>
        <v>0</v>
      </c>
      <c r="AE79" s="60">
        <f>IF(Z79&gt;Z80,-1,0)</f>
        <v>0</v>
      </c>
      <c r="AF79" s="60">
        <f>IF(Z79&gt;Z81,-1,0)</f>
        <v>0</v>
      </c>
      <c r="AG79" s="60">
        <f>10000-(AJ79*1000+AM79*100+AK79*10)</f>
        <v>10000</v>
      </c>
      <c r="AH79" s="90">
        <f>RANK(AG79,AG78:AG81,1)</f>
        <v>1</v>
      </c>
      <c r="AI79" s="60" t="str">
        <f>H78</f>
        <v>Portugal</v>
      </c>
      <c r="AJ79" s="60">
        <f t="shared" si="25"/>
        <v>0</v>
      </c>
      <c r="AK79" s="60">
        <f t="shared" si="25"/>
        <v>0</v>
      </c>
      <c r="AL79" s="60">
        <f t="shared" si="25"/>
        <v>0</v>
      </c>
      <c r="AM79" s="60">
        <f>AK79-AL79</f>
        <v>0</v>
      </c>
      <c r="AN79" s="187">
        <f>IF(AG78=AG79,IF(E78&gt;G78,AG78-0.1,AG78),AG78)</f>
        <v>10000</v>
      </c>
      <c r="AO79" s="187"/>
      <c r="AP79" s="187">
        <f>IF(AG80=AG79,IF(G83&gt;E83,AG80-0.1,AG80),AG80)</f>
        <v>10000</v>
      </c>
      <c r="AQ79" s="187">
        <f>IF(AG81=AG79,IF(G81&gt;E81,AG81-0.1,AG81),AG81)</f>
        <v>10000</v>
      </c>
      <c r="AR79" s="187">
        <f>AO82</f>
        <v>30000</v>
      </c>
      <c r="AS79" s="90">
        <f>RANK(AR79,AR78:AR81,1)</f>
        <v>1</v>
      </c>
      <c r="AT79" s="60" t="str">
        <f t="shared" si="26"/>
        <v>Portugal</v>
      </c>
      <c r="AU79" s="60">
        <f t="shared" si="26"/>
        <v>0</v>
      </c>
      <c r="AV79" s="60">
        <f t="shared" si="26"/>
        <v>0</v>
      </c>
      <c r="AW79" s="60">
        <f t="shared" si="26"/>
        <v>0</v>
      </c>
      <c r="AX79" s="60"/>
      <c r="AY79" s="60"/>
      <c r="AZ79" s="60"/>
      <c r="BA79" s="220">
        <v>2</v>
      </c>
      <c r="BB79" s="218" t="e">
        <f>VLOOKUP(2,AS78:AT81,2,FALSE)</f>
        <v>#N/A</v>
      </c>
      <c r="BC79" s="221"/>
      <c r="BD79" s="222" t="e">
        <f>VLOOKUP(2,AS78:AW81,3,FALSE)</f>
        <v>#N/A</v>
      </c>
      <c r="BE79" s="223" t="e">
        <f>VLOOKUP(2,AS78:AW81,4,FALSE)</f>
        <v>#N/A</v>
      </c>
      <c r="BF79" s="93" t="s">
        <v>12</v>
      </c>
      <c r="BG79" s="223" t="e">
        <f>VLOOKUP(2,AS78:AW81,5,FALSE)</f>
        <v>#N/A</v>
      </c>
      <c r="BH79" s="223" t="s">
        <v>129</v>
      </c>
      <c r="BI79" s="85"/>
      <c r="BJ79" s="85">
        <f>IF(E79&gt;G79,IF(Spielplan!E79&gt;Spielplan!G79,Punktemodus!$B$3,0),0)</f>
        <v>0</v>
      </c>
      <c r="BK79" s="85">
        <f>IF(E79=G79,IF(Spielplan!E79=Spielplan!G79,Punktemodus!$B$3,0),0)</f>
        <v>10</v>
      </c>
      <c r="BL79" s="85">
        <f>IF(E79&lt;G79,IF(Spielplan!E79&lt;Spielplan!G79,Punktemodus!$B$3,0),0)</f>
        <v>0</v>
      </c>
      <c r="BM79" s="85">
        <f>IF(E79=Spielplan!E79,IF(G79=Spielplan!G79,Punktemodus!$B$5,0),0)</f>
        <v>3</v>
      </c>
      <c r="BN79" s="85">
        <f>IF(E79=Spielplan!E79,Punktemodus!$B$7,0)</f>
        <v>1</v>
      </c>
      <c r="BO79" s="85">
        <f>IF(G79=Spielplan!G79,Punktemodus!$B$7,0)</f>
        <v>1</v>
      </c>
      <c r="BP79" s="137">
        <f>IF(Spielplan!E79="",0,SUM(BJ79:BO79))</f>
        <v>0</v>
      </c>
      <c r="BQ79" s="85"/>
      <c r="BR79" s="141"/>
      <c r="BS79" s="134"/>
      <c r="BT79" s="134"/>
      <c r="BU79" s="134"/>
      <c r="BV79" s="134"/>
      <c r="BW79" s="134"/>
      <c r="BX79" s="134"/>
      <c r="BY79" s="134"/>
      <c r="BZ79" s="161">
        <f>SUM(BX48:BY77)</f>
        <v>240</v>
      </c>
      <c r="CA79" s="134"/>
      <c r="CB79" s="134"/>
      <c r="CC79" s="134"/>
      <c r="CD79" s="134"/>
      <c r="CE79" s="161">
        <f>CE50+CF50+CE51+CF51+CE58+CF58+CE59+CF59+CE66+CF66+CE67+CF67+CE74+CF74+CE75+CF75</f>
        <v>240</v>
      </c>
      <c r="CF79" s="134"/>
      <c r="CG79" s="134"/>
      <c r="CH79" s="134"/>
      <c r="CI79" s="134"/>
      <c r="CJ79" s="161">
        <f>CJ54+CJ55+CJ70+CJ71</f>
        <v>120</v>
      </c>
      <c r="CK79" s="134"/>
      <c r="CL79" s="134"/>
      <c r="CM79" s="134"/>
      <c r="CN79" s="134"/>
      <c r="CO79" s="161">
        <f>SUM(CO59:CO60)</f>
        <v>80</v>
      </c>
      <c r="CP79" s="134"/>
      <c r="CQ79" s="134"/>
      <c r="CR79" s="134"/>
      <c r="CS79" s="161">
        <f>CS54</f>
        <v>50</v>
      </c>
      <c r="CT79" s="134"/>
      <c r="CU79" s="134"/>
      <c r="CV79" s="134"/>
      <c r="CW79" s="134"/>
    </row>
    <row r="80" spans="1:101" ht="18.75" customHeight="1" thickBot="1" x14ac:dyDescent="0.3">
      <c r="A80" s="60"/>
      <c r="B80" s="60"/>
      <c r="C80" s="211" t="str">
        <f>C78</f>
        <v>Deutschland</v>
      </c>
      <c r="D80" s="212"/>
      <c r="E80" s="104"/>
      <c r="F80" s="93"/>
      <c r="G80" s="104"/>
      <c r="H80" s="211" t="str">
        <f>C79</f>
        <v>Ghana</v>
      </c>
      <c r="I80" s="212"/>
      <c r="J80" s="60"/>
      <c r="K80" s="60" t="s">
        <v>110</v>
      </c>
      <c r="L80" s="60">
        <f t="shared" si="24"/>
        <v>0</v>
      </c>
      <c r="M80" s="60">
        <f>IF($E80="",0,IF($E80&gt;$G80,3,IF($E80=G80,1,0)))</f>
        <v>0</v>
      </c>
      <c r="N80" s="60"/>
      <c r="O80" s="60">
        <f>IF($G80="",0,IF($E80&gt;$G80,0,IF($E80=$G80,1,3)))</f>
        <v>0</v>
      </c>
      <c r="P80" s="60"/>
      <c r="Q80" s="60">
        <f>E80</f>
        <v>0</v>
      </c>
      <c r="R80" s="60"/>
      <c r="S80" s="60">
        <f>G80</f>
        <v>0</v>
      </c>
      <c r="T80" s="60"/>
      <c r="U80" s="60">
        <f>G80</f>
        <v>0</v>
      </c>
      <c r="V80" s="60"/>
      <c r="W80" s="60">
        <f>E80</f>
        <v>0</v>
      </c>
      <c r="X80" s="60"/>
      <c r="Y80" s="60"/>
      <c r="Z80" s="60">
        <f>O84</f>
        <v>0</v>
      </c>
      <c r="AA80" s="60">
        <f>S84</f>
        <v>0</v>
      </c>
      <c r="AB80" s="60">
        <f>W84</f>
        <v>0</v>
      </c>
      <c r="AC80" s="60">
        <f>AA80-AB80</f>
        <v>0</v>
      </c>
      <c r="AD80" s="60">
        <f>IF(Z80&gt;Z78,-1,0)</f>
        <v>0</v>
      </c>
      <c r="AE80" s="60">
        <f>IF(Z80&gt;Z79,-1,0)</f>
        <v>0</v>
      </c>
      <c r="AF80" s="60">
        <f>IF(Z80&gt;Z81,-1,0)</f>
        <v>0</v>
      </c>
      <c r="AG80" s="60">
        <f>10000-(AJ80*1000+AM80*100+AK80*10)</f>
        <v>10000</v>
      </c>
      <c r="AH80" s="90">
        <f>RANK(AG80,AG78:AG81,1)</f>
        <v>1</v>
      </c>
      <c r="AI80" s="60" t="str">
        <f>C79</f>
        <v>Ghana</v>
      </c>
      <c r="AJ80" s="60">
        <f t="shared" si="25"/>
        <v>0</v>
      </c>
      <c r="AK80" s="60">
        <f t="shared" si="25"/>
        <v>0</v>
      </c>
      <c r="AL80" s="60">
        <f t="shared" si="25"/>
        <v>0</v>
      </c>
      <c r="AM80" s="60">
        <f>AK80-AL80</f>
        <v>0</v>
      </c>
      <c r="AN80" s="187">
        <f>IF(AG78=AG80,IF(E80&gt;G80,AG78-0.1,AG78),AG78)</f>
        <v>10000</v>
      </c>
      <c r="AO80" s="187">
        <f>IF(AG79=AG80,IF(E83&gt;G83,AG79-0.1,AG79),AG79)</f>
        <v>10000</v>
      </c>
      <c r="AP80" s="187"/>
      <c r="AQ80" s="187">
        <f>IF(AG81=AG80,IF(G79&gt;E79,AG81-0.1,AG81),AG81)</f>
        <v>10000</v>
      </c>
      <c r="AR80" s="187">
        <f>AP82</f>
        <v>30000</v>
      </c>
      <c r="AS80" s="90">
        <f>RANK(AR80,AR78:AR81,1)</f>
        <v>1</v>
      </c>
      <c r="AT80" s="60" t="str">
        <f t="shared" si="26"/>
        <v>Ghana</v>
      </c>
      <c r="AU80" s="60">
        <f t="shared" si="26"/>
        <v>0</v>
      </c>
      <c r="AV80" s="60">
        <f t="shared" si="26"/>
        <v>0</v>
      </c>
      <c r="AW80" s="60">
        <f t="shared" si="26"/>
        <v>0</v>
      </c>
      <c r="AX80" s="60"/>
      <c r="AY80" s="60"/>
      <c r="AZ80" s="60"/>
      <c r="BA80" s="113">
        <v>3</v>
      </c>
      <c r="BB80" s="114" t="e">
        <f>VLOOKUP(3,AS78:AT81,2,FALSE)</f>
        <v>#N/A</v>
      </c>
      <c r="BC80" s="115"/>
      <c r="BD80" s="116" t="e">
        <f>VLOOKUP(3,AS78:AW81,3,FALSE)</f>
        <v>#N/A</v>
      </c>
      <c r="BE80" s="116" t="e">
        <f>VLOOKUP(3,AS78:AW81,4,FALSE)</f>
        <v>#N/A</v>
      </c>
      <c r="BF80" s="93" t="s">
        <v>12</v>
      </c>
      <c r="BG80" s="116" t="e">
        <f>VLOOKUP(3,AS78:AW81,5,FALSE)</f>
        <v>#N/A</v>
      </c>
      <c r="BH80" s="60"/>
      <c r="BI80" s="85"/>
      <c r="BJ80" s="85">
        <f>IF(E80&gt;G80,IF(Spielplan!E80&gt;Spielplan!G80,Punktemodus!$B$3,0),0)</f>
        <v>0</v>
      </c>
      <c r="BK80" s="85">
        <f>IF(E80=G80,IF(Spielplan!E80=Spielplan!G80,Punktemodus!$B$3,0),0)</f>
        <v>10</v>
      </c>
      <c r="BL80" s="85">
        <f>IF(E80&lt;G80,IF(Spielplan!E80&lt;Spielplan!G80,Punktemodus!$B$3,0),0)</f>
        <v>0</v>
      </c>
      <c r="BM80" s="85">
        <f>IF(E80=Spielplan!E80,IF(G80=Spielplan!G80,Punktemodus!$B$5,0),0)</f>
        <v>3</v>
      </c>
      <c r="BN80" s="85">
        <f>IF(E80=Spielplan!E80,Punktemodus!$B$7,0)</f>
        <v>1</v>
      </c>
      <c r="BO80" s="85">
        <f>IF(G80=Spielplan!G80,Punktemodus!$B$7,0)</f>
        <v>1</v>
      </c>
      <c r="BP80" s="137">
        <f>IF(Spielplan!E80="",0,SUM(BJ80:BO80))</f>
        <v>0</v>
      </c>
      <c r="BQ80" s="85"/>
      <c r="BR80" s="141"/>
      <c r="BS80" s="134"/>
      <c r="BT80" s="134"/>
      <c r="BU80" s="134"/>
      <c r="BV80" s="134"/>
      <c r="BW80" s="134"/>
      <c r="BX80" s="134"/>
      <c r="BY80" s="134"/>
      <c r="BZ80" s="138"/>
      <c r="CA80" s="134"/>
      <c r="CB80" s="134"/>
      <c r="CC80" s="134"/>
      <c r="CD80" s="134"/>
      <c r="CE80" s="138"/>
      <c r="CF80" s="134"/>
      <c r="CG80" s="134"/>
      <c r="CH80" s="134"/>
      <c r="CI80" s="134"/>
      <c r="CJ80" s="138"/>
      <c r="CK80" s="134"/>
      <c r="CL80" s="134"/>
      <c r="CM80" s="134"/>
      <c r="CN80" s="134"/>
      <c r="CO80" s="138"/>
      <c r="CP80" s="134"/>
      <c r="CQ80" s="134"/>
      <c r="CR80" s="134"/>
      <c r="CS80" s="138"/>
      <c r="CT80" s="134"/>
      <c r="CU80" s="134"/>
      <c r="CV80" s="134"/>
      <c r="CW80" s="134"/>
    </row>
    <row r="81" spans="1:101" ht="18.75" customHeight="1" thickBot="1" x14ac:dyDescent="0.3">
      <c r="A81" s="60"/>
      <c r="B81" s="60"/>
      <c r="C81" s="218" t="str">
        <f>H78</f>
        <v>Portugal</v>
      </c>
      <c r="D81" s="219"/>
      <c r="E81" s="104"/>
      <c r="F81" s="93"/>
      <c r="G81" s="104"/>
      <c r="H81" s="218" t="str">
        <f>H79</f>
        <v>USA</v>
      </c>
      <c r="I81" s="219"/>
      <c r="J81" s="60"/>
      <c r="K81" s="60" t="s">
        <v>111</v>
      </c>
      <c r="L81" s="60">
        <f t="shared" si="24"/>
        <v>0</v>
      </c>
      <c r="M81" s="60"/>
      <c r="N81" s="60">
        <f>IF($E81="",0,IF($E81&gt;$G81,3,IF($E81=$G81,1,0)))</f>
        <v>0</v>
      </c>
      <c r="O81" s="60"/>
      <c r="P81" s="60">
        <f>IF($G81="",0,IF($E81&gt;$G81,0,IF($E81=$G81,1,3)))</f>
        <v>0</v>
      </c>
      <c r="Q81" s="60"/>
      <c r="R81" s="60">
        <f>E81</f>
        <v>0</v>
      </c>
      <c r="S81" s="60"/>
      <c r="T81" s="60">
        <f>G81</f>
        <v>0</v>
      </c>
      <c r="U81" s="60"/>
      <c r="V81" s="60">
        <f>G81</f>
        <v>0</v>
      </c>
      <c r="W81" s="60"/>
      <c r="X81" s="60">
        <f>E81</f>
        <v>0</v>
      </c>
      <c r="Y81" s="60"/>
      <c r="Z81" s="60">
        <f>P84</f>
        <v>0</v>
      </c>
      <c r="AA81" s="60">
        <f>T84</f>
        <v>0</v>
      </c>
      <c r="AB81" s="60">
        <f>X84</f>
        <v>0</v>
      </c>
      <c r="AC81" s="60">
        <f>AA81-AB81</f>
        <v>0</v>
      </c>
      <c r="AD81" s="60">
        <f>IF(Z81&gt;Z78,-1,0)</f>
        <v>0</v>
      </c>
      <c r="AE81" s="60">
        <f>IF(Z81&gt;Z79,-1,0)</f>
        <v>0</v>
      </c>
      <c r="AF81" s="60">
        <f>IF(Z81&gt;Z80,-1,0)</f>
        <v>0</v>
      </c>
      <c r="AG81" s="60">
        <f>10000-(AJ81*1000+AM81*100+AK81*10)</f>
        <v>10000</v>
      </c>
      <c r="AH81" s="90">
        <f>RANK(AG81,AG78:AG81,1)</f>
        <v>1</v>
      </c>
      <c r="AI81" s="60" t="str">
        <f>H79</f>
        <v>USA</v>
      </c>
      <c r="AJ81" s="60">
        <f t="shared" si="25"/>
        <v>0</v>
      </c>
      <c r="AK81" s="60">
        <f t="shared" si="25"/>
        <v>0</v>
      </c>
      <c r="AL81" s="60">
        <f t="shared" si="25"/>
        <v>0</v>
      </c>
      <c r="AM81" s="60">
        <f>AK81-AL81</f>
        <v>0</v>
      </c>
      <c r="AN81" s="187">
        <f>IF(AG78=AG81,IF(E82&gt;G82,AG78-0.1,AG78),AG78)</f>
        <v>10000</v>
      </c>
      <c r="AO81" s="187">
        <f>IF(AG79=AG81,IF(E81&gt;G81,AG79-0.1,AG79),AG79)</f>
        <v>10000</v>
      </c>
      <c r="AP81" s="187">
        <f>IF(AG80=AG81,IF(E79&gt;G79,AG80-0.1,AG80),AG80)</f>
        <v>10000</v>
      </c>
      <c r="AQ81" s="187"/>
      <c r="AR81" s="187">
        <f>AQ82</f>
        <v>30000</v>
      </c>
      <c r="AS81" s="90">
        <f>RANK(AR81,AR78:AR81,1)</f>
        <v>1</v>
      </c>
      <c r="AT81" s="60" t="str">
        <f t="shared" si="26"/>
        <v>USA</v>
      </c>
      <c r="AU81" s="60">
        <f t="shared" si="26"/>
        <v>0</v>
      </c>
      <c r="AV81" s="60">
        <f t="shared" si="26"/>
        <v>0</v>
      </c>
      <c r="AW81" s="60">
        <f t="shared" si="26"/>
        <v>0</v>
      </c>
      <c r="AX81" s="60"/>
      <c r="AY81" s="60"/>
      <c r="AZ81" s="60"/>
      <c r="BA81" s="113">
        <v>4</v>
      </c>
      <c r="BB81" s="114" t="e">
        <f>VLOOKUP(4,AS78:AT81,2,FALSE)</f>
        <v>#N/A</v>
      </c>
      <c r="BC81" s="115"/>
      <c r="BD81" s="116" t="e">
        <f>VLOOKUP(4,AS78:AW81,3,FALSE)</f>
        <v>#N/A</v>
      </c>
      <c r="BE81" s="116" t="e">
        <f>VLOOKUP(4,AS78:AW81,4,FALSE)</f>
        <v>#N/A</v>
      </c>
      <c r="BF81" s="93" t="s">
        <v>12</v>
      </c>
      <c r="BG81" s="116" t="e">
        <f>VLOOKUP(4,AS78:AW81,5,FALSE)</f>
        <v>#N/A</v>
      </c>
      <c r="BH81" s="60"/>
      <c r="BI81" s="85"/>
      <c r="BJ81" s="85">
        <f>IF(E81&gt;G81,IF(Spielplan!E81&gt;Spielplan!G81,Punktemodus!$B$3,0),0)</f>
        <v>0</v>
      </c>
      <c r="BK81" s="85">
        <f>IF(E81=G81,IF(Spielplan!E81=Spielplan!G81,Punktemodus!$B$3,0),0)</f>
        <v>10</v>
      </c>
      <c r="BL81" s="85">
        <f>IF(E81&lt;G81,IF(Spielplan!E81&lt;Spielplan!G81,Punktemodus!$B$3,0),0)</f>
        <v>0</v>
      </c>
      <c r="BM81" s="85">
        <f>IF(E81=Spielplan!E81,IF(G81=Spielplan!G81,Punktemodus!$B$5,0),0)</f>
        <v>3</v>
      </c>
      <c r="BN81" s="85">
        <f>IF(E81=Spielplan!E81,Punktemodus!$B$7,0)</f>
        <v>1</v>
      </c>
      <c r="BO81" s="85">
        <f>IF(G81=Spielplan!G81,Punktemodus!$B$7,0)</f>
        <v>1</v>
      </c>
      <c r="BP81" s="137">
        <f>IF(Spielplan!E81="",0,SUM(BJ81:BO81))</f>
        <v>0</v>
      </c>
      <c r="BQ81" s="85"/>
      <c r="BR81" s="141"/>
      <c r="BS81" s="134"/>
      <c r="BT81" s="134"/>
      <c r="BU81" s="134"/>
      <c r="BV81" s="134"/>
      <c r="BW81" s="134"/>
      <c r="BX81" s="134"/>
      <c r="BY81" s="134"/>
      <c r="BZ81" s="353" t="s">
        <v>154</v>
      </c>
      <c r="CA81" s="155"/>
      <c r="CB81" s="155"/>
      <c r="CC81" s="155"/>
      <c r="CD81" s="155"/>
      <c r="CE81" s="353" t="s">
        <v>157</v>
      </c>
      <c r="CF81" s="155"/>
      <c r="CG81" s="155"/>
      <c r="CH81" s="155"/>
      <c r="CI81" s="155"/>
      <c r="CJ81" s="353" t="s">
        <v>164</v>
      </c>
      <c r="CK81" s="155"/>
      <c r="CL81" s="155"/>
      <c r="CM81" s="155"/>
      <c r="CN81" s="155"/>
      <c r="CO81" s="353" t="s">
        <v>159</v>
      </c>
      <c r="CP81" s="155"/>
      <c r="CQ81" s="155"/>
      <c r="CR81" s="155"/>
      <c r="CS81" s="353" t="s">
        <v>160</v>
      </c>
      <c r="CT81" s="155"/>
      <c r="CU81" s="134"/>
      <c r="CV81" s="134"/>
      <c r="CW81" s="134"/>
    </row>
    <row r="82" spans="1:101" ht="18.75" customHeight="1" thickBot="1" x14ac:dyDescent="0.3">
      <c r="A82" s="60"/>
      <c r="B82" s="60"/>
      <c r="C82" s="211" t="str">
        <f>C78</f>
        <v>Deutschland</v>
      </c>
      <c r="D82" s="212"/>
      <c r="E82" s="104"/>
      <c r="F82" s="93"/>
      <c r="G82" s="104"/>
      <c r="H82" s="211" t="str">
        <f>H79</f>
        <v>USA</v>
      </c>
      <c r="I82" s="212"/>
      <c r="J82" s="60"/>
      <c r="K82" s="60" t="s">
        <v>112</v>
      </c>
      <c r="L82" s="60">
        <f t="shared" si="24"/>
        <v>0</v>
      </c>
      <c r="M82" s="60">
        <f>IF($E82="",0,IF($E82&gt;$G82,3,IF($E82=G82,1,0)))</f>
        <v>0</v>
      </c>
      <c r="N82" s="60"/>
      <c r="O82" s="60"/>
      <c r="P82" s="60">
        <f>IF($G82="",0,IF($E82&gt;$G82,0,IF($E82=$G82,1,3)))</f>
        <v>0</v>
      </c>
      <c r="Q82" s="60">
        <f>E82</f>
        <v>0</v>
      </c>
      <c r="R82" s="60"/>
      <c r="S82" s="60"/>
      <c r="T82" s="60">
        <f>G82</f>
        <v>0</v>
      </c>
      <c r="U82" s="60">
        <f>G82</f>
        <v>0</v>
      </c>
      <c r="V82" s="60"/>
      <c r="W82" s="60"/>
      <c r="X82" s="60">
        <f>E82</f>
        <v>0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187">
        <f>SUM(AN78:AN81)</f>
        <v>30000</v>
      </c>
      <c r="AO82" s="187">
        <f>SUM(AO78:AO81)</f>
        <v>30000</v>
      </c>
      <c r="AP82" s="187">
        <f>SUM(AP78:AP81)</f>
        <v>30000</v>
      </c>
      <c r="AQ82" s="187">
        <f>SUM(AQ78:AQ81)</f>
        <v>30000</v>
      </c>
      <c r="AR82" s="187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85">
        <f>IF(E82&gt;G82,IF(Spielplan!E82&gt;Spielplan!G82,Punktemodus!$B$3,0),0)</f>
        <v>0</v>
      </c>
      <c r="BK82" s="85">
        <f>IF(E82=G82,IF(Spielplan!E82=Spielplan!G82,Punktemodus!$B$3,0),0)</f>
        <v>10</v>
      </c>
      <c r="BL82" s="85">
        <f>IF(E82&lt;G82,IF(Spielplan!E82&lt;Spielplan!G82,Punktemodus!$B$3,0),0)</f>
        <v>0</v>
      </c>
      <c r="BM82" s="85">
        <f>IF(E82=Spielplan!E82,IF(G82=Spielplan!G82,Punktemodus!$B$5,0),0)</f>
        <v>3</v>
      </c>
      <c r="BN82" s="85">
        <f>IF(E82=Spielplan!E82,Punktemodus!$B$7,0)</f>
        <v>1</v>
      </c>
      <c r="BO82" s="85">
        <f>IF(G82=Spielplan!G82,Punktemodus!$B$7,0)</f>
        <v>1</v>
      </c>
      <c r="BP82" s="137">
        <f>IF(Spielplan!E82="",0,SUM(BJ82:BO82))</f>
        <v>0</v>
      </c>
      <c r="BQ82" s="60"/>
      <c r="BR82" s="141"/>
      <c r="BS82" s="134"/>
      <c r="BT82" s="134"/>
      <c r="BU82" s="134"/>
      <c r="BV82" s="134"/>
      <c r="BW82" s="134"/>
      <c r="BX82" s="134"/>
      <c r="BY82" s="134"/>
      <c r="BZ82" s="353"/>
      <c r="CA82" s="155"/>
      <c r="CB82" s="155"/>
      <c r="CC82" s="155"/>
      <c r="CD82" s="155"/>
      <c r="CE82" s="353"/>
      <c r="CF82" s="155"/>
      <c r="CG82" s="155"/>
      <c r="CH82" s="155"/>
      <c r="CI82" s="155"/>
      <c r="CJ82" s="353"/>
      <c r="CK82" s="155"/>
      <c r="CL82" s="155"/>
      <c r="CM82" s="155"/>
      <c r="CN82" s="155"/>
      <c r="CO82" s="353"/>
      <c r="CP82" s="155"/>
      <c r="CQ82" s="155"/>
      <c r="CR82" s="155"/>
      <c r="CS82" s="353"/>
      <c r="CT82" s="155"/>
      <c r="CU82" s="134"/>
      <c r="CV82" s="134"/>
      <c r="CW82" s="134"/>
    </row>
    <row r="83" spans="1:101" ht="18.75" customHeight="1" thickBot="1" x14ac:dyDescent="0.3">
      <c r="A83" s="60"/>
      <c r="B83" s="60"/>
      <c r="C83" s="218" t="str">
        <f>H78</f>
        <v>Portugal</v>
      </c>
      <c r="D83" s="219"/>
      <c r="E83" s="104"/>
      <c r="F83" s="93"/>
      <c r="G83" s="104"/>
      <c r="H83" s="218" t="str">
        <f>C79</f>
        <v>Ghana</v>
      </c>
      <c r="I83" s="219"/>
      <c r="J83" s="60"/>
      <c r="K83" s="60" t="s">
        <v>112</v>
      </c>
      <c r="L83" s="60">
        <f t="shared" si="24"/>
        <v>0</v>
      </c>
      <c r="M83" s="60"/>
      <c r="N83" s="60">
        <f>IF($E83="",0,IF($E83&gt;$G83,3,IF($E83=$G83,1,0)))</f>
        <v>0</v>
      </c>
      <c r="O83" s="60">
        <f>IF($G83="",0,IF($E83&gt;$G83,0,IF($E83=$G83,1,3)))</f>
        <v>0</v>
      </c>
      <c r="P83" s="60"/>
      <c r="Q83" s="60"/>
      <c r="R83" s="60">
        <f>E83</f>
        <v>0</v>
      </c>
      <c r="S83" s="60">
        <f>G83</f>
        <v>0</v>
      </c>
      <c r="T83" s="60"/>
      <c r="U83" s="60"/>
      <c r="V83" s="60">
        <f>G83</f>
        <v>0</v>
      </c>
      <c r="W83" s="60">
        <f>E83</f>
        <v>0</v>
      </c>
      <c r="X83" s="60"/>
      <c r="Y83" s="60"/>
      <c r="Z83" s="60" t="s">
        <v>30</v>
      </c>
      <c r="AA83" s="60"/>
      <c r="AB83" s="60"/>
      <c r="AC83" s="60"/>
      <c r="AD83" s="60"/>
      <c r="AE83" s="60"/>
      <c r="AF83" s="60"/>
      <c r="AG83" s="60" t="b">
        <f>OR(AG78=AG79,AG78=AG80,AG78=AG81,AG79=AG80,AG79=AG81,AG80=AG81)</f>
        <v>1</v>
      </c>
      <c r="AH83" s="60"/>
      <c r="AI83" s="60"/>
      <c r="AJ83" s="60"/>
      <c r="AK83" s="60"/>
      <c r="AL83" s="60"/>
      <c r="AM83" s="60"/>
      <c r="AN83" s="60"/>
      <c r="AO83" s="60" t="s">
        <v>34</v>
      </c>
      <c r="AP83" s="60"/>
      <c r="AQ83" s="60"/>
      <c r="AR83" s="60" t="b">
        <f>OR(AR78=AR79,AR78=AR80,AR78=AR81,AR79=AR80,AR79=AR81,AR80=AR81)</f>
        <v>1</v>
      </c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85">
        <f>IF(E83&gt;G83,IF(Spielplan!E83&gt;Spielplan!G83,Punktemodus!$B$3,0),0)</f>
        <v>0</v>
      </c>
      <c r="BK83" s="85">
        <f>IF(E83=G83,IF(Spielplan!E83=Spielplan!G83,Punktemodus!$B$3,0),0)</f>
        <v>10</v>
      </c>
      <c r="BL83" s="85">
        <f>IF(E83&lt;G83,IF(Spielplan!E83&lt;Spielplan!G83,Punktemodus!$B$3,0),0)</f>
        <v>0</v>
      </c>
      <c r="BM83" s="85">
        <f>IF(E83=Spielplan!E83,IF(G83=Spielplan!G83,Punktemodus!$B$5,0),0)</f>
        <v>3</v>
      </c>
      <c r="BN83" s="85">
        <f>IF(E83=Spielplan!E83,Punktemodus!$B$7,0)</f>
        <v>1</v>
      </c>
      <c r="BO83" s="85">
        <f>IF(G83=Spielplan!G83,Punktemodus!$B$7,0)</f>
        <v>1</v>
      </c>
      <c r="BP83" s="137">
        <f>IF(Spielplan!E83="",0,SUM(BJ83:BO83))</f>
        <v>0</v>
      </c>
      <c r="BQ83" s="60"/>
      <c r="BR83" s="141"/>
      <c r="BS83" s="134"/>
      <c r="BT83" s="134"/>
      <c r="BU83" s="134"/>
      <c r="BV83" s="134"/>
      <c r="BW83" s="134"/>
      <c r="BX83" s="134"/>
      <c r="BY83" s="134"/>
      <c r="BZ83" s="353"/>
      <c r="CA83" s="155"/>
      <c r="CB83" s="155"/>
      <c r="CC83" s="155"/>
      <c r="CD83" s="155"/>
      <c r="CE83" s="353"/>
      <c r="CF83" s="155"/>
      <c r="CG83" s="155"/>
      <c r="CH83" s="155"/>
      <c r="CI83" s="155"/>
      <c r="CJ83" s="353"/>
      <c r="CK83" s="155"/>
      <c r="CL83" s="155"/>
      <c r="CM83" s="155"/>
      <c r="CN83" s="155"/>
      <c r="CO83" s="353"/>
      <c r="CP83" s="155"/>
      <c r="CQ83" s="155"/>
      <c r="CR83" s="155"/>
      <c r="CS83" s="353"/>
      <c r="CT83" s="155"/>
      <c r="CU83" s="134"/>
      <c r="CV83" s="134"/>
      <c r="CW83" s="134"/>
    </row>
    <row r="84" spans="1:101" ht="18.75" customHeight="1" thickBot="1" x14ac:dyDescent="0.25">
      <c r="A84" s="60"/>
      <c r="B84" s="60"/>
      <c r="C84" s="136" t="str">
        <f>IF(G83="","",IF(AR83=TRUE,"Achtung: Fehler in Tabelle!",""))</f>
        <v/>
      </c>
      <c r="D84" s="60"/>
      <c r="E84" s="85"/>
      <c r="F84" s="60"/>
      <c r="G84" s="85"/>
      <c r="H84" s="60"/>
      <c r="I84" s="60"/>
      <c r="J84" s="60"/>
      <c r="K84" s="60"/>
      <c r="L84" s="60"/>
      <c r="M84" s="60">
        <f t="shared" ref="M84:X84" si="27">SUM(M78:M83)</f>
        <v>0</v>
      </c>
      <c r="N84" s="60">
        <f t="shared" si="27"/>
        <v>0</v>
      </c>
      <c r="O84" s="60">
        <f t="shared" si="27"/>
        <v>0</v>
      </c>
      <c r="P84" s="60">
        <f t="shared" si="27"/>
        <v>0</v>
      </c>
      <c r="Q84" s="60">
        <f t="shared" si="27"/>
        <v>0</v>
      </c>
      <c r="R84" s="60">
        <f t="shared" si="27"/>
        <v>0</v>
      </c>
      <c r="S84" s="60">
        <f t="shared" si="27"/>
        <v>0</v>
      </c>
      <c r="T84" s="60">
        <f t="shared" si="27"/>
        <v>0</v>
      </c>
      <c r="U84" s="60">
        <f t="shared" si="27"/>
        <v>0</v>
      </c>
      <c r="V84" s="60">
        <f t="shared" si="27"/>
        <v>0</v>
      </c>
      <c r="W84" s="60">
        <f t="shared" si="27"/>
        <v>0</v>
      </c>
      <c r="X84" s="60">
        <f t="shared" si="27"/>
        <v>0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160">
        <f>SUM(BP78:BP83)</f>
        <v>0</v>
      </c>
      <c r="BQ84" s="60"/>
      <c r="BR84" s="141"/>
      <c r="BS84" s="134"/>
      <c r="BT84" s="134"/>
      <c r="BU84" s="134"/>
      <c r="BV84" s="134"/>
      <c r="BW84" s="134"/>
      <c r="BX84" s="134"/>
      <c r="BY84" s="134"/>
      <c r="BZ84" s="354"/>
      <c r="CA84" s="155"/>
      <c r="CB84" s="155"/>
      <c r="CC84" s="155"/>
      <c r="CD84" s="155"/>
      <c r="CE84" s="354"/>
      <c r="CF84" s="155"/>
      <c r="CG84" s="155"/>
      <c r="CH84" s="155"/>
      <c r="CI84" s="155"/>
      <c r="CJ84" s="354"/>
      <c r="CK84" s="155"/>
      <c r="CL84" s="155"/>
      <c r="CM84" s="155"/>
      <c r="CN84" s="155"/>
      <c r="CO84" s="354"/>
      <c r="CP84" s="155"/>
      <c r="CQ84" s="155"/>
      <c r="CR84" s="155"/>
      <c r="CS84" s="354"/>
      <c r="CT84" s="155"/>
      <c r="CU84" s="134"/>
      <c r="CV84" s="134"/>
      <c r="CW84" s="134"/>
    </row>
    <row r="85" spans="1:101" ht="18.75" customHeight="1" thickBot="1" x14ac:dyDescent="0.25">
      <c r="A85" s="60"/>
      <c r="B85" s="60"/>
      <c r="C85" s="60"/>
      <c r="D85" s="60"/>
      <c r="E85" s="85"/>
      <c r="F85" s="60"/>
      <c r="G85" s="85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138"/>
      <c r="BQ85" s="60"/>
      <c r="BR85" s="141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</row>
    <row r="86" spans="1:101" ht="18.75" customHeight="1" x14ac:dyDescent="0.25">
      <c r="A86" s="60"/>
      <c r="B86" s="60"/>
      <c r="C86" s="89"/>
      <c r="D86" s="60"/>
      <c r="E86" s="85"/>
      <c r="F86" s="60"/>
      <c r="G86" s="85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89"/>
      <c r="BC86" s="60"/>
      <c r="BD86" s="90"/>
      <c r="BE86" s="60"/>
      <c r="BF86" s="61"/>
      <c r="BG86" s="60"/>
      <c r="BH86" s="60"/>
      <c r="BI86" s="60"/>
      <c r="BJ86" s="60"/>
      <c r="BK86" s="60"/>
      <c r="BL86" s="60"/>
      <c r="BM86" s="60"/>
      <c r="BN86" s="60"/>
      <c r="BO86" s="60"/>
      <c r="BP86" s="138"/>
      <c r="BQ86" s="60"/>
      <c r="BR86" s="141"/>
      <c r="BS86" s="321" t="s">
        <v>45</v>
      </c>
      <c r="BT86" s="322"/>
      <c r="BU86" s="322"/>
      <c r="BV86" s="322"/>
      <c r="BW86" s="134"/>
      <c r="BX86" s="331">
        <f>BP97</f>
        <v>0</v>
      </c>
      <c r="BY86" s="332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</row>
    <row r="87" spans="1:101" ht="18.75" customHeight="1" thickBot="1" x14ac:dyDescent="0.3">
      <c r="A87" s="60"/>
      <c r="B87" s="60"/>
      <c r="C87" s="88" t="s">
        <v>93</v>
      </c>
      <c r="D87" s="60"/>
      <c r="E87" s="85"/>
      <c r="F87" s="60"/>
      <c r="G87" s="85"/>
      <c r="H87" s="60"/>
      <c r="I87" s="60"/>
      <c r="J87" s="60"/>
      <c r="K87" s="60"/>
      <c r="L87" s="60"/>
      <c r="M87" s="60" t="s">
        <v>4</v>
      </c>
      <c r="N87" s="60"/>
      <c r="O87" s="60"/>
      <c r="P87" s="60"/>
      <c r="Q87" s="60" t="s">
        <v>6</v>
      </c>
      <c r="R87" s="60"/>
      <c r="S87" s="60"/>
      <c r="T87" s="60"/>
      <c r="U87" s="60" t="s">
        <v>7</v>
      </c>
      <c r="V87" s="60"/>
      <c r="W87" s="60"/>
      <c r="X87" s="60"/>
      <c r="Y87" s="60"/>
      <c r="Z87" s="60" t="s">
        <v>4</v>
      </c>
      <c r="AA87" s="60" t="s">
        <v>5</v>
      </c>
      <c r="AB87" s="60"/>
      <c r="AC87" s="60"/>
      <c r="AD87" s="60" t="s">
        <v>9</v>
      </c>
      <c r="AE87" s="60"/>
      <c r="AF87" s="60"/>
      <c r="AG87" s="60"/>
      <c r="AH87" s="60" t="s">
        <v>32</v>
      </c>
      <c r="AI87" s="60"/>
      <c r="AJ87" s="60"/>
      <c r="AK87" s="60"/>
      <c r="AL87" s="60"/>
      <c r="AM87" s="60"/>
      <c r="AN87" s="60" t="s">
        <v>35</v>
      </c>
      <c r="AO87" s="60"/>
      <c r="AP87" s="60"/>
      <c r="AQ87" s="60"/>
      <c r="AR87" s="60"/>
      <c r="AS87" s="60" t="s">
        <v>33</v>
      </c>
      <c r="AT87" s="60"/>
      <c r="AU87" s="60"/>
      <c r="AV87" s="60"/>
      <c r="AW87" s="60"/>
      <c r="AX87" s="60"/>
      <c r="AY87" s="60"/>
      <c r="AZ87" s="60"/>
      <c r="BA87" s="60"/>
      <c r="BB87" s="89" t="s">
        <v>10</v>
      </c>
      <c r="BC87" s="60"/>
      <c r="BD87" s="90" t="s">
        <v>4</v>
      </c>
      <c r="BE87" s="60"/>
      <c r="BF87" s="61" t="s">
        <v>5</v>
      </c>
      <c r="BG87" s="60"/>
      <c r="BH87" s="60"/>
      <c r="BI87" s="85"/>
      <c r="BJ87" s="60"/>
      <c r="BK87" s="60"/>
      <c r="BL87" s="60"/>
      <c r="BM87" s="60"/>
      <c r="BN87" s="60"/>
      <c r="BO87" s="60"/>
      <c r="BP87" s="138"/>
      <c r="BQ87" s="85"/>
      <c r="BR87" s="141"/>
      <c r="BS87" s="322"/>
      <c r="BT87" s="322"/>
      <c r="BU87" s="322"/>
      <c r="BV87" s="322"/>
      <c r="BW87" s="134"/>
      <c r="BX87" s="333"/>
      <c r="BY87" s="3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</row>
    <row r="88" spans="1:101" ht="18.75" customHeight="1" thickBot="1" x14ac:dyDescent="0.3">
      <c r="A88" s="60"/>
      <c r="B88" s="60"/>
      <c r="C88" s="60"/>
      <c r="D88" s="60"/>
      <c r="E88" s="85"/>
      <c r="F88" s="60"/>
      <c r="G88" s="85"/>
      <c r="H88" s="60"/>
      <c r="I88" s="60"/>
      <c r="J88" s="60"/>
      <c r="K88" s="60"/>
      <c r="L88" s="60"/>
      <c r="M88" s="60" t="s">
        <v>0</v>
      </c>
      <c r="N88" s="60" t="s">
        <v>1</v>
      </c>
      <c r="O88" s="60" t="s">
        <v>2</v>
      </c>
      <c r="P88" s="60" t="s">
        <v>3</v>
      </c>
      <c r="Q88" s="60" t="s">
        <v>0</v>
      </c>
      <c r="R88" s="60" t="s">
        <v>1</v>
      </c>
      <c r="S88" s="60" t="s">
        <v>2</v>
      </c>
      <c r="T88" s="60" t="s">
        <v>3</v>
      </c>
      <c r="U88" s="60" t="s">
        <v>0</v>
      </c>
      <c r="V88" s="60" t="s">
        <v>1</v>
      </c>
      <c r="W88" s="60" t="s">
        <v>2</v>
      </c>
      <c r="X88" s="60" t="s">
        <v>3</v>
      </c>
      <c r="Y88" s="60"/>
      <c r="Z88" s="60" t="s">
        <v>8</v>
      </c>
      <c r="AA88" s="60"/>
      <c r="AB88" s="60"/>
      <c r="AC88" s="60"/>
      <c r="AD88" s="60"/>
      <c r="AE88" s="60"/>
      <c r="AF88" s="60"/>
      <c r="AG88" s="60"/>
      <c r="AH88" s="60" t="s">
        <v>31</v>
      </c>
      <c r="AI88" s="60"/>
      <c r="AJ88" s="60"/>
      <c r="AK88" s="60"/>
      <c r="AL88" s="60"/>
      <c r="AM88" s="60"/>
      <c r="AN88" s="60" t="str">
        <f>AI89</f>
        <v>Belgien</v>
      </c>
      <c r="AO88" s="60" t="str">
        <f>AI90</f>
        <v>Algerien</v>
      </c>
      <c r="AP88" s="60" t="str">
        <f>AI91</f>
        <v>Russland</v>
      </c>
      <c r="AQ88" s="60" t="str">
        <f>AI92</f>
        <v>Südkorea</v>
      </c>
      <c r="AR88" s="60"/>
      <c r="AS88" s="60" t="s">
        <v>31</v>
      </c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85"/>
      <c r="BJ88" s="85"/>
      <c r="BK88" s="85"/>
      <c r="BL88" s="85"/>
      <c r="BM88" s="85"/>
      <c r="BN88" s="85"/>
      <c r="BO88" s="85"/>
      <c r="BP88" s="137"/>
      <c r="BQ88" s="85"/>
      <c r="BR88" s="141"/>
      <c r="BS88" s="134"/>
      <c r="BT88" s="142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</row>
    <row r="89" spans="1:101" ht="18.75" customHeight="1" thickBot="1" x14ac:dyDescent="0.3">
      <c r="A89" s="60"/>
      <c r="B89" s="60"/>
      <c r="C89" s="224" t="str">
        <f>Spielplan!$C$89</f>
        <v>Belgien</v>
      </c>
      <c r="D89" s="225"/>
      <c r="E89" s="104"/>
      <c r="F89" s="93"/>
      <c r="G89" s="104"/>
      <c r="H89" s="224" t="str">
        <f>Spielplan!$H$89</f>
        <v>Algerien</v>
      </c>
      <c r="I89" s="225"/>
      <c r="J89" s="60"/>
      <c r="K89" s="60" t="s">
        <v>115</v>
      </c>
      <c r="L89" s="60">
        <f t="shared" ref="L89:L94" si="28">IF(E89-G89&gt;0,1,IF(G89=E89,0,-1))</f>
        <v>0</v>
      </c>
      <c r="M89" s="60">
        <f>IF($E89="",0,IF($E89&gt;$G89,3,IF($E89=G89,1,0)))</f>
        <v>0</v>
      </c>
      <c r="N89" s="60">
        <f>IF($G89="",0,IF($E89&gt;$G89,0,IF($E89=G89,1,3)))</f>
        <v>0</v>
      </c>
      <c r="O89" s="60"/>
      <c r="P89" s="60"/>
      <c r="Q89" s="60">
        <f>E89</f>
        <v>0</v>
      </c>
      <c r="R89" s="60">
        <f>G89</f>
        <v>0</v>
      </c>
      <c r="S89" s="60"/>
      <c r="T89" s="60"/>
      <c r="U89" s="60">
        <f>G89</f>
        <v>0</v>
      </c>
      <c r="V89" s="60">
        <f>E89</f>
        <v>0</v>
      </c>
      <c r="W89" s="60"/>
      <c r="X89" s="60"/>
      <c r="Y89" s="60"/>
      <c r="Z89" s="60">
        <f>M95</f>
        <v>0</v>
      </c>
      <c r="AA89" s="60">
        <f>Q95</f>
        <v>0</v>
      </c>
      <c r="AB89" s="60">
        <f>U95</f>
        <v>0</v>
      </c>
      <c r="AC89" s="60">
        <f>AA89-AB89</f>
        <v>0</v>
      </c>
      <c r="AD89" s="60">
        <f>IF(Z89&gt;Z90,-1,0)</f>
        <v>0</v>
      </c>
      <c r="AE89" s="60">
        <f>IF(Z89&gt;Z91,-1,0)</f>
        <v>0</v>
      </c>
      <c r="AF89" s="60">
        <f>IF(Z89&gt;Z92,-1,0)</f>
        <v>0</v>
      </c>
      <c r="AG89" s="60">
        <f>10000-(AJ89*1000+AM89*100+AK89*10)</f>
        <v>10000</v>
      </c>
      <c r="AH89" s="90">
        <f>RANK(AG89,AG89:AG92,1)</f>
        <v>1</v>
      </c>
      <c r="AI89" s="60" t="str">
        <f>C89</f>
        <v>Belgien</v>
      </c>
      <c r="AJ89" s="60">
        <f t="shared" ref="AJ89:AL92" si="29">Z89</f>
        <v>0</v>
      </c>
      <c r="AK89" s="60">
        <f t="shared" si="29"/>
        <v>0</v>
      </c>
      <c r="AL89" s="60">
        <f t="shared" si="29"/>
        <v>0</v>
      </c>
      <c r="AM89" s="60">
        <f>AK89-AL89</f>
        <v>0</v>
      </c>
      <c r="AN89" s="187"/>
      <c r="AO89" s="187">
        <f>IF(AG90=AG89,IF(G89&gt;E89,AG90-0.1,AG90),AG90)</f>
        <v>10000</v>
      </c>
      <c r="AP89" s="187">
        <f>IF(AG91=AG89,IF(G91&gt;E91,AG91-0.1,AG91),AG91)</f>
        <v>10000</v>
      </c>
      <c r="AQ89" s="187">
        <f>IF(AG92=AG89,IF(G93&gt;E93,AG92-0.1,AG92),AG92)</f>
        <v>10000</v>
      </c>
      <c r="AR89" s="187">
        <f>AN93</f>
        <v>30000</v>
      </c>
      <c r="AS89" s="90">
        <f>RANK(AR89,AR89:AR92,1)</f>
        <v>1</v>
      </c>
      <c r="AT89" s="60" t="str">
        <f t="shared" ref="AT89:AW92" si="30">AI89</f>
        <v>Belgien</v>
      </c>
      <c r="AU89" s="60">
        <f t="shared" si="30"/>
        <v>0</v>
      </c>
      <c r="AV89" s="60">
        <f t="shared" si="30"/>
        <v>0</v>
      </c>
      <c r="AW89" s="60">
        <f t="shared" si="30"/>
        <v>0</v>
      </c>
      <c r="AX89" s="60"/>
      <c r="AY89" s="60"/>
      <c r="AZ89" s="60"/>
      <c r="BA89" s="226">
        <v>1</v>
      </c>
      <c r="BB89" s="224" t="str">
        <f>VLOOKUP(1,AS89:AT92,2,FALSE)</f>
        <v>Belgien</v>
      </c>
      <c r="BC89" s="225"/>
      <c r="BD89" s="227">
        <f>VLOOKUP(1,AS89:AW92,3,FALSE)</f>
        <v>0</v>
      </c>
      <c r="BE89" s="228">
        <f>VLOOKUP(1,AS89:AW92,4,FALSE)</f>
        <v>0</v>
      </c>
      <c r="BF89" s="93" t="s">
        <v>12</v>
      </c>
      <c r="BG89" s="228">
        <f>VLOOKUP(1,AS89:AW92,5,FALSE)</f>
        <v>0</v>
      </c>
      <c r="BH89" s="229" t="s">
        <v>128</v>
      </c>
      <c r="BI89" s="85"/>
      <c r="BJ89" s="85">
        <f>IF(E89&gt;G89,IF(Spielplan!E89&gt;Spielplan!G89,Punktemodus!$B$3,0),0)</f>
        <v>0</v>
      </c>
      <c r="BK89" s="85">
        <f>IF(E89=G89,IF(Spielplan!E89=Spielplan!G89,Punktemodus!$B$3,0),0)</f>
        <v>10</v>
      </c>
      <c r="BL89" s="85">
        <f>IF(E89&lt;G89,IF(Spielplan!E89&lt;Spielplan!G89,Punktemodus!$B$3,0),0)</f>
        <v>0</v>
      </c>
      <c r="BM89" s="85">
        <f>IF(E89=Spielplan!E89,IF(G89=Spielplan!G89,Punktemodus!$B$5,0),0)</f>
        <v>3</v>
      </c>
      <c r="BN89" s="85">
        <f>IF(E89=Spielplan!E89,Punktemodus!$B$7,0)</f>
        <v>1</v>
      </c>
      <c r="BO89" s="85">
        <f>IF(G89=Spielplan!G89,Punktemodus!$B$7,0)</f>
        <v>1</v>
      </c>
      <c r="BP89" s="137">
        <f>IF(Spielplan!E89="",0,SUM(BJ89:BO89))</f>
        <v>0</v>
      </c>
      <c r="BQ89" s="85"/>
      <c r="BR89" s="141"/>
      <c r="BS89" s="321" t="s">
        <v>46</v>
      </c>
      <c r="BT89" s="322"/>
      <c r="BU89" s="322"/>
      <c r="BV89" s="322"/>
      <c r="BW89" s="134"/>
      <c r="BX89" s="335">
        <f>BZ79+CE79+CJ79+CO79+CS79</f>
        <v>730</v>
      </c>
      <c r="BY89" s="336"/>
      <c r="BZ89" s="134"/>
      <c r="CA89" s="349"/>
      <c r="CB89" s="350"/>
      <c r="CC89" s="350"/>
      <c r="CD89" s="350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</row>
    <row r="90" spans="1:101" ht="18.75" customHeight="1" thickBot="1" x14ac:dyDescent="0.3">
      <c r="A90" s="60"/>
      <c r="B90" s="60"/>
      <c r="C90" s="230" t="str">
        <f>Spielplan!$C$90</f>
        <v>Russland</v>
      </c>
      <c r="D90" s="231"/>
      <c r="E90" s="104"/>
      <c r="F90" s="93"/>
      <c r="G90" s="104"/>
      <c r="H90" s="230" t="str">
        <f>Spielplan!$H$90</f>
        <v>Südkorea</v>
      </c>
      <c r="I90" s="231"/>
      <c r="J90" s="60"/>
      <c r="K90" s="60" t="s">
        <v>116</v>
      </c>
      <c r="L90" s="60">
        <f t="shared" si="28"/>
        <v>0</v>
      </c>
      <c r="M90" s="60"/>
      <c r="N90" s="60"/>
      <c r="O90" s="60">
        <f>IF($E90="",0,IF($E90&gt;$G90,3,IF($E90=$G90,1,0)))</f>
        <v>0</v>
      </c>
      <c r="P90" s="60">
        <f>IF($G90="",0,IF($E90&gt;$G90,0,IF($E90=$G90,1,3)))</f>
        <v>0</v>
      </c>
      <c r="Q90" s="60"/>
      <c r="R90" s="60"/>
      <c r="S90" s="60">
        <f>E90</f>
        <v>0</v>
      </c>
      <c r="T90" s="60">
        <f>G90</f>
        <v>0</v>
      </c>
      <c r="U90" s="60"/>
      <c r="V90" s="60"/>
      <c r="W90" s="60">
        <f>G90</f>
        <v>0</v>
      </c>
      <c r="X90" s="60">
        <f>E90</f>
        <v>0</v>
      </c>
      <c r="Y90" s="60"/>
      <c r="Z90" s="60">
        <f>N95</f>
        <v>0</v>
      </c>
      <c r="AA90" s="60">
        <f>R95</f>
        <v>0</v>
      </c>
      <c r="AB90" s="60">
        <f>V95</f>
        <v>0</v>
      </c>
      <c r="AC90" s="60">
        <f>AA90-AB90</f>
        <v>0</v>
      </c>
      <c r="AD90" s="60">
        <f>IF(Z90&gt;Z89,-1,0)</f>
        <v>0</v>
      </c>
      <c r="AE90" s="60">
        <f>IF(Z90&gt;Z91,-1,0)</f>
        <v>0</v>
      </c>
      <c r="AF90" s="60">
        <f>IF(Z90&gt;Z92,-1,0)</f>
        <v>0</v>
      </c>
      <c r="AG90" s="60">
        <f>10000-(AJ90*1000+AM90*100+AK90*10)</f>
        <v>10000</v>
      </c>
      <c r="AH90" s="90">
        <f>RANK(AG90,AG89:AG92,1)</f>
        <v>1</v>
      </c>
      <c r="AI90" s="60" t="str">
        <f>H89</f>
        <v>Algerien</v>
      </c>
      <c r="AJ90" s="60">
        <f t="shared" si="29"/>
        <v>0</v>
      </c>
      <c r="AK90" s="60">
        <f t="shared" si="29"/>
        <v>0</v>
      </c>
      <c r="AL90" s="60">
        <f t="shared" si="29"/>
        <v>0</v>
      </c>
      <c r="AM90" s="60">
        <f>AK90-AL90</f>
        <v>0</v>
      </c>
      <c r="AN90" s="187">
        <f>IF(AG89=AG90,IF(E89&gt;G89,AG89-0.1,AG89),AG89)</f>
        <v>10000</v>
      </c>
      <c r="AO90" s="187"/>
      <c r="AP90" s="187">
        <f>IF(AG91=AG90,IF(G94&gt;E94,AG91-0.1,AG91),AG91)</f>
        <v>10000</v>
      </c>
      <c r="AQ90" s="187">
        <f>IF(AG92=AG90,IF(G92&gt;E92,AG92-0.1,AG92),AG92)</f>
        <v>10000</v>
      </c>
      <c r="AR90" s="187">
        <f>AO93</f>
        <v>30000</v>
      </c>
      <c r="AS90" s="90">
        <f>RANK(AR90,AR89:AR92,1)</f>
        <v>1</v>
      </c>
      <c r="AT90" s="60" t="str">
        <f t="shared" si="30"/>
        <v>Algerien</v>
      </c>
      <c r="AU90" s="60">
        <f t="shared" si="30"/>
        <v>0</v>
      </c>
      <c r="AV90" s="60">
        <f t="shared" si="30"/>
        <v>0</v>
      </c>
      <c r="AW90" s="60">
        <f t="shared" si="30"/>
        <v>0</v>
      </c>
      <c r="AX90" s="60"/>
      <c r="AY90" s="60"/>
      <c r="AZ90" s="60"/>
      <c r="BA90" s="232">
        <v>2</v>
      </c>
      <c r="BB90" s="230" t="e">
        <f>VLOOKUP(2,AS89:AT92,2,FALSE)</f>
        <v>#N/A</v>
      </c>
      <c r="BC90" s="231"/>
      <c r="BD90" s="233" t="e">
        <f>VLOOKUP(2,AS89:AW92,3,FALSE)</f>
        <v>#N/A</v>
      </c>
      <c r="BE90" s="234" t="e">
        <f>VLOOKUP(2,AS89:AW92,4,FALSE)</f>
        <v>#N/A</v>
      </c>
      <c r="BF90" s="93" t="s">
        <v>12</v>
      </c>
      <c r="BG90" s="234" t="e">
        <f>VLOOKUP(2,AS89:AW92,5,FALSE)</f>
        <v>#N/A</v>
      </c>
      <c r="BH90" s="234" t="s">
        <v>124</v>
      </c>
      <c r="BI90" s="85"/>
      <c r="BJ90" s="85">
        <f>IF(E90&gt;G90,IF(Spielplan!E90&gt;Spielplan!G90,Punktemodus!$B$3,0),0)</f>
        <v>0</v>
      </c>
      <c r="BK90" s="85">
        <f>IF(E90=G90,IF(Spielplan!E90=Spielplan!G90,Punktemodus!$B$3,0),0)</f>
        <v>10</v>
      </c>
      <c r="BL90" s="85">
        <f>IF(E90&lt;G90,IF(Spielplan!E90&lt;Spielplan!G90,Punktemodus!$B$3,0),0)</f>
        <v>0</v>
      </c>
      <c r="BM90" s="85">
        <f>IF(E90=Spielplan!E90,IF(G90=Spielplan!G90,Punktemodus!$B$5,0),0)</f>
        <v>3</v>
      </c>
      <c r="BN90" s="85">
        <f>IF(E90=Spielplan!E90,Punktemodus!$B$7,0)</f>
        <v>1</v>
      </c>
      <c r="BO90" s="85">
        <f>IF(G90=Spielplan!G90,Punktemodus!$B$7,0)</f>
        <v>1</v>
      </c>
      <c r="BP90" s="137">
        <f>IF(Spielplan!E90="",0,SUM(BJ90:BO90))</f>
        <v>0</v>
      </c>
      <c r="BQ90" s="85"/>
      <c r="BR90" s="141"/>
      <c r="BS90" s="322"/>
      <c r="BT90" s="322"/>
      <c r="BU90" s="322"/>
      <c r="BV90" s="322"/>
      <c r="BW90" s="134"/>
      <c r="BX90" s="337"/>
      <c r="BY90" s="338"/>
      <c r="BZ90" s="134"/>
      <c r="CA90" s="350"/>
      <c r="CB90" s="350"/>
      <c r="CC90" s="350"/>
      <c r="CD90" s="350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</row>
    <row r="91" spans="1:101" ht="18.75" customHeight="1" thickBot="1" x14ac:dyDescent="0.3">
      <c r="A91" s="60"/>
      <c r="B91" s="60"/>
      <c r="C91" s="224" t="str">
        <f>C89</f>
        <v>Belgien</v>
      </c>
      <c r="D91" s="225"/>
      <c r="E91" s="104"/>
      <c r="F91" s="93"/>
      <c r="G91" s="104"/>
      <c r="H91" s="224" t="str">
        <f>C90</f>
        <v>Russland</v>
      </c>
      <c r="I91" s="225"/>
      <c r="J91" s="60"/>
      <c r="K91" s="60" t="s">
        <v>118</v>
      </c>
      <c r="L91" s="60">
        <f t="shared" si="28"/>
        <v>0</v>
      </c>
      <c r="M91" s="60">
        <f>IF($E91="",0,IF($E91&gt;$G91,3,IF($E91=G91,1,0)))</f>
        <v>0</v>
      </c>
      <c r="N91" s="60"/>
      <c r="O91" s="60">
        <f>IF($G91="",0,IF($E91&gt;$G91,0,IF($E91=$G91,1,3)))</f>
        <v>0</v>
      </c>
      <c r="P91" s="60"/>
      <c r="Q91" s="60">
        <f>E91</f>
        <v>0</v>
      </c>
      <c r="R91" s="60"/>
      <c r="S91" s="60">
        <f>G91</f>
        <v>0</v>
      </c>
      <c r="T91" s="60"/>
      <c r="U91" s="60">
        <f>G91</f>
        <v>0</v>
      </c>
      <c r="V91" s="60"/>
      <c r="W91" s="60">
        <f>E91</f>
        <v>0</v>
      </c>
      <c r="X91" s="60"/>
      <c r="Y91" s="60"/>
      <c r="Z91" s="60">
        <f>O95</f>
        <v>0</v>
      </c>
      <c r="AA91" s="60">
        <f>S95</f>
        <v>0</v>
      </c>
      <c r="AB91" s="60">
        <f>W95</f>
        <v>0</v>
      </c>
      <c r="AC91" s="60">
        <f>AA91-AB91</f>
        <v>0</v>
      </c>
      <c r="AD91" s="60">
        <f>IF(Z91&gt;Z89,-1,0)</f>
        <v>0</v>
      </c>
      <c r="AE91" s="60">
        <f>IF(Z91&gt;Z90,-1,0)</f>
        <v>0</v>
      </c>
      <c r="AF91" s="60">
        <f>IF(Z91&gt;Z92,-1,0)</f>
        <v>0</v>
      </c>
      <c r="AG91" s="60">
        <f>10000-(AJ91*1000+AM91*100+AK91*10)</f>
        <v>10000</v>
      </c>
      <c r="AH91" s="90">
        <f>RANK(AG91,AG89:AG92,1)</f>
        <v>1</v>
      </c>
      <c r="AI91" s="60" t="str">
        <f>C90</f>
        <v>Russland</v>
      </c>
      <c r="AJ91" s="60">
        <f t="shared" si="29"/>
        <v>0</v>
      </c>
      <c r="AK91" s="60">
        <f t="shared" si="29"/>
        <v>0</v>
      </c>
      <c r="AL91" s="60">
        <f t="shared" si="29"/>
        <v>0</v>
      </c>
      <c r="AM91" s="60">
        <f>AK91-AL91</f>
        <v>0</v>
      </c>
      <c r="AN91" s="187">
        <f>IF(AG89=AG91,IF(E91&gt;G91,AG89-0.1,AG89),AG89)</f>
        <v>10000</v>
      </c>
      <c r="AO91" s="187">
        <f>IF(AG90=AG91,IF(E94&gt;G94,AG90-0.1,AG90),AG90)</f>
        <v>10000</v>
      </c>
      <c r="AP91" s="187"/>
      <c r="AQ91" s="187">
        <f>IF(AG92=AG91,IF(G90&gt;E90,AG92-0.1,AG92),AG92)</f>
        <v>10000</v>
      </c>
      <c r="AR91" s="187">
        <f>AP93</f>
        <v>30000</v>
      </c>
      <c r="AS91" s="90">
        <f>RANK(AR91,AR89:AR92,1)</f>
        <v>1</v>
      </c>
      <c r="AT91" s="60" t="str">
        <f t="shared" si="30"/>
        <v>Russland</v>
      </c>
      <c r="AU91" s="60">
        <f t="shared" si="30"/>
        <v>0</v>
      </c>
      <c r="AV91" s="60">
        <f t="shared" si="30"/>
        <v>0</v>
      </c>
      <c r="AW91" s="60">
        <f t="shared" si="30"/>
        <v>0</v>
      </c>
      <c r="AX91" s="60"/>
      <c r="AY91" s="60"/>
      <c r="AZ91" s="60"/>
      <c r="BA91" s="113">
        <v>3</v>
      </c>
      <c r="BB91" s="114" t="e">
        <f>VLOOKUP(3,AS89:AT92,2,FALSE)</f>
        <v>#N/A</v>
      </c>
      <c r="BC91" s="115"/>
      <c r="BD91" s="116" t="e">
        <f>VLOOKUP(3,AS89:AW92,3,FALSE)</f>
        <v>#N/A</v>
      </c>
      <c r="BE91" s="116" t="e">
        <f>VLOOKUP(3,AS89:AW92,4,FALSE)</f>
        <v>#N/A</v>
      </c>
      <c r="BF91" s="93" t="s">
        <v>12</v>
      </c>
      <c r="BG91" s="116" t="e">
        <f>VLOOKUP(3,AS89:AW92,5,FALSE)</f>
        <v>#N/A</v>
      </c>
      <c r="BH91" s="60"/>
      <c r="BI91" s="85"/>
      <c r="BJ91" s="85">
        <f>IF(E91&gt;G91,IF(Spielplan!E91&gt;Spielplan!G91,Punktemodus!$B$3,0),0)</f>
        <v>0</v>
      </c>
      <c r="BK91" s="85">
        <f>IF(E91=G91,IF(Spielplan!E91=Spielplan!G91,Punktemodus!$B$3,0),0)</f>
        <v>10</v>
      </c>
      <c r="BL91" s="85">
        <f>IF(E91&lt;G91,IF(Spielplan!E91&lt;Spielplan!G91,Punktemodus!$B$3,0),0)</f>
        <v>0</v>
      </c>
      <c r="BM91" s="85">
        <f>IF(E91=Spielplan!E91,IF(G91=Spielplan!G91,Punktemodus!$B$5,0),0)</f>
        <v>3</v>
      </c>
      <c r="BN91" s="85">
        <f>IF(E91=Spielplan!E91,Punktemodus!$B$7,0)</f>
        <v>1</v>
      </c>
      <c r="BO91" s="85">
        <f>IF(G91=Spielplan!G91,Punktemodus!$B$7,0)</f>
        <v>1</v>
      </c>
      <c r="BP91" s="137">
        <f>IF(Spielplan!E91="",0,SUM(BJ91:BO91))</f>
        <v>0</v>
      </c>
      <c r="BQ91" s="85"/>
      <c r="BR91" s="141"/>
      <c r="BS91" s="134"/>
      <c r="BT91" s="142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</row>
    <row r="92" spans="1:101" ht="18.75" customHeight="1" thickBot="1" x14ac:dyDescent="0.3">
      <c r="A92" s="60"/>
      <c r="B92" s="60"/>
      <c r="C92" s="230" t="str">
        <f>H89</f>
        <v>Algerien</v>
      </c>
      <c r="D92" s="231"/>
      <c r="E92" s="104"/>
      <c r="F92" s="93"/>
      <c r="G92" s="104"/>
      <c r="H92" s="230" t="str">
        <f>H90</f>
        <v>Südkorea</v>
      </c>
      <c r="I92" s="231"/>
      <c r="J92" s="60"/>
      <c r="K92" s="60" t="s">
        <v>117</v>
      </c>
      <c r="L92" s="60">
        <f t="shared" si="28"/>
        <v>0</v>
      </c>
      <c r="M92" s="60"/>
      <c r="N92" s="60">
        <f>IF($E92="",0,IF($E92&gt;$G92,3,IF($E92=$G92,1,0)))</f>
        <v>0</v>
      </c>
      <c r="O92" s="60"/>
      <c r="P92" s="60">
        <f>IF($G92="",0,IF($E92&gt;$G92,0,IF($E92=$G92,1,3)))</f>
        <v>0</v>
      </c>
      <c r="Q92" s="60"/>
      <c r="R92" s="60">
        <f>E92</f>
        <v>0</v>
      </c>
      <c r="S92" s="60"/>
      <c r="T92" s="60">
        <f>G92</f>
        <v>0</v>
      </c>
      <c r="U92" s="60"/>
      <c r="V92" s="60">
        <f>G92</f>
        <v>0</v>
      </c>
      <c r="W92" s="60"/>
      <c r="X92" s="60">
        <f>E92</f>
        <v>0</v>
      </c>
      <c r="Y92" s="60"/>
      <c r="Z92" s="60">
        <f>P95</f>
        <v>0</v>
      </c>
      <c r="AA92" s="60">
        <f>T95</f>
        <v>0</v>
      </c>
      <c r="AB92" s="60">
        <f>X95</f>
        <v>0</v>
      </c>
      <c r="AC92" s="60">
        <f>AA92-AB92</f>
        <v>0</v>
      </c>
      <c r="AD92" s="60">
        <f>IF(Z92&gt;Z89,-1,0)</f>
        <v>0</v>
      </c>
      <c r="AE92" s="60">
        <f>IF(Z92&gt;Z90,-1,0)</f>
        <v>0</v>
      </c>
      <c r="AF92" s="60">
        <f>IF(Z92&gt;Z91,-1,0)</f>
        <v>0</v>
      </c>
      <c r="AG92" s="60">
        <f>10000-(AJ92*1000+AM92*100+AK92*10)</f>
        <v>10000</v>
      </c>
      <c r="AH92" s="90">
        <f>RANK(AG92,AG89:AG92,1)</f>
        <v>1</v>
      </c>
      <c r="AI92" s="60" t="str">
        <f>H90</f>
        <v>Südkorea</v>
      </c>
      <c r="AJ92" s="60">
        <f t="shared" si="29"/>
        <v>0</v>
      </c>
      <c r="AK92" s="60">
        <f t="shared" si="29"/>
        <v>0</v>
      </c>
      <c r="AL92" s="60">
        <f t="shared" si="29"/>
        <v>0</v>
      </c>
      <c r="AM92" s="60">
        <f>AK92-AL92</f>
        <v>0</v>
      </c>
      <c r="AN92" s="187">
        <f>IF(AG89=AG92,IF(E93&gt;G93,AG89-0.1,AG89),AG89)</f>
        <v>10000</v>
      </c>
      <c r="AO92" s="187">
        <f>IF(AG90=AG92,IF(E92&gt;G92,AG90-0.1,AG90),AG90)</f>
        <v>10000</v>
      </c>
      <c r="AP92" s="187">
        <f>IF(AG91=AG92,IF(E90&gt;G90,AG91-0.1,AG91),AG91)</f>
        <v>10000</v>
      </c>
      <c r="AQ92" s="187"/>
      <c r="AR92" s="187">
        <f>AQ93</f>
        <v>30000</v>
      </c>
      <c r="AS92" s="90">
        <f>RANK(AR92,AR89:AR92,1)</f>
        <v>1</v>
      </c>
      <c r="AT92" s="60" t="str">
        <f t="shared" si="30"/>
        <v>Südkorea</v>
      </c>
      <c r="AU92" s="60">
        <f t="shared" si="30"/>
        <v>0</v>
      </c>
      <c r="AV92" s="60">
        <f t="shared" si="30"/>
        <v>0</v>
      </c>
      <c r="AW92" s="60">
        <f t="shared" si="30"/>
        <v>0</v>
      </c>
      <c r="AX92" s="60"/>
      <c r="AY92" s="60"/>
      <c r="AZ92" s="60"/>
      <c r="BA92" s="113">
        <v>4</v>
      </c>
      <c r="BB92" s="114" t="e">
        <f>VLOOKUP(4,AS89:AT92,2,FALSE)</f>
        <v>#N/A</v>
      </c>
      <c r="BC92" s="115"/>
      <c r="BD92" s="116" t="e">
        <f>VLOOKUP(4,AS89:AW92,3,FALSE)</f>
        <v>#N/A</v>
      </c>
      <c r="BE92" s="116" t="e">
        <f>VLOOKUP(4,AS89:AW92,4,FALSE)</f>
        <v>#N/A</v>
      </c>
      <c r="BF92" s="93" t="s">
        <v>12</v>
      </c>
      <c r="BG92" s="116" t="e">
        <f>VLOOKUP(4,AS89:AW92,5,FALSE)</f>
        <v>#N/A</v>
      </c>
      <c r="BH92" s="60"/>
      <c r="BI92" s="85"/>
      <c r="BJ92" s="85">
        <f>IF(E92&gt;G92,IF(Spielplan!E92&gt;Spielplan!G92,Punktemodus!$B$3,0),0)</f>
        <v>0</v>
      </c>
      <c r="BK92" s="85">
        <f>IF(E92=G92,IF(Spielplan!E92=Spielplan!G92,Punktemodus!$B$3,0),0)</f>
        <v>10</v>
      </c>
      <c r="BL92" s="85">
        <f>IF(E92&lt;G92,IF(Spielplan!E92&lt;Spielplan!G92,Punktemodus!$B$3,0),0)</f>
        <v>0</v>
      </c>
      <c r="BM92" s="85">
        <f>IF(E92=Spielplan!E92,IF(G92=Spielplan!G92,Punktemodus!$B$5,0),0)</f>
        <v>3</v>
      </c>
      <c r="BN92" s="85">
        <f>IF(E92=Spielplan!E92,Punktemodus!$B$7,0)</f>
        <v>1</v>
      </c>
      <c r="BO92" s="85">
        <f>IF(G92=Spielplan!G92,Punktemodus!$B$7,0)</f>
        <v>1</v>
      </c>
      <c r="BP92" s="137">
        <f>IF(Spielplan!E92="",0,SUM(BJ92:BO92))</f>
        <v>0</v>
      </c>
      <c r="BQ92" s="85"/>
      <c r="BR92" s="141"/>
      <c r="BS92" s="321" t="s">
        <v>163</v>
      </c>
      <c r="BT92" s="322"/>
      <c r="BU92" s="322"/>
      <c r="BV92" s="322"/>
      <c r="BW92" s="134"/>
      <c r="BX92" s="339">
        <f>BX86+BX89</f>
        <v>730</v>
      </c>
      <c r="BY92" s="340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</row>
    <row r="93" spans="1:101" ht="18.75" customHeight="1" thickBot="1" x14ac:dyDescent="0.3">
      <c r="A93" s="60"/>
      <c r="B93" s="60"/>
      <c r="C93" s="224" t="str">
        <f>C89</f>
        <v>Belgien</v>
      </c>
      <c r="D93" s="225"/>
      <c r="E93" s="104"/>
      <c r="F93" s="93"/>
      <c r="G93" s="104"/>
      <c r="H93" s="224" t="str">
        <f>H90</f>
        <v>Südkorea</v>
      </c>
      <c r="I93" s="225"/>
      <c r="J93" s="60"/>
      <c r="K93" s="60" t="s">
        <v>119</v>
      </c>
      <c r="L93" s="60">
        <f t="shared" si="28"/>
        <v>0</v>
      </c>
      <c r="M93" s="60">
        <f>IF($E93="",0,IF($E93&gt;$G93,3,IF($E93=G93,1,0)))</f>
        <v>0</v>
      </c>
      <c r="N93" s="60"/>
      <c r="O93" s="60"/>
      <c r="P93" s="60">
        <f>IF($G93="",0,IF($E93&gt;$G93,0,IF($E93=$G93,1,3)))</f>
        <v>0</v>
      </c>
      <c r="Q93" s="60">
        <f>E93</f>
        <v>0</v>
      </c>
      <c r="R93" s="60"/>
      <c r="S93" s="60"/>
      <c r="T93" s="60">
        <f>G93</f>
        <v>0</v>
      </c>
      <c r="U93" s="60">
        <f>G93</f>
        <v>0</v>
      </c>
      <c r="V93" s="60"/>
      <c r="W93" s="60"/>
      <c r="X93" s="60">
        <f>E93</f>
        <v>0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187">
        <f>SUM(AN89:AN92)</f>
        <v>30000</v>
      </c>
      <c r="AO93" s="187">
        <f>SUM(AO89:AO92)</f>
        <v>30000</v>
      </c>
      <c r="AP93" s="187">
        <f>SUM(AP89:AP92)</f>
        <v>30000</v>
      </c>
      <c r="AQ93" s="187">
        <f>SUM(AQ89:AQ92)</f>
        <v>30000</v>
      </c>
      <c r="AR93" s="187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85">
        <f>IF(E93&gt;G93,IF(Spielplan!E93&gt;Spielplan!G93,Punktemodus!$B$3,0),0)</f>
        <v>0</v>
      </c>
      <c r="BK93" s="85">
        <f>IF(E93=G93,IF(Spielplan!E93=Spielplan!G93,Punktemodus!$B$3,0),0)</f>
        <v>10</v>
      </c>
      <c r="BL93" s="85">
        <f>IF(E93&lt;G93,IF(Spielplan!E93&lt;Spielplan!G93,Punktemodus!$B$3,0),0)</f>
        <v>0</v>
      </c>
      <c r="BM93" s="85">
        <f>IF(E93=Spielplan!E93,IF(G93=Spielplan!G93,Punktemodus!$B$5,0),0)</f>
        <v>3</v>
      </c>
      <c r="BN93" s="85">
        <f>IF(E93=Spielplan!E93,Punktemodus!$B$7,0)</f>
        <v>1</v>
      </c>
      <c r="BO93" s="85">
        <f>IF(G93=Spielplan!G93,Punktemodus!$B$7,0)</f>
        <v>1</v>
      </c>
      <c r="BP93" s="137">
        <f>IF(Spielplan!E93="",0,SUM(BJ93:BO93))</f>
        <v>0</v>
      </c>
      <c r="BQ93" s="60"/>
      <c r="BR93" s="141"/>
      <c r="BS93" s="322"/>
      <c r="BT93" s="322"/>
      <c r="BU93" s="322"/>
      <c r="BV93" s="322"/>
      <c r="BW93" s="134"/>
      <c r="BX93" s="341"/>
      <c r="BY93" s="342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</row>
    <row r="94" spans="1:101" ht="18.75" customHeight="1" thickBot="1" x14ac:dyDescent="0.3">
      <c r="A94" s="60"/>
      <c r="B94" s="60"/>
      <c r="C94" s="230" t="str">
        <f>H89</f>
        <v>Algerien</v>
      </c>
      <c r="D94" s="231"/>
      <c r="E94" s="104"/>
      <c r="F94" s="93"/>
      <c r="G94" s="104"/>
      <c r="H94" s="230" t="str">
        <f>C90</f>
        <v>Russland</v>
      </c>
      <c r="I94" s="231"/>
      <c r="J94" s="60"/>
      <c r="K94" s="60" t="s">
        <v>119</v>
      </c>
      <c r="L94" s="60">
        <f t="shared" si="28"/>
        <v>0</v>
      </c>
      <c r="M94" s="60"/>
      <c r="N94" s="60">
        <f>IF($E94="",0,IF($E94&gt;$G94,3,IF($E94=$G94,1,0)))</f>
        <v>0</v>
      </c>
      <c r="O94" s="60">
        <f>IF($G94="",0,IF($E94&gt;$G94,0,IF($E94=$G94,1,3)))</f>
        <v>0</v>
      </c>
      <c r="P94" s="60"/>
      <c r="Q94" s="60"/>
      <c r="R94" s="60">
        <f>E94</f>
        <v>0</v>
      </c>
      <c r="S94" s="60">
        <f>G94</f>
        <v>0</v>
      </c>
      <c r="T94" s="60"/>
      <c r="U94" s="60"/>
      <c r="V94" s="60">
        <f>G94</f>
        <v>0</v>
      </c>
      <c r="W94" s="60">
        <f>E94</f>
        <v>0</v>
      </c>
      <c r="X94" s="60"/>
      <c r="Y94" s="60"/>
      <c r="Z94" s="60" t="s">
        <v>30</v>
      </c>
      <c r="AA94" s="60"/>
      <c r="AB94" s="60"/>
      <c r="AC94" s="60"/>
      <c r="AD94" s="60"/>
      <c r="AE94" s="60"/>
      <c r="AF94" s="60"/>
      <c r="AG94" s="60" t="b">
        <f>OR(AG89=AG90,AG89=AG91,AG89=AG92,AG90=AG91,AG90=AG92,AG91=AG92)</f>
        <v>1</v>
      </c>
      <c r="AH94" s="60"/>
      <c r="AI94" s="60"/>
      <c r="AJ94" s="60"/>
      <c r="AK94" s="60"/>
      <c r="AL94" s="60"/>
      <c r="AM94" s="60"/>
      <c r="AN94" s="60"/>
      <c r="AO94" s="60" t="s">
        <v>34</v>
      </c>
      <c r="AP94" s="60"/>
      <c r="AQ94" s="60"/>
      <c r="AR94" s="60" t="b">
        <f>OR(AR89=AR90,AR89=AR91,AR89=AR92,AR90=AR91,AR90=AR92,AR91=AR92)</f>
        <v>1</v>
      </c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85">
        <f>IF(E94&gt;G94,IF(Spielplan!E94&gt;Spielplan!G94,Punktemodus!$B$3,0),0)</f>
        <v>0</v>
      </c>
      <c r="BK94" s="85">
        <f>IF(E94=G94,IF(Spielplan!E94=Spielplan!G94,Punktemodus!$B$3,0),0)</f>
        <v>10</v>
      </c>
      <c r="BL94" s="85">
        <f>IF(E94&lt;G94,IF(Spielplan!E94&lt;Spielplan!G94,Punktemodus!$B$3,0),0)</f>
        <v>0</v>
      </c>
      <c r="BM94" s="85">
        <f>IF(E94=Spielplan!E94,IF(G94=Spielplan!G94,Punktemodus!$B$5,0),0)</f>
        <v>3</v>
      </c>
      <c r="BN94" s="85">
        <f>IF(E94=Spielplan!E94,Punktemodus!$B$7,0)</f>
        <v>1</v>
      </c>
      <c r="BO94" s="85">
        <f>IF(G94=Spielplan!G94,Punktemodus!$B$7,0)</f>
        <v>1</v>
      </c>
      <c r="BP94" s="137">
        <f>IF(Spielplan!E94="",0,SUM(BJ94:BO94))</f>
        <v>0</v>
      </c>
      <c r="BQ94" s="60"/>
      <c r="BR94" s="141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</row>
    <row r="95" spans="1:101" ht="18.75" customHeight="1" thickBot="1" x14ac:dyDescent="0.25">
      <c r="A95" s="60"/>
      <c r="B95" s="60"/>
      <c r="C95" s="136" t="str">
        <f>IF(G94="","",IF(AR94=TRUE,"Achtung: Fehler in Tabelle!",""))</f>
        <v/>
      </c>
      <c r="D95" s="60"/>
      <c r="E95" s="60"/>
      <c r="F95" s="60"/>
      <c r="G95" s="60"/>
      <c r="H95" s="60"/>
      <c r="I95" s="60"/>
      <c r="J95" s="60"/>
      <c r="K95" s="60"/>
      <c r="L95" s="60"/>
      <c r="M95" s="60">
        <f t="shared" ref="M95:X95" si="31">SUM(M89:M94)</f>
        <v>0</v>
      </c>
      <c r="N95" s="60">
        <f t="shared" si="31"/>
        <v>0</v>
      </c>
      <c r="O95" s="60">
        <f t="shared" si="31"/>
        <v>0</v>
      </c>
      <c r="P95" s="60">
        <f t="shared" si="31"/>
        <v>0</v>
      </c>
      <c r="Q95" s="60">
        <f t="shared" si="31"/>
        <v>0</v>
      </c>
      <c r="R95" s="60">
        <f t="shared" si="31"/>
        <v>0</v>
      </c>
      <c r="S95" s="60">
        <f t="shared" si="31"/>
        <v>0</v>
      </c>
      <c r="T95" s="60">
        <f t="shared" si="31"/>
        <v>0</v>
      </c>
      <c r="U95" s="60">
        <f t="shared" si="31"/>
        <v>0</v>
      </c>
      <c r="V95" s="60">
        <f t="shared" si="31"/>
        <v>0</v>
      </c>
      <c r="W95" s="60">
        <f t="shared" si="31"/>
        <v>0</v>
      </c>
      <c r="X95" s="60">
        <f t="shared" si="31"/>
        <v>0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160">
        <f>SUM(BP89:BP94)</f>
        <v>0</v>
      </c>
      <c r="BQ95" s="60"/>
      <c r="BR95" s="141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</row>
    <row r="96" spans="1:101" ht="13.5" thickBo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85"/>
      <c r="BK96" s="85"/>
      <c r="BL96" s="85"/>
      <c r="BM96" s="85"/>
      <c r="BN96" s="85"/>
      <c r="BO96" s="85"/>
      <c r="BP96" s="138"/>
      <c r="BQ96" s="60"/>
      <c r="BR96" s="141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</row>
    <row r="97" spans="1:101" ht="25.5" customHeight="1" thickBo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85"/>
      <c r="BK97" s="85"/>
      <c r="BL97" s="85"/>
      <c r="BM97" s="85"/>
      <c r="BN97" s="85"/>
      <c r="BO97" s="85"/>
      <c r="BP97" s="160">
        <f>SUM(BP12:BP95)/2</f>
        <v>0</v>
      </c>
      <c r="BQ97" s="60"/>
      <c r="BR97" s="141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</row>
    <row r="98" spans="1:101" x14ac:dyDescent="0.2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85"/>
      <c r="BK98" s="85"/>
      <c r="BL98" s="85"/>
      <c r="BM98" s="85"/>
      <c r="BN98" s="85"/>
      <c r="BO98" s="85"/>
      <c r="BP98" s="60"/>
      <c r="BQ98" s="60"/>
      <c r="BR98" s="141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</row>
  </sheetData>
  <mergeCells count="41"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  <mergeCell ref="CQ65:CV66"/>
    <mergeCell ref="BS44:BV45"/>
    <mergeCell ref="BX44:BX47"/>
    <mergeCell ref="BY44:BY47"/>
    <mergeCell ref="BZ44:BZ47"/>
    <mergeCell ref="CE44:CE47"/>
    <mergeCell ref="CF44:CF47"/>
    <mergeCell ref="CJ44:CJ47"/>
    <mergeCell ref="CO44:CO47"/>
    <mergeCell ref="CS44:CS47"/>
    <mergeCell ref="CQ59:CV60"/>
    <mergeCell ref="CQ62:CV63"/>
    <mergeCell ref="CQ32:CV33"/>
    <mergeCell ref="H2:BZ2"/>
    <mergeCell ref="H3:BZ3"/>
    <mergeCell ref="I4:BI4"/>
    <mergeCell ref="BY4:BZ4"/>
    <mergeCell ref="CG4:CV4"/>
    <mergeCell ref="BP8:BP11"/>
    <mergeCell ref="BJ9:BJ11"/>
    <mergeCell ref="BK9:BK11"/>
    <mergeCell ref="BL9:BL11"/>
    <mergeCell ref="BM9:BM11"/>
    <mergeCell ref="BN9:BN11"/>
    <mergeCell ref="BO9:BO11"/>
    <mergeCell ref="CQ23:CV24"/>
    <mergeCell ref="CQ26:CV27"/>
    <mergeCell ref="CQ29:CV30"/>
  </mergeCells>
  <conditionalFormatting sqref="CK24:CL24">
    <cfRule type="expression" dxfId="607" priority="1" stopIfTrue="1">
      <formula>IF($CH34="",TRUE,FALSE)</formula>
    </cfRule>
  </conditionalFormatting>
  <conditionalFormatting sqref="CA14:CB14">
    <cfRule type="expression" dxfId="606" priority="2" stopIfTrue="1">
      <formula>IF($BV$12="",TRUE,FALSE)</formula>
    </cfRule>
  </conditionalFormatting>
  <conditionalFormatting sqref="CA15:CB15">
    <cfRule type="expression" dxfId="605" priority="3" stopIfTrue="1">
      <formula>IF($BV$17="",TRUE,FALSE)</formula>
    </cfRule>
  </conditionalFormatting>
  <conditionalFormatting sqref="CA22:CB22">
    <cfRule type="expression" dxfId="604" priority="4" stopIfTrue="1">
      <formula>IF($BV$20="",TRUE,FALSE)</formula>
    </cfRule>
  </conditionalFormatting>
  <conditionalFormatting sqref="CA23:CB23">
    <cfRule type="expression" dxfId="603" priority="5" stopIfTrue="1">
      <formula>IF($BV$25="",TRUE,FALSE)</formula>
    </cfRule>
  </conditionalFormatting>
  <conditionalFormatting sqref="CA30:CB30">
    <cfRule type="expression" dxfId="602" priority="6" stopIfTrue="1">
      <formula>IF($BV$29="",TRUE,FALSE)</formula>
    </cfRule>
  </conditionalFormatting>
  <conditionalFormatting sqref="CA31:CB31">
    <cfRule type="expression" dxfId="601" priority="7" stopIfTrue="1">
      <formula>IF($BV$33="",TRUE,FALSE)</formula>
    </cfRule>
  </conditionalFormatting>
  <conditionalFormatting sqref="CA38:CB38">
    <cfRule type="expression" dxfId="600" priority="8" stopIfTrue="1">
      <formula>IF($BV$37="",TRUE,FALSE)</formula>
    </cfRule>
  </conditionalFormatting>
  <conditionalFormatting sqref="CA39:CB39">
    <cfRule type="expression" dxfId="599" priority="9" stopIfTrue="1">
      <formula>IF($BV$41="",TRUE,FALSE)</formula>
    </cfRule>
  </conditionalFormatting>
  <conditionalFormatting sqref="CF18:CG18">
    <cfRule type="expression" dxfId="598" priority="10" stopIfTrue="1">
      <formula>IF($CC$15="",TRUE,FALSE)</formula>
    </cfRule>
  </conditionalFormatting>
  <conditionalFormatting sqref="CF19:CG19">
    <cfRule type="expression" dxfId="597" priority="11" stopIfTrue="1">
      <formula>IF($CC$22="",TRUE,FALSE)</formula>
    </cfRule>
  </conditionalFormatting>
  <conditionalFormatting sqref="CF35:CG35">
    <cfRule type="expression" dxfId="596" priority="12" stopIfTrue="1">
      <formula>IF($CC$39="",TRUE,FALSE)</formula>
    </cfRule>
  </conditionalFormatting>
  <conditionalFormatting sqref="CF34:CG34">
    <cfRule type="expression" dxfId="595" priority="13" stopIfTrue="1">
      <formula>IF($CC$31="",TRUE,FALSE)</formula>
    </cfRule>
  </conditionalFormatting>
  <conditionalFormatting sqref="CK23:CL23 CK29:CL29">
    <cfRule type="expression" dxfId="594" priority="14" stopIfTrue="1">
      <formula>IF($CH$18="",TRUE,FALSE)</formula>
    </cfRule>
  </conditionalFormatting>
  <conditionalFormatting sqref="CK30:CL30">
    <cfRule type="expression" dxfId="593" priority="15" stopIfTrue="1">
      <formula>IF($CH$34="",TRUE,FALSE)</formula>
    </cfRule>
  </conditionalFormatting>
  <conditionalFormatting sqref="CQ23:CV24">
    <cfRule type="expression" dxfId="592" priority="16" stopIfTrue="1">
      <formula>IF($CM$23="",TRUE,FALSE)</formula>
    </cfRule>
  </conditionalFormatting>
  <conditionalFormatting sqref="CQ26:CV27">
    <cfRule type="expression" dxfId="591" priority="17" stopIfTrue="1">
      <formula>IF($CM$24="",TRUE,FALSE)</formula>
    </cfRule>
  </conditionalFormatting>
  <conditionalFormatting sqref="CQ29:CV30">
    <cfRule type="expression" dxfId="590" priority="18" stopIfTrue="1">
      <formula>IF($CM$29="",TRUE,FALSE)</formula>
    </cfRule>
  </conditionalFormatting>
  <conditionalFormatting sqref="CQ32:CV33">
    <cfRule type="expression" dxfId="589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W98"/>
  <sheetViews>
    <sheetView zoomScale="75" zoomScaleNormal="75" workbookViewId="0">
      <pane ySplit="5" topLeftCell="A6" activePane="bottomLeft" state="frozen"/>
      <selection activeCell="BY52" sqref="BY52:CA57"/>
      <selection pane="bottomLeft" activeCell="I4" sqref="I4:BI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60"/>
      <c r="B1" s="60"/>
      <c r="C1" s="86"/>
      <c r="D1" s="60"/>
      <c r="E1" s="85"/>
      <c r="F1" s="60"/>
      <c r="G1" s="85"/>
      <c r="H1" s="92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</row>
    <row r="2" spans="1:101" ht="85.5" customHeight="1" thickBot="1" x14ac:dyDescent="1.1000000000000001">
      <c r="A2" s="60"/>
      <c r="B2" s="60"/>
      <c r="C2" s="60"/>
      <c r="D2" s="60"/>
      <c r="E2" s="85"/>
      <c r="F2" s="60"/>
      <c r="G2" s="85"/>
      <c r="H2" s="355" t="s">
        <v>341</v>
      </c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7"/>
      <c r="BR2" s="357"/>
      <c r="BS2" s="357"/>
      <c r="BT2" s="357"/>
      <c r="BU2" s="357"/>
      <c r="BV2" s="357"/>
      <c r="BW2" s="357"/>
      <c r="BX2" s="357"/>
      <c r="BY2" s="357"/>
      <c r="BZ2" s="358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</row>
    <row r="3" spans="1:101" ht="85.5" customHeight="1" thickBot="1" x14ac:dyDescent="0.25">
      <c r="A3" s="60"/>
      <c r="B3" s="60"/>
      <c r="C3" s="60"/>
      <c r="D3" s="60"/>
      <c r="E3" s="85"/>
      <c r="F3" s="60"/>
      <c r="G3" s="85"/>
      <c r="H3" s="320" t="s">
        <v>339</v>
      </c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282"/>
      <c r="BW3" s="282"/>
      <c r="BX3" s="282"/>
      <c r="BY3" s="282"/>
      <c r="BZ3" s="282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</row>
    <row r="4" spans="1:101" ht="37.5" customHeight="1" thickBot="1" x14ac:dyDescent="0.55000000000000004">
      <c r="A4" s="60"/>
      <c r="B4" s="60"/>
      <c r="C4" s="60"/>
      <c r="D4" s="60"/>
      <c r="E4" s="85"/>
      <c r="F4" s="60"/>
      <c r="G4" s="85"/>
      <c r="H4" s="95" t="s">
        <v>161</v>
      </c>
      <c r="I4" s="325" t="s">
        <v>351</v>
      </c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7"/>
      <c r="BJ4" s="60"/>
      <c r="BK4" s="60"/>
      <c r="BL4" s="60"/>
      <c r="BM4" s="60"/>
      <c r="BN4" s="60"/>
      <c r="BO4" s="60"/>
      <c r="BP4" s="60"/>
      <c r="BQ4" s="95" t="s">
        <v>162</v>
      </c>
      <c r="BR4" s="60"/>
      <c r="BS4" s="60"/>
      <c r="BT4" s="60"/>
      <c r="BU4" s="60"/>
      <c r="BV4" s="60"/>
      <c r="BW4" s="60"/>
      <c r="BX4" s="60"/>
      <c r="BY4" s="323">
        <f>BX92</f>
        <v>730</v>
      </c>
      <c r="BZ4" s="324"/>
      <c r="CA4" s="60"/>
      <c r="CB4" s="60"/>
      <c r="CC4" s="60"/>
      <c r="CD4" s="60"/>
      <c r="CE4" s="60"/>
      <c r="CF4" s="60"/>
      <c r="CG4" s="367" t="s">
        <v>340</v>
      </c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9"/>
      <c r="CW4" s="60"/>
    </row>
    <row r="5" spans="1:101" x14ac:dyDescent="0.2">
      <c r="A5" s="60"/>
      <c r="B5" s="60"/>
      <c r="C5" s="60"/>
      <c r="D5" s="60"/>
      <c r="E5" s="85"/>
      <c r="F5" s="60"/>
      <c r="G5" s="8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1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</row>
    <row r="6" spans="1:101" x14ac:dyDescent="0.2">
      <c r="A6" s="60"/>
      <c r="B6" s="60"/>
      <c r="C6" s="60"/>
      <c r="D6" s="60"/>
      <c r="E6" s="85"/>
      <c r="F6" s="60"/>
      <c r="G6" s="85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</row>
    <row r="7" spans="1:101" ht="13.5" thickBot="1" x14ac:dyDescent="0.25">
      <c r="A7" s="60"/>
      <c r="B7" s="60"/>
      <c r="C7" s="60"/>
      <c r="D7" s="60"/>
      <c r="E7" s="85"/>
      <c r="F7" s="60"/>
      <c r="G7" s="85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</row>
    <row r="8" spans="1:101" ht="26.25" customHeight="1" thickBot="1" x14ac:dyDescent="0.45">
      <c r="A8" s="60"/>
      <c r="B8" s="60"/>
      <c r="C8" s="99" t="s">
        <v>150</v>
      </c>
      <c r="D8" s="100"/>
      <c r="E8" s="101"/>
      <c r="F8" s="100"/>
      <c r="G8" s="101"/>
      <c r="H8" s="100"/>
      <c r="I8" s="100"/>
      <c r="J8" s="100"/>
      <c r="K8" s="100"/>
      <c r="L8" s="188"/>
      <c r="M8" s="189" t="s">
        <v>36</v>
      </c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2"/>
      <c r="BI8" s="60"/>
      <c r="BJ8" s="60"/>
      <c r="BK8" s="60"/>
      <c r="BL8" s="60"/>
      <c r="BM8" s="60"/>
      <c r="BN8" s="60"/>
      <c r="BO8" s="60"/>
      <c r="BP8" s="328" t="s">
        <v>149</v>
      </c>
      <c r="BQ8" s="60"/>
      <c r="BR8" s="87"/>
      <c r="BS8" s="99" t="s">
        <v>151</v>
      </c>
      <c r="BT8" s="100"/>
      <c r="BU8" s="100"/>
      <c r="BV8" s="100"/>
      <c r="BW8" s="100"/>
      <c r="BX8" s="100"/>
      <c r="BY8" s="100"/>
      <c r="BZ8" s="103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2"/>
      <c r="CW8" s="60"/>
    </row>
    <row r="9" spans="1:101" ht="28.5" customHeight="1" x14ac:dyDescent="0.2">
      <c r="A9" s="60"/>
      <c r="B9" s="60"/>
      <c r="C9" s="60"/>
      <c r="D9" s="60"/>
      <c r="E9" s="85"/>
      <c r="F9" s="60"/>
      <c r="G9" s="85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330" t="s">
        <v>48</v>
      </c>
      <c r="BK9" s="330" t="s">
        <v>142</v>
      </c>
      <c r="BL9" s="330" t="s">
        <v>143</v>
      </c>
      <c r="BM9" s="330" t="s">
        <v>49</v>
      </c>
      <c r="BN9" s="330" t="s">
        <v>147</v>
      </c>
      <c r="BO9" s="330" t="s">
        <v>148</v>
      </c>
      <c r="BP9" s="329"/>
      <c r="BQ9" s="60"/>
      <c r="BR9" s="87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</row>
    <row r="10" spans="1:101" ht="18.75" customHeight="1" x14ac:dyDescent="0.25">
      <c r="A10" s="60"/>
      <c r="B10" s="60"/>
      <c r="C10" s="88" t="s">
        <v>63</v>
      </c>
      <c r="D10" s="60"/>
      <c r="E10" s="85"/>
      <c r="F10" s="60"/>
      <c r="G10" s="85"/>
      <c r="H10" s="60"/>
      <c r="I10" s="60"/>
      <c r="J10" s="60"/>
      <c r="K10" s="60"/>
      <c r="L10" s="60"/>
      <c r="M10" s="60" t="s">
        <v>4</v>
      </c>
      <c r="N10" s="60"/>
      <c r="O10" s="60"/>
      <c r="P10" s="60"/>
      <c r="Q10" s="60" t="s">
        <v>6</v>
      </c>
      <c r="R10" s="60"/>
      <c r="S10" s="60"/>
      <c r="T10" s="60"/>
      <c r="U10" s="60" t="s">
        <v>7</v>
      </c>
      <c r="V10" s="60"/>
      <c r="W10" s="60"/>
      <c r="X10" s="60"/>
      <c r="Y10" s="60"/>
      <c r="Z10" s="60" t="s">
        <v>4</v>
      </c>
      <c r="AA10" s="60" t="s">
        <v>5</v>
      </c>
      <c r="AB10" s="60"/>
      <c r="AC10" s="60"/>
      <c r="AD10" s="60" t="s">
        <v>9</v>
      </c>
      <c r="AE10" s="60"/>
      <c r="AF10" s="60"/>
      <c r="AG10" s="60"/>
      <c r="AH10" s="60" t="s">
        <v>32</v>
      </c>
      <c r="AI10" s="60"/>
      <c r="AJ10" s="60"/>
      <c r="AK10" s="60"/>
      <c r="AL10" s="60"/>
      <c r="AM10" s="60"/>
      <c r="AN10" s="60" t="s">
        <v>35</v>
      </c>
      <c r="AO10" s="60"/>
      <c r="AP10" s="60"/>
      <c r="AQ10" s="60"/>
      <c r="AR10" s="60"/>
      <c r="AS10" s="60" t="s">
        <v>33</v>
      </c>
      <c r="AT10" s="60"/>
      <c r="AU10" s="60"/>
      <c r="AV10" s="60"/>
      <c r="AW10" s="60"/>
      <c r="AX10" s="60"/>
      <c r="AY10" s="60"/>
      <c r="AZ10" s="60"/>
      <c r="BA10" s="60"/>
      <c r="BB10" s="89" t="s">
        <v>10</v>
      </c>
      <c r="BC10" s="60"/>
      <c r="BD10" s="90" t="s">
        <v>4</v>
      </c>
      <c r="BE10" s="60"/>
      <c r="BF10" s="61" t="s">
        <v>5</v>
      </c>
      <c r="BG10" s="60"/>
      <c r="BH10" s="60"/>
      <c r="BI10" s="60"/>
      <c r="BJ10" s="330"/>
      <c r="BK10" s="330"/>
      <c r="BL10" s="330"/>
      <c r="BM10" s="330"/>
      <c r="BN10" s="330"/>
      <c r="BO10" s="330"/>
      <c r="BP10" s="329"/>
      <c r="BQ10" s="60"/>
      <c r="BR10" s="87"/>
      <c r="BS10" s="88"/>
      <c r="BT10" s="60"/>
      <c r="BU10" s="91" t="s">
        <v>120</v>
      </c>
      <c r="BV10" s="60"/>
      <c r="BW10" s="60"/>
      <c r="BX10" s="61" t="s">
        <v>26</v>
      </c>
      <c r="BY10" s="60"/>
      <c r="BZ10" s="88"/>
      <c r="CA10" s="60"/>
      <c r="CB10" s="60"/>
      <c r="CC10" s="60"/>
      <c r="CD10" s="60"/>
      <c r="CE10" s="61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</row>
    <row r="11" spans="1:101" ht="18.75" customHeight="1" thickBot="1" x14ac:dyDescent="0.25">
      <c r="A11" s="60"/>
      <c r="B11" s="60"/>
      <c r="C11" s="60"/>
      <c r="D11" s="60"/>
      <c r="E11" s="85"/>
      <c r="F11" s="60"/>
      <c r="G11" s="85"/>
      <c r="H11" s="60"/>
      <c r="I11" s="60"/>
      <c r="J11" s="60"/>
      <c r="K11" s="60"/>
      <c r="L11" s="60"/>
      <c r="M11" s="60" t="s">
        <v>0</v>
      </c>
      <c r="N11" s="60" t="s">
        <v>1</v>
      </c>
      <c r="O11" s="60" t="s">
        <v>2</v>
      </c>
      <c r="P11" s="60" t="s">
        <v>3</v>
      </c>
      <c r="Q11" s="60" t="s">
        <v>0</v>
      </c>
      <c r="R11" s="60" t="s">
        <v>1</v>
      </c>
      <c r="S11" s="60" t="s">
        <v>2</v>
      </c>
      <c r="T11" s="60" t="s">
        <v>3</v>
      </c>
      <c r="U11" s="60" t="s">
        <v>0</v>
      </c>
      <c r="V11" s="60" t="s">
        <v>1</v>
      </c>
      <c r="W11" s="60" t="s">
        <v>2</v>
      </c>
      <c r="X11" s="60" t="s">
        <v>3</v>
      </c>
      <c r="Y11" s="60"/>
      <c r="Z11" s="60" t="s">
        <v>8</v>
      </c>
      <c r="AA11" s="60"/>
      <c r="AB11" s="60"/>
      <c r="AC11" s="60"/>
      <c r="AD11" s="60"/>
      <c r="AE11" s="60"/>
      <c r="AF11" s="60"/>
      <c r="AG11" s="60"/>
      <c r="AH11" s="60" t="s">
        <v>31</v>
      </c>
      <c r="AI11" s="60"/>
      <c r="AJ11" s="60"/>
      <c r="AK11" s="60"/>
      <c r="AL11" s="60"/>
      <c r="AM11" s="60"/>
      <c r="AN11" s="60" t="str">
        <f>AI12</f>
        <v>Brasilien</v>
      </c>
      <c r="AO11" s="60" t="str">
        <f>AI13</f>
        <v>Kroatien</v>
      </c>
      <c r="AP11" s="60" t="str">
        <f>AI14</f>
        <v>Mexiko</v>
      </c>
      <c r="AQ11" s="60" t="str">
        <f>AI15</f>
        <v>Kamerun</v>
      </c>
      <c r="AR11" s="60"/>
      <c r="AS11" s="60" t="s">
        <v>31</v>
      </c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330"/>
      <c r="BK11" s="330"/>
      <c r="BL11" s="330"/>
      <c r="BM11" s="330"/>
      <c r="BN11" s="330"/>
      <c r="BO11" s="330"/>
      <c r="BP11" s="329"/>
      <c r="BQ11" s="60"/>
      <c r="BR11" s="87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</row>
    <row r="12" spans="1:101" ht="18.75" customHeight="1" thickBot="1" x14ac:dyDescent="0.3">
      <c r="A12" s="60"/>
      <c r="B12" s="60"/>
      <c r="C12" s="7" t="str">
        <f>Spielplan!$C$12</f>
        <v>Brasilien</v>
      </c>
      <c r="D12" s="38"/>
      <c r="E12" s="104"/>
      <c r="F12" s="93"/>
      <c r="G12" s="104"/>
      <c r="H12" s="7" t="str">
        <f>Spielplan!$H$12</f>
        <v>Kroatien</v>
      </c>
      <c r="I12" s="38"/>
      <c r="J12" s="60"/>
      <c r="K12" s="60" t="s">
        <v>58</v>
      </c>
      <c r="L12" s="60">
        <f t="shared" ref="L12:L17" si="0">IF(E12-G12&gt;0,1,IF(G12=E12,0,-1))</f>
        <v>0</v>
      </c>
      <c r="M12" s="60">
        <f>IF($E12="",0,IF($E12&gt;$G12,3,IF($E12=G12,1,0)))</f>
        <v>0</v>
      </c>
      <c r="N12" s="60">
        <f>IF($G12="",0,IF($E12&gt;$G12,0,IF($E12=G12,1,3)))</f>
        <v>0</v>
      </c>
      <c r="O12" s="60"/>
      <c r="P12" s="60"/>
      <c r="Q12" s="60">
        <f>E12</f>
        <v>0</v>
      </c>
      <c r="R12" s="60">
        <f>G12</f>
        <v>0</v>
      </c>
      <c r="S12" s="60"/>
      <c r="T12" s="60"/>
      <c r="U12" s="60">
        <f>G12</f>
        <v>0</v>
      </c>
      <c r="V12" s="60">
        <f>E12</f>
        <v>0</v>
      </c>
      <c r="W12" s="60"/>
      <c r="X12" s="60"/>
      <c r="Y12" s="60"/>
      <c r="Z12" s="60">
        <f>M18</f>
        <v>0</v>
      </c>
      <c r="AA12" s="60">
        <f>Q18</f>
        <v>0</v>
      </c>
      <c r="AB12" s="60">
        <f>U18</f>
        <v>0</v>
      </c>
      <c r="AC12" s="60">
        <f>AA12-AB12</f>
        <v>0</v>
      </c>
      <c r="AD12" s="60">
        <f>IF(Z12&gt;Z13,-1,0)</f>
        <v>0</v>
      </c>
      <c r="AE12" s="60">
        <f>IF(Z12&gt;Z14,-1,0)</f>
        <v>0</v>
      </c>
      <c r="AF12" s="60">
        <f>IF(Z12&gt;Z15,-1,0)</f>
        <v>0</v>
      </c>
      <c r="AG12" s="60">
        <f>10000-(AJ12*1000+AM12*100+AK12*10)</f>
        <v>10000</v>
      </c>
      <c r="AH12" s="90">
        <f>RANK(AG12,AG12:AG15,1)</f>
        <v>1</v>
      </c>
      <c r="AI12" s="60" t="str">
        <f>C12</f>
        <v>Brasilien</v>
      </c>
      <c r="AJ12" s="60">
        <f t="shared" ref="AJ12:AL15" si="1">Z12</f>
        <v>0</v>
      </c>
      <c r="AK12" s="60">
        <f t="shared" si="1"/>
        <v>0</v>
      </c>
      <c r="AL12" s="60">
        <f t="shared" si="1"/>
        <v>0</v>
      </c>
      <c r="AM12" s="60">
        <f>AK12-AL12</f>
        <v>0</v>
      </c>
      <c r="AN12" s="187"/>
      <c r="AO12" s="187">
        <f>IF(AG13=AG12,IF(G12&gt;E12,AG13-0.1,AG13),AG13)</f>
        <v>10000</v>
      </c>
      <c r="AP12" s="187">
        <f>IF(AG14=AG12,IF(G14&gt;E14,AG14-0.1,AG14),AG14)</f>
        <v>10000</v>
      </c>
      <c r="AQ12" s="187">
        <f>IF(AG15=AG12,IF(G16&gt;E16,AG15-0.1,AG15),AG15)</f>
        <v>10000</v>
      </c>
      <c r="AR12" s="187">
        <f>AN16</f>
        <v>30000</v>
      </c>
      <c r="AS12" s="90">
        <f>RANK(AR12,AR12:AR15,1)</f>
        <v>1</v>
      </c>
      <c r="AT12" s="60" t="str">
        <f t="shared" ref="AT12:AW15" si="2">AI12</f>
        <v>Brasilien</v>
      </c>
      <c r="AU12" s="60">
        <f t="shared" si="2"/>
        <v>0</v>
      </c>
      <c r="AV12" s="60">
        <f t="shared" si="2"/>
        <v>0</v>
      </c>
      <c r="AW12" s="60">
        <f t="shared" si="2"/>
        <v>0</v>
      </c>
      <c r="AX12" s="60"/>
      <c r="AY12" s="60"/>
      <c r="AZ12" s="60"/>
      <c r="BA12" s="3">
        <v>1</v>
      </c>
      <c r="BB12" s="7" t="str">
        <f>VLOOKUP(1,AS12:AT15,2,FALSE)</f>
        <v>Brasilien</v>
      </c>
      <c r="BC12" s="2"/>
      <c r="BD12" s="6">
        <f>VLOOKUP(1,AS12:AW15,3,FALSE)</f>
        <v>0</v>
      </c>
      <c r="BE12" s="4">
        <f>VLOOKUP(1,AS12:AW15,4,FALSE)</f>
        <v>0</v>
      </c>
      <c r="BF12" s="93" t="s">
        <v>12</v>
      </c>
      <c r="BG12" s="4">
        <f>VLOOKUP(1,AS12:AW15,5,FALSE)</f>
        <v>0</v>
      </c>
      <c r="BH12" s="13" t="s">
        <v>18</v>
      </c>
      <c r="BI12" s="60"/>
      <c r="BJ12" s="85">
        <f>IF(E12&gt;G12,IF(Spielplan!E12&gt;Spielplan!G12,Punktemodus!$B$3,0),0)</f>
        <v>0</v>
      </c>
      <c r="BK12" s="85">
        <f>IF(E12=G12,IF(Spielplan!E12=Spielplan!G12,Punktemodus!$B$3,0),0)</f>
        <v>10</v>
      </c>
      <c r="BL12" s="85">
        <f>IF(E12&lt;G12,IF(Spielplan!E12&lt;Spielplan!G12,Punktemodus!$B$3,0),0)</f>
        <v>0</v>
      </c>
      <c r="BM12" s="85">
        <f>IF(E12=Spielplan!E12,IF(G12=Spielplan!G12,Punktemodus!$B$5,0),0)</f>
        <v>3</v>
      </c>
      <c r="BN12" s="85">
        <f>IF(E12=Spielplan!E12,Punktemodus!$B$7,0)</f>
        <v>1</v>
      </c>
      <c r="BO12" s="85">
        <f>IF(G12=Spielplan!G12,Punktemodus!$B$7,0)</f>
        <v>1</v>
      </c>
      <c r="BP12" s="137">
        <f>IF(Spielplan!E12="",0,SUM(BJ12:BO12))</f>
        <v>0</v>
      </c>
      <c r="BQ12" s="60"/>
      <c r="BR12" s="87"/>
      <c r="BS12" s="13" t="s">
        <v>18</v>
      </c>
      <c r="BT12" s="44" t="str">
        <f>IF(G17="","",BB12)</f>
        <v/>
      </c>
      <c r="BU12" s="46"/>
      <c r="BV12" s="104"/>
      <c r="BW12" s="60"/>
      <c r="BX12" s="104"/>
      <c r="BY12" s="60"/>
      <c r="BZ12" s="88"/>
      <c r="CA12" s="60"/>
      <c r="CB12" s="91" t="s">
        <v>27</v>
      </c>
      <c r="CC12" s="60"/>
      <c r="CD12" s="60"/>
      <c r="CE12" s="61" t="s">
        <v>26</v>
      </c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</row>
    <row r="13" spans="1:101" ht="18.75" customHeight="1" thickBot="1" x14ac:dyDescent="0.3">
      <c r="A13" s="60"/>
      <c r="B13" s="60"/>
      <c r="C13" s="44" t="str">
        <f>Spielplan!$C$13</f>
        <v>Mexiko</v>
      </c>
      <c r="D13" s="45"/>
      <c r="E13" s="104"/>
      <c r="F13" s="93"/>
      <c r="G13" s="104"/>
      <c r="H13" s="44" t="str">
        <f>Spielplan!$H$13</f>
        <v>Kamerun</v>
      </c>
      <c r="I13" s="45"/>
      <c r="J13" s="60"/>
      <c r="K13" s="60" t="s">
        <v>59</v>
      </c>
      <c r="L13" s="60">
        <f t="shared" si="0"/>
        <v>0</v>
      </c>
      <c r="M13" s="60"/>
      <c r="N13" s="60"/>
      <c r="O13" s="60">
        <f>IF($E13="",0,IF($E13&gt;$G13,3,IF($E13=$G13,1,0)))</f>
        <v>0</v>
      </c>
      <c r="P13" s="60">
        <f>IF($G13="",0,IF($E13&gt;$G13,0,IF($E13=$G13,1,3)))</f>
        <v>0</v>
      </c>
      <c r="Q13" s="60"/>
      <c r="R13" s="60"/>
      <c r="S13" s="60">
        <f>E13</f>
        <v>0</v>
      </c>
      <c r="T13" s="60">
        <f>G13</f>
        <v>0</v>
      </c>
      <c r="U13" s="60"/>
      <c r="V13" s="60"/>
      <c r="W13" s="60">
        <f>G13</f>
        <v>0</v>
      </c>
      <c r="X13" s="60">
        <f>E13</f>
        <v>0</v>
      </c>
      <c r="Y13" s="60"/>
      <c r="Z13" s="60">
        <f>N18</f>
        <v>0</v>
      </c>
      <c r="AA13" s="60">
        <f>R18</f>
        <v>0</v>
      </c>
      <c r="AB13" s="60">
        <f>V18</f>
        <v>0</v>
      </c>
      <c r="AC13" s="60">
        <f>AA13-AB13</f>
        <v>0</v>
      </c>
      <c r="AD13" s="60">
        <f>IF(Z13&gt;Z12,-1,0)</f>
        <v>0</v>
      </c>
      <c r="AE13" s="60">
        <f>IF(Z13&gt;Z14,-1,0)</f>
        <v>0</v>
      </c>
      <c r="AF13" s="60">
        <f>IF(Z13&gt;Z15,-1,0)</f>
        <v>0</v>
      </c>
      <c r="AG13" s="60">
        <f>10000-(AJ13*1000+AM13*100+AK13*10)</f>
        <v>10000</v>
      </c>
      <c r="AH13" s="90">
        <f>RANK(AG13,AG12:AG15,1)</f>
        <v>1</v>
      </c>
      <c r="AI13" s="60" t="str">
        <f>H12</f>
        <v>Kroatien</v>
      </c>
      <c r="AJ13" s="60">
        <f t="shared" si="1"/>
        <v>0</v>
      </c>
      <c r="AK13" s="60">
        <f t="shared" si="1"/>
        <v>0</v>
      </c>
      <c r="AL13" s="60">
        <f t="shared" si="1"/>
        <v>0</v>
      </c>
      <c r="AM13" s="60">
        <f>AK13-AL13</f>
        <v>0</v>
      </c>
      <c r="AN13" s="187">
        <f>IF(AG12=AG13,IF(E12&gt;G12,AG12-0.1,AG12),AG12)</f>
        <v>10000</v>
      </c>
      <c r="AO13" s="187"/>
      <c r="AP13" s="187">
        <f>IF(AG14=AG13,IF(G17&gt;E17,AG14-0.1,AG14),AG14)</f>
        <v>10000</v>
      </c>
      <c r="AQ13" s="187">
        <f>IF(AG15=AG13,IF(G15&gt;E15,AG15-0.1,AG15),AG15)</f>
        <v>10000</v>
      </c>
      <c r="AR13" s="187">
        <f>AO16</f>
        <v>30000</v>
      </c>
      <c r="AS13" s="90">
        <f>RANK(AR13,AR12:AR15,1)</f>
        <v>1</v>
      </c>
      <c r="AT13" s="60" t="str">
        <f t="shared" si="2"/>
        <v>Kroatien</v>
      </c>
      <c r="AU13" s="60">
        <f t="shared" si="2"/>
        <v>0</v>
      </c>
      <c r="AV13" s="60">
        <f t="shared" si="2"/>
        <v>0</v>
      </c>
      <c r="AW13" s="60">
        <f t="shared" si="2"/>
        <v>0</v>
      </c>
      <c r="AX13" s="60"/>
      <c r="AY13" s="60"/>
      <c r="AZ13" s="60"/>
      <c r="BA13" s="120">
        <v>2</v>
      </c>
      <c r="BB13" s="121" t="e">
        <f>VLOOKUP(2,AS12:AT15,2,FALSE)</f>
        <v>#N/A</v>
      </c>
      <c r="BC13" s="122"/>
      <c r="BD13" s="123" t="e">
        <f>VLOOKUP(2,AS12:AW15,3,FALSE)</f>
        <v>#N/A</v>
      </c>
      <c r="BE13" s="124" t="e">
        <f>VLOOKUP(2,AS12:AW15,4,FALSE)</f>
        <v>#N/A</v>
      </c>
      <c r="BF13" s="93" t="s">
        <v>12</v>
      </c>
      <c r="BG13" s="124" t="e">
        <f>VLOOKUP(2,AS12:AW15,5,FALSE)</f>
        <v>#N/A</v>
      </c>
      <c r="BH13" s="125" t="s">
        <v>19</v>
      </c>
      <c r="BI13" s="60"/>
      <c r="BJ13" s="85">
        <f>IF(E13&gt;G13,IF(Spielplan!E13&gt;Spielplan!G13,Punktemodus!$B$3,0),0)</f>
        <v>0</v>
      </c>
      <c r="BK13" s="85">
        <f>IF(E13=G13,IF(Spielplan!E13=Spielplan!G13,Punktemodus!$B$3,0),0)</f>
        <v>10</v>
      </c>
      <c r="BL13" s="85">
        <f>IF(E13&lt;G13,IF(Spielplan!E13&lt;Spielplan!G13,Punktemodus!$B$3,0),0)</f>
        <v>0</v>
      </c>
      <c r="BM13" s="85">
        <f>IF(E13=Spielplan!E13,IF(G13=Spielplan!G13,Punktemodus!$B$5,0),0)</f>
        <v>3</v>
      </c>
      <c r="BN13" s="85">
        <f>IF(E13=Spielplan!E13,Punktemodus!$B$7,0)</f>
        <v>1</v>
      </c>
      <c r="BO13" s="85">
        <f>IF(G13=Spielplan!G13,Punktemodus!$B$7,0)</f>
        <v>1</v>
      </c>
      <c r="BP13" s="137">
        <f>IF(Spielplan!E13="",0,SUM(BJ13:BO13))</f>
        <v>0</v>
      </c>
      <c r="BQ13" s="60"/>
      <c r="BR13" s="87"/>
      <c r="BS13" s="73" t="s">
        <v>21</v>
      </c>
      <c r="BT13" s="44" t="str">
        <f>IF(G28="","",BB24)</f>
        <v/>
      </c>
      <c r="BU13" s="46"/>
      <c r="BV13" s="104"/>
      <c r="BW13" s="60"/>
      <c r="BX13" s="104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</row>
    <row r="14" spans="1:101" ht="18.75" customHeight="1" thickBot="1" x14ac:dyDescent="0.3">
      <c r="A14" s="60"/>
      <c r="B14" s="60"/>
      <c r="C14" s="7" t="str">
        <f>C12</f>
        <v>Brasilien</v>
      </c>
      <c r="D14" s="38"/>
      <c r="E14" s="104"/>
      <c r="F14" s="93"/>
      <c r="G14" s="104"/>
      <c r="H14" s="7" t="str">
        <f>C13</f>
        <v>Mexiko</v>
      </c>
      <c r="I14" s="38"/>
      <c r="J14" s="60"/>
      <c r="K14" s="60" t="s">
        <v>60</v>
      </c>
      <c r="L14" s="60">
        <f t="shared" si="0"/>
        <v>0</v>
      </c>
      <c r="M14" s="60">
        <f>IF($E14="",0,IF($E14&gt;$G14,3,IF($E14=G14,1,0)))</f>
        <v>0</v>
      </c>
      <c r="N14" s="60"/>
      <c r="O14" s="60">
        <f>IF($G14="",0,IF($E14&gt;$G14,0,IF($E14=$G14,1,3)))</f>
        <v>0</v>
      </c>
      <c r="P14" s="60"/>
      <c r="Q14" s="60">
        <f>E14</f>
        <v>0</v>
      </c>
      <c r="R14" s="60"/>
      <c r="S14" s="60">
        <f>G14</f>
        <v>0</v>
      </c>
      <c r="T14" s="60"/>
      <c r="U14" s="60">
        <f>G14</f>
        <v>0</v>
      </c>
      <c r="V14" s="60"/>
      <c r="W14" s="60">
        <f>E14</f>
        <v>0</v>
      </c>
      <c r="X14" s="60"/>
      <c r="Y14" s="60"/>
      <c r="Z14" s="60">
        <f>O18</f>
        <v>0</v>
      </c>
      <c r="AA14" s="60">
        <f>S18</f>
        <v>0</v>
      </c>
      <c r="AB14" s="60">
        <f>W18</f>
        <v>0</v>
      </c>
      <c r="AC14" s="60">
        <f>AA14-AB14</f>
        <v>0</v>
      </c>
      <c r="AD14" s="60">
        <f>IF(Z14&gt;Z12,-1,0)</f>
        <v>0</v>
      </c>
      <c r="AE14" s="60">
        <f>IF(Z14&gt;Z13,-1,0)</f>
        <v>0</v>
      </c>
      <c r="AF14" s="60">
        <f>IF(Z14&gt;Z15,-1,0)</f>
        <v>0</v>
      </c>
      <c r="AG14" s="60">
        <f>10000-(AJ14*1000+AM14*100+AK14*10)</f>
        <v>10000</v>
      </c>
      <c r="AH14" s="90">
        <f>RANK(AG14,AG12:AG15,1)</f>
        <v>1</v>
      </c>
      <c r="AI14" s="60" t="str">
        <f>C13</f>
        <v>Mexiko</v>
      </c>
      <c r="AJ14" s="60">
        <f t="shared" si="1"/>
        <v>0</v>
      </c>
      <c r="AK14" s="60">
        <f t="shared" si="1"/>
        <v>0</v>
      </c>
      <c r="AL14" s="60">
        <f t="shared" si="1"/>
        <v>0</v>
      </c>
      <c r="AM14" s="60">
        <f>AK14-AL14</f>
        <v>0</v>
      </c>
      <c r="AN14" s="187">
        <f>IF(AG12=AG14,IF(E14&gt;G14,AG12-0.1,AG12),AG12)</f>
        <v>10000</v>
      </c>
      <c r="AO14" s="187">
        <f>IF(AG13=AG14,IF(E17&gt;G17,AG13-0.1,AG13),AG13)</f>
        <v>10000</v>
      </c>
      <c r="AP14" s="187"/>
      <c r="AQ14" s="187">
        <f>IF(AG15=AG14,IF(G13&gt;E13,AG15-0.1,AG15),AG15)</f>
        <v>10000</v>
      </c>
      <c r="AR14" s="187">
        <f>AP16</f>
        <v>30000</v>
      </c>
      <c r="AS14" s="90">
        <f>RANK(AR14,AR12:AR15,1)</f>
        <v>1</v>
      </c>
      <c r="AT14" s="60" t="str">
        <f t="shared" si="2"/>
        <v>Mexiko</v>
      </c>
      <c r="AU14" s="60">
        <f t="shared" si="2"/>
        <v>0</v>
      </c>
      <c r="AV14" s="60">
        <f t="shared" si="2"/>
        <v>0</v>
      </c>
      <c r="AW14" s="60">
        <f t="shared" si="2"/>
        <v>0</v>
      </c>
      <c r="AX14" s="60"/>
      <c r="AY14" s="60"/>
      <c r="AZ14" s="60"/>
      <c r="BA14" s="113">
        <v>3</v>
      </c>
      <c r="BB14" s="114" t="e">
        <f>VLOOKUP(3,AS12:AT15,2,FALSE)</f>
        <v>#N/A</v>
      </c>
      <c r="BC14" s="115"/>
      <c r="BD14" s="116" t="e">
        <f>VLOOKUP(3,AS12:AW15,3,FALSE)</f>
        <v>#N/A</v>
      </c>
      <c r="BE14" s="116" t="e">
        <f>VLOOKUP(3,AS12:AW15,4,FALSE)</f>
        <v>#N/A</v>
      </c>
      <c r="BF14" s="93" t="s">
        <v>12</v>
      </c>
      <c r="BG14" s="116" t="e">
        <f>VLOOKUP(3,AS12:AW15,5,FALSE)</f>
        <v>#N/A</v>
      </c>
      <c r="BH14" s="60"/>
      <c r="BI14" s="60"/>
      <c r="BJ14" s="85">
        <f>IF(E14&gt;G14,IF(Spielplan!E14&gt;Spielplan!G14,Punktemodus!$B$3,0),0)</f>
        <v>0</v>
      </c>
      <c r="BK14" s="85">
        <f>IF(E14=G14,IF(Spielplan!E14=Spielplan!G14,Punktemodus!$B$3,0),0)</f>
        <v>10</v>
      </c>
      <c r="BL14" s="85">
        <f>IF(E14&lt;G14,IF(Spielplan!E14&lt;Spielplan!G14,Punktemodus!$B$3,0),0)</f>
        <v>0</v>
      </c>
      <c r="BM14" s="85">
        <f>IF(E14=Spielplan!E14,IF(G14=Spielplan!G14,Punktemodus!$B$5,0),0)</f>
        <v>3</v>
      </c>
      <c r="BN14" s="85">
        <f>IF(E14=Spielplan!E14,Punktemodus!$B$7,0)</f>
        <v>1</v>
      </c>
      <c r="BO14" s="85">
        <f>IF(G14=Spielplan!G14,Punktemodus!$B$7,0)</f>
        <v>1</v>
      </c>
      <c r="BP14" s="137">
        <f>IF(Spielplan!E14="",0,SUM(BJ14:BO14))</f>
        <v>0</v>
      </c>
      <c r="BQ14" s="60"/>
      <c r="BR14" s="87"/>
      <c r="BS14" s="60"/>
      <c r="BT14" s="60"/>
      <c r="BU14" s="60"/>
      <c r="BV14" s="60"/>
      <c r="BW14" s="60"/>
      <c r="BX14" s="60"/>
      <c r="BY14" s="60"/>
      <c r="BZ14" s="47">
        <v>49</v>
      </c>
      <c r="CA14" s="44" t="str">
        <f>IF(BX12="",IF(BV12&gt;BV13,BT12,BT13),IF(BX12&gt;BX13,BT12,BT13))</f>
        <v/>
      </c>
      <c r="CB14" s="46"/>
      <c r="CC14" s="104"/>
      <c r="CD14" s="60"/>
      <c r="CE14" s="104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</row>
    <row r="15" spans="1:101" ht="18.75" customHeight="1" thickBot="1" x14ac:dyDescent="0.3">
      <c r="A15" s="60"/>
      <c r="B15" s="60"/>
      <c r="C15" s="44" t="str">
        <f>H12</f>
        <v>Kroatien</v>
      </c>
      <c r="D15" s="45"/>
      <c r="E15" s="104"/>
      <c r="F15" s="93"/>
      <c r="G15" s="104"/>
      <c r="H15" s="44" t="str">
        <f>H13</f>
        <v>Kamerun</v>
      </c>
      <c r="I15" s="45"/>
      <c r="J15" s="60"/>
      <c r="K15" s="60" t="s">
        <v>61</v>
      </c>
      <c r="L15" s="60">
        <f t="shared" si="0"/>
        <v>0</v>
      </c>
      <c r="M15" s="60"/>
      <c r="N15" s="60">
        <f>IF($E15="",0,IF($E15&gt;$G15,3,IF($E15=$G15,1,0)))</f>
        <v>0</v>
      </c>
      <c r="O15" s="60"/>
      <c r="P15" s="60">
        <f>IF($G15="",0,IF($E15&gt;$G15,0,IF($E15=$G15,1,3)))</f>
        <v>0</v>
      </c>
      <c r="Q15" s="60"/>
      <c r="R15" s="60">
        <f>E15</f>
        <v>0</v>
      </c>
      <c r="S15" s="60"/>
      <c r="T15" s="60">
        <f>G15</f>
        <v>0</v>
      </c>
      <c r="U15" s="60"/>
      <c r="V15" s="60">
        <f>G15</f>
        <v>0</v>
      </c>
      <c r="W15" s="60"/>
      <c r="X15" s="60">
        <f>E15</f>
        <v>0</v>
      </c>
      <c r="Y15" s="60"/>
      <c r="Z15" s="60">
        <f>P18</f>
        <v>0</v>
      </c>
      <c r="AA15" s="60">
        <f>T18</f>
        <v>0</v>
      </c>
      <c r="AB15" s="60">
        <f>X18</f>
        <v>0</v>
      </c>
      <c r="AC15" s="60">
        <f>AA15-AB15</f>
        <v>0</v>
      </c>
      <c r="AD15" s="60">
        <f>IF(Z15&gt;Z12,-1,0)</f>
        <v>0</v>
      </c>
      <c r="AE15" s="60">
        <f>IF(Z15&gt;Z13,-1,0)</f>
        <v>0</v>
      </c>
      <c r="AF15" s="60">
        <f>IF(Z15&gt;Z14,-1,0)</f>
        <v>0</v>
      </c>
      <c r="AG15" s="60">
        <f>10000-(AJ15*1000+AM15*100+AK15*10)</f>
        <v>10000</v>
      </c>
      <c r="AH15" s="90">
        <f>RANK(AG15,AG12:AG15,1)</f>
        <v>1</v>
      </c>
      <c r="AI15" s="60" t="str">
        <f>H13</f>
        <v>Kamerun</v>
      </c>
      <c r="AJ15" s="60">
        <f t="shared" si="1"/>
        <v>0</v>
      </c>
      <c r="AK15" s="60">
        <f t="shared" si="1"/>
        <v>0</v>
      </c>
      <c r="AL15" s="60">
        <f t="shared" si="1"/>
        <v>0</v>
      </c>
      <c r="AM15" s="60">
        <f>AK15-AL15</f>
        <v>0</v>
      </c>
      <c r="AN15" s="187">
        <f>IF(AG12=AG15,IF(E16&gt;G16,AG12-0.1,AG12),AG12)</f>
        <v>10000</v>
      </c>
      <c r="AO15" s="187">
        <f>IF(AG13=AG15,IF(E15&gt;G15,AG13-0.1,AG13),AG13)</f>
        <v>10000</v>
      </c>
      <c r="AP15" s="187">
        <f>IF(AG14=AG15,IF(E13&gt;G13,AG14-0.1,AG14),AG14)</f>
        <v>10000</v>
      </c>
      <c r="AQ15" s="187"/>
      <c r="AR15" s="187">
        <f>AQ16</f>
        <v>30000</v>
      </c>
      <c r="AS15" s="90">
        <f>RANK(AR15,AR12:AR15,1)</f>
        <v>1</v>
      </c>
      <c r="AT15" s="60" t="str">
        <f t="shared" si="2"/>
        <v>Kamerun</v>
      </c>
      <c r="AU15" s="60">
        <f t="shared" si="2"/>
        <v>0</v>
      </c>
      <c r="AV15" s="60">
        <f t="shared" si="2"/>
        <v>0</v>
      </c>
      <c r="AW15" s="60">
        <f t="shared" si="2"/>
        <v>0</v>
      </c>
      <c r="AX15" s="60"/>
      <c r="AY15" s="60"/>
      <c r="AZ15" s="60"/>
      <c r="BA15" s="113">
        <v>4</v>
      </c>
      <c r="BB15" s="114" t="e">
        <f>VLOOKUP(4,AS12:AT15,2,FALSE)</f>
        <v>#N/A</v>
      </c>
      <c r="BC15" s="115"/>
      <c r="BD15" s="116" t="e">
        <f>VLOOKUP(4,AS12:AW15,3,FALSE)</f>
        <v>#N/A</v>
      </c>
      <c r="BE15" s="116" t="e">
        <f>VLOOKUP(4,AS12:AW15,4,FALSE)</f>
        <v>#N/A</v>
      </c>
      <c r="BF15" s="93" t="s">
        <v>12</v>
      </c>
      <c r="BG15" s="116" t="e">
        <f>VLOOKUP(4,AS12:AW15,5,FALSE)</f>
        <v>#N/A</v>
      </c>
      <c r="BH15" s="60"/>
      <c r="BI15" s="60"/>
      <c r="BJ15" s="85">
        <f>IF(E15&gt;G15,IF(Spielplan!E15&gt;Spielplan!G15,Punktemodus!$B$3,0),0)</f>
        <v>0</v>
      </c>
      <c r="BK15" s="85">
        <f>IF(E15=G15,IF(Spielplan!E15=Spielplan!G15,Punktemodus!$B$3,0),0)</f>
        <v>10</v>
      </c>
      <c r="BL15" s="85">
        <f>IF(E15&lt;G15,IF(Spielplan!E15&lt;Spielplan!G15,Punktemodus!$B$3,0),0)</f>
        <v>0</v>
      </c>
      <c r="BM15" s="85">
        <f>IF(E15=Spielplan!E15,IF(G15=Spielplan!G15,Punktemodus!$B$5,0),0)</f>
        <v>3</v>
      </c>
      <c r="BN15" s="85">
        <f>IF(E15=Spielplan!E15,Punktemodus!$B$7,0)</f>
        <v>1</v>
      </c>
      <c r="BO15" s="85">
        <f>IF(G15=Spielplan!G15,Punktemodus!$B$7,0)</f>
        <v>1</v>
      </c>
      <c r="BP15" s="137">
        <f>IF(Spielplan!E15="",0,SUM(BJ15:BO15))</f>
        <v>0</v>
      </c>
      <c r="BQ15" s="60"/>
      <c r="BR15" s="87"/>
      <c r="BS15" s="60"/>
      <c r="BT15" s="60"/>
      <c r="BU15" s="60"/>
      <c r="BV15" s="60"/>
      <c r="BW15" s="60"/>
      <c r="BX15" s="60"/>
      <c r="BY15" s="60"/>
      <c r="BZ15" s="47">
        <v>50</v>
      </c>
      <c r="CA15" s="44" t="str">
        <f>IF(BX16="",IF(BV16&gt;BV17,BT16,BT17),IF(BX16&gt;BX17,BT16,BT17))</f>
        <v/>
      </c>
      <c r="CB15" s="46"/>
      <c r="CC15" s="104"/>
      <c r="CD15" s="60"/>
      <c r="CE15" s="104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</row>
    <row r="16" spans="1:101" ht="18.75" customHeight="1" thickBot="1" x14ac:dyDescent="0.3">
      <c r="A16" s="60"/>
      <c r="B16" s="60"/>
      <c r="C16" s="7" t="str">
        <f>C12</f>
        <v>Brasilien</v>
      </c>
      <c r="D16" s="38"/>
      <c r="E16" s="104"/>
      <c r="F16" s="93"/>
      <c r="G16" s="104"/>
      <c r="H16" s="7" t="str">
        <f>H13</f>
        <v>Kamerun</v>
      </c>
      <c r="I16" s="38"/>
      <c r="J16" s="60"/>
      <c r="K16" s="60" t="s">
        <v>62</v>
      </c>
      <c r="L16" s="60">
        <f t="shared" si="0"/>
        <v>0</v>
      </c>
      <c r="M16" s="60">
        <f>IF($E16="",0,IF($E16&gt;$G16,3,IF($E16=G16,1,0)))</f>
        <v>0</v>
      </c>
      <c r="N16" s="60"/>
      <c r="O16" s="60"/>
      <c r="P16" s="60">
        <f>IF($G16="",0,IF($E16&gt;$G16,0,IF($E16=$G16,1,3)))</f>
        <v>0</v>
      </c>
      <c r="Q16" s="60">
        <f>E16</f>
        <v>0</v>
      </c>
      <c r="R16" s="60"/>
      <c r="S16" s="60"/>
      <c r="T16" s="60">
        <f>G16</f>
        <v>0</v>
      </c>
      <c r="U16" s="60">
        <f>G16</f>
        <v>0</v>
      </c>
      <c r="V16" s="60"/>
      <c r="W16" s="60"/>
      <c r="X16" s="60">
        <f>E16</f>
        <v>0</v>
      </c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187">
        <f>SUM(AN12:AN15)</f>
        <v>30000</v>
      </c>
      <c r="AO16" s="187">
        <f>SUM(AO12:AO15)</f>
        <v>30000</v>
      </c>
      <c r="AP16" s="187">
        <f>SUM(AP12:AP15)</f>
        <v>30000</v>
      </c>
      <c r="AQ16" s="187">
        <f>SUM(AQ12:AQ15)</f>
        <v>30000</v>
      </c>
      <c r="AR16" s="187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85">
        <f>IF(E16&gt;G16,IF(Spielplan!E16&gt;Spielplan!G16,Punktemodus!$B$3,0),0)</f>
        <v>0</v>
      </c>
      <c r="BK16" s="85">
        <f>IF(E16=G16,IF(Spielplan!E16=Spielplan!G16,Punktemodus!$B$3,0),0)</f>
        <v>10</v>
      </c>
      <c r="BL16" s="85">
        <f>IF(E16&lt;G16,IF(Spielplan!E16&lt;Spielplan!G16,Punktemodus!$B$3,0),0)</f>
        <v>0</v>
      </c>
      <c r="BM16" s="85">
        <f>IF(E16=Spielplan!E16,IF(G16=Spielplan!G16,Punktemodus!$B$5,0),0)</f>
        <v>3</v>
      </c>
      <c r="BN16" s="85">
        <f>IF(E16=Spielplan!E16,Punktemodus!$B$7,0)</f>
        <v>1</v>
      </c>
      <c r="BO16" s="85">
        <f>IF(G16=Spielplan!G16,Punktemodus!$B$7,0)</f>
        <v>1</v>
      </c>
      <c r="BP16" s="137">
        <f>IF(Spielplan!E16="",0,SUM(BJ16:BO16))</f>
        <v>0</v>
      </c>
      <c r="BQ16" s="60"/>
      <c r="BR16" s="87"/>
      <c r="BS16" s="63" t="s">
        <v>22</v>
      </c>
      <c r="BT16" s="44" t="str">
        <f>IF(G39="","",BB34)</f>
        <v/>
      </c>
      <c r="BU16" s="46"/>
      <c r="BV16" s="104"/>
      <c r="BW16" s="60"/>
      <c r="BX16" s="104"/>
      <c r="BY16" s="60"/>
      <c r="BZ16" s="60"/>
      <c r="CA16" s="60"/>
      <c r="CB16" s="60"/>
      <c r="CC16" s="60"/>
      <c r="CD16" s="60"/>
      <c r="CE16" s="60"/>
      <c r="CF16" s="91"/>
      <c r="CG16" s="91" t="s">
        <v>28</v>
      </c>
      <c r="CH16" s="60"/>
      <c r="CI16" s="60"/>
      <c r="CJ16" s="61" t="s">
        <v>26</v>
      </c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</row>
    <row r="17" spans="1:101" ht="18.75" customHeight="1" thickBot="1" x14ac:dyDescent="0.3">
      <c r="A17" s="60"/>
      <c r="B17" s="60"/>
      <c r="C17" s="44" t="str">
        <f>H12</f>
        <v>Kroatien</v>
      </c>
      <c r="D17" s="45"/>
      <c r="E17" s="104"/>
      <c r="F17" s="93"/>
      <c r="G17" s="104"/>
      <c r="H17" s="44" t="str">
        <f>C13</f>
        <v>Mexiko</v>
      </c>
      <c r="I17" s="45"/>
      <c r="J17" s="60"/>
      <c r="K17" s="60" t="s">
        <v>62</v>
      </c>
      <c r="L17" s="60">
        <f t="shared" si="0"/>
        <v>0</v>
      </c>
      <c r="M17" s="60"/>
      <c r="N17" s="60">
        <f>IF($E17="",0,IF($E17&gt;$G17,3,IF($E17=$G17,1,0)))</f>
        <v>0</v>
      </c>
      <c r="O17" s="60">
        <f>IF($G17="",0,IF($E17&gt;$G17,0,IF($E17=$G17,1,3)))</f>
        <v>0</v>
      </c>
      <c r="P17" s="60"/>
      <c r="Q17" s="60"/>
      <c r="R17" s="60">
        <f>E17</f>
        <v>0</v>
      </c>
      <c r="S17" s="60">
        <f>G17</f>
        <v>0</v>
      </c>
      <c r="T17" s="60"/>
      <c r="U17" s="60"/>
      <c r="V17" s="60">
        <f>G17</f>
        <v>0</v>
      </c>
      <c r="W17" s="60">
        <f>E17</f>
        <v>0</v>
      </c>
      <c r="X17" s="60"/>
      <c r="Y17" s="60"/>
      <c r="Z17" s="60" t="s">
        <v>30</v>
      </c>
      <c r="AA17" s="60"/>
      <c r="AB17" s="60"/>
      <c r="AC17" s="60"/>
      <c r="AD17" s="60"/>
      <c r="AE17" s="60"/>
      <c r="AF17" s="60"/>
      <c r="AG17" s="60" t="b">
        <f>OR(AG12=AG13,AG12=AG14,AG12=AG15,AG13=AG14,AG13=AG15,AG14=AG15)</f>
        <v>1</v>
      </c>
      <c r="AH17" s="60"/>
      <c r="AI17" s="60"/>
      <c r="AJ17" s="60"/>
      <c r="AK17" s="60"/>
      <c r="AL17" s="60"/>
      <c r="AM17" s="60"/>
      <c r="AN17" s="60"/>
      <c r="AO17" s="60" t="s">
        <v>34</v>
      </c>
      <c r="AP17" s="60"/>
      <c r="AQ17" s="60"/>
      <c r="AR17" s="60" t="b">
        <f>OR(AR12=AR13,AR12=AR14,AR12=AR15,AR13=AR14,AR13=AR15,AR14=AR15)</f>
        <v>1</v>
      </c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85">
        <f>IF(E17&gt;G17,IF(Spielplan!E17&gt;Spielplan!G17,Punktemodus!$B$3,0),0)</f>
        <v>0</v>
      </c>
      <c r="BK17" s="85">
        <f>IF(E17=G17,IF(Spielplan!E17=Spielplan!G17,Punktemodus!$B$3,0),0)</f>
        <v>10</v>
      </c>
      <c r="BL17" s="85">
        <f>IF(E17&lt;G17,IF(Spielplan!E17&lt;Spielplan!G17,Punktemodus!$B$3,0),0)</f>
        <v>0</v>
      </c>
      <c r="BM17" s="85">
        <f>IF(E17=Spielplan!E17,IF(G17=Spielplan!G17,Punktemodus!$B$5,0),0)</f>
        <v>3</v>
      </c>
      <c r="BN17" s="85">
        <f>IF(E17=Spielplan!E17,Punktemodus!$B$7,0)</f>
        <v>1</v>
      </c>
      <c r="BO17" s="85">
        <f>IF(G17=Spielplan!G17,Punktemodus!$B$7,0)</f>
        <v>1</v>
      </c>
      <c r="BP17" s="137">
        <f>IF(Spielplan!E17="",0,SUM(BJ17:BO17))</f>
        <v>0</v>
      </c>
      <c r="BQ17" s="60"/>
      <c r="BR17" s="87"/>
      <c r="BS17" s="52" t="s">
        <v>25</v>
      </c>
      <c r="BT17" s="44" t="str">
        <f>IF(G50="","",BB46)</f>
        <v/>
      </c>
      <c r="BU17" s="46"/>
      <c r="BV17" s="104"/>
      <c r="BW17" s="60"/>
      <c r="BX17" s="104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</row>
    <row r="18" spans="1:101" ht="18.75" customHeight="1" thickBot="1" x14ac:dyDescent="0.25">
      <c r="A18" s="60"/>
      <c r="B18" s="60"/>
      <c r="C18" s="136" t="str">
        <f>IF(G17="","",IF(AR17=TRUE,"Achtung: Fehler in Tabelle!",""))</f>
        <v/>
      </c>
      <c r="D18" s="60"/>
      <c r="E18" s="85"/>
      <c r="F18" s="60"/>
      <c r="G18" s="85"/>
      <c r="H18" s="60"/>
      <c r="I18" s="60"/>
      <c r="J18" s="60"/>
      <c r="K18" s="60"/>
      <c r="L18" s="60"/>
      <c r="M18" s="60">
        <f t="shared" ref="M18:X18" si="3">SUM(M12:M17)</f>
        <v>0</v>
      </c>
      <c r="N18" s="60">
        <f t="shared" si="3"/>
        <v>0</v>
      </c>
      <c r="O18" s="60">
        <f t="shared" si="3"/>
        <v>0</v>
      </c>
      <c r="P18" s="60">
        <f t="shared" si="3"/>
        <v>0</v>
      </c>
      <c r="Q18" s="60">
        <f t="shared" si="3"/>
        <v>0</v>
      </c>
      <c r="R18" s="60">
        <f t="shared" si="3"/>
        <v>0</v>
      </c>
      <c r="S18" s="60">
        <f t="shared" si="3"/>
        <v>0</v>
      </c>
      <c r="T18" s="60">
        <f t="shared" si="3"/>
        <v>0</v>
      </c>
      <c r="U18" s="60">
        <f t="shared" si="3"/>
        <v>0</v>
      </c>
      <c r="V18" s="60">
        <f t="shared" si="3"/>
        <v>0</v>
      </c>
      <c r="W18" s="60">
        <f t="shared" si="3"/>
        <v>0</v>
      </c>
      <c r="X18" s="60">
        <f t="shared" si="3"/>
        <v>0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160">
        <f>SUM(BP12:BP17)</f>
        <v>0</v>
      </c>
      <c r="BQ18" s="60"/>
      <c r="BR18" s="8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47">
        <v>58</v>
      </c>
      <c r="CF18" s="44" t="str">
        <f>IF(CE14="",IF(CC14&gt;CC15,CA14,CA15),IF(CE14&gt;CE15,CA14,CA15))</f>
        <v/>
      </c>
      <c r="CG18" s="46"/>
      <c r="CH18" s="104"/>
      <c r="CI18" s="60"/>
      <c r="CJ18" s="104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</row>
    <row r="19" spans="1:101" ht="18.75" customHeight="1" thickBot="1" x14ac:dyDescent="0.25">
      <c r="A19" s="60"/>
      <c r="B19" s="60"/>
      <c r="C19" s="60"/>
      <c r="D19" s="60"/>
      <c r="E19" s="85"/>
      <c r="F19" s="60"/>
      <c r="G19" s="85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138"/>
      <c r="BQ19" s="60"/>
      <c r="BR19" s="8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47">
        <v>57</v>
      </c>
      <c r="CF19" s="44" t="str">
        <f>IF(CE22="",IF(CC22&gt;CC23,CA22,CA23),IF(CE22&gt;CE23,CA22,CA23))</f>
        <v/>
      </c>
      <c r="CG19" s="46"/>
      <c r="CH19" s="104"/>
      <c r="CI19" s="60"/>
      <c r="CJ19" s="104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</row>
    <row r="20" spans="1:101" ht="18.75" customHeight="1" thickBot="1" x14ac:dyDescent="0.25">
      <c r="A20" s="60"/>
      <c r="B20" s="60"/>
      <c r="C20" s="60"/>
      <c r="D20" s="60"/>
      <c r="E20" s="85"/>
      <c r="F20" s="60"/>
      <c r="G20" s="85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138"/>
      <c r="BQ20" s="60"/>
      <c r="BR20" s="87"/>
      <c r="BS20" s="54" t="s">
        <v>121</v>
      </c>
      <c r="BT20" s="44" t="str">
        <f>IF(G61="","",BB56)</f>
        <v/>
      </c>
      <c r="BU20" s="46"/>
      <c r="BV20" s="104"/>
      <c r="BW20" s="60"/>
      <c r="BX20" s="104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</row>
    <row r="21" spans="1:101" ht="18.75" customHeight="1" thickBot="1" x14ac:dyDescent="0.3">
      <c r="A21" s="60"/>
      <c r="B21" s="60"/>
      <c r="C21" s="88" t="s">
        <v>64</v>
      </c>
      <c r="D21" s="60"/>
      <c r="E21" s="85"/>
      <c r="F21" s="60"/>
      <c r="G21" s="85"/>
      <c r="H21" s="60"/>
      <c r="I21" s="60"/>
      <c r="J21" s="60"/>
      <c r="K21" s="60"/>
      <c r="L21" s="60"/>
      <c r="M21" s="60" t="s">
        <v>4</v>
      </c>
      <c r="N21" s="60"/>
      <c r="O21" s="60"/>
      <c r="P21" s="60"/>
      <c r="Q21" s="60" t="s">
        <v>6</v>
      </c>
      <c r="R21" s="60"/>
      <c r="S21" s="60"/>
      <c r="T21" s="60"/>
      <c r="U21" s="60" t="s">
        <v>7</v>
      </c>
      <c r="V21" s="60"/>
      <c r="W21" s="60"/>
      <c r="X21" s="60"/>
      <c r="Y21" s="60"/>
      <c r="Z21" s="60" t="s">
        <v>4</v>
      </c>
      <c r="AA21" s="60" t="s">
        <v>5</v>
      </c>
      <c r="AB21" s="60"/>
      <c r="AC21" s="60"/>
      <c r="AD21" s="60" t="s">
        <v>9</v>
      </c>
      <c r="AE21" s="60"/>
      <c r="AF21" s="60"/>
      <c r="AG21" s="60"/>
      <c r="AH21" s="60" t="s">
        <v>32</v>
      </c>
      <c r="AI21" s="60"/>
      <c r="AJ21" s="60"/>
      <c r="AK21" s="60"/>
      <c r="AL21" s="60"/>
      <c r="AM21" s="60"/>
      <c r="AN21" s="60" t="s">
        <v>35</v>
      </c>
      <c r="AO21" s="60"/>
      <c r="AP21" s="60"/>
      <c r="AQ21" s="60"/>
      <c r="AR21" s="60"/>
      <c r="AS21" s="60" t="s">
        <v>33</v>
      </c>
      <c r="AT21" s="60"/>
      <c r="AU21" s="60"/>
      <c r="AV21" s="60"/>
      <c r="AW21" s="60"/>
      <c r="AX21" s="60"/>
      <c r="AY21" s="60"/>
      <c r="AZ21" s="60"/>
      <c r="BA21" s="60"/>
      <c r="BB21" s="89" t="s">
        <v>10</v>
      </c>
      <c r="BC21" s="60"/>
      <c r="BD21" s="90" t="s">
        <v>4</v>
      </c>
      <c r="BE21" s="60"/>
      <c r="BF21" s="61" t="s">
        <v>5</v>
      </c>
      <c r="BG21" s="60"/>
      <c r="BH21" s="60"/>
      <c r="BI21" s="60"/>
      <c r="BJ21" s="60"/>
      <c r="BK21" s="60"/>
      <c r="BL21" s="60"/>
      <c r="BM21" s="60"/>
      <c r="BN21" s="60"/>
      <c r="BO21" s="60"/>
      <c r="BP21" s="138"/>
      <c r="BQ21" s="60"/>
      <c r="BR21" s="87"/>
      <c r="BS21" s="73" t="s">
        <v>122</v>
      </c>
      <c r="BT21" s="44" t="str">
        <f>IF(G72="","",BB68)</f>
        <v/>
      </c>
      <c r="BU21" s="46"/>
      <c r="BV21" s="104"/>
      <c r="BW21" s="60"/>
      <c r="BX21" s="104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91" t="s">
        <v>29</v>
      </c>
      <c r="CM21" s="60"/>
      <c r="CN21" s="60"/>
      <c r="CO21" s="61" t="s">
        <v>26</v>
      </c>
      <c r="CP21" s="60"/>
      <c r="CQ21" s="60"/>
      <c r="CR21" s="60"/>
      <c r="CS21" s="60"/>
      <c r="CT21" s="60"/>
      <c r="CU21" s="60"/>
      <c r="CV21" s="60"/>
      <c r="CW21" s="60"/>
    </row>
    <row r="22" spans="1:101" ht="18.75" customHeight="1" thickBot="1" x14ac:dyDescent="0.3">
      <c r="A22" s="60"/>
      <c r="B22" s="60"/>
      <c r="C22" s="60"/>
      <c r="D22" s="60"/>
      <c r="E22" s="85"/>
      <c r="F22" s="60"/>
      <c r="G22" s="85"/>
      <c r="H22" s="60"/>
      <c r="I22" s="60"/>
      <c r="J22" s="60"/>
      <c r="K22" s="60"/>
      <c r="L22" s="60"/>
      <c r="M22" s="60" t="s">
        <v>0</v>
      </c>
      <c r="N22" s="60" t="s">
        <v>1</v>
      </c>
      <c r="O22" s="60" t="s">
        <v>2</v>
      </c>
      <c r="P22" s="60" t="s">
        <v>3</v>
      </c>
      <c r="Q22" s="60" t="s">
        <v>0</v>
      </c>
      <c r="R22" s="60" t="s">
        <v>1</v>
      </c>
      <c r="S22" s="60" t="s">
        <v>2</v>
      </c>
      <c r="T22" s="60" t="s">
        <v>3</v>
      </c>
      <c r="U22" s="60" t="s">
        <v>0</v>
      </c>
      <c r="V22" s="60" t="s">
        <v>1</v>
      </c>
      <c r="W22" s="60" t="s">
        <v>2</v>
      </c>
      <c r="X22" s="60" t="s">
        <v>3</v>
      </c>
      <c r="Y22" s="60"/>
      <c r="Z22" s="60" t="s">
        <v>8</v>
      </c>
      <c r="AA22" s="60"/>
      <c r="AB22" s="60"/>
      <c r="AC22" s="60"/>
      <c r="AD22" s="60"/>
      <c r="AE22" s="60"/>
      <c r="AF22" s="60"/>
      <c r="AG22" s="60"/>
      <c r="AH22" s="60" t="s">
        <v>31</v>
      </c>
      <c r="AI22" s="60"/>
      <c r="AJ22" s="60"/>
      <c r="AK22" s="60"/>
      <c r="AL22" s="60"/>
      <c r="AM22" s="60"/>
      <c r="AN22" s="60" t="str">
        <f>AI23</f>
        <v>Spanien</v>
      </c>
      <c r="AO22" s="60" t="str">
        <f>AI24</f>
        <v>Niederlande</v>
      </c>
      <c r="AP22" s="60" t="str">
        <f>AI25</f>
        <v>Chile</v>
      </c>
      <c r="AQ22" s="60" t="str">
        <f>AI26</f>
        <v>Australien</v>
      </c>
      <c r="AR22" s="60"/>
      <c r="AS22" s="60" t="s">
        <v>31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138"/>
      <c r="BQ22" s="60"/>
      <c r="BR22" s="87"/>
      <c r="BS22" s="60"/>
      <c r="BT22" s="60"/>
      <c r="BU22" s="60"/>
      <c r="BV22" s="60"/>
      <c r="BW22" s="60"/>
      <c r="BX22" s="60"/>
      <c r="BY22" s="60"/>
      <c r="BZ22" s="47">
        <v>53</v>
      </c>
      <c r="CA22" s="44" t="str">
        <f>IF(BX20="",IF(BV20&gt;BV21,BT20,BT21),IF(BX20&gt;BX21,BT20,BT21))</f>
        <v/>
      </c>
      <c r="CB22" s="46"/>
      <c r="CC22" s="104"/>
      <c r="CD22" s="60"/>
      <c r="CE22" s="104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88" t="s">
        <v>130</v>
      </c>
      <c r="CS22" s="60"/>
      <c r="CT22" s="60"/>
      <c r="CU22" s="60"/>
      <c r="CV22" s="60"/>
      <c r="CW22" s="60"/>
    </row>
    <row r="23" spans="1:101" ht="18.75" customHeight="1" thickBot="1" x14ac:dyDescent="0.3">
      <c r="A23" s="60"/>
      <c r="B23" s="60"/>
      <c r="C23" s="65" t="str">
        <f>Spielplan!$C$23</f>
        <v>Spanien</v>
      </c>
      <c r="D23" s="66"/>
      <c r="E23" s="104"/>
      <c r="F23" s="93"/>
      <c r="G23" s="104"/>
      <c r="H23" s="65" t="str">
        <f>Spielplan!$H$23</f>
        <v>Niederlande</v>
      </c>
      <c r="I23" s="66"/>
      <c r="J23" s="60"/>
      <c r="K23" s="60" t="s">
        <v>68</v>
      </c>
      <c r="L23" s="60">
        <f t="shared" ref="L23:L28" si="4">IF(E23-G23&gt;0,1,IF(G23=E23,0,-1))</f>
        <v>0</v>
      </c>
      <c r="M23" s="60">
        <f>IF($E23="",0,IF($E23&gt;$G23,3,IF($E23=G23,1,0)))</f>
        <v>0</v>
      </c>
      <c r="N23" s="60">
        <f>IF($G23="",0,IF($E23&gt;$G23,0,IF($E23=G23,1,3)))</f>
        <v>0</v>
      </c>
      <c r="O23" s="60"/>
      <c r="P23" s="60"/>
      <c r="Q23" s="60">
        <f>E23</f>
        <v>0</v>
      </c>
      <c r="R23" s="60">
        <f>G23</f>
        <v>0</v>
      </c>
      <c r="S23" s="60"/>
      <c r="T23" s="60"/>
      <c r="U23" s="60">
        <f>G23</f>
        <v>0</v>
      </c>
      <c r="V23" s="60">
        <f>E23</f>
        <v>0</v>
      </c>
      <c r="W23" s="60"/>
      <c r="X23" s="60"/>
      <c r="Y23" s="60"/>
      <c r="Z23" s="60">
        <f>M29</f>
        <v>0</v>
      </c>
      <c r="AA23" s="60">
        <f>Q29</f>
        <v>0</v>
      </c>
      <c r="AB23" s="60">
        <f>U29</f>
        <v>0</v>
      </c>
      <c r="AC23" s="60">
        <f>AA23-AB23</f>
        <v>0</v>
      </c>
      <c r="AD23" s="60">
        <f>IF(Z23&gt;Z24,-1,0)</f>
        <v>0</v>
      </c>
      <c r="AE23" s="60">
        <f>IF(Z23&gt;Z25,-1,0)</f>
        <v>0</v>
      </c>
      <c r="AF23" s="60">
        <f>IF(Z23&gt;Z26,-1,0)</f>
        <v>0</v>
      </c>
      <c r="AG23" s="60">
        <f>10000-(AJ23*1000+AM23*100+AK23*10)</f>
        <v>10000</v>
      </c>
      <c r="AH23" s="90">
        <f>RANK(AG23,AG23:AG26,1)</f>
        <v>1</v>
      </c>
      <c r="AI23" s="60" t="str">
        <f>C23</f>
        <v>Spanien</v>
      </c>
      <c r="AJ23" s="60">
        <f t="shared" ref="AJ23:AL26" si="5">Z23</f>
        <v>0</v>
      </c>
      <c r="AK23" s="60">
        <f t="shared" si="5"/>
        <v>0</v>
      </c>
      <c r="AL23" s="60">
        <f t="shared" si="5"/>
        <v>0</v>
      </c>
      <c r="AM23" s="60">
        <f>AK23-AL23</f>
        <v>0</v>
      </c>
      <c r="AN23" s="187"/>
      <c r="AO23" s="187">
        <f>IF(AG24=AG23,IF(G23&gt;E23,AG24-0.1,AG24),AG24)</f>
        <v>10000</v>
      </c>
      <c r="AP23" s="187">
        <f>IF(AG25=AG23,IF(G25&gt;E25,AG25-0.1,AG25),AG25)</f>
        <v>10000</v>
      </c>
      <c r="AQ23" s="187">
        <f>IF(AG26=AG23,IF(G27&gt;E27,AG26-0.1,AG26),AG26)</f>
        <v>10000</v>
      </c>
      <c r="AR23" s="187">
        <f>AN27</f>
        <v>30000</v>
      </c>
      <c r="AS23" s="90">
        <f>RANK(AR23,AR23:AR26,1)</f>
        <v>1</v>
      </c>
      <c r="AT23" s="60" t="str">
        <f t="shared" ref="AT23:AW26" si="6">AI23</f>
        <v>Spanien</v>
      </c>
      <c r="AU23" s="60">
        <f t="shared" si="6"/>
        <v>0</v>
      </c>
      <c r="AV23" s="60">
        <f t="shared" si="6"/>
        <v>0</v>
      </c>
      <c r="AW23" s="60">
        <f t="shared" si="6"/>
        <v>0</v>
      </c>
      <c r="AX23" s="60"/>
      <c r="AY23" s="60"/>
      <c r="AZ23" s="60"/>
      <c r="BA23" s="67">
        <v>1</v>
      </c>
      <c r="BB23" s="65" t="str">
        <f>VLOOKUP(1,AS23:AT26,2,FALSE)</f>
        <v>Spanien</v>
      </c>
      <c r="BC23" s="66"/>
      <c r="BD23" s="68">
        <f>VLOOKUP(1,AS23:AW26,3,FALSE)</f>
        <v>0</v>
      </c>
      <c r="BE23" s="69">
        <f>VLOOKUP(1,AS23:AW26,4,FALSE)</f>
        <v>0</v>
      </c>
      <c r="BF23" s="93" t="s">
        <v>12</v>
      </c>
      <c r="BG23" s="69">
        <f>VLOOKUP(1,AS23:AW26,5,FALSE)</f>
        <v>0</v>
      </c>
      <c r="BH23" s="70" t="s">
        <v>20</v>
      </c>
      <c r="BI23" s="60"/>
      <c r="BJ23" s="85">
        <f>IF(E23&gt;G23,IF(Spielplan!E23&gt;Spielplan!G23,Punktemodus!$B$3,0),0)</f>
        <v>0</v>
      </c>
      <c r="BK23" s="85">
        <f>IF(E23=G23,IF(Spielplan!E23=Spielplan!G23,Punktemodus!$B$3,0),0)</f>
        <v>10</v>
      </c>
      <c r="BL23" s="85">
        <f>IF(E23&lt;G23,IF(Spielplan!E23&lt;Spielplan!G23,Punktemodus!$B$3,0),0)</f>
        <v>0</v>
      </c>
      <c r="BM23" s="85">
        <f>IF(E23=Spielplan!E23,IF(G23=Spielplan!G23,Punktemodus!$B$5,0),0)</f>
        <v>3</v>
      </c>
      <c r="BN23" s="85">
        <f>IF(E23=Spielplan!E23,Punktemodus!$B$7,0)</f>
        <v>1</v>
      </c>
      <c r="BO23" s="85">
        <f>IF(G23=Spielplan!G23,Punktemodus!$B$7,0)</f>
        <v>1</v>
      </c>
      <c r="BP23" s="137">
        <f>IF(Spielplan!E23="",0,SUM(BJ23:BO23))</f>
        <v>0</v>
      </c>
      <c r="BQ23" s="60"/>
      <c r="BR23" s="87"/>
      <c r="BS23" s="60"/>
      <c r="BT23" s="60"/>
      <c r="BU23" s="60"/>
      <c r="BV23" s="60"/>
      <c r="BW23" s="60"/>
      <c r="BX23" s="60"/>
      <c r="BY23" s="60"/>
      <c r="BZ23" s="47">
        <v>54</v>
      </c>
      <c r="CA23" s="44" t="str">
        <f>IF(BX24="",IF(BV24&gt;BV25,BT24,BT25),IF(BX24&gt;BX25,BT24,BT25))</f>
        <v/>
      </c>
      <c r="CB23" s="46"/>
      <c r="CC23" s="104"/>
      <c r="CD23" s="60"/>
      <c r="CE23" s="104"/>
      <c r="CF23" s="60"/>
      <c r="CG23" s="60"/>
      <c r="CH23" s="60"/>
      <c r="CI23" s="60"/>
      <c r="CJ23" s="47" t="s">
        <v>132</v>
      </c>
      <c r="CK23" s="44" t="str">
        <f>IF(CJ18="",IF(CH18&gt;CH19,CF18,CF19),IF(CJ18&gt;CJ19,CF18,CF19))</f>
        <v/>
      </c>
      <c r="CL23" s="46"/>
      <c r="CM23" s="104"/>
      <c r="CN23" s="60"/>
      <c r="CO23" s="104"/>
      <c r="CP23" s="60"/>
      <c r="CQ23" s="376" t="str">
        <f>IF(CO23="",IF(CM23&gt;CM24,CK23,CK24),IF(CO23&gt;CO24,CK23,CK24))</f>
        <v/>
      </c>
      <c r="CR23" s="377"/>
      <c r="CS23" s="377"/>
      <c r="CT23" s="377"/>
      <c r="CU23" s="377"/>
      <c r="CV23" s="378"/>
      <c r="CW23" s="60"/>
    </row>
    <row r="24" spans="1:101" ht="18.75" customHeight="1" thickBot="1" x14ac:dyDescent="0.3">
      <c r="A24" s="60"/>
      <c r="B24" s="60"/>
      <c r="C24" s="53" t="str">
        <f>Spielplan!$C$24</f>
        <v>Chile</v>
      </c>
      <c r="D24" s="64"/>
      <c r="E24" s="104"/>
      <c r="F24" s="93"/>
      <c r="G24" s="104"/>
      <c r="H24" s="53" t="str">
        <f>Spielplan!$H$24</f>
        <v>Australien</v>
      </c>
      <c r="I24" s="64"/>
      <c r="J24" s="60"/>
      <c r="K24" s="60" t="s">
        <v>69</v>
      </c>
      <c r="L24" s="60">
        <f t="shared" si="4"/>
        <v>0</v>
      </c>
      <c r="M24" s="60"/>
      <c r="N24" s="60"/>
      <c r="O24" s="60">
        <f>IF($E24="",0,IF($E24&gt;$G24,3,IF($E24=$G24,1,0)))</f>
        <v>0</v>
      </c>
      <c r="P24" s="60">
        <f>IF($G24="",0,IF($E24&gt;$G24,0,IF($E24=$G24,1,3)))</f>
        <v>0</v>
      </c>
      <c r="Q24" s="60"/>
      <c r="R24" s="60"/>
      <c r="S24" s="60">
        <f>E24</f>
        <v>0</v>
      </c>
      <c r="T24" s="60">
        <f>G24</f>
        <v>0</v>
      </c>
      <c r="U24" s="60"/>
      <c r="V24" s="60"/>
      <c r="W24" s="60">
        <f>G24</f>
        <v>0</v>
      </c>
      <c r="X24" s="60">
        <f>E24</f>
        <v>0</v>
      </c>
      <c r="Y24" s="60"/>
      <c r="Z24" s="60">
        <f>N29</f>
        <v>0</v>
      </c>
      <c r="AA24" s="60">
        <f>R29</f>
        <v>0</v>
      </c>
      <c r="AB24" s="60">
        <f>V29</f>
        <v>0</v>
      </c>
      <c r="AC24" s="60">
        <f>AA24-AB24</f>
        <v>0</v>
      </c>
      <c r="AD24" s="60">
        <f>IF(Z24&gt;Z23,-1,0)</f>
        <v>0</v>
      </c>
      <c r="AE24" s="60">
        <f>IF(Z24&gt;Z25,-1,0)</f>
        <v>0</v>
      </c>
      <c r="AF24" s="60">
        <f>IF(Z24&gt;Z26,-1,0)</f>
        <v>0</v>
      </c>
      <c r="AG24" s="60">
        <f>10000-(AJ24*1000+AM24*100+AK24*10)</f>
        <v>10000</v>
      </c>
      <c r="AH24" s="90">
        <f>RANK(AG24,AG23:AG26,1)</f>
        <v>1</v>
      </c>
      <c r="AI24" s="60" t="str">
        <f>H23</f>
        <v>Niederlande</v>
      </c>
      <c r="AJ24" s="60">
        <f t="shared" si="5"/>
        <v>0</v>
      </c>
      <c r="AK24" s="60">
        <f t="shared" si="5"/>
        <v>0</v>
      </c>
      <c r="AL24" s="60">
        <f t="shared" si="5"/>
        <v>0</v>
      </c>
      <c r="AM24" s="60">
        <f>AK24-AL24</f>
        <v>0</v>
      </c>
      <c r="AN24" s="187">
        <f>IF(AG23=AG24,IF(E23&gt;G23,AG23-0.1,AG23),AG23)</f>
        <v>10000</v>
      </c>
      <c r="AO24" s="187"/>
      <c r="AP24" s="187">
        <f>IF(AG25=AG24,IF(G28&gt;E28,AG25-0.1,AG25),AG25)</f>
        <v>10000</v>
      </c>
      <c r="AQ24" s="187">
        <f>IF(AG26=AG24,IF(G26&gt;E26,AG26-0.1,AG26),AG26)</f>
        <v>10000</v>
      </c>
      <c r="AR24" s="187">
        <f>AO27</f>
        <v>30000</v>
      </c>
      <c r="AS24" s="90">
        <f>RANK(AR24,AR23:AR26,1)</f>
        <v>1</v>
      </c>
      <c r="AT24" s="60" t="str">
        <f t="shared" si="6"/>
        <v>Niederlande</v>
      </c>
      <c r="AU24" s="60">
        <f t="shared" si="6"/>
        <v>0</v>
      </c>
      <c r="AV24" s="60">
        <f t="shared" si="6"/>
        <v>0</v>
      </c>
      <c r="AW24" s="60">
        <f t="shared" si="6"/>
        <v>0</v>
      </c>
      <c r="AX24" s="60"/>
      <c r="AY24" s="60"/>
      <c r="AZ24" s="60"/>
      <c r="BA24" s="71">
        <v>2</v>
      </c>
      <c r="BB24" s="53" t="e">
        <f>VLOOKUP(2,AS23:AT26,2,FALSE)</f>
        <v>#N/A</v>
      </c>
      <c r="BC24" s="64"/>
      <c r="BD24" s="72" t="e">
        <f>VLOOKUP(2,AS23:AW26,3,FALSE)</f>
        <v>#N/A</v>
      </c>
      <c r="BE24" s="73" t="e">
        <f>VLOOKUP(2,AS23:AW26,4,FALSE)</f>
        <v>#N/A</v>
      </c>
      <c r="BF24" s="93" t="s">
        <v>12</v>
      </c>
      <c r="BG24" s="73" t="e">
        <f>VLOOKUP(2,AS23:AW26,5,FALSE)</f>
        <v>#N/A</v>
      </c>
      <c r="BH24" s="74" t="s">
        <v>21</v>
      </c>
      <c r="BI24" s="60"/>
      <c r="BJ24" s="85">
        <f>IF(E24&gt;G24,IF(Spielplan!E24&gt;Spielplan!G24,Punktemodus!$B$3,0),0)</f>
        <v>0</v>
      </c>
      <c r="BK24" s="85">
        <f>IF(E24=G24,IF(Spielplan!E24=Spielplan!G24,Punktemodus!$B$3,0),0)</f>
        <v>10</v>
      </c>
      <c r="BL24" s="85">
        <f>IF(E24&lt;G24,IF(Spielplan!E24&lt;Spielplan!G24,Punktemodus!$B$3,0),0)</f>
        <v>0</v>
      </c>
      <c r="BM24" s="85">
        <f>IF(E24=Spielplan!E24,IF(G24=Spielplan!G24,Punktemodus!$B$5,0),0)</f>
        <v>3</v>
      </c>
      <c r="BN24" s="85">
        <f>IF(E24=Spielplan!E24,Punktemodus!$B$7,0)</f>
        <v>1</v>
      </c>
      <c r="BO24" s="85">
        <f>IF(G24=Spielplan!G24,Punktemodus!$B$7,0)</f>
        <v>1</v>
      </c>
      <c r="BP24" s="137">
        <f>IF(Spielplan!E24="",0,SUM(BJ24:BO24))</f>
        <v>0</v>
      </c>
      <c r="BQ24" s="60"/>
      <c r="BR24" s="87"/>
      <c r="BS24" s="63" t="s">
        <v>123</v>
      </c>
      <c r="BT24" s="44" t="str">
        <f>IF(G83="","",BB78)</f>
        <v/>
      </c>
      <c r="BU24" s="46"/>
      <c r="BV24" s="104"/>
      <c r="BW24" s="60"/>
      <c r="BX24" s="104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47" t="s">
        <v>133</v>
      </c>
      <c r="CK24" s="44" t="str">
        <f>IF(CJ34="",IF(CH34&gt;CH35,CF34,CF35),IF(CJ34&gt;CJ35,CF34,CF35))</f>
        <v/>
      </c>
      <c r="CL24" s="46"/>
      <c r="CM24" s="104"/>
      <c r="CN24" s="60"/>
      <c r="CO24" s="104"/>
      <c r="CP24" s="60"/>
      <c r="CQ24" s="379"/>
      <c r="CR24" s="380"/>
      <c r="CS24" s="380"/>
      <c r="CT24" s="380"/>
      <c r="CU24" s="380"/>
      <c r="CV24" s="381"/>
      <c r="CW24" s="60"/>
    </row>
    <row r="25" spans="1:101" ht="18.75" customHeight="1" thickBot="1" x14ac:dyDescent="0.3">
      <c r="A25" s="60"/>
      <c r="B25" s="60"/>
      <c r="C25" s="65" t="str">
        <f>C23</f>
        <v>Spanien</v>
      </c>
      <c r="D25" s="66"/>
      <c r="E25" s="104"/>
      <c r="F25" s="93"/>
      <c r="G25" s="104"/>
      <c r="H25" s="65" t="str">
        <f>C24</f>
        <v>Chile</v>
      </c>
      <c r="I25" s="66"/>
      <c r="J25" s="60"/>
      <c r="K25" s="60" t="s">
        <v>70</v>
      </c>
      <c r="L25" s="60">
        <f t="shared" si="4"/>
        <v>0</v>
      </c>
      <c r="M25" s="60">
        <f>IF($E25="",0,IF($E25&gt;$G25,3,IF($E25=G25,1,0)))</f>
        <v>0</v>
      </c>
      <c r="N25" s="60"/>
      <c r="O25" s="60">
        <f>IF($G25="",0,IF($E25&gt;$G25,0,IF($E25=$G25,1,3)))</f>
        <v>0</v>
      </c>
      <c r="P25" s="60"/>
      <c r="Q25" s="60">
        <f>E25</f>
        <v>0</v>
      </c>
      <c r="R25" s="60"/>
      <c r="S25" s="60">
        <f>G25</f>
        <v>0</v>
      </c>
      <c r="T25" s="60"/>
      <c r="U25" s="60">
        <f>G25</f>
        <v>0</v>
      </c>
      <c r="V25" s="60"/>
      <c r="W25" s="60">
        <f>E25</f>
        <v>0</v>
      </c>
      <c r="X25" s="60"/>
      <c r="Y25" s="60"/>
      <c r="Z25" s="60">
        <f>O29</f>
        <v>0</v>
      </c>
      <c r="AA25" s="60">
        <f>S29</f>
        <v>0</v>
      </c>
      <c r="AB25" s="60">
        <f>W29</f>
        <v>0</v>
      </c>
      <c r="AC25" s="60">
        <f>AA25-AB25</f>
        <v>0</v>
      </c>
      <c r="AD25" s="60">
        <f>IF(Z25&gt;Z23,-1,0)</f>
        <v>0</v>
      </c>
      <c r="AE25" s="60">
        <f>IF(Z25&gt;Z24,-1,0)</f>
        <v>0</v>
      </c>
      <c r="AF25" s="60">
        <f>IF(Z25&gt;Z26,-1,0)</f>
        <v>0</v>
      </c>
      <c r="AG25" s="60">
        <f>10000-(AJ25*1000+AM25*100+AK25*10)</f>
        <v>10000</v>
      </c>
      <c r="AH25" s="90">
        <f>RANK(AG25,AG23:AG26,1)</f>
        <v>1</v>
      </c>
      <c r="AI25" s="60" t="str">
        <f>C24</f>
        <v>Chile</v>
      </c>
      <c r="AJ25" s="60">
        <f t="shared" si="5"/>
        <v>0</v>
      </c>
      <c r="AK25" s="60">
        <f t="shared" si="5"/>
        <v>0</v>
      </c>
      <c r="AL25" s="60">
        <f t="shared" si="5"/>
        <v>0</v>
      </c>
      <c r="AM25" s="60">
        <f>AK25-AL25</f>
        <v>0</v>
      </c>
      <c r="AN25" s="187">
        <f>IF(AG23=AG25,IF(E25&gt;G25,AG23-0.1,AG23),AG23)</f>
        <v>10000</v>
      </c>
      <c r="AO25" s="187">
        <f>IF(AG24=AG25,IF(E28&gt;G28,AG24-0.1,AG24),AG24)</f>
        <v>10000</v>
      </c>
      <c r="AP25" s="187"/>
      <c r="AQ25" s="187">
        <f>IF(AG26=AG25,IF(G24&gt;E24,AG26-0.1,AG26),AG26)</f>
        <v>10000</v>
      </c>
      <c r="AR25" s="187">
        <f>AP27</f>
        <v>30000</v>
      </c>
      <c r="AS25" s="90">
        <f>RANK(AR25,AR23:AR26,1)</f>
        <v>1</v>
      </c>
      <c r="AT25" s="60" t="str">
        <f t="shared" si="6"/>
        <v>Chile</v>
      </c>
      <c r="AU25" s="60">
        <f t="shared" si="6"/>
        <v>0</v>
      </c>
      <c r="AV25" s="60">
        <f t="shared" si="6"/>
        <v>0</v>
      </c>
      <c r="AW25" s="60">
        <f t="shared" si="6"/>
        <v>0</v>
      </c>
      <c r="AX25" s="60"/>
      <c r="AY25" s="60"/>
      <c r="AZ25" s="60"/>
      <c r="BA25" s="113">
        <v>3</v>
      </c>
      <c r="BB25" s="114" t="e">
        <f>VLOOKUP(3,AS23:AT26,2,FALSE)</f>
        <v>#N/A</v>
      </c>
      <c r="BC25" s="115"/>
      <c r="BD25" s="116" t="e">
        <f>VLOOKUP(3,AS23:AW26,3,FALSE)</f>
        <v>#N/A</v>
      </c>
      <c r="BE25" s="116" t="e">
        <f>VLOOKUP(3,AS23:AW26,4,FALSE)</f>
        <v>#N/A</v>
      </c>
      <c r="BF25" s="93" t="s">
        <v>12</v>
      </c>
      <c r="BG25" s="116" t="e">
        <f>VLOOKUP(3,AS23:AW26,5,FALSE)</f>
        <v>#N/A</v>
      </c>
      <c r="BH25" s="60"/>
      <c r="BI25" s="60"/>
      <c r="BJ25" s="85">
        <f>IF(E25&gt;G25,IF(Spielplan!E25&gt;Spielplan!G25,Punktemodus!$B$3,0),0)</f>
        <v>0</v>
      </c>
      <c r="BK25" s="85">
        <f>IF(E25=G25,IF(Spielplan!E25=Spielplan!G25,Punktemodus!$B$3,0),0)</f>
        <v>10</v>
      </c>
      <c r="BL25" s="85">
        <f>IF(E25&lt;G25,IF(Spielplan!E25&lt;Spielplan!G25,Punktemodus!$B$3,0),0)</f>
        <v>0</v>
      </c>
      <c r="BM25" s="85">
        <f>IF(E25=Spielplan!E25,IF(G25=Spielplan!G25,Punktemodus!$B$5,0),0)</f>
        <v>3</v>
      </c>
      <c r="BN25" s="85">
        <f>IF(E25=Spielplan!E25,Punktemodus!$B$7,0)</f>
        <v>1</v>
      </c>
      <c r="BO25" s="85">
        <f>IF(G25=Spielplan!G25,Punktemodus!$B$7,0)</f>
        <v>1</v>
      </c>
      <c r="BP25" s="137">
        <f>IF(Spielplan!E25="",0,SUM(BJ25:BO25))</f>
        <v>0</v>
      </c>
      <c r="BQ25" s="60"/>
      <c r="BR25" s="87"/>
      <c r="BS25" s="52" t="s">
        <v>124</v>
      </c>
      <c r="BT25" s="44" t="str">
        <f>IF(G94="","",BB90)</f>
        <v/>
      </c>
      <c r="BU25" s="46"/>
      <c r="BV25" s="104"/>
      <c r="BW25" s="60"/>
      <c r="BX25" s="104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88" t="s">
        <v>136</v>
      </c>
      <c r="CS25" s="60"/>
      <c r="CT25" s="60"/>
      <c r="CU25" s="60"/>
      <c r="CV25" s="60"/>
      <c r="CW25" s="60"/>
    </row>
    <row r="26" spans="1:101" ht="18.75" customHeight="1" thickBot="1" x14ac:dyDescent="0.3">
      <c r="A26" s="60"/>
      <c r="B26" s="60"/>
      <c r="C26" s="53" t="str">
        <f>H23</f>
        <v>Niederlande</v>
      </c>
      <c r="D26" s="64"/>
      <c r="E26" s="104"/>
      <c r="F26" s="93"/>
      <c r="G26" s="104"/>
      <c r="H26" s="53" t="str">
        <f>H24</f>
        <v>Australien</v>
      </c>
      <c r="I26" s="64"/>
      <c r="J26" s="60"/>
      <c r="K26" s="60" t="s">
        <v>71</v>
      </c>
      <c r="L26" s="60">
        <f t="shared" si="4"/>
        <v>0</v>
      </c>
      <c r="M26" s="60"/>
      <c r="N26" s="60">
        <f>IF($E26="",0,IF($E26&gt;$G26,3,IF($E26=$G26,1,0)))</f>
        <v>0</v>
      </c>
      <c r="O26" s="60"/>
      <c r="P26" s="60">
        <f>IF($G26="",0,IF($E26&gt;$G26,0,IF($E26=$G26,1,3)))</f>
        <v>0</v>
      </c>
      <c r="Q26" s="60"/>
      <c r="R26" s="60">
        <f>E26</f>
        <v>0</v>
      </c>
      <c r="S26" s="60"/>
      <c r="T26" s="60">
        <f>G26</f>
        <v>0</v>
      </c>
      <c r="U26" s="60"/>
      <c r="V26" s="60">
        <f>G26</f>
        <v>0</v>
      </c>
      <c r="W26" s="60"/>
      <c r="X26" s="60">
        <f>E26</f>
        <v>0</v>
      </c>
      <c r="Y26" s="60"/>
      <c r="Z26" s="60">
        <f>P29</f>
        <v>0</v>
      </c>
      <c r="AA26" s="60">
        <f>T29</f>
        <v>0</v>
      </c>
      <c r="AB26" s="60">
        <f>X29</f>
        <v>0</v>
      </c>
      <c r="AC26" s="60">
        <f>AA26-AB26</f>
        <v>0</v>
      </c>
      <c r="AD26" s="60">
        <f>IF(Z26&gt;Z23,-1,0)</f>
        <v>0</v>
      </c>
      <c r="AE26" s="60">
        <f>IF(Z26&gt;Z24,-1,0)</f>
        <v>0</v>
      </c>
      <c r="AF26" s="60">
        <f>IF(Z26&gt;Z25,-1,0)</f>
        <v>0</v>
      </c>
      <c r="AG26" s="60">
        <f>10000-(AJ26*1000+AM26*100+AK26*10)</f>
        <v>10000</v>
      </c>
      <c r="AH26" s="90">
        <f>RANK(AG26,AG23:AG26,1)</f>
        <v>1</v>
      </c>
      <c r="AI26" s="60" t="str">
        <f>H24</f>
        <v>Australien</v>
      </c>
      <c r="AJ26" s="60">
        <f t="shared" si="5"/>
        <v>0</v>
      </c>
      <c r="AK26" s="60">
        <f t="shared" si="5"/>
        <v>0</v>
      </c>
      <c r="AL26" s="60">
        <f t="shared" si="5"/>
        <v>0</v>
      </c>
      <c r="AM26" s="60">
        <f>AK26-AL26</f>
        <v>0</v>
      </c>
      <c r="AN26" s="187">
        <f>IF(AG23=AG26,IF(E27&gt;G27,AG23-0.1,AG23),AG23)</f>
        <v>10000</v>
      </c>
      <c r="AO26" s="187">
        <f>IF(AG24=AG26,IF(E26&gt;G26,AG24-0.1,AG24),AG24)</f>
        <v>10000</v>
      </c>
      <c r="AP26" s="187">
        <f>IF(AG25=AG26,IF(E24&gt;G24,AG25-0.1,AG25),AG25)</f>
        <v>10000</v>
      </c>
      <c r="AQ26" s="187"/>
      <c r="AR26" s="187">
        <f>AQ27</f>
        <v>30000</v>
      </c>
      <c r="AS26" s="90">
        <f>RANK(AR26,AR23:AR26,1)</f>
        <v>1</v>
      </c>
      <c r="AT26" s="60" t="str">
        <f t="shared" si="6"/>
        <v>Australien</v>
      </c>
      <c r="AU26" s="60">
        <f t="shared" si="6"/>
        <v>0</v>
      </c>
      <c r="AV26" s="60">
        <f t="shared" si="6"/>
        <v>0</v>
      </c>
      <c r="AW26" s="60">
        <f t="shared" si="6"/>
        <v>0</v>
      </c>
      <c r="AX26" s="60"/>
      <c r="AY26" s="60"/>
      <c r="AZ26" s="60"/>
      <c r="BA26" s="113">
        <v>4</v>
      </c>
      <c r="BB26" s="114" t="e">
        <f>VLOOKUP(4,AS23:AT26,2,FALSE)</f>
        <v>#N/A</v>
      </c>
      <c r="BC26" s="115"/>
      <c r="BD26" s="116" t="e">
        <f>VLOOKUP(4,AS23:AW26,3,FALSE)</f>
        <v>#N/A</v>
      </c>
      <c r="BE26" s="116" t="e">
        <f>VLOOKUP(4,AS23:AW26,4,FALSE)</f>
        <v>#N/A</v>
      </c>
      <c r="BF26" s="93" t="s">
        <v>12</v>
      </c>
      <c r="BG26" s="116" t="e">
        <f>VLOOKUP(4,AS23:AW26,5,FALSE)</f>
        <v>#N/A</v>
      </c>
      <c r="BH26" s="60"/>
      <c r="BI26" s="60"/>
      <c r="BJ26" s="85">
        <f>IF(E26&gt;G26,IF(Spielplan!E26&gt;Spielplan!G26,Punktemodus!$B$3,0),0)</f>
        <v>0</v>
      </c>
      <c r="BK26" s="85">
        <f>IF(E26=G26,IF(Spielplan!E26=Spielplan!G26,Punktemodus!$B$3,0),0)</f>
        <v>10</v>
      </c>
      <c r="BL26" s="85">
        <f>IF(E26&lt;G26,IF(Spielplan!E26&lt;Spielplan!G26,Punktemodus!$B$3,0),0)</f>
        <v>0</v>
      </c>
      <c r="BM26" s="85">
        <f>IF(E26=Spielplan!E26,IF(G26=Spielplan!G26,Punktemodus!$B$5,0),0)</f>
        <v>3</v>
      </c>
      <c r="BN26" s="85">
        <f>IF(E26=Spielplan!E26,Punktemodus!$B$7,0)</f>
        <v>1</v>
      </c>
      <c r="BO26" s="85">
        <f>IF(G26=Spielplan!G26,Punktemodus!$B$7,0)</f>
        <v>1</v>
      </c>
      <c r="BP26" s="137">
        <f>IF(Spielplan!E26="",0,SUM(BJ26:BO26))</f>
        <v>0</v>
      </c>
      <c r="BQ26" s="60"/>
      <c r="BR26" s="8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382" t="str">
        <f>IF(CQ23=CK23,CK24,CK23)</f>
        <v/>
      </c>
      <c r="CR26" s="383"/>
      <c r="CS26" s="383"/>
      <c r="CT26" s="383"/>
      <c r="CU26" s="383"/>
      <c r="CV26" s="384"/>
      <c r="CW26" s="60"/>
    </row>
    <row r="27" spans="1:101" ht="18.75" customHeight="1" thickBot="1" x14ac:dyDescent="0.3">
      <c r="A27" s="60"/>
      <c r="B27" s="60"/>
      <c r="C27" s="65" t="str">
        <f>C23</f>
        <v>Spanien</v>
      </c>
      <c r="D27" s="66"/>
      <c r="E27" s="104"/>
      <c r="F27" s="93"/>
      <c r="G27" s="104"/>
      <c r="H27" s="65" t="str">
        <f>H24</f>
        <v>Australien</v>
      </c>
      <c r="I27" s="66"/>
      <c r="J27" s="60"/>
      <c r="K27" s="60" t="s">
        <v>72</v>
      </c>
      <c r="L27" s="60">
        <f t="shared" si="4"/>
        <v>0</v>
      </c>
      <c r="M27" s="60">
        <f>IF($E27="",0,IF($E27&gt;$G27,3,IF($E27=G27,1,0)))</f>
        <v>0</v>
      </c>
      <c r="N27" s="60"/>
      <c r="O27" s="60"/>
      <c r="P27" s="60">
        <f>IF($G27="",0,IF($E27&gt;$G27,0,IF($E27=$G27,1,3)))</f>
        <v>0</v>
      </c>
      <c r="Q27" s="60">
        <f>E27</f>
        <v>0</v>
      </c>
      <c r="R27" s="60"/>
      <c r="S27" s="60"/>
      <c r="T27" s="60">
        <f>G27</f>
        <v>0</v>
      </c>
      <c r="U27" s="60">
        <f>G27</f>
        <v>0</v>
      </c>
      <c r="V27" s="60"/>
      <c r="W27" s="60"/>
      <c r="X27" s="60">
        <f>E27</f>
        <v>0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187">
        <f>SUM(AN23:AN26)</f>
        <v>30000</v>
      </c>
      <c r="AO27" s="187">
        <f>SUM(AO23:AO26)</f>
        <v>30000</v>
      </c>
      <c r="AP27" s="187">
        <f>SUM(AP23:AP26)</f>
        <v>30000</v>
      </c>
      <c r="AQ27" s="187">
        <f>SUM(AQ23:AQ26)</f>
        <v>30000</v>
      </c>
      <c r="AR27" s="187"/>
      <c r="AS27" s="60"/>
      <c r="AT27" s="60"/>
      <c r="AU27" s="60"/>
      <c r="AV27" s="60"/>
      <c r="AW27" s="60"/>
      <c r="AX27" s="60"/>
      <c r="AY27" s="60"/>
      <c r="AZ27" s="60"/>
      <c r="BA27" s="92"/>
      <c r="BB27" s="60"/>
      <c r="BC27" s="60"/>
      <c r="BD27" s="60"/>
      <c r="BE27" s="60"/>
      <c r="BF27" s="60"/>
      <c r="BG27" s="60"/>
      <c r="BH27" s="60"/>
      <c r="BI27" s="60"/>
      <c r="BJ27" s="85">
        <f>IF(E27&gt;G27,IF(Spielplan!E27&gt;Spielplan!G27,Punktemodus!$B$3,0),0)</f>
        <v>0</v>
      </c>
      <c r="BK27" s="85">
        <f>IF(E27=G27,IF(Spielplan!E27=Spielplan!G27,Punktemodus!$B$3,0),0)</f>
        <v>10</v>
      </c>
      <c r="BL27" s="85">
        <f>IF(E27&lt;G27,IF(Spielplan!E27&lt;Spielplan!G27,Punktemodus!$B$3,0),0)</f>
        <v>0</v>
      </c>
      <c r="BM27" s="85">
        <f>IF(E27=Spielplan!E27,IF(G27=Spielplan!G27,Punktemodus!$B$5,0),0)</f>
        <v>3</v>
      </c>
      <c r="BN27" s="85">
        <f>IF(E27=Spielplan!E27,Punktemodus!$B$7,0)</f>
        <v>1</v>
      </c>
      <c r="BO27" s="85">
        <f>IF(G27=Spielplan!G27,Punktemodus!$B$7,0)</f>
        <v>1</v>
      </c>
      <c r="BP27" s="137">
        <f>IF(Spielplan!E27="",0,SUM(BJ27:BO27))</f>
        <v>0</v>
      </c>
      <c r="BQ27" s="60"/>
      <c r="BR27" s="8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91" t="s">
        <v>131</v>
      </c>
      <c r="CM27" s="60"/>
      <c r="CN27" s="60"/>
      <c r="CO27" s="61" t="s">
        <v>26</v>
      </c>
      <c r="CP27" s="60"/>
      <c r="CQ27" s="385"/>
      <c r="CR27" s="386"/>
      <c r="CS27" s="386"/>
      <c r="CT27" s="386"/>
      <c r="CU27" s="386"/>
      <c r="CV27" s="387"/>
      <c r="CW27" s="60"/>
    </row>
    <row r="28" spans="1:101" ht="18.75" customHeight="1" thickBot="1" x14ac:dyDescent="0.3">
      <c r="A28" s="60"/>
      <c r="B28" s="60"/>
      <c r="C28" s="53" t="str">
        <f>H23</f>
        <v>Niederlande</v>
      </c>
      <c r="D28" s="64"/>
      <c r="E28" s="104"/>
      <c r="F28" s="106"/>
      <c r="G28" s="104"/>
      <c r="H28" s="53" t="str">
        <f>C24</f>
        <v>Chile</v>
      </c>
      <c r="I28" s="64"/>
      <c r="J28" s="60"/>
      <c r="K28" s="60" t="s">
        <v>72</v>
      </c>
      <c r="L28" s="60">
        <f t="shared" si="4"/>
        <v>0</v>
      </c>
      <c r="M28" s="60"/>
      <c r="N28" s="60">
        <f>IF($E28="",0,IF($E28&gt;$G28,3,IF($E28=$G28,1,0)))</f>
        <v>0</v>
      </c>
      <c r="O28" s="60">
        <f>IF($G28="",0,IF($E28&gt;$G28,0,IF($E28=$G28,1,3)))</f>
        <v>0</v>
      </c>
      <c r="P28" s="60"/>
      <c r="Q28" s="60"/>
      <c r="R28" s="60">
        <f>E28</f>
        <v>0</v>
      </c>
      <c r="S28" s="60">
        <f>G28</f>
        <v>0</v>
      </c>
      <c r="T28" s="60"/>
      <c r="U28" s="60"/>
      <c r="V28" s="60">
        <f>G28</f>
        <v>0</v>
      </c>
      <c r="W28" s="60">
        <f>E28</f>
        <v>0</v>
      </c>
      <c r="X28" s="60"/>
      <c r="Y28" s="60"/>
      <c r="Z28" s="60" t="s">
        <v>30</v>
      </c>
      <c r="AA28" s="60"/>
      <c r="AB28" s="60"/>
      <c r="AC28" s="60"/>
      <c r="AD28" s="60"/>
      <c r="AE28" s="60"/>
      <c r="AF28" s="60"/>
      <c r="AG28" s="60" t="b">
        <f>OR(AG23=AG24,AG23=AG25,AG23=AG26,AG24=AG25,AG24=AG26,AG25=AG26)</f>
        <v>1</v>
      </c>
      <c r="AH28" s="60"/>
      <c r="AI28" s="60"/>
      <c r="AJ28" s="60"/>
      <c r="AK28" s="60"/>
      <c r="AL28" s="60"/>
      <c r="AM28" s="60"/>
      <c r="AN28" s="60"/>
      <c r="AO28" s="60" t="s">
        <v>34</v>
      </c>
      <c r="AP28" s="60"/>
      <c r="AQ28" s="60"/>
      <c r="AR28" s="60" t="b">
        <f>OR(AR23=AR24,AR23=AR25,AR23=AR26,AR24=AR25,AR24=AR26,AR25=AR26)</f>
        <v>1</v>
      </c>
      <c r="AS28" s="60"/>
      <c r="AT28" s="60"/>
      <c r="AU28" s="60"/>
      <c r="AV28" s="60"/>
      <c r="AW28" s="60"/>
      <c r="AX28" s="60"/>
      <c r="AY28" s="60"/>
      <c r="AZ28" s="60"/>
      <c r="BA28" s="92"/>
      <c r="BB28" s="60"/>
      <c r="BC28" s="60"/>
      <c r="BD28" s="60"/>
      <c r="BE28" s="60"/>
      <c r="BF28" s="60"/>
      <c r="BG28" s="60"/>
      <c r="BH28" s="60"/>
      <c r="BI28" s="60"/>
      <c r="BJ28" s="85">
        <f>IF(E28&gt;G28,IF(Spielplan!E28&gt;Spielplan!G28,Punktemodus!$B$3,0),0)</f>
        <v>0</v>
      </c>
      <c r="BK28" s="85">
        <f>IF(E28=G28,IF(Spielplan!E28=Spielplan!G28,Punktemodus!$B$3,0),0)</f>
        <v>10</v>
      </c>
      <c r="BL28" s="85">
        <f>IF(E28&lt;G28,IF(Spielplan!E28&lt;Spielplan!G28,Punktemodus!$B$3,0),0)</f>
        <v>0</v>
      </c>
      <c r="BM28" s="85">
        <f>IF(E28=Spielplan!E28,IF(G28=Spielplan!G28,Punktemodus!$B$5,0),0)</f>
        <v>3</v>
      </c>
      <c r="BN28" s="85">
        <f>IF(E28=Spielplan!E28,Punktemodus!$B$7,0)</f>
        <v>1</v>
      </c>
      <c r="BO28" s="85">
        <f>IF(G28=Spielplan!G28,Punktemodus!$B$7,0)</f>
        <v>1</v>
      </c>
      <c r="BP28" s="137">
        <f>IF(Spielplan!E28="",0,SUM(BJ28:BO28))</f>
        <v>0</v>
      </c>
      <c r="BQ28" s="60"/>
      <c r="BR28" s="87"/>
      <c r="BS28" s="82" t="s">
        <v>20</v>
      </c>
      <c r="BT28" s="44" t="str">
        <f>IF(G28="","",BB23)</f>
        <v/>
      </c>
      <c r="BU28" s="46"/>
      <c r="BV28" s="104"/>
      <c r="BW28" s="60"/>
      <c r="BX28" s="104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88" t="s">
        <v>137</v>
      </c>
      <c r="CS28" s="60"/>
      <c r="CT28" s="60"/>
      <c r="CU28" s="60"/>
      <c r="CV28" s="60"/>
      <c r="CW28" s="60"/>
    </row>
    <row r="29" spans="1:101" ht="18.75" customHeight="1" thickBot="1" x14ac:dyDescent="0.25">
      <c r="A29" s="60"/>
      <c r="B29" s="60"/>
      <c r="C29" s="136" t="str">
        <f>IF(G28="","",IF(AR28=TRUE,"Achtung: Fehler in Tabelle!",""))</f>
        <v/>
      </c>
      <c r="D29" s="60"/>
      <c r="E29" s="85"/>
      <c r="F29" s="60"/>
      <c r="G29" s="85"/>
      <c r="H29" s="60"/>
      <c r="I29" s="60"/>
      <c r="J29" s="60"/>
      <c r="K29" s="60"/>
      <c r="L29" s="60"/>
      <c r="M29" s="60">
        <f t="shared" ref="M29:X29" si="7">SUM(M23:M28)</f>
        <v>0</v>
      </c>
      <c r="N29" s="60">
        <f t="shared" si="7"/>
        <v>0</v>
      </c>
      <c r="O29" s="60">
        <f t="shared" si="7"/>
        <v>0</v>
      </c>
      <c r="P29" s="60">
        <f t="shared" si="7"/>
        <v>0</v>
      </c>
      <c r="Q29" s="60">
        <f t="shared" si="7"/>
        <v>0</v>
      </c>
      <c r="R29" s="60">
        <f t="shared" si="7"/>
        <v>0</v>
      </c>
      <c r="S29" s="60">
        <f t="shared" si="7"/>
        <v>0</v>
      </c>
      <c r="T29" s="60">
        <f t="shared" si="7"/>
        <v>0</v>
      </c>
      <c r="U29" s="60">
        <f t="shared" si="7"/>
        <v>0</v>
      </c>
      <c r="V29" s="60">
        <f t="shared" si="7"/>
        <v>0</v>
      </c>
      <c r="W29" s="60">
        <f t="shared" si="7"/>
        <v>0</v>
      </c>
      <c r="X29" s="60">
        <f t="shared" si="7"/>
        <v>0</v>
      </c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160">
        <f>SUM(BP23:BP28)</f>
        <v>0</v>
      </c>
      <c r="BQ29" s="60"/>
      <c r="BR29" s="87"/>
      <c r="BS29" s="5" t="s">
        <v>125</v>
      </c>
      <c r="BT29" s="44" t="str">
        <f>IF(G17="","",BB13)</f>
        <v/>
      </c>
      <c r="BU29" s="46"/>
      <c r="BV29" s="104"/>
      <c r="BW29" s="60"/>
      <c r="BX29" s="104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47" t="s">
        <v>134</v>
      </c>
      <c r="CK29" s="44" t="str">
        <f>IF(CK23=CF19,CF18,CF19)</f>
        <v/>
      </c>
      <c r="CL29" s="46"/>
      <c r="CM29" s="104"/>
      <c r="CN29" s="60"/>
      <c r="CO29" s="104"/>
      <c r="CP29" s="60"/>
      <c r="CQ29" s="388" t="str">
        <f>IF(CO29="",IF(CM29&gt;CM30,CK29,CK30),IF(CO29&gt;CO30,CK29,CK30))</f>
        <v/>
      </c>
      <c r="CR29" s="389"/>
      <c r="CS29" s="389"/>
      <c r="CT29" s="389"/>
      <c r="CU29" s="389"/>
      <c r="CV29" s="390"/>
      <c r="CW29" s="60"/>
    </row>
    <row r="30" spans="1:101" ht="18.75" customHeight="1" thickBot="1" x14ac:dyDescent="0.25">
      <c r="A30" s="60"/>
      <c r="B30" s="60"/>
      <c r="C30" s="60"/>
      <c r="D30" s="60"/>
      <c r="E30" s="85"/>
      <c r="F30" s="60"/>
      <c r="G30" s="85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85"/>
      <c r="BJ30" s="60"/>
      <c r="BK30" s="60"/>
      <c r="BL30" s="60"/>
      <c r="BM30" s="60"/>
      <c r="BN30" s="60"/>
      <c r="BO30" s="60"/>
      <c r="BP30" s="138"/>
      <c r="BQ30" s="60"/>
      <c r="BR30" s="87"/>
      <c r="BS30" s="60"/>
      <c r="BT30" s="60"/>
      <c r="BU30" s="60"/>
      <c r="BV30" s="60"/>
      <c r="BW30" s="60"/>
      <c r="BX30" s="60"/>
      <c r="BY30" s="60"/>
      <c r="BZ30" s="47">
        <v>52</v>
      </c>
      <c r="CA30" s="44" t="str">
        <f>IF(BX28="",IF(BV28&gt;BV29,BT28,BT29),IF(BX28&gt;BX29,BT28,BT29))</f>
        <v/>
      </c>
      <c r="CB30" s="46"/>
      <c r="CC30" s="104"/>
      <c r="CD30" s="60"/>
      <c r="CE30" s="104"/>
      <c r="CF30" s="60"/>
      <c r="CG30" s="60"/>
      <c r="CH30" s="60"/>
      <c r="CI30" s="60"/>
      <c r="CJ30" s="47" t="s">
        <v>135</v>
      </c>
      <c r="CK30" s="44" t="str">
        <f>IF(CK24=CF34,CF35,CF34)</f>
        <v/>
      </c>
      <c r="CL30" s="46"/>
      <c r="CM30" s="104"/>
      <c r="CN30" s="60"/>
      <c r="CO30" s="104"/>
      <c r="CP30" s="60"/>
      <c r="CQ30" s="391"/>
      <c r="CR30" s="392"/>
      <c r="CS30" s="392"/>
      <c r="CT30" s="392"/>
      <c r="CU30" s="392"/>
      <c r="CV30" s="393"/>
      <c r="CW30" s="60"/>
    </row>
    <row r="31" spans="1:101" ht="18.75" customHeight="1" thickBot="1" x14ac:dyDescent="0.3">
      <c r="A31" s="60"/>
      <c r="B31" s="60"/>
      <c r="C31" s="60"/>
      <c r="D31" s="60"/>
      <c r="E31" s="85"/>
      <c r="F31" s="60"/>
      <c r="G31" s="85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85"/>
      <c r="BJ31" s="60"/>
      <c r="BK31" s="60"/>
      <c r="BL31" s="60"/>
      <c r="BM31" s="60"/>
      <c r="BN31" s="60"/>
      <c r="BO31" s="60"/>
      <c r="BP31" s="138"/>
      <c r="BQ31" s="60"/>
      <c r="BR31" s="87"/>
      <c r="BS31" s="60"/>
      <c r="BT31" s="60"/>
      <c r="BU31" s="60"/>
      <c r="BV31" s="60"/>
      <c r="BW31" s="60"/>
      <c r="BX31" s="60"/>
      <c r="BY31" s="60"/>
      <c r="BZ31" s="47">
        <v>51</v>
      </c>
      <c r="CA31" s="44" t="str">
        <f>IF(BX32="",IF(BV32&gt;BV33,BT32,BT33),IF(BX32&gt;BX33,BT32,BT33))</f>
        <v/>
      </c>
      <c r="CB31" s="46"/>
      <c r="CC31" s="104"/>
      <c r="CD31" s="60"/>
      <c r="CE31" s="104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88" t="s">
        <v>138</v>
      </c>
      <c r="CS31" s="60"/>
      <c r="CT31" s="60"/>
      <c r="CU31" s="60"/>
      <c r="CV31" s="60"/>
      <c r="CW31" s="60"/>
    </row>
    <row r="32" spans="1:101" ht="18.75" customHeight="1" thickBot="1" x14ac:dyDescent="0.3">
      <c r="A32" s="60"/>
      <c r="B32" s="60"/>
      <c r="C32" s="88" t="s">
        <v>73</v>
      </c>
      <c r="D32" s="60"/>
      <c r="E32" s="85"/>
      <c r="F32" s="60"/>
      <c r="G32" s="85"/>
      <c r="H32" s="60"/>
      <c r="I32" s="60"/>
      <c r="J32" s="60"/>
      <c r="K32" s="60"/>
      <c r="L32" s="60"/>
      <c r="M32" s="60" t="s">
        <v>4</v>
      </c>
      <c r="N32" s="60"/>
      <c r="O32" s="60"/>
      <c r="P32" s="60"/>
      <c r="Q32" s="60" t="s">
        <v>6</v>
      </c>
      <c r="R32" s="60"/>
      <c r="S32" s="60"/>
      <c r="T32" s="60"/>
      <c r="U32" s="60" t="s">
        <v>7</v>
      </c>
      <c r="V32" s="60"/>
      <c r="W32" s="60"/>
      <c r="X32" s="60"/>
      <c r="Y32" s="60"/>
      <c r="Z32" s="60" t="s">
        <v>4</v>
      </c>
      <c r="AA32" s="60" t="s">
        <v>5</v>
      </c>
      <c r="AB32" s="60"/>
      <c r="AC32" s="60"/>
      <c r="AD32" s="60" t="s">
        <v>9</v>
      </c>
      <c r="AE32" s="60"/>
      <c r="AF32" s="60"/>
      <c r="AG32" s="60"/>
      <c r="AH32" s="60" t="s">
        <v>32</v>
      </c>
      <c r="AI32" s="60"/>
      <c r="AJ32" s="60"/>
      <c r="AK32" s="60"/>
      <c r="AL32" s="60"/>
      <c r="AM32" s="60"/>
      <c r="AN32" s="60" t="s">
        <v>35</v>
      </c>
      <c r="AO32" s="60"/>
      <c r="AP32" s="60"/>
      <c r="AQ32" s="60"/>
      <c r="AR32" s="60"/>
      <c r="AS32" s="60" t="s">
        <v>33</v>
      </c>
      <c r="AT32" s="60"/>
      <c r="AU32" s="60"/>
      <c r="AV32" s="60"/>
      <c r="AW32" s="60"/>
      <c r="AX32" s="60"/>
      <c r="AY32" s="60"/>
      <c r="AZ32" s="60"/>
      <c r="BA32" s="60"/>
      <c r="BB32" s="89" t="s">
        <v>10</v>
      </c>
      <c r="BC32" s="60"/>
      <c r="BD32" s="90" t="s">
        <v>4</v>
      </c>
      <c r="BE32" s="60"/>
      <c r="BF32" s="61" t="s">
        <v>5</v>
      </c>
      <c r="BG32" s="60"/>
      <c r="BH32" s="60"/>
      <c r="BI32" s="85"/>
      <c r="BJ32" s="60"/>
      <c r="BK32" s="60"/>
      <c r="BL32" s="60"/>
      <c r="BM32" s="60"/>
      <c r="BN32" s="60"/>
      <c r="BO32" s="60"/>
      <c r="BP32" s="138"/>
      <c r="BQ32" s="85"/>
      <c r="BR32" s="87"/>
      <c r="BS32" s="55" t="s">
        <v>24</v>
      </c>
      <c r="BT32" s="44" t="str">
        <f>IF(G50="","",BB45)</f>
        <v/>
      </c>
      <c r="BU32" s="46"/>
      <c r="BV32" s="104"/>
      <c r="BW32" s="60"/>
      <c r="BX32" s="104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343" t="str">
        <f>IF(CQ29=CK29,CK30,CK29)</f>
        <v/>
      </c>
      <c r="CR32" s="344"/>
      <c r="CS32" s="344"/>
      <c r="CT32" s="344"/>
      <c r="CU32" s="344"/>
      <c r="CV32" s="345"/>
      <c r="CW32" s="60"/>
    </row>
    <row r="33" spans="1:101" ht="18.75" customHeight="1" thickBot="1" x14ac:dyDescent="0.25">
      <c r="A33" s="60"/>
      <c r="B33" s="60"/>
      <c r="C33" s="60"/>
      <c r="D33" s="60"/>
      <c r="E33" s="85"/>
      <c r="F33" s="60"/>
      <c r="G33" s="85"/>
      <c r="H33" s="60"/>
      <c r="I33" s="60"/>
      <c r="J33" s="60"/>
      <c r="K33" s="60"/>
      <c r="L33" s="60"/>
      <c r="M33" s="60" t="s">
        <v>0</v>
      </c>
      <c r="N33" s="60" t="s">
        <v>1</v>
      </c>
      <c r="O33" s="60" t="s">
        <v>2</v>
      </c>
      <c r="P33" s="60" t="s">
        <v>3</v>
      </c>
      <c r="Q33" s="60" t="s">
        <v>0</v>
      </c>
      <c r="R33" s="60" t="s">
        <v>1</v>
      </c>
      <c r="S33" s="60" t="s">
        <v>2</v>
      </c>
      <c r="T33" s="60" t="s">
        <v>3</v>
      </c>
      <c r="U33" s="60" t="s">
        <v>0</v>
      </c>
      <c r="V33" s="60" t="s">
        <v>1</v>
      </c>
      <c r="W33" s="60" t="s">
        <v>2</v>
      </c>
      <c r="X33" s="60" t="s">
        <v>3</v>
      </c>
      <c r="Y33" s="60"/>
      <c r="Z33" s="60" t="s">
        <v>8</v>
      </c>
      <c r="AA33" s="60"/>
      <c r="AB33" s="60"/>
      <c r="AC33" s="60"/>
      <c r="AD33" s="60"/>
      <c r="AE33" s="60"/>
      <c r="AF33" s="60"/>
      <c r="AG33" s="60"/>
      <c r="AH33" s="60" t="s">
        <v>31</v>
      </c>
      <c r="AI33" s="60"/>
      <c r="AJ33" s="60"/>
      <c r="AK33" s="60"/>
      <c r="AL33" s="60"/>
      <c r="AM33" s="60"/>
      <c r="AN33" s="60" t="str">
        <f>AI34</f>
        <v>Kolumbien</v>
      </c>
      <c r="AO33" s="60" t="str">
        <f>AI35</f>
        <v>Griechenland</v>
      </c>
      <c r="AP33" s="60" t="str">
        <f>AI36</f>
        <v>Elfenbeinküste</v>
      </c>
      <c r="AQ33" s="60" t="str">
        <f>AI37</f>
        <v>Japan</v>
      </c>
      <c r="AR33" s="60"/>
      <c r="AS33" s="60" t="s">
        <v>31</v>
      </c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85"/>
      <c r="BJ33" s="85"/>
      <c r="BK33" s="85"/>
      <c r="BL33" s="85"/>
      <c r="BM33" s="85"/>
      <c r="BN33" s="85"/>
      <c r="BO33" s="85"/>
      <c r="BP33" s="137"/>
      <c r="BQ33" s="85"/>
      <c r="BR33" s="87"/>
      <c r="BS33" s="25" t="s">
        <v>23</v>
      </c>
      <c r="BT33" s="44" t="str">
        <f>IF(G39="","",BB35)</f>
        <v/>
      </c>
      <c r="BU33" s="46"/>
      <c r="BV33" s="104"/>
      <c r="BW33" s="60"/>
      <c r="BX33" s="104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346"/>
      <c r="CR33" s="347"/>
      <c r="CS33" s="347"/>
      <c r="CT33" s="347"/>
      <c r="CU33" s="347"/>
      <c r="CV33" s="348"/>
      <c r="CW33" s="60"/>
    </row>
    <row r="34" spans="1:101" ht="18.75" customHeight="1" thickBot="1" x14ac:dyDescent="0.3">
      <c r="A34" s="60"/>
      <c r="B34" s="60"/>
      <c r="C34" s="20" t="str">
        <f>Spielplan!$C$34</f>
        <v>Kolumbien</v>
      </c>
      <c r="D34" s="39"/>
      <c r="E34" s="104"/>
      <c r="F34" s="93"/>
      <c r="G34" s="104"/>
      <c r="H34" s="20" t="str">
        <f>Spielplan!$H$34</f>
        <v>Griechenland</v>
      </c>
      <c r="I34" s="39"/>
      <c r="J34" s="60"/>
      <c r="K34" s="60" t="s">
        <v>78</v>
      </c>
      <c r="L34" s="60">
        <f t="shared" ref="L34:L39" si="8">IF(E34-G34&gt;0,1,IF(G34=E34,0,-1))</f>
        <v>0</v>
      </c>
      <c r="M34" s="60">
        <f>IF($E34="",0,IF($E34&gt;$G34,3,IF($E34=G34,1,0)))</f>
        <v>0</v>
      </c>
      <c r="N34" s="60">
        <f>IF($G34="",0,IF($E34&gt;$G34,0,IF($E34=G34,1,3)))</f>
        <v>0</v>
      </c>
      <c r="O34" s="60"/>
      <c r="P34" s="60"/>
      <c r="Q34" s="60">
        <f>E34</f>
        <v>0</v>
      </c>
      <c r="R34" s="60">
        <f>G34</f>
        <v>0</v>
      </c>
      <c r="S34" s="60"/>
      <c r="T34" s="60"/>
      <c r="U34" s="60">
        <f>G34</f>
        <v>0</v>
      </c>
      <c r="V34" s="60">
        <f>E34</f>
        <v>0</v>
      </c>
      <c r="W34" s="60"/>
      <c r="X34" s="60"/>
      <c r="Y34" s="60"/>
      <c r="Z34" s="60">
        <f>M40</f>
        <v>0</v>
      </c>
      <c r="AA34" s="60">
        <f>Q40</f>
        <v>0</v>
      </c>
      <c r="AB34" s="60">
        <f>U40</f>
        <v>0</v>
      </c>
      <c r="AC34" s="60">
        <f>AA34-AB34</f>
        <v>0</v>
      </c>
      <c r="AD34" s="60">
        <f>IF(Z34&gt;Z35,-1,0)</f>
        <v>0</v>
      </c>
      <c r="AE34" s="60">
        <f>IF(Z34&gt;Z36,-1,0)</f>
        <v>0</v>
      </c>
      <c r="AF34" s="60">
        <f>IF(Z34&gt;Z37,-1,0)</f>
        <v>0</v>
      </c>
      <c r="AG34" s="60">
        <f>10000-(AJ34*1000+AM34*100+AK34*10)</f>
        <v>10000</v>
      </c>
      <c r="AH34" s="90">
        <f>RANK(AG34,AG34:AG37,1)</f>
        <v>1</v>
      </c>
      <c r="AI34" s="60" t="str">
        <f>C34</f>
        <v>Kolumbien</v>
      </c>
      <c r="AJ34" s="60">
        <f t="shared" ref="AJ34:AL37" si="9">Z34</f>
        <v>0</v>
      </c>
      <c r="AK34" s="60">
        <f t="shared" si="9"/>
        <v>0</v>
      </c>
      <c r="AL34" s="60">
        <f t="shared" si="9"/>
        <v>0</v>
      </c>
      <c r="AM34" s="60">
        <f>AK34-AL34</f>
        <v>0</v>
      </c>
      <c r="AN34" s="187"/>
      <c r="AO34" s="187">
        <f>IF(AG35=AG34,IF(G34&gt;E34,AG35-0.1,AG35),AG35)</f>
        <v>10000</v>
      </c>
      <c r="AP34" s="187">
        <f>IF(AG36=AG34,IF(G36&gt;E36,AG36-0.1,AG36),AG36)</f>
        <v>10000</v>
      </c>
      <c r="AQ34" s="187">
        <f>IF(AG37=AG34,IF(G38&gt;E38,AG37-0.1,AG37),AG37)</f>
        <v>10000</v>
      </c>
      <c r="AR34" s="187">
        <f>AN38</f>
        <v>30000</v>
      </c>
      <c r="AS34" s="90">
        <f>RANK(AR34,AR34:AR37,1)</f>
        <v>1</v>
      </c>
      <c r="AT34" s="60" t="str">
        <f t="shared" ref="AT34:AW37" si="10">AI34</f>
        <v>Kolumbien</v>
      </c>
      <c r="AU34" s="60">
        <f t="shared" si="10"/>
        <v>0</v>
      </c>
      <c r="AV34" s="60">
        <f t="shared" si="10"/>
        <v>0</v>
      </c>
      <c r="AW34" s="60">
        <f t="shared" si="10"/>
        <v>0</v>
      </c>
      <c r="AX34" s="60"/>
      <c r="AY34" s="60"/>
      <c r="AZ34" s="60"/>
      <c r="BA34" s="19">
        <v>1</v>
      </c>
      <c r="BB34" s="20" t="str">
        <f>VLOOKUP(1,AS34:AT37,2,FALSE)</f>
        <v>Kolumbien</v>
      </c>
      <c r="BC34" s="18"/>
      <c r="BD34" s="21">
        <f>VLOOKUP(1,AS34:AW37,3,FALSE)</f>
        <v>0</v>
      </c>
      <c r="BE34" s="22">
        <f>VLOOKUP(1,AS34:AW37,4,FALSE)</f>
        <v>0</v>
      </c>
      <c r="BF34" s="93" t="s">
        <v>12</v>
      </c>
      <c r="BG34" s="22">
        <f>VLOOKUP(1,AS34:AW37,5,FALSE)</f>
        <v>0</v>
      </c>
      <c r="BH34" s="27" t="s">
        <v>22</v>
      </c>
      <c r="BI34" s="85"/>
      <c r="BJ34" s="85">
        <f>IF(E34&gt;G34,IF(Spielplan!E34&gt;Spielplan!G34,Punktemodus!$B$3,0),0)</f>
        <v>0</v>
      </c>
      <c r="BK34" s="85">
        <f>IF(E34=G34,IF(Spielplan!E34=Spielplan!G34,Punktemodus!$B$3,0),0)</f>
        <v>10</v>
      </c>
      <c r="BL34" s="85">
        <f>IF(E34&lt;G34,IF(Spielplan!E34&lt;Spielplan!G34,Punktemodus!$B$3,0),0)</f>
        <v>0</v>
      </c>
      <c r="BM34" s="85">
        <f>IF(E34=Spielplan!E34,IF(G34=Spielplan!G34,Punktemodus!$B$5,0),0)</f>
        <v>3</v>
      </c>
      <c r="BN34" s="85">
        <f>IF(E34=Spielplan!E34,Punktemodus!$B$7,0)</f>
        <v>1</v>
      </c>
      <c r="BO34" s="85">
        <f>IF(G34=Spielplan!G34,Punktemodus!$B$7,0)</f>
        <v>1</v>
      </c>
      <c r="BP34" s="137">
        <f>IF(Spielplan!E34="",0,SUM(BJ34:BO34))</f>
        <v>0</v>
      </c>
      <c r="BQ34" s="85"/>
      <c r="BR34" s="8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47">
        <v>59</v>
      </c>
      <c r="CF34" s="44" t="str">
        <f>IF(CE30="",IF(CC30&gt;CC31,CA30,CA31),IF(CE30&gt;CE31,CA30,CA31))</f>
        <v/>
      </c>
      <c r="CG34" s="46"/>
      <c r="CH34" s="104"/>
      <c r="CI34" s="60"/>
      <c r="CJ34" s="104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</row>
    <row r="35" spans="1:101" ht="18.75" customHeight="1" thickBot="1" x14ac:dyDescent="0.3">
      <c r="A35" s="60"/>
      <c r="B35" s="60"/>
      <c r="C35" s="14" t="str">
        <f>Spielplan!$C$35</f>
        <v>Elfenbeinküste</v>
      </c>
      <c r="D35" s="40"/>
      <c r="E35" s="104"/>
      <c r="F35" s="93"/>
      <c r="G35" s="104"/>
      <c r="H35" s="14" t="str">
        <f>Spielplan!$H$35</f>
        <v>Japan</v>
      </c>
      <c r="I35" s="40"/>
      <c r="J35" s="60"/>
      <c r="K35" s="60" t="s">
        <v>79</v>
      </c>
      <c r="L35" s="60">
        <f t="shared" si="8"/>
        <v>0</v>
      </c>
      <c r="M35" s="60"/>
      <c r="N35" s="60"/>
      <c r="O35" s="60">
        <f>IF($E35="",0,IF($E35&gt;$G35,3,IF($E35=$G35,1,0)))</f>
        <v>0</v>
      </c>
      <c r="P35" s="60">
        <f>IF($G35="",0,IF($E35&gt;$G35,0,IF($E35=$G35,1,3)))</f>
        <v>0</v>
      </c>
      <c r="Q35" s="60"/>
      <c r="R35" s="60"/>
      <c r="S35" s="60">
        <f>E35</f>
        <v>0</v>
      </c>
      <c r="T35" s="60">
        <f>G35</f>
        <v>0</v>
      </c>
      <c r="U35" s="60"/>
      <c r="V35" s="60"/>
      <c r="W35" s="60">
        <f>G35</f>
        <v>0</v>
      </c>
      <c r="X35" s="60">
        <f>E35</f>
        <v>0</v>
      </c>
      <c r="Y35" s="60"/>
      <c r="Z35" s="60">
        <f>N40</f>
        <v>0</v>
      </c>
      <c r="AA35" s="60">
        <f>R40</f>
        <v>0</v>
      </c>
      <c r="AB35" s="60">
        <f>V40</f>
        <v>0</v>
      </c>
      <c r="AC35" s="60">
        <f>AA35-AB35</f>
        <v>0</v>
      </c>
      <c r="AD35" s="60">
        <f>IF(Z35&gt;Z34,-1,0)</f>
        <v>0</v>
      </c>
      <c r="AE35" s="60">
        <f>IF(Z35&gt;Z36,-1,0)</f>
        <v>0</v>
      </c>
      <c r="AF35" s="60">
        <f>IF(Z35&gt;Z37,-1,0)</f>
        <v>0</v>
      </c>
      <c r="AG35" s="60">
        <f>10000-(AJ35*1000+AM35*100+AK35*10)</f>
        <v>10000</v>
      </c>
      <c r="AH35" s="90">
        <f>RANK(AG35,AG34:AG37,1)</f>
        <v>1</v>
      </c>
      <c r="AI35" s="60" t="str">
        <f>H34</f>
        <v>Griechenland</v>
      </c>
      <c r="AJ35" s="60">
        <f t="shared" si="9"/>
        <v>0</v>
      </c>
      <c r="AK35" s="60">
        <f t="shared" si="9"/>
        <v>0</v>
      </c>
      <c r="AL35" s="60">
        <f t="shared" si="9"/>
        <v>0</v>
      </c>
      <c r="AM35" s="60">
        <f>AK35-AL35</f>
        <v>0</v>
      </c>
      <c r="AN35" s="187">
        <f>IF(AG34=AG35,IF(E34&gt;G34,AG34-0.1,AG34),AG34)</f>
        <v>10000</v>
      </c>
      <c r="AO35" s="187"/>
      <c r="AP35" s="187">
        <f>IF(AG36=AG35,IF(G39&gt;E39,AG36-0.1,AG36),AG36)</f>
        <v>10000</v>
      </c>
      <c r="AQ35" s="187">
        <f>IF(AG37=AG35,IF(G37&gt;E37,AG37-0.1,AG37),AG37)</f>
        <v>10000</v>
      </c>
      <c r="AR35" s="187">
        <f>AO38</f>
        <v>30000</v>
      </c>
      <c r="AS35" s="90">
        <f>RANK(AR35,AR34:AR37,1)</f>
        <v>1</v>
      </c>
      <c r="AT35" s="60" t="str">
        <f t="shared" si="10"/>
        <v>Griechenland</v>
      </c>
      <c r="AU35" s="60">
        <f t="shared" si="10"/>
        <v>0</v>
      </c>
      <c r="AV35" s="60">
        <f t="shared" si="10"/>
        <v>0</v>
      </c>
      <c r="AW35" s="60">
        <f t="shared" si="10"/>
        <v>0</v>
      </c>
      <c r="AX35" s="60"/>
      <c r="AY35" s="60"/>
      <c r="AZ35" s="60"/>
      <c r="BA35" s="23">
        <v>2</v>
      </c>
      <c r="BB35" s="14" t="e">
        <f>VLOOKUP(2,AS34:AT37,2,FALSE)</f>
        <v>#N/A</v>
      </c>
      <c r="BC35" s="15"/>
      <c r="BD35" s="24" t="e">
        <f>VLOOKUP(2,AS34:AW37,3,FALSE)</f>
        <v>#N/A</v>
      </c>
      <c r="BE35" s="25" t="e">
        <f>VLOOKUP(2,AS34:AW37,4,FALSE)</f>
        <v>#N/A</v>
      </c>
      <c r="BF35" s="93" t="s">
        <v>12</v>
      </c>
      <c r="BG35" s="25" t="e">
        <f>VLOOKUP(2,AS34:AW37,5,FALSE)</f>
        <v>#N/A</v>
      </c>
      <c r="BH35" s="26" t="s">
        <v>23</v>
      </c>
      <c r="BI35" s="85"/>
      <c r="BJ35" s="85">
        <f>IF(E35&gt;G35,IF(Spielplan!E35&gt;Spielplan!G35,Punktemodus!$B$3,0),0)</f>
        <v>0</v>
      </c>
      <c r="BK35" s="85">
        <f>IF(E35=G35,IF(Spielplan!E35=Spielplan!G35,Punktemodus!$B$3,0),0)</f>
        <v>10</v>
      </c>
      <c r="BL35" s="85">
        <f>IF(E35&lt;G35,IF(Spielplan!E35&lt;Spielplan!G35,Punktemodus!$B$3,0),0)</f>
        <v>0</v>
      </c>
      <c r="BM35" s="85">
        <f>IF(E35=Spielplan!E35,IF(G35=Spielplan!G35,Punktemodus!$B$5,0),0)</f>
        <v>3</v>
      </c>
      <c r="BN35" s="85">
        <f>IF(E35=Spielplan!E35,Punktemodus!$B$7,0)</f>
        <v>1</v>
      </c>
      <c r="BO35" s="85">
        <f>IF(G35=Spielplan!G35,Punktemodus!$B$7,0)</f>
        <v>1</v>
      </c>
      <c r="BP35" s="137">
        <f>IF(Spielplan!E35="",0,SUM(BJ35:BO35))</f>
        <v>0</v>
      </c>
      <c r="BQ35" s="85"/>
      <c r="BR35" s="8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47">
        <v>60</v>
      </c>
      <c r="CF35" s="44" t="str">
        <f>IF(CE38="",IF(CC38&gt;CC39,CA38,CA39),IF(CE38&gt;CE39,CA38,CA39))</f>
        <v/>
      </c>
      <c r="CG35" s="46"/>
      <c r="CH35" s="104"/>
      <c r="CI35" s="60"/>
      <c r="CJ35" s="104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</row>
    <row r="36" spans="1:101" ht="18.75" customHeight="1" thickBot="1" x14ac:dyDescent="0.3">
      <c r="A36" s="60"/>
      <c r="B36" s="60"/>
      <c r="C36" s="20" t="str">
        <f>C34</f>
        <v>Kolumbien</v>
      </c>
      <c r="D36" s="39"/>
      <c r="E36" s="104"/>
      <c r="F36" s="93"/>
      <c r="G36" s="104"/>
      <c r="H36" s="20" t="str">
        <f>C35</f>
        <v>Elfenbeinküste</v>
      </c>
      <c r="I36" s="39"/>
      <c r="J36" s="60"/>
      <c r="K36" s="60" t="s">
        <v>81</v>
      </c>
      <c r="L36" s="60">
        <f t="shared" si="8"/>
        <v>0</v>
      </c>
      <c r="M36" s="60">
        <f>IF($E36="",0,IF($E36&gt;$G36,3,IF($E36=G36,1,0)))</f>
        <v>0</v>
      </c>
      <c r="N36" s="60"/>
      <c r="O36" s="60">
        <f>IF($G36="",0,IF($E36&gt;$G36,0,IF($E36=$G36,1,3)))</f>
        <v>0</v>
      </c>
      <c r="P36" s="60"/>
      <c r="Q36" s="60">
        <f>E36</f>
        <v>0</v>
      </c>
      <c r="R36" s="60"/>
      <c r="S36" s="60">
        <f>G36</f>
        <v>0</v>
      </c>
      <c r="T36" s="60"/>
      <c r="U36" s="60">
        <f>G36</f>
        <v>0</v>
      </c>
      <c r="V36" s="60"/>
      <c r="W36" s="60">
        <f>E36</f>
        <v>0</v>
      </c>
      <c r="X36" s="60"/>
      <c r="Y36" s="60"/>
      <c r="Z36" s="60">
        <f>O40</f>
        <v>0</v>
      </c>
      <c r="AA36" s="60">
        <f>S40</f>
        <v>0</v>
      </c>
      <c r="AB36" s="60">
        <f>W40</f>
        <v>0</v>
      </c>
      <c r="AC36" s="60">
        <f>AA36-AB36</f>
        <v>0</v>
      </c>
      <c r="AD36" s="60">
        <f>IF(Z36&gt;Z34,-1,0)</f>
        <v>0</v>
      </c>
      <c r="AE36" s="60">
        <f>IF(Z36&gt;Z35,-1,0)</f>
        <v>0</v>
      </c>
      <c r="AF36" s="60">
        <f>IF(Z36&gt;Z37,-1,0)</f>
        <v>0</v>
      </c>
      <c r="AG36" s="60">
        <f>10000-(AJ36*1000+AM36*100+AK36*10)</f>
        <v>10000</v>
      </c>
      <c r="AH36" s="90">
        <f>RANK(AG36,AG34:AG37,1)</f>
        <v>1</v>
      </c>
      <c r="AI36" s="60" t="str">
        <f>C35</f>
        <v>Elfenbeinküste</v>
      </c>
      <c r="AJ36" s="60">
        <f t="shared" si="9"/>
        <v>0</v>
      </c>
      <c r="AK36" s="60">
        <f t="shared" si="9"/>
        <v>0</v>
      </c>
      <c r="AL36" s="60">
        <f t="shared" si="9"/>
        <v>0</v>
      </c>
      <c r="AM36" s="60">
        <f>AK36-AL36</f>
        <v>0</v>
      </c>
      <c r="AN36" s="187">
        <f>IF(AG34=AG36,IF(E36&gt;G36,AG34-0.1,AG34),AG34)</f>
        <v>10000</v>
      </c>
      <c r="AO36" s="187">
        <f>IF(AG35=AG36,IF(E39&gt;G39,AG35-0.1,AG35),AG35)</f>
        <v>10000</v>
      </c>
      <c r="AP36" s="187"/>
      <c r="AQ36" s="187">
        <f>IF(AG37=AG36,IF(G35&gt;E35,AG37-0.1,AG37),AG37)</f>
        <v>10000</v>
      </c>
      <c r="AR36" s="187">
        <f>AP38</f>
        <v>30000</v>
      </c>
      <c r="AS36" s="90">
        <f>RANK(AR36,AR34:AR37,1)</f>
        <v>1</v>
      </c>
      <c r="AT36" s="60" t="str">
        <f t="shared" si="10"/>
        <v>Elfenbeinküste</v>
      </c>
      <c r="AU36" s="60">
        <f t="shared" si="10"/>
        <v>0</v>
      </c>
      <c r="AV36" s="60">
        <f t="shared" si="10"/>
        <v>0</v>
      </c>
      <c r="AW36" s="60">
        <f t="shared" si="10"/>
        <v>0</v>
      </c>
      <c r="AX36" s="60"/>
      <c r="AY36" s="60"/>
      <c r="AZ36" s="60"/>
      <c r="BA36" s="113">
        <v>3</v>
      </c>
      <c r="BB36" s="114" t="e">
        <f>VLOOKUP(3,AS34:AT37,2,FALSE)</f>
        <v>#N/A</v>
      </c>
      <c r="BC36" s="115"/>
      <c r="BD36" s="116" t="e">
        <f>VLOOKUP(3,AS34:AW37,3,FALSE)</f>
        <v>#N/A</v>
      </c>
      <c r="BE36" s="116" t="e">
        <f>VLOOKUP(3,AS34:AW37,4,FALSE)</f>
        <v>#N/A</v>
      </c>
      <c r="BF36" s="93" t="s">
        <v>12</v>
      </c>
      <c r="BG36" s="116" t="e">
        <f>VLOOKUP(3,AS34:AW37,5,FALSE)</f>
        <v>#N/A</v>
      </c>
      <c r="BH36" s="60"/>
      <c r="BI36" s="85"/>
      <c r="BJ36" s="85">
        <f>IF(E36&gt;G36,IF(Spielplan!E36&gt;Spielplan!G36,Punktemodus!$B$3,0),0)</f>
        <v>0</v>
      </c>
      <c r="BK36" s="85">
        <f>IF(E36=G36,IF(Spielplan!E36=Spielplan!G36,Punktemodus!$B$3,0),0)</f>
        <v>10</v>
      </c>
      <c r="BL36" s="85">
        <f>IF(E36&lt;G36,IF(Spielplan!E36&lt;Spielplan!G36,Punktemodus!$B$3,0),0)</f>
        <v>0</v>
      </c>
      <c r="BM36" s="85">
        <f>IF(E36=Spielplan!E36,IF(G36=Spielplan!G36,Punktemodus!$B$5,0),0)</f>
        <v>3</v>
      </c>
      <c r="BN36" s="85">
        <f>IF(E36=Spielplan!E36,Punktemodus!$B$7,0)</f>
        <v>1</v>
      </c>
      <c r="BO36" s="85">
        <f>IF(G36=Spielplan!G36,Punktemodus!$B$7,0)</f>
        <v>1</v>
      </c>
      <c r="BP36" s="137">
        <f>IF(Spielplan!E36="",0,SUM(BJ36:BO36))</f>
        <v>0</v>
      </c>
      <c r="BQ36" s="85"/>
      <c r="BR36" s="87"/>
      <c r="BS36" s="82" t="s">
        <v>126</v>
      </c>
      <c r="BT36" s="44" t="str">
        <f>IF(G72="","",BB67)</f>
        <v/>
      </c>
      <c r="BU36" s="46"/>
      <c r="BV36" s="104"/>
      <c r="BW36" s="60"/>
      <c r="BX36" s="104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</row>
    <row r="37" spans="1:101" ht="18.75" customHeight="1" thickBot="1" x14ac:dyDescent="0.3">
      <c r="A37" s="60"/>
      <c r="B37" s="60"/>
      <c r="C37" s="14" t="str">
        <f>H34</f>
        <v>Griechenland</v>
      </c>
      <c r="D37" s="40"/>
      <c r="E37" s="104"/>
      <c r="F37" s="93"/>
      <c r="G37" s="104"/>
      <c r="H37" s="14" t="str">
        <f>H35</f>
        <v>Japan</v>
      </c>
      <c r="I37" s="40"/>
      <c r="J37" s="60"/>
      <c r="K37" s="60" t="s">
        <v>80</v>
      </c>
      <c r="L37" s="60">
        <f t="shared" si="8"/>
        <v>0</v>
      </c>
      <c r="M37" s="60"/>
      <c r="N37" s="60">
        <f>IF($E37="",0,IF($E37&gt;$G37,3,IF($E37=$G37,1,0)))</f>
        <v>0</v>
      </c>
      <c r="O37" s="60"/>
      <c r="P37" s="60">
        <f>IF($G37="",0,IF($E37&gt;$G37,0,IF($E37=$G37,1,3)))</f>
        <v>0</v>
      </c>
      <c r="Q37" s="60"/>
      <c r="R37" s="60">
        <f>E37</f>
        <v>0</v>
      </c>
      <c r="S37" s="60"/>
      <c r="T37" s="60">
        <f>G37</f>
        <v>0</v>
      </c>
      <c r="U37" s="60"/>
      <c r="V37" s="60">
        <f>G37</f>
        <v>0</v>
      </c>
      <c r="W37" s="60"/>
      <c r="X37" s="60">
        <f>E37</f>
        <v>0</v>
      </c>
      <c r="Y37" s="60"/>
      <c r="Z37" s="60">
        <f>P40</f>
        <v>0</v>
      </c>
      <c r="AA37" s="60">
        <f>T40</f>
        <v>0</v>
      </c>
      <c r="AB37" s="60">
        <f>X40</f>
        <v>0</v>
      </c>
      <c r="AC37" s="60">
        <f>AA37-AB37</f>
        <v>0</v>
      </c>
      <c r="AD37" s="60">
        <f>IF(Z37&gt;Z34,-1,0)</f>
        <v>0</v>
      </c>
      <c r="AE37" s="60">
        <f>IF(Z37&gt;Z35,-1,0)</f>
        <v>0</v>
      </c>
      <c r="AF37" s="60">
        <f>IF(Z37&gt;Z36,-1,0)</f>
        <v>0</v>
      </c>
      <c r="AG37" s="60">
        <f>10000-(AJ37*1000+AM37*100+AK37*10)</f>
        <v>10000</v>
      </c>
      <c r="AH37" s="90">
        <f>RANK(AG37,AG34:AG37,1)</f>
        <v>1</v>
      </c>
      <c r="AI37" s="60" t="str">
        <f>H35</f>
        <v>Japan</v>
      </c>
      <c r="AJ37" s="60">
        <f t="shared" si="9"/>
        <v>0</v>
      </c>
      <c r="AK37" s="60">
        <f t="shared" si="9"/>
        <v>0</v>
      </c>
      <c r="AL37" s="60">
        <f t="shared" si="9"/>
        <v>0</v>
      </c>
      <c r="AM37" s="60">
        <f>AK37-AL37</f>
        <v>0</v>
      </c>
      <c r="AN37" s="187">
        <f>IF(AG34=AG37,IF(E38&gt;G38,AG34-0.1,AG34),AG34)</f>
        <v>10000</v>
      </c>
      <c r="AO37" s="187">
        <f>IF(AG35=AG37,IF(E37&gt;G37,AG35-0.1,AG35),AG35)</f>
        <v>10000</v>
      </c>
      <c r="AP37" s="187">
        <f>IF(AG36=AG37,IF(E35&gt;G35,AG36-0.1,AG36),AG36)</f>
        <v>10000</v>
      </c>
      <c r="AQ37" s="187"/>
      <c r="AR37" s="187">
        <f>AQ38</f>
        <v>30000</v>
      </c>
      <c r="AS37" s="90">
        <f>RANK(AR37,AR34:AR37,1)</f>
        <v>1</v>
      </c>
      <c r="AT37" s="60" t="str">
        <f t="shared" si="10"/>
        <v>Japan</v>
      </c>
      <c r="AU37" s="60">
        <f t="shared" si="10"/>
        <v>0</v>
      </c>
      <c r="AV37" s="60">
        <f t="shared" si="10"/>
        <v>0</v>
      </c>
      <c r="AW37" s="60">
        <f t="shared" si="10"/>
        <v>0</v>
      </c>
      <c r="AX37" s="60"/>
      <c r="AY37" s="60"/>
      <c r="AZ37" s="60"/>
      <c r="BA37" s="113">
        <v>4</v>
      </c>
      <c r="BB37" s="114" t="e">
        <f>VLOOKUP(4,AS34:AT37,2,FALSE)</f>
        <v>#N/A</v>
      </c>
      <c r="BC37" s="115"/>
      <c r="BD37" s="116" t="e">
        <f>VLOOKUP(4,AS34:AW37,3,FALSE)</f>
        <v>#N/A</v>
      </c>
      <c r="BE37" s="116" t="e">
        <f>VLOOKUP(4,AS34:AW37,4,FALSE)</f>
        <v>#N/A</v>
      </c>
      <c r="BF37" s="93" t="s">
        <v>12</v>
      </c>
      <c r="BG37" s="116" t="e">
        <f>VLOOKUP(4,AS34:AW37,5,FALSE)</f>
        <v>#N/A</v>
      </c>
      <c r="BH37" s="60"/>
      <c r="BI37" s="85"/>
      <c r="BJ37" s="85">
        <f>IF(E37&gt;G37,IF(Spielplan!E37&gt;Spielplan!G37,Punktemodus!$B$3,0),0)</f>
        <v>0</v>
      </c>
      <c r="BK37" s="85">
        <f>IF(E37=G37,IF(Spielplan!E37=Spielplan!G37,Punktemodus!$B$3,0),0)</f>
        <v>10</v>
      </c>
      <c r="BL37" s="85">
        <f>IF(E37&lt;G37,IF(Spielplan!E37&lt;Spielplan!G37,Punktemodus!$B$3,0),0)</f>
        <v>0</v>
      </c>
      <c r="BM37" s="85">
        <f>IF(E37=Spielplan!E37,IF(G37=Spielplan!G37,Punktemodus!$B$5,0),0)</f>
        <v>3</v>
      </c>
      <c r="BN37" s="85">
        <f>IF(E37=Spielplan!E37,Punktemodus!$B$7,0)</f>
        <v>1</v>
      </c>
      <c r="BO37" s="85">
        <f>IF(G37=Spielplan!G37,Punktemodus!$B$7,0)</f>
        <v>1</v>
      </c>
      <c r="BP37" s="137">
        <f>IF(Spielplan!E37="",0,SUM(BJ37:BO37))</f>
        <v>0</v>
      </c>
      <c r="BQ37" s="85"/>
      <c r="BR37" s="87"/>
      <c r="BS37" s="5" t="s">
        <v>127</v>
      </c>
      <c r="BT37" s="44" t="str">
        <f>IF(G61="","",BB57)</f>
        <v/>
      </c>
      <c r="BU37" s="46"/>
      <c r="BV37" s="104"/>
      <c r="BW37" s="60"/>
      <c r="BX37" s="104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</row>
    <row r="38" spans="1:101" ht="18.75" customHeight="1" thickBot="1" x14ac:dyDescent="0.3">
      <c r="A38" s="60"/>
      <c r="B38" s="60"/>
      <c r="C38" s="20" t="str">
        <f>C34</f>
        <v>Kolumbien</v>
      </c>
      <c r="D38" s="39"/>
      <c r="E38" s="104"/>
      <c r="F38" s="93"/>
      <c r="G38" s="104"/>
      <c r="H38" s="20" t="str">
        <f>H35</f>
        <v>Japan</v>
      </c>
      <c r="I38" s="39"/>
      <c r="J38" s="60"/>
      <c r="K38" s="60" t="s">
        <v>82</v>
      </c>
      <c r="L38" s="60">
        <f t="shared" si="8"/>
        <v>0</v>
      </c>
      <c r="M38" s="60">
        <f>IF($E38="",0,IF($E38&gt;$G38,3,IF($E38=G38,1,0)))</f>
        <v>0</v>
      </c>
      <c r="N38" s="60"/>
      <c r="O38" s="60"/>
      <c r="P38" s="60">
        <f>IF($G38="",0,IF($E38&gt;$G38,0,IF($E38=$G38,1,3)))</f>
        <v>0</v>
      </c>
      <c r="Q38" s="60">
        <f>E38</f>
        <v>0</v>
      </c>
      <c r="R38" s="60"/>
      <c r="S38" s="60"/>
      <c r="T38" s="60">
        <f>G38</f>
        <v>0</v>
      </c>
      <c r="U38" s="60">
        <f>G38</f>
        <v>0</v>
      </c>
      <c r="V38" s="60"/>
      <c r="W38" s="60"/>
      <c r="X38" s="60">
        <f>E38</f>
        <v>0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187">
        <f>SUM(AN34:AN37)</f>
        <v>30000</v>
      </c>
      <c r="AO38" s="187">
        <f>SUM(AO34:AO37)</f>
        <v>30000</v>
      </c>
      <c r="AP38" s="187">
        <f>SUM(AP34:AP37)</f>
        <v>30000</v>
      </c>
      <c r="AQ38" s="187">
        <f>SUM(AQ34:AQ37)</f>
        <v>30000</v>
      </c>
      <c r="AR38" s="187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85">
        <f>IF(E38&gt;G38,IF(Spielplan!E38&gt;Spielplan!G38,Punktemodus!$B$3,0),0)</f>
        <v>0</v>
      </c>
      <c r="BK38" s="85">
        <f>IF(E38=G38,IF(Spielplan!E38=Spielplan!G38,Punktemodus!$B$3,0),0)</f>
        <v>10</v>
      </c>
      <c r="BL38" s="85">
        <f>IF(E38&lt;G38,IF(Spielplan!E38&lt;Spielplan!G38,Punktemodus!$B$3,0),0)</f>
        <v>0</v>
      </c>
      <c r="BM38" s="85">
        <f>IF(E38=Spielplan!E38,IF(G38=Spielplan!G38,Punktemodus!$B$5,0),0)</f>
        <v>3</v>
      </c>
      <c r="BN38" s="85">
        <f>IF(E38=Spielplan!E38,Punktemodus!$B$7,0)</f>
        <v>1</v>
      </c>
      <c r="BO38" s="85">
        <f>IF(G38=Spielplan!G38,Punktemodus!$B$7,0)</f>
        <v>1</v>
      </c>
      <c r="BP38" s="137">
        <f>IF(Spielplan!E38="",0,SUM(BJ38:BO38))</f>
        <v>0</v>
      </c>
      <c r="BQ38" s="60"/>
      <c r="BR38" s="87"/>
      <c r="BS38" s="60"/>
      <c r="BT38" s="60"/>
      <c r="BU38" s="60"/>
      <c r="BV38" s="60"/>
      <c r="BW38" s="60"/>
      <c r="BX38" s="60"/>
      <c r="BY38" s="60"/>
      <c r="BZ38" s="47">
        <v>55</v>
      </c>
      <c r="CA38" s="44" t="str">
        <f>IF(BX36="",IF(BV36&gt;BV37,BT36,BT37),IF(BX36&gt;BX37,BT36,BT37))</f>
        <v/>
      </c>
      <c r="CB38" s="46"/>
      <c r="CC38" s="104"/>
      <c r="CD38" s="60"/>
      <c r="CE38" s="104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</row>
    <row r="39" spans="1:101" ht="18.75" customHeight="1" thickBot="1" x14ac:dyDescent="0.3">
      <c r="A39" s="60"/>
      <c r="B39" s="60"/>
      <c r="C39" s="14" t="str">
        <f>H34</f>
        <v>Griechenland</v>
      </c>
      <c r="D39" s="40"/>
      <c r="E39" s="104"/>
      <c r="F39" s="93"/>
      <c r="G39" s="104"/>
      <c r="H39" s="14" t="str">
        <f>C35</f>
        <v>Elfenbeinküste</v>
      </c>
      <c r="I39" s="40"/>
      <c r="J39" s="60"/>
      <c r="K39" s="60" t="s">
        <v>82</v>
      </c>
      <c r="L39" s="60">
        <f t="shared" si="8"/>
        <v>0</v>
      </c>
      <c r="M39" s="60"/>
      <c r="N39" s="60">
        <f>IF($E39="",0,IF($E39&gt;$G39,3,IF($E39=$G39,1,0)))</f>
        <v>0</v>
      </c>
      <c r="O39" s="60">
        <f>IF($G39="",0,IF($E39&gt;$G39,0,IF($E39=$G39,1,3)))</f>
        <v>0</v>
      </c>
      <c r="P39" s="60"/>
      <c r="Q39" s="60"/>
      <c r="R39" s="60">
        <f>E39</f>
        <v>0</v>
      </c>
      <c r="S39" s="60">
        <f>G39</f>
        <v>0</v>
      </c>
      <c r="T39" s="60"/>
      <c r="U39" s="60"/>
      <c r="V39" s="60">
        <f>G39</f>
        <v>0</v>
      </c>
      <c r="W39" s="60">
        <f>E39</f>
        <v>0</v>
      </c>
      <c r="X39" s="60"/>
      <c r="Y39" s="60"/>
      <c r="Z39" s="60" t="s">
        <v>30</v>
      </c>
      <c r="AA39" s="60"/>
      <c r="AB39" s="60"/>
      <c r="AC39" s="60"/>
      <c r="AD39" s="60"/>
      <c r="AE39" s="60"/>
      <c r="AF39" s="60"/>
      <c r="AG39" s="60" t="b">
        <f>OR(AG34=AG35,AG34=AG36,AG34=AG37,AG35=AG36,AG35=AG37,AG36=AG37)</f>
        <v>1</v>
      </c>
      <c r="AH39" s="60"/>
      <c r="AI39" s="60"/>
      <c r="AJ39" s="60"/>
      <c r="AK39" s="60"/>
      <c r="AL39" s="60"/>
      <c r="AM39" s="60"/>
      <c r="AN39" s="60"/>
      <c r="AO39" s="60" t="s">
        <v>34</v>
      </c>
      <c r="AP39" s="60"/>
      <c r="AQ39" s="60"/>
      <c r="AR39" s="60" t="b">
        <f>OR(AR34=AR35,AR34=AR36,AR34=AR37,AR35=AR36,AR35=AR37,AR36=AR37)</f>
        <v>1</v>
      </c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85">
        <f>IF(E39&gt;G39,IF(Spielplan!E39&gt;Spielplan!G39,Punktemodus!$B$3,0),0)</f>
        <v>0</v>
      </c>
      <c r="BK39" s="85">
        <f>IF(E39=G39,IF(Spielplan!E39=Spielplan!G39,Punktemodus!$B$3,0),0)</f>
        <v>10</v>
      </c>
      <c r="BL39" s="85">
        <f>IF(E39&lt;G39,IF(Spielplan!E39&lt;Spielplan!G39,Punktemodus!$B$3,0),0)</f>
        <v>0</v>
      </c>
      <c r="BM39" s="85">
        <f>IF(E39=Spielplan!E39,IF(G39=Spielplan!G39,Punktemodus!$B$5,0),0)</f>
        <v>3</v>
      </c>
      <c r="BN39" s="85">
        <f>IF(E39=Spielplan!E39,Punktemodus!$B$7,0)</f>
        <v>1</v>
      </c>
      <c r="BO39" s="85">
        <f>IF(G39=Spielplan!G39,Punktemodus!$B$7,0)</f>
        <v>1</v>
      </c>
      <c r="BP39" s="137">
        <f>IF(Spielplan!E39="",0,SUM(BJ39:BO39))</f>
        <v>0</v>
      </c>
      <c r="BQ39" s="60"/>
      <c r="BR39" s="87"/>
      <c r="BS39" s="60"/>
      <c r="BT39" s="60"/>
      <c r="BU39" s="60"/>
      <c r="BV39" s="60"/>
      <c r="BW39" s="60"/>
      <c r="BX39" s="60"/>
      <c r="BY39" s="60"/>
      <c r="BZ39" s="47">
        <v>56</v>
      </c>
      <c r="CA39" s="44" t="str">
        <f>IF(BX40="",IF(BV40&gt;BV41,BT40,BT41),IF(BX40&gt;BX41,BT40,BT41))</f>
        <v/>
      </c>
      <c r="CB39" s="46"/>
      <c r="CC39" s="104"/>
      <c r="CD39" s="60"/>
      <c r="CE39" s="104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</row>
    <row r="40" spans="1:101" ht="18.75" customHeight="1" thickBot="1" x14ac:dyDescent="0.25">
      <c r="A40" s="60"/>
      <c r="B40" s="60"/>
      <c r="C40" s="136" t="str">
        <f>IF(G39="","",IF(AR39=TRUE,"Achtung: Fehler in Tabelle!",""))</f>
        <v/>
      </c>
      <c r="D40" s="60"/>
      <c r="E40" s="85"/>
      <c r="F40" s="60"/>
      <c r="G40" s="85"/>
      <c r="H40" s="60"/>
      <c r="I40" s="60"/>
      <c r="J40" s="60"/>
      <c r="K40" s="60"/>
      <c r="L40" s="60"/>
      <c r="M40" s="60">
        <f t="shared" ref="M40:X40" si="11">SUM(M34:M39)</f>
        <v>0</v>
      </c>
      <c r="N40" s="60">
        <f t="shared" si="11"/>
        <v>0</v>
      </c>
      <c r="O40" s="60">
        <f t="shared" si="11"/>
        <v>0</v>
      </c>
      <c r="P40" s="60">
        <f t="shared" si="11"/>
        <v>0</v>
      </c>
      <c r="Q40" s="60">
        <f t="shared" si="11"/>
        <v>0</v>
      </c>
      <c r="R40" s="60">
        <f t="shared" si="11"/>
        <v>0</v>
      </c>
      <c r="S40" s="60">
        <f t="shared" si="11"/>
        <v>0</v>
      </c>
      <c r="T40" s="60">
        <f t="shared" si="11"/>
        <v>0</v>
      </c>
      <c r="U40" s="60">
        <f t="shared" si="11"/>
        <v>0</v>
      </c>
      <c r="V40" s="60">
        <f t="shared" si="11"/>
        <v>0</v>
      </c>
      <c r="W40" s="60">
        <f t="shared" si="11"/>
        <v>0</v>
      </c>
      <c r="X40" s="60">
        <f t="shared" si="11"/>
        <v>0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160">
        <f>SUM(BP34:BP39)</f>
        <v>0</v>
      </c>
      <c r="BQ40" s="60"/>
      <c r="BR40" s="87"/>
      <c r="BS40" s="55" t="s">
        <v>128</v>
      </c>
      <c r="BT40" s="44" t="str">
        <f>IF(G94="","",BB89)</f>
        <v/>
      </c>
      <c r="BU40" s="46"/>
      <c r="BV40" s="104"/>
      <c r="BW40" s="60"/>
      <c r="BX40" s="104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</row>
    <row r="41" spans="1:101" ht="18.75" customHeight="1" thickBot="1" x14ac:dyDescent="0.25">
      <c r="A41" s="60"/>
      <c r="B41" s="60"/>
      <c r="C41" s="60"/>
      <c r="D41" s="60"/>
      <c r="E41" s="85"/>
      <c r="F41" s="60"/>
      <c r="G41" s="85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138"/>
      <c r="BQ41" s="60"/>
      <c r="BR41" s="87"/>
      <c r="BS41" s="25" t="s">
        <v>129</v>
      </c>
      <c r="BT41" s="44" t="str">
        <f>IF(G83="","",BB79)</f>
        <v/>
      </c>
      <c r="BU41" s="46"/>
      <c r="BV41" s="104"/>
      <c r="BW41" s="60"/>
      <c r="BX41" s="104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</row>
    <row r="42" spans="1:101" ht="18.75" customHeight="1" thickBot="1" x14ac:dyDescent="0.3">
      <c r="A42" s="60"/>
      <c r="B42" s="60"/>
      <c r="C42" s="89"/>
      <c r="D42" s="60"/>
      <c r="E42" s="85"/>
      <c r="F42" s="60"/>
      <c r="G42" s="85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89"/>
      <c r="BC42" s="60"/>
      <c r="BD42" s="90"/>
      <c r="BE42" s="60"/>
      <c r="BF42" s="61"/>
      <c r="BG42" s="60"/>
      <c r="BH42" s="60"/>
      <c r="BI42" s="60"/>
      <c r="BJ42" s="60"/>
      <c r="BK42" s="60"/>
      <c r="BL42" s="60"/>
      <c r="BM42" s="60"/>
      <c r="BN42" s="60"/>
      <c r="BO42" s="60"/>
      <c r="BP42" s="138"/>
      <c r="BQ42" s="60"/>
      <c r="BR42" s="87"/>
      <c r="BS42" s="94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</row>
    <row r="43" spans="1:101" ht="18.75" customHeight="1" thickBot="1" x14ac:dyDescent="0.3">
      <c r="A43" s="60"/>
      <c r="B43" s="60"/>
      <c r="C43" s="88" t="s">
        <v>74</v>
      </c>
      <c r="D43" s="60"/>
      <c r="E43" s="85"/>
      <c r="F43" s="60"/>
      <c r="G43" s="85"/>
      <c r="H43" s="60"/>
      <c r="I43" s="60"/>
      <c r="J43" s="60"/>
      <c r="K43" s="60"/>
      <c r="L43" s="60"/>
      <c r="M43" s="60" t="s">
        <v>4</v>
      </c>
      <c r="N43" s="60"/>
      <c r="O43" s="60"/>
      <c r="P43" s="60"/>
      <c r="Q43" s="60" t="s">
        <v>6</v>
      </c>
      <c r="R43" s="60"/>
      <c r="S43" s="60"/>
      <c r="T43" s="60"/>
      <c r="U43" s="60" t="s">
        <v>7</v>
      </c>
      <c r="V43" s="60"/>
      <c r="W43" s="60"/>
      <c r="X43" s="60"/>
      <c r="Y43" s="60"/>
      <c r="Z43" s="60" t="s">
        <v>4</v>
      </c>
      <c r="AA43" s="60" t="s">
        <v>5</v>
      </c>
      <c r="AB43" s="60"/>
      <c r="AC43" s="60"/>
      <c r="AD43" s="60" t="s">
        <v>9</v>
      </c>
      <c r="AE43" s="60"/>
      <c r="AF43" s="60"/>
      <c r="AG43" s="60"/>
      <c r="AH43" s="60" t="s">
        <v>32</v>
      </c>
      <c r="AI43" s="60"/>
      <c r="AJ43" s="60"/>
      <c r="AK43" s="60"/>
      <c r="AL43" s="60"/>
      <c r="AM43" s="60"/>
      <c r="AN43" s="60" t="s">
        <v>35</v>
      </c>
      <c r="AO43" s="60"/>
      <c r="AP43" s="60"/>
      <c r="AQ43" s="60"/>
      <c r="AR43" s="60"/>
      <c r="AS43" s="60" t="s">
        <v>33</v>
      </c>
      <c r="AT43" s="60"/>
      <c r="AU43" s="60"/>
      <c r="AV43" s="60"/>
      <c r="AW43" s="60"/>
      <c r="AX43" s="60"/>
      <c r="AY43" s="60"/>
      <c r="AZ43" s="60"/>
      <c r="BA43" s="60"/>
      <c r="BB43" s="89" t="s">
        <v>10</v>
      </c>
      <c r="BC43" s="60"/>
      <c r="BD43" s="90" t="s">
        <v>4</v>
      </c>
      <c r="BE43" s="60"/>
      <c r="BF43" s="61" t="s">
        <v>5</v>
      </c>
      <c r="BG43" s="60"/>
      <c r="BH43" s="60"/>
      <c r="BI43" s="85"/>
      <c r="BJ43" s="60"/>
      <c r="BK43" s="60"/>
      <c r="BL43" s="60"/>
      <c r="BM43" s="60"/>
      <c r="BN43" s="60"/>
      <c r="BO43" s="60"/>
      <c r="BP43" s="138"/>
      <c r="BQ43" s="85"/>
      <c r="BR43" s="139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</row>
    <row r="44" spans="1:101" ht="18.75" customHeight="1" thickBot="1" x14ac:dyDescent="0.25">
      <c r="A44" s="60"/>
      <c r="B44" s="60"/>
      <c r="C44" s="60"/>
      <c r="D44" s="60"/>
      <c r="E44" s="85"/>
      <c r="F44" s="60"/>
      <c r="G44" s="85"/>
      <c r="H44" s="60"/>
      <c r="I44" s="60"/>
      <c r="J44" s="60"/>
      <c r="K44" s="60"/>
      <c r="L44" s="60"/>
      <c r="M44" s="60" t="s">
        <v>0</v>
      </c>
      <c r="N44" s="60" t="s">
        <v>1</v>
      </c>
      <c r="O44" s="60" t="s">
        <v>2</v>
      </c>
      <c r="P44" s="60" t="s">
        <v>3</v>
      </c>
      <c r="Q44" s="60" t="s">
        <v>0</v>
      </c>
      <c r="R44" s="60" t="s">
        <v>1</v>
      </c>
      <c r="S44" s="60" t="s">
        <v>2</v>
      </c>
      <c r="T44" s="60" t="s">
        <v>3</v>
      </c>
      <c r="U44" s="60" t="s">
        <v>0</v>
      </c>
      <c r="V44" s="60" t="s">
        <v>1</v>
      </c>
      <c r="W44" s="60" t="s">
        <v>2</v>
      </c>
      <c r="X44" s="60" t="s">
        <v>3</v>
      </c>
      <c r="Y44" s="60"/>
      <c r="Z44" s="60" t="s">
        <v>8</v>
      </c>
      <c r="AA44" s="60"/>
      <c r="AB44" s="60"/>
      <c r="AC44" s="60"/>
      <c r="AD44" s="60"/>
      <c r="AE44" s="60"/>
      <c r="AF44" s="60"/>
      <c r="AG44" s="60"/>
      <c r="AH44" s="60" t="s">
        <v>31</v>
      </c>
      <c r="AI44" s="60"/>
      <c r="AJ44" s="60"/>
      <c r="AK44" s="60"/>
      <c r="AL44" s="60"/>
      <c r="AM44" s="60"/>
      <c r="AN44" s="60" t="str">
        <f>AI45</f>
        <v>Uruguay</v>
      </c>
      <c r="AO44" s="60" t="str">
        <f>AI46</f>
        <v>Costa Rica</v>
      </c>
      <c r="AP44" s="60" t="str">
        <f>AI47</f>
        <v>England</v>
      </c>
      <c r="AQ44" s="60" t="str">
        <f>AI48</f>
        <v>Italien</v>
      </c>
      <c r="AR44" s="60"/>
      <c r="AS44" s="60" t="s">
        <v>31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85"/>
      <c r="BJ44" s="85"/>
      <c r="BK44" s="85"/>
      <c r="BL44" s="85"/>
      <c r="BM44" s="85"/>
      <c r="BN44" s="85"/>
      <c r="BO44" s="85"/>
      <c r="BP44" s="137"/>
      <c r="BQ44" s="85"/>
      <c r="BR44" s="141"/>
      <c r="BS44" s="359" t="s">
        <v>165</v>
      </c>
      <c r="BT44" s="360"/>
      <c r="BU44" s="361"/>
      <c r="BV44" s="362"/>
      <c r="BW44" s="156"/>
      <c r="BX44" s="351" t="s">
        <v>152</v>
      </c>
      <c r="BY44" s="351" t="s">
        <v>153</v>
      </c>
      <c r="BZ44" s="352"/>
      <c r="CA44" s="156"/>
      <c r="CB44" s="155"/>
      <c r="CC44" s="155"/>
      <c r="CD44" s="155"/>
      <c r="CE44" s="351" t="s">
        <v>155</v>
      </c>
      <c r="CF44" s="351" t="s">
        <v>156</v>
      </c>
      <c r="CG44" s="155"/>
      <c r="CH44" s="155"/>
      <c r="CI44" s="155"/>
      <c r="CJ44" s="351" t="s">
        <v>158</v>
      </c>
      <c r="CK44" s="155"/>
      <c r="CL44" s="155"/>
      <c r="CM44" s="155"/>
      <c r="CN44" s="155"/>
      <c r="CO44" s="351" t="s">
        <v>159</v>
      </c>
      <c r="CP44" s="155"/>
      <c r="CQ44" s="155"/>
      <c r="CR44" s="155"/>
      <c r="CS44" s="351" t="s">
        <v>146</v>
      </c>
      <c r="CT44" s="155"/>
      <c r="CU44" s="134"/>
      <c r="CV44" s="134"/>
      <c r="CW44" s="134"/>
    </row>
    <row r="45" spans="1:101" ht="18.75" customHeight="1" thickBot="1" x14ac:dyDescent="0.3">
      <c r="A45" s="60"/>
      <c r="B45" s="60"/>
      <c r="C45" s="75" t="str">
        <f>Spielplan!$C$45</f>
        <v>Uruguay</v>
      </c>
      <c r="D45" s="76"/>
      <c r="E45" s="104"/>
      <c r="F45" s="93"/>
      <c r="G45" s="104"/>
      <c r="H45" s="75" t="str">
        <f>Spielplan!$H$45</f>
        <v>Costa Rica</v>
      </c>
      <c r="I45" s="76"/>
      <c r="J45" s="60"/>
      <c r="K45" s="60" t="s">
        <v>85</v>
      </c>
      <c r="L45" s="60">
        <f t="shared" ref="L45:L50" si="12">IF(E45-G45&gt;0,1,IF(G45=E45,0,-1))</f>
        <v>0</v>
      </c>
      <c r="M45" s="60">
        <f>IF($E45="",0,IF($E45&gt;$G45,3,IF($E45=G45,1,0)))</f>
        <v>0</v>
      </c>
      <c r="N45" s="60">
        <f>IF($G45="",0,IF($E45&gt;$G45,0,IF($E45=G45,1,3)))</f>
        <v>0</v>
      </c>
      <c r="O45" s="60"/>
      <c r="P45" s="60"/>
      <c r="Q45" s="60">
        <f>E45</f>
        <v>0</v>
      </c>
      <c r="R45" s="60">
        <f>G45</f>
        <v>0</v>
      </c>
      <c r="S45" s="60"/>
      <c r="T45" s="60"/>
      <c r="U45" s="60">
        <f>G45</f>
        <v>0</v>
      </c>
      <c r="V45" s="60">
        <f>E45</f>
        <v>0</v>
      </c>
      <c r="W45" s="60"/>
      <c r="X45" s="60"/>
      <c r="Y45" s="60"/>
      <c r="Z45" s="60">
        <f>M51</f>
        <v>0</v>
      </c>
      <c r="AA45" s="60">
        <f>Q51</f>
        <v>0</v>
      </c>
      <c r="AB45" s="60">
        <f>U51</f>
        <v>0</v>
      </c>
      <c r="AC45" s="60">
        <f>AA45-AB45</f>
        <v>0</v>
      </c>
      <c r="AD45" s="60">
        <f>IF(Z45&gt;Z46,-1,0)</f>
        <v>0</v>
      </c>
      <c r="AE45" s="60">
        <f>IF(Z45&gt;Z47,-1,0)</f>
        <v>0</v>
      </c>
      <c r="AF45" s="60">
        <f>IF(Z45&gt;Z48,-1,0)</f>
        <v>0</v>
      </c>
      <c r="AG45" s="60">
        <f>10000-(AJ45*1000+AM45*100+AK45*10)</f>
        <v>10000</v>
      </c>
      <c r="AH45" s="90">
        <f>RANK(AG45,AG45:AG48,1)</f>
        <v>1</v>
      </c>
      <c r="AI45" s="60" t="str">
        <f>C45</f>
        <v>Uruguay</v>
      </c>
      <c r="AJ45" s="60">
        <f t="shared" ref="AJ45:AL48" si="13">Z45</f>
        <v>0</v>
      </c>
      <c r="AK45" s="60">
        <f t="shared" si="13"/>
        <v>0</v>
      </c>
      <c r="AL45" s="60">
        <f t="shared" si="13"/>
        <v>0</v>
      </c>
      <c r="AM45" s="60">
        <f>AK45-AL45</f>
        <v>0</v>
      </c>
      <c r="AN45" s="187"/>
      <c r="AO45" s="187">
        <f>IF(AG46=AG45,IF(G45&gt;E45,AG46-0.1,AG46),AG46)</f>
        <v>10000</v>
      </c>
      <c r="AP45" s="187">
        <f>IF(AG47=AG45,IF(G47&gt;E47,AG47-0.1,AG47),AG47)</f>
        <v>10000</v>
      </c>
      <c r="AQ45" s="187">
        <f>IF(AG48=AG45,IF(G49&gt;E49,AG48-0.1,AG48),AG48)</f>
        <v>10000</v>
      </c>
      <c r="AR45" s="187">
        <f>AN49</f>
        <v>30000</v>
      </c>
      <c r="AS45" s="90">
        <f>RANK(AR45,AR45:AR48,1)</f>
        <v>1</v>
      </c>
      <c r="AT45" s="60" t="str">
        <f t="shared" ref="AT45:AW48" si="14">AI45</f>
        <v>Uruguay</v>
      </c>
      <c r="AU45" s="60">
        <f t="shared" si="14"/>
        <v>0</v>
      </c>
      <c r="AV45" s="60">
        <f t="shared" si="14"/>
        <v>0</v>
      </c>
      <c r="AW45" s="60">
        <f t="shared" si="14"/>
        <v>0</v>
      </c>
      <c r="AX45" s="60"/>
      <c r="AY45" s="60"/>
      <c r="AZ45" s="60"/>
      <c r="BA45" s="77">
        <v>1</v>
      </c>
      <c r="BB45" s="75" t="str">
        <f>VLOOKUP(1,AS45:AT48,2,FALSE)</f>
        <v>Uruguay</v>
      </c>
      <c r="BC45" s="76"/>
      <c r="BD45" s="78">
        <f>VLOOKUP(1,AS45:AW48,3,FALSE)</f>
        <v>0</v>
      </c>
      <c r="BE45" s="79">
        <f>VLOOKUP(1,AS45:AW48,4,FALSE)</f>
        <v>0</v>
      </c>
      <c r="BF45" s="93" t="s">
        <v>12</v>
      </c>
      <c r="BG45" s="79">
        <f>VLOOKUP(1,AS45:AW48,5,FALSE)</f>
        <v>0</v>
      </c>
      <c r="BH45" s="80" t="s">
        <v>24</v>
      </c>
      <c r="BI45" s="85"/>
      <c r="BJ45" s="85">
        <f>IF(E45&gt;G45,IF(Spielplan!E45&gt;Spielplan!G45,Punktemodus!$B$3,0),0)</f>
        <v>0</v>
      </c>
      <c r="BK45" s="85">
        <f>IF(E45=G45,IF(Spielplan!E45=Spielplan!G45,Punktemodus!$B$3,0),0)</f>
        <v>10</v>
      </c>
      <c r="BL45" s="85">
        <f>IF(E45&lt;G45,IF(Spielplan!E45&lt;Spielplan!G45,Punktemodus!$B$3,0),0)</f>
        <v>0</v>
      </c>
      <c r="BM45" s="85">
        <f>IF(E45=Spielplan!E45,IF(G45=Spielplan!G45,Punktemodus!$B$5,0),0)</f>
        <v>3</v>
      </c>
      <c r="BN45" s="85">
        <f>IF(E45=Spielplan!E45,Punktemodus!$B$7,0)</f>
        <v>1</v>
      </c>
      <c r="BO45" s="85">
        <f>IF(G45=Spielplan!G45,Punktemodus!$B$7,0)</f>
        <v>1</v>
      </c>
      <c r="BP45" s="137">
        <f>IF(Spielplan!E45="",0,SUM(BJ45:BO45))</f>
        <v>0</v>
      </c>
      <c r="BQ45" s="85"/>
      <c r="BR45" s="141"/>
      <c r="BS45" s="363"/>
      <c r="BT45" s="364"/>
      <c r="BU45" s="365"/>
      <c r="BV45" s="366"/>
      <c r="BW45" s="156"/>
      <c r="BX45" s="351"/>
      <c r="BY45" s="351"/>
      <c r="BZ45" s="352"/>
      <c r="CA45" s="156"/>
      <c r="CB45" s="155"/>
      <c r="CC45" s="155"/>
      <c r="CD45" s="155"/>
      <c r="CE45" s="351"/>
      <c r="CF45" s="351"/>
      <c r="CG45" s="155"/>
      <c r="CH45" s="155"/>
      <c r="CI45" s="155"/>
      <c r="CJ45" s="351"/>
      <c r="CK45" s="155"/>
      <c r="CL45" s="155"/>
      <c r="CM45" s="155"/>
      <c r="CN45" s="155"/>
      <c r="CO45" s="351"/>
      <c r="CP45" s="155"/>
      <c r="CQ45" s="155"/>
      <c r="CR45" s="155"/>
      <c r="CS45" s="351"/>
      <c r="CT45" s="155"/>
      <c r="CU45" s="134"/>
      <c r="CV45" s="134"/>
      <c r="CW45" s="134"/>
    </row>
    <row r="46" spans="1:101" ht="18.75" customHeight="1" thickBot="1" x14ac:dyDescent="0.3">
      <c r="A46" s="60"/>
      <c r="B46" s="60"/>
      <c r="C46" s="48" t="str">
        <f>Spielplan!$C$46</f>
        <v>England</v>
      </c>
      <c r="D46" s="49"/>
      <c r="E46" s="104"/>
      <c r="F46" s="93"/>
      <c r="G46" s="104"/>
      <c r="H46" s="48" t="str">
        <f>Spielplan!$H$46</f>
        <v>Italien</v>
      </c>
      <c r="I46" s="49"/>
      <c r="J46" s="60"/>
      <c r="K46" s="60" t="s">
        <v>86</v>
      </c>
      <c r="L46" s="60">
        <f t="shared" si="12"/>
        <v>0</v>
      </c>
      <c r="M46" s="60"/>
      <c r="N46" s="60"/>
      <c r="O46" s="60">
        <f>IF($E46="",0,IF($E46&gt;$G46,3,IF($E46=$G46,1,0)))</f>
        <v>0</v>
      </c>
      <c r="P46" s="60">
        <f>IF($G46="",0,IF($E46&gt;$G46,0,IF($E46=$G46,1,3)))</f>
        <v>0</v>
      </c>
      <c r="Q46" s="60"/>
      <c r="R46" s="60"/>
      <c r="S46" s="60">
        <f>E46</f>
        <v>0</v>
      </c>
      <c r="T46" s="60">
        <f>G46</f>
        <v>0</v>
      </c>
      <c r="U46" s="60"/>
      <c r="V46" s="60"/>
      <c r="W46" s="60">
        <f>G46</f>
        <v>0</v>
      </c>
      <c r="X46" s="60">
        <f>E46</f>
        <v>0</v>
      </c>
      <c r="Y46" s="60"/>
      <c r="Z46" s="60">
        <f>N51</f>
        <v>0</v>
      </c>
      <c r="AA46" s="60">
        <f>R51</f>
        <v>0</v>
      </c>
      <c r="AB46" s="60">
        <f>V51</f>
        <v>0</v>
      </c>
      <c r="AC46" s="60">
        <f>AA46-AB46</f>
        <v>0</v>
      </c>
      <c r="AD46" s="60">
        <f>IF(Z46&gt;Z45,-1,0)</f>
        <v>0</v>
      </c>
      <c r="AE46" s="60">
        <f>IF(Z46&gt;Z47,-1,0)</f>
        <v>0</v>
      </c>
      <c r="AF46" s="60">
        <f>IF(Z46&gt;Z48,-1,0)</f>
        <v>0</v>
      </c>
      <c r="AG46" s="60">
        <f>10000-(AJ46*1000+AM46*100+AK46*10)</f>
        <v>10000</v>
      </c>
      <c r="AH46" s="90">
        <f>RANK(AG46,AG45:AG48,1)</f>
        <v>1</v>
      </c>
      <c r="AI46" s="60" t="str">
        <f>H45</f>
        <v>Costa Rica</v>
      </c>
      <c r="AJ46" s="60">
        <f t="shared" si="13"/>
        <v>0</v>
      </c>
      <c r="AK46" s="60">
        <f t="shared" si="13"/>
        <v>0</v>
      </c>
      <c r="AL46" s="60">
        <f t="shared" si="13"/>
        <v>0</v>
      </c>
      <c r="AM46" s="60">
        <f>AK46-AL46</f>
        <v>0</v>
      </c>
      <c r="AN46" s="187">
        <f>IF(AG45=AG46,IF(E45&gt;G45,AG45-0.1,AG45),AG45)</f>
        <v>10000</v>
      </c>
      <c r="AO46" s="187"/>
      <c r="AP46" s="187">
        <f>IF(AG47=AG46,IF(G50&gt;E50,AG47-0.1,AG47),AG47)</f>
        <v>10000</v>
      </c>
      <c r="AQ46" s="187">
        <f>IF(AG48=AG46,IF(G48&gt;E48,AG48-0.1,AG48),AG48)</f>
        <v>10000</v>
      </c>
      <c r="AR46" s="187">
        <f>AO49</f>
        <v>30000</v>
      </c>
      <c r="AS46" s="90">
        <f>RANK(AR46,AR45:AR48,1)</f>
        <v>1</v>
      </c>
      <c r="AT46" s="60" t="str">
        <f t="shared" si="14"/>
        <v>Costa Rica</v>
      </c>
      <c r="AU46" s="60">
        <f t="shared" si="14"/>
        <v>0</v>
      </c>
      <c r="AV46" s="60">
        <f t="shared" si="14"/>
        <v>0</v>
      </c>
      <c r="AW46" s="60">
        <f t="shared" si="14"/>
        <v>0</v>
      </c>
      <c r="AX46" s="60"/>
      <c r="AY46" s="60"/>
      <c r="AZ46" s="60"/>
      <c r="BA46" s="50">
        <v>2</v>
      </c>
      <c r="BB46" s="48" t="e">
        <f>VLOOKUP(2,AS45:AT48,2,FALSE)</f>
        <v>#N/A</v>
      </c>
      <c r="BC46" s="49"/>
      <c r="BD46" s="51" t="e">
        <f>VLOOKUP(2,AS45:AW48,3,FALSE)</f>
        <v>#N/A</v>
      </c>
      <c r="BE46" s="52" t="e">
        <f>VLOOKUP(2,AS45:AW48,4,FALSE)</f>
        <v>#N/A</v>
      </c>
      <c r="BF46" s="93" t="s">
        <v>12</v>
      </c>
      <c r="BG46" s="52" t="e">
        <f>VLOOKUP(2,AS45:AW48,5,FALSE)</f>
        <v>#N/A</v>
      </c>
      <c r="BH46" s="81" t="s">
        <v>25</v>
      </c>
      <c r="BI46" s="85"/>
      <c r="BJ46" s="85">
        <f>IF(E46&gt;G46,IF(Spielplan!E46&gt;Spielplan!G46,Punktemodus!$B$3,0),0)</f>
        <v>0</v>
      </c>
      <c r="BK46" s="85">
        <f>IF(E46=G46,IF(Spielplan!E46=Spielplan!G46,Punktemodus!$B$3,0),0)</f>
        <v>10</v>
      </c>
      <c r="BL46" s="85">
        <f>IF(E46&lt;G46,IF(Spielplan!E46&lt;Spielplan!G46,Punktemodus!$B$3,0),0)</f>
        <v>0</v>
      </c>
      <c r="BM46" s="85">
        <f>IF(E46=Spielplan!E46,IF(G46=Spielplan!G46,Punktemodus!$B$5,0),0)</f>
        <v>3</v>
      </c>
      <c r="BN46" s="85">
        <f>IF(E46=Spielplan!E46,Punktemodus!$B$7,0)</f>
        <v>1</v>
      </c>
      <c r="BO46" s="85">
        <f>IF(G46=Spielplan!G46,Punktemodus!$B$7,0)</f>
        <v>1</v>
      </c>
      <c r="BP46" s="137">
        <f>IF(Spielplan!E46="",0,SUM(BJ46:BO46))</f>
        <v>0</v>
      </c>
      <c r="BQ46" s="85"/>
      <c r="BR46" s="141"/>
      <c r="BS46" s="142"/>
      <c r="BT46" s="155"/>
      <c r="BU46" s="154" t="s">
        <v>120</v>
      </c>
      <c r="BV46" s="155"/>
      <c r="BW46" s="155"/>
      <c r="BX46" s="351"/>
      <c r="BY46" s="351"/>
      <c r="BZ46" s="352"/>
      <c r="CA46" s="155"/>
      <c r="CB46" s="155"/>
      <c r="CC46" s="155"/>
      <c r="CD46" s="155"/>
      <c r="CE46" s="351"/>
      <c r="CF46" s="351"/>
      <c r="CG46" s="155"/>
      <c r="CH46" s="155"/>
      <c r="CI46" s="155"/>
      <c r="CJ46" s="351"/>
      <c r="CK46" s="155"/>
      <c r="CL46" s="155"/>
      <c r="CM46" s="155"/>
      <c r="CN46" s="155"/>
      <c r="CO46" s="351"/>
      <c r="CP46" s="155"/>
      <c r="CQ46" s="155"/>
      <c r="CR46" s="155"/>
      <c r="CS46" s="351"/>
      <c r="CT46" s="155"/>
      <c r="CU46" s="134"/>
      <c r="CV46" s="134"/>
      <c r="CW46" s="134"/>
    </row>
    <row r="47" spans="1:101" ht="18.75" customHeight="1" thickBot="1" x14ac:dyDescent="0.3">
      <c r="A47" s="60"/>
      <c r="B47" s="60"/>
      <c r="C47" s="75" t="str">
        <f>C45</f>
        <v>Uruguay</v>
      </c>
      <c r="D47" s="76"/>
      <c r="E47" s="104"/>
      <c r="F47" s="93"/>
      <c r="G47" s="104"/>
      <c r="H47" s="75" t="str">
        <f>C46</f>
        <v>England</v>
      </c>
      <c r="I47" s="76"/>
      <c r="J47" s="60"/>
      <c r="K47" s="60" t="s">
        <v>87</v>
      </c>
      <c r="L47" s="60">
        <f t="shared" si="12"/>
        <v>0</v>
      </c>
      <c r="M47" s="60">
        <f>IF($E47="",0,IF($E47&gt;$G47,3,IF($E47=G47,1,0)))</f>
        <v>0</v>
      </c>
      <c r="N47" s="60"/>
      <c r="O47" s="60">
        <f>IF($G47="",0,IF($E47&gt;$G47,0,IF($E47=$G47,1,3)))</f>
        <v>0</v>
      </c>
      <c r="P47" s="60"/>
      <c r="Q47" s="60">
        <f>E47</f>
        <v>0</v>
      </c>
      <c r="R47" s="60"/>
      <c r="S47" s="60">
        <f>G47</f>
        <v>0</v>
      </c>
      <c r="T47" s="60"/>
      <c r="U47" s="60">
        <f>G47</f>
        <v>0</v>
      </c>
      <c r="V47" s="60"/>
      <c r="W47" s="60">
        <f>E47</f>
        <v>0</v>
      </c>
      <c r="X47" s="60"/>
      <c r="Y47" s="60"/>
      <c r="Z47" s="60">
        <f>O51</f>
        <v>0</v>
      </c>
      <c r="AA47" s="60">
        <f>S51</f>
        <v>0</v>
      </c>
      <c r="AB47" s="60">
        <f>W51</f>
        <v>0</v>
      </c>
      <c r="AC47" s="60">
        <f>AA47-AB47</f>
        <v>0</v>
      </c>
      <c r="AD47" s="60">
        <f>IF(Z47&gt;Z45,-1,0)</f>
        <v>0</v>
      </c>
      <c r="AE47" s="60">
        <f>IF(Z47&gt;Z46,-1,0)</f>
        <v>0</v>
      </c>
      <c r="AF47" s="60">
        <f>IF(Z47&gt;Z48,-1,0)</f>
        <v>0</v>
      </c>
      <c r="AG47" s="60">
        <f>10000-(AJ47*1000+AM47*100+AK47*10)</f>
        <v>10000</v>
      </c>
      <c r="AH47" s="90">
        <f>RANK(AG47,AG45:AG48,1)</f>
        <v>1</v>
      </c>
      <c r="AI47" s="60" t="str">
        <f>C46</f>
        <v>England</v>
      </c>
      <c r="AJ47" s="60">
        <f t="shared" si="13"/>
        <v>0</v>
      </c>
      <c r="AK47" s="60">
        <f t="shared" si="13"/>
        <v>0</v>
      </c>
      <c r="AL47" s="60">
        <f t="shared" si="13"/>
        <v>0</v>
      </c>
      <c r="AM47" s="60">
        <f>AK47-AL47</f>
        <v>0</v>
      </c>
      <c r="AN47" s="187">
        <f>IF(AG45=AG47,IF(E47&gt;G47,AG45-0.1,AG45),AG45)</f>
        <v>10000</v>
      </c>
      <c r="AO47" s="187">
        <f>IF(AG46=AG47,IF(E50&gt;G50,AG46-0.1,AG46),AG46)</f>
        <v>10000</v>
      </c>
      <c r="AP47" s="187"/>
      <c r="AQ47" s="187">
        <f>IF(AG48=AG47,IF(G46&gt;E46,AG48-0.1,AG48),AG48)</f>
        <v>10000</v>
      </c>
      <c r="AR47" s="187">
        <f>AP49</f>
        <v>30000</v>
      </c>
      <c r="AS47" s="90">
        <f>RANK(AR47,AR45:AR48,1)</f>
        <v>1</v>
      </c>
      <c r="AT47" s="60" t="str">
        <f t="shared" si="14"/>
        <v>England</v>
      </c>
      <c r="AU47" s="60">
        <f t="shared" si="14"/>
        <v>0</v>
      </c>
      <c r="AV47" s="60">
        <f t="shared" si="14"/>
        <v>0</v>
      </c>
      <c r="AW47" s="60">
        <f t="shared" si="14"/>
        <v>0</v>
      </c>
      <c r="AX47" s="60"/>
      <c r="AY47" s="60"/>
      <c r="AZ47" s="60"/>
      <c r="BA47" s="113">
        <v>3</v>
      </c>
      <c r="BB47" s="114" t="e">
        <f>VLOOKUP(3,AS45:AT48,2,FALSE)</f>
        <v>#N/A</v>
      </c>
      <c r="BC47" s="115"/>
      <c r="BD47" s="116" t="e">
        <f>VLOOKUP(3,AS45:AW48,3,FALSE)</f>
        <v>#N/A</v>
      </c>
      <c r="BE47" s="116" t="e">
        <f>VLOOKUP(3,AS45:AW48,4,FALSE)</f>
        <v>#N/A</v>
      </c>
      <c r="BF47" s="93" t="s">
        <v>12</v>
      </c>
      <c r="BG47" s="116" t="e">
        <f>VLOOKUP(3,AS45:AW48,5,FALSE)</f>
        <v>#N/A</v>
      </c>
      <c r="BH47" s="60"/>
      <c r="BI47" s="60"/>
      <c r="BJ47" s="85">
        <f>IF(E47&gt;G47,IF(Spielplan!E47&gt;Spielplan!G47,Punktemodus!$B$3,0),0)</f>
        <v>0</v>
      </c>
      <c r="BK47" s="85">
        <f>IF(E47=G47,IF(Spielplan!E47=Spielplan!G47,Punktemodus!$B$3,0),0)</f>
        <v>10</v>
      </c>
      <c r="BL47" s="85">
        <f>IF(E47&lt;G47,IF(Spielplan!E47&lt;Spielplan!G47,Punktemodus!$B$3,0),0)</f>
        <v>0</v>
      </c>
      <c r="BM47" s="85">
        <f>IF(E47=Spielplan!E47,IF(G47=Spielplan!G47,Punktemodus!$B$5,0),0)</f>
        <v>3</v>
      </c>
      <c r="BN47" s="85">
        <f>IF(E47=Spielplan!E47,Punktemodus!$B$7,0)</f>
        <v>1</v>
      </c>
      <c r="BO47" s="85">
        <f>IF(G47=Spielplan!G47,Punktemodus!$B$7,0)</f>
        <v>1</v>
      </c>
      <c r="BP47" s="137">
        <f>IF(Spielplan!E47="",0,SUM(BJ47:BO47))</f>
        <v>0</v>
      </c>
      <c r="BQ47" s="85"/>
      <c r="BR47" s="141"/>
      <c r="BS47" s="134"/>
      <c r="BT47" s="134"/>
      <c r="BU47" s="134"/>
      <c r="BV47" s="134"/>
      <c r="BW47" s="155"/>
      <c r="BX47" s="351"/>
      <c r="BY47" s="351"/>
      <c r="BZ47" s="352"/>
      <c r="CA47" s="155"/>
      <c r="CB47" s="155"/>
      <c r="CC47" s="155"/>
      <c r="CD47" s="155"/>
      <c r="CE47" s="351"/>
      <c r="CF47" s="351"/>
      <c r="CG47" s="155"/>
      <c r="CH47" s="155"/>
      <c r="CI47" s="155"/>
      <c r="CJ47" s="351"/>
      <c r="CK47" s="155"/>
      <c r="CL47" s="155"/>
      <c r="CM47" s="155"/>
      <c r="CN47" s="155"/>
      <c r="CO47" s="351"/>
      <c r="CP47" s="155"/>
      <c r="CQ47" s="155"/>
      <c r="CR47" s="155"/>
      <c r="CS47" s="351"/>
      <c r="CT47" s="155"/>
      <c r="CU47" s="134"/>
      <c r="CV47" s="134"/>
      <c r="CW47" s="134"/>
    </row>
    <row r="48" spans="1:101" ht="18.75" customHeight="1" thickBot="1" x14ac:dyDescent="0.3">
      <c r="A48" s="60"/>
      <c r="B48" s="60"/>
      <c r="C48" s="48" t="str">
        <f>H45</f>
        <v>Costa Rica</v>
      </c>
      <c r="D48" s="49"/>
      <c r="E48" s="104"/>
      <c r="F48" s="93"/>
      <c r="G48" s="104"/>
      <c r="H48" s="48" t="str">
        <f>H46</f>
        <v>Italien</v>
      </c>
      <c r="I48" s="49"/>
      <c r="J48" s="60"/>
      <c r="K48" s="60" t="s">
        <v>88</v>
      </c>
      <c r="L48" s="60">
        <f t="shared" si="12"/>
        <v>0</v>
      </c>
      <c r="M48" s="60"/>
      <c r="N48" s="60">
        <f>IF($E48="",0,IF($E48&gt;$G48,3,IF($E48=$G48,1,0)))</f>
        <v>0</v>
      </c>
      <c r="O48" s="60"/>
      <c r="P48" s="60">
        <f>IF($G48="",0,IF($E48&gt;$G48,0,IF($E48=$G48,1,3)))</f>
        <v>0</v>
      </c>
      <c r="Q48" s="60"/>
      <c r="R48" s="60">
        <f>E48</f>
        <v>0</v>
      </c>
      <c r="S48" s="60"/>
      <c r="T48" s="60">
        <f>G48</f>
        <v>0</v>
      </c>
      <c r="U48" s="60"/>
      <c r="V48" s="60">
        <f>G48</f>
        <v>0</v>
      </c>
      <c r="W48" s="60"/>
      <c r="X48" s="60">
        <f>E48</f>
        <v>0</v>
      </c>
      <c r="Y48" s="60"/>
      <c r="Z48" s="60">
        <f>P51</f>
        <v>0</v>
      </c>
      <c r="AA48" s="60">
        <f>T51</f>
        <v>0</v>
      </c>
      <c r="AB48" s="60">
        <f>X51</f>
        <v>0</v>
      </c>
      <c r="AC48" s="60">
        <f>AA48-AB48</f>
        <v>0</v>
      </c>
      <c r="AD48" s="60">
        <f>IF(Z48&gt;Z45,-1,0)</f>
        <v>0</v>
      </c>
      <c r="AE48" s="60">
        <f>IF(Z48&gt;Z46,-1,0)</f>
        <v>0</v>
      </c>
      <c r="AF48" s="60">
        <f>IF(Z48&gt;Z47,-1,0)</f>
        <v>0</v>
      </c>
      <c r="AG48" s="60">
        <f>10000-(AJ48*1000+AM48*100+AK48*10)</f>
        <v>10000</v>
      </c>
      <c r="AH48" s="90">
        <f>RANK(AG48,AG45:AG48,1)</f>
        <v>1</v>
      </c>
      <c r="AI48" s="60" t="str">
        <f>H46</f>
        <v>Italien</v>
      </c>
      <c r="AJ48" s="60">
        <f t="shared" si="13"/>
        <v>0</v>
      </c>
      <c r="AK48" s="60">
        <f t="shared" si="13"/>
        <v>0</v>
      </c>
      <c r="AL48" s="60">
        <f t="shared" si="13"/>
        <v>0</v>
      </c>
      <c r="AM48" s="60">
        <f>AK48-AL48</f>
        <v>0</v>
      </c>
      <c r="AN48" s="187">
        <f>IF(AG45=AG48,IF(E49&gt;G49,AG45-0.1,AG45),AG45)</f>
        <v>10000</v>
      </c>
      <c r="AO48" s="187">
        <f>IF(AG46=AG48,IF(E48&gt;G48,AG46-0.1,AG46),AG46)</f>
        <v>10000</v>
      </c>
      <c r="AP48" s="187">
        <f>IF(AG47=AG48,IF(E46&gt;G46,AG47-0.1,AG47),AG47)</f>
        <v>10000</v>
      </c>
      <c r="AQ48" s="187"/>
      <c r="AR48" s="187">
        <f>AQ49</f>
        <v>30000</v>
      </c>
      <c r="AS48" s="90">
        <f>RANK(AR48,AR45:AR48,1)</f>
        <v>1</v>
      </c>
      <c r="AT48" s="60" t="str">
        <f t="shared" si="14"/>
        <v>Italien</v>
      </c>
      <c r="AU48" s="60">
        <f t="shared" si="14"/>
        <v>0</v>
      </c>
      <c r="AV48" s="60">
        <f t="shared" si="14"/>
        <v>0</v>
      </c>
      <c r="AW48" s="60">
        <f t="shared" si="14"/>
        <v>0</v>
      </c>
      <c r="AX48" s="60"/>
      <c r="AY48" s="60"/>
      <c r="AZ48" s="60"/>
      <c r="BA48" s="113">
        <v>4</v>
      </c>
      <c r="BB48" s="114" t="e">
        <f>VLOOKUP(4,AS45:AT48,2,FALSE)</f>
        <v>#N/A</v>
      </c>
      <c r="BC48" s="115"/>
      <c r="BD48" s="116" t="e">
        <f>VLOOKUP(4,AS45:AW48,3,FALSE)</f>
        <v>#N/A</v>
      </c>
      <c r="BE48" s="116" t="e">
        <f>VLOOKUP(4,AS45:AW48,4,FALSE)</f>
        <v>#N/A</v>
      </c>
      <c r="BF48" s="93" t="s">
        <v>12</v>
      </c>
      <c r="BG48" s="116" t="e">
        <f>VLOOKUP(4,AS45:AW48,5,FALSE)</f>
        <v>#N/A</v>
      </c>
      <c r="BH48" s="60"/>
      <c r="BI48" s="60"/>
      <c r="BJ48" s="85">
        <f>IF(E48&gt;G48,IF(Spielplan!E48&gt;Spielplan!G48,Punktemodus!$B$3,0),0)</f>
        <v>0</v>
      </c>
      <c r="BK48" s="85">
        <f>IF(E48=G48,IF(Spielplan!E48=Spielplan!G48,Punktemodus!$B$3,0),0)</f>
        <v>10</v>
      </c>
      <c r="BL48" s="85">
        <f>IF(E48&lt;G48,IF(Spielplan!E48&lt;Spielplan!G48,Punktemodus!$B$3,0),0)</f>
        <v>0</v>
      </c>
      <c r="BM48" s="85">
        <f>IF(E48=Spielplan!E48,IF(G48=Spielplan!G48,Punktemodus!$B$5,0),0)</f>
        <v>3</v>
      </c>
      <c r="BN48" s="85">
        <f>IF(E48=Spielplan!E48,Punktemodus!$B$7,0)</f>
        <v>1</v>
      </c>
      <c r="BO48" s="85">
        <f>IF(G48=Spielplan!G48,Punktemodus!$B$7,0)</f>
        <v>1</v>
      </c>
      <c r="BP48" s="137">
        <f>IF(Spielplan!E48="",0,SUM(BJ48:BO48))</f>
        <v>0</v>
      </c>
      <c r="BQ48" s="85"/>
      <c r="BR48" s="141"/>
      <c r="BS48" s="143" t="s">
        <v>18</v>
      </c>
      <c r="BT48" s="144" t="str">
        <f>Spielplan!$BL$12</f>
        <v/>
      </c>
      <c r="BU48" s="145"/>
      <c r="BV48" s="146">
        <f>Spielplan!$BN$12</f>
        <v>0</v>
      </c>
      <c r="BW48" s="157"/>
      <c r="BX48" s="158">
        <f>IF(BT12=BT48,Punktemodus!$B$11,0)</f>
        <v>10</v>
      </c>
      <c r="BY48" s="158">
        <f>IF(BT48=BT29,Punktemodus!B13,0)</f>
        <v>5</v>
      </c>
      <c r="BZ48" s="142"/>
      <c r="CA48" s="155"/>
      <c r="CB48" s="154" t="s">
        <v>27</v>
      </c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34"/>
      <c r="CV48" s="134"/>
      <c r="CW48" s="134"/>
    </row>
    <row r="49" spans="1:101" ht="18.75" customHeight="1" thickBot="1" x14ac:dyDescent="0.3">
      <c r="A49" s="60"/>
      <c r="B49" s="60"/>
      <c r="C49" s="75" t="str">
        <f>C45</f>
        <v>Uruguay</v>
      </c>
      <c r="D49" s="76"/>
      <c r="E49" s="104"/>
      <c r="F49" s="93"/>
      <c r="G49" s="104"/>
      <c r="H49" s="75" t="str">
        <f>H46</f>
        <v>Italien</v>
      </c>
      <c r="I49" s="76"/>
      <c r="J49" s="60"/>
      <c r="K49" s="60" t="s">
        <v>89</v>
      </c>
      <c r="L49" s="60">
        <f t="shared" si="12"/>
        <v>0</v>
      </c>
      <c r="M49" s="60">
        <f>IF($E49="",0,IF($E49&gt;$G49,3,IF($E49=G49,1,0)))</f>
        <v>0</v>
      </c>
      <c r="N49" s="60"/>
      <c r="O49" s="60"/>
      <c r="P49" s="60">
        <f>IF($G49="",0,IF($E49&gt;$G49,0,IF($E49=$G49,1,3)))</f>
        <v>0</v>
      </c>
      <c r="Q49" s="60">
        <f>E49</f>
        <v>0</v>
      </c>
      <c r="R49" s="60"/>
      <c r="S49" s="60"/>
      <c r="T49" s="60">
        <f>G49</f>
        <v>0</v>
      </c>
      <c r="U49" s="60">
        <f>G49</f>
        <v>0</v>
      </c>
      <c r="V49" s="60"/>
      <c r="W49" s="60"/>
      <c r="X49" s="60">
        <f>E49</f>
        <v>0</v>
      </c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187">
        <f>SUM(AN45:AN48)</f>
        <v>30000</v>
      </c>
      <c r="AO49" s="187">
        <f>SUM(AO45:AO48)</f>
        <v>30000</v>
      </c>
      <c r="AP49" s="187">
        <f>SUM(AP45:AP48)</f>
        <v>30000</v>
      </c>
      <c r="AQ49" s="187">
        <f>SUM(AQ45:AQ48)</f>
        <v>30000</v>
      </c>
      <c r="AR49" s="187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85">
        <f>IF(E49&gt;G49,IF(Spielplan!E49&gt;Spielplan!G49,Punktemodus!$B$3,0),0)</f>
        <v>0</v>
      </c>
      <c r="BK49" s="85">
        <f>IF(E49=G49,IF(Spielplan!E49=Spielplan!G49,Punktemodus!$B$3,0),0)</f>
        <v>10</v>
      </c>
      <c r="BL49" s="85">
        <f>IF(E49&lt;G49,IF(Spielplan!E49&lt;Spielplan!G49,Punktemodus!$B$3,0),0)</f>
        <v>0</v>
      </c>
      <c r="BM49" s="85">
        <f>IF(E49=Spielplan!E49,IF(G49=Spielplan!G49,Punktemodus!$B$5,0),0)</f>
        <v>3</v>
      </c>
      <c r="BN49" s="85">
        <f>IF(E49=Spielplan!E49,Punktemodus!$B$7,0)</f>
        <v>1</v>
      </c>
      <c r="BO49" s="85">
        <f>IF(G49=Spielplan!G49,Punktemodus!$B$7,0)</f>
        <v>1</v>
      </c>
      <c r="BP49" s="137">
        <f>IF(Spielplan!E49="",0,SUM(BJ49:BO49))</f>
        <v>0</v>
      </c>
      <c r="BQ49" s="60"/>
      <c r="BR49" s="141"/>
      <c r="BS49" s="149" t="s">
        <v>21</v>
      </c>
      <c r="BT49" s="144" t="str">
        <f>Spielplan!$BL$13</f>
        <v/>
      </c>
      <c r="BU49" s="145"/>
      <c r="BV49" s="146">
        <f>Spielplan!$BN$13</f>
        <v>0</v>
      </c>
      <c r="BW49" s="155"/>
      <c r="BX49" s="158">
        <f>IF(BT13=BT49,Punktemodus!$B$11,0)</f>
        <v>10</v>
      </c>
      <c r="BY49" s="158">
        <f>IF(BT49=BT28,Punktemodus!B13,0)</f>
        <v>5</v>
      </c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34"/>
      <c r="CV49" s="134"/>
      <c r="CW49" s="134"/>
    </row>
    <row r="50" spans="1:101" ht="18.75" customHeight="1" thickBot="1" x14ac:dyDescent="0.3">
      <c r="A50" s="60"/>
      <c r="B50" s="60"/>
      <c r="C50" s="48" t="str">
        <f>H45</f>
        <v>Costa Rica</v>
      </c>
      <c r="D50" s="49"/>
      <c r="E50" s="104"/>
      <c r="F50" s="93"/>
      <c r="G50" s="104"/>
      <c r="H50" s="48" t="str">
        <f>C46</f>
        <v>England</v>
      </c>
      <c r="I50" s="49"/>
      <c r="J50" s="60"/>
      <c r="K50" s="60" t="s">
        <v>89</v>
      </c>
      <c r="L50" s="60">
        <f t="shared" si="12"/>
        <v>0</v>
      </c>
      <c r="M50" s="60"/>
      <c r="N50" s="60">
        <f>IF($E50="",0,IF($E50&gt;$G50,3,IF($E50=$G50,1,0)))</f>
        <v>0</v>
      </c>
      <c r="O50" s="60">
        <f>IF($G50="",0,IF($E50&gt;$G50,0,IF($E50=$G50,1,3)))</f>
        <v>0</v>
      </c>
      <c r="P50" s="60"/>
      <c r="Q50" s="60"/>
      <c r="R50" s="60">
        <f>E50</f>
        <v>0</v>
      </c>
      <c r="S50" s="60">
        <f>G50</f>
        <v>0</v>
      </c>
      <c r="T50" s="60"/>
      <c r="U50" s="60"/>
      <c r="V50" s="60">
        <f>G50</f>
        <v>0</v>
      </c>
      <c r="W50" s="60">
        <f>E50</f>
        <v>0</v>
      </c>
      <c r="X50" s="60"/>
      <c r="Y50" s="60"/>
      <c r="Z50" s="60" t="s">
        <v>30</v>
      </c>
      <c r="AA50" s="60"/>
      <c r="AB50" s="60"/>
      <c r="AC50" s="60"/>
      <c r="AD50" s="60"/>
      <c r="AE50" s="60"/>
      <c r="AF50" s="60"/>
      <c r="AG50" s="60" t="b">
        <f>OR(AG45=AG46,AG45=AG47,AG45=AG48,AG46=AG47,AG46=AG48,AG47=AG48)</f>
        <v>1</v>
      </c>
      <c r="AH50" s="60"/>
      <c r="AI50" s="60"/>
      <c r="AJ50" s="60"/>
      <c r="AK50" s="60"/>
      <c r="AL50" s="60"/>
      <c r="AM50" s="60"/>
      <c r="AN50" s="60"/>
      <c r="AO50" s="60" t="s">
        <v>34</v>
      </c>
      <c r="AP50" s="60"/>
      <c r="AQ50" s="60"/>
      <c r="AR50" s="60" t="b">
        <f>OR(AR45=AR46,AR45=AR47,AR45=AR48,AR46=AR47,AR46=AR48,AR47=AR48)</f>
        <v>1</v>
      </c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85">
        <f>IF(E50&gt;G50,IF(Spielplan!E50&gt;Spielplan!G50,Punktemodus!$B$3,0),0)</f>
        <v>0</v>
      </c>
      <c r="BK50" s="85">
        <f>IF(E50=G50,IF(Spielplan!E50=Spielplan!G50,Punktemodus!$B$3,0),0)</f>
        <v>10</v>
      </c>
      <c r="BL50" s="85">
        <f>IF(E50&lt;G50,IF(Spielplan!E50&lt;Spielplan!G50,Punktemodus!$B$3,0),0)</f>
        <v>0</v>
      </c>
      <c r="BM50" s="85">
        <f>IF(E50=Spielplan!E50,IF(G50=Spielplan!G50,Punktemodus!$B$5,0),0)</f>
        <v>3</v>
      </c>
      <c r="BN50" s="85">
        <f>IF(E50=Spielplan!E50,Punktemodus!$B$7,0)</f>
        <v>1</v>
      </c>
      <c r="BO50" s="85">
        <f>IF(G50=Spielplan!G50,Punktemodus!$B$7,0)</f>
        <v>1</v>
      </c>
      <c r="BP50" s="137">
        <f>IF(Spielplan!E50="",0,SUM(BJ50:BO50))</f>
        <v>0</v>
      </c>
      <c r="BQ50" s="60"/>
      <c r="BR50" s="141"/>
      <c r="BS50" s="150"/>
      <c r="BT50" s="134"/>
      <c r="BU50" s="134"/>
      <c r="BV50" s="151"/>
      <c r="BW50" s="157"/>
      <c r="BX50" s="158"/>
      <c r="BY50" s="158"/>
      <c r="BZ50" s="155"/>
      <c r="CA50" s="144" t="str">
        <f>Spielplan!$BS$14</f>
        <v/>
      </c>
      <c r="CB50" s="159"/>
      <c r="CC50" s="146">
        <f>Spielplan!$BU$14</f>
        <v>0</v>
      </c>
      <c r="CD50" s="157"/>
      <c r="CE50" s="155">
        <f>IF(CA50=CA14,Punktemodus!B15,0)</f>
        <v>20</v>
      </c>
      <c r="CF50" s="158">
        <f>IF(OR(CA50=$CA$15,CA50=$CA$22,CA50=$CA$23,CA50=$CA$30,CA50=$CA$31,CA50=$CA$38,CA50=$CA$39),Punktemodus!B17,0)</f>
        <v>10</v>
      </c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34"/>
      <c r="CV50" s="134"/>
      <c r="CW50" s="134"/>
    </row>
    <row r="51" spans="1:101" ht="18.75" customHeight="1" thickBot="1" x14ac:dyDescent="0.3">
      <c r="A51" s="60"/>
      <c r="B51" s="60"/>
      <c r="C51" s="136" t="str">
        <f>IF(G50="","",IF(AR50=TRUE,"Achtung: Fehler in Tabelle!",""))</f>
        <v/>
      </c>
      <c r="D51" s="60"/>
      <c r="E51" s="85"/>
      <c r="F51" s="60"/>
      <c r="G51" s="85"/>
      <c r="H51" s="60"/>
      <c r="I51" s="60"/>
      <c r="J51" s="60"/>
      <c r="K51" s="60"/>
      <c r="L51" s="60"/>
      <c r="M51" s="60">
        <f t="shared" ref="M51:X51" si="15">SUM(M45:M50)</f>
        <v>0</v>
      </c>
      <c r="N51" s="60">
        <f t="shared" si="15"/>
        <v>0</v>
      </c>
      <c r="O51" s="60">
        <f t="shared" si="15"/>
        <v>0</v>
      </c>
      <c r="P51" s="60">
        <f t="shared" si="15"/>
        <v>0</v>
      </c>
      <c r="Q51" s="60">
        <f t="shared" si="15"/>
        <v>0</v>
      </c>
      <c r="R51" s="60">
        <f t="shared" si="15"/>
        <v>0</v>
      </c>
      <c r="S51" s="60">
        <f t="shared" si="15"/>
        <v>0</v>
      </c>
      <c r="T51" s="60">
        <f t="shared" si="15"/>
        <v>0</v>
      </c>
      <c r="U51" s="60">
        <f t="shared" si="15"/>
        <v>0</v>
      </c>
      <c r="V51" s="60">
        <f t="shared" si="15"/>
        <v>0</v>
      </c>
      <c r="W51" s="60">
        <f t="shared" si="15"/>
        <v>0</v>
      </c>
      <c r="X51" s="60">
        <f t="shared" si="15"/>
        <v>0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160">
        <f>SUM(BP45:BP50)</f>
        <v>0</v>
      </c>
      <c r="BQ51" s="60"/>
      <c r="BR51" s="141"/>
      <c r="BS51" s="152"/>
      <c r="BT51" s="134"/>
      <c r="BU51" s="134"/>
      <c r="BV51" s="151"/>
      <c r="BW51" s="157"/>
      <c r="BX51" s="158"/>
      <c r="BY51" s="158"/>
      <c r="BZ51" s="155"/>
      <c r="CA51" s="144" t="str">
        <f>Spielplan!$BS$15</f>
        <v/>
      </c>
      <c r="CB51" s="159"/>
      <c r="CC51" s="146">
        <f>Spielplan!$BU$15</f>
        <v>0</v>
      </c>
      <c r="CD51" s="155"/>
      <c r="CE51" s="155">
        <f>IF(CA51=CA15,Punktemodus!B15,0)</f>
        <v>20</v>
      </c>
      <c r="CF51" s="158">
        <f>IF(OR(CA51=$CA$14,CA51=$CA$22,CA51=$CA$23,CA51=$CA$30,CA51=$CA$31,CA51=$CA$38,CA51=$CA$39),Punktemodus!B17,0)</f>
        <v>10</v>
      </c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34"/>
      <c r="CV51" s="134"/>
      <c r="CW51" s="134"/>
    </row>
    <row r="52" spans="1:101" ht="18.75" customHeight="1" thickBot="1" x14ac:dyDescent="0.3">
      <c r="A52" s="60"/>
      <c r="B52" s="60"/>
      <c r="C52" s="60"/>
      <c r="D52" s="60"/>
      <c r="E52" s="85"/>
      <c r="F52" s="60"/>
      <c r="G52" s="85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138"/>
      <c r="BQ52" s="60"/>
      <c r="BR52" s="141"/>
      <c r="BS52" s="153" t="s">
        <v>22</v>
      </c>
      <c r="BT52" s="144" t="str">
        <f>Spielplan!$BL$16</f>
        <v/>
      </c>
      <c r="BU52" s="145"/>
      <c r="BV52" s="146">
        <f>Spielplan!$BN$16</f>
        <v>0</v>
      </c>
      <c r="BW52" s="155"/>
      <c r="BX52" s="158">
        <f>IF(BT16=BT52,Punktemodus!$B$11,0)</f>
        <v>10</v>
      </c>
      <c r="BY52" s="158">
        <f>IF(BT52=BT33,Punktemodus!B13,0)</f>
        <v>5</v>
      </c>
      <c r="BZ52" s="155"/>
      <c r="CA52" s="155"/>
      <c r="CB52" s="155"/>
      <c r="CC52" s="155"/>
      <c r="CD52" s="155"/>
      <c r="CE52" s="155"/>
      <c r="CF52" s="154"/>
      <c r="CG52" s="154" t="s">
        <v>28</v>
      </c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34"/>
      <c r="CV52" s="134"/>
      <c r="CW52" s="134"/>
    </row>
    <row r="53" spans="1:101" ht="18.75" customHeight="1" thickBot="1" x14ac:dyDescent="0.25">
      <c r="A53" s="60"/>
      <c r="B53" s="60"/>
      <c r="C53" s="60"/>
      <c r="D53" s="60"/>
      <c r="E53" s="85"/>
      <c r="F53" s="60"/>
      <c r="G53" s="85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138"/>
      <c r="BQ53" s="60"/>
      <c r="BR53" s="141"/>
      <c r="BS53" s="149" t="s">
        <v>25</v>
      </c>
      <c r="BT53" s="144" t="str">
        <f>Spielplan!$BL$17</f>
        <v/>
      </c>
      <c r="BU53" s="145"/>
      <c r="BV53" s="146">
        <f>Spielplan!$BN$17</f>
        <v>0</v>
      </c>
      <c r="BW53" s="155"/>
      <c r="BX53" s="158">
        <f>IF(BT17=BT53,Punktemodus!$B$11,0)</f>
        <v>10</v>
      </c>
      <c r="BY53" s="158">
        <f>IF(BT53=BT32,Punktemodus!B13,0)</f>
        <v>5</v>
      </c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34"/>
      <c r="CV53" s="134"/>
      <c r="CW53" s="134"/>
    </row>
    <row r="54" spans="1:101" ht="18.75" customHeight="1" thickBot="1" x14ac:dyDescent="0.3">
      <c r="A54" s="60"/>
      <c r="B54" s="60"/>
      <c r="C54" s="88" t="s">
        <v>90</v>
      </c>
      <c r="D54" s="60"/>
      <c r="E54" s="85"/>
      <c r="F54" s="60"/>
      <c r="G54" s="85"/>
      <c r="H54" s="60"/>
      <c r="I54" s="60"/>
      <c r="J54" s="60"/>
      <c r="K54" s="60"/>
      <c r="L54" s="60"/>
      <c r="M54" s="60" t="s">
        <v>4</v>
      </c>
      <c r="N54" s="60"/>
      <c r="O54" s="60"/>
      <c r="P54" s="60"/>
      <c r="Q54" s="60" t="s">
        <v>6</v>
      </c>
      <c r="R54" s="60"/>
      <c r="S54" s="60"/>
      <c r="T54" s="60"/>
      <c r="U54" s="60" t="s">
        <v>7</v>
      </c>
      <c r="V54" s="60"/>
      <c r="W54" s="60"/>
      <c r="X54" s="60"/>
      <c r="Y54" s="60"/>
      <c r="Z54" s="60" t="s">
        <v>4</v>
      </c>
      <c r="AA54" s="60" t="s">
        <v>5</v>
      </c>
      <c r="AB54" s="60"/>
      <c r="AC54" s="60"/>
      <c r="AD54" s="60" t="s">
        <v>9</v>
      </c>
      <c r="AE54" s="60"/>
      <c r="AF54" s="60"/>
      <c r="AG54" s="60"/>
      <c r="AH54" s="60" t="s">
        <v>32</v>
      </c>
      <c r="AI54" s="60"/>
      <c r="AJ54" s="60"/>
      <c r="AK54" s="60"/>
      <c r="AL54" s="60"/>
      <c r="AM54" s="60"/>
      <c r="AN54" s="60" t="s">
        <v>35</v>
      </c>
      <c r="AO54" s="60"/>
      <c r="AP54" s="60"/>
      <c r="AQ54" s="60"/>
      <c r="AR54" s="60"/>
      <c r="AS54" s="60" t="s">
        <v>33</v>
      </c>
      <c r="AT54" s="60"/>
      <c r="AU54" s="60"/>
      <c r="AV54" s="60"/>
      <c r="AW54" s="60"/>
      <c r="AX54" s="60"/>
      <c r="AY54" s="60"/>
      <c r="AZ54" s="60"/>
      <c r="BA54" s="89" t="s">
        <v>10</v>
      </c>
      <c r="BB54" s="60"/>
      <c r="BC54" s="90" t="s">
        <v>4</v>
      </c>
      <c r="BD54" s="60"/>
      <c r="BE54" s="61" t="s">
        <v>5</v>
      </c>
      <c r="BF54" s="60"/>
      <c r="BG54" s="60"/>
      <c r="BH54" s="60"/>
      <c r="BI54" s="85"/>
      <c r="BJ54" s="60"/>
      <c r="BK54" s="60"/>
      <c r="BL54" s="60"/>
      <c r="BM54" s="60"/>
      <c r="BN54" s="60"/>
      <c r="BO54" s="60"/>
      <c r="BP54" s="138"/>
      <c r="BQ54" s="85"/>
      <c r="BR54" s="141"/>
      <c r="BS54" s="150"/>
      <c r="BT54" s="134"/>
      <c r="BU54" s="134"/>
      <c r="BV54" s="134"/>
      <c r="BW54" s="134"/>
      <c r="BX54" s="148"/>
      <c r="BY54" s="148"/>
      <c r="BZ54" s="134"/>
      <c r="CA54" s="134"/>
      <c r="CB54" s="134"/>
      <c r="CC54" s="134"/>
      <c r="CD54" s="134"/>
      <c r="CE54" s="134"/>
      <c r="CF54" s="144" t="str">
        <f>Spielplan!$BX$18</f>
        <v/>
      </c>
      <c r="CG54" s="145"/>
      <c r="CH54" s="146">
        <f>Spielplan!$BZ$18</f>
        <v>0</v>
      </c>
      <c r="CI54" s="134"/>
      <c r="CJ54" s="134">
        <f>IF(OR(CF54=$CF$18,CF54=$CF$19,CF54=$CF$34,CF54=$CF$35),Punktemodus!$B$19,0)</f>
        <v>30</v>
      </c>
      <c r="CK54" s="134"/>
      <c r="CL54" s="134"/>
      <c r="CM54" s="134"/>
      <c r="CN54" s="134"/>
      <c r="CO54" s="134"/>
      <c r="CP54" s="134"/>
      <c r="CQ54" s="134"/>
      <c r="CR54" s="134"/>
      <c r="CS54" s="134">
        <f>IF(CQ59=CQ23,Punktemodus!B23,0)</f>
        <v>50</v>
      </c>
      <c r="CT54" s="134"/>
      <c r="CU54" s="134"/>
      <c r="CV54" s="134"/>
      <c r="CW54" s="134"/>
    </row>
    <row r="55" spans="1:101" ht="18.75" customHeight="1" thickBot="1" x14ac:dyDescent="0.25">
      <c r="A55" s="60"/>
      <c r="B55" s="60"/>
      <c r="C55" s="92"/>
      <c r="D55" s="60"/>
      <c r="E55" s="85"/>
      <c r="F55" s="60"/>
      <c r="G55" s="85"/>
      <c r="H55" s="60"/>
      <c r="I55" s="60"/>
      <c r="J55" s="60"/>
      <c r="K55" s="60"/>
      <c r="L55" s="60"/>
      <c r="M55" s="60" t="s">
        <v>0</v>
      </c>
      <c r="N55" s="60" t="s">
        <v>1</v>
      </c>
      <c r="O55" s="60" t="s">
        <v>2</v>
      </c>
      <c r="P55" s="60" t="s">
        <v>3</v>
      </c>
      <c r="Q55" s="60" t="s">
        <v>0</v>
      </c>
      <c r="R55" s="60" t="s">
        <v>1</v>
      </c>
      <c r="S55" s="60" t="s">
        <v>2</v>
      </c>
      <c r="T55" s="60" t="s">
        <v>3</v>
      </c>
      <c r="U55" s="60" t="s">
        <v>0</v>
      </c>
      <c r="V55" s="60" t="s">
        <v>1</v>
      </c>
      <c r="W55" s="60" t="s">
        <v>2</v>
      </c>
      <c r="X55" s="60" t="s">
        <v>3</v>
      </c>
      <c r="Y55" s="60"/>
      <c r="Z55" s="60" t="s">
        <v>8</v>
      </c>
      <c r="AA55" s="60"/>
      <c r="AB55" s="60"/>
      <c r="AC55" s="60"/>
      <c r="AD55" s="60"/>
      <c r="AE55" s="60"/>
      <c r="AF55" s="60"/>
      <c r="AG55" s="60"/>
      <c r="AH55" s="60" t="s">
        <v>31</v>
      </c>
      <c r="AI55" s="60"/>
      <c r="AJ55" s="60"/>
      <c r="AK55" s="60"/>
      <c r="AL55" s="60"/>
      <c r="AM55" s="60"/>
      <c r="AN55" s="60" t="str">
        <f>AI56</f>
        <v>Schweiz</v>
      </c>
      <c r="AO55" s="60" t="str">
        <f>AI57</f>
        <v>Ecuador</v>
      </c>
      <c r="AP55" s="60" t="str">
        <f>AI58</f>
        <v>Frankreich</v>
      </c>
      <c r="AQ55" s="60" t="str">
        <f>AI59</f>
        <v>Honduras</v>
      </c>
      <c r="AR55" s="60"/>
      <c r="AS55" s="60" t="s">
        <v>31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85"/>
      <c r="BJ55" s="85"/>
      <c r="BK55" s="85"/>
      <c r="BL55" s="85"/>
      <c r="BM55" s="85"/>
      <c r="BN55" s="85"/>
      <c r="BO55" s="85"/>
      <c r="BP55" s="137"/>
      <c r="BQ55" s="85"/>
      <c r="BR55" s="141"/>
      <c r="BS55" s="134"/>
      <c r="BT55" s="134"/>
      <c r="BU55" s="134"/>
      <c r="BV55" s="134"/>
      <c r="BW55" s="134"/>
      <c r="BX55" s="148"/>
      <c r="BY55" s="148"/>
      <c r="BZ55" s="134"/>
      <c r="CA55" s="134"/>
      <c r="CB55" s="134"/>
      <c r="CC55" s="134"/>
      <c r="CD55" s="134"/>
      <c r="CE55" s="134"/>
      <c r="CF55" s="144" t="str">
        <f>Spielplan!$BX$19</f>
        <v/>
      </c>
      <c r="CG55" s="145"/>
      <c r="CH55" s="146">
        <f>Spielplan!$BZ$19</f>
        <v>0</v>
      </c>
      <c r="CI55" s="134"/>
      <c r="CJ55" s="134">
        <f>IF(OR(CF55=$CF$18,CF55=$CF$19,CF55=$CF$34,CF55=$CF$35),Punktemodus!$B$19,0)</f>
        <v>30</v>
      </c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</row>
    <row r="56" spans="1:101" ht="18.75" customHeight="1" thickBot="1" x14ac:dyDescent="0.3">
      <c r="A56" s="60"/>
      <c r="B56" s="60"/>
      <c r="C56" s="191" t="str">
        <f>Spielplan!$C56</f>
        <v>Schweiz</v>
      </c>
      <c r="D56" s="192"/>
      <c r="E56" s="104"/>
      <c r="F56" s="93"/>
      <c r="G56" s="104"/>
      <c r="H56" s="191" t="str">
        <f>Spielplan!$H$56</f>
        <v>Ecuador</v>
      </c>
      <c r="I56" s="192"/>
      <c r="J56" s="60"/>
      <c r="K56" s="60" t="s">
        <v>96</v>
      </c>
      <c r="L56" s="60">
        <f t="shared" ref="L56:L61" si="16">IF(E56-G56&gt;0,1,IF(G56=E56,0,-1))</f>
        <v>0</v>
      </c>
      <c r="M56" s="60">
        <f>IF($E56="",0,IF($E56&gt;$G56,3,IF($E56=G56,1,0)))</f>
        <v>0</v>
      </c>
      <c r="N56" s="60">
        <f>IF($G56="",0,IF($E56&gt;$G56,0,IF($E56=G56,1,3)))</f>
        <v>0</v>
      </c>
      <c r="O56" s="60"/>
      <c r="P56" s="60"/>
      <c r="Q56" s="60">
        <f>E56</f>
        <v>0</v>
      </c>
      <c r="R56" s="60">
        <f>G56</f>
        <v>0</v>
      </c>
      <c r="S56" s="60"/>
      <c r="T56" s="60"/>
      <c r="U56" s="60">
        <f>G56</f>
        <v>0</v>
      </c>
      <c r="V56" s="60">
        <f>E56</f>
        <v>0</v>
      </c>
      <c r="W56" s="60"/>
      <c r="X56" s="60"/>
      <c r="Y56" s="60"/>
      <c r="Z56" s="60">
        <f>M62</f>
        <v>0</v>
      </c>
      <c r="AA56" s="60">
        <f>Q62</f>
        <v>0</v>
      </c>
      <c r="AB56" s="60">
        <f>U62</f>
        <v>0</v>
      </c>
      <c r="AC56" s="60">
        <f>AA56-AB56</f>
        <v>0</v>
      </c>
      <c r="AD56" s="60">
        <f>IF(Z56&gt;Z57,-1,0)</f>
        <v>0</v>
      </c>
      <c r="AE56" s="60">
        <f>IF(Z56&gt;Z58,-1,0)</f>
        <v>0</v>
      </c>
      <c r="AF56" s="60">
        <f>IF(Z56&gt;Z59,-1,0)</f>
        <v>0</v>
      </c>
      <c r="AG56" s="60">
        <f>10000-(AJ56*1000+AM56*100+AK56*10)</f>
        <v>10000</v>
      </c>
      <c r="AH56" s="90">
        <f>RANK(AG56,AG56:AG59,1)</f>
        <v>1</v>
      </c>
      <c r="AI56" s="60" t="str">
        <f>C56</f>
        <v>Schweiz</v>
      </c>
      <c r="AJ56" s="60">
        <f t="shared" ref="AJ56:AL59" si="17">Z56</f>
        <v>0</v>
      </c>
      <c r="AK56" s="60">
        <f t="shared" si="17"/>
        <v>0</v>
      </c>
      <c r="AL56" s="60">
        <f t="shared" si="17"/>
        <v>0</v>
      </c>
      <c r="AM56" s="60">
        <f>AK56-AL56</f>
        <v>0</v>
      </c>
      <c r="AN56" s="187"/>
      <c r="AO56" s="187">
        <f>IF(AG57=AG56,IF(G56&gt;E56,AG57-0.1,AG57),AG57)</f>
        <v>10000</v>
      </c>
      <c r="AP56" s="187">
        <f>IF(AG58=AG56,IF(G58&gt;E58,AG58-0.1,AG58),AG58)</f>
        <v>10000</v>
      </c>
      <c r="AQ56" s="187">
        <f>IF(AG59=AG56,IF(G60&gt;E60,AG59-0.1,AG59),AG59)</f>
        <v>10000</v>
      </c>
      <c r="AR56" s="187">
        <f>AN60</f>
        <v>30000</v>
      </c>
      <c r="AS56" s="90">
        <f>RANK(AR56,AR56:AR59,1)</f>
        <v>1</v>
      </c>
      <c r="AT56" s="60" t="str">
        <f t="shared" ref="AT56:AW59" si="18">AI56</f>
        <v>Schweiz</v>
      </c>
      <c r="AU56" s="60">
        <f t="shared" si="18"/>
        <v>0</v>
      </c>
      <c r="AV56" s="60">
        <f t="shared" si="18"/>
        <v>0</v>
      </c>
      <c r="AW56" s="60">
        <f t="shared" si="18"/>
        <v>0</v>
      </c>
      <c r="AX56" s="60"/>
      <c r="AY56" s="60"/>
      <c r="AZ56" s="60"/>
      <c r="BA56" s="195">
        <v>1</v>
      </c>
      <c r="BB56" s="191" t="str">
        <f>VLOOKUP(1,AS56:AT59,2,FALSE)</f>
        <v>Schweiz</v>
      </c>
      <c r="BC56" s="196"/>
      <c r="BD56" s="197">
        <f>VLOOKUP(1,AS56:AW59,3,FALSE)</f>
        <v>0</v>
      </c>
      <c r="BE56" s="198">
        <f>VLOOKUP(1,AS56:AW59,4,FALSE)</f>
        <v>0</v>
      </c>
      <c r="BF56" s="93" t="s">
        <v>12</v>
      </c>
      <c r="BG56" s="198">
        <f>VLOOKUP(1,AS56:AW59,5,FALSE)</f>
        <v>0</v>
      </c>
      <c r="BH56" s="199" t="s">
        <v>121</v>
      </c>
      <c r="BI56" s="85"/>
      <c r="BJ56" s="85">
        <f>IF(E56&gt;G56,IF(Spielplan!E56&gt;Spielplan!G56,Punktemodus!$B$3,0),0)</f>
        <v>0</v>
      </c>
      <c r="BK56" s="85">
        <f>IF(E56=G56,IF(Spielplan!E56=Spielplan!G56,Punktemodus!$B$3,0),0)</f>
        <v>10</v>
      </c>
      <c r="BL56" s="85">
        <f>IF(E56&lt;G56,IF(Spielplan!E56&lt;Spielplan!G56,Punktemodus!$B$3,0),0)</f>
        <v>0</v>
      </c>
      <c r="BM56" s="85">
        <f>IF(E56=Spielplan!E56,IF(G56=Spielplan!G56,Punktemodus!$B$5,0),0)</f>
        <v>3</v>
      </c>
      <c r="BN56" s="85">
        <f>IF(E56=Spielplan!E56,Punktemodus!$B$7,0)</f>
        <v>1</v>
      </c>
      <c r="BO56" s="85">
        <f>IF(G56=Spielplan!G56,Punktemodus!$B$7,0)</f>
        <v>1</v>
      </c>
      <c r="BP56" s="137">
        <f>IF(Spielplan!E56="",0,SUM(BJ56:BO56))</f>
        <v>0</v>
      </c>
      <c r="BQ56" s="85"/>
      <c r="BR56" s="141"/>
      <c r="BS56" s="153" t="s">
        <v>121</v>
      </c>
      <c r="BT56" s="144" t="str">
        <f>Spielplan!$BL$20</f>
        <v/>
      </c>
      <c r="BU56" s="145"/>
      <c r="BV56" s="146">
        <f>Spielplan!$BN$20</f>
        <v>0</v>
      </c>
      <c r="BW56" s="147"/>
      <c r="BX56" s="148">
        <f>IF(BT20=BT56,Punktemodus!$B$11,0)</f>
        <v>10</v>
      </c>
      <c r="BY56" s="148">
        <f>IF(BT56=BT37,Punktemodus!B13,0)</f>
        <v>5</v>
      </c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</row>
    <row r="57" spans="1:101" ht="18.75" customHeight="1" thickBot="1" x14ac:dyDescent="0.3">
      <c r="A57" s="60"/>
      <c r="B57" s="60"/>
      <c r="C57" s="193" t="str">
        <f>Spielplan!$C$57</f>
        <v>Frankreich</v>
      </c>
      <c r="D57" s="194"/>
      <c r="E57" s="104"/>
      <c r="F57" s="93"/>
      <c r="G57" s="104"/>
      <c r="H57" s="193" t="str">
        <f>Spielplan!$H$57</f>
        <v>Honduras</v>
      </c>
      <c r="I57" s="194"/>
      <c r="J57" s="60"/>
      <c r="K57" s="60" t="s">
        <v>97</v>
      </c>
      <c r="L57" s="60">
        <f t="shared" si="16"/>
        <v>0</v>
      </c>
      <c r="M57" s="60"/>
      <c r="N57" s="60"/>
      <c r="O57" s="60">
        <f>IF($E57="",0,IF($E57&gt;$G57,3,IF($E57=$G57,1,0)))</f>
        <v>0</v>
      </c>
      <c r="P57" s="60">
        <f>IF($G57="",0,IF($E57&gt;$G57,0,IF($E57=$G57,1,3)))</f>
        <v>0</v>
      </c>
      <c r="Q57" s="60"/>
      <c r="R57" s="60"/>
      <c r="S57" s="60">
        <f>E57</f>
        <v>0</v>
      </c>
      <c r="T57" s="60">
        <f>G57</f>
        <v>0</v>
      </c>
      <c r="U57" s="60"/>
      <c r="V57" s="60"/>
      <c r="W57" s="60">
        <f>G57</f>
        <v>0</v>
      </c>
      <c r="X57" s="60">
        <f>E57</f>
        <v>0</v>
      </c>
      <c r="Y57" s="60"/>
      <c r="Z57" s="60">
        <f>N62</f>
        <v>0</v>
      </c>
      <c r="AA57" s="60">
        <f>R62</f>
        <v>0</v>
      </c>
      <c r="AB57" s="60">
        <f>V62</f>
        <v>0</v>
      </c>
      <c r="AC57" s="60">
        <f>AA57-AB57</f>
        <v>0</v>
      </c>
      <c r="AD57" s="60">
        <f>IF(Z57&gt;Z56,-1,0)</f>
        <v>0</v>
      </c>
      <c r="AE57" s="60">
        <f>IF(Z57&gt;Z58,-1,0)</f>
        <v>0</v>
      </c>
      <c r="AF57" s="60">
        <f>IF(Z57&gt;Z59,-1,0)</f>
        <v>0</v>
      </c>
      <c r="AG57" s="60">
        <f>10000-(AJ57*1000+AM57*100+AK57*10)</f>
        <v>10000</v>
      </c>
      <c r="AH57" s="90">
        <f>RANK(AG57,AG56:AG59,1)</f>
        <v>1</v>
      </c>
      <c r="AI57" s="60" t="str">
        <f>H56</f>
        <v>Ecuador</v>
      </c>
      <c r="AJ57" s="60">
        <f t="shared" si="17"/>
        <v>0</v>
      </c>
      <c r="AK57" s="60">
        <f t="shared" si="17"/>
        <v>0</v>
      </c>
      <c r="AL57" s="60">
        <f t="shared" si="17"/>
        <v>0</v>
      </c>
      <c r="AM57" s="60">
        <f>AK57-AL57</f>
        <v>0</v>
      </c>
      <c r="AN57" s="187">
        <f>IF(AG56=AG57,IF(E56&gt;G56,AG56-0.1,AG56),AG56)</f>
        <v>10000</v>
      </c>
      <c r="AO57" s="187"/>
      <c r="AP57" s="187">
        <f>IF(AG58=AG57,IF(G61&gt;E61,AG58-0.1,AG58),AG58)</f>
        <v>10000</v>
      </c>
      <c r="AQ57" s="187">
        <f>IF(AG59=AG57,IF(G59&gt;E59,AG59-0.1,AG59),AG59)</f>
        <v>10000</v>
      </c>
      <c r="AR57" s="187">
        <f>AO60</f>
        <v>30000</v>
      </c>
      <c r="AS57" s="90">
        <f>RANK(AR57,AR56:AR59,1)</f>
        <v>1</v>
      </c>
      <c r="AT57" s="60" t="str">
        <f t="shared" si="18"/>
        <v>Ecuador</v>
      </c>
      <c r="AU57" s="60">
        <f t="shared" si="18"/>
        <v>0</v>
      </c>
      <c r="AV57" s="60">
        <f t="shared" si="18"/>
        <v>0</v>
      </c>
      <c r="AW57" s="60">
        <f t="shared" si="18"/>
        <v>0</v>
      </c>
      <c r="AX57" s="60"/>
      <c r="AY57" s="60"/>
      <c r="AZ57" s="60"/>
      <c r="BA57" s="235">
        <v>2</v>
      </c>
      <c r="BB57" s="193" t="e">
        <f>VLOOKUP(2,AS56:AT59,2,FALSE)</f>
        <v>#N/A</v>
      </c>
      <c r="BC57" s="236"/>
      <c r="BD57" s="237" t="e">
        <f>VLOOKUP(2,AS56:AW59,3,FALSE)</f>
        <v>#N/A</v>
      </c>
      <c r="BE57" s="238" t="e">
        <f>VLOOKUP(2,AS56:AW59,4,FALSE)</f>
        <v>#N/A</v>
      </c>
      <c r="BF57" s="93" t="s">
        <v>12</v>
      </c>
      <c r="BG57" s="238" t="e">
        <f>VLOOKUP(2,AS56:AW59,5,FALSE)</f>
        <v>#N/A</v>
      </c>
      <c r="BH57" s="238" t="s">
        <v>127</v>
      </c>
      <c r="BI57" s="85"/>
      <c r="BJ57" s="85">
        <f>IF(E57&gt;G57,IF(Spielplan!E57&gt;Spielplan!G57,Punktemodus!$B$3,0),0)</f>
        <v>0</v>
      </c>
      <c r="BK57" s="85">
        <f>IF(E57=G57,IF(Spielplan!E57=Spielplan!G57,Punktemodus!$B$3,0),0)</f>
        <v>10</v>
      </c>
      <c r="BL57" s="85">
        <f>IF(E57&lt;G57,IF(Spielplan!E57&lt;Spielplan!G57,Punktemodus!$B$3,0),0)</f>
        <v>0</v>
      </c>
      <c r="BM57" s="85">
        <f>IF(E57=Spielplan!E57,IF(G57=Spielplan!G57,Punktemodus!$B$5,0),0)</f>
        <v>3</v>
      </c>
      <c r="BN57" s="85">
        <f>IF(E57=Spielplan!E57,Punktemodus!$B$7,0)</f>
        <v>1</v>
      </c>
      <c r="BO57" s="85">
        <f>IF(G57=Spielplan!G57,Punktemodus!$B$7,0)</f>
        <v>1</v>
      </c>
      <c r="BP57" s="137">
        <f>IF(Spielplan!E57="",0,SUM(BJ57:BO57))</f>
        <v>0</v>
      </c>
      <c r="BQ57" s="85"/>
      <c r="BR57" s="141"/>
      <c r="BS57" s="149" t="s">
        <v>122</v>
      </c>
      <c r="BT57" s="144" t="str">
        <f>Spielplan!$BL$21</f>
        <v/>
      </c>
      <c r="BU57" s="145"/>
      <c r="BV57" s="146">
        <f>Spielplan!$BN$21</f>
        <v>0</v>
      </c>
      <c r="BW57" s="134"/>
      <c r="BX57" s="148">
        <f>IF(BT21=BT57,Punktemodus!$B$11,0)</f>
        <v>10</v>
      </c>
      <c r="BY57" s="148">
        <f>IF(BT57=BT36,Punktemodus!B13,0)</f>
        <v>5</v>
      </c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54" t="s">
        <v>29</v>
      </c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</row>
    <row r="58" spans="1:101" ht="18.75" customHeight="1" thickBot="1" x14ac:dyDescent="0.3">
      <c r="A58" s="60"/>
      <c r="B58" s="60"/>
      <c r="C58" s="191" t="str">
        <f>C56</f>
        <v>Schweiz</v>
      </c>
      <c r="D58" s="192"/>
      <c r="E58" s="104"/>
      <c r="F58" s="93"/>
      <c r="G58" s="104"/>
      <c r="H58" s="191" t="str">
        <f>C57</f>
        <v>Frankreich</v>
      </c>
      <c r="I58" s="192"/>
      <c r="J58" s="60"/>
      <c r="K58" s="60" t="s">
        <v>98</v>
      </c>
      <c r="L58" s="60">
        <f t="shared" si="16"/>
        <v>0</v>
      </c>
      <c r="M58" s="60">
        <f>IF($E58="",0,IF($E58&gt;$G58,3,IF($E58=G58,1,0)))</f>
        <v>0</v>
      </c>
      <c r="N58" s="60"/>
      <c r="O58" s="60">
        <f>IF($G58="",0,IF($E58&gt;$G58,0,IF($E58=$G58,1,3)))</f>
        <v>0</v>
      </c>
      <c r="P58" s="60"/>
      <c r="Q58" s="60">
        <f>E58</f>
        <v>0</v>
      </c>
      <c r="R58" s="60"/>
      <c r="S58" s="60">
        <f>G58</f>
        <v>0</v>
      </c>
      <c r="T58" s="60"/>
      <c r="U58" s="60">
        <f>G58</f>
        <v>0</v>
      </c>
      <c r="V58" s="60"/>
      <c r="W58" s="60">
        <f>E58</f>
        <v>0</v>
      </c>
      <c r="X58" s="60"/>
      <c r="Y58" s="60"/>
      <c r="Z58" s="60">
        <f>O62</f>
        <v>0</v>
      </c>
      <c r="AA58" s="60">
        <f>S62</f>
        <v>0</v>
      </c>
      <c r="AB58" s="60">
        <f>W62</f>
        <v>0</v>
      </c>
      <c r="AC58" s="60">
        <f>AA58-AB58</f>
        <v>0</v>
      </c>
      <c r="AD58" s="60">
        <f>IF(Z58&gt;Z56,-1,0)</f>
        <v>0</v>
      </c>
      <c r="AE58" s="60">
        <f>IF(Z58&gt;Z57,-1,0)</f>
        <v>0</v>
      </c>
      <c r="AF58" s="60">
        <f>IF(Z58&gt;Z59,-1,0)</f>
        <v>0</v>
      </c>
      <c r="AG58" s="60">
        <f>10000-(AJ58*1000+AM58*100+AK58*10)</f>
        <v>10000</v>
      </c>
      <c r="AH58" s="90">
        <f>RANK(AG58,AG56:AG59,1)</f>
        <v>1</v>
      </c>
      <c r="AI58" s="60" t="str">
        <f>C57</f>
        <v>Frankreich</v>
      </c>
      <c r="AJ58" s="60">
        <f t="shared" si="17"/>
        <v>0</v>
      </c>
      <c r="AK58" s="60">
        <f t="shared" si="17"/>
        <v>0</v>
      </c>
      <c r="AL58" s="60">
        <f t="shared" si="17"/>
        <v>0</v>
      </c>
      <c r="AM58" s="60">
        <f>AK58-AL58</f>
        <v>0</v>
      </c>
      <c r="AN58" s="187">
        <f>IF(AG56=AG58,IF(E58&gt;G58,AG56-0.1,AG56),AG56)</f>
        <v>10000</v>
      </c>
      <c r="AO58" s="187">
        <f>IF(AG57=AG58,IF(E61&gt;G61,AG57-0.1,AG57),AG57)</f>
        <v>10000</v>
      </c>
      <c r="AP58" s="187"/>
      <c r="AQ58" s="187">
        <f>IF(AG59=AG58,IF(G57&gt;E57,AG59-0.1,AG59),AG59)</f>
        <v>10000</v>
      </c>
      <c r="AR58" s="187">
        <f>AP60</f>
        <v>30000</v>
      </c>
      <c r="AS58" s="90">
        <f>RANK(AR58,AR56:AR59,1)</f>
        <v>1</v>
      </c>
      <c r="AT58" s="60" t="str">
        <f t="shared" si="18"/>
        <v>Frankreich</v>
      </c>
      <c r="AU58" s="60">
        <f t="shared" si="18"/>
        <v>0</v>
      </c>
      <c r="AV58" s="60">
        <f t="shared" si="18"/>
        <v>0</v>
      </c>
      <c r="AW58" s="60">
        <f t="shared" si="18"/>
        <v>0</v>
      </c>
      <c r="AX58" s="60"/>
      <c r="AY58" s="60"/>
      <c r="AZ58" s="60"/>
      <c r="BA58" s="113">
        <v>3</v>
      </c>
      <c r="BB58" s="114" t="e">
        <f>VLOOKUP(3,AS56:AT59,2,FALSE)</f>
        <v>#N/A</v>
      </c>
      <c r="BC58" s="115"/>
      <c r="BD58" s="116" t="e">
        <f>VLOOKUP(3,AS56:AW59,3,FALSE)</f>
        <v>#N/A</v>
      </c>
      <c r="BE58" s="116" t="e">
        <f>VLOOKUP(3,AS56:AW59,4,FALSE)</f>
        <v>#N/A</v>
      </c>
      <c r="BF58" s="93" t="s">
        <v>12</v>
      </c>
      <c r="BG58" s="116" t="e">
        <f>VLOOKUP(3,AS56:AW59,5,FALSE)</f>
        <v>#N/A</v>
      </c>
      <c r="BH58" s="60"/>
      <c r="BI58" s="85"/>
      <c r="BJ58" s="85">
        <f>IF(E58&gt;G58,IF(Spielplan!E58&gt;Spielplan!G58,Punktemodus!$B$3,0),0)</f>
        <v>0</v>
      </c>
      <c r="BK58" s="85">
        <f>IF(E58=G58,IF(Spielplan!E58=Spielplan!G58,Punktemodus!$B$3,0),0)</f>
        <v>10</v>
      </c>
      <c r="BL58" s="85">
        <f>IF(E58&lt;G58,IF(Spielplan!E58&lt;Spielplan!G58,Punktemodus!$B$3,0),0)</f>
        <v>0</v>
      </c>
      <c r="BM58" s="85">
        <f>IF(E58=Spielplan!E58,IF(G58=Spielplan!G58,Punktemodus!$B$5,0),0)</f>
        <v>3</v>
      </c>
      <c r="BN58" s="85">
        <f>IF(E58=Spielplan!E58,Punktemodus!$B$7,0)</f>
        <v>1</v>
      </c>
      <c r="BO58" s="85">
        <f>IF(G58=Spielplan!G58,Punktemodus!$B$7,0)</f>
        <v>1</v>
      </c>
      <c r="BP58" s="137">
        <f>IF(Spielplan!E58="",0,SUM(BJ58:BO58))</f>
        <v>0</v>
      </c>
      <c r="BQ58" s="85"/>
      <c r="BR58" s="141"/>
      <c r="BS58" s="150"/>
      <c r="BT58" s="134"/>
      <c r="BU58" s="134"/>
      <c r="BV58" s="134"/>
      <c r="BW58" s="134"/>
      <c r="BX58" s="148"/>
      <c r="BY58" s="148"/>
      <c r="BZ58" s="134"/>
      <c r="CA58" s="144" t="str">
        <f>Spielplan!$BS$22</f>
        <v/>
      </c>
      <c r="CB58" s="145"/>
      <c r="CC58" s="146">
        <f>Spielplan!$BU$22</f>
        <v>0</v>
      </c>
      <c r="CD58" s="147"/>
      <c r="CE58" s="134">
        <f>IF(CA58=CA22,Punktemodus!B15,0)</f>
        <v>20</v>
      </c>
      <c r="CF58" s="148">
        <f>IF(OR(CA58=$CA$14,CA58=$CA$15,CA58=$CA$23,CA58=$CA$30,CA58=$CA$31,CA58=$CA$38,CA58=$CA$39),Punktemodus!B17,0)</f>
        <v>10</v>
      </c>
      <c r="CG58" s="134"/>
      <c r="CH58" s="134"/>
      <c r="CI58" s="147"/>
      <c r="CJ58" s="134"/>
      <c r="CK58" s="134"/>
      <c r="CL58" s="134"/>
      <c r="CM58" s="134"/>
      <c r="CN58" s="134"/>
      <c r="CO58" s="134"/>
      <c r="CP58" s="134"/>
      <c r="CQ58" s="155"/>
      <c r="CR58" s="142" t="s">
        <v>130</v>
      </c>
      <c r="CS58" s="155"/>
      <c r="CT58" s="155"/>
      <c r="CU58" s="155"/>
      <c r="CV58" s="155"/>
      <c r="CW58" s="134"/>
    </row>
    <row r="59" spans="1:101" ht="18.75" customHeight="1" thickBot="1" x14ac:dyDescent="0.3">
      <c r="A59" s="60"/>
      <c r="B59" s="60"/>
      <c r="C59" s="193" t="str">
        <f>H56</f>
        <v>Ecuador</v>
      </c>
      <c r="D59" s="194"/>
      <c r="E59" s="104"/>
      <c r="F59" s="93"/>
      <c r="G59" s="104"/>
      <c r="H59" s="193" t="str">
        <f>H57</f>
        <v>Honduras</v>
      </c>
      <c r="I59" s="194"/>
      <c r="J59" s="60"/>
      <c r="K59" s="60" t="s">
        <v>99</v>
      </c>
      <c r="L59" s="60">
        <f t="shared" si="16"/>
        <v>0</v>
      </c>
      <c r="M59" s="60"/>
      <c r="N59" s="60">
        <f>IF($E59="",0,IF($E59&gt;$G59,3,IF($E59=$G59,1,0)))</f>
        <v>0</v>
      </c>
      <c r="O59" s="60"/>
      <c r="P59" s="60">
        <f>IF($G59="",0,IF($E59&gt;$G59,0,IF($E59=$G59,1,3)))</f>
        <v>0</v>
      </c>
      <c r="Q59" s="60"/>
      <c r="R59" s="60">
        <f>E59</f>
        <v>0</v>
      </c>
      <c r="S59" s="60"/>
      <c r="T59" s="60">
        <f>G59</f>
        <v>0</v>
      </c>
      <c r="U59" s="60"/>
      <c r="V59" s="60">
        <f>G59</f>
        <v>0</v>
      </c>
      <c r="W59" s="60"/>
      <c r="X59" s="60">
        <f>E59</f>
        <v>0</v>
      </c>
      <c r="Y59" s="60"/>
      <c r="Z59" s="60">
        <f>P62</f>
        <v>0</v>
      </c>
      <c r="AA59" s="60">
        <f>T62</f>
        <v>0</v>
      </c>
      <c r="AB59" s="60">
        <f>X62</f>
        <v>0</v>
      </c>
      <c r="AC59" s="60">
        <f>AA59-AB59</f>
        <v>0</v>
      </c>
      <c r="AD59" s="60">
        <f>IF(Z59&gt;Z56,-1,0)</f>
        <v>0</v>
      </c>
      <c r="AE59" s="60">
        <f>IF(Z59&gt;Z57,-1,0)</f>
        <v>0</v>
      </c>
      <c r="AF59" s="60">
        <f>IF(Z59&gt;Z58,-1,0)</f>
        <v>0</v>
      </c>
      <c r="AG59" s="60">
        <f>10000-(AJ59*1000+AM59*100+AK59*10)</f>
        <v>10000</v>
      </c>
      <c r="AH59" s="90">
        <f>RANK(AG59,AG56:AG59,1)</f>
        <v>1</v>
      </c>
      <c r="AI59" s="60" t="str">
        <f>H57</f>
        <v>Honduras</v>
      </c>
      <c r="AJ59" s="60">
        <f t="shared" si="17"/>
        <v>0</v>
      </c>
      <c r="AK59" s="60">
        <f t="shared" si="17"/>
        <v>0</v>
      </c>
      <c r="AL59" s="60">
        <f t="shared" si="17"/>
        <v>0</v>
      </c>
      <c r="AM59" s="60">
        <f>AK59-AL59</f>
        <v>0</v>
      </c>
      <c r="AN59" s="187">
        <f>IF(AG56=AG59,IF(E60&gt;G60,AG56-0.1,AG56),AG56)</f>
        <v>10000</v>
      </c>
      <c r="AO59" s="187">
        <f>IF(AG57=AG59,IF(E59&gt;G59,AG57-0.1,AG57),AG57)</f>
        <v>10000</v>
      </c>
      <c r="AP59" s="187">
        <f>IF(AG58=AG59,IF(E57&gt;G57,AG58-0.1,AG58),AG58)</f>
        <v>10000</v>
      </c>
      <c r="AQ59" s="187"/>
      <c r="AR59" s="187">
        <f>AQ60</f>
        <v>30000</v>
      </c>
      <c r="AS59" s="90">
        <f>RANK(AR59,AR56:AR59,1)</f>
        <v>1</v>
      </c>
      <c r="AT59" s="60" t="str">
        <f t="shared" si="18"/>
        <v>Honduras</v>
      </c>
      <c r="AU59" s="60">
        <f t="shared" si="18"/>
        <v>0</v>
      </c>
      <c r="AV59" s="60">
        <f t="shared" si="18"/>
        <v>0</v>
      </c>
      <c r="AW59" s="60">
        <f t="shared" si="18"/>
        <v>0</v>
      </c>
      <c r="AX59" s="60"/>
      <c r="AY59" s="60"/>
      <c r="AZ59" s="60"/>
      <c r="BA59" s="113">
        <v>4</v>
      </c>
      <c r="BB59" s="114" t="e">
        <f>VLOOKUP(4,AS56:AT59,2,FALSE)</f>
        <v>#N/A</v>
      </c>
      <c r="BC59" s="115"/>
      <c r="BD59" s="116" t="e">
        <f>VLOOKUP(4,AS56:AW59,3,FALSE)</f>
        <v>#N/A</v>
      </c>
      <c r="BE59" s="116" t="e">
        <f>VLOOKUP(4,AS56:AW59,4,FALSE)</f>
        <v>#N/A</v>
      </c>
      <c r="BF59" s="93" t="s">
        <v>12</v>
      </c>
      <c r="BG59" s="116" t="e">
        <f>VLOOKUP(4,AS56:AW59,5,FALSE)</f>
        <v>#N/A</v>
      </c>
      <c r="BH59" s="60"/>
      <c r="BI59" s="85"/>
      <c r="BJ59" s="85">
        <f>IF(E59&gt;G59,IF(Spielplan!E59&gt;Spielplan!G59,Punktemodus!$B$3,0),0)</f>
        <v>0</v>
      </c>
      <c r="BK59" s="85">
        <f>IF(E59=G59,IF(Spielplan!E59=Spielplan!G59,Punktemodus!$B$3,0),0)</f>
        <v>10</v>
      </c>
      <c r="BL59" s="85">
        <f>IF(E59&lt;G59,IF(Spielplan!E59&lt;Spielplan!G59,Punktemodus!$B$3,0),0)</f>
        <v>0</v>
      </c>
      <c r="BM59" s="85">
        <f>IF(E59=Spielplan!E59,IF(G59=Spielplan!G59,Punktemodus!$B$5,0),0)</f>
        <v>3</v>
      </c>
      <c r="BN59" s="85">
        <f>IF(E59=Spielplan!E59,Punktemodus!$B$7,0)</f>
        <v>1</v>
      </c>
      <c r="BO59" s="85">
        <f>IF(G59=Spielplan!G59,Punktemodus!$B$7,0)</f>
        <v>1</v>
      </c>
      <c r="BP59" s="137">
        <f>IF(Spielplan!E59="",0,SUM(BJ59:BO59))</f>
        <v>0</v>
      </c>
      <c r="BQ59" s="85"/>
      <c r="BR59" s="141"/>
      <c r="BS59" s="134"/>
      <c r="BT59" s="134"/>
      <c r="BU59" s="134"/>
      <c r="BV59" s="134"/>
      <c r="BW59" s="134"/>
      <c r="BX59" s="148"/>
      <c r="BY59" s="148"/>
      <c r="BZ59" s="134"/>
      <c r="CA59" s="144" t="str">
        <f>Spielplan!$BS$23</f>
        <v/>
      </c>
      <c r="CB59" s="145"/>
      <c r="CC59" s="146">
        <f>Spielplan!$BU$23</f>
        <v>0</v>
      </c>
      <c r="CD59" s="134"/>
      <c r="CE59" s="134">
        <f>IF(CA59=CA23,Punktemodus!B15,0)</f>
        <v>20</v>
      </c>
      <c r="CF59" s="148">
        <f>IF(OR(CA59=$CA$14,CA59=$CA$15,CA59=$CA$22,CA59=$CA$30,CA59=$CA$31,CA59=$CA$38,CA59=$CA$39),Punktemodus!B17,0)</f>
        <v>10</v>
      </c>
      <c r="CG59" s="134"/>
      <c r="CH59" s="134"/>
      <c r="CI59" s="134"/>
      <c r="CJ59" s="134"/>
      <c r="CK59" s="144" t="str">
        <f>Spielplan!$CC$23</f>
        <v/>
      </c>
      <c r="CL59" s="145"/>
      <c r="CM59" s="146">
        <f>Spielplan!$CE$23</f>
        <v>0</v>
      </c>
      <c r="CN59" s="134"/>
      <c r="CO59" s="134">
        <f>IF(OR(CK59=CK23,CK59=CK24),Punktemodus!B21,0)</f>
        <v>40</v>
      </c>
      <c r="CP59" s="134"/>
      <c r="CQ59" s="370" t="str">
        <f>Spielplan!$CI$23</f>
        <v/>
      </c>
      <c r="CR59" s="371"/>
      <c r="CS59" s="371"/>
      <c r="CT59" s="371"/>
      <c r="CU59" s="371"/>
      <c r="CV59" s="372"/>
      <c r="CW59" s="134"/>
    </row>
    <row r="60" spans="1:101" ht="18.75" customHeight="1" thickBot="1" x14ac:dyDescent="0.3">
      <c r="A60" s="60"/>
      <c r="B60" s="60"/>
      <c r="C60" s="191" t="str">
        <f>C56</f>
        <v>Schweiz</v>
      </c>
      <c r="D60" s="192"/>
      <c r="E60" s="104"/>
      <c r="F60" s="93"/>
      <c r="G60" s="104"/>
      <c r="H60" s="191" t="str">
        <f>H57</f>
        <v>Honduras</v>
      </c>
      <c r="I60" s="192"/>
      <c r="J60" s="60"/>
      <c r="K60" s="60" t="s">
        <v>100</v>
      </c>
      <c r="L60" s="60">
        <f t="shared" si="16"/>
        <v>0</v>
      </c>
      <c r="M60" s="60">
        <f>IF($E60="",0,IF($E60&gt;$G60,3,IF($E60=G60,1,0)))</f>
        <v>0</v>
      </c>
      <c r="N60" s="60"/>
      <c r="O60" s="60"/>
      <c r="P60" s="60">
        <f>IF($G60="",0,IF($E60&gt;$G60,0,IF($E60=$G60,1,3)))</f>
        <v>0</v>
      </c>
      <c r="Q60" s="60">
        <f>E60</f>
        <v>0</v>
      </c>
      <c r="R60" s="60"/>
      <c r="S60" s="60"/>
      <c r="T60" s="60">
        <f>G60</f>
        <v>0</v>
      </c>
      <c r="U60" s="60">
        <f>G60</f>
        <v>0</v>
      </c>
      <c r="V60" s="60"/>
      <c r="W60" s="60"/>
      <c r="X60" s="60">
        <f>E60</f>
        <v>0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187">
        <f>SUM(AN56:AN59)</f>
        <v>30000</v>
      </c>
      <c r="AO60" s="187">
        <f>SUM(AO56:AO59)</f>
        <v>30000</v>
      </c>
      <c r="AP60" s="187">
        <f>SUM(AP56:AP59)</f>
        <v>30000</v>
      </c>
      <c r="AQ60" s="187">
        <f>SUM(AQ56:AQ59)</f>
        <v>30000</v>
      </c>
      <c r="AR60" s="187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85">
        <f>IF(E60&gt;G60,IF(Spielplan!E60&gt;Spielplan!G60,Punktemodus!$B$3,0),0)</f>
        <v>0</v>
      </c>
      <c r="BK60" s="85">
        <f>IF(E60=G60,IF(Spielplan!E60=Spielplan!G60,Punktemodus!$B$3,0),0)</f>
        <v>10</v>
      </c>
      <c r="BL60" s="85">
        <f>IF(E60&lt;G60,IF(Spielplan!E60&lt;Spielplan!G60,Punktemodus!$B$3,0),0)</f>
        <v>0</v>
      </c>
      <c r="BM60" s="85">
        <f>IF(E60=Spielplan!E60,IF(G60=Spielplan!G60,Punktemodus!$B$5,0),0)</f>
        <v>3</v>
      </c>
      <c r="BN60" s="85">
        <f>IF(E60=Spielplan!E60,Punktemodus!$B$7,0)</f>
        <v>1</v>
      </c>
      <c r="BO60" s="85">
        <f>IF(G60=Spielplan!G60,Punktemodus!$B$7,0)</f>
        <v>1</v>
      </c>
      <c r="BP60" s="137">
        <f>IF(Spielplan!E60="",0,SUM(BJ60:BO60))</f>
        <v>0</v>
      </c>
      <c r="BQ60" s="60"/>
      <c r="BR60" s="141"/>
      <c r="BS60" s="153" t="s">
        <v>123</v>
      </c>
      <c r="BT60" s="144" t="str">
        <f>Spielplan!$BL$24</f>
        <v/>
      </c>
      <c r="BU60" s="145"/>
      <c r="BV60" s="146">
        <f>Spielplan!$BN$24</f>
        <v>0</v>
      </c>
      <c r="BW60" s="147"/>
      <c r="BX60" s="148">
        <f>IF(BT24=BT60,Punktemodus!$B$11,0)</f>
        <v>10</v>
      </c>
      <c r="BY60" s="148">
        <f>IF(BT60=BT41,Punktemodus!B13,0)</f>
        <v>5</v>
      </c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44" t="str">
        <f>Spielplan!$CC$24</f>
        <v/>
      </c>
      <c r="CL60" s="145"/>
      <c r="CM60" s="146">
        <f>Spielplan!$CE$24</f>
        <v>0</v>
      </c>
      <c r="CN60" s="134"/>
      <c r="CO60" s="134">
        <f>IF(OR(CK60=CK23,CK60=CK24),Punktemodus!B21,0)</f>
        <v>40</v>
      </c>
      <c r="CP60" s="134"/>
      <c r="CQ60" s="373"/>
      <c r="CR60" s="374"/>
      <c r="CS60" s="374"/>
      <c r="CT60" s="374"/>
      <c r="CU60" s="374"/>
      <c r="CV60" s="375"/>
      <c r="CW60" s="134"/>
    </row>
    <row r="61" spans="1:101" ht="18.75" customHeight="1" thickBot="1" x14ac:dyDescent="0.3">
      <c r="A61" s="60"/>
      <c r="B61" s="60"/>
      <c r="C61" s="193" t="str">
        <f>H56</f>
        <v>Ecuador</v>
      </c>
      <c r="D61" s="194"/>
      <c r="E61" s="104"/>
      <c r="F61" s="93"/>
      <c r="G61" s="104"/>
      <c r="H61" s="193" t="str">
        <f>C57</f>
        <v>Frankreich</v>
      </c>
      <c r="I61" s="194"/>
      <c r="J61" s="60"/>
      <c r="K61" s="60" t="s">
        <v>100</v>
      </c>
      <c r="L61" s="60">
        <f t="shared" si="16"/>
        <v>0</v>
      </c>
      <c r="M61" s="60"/>
      <c r="N61" s="60">
        <f>IF($E61="",0,IF($E61&gt;$G61,3,IF($E61=$G61,1,0)))</f>
        <v>0</v>
      </c>
      <c r="O61" s="60">
        <f>IF($G61="",0,IF($E61&gt;$G61,0,IF($E61=$G61,1,3)))</f>
        <v>0</v>
      </c>
      <c r="P61" s="60"/>
      <c r="Q61" s="60"/>
      <c r="R61" s="60">
        <f>E61</f>
        <v>0</v>
      </c>
      <c r="S61" s="60">
        <f>G61</f>
        <v>0</v>
      </c>
      <c r="T61" s="60"/>
      <c r="U61" s="60"/>
      <c r="V61" s="60">
        <f>G61</f>
        <v>0</v>
      </c>
      <c r="W61" s="60">
        <f>E61</f>
        <v>0</v>
      </c>
      <c r="X61" s="60"/>
      <c r="Y61" s="60"/>
      <c r="Z61" s="60" t="s">
        <v>30</v>
      </c>
      <c r="AA61" s="60"/>
      <c r="AB61" s="60"/>
      <c r="AC61" s="60"/>
      <c r="AD61" s="60"/>
      <c r="AE61" s="60"/>
      <c r="AF61" s="60"/>
      <c r="AG61" s="60" t="b">
        <f>OR(AG56=AG57,AG56=AG58,AG56=AG59,AG57=AG58,AG57=AG59,AG58=AG59)</f>
        <v>1</v>
      </c>
      <c r="AH61" s="60"/>
      <c r="AI61" s="60"/>
      <c r="AJ61" s="60"/>
      <c r="AK61" s="60"/>
      <c r="AL61" s="60"/>
      <c r="AM61" s="60"/>
      <c r="AN61" s="60"/>
      <c r="AO61" s="60" t="s">
        <v>34</v>
      </c>
      <c r="AP61" s="60"/>
      <c r="AQ61" s="60"/>
      <c r="AR61" s="60" t="b">
        <f>OR(AR56=AR57,AR56=AR58,AR56=AR59,AR57=AR58,AR57=AR59,AR58=AR59)</f>
        <v>1</v>
      </c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85">
        <f>IF(E61&gt;G61,IF(Spielplan!E61&gt;Spielplan!G61,Punktemodus!$B$3,0),0)</f>
        <v>0</v>
      </c>
      <c r="BK61" s="85">
        <f>IF(E61=G61,IF(Spielplan!E61=Spielplan!G61,Punktemodus!$B$3,0),0)</f>
        <v>10</v>
      </c>
      <c r="BL61" s="85">
        <f>IF(E61&lt;G61,IF(Spielplan!E61&lt;Spielplan!G61,Punktemodus!$B$3,0),0)</f>
        <v>0</v>
      </c>
      <c r="BM61" s="85">
        <f>IF(E61=Spielplan!E61,IF(G61=Spielplan!G61,Punktemodus!$B$5,0),0)</f>
        <v>3</v>
      </c>
      <c r="BN61" s="85">
        <f>IF(E61=Spielplan!E61,Punktemodus!$B$7,0)</f>
        <v>1</v>
      </c>
      <c r="BO61" s="85">
        <f>IF(G61=Spielplan!G61,Punktemodus!$B$7,0)</f>
        <v>1</v>
      </c>
      <c r="BP61" s="137">
        <f>IF(Spielplan!E61="",0,SUM(BJ61:BO61))</f>
        <v>0</v>
      </c>
      <c r="BQ61" s="60"/>
      <c r="BR61" s="141"/>
      <c r="BS61" s="149" t="s">
        <v>124</v>
      </c>
      <c r="BT61" s="144" t="str">
        <f>Spielplan!$BL$25</f>
        <v/>
      </c>
      <c r="BU61" s="145"/>
      <c r="BV61" s="146">
        <f>Spielplan!$BN$25</f>
        <v>0</v>
      </c>
      <c r="BW61" s="134"/>
      <c r="BX61" s="148">
        <f>IF(BT25=BT61,Punktemodus!$B$11,0)</f>
        <v>10</v>
      </c>
      <c r="BY61" s="148">
        <f>IF(BT61=BT40,Punktemodus!B13,0)</f>
        <v>5</v>
      </c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55"/>
      <c r="CR61" s="142" t="s">
        <v>136</v>
      </c>
      <c r="CS61" s="155"/>
      <c r="CT61" s="155"/>
      <c r="CU61" s="155"/>
      <c r="CV61" s="155"/>
      <c r="CW61" s="134"/>
    </row>
    <row r="62" spans="1:101" ht="18.75" customHeight="1" thickBot="1" x14ac:dyDescent="0.25">
      <c r="A62" s="60"/>
      <c r="B62" s="60"/>
      <c r="C62" s="136" t="str">
        <f>IF(G61="","",IF(AR61=TRUE,"Achtung: Fehler in Tabelle!",""))</f>
        <v/>
      </c>
      <c r="D62" s="60"/>
      <c r="E62" s="85"/>
      <c r="F62" s="60"/>
      <c r="G62" s="85"/>
      <c r="H62" s="60"/>
      <c r="I62" s="60"/>
      <c r="J62" s="60"/>
      <c r="K62" s="60"/>
      <c r="L62" s="60"/>
      <c r="M62" s="60">
        <f t="shared" ref="M62:X62" si="19">SUM(M56:M61)</f>
        <v>0</v>
      </c>
      <c r="N62" s="60">
        <f t="shared" si="19"/>
        <v>0</v>
      </c>
      <c r="O62" s="60">
        <f t="shared" si="19"/>
        <v>0</v>
      </c>
      <c r="P62" s="60">
        <f t="shared" si="19"/>
        <v>0</v>
      </c>
      <c r="Q62" s="60">
        <f t="shared" si="19"/>
        <v>0</v>
      </c>
      <c r="R62" s="60">
        <f t="shared" si="19"/>
        <v>0</v>
      </c>
      <c r="S62" s="60">
        <f t="shared" si="19"/>
        <v>0</v>
      </c>
      <c r="T62" s="60">
        <f t="shared" si="19"/>
        <v>0</v>
      </c>
      <c r="U62" s="60">
        <f t="shared" si="19"/>
        <v>0</v>
      </c>
      <c r="V62" s="60">
        <f t="shared" si="19"/>
        <v>0</v>
      </c>
      <c r="W62" s="60">
        <f t="shared" si="19"/>
        <v>0</v>
      </c>
      <c r="X62" s="60">
        <f t="shared" si="19"/>
        <v>0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160">
        <f>SUM(BP56:BP61)</f>
        <v>0</v>
      </c>
      <c r="BQ62" s="60"/>
      <c r="BR62" s="141"/>
      <c r="BS62" s="150"/>
      <c r="BT62" s="134"/>
      <c r="BU62" s="134"/>
      <c r="BV62" s="134"/>
      <c r="BW62" s="134"/>
      <c r="BX62" s="148"/>
      <c r="BY62" s="148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370" t="str">
        <f>Spielplan!$CI$26</f>
        <v/>
      </c>
      <c r="CR62" s="371"/>
      <c r="CS62" s="371"/>
      <c r="CT62" s="371"/>
      <c r="CU62" s="371"/>
      <c r="CV62" s="372"/>
      <c r="CW62" s="134"/>
    </row>
    <row r="63" spans="1:101" ht="18.75" customHeight="1" thickBot="1" x14ac:dyDescent="0.3">
      <c r="A63" s="60"/>
      <c r="B63" s="60"/>
      <c r="C63" s="60"/>
      <c r="D63" s="60"/>
      <c r="E63" s="85"/>
      <c r="F63" s="60"/>
      <c r="G63" s="85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138"/>
      <c r="BQ63" s="60"/>
      <c r="BR63" s="141"/>
      <c r="BS63" s="134"/>
      <c r="BT63" s="134"/>
      <c r="BU63" s="134"/>
      <c r="BV63" s="134"/>
      <c r="BW63" s="134"/>
      <c r="BX63" s="148"/>
      <c r="BY63" s="148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54" t="s">
        <v>131</v>
      </c>
      <c r="CM63" s="134"/>
      <c r="CN63" s="134"/>
      <c r="CO63" s="134"/>
      <c r="CP63" s="134"/>
      <c r="CQ63" s="373"/>
      <c r="CR63" s="374"/>
      <c r="CS63" s="374"/>
      <c r="CT63" s="374"/>
      <c r="CU63" s="374"/>
      <c r="CV63" s="375"/>
      <c r="CW63" s="134"/>
    </row>
    <row r="64" spans="1:101" ht="18.75" customHeight="1" thickBot="1" x14ac:dyDescent="0.3">
      <c r="A64" s="60"/>
      <c r="B64" s="60"/>
      <c r="C64" s="60"/>
      <c r="D64" s="60"/>
      <c r="E64" s="85"/>
      <c r="F64" s="60"/>
      <c r="G64" s="85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138"/>
      <c r="BQ64" s="60"/>
      <c r="BR64" s="141"/>
      <c r="BS64" s="153" t="s">
        <v>20</v>
      </c>
      <c r="BT64" s="144" t="str">
        <f>Spielplan!$BL$28</f>
        <v/>
      </c>
      <c r="BU64" s="145"/>
      <c r="BV64" s="146">
        <f>Spielplan!$BN$28</f>
        <v>0</v>
      </c>
      <c r="BW64" s="147"/>
      <c r="BX64" s="148">
        <f>IF(BT28=BT64,Punktemodus!$B$11,0)</f>
        <v>10</v>
      </c>
      <c r="BY64" s="148">
        <f>IF(BT64=BT13,Punktemodus!B13,0)</f>
        <v>5</v>
      </c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55"/>
      <c r="CR64" s="142" t="s">
        <v>137</v>
      </c>
      <c r="CS64" s="155"/>
      <c r="CT64" s="155"/>
      <c r="CU64" s="155"/>
      <c r="CV64" s="155"/>
      <c r="CW64" s="134"/>
    </row>
    <row r="65" spans="1:101" ht="18.75" customHeight="1" thickBot="1" x14ac:dyDescent="0.3">
      <c r="A65" s="60"/>
      <c r="B65" s="60"/>
      <c r="C65" s="88" t="s">
        <v>91</v>
      </c>
      <c r="D65" s="60"/>
      <c r="E65" s="85"/>
      <c r="F65" s="60"/>
      <c r="G65" s="85"/>
      <c r="H65" s="60"/>
      <c r="I65" s="60"/>
      <c r="J65" s="60"/>
      <c r="K65" s="60"/>
      <c r="L65" s="60"/>
      <c r="M65" s="60" t="s">
        <v>4</v>
      </c>
      <c r="N65" s="60"/>
      <c r="O65" s="60"/>
      <c r="P65" s="60"/>
      <c r="Q65" s="60" t="s">
        <v>6</v>
      </c>
      <c r="R65" s="60"/>
      <c r="S65" s="60"/>
      <c r="T65" s="60"/>
      <c r="U65" s="60" t="s">
        <v>7</v>
      </c>
      <c r="V65" s="60"/>
      <c r="W65" s="60"/>
      <c r="X65" s="60"/>
      <c r="Y65" s="60"/>
      <c r="Z65" s="60" t="s">
        <v>4</v>
      </c>
      <c r="AA65" s="60" t="s">
        <v>5</v>
      </c>
      <c r="AB65" s="60"/>
      <c r="AC65" s="60"/>
      <c r="AD65" s="60" t="s">
        <v>9</v>
      </c>
      <c r="AE65" s="60"/>
      <c r="AF65" s="60"/>
      <c r="AG65" s="60"/>
      <c r="AH65" s="60" t="s">
        <v>32</v>
      </c>
      <c r="AI65" s="60"/>
      <c r="AJ65" s="60"/>
      <c r="AK65" s="60"/>
      <c r="AL65" s="60"/>
      <c r="AM65" s="60"/>
      <c r="AN65" s="60" t="s">
        <v>35</v>
      </c>
      <c r="AO65" s="60"/>
      <c r="AP65" s="60"/>
      <c r="AQ65" s="60"/>
      <c r="AR65" s="60"/>
      <c r="AS65" s="60" t="s">
        <v>33</v>
      </c>
      <c r="AT65" s="60"/>
      <c r="AU65" s="60"/>
      <c r="AV65" s="60"/>
      <c r="AW65" s="60"/>
      <c r="AX65" s="60"/>
      <c r="AY65" s="60"/>
      <c r="AZ65" s="60"/>
      <c r="BA65" s="60"/>
      <c r="BB65" s="89" t="s">
        <v>10</v>
      </c>
      <c r="BC65" s="60"/>
      <c r="BD65" s="90" t="s">
        <v>4</v>
      </c>
      <c r="BE65" s="60"/>
      <c r="BF65" s="61" t="s">
        <v>5</v>
      </c>
      <c r="BG65" s="60"/>
      <c r="BH65" s="60"/>
      <c r="BI65" s="85"/>
      <c r="BJ65" s="60"/>
      <c r="BK65" s="60"/>
      <c r="BL65" s="60"/>
      <c r="BM65" s="60"/>
      <c r="BN65" s="60"/>
      <c r="BO65" s="60"/>
      <c r="BP65" s="138"/>
      <c r="BQ65" s="85"/>
      <c r="BR65" s="141"/>
      <c r="BS65" s="149" t="s">
        <v>125</v>
      </c>
      <c r="BT65" s="144" t="str">
        <f>Spielplan!$BL$29</f>
        <v/>
      </c>
      <c r="BU65" s="145"/>
      <c r="BV65" s="146">
        <f>Spielplan!$BN$29</f>
        <v>0</v>
      </c>
      <c r="BW65" s="134"/>
      <c r="BX65" s="148">
        <f>IF(BT29=BT65,Punktemodus!$B$11,0)</f>
        <v>10</v>
      </c>
      <c r="BY65" s="148">
        <f>IF(BT65=BT12,Punktemodus!B13,0)</f>
        <v>5</v>
      </c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44" t="str">
        <f>Spielplan!$CC$29</f>
        <v/>
      </c>
      <c r="CL65" s="145"/>
      <c r="CM65" s="146">
        <f>Spielplan!$CE$29</f>
        <v>0</v>
      </c>
      <c r="CN65" s="134"/>
      <c r="CO65" s="134"/>
      <c r="CP65" s="134"/>
      <c r="CQ65" s="370" t="str">
        <f>Spielplan!$CI$29</f>
        <v/>
      </c>
      <c r="CR65" s="371"/>
      <c r="CS65" s="371"/>
      <c r="CT65" s="371"/>
      <c r="CU65" s="371"/>
      <c r="CV65" s="372"/>
      <c r="CW65" s="134"/>
    </row>
    <row r="66" spans="1:101" ht="18.75" customHeight="1" thickBot="1" x14ac:dyDescent="0.3">
      <c r="A66" s="60"/>
      <c r="B66" s="60"/>
      <c r="C66" s="60"/>
      <c r="D66" s="60"/>
      <c r="E66" s="85"/>
      <c r="F66" s="60"/>
      <c r="G66" s="85"/>
      <c r="H66" s="60"/>
      <c r="I66" s="60"/>
      <c r="J66" s="60"/>
      <c r="K66" s="60"/>
      <c r="L66" s="60"/>
      <c r="M66" s="60" t="s">
        <v>0</v>
      </c>
      <c r="N66" s="60" t="s">
        <v>1</v>
      </c>
      <c r="O66" s="60" t="s">
        <v>2</v>
      </c>
      <c r="P66" s="60" t="s">
        <v>3</v>
      </c>
      <c r="Q66" s="60" t="s">
        <v>0</v>
      </c>
      <c r="R66" s="60" t="s">
        <v>1</v>
      </c>
      <c r="S66" s="60" t="s">
        <v>2</v>
      </c>
      <c r="T66" s="60" t="s">
        <v>3</v>
      </c>
      <c r="U66" s="60" t="s">
        <v>0</v>
      </c>
      <c r="V66" s="60" t="s">
        <v>1</v>
      </c>
      <c r="W66" s="60" t="s">
        <v>2</v>
      </c>
      <c r="X66" s="60" t="s">
        <v>3</v>
      </c>
      <c r="Y66" s="60"/>
      <c r="Z66" s="60" t="s">
        <v>8</v>
      </c>
      <c r="AA66" s="60"/>
      <c r="AB66" s="60"/>
      <c r="AC66" s="60"/>
      <c r="AD66" s="60"/>
      <c r="AE66" s="60"/>
      <c r="AF66" s="60"/>
      <c r="AG66" s="60"/>
      <c r="AH66" s="60" t="s">
        <v>31</v>
      </c>
      <c r="AI66" s="60"/>
      <c r="AJ66" s="60"/>
      <c r="AK66" s="60"/>
      <c r="AL66" s="60"/>
      <c r="AM66" s="60"/>
      <c r="AN66" s="60" t="str">
        <f>AI67</f>
        <v>Argentinien</v>
      </c>
      <c r="AO66" s="60" t="str">
        <f>AI68</f>
        <v>Bosnien</v>
      </c>
      <c r="AP66" s="60" t="str">
        <f>AI69</f>
        <v>Iran</v>
      </c>
      <c r="AQ66" s="60" t="str">
        <f>AI70</f>
        <v>Nigeria</v>
      </c>
      <c r="AR66" s="60"/>
      <c r="AS66" s="60" t="s">
        <v>31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85"/>
      <c r="BJ66" s="85"/>
      <c r="BK66" s="85"/>
      <c r="BL66" s="85"/>
      <c r="BM66" s="85"/>
      <c r="BN66" s="85"/>
      <c r="BO66" s="85"/>
      <c r="BP66" s="137"/>
      <c r="BQ66" s="85"/>
      <c r="BR66" s="141"/>
      <c r="BS66" s="150"/>
      <c r="BT66" s="134"/>
      <c r="BU66" s="134"/>
      <c r="BV66" s="134"/>
      <c r="BW66" s="134"/>
      <c r="BX66" s="148"/>
      <c r="BY66" s="148"/>
      <c r="BZ66" s="134"/>
      <c r="CA66" s="144" t="str">
        <f>Spielplan!$BS$30</f>
        <v/>
      </c>
      <c r="CB66" s="145"/>
      <c r="CC66" s="146">
        <f>Spielplan!$BU$30</f>
        <v>0</v>
      </c>
      <c r="CD66" s="147"/>
      <c r="CE66" s="134">
        <f>IF(CA66=CA30,Punktemodus!B15,0)</f>
        <v>20</v>
      </c>
      <c r="CF66" s="148">
        <f>IF(OR(CA66=$CA$14,CA66=$CA$15,CA66=$CA$22,CA66=$CA$23,CA66=$CA$31,CA66=$CA$38,CA66=$CA$39),Punktemodus!B17,0)</f>
        <v>10</v>
      </c>
      <c r="CG66" s="134"/>
      <c r="CH66" s="134"/>
      <c r="CI66" s="134"/>
      <c r="CJ66" s="134"/>
      <c r="CK66" s="144" t="str">
        <f>Spielplan!$CC$30</f>
        <v/>
      </c>
      <c r="CL66" s="145"/>
      <c r="CM66" s="146">
        <f>Spielplan!$CE$30</f>
        <v>0</v>
      </c>
      <c r="CN66" s="134"/>
      <c r="CO66" s="134"/>
      <c r="CP66" s="134"/>
      <c r="CQ66" s="373"/>
      <c r="CR66" s="374"/>
      <c r="CS66" s="374"/>
      <c r="CT66" s="374"/>
      <c r="CU66" s="374"/>
      <c r="CV66" s="375"/>
      <c r="CW66" s="134"/>
    </row>
    <row r="67" spans="1:101" ht="18.75" customHeight="1" thickBot="1" x14ac:dyDescent="0.3">
      <c r="A67" s="60"/>
      <c r="B67" s="60"/>
      <c r="C67" s="200" t="str">
        <f>Spielplan!$C$67</f>
        <v>Argentinien</v>
      </c>
      <c r="D67" s="201"/>
      <c r="E67" s="104"/>
      <c r="F67" s="93"/>
      <c r="G67" s="104"/>
      <c r="H67" s="200" t="str">
        <f>Spielplan!$H$67</f>
        <v>Bosnien</v>
      </c>
      <c r="I67" s="201"/>
      <c r="J67" s="60"/>
      <c r="K67" s="60" t="s">
        <v>101</v>
      </c>
      <c r="L67" s="60">
        <f t="shared" ref="L67:L72" si="20">IF(E67-G67&gt;0,1,IF(G67=E67,0,-1))</f>
        <v>0</v>
      </c>
      <c r="M67" s="60">
        <f>IF($E67="",0,IF($E67&gt;$G67,3,IF($E67=G67,1,0)))</f>
        <v>0</v>
      </c>
      <c r="N67" s="60">
        <f>IF($G67="",0,IF($E67&gt;$G67,0,IF($E67=G67,1,3)))</f>
        <v>0</v>
      </c>
      <c r="O67" s="60"/>
      <c r="P67" s="60"/>
      <c r="Q67" s="60">
        <f>E67</f>
        <v>0</v>
      </c>
      <c r="R67" s="60">
        <f>G67</f>
        <v>0</v>
      </c>
      <c r="S67" s="60"/>
      <c r="T67" s="60"/>
      <c r="U67" s="60">
        <f>G67</f>
        <v>0</v>
      </c>
      <c r="V67" s="60">
        <f>E67</f>
        <v>0</v>
      </c>
      <c r="W67" s="60"/>
      <c r="X67" s="60"/>
      <c r="Y67" s="60"/>
      <c r="Z67" s="60">
        <f>M73</f>
        <v>0</v>
      </c>
      <c r="AA67" s="60">
        <f>Q73</f>
        <v>0</v>
      </c>
      <c r="AB67" s="60">
        <f>U73</f>
        <v>0</v>
      </c>
      <c r="AC67" s="60">
        <f>AA67-AB67</f>
        <v>0</v>
      </c>
      <c r="AD67" s="60">
        <f>IF(Z67&gt;Z68,-1,0)</f>
        <v>0</v>
      </c>
      <c r="AE67" s="60">
        <f>IF(Z67&gt;Z69,-1,0)</f>
        <v>0</v>
      </c>
      <c r="AF67" s="60">
        <f>IF(Z67&gt;Z70,-1,0)</f>
        <v>0</v>
      </c>
      <c r="AG67" s="60">
        <f>10000-(AJ67*1000+AM67*100+AK67*10)</f>
        <v>10000</v>
      </c>
      <c r="AH67" s="90">
        <f>RANK(AG67,AG67:AG70,1)</f>
        <v>1</v>
      </c>
      <c r="AI67" s="60" t="str">
        <f>C67</f>
        <v>Argentinien</v>
      </c>
      <c r="AJ67" s="60">
        <f t="shared" ref="AJ67:AL70" si="21">Z67</f>
        <v>0</v>
      </c>
      <c r="AK67" s="60">
        <f t="shared" si="21"/>
        <v>0</v>
      </c>
      <c r="AL67" s="60">
        <f t="shared" si="21"/>
        <v>0</v>
      </c>
      <c r="AM67" s="60">
        <f>AK67-AL67</f>
        <v>0</v>
      </c>
      <c r="AN67" s="187"/>
      <c r="AO67" s="187">
        <f>IF(AG68=AG67,IF(G67&gt;E67,AG68-0.1,AG68),AG68)</f>
        <v>10000</v>
      </c>
      <c r="AP67" s="187">
        <f>IF(AG69=AG67,IF(G69&gt;E69,AG69-0.1,AG69),AG69)</f>
        <v>10000</v>
      </c>
      <c r="AQ67" s="187">
        <f>IF(AG70=AG67,IF(G71&gt;E71,AG70-0.1,AG70),AG70)</f>
        <v>10000</v>
      </c>
      <c r="AR67" s="187">
        <f>AN71</f>
        <v>30000</v>
      </c>
      <c r="AS67" s="90">
        <f>RANK(AR67,AR67:AR70,1)</f>
        <v>1</v>
      </c>
      <c r="AT67" s="60" t="str">
        <f t="shared" ref="AT67:AW70" si="22">AI67</f>
        <v>Argentinien</v>
      </c>
      <c r="AU67" s="60">
        <f t="shared" si="22"/>
        <v>0</v>
      </c>
      <c r="AV67" s="60">
        <f t="shared" si="22"/>
        <v>0</v>
      </c>
      <c r="AW67" s="60">
        <f t="shared" si="22"/>
        <v>0</v>
      </c>
      <c r="AX67" s="60"/>
      <c r="AY67" s="60"/>
      <c r="AZ67" s="60"/>
      <c r="BA67" s="202">
        <v>1</v>
      </c>
      <c r="BB67" s="200" t="str">
        <f>VLOOKUP(1,AS67:AT70,2,FALSE)</f>
        <v>Argentinien</v>
      </c>
      <c r="BC67" s="201"/>
      <c r="BD67" s="203">
        <f>VLOOKUP(1,AS67:AW70,3,FALSE)</f>
        <v>0</v>
      </c>
      <c r="BE67" s="204">
        <f>VLOOKUP(1,AS67:AW70,4,FALSE)</f>
        <v>0</v>
      </c>
      <c r="BF67" s="93" t="s">
        <v>12</v>
      </c>
      <c r="BG67" s="204">
        <f>VLOOKUP(1,AS67:AW70,5,FALSE)</f>
        <v>0</v>
      </c>
      <c r="BH67" s="205" t="s">
        <v>126</v>
      </c>
      <c r="BI67" s="85"/>
      <c r="BJ67" s="85">
        <f>IF(E67&gt;G67,IF(Spielplan!E67&gt;Spielplan!G67,Punktemodus!$B$3,0),0)</f>
        <v>0</v>
      </c>
      <c r="BK67" s="85">
        <f>IF(E67=G67,IF(Spielplan!E67=Spielplan!G67,Punktemodus!$B$3,0),0)</f>
        <v>10</v>
      </c>
      <c r="BL67" s="85">
        <f>IF(E67&lt;G67,IF(Spielplan!E67&lt;Spielplan!G67,Punktemodus!$B$3,0),0)</f>
        <v>0</v>
      </c>
      <c r="BM67" s="85">
        <f>IF(E67=Spielplan!E67,IF(G67=Spielplan!G67,Punktemodus!$B$5,0),0)</f>
        <v>3</v>
      </c>
      <c r="BN67" s="85">
        <f>IF(E67=Spielplan!E67,Punktemodus!$B$7,0)</f>
        <v>1</v>
      </c>
      <c r="BO67" s="85">
        <f>IF(G67=Spielplan!G67,Punktemodus!$B$7,0)</f>
        <v>1</v>
      </c>
      <c r="BP67" s="137">
        <f>IF(Spielplan!E67="",0,SUM(BJ67:BO67))</f>
        <v>0</v>
      </c>
      <c r="BQ67" s="85"/>
      <c r="BR67" s="141"/>
      <c r="BS67" s="134"/>
      <c r="BT67" s="134"/>
      <c r="BU67" s="134"/>
      <c r="BV67" s="134"/>
      <c r="BW67" s="134"/>
      <c r="BX67" s="148"/>
      <c r="BY67" s="148"/>
      <c r="BZ67" s="134"/>
      <c r="CA67" s="144" t="str">
        <f>Spielplan!$BS$31</f>
        <v/>
      </c>
      <c r="CB67" s="145"/>
      <c r="CC67" s="146">
        <f>Spielplan!$BU$31</f>
        <v>0</v>
      </c>
      <c r="CD67" s="134"/>
      <c r="CE67" s="134">
        <f>IF(CA67=CA31,Punktemodus!B15,0)</f>
        <v>20</v>
      </c>
      <c r="CF67" s="148">
        <f>IF(OR(CA67=$CA$14,CA67=$CA$15,CA67=$CA$22,CA67=$CA$23,CA67=$CA$30,CA67=$CA$38,CA67=$CA$39),Punktemodus!B17,0)</f>
        <v>10</v>
      </c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55"/>
      <c r="CR67" s="142" t="s">
        <v>138</v>
      </c>
      <c r="CS67" s="155"/>
      <c r="CT67" s="155"/>
      <c r="CU67" s="155"/>
      <c r="CV67" s="155"/>
      <c r="CW67" s="134"/>
    </row>
    <row r="68" spans="1:101" ht="18.75" customHeight="1" thickBot="1" x14ac:dyDescent="0.3">
      <c r="A68" s="60"/>
      <c r="B68" s="60"/>
      <c r="C68" s="206" t="str">
        <f>Spielplan!$C$68</f>
        <v>Iran</v>
      </c>
      <c r="D68" s="207"/>
      <c r="E68" s="104"/>
      <c r="F68" s="93"/>
      <c r="G68" s="104"/>
      <c r="H68" s="206" t="str">
        <f>Spielplan!$H$68</f>
        <v>Nigeria</v>
      </c>
      <c r="I68" s="207"/>
      <c r="J68" s="60"/>
      <c r="K68" s="60" t="s">
        <v>102</v>
      </c>
      <c r="L68" s="60">
        <f t="shared" si="20"/>
        <v>0</v>
      </c>
      <c r="M68" s="60"/>
      <c r="N68" s="60"/>
      <c r="O68" s="60">
        <f>IF($E68="",0,IF($E68&gt;$G68,3,IF($E68=$G68,1,0)))</f>
        <v>0</v>
      </c>
      <c r="P68" s="60">
        <f>IF($G68="",0,IF($E68&gt;$G68,0,IF($E68=$G68,1,3)))</f>
        <v>0</v>
      </c>
      <c r="Q68" s="60"/>
      <c r="R68" s="60"/>
      <c r="S68" s="60">
        <f>E68</f>
        <v>0</v>
      </c>
      <c r="T68" s="60">
        <f>G68</f>
        <v>0</v>
      </c>
      <c r="U68" s="60"/>
      <c r="V68" s="60"/>
      <c r="W68" s="60">
        <f>G68</f>
        <v>0</v>
      </c>
      <c r="X68" s="60">
        <f>E68</f>
        <v>0</v>
      </c>
      <c r="Y68" s="60"/>
      <c r="Z68" s="60">
        <f>N73</f>
        <v>0</v>
      </c>
      <c r="AA68" s="60">
        <f>R73</f>
        <v>0</v>
      </c>
      <c r="AB68" s="60">
        <f>V73</f>
        <v>0</v>
      </c>
      <c r="AC68" s="60">
        <f>AA68-AB68</f>
        <v>0</v>
      </c>
      <c r="AD68" s="60">
        <f>IF(Z68&gt;Z67,-1,0)</f>
        <v>0</v>
      </c>
      <c r="AE68" s="60">
        <f>IF(Z68&gt;Z69,-1,0)</f>
        <v>0</v>
      </c>
      <c r="AF68" s="60">
        <f>IF(Z68&gt;Z70,-1,0)</f>
        <v>0</v>
      </c>
      <c r="AG68" s="60">
        <f>10000-(AJ68*1000+AM68*100+AK68*10)</f>
        <v>10000</v>
      </c>
      <c r="AH68" s="90">
        <f>RANK(AG68,AG67:AG70,1)</f>
        <v>1</v>
      </c>
      <c r="AI68" s="60" t="str">
        <f>H67</f>
        <v>Bosnien</v>
      </c>
      <c r="AJ68" s="60">
        <f t="shared" si="21"/>
        <v>0</v>
      </c>
      <c r="AK68" s="60">
        <f t="shared" si="21"/>
        <v>0</v>
      </c>
      <c r="AL68" s="60">
        <f t="shared" si="21"/>
        <v>0</v>
      </c>
      <c r="AM68" s="60">
        <f>AK68-AL68</f>
        <v>0</v>
      </c>
      <c r="AN68" s="187">
        <f>IF(AG67=AG68,IF(E67&gt;G67,AG67-0.1,AG67),AG67)</f>
        <v>10000</v>
      </c>
      <c r="AO68" s="187"/>
      <c r="AP68" s="187">
        <f>IF(AG69=AG68,IF(G72&gt;E72,AG69-0.1,AG69),AG69)</f>
        <v>10000</v>
      </c>
      <c r="AQ68" s="187">
        <f>IF(AG70=AG68,IF(G70&gt;E70,AG70-0.1,AG70),AG70)</f>
        <v>10000</v>
      </c>
      <c r="AR68" s="187">
        <f>AO71</f>
        <v>30000</v>
      </c>
      <c r="AS68" s="90">
        <f>RANK(AR68,AR67:AR70,1)</f>
        <v>1</v>
      </c>
      <c r="AT68" s="60" t="str">
        <f t="shared" si="22"/>
        <v>Bosnien</v>
      </c>
      <c r="AU68" s="60">
        <f t="shared" si="22"/>
        <v>0</v>
      </c>
      <c r="AV68" s="60">
        <f t="shared" si="22"/>
        <v>0</v>
      </c>
      <c r="AW68" s="60">
        <f t="shared" si="22"/>
        <v>0</v>
      </c>
      <c r="AX68" s="60"/>
      <c r="AY68" s="60"/>
      <c r="AZ68" s="60"/>
      <c r="BA68" s="208">
        <v>2</v>
      </c>
      <c r="BB68" s="206" t="e">
        <f>VLOOKUP(2,AS67:AT70,2,FALSE)</f>
        <v>#N/A</v>
      </c>
      <c r="BC68" s="207"/>
      <c r="BD68" s="209" t="e">
        <f>VLOOKUP(2,AS67:AW70,3,FALSE)</f>
        <v>#N/A</v>
      </c>
      <c r="BE68" s="210" t="e">
        <f>VLOOKUP(2,AS67:AW70,4,FALSE)</f>
        <v>#N/A</v>
      </c>
      <c r="BF68" s="93" t="s">
        <v>12</v>
      </c>
      <c r="BG68" s="210" t="e">
        <f>VLOOKUP(2,AS67:AW70,5,FALSE)</f>
        <v>#N/A</v>
      </c>
      <c r="BH68" s="210" t="s">
        <v>122</v>
      </c>
      <c r="BI68" s="85"/>
      <c r="BJ68" s="85">
        <f>IF(E68&gt;G68,IF(Spielplan!E68&gt;Spielplan!G68,Punktemodus!$B$3,0),0)</f>
        <v>0</v>
      </c>
      <c r="BK68" s="85">
        <f>IF(E68=G68,IF(Spielplan!E68=Spielplan!G68,Punktemodus!$B$3,0),0)</f>
        <v>10</v>
      </c>
      <c r="BL68" s="85">
        <f>IF(E68&lt;G68,IF(Spielplan!E68&lt;Spielplan!G68,Punktemodus!$B$3,0),0)</f>
        <v>0</v>
      </c>
      <c r="BM68" s="85">
        <f>IF(E68=Spielplan!E68,IF(G68=Spielplan!G68,Punktemodus!$B$5,0),0)</f>
        <v>3</v>
      </c>
      <c r="BN68" s="85">
        <f>IF(E68=Spielplan!E68,Punktemodus!$B$7,0)</f>
        <v>1</v>
      </c>
      <c r="BO68" s="85">
        <f>IF(G68=Spielplan!G68,Punktemodus!$B$7,0)</f>
        <v>1</v>
      </c>
      <c r="BP68" s="137">
        <f>IF(Spielplan!E68="",0,SUM(BJ68:BO68))</f>
        <v>0</v>
      </c>
      <c r="BQ68" s="85"/>
      <c r="BR68" s="141"/>
      <c r="BS68" s="153" t="s">
        <v>24</v>
      </c>
      <c r="BT68" s="144" t="str">
        <f>Spielplan!$BL$32</f>
        <v/>
      </c>
      <c r="BU68" s="145"/>
      <c r="BV68" s="146">
        <f>Spielplan!$BN$32</f>
        <v>0</v>
      </c>
      <c r="BW68" s="147"/>
      <c r="BX68" s="148">
        <f>IF(BT32=BT68,Punktemodus!$B$11,0)</f>
        <v>10</v>
      </c>
      <c r="BY68" s="148">
        <f>IF(BT68=BT17,Punktemodus!B13,0)</f>
        <v>5</v>
      </c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370" t="str">
        <f>Spielplan!$CI$32</f>
        <v/>
      </c>
      <c r="CR68" s="371"/>
      <c r="CS68" s="371"/>
      <c r="CT68" s="371"/>
      <c r="CU68" s="371"/>
      <c r="CV68" s="372"/>
      <c r="CW68" s="134"/>
    </row>
    <row r="69" spans="1:101" ht="18.75" customHeight="1" thickBot="1" x14ac:dyDescent="0.3">
      <c r="A69" s="60"/>
      <c r="B69" s="60"/>
      <c r="C69" s="200" t="str">
        <f>C67</f>
        <v>Argentinien</v>
      </c>
      <c r="D69" s="201"/>
      <c r="E69" s="104"/>
      <c r="F69" s="93"/>
      <c r="G69" s="104"/>
      <c r="H69" s="200" t="str">
        <f>C68</f>
        <v>Iran</v>
      </c>
      <c r="I69" s="201"/>
      <c r="J69" s="60"/>
      <c r="K69" s="60" t="s">
        <v>103</v>
      </c>
      <c r="L69" s="60">
        <f t="shared" si="20"/>
        <v>0</v>
      </c>
      <c r="M69" s="60">
        <f>IF($E69="",0,IF($E69&gt;$G69,3,IF($E69=G69,1,0)))</f>
        <v>0</v>
      </c>
      <c r="N69" s="60"/>
      <c r="O69" s="60">
        <f>IF($G69="",0,IF($E69&gt;$G69,0,IF($E69=$G69,1,3)))</f>
        <v>0</v>
      </c>
      <c r="P69" s="60"/>
      <c r="Q69" s="60">
        <f>E69</f>
        <v>0</v>
      </c>
      <c r="R69" s="60"/>
      <c r="S69" s="60">
        <f>G69</f>
        <v>0</v>
      </c>
      <c r="T69" s="60"/>
      <c r="U69" s="60">
        <f>G69</f>
        <v>0</v>
      </c>
      <c r="V69" s="60"/>
      <c r="W69" s="60">
        <f>E69</f>
        <v>0</v>
      </c>
      <c r="X69" s="60"/>
      <c r="Y69" s="60"/>
      <c r="Z69" s="60">
        <f>O73</f>
        <v>0</v>
      </c>
      <c r="AA69" s="60">
        <f>S73</f>
        <v>0</v>
      </c>
      <c r="AB69" s="60">
        <f>W73</f>
        <v>0</v>
      </c>
      <c r="AC69" s="60">
        <f>AA69-AB69</f>
        <v>0</v>
      </c>
      <c r="AD69" s="60">
        <f>IF(Z69&gt;Z67,-1,0)</f>
        <v>0</v>
      </c>
      <c r="AE69" s="60">
        <f>IF(Z69&gt;Z68,-1,0)</f>
        <v>0</v>
      </c>
      <c r="AF69" s="60">
        <f>IF(Z69&gt;Z70,-1,0)</f>
        <v>0</v>
      </c>
      <c r="AG69" s="60">
        <f>10000-(AJ69*1000+AM69*100+AK69*10)</f>
        <v>10000</v>
      </c>
      <c r="AH69" s="90">
        <f>RANK(AG69,AG67:AG70,1)</f>
        <v>1</v>
      </c>
      <c r="AI69" s="60" t="str">
        <f>C68</f>
        <v>Iran</v>
      </c>
      <c r="AJ69" s="60">
        <f t="shared" si="21"/>
        <v>0</v>
      </c>
      <c r="AK69" s="60">
        <f t="shared" si="21"/>
        <v>0</v>
      </c>
      <c r="AL69" s="60">
        <f t="shared" si="21"/>
        <v>0</v>
      </c>
      <c r="AM69" s="60">
        <f>AK69-AL69</f>
        <v>0</v>
      </c>
      <c r="AN69" s="187">
        <f>IF(AG67=AG69,IF(E69&gt;G69,AG67-0.1,AG67),AG67)</f>
        <v>10000</v>
      </c>
      <c r="AO69" s="187">
        <f>IF(AG68=AG69,IF(E72&gt;G72,AG68-0.1,AG68),AG68)</f>
        <v>10000</v>
      </c>
      <c r="AP69" s="187"/>
      <c r="AQ69" s="187">
        <f>IF(AG70=AG69,IF(G68&gt;E68,AG70-0.1,AG70),AG70)</f>
        <v>10000</v>
      </c>
      <c r="AR69" s="187">
        <f>AP71</f>
        <v>30000</v>
      </c>
      <c r="AS69" s="90">
        <f>RANK(AR69,AR67:AR70,1)</f>
        <v>1</v>
      </c>
      <c r="AT69" s="60" t="str">
        <f t="shared" si="22"/>
        <v>Iran</v>
      </c>
      <c r="AU69" s="60">
        <f t="shared" si="22"/>
        <v>0</v>
      </c>
      <c r="AV69" s="60">
        <f t="shared" si="22"/>
        <v>0</v>
      </c>
      <c r="AW69" s="60">
        <f t="shared" si="22"/>
        <v>0</v>
      </c>
      <c r="AX69" s="60"/>
      <c r="AY69" s="60"/>
      <c r="AZ69" s="60"/>
      <c r="BA69" s="113">
        <v>3</v>
      </c>
      <c r="BB69" s="114" t="e">
        <f>VLOOKUP(3,AS67:AT70,2,FALSE)</f>
        <v>#N/A</v>
      </c>
      <c r="BC69" s="115"/>
      <c r="BD69" s="116" t="e">
        <f>VLOOKUP(3,AS67:AW70,3,FALSE)</f>
        <v>#N/A</v>
      </c>
      <c r="BE69" s="116" t="e">
        <f>VLOOKUP(3,AS67:AW70,4,FALSE)</f>
        <v>#N/A</v>
      </c>
      <c r="BF69" s="93" t="s">
        <v>12</v>
      </c>
      <c r="BG69" s="116" t="e">
        <f>VLOOKUP(3,AS67:AW70,5,FALSE)</f>
        <v>#N/A</v>
      </c>
      <c r="BH69" s="60"/>
      <c r="BI69" s="85"/>
      <c r="BJ69" s="85">
        <f>IF(E69&gt;G69,IF(Spielplan!E69&gt;Spielplan!G69,Punktemodus!$B$3,0),0)</f>
        <v>0</v>
      </c>
      <c r="BK69" s="85">
        <f>IF(E69=G69,IF(Spielplan!E69=Spielplan!G69,Punktemodus!$B$3,0),0)</f>
        <v>10</v>
      </c>
      <c r="BL69" s="85">
        <f>IF(E69&lt;G69,IF(Spielplan!E69&lt;Spielplan!G69,Punktemodus!$B$3,0),0)</f>
        <v>0</v>
      </c>
      <c r="BM69" s="85">
        <f>IF(E69=Spielplan!E69,IF(G69=Spielplan!G69,Punktemodus!$B$5,0),0)</f>
        <v>3</v>
      </c>
      <c r="BN69" s="85">
        <f>IF(E69=Spielplan!E69,Punktemodus!$B$7,0)</f>
        <v>1</v>
      </c>
      <c r="BO69" s="85">
        <f>IF(G69=Spielplan!G69,Punktemodus!$B$7,0)</f>
        <v>1</v>
      </c>
      <c r="BP69" s="137">
        <f>IF(Spielplan!E69="",0,SUM(BJ69:BO69))</f>
        <v>0</v>
      </c>
      <c r="BQ69" s="85"/>
      <c r="BR69" s="141"/>
      <c r="BS69" s="149" t="s">
        <v>23</v>
      </c>
      <c r="BT69" s="144" t="str">
        <f>Spielplan!$BL$33</f>
        <v/>
      </c>
      <c r="BU69" s="145"/>
      <c r="BV69" s="146">
        <f>Spielplan!$BN$33</f>
        <v>0</v>
      </c>
      <c r="BW69" s="134"/>
      <c r="BX69" s="148">
        <f>IF(BT33=BT69,Punktemodus!$B$11,0)</f>
        <v>10</v>
      </c>
      <c r="BY69" s="148">
        <f>IF(BT69=BT16,Punktemodus!B13,0)</f>
        <v>5</v>
      </c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373"/>
      <c r="CR69" s="374"/>
      <c r="CS69" s="374"/>
      <c r="CT69" s="374"/>
      <c r="CU69" s="374"/>
      <c r="CV69" s="375"/>
      <c r="CW69" s="134"/>
    </row>
    <row r="70" spans="1:101" ht="18.75" customHeight="1" thickBot="1" x14ac:dyDescent="0.3">
      <c r="A70" s="60"/>
      <c r="B70" s="60"/>
      <c r="C70" s="206" t="str">
        <f>H67</f>
        <v>Bosnien</v>
      </c>
      <c r="D70" s="207"/>
      <c r="E70" s="104"/>
      <c r="F70" s="93"/>
      <c r="G70" s="104"/>
      <c r="H70" s="206" t="str">
        <f>H68</f>
        <v>Nigeria</v>
      </c>
      <c r="I70" s="207"/>
      <c r="J70" s="60"/>
      <c r="K70" s="60" t="s">
        <v>104</v>
      </c>
      <c r="L70" s="60">
        <f t="shared" si="20"/>
        <v>0</v>
      </c>
      <c r="M70" s="60"/>
      <c r="N70" s="60">
        <f>IF($E70="",0,IF($E70&gt;$G70,3,IF($E70=$G70,1,0)))</f>
        <v>0</v>
      </c>
      <c r="O70" s="60"/>
      <c r="P70" s="60">
        <f>IF($G70="",0,IF($E70&gt;$G70,0,IF($E70=$G70,1,3)))</f>
        <v>0</v>
      </c>
      <c r="Q70" s="60"/>
      <c r="R70" s="60">
        <f>E70</f>
        <v>0</v>
      </c>
      <c r="S70" s="60"/>
      <c r="T70" s="60">
        <f>G70</f>
        <v>0</v>
      </c>
      <c r="U70" s="60"/>
      <c r="V70" s="60">
        <f>G70</f>
        <v>0</v>
      </c>
      <c r="W70" s="60"/>
      <c r="X70" s="60">
        <f>E70</f>
        <v>0</v>
      </c>
      <c r="Y70" s="60"/>
      <c r="Z70" s="60">
        <f>P73</f>
        <v>0</v>
      </c>
      <c r="AA70" s="60">
        <f>T73</f>
        <v>0</v>
      </c>
      <c r="AB70" s="60">
        <f>X73</f>
        <v>0</v>
      </c>
      <c r="AC70" s="60">
        <f>AA70-AB70</f>
        <v>0</v>
      </c>
      <c r="AD70" s="60">
        <f>IF(Z70&gt;Z67,-1,0)</f>
        <v>0</v>
      </c>
      <c r="AE70" s="60">
        <f>IF(Z70&gt;Z68,-1,0)</f>
        <v>0</v>
      </c>
      <c r="AF70" s="60">
        <f>IF(Z70&gt;Z69,-1,0)</f>
        <v>0</v>
      </c>
      <c r="AG70" s="60">
        <f>10000-(AJ70*1000+AM70*100+AK70*10)</f>
        <v>10000</v>
      </c>
      <c r="AH70" s="90">
        <f>RANK(AG70,AG67:AG70,1)</f>
        <v>1</v>
      </c>
      <c r="AI70" s="60" t="str">
        <f>H68</f>
        <v>Nigeria</v>
      </c>
      <c r="AJ70" s="60">
        <f t="shared" si="21"/>
        <v>0</v>
      </c>
      <c r="AK70" s="60">
        <f t="shared" si="21"/>
        <v>0</v>
      </c>
      <c r="AL70" s="60">
        <f t="shared" si="21"/>
        <v>0</v>
      </c>
      <c r="AM70" s="60">
        <f>AK70-AL70</f>
        <v>0</v>
      </c>
      <c r="AN70" s="187">
        <f>IF(AG67=AG70,IF(E71&gt;G71,AG67-0.1,AG67),AG67)</f>
        <v>10000</v>
      </c>
      <c r="AO70" s="187">
        <f>IF(AG68=AG70,IF(E70&gt;G70,AG68-0.1,AG68),AG68)</f>
        <v>10000</v>
      </c>
      <c r="AP70" s="187">
        <f>IF(AG69=AG70,IF(E68&gt;G68,AG69-0.1,AG69),AG69)</f>
        <v>10000</v>
      </c>
      <c r="AQ70" s="187"/>
      <c r="AR70" s="187">
        <f>AQ71</f>
        <v>30000</v>
      </c>
      <c r="AS70" s="90">
        <f>RANK(AR70,AR67:AR70,1)</f>
        <v>1</v>
      </c>
      <c r="AT70" s="60" t="str">
        <f t="shared" si="22"/>
        <v>Nigeria</v>
      </c>
      <c r="AU70" s="60">
        <f t="shared" si="22"/>
        <v>0</v>
      </c>
      <c r="AV70" s="60">
        <f t="shared" si="22"/>
        <v>0</v>
      </c>
      <c r="AW70" s="60">
        <f t="shared" si="22"/>
        <v>0</v>
      </c>
      <c r="AX70" s="60"/>
      <c r="AY70" s="60"/>
      <c r="AZ70" s="60"/>
      <c r="BA70" s="113">
        <v>4</v>
      </c>
      <c r="BB70" s="114" t="e">
        <f>VLOOKUP(4,AS67:AT70,2,FALSE)</f>
        <v>#N/A</v>
      </c>
      <c r="BC70" s="115"/>
      <c r="BD70" s="116" t="e">
        <f>VLOOKUP(4,AS67:AW70,3,FALSE)</f>
        <v>#N/A</v>
      </c>
      <c r="BE70" s="116" t="e">
        <f>VLOOKUP(4,AS67:AW70,4,FALSE)</f>
        <v>#N/A</v>
      </c>
      <c r="BF70" s="93" t="s">
        <v>12</v>
      </c>
      <c r="BG70" s="116" t="e">
        <f>VLOOKUP(4,AS67:AW70,5,FALSE)</f>
        <v>#N/A</v>
      </c>
      <c r="BH70" s="60"/>
      <c r="BI70" s="85"/>
      <c r="BJ70" s="85">
        <f>IF(E70&gt;G70,IF(Spielplan!E70&gt;Spielplan!G70,Punktemodus!$B$3,0),0)</f>
        <v>0</v>
      </c>
      <c r="BK70" s="85">
        <f>IF(E70=G70,IF(Spielplan!E70=Spielplan!G70,Punktemodus!$B$3,0),0)</f>
        <v>10</v>
      </c>
      <c r="BL70" s="85">
        <f>IF(E70&lt;G70,IF(Spielplan!E70&lt;Spielplan!G70,Punktemodus!$B$3,0),0)</f>
        <v>0</v>
      </c>
      <c r="BM70" s="85">
        <f>IF(E70=Spielplan!E70,IF(G70=Spielplan!G70,Punktemodus!$B$5,0),0)</f>
        <v>3</v>
      </c>
      <c r="BN70" s="85">
        <f>IF(E70=Spielplan!E70,Punktemodus!$B$7,0)</f>
        <v>1</v>
      </c>
      <c r="BO70" s="85">
        <f>IF(G70=Spielplan!G70,Punktemodus!$B$7,0)</f>
        <v>1</v>
      </c>
      <c r="BP70" s="137">
        <f>IF(Spielplan!E70="",0,SUM(BJ70:BO70))</f>
        <v>0</v>
      </c>
      <c r="BQ70" s="60"/>
      <c r="BR70" s="141"/>
      <c r="BS70" s="150"/>
      <c r="BT70" s="134"/>
      <c r="BU70" s="134"/>
      <c r="BV70" s="134"/>
      <c r="BW70" s="134"/>
      <c r="BX70" s="148"/>
      <c r="BY70" s="148"/>
      <c r="BZ70" s="134"/>
      <c r="CA70" s="134"/>
      <c r="CB70" s="134"/>
      <c r="CC70" s="134"/>
      <c r="CD70" s="134"/>
      <c r="CE70" s="134"/>
      <c r="CF70" s="144" t="str">
        <f>Spielplan!$BX$34</f>
        <v/>
      </c>
      <c r="CG70" s="145"/>
      <c r="CH70" s="146">
        <f>Spielplan!$BZ$34</f>
        <v>0</v>
      </c>
      <c r="CI70" s="134"/>
      <c r="CJ70" s="134">
        <f>IF(OR(CF70=$CF$18,CF70=$CF$19,CF70=$CF$34,CF70=$CF$35),Punktemodus!$B$19,0)</f>
        <v>30</v>
      </c>
      <c r="CK70" s="134"/>
      <c r="CL70" s="134"/>
      <c r="CM70" s="134"/>
      <c r="CN70" s="134"/>
      <c r="CO70" s="134"/>
      <c r="CP70" s="134"/>
      <c r="CQ70" s="155"/>
      <c r="CR70" s="155"/>
      <c r="CS70" s="155"/>
      <c r="CT70" s="155"/>
      <c r="CU70" s="155"/>
      <c r="CV70" s="155"/>
      <c r="CW70" s="134"/>
    </row>
    <row r="71" spans="1:101" ht="18.75" customHeight="1" thickBot="1" x14ac:dyDescent="0.3">
      <c r="A71" s="60"/>
      <c r="B71" s="60"/>
      <c r="C71" s="200" t="str">
        <f>C67</f>
        <v>Argentinien</v>
      </c>
      <c r="D71" s="201"/>
      <c r="E71" s="104"/>
      <c r="F71" s="93"/>
      <c r="G71" s="104"/>
      <c r="H71" s="200" t="str">
        <f>H68</f>
        <v>Nigeria</v>
      </c>
      <c r="I71" s="201"/>
      <c r="J71" s="60"/>
      <c r="K71" s="60" t="s">
        <v>105</v>
      </c>
      <c r="L71" s="60">
        <f t="shared" si="20"/>
        <v>0</v>
      </c>
      <c r="M71" s="60">
        <f>IF($E71="",0,IF($E71&gt;$G71,3,IF($E71=G71,1,0)))</f>
        <v>0</v>
      </c>
      <c r="N71" s="60"/>
      <c r="O71" s="60"/>
      <c r="P71" s="60">
        <f>IF($G71="",0,IF($E71&gt;$G71,0,IF($E71=$G71,1,3)))</f>
        <v>0</v>
      </c>
      <c r="Q71" s="60">
        <f>E71</f>
        <v>0</v>
      </c>
      <c r="R71" s="60"/>
      <c r="S71" s="60"/>
      <c r="T71" s="60">
        <f>G71</f>
        <v>0</v>
      </c>
      <c r="U71" s="60">
        <f>G71</f>
        <v>0</v>
      </c>
      <c r="V71" s="60"/>
      <c r="W71" s="60"/>
      <c r="X71" s="60">
        <f>E71</f>
        <v>0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187">
        <f>SUM(AN67:AN70)</f>
        <v>30000</v>
      </c>
      <c r="AO71" s="187">
        <f>SUM(AO67:AO70)</f>
        <v>30000</v>
      </c>
      <c r="AP71" s="187">
        <f>SUM(AP67:AP70)</f>
        <v>30000</v>
      </c>
      <c r="AQ71" s="187">
        <f>SUM(AQ67:AQ70)</f>
        <v>30000</v>
      </c>
      <c r="AR71" s="187"/>
      <c r="AS71" s="60"/>
      <c r="AT71" s="60"/>
      <c r="AU71" s="60"/>
      <c r="AV71" s="60"/>
      <c r="AW71" s="60"/>
      <c r="AX71" s="60"/>
      <c r="AY71" s="60"/>
      <c r="AZ71" s="60"/>
      <c r="BA71" s="92"/>
      <c r="BB71" s="60"/>
      <c r="BC71" s="60"/>
      <c r="BD71" s="60"/>
      <c r="BE71" s="60"/>
      <c r="BF71" s="60"/>
      <c r="BG71" s="60"/>
      <c r="BH71" s="60"/>
      <c r="BI71" s="60"/>
      <c r="BJ71" s="85">
        <f>IF(E71&gt;G71,IF(Spielplan!E71&gt;Spielplan!G71,Punktemodus!$B$3,0),0)</f>
        <v>0</v>
      </c>
      <c r="BK71" s="85">
        <f>IF(E71=G71,IF(Spielplan!E71=Spielplan!G71,Punktemodus!$B$3,0),0)</f>
        <v>10</v>
      </c>
      <c r="BL71" s="85">
        <f>IF(E71&lt;G71,IF(Spielplan!E71&lt;Spielplan!G71,Punktemodus!$B$3,0),0)</f>
        <v>0</v>
      </c>
      <c r="BM71" s="85">
        <f>IF(E71=Spielplan!E71,IF(G71=Spielplan!G71,Punktemodus!$B$5,0),0)</f>
        <v>3</v>
      </c>
      <c r="BN71" s="85">
        <f>IF(E71=Spielplan!E71,Punktemodus!$B$7,0)</f>
        <v>1</v>
      </c>
      <c r="BO71" s="85">
        <f>IF(G71=Spielplan!G71,Punktemodus!$B$7,0)</f>
        <v>1</v>
      </c>
      <c r="BP71" s="137">
        <f>IF(Spielplan!E71="",0,SUM(BJ71:BO71))</f>
        <v>0</v>
      </c>
      <c r="BQ71" s="60"/>
      <c r="BR71" s="141"/>
      <c r="BS71" s="134"/>
      <c r="BT71" s="134"/>
      <c r="BU71" s="134"/>
      <c r="BV71" s="134"/>
      <c r="BW71" s="134"/>
      <c r="BX71" s="148"/>
      <c r="BY71" s="148"/>
      <c r="BZ71" s="134"/>
      <c r="CA71" s="134"/>
      <c r="CB71" s="134"/>
      <c r="CC71" s="134"/>
      <c r="CD71" s="134"/>
      <c r="CE71" s="134"/>
      <c r="CF71" s="144" t="str">
        <f>Spielplan!$BX$35</f>
        <v/>
      </c>
      <c r="CG71" s="145"/>
      <c r="CH71" s="146">
        <f>Spielplan!$BZ$35</f>
        <v>0</v>
      </c>
      <c r="CI71" s="134"/>
      <c r="CJ71" s="134">
        <f>IF(OR(CF71=$CF$18,CF71=$CF$19,CF71=$CF$34,CF71=$CF$35),Punktemodus!$B$19,0)</f>
        <v>30</v>
      </c>
      <c r="CK71" s="134"/>
      <c r="CL71" s="134"/>
      <c r="CM71" s="134"/>
      <c r="CN71" s="134"/>
      <c r="CO71" s="134"/>
      <c r="CP71" s="134"/>
      <c r="CQ71" s="155"/>
      <c r="CR71" s="155"/>
      <c r="CS71" s="155"/>
      <c r="CT71" s="155"/>
      <c r="CU71" s="155"/>
      <c r="CV71" s="155"/>
      <c r="CW71" s="134"/>
    </row>
    <row r="72" spans="1:101" ht="18.75" customHeight="1" thickBot="1" x14ac:dyDescent="0.3">
      <c r="A72" s="60"/>
      <c r="B72" s="60"/>
      <c r="C72" s="206" t="str">
        <f>H67</f>
        <v>Bosnien</v>
      </c>
      <c r="D72" s="207"/>
      <c r="E72" s="104"/>
      <c r="F72" s="106"/>
      <c r="G72" s="104"/>
      <c r="H72" s="206" t="str">
        <f>C68</f>
        <v>Iran</v>
      </c>
      <c r="I72" s="207"/>
      <c r="J72" s="60"/>
      <c r="K72" s="60" t="s">
        <v>105</v>
      </c>
      <c r="L72" s="60">
        <f t="shared" si="20"/>
        <v>0</v>
      </c>
      <c r="M72" s="60"/>
      <c r="N72" s="60">
        <f>IF($E72="",0,IF($E72&gt;$G72,3,IF($E72=$G72,1,0)))</f>
        <v>0</v>
      </c>
      <c r="O72" s="60">
        <f>IF($G72="",0,IF($E72&gt;$G72,0,IF($E72=$G72,1,3)))</f>
        <v>0</v>
      </c>
      <c r="P72" s="60"/>
      <c r="Q72" s="60"/>
      <c r="R72" s="60">
        <f>E72</f>
        <v>0</v>
      </c>
      <c r="S72" s="60">
        <f>G72</f>
        <v>0</v>
      </c>
      <c r="T72" s="60"/>
      <c r="U72" s="60"/>
      <c r="V72" s="60">
        <f>G72</f>
        <v>0</v>
      </c>
      <c r="W72" s="60">
        <f>E72</f>
        <v>0</v>
      </c>
      <c r="X72" s="60"/>
      <c r="Y72" s="60"/>
      <c r="Z72" s="60" t="s">
        <v>30</v>
      </c>
      <c r="AA72" s="60"/>
      <c r="AB72" s="60"/>
      <c r="AC72" s="60"/>
      <c r="AD72" s="60"/>
      <c r="AE72" s="60"/>
      <c r="AF72" s="60"/>
      <c r="AG72" s="60" t="b">
        <f>OR(AG67=AG68,AG67=AG69,AG67=AG70,AG68=AG69,AG68=AG70,AG69=AG70)</f>
        <v>1</v>
      </c>
      <c r="AH72" s="60"/>
      <c r="AI72" s="60"/>
      <c r="AJ72" s="60"/>
      <c r="AK72" s="60"/>
      <c r="AL72" s="60"/>
      <c r="AM72" s="60"/>
      <c r="AN72" s="60"/>
      <c r="AO72" s="60" t="s">
        <v>34</v>
      </c>
      <c r="AP72" s="60"/>
      <c r="AQ72" s="60"/>
      <c r="AR72" s="60" t="b">
        <f>OR(AR67=AR68,AR67=AR69,AR67=AR70,AR68=AR69,AR68=AR70,AR69=AR70)</f>
        <v>1</v>
      </c>
      <c r="AS72" s="60"/>
      <c r="AT72" s="60"/>
      <c r="AU72" s="60"/>
      <c r="AV72" s="60"/>
      <c r="AW72" s="60"/>
      <c r="AX72" s="60"/>
      <c r="AY72" s="60"/>
      <c r="AZ72" s="60"/>
      <c r="BA72" s="92"/>
      <c r="BB72" s="60"/>
      <c r="BC72" s="60"/>
      <c r="BD72" s="60"/>
      <c r="BE72" s="60"/>
      <c r="BF72" s="60"/>
      <c r="BG72" s="60"/>
      <c r="BH72" s="60"/>
      <c r="BI72" s="60"/>
      <c r="BJ72" s="85">
        <f>IF(E72&gt;G72,IF(Spielplan!E72&gt;Spielplan!G72,Punktemodus!$B$3,0),0)</f>
        <v>0</v>
      </c>
      <c r="BK72" s="85">
        <f>IF(E72=G72,IF(Spielplan!E72=Spielplan!G72,Punktemodus!$B$3,0),0)</f>
        <v>10</v>
      </c>
      <c r="BL72" s="85">
        <f>IF(E72&lt;G72,IF(Spielplan!E72&lt;Spielplan!G72,Punktemodus!$B$3,0),0)</f>
        <v>0</v>
      </c>
      <c r="BM72" s="85">
        <f>IF(E72=Spielplan!E72,IF(G72=Spielplan!G72,Punktemodus!$B$5,0),0)</f>
        <v>3</v>
      </c>
      <c r="BN72" s="85">
        <f>IF(E72=Spielplan!E72,Punktemodus!$B$7,0)</f>
        <v>1</v>
      </c>
      <c r="BO72" s="85">
        <f>IF(G72=Spielplan!G72,Punktemodus!$B$7,0)</f>
        <v>1</v>
      </c>
      <c r="BP72" s="137">
        <f>IF(Spielplan!E72="",0,SUM(BJ72:BO72))</f>
        <v>0</v>
      </c>
      <c r="BQ72" s="60"/>
      <c r="BR72" s="141"/>
      <c r="BS72" s="153" t="s">
        <v>126</v>
      </c>
      <c r="BT72" s="144" t="str">
        <f>Spielplan!$BL$36</f>
        <v/>
      </c>
      <c r="BU72" s="145"/>
      <c r="BV72" s="146">
        <f>Spielplan!$BN$36</f>
        <v>0</v>
      </c>
      <c r="BW72" s="147"/>
      <c r="BX72" s="148">
        <f>IF(BT36=BT72,Punktemodus!$B$11,0)</f>
        <v>10</v>
      </c>
      <c r="BY72" s="148">
        <f>IF(BT72=BT21,Punktemodus!B13,0)</f>
        <v>5</v>
      </c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55"/>
      <c r="CR72" s="155"/>
      <c r="CS72" s="155"/>
      <c r="CT72" s="155"/>
      <c r="CU72" s="155"/>
      <c r="CV72" s="155"/>
      <c r="CW72" s="134"/>
    </row>
    <row r="73" spans="1:101" ht="18.75" customHeight="1" thickBot="1" x14ac:dyDescent="0.25">
      <c r="A73" s="60"/>
      <c r="B73" s="60"/>
      <c r="C73" s="136" t="str">
        <f>IF(G72="","",IF(AR72=TRUE,"Achtung: Fehler in Tabelle!",""))</f>
        <v/>
      </c>
      <c r="D73" s="60"/>
      <c r="E73" s="85"/>
      <c r="F73" s="60"/>
      <c r="G73" s="85"/>
      <c r="H73" s="60"/>
      <c r="I73" s="60"/>
      <c r="J73" s="60"/>
      <c r="K73" s="60"/>
      <c r="L73" s="60"/>
      <c r="M73" s="60">
        <f t="shared" ref="M73:X73" si="23">SUM(M67:M72)</f>
        <v>0</v>
      </c>
      <c r="N73" s="60">
        <f t="shared" si="23"/>
        <v>0</v>
      </c>
      <c r="O73" s="60">
        <f t="shared" si="23"/>
        <v>0</v>
      </c>
      <c r="P73" s="60">
        <f t="shared" si="23"/>
        <v>0</v>
      </c>
      <c r="Q73" s="60">
        <f t="shared" si="23"/>
        <v>0</v>
      </c>
      <c r="R73" s="60">
        <f t="shared" si="23"/>
        <v>0</v>
      </c>
      <c r="S73" s="60">
        <f t="shared" si="23"/>
        <v>0</v>
      </c>
      <c r="T73" s="60">
        <f t="shared" si="23"/>
        <v>0</v>
      </c>
      <c r="U73" s="60">
        <f t="shared" si="23"/>
        <v>0</v>
      </c>
      <c r="V73" s="60">
        <f t="shared" si="23"/>
        <v>0</v>
      </c>
      <c r="W73" s="60">
        <f t="shared" si="23"/>
        <v>0</v>
      </c>
      <c r="X73" s="60">
        <f t="shared" si="23"/>
        <v>0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160">
        <f>SUM(BP67:BP72)</f>
        <v>0</v>
      </c>
      <c r="BQ73" s="60"/>
      <c r="BR73" s="141"/>
      <c r="BS73" s="149" t="s">
        <v>127</v>
      </c>
      <c r="BT73" s="144" t="str">
        <f>Spielplan!$BL$37</f>
        <v/>
      </c>
      <c r="BU73" s="145"/>
      <c r="BV73" s="146">
        <f>Spielplan!$BN$37</f>
        <v>0</v>
      </c>
      <c r="BW73" s="134"/>
      <c r="BX73" s="148">
        <f>IF(BT37=BT73,Punktemodus!$B$11,0)</f>
        <v>10</v>
      </c>
      <c r="BY73" s="148">
        <f>IF(BT73=BT20,Punktemodus!B13,0)</f>
        <v>5</v>
      </c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55"/>
      <c r="CR73" s="155"/>
      <c r="CS73" s="155"/>
      <c r="CT73" s="155"/>
      <c r="CU73" s="155"/>
      <c r="CV73" s="155"/>
      <c r="CW73" s="134"/>
    </row>
    <row r="74" spans="1:101" ht="18.75" customHeight="1" thickBot="1" x14ac:dyDescent="0.3">
      <c r="A74" s="60"/>
      <c r="B74" s="60"/>
      <c r="C74" s="60"/>
      <c r="D74" s="60"/>
      <c r="E74" s="85"/>
      <c r="F74" s="60"/>
      <c r="G74" s="85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138"/>
      <c r="BQ74" s="60"/>
      <c r="BR74" s="141"/>
      <c r="BS74" s="150"/>
      <c r="BT74" s="134"/>
      <c r="BU74" s="134"/>
      <c r="BV74" s="134"/>
      <c r="BW74" s="134"/>
      <c r="BX74" s="148"/>
      <c r="BY74" s="148"/>
      <c r="BZ74" s="134"/>
      <c r="CA74" s="144" t="str">
        <f>Spielplan!$BS$38</f>
        <v/>
      </c>
      <c r="CB74" s="145"/>
      <c r="CC74" s="146">
        <f>Spielplan!$BU$38</f>
        <v>0</v>
      </c>
      <c r="CD74" s="147"/>
      <c r="CE74" s="134">
        <f>IF(CA74=CA38,Punktemodus!B15,0)</f>
        <v>20</v>
      </c>
      <c r="CF74" s="148">
        <f>IF(OR(CA74=$CA$14,CA74=$CA$15,CA74=$CA$22,CA74=$CA$23,CA74=$CA$30,CA74=$CA$31,CA74=$CA$39),Punktemodus!B17,0)</f>
        <v>10</v>
      </c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</row>
    <row r="75" spans="1:101" ht="18.75" customHeight="1" thickBot="1" x14ac:dyDescent="0.25">
      <c r="A75" s="60"/>
      <c r="B75" s="60"/>
      <c r="C75" s="60"/>
      <c r="D75" s="60"/>
      <c r="E75" s="85"/>
      <c r="F75" s="60"/>
      <c r="G75" s="85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138"/>
      <c r="BQ75" s="60"/>
      <c r="BR75" s="141"/>
      <c r="BS75" s="134"/>
      <c r="BT75" s="134"/>
      <c r="BU75" s="134"/>
      <c r="BV75" s="134"/>
      <c r="BW75" s="134"/>
      <c r="BX75" s="148"/>
      <c r="BY75" s="148"/>
      <c r="BZ75" s="134"/>
      <c r="CA75" s="144" t="str">
        <f>Spielplan!$BS$39</f>
        <v/>
      </c>
      <c r="CB75" s="145"/>
      <c r="CC75" s="146">
        <f>Spielplan!$BU$39</f>
        <v>0</v>
      </c>
      <c r="CD75" s="134"/>
      <c r="CE75" s="134">
        <f>IF(CA75=CA39,Punktemodus!B15,0)</f>
        <v>20</v>
      </c>
      <c r="CF75" s="148">
        <f>IF(OR(CA75=$CA$14,CA75=$CA$15,CA75=$CA$22,CA75=$CA$23,CA75=$CA$30,CA75=$CA$31,CA75=$CA$38),Punktemodus!B17,0)</f>
        <v>10</v>
      </c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</row>
    <row r="76" spans="1:101" ht="18.75" customHeight="1" thickBot="1" x14ac:dyDescent="0.3">
      <c r="A76" s="60"/>
      <c r="B76" s="60"/>
      <c r="C76" s="88" t="s">
        <v>92</v>
      </c>
      <c r="D76" s="60"/>
      <c r="E76" s="85"/>
      <c r="F76" s="60"/>
      <c r="G76" s="85"/>
      <c r="H76" s="60"/>
      <c r="I76" s="60"/>
      <c r="J76" s="60"/>
      <c r="K76" s="60"/>
      <c r="L76" s="60"/>
      <c r="M76" s="60" t="s">
        <v>4</v>
      </c>
      <c r="N76" s="60"/>
      <c r="O76" s="60"/>
      <c r="P76" s="60"/>
      <c r="Q76" s="60" t="s">
        <v>6</v>
      </c>
      <c r="R76" s="60"/>
      <c r="S76" s="60"/>
      <c r="T76" s="60"/>
      <c r="U76" s="60" t="s">
        <v>7</v>
      </c>
      <c r="V76" s="60"/>
      <c r="W76" s="60"/>
      <c r="X76" s="60"/>
      <c r="Y76" s="60"/>
      <c r="Z76" s="60" t="s">
        <v>4</v>
      </c>
      <c r="AA76" s="60" t="s">
        <v>5</v>
      </c>
      <c r="AB76" s="60"/>
      <c r="AC76" s="60"/>
      <c r="AD76" s="60" t="s">
        <v>9</v>
      </c>
      <c r="AE76" s="60"/>
      <c r="AF76" s="60"/>
      <c r="AG76" s="60"/>
      <c r="AH76" s="60" t="s">
        <v>32</v>
      </c>
      <c r="AI76" s="60"/>
      <c r="AJ76" s="60"/>
      <c r="AK76" s="60"/>
      <c r="AL76" s="60"/>
      <c r="AM76" s="60"/>
      <c r="AN76" s="60" t="s">
        <v>35</v>
      </c>
      <c r="AO76" s="60"/>
      <c r="AP76" s="60"/>
      <c r="AQ76" s="60"/>
      <c r="AR76" s="60"/>
      <c r="AS76" s="60" t="s">
        <v>33</v>
      </c>
      <c r="AT76" s="60"/>
      <c r="AU76" s="60"/>
      <c r="AV76" s="60"/>
      <c r="AW76" s="60"/>
      <c r="AX76" s="60"/>
      <c r="AY76" s="60"/>
      <c r="AZ76" s="60"/>
      <c r="BA76" s="60"/>
      <c r="BB76" s="89" t="s">
        <v>10</v>
      </c>
      <c r="BC76" s="60"/>
      <c r="BD76" s="90" t="s">
        <v>4</v>
      </c>
      <c r="BE76" s="60"/>
      <c r="BF76" s="61" t="s">
        <v>5</v>
      </c>
      <c r="BG76" s="60"/>
      <c r="BH76" s="60"/>
      <c r="BI76" s="85"/>
      <c r="BJ76" s="60"/>
      <c r="BK76" s="60"/>
      <c r="BL76" s="60"/>
      <c r="BM76" s="60"/>
      <c r="BN76" s="60"/>
      <c r="BO76" s="60"/>
      <c r="BP76" s="138"/>
      <c r="BQ76" s="85"/>
      <c r="BR76" s="141"/>
      <c r="BS76" s="153" t="s">
        <v>128</v>
      </c>
      <c r="BT76" s="144" t="str">
        <f>Spielplan!$BL$40</f>
        <v/>
      </c>
      <c r="BU76" s="145"/>
      <c r="BV76" s="146">
        <f>Spielplan!$BN$40</f>
        <v>0</v>
      </c>
      <c r="BW76" s="147"/>
      <c r="BX76" s="148">
        <f>IF(BT40=BT76,Punktemodus!$B$11,0)</f>
        <v>10</v>
      </c>
      <c r="BY76" s="148">
        <f>IF(BT76=BT25,Punktemodus!B13,0)</f>
        <v>5</v>
      </c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</row>
    <row r="77" spans="1:101" ht="18.75" customHeight="1" thickBot="1" x14ac:dyDescent="0.25">
      <c r="A77" s="60"/>
      <c r="B77" s="60"/>
      <c r="C77" s="60"/>
      <c r="D77" s="60"/>
      <c r="E77" s="85"/>
      <c r="F77" s="60"/>
      <c r="G77" s="85"/>
      <c r="H77" s="60"/>
      <c r="I77" s="60"/>
      <c r="J77" s="60"/>
      <c r="K77" s="60"/>
      <c r="L77" s="60"/>
      <c r="M77" s="60" t="s">
        <v>0</v>
      </c>
      <c r="N77" s="60" t="s">
        <v>1</v>
      </c>
      <c r="O77" s="60" t="s">
        <v>2</v>
      </c>
      <c r="P77" s="60" t="s">
        <v>3</v>
      </c>
      <c r="Q77" s="60" t="s">
        <v>0</v>
      </c>
      <c r="R77" s="60" t="s">
        <v>1</v>
      </c>
      <c r="S77" s="60" t="s">
        <v>2</v>
      </c>
      <c r="T77" s="60" t="s">
        <v>3</v>
      </c>
      <c r="U77" s="60" t="s">
        <v>0</v>
      </c>
      <c r="V77" s="60" t="s">
        <v>1</v>
      </c>
      <c r="W77" s="60" t="s">
        <v>2</v>
      </c>
      <c r="X77" s="60" t="s">
        <v>3</v>
      </c>
      <c r="Y77" s="60"/>
      <c r="Z77" s="60" t="s">
        <v>8</v>
      </c>
      <c r="AA77" s="60"/>
      <c r="AB77" s="60"/>
      <c r="AC77" s="60"/>
      <c r="AD77" s="60"/>
      <c r="AE77" s="60"/>
      <c r="AF77" s="60"/>
      <c r="AG77" s="60"/>
      <c r="AH77" s="60" t="s">
        <v>31</v>
      </c>
      <c r="AI77" s="60"/>
      <c r="AJ77" s="60"/>
      <c r="AK77" s="60"/>
      <c r="AL77" s="60"/>
      <c r="AM77" s="60"/>
      <c r="AN77" s="60" t="str">
        <f>AI78</f>
        <v>Deutschland</v>
      </c>
      <c r="AO77" s="60" t="str">
        <f>AI79</f>
        <v>Portugal</v>
      </c>
      <c r="AP77" s="60" t="str">
        <f>AI80</f>
        <v>Ghana</v>
      </c>
      <c r="AQ77" s="60" t="str">
        <f>AI81</f>
        <v>USA</v>
      </c>
      <c r="AR77" s="60"/>
      <c r="AS77" s="60" t="s">
        <v>31</v>
      </c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85"/>
      <c r="BJ77" s="85"/>
      <c r="BK77" s="85"/>
      <c r="BL77" s="85"/>
      <c r="BM77" s="85"/>
      <c r="BN77" s="85"/>
      <c r="BO77" s="85"/>
      <c r="BP77" s="137"/>
      <c r="BQ77" s="85"/>
      <c r="BR77" s="141"/>
      <c r="BS77" s="149" t="s">
        <v>129</v>
      </c>
      <c r="BT77" s="144" t="str">
        <f>Spielplan!$BL$41</f>
        <v/>
      </c>
      <c r="BU77" s="145"/>
      <c r="BV77" s="146">
        <f>Spielplan!$BN$41</f>
        <v>0</v>
      </c>
      <c r="BW77" s="134"/>
      <c r="BX77" s="148">
        <f>IF(BT41=BT77,Punktemodus!$B$11,0)</f>
        <v>10</v>
      </c>
      <c r="BY77" s="148">
        <f>IF(BT77=BT24,Punktemodus!B13,0)</f>
        <v>5</v>
      </c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</row>
    <row r="78" spans="1:101" ht="18.75" customHeight="1" thickBot="1" x14ac:dyDescent="0.3">
      <c r="A78" s="60"/>
      <c r="B78" s="60"/>
      <c r="C78" s="211" t="str">
        <f>Spielplan!$C$78</f>
        <v>Deutschland</v>
      </c>
      <c r="D78" s="212"/>
      <c r="E78" s="104"/>
      <c r="F78" s="93"/>
      <c r="G78" s="104"/>
      <c r="H78" s="211" t="str">
        <f>Spielplan!$H$78</f>
        <v>Portugal</v>
      </c>
      <c r="I78" s="212"/>
      <c r="J78" s="60"/>
      <c r="K78" s="60" t="s">
        <v>108</v>
      </c>
      <c r="L78" s="60">
        <f t="shared" ref="L78:L83" si="24">IF(E78-G78&gt;0,1,IF(G78=E78,0,-1))</f>
        <v>0</v>
      </c>
      <c r="M78" s="60">
        <f>IF($E78="",0,IF($E78&gt;$G78,3,IF($E78=G78,1,0)))</f>
        <v>0</v>
      </c>
      <c r="N78" s="60">
        <f>IF($G78="",0,IF($E78&gt;$G78,0,IF($E78=G78,1,3)))</f>
        <v>0</v>
      </c>
      <c r="O78" s="60"/>
      <c r="P78" s="60"/>
      <c r="Q78" s="60">
        <f>E78</f>
        <v>0</v>
      </c>
      <c r="R78" s="60">
        <f>G78</f>
        <v>0</v>
      </c>
      <c r="S78" s="60"/>
      <c r="T78" s="60"/>
      <c r="U78" s="60">
        <f>G78</f>
        <v>0</v>
      </c>
      <c r="V78" s="60">
        <f>E78</f>
        <v>0</v>
      </c>
      <c r="W78" s="60"/>
      <c r="X78" s="60"/>
      <c r="Y78" s="60"/>
      <c r="Z78" s="60">
        <f>M84</f>
        <v>0</v>
      </c>
      <c r="AA78" s="60">
        <f>Q84</f>
        <v>0</v>
      </c>
      <c r="AB78" s="60">
        <f>U84</f>
        <v>0</v>
      </c>
      <c r="AC78" s="60">
        <f>AA78-AB78</f>
        <v>0</v>
      </c>
      <c r="AD78" s="60">
        <f>IF(Z78&gt;Z79,-1,0)</f>
        <v>0</v>
      </c>
      <c r="AE78" s="60">
        <f>IF(Z78&gt;Z80,-1,0)</f>
        <v>0</v>
      </c>
      <c r="AF78" s="60">
        <f>IF(Z78&gt;Z81,-1,0)</f>
        <v>0</v>
      </c>
      <c r="AG78" s="60">
        <f>10000-(AJ78*1000+AM78*100+AK78*10)</f>
        <v>10000</v>
      </c>
      <c r="AH78" s="90">
        <f>RANK(AG78,AG78:AG81,1)</f>
        <v>1</v>
      </c>
      <c r="AI78" s="60" t="str">
        <f>C78</f>
        <v>Deutschland</v>
      </c>
      <c r="AJ78" s="60">
        <f t="shared" ref="AJ78:AL81" si="25">Z78</f>
        <v>0</v>
      </c>
      <c r="AK78" s="60">
        <f t="shared" si="25"/>
        <v>0</v>
      </c>
      <c r="AL78" s="60">
        <f t="shared" si="25"/>
        <v>0</v>
      </c>
      <c r="AM78" s="60">
        <f>AK78-AL78</f>
        <v>0</v>
      </c>
      <c r="AN78" s="187"/>
      <c r="AO78" s="187">
        <f>IF(AG79=AG78,IF(G78&gt;E78,AG79-0.1,AG79),AG79)</f>
        <v>10000</v>
      </c>
      <c r="AP78" s="187">
        <f>IF(AG80=AG78,IF(G80&gt;E80,AG80-0.1,AG80),AG80)</f>
        <v>10000</v>
      </c>
      <c r="AQ78" s="187">
        <f>IF(AG81=AG78,IF(G82&gt;E82,AG81-0.1,AG81),AG81)</f>
        <v>10000</v>
      </c>
      <c r="AR78" s="187">
        <f>AN82</f>
        <v>30000</v>
      </c>
      <c r="AS78" s="90">
        <f>RANK(AR78,AR78:AR81,1)</f>
        <v>1</v>
      </c>
      <c r="AT78" s="60" t="str">
        <f t="shared" ref="AT78:AW81" si="26">AI78</f>
        <v>Deutschland</v>
      </c>
      <c r="AU78" s="60">
        <f t="shared" si="26"/>
        <v>0</v>
      </c>
      <c r="AV78" s="60">
        <f t="shared" si="26"/>
        <v>0</v>
      </c>
      <c r="AW78" s="60">
        <f t="shared" si="26"/>
        <v>0</v>
      </c>
      <c r="AX78" s="60"/>
      <c r="AY78" s="60"/>
      <c r="AZ78" s="60"/>
      <c r="BA78" s="213">
        <v>1</v>
      </c>
      <c r="BB78" s="211" t="str">
        <f>VLOOKUP(1,AS78:AT81,2,FALSE)</f>
        <v>Deutschland</v>
      </c>
      <c r="BC78" s="214"/>
      <c r="BD78" s="215">
        <f>VLOOKUP(1,AS78:AW81,3,FALSE)</f>
        <v>0</v>
      </c>
      <c r="BE78" s="216">
        <f>VLOOKUP(1,AS78:AW81,4,FALSE)</f>
        <v>0</v>
      </c>
      <c r="BF78" s="93" t="s">
        <v>12</v>
      </c>
      <c r="BG78" s="216">
        <f>VLOOKUP(1,AS78:AW81,5,FALSE)</f>
        <v>0</v>
      </c>
      <c r="BH78" s="217" t="s">
        <v>123</v>
      </c>
      <c r="BI78" s="85"/>
      <c r="BJ78" s="85">
        <f>IF(E78&gt;G78,IF(Spielplan!E78&gt;Spielplan!G78,Punktemodus!$B$3,0),0)</f>
        <v>0</v>
      </c>
      <c r="BK78" s="85">
        <f>IF(E78=G78,IF(Spielplan!E78=Spielplan!G78,Punktemodus!$B$3,0),0)</f>
        <v>10</v>
      </c>
      <c r="BL78" s="85">
        <f>IF(E78&lt;G78,IF(Spielplan!E78&lt;Spielplan!G78,Punktemodus!$B$3,0),0)</f>
        <v>0</v>
      </c>
      <c r="BM78" s="85">
        <f>IF(E78=Spielplan!E78,IF(G78=Spielplan!G78,Punktemodus!$B$5,0),0)</f>
        <v>3</v>
      </c>
      <c r="BN78" s="85">
        <f>IF(E78=Spielplan!E78,Punktemodus!$B$7,0)</f>
        <v>1</v>
      </c>
      <c r="BO78" s="85">
        <f>IF(G78=Spielplan!G78,Punktemodus!$B$7,0)</f>
        <v>1</v>
      </c>
      <c r="BP78" s="137">
        <f>IF(Spielplan!E78="",0,SUM(BJ78:BO78))</f>
        <v>0</v>
      </c>
      <c r="BQ78" s="85"/>
      <c r="BR78" s="141"/>
      <c r="BS78" s="150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</row>
    <row r="79" spans="1:101" ht="18.75" customHeight="1" thickBot="1" x14ac:dyDescent="0.3">
      <c r="A79" s="60"/>
      <c r="B79" s="60"/>
      <c r="C79" s="218" t="str">
        <f>Spielplan!$C$79</f>
        <v>Ghana</v>
      </c>
      <c r="D79" s="219"/>
      <c r="E79" s="104"/>
      <c r="F79" s="93"/>
      <c r="G79" s="104"/>
      <c r="H79" s="218" t="str">
        <f>Spielplan!$H$79</f>
        <v>USA</v>
      </c>
      <c r="I79" s="219"/>
      <c r="J79" s="60"/>
      <c r="K79" s="60" t="s">
        <v>109</v>
      </c>
      <c r="L79" s="60">
        <f t="shared" si="24"/>
        <v>0</v>
      </c>
      <c r="M79" s="60"/>
      <c r="N79" s="60"/>
      <c r="O79" s="60">
        <f>IF($E79="",0,IF($E79&gt;$G79,3,IF($E79=$G79,1,0)))</f>
        <v>0</v>
      </c>
      <c r="P79" s="60">
        <f>IF($G79="",0,IF($E79&gt;$G79,0,IF($E79=$G79,1,3)))</f>
        <v>0</v>
      </c>
      <c r="Q79" s="60"/>
      <c r="R79" s="60"/>
      <c r="S79" s="60">
        <f>E79</f>
        <v>0</v>
      </c>
      <c r="T79" s="60">
        <f>G79</f>
        <v>0</v>
      </c>
      <c r="U79" s="60"/>
      <c r="V79" s="60"/>
      <c r="W79" s="60">
        <f>G79</f>
        <v>0</v>
      </c>
      <c r="X79" s="60">
        <f>E79</f>
        <v>0</v>
      </c>
      <c r="Y79" s="60"/>
      <c r="Z79" s="60">
        <f>N84</f>
        <v>0</v>
      </c>
      <c r="AA79" s="60">
        <f>R84</f>
        <v>0</v>
      </c>
      <c r="AB79" s="60">
        <f>V84</f>
        <v>0</v>
      </c>
      <c r="AC79" s="60">
        <f>AA79-AB79</f>
        <v>0</v>
      </c>
      <c r="AD79" s="60">
        <f>IF(Z79&gt;Z78,-1,0)</f>
        <v>0</v>
      </c>
      <c r="AE79" s="60">
        <f>IF(Z79&gt;Z80,-1,0)</f>
        <v>0</v>
      </c>
      <c r="AF79" s="60">
        <f>IF(Z79&gt;Z81,-1,0)</f>
        <v>0</v>
      </c>
      <c r="AG79" s="60">
        <f>10000-(AJ79*1000+AM79*100+AK79*10)</f>
        <v>10000</v>
      </c>
      <c r="AH79" s="90">
        <f>RANK(AG79,AG78:AG81,1)</f>
        <v>1</v>
      </c>
      <c r="AI79" s="60" t="str">
        <f>H78</f>
        <v>Portugal</v>
      </c>
      <c r="AJ79" s="60">
        <f t="shared" si="25"/>
        <v>0</v>
      </c>
      <c r="AK79" s="60">
        <f t="shared" si="25"/>
        <v>0</v>
      </c>
      <c r="AL79" s="60">
        <f t="shared" si="25"/>
        <v>0</v>
      </c>
      <c r="AM79" s="60">
        <f>AK79-AL79</f>
        <v>0</v>
      </c>
      <c r="AN79" s="187">
        <f>IF(AG78=AG79,IF(E78&gt;G78,AG78-0.1,AG78),AG78)</f>
        <v>10000</v>
      </c>
      <c r="AO79" s="187"/>
      <c r="AP79" s="187">
        <f>IF(AG80=AG79,IF(G83&gt;E83,AG80-0.1,AG80),AG80)</f>
        <v>10000</v>
      </c>
      <c r="AQ79" s="187">
        <f>IF(AG81=AG79,IF(G81&gt;E81,AG81-0.1,AG81),AG81)</f>
        <v>10000</v>
      </c>
      <c r="AR79" s="187">
        <f>AO82</f>
        <v>30000</v>
      </c>
      <c r="AS79" s="90">
        <f>RANK(AR79,AR78:AR81,1)</f>
        <v>1</v>
      </c>
      <c r="AT79" s="60" t="str">
        <f t="shared" si="26"/>
        <v>Portugal</v>
      </c>
      <c r="AU79" s="60">
        <f t="shared" si="26"/>
        <v>0</v>
      </c>
      <c r="AV79" s="60">
        <f t="shared" si="26"/>
        <v>0</v>
      </c>
      <c r="AW79" s="60">
        <f t="shared" si="26"/>
        <v>0</v>
      </c>
      <c r="AX79" s="60"/>
      <c r="AY79" s="60"/>
      <c r="AZ79" s="60"/>
      <c r="BA79" s="220">
        <v>2</v>
      </c>
      <c r="BB79" s="218" t="e">
        <f>VLOOKUP(2,AS78:AT81,2,FALSE)</f>
        <v>#N/A</v>
      </c>
      <c r="BC79" s="221"/>
      <c r="BD79" s="222" t="e">
        <f>VLOOKUP(2,AS78:AW81,3,FALSE)</f>
        <v>#N/A</v>
      </c>
      <c r="BE79" s="223" t="e">
        <f>VLOOKUP(2,AS78:AW81,4,FALSE)</f>
        <v>#N/A</v>
      </c>
      <c r="BF79" s="93" t="s">
        <v>12</v>
      </c>
      <c r="BG79" s="223" t="e">
        <f>VLOOKUP(2,AS78:AW81,5,FALSE)</f>
        <v>#N/A</v>
      </c>
      <c r="BH79" s="223" t="s">
        <v>129</v>
      </c>
      <c r="BI79" s="85"/>
      <c r="BJ79" s="85">
        <f>IF(E79&gt;G79,IF(Spielplan!E79&gt;Spielplan!G79,Punktemodus!$B$3,0),0)</f>
        <v>0</v>
      </c>
      <c r="BK79" s="85">
        <f>IF(E79=G79,IF(Spielplan!E79=Spielplan!G79,Punktemodus!$B$3,0),0)</f>
        <v>10</v>
      </c>
      <c r="BL79" s="85">
        <f>IF(E79&lt;G79,IF(Spielplan!E79&lt;Spielplan!G79,Punktemodus!$B$3,0),0)</f>
        <v>0</v>
      </c>
      <c r="BM79" s="85">
        <f>IF(E79=Spielplan!E79,IF(G79=Spielplan!G79,Punktemodus!$B$5,0),0)</f>
        <v>3</v>
      </c>
      <c r="BN79" s="85">
        <f>IF(E79=Spielplan!E79,Punktemodus!$B$7,0)</f>
        <v>1</v>
      </c>
      <c r="BO79" s="85">
        <f>IF(G79=Spielplan!G79,Punktemodus!$B$7,0)</f>
        <v>1</v>
      </c>
      <c r="BP79" s="137">
        <f>IF(Spielplan!E79="",0,SUM(BJ79:BO79))</f>
        <v>0</v>
      </c>
      <c r="BQ79" s="85"/>
      <c r="BR79" s="141"/>
      <c r="BS79" s="134"/>
      <c r="BT79" s="134"/>
      <c r="BU79" s="134"/>
      <c r="BV79" s="134"/>
      <c r="BW79" s="134"/>
      <c r="BX79" s="134"/>
      <c r="BY79" s="134"/>
      <c r="BZ79" s="161">
        <f>SUM(BX48:BY77)</f>
        <v>240</v>
      </c>
      <c r="CA79" s="134"/>
      <c r="CB79" s="134"/>
      <c r="CC79" s="134"/>
      <c r="CD79" s="134"/>
      <c r="CE79" s="161">
        <f>CE50+CF50+CE51+CF51+CE58+CF58+CE59+CF59+CE66+CF66+CE67+CF67+CE74+CF74+CE75+CF75</f>
        <v>240</v>
      </c>
      <c r="CF79" s="134"/>
      <c r="CG79" s="134"/>
      <c r="CH79" s="134"/>
      <c r="CI79" s="134"/>
      <c r="CJ79" s="161">
        <f>CJ54+CJ55+CJ70+CJ71</f>
        <v>120</v>
      </c>
      <c r="CK79" s="134"/>
      <c r="CL79" s="134"/>
      <c r="CM79" s="134"/>
      <c r="CN79" s="134"/>
      <c r="CO79" s="161">
        <f>SUM(CO59:CO60)</f>
        <v>80</v>
      </c>
      <c r="CP79" s="134"/>
      <c r="CQ79" s="134"/>
      <c r="CR79" s="134"/>
      <c r="CS79" s="161">
        <f>CS54</f>
        <v>50</v>
      </c>
      <c r="CT79" s="134"/>
      <c r="CU79" s="134"/>
      <c r="CV79" s="134"/>
      <c r="CW79" s="134"/>
    </row>
    <row r="80" spans="1:101" ht="18.75" customHeight="1" thickBot="1" x14ac:dyDescent="0.3">
      <c r="A80" s="60"/>
      <c r="B80" s="60"/>
      <c r="C80" s="211" t="str">
        <f>C78</f>
        <v>Deutschland</v>
      </c>
      <c r="D80" s="212"/>
      <c r="E80" s="104"/>
      <c r="F80" s="93"/>
      <c r="G80" s="104"/>
      <c r="H80" s="211" t="str">
        <f>C79</f>
        <v>Ghana</v>
      </c>
      <c r="I80" s="212"/>
      <c r="J80" s="60"/>
      <c r="K80" s="60" t="s">
        <v>110</v>
      </c>
      <c r="L80" s="60">
        <f t="shared" si="24"/>
        <v>0</v>
      </c>
      <c r="M80" s="60">
        <f>IF($E80="",0,IF($E80&gt;$G80,3,IF($E80=G80,1,0)))</f>
        <v>0</v>
      </c>
      <c r="N80" s="60"/>
      <c r="O80" s="60">
        <f>IF($G80="",0,IF($E80&gt;$G80,0,IF($E80=$G80,1,3)))</f>
        <v>0</v>
      </c>
      <c r="P80" s="60"/>
      <c r="Q80" s="60">
        <f>E80</f>
        <v>0</v>
      </c>
      <c r="R80" s="60"/>
      <c r="S80" s="60">
        <f>G80</f>
        <v>0</v>
      </c>
      <c r="T80" s="60"/>
      <c r="U80" s="60">
        <f>G80</f>
        <v>0</v>
      </c>
      <c r="V80" s="60"/>
      <c r="W80" s="60">
        <f>E80</f>
        <v>0</v>
      </c>
      <c r="X80" s="60"/>
      <c r="Y80" s="60"/>
      <c r="Z80" s="60">
        <f>O84</f>
        <v>0</v>
      </c>
      <c r="AA80" s="60">
        <f>S84</f>
        <v>0</v>
      </c>
      <c r="AB80" s="60">
        <f>W84</f>
        <v>0</v>
      </c>
      <c r="AC80" s="60">
        <f>AA80-AB80</f>
        <v>0</v>
      </c>
      <c r="AD80" s="60">
        <f>IF(Z80&gt;Z78,-1,0)</f>
        <v>0</v>
      </c>
      <c r="AE80" s="60">
        <f>IF(Z80&gt;Z79,-1,0)</f>
        <v>0</v>
      </c>
      <c r="AF80" s="60">
        <f>IF(Z80&gt;Z81,-1,0)</f>
        <v>0</v>
      </c>
      <c r="AG80" s="60">
        <f>10000-(AJ80*1000+AM80*100+AK80*10)</f>
        <v>10000</v>
      </c>
      <c r="AH80" s="90">
        <f>RANK(AG80,AG78:AG81,1)</f>
        <v>1</v>
      </c>
      <c r="AI80" s="60" t="str">
        <f>C79</f>
        <v>Ghana</v>
      </c>
      <c r="AJ80" s="60">
        <f t="shared" si="25"/>
        <v>0</v>
      </c>
      <c r="AK80" s="60">
        <f t="shared" si="25"/>
        <v>0</v>
      </c>
      <c r="AL80" s="60">
        <f t="shared" si="25"/>
        <v>0</v>
      </c>
      <c r="AM80" s="60">
        <f>AK80-AL80</f>
        <v>0</v>
      </c>
      <c r="AN80" s="187">
        <f>IF(AG78=AG80,IF(E80&gt;G80,AG78-0.1,AG78),AG78)</f>
        <v>10000</v>
      </c>
      <c r="AO80" s="187">
        <f>IF(AG79=AG80,IF(E83&gt;G83,AG79-0.1,AG79),AG79)</f>
        <v>10000</v>
      </c>
      <c r="AP80" s="187"/>
      <c r="AQ80" s="187">
        <f>IF(AG81=AG80,IF(G79&gt;E79,AG81-0.1,AG81),AG81)</f>
        <v>10000</v>
      </c>
      <c r="AR80" s="187">
        <f>AP82</f>
        <v>30000</v>
      </c>
      <c r="AS80" s="90">
        <f>RANK(AR80,AR78:AR81,1)</f>
        <v>1</v>
      </c>
      <c r="AT80" s="60" t="str">
        <f t="shared" si="26"/>
        <v>Ghana</v>
      </c>
      <c r="AU80" s="60">
        <f t="shared" si="26"/>
        <v>0</v>
      </c>
      <c r="AV80" s="60">
        <f t="shared" si="26"/>
        <v>0</v>
      </c>
      <c r="AW80" s="60">
        <f t="shared" si="26"/>
        <v>0</v>
      </c>
      <c r="AX80" s="60"/>
      <c r="AY80" s="60"/>
      <c r="AZ80" s="60"/>
      <c r="BA80" s="113">
        <v>3</v>
      </c>
      <c r="BB80" s="114" t="e">
        <f>VLOOKUP(3,AS78:AT81,2,FALSE)</f>
        <v>#N/A</v>
      </c>
      <c r="BC80" s="115"/>
      <c r="BD80" s="116" t="e">
        <f>VLOOKUP(3,AS78:AW81,3,FALSE)</f>
        <v>#N/A</v>
      </c>
      <c r="BE80" s="116" t="e">
        <f>VLOOKUP(3,AS78:AW81,4,FALSE)</f>
        <v>#N/A</v>
      </c>
      <c r="BF80" s="93" t="s">
        <v>12</v>
      </c>
      <c r="BG80" s="116" t="e">
        <f>VLOOKUP(3,AS78:AW81,5,FALSE)</f>
        <v>#N/A</v>
      </c>
      <c r="BH80" s="60"/>
      <c r="BI80" s="85"/>
      <c r="BJ80" s="85">
        <f>IF(E80&gt;G80,IF(Spielplan!E80&gt;Spielplan!G80,Punktemodus!$B$3,0),0)</f>
        <v>0</v>
      </c>
      <c r="BK80" s="85">
        <f>IF(E80=G80,IF(Spielplan!E80=Spielplan!G80,Punktemodus!$B$3,0),0)</f>
        <v>10</v>
      </c>
      <c r="BL80" s="85">
        <f>IF(E80&lt;G80,IF(Spielplan!E80&lt;Spielplan!G80,Punktemodus!$B$3,0),0)</f>
        <v>0</v>
      </c>
      <c r="BM80" s="85">
        <f>IF(E80=Spielplan!E80,IF(G80=Spielplan!G80,Punktemodus!$B$5,0),0)</f>
        <v>3</v>
      </c>
      <c r="BN80" s="85">
        <f>IF(E80=Spielplan!E80,Punktemodus!$B$7,0)</f>
        <v>1</v>
      </c>
      <c r="BO80" s="85">
        <f>IF(G80=Spielplan!G80,Punktemodus!$B$7,0)</f>
        <v>1</v>
      </c>
      <c r="BP80" s="137">
        <f>IF(Spielplan!E80="",0,SUM(BJ80:BO80))</f>
        <v>0</v>
      </c>
      <c r="BQ80" s="85"/>
      <c r="BR80" s="141"/>
      <c r="BS80" s="134"/>
      <c r="BT80" s="134"/>
      <c r="BU80" s="134"/>
      <c r="BV80" s="134"/>
      <c r="BW80" s="134"/>
      <c r="BX80" s="134"/>
      <c r="BY80" s="134"/>
      <c r="BZ80" s="138"/>
      <c r="CA80" s="134"/>
      <c r="CB80" s="134"/>
      <c r="CC80" s="134"/>
      <c r="CD80" s="134"/>
      <c r="CE80" s="138"/>
      <c r="CF80" s="134"/>
      <c r="CG80" s="134"/>
      <c r="CH80" s="134"/>
      <c r="CI80" s="134"/>
      <c r="CJ80" s="138"/>
      <c r="CK80" s="134"/>
      <c r="CL80" s="134"/>
      <c r="CM80" s="134"/>
      <c r="CN80" s="134"/>
      <c r="CO80" s="138"/>
      <c r="CP80" s="134"/>
      <c r="CQ80" s="134"/>
      <c r="CR80" s="134"/>
      <c r="CS80" s="138"/>
      <c r="CT80" s="134"/>
      <c r="CU80" s="134"/>
      <c r="CV80" s="134"/>
      <c r="CW80" s="134"/>
    </row>
    <row r="81" spans="1:101" ht="18.75" customHeight="1" thickBot="1" x14ac:dyDescent="0.3">
      <c r="A81" s="60"/>
      <c r="B81" s="60"/>
      <c r="C81" s="218" t="str">
        <f>H78</f>
        <v>Portugal</v>
      </c>
      <c r="D81" s="219"/>
      <c r="E81" s="104"/>
      <c r="F81" s="93"/>
      <c r="G81" s="104"/>
      <c r="H81" s="218" t="str">
        <f>H79</f>
        <v>USA</v>
      </c>
      <c r="I81" s="219"/>
      <c r="J81" s="60"/>
      <c r="K81" s="60" t="s">
        <v>111</v>
      </c>
      <c r="L81" s="60">
        <f t="shared" si="24"/>
        <v>0</v>
      </c>
      <c r="M81" s="60"/>
      <c r="N81" s="60">
        <f>IF($E81="",0,IF($E81&gt;$G81,3,IF($E81=$G81,1,0)))</f>
        <v>0</v>
      </c>
      <c r="O81" s="60"/>
      <c r="P81" s="60">
        <f>IF($G81="",0,IF($E81&gt;$G81,0,IF($E81=$G81,1,3)))</f>
        <v>0</v>
      </c>
      <c r="Q81" s="60"/>
      <c r="R81" s="60">
        <f>E81</f>
        <v>0</v>
      </c>
      <c r="S81" s="60"/>
      <c r="T81" s="60">
        <f>G81</f>
        <v>0</v>
      </c>
      <c r="U81" s="60"/>
      <c r="V81" s="60">
        <f>G81</f>
        <v>0</v>
      </c>
      <c r="W81" s="60"/>
      <c r="X81" s="60">
        <f>E81</f>
        <v>0</v>
      </c>
      <c r="Y81" s="60"/>
      <c r="Z81" s="60">
        <f>P84</f>
        <v>0</v>
      </c>
      <c r="AA81" s="60">
        <f>T84</f>
        <v>0</v>
      </c>
      <c r="AB81" s="60">
        <f>X84</f>
        <v>0</v>
      </c>
      <c r="AC81" s="60">
        <f>AA81-AB81</f>
        <v>0</v>
      </c>
      <c r="AD81" s="60">
        <f>IF(Z81&gt;Z78,-1,0)</f>
        <v>0</v>
      </c>
      <c r="AE81" s="60">
        <f>IF(Z81&gt;Z79,-1,0)</f>
        <v>0</v>
      </c>
      <c r="AF81" s="60">
        <f>IF(Z81&gt;Z80,-1,0)</f>
        <v>0</v>
      </c>
      <c r="AG81" s="60">
        <f>10000-(AJ81*1000+AM81*100+AK81*10)</f>
        <v>10000</v>
      </c>
      <c r="AH81" s="90">
        <f>RANK(AG81,AG78:AG81,1)</f>
        <v>1</v>
      </c>
      <c r="AI81" s="60" t="str">
        <f>H79</f>
        <v>USA</v>
      </c>
      <c r="AJ81" s="60">
        <f t="shared" si="25"/>
        <v>0</v>
      </c>
      <c r="AK81" s="60">
        <f t="shared" si="25"/>
        <v>0</v>
      </c>
      <c r="AL81" s="60">
        <f t="shared" si="25"/>
        <v>0</v>
      </c>
      <c r="AM81" s="60">
        <f>AK81-AL81</f>
        <v>0</v>
      </c>
      <c r="AN81" s="187">
        <f>IF(AG78=AG81,IF(E82&gt;G82,AG78-0.1,AG78),AG78)</f>
        <v>10000</v>
      </c>
      <c r="AO81" s="187">
        <f>IF(AG79=AG81,IF(E81&gt;G81,AG79-0.1,AG79),AG79)</f>
        <v>10000</v>
      </c>
      <c r="AP81" s="187">
        <f>IF(AG80=AG81,IF(E79&gt;G79,AG80-0.1,AG80),AG80)</f>
        <v>10000</v>
      </c>
      <c r="AQ81" s="187"/>
      <c r="AR81" s="187">
        <f>AQ82</f>
        <v>30000</v>
      </c>
      <c r="AS81" s="90">
        <f>RANK(AR81,AR78:AR81,1)</f>
        <v>1</v>
      </c>
      <c r="AT81" s="60" t="str">
        <f t="shared" si="26"/>
        <v>USA</v>
      </c>
      <c r="AU81" s="60">
        <f t="shared" si="26"/>
        <v>0</v>
      </c>
      <c r="AV81" s="60">
        <f t="shared" si="26"/>
        <v>0</v>
      </c>
      <c r="AW81" s="60">
        <f t="shared" si="26"/>
        <v>0</v>
      </c>
      <c r="AX81" s="60"/>
      <c r="AY81" s="60"/>
      <c r="AZ81" s="60"/>
      <c r="BA81" s="113">
        <v>4</v>
      </c>
      <c r="BB81" s="114" t="e">
        <f>VLOOKUP(4,AS78:AT81,2,FALSE)</f>
        <v>#N/A</v>
      </c>
      <c r="BC81" s="115"/>
      <c r="BD81" s="116" t="e">
        <f>VLOOKUP(4,AS78:AW81,3,FALSE)</f>
        <v>#N/A</v>
      </c>
      <c r="BE81" s="116" t="e">
        <f>VLOOKUP(4,AS78:AW81,4,FALSE)</f>
        <v>#N/A</v>
      </c>
      <c r="BF81" s="93" t="s">
        <v>12</v>
      </c>
      <c r="BG81" s="116" t="e">
        <f>VLOOKUP(4,AS78:AW81,5,FALSE)</f>
        <v>#N/A</v>
      </c>
      <c r="BH81" s="60"/>
      <c r="BI81" s="85"/>
      <c r="BJ81" s="85">
        <f>IF(E81&gt;G81,IF(Spielplan!E81&gt;Spielplan!G81,Punktemodus!$B$3,0),0)</f>
        <v>0</v>
      </c>
      <c r="BK81" s="85">
        <f>IF(E81=G81,IF(Spielplan!E81=Spielplan!G81,Punktemodus!$B$3,0),0)</f>
        <v>10</v>
      </c>
      <c r="BL81" s="85">
        <f>IF(E81&lt;G81,IF(Spielplan!E81&lt;Spielplan!G81,Punktemodus!$B$3,0),0)</f>
        <v>0</v>
      </c>
      <c r="BM81" s="85">
        <f>IF(E81=Spielplan!E81,IF(G81=Spielplan!G81,Punktemodus!$B$5,0),0)</f>
        <v>3</v>
      </c>
      <c r="BN81" s="85">
        <f>IF(E81=Spielplan!E81,Punktemodus!$B$7,0)</f>
        <v>1</v>
      </c>
      <c r="BO81" s="85">
        <f>IF(G81=Spielplan!G81,Punktemodus!$B$7,0)</f>
        <v>1</v>
      </c>
      <c r="BP81" s="137">
        <f>IF(Spielplan!E81="",0,SUM(BJ81:BO81))</f>
        <v>0</v>
      </c>
      <c r="BQ81" s="85"/>
      <c r="BR81" s="141"/>
      <c r="BS81" s="134"/>
      <c r="BT81" s="134"/>
      <c r="BU81" s="134"/>
      <c r="BV81" s="134"/>
      <c r="BW81" s="134"/>
      <c r="BX81" s="134"/>
      <c r="BY81" s="134"/>
      <c r="BZ81" s="353" t="s">
        <v>154</v>
      </c>
      <c r="CA81" s="155"/>
      <c r="CB81" s="155"/>
      <c r="CC81" s="155"/>
      <c r="CD81" s="155"/>
      <c r="CE81" s="353" t="s">
        <v>157</v>
      </c>
      <c r="CF81" s="155"/>
      <c r="CG81" s="155"/>
      <c r="CH81" s="155"/>
      <c r="CI81" s="155"/>
      <c r="CJ81" s="353" t="s">
        <v>164</v>
      </c>
      <c r="CK81" s="155"/>
      <c r="CL81" s="155"/>
      <c r="CM81" s="155"/>
      <c r="CN81" s="155"/>
      <c r="CO81" s="353" t="s">
        <v>159</v>
      </c>
      <c r="CP81" s="155"/>
      <c r="CQ81" s="155"/>
      <c r="CR81" s="155"/>
      <c r="CS81" s="353" t="s">
        <v>160</v>
      </c>
      <c r="CT81" s="155"/>
      <c r="CU81" s="134"/>
      <c r="CV81" s="134"/>
      <c r="CW81" s="134"/>
    </row>
    <row r="82" spans="1:101" ht="18.75" customHeight="1" thickBot="1" x14ac:dyDescent="0.3">
      <c r="A82" s="60"/>
      <c r="B82" s="60"/>
      <c r="C82" s="211" t="str">
        <f>C78</f>
        <v>Deutschland</v>
      </c>
      <c r="D82" s="212"/>
      <c r="E82" s="104"/>
      <c r="F82" s="93"/>
      <c r="G82" s="104"/>
      <c r="H82" s="211" t="str">
        <f>H79</f>
        <v>USA</v>
      </c>
      <c r="I82" s="212"/>
      <c r="J82" s="60"/>
      <c r="K82" s="60" t="s">
        <v>112</v>
      </c>
      <c r="L82" s="60">
        <f t="shared" si="24"/>
        <v>0</v>
      </c>
      <c r="M82" s="60">
        <f>IF($E82="",0,IF($E82&gt;$G82,3,IF($E82=G82,1,0)))</f>
        <v>0</v>
      </c>
      <c r="N82" s="60"/>
      <c r="O82" s="60"/>
      <c r="P82" s="60">
        <f>IF($G82="",0,IF($E82&gt;$G82,0,IF($E82=$G82,1,3)))</f>
        <v>0</v>
      </c>
      <c r="Q82" s="60">
        <f>E82</f>
        <v>0</v>
      </c>
      <c r="R82" s="60"/>
      <c r="S82" s="60"/>
      <c r="T82" s="60">
        <f>G82</f>
        <v>0</v>
      </c>
      <c r="U82" s="60">
        <f>G82</f>
        <v>0</v>
      </c>
      <c r="V82" s="60"/>
      <c r="W82" s="60"/>
      <c r="X82" s="60">
        <f>E82</f>
        <v>0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187">
        <f>SUM(AN78:AN81)</f>
        <v>30000</v>
      </c>
      <c r="AO82" s="187">
        <f>SUM(AO78:AO81)</f>
        <v>30000</v>
      </c>
      <c r="AP82" s="187">
        <f>SUM(AP78:AP81)</f>
        <v>30000</v>
      </c>
      <c r="AQ82" s="187">
        <f>SUM(AQ78:AQ81)</f>
        <v>30000</v>
      </c>
      <c r="AR82" s="187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85">
        <f>IF(E82&gt;G82,IF(Spielplan!E82&gt;Spielplan!G82,Punktemodus!$B$3,0),0)</f>
        <v>0</v>
      </c>
      <c r="BK82" s="85">
        <f>IF(E82=G82,IF(Spielplan!E82=Spielplan!G82,Punktemodus!$B$3,0),0)</f>
        <v>10</v>
      </c>
      <c r="BL82" s="85">
        <f>IF(E82&lt;G82,IF(Spielplan!E82&lt;Spielplan!G82,Punktemodus!$B$3,0),0)</f>
        <v>0</v>
      </c>
      <c r="BM82" s="85">
        <f>IF(E82=Spielplan!E82,IF(G82=Spielplan!G82,Punktemodus!$B$5,0),0)</f>
        <v>3</v>
      </c>
      <c r="BN82" s="85">
        <f>IF(E82=Spielplan!E82,Punktemodus!$B$7,0)</f>
        <v>1</v>
      </c>
      <c r="BO82" s="85">
        <f>IF(G82=Spielplan!G82,Punktemodus!$B$7,0)</f>
        <v>1</v>
      </c>
      <c r="BP82" s="137">
        <f>IF(Spielplan!E82="",0,SUM(BJ82:BO82))</f>
        <v>0</v>
      </c>
      <c r="BQ82" s="60"/>
      <c r="BR82" s="141"/>
      <c r="BS82" s="134"/>
      <c r="BT82" s="134"/>
      <c r="BU82" s="134"/>
      <c r="BV82" s="134"/>
      <c r="BW82" s="134"/>
      <c r="BX82" s="134"/>
      <c r="BY82" s="134"/>
      <c r="BZ82" s="353"/>
      <c r="CA82" s="155"/>
      <c r="CB82" s="155"/>
      <c r="CC82" s="155"/>
      <c r="CD82" s="155"/>
      <c r="CE82" s="353"/>
      <c r="CF82" s="155"/>
      <c r="CG82" s="155"/>
      <c r="CH82" s="155"/>
      <c r="CI82" s="155"/>
      <c r="CJ82" s="353"/>
      <c r="CK82" s="155"/>
      <c r="CL82" s="155"/>
      <c r="CM82" s="155"/>
      <c r="CN82" s="155"/>
      <c r="CO82" s="353"/>
      <c r="CP82" s="155"/>
      <c r="CQ82" s="155"/>
      <c r="CR82" s="155"/>
      <c r="CS82" s="353"/>
      <c r="CT82" s="155"/>
      <c r="CU82" s="134"/>
      <c r="CV82" s="134"/>
      <c r="CW82" s="134"/>
    </row>
    <row r="83" spans="1:101" ht="18.75" customHeight="1" thickBot="1" x14ac:dyDescent="0.3">
      <c r="A83" s="60"/>
      <c r="B83" s="60"/>
      <c r="C83" s="218" t="str">
        <f>H78</f>
        <v>Portugal</v>
      </c>
      <c r="D83" s="219"/>
      <c r="E83" s="104"/>
      <c r="F83" s="93"/>
      <c r="G83" s="104"/>
      <c r="H83" s="218" t="str">
        <f>C79</f>
        <v>Ghana</v>
      </c>
      <c r="I83" s="219"/>
      <c r="J83" s="60"/>
      <c r="K83" s="60" t="s">
        <v>112</v>
      </c>
      <c r="L83" s="60">
        <f t="shared" si="24"/>
        <v>0</v>
      </c>
      <c r="M83" s="60"/>
      <c r="N83" s="60">
        <f>IF($E83="",0,IF($E83&gt;$G83,3,IF($E83=$G83,1,0)))</f>
        <v>0</v>
      </c>
      <c r="O83" s="60">
        <f>IF($G83="",0,IF($E83&gt;$G83,0,IF($E83=$G83,1,3)))</f>
        <v>0</v>
      </c>
      <c r="P83" s="60"/>
      <c r="Q83" s="60"/>
      <c r="R83" s="60">
        <f>E83</f>
        <v>0</v>
      </c>
      <c r="S83" s="60">
        <f>G83</f>
        <v>0</v>
      </c>
      <c r="T83" s="60"/>
      <c r="U83" s="60"/>
      <c r="V83" s="60">
        <f>G83</f>
        <v>0</v>
      </c>
      <c r="W83" s="60">
        <f>E83</f>
        <v>0</v>
      </c>
      <c r="X83" s="60"/>
      <c r="Y83" s="60"/>
      <c r="Z83" s="60" t="s">
        <v>30</v>
      </c>
      <c r="AA83" s="60"/>
      <c r="AB83" s="60"/>
      <c r="AC83" s="60"/>
      <c r="AD83" s="60"/>
      <c r="AE83" s="60"/>
      <c r="AF83" s="60"/>
      <c r="AG83" s="60" t="b">
        <f>OR(AG78=AG79,AG78=AG80,AG78=AG81,AG79=AG80,AG79=AG81,AG80=AG81)</f>
        <v>1</v>
      </c>
      <c r="AH83" s="60"/>
      <c r="AI83" s="60"/>
      <c r="AJ83" s="60"/>
      <c r="AK83" s="60"/>
      <c r="AL83" s="60"/>
      <c r="AM83" s="60"/>
      <c r="AN83" s="60"/>
      <c r="AO83" s="60" t="s">
        <v>34</v>
      </c>
      <c r="AP83" s="60"/>
      <c r="AQ83" s="60"/>
      <c r="AR83" s="60" t="b">
        <f>OR(AR78=AR79,AR78=AR80,AR78=AR81,AR79=AR80,AR79=AR81,AR80=AR81)</f>
        <v>1</v>
      </c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85">
        <f>IF(E83&gt;G83,IF(Spielplan!E83&gt;Spielplan!G83,Punktemodus!$B$3,0),0)</f>
        <v>0</v>
      </c>
      <c r="BK83" s="85">
        <f>IF(E83=G83,IF(Spielplan!E83=Spielplan!G83,Punktemodus!$B$3,0),0)</f>
        <v>10</v>
      </c>
      <c r="BL83" s="85">
        <f>IF(E83&lt;G83,IF(Spielplan!E83&lt;Spielplan!G83,Punktemodus!$B$3,0),0)</f>
        <v>0</v>
      </c>
      <c r="BM83" s="85">
        <f>IF(E83=Spielplan!E83,IF(G83=Spielplan!G83,Punktemodus!$B$5,0),0)</f>
        <v>3</v>
      </c>
      <c r="BN83" s="85">
        <f>IF(E83=Spielplan!E83,Punktemodus!$B$7,0)</f>
        <v>1</v>
      </c>
      <c r="BO83" s="85">
        <f>IF(G83=Spielplan!G83,Punktemodus!$B$7,0)</f>
        <v>1</v>
      </c>
      <c r="BP83" s="137">
        <f>IF(Spielplan!E83="",0,SUM(BJ83:BO83))</f>
        <v>0</v>
      </c>
      <c r="BQ83" s="60"/>
      <c r="BR83" s="141"/>
      <c r="BS83" s="134"/>
      <c r="BT83" s="134"/>
      <c r="BU83" s="134"/>
      <c r="BV83" s="134"/>
      <c r="BW83" s="134"/>
      <c r="BX83" s="134"/>
      <c r="BY83" s="134"/>
      <c r="BZ83" s="353"/>
      <c r="CA83" s="155"/>
      <c r="CB83" s="155"/>
      <c r="CC83" s="155"/>
      <c r="CD83" s="155"/>
      <c r="CE83" s="353"/>
      <c r="CF83" s="155"/>
      <c r="CG83" s="155"/>
      <c r="CH83" s="155"/>
      <c r="CI83" s="155"/>
      <c r="CJ83" s="353"/>
      <c r="CK83" s="155"/>
      <c r="CL83" s="155"/>
      <c r="CM83" s="155"/>
      <c r="CN83" s="155"/>
      <c r="CO83" s="353"/>
      <c r="CP83" s="155"/>
      <c r="CQ83" s="155"/>
      <c r="CR83" s="155"/>
      <c r="CS83" s="353"/>
      <c r="CT83" s="155"/>
      <c r="CU83" s="134"/>
      <c r="CV83" s="134"/>
      <c r="CW83" s="134"/>
    </row>
    <row r="84" spans="1:101" ht="18.75" customHeight="1" thickBot="1" x14ac:dyDescent="0.25">
      <c r="A84" s="60"/>
      <c r="B84" s="60"/>
      <c r="C84" s="136" t="str">
        <f>IF(G83="","",IF(AR83=TRUE,"Achtung: Fehler in Tabelle!",""))</f>
        <v/>
      </c>
      <c r="D84" s="60"/>
      <c r="E84" s="85"/>
      <c r="F84" s="60"/>
      <c r="G84" s="85"/>
      <c r="H84" s="60"/>
      <c r="I84" s="60"/>
      <c r="J84" s="60"/>
      <c r="K84" s="60"/>
      <c r="L84" s="60"/>
      <c r="M84" s="60">
        <f t="shared" ref="M84:X84" si="27">SUM(M78:M83)</f>
        <v>0</v>
      </c>
      <c r="N84" s="60">
        <f t="shared" si="27"/>
        <v>0</v>
      </c>
      <c r="O84" s="60">
        <f t="shared" si="27"/>
        <v>0</v>
      </c>
      <c r="P84" s="60">
        <f t="shared" si="27"/>
        <v>0</v>
      </c>
      <c r="Q84" s="60">
        <f t="shared" si="27"/>
        <v>0</v>
      </c>
      <c r="R84" s="60">
        <f t="shared" si="27"/>
        <v>0</v>
      </c>
      <c r="S84" s="60">
        <f t="shared" si="27"/>
        <v>0</v>
      </c>
      <c r="T84" s="60">
        <f t="shared" si="27"/>
        <v>0</v>
      </c>
      <c r="U84" s="60">
        <f t="shared" si="27"/>
        <v>0</v>
      </c>
      <c r="V84" s="60">
        <f t="shared" si="27"/>
        <v>0</v>
      </c>
      <c r="W84" s="60">
        <f t="shared" si="27"/>
        <v>0</v>
      </c>
      <c r="X84" s="60">
        <f t="shared" si="27"/>
        <v>0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160">
        <f>SUM(BP78:BP83)</f>
        <v>0</v>
      </c>
      <c r="BQ84" s="60"/>
      <c r="BR84" s="141"/>
      <c r="BS84" s="134"/>
      <c r="BT84" s="134"/>
      <c r="BU84" s="134"/>
      <c r="BV84" s="134"/>
      <c r="BW84" s="134"/>
      <c r="BX84" s="134"/>
      <c r="BY84" s="134"/>
      <c r="BZ84" s="354"/>
      <c r="CA84" s="155"/>
      <c r="CB84" s="155"/>
      <c r="CC84" s="155"/>
      <c r="CD84" s="155"/>
      <c r="CE84" s="354"/>
      <c r="CF84" s="155"/>
      <c r="CG84" s="155"/>
      <c r="CH84" s="155"/>
      <c r="CI84" s="155"/>
      <c r="CJ84" s="354"/>
      <c r="CK84" s="155"/>
      <c r="CL84" s="155"/>
      <c r="CM84" s="155"/>
      <c r="CN84" s="155"/>
      <c r="CO84" s="354"/>
      <c r="CP84" s="155"/>
      <c r="CQ84" s="155"/>
      <c r="CR84" s="155"/>
      <c r="CS84" s="354"/>
      <c r="CT84" s="155"/>
      <c r="CU84" s="134"/>
      <c r="CV84" s="134"/>
      <c r="CW84" s="134"/>
    </row>
    <row r="85" spans="1:101" ht="18.75" customHeight="1" thickBot="1" x14ac:dyDescent="0.25">
      <c r="A85" s="60"/>
      <c r="B85" s="60"/>
      <c r="C85" s="60"/>
      <c r="D85" s="60"/>
      <c r="E85" s="85"/>
      <c r="F85" s="60"/>
      <c r="G85" s="85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138"/>
      <c r="BQ85" s="60"/>
      <c r="BR85" s="141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</row>
    <row r="86" spans="1:101" ht="18.75" customHeight="1" x14ac:dyDescent="0.25">
      <c r="A86" s="60"/>
      <c r="B86" s="60"/>
      <c r="C86" s="89"/>
      <c r="D86" s="60"/>
      <c r="E86" s="85"/>
      <c r="F86" s="60"/>
      <c r="G86" s="85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89"/>
      <c r="BC86" s="60"/>
      <c r="BD86" s="90"/>
      <c r="BE86" s="60"/>
      <c r="BF86" s="61"/>
      <c r="BG86" s="60"/>
      <c r="BH86" s="60"/>
      <c r="BI86" s="60"/>
      <c r="BJ86" s="60"/>
      <c r="BK86" s="60"/>
      <c r="BL86" s="60"/>
      <c r="BM86" s="60"/>
      <c r="BN86" s="60"/>
      <c r="BO86" s="60"/>
      <c r="BP86" s="138"/>
      <c r="BQ86" s="60"/>
      <c r="BR86" s="141"/>
      <c r="BS86" s="321" t="s">
        <v>45</v>
      </c>
      <c r="BT86" s="322"/>
      <c r="BU86" s="322"/>
      <c r="BV86" s="322"/>
      <c r="BW86" s="134"/>
      <c r="BX86" s="331">
        <f>BP97</f>
        <v>0</v>
      </c>
      <c r="BY86" s="332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</row>
    <row r="87" spans="1:101" ht="18.75" customHeight="1" thickBot="1" x14ac:dyDescent="0.3">
      <c r="A87" s="60"/>
      <c r="B87" s="60"/>
      <c r="C87" s="88" t="s">
        <v>93</v>
      </c>
      <c r="D87" s="60"/>
      <c r="E87" s="85"/>
      <c r="F87" s="60"/>
      <c r="G87" s="85"/>
      <c r="H87" s="60"/>
      <c r="I87" s="60"/>
      <c r="J87" s="60"/>
      <c r="K87" s="60"/>
      <c r="L87" s="60"/>
      <c r="M87" s="60" t="s">
        <v>4</v>
      </c>
      <c r="N87" s="60"/>
      <c r="O87" s="60"/>
      <c r="P87" s="60"/>
      <c r="Q87" s="60" t="s">
        <v>6</v>
      </c>
      <c r="R87" s="60"/>
      <c r="S87" s="60"/>
      <c r="T87" s="60"/>
      <c r="U87" s="60" t="s">
        <v>7</v>
      </c>
      <c r="V87" s="60"/>
      <c r="W87" s="60"/>
      <c r="X87" s="60"/>
      <c r="Y87" s="60"/>
      <c r="Z87" s="60" t="s">
        <v>4</v>
      </c>
      <c r="AA87" s="60" t="s">
        <v>5</v>
      </c>
      <c r="AB87" s="60"/>
      <c r="AC87" s="60"/>
      <c r="AD87" s="60" t="s">
        <v>9</v>
      </c>
      <c r="AE87" s="60"/>
      <c r="AF87" s="60"/>
      <c r="AG87" s="60"/>
      <c r="AH87" s="60" t="s">
        <v>32</v>
      </c>
      <c r="AI87" s="60"/>
      <c r="AJ87" s="60"/>
      <c r="AK87" s="60"/>
      <c r="AL87" s="60"/>
      <c r="AM87" s="60"/>
      <c r="AN87" s="60" t="s">
        <v>35</v>
      </c>
      <c r="AO87" s="60"/>
      <c r="AP87" s="60"/>
      <c r="AQ87" s="60"/>
      <c r="AR87" s="60"/>
      <c r="AS87" s="60" t="s">
        <v>33</v>
      </c>
      <c r="AT87" s="60"/>
      <c r="AU87" s="60"/>
      <c r="AV87" s="60"/>
      <c r="AW87" s="60"/>
      <c r="AX87" s="60"/>
      <c r="AY87" s="60"/>
      <c r="AZ87" s="60"/>
      <c r="BA87" s="60"/>
      <c r="BB87" s="89" t="s">
        <v>10</v>
      </c>
      <c r="BC87" s="60"/>
      <c r="BD87" s="90" t="s">
        <v>4</v>
      </c>
      <c r="BE87" s="60"/>
      <c r="BF87" s="61" t="s">
        <v>5</v>
      </c>
      <c r="BG87" s="60"/>
      <c r="BH87" s="60"/>
      <c r="BI87" s="85"/>
      <c r="BJ87" s="60"/>
      <c r="BK87" s="60"/>
      <c r="BL87" s="60"/>
      <c r="BM87" s="60"/>
      <c r="BN87" s="60"/>
      <c r="BO87" s="60"/>
      <c r="BP87" s="138"/>
      <c r="BQ87" s="85"/>
      <c r="BR87" s="141"/>
      <c r="BS87" s="322"/>
      <c r="BT87" s="322"/>
      <c r="BU87" s="322"/>
      <c r="BV87" s="322"/>
      <c r="BW87" s="134"/>
      <c r="BX87" s="333"/>
      <c r="BY87" s="3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</row>
    <row r="88" spans="1:101" ht="18.75" customHeight="1" thickBot="1" x14ac:dyDescent="0.3">
      <c r="A88" s="60"/>
      <c r="B88" s="60"/>
      <c r="C88" s="60"/>
      <c r="D88" s="60"/>
      <c r="E88" s="85"/>
      <c r="F88" s="60"/>
      <c r="G88" s="85"/>
      <c r="H88" s="60"/>
      <c r="I88" s="60"/>
      <c r="J88" s="60"/>
      <c r="K88" s="60"/>
      <c r="L88" s="60"/>
      <c r="M88" s="60" t="s">
        <v>0</v>
      </c>
      <c r="N88" s="60" t="s">
        <v>1</v>
      </c>
      <c r="O88" s="60" t="s">
        <v>2</v>
      </c>
      <c r="P88" s="60" t="s">
        <v>3</v>
      </c>
      <c r="Q88" s="60" t="s">
        <v>0</v>
      </c>
      <c r="R88" s="60" t="s">
        <v>1</v>
      </c>
      <c r="S88" s="60" t="s">
        <v>2</v>
      </c>
      <c r="T88" s="60" t="s">
        <v>3</v>
      </c>
      <c r="U88" s="60" t="s">
        <v>0</v>
      </c>
      <c r="V88" s="60" t="s">
        <v>1</v>
      </c>
      <c r="W88" s="60" t="s">
        <v>2</v>
      </c>
      <c r="X88" s="60" t="s">
        <v>3</v>
      </c>
      <c r="Y88" s="60"/>
      <c r="Z88" s="60" t="s">
        <v>8</v>
      </c>
      <c r="AA88" s="60"/>
      <c r="AB88" s="60"/>
      <c r="AC88" s="60"/>
      <c r="AD88" s="60"/>
      <c r="AE88" s="60"/>
      <c r="AF88" s="60"/>
      <c r="AG88" s="60"/>
      <c r="AH88" s="60" t="s">
        <v>31</v>
      </c>
      <c r="AI88" s="60"/>
      <c r="AJ88" s="60"/>
      <c r="AK88" s="60"/>
      <c r="AL88" s="60"/>
      <c r="AM88" s="60"/>
      <c r="AN88" s="60" t="str">
        <f>AI89</f>
        <v>Belgien</v>
      </c>
      <c r="AO88" s="60" t="str">
        <f>AI90</f>
        <v>Algerien</v>
      </c>
      <c r="AP88" s="60" t="str">
        <f>AI91</f>
        <v>Russland</v>
      </c>
      <c r="AQ88" s="60" t="str">
        <f>AI92</f>
        <v>Südkorea</v>
      </c>
      <c r="AR88" s="60"/>
      <c r="AS88" s="60" t="s">
        <v>31</v>
      </c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85"/>
      <c r="BJ88" s="85"/>
      <c r="BK88" s="85"/>
      <c r="BL88" s="85"/>
      <c r="BM88" s="85"/>
      <c r="BN88" s="85"/>
      <c r="BO88" s="85"/>
      <c r="BP88" s="137"/>
      <c r="BQ88" s="85"/>
      <c r="BR88" s="141"/>
      <c r="BS88" s="134"/>
      <c r="BT88" s="142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</row>
    <row r="89" spans="1:101" ht="18.75" customHeight="1" thickBot="1" x14ac:dyDescent="0.3">
      <c r="A89" s="60"/>
      <c r="B89" s="60"/>
      <c r="C89" s="224" t="str">
        <f>Spielplan!$C$89</f>
        <v>Belgien</v>
      </c>
      <c r="D89" s="225"/>
      <c r="E89" s="104"/>
      <c r="F89" s="93"/>
      <c r="G89" s="104"/>
      <c r="H89" s="224" t="str">
        <f>Spielplan!$H$89</f>
        <v>Algerien</v>
      </c>
      <c r="I89" s="225"/>
      <c r="J89" s="60"/>
      <c r="K89" s="60" t="s">
        <v>115</v>
      </c>
      <c r="L89" s="60">
        <f t="shared" ref="L89:L94" si="28">IF(E89-G89&gt;0,1,IF(G89=E89,0,-1))</f>
        <v>0</v>
      </c>
      <c r="M89" s="60">
        <f>IF($E89="",0,IF($E89&gt;$G89,3,IF($E89=G89,1,0)))</f>
        <v>0</v>
      </c>
      <c r="N89" s="60">
        <f>IF($G89="",0,IF($E89&gt;$G89,0,IF($E89=G89,1,3)))</f>
        <v>0</v>
      </c>
      <c r="O89" s="60"/>
      <c r="P89" s="60"/>
      <c r="Q89" s="60">
        <f>E89</f>
        <v>0</v>
      </c>
      <c r="R89" s="60">
        <f>G89</f>
        <v>0</v>
      </c>
      <c r="S89" s="60"/>
      <c r="T89" s="60"/>
      <c r="U89" s="60">
        <f>G89</f>
        <v>0</v>
      </c>
      <c r="V89" s="60">
        <f>E89</f>
        <v>0</v>
      </c>
      <c r="W89" s="60"/>
      <c r="X89" s="60"/>
      <c r="Y89" s="60"/>
      <c r="Z89" s="60">
        <f>M95</f>
        <v>0</v>
      </c>
      <c r="AA89" s="60">
        <f>Q95</f>
        <v>0</v>
      </c>
      <c r="AB89" s="60">
        <f>U95</f>
        <v>0</v>
      </c>
      <c r="AC89" s="60">
        <f>AA89-AB89</f>
        <v>0</v>
      </c>
      <c r="AD89" s="60">
        <f>IF(Z89&gt;Z90,-1,0)</f>
        <v>0</v>
      </c>
      <c r="AE89" s="60">
        <f>IF(Z89&gt;Z91,-1,0)</f>
        <v>0</v>
      </c>
      <c r="AF89" s="60">
        <f>IF(Z89&gt;Z92,-1,0)</f>
        <v>0</v>
      </c>
      <c r="AG89" s="60">
        <f>10000-(AJ89*1000+AM89*100+AK89*10)</f>
        <v>10000</v>
      </c>
      <c r="AH89" s="90">
        <f>RANK(AG89,AG89:AG92,1)</f>
        <v>1</v>
      </c>
      <c r="AI89" s="60" t="str">
        <f>C89</f>
        <v>Belgien</v>
      </c>
      <c r="AJ89" s="60">
        <f t="shared" ref="AJ89:AL92" si="29">Z89</f>
        <v>0</v>
      </c>
      <c r="AK89" s="60">
        <f t="shared" si="29"/>
        <v>0</v>
      </c>
      <c r="AL89" s="60">
        <f t="shared" si="29"/>
        <v>0</v>
      </c>
      <c r="AM89" s="60">
        <f>AK89-AL89</f>
        <v>0</v>
      </c>
      <c r="AN89" s="187"/>
      <c r="AO89" s="187">
        <f>IF(AG90=AG89,IF(G89&gt;E89,AG90-0.1,AG90),AG90)</f>
        <v>10000</v>
      </c>
      <c r="AP89" s="187">
        <f>IF(AG91=AG89,IF(G91&gt;E91,AG91-0.1,AG91),AG91)</f>
        <v>10000</v>
      </c>
      <c r="AQ89" s="187">
        <f>IF(AG92=AG89,IF(G93&gt;E93,AG92-0.1,AG92),AG92)</f>
        <v>10000</v>
      </c>
      <c r="AR89" s="187">
        <f>AN93</f>
        <v>30000</v>
      </c>
      <c r="AS89" s="90">
        <f>RANK(AR89,AR89:AR92,1)</f>
        <v>1</v>
      </c>
      <c r="AT89" s="60" t="str">
        <f t="shared" ref="AT89:AW92" si="30">AI89</f>
        <v>Belgien</v>
      </c>
      <c r="AU89" s="60">
        <f t="shared" si="30"/>
        <v>0</v>
      </c>
      <c r="AV89" s="60">
        <f t="shared" si="30"/>
        <v>0</v>
      </c>
      <c r="AW89" s="60">
        <f t="shared" si="30"/>
        <v>0</v>
      </c>
      <c r="AX89" s="60"/>
      <c r="AY89" s="60"/>
      <c r="AZ89" s="60"/>
      <c r="BA89" s="226">
        <v>1</v>
      </c>
      <c r="BB89" s="224" t="str">
        <f>VLOOKUP(1,AS89:AT92,2,FALSE)</f>
        <v>Belgien</v>
      </c>
      <c r="BC89" s="225"/>
      <c r="BD89" s="227">
        <f>VLOOKUP(1,AS89:AW92,3,FALSE)</f>
        <v>0</v>
      </c>
      <c r="BE89" s="228">
        <f>VLOOKUP(1,AS89:AW92,4,FALSE)</f>
        <v>0</v>
      </c>
      <c r="BF89" s="93" t="s">
        <v>12</v>
      </c>
      <c r="BG89" s="228">
        <f>VLOOKUP(1,AS89:AW92,5,FALSE)</f>
        <v>0</v>
      </c>
      <c r="BH89" s="229" t="s">
        <v>128</v>
      </c>
      <c r="BI89" s="85"/>
      <c r="BJ89" s="85">
        <f>IF(E89&gt;G89,IF(Spielplan!E89&gt;Spielplan!G89,Punktemodus!$B$3,0),0)</f>
        <v>0</v>
      </c>
      <c r="BK89" s="85">
        <f>IF(E89=G89,IF(Spielplan!E89=Spielplan!G89,Punktemodus!$B$3,0),0)</f>
        <v>10</v>
      </c>
      <c r="BL89" s="85">
        <f>IF(E89&lt;G89,IF(Spielplan!E89&lt;Spielplan!G89,Punktemodus!$B$3,0),0)</f>
        <v>0</v>
      </c>
      <c r="BM89" s="85">
        <f>IF(E89=Spielplan!E89,IF(G89=Spielplan!G89,Punktemodus!$B$5,0),0)</f>
        <v>3</v>
      </c>
      <c r="BN89" s="85">
        <f>IF(E89=Spielplan!E89,Punktemodus!$B$7,0)</f>
        <v>1</v>
      </c>
      <c r="BO89" s="85">
        <f>IF(G89=Spielplan!G89,Punktemodus!$B$7,0)</f>
        <v>1</v>
      </c>
      <c r="BP89" s="137">
        <f>IF(Spielplan!E89="",0,SUM(BJ89:BO89))</f>
        <v>0</v>
      </c>
      <c r="BQ89" s="85"/>
      <c r="BR89" s="141"/>
      <c r="BS89" s="321" t="s">
        <v>46</v>
      </c>
      <c r="BT89" s="322"/>
      <c r="BU89" s="322"/>
      <c r="BV89" s="322"/>
      <c r="BW89" s="134"/>
      <c r="BX89" s="335">
        <f>BZ79+CE79+CJ79+CO79+CS79</f>
        <v>730</v>
      </c>
      <c r="BY89" s="336"/>
      <c r="BZ89" s="134"/>
      <c r="CA89" s="349"/>
      <c r="CB89" s="350"/>
      <c r="CC89" s="350"/>
      <c r="CD89" s="350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</row>
    <row r="90" spans="1:101" ht="18.75" customHeight="1" thickBot="1" x14ac:dyDescent="0.3">
      <c r="A90" s="60"/>
      <c r="B90" s="60"/>
      <c r="C90" s="230" t="str">
        <f>Spielplan!$C$90</f>
        <v>Russland</v>
      </c>
      <c r="D90" s="231"/>
      <c r="E90" s="104"/>
      <c r="F90" s="93"/>
      <c r="G90" s="104"/>
      <c r="H90" s="230" t="str">
        <f>Spielplan!$H$90</f>
        <v>Südkorea</v>
      </c>
      <c r="I90" s="231"/>
      <c r="J90" s="60"/>
      <c r="K90" s="60" t="s">
        <v>116</v>
      </c>
      <c r="L90" s="60">
        <f t="shared" si="28"/>
        <v>0</v>
      </c>
      <c r="M90" s="60"/>
      <c r="N90" s="60"/>
      <c r="O90" s="60">
        <f>IF($E90="",0,IF($E90&gt;$G90,3,IF($E90=$G90,1,0)))</f>
        <v>0</v>
      </c>
      <c r="P90" s="60">
        <f>IF($G90="",0,IF($E90&gt;$G90,0,IF($E90=$G90,1,3)))</f>
        <v>0</v>
      </c>
      <c r="Q90" s="60"/>
      <c r="R90" s="60"/>
      <c r="S90" s="60">
        <f>E90</f>
        <v>0</v>
      </c>
      <c r="T90" s="60">
        <f>G90</f>
        <v>0</v>
      </c>
      <c r="U90" s="60"/>
      <c r="V90" s="60"/>
      <c r="W90" s="60">
        <f>G90</f>
        <v>0</v>
      </c>
      <c r="X90" s="60">
        <f>E90</f>
        <v>0</v>
      </c>
      <c r="Y90" s="60"/>
      <c r="Z90" s="60">
        <f>N95</f>
        <v>0</v>
      </c>
      <c r="AA90" s="60">
        <f>R95</f>
        <v>0</v>
      </c>
      <c r="AB90" s="60">
        <f>V95</f>
        <v>0</v>
      </c>
      <c r="AC90" s="60">
        <f>AA90-AB90</f>
        <v>0</v>
      </c>
      <c r="AD90" s="60">
        <f>IF(Z90&gt;Z89,-1,0)</f>
        <v>0</v>
      </c>
      <c r="AE90" s="60">
        <f>IF(Z90&gt;Z91,-1,0)</f>
        <v>0</v>
      </c>
      <c r="AF90" s="60">
        <f>IF(Z90&gt;Z92,-1,0)</f>
        <v>0</v>
      </c>
      <c r="AG90" s="60">
        <f>10000-(AJ90*1000+AM90*100+AK90*10)</f>
        <v>10000</v>
      </c>
      <c r="AH90" s="90">
        <f>RANK(AG90,AG89:AG92,1)</f>
        <v>1</v>
      </c>
      <c r="AI90" s="60" t="str">
        <f>H89</f>
        <v>Algerien</v>
      </c>
      <c r="AJ90" s="60">
        <f t="shared" si="29"/>
        <v>0</v>
      </c>
      <c r="AK90" s="60">
        <f t="shared" si="29"/>
        <v>0</v>
      </c>
      <c r="AL90" s="60">
        <f t="shared" si="29"/>
        <v>0</v>
      </c>
      <c r="AM90" s="60">
        <f>AK90-AL90</f>
        <v>0</v>
      </c>
      <c r="AN90" s="187">
        <f>IF(AG89=AG90,IF(E89&gt;G89,AG89-0.1,AG89),AG89)</f>
        <v>10000</v>
      </c>
      <c r="AO90" s="187"/>
      <c r="AP90" s="187">
        <f>IF(AG91=AG90,IF(G94&gt;E94,AG91-0.1,AG91),AG91)</f>
        <v>10000</v>
      </c>
      <c r="AQ90" s="187">
        <f>IF(AG92=AG90,IF(G92&gt;E92,AG92-0.1,AG92),AG92)</f>
        <v>10000</v>
      </c>
      <c r="AR90" s="187">
        <f>AO93</f>
        <v>30000</v>
      </c>
      <c r="AS90" s="90">
        <f>RANK(AR90,AR89:AR92,1)</f>
        <v>1</v>
      </c>
      <c r="AT90" s="60" t="str">
        <f t="shared" si="30"/>
        <v>Algerien</v>
      </c>
      <c r="AU90" s="60">
        <f t="shared" si="30"/>
        <v>0</v>
      </c>
      <c r="AV90" s="60">
        <f t="shared" si="30"/>
        <v>0</v>
      </c>
      <c r="AW90" s="60">
        <f t="shared" si="30"/>
        <v>0</v>
      </c>
      <c r="AX90" s="60"/>
      <c r="AY90" s="60"/>
      <c r="AZ90" s="60"/>
      <c r="BA90" s="232">
        <v>2</v>
      </c>
      <c r="BB90" s="230" t="e">
        <f>VLOOKUP(2,AS89:AT92,2,FALSE)</f>
        <v>#N/A</v>
      </c>
      <c r="BC90" s="231"/>
      <c r="BD90" s="233" t="e">
        <f>VLOOKUP(2,AS89:AW92,3,FALSE)</f>
        <v>#N/A</v>
      </c>
      <c r="BE90" s="234" t="e">
        <f>VLOOKUP(2,AS89:AW92,4,FALSE)</f>
        <v>#N/A</v>
      </c>
      <c r="BF90" s="93" t="s">
        <v>12</v>
      </c>
      <c r="BG90" s="234" t="e">
        <f>VLOOKUP(2,AS89:AW92,5,FALSE)</f>
        <v>#N/A</v>
      </c>
      <c r="BH90" s="234" t="s">
        <v>124</v>
      </c>
      <c r="BI90" s="85"/>
      <c r="BJ90" s="85">
        <f>IF(E90&gt;G90,IF(Spielplan!E90&gt;Spielplan!G90,Punktemodus!$B$3,0),0)</f>
        <v>0</v>
      </c>
      <c r="BK90" s="85">
        <f>IF(E90=G90,IF(Spielplan!E90=Spielplan!G90,Punktemodus!$B$3,0),0)</f>
        <v>10</v>
      </c>
      <c r="BL90" s="85">
        <f>IF(E90&lt;G90,IF(Spielplan!E90&lt;Spielplan!G90,Punktemodus!$B$3,0),0)</f>
        <v>0</v>
      </c>
      <c r="BM90" s="85">
        <f>IF(E90=Spielplan!E90,IF(G90=Spielplan!G90,Punktemodus!$B$5,0),0)</f>
        <v>3</v>
      </c>
      <c r="BN90" s="85">
        <f>IF(E90=Spielplan!E90,Punktemodus!$B$7,0)</f>
        <v>1</v>
      </c>
      <c r="BO90" s="85">
        <f>IF(G90=Spielplan!G90,Punktemodus!$B$7,0)</f>
        <v>1</v>
      </c>
      <c r="BP90" s="137">
        <f>IF(Spielplan!E90="",0,SUM(BJ90:BO90))</f>
        <v>0</v>
      </c>
      <c r="BQ90" s="85"/>
      <c r="BR90" s="141"/>
      <c r="BS90" s="322"/>
      <c r="BT90" s="322"/>
      <c r="BU90" s="322"/>
      <c r="BV90" s="322"/>
      <c r="BW90" s="134"/>
      <c r="BX90" s="337"/>
      <c r="BY90" s="338"/>
      <c r="BZ90" s="134"/>
      <c r="CA90" s="350"/>
      <c r="CB90" s="350"/>
      <c r="CC90" s="350"/>
      <c r="CD90" s="350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</row>
    <row r="91" spans="1:101" ht="18.75" customHeight="1" thickBot="1" x14ac:dyDescent="0.3">
      <c r="A91" s="60"/>
      <c r="B91" s="60"/>
      <c r="C91" s="224" t="str">
        <f>C89</f>
        <v>Belgien</v>
      </c>
      <c r="D91" s="225"/>
      <c r="E91" s="104"/>
      <c r="F91" s="93"/>
      <c r="G91" s="104"/>
      <c r="H91" s="224" t="str">
        <f>C90</f>
        <v>Russland</v>
      </c>
      <c r="I91" s="225"/>
      <c r="J91" s="60"/>
      <c r="K91" s="60" t="s">
        <v>118</v>
      </c>
      <c r="L91" s="60">
        <f t="shared" si="28"/>
        <v>0</v>
      </c>
      <c r="M91" s="60">
        <f>IF($E91="",0,IF($E91&gt;$G91,3,IF($E91=G91,1,0)))</f>
        <v>0</v>
      </c>
      <c r="N91" s="60"/>
      <c r="O91" s="60">
        <f>IF($G91="",0,IF($E91&gt;$G91,0,IF($E91=$G91,1,3)))</f>
        <v>0</v>
      </c>
      <c r="P91" s="60"/>
      <c r="Q91" s="60">
        <f>E91</f>
        <v>0</v>
      </c>
      <c r="R91" s="60"/>
      <c r="S91" s="60">
        <f>G91</f>
        <v>0</v>
      </c>
      <c r="T91" s="60"/>
      <c r="U91" s="60">
        <f>G91</f>
        <v>0</v>
      </c>
      <c r="V91" s="60"/>
      <c r="W91" s="60">
        <f>E91</f>
        <v>0</v>
      </c>
      <c r="X91" s="60"/>
      <c r="Y91" s="60"/>
      <c r="Z91" s="60">
        <f>O95</f>
        <v>0</v>
      </c>
      <c r="AA91" s="60">
        <f>S95</f>
        <v>0</v>
      </c>
      <c r="AB91" s="60">
        <f>W95</f>
        <v>0</v>
      </c>
      <c r="AC91" s="60">
        <f>AA91-AB91</f>
        <v>0</v>
      </c>
      <c r="AD91" s="60">
        <f>IF(Z91&gt;Z89,-1,0)</f>
        <v>0</v>
      </c>
      <c r="AE91" s="60">
        <f>IF(Z91&gt;Z90,-1,0)</f>
        <v>0</v>
      </c>
      <c r="AF91" s="60">
        <f>IF(Z91&gt;Z92,-1,0)</f>
        <v>0</v>
      </c>
      <c r="AG91" s="60">
        <f>10000-(AJ91*1000+AM91*100+AK91*10)</f>
        <v>10000</v>
      </c>
      <c r="AH91" s="90">
        <f>RANK(AG91,AG89:AG92,1)</f>
        <v>1</v>
      </c>
      <c r="AI91" s="60" t="str">
        <f>C90</f>
        <v>Russland</v>
      </c>
      <c r="AJ91" s="60">
        <f t="shared" si="29"/>
        <v>0</v>
      </c>
      <c r="AK91" s="60">
        <f t="shared" si="29"/>
        <v>0</v>
      </c>
      <c r="AL91" s="60">
        <f t="shared" si="29"/>
        <v>0</v>
      </c>
      <c r="AM91" s="60">
        <f>AK91-AL91</f>
        <v>0</v>
      </c>
      <c r="AN91" s="187">
        <f>IF(AG89=AG91,IF(E91&gt;G91,AG89-0.1,AG89),AG89)</f>
        <v>10000</v>
      </c>
      <c r="AO91" s="187">
        <f>IF(AG90=AG91,IF(E94&gt;G94,AG90-0.1,AG90),AG90)</f>
        <v>10000</v>
      </c>
      <c r="AP91" s="187"/>
      <c r="AQ91" s="187">
        <f>IF(AG92=AG91,IF(G90&gt;E90,AG92-0.1,AG92),AG92)</f>
        <v>10000</v>
      </c>
      <c r="AR91" s="187">
        <f>AP93</f>
        <v>30000</v>
      </c>
      <c r="AS91" s="90">
        <f>RANK(AR91,AR89:AR92,1)</f>
        <v>1</v>
      </c>
      <c r="AT91" s="60" t="str">
        <f t="shared" si="30"/>
        <v>Russland</v>
      </c>
      <c r="AU91" s="60">
        <f t="shared" si="30"/>
        <v>0</v>
      </c>
      <c r="AV91" s="60">
        <f t="shared" si="30"/>
        <v>0</v>
      </c>
      <c r="AW91" s="60">
        <f t="shared" si="30"/>
        <v>0</v>
      </c>
      <c r="AX91" s="60"/>
      <c r="AY91" s="60"/>
      <c r="AZ91" s="60"/>
      <c r="BA91" s="113">
        <v>3</v>
      </c>
      <c r="BB91" s="114" t="e">
        <f>VLOOKUP(3,AS89:AT92,2,FALSE)</f>
        <v>#N/A</v>
      </c>
      <c r="BC91" s="115"/>
      <c r="BD91" s="116" t="e">
        <f>VLOOKUP(3,AS89:AW92,3,FALSE)</f>
        <v>#N/A</v>
      </c>
      <c r="BE91" s="116" t="e">
        <f>VLOOKUP(3,AS89:AW92,4,FALSE)</f>
        <v>#N/A</v>
      </c>
      <c r="BF91" s="93" t="s">
        <v>12</v>
      </c>
      <c r="BG91" s="116" t="e">
        <f>VLOOKUP(3,AS89:AW92,5,FALSE)</f>
        <v>#N/A</v>
      </c>
      <c r="BH91" s="60"/>
      <c r="BI91" s="85"/>
      <c r="BJ91" s="85">
        <f>IF(E91&gt;G91,IF(Spielplan!E91&gt;Spielplan!G91,Punktemodus!$B$3,0),0)</f>
        <v>0</v>
      </c>
      <c r="BK91" s="85">
        <f>IF(E91=G91,IF(Spielplan!E91=Spielplan!G91,Punktemodus!$B$3,0),0)</f>
        <v>10</v>
      </c>
      <c r="BL91" s="85">
        <f>IF(E91&lt;G91,IF(Spielplan!E91&lt;Spielplan!G91,Punktemodus!$B$3,0),0)</f>
        <v>0</v>
      </c>
      <c r="BM91" s="85">
        <f>IF(E91=Spielplan!E91,IF(G91=Spielplan!G91,Punktemodus!$B$5,0),0)</f>
        <v>3</v>
      </c>
      <c r="BN91" s="85">
        <f>IF(E91=Spielplan!E91,Punktemodus!$B$7,0)</f>
        <v>1</v>
      </c>
      <c r="BO91" s="85">
        <f>IF(G91=Spielplan!G91,Punktemodus!$B$7,0)</f>
        <v>1</v>
      </c>
      <c r="BP91" s="137">
        <f>IF(Spielplan!E91="",0,SUM(BJ91:BO91))</f>
        <v>0</v>
      </c>
      <c r="BQ91" s="85"/>
      <c r="BR91" s="141"/>
      <c r="BS91" s="134"/>
      <c r="BT91" s="142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</row>
    <row r="92" spans="1:101" ht="18.75" customHeight="1" thickBot="1" x14ac:dyDescent="0.3">
      <c r="A92" s="60"/>
      <c r="B92" s="60"/>
      <c r="C92" s="230" t="str">
        <f>H89</f>
        <v>Algerien</v>
      </c>
      <c r="D92" s="231"/>
      <c r="E92" s="104"/>
      <c r="F92" s="93"/>
      <c r="G92" s="104"/>
      <c r="H92" s="230" t="str">
        <f>H90</f>
        <v>Südkorea</v>
      </c>
      <c r="I92" s="231"/>
      <c r="J92" s="60"/>
      <c r="K92" s="60" t="s">
        <v>117</v>
      </c>
      <c r="L92" s="60">
        <f t="shared" si="28"/>
        <v>0</v>
      </c>
      <c r="M92" s="60"/>
      <c r="N92" s="60">
        <f>IF($E92="",0,IF($E92&gt;$G92,3,IF($E92=$G92,1,0)))</f>
        <v>0</v>
      </c>
      <c r="O92" s="60"/>
      <c r="P92" s="60">
        <f>IF($G92="",0,IF($E92&gt;$G92,0,IF($E92=$G92,1,3)))</f>
        <v>0</v>
      </c>
      <c r="Q92" s="60"/>
      <c r="R92" s="60">
        <f>E92</f>
        <v>0</v>
      </c>
      <c r="S92" s="60"/>
      <c r="T92" s="60">
        <f>G92</f>
        <v>0</v>
      </c>
      <c r="U92" s="60"/>
      <c r="V92" s="60">
        <f>G92</f>
        <v>0</v>
      </c>
      <c r="W92" s="60"/>
      <c r="X92" s="60">
        <f>E92</f>
        <v>0</v>
      </c>
      <c r="Y92" s="60"/>
      <c r="Z92" s="60">
        <f>P95</f>
        <v>0</v>
      </c>
      <c r="AA92" s="60">
        <f>T95</f>
        <v>0</v>
      </c>
      <c r="AB92" s="60">
        <f>X95</f>
        <v>0</v>
      </c>
      <c r="AC92" s="60">
        <f>AA92-AB92</f>
        <v>0</v>
      </c>
      <c r="AD92" s="60">
        <f>IF(Z92&gt;Z89,-1,0)</f>
        <v>0</v>
      </c>
      <c r="AE92" s="60">
        <f>IF(Z92&gt;Z90,-1,0)</f>
        <v>0</v>
      </c>
      <c r="AF92" s="60">
        <f>IF(Z92&gt;Z91,-1,0)</f>
        <v>0</v>
      </c>
      <c r="AG92" s="60">
        <f>10000-(AJ92*1000+AM92*100+AK92*10)</f>
        <v>10000</v>
      </c>
      <c r="AH92" s="90">
        <f>RANK(AG92,AG89:AG92,1)</f>
        <v>1</v>
      </c>
      <c r="AI92" s="60" t="str">
        <f>H90</f>
        <v>Südkorea</v>
      </c>
      <c r="AJ92" s="60">
        <f t="shared" si="29"/>
        <v>0</v>
      </c>
      <c r="AK92" s="60">
        <f t="shared" si="29"/>
        <v>0</v>
      </c>
      <c r="AL92" s="60">
        <f t="shared" si="29"/>
        <v>0</v>
      </c>
      <c r="AM92" s="60">
        <f>AK92-AL92</f>
        <v>0</v>
      </c>
      <c r="AN92" s="187">
        <f>IF(AG89=AG92,IF(E93&gt;G93,AG89-0.1,AG89),AG89)</f>
        <v>10000</v>
      </c>
      <c r="AO92" s="187">
        <f>IF(AG90=AG92,IF(E92&gt;G92,AG90-0.1,AG90),AG90)</f>
        <v>10000</v>
      </c>
      <c r="AP92" s="187">
        <f>IF(AG91=AG92,IF(E90&gt;G90,AG91-0.1,AG91),AG91)</f>
        <v>10000</v>
      </c>
      <c r="AQ92" s="187"/>
      <c r="AR92" s="187">
        <f>AQ93</f>
        <v>30000</v>
      </c>
      <c r="AS92" s="90">
        <f>RANK(AR92,AR89:AR92,1)</f>
        <v>1</v>
      </c>
      <c r="AT92" s="60" t="str">
        <f t="shared" si="30"/>
        <v>Südkorea</v>
      </c>
      <c r="AU92" s="60">
        <f t="shared" si="30"/>
        <v>0</v>
      </c>
      <c r="AV92" s="60">
        <f t="shared" si="30"/>
        <v>0</v>
      </c>
      <c r="AW92" s="60">
        <f t="shared" si="30"/>
        <v>0</v>
      </c>
      <c r="AX92" s="60"/>
      <c r="AY92" s="60"/>
      <c r="AZ92" s="60"/>
      <c r="BA92" s="113">
        <v>4</v>
      </c>
      <c r="BB92" s="114" t="e">
        <f>VLOOKUP(4,AS89:AT92,2,FALSE)</f>
        <v>#N/A</v>
      </c>
      <c r="BC92" s="115"/>
      <c r="BD92" s="116" t="e">
        <f>VLOOKUP(4,AS89:AW92,3,FALSE)</f>
        <v>#N/A</v>
      </c>
      <c r="BE92" s="116" t="e">
        <f>VLOOKUP(4,AS89:AW92,4,FALSE)</f>
        <v>#N/A</v>
      </c>
      <c r="BF92" s="93" t="s">
        <v>12</v>
      </c>
      <c r="BG92" s="116" t="e">
        <f>VLOOKUP(4,AS89:AW92,5,FALSE)</f>
        <v>#N/A</v>
      </c>
      <c r="BH92" s="60"/>
      <c r="BI92" s="85"/>
      <c r="BJ92" s="85">
        <f>IF(E92&gt;G92,IF(Spielplan!E92&gt;Spielplan!G92,Punktemodus!$B$3,0),0)</f>
        <v>0</v>
      </c>
      <c r="BK92" s="85">
        <f>IF(E92=G92,IF(Spielplan!E92=Spielplan!G92,Punktemodus!$B$3,0),0)</f>
        <v>10</v>
      </c>
      <c r="BL92" s="85">
        <f>IF(E92&lt;G92,IF(Spielplan!E92&lt;Spielplan!G92,Punktemodus!$B$3,0),0)</f>
        <v>0</v>
      </c>
      <c r="BM92" s="85">
        <f>IF(E92=Spielplan!E92,IF(G92=Spielplan!G92,Punktemodus!$B$5,0),0)</f>
        <v>3</v>
      </c>
      <c r="BN92" s="85">
        <f>IF(E92=Spielplan!E92,Punktemodus!$B$7,0)</f>
        <v>1</v>
      </c>
      <c r="BO92" s="85">
        <f>IF(G92=Spielplan!G92,Punktemodus!$B$7,0)</f>
        <v>1</v>
      </c>
      <c r="BP92" s="137">
        <f>IF(Spielplan!E92="",0,SUM(BJ92:BO92))</f>
        <v>0</v>
      </c>
      <c r="BQ92" s="85"/>
      <c r="BR92" s="141"/>
      <c r="BS92" s="321" t="s">
        <v>163</v>
      </c>
      <c r="BT92" s="322"/>
      <c r="BU92" s="322"/>
      <c r="BV92" s="322"/>
      <c r="BW92" s="134"/>
      <c r="BX92" s="339">
        <f>BX86+BX89</f>
        <v>730</v>
      </c>
      <c r="BY92" s="340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</row>
    <row r="93" spans="1:101" ht="18.75" customHeight="1" thickBot="1" x14ac:dyDescent="0.3">
      <c r="A93" s="60"/>
      <c r="B93" s="60"/>
      <c r="C93" s="224" t="str">
        <f>C89</f>
        <v>Belgien</v>
      </c>
      <c r="D93" s="225"/>
      <c r="E93" s="104"/>
      <c r="F93" s="93"/>
      <c r="G93" s="104"/>
      <c r="H93" s="224" t="str">
        <f>H90</f>
        <v>Südkorea</v>
      </c>
      <c r="I93" s="225"/>
      <c r="J93" s="60"/>
      <c r="K93" s="60" t="s">
        <v>119</v>
      </c>
      <c r="L93" s="60">
        <f t="shared" si="28"/>
        <v>0</v>
      </c>
      <c r="M93" s="60">
        <f>IF($E93="",0,IF($E93&gt;$G93,3,IF($E93=G93,1,0)))</f>
        <v>0</v>
      </c>
      <c r="N93" s="60"/>
      <c r="O93" s="60"/>
      <c r="P93" s="60">
        <f>IF($G93="",0,IF($E93&gt;$G93,0,IF($E93=$G93,1,3)))</f>
        <v>0</v>
      </c>
      <c r="Q93" s="60">
        <f>E93</f>
        <v>0</v>
      </c>
      <c r="R93" s="60"/>
      <c r="S93" s="60"/>
      <c r="T93" s="60">
        <f>G93</f>
        <v>0</v>
      </c>
      <c r="U93" s="60">
        <f>G93</f>
        <v>0</v>
      </c>
      <c r="V93" s="60"/>
      <c r="W93" s="60"/>
      <c r="X93" s="60">
        <f>E93</f>
        <v>0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187">
        <f>SUM(AN89:AN92)</f>
        <v>30000</v>
      </c>
      <c r="AO93" s="187">
        <f>SUM(AO89:AO92)</f>
        <v>30000</v>
      </c>
      <c r="AP93" s="187">
        <f>SUM(AP89:AP92)</f>
        <v>30000</v>
      </c>
      <c r="AQ93" s="187">
        <f>SUM(AQ89:AQ92)</f>
        <v>30000</v>
      </c>
      <c r="AR93" s="187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85">
        <f>IF(E93&gt;G93,IF(Spielplan!E93&gt;Spielplan!G93,Punktemodus!$B$3,0),0)</f>
        <v>0</v>
      </c>
      <c r="BK93" s="85">
        <f>IF(E93=G93,IF(Spielplan!E93=Spielplan!G93,Punktemodus!$B$3,0),0)</f>
        <v>10</v>
      </c>
      <c r="BL93" s="85">
        <f>IF(E93&lt;G93,IF(Spielplan!E93&lt;Spielplan!G93,Punktemodus!$B$3,0),0)</f>
        <v>0</v>
      </c>
      <c r="BM93" s="85">
        <f>IF(E93=Spielplan!E93,IF(G93=Spielplan!G93,Punktemodus!$B$5,0),0)</f>
        <v>3</v>
      </c>
      <c r="BN93" s="85">
        <f>IF(E93=Spielplan!E93,Punktemodus!$B$7,0)</f>
        <v>1</v>
      </c>
      <c r="BO93" s="85">
        <f>IF(G93=Spielplan!G93,Punktemodus!$B$7,0)</f>
        <v>1</v>
      </c>
      <c r="BP93" s="137">
        <f>IF(Spielplan!E93="",0,SUM(BJ93:BO93))</f>
        <v>0</v>
      </c>
      <c r="BQ93" s="60"/>
      <c r="BR93" s="141"/>
      <c r="BS93" s="322"/>
      <c r="BT93" s="322"/>
      <c r="BU93" s="322"/>
      <c r="BV93" s="322"/>
      <c r="BW93" s="134"/>
      <c r="BX93" s="341"/>
      <c r="BY93" s="342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</row>
    <row r="94" spans="1:101" ht="18.75" customHeight="1" thickBot="1" x14ac:dyDescent="0.3">
      <c r="A94" s="60"/>
      <c r="B94" s="60"/>
      <c r="C94" s="230" t="str">
        <f>H89</f>
        <v>Algerien</v>
      </c>
      <c r="D94" s="231"/>
      <c r="E94" s="104"/>
      <c r="F94" s="93"/>
      <c r="G94" s="104"/>
      <c r="H94" s="230" t="str">
        <f>C90</f>
        <v>Russland</v>
      </c>
      <c r="I94" s="231"/>
      <c r="J94" s="60"/>
      <c r="K94" s="60" t="s">
        <v>119</v>
      </c>
      <c r="L94" s="60">
        <f t="shared" si="28"/>
        <v>0</v>
      </c>
      <c r="M94" s="60"/>
      <c r="N94" s="60">
        <f>IF($E94="",0,IF($E94&gt;$G94,3,IF($E94=$G94,1,0)))</f>
        <v>0</v>
      </c>
      <c r="O94" s="60">
        <f>IF($G94="",0,IF($E94&gt;$G94,0,IF($E94=$G94,1,3)))</f>
        <v>0</v>
      </c>
      <c r="P94" s="60"/>
      <c r="Q94" s="60"/>
      <c r="R94" s="60">
        <f>E94</f>
        <v>0</v>
      </c>
      <c r="S94" s="60">
        <f>G94</f>
        <v>0</v>
      </c>
      <c r="T94" s="60"/>
      <c r="U94" s="60"/>
      <c r="V94" s="60">
        <f>G94</f>
        <v>0</v>
      </c>
      <c r="W94" s="60">
        <f>E94</f>
        <v>0</v>
      </c>
      <c r="X94" s="60"/>
      <c r="Y94" s="60"/>
      <c r="Z94" s="60" t="s">
        <v>30</v>
      </c>
      <c r="AA94" s="60"/>
      <c r="AB94" s="60"/>
      <c r="AC94" s="60"/>
      <c r="AD94" s="60"/>
      <c r="AE94" s="60"/>
      <c r="AF94" s="60"/>
      <c r="AG94" s="60" t="b">
        <f>OR(AG89=AG90,AG89=AG91,AG89=AG92,AG90=AG91,AG90=AG92,AG91=AG92)</f>
        <v>1</v>
      </c>
      <c r="AH94" s="60"/>
      <c r="AI94" s="60"/>
      <c r="AJ94" s="60"/>
      <c r="AK94" s="60"/>
      <c r="AL94" s="60"/>
      <c r="AM94" s="60"/>
      <c r="AN94" s="60"/>
      <c r="AO94" s="60" t="s">
        <v>34</v>
      </c>
      <c r="AP94" s="60"/>
      <c r="AQ94" s="60"/>
      <c r="AR94" s="60" t="b">
        <f>OR(AR89=AR90,AR89=AR91,AR89=AR92,AR90=AR91,AR90=AR92,AR91=AR92)</f>
        <v>1</v>
      </c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85">
        <f>IF(E94&gt;G94,IF(Spielplan!E94&gt;Spielplan!G94,Punktemodus!$B$3,0),0)</f>
        <v>0</v>
      </c>
      <c r="BK94" s="85">
        <f>IF(E94=G94,IF(Spielplan!E94=Spielplan!G94,Punktemodus!$B$3,0),0)</f>
        <v>10</v>
      </c>
      <c r="BL94" s="85">
        <f>IF(E94&lt;G94,IF(Spielplan!E94&lt;Spielplan!G94,Punktemodus!$B$3,0),0)</f>
        <v>0</v>
      </c>
      <c r="BM94" s="85">
        <f>IF(E94=Spielplan!E94,IF(G94=Spielplan!G94,Punktemodus!$B$5,0),0)</f>
        <v>3</v>
      </c>
      <c r="BN94" s="85">
        <f>IF(E94=Spielplan!E94,Punktemodus!$B$7,0)</f>
        <v>1</v>
      </c>
      <c r="BO94" s="85">
        <f>IF(G94=Spielplan!G94,Punktemodus!$B$7,0)</f>
        <v>1</v>
      </c>
      <c r="BP94" s="137">
        <f>IF(Spielplan!E94="",0,SUM(BJ94:BO94))</f>
        <v>0</v>
      </c>
      <c r="BQ94" s="60"/>
      <c r="BR94" s="141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</row>
    <row r="95" spans="1:101" ht="18.75" customHeight="1" thickBot="1" x14ac:dyDescent="0.25">
      <c r="A95" s="60"/>
      <c r="B95" s="60"/>
      <c r="C95" s="136" t="str">
        <f>IF(G94="","",IF(AR94=TRUE,"Achtung: Fehler in Tabelle!",""))</f>
        <v/>
      </c>
      <c r="D95" s="60"/>
      <c r="E95" s="60"/>
      <c r="F95" s="60"/>
      <c r="G95" s="60"/>
      <c r="H95" s="60"/>
      <c r="I95" s="60"/>
      <c r="J95" s="60"/>
      <c r="K95" s="60"/>
      <c r="L95" s="60"/>
      <c r="M95" s="60">
        <f t="shared" ref="M95:X95" si="31">SUM(M89:M94)</f>
        <v>0</v>
      </c>
      <c r="N95" s="60">
        <f t="shared" si="31"/>
        <v>0</v>
      </c>
      <c r="O95" s="60">
        <f t="shared" si="31"/>
        <v>0</v>
      </c>
      <c r="P95" s="60">
        <f t="shared" si="31"/>
        <v>0</v>
      </c>
      <c r="Q95" s="60">
        <f t="shared" si="31"/>
        <v>0</v>
      </c>
      <c r="R95" s="60">
        <f t="shared" si="31"/>
        <v>0</v>
      </c>
      <c r="S95" s="60">
        <f t="shared" si="31"/>
        <v>0</v>
      </c>
      <c r="T95" s="60">
        <f t="shared" si="31"/>
        <v>0</v>
      </c>
      <c r="U95" s="60">
        <f t="shared" si="31"/>
        <v>0</v>
      </c>
      <c r="V95" s="60">
        <f t="shared" si="31"/>
        <v>0</v>
      </c>
      <c r="W95" s="60">
        <f t="shared" si="31"/>
        <v>0</v>
      </c>
      <c r="X95" s="60">
        <f t="shared" si="31"/>
        <v>0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160">
        <f>SUM(BP89:BP94)</f>
        <v>0</v>
      </c>
      <c r="BQ95" s="60"/>
      <c r="BR95" s="141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</row>
    <row r="96" spans="1:101" ht="13.5" thickBo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85"/>
      <c r="BK96" s="85"/>
      <c r="BL96" s="85"/>
      <c r="BM96" s="85"/>
      <c r="BN96" s="85"/>
      <c r="BO96" s="85"/>
      <c r="BP96" s="138"/>
      <c r="BQ96" s="60"/>
      <c r="BR96" s="141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</row>
    <row r="97" spans="1:101" ht="25.5" customHeight="1" thickBo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85"/>
      <c r="BK97" s="85"/>
      <c r="BL97" s="85"/>
      <c r="BM97" s="85"/>
      <c r="BN97" s="85"/>
      <c r="BO97" s="85"/>
      <c r="BP97" s="160">
        <f>SUM(BP12:BP95)/2</f>
        <v>0</v>
      </c>
      <c r="BQ97" s="60"/>
      <c r="BR97" s="141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</row>
    <row r="98" spans="1:101" x14ac:dyDescent="0.2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85"/>
      <c r="BK98" s="85"/>
      <c r="BL98" s="85"/>
      <c r="BM98" s="85"/>
      <c r="BN98" s="85"/>
      <c r="BO98" s="85"/>
      <c r="BP98" s="60"/>
      <c r="BQ98" s="60"/>
      <c r="BR98" s="141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</row>
  </sheetData>
  <mergeCells count="41"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  <mergeCell ref="CQ65:CV66"/>
    <mergeCell ref="BS44:BV45"/>
    <mergeCell ref="BX44:BX47"/>
    <mergeCell ref="BY44:BY47"/>
    <mergeCell ref="BZ44:BZ47"/>
    <mergeCell ref="CE44:CE47"/>
    <mergeCell ref="CF44:CF47"/>
    <mergeCell ref="CJ44:CJ47"/>
    <mergeCell ref="CO44:CO47"/>
    <mergeCell ref="CS44:CS47"/>
    <mergeCell ref="CQ59:CV60"/>
    <mergeCell ref="CQ62:CV63"/>
    <mergeCell ref="CQ32:CV33"/>
    <mergeCell ref="H2:BZ2"/>
    <mergeCell ref="H3:BZ3"/>
    <mergeCell ref="I4:BI4"/>
    <mergeCell ref="BY4:BZ4"/>
    <mergeCell ref="CG4:CV4"/>
    <mergeCell ref="BP8:BP11"/>
    <mergeCell ref="BJ9:BJ11"/>
    <mergeCell ref="BK9:BK11"/>
    <mergeCell ref="BL9:BL11"/>
    <mergeCell ref="BM9:BM11"/>
    <mergeCell ref="BN9:BN11"/>
    <mergeCell ref="BO9:BO11"/>
    <mergeCell ref="CQ23:CV24"/>
    <mergeCell ref="CQ26:CV27"/>
    <mergeCell ref="CQ29:CV30"/>
  </mergeCells>
  <conditionalFormatting sqref="CK24:CL24">
    <cfRule type="expression" dxfId="588" priority="1" stopIfTrue="1">
      <formula>IF($CH34="",TRUE,FALSE)</formula>
    </cfRule>
  </conditionalFormatting>
  <conditionalFormatting sqref="CA14:CB14">
    <cfRule type="expression" dxfId="587" priority="2" stopIfTrue="1">
      <formula>IF($BV$12="",TRUE,FALSE)</formula>
    </cfRule>
  </conditionalFormatting>
  <conditionalFormatting sqref="CA15:CB15">
    <cfRule type="expression" dxfId="586" priority="3" stopIfTrue="1">
      <formula>IF($BV$17="",TRUE,FALSE)</formula>
    </cfRule>
  </conditionalFormatting>
  <conditionalFormatting sqref="CA22:CB22">
    <cfRule type="expression" dxfId="585" priority="4" stopIfTrue="1">
      <formula>IF($BV$20="",TRUE,FALSE)</formula>
    </cfRule>
  </conditionalFormatting>
  <conditionalFormatting sqref="CA23:CB23">
    <cfRule type="expression" dxfId="584" priority="5" stopIfTrue="1">
      <formula>IF($BV$25="",TRUE,FALSE)</formula>
    </cfRule>
  </conditionalFormatting>
  <conditionalFormatting sqref="CA30:CB30">
    <cfRule type="expression" dxfId="583" priority="6" stopIfTrue="1">
      <formula>IF($BV$29="",TRUE,FALSE)</formula>
    </cfRule>
  </conditionalFormatting>
  <conditionalFormatting sqref="CA31:CB31">
    <cfRule type="expression" dxfId="582" priority="7" stopIfTrue="1">
      <formula>IF($BV$33="",TRUE,FALSE)</formula>
    </cfRule>
  </conditionalFormatting>
  <conditionalFormatting sqref="CA38:CB38">
    <cfRule type="expression" dxfId="581" priority="8" stopIfTrue="1">
      <formula>IF($BV$37="",TRUE,FALSE)</formula>
    </cfRule>
  </conditionalFormatting>
  <conditionalFormatting sqref="CA39:CB39">
    <cfRule type="expression" dxfId="580" priority="9" stopIfTrue="1">
      <formula>IF($BV$41="",TRUE,FALSE)</formula>
    </cfRule>
  </conditionalFormatting>
  <conditionalFormatting sqref="CF18:CG18">
    <cfRule type="expression" dxfId="579" priority="10" stopIfTrue="1">
      <formula>IF($CC$15="",TRUE,FALSE)</formula>
    </cfRule>
  </conditionalFormatting>
  <conditionalFormatting sqref="CF19:CG19">
    <cfRule type="expression" dxfId="578" priority="11" stopIfTrue="1">
      <formula>IF($CC$22="",TRUE,FALSE)</formula>
    </cfRule>
  </conditionalFormatting>
  <conditionalFormatting sqref="CF35:CG35">
    <cfRule type="expression" dxfId="577" priority="12" stopIfTrue="1">
      <formula>IF($CC$39="",TRUE,FALSE)</formula>
    </cfRule>
  </conditionalFormatting>
  <conditionalFormatting sqref="CF34:CG34">
    <cfRule type="expression" dxfId="576" priority="13" stopIfTrue="1">
      <formula>IF($CC$31="",TRUE,FALSE)</formula>
    </cfRule>
  </conditionalFormatting>
  <conditionalFormatting sqref="CK23:CL23 CK29:CL29">
    <cfRule type="expression" dxfId="575" priority="14" stopIfTrue="1">
      <formula>IF($CH$18="",TRUE,FALSE)</formula>
    </cfRule>
  </conditionalFormatting>
  <conditionalFormatting sqref="CK30:CL30">
    <cfRule type="expression" dxfId="574" priority="15" stopIfTrue="1">
      <formula>IF($CH$34="",TRUE,FALSE)</formula>
    </cfRule>
  </conditionalFormatting>
  <conditionalFormatting sqref="CQ23:CV24">
    <cfRule type="expression" dxfId="573" priority="16" stopIfTrue="1">
      <formula>IF($CM$23="",TRUE,FALSE)</formula>
    </cfRule>
  </conditionalFormatting>
  <conditionalFormatting sqref="CQ26:CV27">
    <cfRule type="expression" dxfId="572" priority="17" stopIfTrue="1">
      <formula>IF($CM$24="",TRUE,FALSE)</formula>
    </cfRule>
  </conditionalFormatting>
  <conditionalFormatting sqref="CQ29:CV30">
    <cfRule type="expression" dxfId="571" priority="18" stopIfTrue="1">
      <formula>IF($CM$29="",TRUE,FALSE)</formula>
    </cfRule>
  </conditionalFormatting>
  <conditionalFormatting sqref="CQ32:CV33">
    <cfRule type="expression" dxfId="570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5" sqref="I5"/>
      <selection pane="bottomLeft" activeCell="I4" sqref="I4:BI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60"/>
      <c r="B1" s="60"/>
      <c r="C1" s="86"/>
      <c r="D1" s="60"/>
      <c r="E1" s="85"/>
      <c r="F1" s="60"/>
      <c r="G1" s="85"/>
      <c r="H1" s="92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</row>
    <row r="2" spans="1:101" ht="85.5" customHeight="1" thickBot="1" x14ac:dyDescent="1.1000000000000001">
      <c r="A2" s="60"/>
      <c r="B2" s="60"/>
      <c r="C2" s="60"/>
      <c r="D2" s="60"/>
      <c r="E2" s="85"/>
      <c r="F2" s="60"/>
      <c r="G2" s="85"/>
      <c r="H2" s="355" t="s">
        <v>341</v>
      </c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7"/>
      <c r="BR2" s="357"/>
      <c r="BS2" s="357"/>
      <c r="BT2" s="357"/>
      <c r="BU2" s="357"/>
      <c r="BV2" s="357"/>
      <c r="BW2" s="357"/>
      <c r="BX2" s="357"/>
      <c r="BY2" s="357"/>
      <c r="BZ2" s="358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</row>
    <row r="3" spans="1:101" ht="85.5" customHeight="1" thickBot="1" x14ac:dyDescent="0.25">
      <c r="A3" s="60"/>
      <c r="B3" s="60"/>
      <c r="C3" s="60"/>
      <c r="D3" s="60"/>
      <c r="E3" s="85"/>
      <c r="F3" s="60"/>
      <c r="G3" s="85"/>
      <c r="H3" s="320" t="s">
        <v>339</v>
      </c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282"/>
      <c r="BW3" s="282"/>
      <c r="BX3" s="282"/>
      <c r="BY3" s="282"/>
      <c r="BZ3" s="282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</row>
    <row r="4" spans="1:101" ht="37.5" customHeight="1" thickBot="1" x14ac:dyDescent="0.55000000000000004">
      <c r="A4" s="60"/>
      <c r="B4" s="60"/>
      <c r="C4" s="60"/>
      <c r="D4" s="60"/>
      <c r="E4" s="85"/>
      <c r="F4" s="60"/>
      <c r="G4" s="85"/>
      <c r="H4" s="95" t="s">
        <v>161</v>
      </c>
      <c r="I4" s="325" t="s">
        <v>221</v>
      </c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7"/>
      <c r="BJ4" s="60"/>
      <c r="BK4" s="60"/>
      <c r="BL4" s="60"/>
      <c r="BM4" s="60"/>
      <c r="BN4" s="60"/>
      <c r="BO4" s="60"/>
      <c r="BP4" s="60"/>
      <c r="BQ4" s="95" t="s">
        <v>162</v>
      </c>
      <c r="BR4" s="60"/>
      <c r="BS4" s="60"/>
      <c r="BT4" s="60"/>
      <c r="BU4" s="60"/>
      <c r="BV4" s="60"/>
      <c r="BW4" s="60"/>
      <c r="BX4" s="60"/>
      <c r="BY4" s="323">
        <f>BX92</f>
        <v>730</v>
      </c>
      <c r="BZ4" s="324"/>
      <c r="CA4" s="60"/>
      <c r="CB4" s="60"/>
      <c r="CC4" s="60"/>
      <c r="CD4" s="60"/>
      <c r="CE4" s="60"/>
      <c r="CF4" s="60"/>
      <c r="CG4" s="367" t="s">
        <v>340</v>
      </c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9"/>
      <c r="CW4" s="60"/>
    </row>
    <row r="5" spans="1:101" x14ac:dyDescent="0.2">
      <c r="A5" s="60"/>
      <c r="B5" s="60"/>
      <c r="C5" s="60"/>
      <c r="D5" s="60"/>
      <c r="E5" s="85"/>
      <c r="F5" s="60"/>
      <c r="G5" s="8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1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</row>
    <row r="6" spans="1:101" x14ac:dyDescent="0.2">
      <c r="A6" s="60"/>
      <c r="B6" s="60"/>
      <c r="C6" s="60"/>
      <c r="D6" s="60"/>
      <c r="E6" s="85"/>
      <c r="F6" s="60"/>
      <c r="G6" s="85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</row>
    <row r="7" spans="1:101" ht="13.5" thickBot="1" x14ac:dyDescent="0.25">
      <c r="A7" s="60"/>
      <c r="B7" s="60"/>
      <c r="C7" s="60"/>
      <c r="D7" s="60"/>
      <c r="E7" s="85"/>
      <c r="F7" s="60"/>
      <c r="G7" s="85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</row>
    <row r="8" spans="1:101" ht="26.25" customHeight="1" thickBot="1" x14ac:dyDescent="0.45">
      <c r="A8" s="60"/>
      <c r="B8" s="60"/>
      <c r="C8" s="99" t="s">
        <v>150</v>
      </c>
      <c r="D8" s="100"/>
      <c r="E8" s="101"/>
      <c r="F8" s="100"/>
      <c r="G8" s="101"/>
      <c r="H8" s="100"/>
      <c r="I8" s="100"/>
      <c r="J8" s="100"/>
      <c r="K8" s="100"/>
      <c r="L8" s="188"/>
      <c r="M8" s="189" t="s">
        <v>36</v>
      </c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2"/>
      <c r="BI8" s="60"/>
      <c r="BJ8" s="60"/>
      <c r="BK8" s="60"/>
      <c r="BL8" s="60"/>
      <c r="BM8" s="60"/>
      <c r="BN8" s="60"/>
      <c r="BO8" s="60"/>
      <c r="BP8" s="328" t="s">
        <v>149</v>
      </c>
      <c r="BQ8" s="60"/>
      <c r="BR8" s="87"/>
      <c r="BS8" s="99" t="s">
        <v>151</v>
      </c>
      <c r="BT8" s="100"/>
      <c r="BU8" s="100"/>
      <c r="BV8" s="100"/>
      <c r="BW8" s="100"/>
      <c r="BX8" s="100"/>
      <c r="BY8" s="100"/>
      <c r="BZ8" s="103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2"/>
      <c r="CW8" s="60"/>
    </row>
    <row r="9" spans="1:101" ht="28.5" customHeight="1" x14ac:dyDescent="0.2">
      <c r="A9" s="60"/>
      <c r="B9" s="60"/>
      <c r="C9" s="60"/>
      <c r="D9" s="60"/>
      <c r="E9" s="85"/>
      <c r="F9" s="60"/>
      <c r="G9" s="85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330" t="s">
        <v>48</v>
      </c>
      <c r="BK9" s="330" t="s">
        <v>142</v>
      </c>
      <c r="BL9" s="330" t="s">
        <v>143</v>
      </c>
      <c r="BM9" s="330" t="s">
        <v>49</v>
      </c>
      <c r="BN9" s="330" t="s">
        <v>147</v>
      </c>
      <c r="BO9" s="330" t="s">
        <v>148</v>
      </c>
      <c r="BP9" s="329"/>
      <c r="BQ9" s="60"/>
      <c r="BR9" s="87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</row>
    <row r="10" spans="1:101" ht="18.75" customHeight="1" x14ac:dyDescent="0.25">
      <c r="A10" s="60"/>
      <c r="B10" s="60"/>
      <c r="C10" s="88" t="s">
        <v>63</v>
      </c>
      <c r="D10" s="60"/>
      <c r="E10" s="85"/>
      <c r="F10" s="60"/>
      <c r="G10" s="85"/>
      <c r="H10" s="60"/>
      <c r="I10" s="60"/>
      <c r="J10" s="60"/>
      <c r="K10" s="60"/>
      <c r="L10" s="60"/>
      <c r="M10" s="60" t="s">
        <v>4</v>
      </c>
      <c r="N10" s="60"/>
      <c r="O10" s="60"/>
      <c r="P10" s="60"/>
      <c r="Q10" s="60" t="s">
        <v>6</v>
      </c>
      <c r="R10" s="60"/>
      <c r="S10" s="60"/>
      <c r="T10" s="60"/>
      <c r="U10" s="60" t="s">
        <v>7</v>
      </c>
      <c r="V10" s="60"/>
      <c r="W10" s="60"/>
      <c r="X10" s="60"/>
      <c r="Y10" s="60"/>
      <c r="Z10" s="60" t="s">
        <v>4</v>
      </c>
      <c r="AA10" s="60" t="s">
        <v>5</v>
      </c>
      <c r="AB10" s="60"/>
      <c r="AC10" s="60"/>
      <c r="AD10" s="60" t="s">
        <v>9</v>
      </c>
      <c r="AE10" s="60"/>
      <c r="AF10" s="60"/>
      <c r="AG10" s="60"/>
      <c r="AH10" s="60" t="s">
        <v>32</v>
      </c>
      <c r="AI10" s="60"/>
      <c r="AJ10" s="60"/>
      <c r="AK10" s="60"/>
      <c r="AL10" s="60"/>
      <c r="AM10" s="60"/>
      <c r="AN10" s="60" t="s">
        <v>35</v>
      </c>
      <c r="AO10" s="60"/>
      <c r="AP10" s="60"/>
      <c r="AQ10" s="60"/>
      <c r="AR10" s="60"/>
      <c r="AS10" s="60" t="s">
        <v>33</v>
      </c>
      <c r="AT10" s="60"/>
      <c r="AU10" s="60"/>
      <c r="AV10" s="60"/>
      <c r="AW10" s="60"/>
      <c r="AX10" s="60"/>
      <c r="AY10" s="60"/>
      <c r="AZ10" s="60"/>
      <c r="BA10" s="60"/>
      <c r="BB10" s="89" t="s">
        <v>10</v>
      </c>
      <c r="BC10" s="60"/>
      <c r="BD10" s="90" t="s">
        <v>4</v>
      </c>
      <c r="BE10" s="60"/>
      <c r="BF10" s="61" t="s">
        <v>5</v>
      </c>
      <c r="BG10" s="60"/>
      <c r="BH10" s="60"/>
      <c r="BI10" s="60"/>
      <c r="BJ10" s="330"/>
      <c r="BK10" s="330"/>
      <c r="BL10" s="330"/>
      <c r="BM10" s="330"/>
      <c r="BN10" s="330"/>
      <c r="BO10" s="330"/>
      <c r="BP10" s="329"/>
      <c r="BQ10" s="60"/>
      <c r="BR10" s="87"/>
      <c r="BS10" s="88"/>
      <c r="BT10" s="60"/>
      <c r="BU10" s="91" t="s">
        <v>120</v>
      </c>
      <c r="BV10" s="60"/>
      <c r="BW10" s="60"/>
      <c r="BX10" s="61" t="s">
        <v>26</v>
      </c>
      <c r="BY10" s="60"/>
      <c r="BZ10" s="88"/>
      <c r="CA10" s="60"/>
      <c r="CB10" s="60"/>
      <c r="CC10" s="60"/>
      <c r="CD10" s="60"/>
      <c r="CE10" s="61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</row>
    <row r="11" spans="1:101" ht="18.75" customHeight="1" thickBot="1" x14ac:dyDescent="0.25">
      <c r="A11" s="60"/>
      <c r="B11" s="60"/>
      <c r="C11" s="60"/>
      <c r="D11" s="60"/>
      <c r="E11" s="85"/>
      <c r="F11" s="60"/>
      <c r="G11" s="85"/>
      <c r="H11" s="60"/>
      <c r="I11" s="60"/>
      <c r="J11" s="60"/>
      <c r="K11" s="60"/>
      <c r="L11" s="60"/>
      <c r="M11" s="60" t="s">
        <v>0</v>
      </c>
      <c r="N11" s="60" t="s">
        <v>1</v>
      </c>
      <c r="O11" s="60" t="s">
        <v>2</v>
      </c>
      <c r="P11" s="60" t="s">
        <v>3</v>
      </c>
      <c r="Q11" s="60" t="s">
        <v>0</v>
      </c>
      <c r="R11" s="60" t="s">
        <v>1</v>
      </c>
      <c r="S11" s="60" t="s">
        <v>2</v>
      </c>
      <c r="T11" s="60" t="s">
        <v>3</v>
      </c>
      <c r="U11" s="60" t="s">
        <v>0</v>
      </c>
      <c r="V11" s="60" t="s">
        <v>1</v>
      </c>
      <c r="W11" s="60" t="s">
        <v>2</v>
      </c>
      <c r="X11" s="60" t="s">
        <v>3</v>
      </c>
      <c r="Y11" s="60"/>
      <c r="Z11" s="60" t="s">
        <v>8</v>
      </c>
      <c r="AA11" s="60"/>
      <c r="AB11" s="60"/>
      <c r="AC11" s="60"/>
      <c r="AD11" s="60"/>
      <c r="AE11" s="60"/>
      <c r="AF11" s="60"/>
      <c r="AG11" s="60"/>
      <c r="AH11" s="60" t="s">
        <v>31</v>
      </c>
      <c r="AI11" s="60"/>
      <c r="AJ11" s="60"/>
      <c r="AK11" s="60"/>
      <c r="AL11" s="60"/>
      <c r="AM11" s="60"/>
      <c r="AN11" s="60" t="str">
        <f>AI12</f>
        <v>Brasilien</v>
      </c>
      <c r="AO11" s="60" t="str">
        <f>AI13</f>
        <v>Kroatien</v>
      </c>
      <c r="AP11" s="60" t="str">
        <f>AI14</f>
        <v>Mexiko</v>
      </c>
      <c r="AQ11" s="60" t="str">
        <f>AI15</f>
        <v>Kamerun</v>
      </c>
      <c r="AR11" s="60"/>
      <c r="AS11" s="60" t="s">
        <v>31</v>
      </c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330"/>
      <c r="BK11" s="330"/>
      <c r="BL11" s="330"/>
      <c r="BM11" s="330"/>
      <c r="BN11" s="330"/>
      <c r="BO11" s="330"/>
      <c r="BP11" s="329"/>
      <c r="BQ11" s="60"/>
      <c r="BR11" s="87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</row>
    <row r="12" spans="1:101" ht="18.75" customHeight="1" thickBot="1" x14ac:dyDescent="0.3">
      <c r="A12" s="60"/>
      <c r="B12" s="60"/>
      <c r="C12" s="7" t="str">
        <f>Spielplan!$C$12</f>
        <v>Brasilien</v>
      </c>
      <c r="D12" s="38"/>
      <c r="E12" s="104"/>
      <c r="F12" s="93"/>
      <c r="G12" s="104"/>
      <c r="H12" s="7" t="str">
        <f>Spielplan!$H$12</f>
        <v>Kroatien</v>
      </c>
      <c r="I12" s="38"/>
      <c r="J12" s="60"/>
      <c r="K12" s="60" t="s">
        <v>58</v>
      </c>
      <c r="L12" s="60">
        <f t="shared" ref="L12:L17" si="0">IF(E12-G12&gt;0,1,IF(G12=E12,0,-1))</f>
        <v>0</v>
      </c>
      <c r="M12" s="60">
        <f>IF($E12="",0,IF($E12&gt;$G12,3,IF($E12=G12,1,0)))</f>
        <v>0</v>
      </c>
      <c r="N12" s="60">
        <f>IF($G12="",0,IF($E12&gt;$G12,0,IF($E12=G12,1,3)))</f>
        <v>0</v>
      </c>
      <c r="O12" s="60"/>
      <c r="P12" s="60"/>
      <c r="Q12" s="60">
        <f>E12</f>
        <v>0</v>
      </c>
      <c r="R12" s="60">
        <f>G12</f>
        <v>0</v>
      </c>
      <c r="S12" s="60"/>
      <c r="T12" s="60"/>
      <c r="U12" s="60">
        <f>G12</f>
        <v>0</v>
      </c>
      <c r="V12" s="60">
        <f>E12</f>
        <v>0</v>
      </c>
      <c r="W12" s="60"/>
      <c r="X12" s="60"/>
      <c r="Y12" s="60"/>
      <c r="Z12" s="60">
        <f>M18</f>
        <v>0</v>
      </c>
      <c r="AA12" s="60">
        <f>Q18</f>
        <v>0</v>
      </c>
      <c r="AB12" s="60">
        <f>U18</f>
        <v>0</v>
      </c>
      <c r="AC12" s="60">
        <f>AA12-AB12</f>
        <v>0</v>
      </c>
      <c r="AD12" s="60">
        <f>IF(Z12&gt;Z13,-1,0)</f>
        <v>0</v>
      </c>
      <c r="AE12" s="60">
        <f>IF(Z12&gt;Z14,-1,0)</f>
        <v>0</v>
      </c>
      <c r="AF12" s="60">
        <f>IF(Z12&gt;Z15,-1,0)</f>
        <v>0</v>
      </c>
      <c r="AG12" s="60">
        <f>10000-(AJ12*1000+AM12*100+AK12*10)</f>
        <v>10000</v>
      </c>
      <c r="AH12" s="90">
        <f>RANK(AG12,AG12:AG15,1)</f>
        <v>1</v>
      </c>
      <c r="AI12" s="60" t="str">
        <f>C12</f>
        <v>Brasilien</v>
      </c>
      <c r="AJ12" s="60">
        <f t="shared" ref="AJ12:AL15" si="1">Z12</f>
        <v>0</v>
      </c>
      <c r="AK12" s="60">
        <f t="shared" si="1"/>
        <v>0</v>
      </c>
      <c r="AL12" s="60">
        <f t="shared" si="1"/>
        <v>0</v>
      </c>
      <c r="AM12" s="60">
        <f>AK12-AL12</f>
        <v>0</v>
      </c>
      <c r="AN12" s="187"/>
      <c r="AO12" s="187">
        <f>IF(AG13=AG12,IF(G12&gt;E12,AG13-0.1,AG13),AG13)</f>
        <v>10000</v>
      </c>
      <c r="AP12" s="187">
        <f>IF(AG14=AG12,IF(G14&gt;E14,AG14-0.1,AG14),AG14)</f>
        <v>10000</v>
      </c>
      <c r="AQ12" s="187">
        <f>IF(AG15=AG12,IF(G16&gt;E16,AG15-0.1,AG15),AG15)</f>
        <v>10000</v>
      </c>
      <c r="AR12" s="187">
        <f>AN16</f>
        <v>30000</v>
      </c>
      <c r="AS12" s="90">
        <f>RANK(AR12,AR12:AR15,1)</f>
        <v>1</v>
      </c>
      <c r="AT12" s="60" t="str">
        <f t="shared" ref="AT12:AW15" si="2">AI12</f>
        <v>Brasilien</v>
      </c>
      <c r="AU12" s="60">
        <f t="shared" si="2"/>
        <v>0</v>
      </c>
      <c r="AV12" s="60">
        <f t="shared" si="2"/>
        <v>0</v>
      </c>
      <c r="AW12" s="60">
        <f t="shared" si="2"/>
        <v>0</v>
      </c>
      <c r="AX12" s="60"/>
      <c r="AY12" s="60"/>
      <c r="AZ12" s="60"/>
      <c r="BA12" s="3">
        <v>1</v>
      </c>
      <c r="BB12" s="7" t="str">
        <f>VLOOKUP(1,AS12:AT15,2,FALSE)</f>
        <v>Brasilien</v>
      </c>
      <c r="BC12" s="2"/>
      <c r="BD12" s="6">
        <f>VLOOKUP(1,AS12:AW15,3,FALSE)</f>
        <v>0</v>
      </c>
      <c r="BE12" s="4">
        <f>VLOOKUP(1,AS12:AW15,4,FALSE)</f>
        <v>0</v>
      </c>
      <c r="BF12" s="93" t="s">
        <v>12</v>
      </c>
      <c r="BG12" s="4">
        <f>VLOOKUP(1,AS12:AW15,5,FALSE)</f>
        <v>0</v>
      </c>
      <c r="BH12" s="13" t="s">
        <v>18</v>
      </c>
      <c r="BI12" s="60"/>
      <c r="BJ12" s="85">
        <f>IF(E12&gt;G12,IF(Spielplan!E12&gt;Spielplan!G12,Punktemodus!$B$3,0),0)</f>
        <v>0</v>
      </c>
      <c r="BK12" s="85">
        <f>IF(E12=G12,IF(Spielplan!E12=Spielplan!G12,Punktemodus!$B$3,0),0)</f>
        <v>10</v>
      </c>
      <c r="BL12" s="85">
        <f>IF(E12&lt;G12,IF(Spielplan!E12&lt;Spielplan!G12,Punktemodus!$B$3,0),0)</f>
        <v>0</v>
      </c>
      <c r="BM12" s="85">
        <f>IF(E12=Spielplan!E12,IF(G12=Spielplan!G12,Punktemodus!$B$5,0),0)</f>
        <v>3</v>
      </c>
      <c r="BN12" s="85">
        <f>IF(E12=Spielplan!E12,Punktemodus!$B$7,0)</f>
        <v>1</v>
      </c>
      <c r="BO12" s="85">
        <f>IF(G12=Spielplan!G12,Punktemodus!$B$7,0)</f>
        <v>1</v>
      </c>
      <c r="BP12" s="137">
        <f>IF(Spielplan!E12="",0,SUM(BJ12:BO12))</f>
        <v>0</v>
      </c>
      <c r="BQ12" s="60"/>
      <c r="BR12" s="87"/>
      <c r="BS12" s="13" t="s">
        <v>18</v>
      </c>
      <c r="BT12" s="44" t="str">
        <f>IF(G17="","",BB12)</f>
        <v/>
      </c>
      <c r="BU12" s="46"/>
      <c r="BV12" s="104"/>
      <c r="BW12" s="60"/>
      <c r="BX12" s="104"/>
      <c r="BY12" s="60"/>
      <c r="BZ12" s="88"/>
      <c r="CA12" s="60"/>
      <c r="CB12" s="91" t="s">
        <v>27</v>
      </c>
      <c r="CC12" s="60"/>
      <c r="CD12" s="60"/>
      <c r="CE12" s="61" t="s">
        <v>26</v>
      </c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</row>
    <row r="13" spans="1:101" ht="18.75" customHeight="1" thickBot="1" x14ac:dyDescent="0.3">
      <c r="A13" s="60"/>
      <c r="B13" s="60"/>
      <c r="C13" s="44" t="str">
        <f>Spielplan!$C$13</f>
        <v>Mexiko</v>
      </c>
      <c r="D13" s="45"/>
      <c r="E13" s="104"/>
      <c r="F13" s="93"/>
      <c r="G13" s="104"/>
      <c r="H13" s="44" t="str">
        <f>Spielplan!$H$13</f>
        <v>Kamerun</v>
      </c>
      <c r="I13" s="45"/>
      <c r="J13" s="60"/>
      <c r="K13" s="60" t="s">
        <v>59</v>
      </c>
      <c r="L13" s="60">
        <f t="shared" si="0"/>
        <v>0</v>
      </c>
      <c r="M13" s="60"/>
      <c r="N13" s="60"/>
      <c r="O13" s="60">
        <f>IF($E13="",0,IF($E13&gt;$G13,3,IF($E13=$G13,1,0)))</f>
        <v>0</v>
      </c>
      <c r="P13" s="60">
        <f>IF($G13="",0,IF($E13&gt;$G13,0,IF($E13=$G13,1,3)))</f>
        <v>0</v>
      </c>
      <c r="Q13" s="60"/>
      <c r="R13" s="60"/>
      <c r="S13" s="60">
        <f>E13</f>
        <v>0</v>
      </c>
      <c r="T13" s="60">
        <f>G13</f>
        <v>0</v>
      </c>
      <c r="U13" s="60"/>
      <c r="V13" s="60"/>
      <c r="W13" s="60">
        <f>G13</f>
        <v>0</v>
      </c>
      <c r="X13" s="60">
        <f>E13</f>
        <v>0</v>
      </c>
      <c r="Y13" s="60"/>
      <c r="Z13" s="60">
        <f>N18</f>
        <v>0</v>
      </c>
      <c r="AA13" s="60">
        <f>R18</f>
        <v>0</v>
      </c>
      <c r="AB13" s="60">
        <f>V18</f>
        <v>0</v>
      </c>
      <c r="AC13" s="60">
        <f>AA13-AB13</f>
        <v>0</v>
      </c>
      <c r="AD13" s="60">
        <f>IF(Z13&gt;Z12,-1,0)</f>
        <v>0</v>
      </c>
      <c r="AE13" s="60">
        <f>IF(Z13&gt;Z14,-1,0)</f>
        <v>0</v>
      </c>
      <c r="AF13" s="60">
        <f>IF(Z13&gt;Z15,-1,0)</f>
        <v>0</v>
      </c>
      <c r="AG13" s="60">
        <f>10000-(AJ13*1000+AM13*100+AK13*10)</f>
        <v>10000</v>
      </c>
      <c r="AH13" s="90">
        <f>RANK(AG13,AG12:AG15,1)</f>
        <v>1</v>
      </c>
      <c r="AI13" s="60" t="str">
        <f>H12</f>
        <v>Kroatien</v>
      </c>
      <c r="AJ13" s="60">
        <f t="shared" si="1"/>
        <v>0</v>
      </c>
      <c r="AK13" s="60">
        <f t="shared" si="1"/>
        <v>0</v>
      </c>
      <c r="AL13" s="60">
        <f t="shared" si="1"/>
        <v>0</v>
      </c>
      <c r="AM13" s="60">
        <f>AK13-AL13</f>
        <v>0</v>
      </c>
      <c r="AN13" s="187">
        <f>IF(AG12=AG13,IF(E12&gt;G12,AG12-0.1,AG12),AG12)</f>
        <v>10000</v>
      </c>
      <c r="AO13" s="187"/>
      <c r="AP13" s="187">
        <f>IF(AG14=AG13,IF(G17&gt;E17,AG14-0.1,AG14),AG14)</f>
        <v>10000</v>
      </c>
      <c r="AQ13" s="187">
        <f>IF(AG15=AG13,IF(G15&gt;E15,AG15-0.1,AG15),AG15)</f>
        <v>10000</v>
      </c>
      <c r="AR13" s="187">
        <f>AO16</f>
        <v>30000</v>
      </c>
      <c r="AS13" s="90">
        <f>RANK(AR13,AR12:AR15,1)</f>
        <v>1</v>
      </c>
      <c r="AT13" s="60" t="str">
        <f t="shared" si="2"/>
        <v>Kroatien</v>
      </c>
      <c r="AU13" s="60">
        <f t="shared" si="2"/>
        <v>0</v>
      </c>
      <c r="AV13" s="60">
        <f t="shared" si="2"/>
        <v>0</v>
      </c>
      <c r="AW13" s="60">
        <f t="shared" si="2"/>
        <v>0</v>
      </c>
      <c r="AX13" s="60"/>
      <c r="AY13" s="60"/>
      <c r="AZ13" s="60"/>
      <c r="BA13" s="120">
        <v>2</v>
      </c>
      <c r="BB13" s="121" t="e">
        <f>VLOOKUP(2,AS12:AT15,2,FALSE)</f>
        <v>#N/A</v>
      </c>
      <c r="BC13" s="122"/>
      <c r="BD13" s="123" t="e">
        <f>VLOOKUP(2,AS12:AW15,3,FALSE)</f>
        <v>#N/A</v>
      </c>
      <c r="BE13" s="124" t="e">
        <f>VLOOKUP(2,AS12:AW15,4,FALSE)</f>
        <v>#N/A</v>
      </c>
      <c r="BF13" s="93" t="s">
        <v>12</v>
      </c>
      <c r="BG13" s="124" t="e">
        <f>VLOOKUP(2,AS12:AW15,5,FALSE)</f>
        <v>#N/A</v>
      </c>
      <c r="BH13" s="125" t="s">
        <v>19</v>
      </c>
      <c r="BI13" s="60"/>
      <c r="BJ13" s="85">
        <f>IF(E13&gt;G13,IF(Spielplan!E13&gt;Spielplan!G13,Punktemodus!$B$3,0),0)</f>
        <v>0</v>
      </c>
      <c r="BK13" s="85">
        <f>IF(E13=G13,IF(Spielplan!E13=Spielplan!G13,Punktemodus!$B$3,0),0)</f>
        <v>10</v>
      </c>
      <c r="BL13" s="85">
        <f>IF(E13&lt;G13,IF(Spielplan!E13&lt;Spielplan!G13,Punktemodus!$B$3,0),0)</f>
        <v>0</v>
      </c>
      <c r="BM13" s="85">
        <f>IF(E13=Spielplan!E13,IF(G13=Spielplan!G13,Punktemodus!$B$5,0),0)</f>
        <v>3</v>
      </c>
      <c r="BN13" s="85">
        <f>IF(E13=Spielplan!E13,Punktemodus!$B$7,0)</f>
        <v>1</v>
      </c>
      <c r="BO13" s="85">
        <f>IF(G13=Spielplan!G13,Punktemodus!$B$7,0)</f>
        <v>1</v>
      </c>
      <c r="BP13" s="137">
        <f>IF(Spielplan!E13="",0,SUM(BJ13:BO13))</f>
        <v>0</v>
      </c>
      <c r="BQ13" s="60"/>
      <c r="BR13" s="87"/>
      <c r="BS13" s="73" t="s">
        <v>21</v>
      </c>
      <c r="BT13" s="44" t="str">
        <f>IF(G28="","",BB24)</f>
        <v/>
      </c>
      <c r="BU13" s="46"/>
      <c r="BV13" s="104"/>
      <c r="BW13" s="60"/>
      <c r="BX13" s="104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</row>
    <row r="14" spans="1:101" ht="18.75" customHeight="1" thickBot="1" x14ac:dyDescent="0.3">
      <c r="A14" s="60"/>
      <c r="B14" s="60"/>
      <c r="C14" s="7" t="str">
        <f>C12</f>
        <v>Brasilien</v>
      </c>
      <c r="D14" s="38"/>
      <c r="E14" s="104"/>
      <c r="F14" s="93"/>
      <c r="G14" s="104"/>
      <c r="H14" s="7" t="str">
        <f>C13</f>
        <v>Mexiko</v>
      </c>
      <c r="I14" s="38"/>
      <c r="J14" s="60"/>
      <c r="K14" s="60" t="s">
        <v>60</v>
      </c>
      <c r="L14" s="60">
        <f t="shared" si="0"/>
        <v>0</v>
      </c>
      <c r="M14" s="60">
        <f>IF($E14="",0,IF($E14&gt;$G14,3,IF($E14=G14,1,0)))</f>
        <v>0</v>
      </c>
      <c r="N14" s="60"/>
      <c r="O14" s="60">
        <f>IF($G14="",0,IF($E14&gt;$G14,0,IF($E14=$G14,1,3)))</f>
        <v>0</v>
      </c>
      <c r="P14" s="60"/>
      <c r="Q14" s="60">
        <f>E14</f>
        <v>0</v>
      </c>
      <c r="R14" s="60"/>
      <c r="S14" s="60">
        <f>G14</f>
        <v>0</v>
      </c>
      <c r="T14" s="60"/>
      <c r="U14" s="60">
        <f>G14</f>
        <v>0</v>
      </c>
      <c r="V14" s="60"/>
      <c r="W14" s="60">
        <f>E14</f>
        <v>0</v>
      </c>
      <c r="X14" s="60"/>
      <c r="Y14" s="60"/>
      <c r="Z14" s="60">
        <f>O18</f>
        <v>0</v>
      </c>
      <c r="AA14" s="60">
        <f>S18</f>
        <v>0</v>
      </c>
      <c r="AB14" s="60">
        <f>W18</f>
        <v>0</v>
      </c>
      <c r="AC14" s="60">
        <f>AA14-AB14</f>
        <v>0</v>
      </c>
      <c r="AD14" s="60">
        <f>IF(Z14&gt;Z12,-1,0)</f>
        <v>0</v>
      </c>
      <c r="AE14" s="60">
        <f>IF(Z14&gt;Z13,-1,0)</f>
        <v>0</v>
      </c>
      <c r="AF14" s="60">
        <f>IF(Z14&gt;Z15,-1,0)</f>
        <v>0</v>
      </c>
      <c r="AG14" s="60">
        <f>10000-(AJ14*1000+AM14*100+AK14*10)</f>
        <v>10000</v>
      </c>
      <c r="AH14" s="90">
        <f>RANK(AG14,AG12:AG15,1)</f>
        <v>1</v>
      </c>
      <c r="AI14" s="60" t="str">
        <f>C13</f>
        <v>Mexiko</v>
      </c>
      <c r="AJ14" s="60">
        <f t="shared" si="1"/>
        <v>0</v>
      </c>
      <c r="AK14" s="60">
        <f t="shared" si="1"/>
        <v>0</v>
      </c>
      <c r="AL14" s="60">
        <f t="shared" si="1"/>
        <v>0</v>
      </c>
      <c r="AM14" s="60">
        <f>AK14-AL14</f>
        <v>0</v>
      </c>
      <c r="AN14" s="187">
        <f>IF(AG12=AG14,IF(E14&gt;G14,AG12-0.1,AG12),AG12)</f>
        <v>10000</v>
      </c>
      <c r="AO14" s="187">
        <f>IF(AG13=AG14,IF(E17&gt;G17,AG13-0.1,AG13),AG13)</f>
        <v>10000</v>
      </c>
      <c r="AP14" s="187"/>
      <c r="AQ14" s="187">
        <f>IF(AG15=AG14,IF(G13&gt;E13,AG15-0.1,AG15),AG15)</f>
        <v>10000</v>
      </c>
      <c r="AR14" s="187">
        <f>AP16</f>
        <v>30000</v>
      </c>
      <c r="AS14" s="90">
        <f>RANK(AR14,AR12:AR15,1)</f>
        <v>1</v>
      </c>
      <c r="AT14" s="60" t="str">
        <f t="shared" si="2"/>
        <v>Mexiko</v>
      </c>
      <c r="AU14" s="60">
        <f t="shared" si="2"/>
        <v>0</v>
      </c>
      <c r="AV14" s="60">
        <f t="shared" si="2"/>
        <v>0</v>
      </c>
      <c r="AW14" s="60">
        <f t="shared" si="2"/>
        <v>0</v>
      </c>
      <c r="AX14" s="60"/>
      <c r="AY14" s="60"/>
      <c r="AZ14" s="60"/>
      <c r="BA14" s="113">
        <v>3</v>
      </c>
      <c r="BB14" s="114" t="e">
        <f>VLOOKUP(3,AS12:AT15,2,FALSE)</f>
        <v>#N/A</v>
      </c>
      <c r="BC14" s="115"/>
      <c r="BD14" s="116" t="e">
        <f>VLOOKUP(3,AS12:AW15,3,FALSE)</f>
        <v>#N/A</v>
      </c>
      <c r="BE14" s="116" t="e">
        <f>VLOOKUP(3,AS12:AW15,4,FALSE)</f>
        <v>#N/A</v>
      </c>
      <c r="BF14" s="93" t="s">
        <v>12</v>
      </c>
      <c r="BG14" s="116" t="e">
        <f>VLOOKUP(3,AS12:AW15,5,FALSE)</f>
        <v>#N/A</v>
      </c>
      <c r="BH14" s="60"/>
      <c r="BI14" s="60"/>
      <c r="BJ14" s="85">
        <f>IF(E14&gt;G14,IF(Spielplan!E14&gt;Spielplan!G14,Punktemodus!$B$3,0),0)</f>
        <v>0</v>
      </c>
      <c r="BK14" s="85">
        <f>IF(E14=G14,IF(Spielplan!E14=Spielplan!G14,Punktemodus!$B$3,0),0)</f>
        <v>10</v>
      </c>
      <c r="BL14" s="85">
        <f>IF(E14&lt;G14,IF(Spielplan!E14&lt;Spielplan!G14,Punktemodus!$B$3,0),0)</f>
        <v>0</v>
      </c>
      <c r="BM14" s="85">
        <f>IF(E14=Spielplan!E14,IF(G14=Spielplan!G14,Punktemodus!$B$5,0),0)</f>
        <v>3</v>
      </c>
      <c r="BN14" s="85">
        <f>IF(E14=Spielplan!E14,Punktemodus!$B$7,0)</f>
        <v>1</v>
      </c>
      <c r="BO14" s="85">
        <f>IF(G14=Spielplan!G14,Punktemodus!$B$7,0)</f>
        <v>1</v>
      </c>
      <c r="BP14" s="137">
        <f>IF(Spielplan!E14="",0,SUM(BJ14:BO14))</f>
        <v>0</v>
      </c>
      <c r="BQ14" s="60"/>
      <c r="BR14" s="87"/>
      <c r="BS14" s="60"/>
      <c r="BT14" s="60"/>
      <c r="BU14" s="60"/>
      <c r="BV14" s="60"/>
      <c r="BW14" s="60"/>
      <c r="BX14" s="60"/>
      <c r="BY14" s="60"/>
      <c r="BZ14" s="47">
        <v>49</v>
      </c>
      <c r="CA14" s="44" t="str">
        <f>IF(BX12="",IF(BV12&gt;BV13,BT12,BT13),IF(BX12&gt;BX13,BT12,BT13))</f>
        <v/>
      </c>
      <c r="CB14" s="46"/>
      <c r="CC14" s="104"/>
      <c r="CD14" s="60"/>
      <c r="CE14" s="104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</row>
    <row r="15" spans="1:101" ht="18.75" customHeight="1" thickBot="1" x14ac:dyDescent="0.3">
      <c r="A15" s="60"/>
      <c r="B15" s="60"/>
      <c r="C15" s="44" t="str">
        <f>H12</f>
        <v>Kroatien</v>
      </c>
      <c r="D15" s="45"/>
      <c r="E15" s="104"/>
      <c r="F15" s="93"/>
      <c r="G15" s="104"/>
      <c r="H15" s="44" t="str">
        <f>H13</f>
        <v>Kamerun</v>
      </c>
      <c r="I15" s="45"/>
      <c r="J15" s="60"/>
      <c r="K15" s="60" t="s">
        <v>61</v>
      </c>
      <c r="L15" s="60">
        <f t="shared" si="0"/>
        <v>0</v>
      </c>
      <c r="M15" s="60"/>
      <c r="N15" s="60">
        <f>IF($E15="",0,IF($E15&gt;$G15,3,IF($E15=$G15,1,0)))</f>
        <v>0</v>
      </c>
      <c r="O15" s="60"/>
      <c r="P15" s="60">
        <f>IF($G15="",0,IF($E15&gt;$G15,0,IF($E15=$G15,1,3)))</f>
        <v>0</v>
      </c>
      <c r="Q15" s="60"/>
      <c r="R15" s="60">
        <f>E15</f>
        <v>0</v>
      </c>
      <c r="S15" s="60"/>
      <c r="T15" s="60">
        <f>G15</f>
        <v>0</v>
      </c>
      <c r="U15" s="60"/>
      <c r="V15" s="60">
        <f>G15</f>
        <v>0</v>
      </c>
      <c r="W15" s="60"/>
      <c r="X15" s="60">
        <f>E15</f>
        <v>0</v>
      </c>
      <c r="Y15" s="60"/>
      <c r="Z15" s="60">
        <f>P18</f>
        <v>0</v>
      </c>
      <c r="AA15" s="60">
        <f>T18</f>
        <v>0</v>
      </c>
      <c r="AB15" s="60">
        <f>X18</f>
        <v>0</v>
      </c>
      <c r="AC15" s="60">
        <f>AA15-AB15</f>
        <v>0</v>
      </c>
      <c r="AD15" s="60">
        <f>IF(Z15&gt;Z12,-1,0)</f>
        <v>0</v>
      </c>
      <c r="AE15" s="60">
        <f>IF(Z15&gt;Z13,-1,0)</f>
        <v>0</v>
      </c>
      <c r="AF15" s="60">
        <f>IF(Z15&gt;Z14,-1,0)</f>
        <v>0</v>
      </c>
      <c r="AG15" s="60">
        <f>10000-(AJ15*1000+AM15*100+AK15*10)</f>
        <v>10000</v>
      </c>
      <c r="AH15" s="90">
        <f>RANK(AG15,AG12:AG15,1)</f>
        <v>1</v>
      </c>
      <c r="AI15" s="60" t="str">
        <f>H13</f>
        <v>Kamerun</v>
      </c>
      <c r="AJ15" s="60">
        <f t="shared" si="1"/>
        <v>0</v>
      </c>
      <c r="AK15" s="60">
        <f t="shared" si="1"/>
        <v>0</v>
      </c>
      <c r="AL15" s="60">
        <f t="shared" si="1"/>
        <v>0</v>
      </c>
      <c r="AM15" s="60">
        <f>AK15-AL15</f>
        <v>0</v>
      </c>
      <c r="AN15" s="187">
        <f>IF(AG12=AG15,IF(E16&gt;G16,AG12-0.1,AG12),AG12)</f>
        <v>10000</v>
      </c>
      <c r="AO15" s="187">
        <f>IF(AG13=AG15,IF(E15&gt;G15,AG13-0.1,AG13),AG13)</f>
        <v>10000</v>
      </c>
      <c r="AP15" s="187">
        <f>IF(AG14=AG15,IF(E13&gt;G13,AG14-0.1,AG14),AG14)</f>
        <v>10000</v>
      </c>
      <c r="AQ15" s="187"/>
      <c r="AR15" s="187">
        <f>AQ16</f>
        <v>30000</v>
      </c>
      <c r="AS15" s="90">
        <f>RANK(AR15,AR12:AR15,1)</f>
        <v>1</v>
      </c>
      <c r="AT15" s="60" t="str">
        <f t="shared" si="2"/>
        <v>Kamerun</v>
      </c>
      <c r="AU15" s="60">
        <f t="shared" si="2"/>
        <v>0</v>
      </c>
      <c r="AV15" s="60">
        <f t="shared" si="2"/>
        <v>0</v>
      </c>
      <c r="AW15" s="60">
        <f t="shared" si="2"/>
        <v>0</v>
      </c>
      <c r="AX15" s="60"/>
      <c r="AY15" s="60"/>
      <c r="AZ15" s="60"/>
      <c r="BA15" s="113">
        <v>4</v>
      </c>
      <c r="BB15" s="114" t="e">
        <f>VLOOKUP(4,AS12:AT15,2,FALSE)</f>
        <v>#N/A</v>
      </c>
      <c r="BC15" s="115"/>
      <c r="BD15" s="116" t="e">
        <f>VLOOKUP(4,AS12:AW15,3,FALSE)</f>
        <v>#N/A</v>
      </c>
      <c r="BE15" s="116" t="e">
        <f>VLOOKUP(4,AS12:AW15,4,FALSE)</f>
        <v>#N/A</v>
      </c>
      <c r="BF15" s="93" t="s">
        <v>12</v>
      </c>
      <c r="BG15" s="116" t="e">
        <f>VLOOKUP(4,AS12:AW15,5,FALSE)</f>
        <v>#N/A</v>
      </c>
      <c r="BH15" s="60"/>
      <c r="BI15" s="60"/>
      <c r="BJ15" s="85">
        <f>IF(E15&gt;G15,IF(Spielplan!E15&gt;Spielplan!G15,Punktemodus!$B$3,0),0)</f>
        <v>0</v>
      </c>
      <c r="BK15" s="85">
        <f>IF(E15=G15,IF(Spielplan!E15=Spielplan!G15,Punktemodus!$B$3,0),0)</f>
        <v>10</v>
      </c>
      <c r="BL15" s="85">
        <f>IF(E15&lt;G15,IF(Spielplan!E15&lt;Spielplan!G15,Punktemodus!$B$3,0),0)</f>
        <v>0</v>
      </c>
      <c r="BM15" s="85">
        <f>IF(E15=Spielplan!E15,IF(G15=Spielplan!G15,Punktemodus!$B$5,0),0)</f>
        <v>3</v>
      </c>
      <c r="BN15" s="85">
        <f>IF(E15=Spielplan!E15,Punktemodus!$B$7,0)</f>
        <v>1</v>
      </c>
      <c r="BO15" s="85">
        <f>IF(G15=Spielplan!G15,Punktemodus!$B$7,0)</f>
        <v>1</v>
      </c>
      <c r="BP15" s="137">
        <f>IF(Spielplan!E15="",0,SUM(BJ15:BO15))</f>
        <v>0</v>
      </c>
      <c r="BQ15" s="60"/>
      <c r="BR15" s="87"/>
      <c r="BS15" s="60"/>
      <c r="BT15" s="60"/>
      <c r="BU15" s="60"/>
      <c r="BV15" s="60"/>
      <c r="BW15" s="60"/>
      <c r="BX15" s="60"/>
      <c r="BY15" s="60"/>
      <c r="BZ15" s="47">
        <v>50</v>
      </c>
      <c r="CA15" s="44" t="str">
        <f>IF(BX16="",IF(BV16&gt;BV17,BT16,BT17),IF(BX16&gt;BX17,BT16,BT17))</f>
        <v/>
      </c>
      <c r="CB15" s="46"/>
      <c r="CC15" s="104"/>
      <c r="CD15" s="60"/>
      <c r="CE15" s="104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</row>
    <row r="16" spans="1:101" ht="18.75" customHeight="1" thickBot="1" x14ac:dyDescent="0.3">
      <c r="A16" s="60"/>
      <c r="B16" s="60"/>
      <c r="C16" s="7" t="str">
        <f>C12</f>
        <v>Brasilien</v>
      </c>
      <c r="D16" s="38"/>
      <c r="E16" s="104"/>
      <c r="F16" s="93"/>
      <c r="G16" s="104"/>
      <c r="H16" s="7" t="str">
        <f>H13</f>
        <v>Kamerun</v>
      </c>
      <c r="I16" s="38"/>
      <c r="J16" s="60"/>
      <c r="K16" s="60" t="s">
        <v>62</v>
      </c>
      <c r="L16" s="60">
        <f t="shared" si="0"/>
        <v>0</v>
      </c>
      <c r="M16" s="60">
        <f>IF($E16="",0,IF($E16&gt;$G16,3,IF($E16=G16,1,0)))</f>
        <v>0</v>
      </c>
      <c r="N16" s="60"/>
      <c r="O16" s="60"/>
      <c r="P16" s="60">
        <f>IF($G16="",0,IF($E16&gt;$G16,0,IF($E16=$G16,1,3)))</f>
        <v>0</v>
      </c>
      <c r="Q16" s="60">
        <f>E16</f>
        <v>0</v>
      </c>
      <c r="R16" s="60"/>
      <c r="S16" s="60"/>
      <c r="T16" s="60">
        <f>G16</f>
        <v>0</v>
      </c>
      <c r="U16" s="60">
        <f>G16</f>
        <v>0</v>
      </c>
      <c r="V16" s="60"/>
      <c r="W16" s="60"/>
      <c r="X16" s="60">
        <f>E16</f>
        <v>0</v>
      </c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187">
        <f>SUM(AN12:AN15)</f>
        <v>30000</v>
      </c>
      <c r="AO16" s="187">
        <f>SUM(AO12:AO15)</f>
        <v>30000</v>
      </c>
      <c r="AP16" s="187">
        <f>SUM(AP12:AP15)</f>
        <v>30000</v>
      </c>
      <c r="AQ16" s="187">
        <f>SUM(AQ12:AQ15)</f>
        <v>30000</v>
      </c>
      <c r="AR16" s="187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85">
        <f>IF(E16&gt;G16,IF(Spielplan!E16&gt;Spielplan!G16,Punktemodus!$B$3,0),0)</f>
        <v>0</v>
      </c>
      <c r="BK16" s="85">
        <f>IF(E16=G16,IF(Spielplan!E16=Spielplan!G16,Punktemodus!$B$3,0),0)</f>
        <v>10</v>
      </c>
      <c r="BL16" s="85">
        <f>IF(E16&lt;G16,IF(Spielplan!E16&lt;Spielplan!G16,Punktemodus!$B$3,0),0)</f>
        <v>0</v>
      </c>
      <c r="BM16" s="85">
        <f>IF(E16=Spielplan!E16,IF(G16=Spielplan!G16,Punktemodus!$B$5,0),0)</f>
        <v>3</v>
      </c>
      <c r="BN16" s="85">
        <f>IF(E16=Spielplan!E16,Punktemodus!$B$7,0)</f>
        <v>1</v>
      </c>
      <c r="BO16" s="85">
        <f>IF(G16=Spielplan!G16,Punktemodus!$B$7,0)</f>
        <v>1</v>
      </c>
      <c r="BP16" s="137">
        <f>IF(Spielplan!E16="",0,SUM(BJ16:BO16))</f>
        <v>0</v>
      </c>
      <c r="BQ16" s="60"/>
      <c r="BR16" s="87"/>
      <c r="BS16" s="63" t="s">
        <v>22</v>
      </c>
      <c r="BT16" s="44" t="str">
        <f>IF(G39="","",BB34)</f>
        <v/>
      </c>
      <c r="BU16" s="46"/>
      <c r="BV16" s="104"/>
      <c r="BW16" s="60"/>
      <c r="BX16" s="104"/>
      <c r="BY16" s="60"/>
      <c r="BZ16" s="60"/>
      <c r="CA16" s="60"/>
      <c r="CB16" s="60"/>
      <c r="CC16" s="60"/>
      <c r="CD16" s="60"/>
      <c r="CE16" s="60"/>
      <c r="CF16" s="91"/>
      <c r="CG16" s="91" t="s">
        <v>28</v>
      </c>
      <c r="CH16" s="60"/>
      <c r="CI16" s="60"/>
      <c r="CJ16" s="61" t="s">
        <v>26</v>
      </c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</row>
    <row r="17" spans="1:101" ht="18.75" customHeight="1" thickBot="1" x14ac:dyDescent="0.3">
      <c r="A17" s="60"/>
      <c r="B17" s="60"/>
      <c r="C17" s="44" t="str">
        <f>H12</f>
        <v>Kroatien</v>
      </c>
      <c r="D17" s="45"/>
      <c r="E17" s="104"/>
      <c r="F17" s="93"/>
      <c r="G17" s="104"/>
      <c r="H17" s="44" t="str">
        <f>C13</f>
        <v>Mexiko</v>
      </c>
      <c r="I17" s="45"/>
      <c r="J17" s="60"/>
      <c r="K17" s="60" t="s">
        <v>62</v>
      </c>
      <c r="L17" s="60">
        <f t="shared" si="0"/>
        <v>0</v>
      </c>
      <c r="M17" s="60"/>
      <c r="N17" s="60">
        <f>IF($E17="",0,IF($E17&gt;$G17,3,IF($E17=$G17,1,0)))</f>
        <v>0</v>
      </c>
      <c r="O17" s="60">
        <f>IF($G17="",0,IF($E17&gt;$G17,0,IF($E17=$G17,1,3)))</f>
        <v>0</v>
      </c>
      <c r="P17" s="60"/>
      <c r="Q17" s="60"/>
      <c r="R17" s="60">
        <f>E17</f>
        <v>0</v>
      </c>
      <c r="S17" s="60">
        <f>G17</f>
        <v>0</v>
      </c>
      <c r="T17" s="60"/>
      <c r="U17" s="60"/>
      <c r="V17" s="60">
        <f>G17</f>
        <v>0</v>
      </c>
      <c r="W17" s="60">
        <f>E17</f>
        <v>0</v>
      </c>
      <c r="X17" s="60"/>
      <c r="Y17" s="60"/>
      <c r="Z17" s="60" t="s">
        <v>30</v>
      </c>
      <c r="AA17" s="60"/>
      <c r="AB17" s="60"/>
      <c r="AC17" s="60"/>
      <c r="AD17" s="60"/>
      <c r="AE17" s="60"/>
      <c r="AF17" s="60"/>
      <c r="AG17" s="60" t="b">
        <f>OR(AG12=AG13,AG12=AG14,AG12=AG15,AG13=AG14,AG13=AG15,AG14=AG15)</f>
        <v>1</v>
      </c>
      <c r="AH17" s="60"/>
      <c r="AI17" s="60"/>
      <c r="AJ17" s="60"/>
      <c r="AK17" s="60"/>
      <c r="AL17" s="60"/>
      <c r="AM17" s="60"/>
      <c r="AN17" s="60"/>
      <c r="AO17" s="60" t="s">
        <v>34</v>
      </c>
      <c r="AP17" s="60"/>
      <c r="AQ17" s="60"/>
      <c r="AR17" s="60" t="b">
        <f>OR(AR12=AR13,AR12=AR14,AR12=AR15,AR13=AR14,AR13=AR15,AR14=AR15)</f>
        <v>1</v>
      </c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85">
        <f>IF(E17&gt;G17,IF(Spielplan!E17&gt;Spielplan!G17,Punktemodus!$B$3,0),0)</f>
        <v>0</v>
      </c>
      <c r="BK17" s="85">
        <f>IF(E17=G17,IF(Spielplan!E17=Spielplan!G17,Punktemodus!$B$3,0),0)</f>
        <v>10</v>
      </c>
      <c r="BL17" s="85">
        <f>IF(E17&lt;G17,IF(Spielplan!E17&lt;Spielplan!G17,Punktemodus!$B$3,0),0)</f>
        <v>0</v>
      </c>
      <c r="BM17" s="85">
        <f>IF(E17=Spielplan!E17,IF(G17=Spielplan!G17,Punktemodus!$B$5,0),0)</f>
        <v>3</v>
      </c>
      <c r="BN17" s="85">
        <f>IF(E17=Spielplan!E17,Punktemodus!$B$7,0)</f>
        <v>1</v>
      </c>
      <c r="BO17" s="85">
        <f>IF(G17=Spielplan!G17,Punktemodus!$B$7,0)</f>
        <v>1</v>
      </c>
      <c r="BP17" s="137">
        <f>IF(Spielplan!E17="",0,SUM(BJ17:BO17))</f>
        <v>0</v>
      </c>
      <c r="BQ17" s="60"/>
      <c r="BR17" s="87"/>
      <c r="BS17" s="52" t="s">
        <v>25</v>
      </c>
      <c r="BT17" s="44" t="str">
        <f>IF(G50="","",BB46)</f>
        <v/>
      </c>
      <c r="BU17" s="46"/>
      <c r="BV17" s="104"/>
      <c r="BW17" s="60"/>
      <c r="BX17" s="104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</row>
    <row r="18" spans="1:101" ht="18.75" customHeight="1" thickBot="1" x14ac:dyDescent="0.25">
      <c r="A18" s="60"/>
      <c r="B18" s="60"/>
      <c r="C18" s="136" t="str">
        <f>IF(G17="","",IF(AR17=TRUE,"Achtung: Fehler in Tabelle!",""))</f>
        <v/>
      </c>
      <c r="D18" s="60"/>
      <c r="E18" s="85"/>
      <c r="F18" s="60"/>
      <c r="G18" s="85"/>
      <c r="H18" s="60"/>
      <c r="I18" s="60"/>
      <c r="J18" s="60"/>
      <c r="K18" s="60"/>
      <c r="L18" s="60"/>
      <c r="M18" s="60">
        <f t="shared" ref="M18:X18" si="3">SUM(M12:M17)</f>
        <v>0</v>
      </c>
      <c r="N18" s="60">
        <f t="shared" si="3"/>
        <v>0</v>
      </c>
      <c r="O18" s="60">
        <f t="shared" si="3"/>
        <v>0</v>
      </c>
      <c r="P18" s="60">
        <f t="shared" si="3"/>
        <v>0</v>
      </c>
      <c r="Q18" s="60">
        <f t="shared" si="3"/>
        <v>0</v>
      </c>
      <c r="R18" s="60">
        <f t="shared" si="3"/>
        <v>0</v>
      </c>
      <c r="S18" s="60">
        <f t="shared" si="3"/>
        <v>0</v>
      </c>
      <c r="T18" s="60">
        <f t="shared" si="3"/>
        <v>0</v>
      </c>
      <c r="U18" s="60">
        <f t="shared" si="3"/>
        <v>0</v>
      </c>
      <c r="V18" s="60">
        <f t="shared" si="3"/>
        <v>0</v>
      </c>
      <c r="W18" s="60">
        <f t="shared" si="3"/>
        <v>0</v>
      </c>
      <c r="X18" s="60">
        <f t="shared" si="3"/>
        <v>0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160">
        <f>SUM(BP12:BP17)</f>
        <v>0</v>
      </c>
      <c r="BQ18" s="60"/>
      <c r="BR18" s="8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47">
        <v>58</v>
      </c>
      <c r="CF18" s="44" t="str">
        <f>IF(CE14="",IF(CC14&gt;CC15,CA14,CA15),IF(CE14&gt;CE15,CA14,CA15))</f>
        <v/>
      </c>
      <c r="CG18" s="46"/>
      <c r="CH18" s="104"/>
      <c r="CI18" s="60"/>
      <c r="CJ18" s="104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</row>
    <row r="19" spans="1:101" ht="18.75" customHeight="1" thickBot="1" x14ac:dyDescent="0.25">
      <c r="A19" s="60"/>
      <c r="B19" s="60"/>
      <c r="C19" s="60"/>
      <c r="D19" s="60"/>
      <c r="E19" s="85"/>
      <c r="F19" s="60"/>
      <c r="G19" s="85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138"/>
      <c r="BQ19" s="60"/>
      <c r="BR19" s="8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47">
        <v>57</v>
      </c>
      <c r="CF19" s="44" t="str">
        <f>IF(CE22="",IF(CC22&gt;CC23,CA22,CA23),IF(CE22&gt;CE23,CA22,CA23))</f>
        <v/>
      </c>
      <c r="CG19" s="46"/>
      <c r="CH19" s="104"/>
      <c r="CI19" s="60"/>
      <c r="CJ19" s="104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</row>
    <row r="20" spans="1:101" ht="18.75" customHeight="1" thickBot="1" x14ac:dyDescent="0.25">
      <c r="A20" s="60"/>
      <c r="B20" s="60"/>
      <c r="C20" s="60"/>
      <c r="D20" s="60"/>
      <c r="E20" s="85"/>
      <c r="F20" s="60"/>
      <c r="G20" s="85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138"/>
      <c r="BQ20" s="60"/>
      <c r="BR20" s="87"/>
      <c r="BS20" s="54" t="s">
        <v>121</v>
      </c>
      <c r="BT20" s="44" t="str">
        <f>IF(G61="","",BB56)</f>
        <v/>
      </c>
      <c r="BU20" s="46"/>
      <c r="BV20" s="104"/>
      <c r="BW20" s="60"/>
      <c r="BX20" s="104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</row>
    <row r="21" spans="1:101" ht="18.75" customHeight="1" thickBot="1" x14ac:dyDescent="0.3">
      <c r="A21" s="60"/>
      <c r="B21" s="60"/>
      <c r="C21" s="88" t="s">
        <v>64</v>
      </c>
      <c r="D21" s="60"/>
      <c r="E21" s="85"/>
      <c r="F21" s="60"/>
      <c r="G21" s="85"/>
      <c r="H21" s="60"/>
      <c r="I21" s="60"/>
      <c r="J21" s="60"/>
      <c r="K21" s="60"/>
      <c r="L21" s="60"/>
      <c r="M21" s="60" t="s">
        <v>4</v>
      </c>
      <c r="N21" s="60"/>
      <c r="O21" s="60"/>
      <c r="P21" s="60"/>
      <c r="Q21" s="60" t="s">
        <v>6</v>
      </c>
      <c r="R21" s="60"/>
      <c r="S21" s="60"/>
      <c r="T21" s="60"/>
      <c r="U21" s="60" t="s">
        <v>7</v>
      </c>
      <c r="V21" s="60"/>
      <c r="W21" s="60"/>
      <c r="X21" s="60"/>
      <c r="Y21" s="60"/>
      <c r="Z21" s="60" t="s">
        <v>4</v>
      </c>
      <c r="AA21" s="60" t="s">
        <v>5</v>
      </c>
      <c r="AB21" s="60"/>
      <c r="AC21" s="60"/>
      <c r="AD21" s="60" t="s">
        <v>9</v>
      </c>
      <c r="AE21" s="60"/>
      <c r="AF21" s="60"/>
      <c r="AG21" s="60"/>
      <c r="AH21" s="60" t="s">
        <v>32</v>
      </c>
      <c r="AI21" s="60"/>
      <c r="AJ21" s="60"/>
      <c r="AK21" s="60"/>
      <c r="AL21" s="60"/>
      <c r="AM21" s="60"/>
      <c r="AN21" s="60" t="s">
        <v>35</v>
      </c>
      <c r="AO21" s="60"/>
      <c r="AP21" s="60"/>
      <c r="AQ21" s="60"/>
      <c r="AR21" s="60"/>
      <c r="AS21" s="60" t="s">
        <v>33</v>
      </c>
      <c r="AT21" s="60"/>
      <c r="AU21" s="60"/>
      <c r="AV21" s="60"/>
      <c r="AW21" s="60"/>
      <c r="AX21" s="60"/>
      <c r="AY21" s="60"/>
      <c r="AZ21" s="60"/>
      <c r="BA21" s="60"/>
      <c r="BB21" s="89" t="s">
        <v>10</v>
      </c>
      <c r="BC21" s="60"/>
      <c r="BD21" s="90" t="s">
        <v>4</v>
      </c>
      <c r="BE21" s="60"/>
      <c r="BF21" s="61" t="s">
        <v>5</v>
      </c>
      <c r="BG21" s="60"/>
      <c r="BH21" s="60"/>
      <c r="BI21" s="60"/>
      <c r="BJ21" s="60"/>
      <c r="BK21" s="60"/>
      <c r="BL21" s="60"/>
      <c r="BM21" s="60"/>
      <c r="BN21" s="60"/>
      <c r="BO21" s="60"/>
      <c r="BP21" s="138"/>
      <c r="BQ21" s="60"/>
      <c r="BR21" s="87"/>
      <c r="BS21" s="73" t="s">
        <v>122</v>
      </c>
      <c r="BT21" s="44" t="str">
        <f>IF(G72="","",BB68)</f>
        <v/>
      </c>
      <c r="BU21" s="46"/>
      <c r="BV21" s="104"/>
      <c r="BW21" s="60"/>
      <c r="BX21" s="104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91" t="s">
        <v>29</v>
      </c>
      <c r="CM21" s="60"/>
      <c r="CN21" s="60"/>
      <c r="CO21" s="61" t="s">
        <v>26</v>
      </c>
      <c r="CP21" s="60"/>
      <c r="CQ21" s="60"/>
      <c r="CR21" s="60"/>
      <c r="CS21" s="60"/>
      <c r="CT21" s="60"/>
      <c r="CU21" s="60"/>
      <c r="CV21" s="60"/>
      <c r="CW21" s="60"/>
    </row>
    <row r="22" spans="1:101" ht="18.75" customHeight="1" thickBot="1" x14ac:dyDescent="0.3">
      <c r="A22" s="60"/>
      <c r="B22" s="60"/>
      <c r="C22" s="60"/>
      <c r="D22" s="60"/>
      <c r="E22" s="85"/>
      <c r="F22" s="60"/>
      <c r="G22" s="85"/>
      <c r="H22" s="60"/>
      <c r="I22" s="60"/>
      <c r="J22" s="60"/>
      <c r="K22" s="60"/>
      <c r="L22" s="60"/>
      <c r="M22" s="60" t="s">
        <v>0</v>
      </c>
      <c r="N22" s="60" t="s">
        <v>1</v>
      </c>
      <c r="O22" s="60" t="s">
        <v>2</v>
      </c>
      <c r="P22" s="60" t="s">
        <v>3</v>
      </c>
      <c r="Q22" s="60" t="s">
        <v>0</v>
      </c>
      <c r="R22" s="60" t="s">
        <v>1</v>
      </c>
      <c r="S22" s="60" t="s">
        <v>2</v>
      </c>
      <c r="T22" s="60" t="s">
        <v>3</v>
      </c>
      <c r="U22" s="60" t="s">
        <v>0</v>
      </c>
      <c r="V22" s="60" t="s">
        <v>1</v>
      </c>
      <c r="W22" s="60" t="s">
        <v>2</v>
      </c>
      <c r="X22" s="60" t="s">
        <v>3</v>
      </c>
      <c r="Y22" s="60"/>
      <c r="Z22" s="60" t="s">
        <v>8</v>
      </c>
      <c r="AA22" s="60"/>
      <c r="AB22" s="60"/>
      <c r="AC22" s="60"/>
      <c r="AD22" s="60"/>
      <c r="AE22" s="60"/>
      <c r="AF22" s="60"/>
      <c r="AG22" s="60"/>
      <c r="AH22" s="60" t="s">
        <v>31</v>
      </c>
      <c r="AI22" s="60"/>
      <c r="AJ22" s="60"/>
      <c r="AK22" s="60"/>
      <c r="AL22" s="60"/>
      <c r="AM22" s="60"/>
      <c r="AN22" s="60" t="str">
        <f>AI23</f>
        <v>Spanien</v>
      </c>
      <c r="AO22" s="60" t="str">
        <f>AI24</f>
        <v>Niederlande</v>
      </c>
      <c r="AP22" s="60" t="str">
        <f>AI25</f>
        <v>Chile</v>
      </c>
      <c r="AQ22" s="60" t="str">
        <f>AI26</f>
        <v>Australien</v>
      </c>
      <c r="AR22" s="60"/>
      <c r="AS22" s="60" t="s">
        <v>31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138"/>
      <c r="BQ22" s="60"/>
      <c r="BR22" s="87"/>
      <c r="BS22" s="60"/>
      <c r="BT22" s="60"/>
      <c r="BU22" s="60"/>
      <c r="BV22" s="60"/>
      <c r="BW22" s="60"/>
      <c r="BX22" s="60"/>
      <c r="BY22" s="60"/>
      <c r="BZ22" s="47">
        <v>53</v>
      </c>
      <c r="CA22" s="44" t="str">
        <f>IF(BX20="",IF(BV20&gt;BV21,BT20,BT21),IF(BX20&gt;BX21,BT20,BT21))</f>
        <v/>
      </c>
      <c r="CB22" s="46"/>
      <c r="CC22" s="104"/>
      <c r="CD22" s="60"/>
      <c r="CE22" s="104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88" t="s">
        <v>130</v>
      </c>
      <c r="CS22" s="60"/>
      <c r="CT22" s="60"/>
      <c r="CU22" s="60"/>
      <c r="CV22" s="60"/>
      <c r="CW22" s="60"/>
    </row>
    <row r="23" spans="1:101" ht="18.75" customHeight="1" thickBot="1" x14ac:dyDescent="0.3">
      <c r="A23" s="60"/>
      <c r="B23" s="60"/>
      <c r="C23" s="65" t="str">
        <f>Spielplan!$C$23</f>
        <v>Spanien</v>
      </c>
      <c r="D23" s="66"/>
      <c r="E23" s="104"/>
      <c r="F23" s="93"/>
      <c r="G23" s="104"/>
      <c r="H23" s="65" t="str">
        <f>Spielplan!$H$23</f>
        <v>Niederlande</v>
      </c>
      <c r="I23" s="66"/>
      <c r="J23" s="60"/>
      <c r="K23" s="60" t="s">
        <v>68</v>
      </c>
      <c r="L23" s="60">
        <f t="shared" ref="L23:L28" si="4">IF(E23-G23&gt;0,1,IF(G23=E23,0,-1))</f>
        <v>0</v>
      </c>
      <c r="M23" s="60">
        <f>IF($E23="",0,IF($E23&gt;$G23,3,IF($E23=G23,1,0)))</f>
        <v>0</v>
      </c>
      <c r="N23" s="60">
        <f>IF($G23="",0,IF($E23&gt;$G23,0,IF($E23=G23,1,3)))</f>
        <v>0</v>
      </c>
      <c r="O23" s="60"/>
      <c r="P23" s="60"/>
      <c r="Q23" s="60">
        <f>E23</f>
        <v>0</v>
      </c>
      <c r="R23" s="60">
        <f>G23</f>
        <v>0</v>
      </c>
      <c r="S23" s="60"/>
      <c r="T23" s="60"/>
      <c r="U23" s="60">
        <f>G23</f>
        <v>0</v>
      </c>
      <c r="V23" s="60">
        <f>E23</f>
        <v>0</v>
      </c>
      <c r="W23" s="60"/>
      <c r="X23" s="60"/>
      <c r="Y23" s="60"/>
      <c r="Z23" s="60">
        <f>M29</f>
        <v>0</v>
      </c>
      <c r="AA23" s="60">
        <f>Q29</f>
        <v>0</v>
      </c>
      <c r="AB23" s="60">
        <f>U29</f>
        <v>0</v>
      </c>
      <c r="AC23" s="60">
        <f>AA23-AB23</f>
        <v>0</v>
      </c>
      <c r="AD23" s="60">
        <f>IF(Z23&gt;Z24,-1,0)</f>
        <v>0</v>
      </c>
      <c r="AE23" s="60">
        <f>IF(Z23&gt;Z25,-1,0)</f>
        <v>0</v>
      </c>
      <c r="AF23" s="60">
        <f>IF(Z23&gt;Z26,-1,0)</f>
        <v>0</v>
      </c>
      <c r="AG23" s="60">
        <f>10000-(AJ23*1000+AM23*100+AK23*10)</f>
        <v>10000</v>
      </c>
      <c r="AH23" s="90">
        <f>RANK(AG23,AG23:AG26,1)</f>
        <v>1</v>
      </c>
      <c r="AI23" s="60" t="str">
        <f>C23</f>
        <v>Spanien</v>
      </c>
      <c r="AJ23" s="60">
        <f t="shared" ref="AJ23:AL26" si="5">Z23</f>
        <v>0</v>
      </c>
      <c r="AK23" s="60">
        <f t="shared" si="5"/>
        <v>0</v>
      </c>
      <c r="AL23" s="60">
        <f t="shared" si="5"/>
        <v>0</v>
      </c>
      <c r="AM23" s="60">
        <f>AK23-AL23</f>
        <v>0</v>
      </c>
      <c r="AN23" s="187"/>
      <c r="AO23" s="187">
        <f>IF(AG24=AG23,IF(G23&gt;E23,AG24-0.1,AG24),AG24)</f>
        <v>10000</v>
      </c>
      <c r="AP23" s="187">
        <f>IF(AG25=AG23,IF(G25&gt;E25,AG25-0.1,AG25),AG25)</f>
        <v>10000</v>
      </c>
      <c r="AQ23" s="187">
        <f>IF(AG26=AG23,IF(G27&gt;E27,AG26-0.1,AG26),AG26)</f>
        <v>10000</v>
      </c>
      <c r="AR23" s="187">
        <f>AN27</f>
        <v>30000</v>
      </c>
      <c r="AS23" s="90">
        <f>RANK(AR23,AR23:AR26,1)</f>
        <v>1</v>
      </c>
      <c r="AT23" s="60" t="str">
        <f t="shared" ref="AT23:AW26" si="6">AI23</f>
        <v>Spanien</v>
      </c>
      <c r="AU23" s="60">
        <f t="shared" si="6"/>
        <v>0</v>
      </c>
      <c r="AV23" s="60">
        <f t="shared" si="6"/>
        <v>0</v>
      </c>
      <c r="AW23" s="60">
        <f t="shared" si="6"/>
        <v>0</v>
      </c>
      <c r="AX23" s="60"/>
      <c r="AY23" s="60"/>
      <c r="AZ23" s="60"/>
      <c r="BA23" s="67">
        <v>1</v>
      </c>
      <c r="BB23" s="65" t="str">
        <f>VLOOKUP(1,AS23:AT26,2,FALSE)</f>
        <v>Spanien</v>
      </c>
      <c r="BC23" s="66"/>
      <c r="BD23" s="68">
        <f>VLOOKUP(1,AS23:AW26,3,FALSE)</f>
        <v>0</v>
      </c>
      <c r="BE23" s="69">
        <f>VLOOKUP(1,AS23:AW26,4,FALSE)</f>
        <v>0</v>
      </c>
      <c r="BF23" s="93" t="s">
        <v>12</v>
      </c>
      <c r="BG23" s="69">
        <f>VLOOKUP(1,AS23:AW26,5,FALSE)</f>
        <v>0</v>
      </c>
      <c r="BH23" s="70" t="s">
        <v>20</v>
      </c>
      <c r="BI23" s="60"/>
      <c r="BJ23" s="85">
        <f>IF(E23&gt;G23,IF(Spielplan!E23&gt;Spielplan!G23,Punktemodus!$B$3,0),0)</f>
        <v>0</v>
      </c>
      <c r="BK23" s="85">
        <f>IF(E23=G23,IF(Spielplan!E23=Spielplan!G23,Punktemodus!$B$3,0),0)</f>
        <v>10</v>
      </c>
      <c r="BL23" s="85">
        <f>IF(E23&lt;G23,IF(Spielplan!E23&lt;Spielplan!G23,Punktemodus!$B$3,0),0)</f>
        <v>0</v>
      </c>
      <c r="BM23" s="85">
        <f>IF(E23=Spielplan!E23,IF(G23=Spielplan!G23,Punktemodus!$B$5,0),0)</f>
        <v>3</v>
      </c>
      <c r="BN23" s="85">
        <f>IF(E23=Spielplan!E23,Punktemodus!$B$7,0)</f>
        <v>1</v>
      </c>
      <c r="BO23" s="85">
        <f>IF(G23=Spielplan!G23,Punktemodus!$B$7,0)</f>
        <v>1</v>
      </c>
      <c r="BP23" s="137">
        <f>IF(Spielplan!E23="",0,SUM(BJ23:BO23))</f>
        <v>0</v>
      </c>
      <c r="BQ23" s="60"/>
      <c r="BR23" s="87"/>
      <c r="BS23" s="60"/>
      <c r="BT23" s="60"/>
      <c r="BU23" s="60"/>
      <c r="BV23" s="60"/>
      <c r="BW23" s="60"/>
      <c r="BX23" s="60"/>
      <c r="BY23" s="60"/>
      <c r="BZ23" s="47">
        <v>54</v>
      </c>
      <c r="CA23" s="44" t="str">
        <f>IF(BX24="",IF(BV24&gt;BV25,BT24,BT25),IF(BX24&gt;BX25,BT24,BT25))</f>
        <v/>
      </c>
      <c r="CB23" s="46"/>
      <c r="CC23" s="104"/>
      <c r="CD23" s="60"/>
      <c r="CE23" s="104"/>
      <c r="CF23" s="60"/>
      <c r="CG23" s="60"/>
      <c r="CH23" s="60"/>
      <c r="CI23" s="60"/>
      <c r="CJ23" s="47" t="s">
        <v>132</v>
      </c>
      <c r="CK23" s="44" t="str">
        <f>IF(CJ18="",IF(CH18&gt;CH19,CF18,CF19),IF(CJ18&gt;CJ19,CF18,CF19))</f>
        <v/>
      </c>
      <c r="CL23" s="46"/>
      <c r="CM23" s="104"/>
      <c r="CN23" s="60"/>
      <c r="CO23" s="104"/>
      <c r="CP23" s="60"/>
      <c r="CQ23" s="376" t="str">
        <f>IF(CO23="",IF(CM23&gt;CM24,CK23,CK24),IF(CO23&gt;CO24,CK23,CK24))</f>
        <v/>
      </c>
      <c r="CR23" s="377"/>
      <c r="CS23" s="377"/>
      <c r="CT23" s="377"/>
      <c r="CU23" s="377"/>
      <c r="CV23" s="378"/>
      <c r="CW23" s="60"/>
    </row>
    <row r="24" spans="1:101" ht="18.75" customHeight="1" thickBot="1" x14ac:dyDescent="0.3">
      <c r="A24" s="60"/>
      <c r="B24" s="60"/>
      <c r="C24" s="53" t="str">
        <f>Spielplan!$C$24</f>
        <v>Chile</v>
      </c>
      <c r="D24" s="64"/>
      <c r="E24" s="104"/>
      <c r="F24" s="93"/>
      <c r="G24" s="104"/>
      <c r="H24" s="53" t="str">
        <f>Spielplan!$H$24</f>
        <v>Australien</v>
      </c>
      <c r="I24" s="64"/>
      <c r="J24" s="60"/>
      <c r="K24" s="60" t="s">
        <v>69</v>
      </c>
      <c r="L24" s="60">
        <f t="shared" si="4"/>
        <v>0</v>
      </c>
      <c r="M24" s="60"/>
      <c r="N24" s="60"/>
      <c r="O24" s="60">
        <f>IF($E24="",0,IF($E24&gt;$G24,3,IF($E24=$G24,1,0)))</f>
        <v>0</v>
      </c>
      <c r="P24" s="60">
        <f>IF($G24="",0,IF($E24&gt;$G24,0,IF($E24=$G24,1,3)))</f>
        <v>0</v>
      </c>
      <c r="Q24" s="60"/>
      <c r="R24" s="60"/>
      <c r="S24" s="60">
        <f>E24</f>
        <v>0</v>
      </c>
      <c r="T24" s="60">
        <f>G24</f>
        <v>0</v>
      </c>
      <c r="U24" s="60"/>
      <c r="V24" s="60"/>
      <c r="W24" s="60">
        <f>G24</f>
        <v>0</v>
      </c>
      <c r="X24" s="60">
        <f>E24</f>
        <v>0</v>
      </c>
      <c r="Y24" s="60"/>
      <c r="Z24" s="60">
        <f>N29</f>
        <v>0</v>
      </c>
      <c r="AA24" s="60">
        <f>R29</f>
        <v>0</v>
      </c>
      <c r="AB24" s="60">
        <f>V29</f>
        <v>0</v>
      </c>
      <c r="AC24" s="60">
        <f>AA24-AB24</f>
        <v>0</v>
      </c>
      <c r="AD24" s="60">
        <f>IF(Z24&gt;Z23,-1,0)</f>
        <v>0</v>
      </c>
      <c r="AE24" s="60">
        <f>IF(Z24&gt;Z25,-1,0)</f>
        <v>0</v>
      </c>
      <c r="AF24" s="60">
        <f>IF(Z24&gt;Z26,-1,0)</f>
        <v>0</v>
      </c>
      <c r="AG24" s="60">
        <f>10000-(AJ24*1000+AM24*100+AK24*10)</f>
        <v>10000</v>
      </c>
      <c r="AH24" s="90">
        <f>RANK(AG24,AG23:AG26,1)</f>
        <v>1</v>
      </c>
      <c r="AI24" s="60" t="str">
        <f>H23</f>
        <v>Niederlande</v>
      </c>
      <c r="AJ24" s="60">
        <f t="shared" si="5"/>
        <v>0</v>
      </c>
      <c r="AK24" s="60">
        <f t="shared" si="5"/>
        <v>0</v>
      </c>
      <c r="AL24" s="60">
        <f t="shared" si="5"/>
        <v>0</v>
      </c>
      <c r="AM24" s="60">
        <f>AK24-AL24</f>
        <v>0</v>
      </c>
      <c r="AN24" s="187">
        <f>IF(AG23=AG24,IF(E23&gt;G23,AG23-0.1,AG23),AG23)</f>
        <v>10000</v>
      </c>
      <c r="AO24" s="187"/>
      <c r="AP24" s="187">
        <f>IF(AG25=AG24,IF(G28&gt;E28,AG25-0.1,AG25),AG25)</f>
        <v>10000</v>
      </c>
      <c r="AQ24" s="187">
        <f>IF(AG26=AG24,IF(G26&gt;E26,AG26-0.1,AG26),AG26)</f>
        <v>10000</v>
      </c>
      <c r="AR24" s="187">
        <f>AO27</f>
        <v>30000</v>
      </c>
      <c r="AS24" s="90">
        <f>RANK(AR24,AR23:AR26,1)</f>
        <v>1</v>
      </c>
      <c r="AT24" s="60" t="str">
        <f t="shared" si="6"/>
        <v>Niederlande</v>
      </c>
      <c r="AU24" s="60">
        <f t="shared" si="6"/>
        <v>0</v>
      </c>
      <c r="AV24" s="60">
        <f t="shared" si="6"/>
        <v>0</v>
      </c>
      <c r="AW24" s="60">
        <f t="shared" si="6"/>
        <v>0</v>
      </c>
      <c r="AX24" s="60"/>
      <c r="AY24" s="60"/>
      <c r="AZ24" s="60"/>
      <c r="BA24" s="71">
        <v>2</v>
      </c>
      <c r="BB24" s="53" t="e">
        <f>VLOOKUP(2,AS23:AT26,2,FALSE)</f>
        <v>#N/A</v>
      </c>
      <c r="BC24" s="64"/>
      <c r="BD24" s="72" t="e">
        <f>VLOOKUP(2,AS23:AW26,3,FALSE)</f>
        <v>#N/A</v>
      </c>
      <c r="BE24" s="73" t="e">
        <f>VLOOKUP(2,AS23:AW26,4,FALSE)</f>
        <v>#N/A</v>
      </c>
      <c r="BF24" s="93" t="s">
        <v>12</v>
      </c>
      <c r="BG24" s="73" t="e">
        <f>VLOOKUP(2,AS23:AW26,5,FALSE)</f>
        <v>#N/A</v>
      </c>
      <c r="BH24" s="74" t="s">
        <v>21</v>
      </c>
      <c r="BI24" s="60"/>
      <c r="BJ24" s="85">
        <f>IF(E24&gt;G24,IF(Spielplan!E24&gt;Spielplan!G24,Punktemodus!$B$3,0),0)</f>
        <v>0</v>
      </c>
      <c r="BK24" s="85">
        <f>IF(E24=G24,IF(Spielplan!E24=Spielplan!G24,Punktemodus!$B$3,0),0)</f>
        <v>10</v>
      </c>
      <c r="BL24" s="85">
        <f>IF(E24&lt;G24,IF(Spielplan!E24&lt;Spielplan!G24,Punktemodus!$B$3,0),0)</f>
        <v>0</v>
      </c>
      <c r="BM24" s="85">
        <f>IF(E24=Spielplan!E24,IF(G24=Spielplan!G24,Punktemodus!$B$5,0),0)</f>
        <v>3</v>
      </c>
      <c r="BN24" s="85">
        <f>IF(E24=Spielplan!E24,Punktemodus!$B$7,0)</f>
        <v>1</v>
      </c>
      <c r="BO24" s="85">
        <f>IF(G24=Spielplan!G24,Punktemodus!$B$7,0)</f>
        <v>1</v>
      </c>
      <c r="BP24" s="137">
        <f>IF(Spielplan!E24="",0,SUM(BJ24:BO24))</f>
        <v>0</v>
      </c>
      <c r="BQ24" s="60"/>
      <c r="BR24" s="87"/>
      <c r="BS24" s="63" t="s">
        <v>123</v>
      </c>
      <c r="BT24" s="44" t="str">
        <f>IF(G83="","",BB78)</f>
        <v/>
      </c>
      <c r="BU24" s="46"/>
      <c r="BV24" s="104"/>
      <c r="BW24" s="60"/>
      <c r="BX24" s="104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47" t="s">
        <v>133</v>
      </c>
      <c r="CK24" s="44" t="str">
        <f>IF(CJ34="",IF(CH34&gt;CH35,CF34,CF35),IF(CJ34&gt;CJ35,CF34,CF35))</f>
        <v/>
      </c>
      <c r="CL24" s="46"/>
      <c r="CM24" s="104"/>
      <c r="CN24" s="60"/>
      <c r="CO24" s="104"/>
      <c r="CP24" s="60"/>
      <c r="CQ24" s="379"/>
      <c r="CR24" s="380"/>
      <c r="CS24" s="380"/>
      <c r="CT24" s="380"/>
      <c r="CU24" s="380"/>
      <c r="CV24" s="381"/>
      <c r="CW24" s="60"/>
    </row>
    <row r="25" spans="1:101" ht="18.75" customHeight="1" thickBot="1" x14ac:dyDescent="0.3">
      <c r="A25" s="60"/>
      <c r="B25" s="60"/>
      <c r="C25" s="65" t="str">
        <f>C23</f>
        <v>Spanien</v>
      </c>
      <c r="D25" s="66"/>
      <c r="E25" s="104"/>
      <c r="F25" s="93"/>
      <c r="G25" s="104"/>
      <c r="H25" s="65" t="str">
        <f>C24</f>
        <v>Chile</v>
      </c>
      <c r="I25" s="66"/>
      <c r="J25" s="60"/>
      <c r="K25" s="60" t="s">
        <v>70</v>
      </c>
      <c r="L25" s="60">
        <f t="shared" si="4"/>
        <v>0</v>
      </c>
      <c r="M25" s="60">
        <f>IF($E25="",0,IF($E25&gt;$G25,3,IF($E25=G25,1,0)))</f>
        <v>0</v>
      </c>
      <c r="N25" s="60"/>
      <c r="O25" s="60">
        <f>IF($G25="",0,IF($E25&gt;$G25,0,IF($E25=$G25,1,3)))</f>
        <v>0</v>
      </c>
      <c r="P25" s="60"/>
      <c r="Q25" s="60">
        <f>E25</f>
        <v>0</v>
      </c>
      <c r="R25" s="60"/>
      <c r="S25" s="60">
        <f>G25</f>
        <v>0</v>
      </c>
      <c r="T25" s="60"/>
      <c r="U25" s="60">
        <f>G25</f>
        <v>0</v>
      </c>
      <c r="V25" s="60"/>
      <c r="W25" s="60">
        <f>E25</f>
        <v>0</v>
      </c>
      <c r="X25" s="60"/>
      <c r="Y25" s="60"/>
      <c r="Z25" s="60">
        <f>O29</f>
        <v>0</v>
      </c>
      <c r="AA25" s="60">
        <f>S29</f>
        <v>0</v>
      </c>
      <c r="AB25" s="60">
        <f>W29</f>
        <v>0</v>
      </c>
      <c r="AC25" s="60">
        <f>AA25-AB25</f>
        <v>0</v>
      </c>
      <c r="AD25" s="60">
        <f>IF(Z25&gt;Z23,-1,0)</f>
        <v>0</v>
      </c>
      <c r="AE25" s="60">
        <f>IF(Z25&gt;Z24,-1,0)</f>
        <v>0</v>
      </c>
      <c r="AF25" s="60">
        <f>IF(Z25&gt;Z26,-1,0)</f>
        <v>0</v>
      </c>
      <c r="AG25" s="60">
        <f>10000-(AJ25*1000+AM25*100+AK25*10)</f>
        <v>10000</v>
      </c>
      <c r="AH25" s="90">
        <f>RANK(AG25,AG23:AG26,1)</f>
        <v>1</v>
      </c>
      <c r="AI25" s="60" t="str">
        <f>C24</f>
        <v>Chile</v>
      </c>
      <c r="AJ25" s="60">
        <f t="shared" si="5"/>
        <v>0</v>
      </c>
      <c r="AK25" s="60">
        <f t="shared" si="5"/>
        <v>0</v>
      </c>
      <c r="AL25" s="60">
        <f t="shared" si="5"/>
        <v>0</v>
      </c>
      <c r="AM25" s="60">
        <f>AK25-AL25</f>
        <v>0</v>
      </c>
      <c r="AN25" s="187">
        <f>IF(AG23=AG25,IF(E25&gt;G25,AG23-0.1,AG23),AG23)</f>
        <v>10000</v>
      </c>
      <c r="AO25" s="187">
        <f>IF(AG24=AG25,IF(E28&gt;G28,AG24-0.1,AG24),AG24)</f>
        <v>10000</v>
      </c>
      <c r="AP25" s="187"/>
      <c r="AQ25" s="187">
        <f>IF(AG26=AG25,IF(G24&gt;E24,AG26-0.1,AG26),AG26)</f>
        <v>10000</v>
      </c>
      <c r="AR25" s="187">
        <f>AP27</f>
        <v>30000</v>
      </c>
      <c r="AS25" s="90">
        <f>RANK(AR25,AR23:AR26,1)</f>
        <v>1</v>
      </c>
      <c r="AT25" s="60" t="str">
        <f t="shared" si="6"/>
        <v>Chile</v>
      </c>
      <c r="AU25" s="60">
        <f t="shared" si="6"/>
        <v>0</v>
      </c>
      <c r="AV25" s="60">
        <f t="shared" si="6"/>
        <v>0</v>
      </c>
      <c r="AW25" s="60">
        <f t="shared" si="6"/>
        <v>0</v>
      </c>
      <c r="AX25" s="60"/>
      <c r="AY25" s="60"/>
      <c r="AZ25" s="60"/>
      <c r="BA25" s="113">
        <v>3</v>
      </c>
      <c r="BB25" s="114" t="e">
        <f>VLOOKUP(3,AS23:AT26,2,FALSE)</f>
        <v>#N/A</v>
      </c>
      <c r="BC25" s="115"/>
      <c r="BD25" s="116" t="e">
        <f>VLOOKUP(3,AS23:AW26,3,FALSE)</f>
        <v>#N/A</v>
      </c>
      <c r="BE25" s="116" t="e">
        <f>VLOOKUP(3,AS23:AW26,4,FALSE)</f>
        <v>#N/A</v>
      </c>
      <c r="BF25" s="93" t="s">
        <v>12</v>
      </c>
      <c r="BG25" s="116" t="e">
        <f>VLOOKUP(3,AS23:AW26,5,FALSE)</f>
        <v>#N/A</v>
      </c>
      <c r="BH25" s="60"/>
      <c r="BI25" s="60"/>
      <c r="BJ25" s="85">
        <f>IF(E25&gt;G25,IF(Spielplan!E25&gt;Spielplan!G25,Punktemodus!$B$3,0),0)</f>
        <v>0</v>
      </c>
      <c r="BK25" s="85">
        <f>IF(E25=G25,IF(Spielplan!E25=Spielplan!G25,Punktemodus!$B$3,0),0)</f>
        <v>10</v>
      </c>
      <c r="BL25" s="85">
        <f>IF(E25&lt;G25,IF(Spielplan!E25&lt;Spielplan!G25,Punktemodus!$B$3,0),0)</f>
        <v>0</v>
      </c>
      <c r="BM25" s="85">
        <f>IF(E25=Spielplan!E25,IF(G25=Spielplan!G25,Punktemodus!$B$5,0),0)</f>
        <v>3</v>
      </c>
      <c r="BN25" s="85">
        <f>IF(E25=Spielplan!E25,Punktemodus!$B$7,0)</f>
        <v>1</v>
      </c>
      <c r="BO25" s="85">
        <f>IF(G25=Spielplan!G25,Punktemodus!$B$7,0)</f>
        <v>1</v>
      </c>
      <c r="BP25" s="137">
        <f>IF(Spielplan!E25="",0,SUM(BJ25:BO25))</f>
        <v>0</v>
      </c>
      <c r="BQ25" s="60"/>
      <c r="BR25" s="87"/>
      <c r="BS25" s="52" t="s">
        <v>124</v>
      </c>
      <c r="BT25" s="44" t="str">
        <f>IF(G94="","",BB90)</f>
        <v/>
      </c>
      <c r="BU25" s="46"/>
      <c r="BV25" s="104"/>
      <c r="BW25" s="60"/>
      <c r="BX25" s="104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88" t="s">
        <v>136</v>
      </c>
      <c r="CS25" s="60"/>
      <c r="CT25" s="60"/>
      <c r="CU25" s="60"/>
      <c r="CV25" s="60"/>
      <c r="CW25" s="60"/>
    </row>
    <row r="26" spans="1:101" ht="18.75" customHeight="1" thickBot="1" x14ac:dyDescent="0.3">
      <c r="A26" s="60"/>
      <c r="B26" s="60"/>
      <c r="C26" s="53" t="str">
        <f>H23</f>
        <v>Niederlande</v>
      </c>
      <c r="D26" s="64"/>
      <c r="E26" s="104"/>
      <c r="F26" s="93"/>
      <c r="G26" s="104"/>
      <c r="H26" s="53" t="str">
        <f>H24</f>
        <v>Australien</v>
      </c>
      <c r="I26" s="64"/>
      <c r="J26" s="60"/>
      <c r="K26" s="60" t="s">
        <v>71</v>
      </c>
      <c r="L26" s="60">
        <f t="shared" si="4"/>
        <v>0</v>
      </c>
      <c r="M26" s="60"/>
      <c r="N26" s="60">
        <f>IF($E26="",0,IF($E26&gt;$G26,3,IF($E26=$G26,1,0)))</f>
        <v>0</v>
      </c>
      <c r="O26" s="60"/>
      <c r="P26" s="60">
        <f>IF($G26="",0,IF($E26&gt;$G26,0,IF($E26=$G26,1,3)))</f>
        <v>0</v>
      </c>
      <c r="Q26" s="60"/>
      <c r="R26" s="60">
        <f>E26</f>
        <v>0</v>
      </c>
      <c r="S26" s="60"/>
      <c r="T26" s="60">
        <f>G26</f>
        <v>0</v>
      </c>
      <c r="U26" s="60"/>
      <c r="V26" s="60">
        <f>G26</f>
        <v>0</v>
      </c>
      <c r="W26" s="60"/>
      <c r="X26" s="60">
        <f>E26</f>
        <v>0</v>
      </c>
      <c r="Y26" s="60"/>
      <c r="Z26" s="60">
        <f>P29</f>
        <v>0</v>
      </c>
      <c r="AA26" s="60">
        <f>T29</f>
        <v>0</v>
      </c>
      <c r="AB26" s="60">
        <f>X29</f>
        <v>0</v>
      </c>
      <c r="AC26" s="60">
        <f>AA26-AB26</f>
        <v>0</v>
      </c>
      <c r="AD26" s="60">
        <f>IF(Z26&gt;Z23,-1,0)</f>
        <v>0</v>
      </c>
      <c r="AE26" s="60">
        <f>IF(Z26&gt;Z24,-1,0)</f>
        <v>0</v>
      </c>
      <c r="AF26" s="60">
        <f>IF(Z26&gt;Z25,-1,0)</f>
        <v>0</v>
      </c>
      <c r="AG26" s="60">
        <f>10000-(AJ26*1000+AM26*100+AK26*10)</f>
        <v>10000</v>
      </c>
      <c r="AH26" s="90">
        <f>RANK(AG26,AG23:AG26,1)</f>
        <v>1</v>
      </c>
      <c r="AI26" s="60" t="str">
        <f>H24</f>
        <v>Australien</v>
      </c>
      <c r="AJ26" s="60">
        <f t="shared" si="5"/>
        <v>0</v>
      </c>
      <c r="AK26" s="60">
        <f t="shared" si="5"/>
        <v>0</v>
      </c>
      <c r="AL26" s="60">
        <f t="shared" si="5"/>
        <v>0</v>
      </c>
      <c r="AM26" s="60">
        <f>AK26-AL26</f>
        <v>0</v>
      </c>
      <c r="AN26" s="187">
        <f>IF(AG23=AG26,IF(E27&gt;G27,AG23-0.1,AG23),AG23)</f>
        <v>10000</v>
      </c>
      <c r="AO26" s="187">
        <f>IF(AG24=AG26,IF(E26&gt;G26,AG24-0.1,AG24),AG24)</f>
        <v>10000</v>
      </c>
      <c r="AP26" s="187">
        <f>IF(AG25=AG26,IF(E24&gt;G24,AG25-0.1,AG25),AG25)</f>
        <v>10000</v>
      </c>
      <c r="AQ26" s="187"/>
      <c r="AR26" s="187">
        <f>AQ27</f>
        <v>30000</v>
      </c>
      <c r="AS26" s="90">
        <f>RANK(AR26,AR23:AR26,1)</f>
        <v>1</v>
      </c>
      <c r="AT26" s="60" t="str">
        <f t="shared" si="6"/>
        <v>Australien</v>
      </c>
      <c r="AU26" s="60">
        <f t="shared" si="6"/>
        <v>0</v>
      </c>
      <c r="AV26" s="60">
        <f t="shared" si="6"/>
        <v>0</v>
      </c>
      <c r="AW26" s="60">
        <f t="shared" si="6"/>
        <v>0</v>
      </c>
      <c r="AX26" s="60"/>
      <c r="AY26" s="60"/>
      <c r="AZ26" s="60"/>
      <c r="BA26" s="113">
        <v>4</v>
      </c>
      <c r="BB26" s="114" t="e">
        <f>VLOOKUP(4,AS23:AT26,2,FALSE)</f>
        <v>#N/A</v>
      </c>
      <c r="BC26" s="115"/>
      <c r="BD26" s="116" t="e">
        <f>VLOOKUP(4,AS23:AW26,3,FALSE)</f>
        <v>#N/A</v>
      </c>
      <c r="BE26" s="116" t="e">
        <f>VLOOKUP(4,AS23:AW26,4,FALSE)</f>
        <v>#N/A</v>
      </c>
      <c r="BF26" s="93" t="s">
        <v>12</v>
      </c>
      <c r="BG26" s="116" t="e">
        <f>VLOOKUP(4,AS23:AW26,5,FALSE)</f>
        <v>#N/A</v>
      </c>
      <c r="BH26" s="60"/>
      <c r="BI26" s="60"/>
      <c r="BJ26" s="85">
        <f>IF(E26&gt;G26,IF(Spielplan!E26&gt;Spielplan!G26,Punktemodus!$B$3,0),0)</f>
        <v>0</v>
      </c>
      <c r="BK26" s="85">
        <f>IF(E26=G26,IF(Spielplan!E26=Spielplan!G26,Punktemodus!$B$3,0),0)</f>
        <v>10</v>
      </c>
      <c r="BL26" s="85">
        <f>IF(E26&lt;G26,IF(Spielplan!E26&lt;Spielplan!G26,Punktemodus!$B$3,0),0)</f>
        <v>0</v>
      </c>
      <c r="BM26" s="85">
        <f>IF(E26=Spielplan!E26,IF(G26=Spielplan!G26,Punktemodus!$B$5,0),0)</f>
        <v>3</v>
      </c>
      <c r="BN26" s="85">
        <f>IF(E26=Spielplan!E26,Punktemodus!$B$7,0)</f>
        <v>1</v>
      </c>
      <c r="BO26" s="85">
        <f>IF(G26=Spielplan!G26,Punktemodus!$B$7,0)</f>
        <v>1</v>
      </c>
      <c r="BP26" s="137">
        <f>IF(Spielplan!E26="",0,SUM(BJ26:BO26))</f>
        <v>0</v>
      </c>
      <c r="BQ26" s="60"/>
      <c r="BR26" s="8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382" t="str">
        <f>IF(CQ23=CK23,CK24,CK23)</f>
        <v/>
      </c>
      <c r="CR26" s="383"/>
      <c r="CS26" s="383"/>
      <c r="CT26" s="383"/>
      <c r="CU26" s="383"/>
      <c r="CV26" s="384"/>
      <c r="CW26" s="60"/>
    </row>
    <row r="27" spans="1:101" ht="18.75" customHeight="1" thickBot="1" x14ac:dyDescent="0.3">
      <c r="A27" s="60"/>
      <c r="B27" s="60"/>
      <c r="C27" s="65" t="str">
        <f>C23</f>
        <v>Spanien</v>
      </c>
      <c r="D27" s="66"/>
      <c r="E27" s="104"/>
      <c r="F27" s="93"/>
      <c r="G27" s="104"/>
      <c r="H27" s="65" t="str">
        <f>H24</f>
        <v>Australien</v>
      </c>
      <c r="I27" s="66"/>
      <c r="J27" s="60"/>
      <c r="K27" s="60" t="s">
        <v>72</v>
      </c>
      <c r="L27" s="60">
        <f t="shared" si="4"/>
        <v>0</v>
      </c>
      <c r="M27" s="60">
        <f>IF($E27="",0,IF($E27&gt;$G27,3,IF($E27=G27,1,0)))</f>
        <v>0</v>
      </c>
      <c r="N27" s="60"/>
      <c r="O27" s="60"/>
      <c r="P27" s="60">
        <f>IF($G27="",0,IF($E27&gt;$G27,0,IF($E27=$G27,1,3)))</f>
        <v>0</v>
      </c>
      <c r="Q27" s="60">
        <f>E27</f>
        <v>0</v>
      </c>
      <c r="R27" s="60"/>
      <c r="S27" s="60"/>
      <c r="T27" s="60">
        <f>G27</f>
        <v>0</v>
      </c>
      <c r="U27" s="60">
        <f>G27</f>
        <v>0</v>
      </c>
      <c r="V27" s="60"/>
      <c r="W27" s="60"/>
      <c r="X27" s="60">
        <f>E27</f>
        <v>0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187">
        <f>SUM(AN23:AN26)</f>
        <v>30000</v>
      </c>
      <c r="AO27" s="187">
        <f>SUM(AO23:AO26)</f>
        <v>30000</v>
      </c>
      <c r="AP27" s="187">
        <f>SUM(AP23:AP26)</f>
        <v>30000</v>
      </c>
      <c r="AQ27" s="187">
        <f>SUM(AQ23:AQ26)</f>
        <v>30000</v>
      </c>
      <c r="AR27" s="187"/>
      <c r="AS27" s="60"/>
      <c r="AT27" s="60"/>
      <c r="AU27" s="60"/>
      <c r="AV27" s="60"/>
      <c r="AW27" s="60"/>
      <c r="AX27" s="60"/>
      <c r="AY27" s="60"/>
      <c r="AZ27" s="60"/>
      <c r="BA27" s="92"/>
      <c r="BB27" s="60"/>
      <c r="BC27" s="60"/>
      <c r="BD27" s="60"/>
      <c r="BE27" s="60"/>
      <c r="BF27" s="60"/>
      <c r="BG27" s="60"/>
      <c r="BH27" s="60"/>
      <c r="BI27" s="60"/>
      <c r="BJ27" s="85">
        <f>IF(E27&gt;G27,IF(Spielplan!E27&gt;Spielplan!G27,Punktemodus!$B$3,0),0)</f>
        <v>0</v>
      </c>
      <c r="BK27" s="85">
        <f>IF(E27=G27,IF(Spielplan!E27=Spielplan!G27,Punktemodus!$B$3,0),0)</f>
        <v>10</v>
      </c>
      <c r="BL27" s="85">
        <f>IF(E27&lt;G27,IF(Spielplan!E27&lt;Spielplan!G27,Punktemodus!$B$3,0),0)</f>
        <v>0</v>
      </c>
      <c r="BM27" s="85">
        <f>IF(E27=Spielplan!E27,IF(G27=Spielplan!G27,Punktemodus!$B$5,0),0)</f>
        <v>3</v>
      </c>
      <c r="BN27" s="85">
        <f>IF(E27=Spielplan!E27,Punktemodus!$B$7,0)</f>
        <v>1</v>
      </c>
      <c r="BO27" s="85">
        <f>IF(G27=Spielplan!G27,Punktemodus!$B$7,0)</f>
        <v>1</v>
      </c>
      <c r="BP27" s="137">
        <f>IF(Spielplan!E27="",0,SUM(BJ27:BO27))</f>
        <v>0</v>
      </c>
      <c r="BQ27" s="60"/>
      <c r="BR27" s="8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91" t="s">
        <v>131</v>
      </c>
      <c r="CM27" s="60"/>
      <c r="CN27" s="60"/>
      <c r="CO27" s="61" t="s">
        <v>26</v>
      </c>
      <c r="CP27" s="60"/>
      <c r="CQ27" s="385"/>
      <c r="CR27" s="386"/>
      <c r="CS27" s="386"/>
      <c r="CT27" s="386"/>
      <c r="CU27" s="386"/>
      <c r="CV27" s="387"/>
      <c r="CW27" s="60"/>
    </row>
    <row r="28" spans="1:101" ht="18.75" customHeight="1" thickBot="1" x14ac:dyDescent="0.3">
      <c r="A28" s="60"/>
      <c r="B28" s="60"/>
      <c r="C28" s="53" t="str">
        <f>H23</f>
        <v>Niederlande</v>
      </c>
      <c r="D28" s="64"/>
      <c r="E28" s="104"/>
      <c r="F28" s="106"/>
      <c r="G28" s="104"/>
      <c r="H28" s="53" t="str">
        <f>C24</f>
        <v>Chile</v>
      </c>
      <c r="I28" s="64"/>
      <c r="J28" s="60"/>
      <c r="K28" s="60" t="s">
        <v>72</v>
      </c>
      <c r="L28" s="60">
        <f t="shared" si="4"/>
        <v>0</v>
      </c>
      <c r="M28" s="60"/>
      <c r="N28" s="60">
        <f>IF($E28="",0,IF($E28&gt;$G28,3,IF($E28=$G28,1,0)))</f>
        <v>0</v>
      </c>
      <c r="O28" s="60">
        <f>IF($G28="",0,IF($E28&gt;$G28,0,IF($E28=$G28,1,3)))</f>
        <v>0</v>
      </c>
      <c r="P28" s="60"/>
      <c r="Q28" s="60"/>
      <c r="R28" s="60">
        <f>E28</f>
        <v>0</v>
      </c>
      <c r="S28" s="60">
        <f>G28</f>
        <v>0</v>
      </c>
      <c r="T28" s="60"/>
      <c r="U28" s="60"/>
      <c r="V28" s="60">
        <f>G28</f>
        <v>0</v>
      </c>
      <c r="W28" s="60">
        <f>E28</f>
        <v>0</v>
      </c>
      <c r="X28" s="60"/>
      <c r="Y28" s="60"/>
      <c r="Z28" s="60" t="s">
        <v>30</v>
      </c>
      <c r="AA28" s="60"/>
      <c r="AB28" s="60"/>
      <c r="AC28" s="60"/>
      <c r="AD28" s="60"/>
      <c r="AE28" s="60"/>
      <c r="AF28" s="60"/>
      <c r="AG28" s="60" t="b">
        <f>OR(AG23=AG24,AG23=AG25,AG23=AG26,AG24=AG25,AG24=AG26,AG25=AG26)</f>
        <v>1</v>
      </c>
      <c r="AH28" s="60"/>
      <c r="AI28" s="60"/>
      <c r="AJ28" s="60"/>
      <c r="AK28" s="60"/>
      <c r="AL28" s="60"/>
      <c r="AM28" s="60"/>
      <c r="AN28" s="60"/>
      <c r="AO28" s="60" t="s">
        <v>34</v>
      </c>
      <c r="AP28" s="60"/>
      <c r="AQ28" s="60"/>
      <c r="AR28" s="60" t="b">
        <f>OR(AR23=AR24,AR23=AR25,AR23=AR26,AR24=AR25,AR24=AR26,AR25=AR26)</f>
        <v>1</v>
      </c>
      <c r="AS28" s="60"/>
      <c r="AT28" s="60"/>
      <c r="AU28" s="60"/>
      <c r="AV28" s="60"/>
      <c r="AW28" s="60"/>
      <c r="AX28" s="60"/>
      <c r="AY28" s="60"/>
      <c r="AZ28" s="60"/>
      <c r="BA28" s="92"/>
      <c r="BB28" s="60"/>
      <c r="BC28" s="60"/>
      <c r="BD28" s="60"/>
      <c r="BE28" s="60"/>
      <c r="BF28" s="60"/>
      <c r="BG28" s="60"/>
      <c r="BH28" s="60"/>
      <c r="BI28" s="60"/>
      <c r="BJ28" s="85">
        <f>IF(E28&gt;G28,IF(Spielplan!E28&gt;Spielplan!G28,Punktemodus!$B$3,0),0)</f>
        <v>0</v>
      </c>
      <c r="BK28" s="85">
        <f>IF(E28=G28,IF(Spielplan!E28=Spielplan!G28,Punktemodus!$B$3,0),0)</f>
        <v>10</v>
      </c>
      <c r="BL28" s="85">
        <f>IF(E28&lt;G28,IF(Spielplan!E28&lt;Spielplan!G28,Punktemodus!$B$3,0),0)</f>
        <v>0</v>
      </c>
      <c r="BM28" s="85">
        <f>IF(E28=Spielplan!E28,IF(G28=Spielplan!G28,Punktemodus!$B$5,0),0)</f>
        <v>3</v>
      </c>
      <c r="BN28" s="85">
        <f>IF(E28=Spielplan!E28,Punktemodus!$B$7,0)</f>
        <v>1</v>
      </c>
      <c r="BO28" s="85">
        <f>IF(G28=Spielplan!G28,Punktemodus!$B$7,0)</f>
        <v>1</v>
      </c>
      <c r="BP28" s="137">
        <f>IF(Spielplan!E28="",0,SUM(BJ28:BO28))</f>
        <v>0</v>
      </c>
      <c r="BQ28" s="60"/>
      <c r="BR28" s="87"/>
      <c r="BS28" s="82" t="s">
        <v>20</v>
      </c>
      <c r="BT28" s="44" t="str">
        <f>IF(G28="","",BB23)</f>
        <v/>
      </c>
      <c r="BU28" s="46"/>
      <c r="BV28" s="104"/>
      <c r="BW28" s="60"/>
      <c r="BX28" s="104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88" t="s">
        <v>137</v>
      </c>
      <c r="CS28" s="60"/>
      <c r="CT28" s="60"/>
      <c r="CU28" s="60"/>
      <c r="CV28" s="60"/>
      <c r="CW28" s="60"/>
    </row>
    <row r="29" spans="1:101" ht="18.75" customHeight="1" thickBot="1" x14ac:dyDescent="0.25">
      <c r="A29" s="60"/>
      <c r="B29" s="60"/>
      <c r="C29" s="136" t="str">
        <f>IF(G28="","",IF(AR28=TRUE,"Achtung: Fehler in Tabelle!",""))</f>
        <v/>
      </c>
      <c r="D29" s="60"/>
      <c r="E29" s="85"/>
      <c r="F29" s="60"/>
      <c r="G29" s="85"/>
      <c r="H29" s="60"/>
      <c r="I29" s="60"/>
      <c r="J29" s="60"/>
      <c r="K29" s="60"/>
      <c r="L29" s="60"/>
      <c r="M29" s="60">
        <f t="shared" ref="M29:X29" si="7">SUM(M23:M28)</f>
        <v>0</v>
      </c>
      <c r="N29" s="60">
        <f t="shared" si="7"/>
        <v>0</v>
      </c>
      <c r="O29" s="60">
        <f t="shared" si="7"/>
        <v>0</v>
      </c>
      <c r="P29" s="60">
        <f t="shared" si="7"/>
        <v>0</v>
      </c>
      <c r="Q29" s="60">
        <f t="shared" si="7"/>
        <v>0</v>
      </c>
      <c r="R29" s="60">
        <f t="shared" si="7"/>
        <v>0</v>
      </c>
      <c r="S29" s="60">
        <f t="shared" si="7"/>
        <v>0</v>
      </c>
      <c r="T29" s="60">
        <f t="shared" si="7"/>
        <v>0</v>
      </c>
      <c r="U29" s="60">
        <f t="shared" si="7"/>
        <v>0</v>
      </c>
      <c r="V29" s="60">
        <f t="shared" si="7"/>
        <v>0</v>
      </c>
      <c r="W29" s="60">
        <f t="shared" si="7"/>
        <v>0</v>
      </c>
      <c r="X29" s="60">
        <f t="shared" si="7"/>
        <v>0</v>
      </c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160">
        <f>SUM(BP23:BP28)</f>
        <v>0</v>
      </c>
      <c r="BQ29" s="60"/>
      <c r="BR29" s="87"/>
      <c r="BS29" s="5" t="s">
        <v>125</v>
      </c>
      <c r="BT29" s="44" t="str">
        <f>IF(G17="","",BB13)</f>
        <v/>
      </c>
      <c r="BU29" s="46"/>
      <c r="BV29" s="104"/>
      <c r="BW29" s="60"/>
      <c r="BX29" s="104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47" t="s">
        <v>134</v>
      </c>
      <c r="CK29" s="44" t="str">
        <f>IF(CK23=CF19,CF18,CF19)</f>
        <v/>
      </c>
      <c r="CL29" s="46"/>
      <c r="CM29" s="104"/>
      <c r="CN29" s="60"/>
      <c r="CO29" s="104"/>
      <c r="CP29" s="60"/>
      <c r="CQ29" s="388" t="str">
        <f>IF(CO29="",IF(CM29&gt;CM30,CK29,CK30),IF(CO29&gt;CO30,CK29,CK30))</f>
        <v/>
      </c>
      <c r="CR29" s="389"/>
      <c r="CS29" s="389"/>
      <c r="CT29" s="389"/>
      <c r="CU29" s="389"/>
      <c r="CV29" s="390"/>
      <c r="CW29" s="60"/>
    </row>
    <row r="30" spans="1:101" ht="18.75" customHeight="1" thickBot="1" x14ac:dyDescent="0.25">
      <c r="A30" s="60"/>
      <c r="B30" s="60"/>
      <c r="C30" s="60"/>
      <c r="D30" s="60"/>
      <c r="E30" s="85"/>
      <c r="F30" s="60"/>
      <c r="G30" s="85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85"/>
      <c r="BJ30" s="60"/>
      <c r="BK30" s="60"/>
      <c r="BL30" s="60"/>
      <c r="BM30" s="60"/>
      <c r="BN30" s="60"/>
      <c r="BO30" s="60"/>
      <c r="BP30" s="138"/>
      <c r="BQ30" s="60"/>
      <c r="BR30" s="87"/>
      <c r="BS30" s="60"/>
      <c r="BT30" s="60"/>
      <c r="BU30" s="60"/>
      <c r="BV30" s="60"/>
      <c r="BW30" s="60"/>
      <c r="BX30" s="60"/>
      <c r="BY30" s="60"/>
      <c r="BZ30" s="47">
        <v>52</v>
      </c>
      <c r="CA30" s="44" t="str">
        <f>IF(BX28="",IF(BV28&gt;BV29,BT28,BT29),IF(BX28&gt;BX29,BT28,BT29))</f>
        <v/>
      </c>
      <c r="CB30" s="46"/>
      <c r="CC30" s="104"/>
      <c r="CD30" s="60"/>
      <c r="CE30" s="104"/>
      <c r="CF30" s="60"/>
      <c r="CG30" s="60"/>
      <c r="CH30" s="60"/>
      <c r="CI30" s="60"/>
      <c r="CJ30" s="47" t="s">
        <v>135</v>
      </c>
      <c r="CK30" s="44" t="str">
        <f>IF(CK24=CF34,CF35,CF34)</f>
        <v/>
      </c>
      <c r="CL30" s="46"/>
      <c r="CM30" s="104"/>
      <c r="CN30" s="60"/>
      <c r="CO30" s="104"/>
      <c r="CP30" s="60"/>
      <c r="CQ30" s="391"/>
      <c r="CR30" s="392"/>
      <c r="CS30" s="392"/>
      <c r="CT30" s="392"/>
      <c r="CU30" s="392"/>
      <c r="CV30" s="393"/>
      <c r="CW30" s="60"/>
    </row>
    <row r="31" spans="1:101" ht="18.75" customHeight="1" thickBot="1" x14ac:dyDescent="0.3">
      <c r="A31" s="60"/>
      <c r="B31" s="60"/>
      <c r="C31" s="60"/>
      <c r="D31" s="60"/>
      <c r="E31" s="85"/>
      <c r="F31" s="60"/>
      <c r="G31" s="85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85"/>
      <c r="BJ31" s="60"/>
      <c r="BK31" s="60"/>
      <c r="BL31" s="60"/>
      <c r="BM31" s="60"/>
      <c r="BN31" s="60"/>
      <c r="BO31" s="60"/>
      <c r="BP31" s="138"/>
      <c r="BQ31" s="60"/>
      <c r="BR31" s="87"/>
      <c r="BS31" s="60"/>
      <c r="BT31" s="60"/>
      <c r="BU31" s="60"/>
      <c r="BV31" s="60"/>
      <c r="BW31" s="60"/>
      <c r="BX31" s="60"/>
      <c r="BY31" s="60"/>
      <c r="BZ31" s="47">
        <v>51</v>
      </c>
      <c r="CA31" s="44" t="str">
        <f>IF(BX32="",IF(BV32&gt;BV33,BT32,BT33),IF(BX32&gt;BX33,BT32,BT33))</f>
        <v/>
      </c>
      <c r="CB31" s="46"/>
      <c r="CC31" s="104"/>
      <c r="CD31" s="60"/>
      <c r="CE31" s="104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88" t="s">
        <v>138</v>
      </c>
      <c r="CS31" s="60"/>
      <c r="CT31" s="60"/>
      <c r="CU31" s="60"/>
      <c r="CV31" s="60"/>
      <c r="CW31" s="60"/>
    </row>
    <row r="32" spans="1:101" ht="18.75" customHeight="1" thickBot="1" x14ac:dyDescent="0.3">
      <c r="A32" s="60"/>
      <c r="B32" s="60"/>
      <c r="C32" s="88" t="s">
        <v>73</v>
      </c>
      <c r="D32" s="60"/>
      <c r="E32" s="85"/>
      <c r="F32" s="60"/>
      <c r="G32" s="85"/>
      <c r="H32" s="60"/>
      <c r="I32" s="60"/>
      <c r="J32" s="60"/>
      <c r="K32" s="60"/>
      <c r="L32" s="60"/>
      <c r="M32" s="60" t="s">
        <v>4</v>
      </c>
      <c r="N32" s="60"/>
      <c r="O32" s="60"/>
      <c r="P32" s="60"/>
      <c r="Q32" s="60" t="s">
        <v>6</v>
      </c>
      <c r="R32" s="60"/>
      <c r="S32" s="60"/>
      <c r="T32" s="60"/>
      <c r="U32" s="60" t="s">
        <v>7</v>
      </c>
      <c r="V32" s="60"/>
      <c r="W32" s="60"/>
      <c r="X32" s="60"/>
      <c r="Y32" s="60"/>
      <c r="Z32" s="60" t="s">
        <v>4</v>
      </c>
      <c r="AA32" s="60" t="s">
        <v>5</v>
      </c>
      <c r="AB32" s="60"/>
      <c r="AC32" s="60"/>
      <c r="AD32" s="60" t="s">
        <v>9</v>
      </c>
      <c r="AE32" s="60"/>
      <c r="AF32" s="60"/>
      <c r="AG32" s="60"/>
      <c r="AH32" s="60" t="s">
        <v>32</v>
      </c>
      <c r="AI32" s="60"/>
      <c r="AJ32" s="60"/>
      <c r="AK32" s="60"/>
      <c r="AL32" s="60"/>
      <c r="AM32" s="60"/>
      <c r="AN32" s="60" t="s">
        <v>35</v>
      </c>
      <c r="AO32" s="60"/>
      <c r="AP32" s="60"/>
      <c r="AQ32" s="60"/>
      <c r="AR32" s="60"/>
      <c r="AS32" s="60" t="s">
        <v>33</v>
      </c>
      <c r="AT32" s="60"/>
      <c r="AU32" s="60"/>
      <c r="AV32" s="60"/>
      <c r="AW32" s="60"/>
      <c r="AX32" s="60"/>
      <c r="AY32" s="60"/>
      <c r="AZ32" s="60"/>
      <c r="BA32" s="60"/>
      <c r="BB32" s="89" t="s">
        <v>10</v>
      </c>
      <c r="BC32" s="60"/>
      <c r="BD32" s="90" t="s">
        <v>4</v>
      </c>
      <c r="BE32" s="60"/>
      <c r="BF32" s="61" t="s">
        <v>5</v>
      </c>
      <c r="BG32" s="60"/>
      <c r="BH32" s="60"/>
      <c r="BI32" s="85"/>
      <c r="BJ32" s="60"/>
      <c r="BK32" s="60"/>
      <c r="BL32" s="60"/>
      <c r="BM32" s="60"/>
      <c r="BN32" s="60"/>
      <c r="BO32" s="60"/>
      <c r="BP32" s="138"/>
      <c r="BQ32" s="85"/>
      <c r="BR32" s="87"/>
      <c r="BS32" s="55" t="s">
        <v>24</v>
      </c>
      <c r="BT32" s="44" t="str">
        <f>IF(G50="","",BB45)</f>
        <v/>
      </c>
      <c r="BU32" s="46"/>
      <c r="BV32" s="104"/>
      <c r="BW32" s="60"/>
      <c r="BX32" s="104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343" t="str">
        <f>IF(CQ29=CK29,CK30,CK29)</f>
        <v/>
      </c>
      <c r="CR32" s="344"/>
      <c r="CS32" s="344"/>
      <c r="CT32" s="344"/>
      <c r="CU32" s="344"/>
      <c r="CV32" s="345"/>
      <c r="CW32" s="60"/>
    </row>
    <row r="33" spans="1:101" ht="18.75" customHeight="1" thickBot="1" x14ac:dyDescent="0.25">
      <c r="A33" s="60"/>
      <c r="B33" s="60"/>
      <c r="C33" s="60"/>
      <c r="D33" s="60"/>
      <c r="E33" s="85"/>
      <c r="F33" s="60"/>
      <c r="G33" s="85"/>
      <c r="H33" s="60"/>
      <c r="I33" s="60"/>
      <c r="J33" s="60"/>
      <c r="K33" s="60"/>
      <c r="L33" s="60"/>
      <c r="M33" s="60" t="s">
        <v>0</v>
      </c>
      <c r="N33" s="60" t="s">
        <v>1</v>
      </c>
      <c r="O33" s="60" t="s">
        <v>2</v>
      </c>
      <c r="P33" s="60" t="s">
        <v>3</v>
      </c>
      <c r="Q33" s="60" t="s">
        <v>0</v>
      </c>
      <c r="R33" s="60" t="s">
        <v>1</v>
      </c>
      <c r="S33" s="60" t="s">
        <v>2</v>
      </c>
      <c r="T33" s="60" t="s">
        <v>3</v>
      </c>
      <c r="U33" s="60" t="s">
        <v>0</v>
      </c>
      <c r="V33" s="60" t="s">
        <v>1</v>
      </c>
      <c r="W33" s="60" t="s">
        <v>2</v>
      </c>
      <c r="X33" s="60" t="s">
        <v>3</v>
      </c>
      <c r="Y33" s="60"/>
      <c r="Z33" s="60" t="s">
        <v>8</v>
      </c>
      <c r="AA33" s="60"/>
      <c r="AB33" s="60"/>
      <c r="AC33" s="60"/>
      <c r="AD33" s="60"/>
      <c r="AE33" s="60"/>
      <c r="AF33" s="60"/>
      <c r="AG33" s="60"/>
      <c r="AH33" s="60" t="s">
        <v>31</v>
      </c>
      <c r="AI33" s="60"/>
      <c r="AJ33" s="60"/>
      <c r="AK33" s="60"/>
      <c r="AL33" s="60"/>
      <c r="AM33" s="60"/>
      <c r="AN33" s="60" t="str">
        <f>AI34</f>
        <v>Kolumbien</v>
      </c>
      <c r="AO33" s="60" t="str">
        <f>AI35</f>
        <v>Griechenland</v>
      </c>
      <c r="AP33" s="60" t="str">
        <f>AI36</f>
        <v>Elfenbeinküste</v>
      </c>
      <c r="AQ33" s="60" t="str">
        <f>AI37</f>
        <v>Japan</v>
      </c>
      <c r="AR33" s="60"/>
      <c r="AS33" s="60" t="s">
        <v>31</v>
      </c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85"/>
      <c r="BJ33" s="85"/>
      <c r="BK33" s="85"/>
      <c r="BL33" s="85"/>
      <c r="BM33" s="85"/>
      <c r="BN33" s="85"/>
      <c r="BO33" s="85"/>
      <c r="BP33" s="137"/>
      <c r="BQ33" s="85"/>
      <c r="BR33" s="87"/>
      <c r="BS33" s="25" t="s">
        <v>23</v>
      </c>
      <c r="BT33" s="44" t="str">
        <f>IF(G39="","",BB35)</f>
        <v/>
      </c>
      <c r="BU33" s="46"/>
      <c r="BV33" s="104"/>
      <c r="BW33" s="60"/>
      <c r="BX33" s="104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346"/>
      <c r="CR33" s="347"/>
      <c r="CS33" s="347"/>
      <c r="CT33" s="347"/>
      <c r="CU33" s="347"/>
      <c r="CV33" s="348"/>
      <c r="CW33" s="60"/>
    </row>
    <row r="34" spans="1:101" ht="18.75" customHeight="1" thickBot="1" x14ac:dyDescent="0.3">
      <c r="A34" s="60"/>
      <c r="B34" s="60"/>
      <c r="C34" s="20" t="str">
        <f>Spielplan!$C$34</f>
        <v>Kolumbien</v>
      </c>
      <c r="D34" s="39"/>
      <c r="E34" s="104"/>
      <c r="F34" s="93"/>
      <c r="G34" s="104"/>
      <c r="H34" s="20" t="str">
        <f>Spielplan!$H$34</f>
        <v>Griechenland</v>
      </c>
      <c r="I34" s="39"/>
      <c r="J34" s="60"/>
      <c r="K34" s="60" t="s">
        <v>78</v>
      </c>
      <c r="L34" s="60">
        <f t="shared" ref="L34:L39" si="8">IF(E34-G34&gt;0,1,IF(G34=E34,0,-1))</f>
        <v>0</v>
      </c>
      <c r="M34" s="60">
        <f>IF($E34="",0,IF($E34&gt;$G34,3,IF($E34=G34,1,0)))</f>
        <v>0</v>
      </c>
      <c r="N34" s="60">
        <f>IF($G34="",0,IF($E34&gt;$G34,0,IF($E34=G34,1,3)))</f>
        <v>0</v>
      </c>
      <c r="O34" s="60"/>
      <c r="P34" s="60"/>
      <c r="Q34" s="60">
        <f>E34</f>
        <v>0</v>
      </c>
      <c r="R34" s="60">
        <f>G34</f>
        <v>0</v>
      </c>
      <c r="S34" s="60"/>
      <c r="T34" s="60"/>
      <c r="U34" s="60">
        <f>G34</f>
        <v>0</v>
      </c>
      <c r="V34" s="60">
        <f>E34</f>
        <v>0</v>
      </c>
      <c r="W34" s="60"/>
      <c r="X34" s="60"/>
      <c r="Y34" s="60"/>
      <c r="Z34" s="60">
        <f>M40</f>
        <v>0</v>
      </c>
      <c r="AA34" s="60">
        <f>Q40</f>
        <v>0</v>
      </c>
      <c r="AB34" s="60">
        <f>U40</f>
        <v>0</v>
      </c>
      <c r="AC34" s="60">
        <f>AA34-AB34</f>
        <v>0</v>
      </c>
      <c r="AD34" s="60">
        <f>IF(Z34&gt;Z35,-1,0)</f>
        <v>0</v>
      </c>
      <c r="AE34" s="60">
        <f>IF(Z34&gt;Z36,-1,0)</f>
        <v>0</v>
      </c>
      <c r="AF34" s="60">
        <f>IF(Z34&gt;Z37,-1,0)</f>
        <v>0</v>
      </c>
      <c r="AG34" s="60">
        <f>10000-(AJ34*1000+AM34*100+AK34*10)</f>
        <v>10000</v>
      </c>
      <c r="AH34" s="90">
        <f>RANK(AG34,AG34:AG37,1)</f>
        <v>1</v>
      </c>
      <c r="AI34" s="60" t="str">
        <f>C34</f>
        <v>Kolumbien</v>
      </c>
      <c r="AJ34" s="60">
        <f t="shared" ref="AJ34:AL37" si="9">Z34</f>
        <v>0</v>
      </c>
      <c r="AK34" s="60">
        <f t="shared" si="9"/>
        <v>0</v>
      </c>
      <c r="AL34" s="60">
        <f t="shared" si="9"/>
        <v>0</v>
      </c>
      <c r="AM34" s="60">
        <f>AK34-AL34</f>
        <v>0</v>
      </c>
      <c r="AN34" s="187"/>
      <c r="AO34" s="187">
        <f>IF(AG35=AG34,IF(G34&gt;E34,AG35-0.1,AG35),AG35)</f>
        <v>10000</v>
      </c>
      <c r="AP34" s="187">
        <f>IF(AG36=AG34,IF(G36&gt;E36,AG36-0.1,AG36),AG36)</f>
        <v>10000</v>
      </c>
      <c r="AQ34" s="187">
        <f>IF(AG37=AG34,IF(G38&gt;E38,AG37-0.1,AG37),AG37)</f>
        <v>10000</v>
      </c>
      <c r="AR34" s="187">
        <f>AN38</f>
        <v>30000</v>
      </c>
      <c r="AS34" s="90">
        <f>RANK(AR34,AR34:AR37,1)</f>
        <v>1</v>
      </c>
      <c r="AT34" s="60" t="str">
        <f t="shared" ref="AT34:AW37" si="10">AI34</f>
        <v>Kolumbien</v>
      </c>
      <c r="AU34" s="60">
        <f t="shared" si="10"/>
        <v>0</v>
      </c>
      <c r="AV34" s="60">
        <f t="shared" si="10"/>
        <v>0</v>
      </c>
      <c r="AW34" s="60">
        <f t="shared" si="10"/>
        <v>0</v>
      </c>
      <c r="AX34" s="60"/>
      <c r="AY34" s="60"/>
      <c r="AZ34" s="60"/>
      <c r="BA34" s="19">
        <v>1</v>
      </c>
      <c r="BB34" s="20" t="str">
        <f>VLOOKUP(1,AS34:AT37,2,FALSE)</f>
        <v>Kolumbien</v>
      </c>
      <c r="BC34" s="18"/>
      <c r="BD34" s="21">
        <f>VLOOKUP(1,AS34:AW37,3,FALSE)</f>
        <v>0</v>
      </c>
      <c r="BE34" s="22">
        <f>VLOOKUP(1,AS34:AW37,4,FALSE)</f>
        <v>0</v>
      </c>
      <c r="BF34" s="93" t="s">
        <v>12</v>
      </c>
      <c r="BG34" s="22">
        <f>VLOOKUP(1,AS34:AW37,5,FALSE)</f>
        <v>0</v>
      </c>
      <c r="BH34" s="27" t="s">
        <v>22</v>
      </c>
      <c r="BI34" s="85"/>
      <c r="BJ34" s="85">
        <f>IF(E34&gt;G34,IF(Spielplan!E34&gt;Spielplan!G34,Punktemodus!$B$3,0),0)</f>
        <v>0</v>
      </c>
      <c r="BK34" s="85">
        <f>IF(E34=G34,IF(Spielplan!E34=Spielplan!G34,Punktemodus!$B$3,0),0)</f>
        <v>10</v>
      </c>
      <c r="BL34" s="85">
        <f>IF(E34&lt;G34,IF(Spielplan!E34&lt;Spielplan!G34,Punktemodus!$B$3,0),0)</f>
        <v>0</v>
      </c>
      <c r="BM34" s="85">
        <f>IF(E34=Spielplan!E34,IF(G34=Spielplan!G34,Punktemodus!$B$5,0),0)</f>
        <v>3</v>
      </c>
      <c r="BN34" s="85">
        <f>IF(E34=Spielplan!E34,Punktemodus!$B$7,0)</f>
        <v>1</v>
      </c>
      <c r="BO34" s="85">
        <f>IF(G34=Spielplan!G34,Punktemodus!$B$7,0)</f>
        <v>1</v>
      </c>
      <c r="BP34" s="137">
        <f>IF(Spielplan!E34="",0,SUM(BJ34:BO34))</f>
        <v>0</v>
      </c>
      <c r="BQ34" s="85"/>
      <c r="BR34" s="8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47">
        <v>59</v>
      </c>
      <c r="CF34" s="44" t="str">
        <f>IF(CE30="",IF(CC30&gt;CC31,CA30,CA31),IF(CE30&gt;CE31,CA30,CA31))</f>
        <v/>
      </c>
      <c r="CG34" s="46"/>
      <c r="CH34" s="104"/>
      <c r="CI34" s="60"/>
      <c r="CJ34" s="104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</row>
    <row r="35" spans="1:101" ht="18.75" customHeight="1" thickBot="1" x14ac:dyDescent="0.3">
      <c r="A35" s="60"/>
      <c r="B35" s="60"/>
      <c r="C35" s="14" t="str">
        <f>Spielplan!$C$35</f>
        <v>Elfenbeinküste</v>
      </c>
      <c r="D35" s="40"/>
      <c r="E35" s="104"/>
      <c r="F35" s="93"/>
      <c r="G35" s="104"/>
      <c r="H35" s="14" t="str">
        <f>Spielplan!$H$35</f>
        <v>Japan</v>
      </c>
      <c r="I35" s="40"/>
      <c r="J35" s="60"/>
      <c r="K35" s="60" t="s">
        <v>79</v>
      </c>
      <c r="L35" s="60">
        <f t="shared" si="8"/>
        <v>0</v>
      </c>
      <c r="M35" s="60"/>
      <c r="N35" s="60"/>
      <c r="O35" s="60">
        <f>IF($E35="",0,IF($E35&gt;$G35,3,IF($E35=$G35,1,0)))</f>
        <v>0</v>
      </c>
      <c r="P35" s="60">
        <f>IF($G35="",0,IF($E35&gt;$G35,0,IF($E35=$G35,1,3)))</f>
        <v>0</v>
      </c>
      <c r="Q35" s="60"/>
      <c r="R35" s="60"/>
      <c r="S35" s="60">
        <f>E35</f>
        <v>0</v>
      </c>
      <c r="T35" s="60">
        <f>G35</f>
        <v>0</v>
      </c>
      <c r="U35" s="60"/>
      <c r="V35" s="60"/>
      <c r="W35" s="60">
        <f>G35</f>
        <v>0</v>
      </c>
      <c r="X35" s="60">
        <f>E35</f>
        <v>0</v>
      </c>
      <c r="Y35" s="60"/>
      <c r="Z35" s="60">
        <f>N40</f>
        <v>0</v>
      </c>
      <c r="AA35" s="60">
        <f>R40</f>
        <v>0</v>
      </c>
      <c r="AB35" s="60">
        <f>V40</f>
        <v>0</v>
      </c>
      <c r="AC35" s="60">
        <f>AA35-AB35</f>
        <v>0</v>
      </c>
      <c r="AD35" s="60">
        <f>IF(Z35&gt;Z34,-1,0)</f>
        <v>0</v>
      </c>
      <c r="AE35" s="60">
        <f>IF(Z35&gt;Z36,-1,0)</f>
        <v>0</v>
      </c>
      <c r="AF35" s="60">
        <f>IF(Z35&gt;Z37,-1,0)</f>
        <v>0</v>
      </c>
      <c r="AG35" s="60">
        <f>10000-(AJ35*1000+AM35*100+AK35*10)</f>
        <v>10000</v>
      </c>
      <c r="AH35" s="90">
        <f>RANK(AG35,AG34:AG37,1)</f>
        <v>1</v>
      </c>
      <c r="AI35" s="60" t="str">
        <f>H34</f>
        <v>Griechenland</v>
      </c>
      <c r="AJ35" s="60">
        <f t="shared" si="9"/>
        <v>0</v>
      </c>
      <c r="AK35" s="60">
        <f t="shared" si="9"/>
        <v>0</v>
      </c>
      <c r="AL35" s="60">
        <f t="shared" si="9"/>
        <v>0</v>
      </c>
      <c r="AM35" s="60">
        <f>AK35-AL35</f>
        <v>0</v>
      </c>
      <c r="AN35" s="187">
        <f>IF(AG34=AG35,IF(E34&gt;G34,AG34-0.1,AG34),AG34)</f>
        <v>10000</v>
      </c>
      <c r="AO35" s="187"/>
      <c r="AP35" s="187">
        <f>IF(AG36=AG35,IF(G39&gt;E39,AG36-0.1,AG36),AG36)</f>
        <v>10000</v>
      </c>
      <c r="AQ35" s="187">
        <f>IF(AG37=AG35,IF(G37&gt;E37,AG37-0.1,AG37),AG37)</f>
        <v>10000</v>
      </c>
      <c r="AR35" s="187">
        <f>AO38</f>
        <v>30000</v>
      </c>
      <c r="AS35" s="90">
        <f>RANK(AR35,AR34:AR37,1)</f>
        <v>1</v>
      </c>
      <c r="AT35" s="60" t="str">
        <f t="shared" si="10"/>
        <v>Griechenland</v>
      </c>
      <c r="AU35" s="60">
        <f t="shared" si="10"/>
        <v>0</v>
      </c>
      <c r="AV35" s="60">
        <f t="shared" si="10"/>
        <v>0</v>
      </c>
      <c r="AW35" s="60">
        <f t="shared" si="10"/>
        <v>0</v>
      </c>
      <c r="AX35" s="60"/>
      <c r="AY35" s="60"/>
      <c r="AZ35" s="60"/>
      <c r="BA35" s="23">
        <v>2</v>
      </c>
      <c r="BB35" s="14" t="e">
        <f>VLOOKUP(2,AS34:AT37,2,FALSE)</f>
        <v>#N/A</v>
      </c>
      <c r="BC35" s="15"/>
      <c r="BD35" s="24" t="e">
        <f>VLOOKUP(2,AS34:AW37,3,FALSE)</f>
        <v>#N/A</v>
      </c>
      <c r="BE35" s="25" t="e">
        <f>VLOOKUP(2,AS34:AW37,4,FALSE)</f>
        <v>#N/A</v>
      </c>
      <c r="BF35" s="93" t="s">
        <v>12</v>
      </c>
      <c r="BG35" s="25" t="e">
        <f>VLOOKUP(2,AS34:AW37,5,FALSE)</f>
        <v>#N/A</v>
      </c>
      <c r="BH35" s="26" t="s">
        <v>23</v>
      </c>
      <c r="BI35" s="85"/>
      <c r="BJ35" s="85">
        <f>IF(E35&gt;G35,IF(Spielplan!E35&gt;Spielplan!G35,Punktemodus!$B$3,0),0)</f>
        <v>0</v>
      </c>
      <c r="BK35" s="85">
        <f>IF(E35=G35,IF(Spielplan!E35=Spielplan!G35,Punktemodus!$B$3,0),0)</f>
        <v>10</v>
      </c>
      <c r="BL35" s="85">
        <f>IF(E35&lt;G35,IF(Spielplan!E35&lt;Spielplan!G35,Punktemodus!$B$3,0),0)</f>
        <v>0</v>
      </c>
      <c r="BM35" s="85">
        <f>IF(E35=Spielplan!E35,IF(G35=Spielplan!G35,Punktemodus!$B$5,0),0)</f>
        <v>3</v>
      </c>
      <c r="BN35" s="85">
        <f>IF(E35=Spielplan!E35,Punktemodus!$B$7,0)</f>
        <v>1</v>
      </c>
      <c r="BO35" s="85">
        <f>IF(G35=Spielplan!G35,Punktemodus!$B$7,0)</f>
        <v>1</v>
      </c>
      <c r="BP35" s="137">
        <f>IF(Spielplan!E35="",0,SUM(BJ35:BO35))</f>
        <v>0</v>
      </c>
      <c r="BQ35" s="85"/>
      <c r="BR35" s="8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47">
        <v>60</v>
      </c>
      <c r="CF35" s="44" t="str">
        <f>IF(CE38="",IF(CC38&gt;CC39,CA38,CA39),IF(CE38&gt;CE39,CA38,CA39))</f>
        <v/>
      </c>
      <c r="CG35" s="46"/>
      <c r="CH35" s="104"/>
      <c r="CI35" s="60"/>
      <c r="CJ35" s="104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</row>
    <row r="36" spans="1:101" ht="18.75" customHeight="1" thickBot="1" x14ac:dyDescent="0.3">
      <c r="A36" s="60"/>
      <c r="B36" s="60"/>
      <c r="C36" s="20" t="str">
        <f>C34</f>
        <v>Kolumbien</v>
      </c>
      <c r="D36" s="39"/>
      <c r="E36" s="104"/>
      <c r="F36" s="93"/>
      <c r="G36" s="104"/>
      <c r="H36" s="20" t="str">
        <f>C35</f>
        <v>Elfenbeinküste</v>
      </c>
      <c r="I36" s="39"/>
      <c r="J36" s="60"/>
      <c r="K36" s="60" t="s">
        <v>81</v>
      </c>
      <c r="L36" s="60">
        <f t="shared" si="8"/>
        <v>0</v>
      </c>
      <c r="M36" s="60">
        <f>IF($E36="",0,IF($E36&gt;$G36,3,IF($E36=G36,1,0)))</f>
        <v>0</v>
      </c>
      <c r="N36" s="60"/>
      <c r="O36" s="60">
        <f>IF($G36="",0,IF($E36&gt;$G36,0,IF($E36=$G36,1,3)))</f>
        <v>0</v>
      </c>
      <c r="P36" s="60"/>
      <c r="Q36" s="60">
        <f>E36</f>
        <v>0</v>
      </c>
      <c r="R36" s="60"/>
      <c r="S36" s="60">
        <f>G36</f>
        <v>0</v>
      </c>
      <c r="T36" s="60"/>
      <c r="U36" s="60">
        <f>G36</f>
        <v>0</v>
      </c>
      <c r="V36" s="60"/>
      <c r="W36" s="60">
        <f>E36</f>
        <v>0</v>
      </c>
      <c r="X36" s="60"/>
      <c r="Y36" s="60"/>
      <c r="Z36" s="60">
        <f>O40</f>
        <v>0</v>
      </c>
      <c r="AA36" s="60">
        <f>S40</f>
        <v>0</v>
      </c>
      <c r="AB36" s="60">
        <f>W40</f>
        <v>0</v>
      </c>
      <c r="AC36" s="60">
        <f>AA36-AB36</f>
        <v>0</v>
      </c>
      <c r="AD36" s="60">
        <f>IF(Z36&gt;Z34,-1,0)</f>
        <v>0</v>
      </c>
      <c r="AE36" s="60">
        <f>IF(Z36&gt;Z35,-1,0)</f>
        <v>0</v>
      </c>
      <c r="AF36" s="60">
        <f>IF(Z36&gt;Z37,-1,0)</f>
        <v>0</v>
      </c>
      <c r="AG36" s="60">
        <f>10000-(AJ36*1000+AM36*100+AK36*10)</f>
        <v>10000</v>
      </c>
      <c r="AH36" s="90">
        <f>RANK(AG36,AG34:AG37,1)</f>
        <v>1</v>
      </c>
      <c r="AI36" s="60" t="str">
        <f>C35</f>
        <v>Elfenbeinküste</v>
      </c>
      <c r="AJ36" s="60">
        <f t="shared" si="9"/>
        <v>0</v>
      </c>
      <c r="AK36" s="60">
        <f t="shared" si="9"/>
        <v>0</v>
      </c>
      <c r="AL36" s="60">
        <f t="shared" si="9"/>
        <v>0</v>
      </c>
      <c r="AM36" s="60">
        <f>AK36-AL36</f>
        <v>0</v>
      </c>
      <c r="AN36" s="187">
        <f>IF(AG34=AG36,IF(E36&gt;G36,AG34-0.1,AG34),AG34)</f>
        <v>10000</v>
      </c>
      <c r="AO36" s="187">
        <f>IF(AG35=AG36,IF(E39&gt;G39,AG35-0.1,AG35),AG35)</f>
        <v>10000</v>
      </c>
      <c r="AP36" s="187"/>
      <c r="AQ36" s="187">
        <f>IF(AG37=AG36,IF(G35&gt;E35,AG37-0.1,AG37),AG37)</f>
        <v>10000</v>
      </c>
      <c r="AR36" s="187">
        <f>AP38</f>
        <v>30000</v>
      </c>
      <c r="AS36" s="90">
        <f>RANK(AR36,AR34:AR37,1)</f>
        <v>1</v>
      </c>
      <c r="AT36" s="60" t="str">
        <f t="shared" si="10"/>
        <v>Elfenbeinküste</v>
      </c>
      <c r="AU36" s="60">
        <f t="shared" si="10"/>
        <v>0</v>
      </c>
      <c r="AV36" s="60">
        <f t="shared" si="10"/>
        <v>0</v>
      </c>
      <c r="AW36" s="60">
        <f t="shared" si="10"/>
        <v>0</v>
      </c>
      <c r="AX36" s="60"/>
      <c r="AY36" s="60"/>
      <c r="AZ36" s="60"/>
      <c r="BA36" s="113">
        <v>3</v>
      </c>
      <c r="BB36" s="114" t="e">
        <f>VLOOKUP(3,AS34:AT37,2,FALSE)</f>
        <v>#N/A</v>
      </c>
      <c r="BC36" s="115"/>
      <c r="BD36" s="116" t="e">
        <f>VLOOKUP(3,AS34:AW37,3,FALSE)</f>
        <v>#N/A</v>
      </c>
      <c r="BE36" s="116" t="e">
        <f>VLOOKUP(3,AS34:AW37,4,FALSE)</f>
        <v>#N/A</v>
      </c>
      <c r="BF36" s="93" t="s">
        <v>12</v>
      </c>
      <c r="BG36" s="116" t="e">
        <f>VLOOKUP(3,AS34:AW37,5,FALSE)</f>
        <v>#N/A</v>
      </c>
      <c r="BH36" s="60"/>
      <c r="BI36" s="85"/>
      <c r="BJ36" s="85">
        <f>IF(E36&gt;G36,IF(Spielplan!E36&gt;Spielplan!G36,Punktemodus!$B$3,0),0)</f>
        <v>0</v>
      </c>
      <c r="BK36" s="85">
        <f>IF(E36=G36,IF(Spielplan!E36=Spielplan!G36,Punktemodus!$B$3,0),0)</f>
        <v>10</v>
      </c>
      <c r="BL36" s="85">
        <f>IF(E36&lt;G36,IF(Spielplan!E36&lt;Spielplan!G36,Punktemodus!$B$3,0),0)</f>
        <v>0</v>
      </c>
      <c r="BM36" s="85">
        <f>IF(E36=Spielplan!E36,IF(G36=Spielplan!G36,Punktemodus!$B$5,0),0)</f>
        <v>3</v>
      </c>
      <c r="BN36" s="85">
        <f>IF(E36=Spielplan!E36,Punktemodus!$B$7,0)</f>
        <v>1</v>
      </c>
      <c r="BO36" s="85">
        <f>IF(G36=Spielplan!G36,Punktemodus!$B$7,0)</f>
        <v>1</v>
      </c>
      <c r="BP36" s="137">
        <f>IF(Spielplan!E36="",0,SUM(BJ36:BO36))</f>
        <v>0</v>
      </c>
      <c r="BQ36" s="85"/>
      <c r="BR36" s="87"/>
      <c r="BS36" s="82" t="s">
        <v>126</v>
      </c>
      <c r="BT36" s="44" t="str">
        <f>IF(G72="","",BB67)</f>
        <v/>
      </c>
      <c r="BU36" s="46"/>
      <c r="BV36" s="104"/>
      <c r="BW36" s="60"/>
      <c r="BX36" s="104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</row>
    <row r="37" spans="1:101" ht="18.75" customHeight="1" thickBot="1" x14ac:dyDescent="0.3">
      <c r="A37" s="60"/>
      <c r="B37" s="60"/>
      <c r="C37" s="14" t="str">
        <f>H34</f>
        <v>Griechenland</v>
      </c>
      <c r="D37" s="40"/>
      <c r="E37" s="104"/>
      <c r="F37" s="93"/>
      <c r="G37" s="104"/>
      <c r="H37" s="14" t="str">
        <f>H35</f>
        <v>Japan</v>
      </c>
      <c r="I37" s="40"/>
      <c r="J37" s="60"/>
      <c r="K37" s="60" t="s">
        <v>80</v>
      </c>
      <c r="L37" s="60">
        <f t="shared" si="8"/>
        <v>0</v>
      </c>
      <c r="M37" s="60"/>
      <c r="N37" s="60">
        <f>IF($E37="",0,IF($E37&gt;$G37,3,IF($E37=$G37,1,0)))</f>
        <v>0</v>
      </c>
      <c r="O37" s="60"/>
      <c r="P37" s="60">
        <f>IF($G37="",0,IF($E37&gt;$G37,0,IF($E37=$G37,1,3)))</f>
        <v>0</v>
      </c>
      <c r="Q37" s="60"/>
      <c r="R37" s="60">
        <f>E37</f>
        <v>0</v>
      </c>
      <c r="S37" s="60"/>
      <c r="T37" s="60">
        <f>G37</f>
        <v>0</v>
      </c>
      <c r="U37" s="60"/>
      <c r="V37" s="60">
        <f>G37</f>
        <v>0</v>
      </c>
      <c r="W37" s="60"/>
      <c r="X37" s="60">
        <f>E37</f>
        <v>0</v>
      </c>
      <c r="Y37" s="60"/>
      <c r="Z37" s="60">
        <f>P40</f>
        <v>0</v>
      </c>
      <c r="AA37" s="60">
        <f>T40</f>
        <v>0</v>
      </c>
      <c r="AB37" s="60">
        <f>X40</f>
        <v>0</v>
      </c>
      <c r="AC37" s="60">
        <f>AA37-AB37</f>
        <v>0</v>
      </c>
      <c r="AD37" s="60">
        <f>IF(Z37&gt;Z34,-1,0)</f>
        <v>0</v>
      </c>
      <c r="AE37" s="60">
        <f>IF(Z37&gt;Z35,-1,0)</f>
        <v>0</v>
      </c>
      <c r="AF37" s="60">
        <f>IF(Z37&gt;Z36,-1,0)</f>
        <v>0</v>
      </c>
      <c r="AG37" s="60">
        <f>10000-(AJ37*1000+AM37*100+AK37*10)</f>
        <v>10000</v>
      </c>
      <c r="AH37" s="90">
        <f>RANK(AG37,AG34:AG37,1)</f>
        <v>1</v>
      </c>
      <c r="AI37" s="60" t="str">
        <f>H35</f>
        <v>Japan</v>
      </c>
      <c r="AJ37" s="60">
        <f t="shared" si="9"/>
        <v>0</v>
      </c>
      <c r="AK37" s="60">
        <f t="shared" si="9"/>
        <v>0</v>
      </c>
      <c r="AL37" s="60">
        <f t="shared" si="9"/>
        <v>0</v>
      </c>
      <c r="AM37" s="60">
        <f>AK37-AL37</f>
        <v>0</v>
      </c>
      <c r="AN37" s="187">
        <f>IF(AG34=AG37,IF(E38&gt;G38,AG34-0.1,AG34),AG34)</f>
        <v>10000</v>
      </c>
      <c r="AO37" s="187">
        <f>IF(AG35=AG37,IF(E37&gt;G37,AG35-0.1,AG35),AG35)</f>
        <v>10000</v>
      </c>
      <c r="AP37" s="187">
        <f>IF(AG36=AG37,IF(E35&gt;G35,AG36-0.1,AG36),AG36)</f>
        <v>10000</v>
      </c>
      <c r="AQ37" s="187"/>
      <c r="AR37" s="187">
        <f>AQ38</f>
        <v>30000</v>
      </c>
      <c r="AS37" s="90">
        <f>RANK(AR37,AR34:AR37,1)</f>
        <v>1</v>
      </c>
      <c r="AT37" s="60" t="str">
        <f t="shared" si="10"/>
        <v>Japan</v>
      </c>
      <c r="AU37" s="60">
        <f t="shared" si="10"/>
        <v>0</v>
      </c>
      <c r="AV37" s="60">
        <f t="shared" si="10"/>
        <v>0</v>
      </c>
      <c r="AW37" s="60">
        <f t="shared" si="10"/>
        <v>0</v>
      </c>
      <c r="AX37" s="60"/>
      <c r="AY37" s="60"/>
      <c r="AZ37" s="60"/>
      <c r="BA37" s="113">
        <v>4</v>
      </c>
      <c r="BB37" s="114" t="e">
        <f>VLOOKUP(4,AS34:AT37,2,FALSE)</f>
        <v>#N/A</v>
      </c>
      <c r="BC37" s="115"/>
      <c r="BD37" s="116" t="e">
        <f>VLOOKUP(4,AS34:AW37,3,FALSE)</f>
        <v>#N/A</v>
      </c>
      <c r="BE37" s="116" t="e">
        <f>VLOOKUP(4,AS34:AW37,4,FALSE)</f>
        <v>#N/A</v>
      </c>
      <c r="BF37" s="93" t="s">
        <v>12</v>
      </c>
      <c r="BG37" s="116" t="e">
        <f>VLOOKUP(4,AS34:AW37,5,FALSE)</f>
        <v>#N/A</v>
      </c>
      <c r="BH37" s="60"/>
      <c r="BI37" s="85"/>
      <c r="BJ37" s="85">
        <f>IF(E37&gt;G37,IF(Spielplan!E37&gt;Spielplan!G37,Punktemodus!$B$3,0),0)</f>
        <v>0</v>
      </c>
      <c r="BK37" s="85">
        <f>IF(E37=G37,IF(Spielplan!E37=Spielplan!G37,Punktemodus!$B$3,0),0)</f>
        <v>10</v>
      </c>
      <c r="BL37" s="85">
        <f>IF(E37&lt;G37,IF(Spielplan!E37&lt;Spielplan!G37,Punktemodus!$B$3,0),0)</f>
        <v>0</v>
      </c>
      <c r="BM37" s="85">
        <f>IF(E37=Spielplan!E37,IF(G37=Spielplan!G37,Punktemodus!$B$5,0),0)</f>
        <v>3</v>
      </c>
      <c r="BN37" s="85">
        <f>IF(E37=Spielplan!E37,Punktemodus!$B$7,0)</f>
        <v>1</v>
      </c>
      <c r="BO37" s="85">
        <f>IF(G37=Spielplan!G37,Punktemodus!$B$7,0)</f>
        <v>1</v>
      </c>
      <c r="BP37" s="137">
        <f>IF(Spielplan!E37="",0,SUM(BJ37:BO37))</f>
        <v>0</v>
      </c>
      <c r="BQ37" s="85"/>
      <c r="BR37" s="87"/>
      <c r="BS37" s="5" t="s">
        <v>127</v>
      </c>
      <c r="BT37" s="44" t="str">
        <f>IF(G61="","",BB57)</f>
        <v/>
      </c>
      <c r="BU37" s="46"/>
      <c r="BV37" s="104"/>
      <c r="BW37" s="60"/>
      <c r="BX37" s="104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</row>
    <row r="38" spans="1:101" ht="18.75" customHeight="1" thickBot="1" x14ac:dyDescent="0.3">
      <c r="A38" s="60"/>
      <c r="B38" s="60"/>
      <c r="C38" s="20" t="str">
        <f>C34</f>
        <v>Kolumbien</v>
      </c>
      <c r="D38" s="39"/>
      <c r="E38" s="104"/>
      <c r="F38" s="93"/>
      <c r="G38" s="104"/>
      <c r="H38" s="20" t="str">
        <f>H35</f>
        <v>Japan</v>
      </c>
      <c r="I38" s="39"/>
      <c r="J38" s="60"/>
      <c r="K38" s="60" t="s">
        <v>82</v>
      </c>
      <c r="L38" s="60">
        <f t="shared" si="8"/>
        <v>0</v>
      </c>
      <c r="M38" s="60">
        <f>IF($E38="",0,IF($E38&gt;$G38,3,IF($E38=G38,1,0)))</f>
        <v>0</v>
      </c>
      <c r="N38" s="60"/>
      <c r="O38" s="60"/>
      <c r="P38" s="60">
        <f>IF($G38="",0,IF($E38&gt;$G38,0,IF($E38=$G38,1,3)))</f>
        <v>0</v>
      </c>
      <c r="Q38" s="60">
        <f>E38</f>
        <v>0</v>
      </c>
      <c r="R38" s="60"/>
      <c r="S38" s="60"/>
      <c r="T38" s="60">
        <f>G38</f>
        <v>0</v>
      </c>
      <c r="U38" s="60">
        <f>G38</f>
        <v>0</v>
      </c>
      <c r="V38" s="60"/>
      <c r="W38" s="60"/>
      <c r="X38" s="60">
        <f>E38</f>
        <v>0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187">
        <f>SUM(AN34:AN37)</f>
        <v>30000</v>
      </c>
      <c r="AO38" s="187">
        <f>SUM(AO34:AO37)</f>
        <v>30000</v>
      </c>
      <c r="AP38" s="187">
        <f>SUM(AP34:AP37)</f>
        <v>30000</v>
      </c>
      <c r="AQ38" s="187">
        <f>SUM(AQ34:AQ37)</f>
        <v>30000</v>
      </c>
      <c r="AR38" s="187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85">
        <f>IF(E38&gt;G38,IF(Spielplan!E38&gt;Spielplan!G38,Punktemodus!$B$3,0),0)</f>
        <v>0</v>
      </c>
      <c r="BK38" s="85">
        <f>IF(E38=G38,IF(Spielplan!E38=Spielplan!G38,Punktemodus!$B$3,0),0)</f>
        <v>10</v>
      </c>
      <c r="BL38" s="85">
        <f>IF(E38&lt;G38,IF(Spielplan!E38&lt;Spielplan!G38,Punktemodus!$B$3,0),0)</f>
        <v>0</v>
      </c>
      <c r="BM38" s="85">
        <f>IF(E38=Spielplan!E38,IF(G38=Spielplan!G38,Punktemodus!$B$5,0),0)</f>
        <v>3</v>
      </c>
      <c r="BN38" s="85">
        <f>IF(E38=Spielplan!E38,Punktemodus!$B$7,0)</f>
        <v>1</v>
      </c>
      <c r="BO38" s="85">
        <f>IF(G38=Spielplan!G38,Punktemodus!$B$7,0)</f>
        <v>1</v>
      </c>
      <c r="BP38" s="137">
        <f>IF(Spielplan!E38="",0,SUM(BJ38:BO38))</f>
        <v>0</v>
      </c>
      <c r="BQ38" s="60"/>
      <c r="BR38" s="87"/>
      <c r="BS38" s="60"/>
      <c r="BT38" s="60"/>
      <c r="BU38" s="60"/>
      <c r="BV38" s="60"/>
      <c r="BW38" s="60"/>
      <c r="BX38" s="60"/>
      <c r="BY38" s="60"/>
      <c r="BZ38" s="47">
        <v>55</v>
      </c>
      <c r="CA38" s="44" t="str">
        <f>IF(BX36="",IF(BV36&gt;BV37,BT36,BT37),IF(BX36&gt;BX37,BT36,BT37))</f>
        <v/>
      </c>
      <c r="CB38" s="46"/>
      <c r="CC38" s="104"/>
      <c r="CD38" s="60"/>
      <c r="CE38" s="104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</row>
    <row r="39" spans="1:101" ht="18.75" customHeight="1" thickBot="1" x14ac:dyDescent="0.3">
      <c r="A39" s="60"/>
      <c r="B39" s="60"/>
      <c r="C39" s="14" t="str">
        <f>H34</f>
        <v>Griechenland</v>
      </c>
      <c r="D39" s="40"/>
      <c r="E39" s="104"/>
      <c r="F39" s="93"/>
      <c r="G39" s="104"/>
      <c r="H39" s="14" t="str">
        <f>C35</f>
        <v>Elfenbeinküste</v>
      </c>
      <c r="I39" s="40"/>
      <c r="J39" s="60"/>
      <c r="K39" s="60" t="s">
        <v>82</v>
      </c>
      <c r="L39" s="60">
        <f t="shared" si="8"/>
        <v>0</v>
      </c>
      <c r="M39" s="60"/>
      <c r="N39" s="60">
        <f>IF($E39="",0,IF($E39&gt;$G39,3,IF($E39=$G39,1,0)))</f>
        <v>0</v>
      </c>
      <c r="O39" s="60">
        <f>IF($G39="",0,IF($E39&gt;$G39,0,IF($E39=$G39,1,3)))</f>
        <v>0</v>
      </c>
      <c r="P39" s="60"/>
      <c r="Q39" s="60"/>
      <c r="R39" s="60">
        <f>E39</f>
        <v>0</v>
      </c>
      <c r="S39" s="60">
        <f>G39</f>
        <v>0</v>
      </c>
      <c r="T39" s="60"/>
      <c r="U39" s="60"/>
      <c r="V39" s="60">
        <f>G39</f>
        <v>0</v>
      </c>
      <c r="W39" s="60">
        <f>E39</f>
        <v>0</v>
      </c>
      <c r="X39" s="60"/>
      <c r="Y39" s="60"/>
      <c r="Z39" s="60" t="s">
        <v>30</v>
      </c>
      <c r="AA39" s="60"/>
      <c r="AB39" s="60"/>
      <c r="AC39" s="60"/>
      <c r="AD39" s="60"/>
      <c r="AE39" s="60"/>
      <c r="AF39" s="60"/>
      <c r="AG39" s="60" t="b">
        <f>OR(AG34=AG35,AG34=AG36,AG34=AG37,AG35=AG36,AG35=AG37,AG36=AG37)</f>
        <v>1</v>
      </c>
      <c r="AH39" s="60"/>
      <c r="AI39" s="60"/>
      <c r="AJ39" s="60"/>
      <c r="AK39" s="60"/>
      <c r="AL39" s="60"/>
      <c r="AM39" s="60"/>
      <c r="AN39" s="60"/>
      <c r="AO39" s="60" t="s">
        <v>34</v>
      </c>
      <c r="AP39" s="60"/>
      <c r="AQ39" s="60"/>
      <c r="AR39" s="60" t="b">
        <f>OR(AR34=AR35,AR34=AR36,AR34=AR37,AR35=AR36,AR35=AR37,AR36=AR37)</f>
        <v>1</v>
      </c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85">
        <f>IF(E39&gt;G39,IF(Spielplan!E39&gt;Spielplan!G39,Punktemodus!$B$3,0),0)</f>
        <v>0</v>
      </c>
      <c r="BK39" s="85">
        <f>IF(E39=G39,IF(Spielplan!E39=Spielplan!G39,Punktemodus!$B$3,0),0)</f>
        <v>10</v>
      </c>
      <c r="BL39" s="85">
        <f>IF(E39&lt;G39,IF(Spielplan!E39&lt;Spielplan!G39,Punktemodus!$B$3,0),0)</f>
        <v>0</v>
      </c>
      <c r="BM39" s="85">
        <f>IF(E39=Spielplan!E39,IF(G39=Spielplan!G39,Punktemodus!$B$5,0),0)</f>
        <v>3</v>
      </c>
      <c r="BN39" s="85">
        <f>IF(E39=Spielplan!E39,Punktemodus!$B$7,0)</f>
        <v>1</v>
      </c>
      <c r="BO39" s="85">
        <f>IF(G39=Spielplan!G39,Punktemodus!$B$7,0)</f>
        <v>1</v>
      </c>
      <c r="BP39" s="137">
        <f>IF(Spielplan!E39="",0,SUM(BJ39:BO39))</f>
        <v>0</v>
      </c>
      <c r="BQ39" s="60"/>
      <c r="BR39" s="87"/>
      <c r="BS39" s="60"/>
      <c r="BT39" s="60"/>
      <c r="BU39" s="60"/>
      <c r="BV39" s="60"/>
      <c r="BW39" s="60"/>
      <c r="BX39" s="60"/>
      <c r="BY39" s="60"/>
      <c r="BZ39" s="47">
        <v>56</v>
      </c>
      <c r="CA39" s="44" t="str">
        <f>IF(BX40="",IF(BV40&gt;BV41,BT40,BT41),IF(BX40&gt;BX41,BT40,BT41))</f>
        <v/>
      </c>
      <c r="CB39" s="46"/>
      <c r="CC39" s="104"/>
      <c r="CD39" s="60"/>
      <c r="CE39" s="104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</row>
    <row r="40" spans="1:101" ht="18.75" customHeight="1" thickBot="1" x14ac:dyDescent="0.25">
      <c r="A40" s="60"/>
      <c r="B40" s="60"/>
      <c r="C40" s="136" t="str">
        <f>IF(G39="","",IF(AR39=TRUE,"Achtung: Fehler in Tabelle!",""))</f>
        <v/>
      </c>
      <c r="D40" s="60"/>
      <c r="E40" s="85"/>
      <c r="F40" s="60"/>
      <c r="G40" s="85"/>
      <c r="H40" s="60"/>
      <c r="I40" s="60"/>
      <c r="J40" s="60"/>
      <c r="K40" s="60"/>
      <c r="L40" s="60"/>
      <c r="M40" s="60">
        <f t="shared" ref="M40:X40" si="11">SUM(M34:M39)</f>
        <v>0</v>
      </c>
      <c r="N40" s="60">
        <f t="shared" si="11"/>
        <v>0</v>
      </c>
      <c r="O40" s="60">
        <f t="shared" si="11"/>
        <v>0</v>
      </c>
      <c r="P40" s="60">
        <f t="shared" si="11"/>
        <v>0</v>
      </c>
      <c r="Q40" s="60">
        <f t="shared" si="11"/>
        <v>0</v>
      </c>
      <c r="R40" s="60">
        <f t="shared" si="11"/>
        <v>0</v>
      </c>
      <c r="S40" s="60">
        <f t="shared" si="11"/>
        <v>0</v>
      </c>
      <c r="T40" s="60">
        <f t="shared" si="11"/>
        <v>0</v>
      </c>
      <c r="U40" s="60">
        <f t="shared" si="11"/>
        <v>0</v>
      </c>
      <c r="V40" s="60">
        <f t="shared" si="11"/>
        <v>0</v>
      </c>
      <c r="W40" s="60">
        <f t="shared" si="11"/>
        <v>0</v>
      </c>
      <c r="X40" s="60">
        <f t="shared" si="11"/>
        <v>0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160">
        <f>SUM(BP34:BP39)</f>
        <v>0</v>
      </c>
      <c r="BQ40" s="60"/>
      <c r="BR40" s="87"/>
      <c r="BS40" s="55" t="s">
        <v>128</v>
      </c>
      <c r="BT40" s="44" t="str">
        <f>IF(G94="","",BB89)</f>
        <v/>
      </c>
      <c r="BU40" s="46"/>
      <c r="BV40" s="104"/>
      <c r="BW40" s="60"/>
      <c r="BX40" s="104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</row>
    <row r="41" spans="1:101" ht="18.75" customHeight="1" thickBot="1" x14ac:dyDescent="0.25">
      <c r="A41" s="60"/>
      <c r="B41" s="60"/>
      <c r="C41" s="60"/>
      <c r="D41" s="60"/>
      <c r="E41" s="85"/>
      <c r="F41" s="60"/>
      <c r="G41" s="85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138"/>
      <c r="BQ41" s="60"/>
      <c r="BR41" s="87"/>
      <c r="BS41" s="25" t="s">
        <v>129</v>
      </c>
      <c r="BT41" s="44" t="str">
        <f>IF(G83="","",BB79)</f>
        <v/>
      </c>
      <c r="BU41" s="46"/>
      <c r="BV41" s="104"/>
      <c r="BW41" s="60"/>
      <c r="BX41" s="104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</row>
    <row r="42" spans="1:101" ht="18.75" customHeight="1" thickBot="1" x14ac:dyDescent="0.3">
      <c r="A42" s="60"/>
      <c r="B42" s="60"/>
      <c r="C42" s="89"/>
      <c r="D42" s="60"/>
      <c r="E42" s="85"/>
      <c r="F42" s="60"/>
      <c r="G42" s="85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89"/>
      <c r="BC42" s="60"/>
      <c r="BD42" s="90"/>
      <c r="BE42" s="60"/>
      <c r="BF42" s="61"/>
      <c r="BG42" s="60"/>
      <c r="BH42" s="60"/>
      <c r="BI42" s="60"/>
      <c r="BJ42" s="60"/>
      <c r="BK42" s="60"/>
      <c r="BL42" s="60"/>
      <c r="BM42" s="60"/>
      <c r="BN42" s="60"/>
      <c r="BO42" s="60"/>
      <c r="BP42" s="138"/>
      <c r="BQ42" s="60"/>
      <c r="BR42" s="87"/>
      <c r="BS42" s="94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</row>
    <row r="43" spans="1:101" ht="18.75" customHeight="1" thickBot="1" x14ac:dyDescent="0.3">
      <c r="A43" s="60"/>
      <c r="B43" s="60"/>
      <c r="C43" s="88" t="s">
        <v>74</v>
      </c>
      <c r="D43" s="60"/>
      <c r="E43" s="85"/>
      <c r="F43" s="60"/>
      <c r="G43" s="85"/>
      <c r="H43" s="60"/>
      <c r="I43" s="60"/>
      <c r="J43" s="60"/>
      <c r="K43" s="60"/>
      <c r="L43" s="60"/>
      <c r="M43" s="60" t="s">
        <v>4</v>
      </c>
      <c r="N43" s="60"/>
      <c r="O43" s="60"/>
      <c r="P43" s="60"/>
      <c r="Q43" s="60" t="s">
        <v>6</v>
      </c>
      <c r="R43" s="60"/>
      <c r="S43" s="60"/>
      <c r="T43" s="60"/>
      <c r="U43" s="60" t="s">
        <v>7</v>
      </c>
      <c r="V43" s="60"/>
      <c r="W43" s="60"/>
      <c r="X43" s="60"/>
      <c r="Y43" s="60"/>
      <c r="Z43" s="60" t="s">
        <v>4</v>
      </c>
      <c r="AA43" s="60" t="s">
        <v>5</v>
      </c>
      <c r="AB43" s="60"/>
      <c r="AC43" s="60"/>
      <c r="AD43" s="60" t="s">
        <v>9</v>
      </c>
      <c r="AE43" s="60"/>
      <c r="AF43" s="60"/>
      <c r="AG43" s="60"/>
      <c r="AH43" s="60" t="s">
        <v>32</v>
      </c>
      <c r="AI43" s="60"/>
      <c r="AJ43" s="60"/>
      <c r="AK43" s="60"/>
      <c r="AL43" s="60"/>
      <c r="AM43" s="60"/>
      <c r="AN43" s="60" t="s">
        <v>35</v>
      </c>
      <c r="AO43" s="60"/>
      <c r="AP43" s="60"/>
      <c r="AQ43" s="60"/>
      <c r="AR43" s="60"/>
      <c r="AS43" s="60" t="s">
        <v>33</v>
      </c>
      <c r="AT43" s="60"/>
      <c r="AU43" s="60"/>
      <c r="AV43" s="60"/>
      <c r="AW43" s="60"/>
      <c r="AX43" s="60"/>
      <c r="AY43" s="60"/>
      <c r="AZ43" s="60"/>
      <c r="BA43" s="60"/>
      <c r="BB43" s="89" t="s">
        <v>10</v>
      </c>
      <c r="BC43" s="60"/>
      <c r="BD43" s="90" t="s">
        <v>4</v>
      </c>
      <c r="BE43" s="60"/>
      <c r="BF43" s="61" t="s">
        <v>5</v>
      </c>
      <c r="BG43" s="60"/>
      <c r="BH43" s="60"/>
      <c r="BI43" s="85"/>
      <c r="BJ43" s="60"/>
      <c r="BK43" s="60"/>
      <c r="BL43" s="60"/>
      <c r="BM43" s="60"/>
      <c r="BN43" s="60"/>
      <c r="BO43" s="60"/>
      <c r="BP43" s="138"/>
      <c r="BQ43" s="85"/>
      <c r="BR43" s="139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</row>
    <row r="44" spans="1:101" ht="18.75" customHeight="1" thickBot="1" x14ac:dyDescent="0.25">
      <c r="A44" s="60"/>
      <c r="B44" s="60"/>
      <c r="C44" s="60"/>
      <c r="D44" s="60"/>
      <c r="E44" s="85"/>
      <c r="F44" s="60"/>
      <c r="G44" s="85"/>
      <c r="H44" s="60"/>
      <c r="I44" s="60"/>
      <c r="J44" s="60"/>
      <c r="K44" s="60"/>
      <c r="L44" s="60"/>
      <c r="M44" s="60" t="s">
        <v>0</v>
      </c>
      <c r="N44" s="60" t="s">
        <v>1</v>
      </c>
      <c r="O44" s="60" t="s">
        <v>2</v>
      </c>
      <c r="P44" s="60" t="s">
        <v>3</v>
      </c>
      <c r="Q44" s="60" t="s">
        <v>0</v>
      </c>
      <c r="R44" s="60" t="s">
        <v>1</v>
      </c>
      <c r="S44" s="60" t="s">
        <v>2</v>
      </c>
      <c r="T44" s="60" t="s">
        <v>3</v>
      </c>
      <c r="U44" s="60" t="s">
        <v>0</v>
      </c>
      <c r="V44" s="60" t="s">
        <v>1</v>
      </c>
      <c r="W44" s="60" t="s">
        <v>2</v>
      </c>
      <c r="X44" s="60" t="s">
        <v>3</v>
      </c>
      <c r="Y44" s="60"/>
      <c r="Z44" s="60" t="s">
        <v>8</v>
      </c>
      <c r="AA44" s="60"/>
      <c r="AB44" s="60"/>
      <c r="AC44" s="60"/>
      <c r="AD44" s="60"/>
      <c r="AE44" s="60"/>
      <c r="AF44" s="60"/>
      <c r="AG44" s="60"/>
      <c r="AH44" s="60" t="s">
        <v>31</v>
      </c>
      <c r="AI44" s="60"/>
      <c r="AJ44" s="60"/>
      <c r="AK44" s="60"/>
      <c r="AL44" s="60"/>
      <c r="AM44" s="60"/>
      <c r="AN44" s="60" t="str">
        <f>AI45</f>
        <v>Uruguay</v>
      </c>
      <c r="AO44" s="60" t="str">
        <f>AI46</f>
        <v>Costa Rica</v>
      </c>
      <c r="AP44" s="60" t="str">
        <f>AI47</f>
        <v>England</v>
      </c>
      <c r="AQ44" s="60" t="str">
        <f>AI48</f>
        <v>Italien</v>
      </c>
      <c r="AR44" s="60"/>
      <c r="AS44" s="60" t="s">
        <v>31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85"/>
      <c r="BJ44" s="85"/>
      <c r="BK44" s="85"/>
      <c r="BL44" s="85"/>
      <c r="BM44" s="85"/>
      <c r="BN44" s="85"/>
      <c r="BO44" s="85"/>
      <c r="BP44" s="137"/>
      <c r="BQ44" s="85"/>
      <c r="BR44" s="141"/>
      <c r="BS44" s="359" t="s">
        <v>165</v>
      </c>
      <c r="BT44" s="360"/>
      <c r="BU44" s="361"/>
      <c r="BV44" s="362"/>
      <c r="BW44" s="156"/>
      <c r="BX44" s="351" t="s">
        <v>152</v>
      </c>
      <c r="BY44" s="351" t="s">
        <v>153</v>
      </c>
      <c r="BZ44" s="352"/>
      <c r="CA44" s="156"/>
      <c r="CB44" s="155"/>
      <c r="CC44" s="155"/>
      <c r="CD44" s="155"/>
      <c r="CE44" s="351" t="s">
        <v>155</v>
      </c>
      <c r="CF44" s="351" t="s">
        <v>156</v>
      </c>
      <c r="CG44" s="155"/>
      <c r="CH44" s="155"/>
      <c r="CI44" s="155"/>
      <c r="CJ44" s="351" t="s">
        <v>158</v>
      </c>
      <c r="CK44" s="155"/>
      <c r="CL44" s="155"/>
      <c r="CM44" s="155"/>
      <c r="CN44" s="155"/>
      <c r="CO44" s="351" t="s">
        <v>159</v>
      </c>
      <c r="CP44" s="155"/>
      <c r="CQ44" s="155"/>
      <c r="CR44" s="155"/>
      <c r="CS44" s="351" t="s">
        <v>146</v>
      </c>
      <c r="CT44" s="155"/>
      <c r="CU44" s="134"/>
      <c r="CV44" s="134"/>
      <c r="CW44" s="134"/>
    </row>
    <row r="45" spans="1:101" ht="18.75" customHeight="1" thickBot="1" x14ac:dyDescent="0.3">
      <c r="A45" s="60"/>
      <c r="B45" s="60"/>
      <c r="C45" s="75" t="str">
        <f>Spielplan!$C$45</f>
        <v>Uruguay</v>
      </c>
      <c r="D45" s="76"/>
      <c r="E45" s="104"/>
      <c r="F45" s="93"/>
      <c r="G45" s="104"/>
      <c r="H45" s="75" t="str">
        <f>Spielplan!$H$45</f>
        <v>Costa Rica</v>
      </c>
      <c r="I45" s="76"/>
      <c r="J45" s="60"/>
      <c r="K45" s="60" t="s">
        <v>85</v>
      </c>
      <c r="L45" s="60">
        <f t="shared" ref="L45:L50" si="12">IF(E45-G45&gt;0,1,IF(G45=E45,0,-1))</f>
        <v>0</v>
      </c>
      <c r="M45" s="60">
        <f>IF($E45="",0,IF($E45&gt;$G45,3,IF($E45=G45,1,0)))</f>
        <v>0</v>
      </c>
      <c r="N45" s="60">
        <f>IF($G45="",0,IF($E45&gt;$G45,0,IF($E45=G45,1,3)))</f>
        <v>0</v>
      </c>
      <c r="O45" s="60"/>
      <c r="P45" s="60"/>
      <c r="Q45" s="60">
        <f>E45</f>
        <v>0</v>
      </c>
      <c r="R45" s="60">
        <f>G45</f>
        <v>0</v>
      </c>
      <c r="S45" s="60"/>
      <c r="T45" s="60"/>
      <c r="U45" s="60">
        <f>G45</f>
        <v>0</v>
      </c>
      <c r="V45" s="60">
        <f>E45</f>
        <v>0</v>
      </c>
      <c r="W45" s="60"/>
      <c r="X45" s="60"/>
      <c r="Y45" s="60"/>
      <c r="Z45" s="60">
        <f>M51</f>
        <v>0</v>
      </c>
      <c r="AA45" s="60">
        <f>Q51</f>
        <v>0</v>
      </c>
      <c r="AB45" s="60">
        <f>U51</f>
        <v>0</v>
      </c>
      <c r="AC45" s="60">
        <f>AA45-AB45</f>
        <v>0</v>
      </c>
      <c r="AD45" s="60">
        <f>IF(Z45&gt;Z46,-1,0)</f>
        <v>0</v>
      </c>
      <c r="AE45" s="60">
        <f>IF(Z45&gt;Z47,-1,0)</f>
        <v>0</v>
      </c>
      <c r="AF45" s="60">
        <f>IF(Z45&gt;Z48,-1,0)</f>
        <v>0</v>
      </c>
      <c r="AG45" s="60">
        <f>10000-(AJ45*1000+AM45*100+AK45*10)</f>
        <v>10000</v>
      </c>
      <c r="AH45" s="90">
        <f>RANK(AG45,AG45:AG48,1)</f>
        <v>1</v>
      </c>
      <c r="AI45" s="60" t="str">
        <f>C45</f>
        <v>Uruguay</v>
      </c>
      <c r="AJ45" s="60">
        <f t="shared" ref="AJ45:AL48" si="13">Z45</f>
        <v>0</v>
      </c>
      <c r="AK45" s="60">
        <f t="shared" si="13"/>
        <v>0</v>
      </c>
      <c r="AL45" s="60">
        <f t="shared" si="13"/>
        <v>0</v>
      </c>
      <c r="AM45" s="60">
        <f>AK45-AL45</f>
        <v>0</v>
      </c>
      <c r="AN45" s="187"/>
      <c r="AO45" s="187">
        <f>IF(AG46=AG45,IF(G45&gt;E45,AG46-0.1,AG46),AG46)</f>
        <v>10000</v>
      </c>
      <c r="AP45" s="187">
        <f>IF(AG47=AG45,IF(G47&gt;E47,AG47-0.1,AG47),AG47)</f>
        <v>10000</v>
      </c>
      <c r="AQ45" s="187">
        <f>IF(AG48=AG45,IF(G49&gt;E49,AG48-0.1,AG48),AG48)</f>
        <v>10000</v>
      </c>
      <c r="AR45" s="187">
        <f>AN49</f>
        <v>30000</v>
      </c>
      <c r="AS45" s="90">
        <f>RANK(AR45,AR45:AR48,1)</f>
        <v>1</v>
      </c>
      <c r="AT45" s="60" t="str">
        <f t="shared" ref="AT45:AW48" si="14">AI45</f>
        <v>Uruguay</v>
      </c>
      <c r="AU45" s="60">
        <f t="shared" si="14"/>
        <v>0</v>
      </c>
      <c r="AV45" s="60">
        <f t="shared" si="14"/>
        <v>0</v>
      </c>
      <c r="AW45" s="60">
        <f t="shared" si="14"/>
        <v>0</v>
      </c>
      <c r="AX45" s="60"/>
      <c r="AY45" s="60"/>
      <c r="AZ45" s="60"/>
      <c r="BA45" s="77">
        <v>1</v>
      </c>
      <c r="BB45" s="75" t="str">
        <f>VLOOKUP(1,AS45:AT48,2,FALSE)</f>
        <v>Uruguay</v>
      </c>
      <c r="BC45" s="76"/>
      <c r="BD45" s="78">
        <f>VLOOKUP(1,AS45:AW48,3,FALSE)</f>
        <v>0</v>
      </c>
      <c r="BE45" s="79">
        <f>VLOOKUP(1,AS45:AW48,4,FALSE)</f>
        <v>0</v>
      </c>
      <c r="BF45" s="93" t="s">
        <v>12</v>
      </c>
      <c r="BG45" s="79">
        <f>VLOOKUP(1,AS45:AW48,5,FALSE)</f>
        <v>0</v>
      </c>
      <c r="BH45" s="80" t="s">
        <v>24</v>
      </c>
      <c r="BI45" s="85"/>
      <c r="BJ45" s="85">
        <f>IF(E45&gt;G45,IF(Spielplan!E45&gt;Spielplan!G45,Punktemodus!$B$3,0),0)</f>
        <v>0</v>
      </c>
      <c r="BK45" s="85">
        <f>IF(E45=G45,IF(Spielplan!E45=Spielplan!G45,Punktemodus!$B$3,0),0)</f>
        <v>10</v>
      </c>
      <c r="BL45" s="85">
        <f>IF(E45&lt;G45,IF(Spielplan!E45&lt;Spielplan!G45,Punktemodus!$B$3,0),0)</f>
        <v>0</v>
      </c>
      <c r="BM45" s="85">
        <f>IF(E45=Spielplan!E45,IF(G45=Spielplan!G45,Punktemodus!$B$5,0),0)</f>
        <v>3</v>
      </c>
      <c r="BN45" s="85">
        <f>IF(E45=Spielplan!E45,Punktemodus!$B$7,0)</f>
        <v>1</v>
      </c>
      <c r="BO45" s="85">
        <f>IF(G45=Spielplan!G45,Punktemodus!$B$7,0)</f>
        <v>1</v>
      </c>
      <c r="BP45" s="137">
        <f>IF(Spielplan!E45="",0,SUM(BJ45:BO45))</f>
        <v>0</v>
      </c>
      <c r="BQ45" s="85"/>
      <c r="BR45" s="141"/>
      <c r="BS45" s="363"/>
      <c r="BT45" s="364"/>
      <c r="BU45" s="365"/>
      <c r="BV45" s="366"/>
      <c r="BW45" s="156"/>
      <c r="BX45" s="351"/>
      <c r="BY45" s="351"/>
      <c r="BZ45" s="352"/>
      <c r="CA45" s="156"/>
      <c r="CB45" s="155"/>
      <c r="CC45" s="155"/>
      <c r="CD45" s="155"/>
      <c r="CE45" s="351"/>
      <c r="CF45" s="351"/>
      <c r="CG45" s="155"/>
      <c r="CH45" s="155"/>
      <c r="CI45" s="155"/>
      <c r="CJ45" s="351"/>
      <c r="CK45" s="155"/>
      <c r="CL45" s="155"/>
      <c r="CM45" s="155"/>
      <c r="CN45" s="155"/>
      <c r="CO45" s="351"/>
      <c r="CP45" s="155"/>
      <c r="CQ45" s="155"/>
      <c r="CR45" s="155"/>
      <c r="CS45" s="351"/>
      <c r="CT45" s="155"/>
      <c r="CU45" s="134"/>
      <c r="CV45" s="134"/>
      <c r="CW45" s="134"/>
    </row>
    <row r="46" spans="1:101" ht="18.75" customHeight="1" thickBot="1" x14ac:dyDescent="0.3">
      <c r="A46" s="60"/>
      <c r="B46" s="60"/>
      <c r="C46" s="48" t="str">
        <f>Spielplan!$C$46</f>
        <v>England</v>
      </c>
      <c r="D46" s="49"/>
      <c r="E46" s="104"/>
      <c r="F46" s="93"/>
      <c r="G46" s="104"/>
      <c r="H46" s="48" t="str">
        <f>Spielplan!$H$46</f>
        <v>Italien</v>
      </c>
      <c r="I46" s="49"/>
      <c r="J46" s="60"/>
      <c r="K46" s="60" t="s">
        <v>86</v>
      </c>
      <c r="L46" s="60">
        <f t="shared" si="12"/>
        <v>0</v>
      </c>
      <c r="M46" s="60"/>
      <c r="N46" s="60"/>
      <c r="O46" s="60">
        <f>IF($E46="",0,IF($E46&gt;$G46,3,IF($E46=$G46,1,0)))</f>
        <v>0</v>
      </c>
      <c r="P46" s="60">
        <f>IF($G46="",0,IF($E46&gt;$G46,0,IF($E46=$G46,1,3)))</f>
        <v>0</v>
      </c>
      <c r="Q46" s="60"/>
      <c r="R46" s="60"/>
      <c r="S46" s="60">
        <f>E46</f>
        <v>0</v>
      </c>
      <c r="T46" s="60">
        <f>G46</f>
        <v>0</v>
      </c>
      <c r="U46" s="60"/>
      <c r="V46" s="60"/>
      <c r="W46" s="60">
        <f>G46</f>
        <v>0</v>
      </c>
      <c r="X46" s="60">
        <f>E46</f>
        <v>0</v>
      </c>
      <c r="Y46" s="60"/>
      <c r="Z46" s="60">
        <f>N51</f>
        <v>0</v>
      </c>
      <c r="AA46" s="60">
        <f>R51</f>
        <v>0</v>
      </c>
      <c r="AB46" s="60">
        <f>V51</f>
        <v>0</v>
      </c>
      <c r="AC46" s="60">
        <f>AA46-AB46</f>
        <v>0</v>
      </c>
      <c r="AD46" s="60">
        <f>IF(Z46&gt;Z45,-1,0)</f>
        <v>0</v>
      </c>
      <c r="AE46" s="60">
        <f>IF(Z46&gt;Z47,-1,0)</f>
        <v>0</v>
      </c>
      <c r="AF46" s="60">
        <f>IF(Z46&gt;Z48,-1,0)</f>
        <v>0</v>
      </c>
      <c r="AG46" s="60">
        <f>10000-(AJ46*1000+AM46*100+AK46*10)</f>
        <v>10000</v>
      </c>
      <c r="AH46" s="90">
        <f>RANK(AG46,AG45:AG48,1)</f>
        <v>1</v>
      </c>
      <c r="AI46" s="60" t="str">
        <f>H45</f>
        <v>Costa Rica</v>
      </c>
      <c r="AJ46" s="60">
        <f t="shared" si="13"/>
        <v>0</v>
      </c>
      <c r="AK46" s="60">
        <f t="shared" si="13"/>
        <v>0</v>
      </c>
      <c r="AL46" s="60">
        <f t="shared" si="13"/>
        <v>0</v>
      </c>
      <c r="AM46" s="60">
        <f>AK46-AL46</f>
        <v>0</v>
      </c>
      <c r="AN46" s="187">
        <f>IF(AG45=AG46,IF(E45&gt;G45,AG45-0.1,AG45),AG45)</f>
        <v>10000</v>
      </c>
      <c r="AO46" s="187"/>
      <c r="AP46" s="187">
        <f>IF(AG47=AG46,IF(G50&gt;E50,AG47-0.1,AG47),AG47)</f>
        <v>10000</v>
      </c>
      <c r="AQ46" s="187">
        <f>IF(AG48=AG46,IF(G48&gt;E48,AG48-0.1,AG48),AG48)</f>
        <v>10000</v>
      </c>
      <c r="AR46" s="187">
        <f>AO49</f>
        <v>30000</v>
      </c>
      <c r="AS46" s="90">
        <f>RANK(AR46,AR45:AR48,1)</f>
        <v>1</v>
      </c>
      <c r="AT46" s="60" t="str">
        <f t="shared" si="14"/>
        <v>Costa Rica</v>
      </c>
      <c r="AU46" s="60">
        <f t="shared" si="14"/>
        <v>0</v>
      </c>
      <c r="AV46" s="60">
        <f t="shared" si="14"/>
        <v>0</v>
      </c>
      <c r="AW46" s="60">
        <f t="shared" si="14"/>
        <v>0</v>
      </c>
      <c r="AX46" s="60"/>
      <c r="AY46" s="60"/>
      <c r="AZ46" s="60"/>
      <c r="BA46" s="50">
        <v>2</v>
      </c>
      <c r="BB46" s="48" t="e">
        <f>VLOOKUP(2,AS45:AT48,2,FALSE)</f>
        <v>#N/A</v>
      </c>
      <c r="BC46" s="49"/>
      <c r="BD46" s="51" t="e">
        <f>VLOOKUP(2,AS45:AW48,3,FALSE)</f>
        <v>#N/A</v>
      </c>
      <c r="BE46" s="52" t="e">
        <f>VLOOKUP(2,AS45:AW48,4,FALSE)</f>
        <v>#N/A</v>
      </c>
      <c r="BF46" s="93" t="s">
        <v>12</v>
      </c>
      <c r="BG46" s="52" t="e">
        <f>VLOOKUP(2,AS45:AW48,5,FALSE)</f>
        <v>#N/A</v>
      </c>
      <c r="BH46" s="81" t="s">
        <v>25</v>
      </c>
      <c r="BI46" s="85"/>
      <c r="BJ46" s="85">
        <f>IF(E46&gt;G46,IF(Spielplan!E46&gt;Spielplan!G46,Punktemodus!$B$3,0),0)</f>
        <v>0</v>
      </c>
      <c r="BK46" s="85">
        <f>IF(E46=G46,IF(Spielplan!E46=Spielplan!G46,Punktemodus!$B$3,0),0)</f>
        <v>10</v>
      </c>
      <c r="BL46" s="85">
        <f>IF(E46&lt;G46,IF(Spielplan!E46&lt;Spielplan!G46,Punktemodus!$B$3,0),0)</f>
        <v>0</v>
      </c>
      <c r="BM46" s="85">
        <f>IF(E46=Spielplan!E46,IF(G46=Spielplan!G46,Punktemodus!$B$5,0),0)</f>
        <v>3</v>
      </c>
      <c r="BN46" s="85">
        <f>IF(E46=Spielplan!E46,Punktemodus!$B$7,0)</f>
        <v>1</v>
      </c>
      <c r="BO46" s="85">
        <f>IF(G46=Spielplan!G46,Punktemodus!$B$7,0)</f>
        <v>1</v>
      </c>
      <c r="BP46" s="137">
        <f>IF(Spielplan!E46="",0,SUM(BJ46:BO46))</f>
        <v>0</v>
      </c>
      <c r="BQ46" s="85"/>
      <c r="BR46" s="141"/>
      <c r="BS46" s="142"/>
      <c r="BT46" s="155"/>
      <c r="BU46" s="154" t="s">
        <v>120</v>
      </c>
      <c r="BV46" s="155"/>
      <c r="BW46" s="155"/>
      <c r="BX46" s="351"/>
      <c r="BY46" s="351"/>
      <c r="BZ46" s="352"/>
      <c r="CA46" s="155"/>
      <c r="CB46" s="155"/>
      <c r="CC46" s="155"/>
      <c r="CD46" s="155"/>
      <c r="CE46" s="351"/>
      <c r="CF46" s="351"/>
      <c r="CG46" s="155"/>
      <c r="CH46" s="155"/>
      <c r="CI46" s="155"/>
      <c r="CJ46" s="351"/>
      <c r="CK46" s="155"/>
      <c r="CL46" s="155"/>
      <c r="CM46" s="155"/>
      <c r="CN46" s="155"/>
      <c r="CO46" s="351"/>
      <c r="CP46" s="155"/>
      <c r="CQ46" s="155"/>
      <c r="CR46" s="155"/>
      <c r="CS46" s="351"/>
      <c r="CT46" s="155"/>
      <c r="CU46" s="134"/>
      <c r="CV46" s="134"/>
      <c r="CW46" s="134"/>
    </row>
    <row r="47" spans="1:101" ht="18.75" customHeight="1" thickBot="1" x14ac:dyDescent="0.3">
      <c r="A47" s="60"/>
      <c r="B47" s="60"/>
      <c r="C47" s="75" t="str">
        <f>C45</f>
        <v>Uruguay</v>
      </c>
      <c r="D47" s="76"/>
      <c r="E47" s="104"/>
      <c r="F47" s="93"/>
      <c r="G47" s="104"/>
      <c r="H47" s="75" t="str">
        <f>C46</f>
        <v>England</v>
      </c>
      <c r="I47" s="76"/>
      <c r="J47" s="60"/>
      <c r="K47" s="60" t="s">
        <v>87</v>
      </c>
      <c r="L47" s="60">
        <f t="shared" si="12"/>
        <v>0</v>
      </c>
      <c r="M47" s="60">
        <f>IF($E47="",0,IF($E47&gt;$G47,3,IF($E47=G47,1,0)))</f>
        <v>0</v>
      </c>
      <c r="N47" s="60"/>
      <c r="O47" s="60">
        <f>IF($G47="",0,IF($E47&gt;$G47,0,IF($E47=$G47,1,3)))</f>
        <v>0</v>
      </c>
      <c r="P47" s="60"/>
      <c r="Q47" s="60">
        <f>E47</f>
        <v>0</v>
      </c>
      <c r="R47" s="60"/>
      <c r="S47" s="60">
        <f>G47</f>
        <v>0</v>
      </c>
      <c r="T47" s="60"/>
      <c r="U47" s="60">
        <f>G47</f>
        <v>0</v>
      </c>
      <c r="V47" s="60"/>
      <c r="W47" s="60">
        <f>E47</f>
        <v>0</v>
      </c>
      <c r="X47" s="60"/>
      <c r="Y47" s="60"/>
      <c r="Z47" s="60">
        <f>O51</f>
        <v>0</v>
      </c>
      <c r="AA47" s="60">
        <f>S51</f>
        <v>0</v>
      </c>
      <c r="AB47" s="60">
        <f>W51</f>
        <v>0</v>
      </c>
      <c r="AC47" s="60">
        <f>AA47-AB47</f>
        <v>0</v>
      </c>
      <c r="AD47" s="60">
        <f>IF(Z47&gt;Z45,-1,0)</f>
        <v>0</v>
      </c>
      <c r="AE47" s="60">
        <f>IF(Z47&gt;Z46,-1,0)</f>
        <v>0</v>
      </c>
      <c r="AF47" s="60">
        <f>IF(Z47&gt;Z48,-1,0)</f>
        <v>0</v>
      </c>
      <c r="AG47" s="60">
        <f>10000-(AJ47*1000+AM47*100+AK47*10)</f>
        <v>10000</v>
      </c>
      <c r="AH47" s="90">
        <f>RANK(AG47,AG45:AG48,1)</f>
        <v>1</v>
      </c>
      <c r="AI47" s="60" t="str">
        <f>C46</f>
        <v>England</v>
      </c>
      <c r="AJ47" s="60">
        <f t="shared" si="13"/>
        <v>0</v>
      </c>
      <c r="AK47" s="60">
        <f t="shared" si="13"/>
        <v>0</v>
      </c>
      <c r="AL47" s="60">
        <f t="shared" si="13"/>
        <v>0</v>
      </c>
      <c r="AM47" s="60">
        <f>AK47-AL47</f>
        <v>0</v>
      </c>
      <c r="AN47" s="187">
        <f>IF(AG45=AG47,IF(E47&gt;G47,AG45-0.1,AG45),AG45)</f>
        <v>10000</v>
      </c>
      <c r="AO47" s="187">
        <f>IF(AG46=AG47,IF(E50&gt;G50,AG46-0.1,AG46),AG46)</f>
        <v>10000</v>
      </c>
      <c r="AP47" s="187"/>
      <c r="AQ47" s="187">
        <f>IF(AG48=AG47,IF(G46&gt;E46,AG48-0.1,AG48),AG48)</f>
        <v>10000</v>
      </c>
      <c r="AR47" s="187">
        <f>AP49</f>
        <v>30000</v>
      </c>
      <c r="AS47" s="90">
        <f>RANK(AR47,AR45:AR48,1)</f>
        <v>1</v>
      </c>
      <c r="AT47" s="60" t="str">
        <f t="shared" si="14"/>
        <v>England</v>
      </c>
      <c r="AU47" s="60">
        <f t="shared" si="14"/>
        <v>0</v>
      </c>
      <c r="AV47" s="60">
        <f t="shared" si="14"/>
        <v>0</v>
      </c>
      <c r="AW47" s="60">
        <f t="shared" si="14"/>
        <v>0</v>
      </c>
      <c r="AX47" s="60"/>
      <c r="AY47" s="60"/>
      <c r="AZ47" s="60"/>
      <c r="BA47" s="113">
        <v>3</v>
      </c>
      <c r="BB47" s="114" t="e">
        <f>VLOOKUP(3,AS45:AT48,2,FALSE)</f>
        <v>#N/A</v>
      </c>
      <c r="BC47" s="115"/>
      <c r="BD47" s="116" t="e">
        <f>VLOOKUP(3,AS45:AW48,3,FALSE)</f>
        <v>#N/A</v>
      </c>
      <c r="BE47" s="116" t="e">
        <f>VLOOKUP(3,AS45:AW48,4,FALSE)</f>
        <v>#N/A</v>
      </c>
      <c r="BF47" s="93" t="s">
        <v>12</v>
      </c>
      <c r="BG47" s="116" t="e">
        <f>VLOOKUP(3,AS45:AW48,5,FALSE)</f>
        <v>#N/A</v>
      </c>
      <c r="BH47" s="60"/>
      <c r="BI47" s="60"/>
      <c r="BJ47" s="85">
        <f>IF(E47&gt;G47,IF(Spielplan!E47&gt;Spielplan!G47,Punktemodus!$B$3,0),0)</f>
        <v>0</v>
      </c>
      <c r="BK47" s="85">
        <f>IF(E47=G47,IF(Spielplan!E47=Spielplan!G47,Punktemodus!$B$3,0),0)</f>
        <v>10</v>
      </c>
      <c r="BL47" s="85">
        <f>IF(E47&lt;G47,IF(Spielplan!E47&lt;Spielplan!G47,Punktemodus!$B$3,0),0)</f>
        <v>0</v>
      </c>
      <c r="BM47" s="85">
        <f>IF(E47=Spielplan!E47,IF(G47=Spielplan!G47,Punktemodus!$B$5,0),0)</f>
        <v>3</v>
      </c>
      <c r="BN47" s="85">
        <f>IF(E47=Spielplan!E47,Punktemodus!$B$7,0)</f>
        <v>1</v>
      </c>
      <c r="BO47" s="85">
        <f>IF(G47=Spielplan!G47,Punktemodus!$B$7,0)</f>
        <v>1</v>
      </c>
      <c r="BP47" s="137">
        <f>IF(Spielplan!E47="",0,SUM(BJ47:BO47))</f>
        <v>0</v>
      </c>
      <c r="BQ47" s="85"/>
      <c r="BR47" s="141"/>
      <c r="BS47" s="134"/>
      <c r="BT47" s="134"/>
      <c r="BU47" s="134"/>
      <c r="BV47" s="134"/>
      <c r="BW47" s="155"/>
      <c r="BX47" s="351"/>
      <c r="BY47" s="351"/>
      <c r="BZ47" s="352"/>
      <c r="CA47" s="155"/>
      <c r="CB47" s="155"/>
      <c r="CC47" s="155"/>
      <c r="CD47" s="155"/>
      <c r="CE47" s="351"/>
      <c r="CF47" s="351"/>
      <c r="CG47" s="155"/>
      <c r="CH47" s="155"/>
      <c r="CI47" s="155"/>
      <c r="CJ47" s="351"/>
      <c r="CK47" s="155"/>
      <c r="CL47" s="155"/>
      <c r="CM47" s="155"/>
      <c r="CN47" s="155"/>
      <c r="CO47" s="351"/>
      <c r="CP47" s="155"/>
      <c r="CQ47" s="155"/>
      <c r="CR47" s="155"/>
      <c r="CS47" s="351"/>
      <c r="CT47" s="155"/>
      <c r="CU47" s="134"/>
      <c r="CV47" s="134"/>
      <c r="CW47" s="134"/>
    </row>
    <row r="48" spans="1:101" ht="18.75" customHeight="1" thickBot="1" x14ac:dyDescent="0.3">
      <c r="A48" s="60"/>
      <c r="B48" s="60"/>
      <c r="C48" s="48" t="str">
        <f>H45</f>
        <v>Costa Rica</v>
      </c>
      <c r="D48" s="49"/>
      <c r="E48" s="104"/>
      <c r="F48" s="93"/>
      <c r="G48" s="104"/>
      <c r="H48" s="48" t="str">
        <f>H46</f>
        <v>Italien</v>
      </c>
      <c r="I48" s="49"/>
      <c r="J48" s="60"/>
      <c r="K48" s="60" t="s">
        <v>88</v>
      </c>
      <c r="L48" s="60">
        <f t="shared" si="12"/>
        <v>0</v>
      </c>
      <c r="M48" s="60"/>
      <c r="N48" s="60">
        <f>IF($E48="",0,IF($E48&gt;$G48,3,IF($E48=$G48,1,0)))</f>
        <v>0</v>
      </c>
      <c r="O48" s="60"/>
      <c r="P48" s="60">
        <f>IF($G48="",0,IF($E48&gt;$G48,0,IF($E48=$G48,1,3)))</f>
        <v>0</v>
      </c>
      <c r="Q48" s="60"/>
      <c r="R48" s="60">
        <f>E48</f>
        <v>0</v>
      </c>
      <c r="S48" s="60"/>
      <c r="T48" s="60">
        <f>G48</f>
        <v>0</v>
      </c>
      <c r="U48" s="60"/>
      <c r="V48" s="60">
        <f>G48</f>
        <v>0</v>
      </c>
      <c r="W48" s="60"/>
      <c r="X48" s="60">
        <f>E48</f>
        <v>0</v>
      </c>
      <c r="Y48" s="60"/>
      <c r="Z48" s="60">
        <f>P51</f>
        <v>0</v>
      </c>
      <c r="AA48" s="60">
        <f>T51</f>
        <v>0</v>
      </c>
      <c r="AB48" s="60">
        <f>X51</f>
        <v>0</v>
      </c>
      <c r="AC48" s="60">
        <f>AA48-AB48</f>
        <v>0</v>
      </c>
      <c r="AD48" s="60">
        <f>IF(Z48&gt;Z45,-1,0)</f>
        <v>0</v>
      </c>
      <c r="AE48" s="60">
        <f>IF(Z48&gt;Z46,-1,0)</f>
        <v>0</v>
      </c>
      <c r="AF48" s="60">
        <f>IF(Z48&gt;Z47,-1,0)</f>
        <v>0</v>
      </c>
      <c r="AG48" s="60">
        <f>10000-(AJ48*1000+AM48*100+AK48*10)</f>
        <v>10000</v>
      </c>
      <c r="AH48" s="90">
        <f>RANK(AG48,AG45:AG48,1)</f>
        <v>1</v>
      </c>
      <c r="AI48" s="60" t="str">
        <f>H46</f>
        <v>Italien</v>
      </c>
      <c r="AJ48" s="60">
        <f t="shared" si="13"/>
        <v>0</v>
      </c>
      <c r="AK48" s="60">
        <f t="shared" si="13"/>
        <v>0</v>
      </c>
      <c r="AL48" s="60">
        <f t="shared" si="13"/>
        <v>0</v>
      </c>
      <c r="AM48" s="60">
        <f>AK48-AL48</f>
        <v>0</v>
      </c>
      <c r="AN48" s="187">
        <f>IF(AG45=AG48,IF(E49&gt;G49,AG45-0.1,AG45),AG45)</f>
        <v>10000</v>
      </c>
      <c r="AO48" s="187">
        <f>IF(AG46=AG48,IF(E48&gt;G48,AG46-0.1,AG46),AG46)</f>
        <v>10000</v>
      </c>
      <c r="AP48" s="187">
        <f>IF(AG47=AG48,IF(E46&gt;G46,AG47-0.1,AG47),AG47)</f>
        <v>10000</v>
      </c>
      <c r="AQ48" s="187"/>
      <c r="AR48" s="187">
        <f>AQ49</f>
        <v>30000</v>
      </c>
      <c r="AS48" s="90">
        <f>RANK(AR48,AR45:AR48,1)</f>
        <v>1</v>
      </c>
      <c r="AT48" s="60" t="str">
        <f t="shared" si="14"/>
        <v>Italien</v>
      </c>
      <c r="AU48" s="60">
        <f t="shared" si="14"/>
        <v>0</v>
      </c>
      <c r="AV48" s="60">
        <f t="shared" si="14"/>
        <v>0</v>
      </c>
      <c r="AW48" s="60">
        <f t="shared" si="14"/>
        <v>0</v>
      </c>
      <c r="AX48" s="60"/>
      <c r="AY48" s="60"/>
      <c r="AZ48" s="60"/>
      <c r="BA48" s="113">
        <v>4</v>
      </c>
      <c r="BB48" s="114" t="e">
        <f>VLOOKUP(4,AS45:AT48,2,FALSE)</f>
        <v>#N/A</v>
      </c>
      <c r="BC48" s="115"/>
      <c r="BD48" s="116" t="e">
        <f>VLOOKUP(4,AS45:AW48,3,FALSE)</f>
        <v>#N/A</v>
      </c>
      <c r="BE48" s="116" t="e">
        <f>VLOOKUP(4,AS45:AW48,4,FALSE)</f>
        <v>#N/A</v>
      </c>
      <c r="BF48" s="93" t="s">
        <v>12</v>
      </c>
      <c r="BG48" s="116" t="e">
        <f>VLOOKUP(4,AS45:AW48,5,FALSE)</f>
        <v>#N/A</v>
      </c>
      <c r="BH48" s="60"/>
      <c r="BI48" s="60"/>
      <c r="BJ48" s="85">
        <f>IF(E48&gt;G48,IF(Spielplan!E48&gt;Spielplan!G48,Punktemodus!$B$3,0),0)</f>
        <v>0</v>
      </c>
      <c r="BK48" s="85">
        <f>IF(E48=G48,IF(Spielplan!E48=Spielplan!G48,Punktemodus!$B$3,0),0)</f>
        <v>10</v>
      </c>
      <c r="BL48" s="85">
        <f>IF(E48&lt;G48,IF(Spielplan!E48&lt;Spielplan!G48,Punktemodus!$B$3,0),0)</f>
        <v>0</v>
      </c>
      <c r="BM48" s="85">
        <f>IF(E48=Spielplan!E48,IF(G48=Spielplan!G48,Punktemodus!$B$5,0),0)</f>
        <v>3</v>
      </c>
      <c r="BN48" s="85">
        <f>IF(E48=Spielplan!E48,Punktemodus!$B$7,0)</f>
        <v>1</v>
      </c>
      <c r="BO48" s="85">
        <f>IF(G48=Spielplan!G48,Punktemodus!$B$7,0)</f>
        <v>1</v>
      </c>
      <c r="BP48" s="137">
        <f>IF(Spielplan!E48="",0,SUM(BJ48:BO48))</f>
        <v>0</v>
      </c>
      <c r="BQ48" s="85"/>
      <c r="BR48" s="141"/>
      <c r="BS48" s="143" t="s">
        <v>18</v>
      </c>
      <c r="BT48" s="144" t="str">
        <f>Spielplan!$BL$12</f>
        <v/>
      </c>
      <c r="BU48" s="145"/>
      <c r="BV48" s="146">
        <f>Spielplan!$BN$12</f>
        <v>0</v>
      </c>
      <c r="BW48" s="157"/>
      <c r="BX48" s="158">
        <f>IF(BT12=BT48,Punktemodus!$B$11,0)</f>
        <v>10</v>
      </c>
      <c r="BY48" s="158">
        <f>IF(BT48=BT29,Punktemodus!B13,0)</f>
        <v>5</v>
      </c>
      <c r="BZ48" s="142"/>
      <c r="CA48" s="155"/>
      <c r="CB48" s="154" t="s">
        <v>27</v>
      </c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34"/>
      <c r="CV48" s="134"/>
      <c r="CW48" s="134"/>
    </row>
    <row r="49" spans="1:101" ht="18.75" customHeight="1" thickBot="1" x14ac:dyDescent="0.3">
      <c r="A49" s="60"/>
      <c r="B49" s="60"/>
      <c r="C49" s="75" t="str">
        <f>C45</f>
        <v>Uruguay</v>
      </c>
      <c r="D49" s="76"/>
      <c r="E49" s="104"/>
      <c r="F49" s="93"/>
      <c r="G49" s="104"/>
      <c r="H49" s="75" t="str">
        <f>H46</f>
        <v>Italien</v>
      </c>
      <c r="I49" s="76"/>
      <c r="J49" s="60"/>
      <c r="K49" s="60" t="s">
        <v>89</v>
      </c>
      <c r="L49" s="60">
        <f t="shared" si="12"/>
        <v>0</v>
      </c>
      <c r="M49" s="60">
        <f>IF($E49="",0,IF($E49&gt;$G49,3,IF($E49=G49,1,0)))</f>
        <v>0</v>
      </c>
      <c r="N49" s="60"/>
      <c r="O49" s="60"/>
      <c r="P49" s="60">
        <f>IF($G49="",0,IF($E49&gt;$G49,0,IF($E49=$G49,1,3)))</f>
        <v>0</v>
      </c>
      <c r="Q49" s="60">
        <f>E49</f>
        <v>0</v>
      </c>
      <c r="R49" s="60"/>
      <c r="S49" s="60"/>
      <c r="T49" s="60">
        <f>G49</f>
        <v>0</v>
      </c>
      <c r="U49" s="60">
        <f>G49</f>
        <v>0</v>
      </c>
      <c r="V49" s="60"/>
      <c r="W49" s="60"/>
      <c r="X49" s="60">
        <f>E49</f>
        <v>0</v>
      </c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187">
        <f>SUM(AN45:AN48)</f>
        <v>30000</v>
      </c>
      <c r="AO49" s="187">
        <f>SUM(AO45:AO48)</f>
        <v>30000</v>
      </c>
      <c r="AP49" s="187">
        <f>SUM(AP45:AP48)</f>
        <v>30000</v>
      </c>
      <c r="AQ49" s="187">
        <f>SUM(AQ45:AQ48)</f>
        <v>30000</v>
      </c>
      <c r="AR49" s="187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85">
        <f>IF(E49&gt;G49,IF(Spielplan!E49&gt;Spielplan!G49,Punktemodus!$B$3,0),0)</f>
        <v>0</v>
      </c>
      <c r="BK49" s="85">
        <f>IF(E49=G49,IF(Spielplan!E49=Spielplan!G49,Punktemodus!$B$3,0),0)</f>
        <v>10</v>
      </c>
      <c r="BL49" s="85">
        <f>IF(E49&lt;G49,IF(Spielplan!E49&lt;Spielplan!G49,Punktemodus!$B$3,0),0)</f>
        <v>0</v>
      </c>
      <c r="BM49" s="85">
        <f>IF(E49=Spielplan!E49,IF(G49=Spielplan!G49,Punktemodus!$B$5,0),0)</f>
        <v>3</v>
      </c>
      <c r="BN49" s="85">
        <f>IF(E49=Spielplan!E49,Punktemodus!$B$7,0)</f>
        <v>1</v>
      </c>
      <c r="BO49" s="85">
        <f>IF(G49=Spielplan!G49,Punktemodus!$B$7,0)</f>
        <v>1</v>
      </c>
      <c r="BP49" s="137">
        <f>IF(Spielplan!E49="",0,SUM(BJ49:BO49))</f>
        <v>0</v>
      </c>
      <c r="BQ49" s="60"/>
      <c r="BR49" s="141"/>
      <c r="BS49" s="149" t="s">
        <v>21</v>
      </c>
      <c r="BT49" s="144" t="str">
        <f>Spielplan!$BL$13</f>
        <v/>
      </c>
      <c r="BU49" s="145"/>
      <c r="BV49" s="146">
        <f>Spielplan!$BN$13</f>
        <v>0</v>
      </c>
      <c r="BW49" s="155"/>
      <c r="BX49" s="158">
        <f>IF(BT13=BT49,Punktemodus!$B$11,0)</f>
        <v>10</v>
      </c>
      <c r="BY49" s="158">
        <f>IF(BT49=BT28,Punktemodus!B13,0)</f>
        <v>5</v>
      </c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34"/>
      <c r="CV49" s="134"/>
      <c r="CW49" s="134"/>
    </row>
    <row r="50" spans="1:101" ht="18.75" customHeight="1" thickBot="1" x14ac:dyDescent="0.3">
      <c r="A50" s="60"/>
      <c r="B50" s="60"/>
      <c r="C50" s="48" t="str">
        <f>H45</f>
        <v>Costa Rica</v>
      </c>
      <c r="D50" s="49"/>
      <c r="E50" s="104"/>
      <c r="F50" s="93"/>
      <c r="G50" s="104"/>
      <c r="H50" s="48" t="str">
        <f>C46</f>
        <v>England</v>
      </c>
      <c r="I50" s="49"/>
      <c r="J50" s="60"/>
      <c r="K50" s="60" t="s">
        <v>89</v>
      </c>
      <c r="L50" s="60">
        <f t="shared" si="12"/>
        <v>0</v>
      </c>
      <c r="M50" s="60"/>
      <c r="N50" s="60">
        <f>IF($E50="",0,IF($E50&gt;$G50,3,IF($E50=$G50,1,0)))</f>
        <v>0</v>
      </c>
      <c r="O50" s="60">
        <f>IF($G50="",0,IF($E50&gt;$G50,0,IF($E50=$G50,1,3)))</f>
        <v>0</v>
      </c>
      <c r="P50" s="60"/>
      <c r="Q50" s="60"/>
      <c r="R50" s="60">
        <f>E50</f>
        <v>0</v>
      </c>
      <c r="S50" s="60">
        <f>G50</f>
        <v>0</v>
      </c>
      <c r="T50" s="60"/>
      <c r="U50" s="60"/>
      <c r="V50" s="60">
        <f>G50</f>
        <v>0</v>
      </c>
      <c r="W50" s="60">
        <f>E50</f>
        <v>0</v>
      </c>
      <c r="X50" s="60"/>
      <c r="Y50" s="60"/>
      <c r="Z50" s="60" t="s">
        <v>30</v>
      </c>
      <c r="AA50" s="60"/>
      <c r="AB50" s="60"/>
      <c r="AC50" s="60"/>
      <c r="AD50" s="60"/>
      <c r="AE50" s="60"/>
      <c r="AF50" s="60"/>
      <c r="AG50" s="60" t="b">
        <f>OR(AG45=AG46,AG45=AG47,AG45=AG48,AG46=AG47,AG46=AG48,AG47=AG48)</f>
        <v>1</v>
      </c>
      <c r="AH50" s="60"/>
      <c r="AI50" s="60"/>
      <c r="AJ50" s="60"/>
      <c r="AK50" s="60"/>
      <c r="AL50" s="60"/>
      <c r="AM50" s="60"/>
      <c r="AN50" s="60"/>
      <c r="AO50" s="60" t="s">
        <v>34</v>
      </c>
      <c r="AP50" s="60"/>
      <c r="AQ50" s="60"/>
      <c r="AR50" s="60" t="b">
        <f>OR(AR45=AR46,AR45=AR47,AR45=AR48,AR46=AR47,AR46=AR48,AR47=AR48)</f>
        <v>1</v>
      </c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85">
        <f>IF(E50&gt;G50,IF(Spielplan!E50&gt;Spielplan!G50,Punktemodus!$B$3,0),0)</f>
        <v>0</v>
      </c>
      <c r="BK50" s="85">
        <f>IF(E50=G50,IF(Spielplan!E50=Spielplan!G50,Punktemodus!$B$3,0),0)</f>
        <v>10</v>
      </c>
      <c r="BL50" s="85">
        <f>IF(E50&lt;G50,IF(Spielplan!E50&lt;Spielplan!G50,Punktemodus!$B$3,0),0)</f>
        <v>0</v>
      </c>
      <c r="BM50" s="85">
        <f>IF(E50=Spielplan!E50,IF(G50=Spielplan!G50,Punktemodus!$B$5,0),0)</f>
        <v>3</v>
      </c>
      <c r="BN50" s="85">
        <f>IF(E50=Spielplan!E50,Punktemodus!$B$7,0)</f>
        <v>1</v>
      </c>
      <c r="BO50" s="85">
        <f>IF(G50=Spielplan!G50,Punktemodus!$B$7,0)</f>
        <v>1</v>
      </c>
      <c r="BP50" s="137">
        <f>IF(Spielplan!E50="",0,SUM(BJ50:BO50))</f>
        <v>0</v>
      </c>
      <c r="BQ50" s="60"/>
      <c r="BR50" s="141"/>
      <c r="BS50" s="150"/>
      <c r="BT50" s="134"/>
      <c r="BU50" s="134"/>
      <c r="BV50" s="151"/>
      <c r="BW50" s="157"/>
      <c r="BX50" s="158"/>
      <c r="BY50" s="158"/>
      <c r="BZ50" s="155"/>
      <c r="CA50" s="144" t="str">
        <f>Spielplan!$BS$14</f>
        <v/>
      </c>
      <c r="CB50" s="159"/>
      <c r="CC50" s="146">
        <f>Spielplan!$BU$14</f>
        <v>0</v>
      </c>
      <c r="CD50" s="157"/>
      <c r="CE50" s="155">
        <f>IF(CA50=CA14,Punktemodus!B15,0)</f>
        <v>20</v>
      </c>
      <c r="CF50" s="158">
        <f>IF(OR(CA50=$CA$15,CA50=$CA$22,CA50=$CA$23,CA50=$CA$30,CA50=$CA$31,CA50=$CA$38,CA50=$CA$39),Punktemodus!B17,0)</f>
        <v>10</v>
      </c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34"/>
      <c r="CV50" s="134"/>
      <c r="CW50" s="134"/>
    </row>
    <row r="51" spans="1:101" ht="18.75" customHeight="1" thickBot="1" x14ac:dyDescent="0.3">
      <c r="A51" s="60"/>
      <c r="B51" s="60"/>
      <c r="C51" s="136" t="str">
        <f>IF(G50="","",IF(AR50=TRUE,"Achtung: Fehler in Tabelle!",""))</f>
        <v/>
      </c>
      <c r="D51" s="60"/>
      <c r="E51" s="85"/>
      <c r="F51" s="60"/>
      <c r="G51" s="85"/>
      <c r="H51" s="60"/>
      <c r="I51" s="60"/>
      <c r="J51" s="60"/>
      <c r="K51" s="60"/>
      <c r="L51" s="60"/>
      <c r="M51" s="60">
        <f t="shared" ref="M51:X51" si="15">SUM(M45:M50)</f>
        <v>0</v>
      </c>
      <c r="N51" s="60">
        <f t="shared" si="15"/>
        <v>0</v>
      </c>
      <c r="O51" s="60">
        <f t="shared" si="15"/>
        <v>0</v>
      </c>
      <c r="P51" s="60">
        <f t="shared" si="15"/>
        <v>0</v>
      </c>
      <c r="Q51" s="60">
        <f t="shared" si="15"/>
        <v>0</v>
      </c>
      <c r="R51" s="60">
        <f t="shared" si="15"/>
        <v>0</v>
      </c>
      <c r="S51" s="60">
        <f t="shared" si="15"/>
        <v>0</v>
      </c>
      <c r="T51" s="60">
        <f t="shared" si="15"/>
        <v>0</v>
      </c>
      <c r="U51" s="60">
        <f t="shared" si="15"/>
        <v>0</v>
      </c>
      <c r="V51" s="60">
        <f t="shared" si="15"/>
        <v>0</v>
      </c>
      <c r="W51" s="60">
        <f t="shared" si="15"/>
        <v>0</v>
      </c>
      <c r="X51" s="60">
        <f t="shared" si="15"/>
        <v>0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160">
        <f>SUM(BP45:BP50)</f>
        <v>0</v>
      </c>
      <c r="BQ51" s="60"/>
      <c r="BR51" s="141"/>
      <c r="BS51" s="152"/>
      <c r="BT51" s="134"/>
      <c r="BU51" s="134"/>
      <c r="BV51" s="151"/>
      <c r="BW51" s="157"/>
      <c r="BX51" s="158"/>
      <c r="BY51" s="158"/>
      <c r="BZ51" s="155"/>
      <c r="CA51" s="144" t="str">
        <f>Spielplan!$BS$15</f>
        <v/>
      </c>
      <c r="CB51" s="159"/>
      <c r="CC51" s="146">
        <f>Spielplan!$BU$15</f>
        <v>0</v>
      </c>
      <c r="CD51" s="155"/>
      <c r="CE51" s="155">
        <f>IF(CA51=CA15,Punktemodus!B15,0)</f>
        <v>20</v>
      </c>
      <c r="CF51" s="158">
        <f>IF(OR(CA51=$CA$14,CA51=$CA$22,CA51=$CA$23,CA51=$CA$30,CA51=$CA$31,CA51=$CA$38,CA51=$CA$39),Punktemodus!B17,0)</f>
        <v>10</v>
      </c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34"/>
      <c r="CV51" s="134"/>
      <c r="CW51" s="134"/>
    </row>
    <row r="52" spans="1:101" ht="18.75" customHeight="1" thickBot="1" x14ac:dyDescent="0.3">
      <c r="A52" s="60"/>
      <c r="B52" s="60"/>
      <c r="C52" s="60"/>
      <c r="D52" s="60"/>
      <c r="E52" s="85"/>
      <c r="F52" s="60"/>
      <c r="G52" s="85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138"/>
      <c r="BQ52" s="60"/>
      <c r="BR52" s="141"/>
      <c r="BS52" s="153" t="s">
        <v>22</v>
      </c>
      <c r="BT52" s="144" t="str">
        <f>Spielplan!$BL$16</f>
        <v/>
      </c>
      <c r="BU52" s="145"/>
      <c r="BV52" s="146">
        <f>Spielplan!$BN$16</f>
        <v>0</v>
      </c>
      <c r="BW52" s="155"/>
      <c r="BX52" s="158">
        <f>IF(BT16=BT52,Punktemodus!$B$11,0)</f>
        <v>10</v>
      </c>
      <c r="BY52" s="158">
        <f>IF(BT52=BT33,Punktemodus!B13,0)</f>
        <v>5</v>
      </c>
      <c r="BZ52" s="155"/>
      <c r="CA52" s="155"/>
      <c r="CB52" s="155"/>
      <c r="CC52" s="155"/>
      <c r="CD52" s="155"/>
      <c r="CE52" s="155"/>
      <c r="CF52" s="154"/>
      <c r="CG52" s="154" t="s">
        <v>28</v>
      </c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34"/>
      <c r="CV52" s="134"/>
      <c r="CW52" s="134"/>
    </row>
    <row r="53" spans="1:101" ht="18.75" customHeight="1" thickBot="1" x14ac:dyDescent="0.25">
      <c r="A53" s="60"/>
      <c r="B53" s="60"/>
      <c r="C53" s="60"/>
      <c r="D53" s="60"/>
      <c r="E53" s="85"/>
      <c r="F53" s="60"/>
      <c r="G53" s="85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138"/>
      <c r="BQ53" s="60"/>
      <c r="BR53" s="141"/>
      <c r="BS53" s="149" t="s">
        <v>25</v>
      </c>
      <c r="BT53" s="144" t="str">
        <f>Spielplan!$BL$17</f>
        <v/>
      </c>
      <c r="BU53" s="145"/>
      <c r="BV53" s="146">
        <f>Spielplan!$BN$17</f>
        <v>0</v>
      </c>
      <c r="BW53" s="155"/>
      <c r="BX53" s="158">
        <f>IF(BT17=BT53,Punktemodus!$B$11,0)</f>
        <v>10</v>
      </c>
      <c r="BY53" s="158">
        <f>IF(BT53=BT32,Punktemodus!B13,0)</f>
        <v>5</v>
      </c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34"/>
      <c r="CV53" s="134"/>
      <c r="CW53" s="134"/>
    </row>
    <row r="54" spans="1:101" ht="18.75" customHeight="1" thickBot="1" x14ac:dyDescent="0.3">
      <c r="A54" s="60"/>
      <c r="B54" s="60"/>
      <c r="C54" s="88" t="s">
        <v>90</v>
      </c>
      <c r="D54" s="60"/>
      <c r="E54" s="85"/>
      <c r="F54" s="60"/>
      <c r="G54" s="85"/>
      <c r="H54" s="60"/>
      <c r="I54" s="60"/>
      <c r="J54" s="60"/>
      <c r="K54" s="60"/>
      <c r="L54" s="60"/>
      <c r="M54" s="60" t="s">
        <v>4</v>
      </c>
      <c r="N54" s="60"/>
      <c r="O54" s="60"/>
      <c r="P54" s="60"/>
      <c r="Q54" s="60" t="s">
        <v>6</v>
      </c>
      <c r="R54" s="60"/>
      <c r="S54" s="60"/>
      <c r="T54" s="60"/>
      <c r="U54" s="60" t="s">
        <v>7</v>
      </c>
      <c r="V54" s="60"/>
      <c r="W54" s="60"/>
      <c r="X54" s="60"/>
      <c r="Y54" s="60"/>
      <c r="Z54" s="60" t="s">
        <v>4</v>
      </c>
      <c r="AA54" s="60" t="s">
        <v>5</v>
      </c>
      <c r="AB54" s="60"/>
      <c r="AC54" s="60"/>
      <c r="AD54" s="60" t="s">
        <v>9</v>
      </c>
      <c r="AE54" s="60"/>
      <c r="AF54" s="60"/>
      <c r="AG54" s="60"/>
      <c r="AH54" s="60" t="s">
        <v>32</v>
      </c>
      <c r="AI54" s="60"/>
      <c r="AJ54" s="60"/>
      <c r="AK54" s="60"/>
      <c r="AL54" s="60"/>
      <c r="AM54" s="60"/>
      <c r="AN54" s="60" t="s">
        <v>35</v>
      </c>
      <c r="AO54" s="60"/>
      <c r="AP54" s="60"/>
      <c r="AQ54" s="60"/>
      <c r="AR54" s="60"/>
      <c r="AS54" s="60" t="s">
        <v>33</v>
      </c>
      <c r="AT54" s="60"/>
      <c r="AU54" s="60"/>
      <c r="AV54" s="60"/>
      <c r="AW54" s="60"/>
      <c r="AX54" s="60"/>
      <c r="AY54" s="60"/>
      <c r="AZ54" s="60"/>
      <c r="BA54" s="89" t="s">
        <v>10</v>
      </c>
      <c r="BB54" s="60"/>
      <c r="BC54" s="90" t="s">
        <v>4</v>
      </c>
      <c r="BD54" s="60"/>
      <c r="BE54" s="61" t="s">
        <v>5</v>
      </c>
      <c r="BF54" s="60"/>
      <c r="BG54" s="60"/>
      <c r="BH54" s="60"/>
      <c r="BI54" s="85"/>
      <c r="BJ54" s="60"/>
      <c r="BK54" s="60"/>
      <c r="BL54" s="60"/>
      <c r="BM54" s="60"/>
      <c r="BN54" s="60"/>
      <c r="BO54" s="60"/>
      <c r="BP54" s="138"/>
      <c r="BQ54" s="85"/>
      <c r="BR54" s="141"/>
      <c r="BS54" s="150"/>
      <c r="BT54" s="134"/>
      <c r="BU54" s="134"/>
      <c r="BV54" s="134"/>
      <c r="BW54" s="134"/>
      <c r="BX54" s="148"/>
      <c r="BY54" s="148"/>
      <c r="BZ54" s="134"/>
      <c r="CA54" s="134"/>
      <c r="CB54" s="134"/>
      <c r="CC54" s="134"/>
      <c r="CD54" s="134"/>
      <c r="CE54" s="134"/>
      <c r="CF54" s="144" t="str">
        <f>Spielplan!$BX$18</f>
        <v/>
      </c>
      <c r="CG54" s="145"/>
      <c r="CH54" s="146">
        <f>Spielplan!$BZ$18</f>
        <v>0</v>
      </c>
      <c r="CI54" s="134"/>
      <c r="CJ54" s="134">
        <f>IF(OR(CF54=$CF$18,CF54=$CF$19,CF54=$CF$34,CF54=$CF$35),Punktemodus!$B$19,0)</f>
        <v>30</v>
      </c>
      <c r="CK54" s="134"/>
      <c r="CL54" s="134"/>
      <c r="CM54" s="134"/>
      <c r="CN54" s="134"/>
      <c r="CO54" s="134"/>
      <c r="CP54" s="134"/>
      <c r="CQ54" s="134"/>
      <c r="CR54" s="134"/>
      <c r="CS54" s="134">
        <f>IF(CQ59=CQ23,Punktemodus!B23,0)</f>
        <v>50</v>
      </c>
      <c r="CT54" s="134"/>
      <c r="CU54" s="134"/>
      <c r="CV54" s="134"/>
      <c r="CW54" s="134"/>
    </row>
    <row r="55" spans="1:101" ht="18.75" customHeight="1" thickBot="1" x14ac:dyDescent="0.25">
      <c r="A55" s="60"/>
      <c r="B55" s="60"/>
      <c r="C55" s="92"/>
      <c r="D55" s="60"/>
      <c r="E55" s="85"/>
      <c r="F55" s="60"/>
      <c r="G55" s="85"/>
      <c r="H55" s="60"/>
      <c r="I55" s="60"/>
      <c r="J55" s="60"/>
      <c r="K55" s="60"/>
      <c r="L55" s="60"/>
      <c r="M55" s="60" t="s">
        <v>0</v>
      </c>
      <c r="N55" s="60" t="s">
        <v>1</v>
      </c>
      <c r="O55" s="60" t="s">
        <v>2</v>
      </c>
      <c r="P55" s="60" t="s">
        <v>3</v>
      </c>
      <c r="Q55" s="60" t="s">
        <v>0</v>
      </c>
      <c r="R55" s="60" t="s">
        <v>1</v>
      </c>
      <c r="S55" s="60" t="s">
        <v>2</v>
      </c>
      <c r="T55" s="60" t="s">
        <v>3</v>
      </c>
      <c r="U55" s="60" t="s">
        <v>0</v>
      </c>
      <c r="V55" s="60" t="s">
        <v>1</v>
      </c>
      <c r="W55" s="60" t="s">
        <v>2</v>
      </c>
      <c r="X55" s="60" t="s">
        <v>3</v>
      </c>
      <c r="Y55" s="60"/>
      <c r="Z55" s="60" t="s">
        <v>8</v>
      </c>
      <c r="AA55" s="60"/>
      <c r="AB55" s="60"/>
      <c r="AC55" s="60"/>
      <c r="AD55" s="60"/>
      <c r="AE55" s="60"/>
      <c r="AF55" s="60"/>
      <c r="AG55" s="60"/>
      <c r="AH55" s="60" t="s">
        <v>31</v>
      </c>
      <c r="AI55" s="60"/>
      <c r="AJ55" s="60"/>
      <c r="AK55" s="60"/>
      <c r="AL55" s="60"/>
      <c r="AM55" s="60"/>
      <c r="AN55" s="60" t="str">
        <f>AI56</f>
        <v>Schweiz</v>
      </c>
      <c r="AO55" s="60" t="str">
        <f>AI57</f>
        <v>Ecuador</v>
      </c>
      <c r="AP55" s="60" t="str">
        <f>AI58</f>
        <v>Frankreich</v>
      </c>
      <c r="AQ55" s="60" t="str">
        <f>AI59</f>
        <v>Honduras</v>
      </c>
      <c r="AR55" s="60"/>
      <c r="AS55" s="60" t="s">
        <v>31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85"/>
      <c r="BJ55" s="85"/>
      <c r="BK55" s="85"/>
      <c r="BL55" s="85"/>
      <c r="BM55" s="85"/>
      <c r="BN55" s="85"/>
      <c r="BO55" s="85"/>
      <c r="BP55" s="137"/>
      <c r="BQ55" s="85"/>
      <c r="BR55" s="141"/>
      <c r="BS55" s="134"/>
      <c r="BT55" s="134"/>
      <c r="BU55" s="134"/>
      <c r="BV55" s="134"/>
      <c r="BW55" s="134"/>
      <c r="BX55" s="148"/>
      <c r="BY55" s="148"/>
      <c r="BZ55" s="134"/>
      <c r="CA55" s="134"/>
      <c r="CB55" s="134"/>
      <c r="CC55" s="134"/>
      <c r="CD55" s="134"/>
      <c r="CE55" s="134"/>
      <c r="CF55" s="144" t="str">
        <f>Spielplan!$BX$19</f>
        <v/>
      </c>
      <c r="CG55" s="145"/>
      <c r="CH55" s="146">
        <f>Spielplan!$BZ$19</f>
        <v>0</v>
      </c>
      <c r="CI55" s="134"/>
      <c r="CJ55" s="134">
        <f>IF(OR(CF55=$CF$18,CF55=$CF$19,CF55=$CF$34,CF55=$CF$35),Punktemodus!$B$19,0)</f>
        <v>30</v>
      </c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</row>
    <row r="56" spans="1:101" ht="18.75" customHeight="1" thickBot="1" x14ac:dyDescent="0.3">
      <c r="A56" s="60"/>
      <c r="B56" s="60"/>
      <c r="C56" s="191" t="str">
        <f>Spielplan!$C56</f>
        <v>Schweiz</v>
      </c>
      <c r="D56" s="192"/>
      <c r="E56" s="104"/>
      <c r="F56" s="93"/>
      <c r="G56" s="104"/>
      <c r="H56" s="191" t="str">
        <f>Spielplan!$H$56</f>
        <v>Ecuador</v>
      </c>
      <c r="I56" s="192"/>
      <c r="J56" s="60"/>
      <c r="K56" s="60" t="s">
        <v>96</v>
      </c>
      <c r="L56" s="60">
        <f t="shared" ref="L56:L61" si="16">IF(E56-G56&gt;0,1,IF(G56=E56,0,-1))</f>
        <v>0</v>
      </c>
      <c r="M56" s="60">
        <f>IF($E56="",0,IF($E56&gt;$G56,3,IF($E56=G56,1,0)))</f>
        <v>0</v>
      </c>
      <c r="N56" s="60">
        <f>IF($G56="",0,IF($E56&gt;$G56,0,IF($E56=G56,1,3)))</f>
        <v>0</v>
      </c>
      <c r="O56" s="60"/>
      <c r="P56" s="60"/>
      <c r="Q56" s="60">
        <f>E56</f>
        <v>0</v>
      </c>
      <c r="R56" s="60">
        <f>G56</f>
        <v>0</v>
      </c>
      <c r="S56" s="60"/>
      <c r="T56" s="60"/>
      <c r="U56" s="60">
        <f>G56</f>
        <v>0</v>
      </c>
      <c r="V56" s="60">
        <f>E56</f>
        <v>0</v>
      </c>
      <c r="W56" s="60"/>
      <c r="X56" s="60"/>
      <c r="Y56" s="60"/>
      <c r="Z56" s="60">
        <f>M62</f>
        <v>0</v>
      </c>
      <c r="AA56" s="60">
        <f>Q62</f>
        <v>0</v>
      </c>
      <c r="AB56" s="60">
        <f>U62</f>
        <v>0</v>
      </c>
      <c r="AC56" s="60">
        <f>AA56-AB56</f>
        <v>0</v>
      </c>
      <c r="AD56" s="60">
        <f>IF(Z56&gt;Z57,-1,0)</f>
        <v>0</v>
      </c>
      <c r="AE56" s="60">
        <f>IF(Z56&gt;Z58,-1,0)</f>
        <v>0</v>
      </c>
      <c r="AF56" s="60">
        <f>IF(Z56&gt;Z59,-1,0)</f>
        <v>0</v>
      </c>
      <c r="AG56" s="60">
        <f>10000-(AJ56*1000+AM56*100+AK56*10)</f>
        <v>10000</v>
      </c>
      <c r="AH56" s="90">
        <f>RANK(AG56,AG56:AG59,1)</f>
        <v>1</v>
      </c>
      <c r="AI56" s="60" t="str">
        <f>C56</f>
        <v>Schweiz</v>
      </c>
      <c r="AJ56" s="60">
        <f t="shared" ref="AJ56:AL59" si="17">Z56</f>
        <v>0</v>
      </c>
      <c r="AK56" s="60">
        <f t="shared" si="17"/>
        <v>0</v>
      </c>
      <c r="AL56" s="60">
        <f t="shared" si="17"/>
        <v>0</v>
      </c>
      <c r="AM56" s="60">
        <f>AK56-AL56</f>
        <v>0</v>
      </c>
      <c r="AN56" s="187"/>
      <c r="AO56" s="187">
        <f>IF(AG57=AG56,IF(G56&gt;E56,AG57-0.1,AG57),AG57)</f>
        <v>10000</v>
      </c>
      <c r="AP56" s="187">
        <f>IF(AG58=AG56,IF(G58&gt;E58,AG58-0.1,AG58),AG58)</f>
        <v>10000</v>
      </c>
      <c r="AQ56" s="187">
        <f>IF(AG59=AG56,IF(G60&gt;E60,AG59-0.1,AG59),AG59)</f>
        <v>10000</v>
      </c>
      <c r="AR56" s="187">
        <f>AN60</f>
        <v>30000</v>
      </c>
      <c r="AS56" s="90">
        <f>RANK(AR56,AR56:AR59,1)</f>
        <v>1</v>
      </c>
      <c r="AT56" s="60" t="str">
        <f t="shared" ref="AT56:AW59" si="18">AI56</f>
        <v>Schweiz</v>
      </c>
      <c r="AU56" s="60">
        <f t="shared" si="18"/>
        <v>0</v>
      </c>
      <c r="AV56" s="60">
        <f t="shared" si="18"/>
        <v>0</v>
      </c>
      <c r="AW56" s="60">
        <f t="shared" si="18"/>
        <v>0</v>
      </c>
      <c r="AX56" s="60"/>
      <c r="AY56" s="60"/>
      <c r="AZ56" s="60"/>
      <c r="BA56" s="195">
        <v>1</v>
      </c>
      <c r="BB56" s="191" t="str">
        <f>VLOOKUP(1,AS56:AT59,2,FALSE)</f>
        <v>Schweiz</v>
      </c>
      <c r="BC56" s="196"/>
      <c r="BD56" s="197">
        <f>VLOOKUP(1,AS56:AW59,3,FALSE)</f>
        <v>0</v>
      </c>
      <c r="BE56" s="198">
        <f>VLOOKUP(1,AS56:AW59,4,FALSE)</f>
        <v>0</v>
      </c>
      <c r="BF56" s="93" t="s">
        <v>12</v>
      </c>
      <c r="BG56" s="198">
        <f>VLOOKUP(1,AS56:AW59,5,FALSE)</f>
        <v>0</v>
      </c>
      <c r="BH56" s="199" t="s">
        <v>121</v>
      </c>
      <c r="BI56" s="85"/>
      <c r="BJ56" s="85">
        <f>IF(E56&gt;G56,IF(Spielplan!E56&gt;Spielplan!G56,Punktemodus!$B$3,0),0)</f>
        <v>0</v>
      </c>
      <c r="BK56" s="85">
        <f>IF(E56=G56,IF(Spielplan!E56=Spielplan!G56,Punktemodus!$B$3,0),0)</f>
        <v>10</v>
      </c>
      <c r="BL56" s="85">
        <f>IF(E56&lt;G56,IF(Spielplan!E56&lt;Spielplan!G56,Punktemodus!$B$3,0),0)</f>
        <v>0</v>
      </c>
      <c r="BM56" s="85">
        <f>IF(E56=Spielplan!E56,IF(G56=Spielplan!G56,Punktemodus!$B$5,0),0)</f>
        <v>3</v>
      </c>
      <c r="BN56" s="85">
        <f>IF(E56=Spielplan!E56,Punktemodus!$B$7,0)</f>
        <v>1</v>
      </c>
      <c r="BO56" s="85">
        <f>IF(G56=Spielplan!G56,Punktemodus!$B$7,0)</f>
        <v>1</v>
      </c>
      <c r="BP56" s="137">
        <f>IF(Spielplan!E56="",0,SUM(BJ56:BO56))</f>
        <v>0</v>
      </c>
      <c r="BQ56" s="85"/>
      <c r="BR56" s="141"/>
      <c r="BS56" s="153" t="s">
        <v>121</v>
      </c>
      <c r="BT56" s="144" t="str">
        <f>Spielplan!$BL$20</f>
        <v/>
      </c>
      <c r="BU56" s="145"/>
      <c r="BV56" s="146">
        <f>Spielplan!$BN$20</f>
        <v>0</v>
      </c>
      <c r="BW56" s="147"/>
      <c r="BX56" s="148">
        <f>IF(BT20=BT56,Punktemodus!$B$11,0)</f>
        <v>10</v>
      </c>
      <c r="BY56" s="148">
        <f>IF(BT56=BT37,Punktemodus!B13,0)</f>
        <v>5</v>
      </c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</row>
    <row r="57" spans="1:101" ht="18.75" customHeight="1" thickBot="1" x14ac:dyDescent="0.3">
      <c r="A57" s="60"/>
      <c r="B57" s="60"/>
      <c r="C57" s="193" t="str">
        <f>Spielplan!$C$57</f>
        <v>Frankreich</v>
      </c>
      <c r="D57" s="194"/>
      <c r="E57" s="104"/>
      <c r="F57" s="93"/>
      <c r="G57" s="104"/>
      <c r="H57" s="193" t="str">
        <f>Spielplan!$H$57</f>
        <v>Honduras</v>
      </c>
      <c r="I57" s="194"/>
      <c r="J57" s="60"/>
      <c r="K57" s="60" t="s">
        <v>97</v>
      </c>
      <c r="L57" s="60">
        <f t="shared" si="16"/>
        <v>0</v>
      </c>
      <c r="M57" s="60"/>
      <c r="N57" s="60"/>
      <c r="O57" s="60">
        <f>IF($E57="",0,IF($E57&gt;$G57,3,IF($E57=$G57,1,0)))</f>
        <v>0</v>
      </c>
      <c r="P57" s="60">
        <f>IF($G57="",0,IF($E57&gt;$G57,0,IF($E57=$G57,1,3)))</f>
        <v>0</v>
      </c>
      <c r="Q57" s="60"/>
      <c r="R57" s="60"/>
      <c r="S57" s="60">
        <f>E57</f>
        <v>0</v>
      </c>
      <c r="T57" s="60">
        <f>G57</f>
        <v>0</v>
      </c>
      <c r="U57" s="60"/>
      <c r="V57" s="60"/>
      <c r="W57" s="60">
        <f>G57</f>
        <v>0</v>
      </c>
      <c r="X57" s="60">
        <f>E57</f>
        <v>0</v>
      </c>
      <c r="Y57" s="60"/>
      <c r="Z57" s="60">
        <f>N62</f>
        <v>0</v>
      </c>
      <c r="AA57" s="60">
        <f>R62</f>
        <v>0</v>
      </c>
      <c r="AB57" s="60">
        <f>V62</f>
        <v>0</v>
      </c>
      <c r="AC57" s="60">
        <f>AA57-AB57</f>
        <v>0</v>
      </c>
      <c r="AD57" s="60">
        <f>IF(Z57&gt;Z56,-1,0)</f>
        <v>0</v>
      </c>
      <c r="AE57" s="60">
        <f>IF(Z57&gt;Z58,-1,0)</f>
        <v>0</v>
      </c>
      <c r="AF57" s="60">
        <f>IF(Z57&gt;Z59,-1,0)</f>
        <v>0</v>
      </c>
      <c r="AG57" s="60">
        <f>10000-(AJ57*1000+AM57*100+AK57*10)</f>
        <v>10000</v>
      </c>
      <c r="AH57" s="90">
        <f>RANK(AG57,AG56:AG59,1)</f>
        <v>1</v>
      </c>
      <c r="AI57" s="60" t="str">
        <f>H56</f>
        <v>Ecuador</v>
      </c>
      <c r="AJ57" s="60">
        <f t="shared" si="17"/>
        <v>0</v>
      </c>
      <c r="AK57" s="60">
        <f t="shared" si="17"/>
        <v>0</v>
      </c>
      <c r="AL57" s="60">
        <f t="shared" si="17"/>
        <v>0</v>
      </c>
      <c r="AM57" s="60">
        <f>AK57-AL57</f>
        <v>0</v>
      </c>
      <c r="AN57" s="187">
        <f>IF(AG56=AG57,IF(E56&gt;G56,AG56-0.1,AG56),AG56)</f>
        <v>10000</v>
      </c>
      <c r="AO57" s="187"/>
      <c r="AP57" s="187">
        <f>IF(AG58=AG57,IF(G61&gt;E61,AG58-0.1,AG58),AG58)</f>
        <v>10000</v>
      </c>
      <c r="AQ57" s="187">
        <f>IF(AG59=AG57,IF(G59&gt;E59,AG59-0.1,AG59),AG59)</f>
        <v>10000</v>
      </c>
      <c r="AR57" s="187">
        <f>AO60</f>
        <v>30000</v>
      </c>
      <c r="AS57" s="90">
        <f>RANK(AR57,AR56:AR59,1)</f>
        <v>1</v>
      </c>
      <c r="AT57" s="60" t="str">
        <f t="shared" si="18"/>
        <v>Ecuador</v>
      </c>
      <c r="AU57" s="60">
        <f t="shared" si="18"/>
        <v>0</v>
      </c>
      <c r="AV57" s="60">
        <f t="shared" si="18"/>
        <v>0</v>
      </c>
      <c r="AW57" s="60">
        <f t="shared" si="18"/>
        <v>0</v>
      </c>
      <c r="AX57" s="60"/>
      <c r="AY57" s="60"/>
      <c r="AZ57" s="60"/>
      <c r="BA57" s="235">
        <v>2</v>
      </c>
      <c r="BB57" s="193" t="e">
        <f>VLOOKUP(2,AS56:AT59,2,FALSE)</f>
        <v>#N/A</v>
      </c>
      <c r="BC57" s="236"/>
      <c r="BD57" s="237" t="e">
        <f>VLOOKUP(2,AS56:AW59,3,FALSE)</f>
        <v>#N/A</v>
      </c>
      <c r="BE57" s="238" t="e">
        <f>VLOOKUP(2,AS56:AW59,4,FALSE)</f>
        <v>#N/A</v>
      </c>
      <c r="BF57" s="93" t="s">
        <v>12</v>
      </c>
      <c r="BG57" s="238" t="e">
        <f>VLOOKUP(2,AS56:AW59,5,FALSE)</f>
        <v>#N/A</v>
      </c>
      <c r="BH57" s="238" t="s">
        <v>127</v>
      </c>
      <c r="BI57" s="85"/>
      <c r="BJ57" s="85">
        <f>IF(E57&gt;G57,IF(Spielplan!E57&gt;Spielplan!G57,Punktemodus!$B$3,0),0)</f>
        <v>0</v>
      </c>
      <c r="BK57" s="85">
        <f>IF(E57=G57,IF(Spielplan!E57=Spielplan!G57,Punktemodus!$B$3,0),0)</f>
        <v>10</v>
      </c>
      <c r="BL57" s="85">
        <f>IF(E57&lt;G57,IF(Spielplan!E57&lt;Spielplan!G57,Punktemodus!$B$3,0),0)</f>
        <v>0</v>
      </c>
      <c r="BM57" s="85">
        <f>IF(E57=Spielplan!E57,IF(G57=Spielplan!G57,Punktemodus!$B$5,0),0)</f>
        <v>3</v>
      </c>
      <c r="BN57" s="85">
        <f>IF(E57=Spielplan!E57,Punktemodus!$B$7,0)</f>
        <v>1</v>
      </c>
      <c r="BO57" s="85">
        <f>IF(G57=Spielplan!G57,Punktemodus!$B$7,0)</f>
        <v>1</v>
      </c>
      <c r="BP57" s="137">
        <f>IF(Spielplan!E57="",0,SUM(BJ57:BO57))</f>
        <v>0</v>
      </c>
      <c r="BQ57" s="85"/>
      <c r="BR57" s="141"/>
      <c r="BS57" s="149" t="s">
        <v>122</v>
      </c>
      <c r="BT57" s="144" t="str">
        <f>Spielplan!$BL$21</f>
        <v/>
      </c>
      <c r="BU57" s="145"/>
      <c r="BV57" s="146">
        <f>Spielplan!$BN$21</f>
        <v>0</v>
      </c>
      <c r="BW57" s="134"/>
      <c r="BX57" s="148">
        <f>IF(BT21=BT57,Punktemodus!$B$11,0)</f>
        <v>10</v>
      </c>
      <c r="BY57" s="148">
        <f>IF(BT57=BT36,Punktemodus!B13,0)</f>
        <v>5</v>
      </c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54" t="s">
        <v>29</v>
      </c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</row>
    <row r="58" spans="1:101" ht="18.75" customHeight="1" thickBot="1" x14ac:dyDescent="0.3">
      <c r="A58" s="60"/>
      <c r="B58" s="60"/>
      <c r="C58" s="191" t="str">
        <f>C56</f>
        <v>Schweiz</v>
      </c>
      <c r="D58" s="192"/>
      <c r="E58" s="104"/>
      <c r="F58" s="93"/>
      <c r="G58" s="104"/>
      <c r="H58" s="191" t="str">
        <f>C57</f>
        <v>Frankreich</v>
      </c>
      <c r="I58" s="192"/>
      <c r="J58" s="60"/>
      <c r="K58" s="60" t="s">
        <v>98</v>
      </c>
      <c r="L58" s="60">
        <f t="shared" si="16"/>
        <v>0</v>
      </c>
      <c r="M58" s="60">
        <f>IF($E58="",0,IF($E58&gt;$G58,3,IF($E58=G58,1,0)))</f>
        <v>0</v>
      </c>
      <c r="N58" s="60"/>
      <c r="O58" s="60">
        <f>IF($G58="",0,IF($E58&gt;$G58,0,IF($E58=$G58,1,3)))</f>
        <v>0</v>
      </c>
      <c r="P58" s="60"/>
      <c r="Q58" s="60">
        <f>E58</f>
        <v>0</v>
      </c>
      <c r="R58" s="60"/>
      <c r="S58" s="60">
        <f>G58</f>
        <v>0</v>
      </c>
      <c r="T58" s="60"/>
      <c r="U58" s="60">
        <f>G58</f>
        <v>0</v>
      </c>
      <c r="V58" s="60"/>
      <c r="W58" s="60">
        <f>E58</f>
        <v>0</v>
      </c>
      <c r="X58" s="60"/>
      <c r="Y58" s="60"/>
      <c r="Z58" s="60">
        <f>O62</f>
        <v>0</v>
      </c>
      <c r="AA58" s="60">
        <f>S62</f>
        <v>0</v>
      </c>
      <c r="AB58" s="60">
        <f>W62</f>
        <v>0</v>
      </c>
      <c r="AC58" s="60">
        <f>AA58-AB58</f>
        <v>0</v>
      </c>
      <c r="AD58" s="60">
        <f>IF(Z58&gt;Z56,-1,0)</f>
        <v>0</v>
      </c>
      <c r="AE58" s="60">
        <f>IF(Z58&gt;Z57,-1,0)</f>
        <v>0</v>
      </c>
      <c r="AF58" s="60">
        <f>IF(Z58&gt;Z59,-1,0)</f>
        <v>0</v>
      </c>
      <c r="AG58" s="60">
        <f>10000-(AJ58*1000+AM58*100+AK58*10)</f>
        <v>10000</v>
      </c>
      <c r="AH58" s="90">
        <f>RANK(AG58,AG56:AG59,1)</f>
        <v>1</v>
      </c>
      <c r="AI58" s="60" t="str">
        <f>C57</f>
        <v>Frankreich</v>
      </c>
      <c r="AJ58" s="60">
        <f t="shared" si="17"/>
        <v>0</v>
      </c>
      <c r="AK58" s="60">
        <f t="shared" si="17"/>
        <v>0</v>
      </c>
      <c r="AL58" s="60">
        <f t="shared" si="17"/>
        <v>0</v>
      </c>
      <c r="AM58" s="60">
        <f>AK58-AL58</f>
        <v>0</v>
      </c>
      <c r="AN58" s="187">
        <f>IF(AG56=AG58,IF(E58&gt;G58,AG56-0.1,AG56),AG56)</f>
        <v>10000</v>
      </c>
      <c r="AO58" s="187">
        <f>IF(AG57=AG58,IF(E61&gt;G61,AG57-0.1,AG57),AG57)</f>
        <v>10000</v>
      </c>
      <c r="AP58" s="187"/>
      <c r="AQ58" s="187">
        <f>IF(AG59=AG58,IF(G57&gt;E57,AG59-0.1,AG59),AG59)</f>
        <v>10000</v>
      </c>
      <c r="AR58" s="187">
        <f>AP60</f>
        <v>30000</v>
      </c>
      <c r="AS58" s="90">
        <f>RANK(AR58,AR56:AR59,1)</f>
        <v>1</v>
      </c>
      <c r="AT58" s="60" t="str">
        <f t="shared" si="18"/>
        <v>Frankreich</v>
      </c>
      <c r="AU58" s="60">
        <f t="shared" si="18"/>
        <v>0</v>
      </c>
      <c r="AV58" s="60">
        <f t="shared" si="18"/>
        <v>0</v>
      </c>
      <c r="AW58" s="60">
        <f t="shared" si="18"/>
        <v>0</v>
      </c>
      <c r="AX58" s="60"/>
      <c r="AY58" s="60"/>
      <c r="AZ58" s="60"/>
      <c r="BA58" s="113">
        <v>3</v>
      </c>
      <c r="BB58" s="114" t="e">
        <f>VLOOKUP(3,AS56:AT59,2,FALSE)</f>
        <v>#N/A</v>
      </c>
      <c r="BC58" s="115"/>
      <c r="BD58" s="116" t="e">
        <f>VLOOKUP(3,AS56:AW59,3,FALSE)</f>
        <v>#N/A</v>
      </c>
      <c r="BE58" s="116" t="e">
        <f>VLOOKUP(3,AS56:AW59,4,FALSE)</f>
        <v>#N/A</v>
      </c>
      <c r="BF58" s="93" t="s">
        <v>12</v>
      </c>
      <c r="BG58" s="116" t="e">
        <f>VLOOKUP(3,AS56:AW59,5,FALSE)</f>
        <v>#N/A</v>
      </c>
      <c r="BH58" s="60"/>
      <c r="BI58" s="85"/>
      <c r="BJ58" s="85">
        <f>IF(E58&gt;G58,IF(Spielplan!E58&gt;Spielplan!G58,Punktemodus!$B$3,0),0)</f>
        <v>0</v>
      </c>
      <c r="BK58" s="85">
        <f>IF(E58=G58,IF(Spielplan!E58=Spielplan!G58,Punktemodus!$B$3,0),0)</f>
        <v>10</v>
      </c>
      <c r="BL58" s="85">
        <f>IF(E58&lt;G58,IF(Spielplan!E58&lt;Spielplan!G58,Punktemodus!$B$3,0),0)</f>
        <v>0</v>
      </c>
      <c r="BM58" s="85">
        <f>IF(E58=Spielplan!E58,IF(G58=Spielplan!G58,Punktemodus!$B$5,0),0)</f>
        <v>3</v>
      </c>
      <c r="BN58" s="85">
        <f>IF(E58=Spielplan!E58,Punktemodus!$B$7,0)</f>
        <v>1</v>
      </c>
      <c r="BO58" s="85">
        <f>IF(G58=Spielplan!G58,Punktemodus!$B$7,0)</f>
        <v>1</v>
      </c>
      <c r="BP58" s="137">
        <f>IF(Spielplan!E58="",0,SUM(BJ58:BO58))</f>
        <v>0</v>
      </c>
      <c r="BQ58" s="85"/>
      <c r="BR58" s="141"/>
      <c r="BS58" s="150"/>
      <c r="BT58" s="134"/>
      <c r="BU58" s="134"/>
      <c r="BV58" s="134"/>
      <c r="BW58" s="134"/>
      <c r="BX58" s="148"/>
      <c r="BY58" s="148"/>
      <c r="BZ58" s="134"/>
      <c r="CA58" s="144" t="str">
        <f>Spielplan!$BS$22</f>
        <v/>
      </c>
      <c r="CB58" s="145"/>
      <c r="CC58" s="146">
        <f>Spielplan!$BU$22</f>
        <v>0</v>
      </c>
      <c r="CD58" s="147"/>
      <c r="CE58" s="134">
        <f>IF(CA58=CA22,Punktemodus!B15,0)</f>
        <v>20</v>
      </c>
      <c r="CF58" s="148">
        <f>IF(OR(CA58=$CA$14,CA58=$CA$15,CA58=$CA$23,CA58=$CA$30,CA58=$CA$31,CA58=$CA$38,CA58=$CA$39),Punktemodus!B17,0)</f>
        <v>10</v>
      </c>
      <c r="CG58" s="134"/>
      <c r="CH58" s="134"/>
      <c r="CI58" s="147"/>
      <c r="CJ58" s="134"/>
      <c r="CK58" s="134"/>
      <c r="CL58" s="134"/>
      <c r="CM58" s="134"/>
      <c r="CN58" s="134"/>
      <c r="CO58" s="134"/>
      <c r="CP58" s="134"/>
      <c r="CQ58" s="155"/>
      <c r="CR58" s="142" t="s">
        <v>130</v>
      </c>
      <c r="CS58" s="155"/>
      <c r="CT58" s="155"/>
      <c r="CU58" s="155"/>
      <c r="CV58" s="155"/>
      <c r="CW58" s="134"/>
    </row>
    <row r="59" spans="1:101" ht="18.75" customHeight="1" thickBot="1" x14ac:dyDescent="0.3">
      <c r="A59" s="60"/>
      <c r="B59" s="60"/>
      <c r="C59" s="193" t="str">
        <f>H56</f>
        <v>Ecuador</v>
      </c>
      <c r="D59" s="194"/>
      <c r="E59" s="104"/>
      <c r="F59" s="93"/>
      <c r="G59" s="104"/>
      <c r="H59" s="193" t="str">
        <f>H57</f>
        <v>Honduras</v>
      </c>
      <c r="I59" s="194"/>
      <c r="J59" s="60"/>
      <c r="K59" s="60" t="s">
        <v>99</v>
      </c>
      <c r="L59" s="60">
        <f t="shared" si="16"/>
        <v>0</v>
      </c>
      <c r="M59" s="60"/>
      <c r="N59" s="60">
        <f>IF($E59="",0,IF($E59&gt;$G59,3,IF($E59=$G59,1,0)))</f>
        <v>0</v>
      </c>
      <c r="O59" s="60"/>
      <c r="P59" s="60">
        <f>IF($G59="",0,IF($E59&gt;$G59,0,IF($E59=$G59,1,3)))</f>
        <v>0</v>
      </c>
      <c r="Q59" s="60"/>
      <c r="R59" s="60">
        <f>E59</f>
        <v>0</v>
      </c>
      <c r="S59" s="60"/>
      <c r="T59" s="60">
        <f>G59</f>
        <v>0</v>
      </c>
      <c r="U59" s="60"/>
      <c r="V59" s="60">
        <f>G59</f>
        <v>0</v>
      </c>
      <c r="W59" s="60"/>
      <c r="X59" s="60">
        <f>E59</f>
        <v>0</v>
      </c>
      <c r="Y59" s="60"/>
      <c r="Z59" s="60">
        <f>P62</f>
        <v>0</v>
      </c>
      <c r="AA59" s="60">
        <f>T62</f>
        <v>0</v>
      </c>
      <c r="AB59" s="60">
        <f>X62</f>
        <v>0</v>
      </c>
      <c r="AC59" s="60">
        <f>AA59-AB59</f>
        <v>0</v>
      </c>
      <c r="AD59" s="60">
        <f>IF(Z59&gt;Z56,-1,0)</f>
        <v>0</v>
      </c>
      <c r="AE59" s="60">
        <f>IF(Z59&gt;Z57,-1,0)</f>
        <v>0</v>
      </c>
      <c r="AF59" s="60">
        <f>IF(Z59&gt;Z58,-1,0)</f>
        <v>0</v>
      </c>
      <c r="AG59" s="60">
        <f>10000-(AJ59*1000+AM59*100+AK59*10)</f>
        <v>10000</v>
      </c>
      <c r="AH59" s="90">
        <f>RANK(AG59,AG56:AG59,1)</f>
        <v>1</v>
      </c>
      <c r="AI59" s="60" t="str">
        <f>H57</f>
        <v>Honduras</v>
      </c>
      <c r="AJ59" s="60">
        <f t="shared" si="17"/>
        <v>0</v>
      </c>
      <c r="AK59" s="60">
        <f t="shared" si="17"/>
        <v>0</v>
      </c>
      <c r="AL59" s="60">
        <f t="shared" si="17"/>
        <v>0</v>
      </c>
      <c r="AM59" s="60">
        <f>AK59-AL59</f>
        <v>0</v>
      </c>
      <c r="AN59" s="187">
        <f>IF(AG56=AG59,IF(E60&gt;G60,AG56-0.1,AG56),AG56)</f>
        <v>10000</v>
      </c>
      <c r="AO59" s="187">
        <f>IF(AG57=AG59,IF(E59&gt;G59,AG57-0.1,AG57),AG57)</f>
        <v>10000</v>
      </c>
      <c r="AP59" s="187">
        <f>IF(AG58=AG59,IF(E57&gt;G57,AG58-0.1,AG58),AG58)</f>
        <v>10000</v>
      </c>
      <c r="AQ59" s="187"/>
      <c r="AR59" s="187">
        <f>AQ60</f>
        <v>30000</v>
      </c>
      <c r="AS59" s="90">
        <f>RANK(AR59,AR56:AR59,1)</f>
        <v>1</v>
      </c>
      <c r="AT59" s="60" t="str">
        <f t="shared" si="18"/>
        <v>Honduras</v>
      </c>
      <c r="AU59" s="60">
        <f t="shared" si="18"/>
        <v>0</v>
      </c>
      <c r="AV59" s="60">
        <f t="shared" si="18"/>
        <v>0</v>
      </c>
      <c r="AW59" s="60">
        <f t="shared" si="18"/>
        <v>0</v>
      </c>
      <c r="AX59" s="60"/>
      <c r="AY59" s="60"/>
      <c r="AZ59" s="60"/>
      <c r="BA59" s="113">
        <v>4</v>
      </c>
      <c r="BB59" s="114" t="e">
        <f>VLOOKUP(4,AS56:AT59,2,FALSE)</f>
        <v>#N/A</v>
      </c>
      <c r="BC59" s="115"/>
      <c r="BD59" s="116" t="e">
        <f>VLOOKUP(4,AS56:AW59,3,FALSE)</f>
        <v>#N/A</v>
      </c>
      <c r="BE59" s="116" t="e">
        <f>VLOOKUP(4,AS56:AW59,4,FALSE)</f>
        <v>#N/A</v>
      </c>
      <c r="BF59" s="93" t="s">
        <v>12</v>
      </c>
      <c r="BG59" s="116" t="e">
        <f>VLOOKUP(4,AS56:AW59,5,FALSE)</f>
        <v>#N/A</v>
      </c>
      <c r="BH59" s="60"/>
      <c r="BI59" s="85"/>
      <c r="BJ59" s="85">
        <f>IF(E59&gt;G59,IF(Spielplan!E59&gt;Spielplan!G59,Punktemodus!$B$3,0),0)</f>
        <v>0</v>
      </c>
      <c r="BK59" s="85">
        <f>IF(E59=G59,IF(Spielplan!E59=Spielplan!G59,Punktemodus!$B$3,0),0)</f>
        <v>10</v>
      </c>
      <c r="BL59" s="85">
        <f>IF(E59&lt;G59,IF(Spielplan!E59&lt;Spielplan!G59,Punktemodus!$B$3,0),0)</f>
        <v>0</v>
      </c>
      <c r="BM59" s="85">
        <f>IF(E59=Spielplan!E59,IF(G59=Spielplan!G59,Punktemodus!$B$5,0),0)</f>
        <v>3</v>
      </c>
      <c r="BN59" s="85">
        <f>IF(E59=Spielplan!E59,Punktemodus!$B$7,0)</f>
        <v>1</v>
      </c>
      <c r="BO59" s="85">
        <f>IF(G59=Spielplan!G59,Punktemodus!$B$7,0)</f>
        <v>1</v>
      </c>
      <c r="BP59" s="137">
        <f>IF(Spielplan!E59="",0,SUM(BJ59:BO59))</f>
        <v>0</v>
      </c>
      <c r="BQ59" s="85"/>
      <c r="BR59" s="141"/>
      <c r="BS59" s="134"/>
      <c r="BT59" s="134"/>
      <c r="BU59" s="134"/>
      <c r="BV59" s="134"/>
      <c r="BW59" s="134"/>
      <c r="BX59" s="148"/>
      <c r="BY59" s="148"/>
      <c r="BZ59" s="134"/>
      <c r="CA59" s="144" t="str">
        <f>Spielplan!$BS$23</f>
        <v/>
      </c>
      <c r="CB59" s="145"/>
      <c r="CC59" s="146">
        <f>Spielplan!$BU$23</f>
        <v>0</v>
      </c>
      <c r="CD59" s="134"/>
      <c r="CE59" s="134">
        <f>IF(CA59=CA23,Punktemodus!B15,0)</f>
        <v>20</v>
      </c>
      <c r="CF59" s="148">
        <f>IF(OR(CA59=$CA$14,CA59=$CA$15,CA59=$CA$22,CA59=$CA$30,CA59=$CA$31,CA59=$CA$38,CA59=$CA$39),Punktemodus!B17,0)</f>
        <v>10</v>
      </c>
      <c r="CG59" s="134"/>
      <c r="CH59" s="134"/>
      <c r="CI59" s="134"/>
      <c r="CJ59" s="134"/>
      <c r="CK59" s="144" t="str">
        <f>Spielplan!$CC$23</f>
        <v/>
      </c>
      <c r="CL59" s="145"/>
      <c r="CM59" s="146">
        <f>Spielplan!$CE$23</f>
        <v>0</v>
      </c>
      <c r="CN59" s="134"/>
      <c r="CO59" s="134">
        <f>IF(OR(CK59=CK23,CK59=CK24),Punktemodus!B21,0)</f>
        <v>40</v>
      </c>
      <c r="CP59" s="134"/>
      <c r="CQ59" s="370" t="str">
        <f>Spielplan!$CI$23</f>
        <v/>
      </c>
      <c r="CR59" s="371"/>
      <c r="CS59" s="371"/>
      <c r="CT59" s="371"/>
      <c r="CU59" s="371"/>
      <c r="CV59" s="372"/>
      <c r="CW59" s="134"/>
    </row>
    <row r="60" spans="1:101" ht="18.75" customHeight="1" thickBot="1" x14ac:dyDescent="0.3">
      <c r="A60" s="60"/>
      <c r="B60" s="60"/>
      <c r="C60" s="191" t="str">
        <f>C56</f>
        <v>Schweiz</v>
      </c>
      <c r="D60" s="192"/>
      <c r="E60" s="104"/>
      <c r="F60" s="93"/>
      <c r="G60" s="104"/>
      <c r="H60" s="191" t="str">
        <f>H57</f>
        <v>Honduras</v>
      </c>
      <c r="I60" s="192"/>
      <c r="J60" s="60"/>
      <c r="K60" s="60" t="s">
        <v>100</v>
      </c>
      <c r="L60" s="60">
        <f t="shared" si="16"/>
        <v>0</v>
      </c>
      <c r="M60" s="60">
        <f>IF($E60="",0,IF($E60&gt;$G60,3,IF($E60=G60,1,0)))</f>
        <v>0</v>
      </c>
      <c r="N60" s="60"/>
      <c r="O60" s="60"/>
      <c r="P60" s="60">
        <f>IF($G60="",0,IF($E60&gt;$G60,0,IF($E60=$G60,1,3)))</f>
        <v>0</v>
      </c>
      <c r="Q60" s="60">
        <f>E60</f>
        <v>0</v>
      </c>
      <c r="R60" s="60"/>
      <c r="S60" s="60"/>
      <c r="T60" s="60">
        <f>G60</f>
        <v>0</v>
      </c>
      <c r="U60" s="60">
        <f>G60</f>
        <v>0</v>
      </c>
      <c r="V60" s="60"/>
      <c r="W60" s="60"/>
      <c r="X60" s="60">
        <f>E60</f>
        <v>0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187">
        <f>SUM(AN56:AN59)</f>
        <v>30000</v>
      </c>
      <c r="AO60" s="187">
        <f>SUM(AO56:AO59)</f>
        <v>30000</v>
      </c>
      <c r="AP60" s="187">
        <f>SUM(AP56:AP59)</f>
        <v>30000</v>
      </c>
      <c r="AQ60" s="187">
        <f>SUM(AQ56:AQ59)</f>
        <v>30000</v>
      </c>
      <c r="AR60" s="187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85">
        <f>IF(E60&gt;G60,IF(Spielplan!E60&gt;Spielplan!G60,Punktemodus!$B$3,0),0)</f>
        <v>0</v>
      </c>
      <c r="BK60" s="85">
        <f>IF(E60=G60,IF(Spielplan!E60=Spielplan!G60,Punktemodus!$B$3,0),0)</f>
        <v>10</v>
      </c>
      <c r="BL60" s="85">
        <f>IF(E60&lt;G60,IF(Spielplan!E60&lt;Spielplan!G60,Punktemodus!$B$3,0),0)</f>
        <v>0</v>
      </c>
      <c r="BM60" s="85">
        <f>IF(E60=Spielplan!E60,IF(G60=Spielplan!G60,Punktemodus!$B$5,0),0)</f>
        <v>3</v>
      </c>
      <c r="BN60" s="85">
        <f>IF(E60=Spielplan!E60,Punktemodus!$B$7,0)</f>
        <v>1</v>
      </c>
      <c r="BO60" s="85">
        <f>IF(G60=Spielplan!G60,Punktemodus!$B$7,0)</f>
        <v>1</v>
      </c>
      <c r="BP60" s="137">
        <f>IF(Spielplan!E60="",0,SUM(BJ60:BO60))</f>
        <v>0</v>
      </c>
      <c r="BQ60" s="60"/>
      <c r="BR60" s="141"/>
      <c r="BS60" s="153" t="s">
        <v>123</v>
      </c>
      <c r="BT60" s="144" t="str">
        <f>Spielplan!$BL$24</f>
        <v/>
      </c>
      <c r="BU60" s="145"/>
      <c r="BV60" s="146">
        <f>Spielplan!$BN$24</f>
        <v>0</v>
      </c>
      <c r="BW60" s="147"/>
      <c r="BX60" s="148">
        <f>IF(BT24=BT60,Punktemodus!$B$11,0)</f>
        <v>10</v>
      </c>
      <c r="BY60" s="148">
        <f>IF(BT60=BT41,Punktemodus!B13,0)</f>
        <v>5</v>
      </c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44" t="str">
        <f>Spielplan!$CC$24</f>
        <v/>
      </c>
      <c r="CL60" s="145"/>
      <c r="CM60" s="146">
        <f>Spielplan!$CE$24</f>
        <v>0</v>
      </c>
      <c r="CN60" s="134"/>
      <c r="CO60" s="134">
        <f>IF(OR(CK60=CK23,CK60=CK24),Punktemodus!B21,0)</f>
        <v>40</v>
      </c>
      <c r="CP60" s="134"/>
      <c r="CQ60" s="373"/>
      <c r="CR60" s="374"/>
      <c r="CS60" s="374"/>
      <c r="CT60" s="374"/>
      <c r="CU60" s="374"/>
      <c r="CV60" s="375"/>
      <c r="CW60" s="134"/>
    </row>
    <row r="61" spans="1:101" ht="18.75" customHeight="1" thickBot="1" x14ac:dyDescent="0.3">
      <c r="A61" s="60"/>
      <c r="B61" s="60"/>
      <c r="C61" s="193" t="str">
        <f>H56</f>
        <v>Ecuador</v>
      </c>
      <c r="D61" s="194"/>
      <c r="E61" s="104"/>
      <c r="F61" s="93"/>
      <c r="G61" s="104"/>
      <c r="H61" s="193" t="str">
        <f>C57</f>
        <v>Frankreich</v>
      </c>
      <c r="I61" s="194"/>
      <c r="J61" s="60"/>
      <c r="K61" s="60" t="s">
        <v>100</v>
      </c>
      <c r="L61" s="60">
        <f t="shared" si="16"/>
        <v>0</v>
      </c>
      <c r="M61" s="60"/>
      <c r="N61" s="60">
        <f>IF($E61="",0,IF($E61&gt;$G61,3,IF($E61=$G61,1,0)))</f>
        <v>0</v>
      </c>
      <c r="O61" s="60">
        <f>IF($G61="",0,IF($E61&gt;$G61,0,IF($E61=$G61,1,3)))</f>
        <v>0</v>
      </c>
      <c r="P61" s="60"/>
      <c r="Q61" s="60"/>
      <c r="R61" s="60">
        <f>E61</f>
        <v>0</v>
      </c>
      <c r="S61" s="60">
        <f>G61</f>
        <v>0</v>
      </c>
      <c r="T61" s="60"/>
      <c r="U61" s="60"/>
      <c r="V61" s="60">
        <f>G61</f>
        <v>0</v>
      </c>
      <c r="W61" s="60">
        <f>E61</f>
        <v>0</v>
      </c>
      <c r="X61" s="60"/>
      <c r="Y61" s="60"/>
      <c r="Z61" s="60" t="s">
        <v>30</v>
      </c>
      <c r="AA61" s="60"/>
      <c r="AB61" s="60"/>
      <c r="AC61" s="60"/>
      <c r="AD61" s="60"/>
      <c r="AE61" s="60"/>
      <c r="AF61" s="60"/>
      <c r="AG61" s="60" t="b">
        <f>OR(AG56=AG57,AG56=AG58,AG56=AG59,AG57=AG58,AG57=AG59,AG58=AG59)</f>
        <v>1</v>
      </c>
      <c r="AH61" s="60"/>
      <c r="AI61" s="60"/>
      <c r="AJ61" s="60"/>
      <c r="AK61" s="60"/>
      <c r="AL61" s="60"/>
      <c r="AM61" s="60"/>
      <c r="AN61" s="60"/>
      <c r="AO61" s="60" t="s">
        <v>34</v>
      </c>
      <c r="AP61" s="60"/>
      <c r="AQ61" s="60"/>
      <c r="AR61" s="60" t="b">
        <f>OR(AR56=AR57,AR56=AR58,AR56=AR59,AR57=AR58,AR57=AR59,AR58=AR59)</f>
        <v>1</v>
      </c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85">
        <f>IF(E61&gt;G61,IF(Spielplan!E61&gt;Spielplan!G61,Punktemodus!$B$3,0),0)</f>
        <v>0</v>
      </c>
      <c r="BK61" s="85">
        <f>IF(E61=G61,IF(Spielplan!E61=Spielplan!G61,Punktemodus!$B$3,0),0)</f>
        <v>10</v>
      </c>
      <c r="BL61" s="85">
        <f>IF(E61&lt;G61,IF(Spielplan!E61&lt;Spielplan!G61,Punktemodus!$B$3,0),0)</f>
        <v>0</v>
      </c>
      <c r="BM61" s="85">
        <f>IF(E61=Spielplan!E61,IF(G61=Spielplan!G61,Punktemodus!$B$5,0),0)</f>
        <v>3</v>
      </c>
      <c r="BN61" s="85">
        <f>IF(E61=Spielplan!E61,Punktemodus!$B$7,0)</f>
        <v>1</v>
      </c>
      <c r="BO61" s="85">
        <f>IF(G61=Spielplan!G61,Punktemodus!$B$7,0)</f>
        <v>1</v>
      </c>
      <c r="BP61" s="137">
        <f>IF(Spielplan!E61="",0,SUM(BJ61:BO61))</f>
        <v>0</v>
      </c>
      <c r="BQ61" s="60"/>
      <c r="BR61" s="141"/>
      <c r="BS61" s="149" t="s">
        <v>124</v>
      </c>
      <c r="BT61" s="144" t="str">
        <f>Spielplan!$BL$25</f>
        <v/>
      </c>
      <c r="BU61" s="145"/>
      <c r="BV61" s="146">
        <f>Spielplan!$BN$25</f>
        <v>0</v>
      </c>
      <c r="BW61" s="134"/>
      <c r="BX61" s="148">
        <f>IF(BT25=BT61,Punktemodus!$B$11,0)</f>
        <v>10</v>
      </c>
      <c r="BY61" s="148">
        <f>IF(BT61=BT40,Punktemodus!B13,0)</f>
        <v>5</v>
      </c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55"/>
      <c r="CR61" s="142" t="s">
        <v>136</v>
      </c>
      <c r="CS61" s="155"/>
      <c r="CT61" s="155"/>
      <c r="CU61" s="155"/>
      <c r="CV61" s="155"/>
      <c r="CW61" s="134"/>
    </row>
    <row r="62" spans="1:101" ht="18.75" customHeight="1" thickBot="1" x14ac:dyDescent="0.25">
      <c r="A62" s="60"/>
      <c r="B62" s="60"/>
      <c r="C62" s="136" t="str">
        <f>IF(G61="","",IF(AR61=TRUE,"Achtung: Fehler in Tabelle!",""))</f>
        <v/>
      </c>
      <c r="D62" s="60"/>
      <c r="E62" s="85"/>
      <c r="F62" s="60"/>
      <c r="G62" s="85"/>
      <c r="H62" s="60"/>
      <c r="I62" s="60"/>
      <c r="J62" s="60"/>
      <c r="K62" s="60"/>
      <c r="L62" s="60"/>
      <c r="M62" s="60">
        <f t="shared" ref="M62:X62" si="19">SUM(M56:M61)</f>
        <v>0</v>
      </c>
      <c r="N62" s="60">
        <f t="shared" si="19"/>
        <v>0</v>
      </c>
      <c r="O62" s="60">
        <f t="shared" si="19"/>
        <v>0</v>
      </c>
      <c r="P62" s="60">
        <f t="shared" si="19"/>
        <v>0</v>
      </c>
      <c r="Q62" s="60">
        <f t="shared" si="19"/>
        <v>0</v>
      </c>
      <c r="R62" s="60">
        <f t="shared" si="19"/>
        <v>0</v>
      </c>
      <c r="S62" s="60">
        <f t="shared" si="19"/>
        <v>0</v>
      </c>
      <c r="T62" s="60">
        <f t="shared" si="19"/>
        <v>0</v>
      </c>
      <c r="U62" s="60">
        <f t="shared" si="19"/>
        <v>0</v>
      </c>
      <c r="V62" s="60">
        <f t="shared" si="19"/>
        <v>0</v>
      </c>
      <c r="W62" s="60">
        <f t="shared" si="19"/>
        <v>0</v>
      </c>
      <c r="X62" s="60">
        <f t="shared" si="19"/>
        <v>0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160">
        <f>SUM(BP56:BP61)</f>
        <v>0</v>
      </c>
      <c r="BQ62" s="60"/>
      <c r="BR62" s="141"/>
      <c r="BS62" s="150"/>
      <c r="BT62" s="134"/>
      <c r="BU62" s="134"/>
      <c r="BV62" s="134"/>
      <c r="BW62" s="134"/>
      <c r="BX62" s="148"/>
      <c r="BY62" s="148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370" t="str">
        <f>Spielplan!$CI$26</f>
        <v/>
      </c>
      <c r="CR62" s="371"/>
      <c r="CS62" s="371"/>
      <c r="CT62" s="371"/>
      <c r="CU62" s="371"/>
      <c r="CV62" s="372"/>
      <c r="CW62" s="134"/>
    </row>
    <row r="63" spans="1:101" ht="18.75" customHeight="1" thickBot="1" x14ac:dyDescent="0.3">
      <c r="A63" s="60"/>
      <c r="B63" s="60"/>
      <c r="C63" s="60"/>
      <c r="D63" s="60"/>
      <c r="E63" s="85"/>
      <c r="F63" s="60"/>
      <c r="G63" s="85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138"/>
      <c r="BQ63" s="60"/>
      <c r="BR63" s="141"/>
      <c r="BS63" s="134"/>
      <c r="BT63" s="134"/>
      <c r="BU63" s="134"/>
      <c r="BV63" s="134"/>
      <c r="BW63" s="134"/>
      <c r="BX63" s="148"/>
      <c r="BY63" s="148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54" t="s">
        <v>131</v>
      </c>
      <c r="CM63" s="134"/>
      <c r="CN63" s="134"/>
      <c r="CO63" s="134"/>
      <c r="CP63" s="134"/>
      <c r="CQ63" s="373"/>
      <c r="CR63" s="374"/>
      <c r="CS63" s="374"/>
      <c r="CT63" s="374"/>
      <c r="CU63" s="374"/>
      <c r="CV63" s="375"/>
      <c r="CW63" s="134"/>
    </row>
    <row r="64" spans="1:101" ht="18.75" customHeight="1" thickBot="1" x14ac:dyDescent="0.3">
      <c r="A64" s="60"/>
      <c r="B64" s="60"/>
      <c r="C64" s="60"/>
      <c r="D64" s="60"/>
      <c r="E64" s="85"/>
      <c r="F64" s="60"/>
      <c r="G64" s="85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138"/>
      <c r="BQ64" s="60"/>
      <c r="BR64" s="141"/>
      <c r="BS64" s="153" t="s">
        <v>20</v>
      </c>
      <c r="BT64" s="144" t="str">
        <f>Spielplan!$BL$28</f>
        <v/>
      </c>
      <c r="BU64" s="145"/>
      <c r="BV64" s="146">
        <f>Spielplan!$BN$28</f>
        <v>0</v>
      </c>
      <c r="BW64" s="147"/>
      <c r="BX64" s="148">
        <f>IF(BT28=BT64,Punktemodus!$B$11,0)</f>
        <v>10</v>
      </c>
      <c r="BY64" s="148">
        <f>IF(BT64=BT13,Punktemodus!B13,0)</f>
        <v>5</v>
      </c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55"/>
      <c r="CR64" s="142" t="s">
        <v>137</v>
      </c>
      <c r="CS64" s="155"/>
      <c r="CT64" s="155"/>
      <c r="CU64" s="155"/>
      <c r="CV64" s="155"/>
      <c r="CW64" s="134"/>
    </row>
    <row r="65" spans="1:101" ht="18.75" customHeight="1" thickBot="1" x14ac:dyDescent="0.3">
      <c r="A65" s="60"/>
      <c r="B65" s="60"/>
      <c r="C65" s="88" t="s">
        <v>91</v>
      </c>
      <c r="D65" s="60"/>
      <c r="E65" s="85"/>
      <c r="F65" s="60"/>
      <c r="G65" s="85"/>
      <c r="H65" s="60"/>
      <c r="I65" s="60"/>
      <c r="J65" s="60"/>
      <c r="K65" s="60"/>
      <c r="L65" s="60"/>
      <c r="M65" s="60" t="s">
        <v>4</v>
      </c>
      <c r="N65" s="60"/>
      <c r="O65" s="60"/>
      <c r="P65" s="60"/>
      <c r="Q65" s="60" t="s">
        <v>6</v>
      </c>
      <c r="R65" s="60"/>
      <c r="S65" s="60"/>
      <c r="T65" s="60"/>
      <c r="U65" s="60" t="s">
        <v>7</v>
      </c>
      <c r="V65" s="60"/>
      <c r="W65" s="60"/>
      <c r="X65" s="60"/>
      <c r="Y65" s="60"/>
      <c r="Z65" s="60" t="s">
        <v>4</v>
      </c>
      <c r="AA65" s="60" t="s">
        <v>5</v>
      </c>
      <c r="AB65" s="60"/>
      <c r="AC65" s="60"/>
      <c r="AD65" s="60" t="s">
        <v>9</v>
      </c>
      <c r="AE65" s="60"/>
      <c r="AF65" s="60"/>
      <c r="AG65" s="60"/>
      <c r="AH65" s="60" t="s">
        <v>32</v>
      </c>
      <c r="AI65" s="60"/>
      <c r="AJ65" s="60"/>
      <c r="AK65" s="60"/>
      <c r="AL65" s="60"/>
      <c r="AM65" s="60"/>
      <c r="AN65" s="60" t="s">
        <v>35</v>
      </c>
      <c r="AO65" s="60"/>
      <c r="AP65" s="60"/>
      <c r="AQ65" s="60"/>
      <c r="AR65" s="60"/>
      <c r="AS65" s="60" t="s">
        <v>33</v>
      </c>
      <c r="AT65" s="60"/>
      <c r="AU65" s="60"/>
      <c r="AV65" s="60"/>
      <c r="AW65" s="60"/>
      <c r="AX65" s="60"/>
      <c r="AY65" s="60"/>
      <c r="AZ65" s="60"/>
      <c r="BA65" s="60"/>
      <c r="BB65" s="89" t="s">
        <v>10</v>
      </c>
      <c r="BC65" s="60"/>
      <c r="BD65" s="90" t="s">
        <v>4</v>
      </c>
      <c r="BE65" s="60"/>
      <c r="BF65" s="61" t="s">
        <v>5</v>
      </c>
      <c r="BG65" s="60"/>
      <c r="BH65" s="60"/>
      <c r="BI65" s="85"/>
      <c r="BJ65" s="60"/>
      <c r="BK65" s="60"/>
      <c r="BL65" s="60"/>
      <c r="BM65" s="60"/>
      <c r="BN65" s="60"/>
      <c r="BO65" s="60"/>
      <c r="BP65" s="138"/>
      <c r="BQ65" s="85"/>
      <c r="BR65" s="141"/>
      <c r="BS65" s="149" t="s">
        <v>125</v>
      </c>
      <c r="BT65" s="144" t="str">
        <f>Spielplan!$BL$29</f>
        <v/>
      </c>
      <c r="BU65" s="145"/>
      <c r="BV65" s="146">
        <f>Spielplan!$BN$29</f>
        <v>0</v>
      </c>
      <c r="BW65" s="134"/>
      <c r="BX65" s="148">
        <f>IF(BT29=BT65,Punktemodus!$B$11,0)</f>
        <v>10</v>
      </c>
      <c r="BY65" s="148">
        <f>IF(BT65=BT12,Punktemodus!B13,0)</f>
        <v>5</v>
      </c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44" t="str">
        <f>Spielplan!$CC$29</f>
        <v/>
      </c>
      <c r="CL65" s="145"/>
      <c r="CM65" s="146">
        <f>Spielplan!$CE$29</f>
        <v>0</v>
      </c>
      <c r="CN65" s="134"/>
      <c r="CO65" s="134"/>
      <c r="CP65" s="134"/>
      <c r="CQ65" s="370" t="str">
        <f>Spielplan!$CI$29</f>
        <v/>
      </c>
      <c r="CR65" s="371"/>
      <c r="CS65" s="371"/>
      <c r="CT65" s="371"/>
      <c r="CU65" s="371"/>
      <c r="CV65" s="372"/>
      <c r="CW65" s="134"/>
    </row>
    <row r="66" spans="1:101" ht="18.75" customHeight="1" thickBot="1" x14ac:dyDescent="0.3">
      <c r="A66" s="60"/>
      <c r="B66" s="60"/>
      <c r="C66" s="60"/>
      <c r="D66" s="60"/>
      <c r="E66" s="85"/>
      <c r="F66" s="60"/>
      <c r="G66" s="85"/>
      <c r="H66" s="60"/>
      <c r="I66" s="60"/>
      <c r="J66" s="60"/>
      <c r="K66" s="60"/>
      <c r="L66" s="60"/>
      <c r="M66" s="60" t="s">
        <v>0</v>
      </c>
      <c r="N66" s="60" t="s">
        <v>1</v>
      </c>
      <c r="O66" s="60" t="s">
        <v>2</v>
      </c>
      <c r="P66" s="60" t="s">
        <v>3</v>
      </c>
      <c r="Q66" s="60" t="s">
        <v>0</v>
      </c>
      <c r="R66" s="60" t="s">
        <v>1</v>
      </c>
      <c r="S66" s="60" t="s">
        <v>2</v>
      </c>
      <c r="T66" s="60" t="s">
        <v>3</v>
      </c>
      <c r="U66" s="60" t="s">
        <v>0</v>
      </c>
      <c r="V66" s="60" t="s">
        <v>1</v>
      </c>
      <c r="W66" s="60" t="s">
        <v>2</v>
      </c>
      <c r="X66" s="60" t="s">
        <v>3</v>
      </c>
      <c r="Y66" s="60"/>
      <c r="Z66" s="60" t="s">
        <v>8</v>
      </c>
      <c r="AA66" s="60"/>
      <c r="AB66" s="60"/>
      <c r="AC66" s="60"/>
      <c r="AD66" s="60"/>
      <c r="AE66" s="60"/>
      <c r="AF66" s="60"/>
      <c r="AG66" s="60"/>
      <c r="AH66" s="60" t="s">
        <v>31</v>
      </c>
      <c r="AI66" s="60"/>
      <c r="AJ66" s="60"/>
      <c r="AK66" s="60"/>
      <c r="AL66" s="60"/>
      <c r="AM66" s="60"/>
      <c r="AN66" s="60" t="str">
        <f>AI67</f>
        <v>Argentinien</v>
      </c>
      <c r="AO66" s="60" t="str">
        <f>AI68</f>
        <v>Bosnien</v>
      </c>
      <c r="AP66" s="60" t="str">
        <f>AI69</f>
        <v>Iran</v>
      </c>
      <c r="AQ66" s="60" t="str">
        <f>AI70</f>
        <v>Nigeria</v>
      </c>
      <c r="AR66" s="60"/>
      <c r="AS66" s="60" t="s">
        <v>31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85"/>
      <c r="BJ66" s="85"/>
      <c r="BK66" s="85"/>
      <c r="BL66" s="85"/>
      <c r="BM66" s="85"/>
      <c r="BN66" s="85"/>
      <c r="BO66" s="85"/>
      <c r="BP66" s="137"/>
      <c r="BQ66" s="85"/>
      <c r="BR66" s="141"/>
      <c r="BS66" s="150"/>
      <c r="BT66" s="134"/>
      <c r="BU66" s="134"/>
      <c r="BV66" s="134"/>
      <c r="BW66" s="134"/>
      <c r="BX66" s="148"/>
      <c r="BY66" s="148"/>
      <c r="BZ66" s="134"/>
      <c r="CA66" s="144" t="str">
        <f>Spielplan!$BS$30</f>
        <v/>
      </c>
      <c r="CB66" s="145"/>
      <c r="CC66" s="146">
        <f>Spielplan!$BU$30</f>
        <v>0</v>
      </c>
      <c r="CD66" s="147"/>
      <c r="CE66" s="134">
        <f>IF(CA66=CA30,Punktemodus!B15,0)</f>
        <v>20</v>
      </c>
      <c r="CF66" s="148">
        <f>IF(OR(CA66=$CA$14,CA66=$CA$15,CA66=$CA$22,CA66=$CA$23,CA66=$CA$31,CA66=$CA$38,CA66=$CA$39),Punktemodus!B17,0)</f>
        <v>10</v>
      </c>
      <c r="CG66" s="134"/>
      <c r="CH66" s="134"/>
      <c r="CI66" s="134"/>
      <c r="CJ66" s="134"/>
      <c r="CK66" s="144" t="str">
        <f>Spielplan!$CC$30</f>
        <v/>
      </c>
      <c r="CL66" s="145"/>
      <c r="CM66" s="146">
        <f>Spielplan!$CE$30</f>
        <v>0</v>
      </c>
      <c r="CN66" s="134"/>
      <c r="CO66" s="134"/>
      <c r="CP66" s="134"/>
      <c r="CQ66" s="373"/>
      <c r="CR66" s="374"/>
      <c r="CS66" s="374"/>
      <c r="CT66" s="374"/>
      <c r="CU66" s="374"/>
      <c r="CV66" s="375"/>
      <c r="CW66" s="134"/>
    </row>
    <row r="67" spans="1:101" ht="18.75" customHeight="1" thickBot="1" x14ac:dyDescent="0.3">
      <c r="A67" s="60"/>
      <c r="B67" s="60"/>
      <c r="C67" s="200" t="str">
        <f>Spielplan!$C$67</f>
        <v>Argentinien</v>
      </c>
      <c r="D67" s="201"/>
      <c r="E67" s="104"/>
      <c r="F67" s="93"/>
      <c r="G67" s="104"/>
      <c r="H67" s="200" t="str">
        <f>Spielplan!$H$67</f>
        <v>Bosnien</v>
      </c>
      <c r="I67" s="201"/>
      <c r="J67" s="60"/>
      <c r="K67" s="60" t="s">
        <v>101</v>
      </c>
      <c r="L67" s="60">
        <f t="shared" ref="L67:L72" si="20">IF(E67-G67&gt;0,1,IF(G67=E67,0,-1))</f>
        <v>0</v>
      </c>
      <c r="M67" s="60">
        <f>IF($E67="",0,IF($E67&gt;$G67,3,IF($E67=G67,1,0)))</f>
        <v>0</v>
      </c>
      <c r="N67" s="60">
        <f>IF($G67="",0,IF($E67&gt;$G67,0,IF($E67=G67,1,3)))</f>
        <v>0</v>
      </c>
      <c r="O67" s="60"/>
      <c r="P67" s="60"/>
      <c r="Q67" s="60">
        <f>E67</f>
        <v>0</v>
      </c>
      <c r="R67" s="60">
        <f>G67</f>
        <v>0</v>
      </c>
      <c r="S67" s="60"/>
      <c r="T67" s="60"/>
      <c r="U67" s="60">
        <f>G67</f>
        <v>0</v>
      </c>
      <c r="V67" s="60">
        <f>E67</f>
        <v>0</v>
      </c>
      <c r="W67" s="60"/>
      <c r="X67" s="60"/>
      <c r="Y67" s="60"/>
      <c r="Z67" s="60">
        <f>M73</f>
        <v>0</v>
      </c>
      <c r="AA67" s="60">
        <f>Q73</f>
        <v>0</v>
      </c>
      <c r="AB67" s="60">
        <f>U73</f>
        <v>0</v>
      </c>
      <c r="AC67" s="60">
        <f>AA67-AB67</f>
        <v>0</v>
      </c>
      <c r="AD67" s="60">
        <f>IF(Z67&gt;Z68,-1,0)</f>
        <v>0</v>
      </c>
      <c r="AE67" s="60">
        <f>IF(Z67&gt;Z69,-1,0)</f>
        <v>0</v>
      </c>
      <c r="AF67" s="60">
        <f>IF(Z67&gt;Z70,-1,0)</f>
        <v>0</v>
      </c>
      <c r="AG67" s="60">
        <f>10000-(AJ67*1000+AM67*100+AK67*10)</f>
        <v>10000</v>
      </c>
      <c r="AH67" s="90">
        <f>RANK(AG67,AG67:AG70,1)</f>
        <v>1</v>
      </c>
      <c r="AI67" s="60" t="str">
        <f>C67</f>
        <v>Argentinien</v>
      </c>
      <c r="AJ67" s="60">
        <f t="shared" ref="AJ67:AL70" si="21">Z67</f>
        <v>0</v>
      </c>
      <c r="AK67" s="60">
        <f t="shared" si="21"/>
        <v>0</v>
      </c>
      <c r="AL67" s="60">
        <f t="shared" si="21"/>
        <v>0</v>
      </c>
      <c r="AM67" s="60">
        <f>AK67-AL67</f>
        <v>0</v>
      </c>
      <c r="AN67" s="187"/>
      <c r="AO67" s="187">
        <f>IF(AG68=AG67,IF(G67&gt;E67,AG68-0.1,AG68),AG68)</f>
        <v>10000</v>
      </c>
      <c r="AP67" s="187">
        <f>IF(AG69=AG67,IF(G69&gt;E69,AG69-0.1,AG69),AG69)</f>
        <v>10000</v>
      </c>
      <c r="AQ67" s="187">
        <f>IF(AG70=AG67,IF(G71&gt;E71,AG70-0.1,AG70),AG70)</f>
        <v>10000</v>
      </c>
      <c r="AR67" s="187">
        <f>AN71</f>
        <v>30000</v>
      </c>
      <c r="AS67" s="90">
        <f>RANK(AR67,AR67:AR70,1)</f>
        <v>1</v>
      </c>
      <c r="AT67" s="60" t="str">
        <f t="shared" ref="AT67:AW70" si="22">AI67</f>
        <v>Argentinien</v>
      </c>
      <c r="AU67" s="60">
        <f t="shared" si="22"/>
        <v>0</v>
      </c>
      <c r="AV67" s="60">
        <f t="shared" si="22"/>
        <v>0</v>
      </c>
      <c r="AW67" s="60">
        <f t="shared" si="22"/>
        <v>0</v>
      </c>
      <c r="AX67" s="60"/>
      <c r="AY67" s="60"/>
      <c r="AZ67" s="60"/>
      <c r="BA67" s="202">
        <v>1</v>
      </c>
      <c r="BB67" s="200" t="str">
        <f>VLOOKUP(1,AS67:AT70,2,FALSE)</f>
        <v>Argentinien</v>
      </c>
      <c r="BC67" s="201"/>
      <c r="BD67" s="203">
        <f>VLOOKUP(1,AS67:AW70,3,FALSE)</f>
        <v>0</v>
      </c>
      <c r="BE67" s="204">
        <f>VLOOKUP(1,AS67:AW70,4,FALSE)</f>
        <v>0</v>
      </c>
      <c r="BF67" s="93" t="s">
        <v>12</v>
      </c>
      <c r="BG67" s="204">
        <f>VLOOKUP(1,AS67:AW70,5,FALSE)</f>
        <v>0</v>
      </c>
      <c r="BH67" s="205" t="s">
        <v>126</v>
      </c>
      <c r="BI67" s="85"/>
      <c r="BJ67" s="85">
        <f>IF(E67&gt;G67,IF(Spielplan!E67&gt;Spielplan!G67,Punktemodus!$B$3,0),0)</f>
        <v>0</v>
      </c>
      <c r="BK67" s="85">
        <f>IF(E67=G67,IF(Spielplan!E67=Spielplan!G67,Punktemodus!$B$3,0),0)</f>
        <v>10</v>
      </c>
      <c r="BL67" s="85">
        <f>IF(E67&lt;G67,IF(Spielplan!E67&lt;Spielplan!G67,Punktemodus!$B$3,0),0)</f>
        <v>0</v>
      </c>
      <c r="BM67" s="85">
        <f>IF(E67=Spielplan!E67,IF(G67=Spielplan!G67,Punktemodus!$B$5,0),0)</f>
        <v>3</v>
      </c>
      <c r="BN67" s="85">
        <f>IF(E67=Spielplan!E67,Punktemodus!$B$7,0)</f>
        <v>1</v>
      </c>
      <c r="BO67" s="85">
        <f>IF(G67=Spielplan!G67,Punktemodus!$B$7,0)</f>
        <v>1</v>
      </c>
      <c r="BP67" s="137">
        <f>IF(Spielplan!E67="",0,SUM(BJ67:BO67))</f>
        <v>0</v>
      </c>
      <c r="BQ67" s="85"/>
      <c r="BR67" s="141"/>
      <c r="BS67" s="134"/>
      <c r="BT67" s="134"/>
      <c r="BU67" s="134"/>
      <c r="BV67" s="134"/>
      <c r="BW67" s="134"/>
      <c r="BX67" s="148"/>
      <c r="BY67" s="148"/>
      <c r="BZ67" s="134"/>
      <c r="CA67" s="144" t="str">
        <f>Spielplan!$BS$31</f>
        <v/>
      </c>
      <c r="CB67" s="145"/>
      <c r="CC67" s="146">
        <f>Spielplan!$BU$31</f>
        <v>0</v>
      </c>
      <c r="CD67" s="134"/>
      <c r="CE67" s="134">
        <f>IF(CA67=CA31,Punktemodus!B15,0)</f>
        <v>20</v>
      </c>
      <c r="CF67" s="148">
        <f>IF(OR(CA67=$CA$14,CA67=$CA$15,CA67=$CA$22,CA67=$CA$23,CA67=$CA$30,CA67=$CA$38,CA67=$CA$39),Punktemodus!B17,0)</f>
        <v>10</v>
      </c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55"/>
      <c r="CR67" s="142" t="s">
        <v>138</v>
      </c>
      <c r="CS67" s="155"/>
      <c r="CT67" s="155"/>
      <c r="CU67" s="155"/>
      <c r="CV67" s="155"/>
      <c r="CW67" s="134"/>
    </row>
    <row r="68" spans="1:101" ht="18.75" customHeight="1" thickBot="1" x14ac:dyDescent="0.3">
      <c r="A68" s="60"/>
      <c r="B68" s="60"/>
      <c r="C68" s="206" t="str">
        <f>Spielplan!$C$68</f>
        <v>Iran</v>
      </c>
      <c r="D68" s="207"/>
      <c r="E68" s="104"/>
      <c r="F68" s="93"/>
      <c r="G68" s="104"/>
      <c r="H68" s="206" t="str">
        <f>Spielplan!$H$68</f>
        <v>Nigeria</v>
      </c>
      <c r="I68" s="207"/>
      <c r="J68" s="60"/>
      <c r="K68" s="60" t="s">
        <v>102</v>
      </c>
      <c r="L68" s="60">
        <f t="shared" si="20"/>
        <v>0</v>
      </c>
      <c r="M68" s="60"/>
      <c r="N68" s="60"/>
      <c r="O68" s="60">
        <f>IF($E68="",0,IF($E68&gt;$G68,3,IF($E68=$G68,1,0)))</f>
        <v>0</v>
      </c>
      <c r="P68" s="60">
        <f>IF($G68="",0,IF($E68&gt;$G68,0,IF($E68=$G68,1,3)))</f>
        <v>0</v>
      </c>
      <c r="Q68" s="60"/>
      <c r="R68" s="60"/>
      <c r="S68" s="60">
        <f>E68</f>
        <v>0</v>
      </c>
      <c r="T68" s="60">
        <f>G68</f>
        <v>0</v>
      </c>
      <c r="U68" s="60"/>
      <c r="V68" s="60"/>
      <c r="W68" s="60">
        <f>G68</f>
        <v>0</v>
      </c>
      <c r="X68" s="60">
        <f>E68</f>
        <v>0</v>
      </c>
      <c r="Y68" s="60"/>
      <c r="Z68" s="60">
        <f>N73</f>
        <v>0</v>
      </c>
      <c r="AA68" s="60">
        <f>R73</f>
        <v>0</v>
      </c>
      <c r="AB68" s="60">
        <f>V73</f>
        <v>0</v>
      </c>
      <c r="AC68" s="60">
        <f>AA68-AB68</f>
        <v>0</v>
      </c>
      <c r="AD68" s="60">
        <f>IF(Z68&gt;Z67,-1,0)</f>
        <v>0</v>
      </c>
      <c r="AE68" s="60">
        <f>IF(Z68&gt;Z69,-1,0)</f>
        <v>0</v>
      </c>
      <c r="AF68" s="60">
        <f>IF(Z68&gt;Z70,-1,0)</f>
        <v>0</v>
      </c>
      <c r="AG68" s="60">
        <f>10000-(AJ68*1000+AM68*100+AK68*10)</f>
        <v>10000</v>
      </c>
      <c r="AH68" s="90">
        <f>RANK(AG68,AG67:AG70,1)</f>
        <v>1</v>
      </c>
      <c r="AI68" s="60" t="str">
        <f>H67</f>
        <v>Bosnien</v>
      </c>
      <c r="AJ68" s="60">
        <f t="shared" si="21"/>
        <v>0</v>
      </c>
      <c r="AK68" s="60">
        <f t="shared" si="21"/>
        <v>0</v>
      </c>
      <c r="AL68" s="60">
        <f t="shared" si="21"/>
        <v>0</v>
      </c>
      <c r="AM68" s="60">
        <f>AK68-AL68</f>
        <v>0</v>
      </c>
      <c r="AN68" s="187">
        <f>IF(AG67=AG68,IF(E67&gt;G67,AG67-0.1,AG67),AG67)</f>
        <v>10000</v>
      </c>
      <c r="AO68" s="187"/>
      <c r="AP68" s="187">
        <f>IF(AG69=AG68,IF(G72&gt;E72,AG69-0.1,AG69),AG69)</f>
        <v>10000</v>
      </c>
      <c r="AQ68" s="187">
        <f>IF(AG70=AG68,IF(G70&gt;E70,AG70-0.1,AG70),AG70)</f>
        <v>10000</v>
      </c>
      <c r="AR68" s="187">
        <f>AO71</f>
        <v>30000</v>
      </c>
      <c r="AS68" s="90">
        <f>RANK(AR68,AR67:AR70,1)</f>
        <v>1</v>
      </c>
      <c r="AT68" s="60" t="str">
        <f t="shared" si="22"/>
        <v>Bosnien</v>
      </c>
      <c r="AU68" s="60">
        <f t="shared" si="22"/>
        <v>0</v>
      </c>
      <c r="AV68" s="60">
        <f t="shared" si="22"/>
        <v>0</v>
      </c>
      <c r="AW68" s="60">
        <f t="shared" si="22"/>
        <v>0</v>
      </c>
      <c r="AX68" s="60"/>
      <c r="AY68" s="60"/>
      <c r="AZ68" s="60"/>
      <c r="BA68" s="208">
        <v>2</v>
      </c>
      <c r="BB68" s="206" t="e">
        <f>VLOOKUP(2,AS67:AT70,2,FALSE)</f>
        <v>#N/A</v>
      </c>
      <c r="BC68" s="207"/>
      <c r="BD68" s="209" t="e">
        <f>VLOOKUP(2,AS67:AW70,3,FALSE)</f>
        <v>#N/A</v>
      </c>
      <c r="BE68" s="210" t="e">
        <f>VLOOKUP(2,AS67:AW70,4,FALSE)</f>
        <v>#N/A</v>
      </c>
      <c r="BF68" s="93" t="s">
        <v>12</v>
      </c>
      <c r="BG68" s="210" t="e">
        <f>VLOOKUP(2,AS67:AW70,5,FALSE)</f>
        <v>#N/A</v>
      </c>
      <c r="BH68" s="210" t="s">
        <v>122</v>
      </c>
      <c r="BI68" s="85"/>
      <c r="BJ68" s="85">
        <f>IF(E68&gt;G68,IF(Spielplan!E68&gt;Spielplan!G68,Punktemodus!$B$3,0),0)</f>
        <v>0</v>
      </c>
      <c r="BK68" s="85">
        <f>IF(E68=G68,IF(Spielplan!E68=Spielplan!G68,Punktemodus!$B$3,0),0)</f>
        <v>10</v>
      </c>
      <c r="BL68" s="85">
        <f>IF(E68&lt;G68,IF(Spielplan!E68&lt;Spielplan!G68,Punktemodus!$B$3,0),0)</f>
        <v>0</v>
      </c>
      <c r="BM68" s="85">
        <f>IF(E68=Spielplan!E68,IF(G68=Spielplan!G68,Punktemodus!$B$5,0),0)</f>
        <v>3</v>
      </c>
      <c r="BN68" s="85">
        <f>IF(E68=Spielplan!E68,Punktemodus!$B$7,0)</f>
        <v>1</v>
      </c>
      <c r="BO68" s="85">
        <f>IF(G68=Spielplan!G68,Punktemodus!$B$7,0)</f>
        <v>1</v>
      </c>
      <c r="BP68" s="137">
        <f>IF(Spielplan!E68="",0,SUM(BJ68:BO68))</f>
        <v>0</v>
      </c>
      <c r="BQ68" s="85"/>
      <c r="BR68" s="141"/>
      <c r="BS68" s="153" t="s">
        <v>24</v>
      </c>
      <c r="BT68" s="144" t="str">
        <f>Spielplan!$BL$32</f>
        <v/>
      </c>
      <c r="BU68" s="145"/>
      <c r="BV68" s="146">
        <f>Spielplan!$BN$32</f>
        <v>0</v>
      </c>
      <c r="BW68" s="147"/>
      <c r="BX68" s="148">
        <f>IF(BT32=BT68,Punktemodus!$B$11,0)</f>
        <v>10</v>
      </c>
      <c r="BY68" s="148">
        <f>IF(BT68=BT17,Punktemodus!B13,0)</f>
        <v>5</v>
      </c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370" t="str">
        <f>Spielplan!$CI$32</f>
        <v/>
      </c>
      <c r="CR68" s="371"/>
      <c r="CS68" s="371"/>
      <c r="CT68" s="371"/>
      <c r="CU68" s="371"/>
      <c r="CV68" s="372"/>
      <c r="CW68" s="134"/>
    </row>
    <row r="69" spans="1:101" ht="18.75" customHeight="1" thickBot="1" x14ac:dyDescent="0.3">
      <c r="A69" s="60"/>
      <c r="B69" s="60"/>
      <c r="C69" s="200" t="str">
        <f>C67</f>
        <v>Argentinien</v>
      </c>
      <c r="D69" s="201"/>
      <c r="E69" s="104"/>
      <c r="F69" s="93"/>
      <c r="G69" s="104"/>
      <c r="H69" s="200" t="str">
        <f>C68</f>
        <v>Iran</v>
      </c>
      <c r="I69" s="201"/>
      <c r="J69" s="60"/>
      <c r="K69" s="60" t="s">
        <v>103</v>
      </c>
      <c r="L69" s="60">
        <f t="shared" si="20"/>
        <v>0</v>
      </c>
      <c r="M69" s="60">
        <f>IF($E69="",0,IF($E69&gt;$G69,3,IF($E69=G69,1,0)))</f>
        <v>0</v>
      </c>
      <c r="N69" s="60"/>
      <c r="O69" s="60">
        <f>IF($G69="",0,IF($E69&gt;$G69,0,IF($E69=$G69,1,3)))</f>
        <v>0</v>
      </c>
      <c r="P69" s="60"/>
      <c r="Q69" s="60">
        <f>E69</f>
        <v>0</v>
      </c>
      <c r="R69" s="60"/>
      <c r="S69" s="60">
        <f>G69</f>
        <v>0</v>
      </c>
      <c r="T69" s="60"/>
      <c r="U69" s="60">
        <f>G69</f>
        <v>0</v>
      </c>
      <c r="V69" s="60"/>
      <c r="W69" s="60">
        <f>E69</f>
        <v>0</v>
      </c>
      <c r="X69" s="60"/>
      <c r="Y69" s="60"/>
      <c r="Z69" s="60">
        <f>O73</f>
        <v>0</v>
      </c>
      <c r="AA69" s="60">
        <f>S73</f>
        <v>0</v>
      </c>
      <c r="AB69" s="60">
        <f>W73</f>
        <v>0</v>
      </c>
      <c r="AC69" s="60">
        <f>AA69-AB69</f>
        <v>0</v>
      </c>
      <c r="AD69" s="60">
        <f>IF(Z69&gt;Z67,-1,0)</f>
        <v>0</v>
      </c>
      <c r="AE69" s="60">
        <f>IF(Z69&gt;Z68,-1,0)</f>
        <v>0</v>
      </c>
      <c r="AF69" s="60">
        <f>IF(Z69&gt;Z70,-1,0)</f>
        <v>0</v>
      </c>
      <c r="AG69" s="60">
        <f>10000-(AJ69*1000+AM69*100+AK69*10)</f>
        <v>10000</v>
      </c>
      <c r="AH69" s="90">
        <f>RANK(AG69,AG67:AG70,1)</f>
        <v>1</v>
      </c>
      <c r="AI69" s="60" t="str">
        <f>C68</f>
        <v>Iran</v>
      </c>
      <c r="AJ69" s="60">
        <f t="shared" si="21"/>
        <v>0</v>
      </c>
      <c r="AK69" s="60">
        <f t="shared" si="21"/>
        <v>0</v>
      </c>
      <c r="AL69" s="60">
        <f t="shared" si="21"/>
        <v>0</v>
      </c>
      <c r="AM69" s="60">
        <f>AK69-AL69</f>
        <v>0</v>
      </c>
      <c r="AN69" s="187">
        <f>IF(AG67=AG69,IF(E69&gt;G69,AG67-0.1,AG67),AG67)</f>
        <v>10000</v>
      </c>
      <c r="AO69" s="187">
        <f>IF(AG68=AG69,IF(E72&gt;G72,AG68-0.1,AG68),AG68)</f>
        <v>10000</v>
      </c>
      <c r="AP69" s="187"/>
      <c r="AQ69" s="187">
        <f>IF(AG70=AG69,IF(G68&gt;E68,AG70-0.1,AG70),AG70)</f>
        <v>10000</v>
      </c>
      <c r="AR69" s="187">
        <f>AP71</f>
        <v>30000</v>
      </c>
      <c r="AS69" s="90">
        <f>RANK(AR69,AR67:AR70,1)</f>
        <v>1</v>
      </c>
      <c r="AT69" s="60" t="str">
        <f t="shared" si="22"/>
        <v>Iran</v>
      </c>
      <c r="AU69" s="60">
        <f t="shared" si="22"/>
        <v>0</v>
      </c>
      <c r="AV69" s="60">
        <f t="shared" si="22"/>
        <v>0</v>
      </c>
      <c r="AW69" s="60">
        <f t="shared" si="22"/>
        <v>0</v>
      </c>
      <c r="AX69" s="60"/>
      <c r="AY69" s="60"/>
      <c r="AZ69" s="60"/>
      <c r="BA69" s="113">
        <v>3</v>
      </c>
      <c r="BB69" s="114" t="e">
        <f>VLOOKUP(3,AS67:AT70,2,FALSE)</f>
        <v>#N/A</v>
      </c>
      <c r="BC69" s="115"/>
      <c r="BD69" s="116" t="e">
        <f>VLOOKUP(3,AS67:AW70,3,FALSE)</f>
        <v>#N/A</v>
      </c>
      <c r="BE69" s="116" t="e">
        <f>VLOOKUP(3,AS67:AW70,4,FALSE)</f>
        <v>#N/A</v>
      </c>
      <c r="BF69" s="93" t="s">
        <v>12</v>
      </c>
      <c r="BG69" s="116" t="e">
        <f>VLOOKUP(3,AS67:AW70,5,FALSE)</f>
        <v>#N/A</v>
      </c>
      <c r="BH69" s="60"/>
      <c r="BI69" s="85"/>
      <c r="BJ69" s="85">
        <f>IF(E69&gt;G69,IF(Spielplan!E69&gt;Spielplan!G69,Punktemodus!$B$3,0),0)</f>
        <v>0</v>
      </c>
      <c r="BK69" s="85">
        <f>IF(E69=G69,IF(Spielplan!E69=Spielplan!G69,Punktemodus!$B$3,0),0)</f>
        <v>10</v>
      </c>
      <c r="BL69" s="85">
        <f>IF(E69&lt;G69,IF(Spielplan!E69&lt;Spielplan!G69,Punktemodus!$B$3,0),0)</f>
        <v>0</v>
      </c>
      <c r="BM69" s="85">
        <f>IF(E69=Spielplan!E69,IF(G69=Spielplan!G69,Punktemodus!$B$5,0),0)</f>
        <v>3</v>
      </c>
      <c r="BN69" s="85">
        <f>IF(E69=Spielplan!E69,Punktemodus!$B$7,0)</f>
        <v>1</v>
      </c>
      <c r="BO69" s="85">
        <f>IF(G69=Spielplan!G69,Punktemodus!$B$7,0)</f>
        <v>1</v>
      </c>
      <c r="BP69" s="137">
        <f>IF(Spielplan!E69="",0,SUM(BJ69:BO69))</f>
        <v>0</v>
      </c>
      <c r="BQ69" s="85"/>
      <c r="BR69" s="141"/>
      <c r="BS69" s="149" t="s">
        <v>23</v>
      </c>
      <c r="BT69" s="144" t="str">
        <f>Spielplan!$BL$33</f>
        <v/>
      </c>
      <c r="BU69" s="145"/>
      <c r="BV69" s="146">
        <f>Spielplan!$BN$33</f>
        <v>0</v>
      </c>
      <c r="BW69" s="134"/>
      <c r="BX69" s="148">
        <f>IF(BT33=BT69,Punktemodus!$B$11,0)</f>
        <v>10</v>
      </c>
      <c r="BY69" s="148">
        <f>IF(BT69=BT16,Punktemodus!B13,0)</f>
        <v>5</v>
      </c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373"/>
      <c r="CR69" s="374"/>
      <c r="CS69" s="374"/>
      <c r="CT69" s="374"/>
      <c r="CU69" s="374"/>
      <c r="CV69" s="375"/>
      <c r="CW69" s="134"/>
    </row>
    <row r="70" spans="1:101" ht="18.75" customHeight="1" thickBot="1" x14ac:dyDescent="0.3">
      <c r="A70" s="60"/>
      <c r="B70" s="60"/>
      <c r="C70" s="206" t="str">
        <f>H67</f>
        <v>Bosnien</v>
      </c>
      <c r="D70" s="207"/>
      <c r="E70" s="104"/>
      <c r="F70" s="93"/>
      <c r="G70" s="104"/>
      <c r="H70" s="206" t="str">
        <f>H68</f>
        <v>Nigeria</v>
      </c>
      <c r="I70" s="207"/>
      <c r="J70" s="60"/>
      <c r="K70" s="60" t="s">
        <v>104</v>
      </c>
      <c r="L70" s="60">
        <f t="shared" si="20"/>
        <v>0</v>
      </c>
      <c r="M70" s="60"/>
      <c r="N70" s="60">
        <f>IF($E70="",0,IF($E70&gt;$G70,3,IF($E70=$G70,1,0)))</f>
        <v>0</v>
      </c>
      <c r="O70" s="60"/>
      <c r="P70" s="60">
        <f>IF($G70="",0,IF($E70&gt;$G70,0,IF($E70=$G70,1,3)))</f>
        <v>0</v>
      </c>
      <c r="Q70" s="60"/>
      <c r="R70" s="60">
        <f>E70</f>
        <v>0</v>
      </c>
      <c r="S70" s="60"/>
      <c r="T70" s="60">
        <f>G70</f>
        <v>0</v>
      </c>
      <c r="U70" s="60"/>
      <c r="V70" s="60">
        <f>G70</f>
        <v>0</v>
      </c>
      <c r="W70" s="60"/>
      <c r="X70" s="60">
        <f>E70</f>
        <v>0</v>
      </c>
      <c r="Y70" s="60"/>
      <c r="Z70" s="60">
        <f>P73</f>
        <v>0</v>
      </c>
      <c r="AA70" s="60">
        <f>T73</f>
        <v>0</v>
      </c>
      <c r="AB70" s="60">
        <f>X73</f>
        <v>0</v>
      </c>
      <c r="AC70" s="60">
        <f>AA70-AB70</f>
        <v>0</v>
      </c>
      <c r="AD70" s="60">
        <f>IF(Z70&gt;Z67,-1,0)</f>
        <v>0</v>
      </c>
      <c r="AE70" s="60">
        <f>IF(Z70&gt;Z68,-1,0)</f>
        <v>0</v>
      </c>
      <c r="AF70" s="60">
        <f>IF(Z70&gt;Z69,-1,0)</f>
        <v>0</v>
      </c>
      <c r="AG70" s="60">
        <f>10000-(AJ70*1000+AM70*100+AK70*10)</f>
        <v>10000</v>
      </c>
      <c r="AH70" s="90">
        <f>RANK(AG70,AG67:AG70,1)</f>
        <v>1</v>
      </c>
      <c r="AI70" s="60" t="str">
        <f>H68</f>
        <v>Nigeria</v>
      </c>
      <c r="AJ70" s="60">
        <f t="shared" si="21"/>
        <v>0</v>
      </c>
      <c r="AK70" s="60">
        <f t="shared" si="21"/>
        <v>0</v>
      </c>
      <c r="AL70" s="60">
        <f t="shared" si="21"/>
        <v>0</v>
      </c>
      <c r="AM70" s="60">
        <f>AK70-AL70</f>
        <v>0</v>
      </c>
      <c r="AN70" s="187">
        <f>IF(AG67=AG70,IF(E71&gt;G71,AG67-0.1,AG67),AG67)</f>
        <v>10000</v>
      </c>
      <c r="AO70" s="187">
        <f>IF(AG68=AG70,IF(E70&gt;G70,AG68-0.1,AG68),AG68)</f>
        <v>10000</v>
      </c>
      <c r="AP70" s="187">
        <f>IF(AG69=AG70,IF(E68&gt;G68,AG69-0.1,AG69),AG69)</f>
        <v>10000</v>
      </c>
      <c r="AQ70" s="187"/>
      <c r="AR70" s="187">
        <f>AQ71</f>
        <v>30000</v>
      </c>
      <c r="AS70" s="90">
        <f>RANK(AR70,AR67:AR70,1)</f>
        <v>1</v>
      </c>
      <c r="AT70" s="60" t="str">
        <f t="shared" si="22"/>
        <v>Nigeria</v>
      </c>
      <c r="AU70" s="60">
        <f t="shared" si="22"/>
        <v>0</v>
      </c>
      <c r="AV70" s="60">
        <f t="shared" si="22"/>
        <v>0</v>
      </c>
      <c r="AW70" s="60">
        <f t="shared" si="22"/>
        <v>0</v>
      </c>
      <c r="AX70" s="60"/>
      <c r="AY70" s="60"/>
      <c r="AZ70" s="60"/>
      <c r="BA70" s="113">
        <v>4</v>
      </c>
      <c r="BB70" s="114" t="e">
        <f>VLOOKUP(4,AS67:AT70,2,FALSE)</f>
        <v>#N/A</v>
      </c>
      <c r="BC70" s="115"/>
      <c r="BD70" s="116" t="e">
        <f>VLOOKUP(4,AS67:AW70,3,FALSE)</f>
        <v>#N/A</v>
      </c>
      <c r="BE70" s="116" t="e">
        <f>VLOOKUP(4,AS67:AW70,4,FALSE)</f>
        <v>#N/A</v>
      </c>
      <c r="BF70" s="93" t="s">
        <v>12</v>
      </c>
      <c r="BG70" s="116" t="e">
        <f>VLOOKUP(4,AS67:AW70,5,FALSE)</f>
        <v>#N/A</v>
      </c>
      <c r="BH70" s="60"/>
      <c r="BI70" s="85"/>
      <c r="BJ70" s="85">
        <f>IF(E70&gt;G70,IF(Spielplan!E70&gt;Spielplan!G70,Punktemodus!$B$3,0),0)</f>
        <v>0</v>
      </c>
      <c r="BK70" s="85">
        <f>IF(E70=G70,IF(Spielplan!E70=Spielplan!G70,Punktemodus!$B$3,0),0)</f>
        <v>10</v>
      </c>
      <c r="BL70" s="85">
        <f>IF(E70&lt;G70,IF(Spielplan!E70&lt;Spielplan!G70,Punktemodus!$B$3,0),0)</f>
        <v>0</v>
      </c>
      <c r="BM70" s="85">
        <f>IF(E70=Spielplan!E70,IF(G70=Spielplan!G70,Punktemodus!$B$5,0),0)</f>
        <v>3</v>
      </c>
      <c r="BN70" s="85">
        <f>IF(E70=Spielplan!E70,Punktemodus!$B$7,0)</f>
        <v>1</v>
      </c>
      <c r="BO70" s="85">
        <f>IF(G70=Spielplan!G70,Punktemodus!$B$7,0)</f>
        <v>1</v>
      </c>
      <c r="BP70" s="137">
        <f>IF(Spielplan!E70="",0,SUM(BJ70:BO70))</f>
        <v>0</v>
      </c>
      <c r="BQ70" s="60"/>
      <c r="BR70" s="141"/>
      <c r="BS70" s="150"/>
      <c r="BT70" s="134"/>
      <c r="BU70" s="134"/>
      <c r="BV70" s="134"/>
      <c r="BW70" s="134"/>
      <c r="BX70" s="148"/>
      <c r="BY70" s="148"/>
      <c r="BZ70" s="134"/>
      <c r="CA70" s="134"/>
      <c r="CB70" s="134"/>
      <c r="CC70" s="134"/>
      <c r="CD70" s="134"/>
      <c r="CE70" s="134"/>
      <c r="CF70" s="144" t="str">
        <f>Spielplan!$BX$34</f>
        <v/>
      </c>
      <c r="CG70" s="145"/>
      <c r="CH70" s="146">
        <f>Spielplan!$BZ$34</f>
        <v>0</v>
      </c>
      <c r="CI70" s="134"/>
      <c r="CJ70" s="134">
        <f>IF(OR(CF70=$CF$18,CF70=$CF$19,CF70=$CF$34,CF70=$CF$35),Punktemodus!$B$19,0)</f>
        <v>30</v>
      </c>
      <c r="CK70" s="134"/>
      <c r="CL70" s="134"/>
      <c r="CM70" s="134"/>
      <c r="CN70" s="134"/>
      <c r="CO70" s="134"/>
      <c r="CP70" s="134"/>
      <c r="CQ70" s="155"/>
      <c r="CR70" s="155"/>
      <c r="CS70" s="155"/>
      <c r="CT70" s="155"/>
      <c r="CU70" s="155"/>
      <c r="CV70" s="155"/>
      <c r="CW70" s="134"/>
    </row>
    <row r="71" spans="1:101" ht="18.75" customHeight="1" thickBot="1" x14ac:dyDescent="0.3">
      <c r="A71" s="60"/>
      <c r="B71" s="60"/>
      <c r="C71" s="200" t="str">
        <f>C67</f>
        <v>Argentinien</v>
      </c>
      <c r="D71" s="201"/>
      <c r="E71" s="104"/>
      <c r="F71" s="93"/>
      <c r="G71" s="104"/>
      <c r="H71" s="200" t="str">
        <f>H68</f>
        <v>Nigeria</v>
      </c>
      <c r="I71" s="201"/>
      <c r="J71" s="60"/>
      <c r="K71" s="60" t="s">
        <v>105</v>
      </c>
      <c r="L71" s="60">
        <f t="shared" si="20"/>
        <v>0</v>
      </c>
      <c r="M71" s="60">
        <f>IF($E71="",0,IF($E71&gt;$G71,3,IF($E71=G71,1,0)))</f>
        <v>0</v>
      </c>
      <c r="N71" s="60"/>
      <c r="O71" s="60"/>
      <c r="P71" s="60">
        <f>IF($G71="",0,IF($E71&gt;$G71,0,IF($E71=$G71,1,3)))</f>
        <v>0</v>
      </c>
      <c r="Q71" s="60">
        <f>E71</f>
        <v>0</v>
      </c>
      <c r="R71" s="60"/>
      <c r="S71" s="60"/>
      <c r="T71" s="60">
        <f>G71</f>
        <v>0</v>
      </c>
      <c r="U71" s="60">
        <f>G71</f>
        <v>0</v>
      </c>
      <c r="V71" s="60"/>
      <c r="W71" s="60"/>
      <c r="X71" s="60">
        <f>E71</f>
        <v>0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187">
        <f>SUM(AN67:AN70)</f>
        <v>30000</v>
      </c>
      <c r="AO71" s="187">
        <f>SUM(AO67:AO70)</f>
        <v>30000</v>
      </c>
      <c r="AP71" s="187">
        <f>SUM(AP67:AP70)</f>
        <v>30000</v>
      </c>
      <c r="AQ71" s="187">
        <f>SUM(AQ67:AQ70)</f>
        <v>30000</v>
      </c>
      <c r="AR71" s="187"/>
      <c r="AS71" s="60"/>
      <c r="AT71" s="60"/>
      <c r="AU71" s="60"/>
      <c r="AV71" s="60"/>
      <c r="AW71" s="60"/>
      <c r="AX71" s="60"/>
      <c r="AY71" s="60"/>
      <c r="AZ71" s="60"/>
      <c r="BA71" s="92"/>
      <c r="BB71" s="60"/>
      <c r="BC71" s="60"/>
      <c r="BD71" s="60"/>
      <c r="BE71" s="60"/>
      <c r="BF71" s="60"/>
      <c r="BG71" s="60"/>
      <c r="BH71" s="60"/>
      <c r="BI71" s="60"/>
      <c r="BJ71" s="85">
        <f>IF(E71&gt;G71,IF(Spielplan!E71&gt;Spielplan!G71,Punktemodus!$B$3,0),0)</f>
        <v>0</v>
      </c>
      <c r="BK71" s="85">
        <f>IF(E71=G71,IF(Spielplan!E71=Spielplan!G71,Punktemodus!$B$3,0),0)</f>
        <v>10</v>
      </c>
      <c r="BL71" s="85">
        <f>IF(E71&lt;G71,IF(Spielplan!E71&lt;Spielplan!G71,Punktemodus!$B$3,0),0)</f>
        <v>0</v>
      </c>
      <c r="BM71" s="85">
        <f>IF(E71=Spielplan!E71,IF(G71=Spielplan!G71,Punktemodus!$B$5,0),0)</f>
        <v>3</v>
      </c>
      <c r="BN71" s="85">
        <f>IF(E71=Spielplan!E71,Punktemodus!$B$7,0)</f>
        <v>1</v>
      </c>
      <c r="BO71" s="85">
        <f>IF(G71=Spielplan!G71,Punktemodus!$B$7,0)</f>
        <v>1</v>
      </c>
      <c r="BP71" s="137">
        <f>IF(Spielplan!E71="",0,SUM(BJ71:BO71))</f>
        <v>0</v>
      </c>
      <c r="BQ71" s="60"/>
      <c r="BR71" s="141"/>
      <c r="BS71" s="134"/>
      <c r="BT71" s="134"/>
      <c r="BU71" s="134"/>
      <c r="BV71" s="134"/>
      <c r="BW71" s="134"/>
      <c r="BX71" s="148"/>
      <c r="BY71" s="148"/>
      <c r="BZ71" s="134"/>
      <c r="CA71" s="134"/>
      <c r="CB71" s="134"/>
      <c r="CC71" s="134"/>
      <c r="CD71" s="134"/>
      <c r="CE71" s="134"/>
      <c r="CF71" s="144" t="str">
        <f>Spielplan!$BX$35</f>
        <v/>
      </c>
      <c r="CG71" s="145"/>
      <c r="CH71" s="146">
        <f>Spielplan!$BZ$35</f>
        <v>0</v>
      </c>
      <c r="CI71" s="134"/>
      <c r="CJ71" s="134">
        <f>IF(OR(CF71=$CF$18,CF71=$CF$19,CF71=$CF$34,CF71=$CF$35),Punktemodus!$B$19,0)</f>
        <v>30</v>
      </c>
      <c r="CK71" s="134"/>
      <c r="CL71" s="134"/>
      <c r="CM71" s="134"/>
      <c r="CN71" s="134"/>
      <c r="CO71" s="134"/>
      <c r="CP71" s="134"/>
      <c r="CQ71" s="155"/>
      <c r="CR71" s="155"/>
      <c r="CS71" s="155"/>
      <c r="CT71" s="155"/>
      <c r="CU71" s="155"/>
      <c r="CV71" s="155"/>
      <c r="CW71" s="134"/>
    </row>
    <row r="72" spans="1:101" ht="18.75" customHeight="1" thickBot="1" x14ac:dyDescent="0.3">
      <c r="A72" s="60"/>
      <c r="B72" s="60"/>
      <c r="C72" s="206" t="str">
        <f>H67</f>
        <v>Bosnien</v>
      </c>
      <c r="D72" s="207"/>
      <c r="E72" s="104"/>
      <c r="F72" s="106"/>
      <c r="G72" s="104"/>
      <c r="H72" s="206" t="str">
        <f>C68</f>
        <v>Iran</v>
      </c>
      <c r="I72" s="207"/>
      <c r="J72" s="60"/>
      <c r="K72" s="60" t="s">
        <v>105</v>
      </c>
      <c r="L72" s="60">
        <f t="shared" si="20"/>
        <v>0</v>
      </c>
      <c r="M72" s="60"/>
      <c r="N72" s="60">
        <f>IF($E72="",0,IF($E72&gt;$G72,3,IF($E72=$G72,1,0)))</f>
        <v>0</v>
      </c>
      <c r="O72" s="60">
        <f>IF($G72="",0,IF($E72&gt;$G72,0,IF($E72=$G72,1,3)))</f>
        <v>0</v>
      </c>
      <c r="P72" s="60"/>
      <c r="Q72" s="60"/>
      <c r="R72" s="60">
        <f>E72</f>
        <v>0</v>
      </c>
      <c r="S72" s="60">
        <f>G72</f>
        <v>0</v>
      </c>
      <c r="T72" s="60"/>
      <c r="U72" s="60"/>
      <c r="V72" s="60">
        <f>G72</f>
        <v>0</v>
      </c>
      <c r="W72" s="60">
        <f>E72</f>
        <v>0</v>
      </c>
      <c r="X72" s="60"/>
      <c r="Y72" s="60"/>
      <c r="Z72" s="60" t="s">
        <v>30</v>
      </c>
      <c r="AA72" s="60"/>
      <c r="AB72" s="60"/>
      <c r="AC72" s="60"/>
      <c r="AD72" s="60"/>
      <c r="AE72" s="60"/>
      <c r="AF72" s="60"/>
      <c r="AG72" s="60" t="b">
        <f>OR(AG67=AG68,AG67=AG69,AG67=AG70,AG68=AG69,AG68=AG70,AG69=AG70)</f>
        <v>1</v>
      </c>
      <c r="AH72" s="60"/>
      <c r="AI72" s="60"/>
      <c r="AJ72" s="60"/>
      <c r="AK72" s="60"/>
      <c r="AL72" s="60"/>
      <c r="AM72" s="60"/>
      <c r="AN72" s="60"/>
      <c r="AO72" s="60" t="s">
        <v>34</v>
      </c>
      <c r="AP72" s="60"/>
      <c r="AQ72" s="60"/>
      <c r="AR72" s="60" t="b">
        <f>OR(AR67=AR68,AR67=AR69,AR67=AR70,AR68=AR69,AR68=AR70,AR69=AR70)</f>
        <v>1</v>
      </c>
      <c r="AS72" s="60"/>
      <c r="AT72" s="60"/>
      <c r="AU72" s="60"/>
      <c r="AV72" s="60"/>
      <c r="AW72" s="60"/>
      <c r="AX72" s="60"/>
      <c r="AY72" s="60"/>
      <c r="AZ72" s="60"/>
      <c r="BA72" s="92"/>
      <c r="BB72" s="60"/>
      <c r="BC72" s="60"/>
      <c r="BD72" s="60"/>
      <c r="BE72" s="60"/>
      <c r="BF72" s="60"/>
      <c r="BG72" s="60"/>
      <c r="BH72" s="60"/>
      <c r="BI72" s="60"/>
      <c r="BJ72" s="85">
        <f>IF(E72&gt;G72,IF(Spielplan!E72&gt;Spielplan!G72,Punktemodus!$B$3,0),0)</f>
        <v>0</v>
      </c>
      <c r="BK72" s="85">
        <f>IF(E72=G72,IF(Spielplan!E72=Spielplan!G72,Punktemodus!$B$3,0),0)</f>
        <v>10</v>
      </c>
      <c r="BL72" s="85">
        <f>IF(E72&lt;G72,IF(Spielplan!E72&lt;Spielplan!G72,Punktemodus!$B$3,0),0)</f>
        <v>0</v>
      </c>
      <c r="BM72" s="85">
        <f>IF(E72=Spielplan!E72,IF(G72=Spielplan!G72,Punktemodus!$B$5,0),0)</f>
        <v>3</v>
      </c>
      <c r="BN72" s="85">
        <f>IF(E72=Spielplan!E72,Punktemodus!$B$7,0)</f>
        <v>1</v>
      </c>
      <c r="BO72" s="85">
        <f>IF(G72=Spielplan!G72,Punktemodus!$B$7,0)</f>
        <v>1</v>
      </c>
      <c r="BP72" s="137">
        <f>IF(Spielplan!E72="",0,SUM(BJ72:BO72))</f>
        <v>0</v>
      </c>
      <c r="BQ72" s="60"/>
      <c r="BR72" s="141"/>
      <c r="BS72" s="153" t="s">
        <v>126</v>
      </c>
      <c r="BT72" s="144" t="str">
        <f>Spielplan!$BL$36</f>
        <v/>
      </c>
      <c r="BU72" s="145"/>
      <c r="BV72" s="146">
        <f>Spielplan!$BN$36</f>
        <v>0</v>
      </c>
      <c r="BW72" s="147"/>
      <c r="BX72" s="148">
        <f>IF(BT36=BT72,Punktemodus!$B$11,0)</f>
        <v>10</v>
      </c>
      <c r="BY72" s="148">
        <f>IF(BT72=BT21,Punktemodus!B13,0)</f>
        <v>5</v>
      </c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55"/>
      <c r="CR72" s="155"/>
      <c r="CS72" s="155"/>
      <c r="CT72" s="155"/>
      <c r="CU72" s="155"/>
      <c r="CV72" s="155"/>
      <c r="CW72" s="134"/>
    </row>
    <row r="73" spans="1:101" ht="18.75" customHeight="1" thickBot="1" x14ac:dyDescent="0.25">
      <c r="A73" s="60"/>
      <c r="B73" s="60"/>
      <c r="C73" s="136" t="str">
        <f>IF(G72="","",IF(AR72=TRUE,"Achtung: Fehler in Tabelle!",""))</f>
        <v/>
      </c>
      <c r="D73" s="60"/>
      <c r="E73" s="85"/>
      <c r="F73" s="60"/>
      <c r="G73" s="85"/>
      <c r="H73" s="60"/>
      <c r="I73" s="60"/>
      <c r="J73" s="60"/>
      <c r="K73" s="60"/>
      <c r="L73" s="60"/>
      <c r="M73" s="60">
        <f t="shared" ref="M73:X73" si="23">SUM(M67:M72)</f>
        <v>0</v>
      </c>
      <c r="N73" s="60">
        <f t="shared" si="23"/>
        <v>0</v>
      </c>
      <c r="O73" s="60">
        <f t="shared" si="23"/>
        <v>0</v>
      </c>
      <c r="P73" s="60">
        <f t="shared" si="23"/>
        <v>0</v>
      </c>
      <c r="Q73" s="60">
        <f t="shared" si="23"/>
        <v>0</v>
      </c>
      <c r="R73" s="60">
        <f t="shared" si="23"/>
        <v>0</v>
      </c>
      <c r="S73" s="60">
        <f t="shared" si="23"/>
        <v>0</v>
      </c>
      <c r="T73" s="60">
        <f t="shared" si="23"/>
        <v>0</v>
      </c>
      <c r="U73" s="60">
        <f t="shared" si="23"/>
        <v>0</v>
      </c>
      <c r="V73" s="60">
        <f t="shared" si="23"/>
        <v>0</v>
      </c>
      <c r="W73" s="60">
        <f t="shared" si="23"/>
        <v>0</v>
      </c>
      <c r="X73" s="60">
        <f t="shared" si="23"/>
        <v>0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160">
        <f>SUM(BP67:BP72)</f>
        <v>0</v>
      </c>
      <c r="BQ73" s="60"/>
      <c r="BR73" s="141"/>
      <c r="BS73" s="149" t="s">
        <v>127</v>
      </c>
      <c r="BT73" s="144" t="str">
        <f>Spielplan!$BL$37</f>
        <v/>
      </c>
      <c r="BU73" s="145"/>
      <c r="BV73" s="146">
        <f>Spielplan!$BN$37</f>
        <v>0</v>
      </c>
      <c r="BW73" s="134"/>
      <c r="BX73" s="148">
        <f>IF(BT37=BT73,Punktemodus!$B$11,0)</f>
        <v>10</v>
      </c>
      <c r="BY73" s="148">
        <f>IF(BT73=BT20,Punktemodus!B13,0)</f>
        <v>5</v>
      </c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55"/>
      <c r="CR73" s="155"/>
      <c r="CS73" s="155"/>
      <c r="CT73" s="155"/>
      <c r="CU73" s="155"/>
      <c r="CV73" s="155"/>
      <c r="CW73" s="134"/>
    </row>
    <row r="74" spans="1:101" ht="18.75" customHeight="1" thickBot="1" x14ac:dyDescent="0.3">
      <c r="A74" s="60"/>
      <c r="B74" s="60"/>
      <c r="C74" s="60"/>
      <c r="D74" s="60"/>
      <c r="E74" s="85"/>
      <c r="F74" s="60"/>
      <c r="G74" s="85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138"/>
      <c r="BQ74" s="60"/>
      <c r="BR74" s="141"/>
      <c r="BS74" s="150"/>
      <c r="BT74" s="134"/>
      <c r="BU74" s="134"/>
      <c r="BV74" s="134"/>
      <c r="BW74" s="134"/>
      <c r="BX74" s="148"/>
      <c r="BY74" s="148"/>
      <c r="BZ74" s="134"/>
      <c r="CA74" s="144" t="str">
        <f>Spielplan!$BS$38</f>
        <v/>
      </c>
      <c r="CB74" s="145"/>
      <c r="CC74" s="146">
        <f>Spielplan!$BU$38</f>
        <v>0</v>
      </c>
      <c r="CD74" s="147"/>
      <c r="CE74" s="134">
        <f>IF(CA74=CA38,Punktemodus!B15,0)</f>
        <v>20</v>
      </c>
      <c r="CF74" s="148">
        <f>IF(OR(CA74=$CA$14,CA74=$CA$15,CA74=$CA$22,CA74=$CA$23,CA74=$CA$30,CA74=$CA$31,CA74=$CA$39),Punktemodus!B17,0)</f>
        <v>10</v>
      </c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</row>
    <row r="75" spans="1:101" ht="18.75" customHeight="1" thickBot="1" x14ac:dyDescent="0.25">
      <c r="A75" s="60"/>
      <c r="B75" s="60"/>
      <c r="C75" s="60"/>
      <c r="D75" s="60"/>
      <c r="E75" s="85"/>
      <c r="F75" s="60"/>
      <c r="G75" s="85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138"/>
      <c r="BQ75" s="60"/>
      <c r="BR75" s="141"/>
      <c r="BS75" s="134"/>
      <c r="BT75" s="134"/>
      <c r="BU75" s="134"/>
      <c r="BV75" s="134"/>
      <c r="BW75" s="134"/>
      <c r="BX75" s="148"/>
      <c r="BY75" s="148"/>
      <c r="BZ75" s="134"/>
      <c r="CA75" s="144" t="str">
        <f>Spielplan!$BS$39</f>
        <v/>
      </c>
      <c r="CB75" s="145"/>
      <c r="CC75" s="146">
        <f>Spielplan!$BU$39</f>
        <v>0</v>
      </c>
      <c r="CD75" s="134"/>
      <c r="CE75" s="134">
        <f>IF(CA75=CA39,Punktemodus!B15,0)</f>
        <v>20</v>
      </c>
      <c r="CF75" s="148">
        <f>IF(OR(CA75=$CA$14,CA75=$CA$15,CA75=$CA$22,CA75=$CA$23,CA75=$CA$30,CA75=$CA$31,CA75=$CA$38),Punktemodus!B17,0)</f>
        <v>10</v>
      </c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</row>
    <row r="76" spans="1:101" ht="18.75" customHeight="1" thickBot="1" x14ac:dyDescent="0.3">
      <c r="A76" s="60"/>
      <c r="B76" s="60"/>
      <c r="C76" s="88" t="s">
        <v>92</v>
      </c>
      <c r="D76" s="60"/>
      <c r="E76" s="85"/>
      <c r="F76" s="60"/>
      <c r="G76" s="85"/>
      <c r="H76" s="60"/>
      <c r="I76" s="60"/>
      <c r="J76" s="60"/>
      <c r="K76" s="60"/>
      <c r="L76" s="60"/>
      <c r="M76" s="60" t="s">
        <v>4</v>
      </c>
      <c r="N76" s="60"/>
      <c r="O76" s="60"/>
      <c r="P76" s="60"/>
      <c r="Q76" s="60" t="s">
        <v>6</v>
      </c>
      <c r="R76" s="60"/>
      <c r="S76" s="60"/>
      <c r="T76" s="60"/>
      <c r="U76" s="60" t="s">
        <v>7</v>
      </c>
      <c r="V76" s="60"/>
      <c r="W76" s="60"/>
      <c r="X76" s="60"/>
      <c r="Y76" s="60"/>
      <c r="Z76" s="60" t="s">
        <v>4</v>
      </c>
      <c r="AA76" s="60" t="s">
        <v>5</v>
      </c>
      <c r="AB76" s="60"/>
      <c r="AC76" s="60"/>
      <c r="AD76" s="60" t="s">
        <v>9</v>
      </c>
      <c r="AE76" s="60"/>
      <c r="AF76" s="60"/>
      <c r="AG76" s="60"/>
      <c r="AH76" s="60" t="s">
        <v>32</v>
      </c>
      <c r="AI76" s="60"/>
      <c r="AJ76" s="60"/>
      <c r="AK76" s="60"/>
      <c r="AL76" s="60"/>
      <c r="AM76" s="60"/>
      <c r="AN76" s="60" t="s">
        <v>35</v>
      </c>
      <c r="AO76" s="60"/>
      <c r="AP76" s="60"/>
      <c r="AQ76" s="60"/>
      <c r="AR76" s="60"/>
      <c r="AS76" s="60" t="s">
        <v>33</v>
      </c>
      <c r="AT76" s="60"/>
      <c r="AU76" s="60"/>
      <c r="AV76" s="60"/>
      <c r="AW76" s="60"/>
      <c r="AX76" s="60"/>
      <c r="AY76" s="60"/>
      <c r="AZ76" s="60"/>
      <c r="BA76" s="60"/>
      <c r="BB76" s="89" t="s">
        <v>10</v>
      </c>
      <c r="BC76" s="60"/>
      <c r="BD76" s="90" t="s">
        <v>4</v>
      </c>
      <c r="BE76" s="60"/>
      <c r="BF76" s="61" t="s">
        <v>5</v>
      </c>
      <c r="BG76" s="60"/>
      <c r="BH76" s="60"/>
      <c r="BI76" s="85"/>
      <c r="BJ76" s="60"/>
      <c r="BK76" s="60"/>
      <c r="BL76" s="60"/>
      <c r="BM76" s="60"/>
      <c r="BN76" s="60"/>
      <c r="BO76" s="60"/>
      <c r="BP76" s="138"/>
      <c r="BQ76" s="85"/>
      <c r="BR76" s="141"/>
      <c r="BS76" s="153" t="s">
        <v>128</v>
      </c>
      <c r="BT76" s="144" t="str">
        <f>Spielplan!$BL$40</f>
        <v/>
      </c>
      <c r="BU76" s="145"/>
      <c r="BV76" s="146">
        <f>Spielplan!$BN$40</f>
        <v>0</v>
      </c>
      <c r="BW76" s="147"/>
      <c r="BX76" s="148">
        <f>IF(BT40=BT76,Punktemodus!$B$11,0)</f>
        <v>10</v>
      </c>
      <c r="BY76" s="148">
        <f>IF(BT76=BT25,Punktemodus!B13,0)</f>
        <v>5</v>
      </c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</row>
    <row r="77" spans="1:101" ht="18.75" customHeight="1" thickBot="1" x14ac:dyDescent="0.25">
      <c r="A77" s="60"/>
      <c r="B77" s="60"/>
      <c r="C77" s="60"/>
      <c r="D77" s="60"/>
      <c r="E77" s="85"/>
      <c r="F77" s="60"/>
      <c r="G77" s="85"/>
      <c r="H77" s="60"/>
      <c r="I77" s="60"/>
      <c r="J77" s="60"/>
      <c r="K77" s="60"/>
      <c r="L77" s="60"/>
      <c r="M77" s="60" t="s">
        <v>0</v>
      </c>
      <c r="N77" s="60" t="s">
        <v>1</v>
      </c>
      <c r="O77" s="60" t="s">
        <v>2</v>
      </c>
      <c r="P77" s="60" t="s">
        <v>3</v>
      </c>
      <c r="Q77" s="60" t="s">
        <v>0</v>
      </c>
      <c r="R77" s="60" t="s">
        <v>1</v>
      </c>
      <c r="S77" s="60" t="s">
        <v>2</v>
      </c>
      <c r="T77" s="60" t="s">
        <v>3</v>
      </c>
      <c r="U77" s="60" t="s">
        <v>0</v>
      </c>
      <c r="V77" s="60" t="s">
        <v>1</v>
      </c>
      <c r="W77" s="60" t="s">
        <v>2</v>
      </c>
      <c r="X77" s="60" t="s">
        <v>3</v>
      </c>
      <c r="Y77" s="60"/>
      <c r="Z77" s="60" t="s">
        <v>8</v>
      </c>
      <c r="AA77" s="60"/>
      <c r="AB77" s="60"/>
      <c r="AC77" s="60"/>
      <c r="AD77" s="60"/>
      <c r="AE77" s="60"/>
      <c r="AF77" s="60"/>
      <c r="AG77" s="60"/>
      <c r="AH77" s="60" t="s">
        <v>31</v>
      </c>
      <c r="AI77" s="60"/>
      <c r="AJ77" s="60"/>
      <c r="AK77" s="60"/>
      <c r="AL77" s="60"/>
      <c r="AM77" s="60"/>
      <c r="AN77" s="60" t="str">
        <f>AI78</f>
        <v>Deutschland</v>
      </c>
      <c r="AO77" s="60" t="str">
        <f>AI79</f>
        <v>Portugal</v>
      </c>
      <c r="AP77" s="60" t="str">
        <f>AI80</f>
        <v>Ghana</v>
      </c>
      <c r="AQ77" s="60" t="str">
        <f>AI81</f>
        <v>USA</v>
      </c>
      <c r="AR77" s="60"/>
      <c r="AS77" s="60" t="s">
        <v>31</v>
      </c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85"/>
      <c r="BJ77" s="85"/>
      <c r="BK77" s="85"/>
      <c r="BL77" s="85"/>
      <c r="BM77" s="85"/>
      <c r="BN77" s="85"/>
      <c r="BO77" s="85"/>
      <c r="BP77" s="137"/>
      <c r="BQ77" s="85"/>
      <c r="BR77" s="141"/>
      <c r="BS77" s="149" t="s">
        <v>129</v>
      </c>
      <c r="BT77" s="144" t="str">
        <f>Spielplan!$BL$41</f>
        <v/>
      </c>
      <c r="BU77" s="145"/>
      <c r="BV77" s="146">
        <f>Spielplan!$BN$41</f>
        <v>0</v>
      </c>
      <c r="BW77" s="134"/>
      <c r="BX77" s="148">
        <f>IF(BT41=BT77,Punktemodus!$B$11,0)</f>
        <v>10</v>
      </c>
      <c r="BY77" s="148">
        <f>IF(BT77=BT24,Punktemodus!B13,0)</f>
        <v>5</v>
      </c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</row>
    <row r="78" spans="1:101" ht="18.75" customHeight="1" thickBot="1" x14ac:dyDescent="0.3">
      <c r="A78" s="60"/>
      <c r="B78" s="60"/>
      <c r="C78" s="211" t="str">
        <f>Spielplan!$C$78</f>
        <v>Deutschland</v>
      </c>
      <c r="D78" s="212"/>
      <c r="E78" s="104"/>
      <c r="F78" s="93"/>
      <c r="G78" s="104"/>
      <c r="H78" s="211" t="str">
        <f>Spielplan!$H$78</f>
        <v>Portugal</v>
      </c>
      <c r="I78" s="212"/>
      <c r="J78" s="60"/>
      <c r="K78" s="60" t="s">
        <v>108</v>
      </c>
      <c r="L78" s="60">
        <f t="shared" ref="L78:L83" si="24">IF(E78-G78&gt;0,1,IF(G78=E78,0,-1))</f>
        <v>0</v>
      </c>
      <c r="M78" s="60">
        <f>IF($E78="",0,IF($E78&gt;$G78,3,IF($E78=G78,1,0)))</f>
        <v>0</v>
      </c>
      <c r="N78" s="60">
        <f>IF($G78="",0,IF($E78&gt;$G78,0,IF($E78=G78,1,3)))</f>
        <v>0</v>
      </c>
      <c r="O78" s="60"/>
      <c r="P78" s="60"/>
      <c r="Q78" s="60">
        <f>E78</f>
        <v>0</v>
      </c>
      <c r="R78" s="60">
        <f>G78</f>
        <v>0</v>
      </c>
      <c r="S78" s="60"/>
      <c r="T78" s="60"/>
      <c r="U78" s="60">
        <f>G78</f>
        <v>0</v>
      </c>
      <c r="V78" s="60">
        <f>E78</f>
        <v>0</v>
      </c>
      <c r="W78" s="60"/>
      <c r="X78" s="60"/>
      <c r="Y78" s="60"/>
      <c r="Z78" s="60">
        <f>M84</f>
        <v>0</v>
      </c>
      <c r="AA78" s="60">
        <f>Q84</f>
        <v>0</v>
      </c>
      <c r="AB78" s="60">
        <f>U84</f>
        <v>0</v>
      </c>
      <c r="AC78" s="60">
        <f>AA78-AB78</f>
        <v>0</v>
      </c>
      <c r="AD78" s="60">
        <f>IF(Z78&gt;Z79,-1,0)</f>
        <v>0</v>
      </c>
      <c r="AE78" s="60">
        <f>IF(Z78&gt;Z80,-1,0)</f>
        <v>0</v>
      </c>
      <c r="AF78" s="60">
        <f>IF(Z78&gt;Z81,-1,0)</f>
        <v>0</v>
      </c>
      <c r="AG78" s="60">
        <f>10000-(AJ78*1000+AM78*100+AK78*10)</f>
        <v>10000</v>
      </c>
      <c r="AH78" s="90">
        <f>RANK(AG78,AG78:AG81,1)</f>
        <v>1</v>
      </c>
      <c r="AI78" s="60" t="str">
        <f>C78</f>
        <v>Deutschland</v>
      </c>
      <c r="AJ78" s="60">
        <f t="shared" ref="AJ78:AL81" si="25">Z78</f>
        <v>0</v>
      </c>
      <c r="AK78" s="60">
        <f t="shared" si="25"/>
        <v>0</v>
      </c>
      <c r="AL78" s="60">
        <f t="shared" si="25"/>
        <v>0</v>
      </c>
      <c r="AM78" s="60">
        <f>AK78-AL78</f>
        <v>0</v>
      </c>
      <c r="AN78" s="187"/>
      <c r="AO78" s="187">
        <f>IF(AG79=AG78,IF(G78&gt;E78,AG79-0.1,AG79),AG79)</f>
        <v>10000</v>
      </c>
      <c r="AP78" s="187">
        <f>IF(AG80=AG78,IF(G80&gt;E80,AG80-0.1,AG80),AG80)</f>
        <v>10000</v>
      </c>
      <c r="AQ78" s="187">
        <f>IF(AG81=AG78,IF(G82&gt;E82,AG81-0.1,AG81),AG81)</f>
        <v>10000</v>
      </c>
      <c r="AR78" s="187">
        <f>AN82</f>
        <v>30000</v>
      </c>
      <c r="AS78" s="90">
        <f>RANK(AR78,AR78:AR81,1)</f>
        <v>1</v>
      </c>
      <c r="AT78" s="60" t="str">
        <f t="shared" ref="AT78:AW81" si="26">AI78</f>
        <v>Deutschland</v>
      </c>
      <c r="AU78" s="60">
        <f t="shared" si="26"/>
        <v>0</v>
      </c>
      <c r="AV78" s="60">
        <f t="shared" si="26"/>
        <v>0</v>
      </c>
      <c r="AW78" s="60">
        <f t="shared" si="26"/>
        <v>0</v>
      </c>
      <c r="AX78" s="60"/>
      <c r="AY78" s="60"/>
      <c r="AZ78" s="60"/>
      <c r="BA78" s="213">
        <v>1</v>
      </c>
      <c r="BB78" s="211" t="str">
        <f>VLOOKUP(1,AS78:AT81,2,FALSE)</f>
        <v>Deutschland</v>
      </c>
      <c r="BC78" s="214"/>
      <c r="BD78" s="215">
        <f>VLOOKUP(1,AS78:AW81,3,FALSE)</f>
        <v>0</v>
      </c>
      <c r="BE78" s="216">
        <f>VLOOKUP(1,AS78:AW81,4,FALSE)</f>
        <v>0</v>
      </c>
      <c r="BF78" s="93" t="s">
        <v>12</v>
      </c>
      <c r="BG78" s="216">
        <f>VLOOKUP(1,AS78:AW81,5,FALSE)</f>
        <v>0</v>
      </c>
      <c r="BH78" s="217" t="s">
        <v>123</v>
      </c>
      <c r="BI78" s="85"/>
      <c r="BJ78" s="85">
        <f>IF(E78&gt;G78,IF(Spielplan!E78&gt;Spielplan!G78,Punktemodus!$B$3,0),0)</f>
        <v>0</v>
      </c>
      <c r="BK78" s="85">
        <f>IF(E78=G78,IF(Spielplan!E78=Spielplan!G78,Punktemodus!$B$3,0),0)</f>
        <v>10</v>
      </c>
      <c r="BL78" s="85">
        <f>IF(E78&lt;G78,IF(Spielplan!E78&lt;Spielplan!G78,Punktemodus!$B$3,0),0)</f>
        <v>0</v>
      </c>
      <c r="BM78" s="85">
        <f>IF(E78=Spielplan!E78,IF(G78=Spielplan!G78,Punktemodus!$B$5,0),0)</f>
        <v>3</v>
      </c>
      <c r="BN78" s="85">
        <f>IF(E78=Spielplan!E78,Punktemodus!$B$7,0)</f>
        <v>1</v>
      </c>
      <c r="BO78" s="85">
        <f>IF(G78=Spielplan!G78,Punktemodus!$B$7,0)</f>
        <v>1</v>
      </c>
      <c r="BP78" s="137">
        <f>IF(Spielplan!E78="",0,SUM(BJ78:BO78))</f>
        <v>0</v>
      </c>
      <c r="BQ78" s="85"/>
      <c r="BR78" s="141"/>
      <c r="BS78" s="150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</row>
    <row r="79" spans="1:101" ht="18.75" customHeight="1" thickBot="1" x14ac:dyDescent="0.3">
      <c r="A79" s="60"/>
      <c r="B79" s="60"/>
      <c r="C79" s="218" t="str">
        <f>Spielplan!$C$79</f>
        <v>Ghana</v>
      </c>
      <c r="D79" s="219"/>
      <c r="E79" s="104"/>
      <c r="F79" s="93"/>
      <c r="G79" s="104"/>
      <c r="H79" s="218" t="str">
        <f>Spielplan!$H$79</f>
        <v>USA</v>
      </c>
      <c r="I79" s="219"/>
      <c r="J79" s="60"/>
      <c r="K79" s="60" t="s">
        <v>109</v>
      </c>
      <c r="L79" s="60">
        <f t="shared" si="24"/>
        <v>0</v>
      </c>
      <c r="M79" s="60"/>
      <c r="N79" s="60"/>
      <c r="O79" s="60">
        <f>IF($E79="",0,IF($E79&gt;$G79,3,IF($E79=$G79,1,0)))</f>
        <v>0</v>
      </c>
      <c r="P79" s="60">
        <f>IF($G79="",0,IF($E79&gt;$G79,0,IF($E79=$G79,1,3)))</f>
        <v>0</v>
      </c>
      <c r="Q79" s="60"/>
      <c r="R79" s="60"/>
      <c r="S79" s="60">
        <f>E79</f>
        <v>0</v>
      </c>
      <c r="T79" s="60">
        <f>G79</f>
        <v>0</v>
      </c>
      <c r="U79" s="60"/>
      <c r="V79" s="60"/>
      <c r="W79" s="60">
        <f>G79</f>
        <v>0</v>
      </c>
      <c r="X79" s="60">
        <f>E79</f>
        <v>0</v>
      </c>
      <c r="Y79" s="60"/>
      <c r="Z79" s="60">
        <f>N84</f>
        <v>0</v>
      </c>
      <c r="AA79" s="60">
        <f>R84</f>
        <v>0</v>
      </c>
      <c r="AB79" s="60">
        <f>V84</f>
        <v>0</v>
      </c>
      <c r="AC79" s="60">
        <f>AA79-AB79</f>
        <v>0</v>
      </c>
      <c r="AD79" s="60">
        <f>IF(Z79&gt;Z78,-1,0)</f>
        <v>0</v>
      </c>
      <c r="AE79" s="60">
        <f>IF(Z79&gt;Z80,-1,0)</f>
        <v>0</v>
      </c>
      <c r="AF79" s="60">
        <f>IF(Z79&gt;Z81,-1,0)</f>
        <v>0</v>
      </c>
      <c r="AG79" s="60">
        <f>10000-(AJ79*1000+AM79*100+AK79*10)</f>
        <v>10000</v>
      </c>
      <c r="AH79" s="90">
        <f>RANK(AG79,AG78:AG81,1)</f>
        <v>1</v>
      </c>
      <c r="AI79" s="60" t="str">
        <f>H78</f>
        <v>Portugal</v>
      </c>
      <c r="AJ79" s="60">
        <f t="shared" si="25"/>
        <v>0</v>
      </c>
      <c r="AK79" s="60">
        <f t="shared" si="25"/>
        <v>0</v>
      </c>
      <c r="AL79" s="60">
        <f t="shared" si="25"/>
        <v>0</v>
      </c>
      <c r="AM79" s="60">
        <f>AK79-AL79</f>
        <v>0</v>
      </c>
      <c r="AN79" s="187">
        <f>IF(AG78=AG79,IF(E78&gt;G78,AG78-0.1,AG78),AG78)</f>
        <v>10000</v>
      </c>
      <c r="AO79" s="187"/>
      <c r="AP79" s="187">
        <f>IF(AG80=AG79,IF(G83&gt;E83,AG80-0.1,AG80),AG80)</f>
        <v>10000</v>
      </c>
      <c r="AQ79" s="187">
        <f>IF(AG81=AG79,IF(G81&gt;E81,AG81-0.1,AG81),AG81)</f>
        <v>10000</v>
      </c>
      <c r="AR79" s="187">
        <f>AO82</f>
        <v>30000</v>
      </c>
      <c r="AS79" s="90">
        <f>RANK(AR79,AR78:AR81,1)</f>
        <v>1</v>
      </c>
      <c r="AT79" s="60" t="str">
        <f t="shared" si="26"/>
        <v>Portugal</v>
      </c>
      <c r="AU79" s="60">
        <f t="shared" si="26"/>
        <v>0</v>
      </c>
      <c r="AV79" s="60">
        <f t="shared" si="26"/>
        <v>0</v>
      </c>
      <c r="AW79" s="60">
        <f t="shared" si="26"/>
        <v>0</v>
      </c>
      <c r="AX79" s="60"/>
      <c r="AY79" s="60"/>
      <c r="AZ79" s="60"/>
      <c r="BA79" s="220">
        <v>2</v>
      </c>
      <c r="BB79" s="218" t="e">
        <f>VLOOKUP(2,AS78:AT81,2,FALSE)</f>
        <v>#N/A</v>
      </c>
      <c r="BC79" s="221"/>
      <c r="BD79" s="222" t="e">
        <f>VLOOKUP(2,AS78:AW81,3,FALSE)</f>
        <v>#N/A</v>
      </c>
      <c r="BE79" s="223" t="e">
        <f>VLOOKUP(2,AS78:AW81,4,FALSE)</f>
        <v>#N/A</v>
      </c>
      <c r="BF79" s="93" t="s">
        <v>12</v>
      </c>
      <c r="BG79" s="223" t="e">
        <f>VLOOKUP(2,AS78:AW81,5,FALSE)</f>
        <v>#N/A</v>
      </c>
      <c r="BH79" s="223" t="s">
        <v>129</v>
      </c>
      <c r="BI79" s="85"/>
      <c r="BJ79" s="85">
        <f>IF(E79&gt;G79,IF(Spielplan!E79&gt;Spielplan!G79,Punktemodus!$B$3,0),0)</f>
        <v>0</v>
      </c>
      <c r="BK79" s="85">
        <f>IF(E79=G79,IF(Spielplan!E79=Spielplan!G79,Punktemodus!$B$3,0),0)</f>
        <v>10</v>
      </c>
      <c r="BL79" s="85">
        <f>IF(E79&lt;G79,IF(Spielplan!E79&lt;Spielplan!G79,Punktemodus!$B$3,0),0)</f>
        <v>0</v>
      </c>
      <c r="BM79" s="85">
        <f>IF(E79=Spielplan!E79,IF(G79=Spielplan!G79,Punktemodus!$B$5,0),0)</f>
        <v>3</v>
      </c>
      <c r="BN79" s="85">
        <f>IF(E79=Spielplan!E79,Punktemodus!$B$7,0)</f>
        <v>1</v>
      </c>
      <c r="BO79" s="85">
        <f>IF(G79=Spielplan!G79,Punktemodus!$B$7,0)</f>
        <v>1</v>
      </c>
      <c r="BP79" s="137">
        <f>IF(Spielplan!E79="",0,SUM(BJ79:BO79))</f>
        <v>0</v>
      </c>
      <c r="BQ79" s="85"/>
      <c r="BR79" s="141"/>
      <c r="BS79" s="134"/>
      <c r="BT79" s="134"/>
      <c r="BU79" s="134"/>
      <c r="BV79" s="134"/>
      <c r="BW79" s="134"/>
      <c r="BX79" s="134"/>
      <c r="BY79" s="134"/>
      <c r="BZ79" s="161">
        <f>SUM(BX48:BY77)</f>
        <v>240</v>
      </c>
      <c r="CA79" s="134"/>
      <c r="CB79" s="134"/>
      <c r="CC79" s="134"/>
      <c r="CD79" s="134"/>
      <c r="CE79" s="161">
        <f>CE50+CF50+CE51+CF51+CE58+CF58+CE59+CF59+CE66+CF66+CE67+CF67+CE74+CF74+CE75+CF75</f>
        <v>240</v>
      </c>
      <c r="CF79" s="134"/>
      <c r="CG79" s="134"/>
      <c r="CH79" s="134"/>
      <c r="CI79" s="134"/>
      <c r="CJ79" s="161">
        <f>CJ54+CJ55+CJ70+CJ71</f>
        <v>120</v>
      </c>
      <c r="CK79" s="134"/>
      <c r="CL79" s="134"/>
      <c r="CM79" s="134"/>
      <c r="CN79" s="134"/>
      <c r="CO79" s="161">
        <f>SUM(CO59:CO60)</f>
        <v>80</v>
      </c>
      <c r="CP79" s="134"/>
      <c r="CQ79" s="134"/>
      <c r="CR79" s="134"/>
      <c r="CS79" s="161">
        <f>CS54</f>
        <v>50</v>
      </c>
      <c r="CT79" s="134"/>
      <c r="CU79" s="134"/>
      <c r="CV79" s="134"/>
      <c r="CW79" s="134"/>
    </row>
    <row r="80" spans="1:101" ht="18.75" customHeight="1" thickBot="1" x14ac:dyDescent="0.3">
      <c r="A80" s="60"/>
      <c r="B80" s="60"/>
      <c r="C80" s="211" t="str">
        <f>C78</f>
        <v>Deutschland</v>
      </c>
      <c r="D80" s="212"/>
      <c r="E80" s="104"/>
      <c r="F80" s="93"/>
      <c r="G80" s="104"/>
      <c r="H80" s="211" t="str">
        <f>C79</f>
        <v>Ghana</v>
      </c>
      <c r="I80" s="212"/>
      <c r="J80" s="60"/>
      <c r="K80" s="60" t="s">
        <v>110</v>
      </c>
      <c r="L80" s="60">
        <f t="shared" si="24"/>
        <v>0</v>
      </c>
      <c r="M80" s="60">
        <f>IF($E80="",0,IF($E80&gt;$G80,3,IF($E80=G80,1,0)))</f>
        <v>0</v>
      </c>
      <c r="N80" s="60"/>
      <c r="O80" s="60">
        <f>IF($G80="",0,IF($E80&gt;$G80,0,IF($E80=$G80,1,3)))</f>
        <v>0</v>
      </c>
      <c r="P80" s="60"/>
      <c r="Q80" s="60">
        <f>E80</f>
        <v>0</v>
      </c>
      <c r="R80" s="60"/>
      <c r="S80" s="60">
        <f>G80</f>
        <v>0</v>
      </c>
      <c r="T80" s="60"/>
      <c r="U80" s="60">
        <f>G80</f>
        <v>0</v>
      </c>
      <c r="V80" s="60"/>
      <c r="W80" s="60">
        <f>E80</f>
        <v>0</v>
      </c>
      <c r="X80" s="60"/>
      <c r="Y80" s="60"/>
      <c r="Z80" s="60">
        <f>O84</f>
        <v>0</v>
      </c>
      <c r="AA80" s="60">
        <f>S84</f>
        <v>0</v>
      </c>
      <c r="AB80" s="60">
        <f>W84</f>
        <v>0</v>
      </c>
      <c r="AC80" s="60">
        <f>AA80-AB80</f>
        <v>0</v>
      </c>
      <c r="AD80" s="60">
        <f>IF(Z80&gt;Z78,-1,0)</f>
        <v>0</v>
      </c>
      <c r="AE80" s="60">
        <f>IF(Z80&gt;Z79,-1,0)</f>
        <v>0</v>
      </c>
      <c r="AF80" s="60">
        <f>IF(Z80&gt;Z81,-1,0)</f>
        <v>0</v>
      </c>
      <c r="AG80" s="60">
        <f>10000-(AJ80*1000+AM80*100+AK80*10)</f>
        <v>10000</v>
      </c>
      <c r="AH80" s="90">
        <f>RANK(AG80,AG78:AG81,1)</f>
        <v>1</v>
      </c>
      <c r="AI80" s="60" t="str">
        <f>C79</f>
        <v>Ghana</v>
      </c>
      <c r="AJ80" s="60">
        <f t="shared" si="25"/>
        <v>0</v>
      </c>
      <c r="AK80" s="60">
        <f t="shared" si="25"/>
        <v>0</v>
      </c>
      <c r="AL80" s="60">
        <f t="shared" si="25"/>
        <v>0</v>
      </c>
      <c r="AM80" s="60">
        <f>AK80-AL80</f>
        <v>0</v>
      </c>
      <c r="AN80" s="187">
        <f>IF(AG78=AG80,IF(E80&gt;G80,AG78-0.1,AG78),AG78)</f>
        <v>10000</v>
      </c>
      <c r="AO80" s="187">
        <f>IF(AG79=AG80,IF(E83&gt;G83,AG79-0.1,AG79),AG79)</f>
        <v>10000</v>
      </c>
      <c r="AP80" s="187"/>
      <c r="AQ80" s="187">
        <f>IF(AG81=AG80,IF(G79&gt;E79,AG81-0.1,AG81),AG81)</f>
        <v>10000</v>
      </c>
      <c r="AR80" s="187">
        <f>AP82</f>
        <v>30000</v>
      </c>
      <c r="AS80" s="90">
        <f>RANK(AR80,AR78:AR81,1)</f>
        <v>1</v>
      </c>
      <c r="AT80" s="60" t="str">
        <f t="shared" si="26"/>
        <v>Ghana</v>
      </c>
      <c r="AU80" s="60">
        <f t="shared" si="26"/>
        <v>0</v>
      </c>
      <c r="AV80" s="60">
        <f t="shared" si="26"/>
        <v>0</v>
      </c>
      <c r="AW80" s="60">
        <f t="shared" si="26"/>
        <v>0</v>
      </c>
      <c r="AX80" s="60"/>
      <c r="AY80" s="60"/>
      <c r="AZ80" s="60"/>
      <c r="BA80" s="113">
        <v>3</v>
      </c>
      <c r="BB80" s="114" t="e">
        <f>VLOOKUP(3,AS78:AT81,2,FALSE)</f>
        <v>#N/A</v>
      </c>
      <c r="BC80" s="115"/>
      <c r="BD80" s="116" t="e">
        <f>VLOOKUP(3,AS78:AW81,3,FALSE)</f>
        <v>#N/A</v>
      </c>
      <c r="BE80" s="116" t="e">
        <f>VLOOKUP(3,AS78:AW81,4,FALSE)</f>
        <v>#N/A</v>
      </c>
      <c r="BF80" s="93" t="s">
        <v>12</v>
      </c>
      <c r="BG80" s="116" t="e">
        <f>VLOOKUP(3,AS78:AW81,5,FALSE)</f>
        <v>#N/A</v>
      </c>
      <c r="BH80" s="60"/>
      <c r="BI80" s="85"/>
      <c r="BJ80" s="85">
        <f>IF(E80&gt;G80,IF(Spielplan!E80&gt;Spielplan!G80,Punktemodus!$B$3,0),0)</f>
        <v>0</v>
      </c>
      <c r="BK80" s="85">
        <f>IF(E80=G80,IF(Spielplan!E80=Spielplan!G80,Punktemodus!$B$3,0),0)</f>
        <v>10</v>
      </c>
      <c r="BL80" s="85">
        <f>IF(E80&lt;G80,IF(Spielplan!E80&lt;Spielplan!G80,Punktemodus!$B$3,0),0)</f>
        <v>0</v>
      </c>
      <c r="BM80" s="85">
        <f>IF(E80=Spielplan!E80,IF(G80=Spielplan!G80,Punktemodus!$B$5,0),0)</f>
        <v>3</v>
      </c>
      <c r="BN80" s="85">
        <f>IF(E80=Spielplan!E80,Punktemodus!$B$7,0)</f>
        <v>1</v>
      </c>
      <c r="BO80" s="85">
        <f>IF(G80=Spielplan!G80,Punktemodus!$B$7,0)</f>
        <v>1</v>
      </c>
      <c r="BP80" s="137">
        <f>IF(Spielplan!E80="",0,SUM(BJ80:BO80))</f>
        <v>0</v>
      </c>
      <c r="BQ80" s="85"/>
      <c r="BR80" s="141"/>
      <c r="BS80" s="134"/>
      <c r="BT80" s="134"/>
      <c r="BU80" s="134"/>
      <c r="BV80" s="134"/>
      <c r="BW80" s="134"/>
      <c r="BX80" s="134"/>
      <c r="BY80" s="134"/>
      <c r="BZ80" s="138"/>
      <c r="CA80" s="134"/>
      <c r="CB80" s="134"/>
      <c r="CC80" s="134"/>
      <c r="CD80" s="134"/>
      <c r="CE80" s="138"/>
      <c r="CF80" s="134"/>
      <c r="CG80" s="134"/>
      <c r="CH80" s="134"/>
      <c r="CI80" s="134"/>
      <c r="CJ80" s="138"/>
      <c r="CK80" s="134"/>
      <c r="CL80" s="134"/>
      <c r="CM80" s="134"/>
      <c r="CN80" s="134"/>
      <c r="CO80" s="138"/>
      <c r="CP80" s="134"/>
      <c r="CQ80" s="134"/>
      <c r="CR80" s="134"/>
      <c r="CS80" s="138"/>
      <c r="CT80" s="134"/>
      <c r="CU80" s="134"/>
      <c r="CV80" s="134"/>
      <c r="CW80" s="134"/>
    </row>
    <row r="81" spans="1:101" ht="18.75" customHeight="1" thickBot="1" x14ac:dyDescent="0.3">
      <c r="A81" s="60"/>
      <c r="B81" s="60"/>
      <c r="C81" s="218" t="str">
        <f>H78</f>
        <v>Portugal</v>
      </c>
      <c r="D81" s="219"/>
      <c r="E81" s="104"/>
      <c r="F81" s="93"/>
      <c r="G81" s="104"/>
      <c r="H81" s="218" t="str">
        <f>H79</f>
        <v>USA</v>
      </c>
      <c r="I81" s="219"/>
      <c r="J81" s="60"/>
      <c r="K81" s="60" t="s">
        <v>111</v>
      </c>
      <c r="L81" s="60">
        <f t="shared" si="24"/>
        <v>0</v>
      </c>
      <c r="M81" s="60"/>
      <c r="N81" s="60">
        <f>IF($E81="",0,IF($E81&gt;$G81,3,IF($E81=$G81,1,0)))</f>
        <v>0</v>
      </c>
      <c r="O81" s="60"/>
      <c r="P81" s="60">
        <f>IF($G81="",0,IF($E81&gt;$G81,0,IF($E81=$G81,1,3)))</f>
        <v>0</v>
      </c>
      <c r="Q81" s="60"/>
      <c r="R81" s="60">
        <f>E81</f>
        <v>0</v>
      </c>
      <c r="S81" s="60"/>
      <c r="T81" s="60">
        <f>G81</f>
        <v>0</v>
      </c>
      <c r="U81" s="60"/>
      <c r="V81" s="60">
        <f>G81</f>
        <v>0</v>
      </c>
      <c r="W81" s="60"/>
      <c r="X81" s="60">
        <f>E81</f>
        <v>0</v>
      </c>
      <c r="Y81" s="60"/>
      <c r="Z81" s="60">
        <f>P84</f>
        <v>0</v>
      </c>
      <c r="AA81" s="60">
        <f>T84</f>
        <v>0</v>
      </c>
      <c r="AB81" s="60">
        <f>X84</f>
        <v>0</v>
      </c>
      <c r="AC81" s="60">
        <f>AA81-AB81</f>
        <v>0</v>
      </c>
      <c r="AD81" s="60">
        <f>IF(Z81&gt;Z78,-1,0)</f>
        <v>0</v>
      </c>
      <c r="AE81" s="60">
        <f>IF(Z81&gt;Z79,-1,0)</f>
        <v>0</v>
      </c>
      <c r="AF81" s="60">
        <f>IF(Z81&gt;Z80,-1,0)</f>
        <v>0</v>
      </c>
      <c r="AG81" s="60">
        <f>10000-(AJ81*1000+AM81*100+AK81*10)</f>
        <v>10000</v>
      </c>
      <c r="AH81" s="90">
        <f>RANK(AG81,AG78:AG81,1)</f>
        <v>1</v>
      </c>
      <c r="AI81" s="60" t="str">
        <f>H79</f>
        <v>USA</v>
      </c>
      <c r="AJ81" s="60">
        <f t="shared" si="25"/>
        <v>0</v>
      </c>
      <c r="AK81" s="60">
        <f t="shared" si="25"/>
        <v>0</v>
      </c>
      <c r="AL81" s="60">
        <f t="shared" si="25"/>
        <v>0</v>
      </c>
      <c r="AM81" s="60">
        <f>AK81-AL81</f>
        <v>0</v>
      </c>
      <c r="AN81" s="187">
        <f>IF(AG78=AG81,IF(E82&gt;G82,AG78-0.1,AG78),AG78)</f>
        <v>10000</v>
      </c>
      <c r="AO81" s="187">
        <f>IF(AG79=AG81,IF(E81&gt;G81,AG79-0.1,AG79),AG79)</f>
        <v>10000</v>
      </c>
      <c r="AP81" s="187">
        <f>IF(AG80=AG81,IF(E79&gt;G79,AG80-0.1,AG80),AG80)</f>
        <v>10000</v>
      </c>
      <c r="AQ81" s="187"/>
      <c r="AR81" s="187">
        <f>AQ82</f>
        <v>30000</v>
      </c>
      <c r="AS81" s="90">
        <f>RANK(AR81,AR78:AR81,1)</f>
        <v>1</v>
      </c>
      <c r="AT81" s="60" t="str">
        <f t="shared" si="26"/>
        <v>USA</v>
      </c>
      <c r="AU81" s="60">
        <f t="shared" si="26"/>
        <v>0</v>
      </c>
      <c r="AV81" s="60">
        <f t="shared" si="26"/>
        <v>0</v>
      </c>
      <c r="AW81" s="60">
        <f t="shared" si="26"/>
        <v>0</v>
      </c>
      <c r="AX81" s="60"/>
      <c r="AY81" s="60"/>
      <c r="AZ81" s="60"/>
      <c r="BA81" s="113">
        <v>4</v>
      </c>
      <c r="BB81" s="114" t="e">
        <f>VLOOKUP(4,AS78:AT81,2,FALSE)</f>
        <v>#N/A</v>
      </c>
      <c r="BC81" s="115"/>
      <c r="BD81" s="116" t="e">
        <f>VLOOKUP(4,AS78:AW81,3,FALSE)</f>
        <v>#N/A</v>
      </c>
      <c r="BE81" s="116" t="e">
        <f>VLOOKUP(4,AS78:AW81,4,FALSE)</f>
        <v>#N/A</v>
      </c>
      <c r="BF81" s="93" t="s">
        <v>12</v>
      </c>
      <c r="BG81" s="116" t="e">
        <f>VLOOKUP(4,AS78:AW81,5,FALSE)</f>
        <v>#N/A</v>
      </c>
      <c r="BH81" s="60"/>
      <c r="BI81" s="85"/>
      <c r="BJ81" s="85">
        <f>IF(E81&gt;G81,IF(Spielplan!E81&gt;Spielplan!G81,Punktemodus!$B$3,0),0)</f>
        <v>0</v>
      </c>
      <c r="BK81" s="85">
        <f>IF(E81=G81,IF(Spielplan!E81=Spielplan!G81,Punktemodus!$B$3,0),0)</f>
        <v>10</v>
      </c>
      <c r="BL81" s="85">
        <f>IF(E81&lt;G81,IF(Spielplan!E81&lt;Spielplan!G81,Punktemodus!$B$3,0),0)</f>
        <v>0</v>
      </c>
      <c r="BM81" s="85">
        <f>IF(E81=Spielplan!E81,IF(G81=Spielplan!G81,Punktemodus!$B$5,0),0)</f>
        <v>3</v>
      </c>
      <c r="BN81" s="85">
        <f>IF(E81=Spielplan!E81,Punktemodus!$B$7,0)</f>
        <v>1</v>
      </c>
      <c r="BO81" s="85">
        <f>IF(G81=Spielplan!G81,Punktemodus!$B$7,0)</f>
        <v>1</v>
      </c>
      <c r="BP81" s="137">
        <f>IF(Spielplan!E81="",0,SUM(BJ81:BO81))</f>
        <v>0</v>
      </c>
      <c r="BQ81" s="85"/>
      <c r="BR81" s="141"/>
      <c r="BS81" s="134"/>
      <c r="BT81" s="134"/>
      <c r="BU81" s="134"/>
      <c r="BV81" s="134"/>
      <c r="BW81" s="134"/>
      <c r="BX81" s="134"/>
      <c r="BY81" s="134"/>
      <c r="BZ81" s="353" t="s">
        <v>154</v>
      </c>
      <c r="CA81" s="155"/>
      <c r="CB81" s="155"/>
      <c r="CC81" s="155"/>
      <c r="CD81" s="155"/>
      <c r="CE81" s="353" t="s">
        <v>157</v>
      </c>
      <c r="CF81" s="155"/>
      <c r="CG81" s="155"/>
      <c r="CH81" s="155"/>
      <c r="CI81" s="155"/>
      <c r="CJ81" s="353" t="s">
        <v>164</v>
      </c>
      <c r="CK81" s="155"/>
      <c r="CL81" s="155"/>
      <c r="CM81" s="155"/>
      <c r="CN81" s="155"/>
      <c r="CO81" s="353" t="s">
        <v>159</v>
      </c>
      <c r="CP81" s="155"/>
      <c r="CQ81" s="155"/>
      <c r="CR81" s="155"/>
      <c r="CS81" s="353" t="s">
        <v>160</v>
      </c>
      <c r="CT81" s="155"/>
      <c r="CU81" s="134"/>
      <c r="CV81" s="134"/>
      <c r="CW81" s="134"/>
    </row>
    <row r="82" spans="1:101" ht="18.75" customHeight="1" thickBot="1" x14ac:dyDescent="0.3">
      <c r="A82" s="60"/>
      <c r="B82" s="60"/>
      <c r="C82" s="211" t="str">
        <f>C78</f>
        <v>Deutschland</v>
      </c>
      <c r="D82" s="212"/>
      <c r="E82" s="104"/>
      <c r="F82" s="93"/>
      <c r="G82" s="104"/>
      <c r="H82" s="211" t="str">
        <f>H79</f>
        <v>USA</v>
      </c>
      <c r="I82" s="212"/>
      <c r="J82" s="60"/>
      <c r="K82" s="60" t="s">
        <v>112</v>
      </c>
      <c r="L82" s="60">
        <f t="shared" si="24"/>
        <v>0</v>
      </c>
      <c r="M82" s="60">
        <f>IF($E82="",0,IF($E82&gt;$G82,3,IF($E82=G82,1,0)))</f>
        <v>0</v>
      </c>
      <c r="N82" s="60"/>
      <c r="O82" s="60"/>
      <c r="P82" s="60">
        <f>IF($G82="",0,IF($E82&gt;$G82,0,IF($E82=$G82,1,3)))</f>
        <v>0</v>
      </c>
      <c r="Q82" s="60">
        <f>E82</f>
        <v>0</v>
      </c>
      <c r="R82" s="60"/>
      <c r="S82" s="60"/>
      <c r="T82" s="60">
        <f>G82</f>
        <v>0</v>
      </c>
      <c r="U82" s="60">
        <f>G82</f>
        <v>0</v>
      </c>
      <c r="V82" s="60"/>
      <c r="W82" s="60"/>
      <c r="X82" s="60">
        <f>E82</f>
        <v>0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187">
        <f>SUM(AN78:AN81)</f>
        <v>30000</v>
      </c>
      <c r="AO82" s="187">
        <f>SUM(AO78:AO81)</f>
        <v>30000</v>
      </c>
      <c r="AP82" s="187">
        <f>SUM(AP78:AP81)</f>
        <v>30000</v>
      </c>
      <c r="AQ82" s="187">
        <f>SUM(AQ78:AQ81)</f>
        <v>30000</v>
      </c>
      <c r="AR82" s="187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85">
        <f>IF(E82&gt;G82,IF(Spielplan!E82&gt;Spielplan!G82,Punktemodus!$B$3,0),0)</f>
        <v>0</v>
      </c>
      <c r="BK82" s="85">
        <f>IF(E82=G82,IF(Spielplan!E82=Spielplan!G82,Punktemodus!$B$3,0),0)</f>
        <v>10</v>
      </c>
      <c r="BL82" s="85">
        <f>IF(E82&lt;G82,IF(Spielplan!E82&lt;Spielplan!G82,Punktemodus!$B$3,0),0)</f>
        <v>0</v>
      </c>
      <c r="BM82" s="85">
        <f>IF(E82=Spielplan!E82,IF(G82=Spielplan!G82,Punktemodus!$B$5,0),0)</f>
        <v>3</v>
      </c>
      <c r="BN82" s="85">
        <f>IF(E82=Spielplan!E82,Punktemodus!$B$7,0)</f>
        <v>1</v>
      </c>
      <c r="BO82" s="85">
        <f>IF(G82=Spielplan!G82,Punktemodus!$B$7,0)</f>
        <v>1</v>
      </c>
      <c r="BP82" s="137">
        <f>IF(Spielplan!E82="",0,SUM(BJ82:BO82))</f>
        <v>0</v>
      </c>
      <c r="BQ82" s="60"/>
      <c r="BR82" s="141"/>
      <c r="BS82" s="134"/>
      <c r="BT82" s="134"/>
      <c r="BU82" s="134"/>
      <c r="BV82" s="134"/>
      <c r="BW82" s="134"/>
      <c r="BX82" s="134"/>
      <c r="BY82" s="134"/>
      <c r="BZ82" s="353"/>
      <c r="CA82" s="155"/>
      <c r="CB82" s="155"/>
      <c r="CC82" s="155"/>
      <c r="CD82" s="155"/>
      <c r="CE82" s="353"/>
      <c r="CF82" s="155"/>
      <c r="CG82" s="155"/>
      <c r="CH82" s="155"/>
      <c r="CI82" s="155"/>
      <c r="CJ82" s="353"/>
      <c r="CK82" s="155"/>
      <c r="CL82" s="155"/>
      <c r="CM82" s="155"/>
      <c r="CN82" s="155"/>
      <c r="CO82" s="353"/>
      <c r="CP82" s="155"/>
      <c r="CQ82" s="155"/>
      <c r="CR82" s="155"/>
      <c r="CS82" s="353"/>
      <c r="CT82" s="155"/>
      <c r="CU82" s="134"/>
      <c r="CV82" s="134"/>
      <c r="CW82" s="134"/>
    </row>
    <row r="83" spans="1:101" ht="18.75" customHeight="1" thickBot="1" x14ac:dyDescent="0.3">
      <c r="A83" s="60"/>
      <c r="B83" s="60"/>
      <c r="C83" s="218" t="str">
        <f>H78</f>
        <v>Portugal</v>
      </c>
      <c r="D83" s="219"/>
      <c r="E83" s="104"/>
      <c r="F83" s="93"/>
      <c r="G83" s="104"/>
      <c r="H83" s="218" t="str">
        <f>C79</f>
        <v>Ghana</v>
      </c>
      <c r="I83" s="219"/>
      <c r="J83" s="60"/>
      <c r="K83" s="60" t="s">
        <v>112</v>
      </c>
      <c r="L83" s="60">
        <f t="shared" si="24"/>
        <v>0</v>
      </c>
      <c r="M83" s="60"/>
      <c r="N83" s="60">
        <f>IF($E83="",0,IF($E83&gt;$G83,3,IF($E83=$G83,1,0)))</f>
        <v>0</v>
      </c>
      <c r="O83" s="60">
        <f>IF($G83="",0,IF($E83&gt;$G83,0,IF($E83=$G83,1,3)))</f>
        <v>0</v>
      </c>
      <c r="P83" s="60"/>
      <c r="Q83" s="60"/>
      <c r="R83" s="60">
        <f>E83</f>
        <v>0</v>
      </c>
      <c r="S83" s="60">
        <f>G83</f>
        <v>0</v>
      </c>
      <c r="T83" s="60"/>
      <c r="U83" s="60"/>
      <c r="V83" s="60">
        <f>G83</f>
        <v>0</v>
      </c>
      <c r="W83" s="60">
        <f>E83</f>
        <v>0</v>
      </c>
      <c r="X83" s="60"/>
      <c r="Y83" s="60"/>
      <c r="Z83" s="60" t="s">
        <v>30</v>
      </c>
      <c r="AA83" s="60"/>
      <c r="AB83" s="60"/>
      <c r="AC83" s="60"/>
      <c r="AD83" s="60"/>
      <c r="AE83" s="60"/>
      <c r="AF83" s="60"/>
      <c r="AG83" s="60" t="b">
        <f>OR(AG78=AG79,AG78=AG80,AG78=AG81,AG79=AG80,AG79=AG81,AG80=AG81)</f>
        <v>1</v>
      </c>
      <c r="AH83" s="60"/>
      <c r="AI83" s="60"/>
      <c r="AJ83" s="60"/>
      <c r="AK83" s="60"/>
      <c r="AL83" s="60"/>
      <c r="AM83" s="60"/>
      <c r="AN83" s="60"/>
      <c r="AO83" s="60" t="s">
        <v>34</v>
      </c>
      <c r="AP83" s="60"/>
      <c r="AQ83" s="60"/>
      <c r="AR83" s="60" t="b">
        <f>OR(AR78=AR79,AR78=AR80,AR78=AR81,AR79=AR80,AR79=AR81,AR80=AR81)</f>
        <v>1</v>
      </c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85">
        <f>IF(E83&gt;G83,IF(Spielplan!E83&gt;Spielplan!G83,Punktemodus!$B$3,0),0)</f>
        <v>0</v>
      </c>
      <c r="BK83" s="85">
        <f>IF(E83=G83,IF(Spielplan!E83=Spielplan!G83,Punktemodus!$B$3,0),0)</f>
        <v>10</v>
      </c>
      <c r="BL83" s="85">
        <f>IF(E83&lt;G83,IF(Spielplan!E83&lt;Spielplan!G83,Punktemodus!$B$3,0),0)</f>
        <v>0</v>
      </c>
      <c r="BM83" s="85">
        <f>IF(E83=Spielplan!E83,IF(G83=Spielplan!G83,Punktemodus!$B$5,0),0)</f>
        <v>3</v>
      </c>
      <c r="BN83" s="85">
        <f>IF(E83=Spielplan!E83,Punktemodus!$B$7,0)</f>
        <v>1</v>
      </c>
      <c r="BO83" s="85">
        <f>IF(G83=Spielplan!G83,Punktemodus!$B$7,0)</f>
        <v>1</v>
      </c>
      <c r="BP83" s="137">
        <f>IF(Spielplan!E83="",0,SUM(BJ83:BO83))</f>
        <v>0</v>
      </c>
      <c r="BQ83" s="60"/>
      <c r="BR83" s="141"/>
      <c r="BS83" s="134"/>
      <c r="BT83" s="134"/>
      <c r="BU83" s="134"/>
      <c r="BV83" s="134"/>
      <c r="BW83" s="134"/>
      <c r="BX83" s="134"/>
      <c r="BY83" s="134"/>
      <c r="BZ83" s="353"/>
      <c r="CA83" s="155"/>
      <c r="CB83" s="155"/>
      <c r="CC83" s="155"/>
      <c r="CD83" s="155"/>
      <c r="CE83" s="353"/>
      <c r="CF83" s="155"/>
      <c r="CG83" s="155"/>
      <c r="CH83" s="155"/>
      <c r="CI83" s="155"/>
      <c r="CJ83" s="353"/>
      <c r="CK83" s="155"/>
      <c r="CL83" s="155"/>
      <c r="CM83" s="155"/>
      <c r="CN83" s="155"/>
      <c r="CO83" s="353"/>
      <c r="CP83" s="155"/>
      <c r="CQ83" s="155"/>
      <c r="CR83" s="155"/>
      <c r="CS83" s="353"/>
      <c r="CT83" s="155"/>
      <c r="CU83" s="134"/>
      <c r="CV83" s="134"/>
      <c r="CW83" s="134"/>
    </row>
    <row r="84" spans="1:101" ht="18.75" customHeight="1" thickBot="1" x14ac:dyDescent="0.25">
      <c r="A84" s="60"/>
      <c r="B84" s="60"/>
      <c r="C84" s="136" t="str">
        <f>IF(G83="","",IF(AR83=TRUE,"Achtung: Fehler in Tabelle!",""))</f>
        <v/>
      </c>
      <c r="D84" s="60"/>
      <c r="E84" s="85"/>
      <c r="F84" s="60"/>
      <c r="G84" s="85"/>
      <c r="H84" s="60"/>
      <c r="I84" s="60"/>
      <c r="J84" s="60"/>
      <c r="K84" s="60"/>
      <c r="L84" s="60"/>
      <c r="M84" s="60">
        <f t="shared" ref="M84:X84" si="27">SUM(M78:M83)</f>
        <v>0</v>
      </c>
      <c r="N84" s="60">
        <f t="shared" si="27"/>
        <v>0</v>
      </c>
      <c r="O84" s="60">
        <f t="shared" si="27"/>
        <v>0</v>
      </c>
      <c r="P84" s="60">
        <f t="shared" si="27"/>
        <v>0</v>
      </c>
      <c r="Q84" s="60">
        <f t="shared" si="27"/>
        <v>0</v>
      </c>
      <c r="R84" s="60">
        <f t="shared" si="27"/>
        <v>0</v>
      </c>
      <c r="S84" s="60">
        <f t="shared" si="27"/>
        <v>0</v>
      </c>
      <c r="T84" s="60">
        <f t="shared" si="27"/>
        <v>0</v>
      </c>
      <c r="U84" s="60">
        <f t="shared" si="27"/>
        <v>0</v>
      </c>
      <c r="V84" s="60">
        <f t="shared" si="27"/>
        <v>0</v>
      </c>
      <c r="W84" s="60">
        <f t="shared" si="27"/>
        <v>0</v>
      </c>
      <c r="X84" s="60">
        <f t="shared" si="27"/>
        <v>0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160">
        <f>SUM(BP78:BP83)</f>
        <v>0</v>
      </c>
      <c r="BQ84" s="60"/>
      <c r="BR84" s="141"/>
      <c r="BS84" s="134"/>
      <c r="BT84" s="134"/>
      <c r="BU84" s="134"/>
      <c r="BV84" s="134"/>
      <c r="BW84" s="134"/>
      <c r="BX84" s="134"/>
      <c r="BY84" s="134"/>
      <c r="BZ84" s="354"/>
      <c r="CA84" s="155"/>
      <c r="CB84" s="155"/>
      <c r="CC84" s="155"/>
      <c r="CD84" s="155"/>
      <c r="CE84" s="354"/>
      <c r="CF84" s="155"/>
      <c r="CG84" s="155"/>
      <c r="CH84" s="155"/>
      <c r="CI84" s="155"/>
      <c r="CJ84" s="354"/>
      <c r="CK84" s="155"/>
      <c r="CL84" s="155"/>
      <c r="CM84" s="155"/>
      <c r="CN84" s="155"/>
      <c r="CO84" s="354"/>
      <c r="CP84" s="155"/>
      <c r="CQ84" s="155"/>
      <c r="CR84" s="155"/>
      <c r="CS84" s="354"/>
      <c r="CT84" s="155"/>
      <c r="CU84" s="134"/>
      <c r="CV84" s="134"/>
      <c r="CW84" s="134"/>
    </row>
    <row r="85" spans="1:101" ht="18.75" customHeight="1" thickBot="1" x14ac:dyDescent="0.25">
      <c r="A85" s="60"/>
      <c r="B85" s="60"/>
      <c r="C85" s="60"/>
      <c r="D85" s="60"/>
      <c r="E85" s="85"/>
      <c r="F85" s="60"/>
      <c r="G85" s="85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138"/>
      <c r="BQ85" s="60"/>
      <c r="BR85" s="141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</row>
    <row r="86" spans="1:101" ht="18.75" customHeight="1" x14ac:dyDescent="0.25">
      <c r="A86" s="60"/>
      <c r="B86" s="60"/>
      <c r="C86" s="89"/>
      <c r="D86" s="60"/>
      <c r="E86" s="85"/>
      <c r="F86" s="60"/>
      <c r="G86" s="85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89"/>
      <c r="BC86" s="60"/>
      <c r="BD86" s="90"/>
      <c r="BE86" s="60"/>
      <c r="BF86" s="61"/>
      <c r="BG86" s="60"/>
      <c r="BH86" s="60"/>
      <c r="BI86" s="60"/>
      <c r="BJ86" s="60"/>
      <c r="BK86" s="60"/>
      <c r="BL86" s="60"/>
      <c r="BM86" s="60"/>
      <c r="BN86" s="60"/>
      <c r="BO86" s="60"/>
      <c r="BP86" s="138"/>
      <c r="BQ86" s="60"/>
      <c r="BR86" s="141"/>
      <c r="BS86" s="321" t="s">
        <v>45</v>
      </c>
      <c r="BT86" s="322"/>
      <c r="BU86" s="322"/>
      <c r="BV86" s="322"/>
      <c r="BW86" s="134"/>
      <c r="BX86" s="331">
        <f>BP97</f>
        <v>0</v>
      </c>
      <c r="BY86" s="332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</row>
    <row r="87" spans="1:101" ht="18.75" customHeight="1" thickBot="1" x14ac:dyDescent="0.3">
      <c r="A87" s="60"/>
      <c r="B87" s="60"/>
      <c r="C87" s="88" t="s">
        <v>93</v>
      </c>
      <c r="D87" s="60"/>
      <c r="E87" s="85"/>
      <c r="F87" s="60"/>
      <c r="G87" s="85"/>
      <c r="H87" s="60"/>
      <c r="I87" s="60"/>
      <c r="J87" s="60"/>
      <c r="K87" s="60"/>
      <c r="L87" s="60"/>
      <c r="M87" s="60" t="s">
        <v>4</v>
      </c>
      <c r="N87" s="60"/>
      <c r="O87" s="60"/>
      <c r="P87" s="60"/>
      <c r="Q87" s="60" t="s">
        <v>6</v>
      </c>
      <c r="R87" s="60"/>
      <c r="S87" s="60"/>
      <c r="T87" s="60"/>
      <c r="U87" s="60" t="s">
        <v>7</v>
      </c>
      <c r="V87" s="60"/>
      <c r="W87" s="60"/>
      <c r="X87" s="60"/>
      <c r="Y87" s="60"/>
      <c r="Z87" s="60" t="s">
        <v>4</v>
      </c>
      <c r="AA87" s="60" t="s">
        <v>5</v>
      </c>
      <c r="AB87" s="60"/>
      <c r="AC87" s="60"/>
      <c r="AD87" s="60" t="s">
        <v>9</v>
      </c>
      <c r="AE87" s="60"/>
      <c r="AF87" s="60"/>
      <c r="AG87" s="60"/>
      <c r="AH87" s="60" t="s">
        <v>32</v>
      </c>
      <c r="AI87" s="60"/>
      <c r="AJ87" s="60"/>
      <c r="AK87" s="60"/>
      <c r="AL87" s="60"/>
      <c r="AM87" s="60"/>
      <c r="AN87" s="60" t="s">
        <v>35</v>
      </c>
      <c r="AO87" s="60"/>
      <c r="AP87" s="60"/>
      <c r="AQ87" s="60"/>
      <c r="AR87" s="60"/>
      <c r="AS87" s="60" t="s">
        <v>33</v>
      </c>
      <c r="AT87" s="60"/>
      <c r="AU87" s="60"/>
      <c r="AV87" s="60"/>
      <c r="AW87" s="60"/>
      <c r="AX87" s="60"/>
      <c r="AY87" s="60"/>
      <c r="AZ87" s="60"/>
      <c r="BA87" s="60"/>
      <c r="BB87" s="89" t="s">
        <v>10</v>
      </c>
      <c r="BC87" s="60"/>
      <c r="BD87" s="90" t="s">
        <v>4</v>
      </c>
      <c r="BE87" s="60"/>
      <c r="BF87" s="61" t="s">
        <v>5</v>
      </c>
      <c r="BG87" s="60"/>
      <c r="BH87" s="60"/>
      <c r="BI87" s="85"/>
      <c r="BJ87" s="60"/>
      <c r="BK87" s="60"/>
      <c r="BL87" s="60"/>
      <c r="BM87" s="60"/>
      <c r="BN87" s="60"/>
      <c r="BO87" s="60"/>
      <c r="BP87" s="138"/>
      <c r="BQ87" s="85"/>
      <c r="BR87" s="141"/>
      <c r="BS87" s="322"/>
      <c r="BT87" s="322"/>
      <c r="BU87" s="322"/>
      <c r="BV87" s="322"/>
      <c r="BW87" s="134"/>
      <c r="BX87" s="333"/>
      <c r="BY87" s="3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</row>
    <row r="88" spans="1:101" ht="18.75" customHeight="1" thickBot="1" x14ac:dyDescent="0.3">
      <c r="A88" s="60"/>
      <c r="B88" s="60"/>
      <c r="C88" s="60"/>
      <c r="D88" s="60"/>
      <c r="E88" s="85"/>
      <c r="F88" s="60"/>
      <c r="G88" s="85"/>
      <c r="H88" s="60"/>
      <c r="I88" s="60"/>
      <c r="J88" s="60"/>
      <c r="K88" s="60"/>
      <c r="L88" s="60"/>
      <c r="M88" s="60" t="s">
        <v>0</v>
      </c>
      <c r="N88" s="60" t="s">
        <v>1</v>
      </c>
      <c r="O88" s="60" t="s">
        <v>2</v>
      </c>
      <c r="P88" s="60" t="s">
        <v>3</v>
      </c>
      <c r="Q88" s="60" t="s">
        <v>0</v>
      </c>
      <c r="R88" s="60" t="s">
        <v>1</v>
      </c>
      <c r="S88" s="60" t="s">
        <v>2</v>
      </c>
      <c r="T88" s="60" t="s">
        <v>3</v>
      </c>
      <c r="U88" s="60" t="s">
        <v>0</v>
      </c>
      <c r="V88" s="60" t="s">
        <v>1</v>
      </c>
      <c r="W88" s="60" t="s">
        <v>2</v>
      </c>
      <c r="X88" s="60" t="s">
        <v>3</v>
      </c>
      <c r="Y88" s="60"/>
      <c r="Z88" s="60" t="s">
        <v>8</v>
      </c>
      <c r="AA88" s="60"/>
      <c r="AB88" s="60"/>
      <c r="AC88" s="60"/>
      <c r="AD88" s="60"/>
      <c r="AE88" s="60"/>
      <c r="AF88" s="60"/>
      <c r="AG88" s="60"/>
      <c r="AH88" s="60" t="s">
        <v>31</v>
      </c>
      <c r="AI88" s="60"/>
      <c r="AJ88" s="60"/>
      <c r="AK88" s="60"/>
      <c r="AL88" s="60"/>
      <c r="AM88" s="60"/>
      <c r="AN88" s="60" t="str">
        <f>AI89</f>
        <v>Belgien</v>
      </c>
      <c r="AO88" s="60" t="str">
        <f>AI90</f>
        <v>Algerien</v>
      </c>
      <c r="AP88" s="60" t="str">
        <f>AI91</f>
        <v>Russland</v>
      </c>
      <c r="AQ88" s="60" t="str">
        <f>AI92</f>
        <v>Südkorea</v>
      </c>
      <c r="AR88" s="60"/>
      <c r="AS88" s="60" t="s">
        <v>31</v>
      </c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85"/>
      <c r="BJ88" s="85"/>
      <c r="BK88" s="85"/>
      <c r="BL88" s="85"/>
      <c r="BM88" s="85"/>
      <c r="BN88" s="85"/>
      <c r="BO88" s="85"/>
      <c r="BP88" s="137"/>
      <c r="BQ88" s="85"/>
      <c r="BR88" s="141"/>
      <c r="BS88" s="134"/>
      <c r="BT88" s="142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</row>
    <row r="89" spans="1:101" ht="18.75" customHeight="1" thickBot="1" x14ac:dyDescent="0.3">
      <c r="A89" s="60"/>
      <c r="B89" s="60"/>
      <c r="C89" s="224" t="str">
        <f>Spielplan!$C$89</f>
        <v>Belgien</v>
      </c>
      <c r="D89" s="225"/>
      <c r="E89" s="104"/>
      <c r="F89" s="93"/>
      <c r="G89" s="104"/>
      <c r="H89" s="224" t="str">
        <f>Spielplan!$H$89</f>
        <v>Algerien</v>
      </c>
      <c r="I89" s="225"/>
      <c r="J89" s="60"/>
      <c r="K89" s="60" t="s">
        <v>115</v>
      </c>
      <c r="L89" s="60">
        <f t="shared" ref="L89:L94" si="28">IF(E89-G89&gt;0,1,IF(G89=E89,0,-1))</f>
        <v>0</v>
      </c>
      <c r="M89" s="60">
        <f>IF($E89="",0,IF($E89&gt;$G89,3,IF($E89=G89,1,0)))</f>
        <v>0</v>
      </c>
      <c r="N89" s="60">
        <f>IF($G89="",0,IF($E89&gt;$G89,0,IF($E89=G89,1,3)))</f>
        <v>0</v>
      </c>
      <c r="O89" s="60"/>
      <c r="P89" s="60"/>
      <c r="Q89" s="60">
        <f>E89</f>
        <v>0</v>
      </c>
      <c r="R89" s="60">
        <f>G89</f>
        <v>0</v>
      </c>
      <c r="S89" s="60"/>
      <c r="T89" s="60"/>
      <c r="U89" s="60">
        <f>G89</f>
        <v>0</v>
      </c>
      <c r="V89" s="60">
        <f>E89</f>
        <v>0</v>
      </c>
      <c r="W89" s="60"/>
      <c r="X89" s="60"/>
      <c r="Y89" s="60"/>
      <c r="Z89" s="60">
        <f>M95</f>
        <v>0</v>
      </c>
      <c r="AA89" s="60">
        <f>Q95</f>
        <v>0</v>
      </c>
      <c r="AB89" s="60">
        <f>U95</f>
        <v>0</v>
      </c>
      <c r="AC89" s="60">
        <f>AA89-AB89</f>
        <v>0</v>
      </c>
      <c r="AD89" s="60">
        <f>IF(Z89&gt;Z90,-1,0)</f>
        <v>0</v>
      </c>
      <c r="AE89" s="60">
        <f>IF(Z89&gt;Z91,-1,0)</f>
        <v>0</v>
      </c>
      <c r="AF89" s="60">
        <f>IF(Z89&gt;Z92,-1,0)</f>
        <v>0</v>
      </c>
      <c r="AG89" s="60">
        <f>10000-(AJ89*1000+AM89*100+AK89*10)</f>
        <v>10000</v>
      </c>
      <c r="AH89" s="90">
        <f>RANK(AG89,AG89:AG92,1)</f>
        <v>1</v>
      </c>
      <c r="AI89" s="60" t="str">
        <f>C89</f>
        <v>Belgien</v>
      </c>
      <c r="AJ89" s="60">
        <f t="shared" ref="AJ89:AL92" si="29">Z89</f>
        <v>0</v>
      </c>
      <c r="AK89" s="60">
        <f t="shared" si="29"/>
        <v>0</v>
      </c>
      <c r="AL89" s="60">
        <f t="shared" si="29"/>
        <v>0</v>
      </c>
      <c r="AM89" s="60">
        <f>AK89-AL89</f>
        <v>0</v>
      </c>
      <c r="AN89" s="187"/>
      <c r="AO89" s="187">
        <f>IF(AG90=AG89,IF(G89&gt;E89,AG90-0.1,AG90),AG90)</f>
        <v>10000</v>
      </c>
      <c r="AP89" s="187">
        <f>IF(AG91=AG89,IF(G91&gt;E91,AG91-0.1,AG91),AG91)</f>
        <v>10000</v>
      </c>
      <c r="AQ89" s="187">
        <f>IF(AG92=AG89,IF(G93&gt;E93,AG92-0.1,AG92),AG92)</f>
        <v>10000</v>
      </c>
      <c r="AR89" s="187">
        <f>AN93</f>
        <v>30000</v>
      </c>
      <c r="AS89" s="90">
        <f>RANK(AR89,AR89:AR92,1)</f>
        <v>1</v>
      </c>
      <c r="AT89" s="60" t="str">
        <f t="shared" ref="AT89:AW92" si="30">AI89</f>
        <v>Belgien</v>
      </c>
      <c r="AU89" s="60">
        <f t="shared" si="30"/>
        <v>0</v>
      </c>
      <c r="AV89" s="60">
        <f t="shared" si="30"/>
        <v>0</v>
      </c>
      <c r="AW89" s="60">
        <f t="shared" si="30"/>
        <v>0</v>
      </c>
      <c r="AX89" s="60"/>
      <c r="AY89" s="60"/>
      <c r="AZ89" s="60"/>
      <c r="BA89" s="226">
        <v>1</v>
      </c>
      <c r="BB89" s="224" t="str">
        <f>VLOOKUP(1,AS89:AT92,2,FALSE)</f>
        <v>Belgien</v>
      </c>
      <c r="BC89" s="225"/>
      <c r="BD89" s="227">
        <f>VLOOKUP(1,AS89:AW92,3,FALSE)</f>
        <v>0</v>
      </c>
      <c r="BE89" s="228">
        <f>VLOOKUP(1,AS89:AW92,4,FALSE)</f>
        <v>0</v>
      </c>
      <c r="BF89" s="93" t="s">
        <v>12</v>
      </c>
      <c r="BG89" s="228">
        <f>VLOOKUP(1,AS89:AW92,5,FALSE)</f>
        <v>0</v>
      </c>
      <c r="BH89" s="229" t="s">
        <v>128</v>
      </c>
      <c r="BI89" s="85"/>
      <c r="BJ89" s="85">
        <f>IF(E89&gt;G89,IF(Spielplan!E89&gt;Spielplan!G89,Punktemodus!$B$3,0),0)</f>
        <v>0</v>
      </c>
      <c r="BK89" s="85">
        <f>IF(E89=G89,IF(Spielplan!E89=Spielplan!G89,Punktemodus!$B$3,0),0)</f>
        <v>10</v>
      </c>
      <c r="BL89" s="85">
        <f>IF(E89&lt;G89,IF(Spielplan!E89&lt;Spielplan!G89,Punktemodus!$B$3,0),0)</f>
        <v>0</v>
      </c>
      <c r="BM89" s="85">
        <f>IF(E89=Spielplan!E89,IF(G89=Spielplan!G89,Punktemodus!$B$5,0),0)</f>
        <v>3</v>
      </c>
      <c r="BN89" s="85">
        <f>IF(E89=Spielplan!E89,Punktemodus!$B$7,0)</f>
        <v>1</v>
      </c>
      <c r="BO89" s="85">
        <f>IF(G89=Spielplan!G89,Punktemodus!$B$7,0)</f>
        <v>1</v>
      </c>
      <c r="BP89" s="137">
        <f>IF(Spielplan!E89="",0,SUM(BJ89:BO89))</f>
        <v>0</v>
      </c>
      <c r="BQ89" s="85"/>
      <c r="BR89" s="141"/>
      <c r="BS89" s="321" t="s">
        <v>46</v>
      </c>
      <c r="BT89" s="322"/>
      <c r="BU89" s="322"/>
      <c r="BV89" s="322"/>
      <c r="BW89" s="134"/>
      <c r="BX89" s="335">
        <f>BZ79+CE79+CJ79+CO79+CS79</f>
        <v>730</v>
      </c>
      <c r="BY89" s="336"/>
      <c r="BZ89" s="134"/>
      <c r="CA89" s="349"/>
      <c r="CB89" s="350"/>
      <c r="CC89" s="350"/>
      <c r="CD89" s="350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</row>
    <row r="90" spans="1:101" ht="18.75" customHeight="1" thickBot="1" x14ac:dyDescent="0.3">
      <c r="A90" s="60"/>
      <c r="B90" s="60"/>
      <c r="C90" s="230" t="str">
        <f>Spielplan!$C$90</f>
        <v>Russland</v>
      </c>
      <c r="D90" s="231"/>
      <c r="E90" s="104"/>
      <c r="F90" s="93"/>
      <c r="G90" s="104"/>
      <c r="H90" s="230" t="str">
        <f>Spielplan!$H$90</f>
        <v>Südkorea</v>
      </c>
      <c r="I90" s="231"/>
      <c r="J90" s="60"/>
      <c r="K90" s="60" t="s">
        <v>116</v>
      </c>
      <c r="L90" s="60">
        <f t="shared" si="28"/>
        <v>0</v>
      </c>
      <c r="M90" s="60"/>
      <c r="N90" s="60"/>
      <c r="O90" s="60">
        <f>IF($E90="",0,IF($E90&gt;$G90,3,IF($E90=$G90,1,0)))</f>
        <v>0</v>
      </c>
      <c r="P90" s="60">
        <f>IF($G90="",0,IF($E90&gt;$G90,0,IF($E90=$G90,1,3)))</f>
        <v>0</v>
      </c>
      <c r="Q90" s="60"/>
      <c r="R90" s="60"/>
      <c r="S90" s="60">
        <f>E90</f>
        <v>0</v>
      </c>
      <c r="T90" s="60">
        <f>G90</f>
        <v>0</v>
      </c>
      <c r="U90" s="60"/>
      <c r="V90" s="60"/>
      <c r="W90" s="60">
        <f>G90</f>
        <v>0</v>
      </c>
      <c r="X90" s="60">
        <f>E90</f>
        <v>0</v>
      </c>
      <c r="Y90" s="60"/>
      <c r="Z90" s="60">
        <f>N95</f>
        <v>0</v>
      </c>
      <c r="AA90" s="60">
        <f>R95</f>
        <v>0</v>
      </c>
      <c r="AB90" s="60">
        <f>V95</f>
        <v>0</v>
      </c>
      <c r="AC90" s="60">
        <f>AA90-AB90</f>
        <v>0</v>
      </c>
      <c r="AD90" s="60">
        <f>IF(Z90&gt;Z89,-1,0)</f>
        <v>0</v>
      </c>
      <c r="AE90" s="60">
        <f>IF(Z90&gt;Z91,-1,0)</f>
        <v>0</v>
      </c>
      <c r="AF90" s="60">
        <f>IF(Z90&gt;Z92,-1,0)</f>
        <v>0</v>
      </c>
      <c r="AG90" s="60">
        <f>10000-(AJ90*1000+AM90*100+AK90*10)</f>
        <v>10000</v>
      </c>
      <c r="AH90" s="90">
        <f>RANK(AG90,AG89:AG92,1)</f>
        <v>1</v>
      </c>
      <c r="AI90" s="60" t="str">
        <f>H89</f>
        <v>Algerien</v>
      </c>
      <c r="AJ90" s="60">
        <f t="shared" si="29"/>
        <v>0</v>
      </c>
      <c r="AK90" s="60">
        <f t="shared" si="29"/>
        <v>0</v>
      </c>
      <c r="AL90" s="60">
        <f t="shared" si="29"/>
        <v>0</v>
      </c>
      <c r="AM90" s="60">
        <f>AK90-AL90</f>
        <v>0</v>
      </c>
      <c r="AN90" s="187">
        <f>IF(AG89=AG90,IF(E89&gt;G89,AG89-0.1,AG89),AG89)</f>
        <v>10000</v>
      </c>
      <c r="AO90" s="187"/>
      <c r="AP90" s="187">
        <f>IF(AG91=AG90,IF(G94&gt;E94,AG91-0.1,AG91),AG91)</f>
        <v>10000</v>
      </c>
      <c r="AQ90" s="187">
        <f>IF(AG92=AG90,IF(G92&gt;E92,AG92-0.1,AG92),AG92)</f>
        <v>10000</v>
      </c>
      <c r="AR90" s="187">
        <f>AO93</f>
        <v>30000</v>
      </c>
      <c r="AS90" s="90">
        <f>RANK(AR90,AR89:AR92,1)</f>
        <v>1</v>
      </c>
      <c r="AT90" s="60" t="str">
        <f t="shared" si="30"/>
        <v>Algerien</v>
      </c>
      <c r="AU90" s="60">
        <f t="shared" si="30"/>
        <v>0</v>
      </c>
      <c r="AV90" s="60">
        <f t="shared" si="30"/>
        <v>0</v>
      </c>
      <c r="AW90" s="60">
        <f t="shared" si="30"/>
        <v>0</v>
      </c>
      <c r="AX90" s="60"/>
      <c r="AY90" s="60"/>
      <c r="AZ90" s="60"/>
      <c r="BA90" s="232">
        <v>2</v>
      </c>
      <c r="BB90" s="230" t="e">
        <f>VLOOKUP(2,AS89:AT92,2,FALSE)</f>
        <v>#N/A</v>
      </c>
      <c r="BC90" s="231"/>
      <c r="BD90" s="233" t="e">
        <f>VLOOKUP(2,AS89:AW92,3,FALSE)</f>
        <v>#N/A</v>
      </c>
      <c r="BE90" s="234" t="e">
        <f>VLOOKUP(2,AS89:AW92,4,FALSE)</f>
        <v>#N/A</v>
      </c>
      <c r="BF90" s="93" t="s">
        <v>12</v>
      </c>
      <c r="BG90" s="234" t="e">
        <f>VLOOKUP(2,AS89:AW92,5,FALSE)</f>
        <v>#N/A</v>
      </c>
      <c r="BH90" s="234" t="s">
        <v>124</v>
      </c>
      <c r="BI90" s="85"/>
      <c r="BJ90" s="85">
        <f>IF(E90&gt;G90,IF(Spielplan!E90&gt;Spielplan!G90,Punktemodus!$B$3,0),0)</f>
        <v>0</v>
      </c>
      <c r="BK90" s="85">
        <f>IF(E90=G90,IF(Spielplan!E90=Spielplan!G90,Punktemodus!$B$3,0),0)</f>
        <v>10</v>
      </c>
      <c r="BL90" s="85">
        <f>IF(E90&lt;G90,IF(Spielplan!E90&lt;Spielplan!G90,Punktemodus!$B$3,0),0)</f>
        <v>0</v>
      </c>
      <c r="BM90" s="85">
        <f>IF(E90=Spielplan!E90,IF(G90=Spielplan!G90,Punktemodus!$B$5,0),0)</f>
        <v>3</v>
      </c>
      <c r="BN90" s="85">
        <f>IF(E90=Spielplan!E90,Punktemodus!$B$7,0)</f>
        <v>1</v>
      </c>
      <c r="BO90" s="85">
        <f>IF(G90=Spielplan!G90,Punktemodus!$B$7,0)</f>
        <v>1</v>
      </c>
      <c r="BP90" s="137">
        <f>IF(Spielplan!E90="",0,SUM(BJ90:BO90))</f>
        <v>0</v>
      </c>
      <c r="BQ90" s="85"/>
      <c r="BR90" s="141"/>
      <c r="BS90" s="322"/>
      <c r="BT90" s="322"/>
      <c r="BU90" s="322"/>
      <c r="BV90" s="322"/>
      <c r="BW90" s="134"/>
      <c r="BX90" s="337"/>
      <c r="BY90" s="338"/>
      <c r="BZ90" s="134"/>
      <c r="CA90" s="350"/>
      <c r="CB90" s="350"/>
      <c r="CC90" s="350"/>
      <c r="CD90" s="350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</row>
    <row r="91" spans="1:101" ht="18.75" customHeight="1" thickBot="1" x14ac:dyDescent="0.3">
      <c r="A91" s="60"/>
      <c r="B91" s="60"/>
      <c r="C91" s="224" t="str">
        <f>C89</f>
        <v>Belgien</v>
      </c>
      <c r="D91" s="225"/>
      <c r="E91" s="104"/>
      <c r="F91" s="93"/>
      <c r="G91" s="104"/>
      <c r="H91" s="224" t="str">
        <f>C90</f>
        <v>Russland</v>
      </c>
      <c r="I91" s="225"/>
      <c r="J91" s="60"/>
      <c r="K91" s="60" t="s">
        <v>118</v>
      </c>
      <c r="L91" s="60">
        <f t="shared" si="28"/>
        <v>0</v>
      </c>
      <c r="M91" s="60">
        <f>IF($E91="",0,IF($E91&gt;$G91,3,IF($E91=G91,1,0)))</f>
        <v>0</v>
      </c>
      <c r="N91" s="60"/>
      <c r="O91" s="60">
        <f>IF($G91="",0,IF($E91&gt;$G91,0,IF($E91=$G91,1,3)))</f>
        <v>0</v>
      </c>
      <c r="P91" s="60"/>
      <c r="Q91" s="60">
        <f>E91</f>
        <v>0</v>
      </c>
      <c r="R91" s="60"/>
      <c r="S91" s="60">
        <f>G91</f>
        <v>0</v>
      </c>
      <c r="T91" s="60"/>
      <c r="U91" s="60">
        <f>G91</f>
        <v>0</v>
      </c>
      <c r="V91" s="60"/>
      <c r="W91" s="60">
        <f>E91</f>
        <v>0</v>
      </c>
      <c r="X91" s="60"/>
      <c r="Y91" s="60"/>
      <c r="Z91" s="60">
        <f>O95</f>
        <v>0</v>
      </c>
      <c r="AA91" s="60">
        <f>S95</f>
        <v>0</v>
      </c>
      <c r="AB91" s="60">
        <f>W95</f>
        <v>0</v>
      </c>
      <c r="AC91" s="60">
        <f>AA91-AB91</f>
        <v>0</v>
      </c>
      <c r="AD91" s="60">
        <f>IF(Z91&gt;Z89,-1,0)</f>
        <v>0</v>
      </c>
      <c r="AE91" s="60">
        <f>IF(Z91&gt;Z90,-1,0)</f>
        <v>0</v>
      </c>
      <c r="AF91" s="60">
        <f>IF(Z91&gt;Z92,-1,0)</f>
        <v>0</v>
      </c>
      <c r="AG91" s="60">
        <f>10000-(AJ91*1000+AM91*100+AK91*10)</f>
        <v>10000</v>
      </c>
      <c r="AH91" s="90">
        <f>RANK(AG91,AG89:AG92,1)</f>
        <v>1</v>
      </c>
      <c r="AI91" s="60" t="str">
        <f>C90</f>
        <v>Russland</v>
      </c>
      <c r="AJ91" s="60">
        <f t="shared" si="29"/>
        <v>0</v>
      </c>
      <c r="AK91" s="60">
        <f t="shared" si="29"/>
        <v>0</v>
      </c>
      <c r="AL91" s="60">
        <f t="shared" si="29"/>
        <v>0</v>
      </c>
      <c r="AM91" s="60">
        <f>AK91-AL91</f>
        <v>0</v>
      </c>
      <c r="AN91" s="187">
        <f>IF(AG89=AG91,IF(E91&gt;G91,AG89-0.1,AG89),AG89)</f>
        <v>10000</v>
      </c>
      <c r="AO91" s="187">
        <f>IF(AG90=AG91,IF(E94&gt;G94,AG90-0.1,AG90),AG90)</f>
        <v>10000</v>
      </c>
      <c r="AP91" s="187"/>
      <c r="AQ91" s="187">
        <f>IF(AG92=AG91,IF(G90&gt;E90,AG92-0.1,AG92),AG92)</f>
        <v>10000</v>
      </c>
      <c r="AR91" s="187">
        <f>AP93</f>
        <v>30000</v>
      </c>
      <c r="AS91" s="90">
        <f>RANK(AR91,AR89:AR92,1)</f>
        <v>1</v>
      </c>
      <c r="AT91" s="60" t="str">
        <f t="shared" si="30"/>
        <v>Russland</v>
      </c>
      <c r="AU91" s="60">
        <f t="shared" si="30"/>
        <v>0</v>
      </c>
      <c r="AV91" s="60">
        <f t="shared" si="30"/>
        <v>0</v>
      </c>
      <c r="AW91" s="60">
        <f t="shared" si="30"/>
        <v>0</v>
      </c>
      <c r="AX91" s="60"/>
      <c r="AY91" s="60"/>
      <c r="AZ91" s="60"/>
      <c r="BA91" s="113">
        <v>3</v>
      </c>
      <c r="BB91" s="114" t="e">
        <f>VLOOKUP(3,AS89:AT92,2,FALSE)</f>
        <v>#N/A</v>
      </c>
      <c r="BC91" s="115"/>
      <c r="BD91" s="116" t="e">
        <f>VLOOKUP(3,AS89:AW92,3,FALSE)</f>
        <v>#N/A</v>
      </c>
      <c r="BE91" s="116" t="e">
        <f>VLOOKUP(3,AS89:AW92,4,FALSE)</f>
        <v>#N/A</v>
      </c>
      <c r="BF91" s="93" t="s">
        <v>12</v>
      </c>
      <c r="BG91" s="116" t="e">
        <f>VLOOKUP(3,AS89:AW92,5,FALSE)</f>
        <v>#N/A</v>
      </c>
      <c r="BH91" s="60"/>
      <c r="BI91" s="85"/>
      <c r="BJ91" s="85">
        <f>IF(E91&gt;G91,IF(Spielplan!E91&gt;Spielplan!G91,Punktemodus!$B$3,0),0)</f>
        <v>0</v>
      </c>
      <c r="BK91" s="85">
        <f>IF(E91=G91,IF(Spielplan!E91=Spielplan!G91,Punktemodus!$B$3,0),0)</f>
        <v>10</v>
      </c>
      <c r="BL91" s="85">
        <f>IF(E91&lt;G91,IF(Spielplan!E91&lt;Spielplan!G91,Punktemodus!$B$3,0),0)</f>
        <v>0</v>
      </c>
      <c r="BM91" s="85">
        <f>IF(E91=Spielplan!E91,IF(G91=Spielplan!G91,Punktemodus!$B$5,0),0)</f>
        <v>3</v>
      </c>
      <c r="BN91" s="85">
        <f>IF(E91=Spielplan!E91,Punktemodus!$B$7,0)</f>
        <v>1</v>
      </c>
      <c r="BO91" s="85">
        <f>IF(G91=Spielplan!G91,Punktemodus!$B$7,0)</f>
        <v>1</v>
      </c>
      <c r="BP91" s="137">
        <f>IF(Spielplan!E91="",0,SUM(BJ91:BO91))</f>
        <v>0</v>
      </c>
      <c r="BQ91" s="85"/>
      <c r="BR91" s="141"/>
      <c r="BS91" s="134"/>
      <c r="BT91" s="142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</row>
    <row r="92" spans="1:101" ht="18.75" customHeight="1" thickBot="1" x14ac:dyDescent="0.3">
      <c r="A92" s="60"/>
      <c r="B92" s="60"/>
      <c r="C92" s="230" t="str">
        <f>H89</f>
        <v>Algerien</v>
      </c>
      <c r="D92" s="231"/>
      <c r="E92" s="104"/>
      <c r="F92" s="93"/>
      <c r="G92" s="104"/>
      <c r="H92" s="230" t="str">
        <f>H90</f>
        <v>Südkorea</v>
      </c>
      <c r="I92" s="231"/>
      <c r="J92" s="60"/>
      <c r="K92" s="60" t="s">
        <v>117</v>
      </c>
      <c r="L92" s="60">
        <f t="shared" si="28"/>
        <v>0</v>
      </c>
      <c r="M92" s="60"/>
      <c r="N92" s="60">
        <f>IF($E92="",0,IF($E92&gt;$G92,3,IF($E92=$G92,1,0)))</f>
        <v>0</v>
      </c>
      <c r="O92" s="60"/>
      <c r="P92" s="60">
        <f>IF($G92="",0,IF($E92&gt;$G92,0,IF($E92=$G92,1,3)))</f>
        <v>0</v>
      </c>
      <c r="Q92" s="60"/>
      <c r="R92" s="60">
        <f>E92</f>
        <v>0</v>
      </c>
      <c r="S92" s="60"/>
      <c r="T92" s="60">
        <f>G92</f>
        <v>0</v>
      </c>
      <c r="U92" s="60"/>
      <c r="V92" s="60">
        <f>G92</f>
        <v>0</v>
      </c>
      <c r="W92" s="60"/>
      <c r="X92" s="60">
        <f>E92</f>
        <v>0</v>
      </c>
      <c r="Y92" s="60"/>
      <c r="Z92" s="60">
        <f>P95</f>
        <v>0</v>
      </c>
      <c r="AA92" s="60">
        <f>T95</f>
        <v>0</v>
      </c>
      <c r="AB92" s="60">
        <f>X95</f>
        <v>0</v>
      </c>
      <c r="AC92" s="60">
        <f>AA92-AB92</f>
        <v>0</v>
      </c>
      <c r="AD92" s="60">
        <f>IF(Z92&gt;Z89,-1,0)</f>
        <v>0</v>
      </c>
      <c r="AE92" s="60">
        <f>IF(Z92&gt;Z90,-1,0)</f>
        <v>0</v>
      </c>
      <c r="AF92" s="60">
        <f>IF(Z92&gt;Z91,-1,0)</f>
        <v>0</v>
      </c>
      <c r="AG92" s="60">
        <f>10000-(AJ92*1000+AM92*100+AK92*10)</f>
        <v>10000</v>
      </c>
      <c r="AH92" s="90">
        <f>RANK(AG92,AG89:AG92,1)</f>
        <v>1</v>
      </c>
      <c r="AI92" s="60" t="str">
        <f>H90</f>
        <v>Südkorea</v>
      </c>
      <c r="AJ92" s="60">
        <f t="shared" si="29"/>
        <v>0</v>
      </c>
      <c r="AK92" s="60">
        <f t="shared" si="29"/>
        <v>0</v>
      </c>
      <c r="AL92" s="60">
        <f t="shared" si="29"/>
        <v>0</v>
      </c>
      <c r="AM92" s="60">
        <f>AK92-AL92</f>
        <v>0</v>
      </c>
      <c r="AN92" s="187">
        <f>IF(AG89=AG92,IF(E93&gt;G93,AG89-0.1,AG89),AG89)</f>
        <v>10000</v>
      </c>
      <c r="AO92" s="187">
        <f>IF(AG90=AG92,IF(E92&gt;G92,AG90-0.1,AG90),AG90)</f>
        <v>10000</v>
      </c>
      <c r="AP92" s="187">
        <f>IF(AG91=AG92,IF(E90&gt;G90,AG91-0.1,AG91),AG91)</f>
        <v>10000</v>
      </c>
      <c r="AQ92" s="187"/>
      <c r="AR92" s="187">
        <f>AQ93</f>
        <v>30000</v>
      </c>
      <c r="AS92" s="90">
        <f>RANK(AR92,AR89:AR92,1)</f>
        <v>1</v>
      </c>
      <c r="AT92" s="60" t="str">
        <f t="shared" si="30"/>
        <v>Südkorea</v>
      </c>
      <c r="AU92" s="60">
        <f t="shared" si="30"/>
        <v>0</v>
      </c>
      <c r="AV92" s="60">
        <f t="shared" si="30"/>
        <v>0</v>
      </c>
      <c r="AW92" s="60">
        <f t="shared" si="30"/>
        <v>0</v>
      </c>
      <c r="AX92" s="60"/>
      <c r="AY92" s="60"/>
      <c r="AZ92" s="60"/>
      <c r="BA92" s="113">
        <v>4</v>
      </c>
      <c r="BB92" s="114" t="e">
        <f>VLOOKUP(4,AS89:AT92,2,FALSE)</f>
        <v>#N/A</v>
      </c>
      <c r="BC92" s="115"/>
      <c r="BD92" s="116" t="e">
        <f>VLOOKUP(4,AS89:AW92,3,FALSE)</f>
        <v>#N/A</v>
      </c>
      <c r="BE92" s="116" t="e">
        <f>VLOOKUP(4,AS89:AW92,4,FALSE)</f>
        <v>#N/A</v>
      </c>
      <c r="BF92" s="93" t="s">
        <v>12</v>
      </c>
      <c r="BG92" s="116" t="e">
        <f>VLOOKUP(4,AS89:AW92,5,FALSE)</f>
        <v>#N/A</v>
      </c>
      <c r="BH92" s="60"/>
      <c r="BI92" s="85"/>
      <c r="BJ92" s="85">
        <f>IF(E92&gt;G92,IF(Spielplan!E92&gt;Spielplan!G92,Punktemodus!$B$3,0),0)</f>
        <v>0</v>
      </c>
      <c r="BK92" s="85">
        <f>IF(E92=G92,IF(Spielplan!E92=Spielplan!G92,Punktemodus!$B$3,0),0)</f>
        <v>10</v>
      </c>
      <c r="BL92" s="85">
        <f>IF(E92&lt;G92,IF(Spielplan!E92&lt;Spielplan!G92,Punktemodus!$B$3,0),0)</f>
        <v>0</v>
      </c>
      <c r="BM92" s="85">
        <f>IF(E92=Spielplan!E92,IF(G92=Spielplan!G92,Punktemodus!$B$5,0),0)</f>
        <v>3</v>
      </c>
      <c r="BN92" s="85">
        <f>IF(E92=Spielplan!E92,Punktemodus!$B$7,0)</f>
        <v>1</v>
      </c>
      <c r="BO92" s="85">
        <f>IF(G92=Spielplan!G92,Punktemodus!$B$7,0)</f>
        <v>1</v>
      </c>
      <c r="BP92" s="137">
        <f>IF(Spielplan!E92="",0,SUM(BJ92:BO92))</f>
        <v>0</v>
      </c>
      <c r="BQ92" s="85"/>
      <c r="BR92" s="141"/>
      <c r="BS92" s="321" t="s">
        <v>163</v>
      </c>
      <c r="BT92" s="322"/>
      <c r="BU92" s="322"/>
      <c r="BV92" s="322"/>
      <c r="BW92" s="134"/>
      <c r="BX92" s="339">
        <f>BX86+BX89</f>
        <v>730</v>
      </c>
      <c r="BY92" s="340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</row>
    <row r="93" spans="1:101" ht="18.75" customHeight="1" thickBot="1" x14ac:dyDescent="0.3">
      <c r="A93" s="60"/>
      <c r="B93" s="60"/>
      <c r="C93" s="224" t="str">
        <f>C89</f>
        <v>Belgien</v>
      </c>
      <c r="D93" s="225"/>
      <c r="E93" s="104"/>
      <c r="F93" s="93"/>
      <c r="G93" s="104"/>
      <c r="H93" s="224" t="str">
        <f>H90</f>
        <v>Südkorea</v>
      </c>
      <c r="I93" s="225"/>
      <c r="J93" s="60"/>
      <c r="K93" s="60" t="s">
        <v>119</v>
      </c>
      <c r="L93" s="60">
        <f t="shared" si="28"/>
        <v>0</v>
      </c>
      <c r="M93" s="60">
        <f>IF($E93="",0,IF($E93&gt;$G93,3,IF($E93=G93,1,0)))</f>
        <v>0</v>
      </c>
      <c r="N93" s="60"/>
      <c r="O93" s="60"/>
      <c r="P93" s="60">
        <f>IF($G93="",0,IF($E93&gt;$G93,0,IF($E93=$G93,1,3)))</f>
        <v>0</v>
      </c>
      <c r="Q93" s="60">
        <f>E93</f>
        <v>0</v>
      </c>
      <c r="R93" s="60"/>
      <c r="S93" s="60"/>
      <c r="T93" s="60">
        <f>G93</f>
        <v>0</v>
      </c>
      <c r="U93" s="60">
        <f>G93</f>
        <v>0</v>
      </c>
      <c r="V93" s="60"/>
      <c r="W93" s="60"/>
      <c r="X93" s="60">
        <f>E93</f>
        <v>0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187">
        <f>SUM(AN89:AN92)</f>
        <v>30000</v>
      </c>
      <c r="AO93" s="187">
        <f>SUM(AO89:AO92)</f>
        <v>30000</v>
      </c>
      <c r="AP93" s="187">
        <f>SUM(AP89:AP92)</f>
        <v>30000</v>
      </c>
      <c r="AQ93" s="187">
        <f>SUM(AQ89:AQ92)</f>
        <v>30000</v>
      </c>
      <c r="AR93" s="187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85">
        <f>IF(E93&gt;G93,IF(Spielplan!E93&gt;Spielplan!G93,Punktemodus!$B$3,0),0)</f>
        <v>0</v>
      </c>
      <c r="BK93" s="85">
        <f>IF(E93=G93,IF(Spielplan!E93=Spielplan!G93,Punktemodus!$B$3,0),0)</f>
        <v>10</v>
      </c>
      <c r="BL93" s="85">
        <f>IF(E93&lt;G93,IF(Spielplan!E93&lt;Spielplan!G93,Punktemodus!$B$3,0),0)</f>
        <v>0</v>
      </c>
      <c r="BM93" s="85">
        <f>IF(E93=Spielplan!E93,IF(G93=Spielplan!G93,Punktemodus!$B$5,0),0)</f>
        <v>3</v>
      </c>
      <c r="BN93" s="85">
        <f>IF(E93=Spielplan!E93,Punktemodus!$B$7,0)</f>
        <v>1</v>
      </c>
      <c r="BO93" s="85">
        <f>IF(G93=Spielplan!G93,Punktemodus!$B$7,0)</f>
        <v>1</v>
      </c>
      <c r="BP93" s="137">
        <f>IF(Spielplan!E93="",0,SUM(BJ93:BO93))</f>
        <v>0</v>
      </c>
      <c r="BQ93" s="60"/>
      <c r="BR93" s="141"/>
      <c r="BS93" s="322"/>
      <c r="BT93" s="322"/>
      <c r="BU93" s="322"/>
      <c r="BV93" s="322"/>
      <c r="BW93" s="134"/>
      <c r="BX93" s="341"/>
      <c r="BY93" s="342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</row>
    <row r="94" spans="1:101" ht="18.75" customHeight="1" thickBot="1" x14ac:dyDescent="0.3">
      <c r="A94" s="60"/>
      <c r="B94" s="60"/>
      <c r="C94" s="230" t="str">
        <f>H89</f>
        <v>Algerien</v>
      </c>
      <c r="D94" s="231"/>
      <c r="E94" s="104"/>
      <c r="F94" s="93"/>
      <c r="G94" s="104"/>
      <c r="H94" s="230" t="str">
        <f>C90</f>
        <v>Russland</v>
      </c>
      <c r="I94" s="231"/>
      <c r="J94" s="60"/>
      <c r="K94" s="60" t="s">
        <v>119</v>
      </c>
      <c r="L94" s="60">
        <f t="shared" si="28"/>
        <v>0</v>
      </c>
      <c r="M94" s="60"/>
      <c r="N94" s="60">
        <f>IF($E94="",0,IF($E94&gt;$G94,3,IF($E94=$G94,1,0)))</f>
        <v>0</v>
      </c>
      <c r="O94" s="60">
        <f>IF($G94="",0,IF($E94&gt;$G94,0,IF($E94=$G94,1,3)))</f>
        <v>0</v>
      </c>
      <c r="P94" s="60"/>
      <c r="Q94" s="60"/>
      <c r="R94" s="60">
        <f>E94</f>
        <v>0</v>
      </c>
      <c r="S94" s="60">
        <f>G94</f>
        <v>0</v>
      </c>
      <c r="T94" s="60"/>
      <c r="U94" s="60"/>
      <c r="V94" s="60">
        <f>G94</f>
        <v>0</v>
      </c>
      <c r="W94" s="60">
        <f>E94</f>
        <v>0</v>
      </c>
      <c r="X94" s="60"/>
      <c r="Y94" s="60"/>
      <c r="Z94" s="60" t="s">
        <v>30</v>
      </c>
      <c r="AA94" s="60"/>
      <c r="AB94" s="60"/>
      <c r="AC94" s="60"/>
      <c r="AD94" s="60"/>
      <c r="AE94" s="60"/>
      <c r="AF94" s="60"/>
      <c r="AG94" s="60" t="b">
        <f>OR(AG89=AG90,AG89=AG91,AG89=AG92,AG90=AG91,AG90=AG92,AG91=AG92)</f>
        <v>1</v>
      </c>
      <c r="AH94" s="60"/>
      <c r="AI94" s="60"/>
      <c r="AJ94" s="60"/>
      <c r="AK94" s="60"/>
      <c r="AL94" s="60"/>
      <c r="AM94" s="60"/>
      <c r="AN94" s="60"/>
      <c r="AO94" s="60" t="s">
        <v>34</v>
      </c>
      <c r="AP94" s="60"/>
      <c r="AQ94" s="60"/>
      <c r="AR94" s="60" t="b">
        <f>OR(AR89=AR90,AR89=AR91,AR89=AR92,AR90=AR91,AR90=AR92,AR91=AR92)</f>
        <v>1</v>
      </c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85">
        <f>IF(E94&gt;G94,IF(Spielplan!E94&gt;Spielplan!G94,Punktemodus!$B$3,0),0)</f>
        <v>0</v>
      </c>
      <c r="BK94" s="85">
        <f>IF(E94=G94,IF(Spielplan!E94=Spielplan!G94,Punktemodus!$B$3,0),0)</f>
        <v>10</v>
      </c>
      <c r="BL94" s="85">
        <f>IF(E94&lt;G94,IF(Spielplan!E94&lt;Spielplan!G94,Punktemodus!$B$3,0),0)</f>
        <v>0</v>
      </c>
      <c r="BM94" s="85">
        <f>IF(E94=Spielplan!E94,IF(G94=Spielplan!G94,Punktemodus!$B$5,0),0)</f>
        <v>3</v>
      </c>
      <c r="BN94" s="85">
        <f>IF(E94=Spielplan!E94,Punktemodus!$B$7,0)</f>
        <v>1</v>
      </c>
      <c r="BO94" s="85">
        <f>IF(G94=Spielplan!G94,Punktemodus!$B$7,0)</f>
        <v>1</v>
      </c>
      <c r="BP94" s="137">
        <f>IF(Spielplan!E94="",0,SUM(BJ94:BO94))</f>
        <v>0</v>
      </c>
      <c r="BQ94" s="60"/>
      <c r="BR94" s="141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</row>
    <row r="95" spans="1:101" ht="18.75" customHeight="1" thickBot="1" x14ac:dyDescent="0.25">
      <c r="A95" s="60"/>
      <c r="B95" s="60"/>
      <c r="C95" s="136" t="str">
        <f>IF(G94="","",IF(AR94=TRUE,"Achtung: Fehler in Tabelle!",""))</f>
        <v/>
      </c>
      <c r="D95" s="60"/>
      <c r="E95" s="60"/>
      <c r="F95" s="60"/>
      <c r="G95" s="60"/>
      <c r="H95" s="60"/>
      <c r="I95" s="60"/>
      <c r="J95" s="60"/>
      <c r="K95" s="60"/>
      <c r="L95" s="60"/>
      <c r="M95" s="60">
        <f t="shared" ref="M95:X95" si="31">SUM(M89:M94)</f>
        <v>0</v>
      </c>
      <c r="N95" s="60">
        <f t="shared" si="31"/>
        <v>0</v>
      </c>
      <c r="O95" s="60">
        <f t="shared" si="31"/>
        <v>0</v>
      </c>
      <c r="P95" s="60">
        <f t="shared" si="31"/>
        <v>0</v>
      </c>
      <c r="Q95" s="60">
        <f t="shared" si="31"/>
        <v>0</v>
      </c>
      <c r="R95" s="60">
        <f t="shared" si="31"/>
        <v>0</v>
      </c>
      <c r="S95" s="60">
        <f t="shared" si="31"/>
        <v>0</v>
      </c>
      <c r="T95" s="60">
        <f t="shared" si="31"/>
        <v>0</v>
      </c>
      <c r="U95" s="60">
        <f t="shared" si="31"/>
        <v>0</v>
      </c>
      <c r="V95" s="60">
        <f t="shared" si="31"/>
        <v>0</v>
      </c>
      <c r="W95" s="60">
        <f t="shared" si="31"/>
        <v>0</v>
      </c>
      <c r="X95" s="60">
        <f t="shared" si="31"/>
        <v>0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160">
        <f>SUM(BP89:BP94)</f>
        <v>0</v>
      </c>
      <c r="BQ95" s="60"/>
      <c r="BR95" s="141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</row>
    <row r="96" spans="1:101" ht="13.5" thickBo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85"/>
      <c r="BK96" s="85"/>
      <c r="BL96" s="85"/>
      <c r="BM96" s="85"/>
      <c r="BN96" s="85"/>
      <c r="BO96" s="85"/>
      <c r="BP96" s="138"/>
      <c r="BQ96" s="60"/>
      <c r="BR96" s="141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</row>
    <row r="97" spans="1:101" ht="25.5" customHeight="1" thickBo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85"/>
      <c r="BK97" s="85"/>
      <c r="BL97" s="85"/>
      <c r="BM97" s="85"/>
      <c r="BN97" s="85"/>
      <c r="BO97" s="85"/>
      <c r="BP97" s="160">
        <f>SUM(BP12:BP95)/2</f>
        <v>0</v>
      </c>
      <c r="BQ97" s="60"/>
      <c r="BR97" s="141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</row>
    <row r="98" spans="1:101" x14ac:dyDescent="0.2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85"/>
      <c r="BK98" s="85"/>
      <c r="BL98" s="85"/>
      <c r="BM98" s="85"/>
      <c r="BN98" s="85"/>
      <c r="BO98" s="85"/>
      <c r="BP98" s="60"/>
      <c r="BQ98" s="60"/>
      <c r="BR98" s="141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</row>
  </sheetData>
  <mergeCells count="41"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  <mergeCell ref="CQ65:CV66"/>
    <mergeCell ref="BS44:BV45"/>
    <mergeCell ref="BX44:BX47"/>
    <mergeCell ref="BY44:BY47"/>
    <mergeCell ref="BZ44:BZ47"/>
    <mergeCell ref="CE44:CE47"/>
    <mergeCell ref="CF44:CF47"/>
    <mergeCell ref="CJ44:CJ47"/>
    <mergeCell ref="CO44:CO47"/>
    <mergeCell ref="CS44:CS47"/>
    <mergeCell ref="CQ59:CV60"/>
    <mergeCell ref="CQ62:CV63"/>
    <mergeCell ref="CQ32:CV33"/>
    <mergeCell ref="H2:BZ2"/>
    <mergeCell ref="H3:BZ3"/>
    <mergeCell ref="I4:BI4"/>
    <mergeCell ref="BY4:BZ4"/>
    <mergeCell ref="CG4:CV4"/>
    <mergeCell ref="BP8:BP11"/>
    <mergeCell ref="BJ9:BJ11"/>
    <mergeCell ref="BK9:BK11"/>
    <mergeCell ref="BL9:BL11"/>
    <mergeCell ref="BM9:BM11"/>
    <mergeCell ref="BN9:BN11"/>
    <mergeCell ref="BO9:BO11"/>
    <mergeCell ref="CQ23:CV24"/>
    <mergeCell ref="CQ26:CV27"/>
    <mergeCell ref="CQ29:CV30"/>
  </mergeCells>
  <conditionalFormatting sqref="CK24:CL24">
    <cfRule type="expression" dxfId="569" priority="1" stopIfTrue="1">
      <formula>IF($CH34="",TRUE,FALSE)</formula>
    </cfRule>
  </conditionalFormatting>
  <conditionalFormatting sqref="CA14:CB14">
    <cfRule type="expression" dxfId="568" priority="2" stopIfTrue="1">
      <formula>IF($BV$12="",TRUE,FALSE)</formula>
    </cfRule>
  </conditionalFormatting>
  <conditionalFormatting sqref="CA15:CB15">
    <cfRule type="expression" dxfId="567" priority="3" stopIfTrue="1">
      <formula>IF($BV$17="",TRUE,FALSE)</formula>
    </cfRule>
  </conditionalFormatting>
  <conditionalFormatting sqref="CA22:CB22">
    <cfRule type="expression" dxfId="566" priority="4" stopIfTrue="1">
      <formula>IF($BV$20="",TRUE,FALSE)</formula>
    </cfRule>
  </conditionalFormatting>
  <conditionalFormatting sqref="CA23:CB23">
    <cfRule type="expression" dxfId="565" priority="5" stopIfTrue="1">
      <formula>IF($BV$25="",TRUE,FALSE)</formula>
    </cfRule>
  </conditionalFormatting>
  <conditionalFormatting sqref="CA30:CB30">
    <cfRule type="expression" dxfId="564" priority="6" stopIfTrue="1">
      <formula>IF($BV$29="",TRUE,FALSE)</formula>
    </cfRule>
  </conditionalFormatting>
  <conditionalFormatting sqref="CA31:CB31">
    <cfRule type="expression" dxfId="563" priority="7" stopIfTrue="1">
      <formula>IF($BV$33="",TRUE,FALSE)</formula>
    </cfRule>
  </conditionalFormatting>
  <conditionalFormatting sqref="CA38:CB38">
    <cfRule type="expression" dxfId="562" priority="8" stopIfTrue="1">
      <formula>IF($BV$37="",TRUE,FALSE)</formula>
    </cfRule>
  </conditionalFormatting>
  <conditionalFormatting sqref="CA39:CB39">
    <cfRule type="expression" dxfId="561" priority="9" stopIfTrue="1">
      <formula>IF($BV$41="",TRUE,FALSE)</formula>
    </cfRule>
  </conditionalFormatting>
  <conditionalFormatting sqref="CF18:CG18">
    <cfRule type="expression" dxfId="560" priority="10" stopIfTrue="1">
      <formula>IF($CC$15="",TRUE,FALSE)</formula>
    </cfRule>
  </conditionalFormatting>
  <conditionalFormatting sqref="CF19:CG19">
    <cfRule type="expression" dxfId="559" priority="11" stopIfTrue="1">
      <formula>IF($CC$22="",TRUE,FALSE)</formula>
    </cfRule>
  </conditionalFormatting>
  <conditionalFormatting sqref="CF35:CG35">
    <cfRule type="expression" dxfId="558" priority="12" stopIfTrue="1">
      <formula>IF($CC$39="",TRUE,FALSE)</formula>
    </cfRule>
  </conditionalFormatting>
  <conditionalFormatting sqref="CF34:CG34">
    <cfRule type="expression" dxfId="557" priority="13" stopIfTrue="1">
      <formula>IF($CC$31="",TRUE,FALSE)</formula>
    </cfRule>
  </conditionalFormatting>
  <conditionalFormatting sqref="CK23:CL23 CK29:CL29">
    <cfRule type="expression" dxfId="556" priority="14" stopIfTrue="1">
      <formula>IF($CH$18="",TRUE,FALSE)</formula>
    </cfRule>
  </conditionalFormatting>
  <conditionalFormatting sqref="CK30:CL30">
    <cfRule type="expression" dxfId="555" priority="15" stopIfTrue="1">
      <formula>IF($CH$34="",TRUE,FALSE)</formula>
    </cfRule>
  </conditionalFormatting>
  <conditionalFormatting sqref="CQ23:CV24">
    <cfRule type="expression" dxfId="554" priority="16" stopIfTrue="1">
      <formula>IF($CM$23="",TRUE,FALSE)</formula>
    </cfRule>
  </conditionalFormatting>
  <conditionalFormatting sqref="CQ26:CV27">
    <cfRule type="expression" dxfId="553" priority="17" stopIfTrue="1">
      <formula>IF($CM$24="",TRUE,FALSE)</formula>
    </cfRule>
  </conditionalFormatting>
  <conditionalFormatting sqref="CQ29:CV30">
    <cfRule type="expression" dxfId="552" priority="18" stopIfTrue="1">
      <formula>IF($CM$29="",TRUE,FALSE)</formula>
    </cfRule>
  </conditionalFormatting>
  <conditionalFormatting sqref="CQ32:CV33">
    <cfRule type="expression" dxfId="551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5" sqref="I5"/>
      <selection pane="bottomLeft" activeCell="I4" sqref="I4:BI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60"/>
      <c r="B1" s="60"/>
      <c r="C1" s="86"/>
      <c r="D1" s="60"/>
      <c r="E1" s="85"/>
      <c r="F1" s="60"/>
      <c r="G1" s="85"/>
      <c r="H1" s="92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</row>
    <row r="2" spans="1:101" ht="85.5" customHeight="1" thickBot="1" x14ac:dyDescent="1.1000000000000001">
      <c r="A2" s="60"/>
      <c r="B2" s="60"/>
      <c r="C2" s="60"/>
      <c r="D2" s="60"/>
      <c r="E2" s="85"/>
      <c r="F2" s="60"/>
      <c r="G2" s="85"/>
      <c r="H2" s="355" t="s">
        <v>341</v>
      </c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7"/>
      <c r="BR2" s="357"/>
      <c r="BS2" s="357"/>
      <c r="BT2" s="357"/>
      <c r="BU2" s="357"/>
      <c r="BV2" s="357"/>
      <c r="BW2" s="357"/>
      <c r="BX2" s="357"/>
      <c r="BY2" s="357"/>
      <c r="BZ2" s="358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</row>
    <row r="3" spans="1:101" ht="85.5" customHeight="1" thickBot="1" x14ac:dyDescent="0.25">
      <c r="A3" s="60"/>
      <c r="B3" s="60"/>
      <c r="C3" s="60"/>
      <c r="D3" s="60"/>
      <c r="E3" s="85"/>
      <c r="F3" s="60"/>
      <c r="G3" s="85"/>
      <c r="H3" s="320" t="s">
        <v>339</v>
      </c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282"/>
      <c r="BW3" s="282"/>
      <c r="BX3" s="282"/>
      <c r="BY3" s="282"/>
      <c r="BZ3" s="282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</row>
    <row r="4" spans="1:101" ht="37.5" customHeight="1" thickBot="1" x14ac:dyDescent="0.55000000000000004">
      <c r="A4" s="60"/>
      <c r="B4" s="60"/>
      <c r="C4" s="60"/>
      <c r="D4" s="60"/>
      <c r="E4" s="85"/>
      <c r="F4" s="60"/>
      <c r="G4" s="85"/>
      <c r="H4" s="95" t="s">
        <v>161</v>
      </c>
      <c r="I4" s="325" t="s">
        <v>352</v>
      </c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7"/>
      <c r="BJ4" s="60"/>
      <c r="BK4" s="60"/>
      <c r="BL4" s="60"/>
      <c r="BM4" s="60"/>
      <c r="BN4" s="60"/>
      <c r="BO4" s="60"/>
      <c r="BP4" s="60"/>
      <c r="BQ4" s="95" t="s">
        <v>162</v>
      </c>
      <c r="BR4" s="60"/>
      <c r="BS4" s="60"/>
      <c r="BT4" s="60"/>
      <c r="BU4" s="60"/>
      <c r="BV4" s="60"/>
      <c r="BW4" s="60"/>
      <c r="BX4" s="60"/>
      <c r="BY4" s="323">
        <f>BX92</f>
        <v>730</v>
      </c>
      <c r="BZ4" s="324"/>
      <c r="CA4" s="60"/>
      <c r="CB4" s="60"/>
      <c r="CC4" s="60"/>
      <c r="CD4" s="60"/>
      <c r="CE4" s="60"/>
      <c r="CF4" s="60"/>
      <c r="CG4" s="367" t="s">
        <v>340</v>
      </c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9"/>
      <c r="CW4" s="60"/>
    </row>
    <row r="5" spans="1:101" x14ac:dyDescent="0.2">
      <c r="A5" s="60"/>
      <c r="B5" s="60"/>
      <c r="C5" s="60"/>
      <c r="D5" s="60"/>
      <c r="E5" s="85"/>
      <c r="F5" s="60"/>
      <c r="G5" s="8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1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</row>
    <row r="6" spans="1:101" x14ac:dyDescent="0.2">
      <c r="A6" s="60"/>
      <c r="B6" s="60"/>
      <c r="C6" s="60"/>
      <c r="D6" s="60"/>
      <c r="E6" s="85"/>
      <c r="F6" s="60"/>
      <c r="G6" s="85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</row>
    <row r="7" spans="1:101" ht="13.5" thickBot="1" x14ac:dyDescent="0.25">
      <c r="A7" s="60"/>
      <c r="B7" s="60"/>
      <c r="C7" s="60"/>
      <c r="D7" s="60"/>
      <c r="E7" s="85"/>
      <c r="F7" s="60"/>
      <c r="G7" s="85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</row>
    <row r="8" spans="1:101" ht="26.25" customHeight="1" thickBot="1" x14ac:dyDescent="0.45">
      <c r="A8" s="60"/>
      <c r="B8" s="60"/>
      <c r="C8" s="99" t="s">
        <v>150</v>
      </c>
      <c r="D8" s="100"/>
      <c r="E8" s="101"/>
      <c r="F8" s="100"/>
      <c r="G8" s="101"/>
      <c r="H8" s="100"/>
      <c r="I8" s="100"/>
      <c r="J8" s="100"/>
      <c r="K8" s="100"/>
      <c r="L8" s="188"/>
      <c r="M8" s="189" t="s">
        <v>36</v>
      </c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2"/>
      <c r="BI8" s="60"/>
      <c r="BJ8" s="60"/>
      <c r="BK8" s="60"/>
      <c r="BL8" s="60"/>
      <c r="BM8" s="60"/>
      <c r="BN8" s="60"/>
      <c r="BO8" s="60"/>
      <c r="BP8" s="328" t="s">
        <v>149</v>
      </c>
      <c r="BQ8" s="60"/>
      <c r="BR8" s="87"/>
      <c r="BS8" s="99" t="s">
        <v>151</v>
      </c>
      <c r="BT8" s="100"/>
      <c r="BU8" s="100"/>
      <c r="BV8" s="100"/>
      <c r="BW8" s="100"/>
      <c r="BX8" s="100"/>
      <c r="BY8" s="100"/>
      <c r="BZ8" s="103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2"/>
      <c r="CW8" s="60"/>
    </row>
    <row r="9" spans="1:101" ht="28.5" customHeight="1" x14ac:dyDescent="0.2">
      <c r="A9" s="60"/>
      <c r="B9" s="60"/>
      <c r="C9" s="60"/>
      <c r="D9" s="60"/>
      <c r="E9" s="85"/>
      <c r="F9" s="60"/>
      <c r="G9" s="85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330" t="s">
        <v>48</v>
      </c>
      <c r="BK9" s="330" t="s">
        <v>142</v>
      </c>
      <c r="BL9" s="330" t="s">
        <v>143</v>
      </c>
      <c r="BM9" s="330" t="s">
        <v>49</v>
      </c>
      <c r="BN9" s="330" t="s">
        <v>147</v>
      </c>
      <c r="BO9" s="330" t="s">
        <v>148</v>
      </c>
      <c r="BP9" s="329"/>
      <c r="BQ9" s="60"/>
      <c r="BR9" s="87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</row>
    <row r="10" spans="1:101" ht="18.75" customHeight="1" x14ac:dyDescent="0.25">
      <c r="A10" s="60"/>
      <c r="B10" s="60"/>
      <c r="C10" s="88" t="s">
        <v>63</v>
      </c>
      <c r="D10" s="60"/>
      <c r="E10" s="85"/>
      <c r="F10" s="60"/>
      <c r="G10" s="85"/>
      <c r="H10" s="60"/>
      <c r="I10" s="60"/>
      <c r="J10" s="60"/>
      <c r="K10" s="60"/>
      <c r="L10" s="60"/>
      <c r="M10" s="60" t="s">
        <v>4</v>
      </c>
      <c r="N10" s="60"/>
      <c r="O10" s="60"/>
      <c r="P10" s="60"/>
      <c r="Q10" s="60" t="s">
        <v>6</v>
      </c>
      <c r="R10" s="60"/>
      <c r="S10" s="60"/>
      <c r="T10" s="60"/>
      <c r="U10" s="60" t="s">
        <v>7</v>
      </c>
      <c r="V10" s="60"/>
      <c r="W10" s="60"/>
      <c r="X10" s="60"/>
      <c r="Y10" s="60"/>
      <c r="Z10" s="60" t="s">
        <v>4</v>
      </c>
      <c r="AA10" s="60" t="s">
        <v>5</v>
      </c>
      <c r="AB10" s="60"/>
      <c r="AC10" s="60"/>
      <c r="AD10" s="60" t="s">
        <v>9</v>
      </c>
      <c r="AE10" s="60"/>
      <c r="AF10" s="60"/>
      <c r="AG10" s="60"/>
      <c r="AH10" s="60" t="s">
        <v>32</v>
      </c>
      <c r="AI10" s="60"/>
      <c r="AJ10" s="60"/>
      <c r="AK10" s="60"/>
      <c r="AL10" s="60"/>
      <c r="AM10" s="60"/>
      <c r="AN10" s="60" t="s">
        <v>35</v>
      </c>
      <c r="AO10" s="60"/>
      <c r="AP10" s="60"/>
      <c r="AQ10" s="60"/>
      <c r="AR10" s="60"/>
      <c r="AS10" s="60" t="s">
        <v>33</v>
      </c>
      <c r="AT10" s="60"/>
      <c r="AU10" s="60"/>
      <c r="AV10" s="60"/>
      <c r="AW10" s="60"/>
      <c r="AX10" s="60"/>
      <c r="AY10" s="60"/>
      <c r="AZ10" s="60"/>
      <c r="BA10" s="60"/>
      <c r="BB10" s="89" t="s">
        <v>10</v>
      </c>
      <c r="BC10" s="60"/>
      <c r="BD10" s="90" t="s">
        <v>4</v>
      </c>
      <c r="BE10" s="60"/>
      <c r="BF10" s="61" t="s">
        <v>5</v>
      </c>
      <c r="BG10" s="60"/>
      <c r="BH10" s="60"/>
      <c r="BI10" s="60"/>
      <c r="BJ10" s="330"/>
      <c r="BK10" s="330"/>
      <c r="BL10" s="330"/>
      <c r="BM10" s="330"/>
      <c r="BN10" s="330"/>
      <c r="BO10" s="330"/>
      <c r="BP10" s="329"/>
      <c r="BQ10" s="60"/>
      <c r="BR10" s="87"/>
      <c r="BS10" s="88"/>
      <c r="BT10" s="60"/>
      <c r="BU10" s="91" t="s">
        <v>120</v>
      </c>
      <c r="BV10" s="60"/>
      <c r="BW10" s="60"/>
      <c r="BX10" s="61" t="s">
        <v>26</v>
      </c>
      <c r="BY10" s="60"/>
      <c r="BZ10" s="88"/>
      <c r="CA10" s="60"/>
      <c r="CB10" s="60"/>
      <c r="CC10" s="60"/>
      <c r="CD10" s="60"/>
      <c r="CE10" s="61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</row>
    <row r="11" spans="1:101" ht="18.75" customHeight="1" thickBot="1" x14ac:dyDescent="0.25">
      <c r="A11" s="60"/>
      <c r="B11" s="60"/>
      <c r="C11" s="60"/>
      <c r="D11" s="60"/>
      <c r="E11" s="85"/>
      <c r="F11" s="60"/>
      <c r="G11" s="85"/>
      <c r="H11" s="60"/>
      <c r="I11" s="60"/>
      <c r="J11" s="60"/>
      <c r="K11" s="60"/>
      <c r="L11" s="60"/>
      <c r="M11" s="60" t="s">
        <v>0</v>
      </c>
      <c r="N11" s="60" t="s">
        <v>1</v>
      </c>
      <c r="O11" s="60" t="s">
        <v>2</v>
      </c>
      <c r="P11" s="60" t="s">
        <v>3</v>
      </c>
      <c r="Q11" s="60" t="s">
        <v>0</v>
      </c>
      <c r="R11" s="60" t="s">
        <v>1</v>
      </c>
      <c r="S11" s="60" t="s">
        <v>2</v>
      </c>
      <c r="T11" s="60" t="s">
        <v>3</v>
      </c>
      <c r="U11" s="60" t="s">
        <v>0</v>
      </c>
      <c r="V11" s="60" t="s">
        <v>1</v>
      </c>
      <c r="W11" s="60" t="s">
        <v>2</v>
      </c>
      <c r="X11" s="60" t="s">
        <v>3</v>
      </c>
      <c r="Y11" s="60"/>
      <c r="Z11" s="60" t="s">
        <v>8</v>
      </c>
      <c r="AA11" s="60"/>
      <c r="AB11" s="60"/>
      <c r="AC11" s="60"/>
      <c r="AD11" s="60"/>
      <c r="AE11" s="60"/>
      <c r="AF11" s="60"/>
      <c r="AG11" s="60"/>
      <c r="AH11" s="60" t="s">
        <v>31</v>
      </c>
      <c r="AI11" s="60"/>
      <c r="AJ11" s="60"/>
      <c r="AK11" s="60"/>
      <c r="AL11" s="60"/>
      <c r="AM11" s="60"/>
      <c r="AN11" s="60" t="str">
        <f>AI12</f>
        <v>Brasilien</v>
      </c>
      <c r="AO11" s="60" t="str">
        <f>AI13</f>
        <v>Kroatien</v>
      </c>
      <c r="AP11" s="60" t="str">
        <f>AI14</f>
        <v>Mexiko</v>
      </c>
      <c r="AQ11" s="60" t="str">
        <f>AI15</f>
        <v>Kamerun</v>
      </c>
      <c r="AR11" s="60"/>
      <c r="AS11" s="60" t="s">
        <v>31</v>
      </c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330"/>
      <c r="BK11" s="330"/>
      <c r="BL11" s="330"/>
      <c r="BM11" s="330"/>
      <c r="BN11" s="330"/>
      <c r="BO11" s="330"/>
      <c r="BP11" s="329"/>
      <c r="BQ11" s="60"/>
      <c r="BR11" s="87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</row>
    <row r="12" spans="1:101" ht="18.75" customHeight="1" thickBot="1" x14ac:dyDescent="0.3">
      <c r="A12" s="60"/>
      <c r="B12" s="60"/>
      <c r="C12" s="7" t="str">
        <f>Spielplan!$C$12</f>
        <v>Brasilien</v>
      </c>
      <c r="D12" s="38"/>
      <c r="E12" s="104"/>
      <c r="F12" s="93"/>
      <c r="G12" s="104"/>
      <c r="H12" s="7" t="str">
        <f>Spielplan!$H$12</f>
        <v>Kroatien</v>
      </c>
      <c r="I12" s="38"/>
      <c r="J12" s="60"/>
      <c r="K12" s="60" t="s">
        <v>58</v>
      </c>
      <c r="L12" s="60">
        <f t="shared" ref="L12:L17" si="0">IF(E12-G12&gt;0,1,IF(G12=E12,0,-1))</f>
        <v>0</v>
      </c>
      <c r="M12" s="60">
        <f>IF($E12="",0,IF($E12&gt;$G12,3,IF($E12=G12,1,0)))</f>
        <v>0</v>
      </c>
      <c r="N12" s="60">
        <f>IF($G12="",0,IF($E12&gt;$G12,0,IF($E12=G12,1,3)))</f>
        <v>0</v>
      </c>
      <c r="O12" s="60"/>
      <c r="P12" s="60"/>
      <c r="Q12" s="60">
        <f>E12</f>
        <v>0</v>
      </c>
      <c r="R12" s="60">
        <f>G12</f>
        <v>0</v>
      </c>
      <c r="S12" s="60"/>
      <c r="T12" s="60"/>
      <c r="U12" s="60">
        <f>G12</f>
        <v>0</v>
      </c>
      <c r="V12" s="60">
        <f>E12</f>
        <v>0</v>
      </c>
      <c r="W12" s="60"/>
      <c r="X12" s="60"/>
      <c r="Y12" s="60"/>
      <c r="Z12" s="60">
        <f>M18</f>
        <v>0</v>
      </c>
      <c r="AA12" s="60">
        <f>Q18</f>
        <v>0</v>
      </c>
      <c r="AB12" s="60">
        <f>U18</f>
        <v>0</v>
      </c>
      <c r="AC12" s="60">
        <f>AA12-AB12</f>
        <v>0</v>
      </c>
      <c r="AD12" s="60">
        <f>IF(Z12&gt;Z13,-1,0)</f>
        <v>0</v>
      </c>
      <c r="AE12" s="60">
        <f>IF(Z12&gt;Z14,-1,0)</f>
        <v>0</v>
      </c>
      <c r="AF12" s="60">
        <f>IF(Z12&gt;Z15,-1,0)</f>
        <v>0</v>
      </c>
      <c r="AG12" s="60">
        <f>10000-(AJ12*1000+AM12*100+AK12*10)</f>
        <v>10000</v>
      </c>
      <c r="AH12" s="90">
        <f>RANK(AG12,AG12:AG15,1)</f>
        <v>1</v>
      </c>
      <c r="AI12" s="60" t="str">
        <f>C12</f>
        <v>Brasilien</v>
      </c>
      <c r="AJ12" s="60">
        <f t="shared" ref="AJ12:AL15" si="1">Z12</f>
        <v>0</v>
      </c>
      <c r="AK12" s="60">
        <f t="shared" si="1"/>
        <v>0</v>
      </c>
      <c r="AL12" s="60">
        <f t="shared" si="1"/>
        <v>0</v>
      </c>
      <c r="AM12" s="60">
        <f>AK12-AL12</f>
        <v>0</v>
      </c>
      <c r="AN12" s="187"/>
      <c r="AO12" s="187">
        <f>IF(AG13=AG12,IF(G12&gt;E12,AG13-0.1,AG13),AG13)</f>
        <v>10000</v>
      </c>
      <c r="AP12" s="187">
        <f>IF(AG14=AG12,IF(G14&gt;E14,AG14-0.1,AG14),AG14)</f>
        <v>10000</v>
      </c>
      <c r="AQ12" s="187">
        <f>IF(AG15=AG12,IF(G16&gt;E16,AG15-0.1,AG15),AG15)</f>
        <v>10000</v>
      </c>
      <c r="AR12" s="187">
        <f>AN16</f>
        <v>30000</v>
      </c>
      <c r="AS12" s="90">
        <f>RANK(AR12,AR12:AR15,1)</f>
        <v>1</v>
      </c>
      <c r="AT12" s="60" t="str">
        <f t="shared" ref="AT12:AW15" si="2">AI12</f>
        <v>Brasilien</v>
      </c>
      <c r="AU12" s="60">
        <f t="shared" si="2"/>
        <v>0</v>
      </c>
      <c r="AV12" s="60">
        <f t="shared" si="2"/>
        <v>0</v>
      </c>
      <c r="AW12" s="60">
        <f t="shared" si="2"/>
        <v>0</v>
      </c>
      <c r="AX12" s="60"/>
      <c r="AY12" s="60"/>
      <c r="AZ12" s="60"/>
      <c r="BA12" s="3">
        <v>1</v>
      </c>
      <c r="BB12" s="7" t="str">
        <f>VLOOKUP(1,AS12:AT15,2,FALSE)</f>
        <v>Brasilien</v>
      </c>
      <c r="BC12" s="2"/>
      <c r="BD12" s="6">
        <f>VLOOKUP(1,AS12:AW15,3,FALSE)</f>
        <v>0</v>
      </c>
      <c r="BE12" s="4">
        <f>VLOOKUP(1,AS12:AW15,4,FALSE)</f>
        <v>0</v>
      </c>
      <c r="BF12" s="93" t="s">
        <v>12</v>
      </c>
      <c r="BG12" s="4">
        <f>VLOOKUP(1,AS12:AW15,5,FALSE)</f>
        <v>0</v>
      </c>
      <c r="BH12" s="13" t="s">
        <v>18</v>
      </c>
      <c r="BI12" s="60"/>
      <c r="BJ12" s="85">
        <f>IF(E12&gt;G12,IF(Spielplan!E12&gt;Spielplan!G12,Punktemodus!$B$3,0),0)</f>
        <v>0</v>
      </c>
      <c r="BK12" s="85">
        <f>IF(E12=G12,IF(Spielplan!E12=Spielplan!G12,Punktemodus!$B$3,0),0)</f>
        <v>10</v>
      </c>
      <c r="BL12" s="85">
        <f>IF(E12&lt;G12,IF(Spielplan!E12&lt;Spielplan!G12,Punktemodus!$B$3,0),0)</f>
        <v>0</v>
      </c>
      <c r="BM12" s="85">
        <f>IF(E12=Spielplan!E12,IF(G12=Spielplan!G12,Punktemodus!$B$5,0),0)</f>
        <v>3</v>
      </c>
      <c r="BN12" s="85">
        <f>IF(E12=Spielplan!E12,Punktemodus!$B$7,0)</f>
        <v>1</v>
      </c>
      <c r="BO12" s="85">
        <f>IF(G12=Spielplan!G12,Punktemodus!$B$7,0)</f>
        <v>1</v>
      </c>
      <c r="BP12" s="137">
        <f>IF(Spielplan!E12="",0,SUM(BJ12:BO12))</f>
        <v>0</v>
      </c>
      <c r="BQ12" s="60"/>
      <c r="BR12" s="87"/>
      <c r="BS12" s="13" t="s">
        <v>18</v>
      </c>
      <c r="BT12" s="44" t="str">
        <f>IF(G17="","",BB12)</f>
        <v/>
      </c>
      <c r="BU12" s="46"/>
      <c r="BV12" s="104"/>
      <c r="BW12" s="60"/>
      <c r="BX12" s="104"/>
      <c r="BY12" s="60"/>
      <c r="BZ12" s="88"/>
      <c r="CA12" s="60"/>
      <c r="CB12" s="91" t="s">
        <v>27</v>
      </c>
      <c r="CC12" s="60"/>
      <c r="CD12" s="60"/>
      <c r="CE12" s="61" t="s">
        <v>26</v>
      </c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</row>
    <row r="13" spans="1:101" ht="18.75" customHeight="1" thickBot="1" x14ac:dyDescent="0.3">
      <c r="A13" s="60"/>
      <c r="B13" s="60"/>
      <c r="C13" s="44" t="str">
        <f>Spielplan!$C$13</f>
        <v>Mexiko</v>
      </c>
      <c r="D13" s="45"/>
      <c r="E13" s="104"/>
      <c r="F13" s="93"/>
      <c r="G13" s="104"/>
      <c r="H13" s="44" t="str">
        <f>Spielplan!$H$13</f>
        <v>Kamerun</v>
      </c>
      <c r="I13" s="45"/>
      <c r="J13" s="60"/>
      <c r="K13" s="60" t="s">
        <v>59</v>
      </c>
      <c r="L13" s="60">
        <f t="shared" si="0"/>
        <v>0</v>
      </c>
      <c r="M13" s="60"/>
      <c r="N13" s="60"/>
      <c r="O13" s="60">
        <f>IF($E13="",0,IF($E13&gt;$G13,3,IF($E13=$G13,1,0)))</f>
        <v>0</v>
      </c>
      <c r="P13" s="60">
        <f>IF($G13="",0,IF($E13&gt;$G13,0,IF($E13=$G13,1,3)))</f>
        <v>0</v>
      </c>
      <c r="Q13" s="60"/>
      <c r="R13" s="60"/>
      <c r="S13" s="60">
        <f>E13</f>
        <v>0</v>
      </c>
      <c r="T13" s="60">
        <f>G13</f>
        <v>0</v>
      </c>
      <c r="U13" s="60"/>
      <c r="V13" s="60"/>
      <c r="W13" s="60">
        <f>G13</f>
        <v>0</v>
      </c>
      <c r="X13" s="60">
        <f>E13</f>
        <v>0</v>
      </c>
      <c r="Y13" s="60"/>
      <c r="Z13" s="60">
        <f>N18</f>
        <v>0</v>
      </c>
      <c r="AA13" s="60">
        <f>R18</f>
        <v>0</v>
      </c>
      <c r="AB13" s="60">
        <f>V18</f>
        <v>0</v>
      </c>
      <c r="AC13" s="60">
        <f>AA13-AB13</f>
        <v>0</v>
      </c>
      <c r="AD13" s="60">
        <f>IF(Z13&gt;Z12,-1,0)</f>
        <v>0</v>
      </c>
      <c r="AE13" s="60">
        <f>IF(Z13&gt;Z14,-1,0)</f>
        <v>0</v>
      </c>
      <c r="AF13" s="60">
        <f>IF(Z13&gt;Z15,-1,0)</f>
        <v>0</v>
      </c>
      <c r="AG13" s="60">
        <f>10000-(AJ13*1000+AM13*100+AK13*10)</f>
        <v>10000</v>
      </c>
      <c r="AH13" s="90">
        <f>RANK(AG13,AG12:AG15,1)</f>
        <v>1</v>
      </c>
      <c r="AI13" s="60" t="str">
        <f>H12</f>
        <v>Kroatien</v>
      </c>
      <c r="AJ13" s="60">
        <f t="shared" si="1"/>
        <v>0</v>
      </c>
      <c r="AK13" s="60">
        <f t="shared" si="1"/>
        <v>0</v>
      </c>
      <c r="AL13" s="60">
        <f t="shared" si="1"/>
        <v>0</v>
      </c>
      <c r="AM13" s="60">
        <f>AK13-AL13</f>
        <v>0</v>
      </c>
      <c r="AN13" s="187">
        <f>IF(AG12=AG13,IF(E12&gt;G12,AG12-0.1,AG12),AG12)</f>
        <v>10000</v>
      </c>
      <c r="AO13" s="187"/>
      <c r="AP13" s="187">
        <f>IF(AG14=AG13,IF(G17&gt;E17,AG14-0.1,AG14),AG14)</f>
        <v>10000</v>
      </c>
      <c r="AQ13" s="187">
        <f>IF(AG15=AG13,IF(G15&gt;E15,AG15-0.1,AG15),AG15)</f>
        <v>10000</v>
      </c>
      <c r="AR13" s="187">
        <f>AO16</f>
        <v>30000</v>
      </c>
      <c r="AS13" s="90">
        <f>RANK(AR13,AR12:AR15,1)</f>
        <v>1</v>
      </c>
      <c r="AT13" s="60" t="str">
        <f t="shared" si="2"/>
        <v>Kroatien</v>
      </c>
      <c r="AU13" s="60">
        <f t="shared" si="2"/>
        <v>0</v>
      </c>
      <c r="AV13" s="60">
        <f t="shared" si="2"/>
        <v>0</v>
      </c>
      <c r="AW13" s="60">
        <f t="shared" si="2"/>
        <v>0</v>
      </c>
      <c r="AX13" s="60"/>
      <c r="AY13" s="60"/>
      <c r="AZ13" s="60"/>
      <c r="BA13" s="120">
        <v>2</v>
      </c>
      <c r="BB13" s="121" t="e">
        <f>VLOOKUP(2,AS12:AT15,2,FALSE)</f>
        <v>#N/A</v>
      </c>
      <c r="BC13" s="122"/>
      <c r="BD13" s="123" t="e">
        <f>VLOOKUP(2,AS12:AW15,3,FALSE)</f>
        <v>#N/A</v>
      </c>
      <c r="BE13" s="124" t="e">
        <f>VLOOKUP(2,AS12:AW15,4,FALSE)</f>
        <v>#N/A</v>
      </c>
      <c r="BF13" s="93" t="s">
        <v>12</v>
      </c>
      <c r="BG13" s="124" t="e">
        <f>VLOOKUP(2,AS12:AW15,5,FALSE)</f>
        <v>#N/A</v>
      </c>
      <c r="BH13" s="125" t="s">
        <v>19</v>
      </c>
      <c r="BI13" s="60"/>
      <c r="BJ13" s="85">
        <f>IF(E13&gt;G13,IF(Spielplan!E13&gt;Spielplan!G13,Punktemodus!$B$3,0),0)</f>
        <v>0</v>
      </c>
      <c r="BK13" s="85">
        <f>IF(E13=G13,IF(Spielplan!E13=Spielplan!G13,Punktemodus!$B$3,0),0)</f>
        <v>10</v>
      </c>
      <c r="BL13" s="85">
        <f>IF(E13&lt;G13,IF(Spielplan!E13&lt;Spielplan!G13,Punktemodus!$B$3,0),0)</f>
        <v>0</v>
      </c>
      <c r="BM13" s="85">
        <f>IF(E13=Spielplan!E13,IF(G13=Spielplan!G13,Punktemodus!$B$5,0),0)</f>
        <v>3</v>
      </c>
      <c r="BN13" s="85">
        <f>IF(E13=Spielplan!E13,Punktemodus!$B$7,0)</f>
        <v>1</v>
      </c>
      <c r="BO13" s="85">
        <f>IF(G13=Spielplan!G13,Punktemodus!$B$7,0)</f>
        <v>1</v>
      </c>
      <c r="BP13" s="137">
        <f>IF(Spielplan!E13="",0,SUM(BJ13:BO13))</f>
        <v>0</v>
      </c>
      <c r="BQ13" s="60"/>
      <c r="BR13" s="87"/>
      <c r="BS13" s="73" t="s">
        <v>21</v>
      </c>
      <c r="BT13" s="44" t="str">
        <f>IF(G28="","",BB24)</f>
        <v/>
      </c>
      <c r="BU13" s="46"/>
      <c r="BV13" s="104"/>
      <c r="BW13" s="60"/>
      <c r="BX13" s="104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</row>
    <row r="14" spans="1:101" ht="18.75" customHeight="1" thickBot="1" x14ac:dyDescent="0.3">
      <c r="A14" s="60"/>
      <c r="B14" s="60"/>
      <c r="C14" s="7" t="str">
        <f>C12</f>
        <v>Brasilien</v>
      </c>
      <c r="D14" s="38"/>
      <c r="E14" s="104"/>
      <c r="F14" s="93"/>
      <c r="G14" s="104"/>
      <c r="H14" s="7" t="str">
        <f>C13</f>
        <v>Mexiko</v>
      </c>
      <c r="I14" s="38"/>
      <c r="J14" s="60"/>
      <c r="K14" s="60" t="s">
        <v>60</v>
      </c>
      <c r="L14" s="60">
        <f t="shared" si="0"/>
        <v>0</v>
      </c>
      <c r="M14" s="60">
        <f>IF($E14="",0,IF($E14&gt;$G14,3,IF($E14=G14,1,0)))</f>
        <v>0</v>
      </c>
      <c r="N14" s="60"/>
      <c r="O14" s="60">
        <f>IF($G14="",0,IF($E14&gt;$G14,0,IF($E14=$G14,1,3)))</f>
        <v>0</v>
      </c>
      <c r="P14" s="60"/>
      <c r="Q14" s="60">
        <f>E14</f>
        <v>0</v>
      </c>
      <c r="R14" s="60"/>
      <c r="S14" s="60">
        <f>G14</f>
        <v>0</v>
      </c>
      <c r="T14" s="60"/>
      <c r="U14" s="60">
        <f>G14</f>
        <v>0</v>
      </c>
      <c r="V14" s="60"/>
      <c r="W14" s="60">
        <f>E14</f>
        <v>0</v>
      </c>
      <c r="X14" s="60"/>
      <c r="Y14" s="60"/>
      <c r="Z14" s="60">
        <f>O18</f>
        <v>0</v>
      </c>
      <c r="AA14" s="60">
        <f>S18</f>
        <v>0</v>
      </c>
      <c r="AB14" s="60">
        <f>W18</f>
        <v>0</v>
      </c>
      <c r="AC14" s="60">
        <f>AA14-AB14</f>
        <v>0</v>
      </c>
      <c r="AD14" s="60">
        <f>IF(Z14&gt;Z12,-1,0)</f>
        <v>0</v>
      </c>
      <c r="AE14" s="60">
        <f>IF(Z14&gt;Z13,-1,0)</f>
        <v>0</v>
      </c>
      <c r="AF14" s="60">
        <f>IF(Z14&gt;Z15,-1,0)</f>
        <v>0</v>
      </c>
      <c r="AG14" s="60">
        <f>10000-(AJ14*1000+AM14*100+AK14*10)</f>
        <v>10000</v>
      </c>
      <c r="AH14" s="90">
        <f>RANK(AG14,AG12:AG15,1)</f>
        <v>1</v>
      </c>
      <c r="AI14" s="60" t="str">
        <f>C13</f>
        <v>Mexiko</v>
      </c>
      <c r="AJ14" s="60">
        <f t="shared" si="1"/>
        <v>0</v>
      </c>
      <c r="AK14" s="60">
        <f t="shared" si="1"/>
        <v>0</v>
      </c>
      <c r="AL14" s="60">
        <f t="shared" si="1"/>
        <v>0</v>
      </c>
      <c r="AM14" s="60">
        <f>AK14-AL14</f>
        <v>0</v>
      </c>
      <c r="AN14" s="187">
        <f>IF(AG12=AG14,IF(E14&gt;G14,AG12-0.1,AG12),AG12)</f>
        <v>10000</v>
      </c>
      <c r="AO14" s="187">
        <f>IF(AG13=AG14,IF(E17&gt;G17,AG13-0.1,AG13),AG13)</f>
        <v>10000</v>
      </c>
      <c r="AP14" s="187"/>
      <c r="AQ14" s="187">
        <f>IF(AG15=AG14,IF(G13&gt;E13,AG15-0.1,AG15),AG15)</f>
        <v>10000</v>
      </c>
      <c r="AR14" s="187">
        <f>AP16</f>
        <v>30000</v>
      </c>
      <c r="AS14" s="90">
        <f>RANK(AR14,AR12:AR15,1)</f>
        <v>1</v>
      </c>
      <c r="AT14" s="60" t="str">
        <f t="shared" si="2"/>
        <v>Mexiko</v>
      </c>
      <c r="AU14" s="60">
        <f t="shared" si="2"/>
        <v>0</v>
      </c>
      <c r="AV14" s="60">
        <f t="shared" si="2"/>
        <v>0</v>
      </c>
      <c r="AW14" s="60">
        <f t="shared" si="2"/>
        <v>0</v>
      </c>
      <c r="AX14" s="60"/>
      <c r="AY14" s="60"/>
      <c r="AZ14" s="60"/>
      <c r="BA14" s="113">
        <v>3</v>
      </c>
      <c r="BB14" s="114" t="e">
        <f>VLOOKUP(3,AS12:AT15,2,FALSE)</f>
        <v>#N/A</v>
      </c>
      <c r="BC14" s="115"/>
      <c r="BD14" s="116" t="e">
        <f>VLOOKUP(3,AS12:AW15,3,FALSE)</f>
        <v>#N/A</v>
      </c>
      <c r="BE14" s="116" t="e">
        <f>VLOOKUP(3,AS12:AW15,4,FALSE)</f>
        <v>#N/A</v>
      </c>
      <c r="BF14" s="93" t="s">
        <v>12</v>
      </c>
      <c r="BG14" s="116" t="e">
        <f>VLOOKUP(3,AS12:AW15,5,FALSE)</f>
        <v>#N/A</v>
      </c>
      <c r="BH14" s="60"/>
      <c r="BI14" s="60"/>
      <c r="BJ14" s="85">
        <f>IF(E14&gt;G14,IF(Spielplan!E14&gt;Spielplan!G14,Punktemodus!$B$3,0),0)</f>
        <v>0</v>
      </c>
      <c r="BK14" s="85">
        <f>IF(E14=G14,IF(Spielplan!E14=Spielplan!G14,Punktemodus!$B$3,0),0)</f>
        <v>10</v>
      </c>
      <c r="BL14" s="85">
        <f>IF(E14&lt;G14,IF(Spielplan!E14&lt;Spielplan!G14,Punktemodus!$B$3,0),0)</f>
        <v>0</v>
      </c>
      <c r="BM14" s="85">
        <f>IF(E14=Spielplan!E14,IF(G14=Spielplan!G14,Punktemodus!$B$5,0),0)</f>
        <v>3</v>
      </c>
      <c r="BN14" s="85">
        <f>IF(E14=Spielplan!E14,Punktemodus!$B$7,0)</f>
        <v>1</v>
      </c>
      <c r="BO14" s="85">
        <f>IF(G14=Spielplan!G14,Punktemodus!$B$7,0)</f>
        <v>1</v>
      </c>
      <c r="BP14" s="137">
        <f>IF(Spielplan!E14="",0,SUM(BJ14:BO14))</f>
        <v>0</v>
      </c>
      <c r="BQ14" s="60"/>
      <c r="BR14" s="87"/>
      <c r="BS14" s="60"/>
      <c r="BT14" s="60"/>
      <c r="BU14" s="60"/>
      <c r="BV14" s="60"/>
      <c r="BW14" s="60"/>
      <c r="BX14" s="60"/>
      <c r="BY14" s="60"/>
      <c r="BZ14" s="47">
        <v>49</v>
      </c>
      <c r="CA14" s="44" t="str">
        <f>IF(BX12="",IF(BV12&gt;BV13,BT12,BT13),IF(BX12&gt;BX13,BT12,BT13))</f>
        <v/>
      </c>
      <c r="CB14" s="46"/>
      <c r="CC14" s="104"/>
      <c r="CD14" s="60"/>
      <c r="CE14" s="104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</row>
    <row r="15" spans="1:101" ht="18.75" customHeight="1" thickBot="1" x14ac:dyDescent="0.3">
      <c r="A15" s="60"/>
      <c r="B15" s="60"/>
      <c r="C15" s="44" t="str">
        <f>H12</f>
        <v>Kroatien</v>
      </c>
      <c r="D15" s="45"/>
      <c r="E15" s="104"/>
      <c r="F15" s="93"/>
      <c r="G15" s="104"/>
      <c r="H15" s="44" t="str">
        <f>H13</f>
        <v>Kamerun</v>
      </c>
      <c r="I15" s="45"/>
      <c r="J15" s="60"/>
      <c r="K15" s="60" t="s">
        <v>61</v>
      </c>
      <c r="L15" s="60">
        <f t="shared" si="0"/>
        <v>0</v>
      </c>
      <c r="M15" s="60"/>
      <c r="N15" s="60">
        <f>IF($E15="",0,IF($E15&gt;$G15,3,IF($E15=$G15,1,0)))</f>
        <v>0</v>
      </c>
      <c r="O15" s="60"/>
      <c r="P15" s="60">
        <f>IF($G15="",0,IF($E15&gt;$G15,0,IF($E15=$G15,1,3)))</f>
        <v>0</v>
      </c>
      <c r="Q15" s="60"/>
      <c r="R15" s="60">
        <f>E15</f>
        <v>0</v>
      </c>
      <c r="S15" s="60"/>
      <c r="T15" s="60">
        <f>G15</f>
        <v>0</v>
      </c>
      <c r="U15" s="60"/>
      <c r="V15" s="60">
        <f>G15</f>
        <v>0</v>
      </c>
      <c r="W15" s="60"/>
      <c r="X15" s="60">
        <f>E15</f>
        <v>0</v>
      </c>
      <c r="Y15" s="60"/>
      <c r="Z15" s="60">
        <f>P18</f>
        <v>0</v>
      </c>
      <c r="AA15" s="60">
        <f>T18</f>
        <v>0</v>
      </c>
      <c r="AB15" s="60">
        <f>X18</f>
        <v>0</v>
      </c>
      <c r="AC15" s="60">
        <f>AA15-AB15</f>
        <v>0</v>
      </c>
      <c r="AD15" s="60">
        <f>IF(Z15&gt;Z12,-1,0)</f>
        <v>0</v>
      </c>
      <c r="AE15" s="60">
        <f>IF(Z15&gt;Z13,-1,0)</f>
        <v>0</v>
      </c>
      <c r="AF15" s="60">
        <f>IF(Z15&gt;Z14,-1,0)</f>
        <v>0</v>
      </c>
      <c r="AG15" s="60">
        <f>10000-(AJ15*1000+AM15*100+AK15*10)</f>
        <v>10000</v>
      </c>
      <c r="AH15" s="90">
        <f>RANK(AG15,AG12:AG15,1)</f>
        <v>1</v>
      </c>
      <c r="AI15" s="60" t="str">
        <f>H13</f>
        <v>Kamerun</v>
      </c>
      <c r="AJ15" s="60">
        <f t="shared" si="1"/>
        <v>0</v>
      </c>
      <c r="AK15" s="60">
        <f t="shared" si="1"/>
        <v>0</v>
      </c>
      <c r="AL15" s="60">
        <f t="shared" si="1"/>
        <v>0</v>
      </c>
      <c r="AM15" s="60">
        <f>AK15-AL15</f>
        <v>0</v>
      </c>
      <c r="AN15" s="187">
        <f>IF(AG12=AG15,IF(E16&gt;G16,AG12-0.1,AG12),AG12)</f>
        <v>10000</v>
      </c>
      <c r="AO15" s="187">
        <f>IF(AG13=AG15,IF(E15&gt;G15,AG13-0.1,AG13),AG13)</f>
        <v>10000</v>
      </c>
      <c r="AP15" s="187">
        <f>IF(AG14=AG15,IF(E13&gt;G13,AG14-0.1,AG14),AG14)</f>
        <v>10000</v>
      </c>
      <c r="AQ15" s="187"/>
      <c r="AR15" s="187">
        <f>AQ16</f>
        <v>30000</v>
      </c>
      <c r="AS15" s="90">
        <f>RANK(AR15,AR12:AR15,1)</f>
        <v>1</v>
      </c>
      <c r="AT15" s="60" t="str">
        <f t="shared" si="2"/>
        <v>Kamerun</v>
      </c>
      <c r="AU15" s="60">
        <f t="shared" si="2"/>
        <v>0</v>
      </c>
      <c r="AV15" s="60">
        <f t="shared" si="2"/>
        <v>0</v>
      </c>
      <c r="AW15" s="60">
        <f t="shared" si="2"/>
        <v>0</v>
      </c>
      <c r="AX15" s="60"/>
      <c r="AY15" s="60"/>
      <c r="AZ15" s="60"/>
      <c r="BA15" s="113">
        <v>4</v>
      </c>
      <c r="BB15" s="114" t="e">
        <f>VLOOKUP(4,AS12:AT15,2,FALSE)</f>
        <v>#N/A</v>
      </c>
      <c r="BC15" s="115"/>
      <c r="BD15" s="116" t="e">
        <f>VLOOKUP(4,AS12:AW15,3,FALSE)</f>
        <v>#N/A</v>
      </c>
      <c r="BE15" s="116" t="e">
        <f>VLOOKUP(4,AS12:AW15,4,FALSE)</f>
        <v>#N/A</v>
      </c>
      <c r="BF15" s="93" t="s">
        <v>12</v>
      </c>
      <c r="BG15" s="116" t="e">
        <f>VLOOKUP(4,AS12:AW15,5,FALSE)</f>
        <v>#N/A</v>
      </c>
      <c r="BH15" s="60"/>
      <c r="BI15" s="60"/>
      <c r="BJ15" s="85">
        <f>IF(E15&gt;G15,IF(Spielplan!E15&gt;Spielplan!G15,Punktemodus!$B$3,0),0)</f>
        <v>0</v>
      </c>
      <c r="BK15" s="85">
        <f>IF(E15=G15,IF(Spielplan!E15=Spielplan!G15,Punktemodus!$B$3,0),0)</f>
        <v>10</v>
      </c>
      <c r="BL15" s="85">
        <f>IF(E15&lt;G15,IF(Spielplan!E15&lt;Spielplan!G15,Punktemodus!$B$3,0),0)</f>
        <v>0</v>
      </c>
      <c r="BM15" s="85">
        <f>IF(E15=Spielplan!E15,IF(G15=Spielplan!G15,Punktemodus!$B$5,0),0)</f>
        <v>3</v>
      </c>
      <c r="BN15" s="85">
        <f>IF(E15=Spielplan!E15,Punktemodus!$B$7,0)</f>
        <v>1</v>
      </c>
      <c r="BO15" s="85">
        <f>IF(G15=Spielplan!G15,Punktemodus!$B$7,0)</f>
        <v>1</v>
      </c>
      <c r="BP15" s="137">
        <f>IF(Spielplan!E15="",0,SUM(BJ15:BO15))</f>
        <v>0</v>
      </c>
      <c r="BQ15" s="60"/>
      <c r="BR15" s="87"/>
      <c r="BS15" s="60"/>
      <c r="BT15" s="60"/>
      <c r="BU15" s="60"/>
      <c r="BV15" s="60"/>
      <c r="BW15" s="60"/>
      <c r="BX15" s="60"/>
      <c r="BY15" s="60"/>
      <c r="BZ15" s="47">
        <v>50</v>
      </c>
      <c r="CA15" s="44" t="str">
        <f>IF(BX16="",IF(BV16&gt;BV17,BT16,BT17),IF(BX16&gt;BX17,BT16,BT17))</f>
        <v/>
      </c>
      <c r="CB15" s="46"/>
      <c r="CC15" s="104"/>
      <c r="CD15" s="60"/>
      <c r="CE15" s="104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</row>
    <row r="16" spans="1:101" ht="18.75" customHeight="1" thickBot="1" x14ac:dyDescent="0.3">
      <c r="A16" s="60"/>
      <c r="B16" s="60"/>
      <c r="C16" s="7" t="str">
        <f>C12</f>
        <v>Brasilien</v>
      </c>
      <c r="D16" s="38"/>
      <c r="E16" s="104"/>
      <c r="F16" s="93"/>
      <c r="G16" s="104"/>
      <c r="H16" s="7" t="str">
        <f>H13</f>
        <v>Kamerun</v>
      </c>
      <c r="I16" s="38"/>
      <c r="J16" s="60"/>
      <c r="K16" s="60" t="s">
        <v>62</v>
      </c>
      <c r="L16" s="60">
        <f t="shared" si="0"/>
        <v>0</v>
      </c>
      <c r="M16" s="60">
        <f>IF($E16="",0,IF($E16&gt;$G16,3,IF($E16=G16,1,0)))</f>
        <v>0</v>
      </c>
      <c r="N16" s="60"/>
      <c r="O16" s="60"/>
      <c r="P16" s="60">
        <f>IF($G16="",0,IF($E16&gt;$G16,0,IF($E16=$G16,1,3)))</f>
        <v>0</v>
      </c>
      <c r="Q16" s="60">
        <f>E16</f>
        <v>0</v>
      </c>
      <c r="R16" s="60"/>
      <c r="S16" s="60"/>
      <c r="T16" s="60">
        <f>G16</f>
        <v>0</v>
      </c>
      <c r="U16" s="60">
        <f>G16</f>
        <v>0</v>
      </c>
      <c r="V16" s="60"/>
      <c r="W16" s="60"/>
      <c r="X16" s="60">
        <f>E16</f>
        <v>0</v>
      </c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187">
        <f>SUM(AN12:AN15)</f>
        <v>30000</v>
      </c>
      <c r="AO16" s="187">
        <f>SUM(AO12:AO15)</f>
        <v>30000</v>
      </c>
      <c r="AP16" s="187">
        <f>SUM(AP12:AP15)</f>
        <v>30000</v>
      </c>
      <c r="AQ16" s="187">
        <f>SUM(AQ12:AQ15)</f>
        <v>30000</v>
      </c>
      <c r="AR16" s="187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85">
        <f>IF(E16&gt;G16,IF(Spielplan!E16&gt;Spielplan!G16,Punktemodus!$B$3,0),0)</f>
        <v>0</v>
      </c>
      <c r="BK16" s="85">
        <f>IF(E16=G16,IF(Spielplan!E16=Spielplan!G16,Punktemodus!$B$3,0),0)</f>
        <v>10</v>
      </c>
      <c r="BL16" s="85">
        <f>IF(E16&lt;G16,IF(Spielplan!E16&lt;Spielplan!G16,Punktemodus!$B$3,0),0)</f>
        <v>0</v>
      </c>
      <c r="BM16" s="85">
        <f>IF(E16=Spielplan!E16,IF(G16=Spielplan!G16,Punktemodus!$B$5,0),0)</f>
        <v>3</v>
      </c>
      <c r="BN16" s="85">
        <f>IF(E16=Spielplan!E16,Punktemodus!$B$7,0)</f>
        <v>1</v>
      </c>
      <c r="BO16" s="85">
        <f>IF(G16=Spielplan!G16,Punktemodus!$B$7,0)</f>
        <v>1</v>
      </c>
      <c r="BP16" s="137">
        <f>IF(Spielplan!E16="",0,SUM(BJ16:BO16))</f>
        <v>0</v>
      </c>
      <c r="BQ16" s="60"/>
      <c r="BR16" s="87"/>
      <c r="BS16" s="63" t="s">
        <v>22</v>
      </c>
      <c r="BT16" s="44" t="str">
        <f>IF(G39="","",BB34)</f>
        <v/>
      </c>
      <c r="BU16" s="46"/>
      <c r="BV16" s="104"/>
      <c r="BW16" s="60"/>
      <c r="BX16" s="104"/>
      <c r="BY16" s="60"/>
      <c r="BZ16" s="60"/>
      <c r="CA16" s="60"/>
      <c r="CB16" s="60"/>
      <c r="CC16" s="60"/>
      <c r="CD16" s="60"/>
      <c r="CE16" s="60"/>
      <c r="CF16" s="91"/>
      <c r="CG16" s="91" t="s">
        <v>28</v>
      </c>
      <c r="CH16" s="60"/>
      <c r="CI16" s="60"/>
      <c r="CJ16" s="61" t="s">
        <v>26</v>
      </c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</row>
    <row r="17" spans="1:101" ht="18.75" customHeight="1" thickBot="1" x14ac:dyDescent="0.3">
      <c r="A17" s="60"/>
      <c r="B17" s="60"/>
      <c r="C17" s="44" t="str">
        <f>H12</f>
        <v>Kroatien</v>
      </c>
      <c r="D17" s="45"/>
      <c r="E17" s="104"/>
      <c r="F17" s="93"/>
      <c r="G17" s="104"/>
      <c r="H17" s="44" t="str">
        <f>C13</f>
        <v>Mexiko</v>
      </c>
      <c r="I17" s="45"/>
      <c r="J17" s="60"/>
      <c r="K17" s="60" t="s">
        <v>62</v>
      </c>
      <c r="L17" s="60">
        <f t="shared" si="0"/>
        <v>0</v>
      </c>
      <c r="M17" s="60"/>
      <c r="N17" s="60">
        <f>IF($E17="",0,IF($E17&gt;$G17,3,IF($E17=$G17,1,0)))</f>
        <v>0</v>
      </c>
      <c r="O17" s="60">
        <f>IF($G17="",0,IF($E17&gt;$G17,0,IF($E17=$G17,1,3)))</f>
        <v>0</v>
      </c>
      <c r="P17" s="60"/>
      <c r="Q17" s="60"/>
      <c r="R17" s="60">
        <f>E17</f>
        <v>0</v>
      </c>
      <c r="S17" s="60">
        <f>G17</f>
        <v>0</v>
      </c>
      <c r="T17" s="60"/>
      <c r="U17" s="60"/>
      <c r="V17" s="60">
        <f>G17</f>
        <v>0</v>
      </c>
      <c r="W17" s="60">
        <f>E17</f>
        <v>0</v>
      </c>
      <c r="X17" s="60"/>
      <c r="Y17" s="60"/>
      <c r="Z17" s="60" t="s">
        <v>30</v>
      </c>
      <c r="AA17" s="60"/>
      <c r="AB17" s="60"/>
      <c r="AC17" s="60"/>
      <c r="AD17" s="60"/>
      <c r="AE17" s="60"/>
      <c r="AF17" s="60"/>
      <c r="AG17" s="60" t="b">
        <f>OR(AG12=AG13,AG12=AG14,AG12=AG15,AG13=AG14,AG13=AG15,AG14=AG15)</f>
        <v>1</v>
      </c>
      <c r="AH17" s="60"/>
      <c r="AI17" s="60"/>
      <c r="AJ17" s="60"/>
      <c r="AK17" s="60"/>
      <c r="AL17" s="60"/>
      <c r="AM17" s="60"/>
      <c r="AN17" s="60"/>
      <c r="AO17" s="60" t="s">
        <v>34</v>
      </c>
      <c r="AP17" s="60"/>
      <c r="AQ17" s="60"/>
      <c r="AR17" s="60" t="b">
        <f>OR(AR12=AR13,AR12=AR14,AR12=AR15,AR13=AR14,AR13=AR15,AR14=AR15)</f>
        <v>1</v>
      </c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85">
        <f>IF(E17&gt;G17,IF(Spielplan!E17&gt;Spielplan!G17,Punktemodus!$B$3,0),0)</f>
        <v>0</v>
      </c>
      <c r="BK17" s="85">
        <f>IF(E17=G17,IF(Spielplan!E17=Spielplan!G17,Punktemodus!$B$3,0),0)</f>
        <v>10</v>
      </c>
      <c r="BL17" s="85">
        <f>IF(E17&lt;G17,IF(Spielplan!E17&lt;Spielplan!G17,Punktemodus!$B$3,0),0)</f>
        <v>0</v>
      </c>
      <c r="BM17" s="85">
        <f>IF(E17=Spielplan!E17,IF(G17=Spielplan!G17,Punktemodus!$B$5,0),0)</f>
        <v>3</v>
      </c>
      <c r="BN17" s="85">
        <f>IF(E17=Spielplan!E17,Punktemodus!$B$7,0)</f>
        <v>1</v>
      </c>
      <c r="BO17" s="85">
        <f>IF(G17=Spielplan!G17,Punktemodus!$B$7,0)</f>
        <v>1</v>
      </c>
      <c r="BP17" s="137">
        <f>IF(Spielplan!E17="",0,SUM(BJ17:BO17))</f>
        <v>0</v>
      </c>
      <c r="BQ17" s="60"/>
      <c r="BR17" s="87"/>
      <c r="BS17" s="52" t="s">
        <v>25</v>
      </c>
      <c r="BT17" s="44" t="str">
        <f>IF(G50="","",BB46)</f>
        <v/>
      </c>
      <c r="BU17" s="46"/>
      <c r="BV17" s="104"/>
      <c r="BW17" s="60"/>
      <c r="BX17" s="104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</row>
    <row r="18" spans="1:101" ht="18.75" customHeight="1" thickBot="1" x14ac:dyDescent="0.25">
      <c r="A18" s="60"/>
      <c r="B18" s="60"/>
      <c r="C18" s="136" t="str">
        <f>IF(G17="","",IF(AR17=TRUE,"Achtung: Fehler in Tabelle!",""))</f>
        <v/>
      </c>
      <c r="D18" s="60"/>
      <c r="E18" s="85"/>
      <c r="F18" s="60"/>
      <c r="G18" s="85"/>
      <c r="H18" s="60"/>
      <c r="I18" s="60"/>
      <c r="J18" s="60"/>
      <c r="K18" s="60"/>
      <c r="L18" s="60"/>
      <c r="M18" s="60">
        <f t="shared" ref="M18:X18" si="3">SUM(M12:M17)</f>
        <v>0</v>
      </c>
      <c r="N18" s="60">
        <f t="shared" si="3"/>
        <v>0</v>
      </c>
      <c r="O18" s="60">
        <f t="shared" si="3"/>
        <v>0</v>
      </c>
      <c r="P18" s="60">
        <f t="shared" si="3"/>
        <v>0</v>
      </c>
      <c r="Q18" s="60">
        <f t="shared" si="3"/>
        <v>0</v>
      </c>
      <c r="R18" s="60">
        <f t="shared" si="3"/>
        <v>0</v>
      </c>
      <c r="S18" s="60">
        <f t="shared" si="3"/>
        <v>0</v>
      </c>
      <c r="T18" s="60">
        <f t="shared" si="3"/>
        <v>0</v>
      </c>
      <c r="U18" s="60">
        <f t="shared" si="3"/>
        <v>0</v>
      </c>
      <c r="V18" s="60">
        <f t="shared" si="3"/>
        <v>0</v>
      </c>
      <c r="W18" s="60">
        <f t="shared" si="3"/>
        <v>0</v>
      </c>
      <c r="X18" s="60">
        <f t="shared" si="3"/>
        <v>0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160">
        <f>SUM(BP12:BP17)</f>
        <v>0</v>
      </c>
      <c r="BQ18" s="60"/>
      <c r="BR18" s="8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47">
        <v>58</v>
      </c>
      <c r="CF18" s="44" t="str">
        <f>IF(CE14="",IF(CC14&gt;CC15,CA14,CA15),IF(CE14&gt;CE15,CA14,CA15))</f>
        <v/>
      </c>
      <c r="CG18" s="46"/>
      <c r="CH18" s="104"/>
      <c r="CI18" s="60"/>
      <c r="CJ18" s="104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</row>
    <row r="19" spans="1:101" ht="18.75" customHeight="1" thickBot="1" x14ac:dyDescent="0.25">
      <c r="A19" s="60"/>
      <c r="B19" s="60"/>
      <c r="C19" s="60"/>
      <c r="D19" s="60"/>
      <c r="E19" s="85"/>
      <c r="F19" s="60"/>
      <c r="G19" s="85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138"/>
      <c r="BQ19" s="60"/>
      <c r="BR19" s="8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47">
        <v>57</v>
      </c>
      <c r="CF19" s="44" t="str">
        <f>IF(CE22="",IF(CC22&gt;CC23,CA22,CA23),IF(CE22&gt;CE23,CA22,CA23))</f>
        <v/>
      </c>
      <c r="CG19" s="46"/>
      <c r="CH19" s="104"/>
      <c r="CI19" s="60"/>
      <c r="CJ19" s="104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</row>
    <row r="20" spans="1:101" ht="18.75" customHeight="1" thickBot="1" x14ac:dyDescent="0.25">
      <c r="A20" s="60"/>
      <c r="B20" s="60"/>
      <c r="C20" s="60"/>
      <c r="D20" s="60"/>
      <c r="E20" s="85"/>
      <c r="F20" s="60"/>
      <c r="G20" s="85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138"/>
      <c r="BQ20" s="60"/>
      <c r="BR20" s="87"/>
      <c r="BS20" s="54" t="s">
        <v>121</v>
      </c>
      <c r="BT20" s="44" t="str">
        <f>IF(G61="","",BB56)</f>
        <v/>
      </c>
      <c r="BU20" s="46"/>
      <c r="BV20" s="104"/>
      <c r="BW20" s="60"/>
      <c r="BX20" s="104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</row>
    <row r="21" spans="1:101" ht="18.75" customHeight="1" thickBot="1" x14ac:dyDescent="0.3">
      <c r="A21" s="60"/>
      <c r="B21" s="60"/>
      <c r="C21" s="88" t="s">
        <v>64</v>
      </c>
      <c r="D21" s="60"/>
      <c r="E21" s="85"/>
      <c r="F21" s="60"/>
      <c r="G21" s="85"/>
      <c r="H21" s="60"/>
      <c r="I21" s="60"/>
      <c r="J21" s="60"/>
      <c r="K21" s="60"/>
      <c r="L21" s="60"/>
      <c r="M21" s="60" t="s">
        <v>4</v>
      </c>
      <c r="N21" s="60"/>
      <c r="O21" s="60"/>
      <c r="P21" s="60"/>
      <c r="Q21" s="60" t="s">
        <v>6</v>
      </c>
      <c r="R21" s="60"/>
      <c r="S21" s="60"/>
      <c r="T21" s="60"/>
      <c r="U21" s="60" t="s">
        <v>7</v>
      </c>
      <c r="V21" s="60"/>
      <c r="W21" s="60"/>
      <c r="X21" s="60"/>
      <c r="Y21" s="60"/>
      <c r="Z21" s="60" t="s">
        <v>4</v>
      </c>
      <c r="AA21" s="60" t="s">
        <v>5</v>
      </c>
      <c r="AB21" s="60"/>
      <c r="AC21" s="60"/>
      <c r="AD21" s="60" t="s">
        <v>9</v>
      </c>
      <c r="AE21" s="60"/>
      <c r="AF21" s="60"/>
      <c r="AG21" s="60"/>
      <c r="AH21" s="60" t="s">
        <v>32</v>
      </c>
      <c r="AI21" s="60"/>
      <c r="AJ21" s="60"/>
      <c r="AK21" s="60"/>
      <c r="AL21" s="60"/>
      <c r="AM21" s="60"/>
      <c r="AN21" s="60" t="s">
        <v>35</v>
      </c>
      <c r="AO21" s="60"/>
      <c r="AP21" s="60"/>
      <c r="AQ21" s="60"/>
      <c r="AR21" s="60"/>
      <c r="AS21" s="60" t="s">
        <v>33</v>
      </c>
      <c r="AT21" s="60"/>
      <c r="AU21" s="60"/>
      <c r="AV21" s="60"/>
      <c r="AW21" s="60"/>
      <c r="AX21" s="60"/>
      <c r="AY21" s="60"/>
      <c r="AZ21" s="60"/>
      <c r="BA21" s="60"/>
      <c r="BB21" s="89" t="s">
        <v>10</v>
      </c>
      <c r="BC21" s="60"/>
      <c r="BD21" s="90" t="s">
        <v>4</v>
      </c>
      <c r="BE21" s="60"/>
      <c r="BF21" s="61" t="s">
        <v>5</v>
      </c>
      <c r="BG21" s="60"/>
      <c r="BH21" s="60"/>
      <c r="BI21" s="60"/>
      <c r="BJ21" s="60"/>
      <c r="BK21" s="60"/>
      <c r="BL21" s="60"/>
      <c r="BM21" s="60"/>
      <c r="BN21" s="60"/>
      <c r="BO21" s="60"/>
      <c r="BP21" s="138"/>
      <c r="BQ21" s="60"/>
      <c r="BR21" s="87"/>
      <c r="BS21" s="73" t="s">
        <v>122</v>
      </c>
      <c r="BT21" s="44" t="str">
        <f>IF(G72="","",BB68)</f>
        <v/>
      </c>
      <c r="BU21" s="46"/>
      <c r="BV21" s="104"/>
      <c r="BW21" s="60"/>
      <c r="BX21" s="104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91" t="s">
        <v>29</v>
      </c>
      <c r="CM21" s="60"/>
      <c r="CN21" s="60"/>
      <c r="CO21" s="61" t="s">
        <v>26</v>
      </c>
      <c r="CP21" s="60"/>
      <c r="CQ21" s="60"/>
      <c r="CR21" s="60"/>
      <c r="CS21" s="60"/>
      <c r="CT21" s="60"/>
      <c r="CU21" s="60"/>
      <c r="CV21" s="60"/>
      <c r="CW21" s="60"/>
    </row>
    <row r="22" spans="1:101" ht="18.75" customHeight="1" thickBot="1" x14ac:dyDescent="0.3">
      <c r="A22" s="60"/>
      <c r="B22" s="60"/>
      <c r="C22" s="60"/>
      <c r="D22" s="60"/>
      <c r="E22" s="85"/>
      <c r="F22" s="60"/>
      <c r="G22" s="85"/>
      <c r="H22" s="60"/>
      <c r="I22" s="60"/>
      <c r="J22" s="60"/>
      <c r="K22" s="60"/>
      <c r="L22" s="60"/>
      <c r="M22" s="60" t="s">
        <v>0</v>
      </c>
      <c r="N22" s="60" t="s">
        <v>1</v>
      </c>
      <c r="O22" s="60" t="s">
        <v>2</v>
      </c>
      <c r="P22" s="60" t="s">
        <v>3</v>
      </c>
      <c r="Q22" s="60" t="s">
        <v>0</v>
      </c>
      <c r="R22" s="60" t="s">
        <v>1</v>
      </c>
      <c r="S22" s="60" t="s">
        <v>2</v>
      </c>
      <c r="T22" s="60" t="s">
        <v>3</v>
      </c>
      <c r="U22" s="60" t="s">
        <v>0</v>
      </c>
      <c r="V22" s="60" t="s">
        <v>1</v>
      </c>
      <c r="W22" s="60" t="s">
        <v>2</v>
      </c>
      <c r="X22" s="60" t="s">
        <v>3</v>
      </c>
      <c r="Y22" s="60"/>
      <c r="Z22" s="60" t="s">
        <v>8</v>
      </c>
      <c r="AA22" s="60"/>
      <c r="AB22" s="60"/>
      <c r="AC22" s="60"/>
      <c r="AD22" s="60"/>
      <c r="AE22" s="60"/>
      <c r="AF22" s="60"/>
      <c r="AG22" s="60"/>
      <c r="AH22" s="60" t="s">
        <v>31</v>
      </c>
      <c r="AI22" s="60"/>
      <c r="AJ22" s="60"/>
      <c r="AK22" s="60"/>
      <c r="AL22" s="60"/>
      <c r="AM22" s="60"/>
      <c r="AN22" s="60" t="str">
        <f>AI23</f>
        <v>Spanien</v>
      </c>
      <c r="AO22" s="60" t="str">
        <f>AI24</f>
        <v>Niederlande</v>
      </c>
      <c r="AP22" s="60" t="str">
        <f>AI25</f>
        <v>Chile</v>
      </c>
      <c r="AQ22" s="60" t="str">
        <f>AI26</f>
        <v>Australien</v>
      </c>
      <c r="AR22" s="60"/>
      <c r="AS22" s="60" t="s">
        <v>31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138"/>
      <c r="BQ22" s="60"/>
      <c r="BR22" s="87"/>
      <c r="BS22" s="60"/>
      <c r="BT22" s="60"/>
      <c r="BU22" s="60"/>
      <c r="BV22" s="60"/>
      <c r="BW22" s="60"/>
      <c r="BX22" s="60"/>
      <c r="BY22" s="60"/>
      <c r="BZ22" s="47">
        <v>53</v>
      </c>
      <c r="CA22" s="44" t="str">
        <f>IF(BX20="",IF(BV20&gt;BV21,BT20,BT21),IF(BX20&gt;BX21,BT20,BT21))</f>
        <v/>
      </c>
      <c r="CB22" s="46"/>
      <c r="CC22" s="104"/>
      <c r="CD22" s="60"/>
      <c r="CE22" s="104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88" t="s">
        <v>130</v>
      </c>
      <c r="CS22" s="60"/>
      <c r="CT22" s="60"/>
      <c r="CU22" s="60"/>
      <c r="CV22" s="60"/>
      <c r="CW22" s="60"/>
    </row>
    <row r="23" spans="1:101" ht="18.75" customHeight="1" thickBot="1" x14ac:dyDescent="0.3">
      <c r="A23" s="60"/>
      <c r="B23" s="60"/>
      <c r="C23" s="65" t="str">
        <f>Spielplan!$C$23</f>
        <v>Spanien</v>
      </c>
      <c r="D23" s="66"/>
      <c r="E23" s="104"/>
      <c r="F23" s="93"/>
      <c r="G23" s="104"/>
      <c r="H23" s="65" t="str">
        <f>Spielplan!$H$23</f>
        <v>Niederlande</v>
      </c>
      <c r="I23" s="66"/>
      <c r="J23" s="60"/>
      <c r="K23" s="60" t="s">
        <v>68</v>
      </c>
      <c r="L23" s="60">
        <f t="shared" ref="L23:L28" si="4">IF(E23-G23&gt;0,1,IF(G23=E23,0,-1))</f>
        <v>0</v>
      </c>
      <c r="M23" s="60">
        <f>IF($E23="",0,IF($E23&gt;$G23,3,IF($E23=G23,1,0)))</f>
        <v>0</v>
      </c>
      <c r="N23" s="60">
        <f>IF($G23="",0,IF($E23&gt;$G23,0,IF($E23=G23,1,3)))</f>
        <v>0</v>
      </c>
      <c r="O23" s="60"/>
      <c r="P23" s="60"/>
      <c r="Q23" s="60">
        <f>E23</f>
        <v>0</v>
      </c>
      <c r="R23" s="60">
        <f>G23</f>
        <v>0</v>
      </c>
      <c r="S23" s="60"/>
      <c r="T23" s="60"/>
      <c r="U23" s="60">
        <f>G23</f>
        <v>0</v>
      </c>
      <c r="V23" s="60">
        <f>E23</f>
        <v>0</v>
      </c>
      <c r="W23" s="60"/>
      <c r="X23" s="60"/>
      <c r="Y23" s="60"/>
      <c r="Z23" s="60">
        <f>M29</f>
        <v>0</v>
      </c>
      <c r="AA23" s="60">
        <f>Q29</f>
        <v>0</v>
      </c>
      <c r="AB23" s="60">
        <f>U29</f>
        <v>0</v>
      </c>
      <c r="AC23" s="60">
        <f>AA23-AB23</f>
        <v>0</v>
      </c>
      <c r="AD23" s="60">
        <f>IF(Z23&gt;Z24,-1,0)</f>
        <v>0</v>
      </c>
      <c r="AE23" s="60">
        <f>IF(Z23&gt;Z25,-1,0)</f>
        <v>0</v>
      </c>
      <c r="AF23" s="60">
        <f>IF(Z23&gt;Z26,-1,0)</f>
        <v>0</v>
      </c>
      <c r="AG23" s="60">
        <f>10000-(AJ23*1000+AM23*100+AK23*10)</f>
        <v>10000</v>
      </c>
      <c r="AH23" s="90">
        <f>RANK(AG23,AG23:AG26,1)</f>
        <v>1</v>
      </c>
      <c r="AI23" s="60" t="str">
        <f>C23</f>
        <v>Spanien</v>
      </c>
      <c r="AJ23" s="60">
        <f t="shared" ref="AJ23:AL26" si="5">Z23</f>
        <v>0</v>
      </c>
      <c r="AK23" s="60">
        <f t="shared" si="5"/>
        <v>0</v>
      </c>
      <c r="AL23" s="60">
        <f t="shared" si="5"/>
        <v>0</v>
      </c>
      <c r="AM23" s="60">
        <f>AK23-AL23</f>
        <v>0</v>
      </c>
      <c r="AN23" s="187"/>
      <c r="AO23" s="187">
        <f>IF(AG24=AG23,IF(G23&gt;E23,AG24-0.1,AG24),AG24)</f>
        <v>10000</v>
      </c>
      <c r="AP23" s="187">
        <f>IF(AG25=AG23,IF(G25&gt;E25,AG25-0.1,AG25),AG25)</f>
        <v>10000</v>
      </c>
      <c r="AQ23" s="187">
        <f>IF(AG26=AG23,IF(G27&gt;E27,AG26-0.1,AG26),AG26)</f>
        <v>10000</v>
      </c>
      <c r="AR23" s="187">
        <f>AN27</f>
        <v>30000</v>
      </c>
      <c r="AS23" s="90">
        <f>RANK(AR23,AR23:AR26,1)</f>
        <v>1</v>
      </c>
      <c r="AT23" s="60" t="str">
        <f t="shared" ref="AT23:AW26" si="6">AI23</f>
        <v>Spanien</v>
      </c>
      <c r="AU23" s="60">
        <f t="shared" si="6"/>
        <v>0</v>
      </c>
      <c r="AV23" s="60">
        <f t="shared" si="6"/>
        <v>0</v>
      </c>
      <c r="AW23" s="60">
        <f t="shared" si="6"/>
        <v>0</v>
      </c>
      <c r="AX23" s="60"/>
      <c r="AY23" s="60"/>
      <c r="AZ23" s="60"/>
      <c r="BA23" s="67">
        <v>1</v>
      </c>
      <c r="BB23" s="65" t="str">
        <f>VLOOKUP(1,AS23:AT26,2,FALSE)</f>
        <v>Spanien</v>
      </c>
      <c r="BC23" s="66"/>
      <c r="BD23" s="68">
        <f>VLOOKUP(1,AS23:AW26,3,FALSE)</f>
        <v>0</v>
      </c>
      <c r="BE23" s="69">
        <f>VLOOKUP(1,AS23:AW26,4,FALSE)</f>
        <v>0</v>
      </c>
      <c r="BF23" s="93" t="s">
        <v>12</v>
      </c>
      <c r="BG23" s="69">
        <f>VLOOKUP(1,AS23:AW26,5,FALSE)</f>
        <v>0</v>
      </c>
      <c r="BH23" s="70" t="s">
        <v>20</v>
      </c>
      <c r="BI23" s="60"/>
      <c r="BJ23" s="85">
        <f>IF(E23&gt;G23,IF(Spielplan!E23&gt;Spielplan!G23,Punktemodus!$B$3,0),0)</f>
        <v>0</v>
      </c>
      <c r="BK23" s="85">
        <f>IF(E23=G23,IF(Spielplan!E23=Spielplan!G23,Punktemodus!$B$3,0),0)</f>
        <v>10</v>
      </c>
      <c r="BL23" s="85">
        <f>IF(E23&lt;G23,IF(Spielplan!E23&lt;Spielplan!G23,Punktemodus!$B$3,0),0)</f>
        <v>0</v>
      </c>
      <c r="BM23" s="85">
        <f>IF(E23=Spielplan!E23,IF(G23=Spielplan!G23,Punktemodus!$B$5,0),0)</f>
        <v>3</v>
      </c>
      <c r="BN23" s="85">
        <f>IF(E23=Spielplan!E23,Punktemodus!$B$7,0)</f>
        <v>1</v>
      </c>
      <c r="BO23" s="85">
        <f>IF(G23=Spielplan!G23,Punktemodus!$B$7,0)</f>
        <v>1</v>
      </c>
      <c r="BP23" s="137">
        <f>IF(Spielplan!E23="",0,SUM(BJ23:BO23))</f>
        <v>0</v>
      </c>
      <c r="BQ23" s="60"/>
      <c r="BR23" s="87"/>
      <c r="BS23" s="60"/>
      <c r="BT23" s="60"/>
      <c r="BU23" s="60"/>
      <c r="BV23" s="60"/>
      <c r="BW23" s="60"/>
      <c r="BX23" s="60"/>
      <c r="BY23" s="60"/>
      <c r="BZ23" s="47">
        <v>54</v>
      </c>
      <c r="CA23" s="44" t="str">
        <f>IF(BX24="",IF(BV24&gt;BV25,BT24,BT25),IF(BX24&gt;BX25,BT24,BT25))</f>
        <v/>
      </c>
      <c r="CB23" s="46"/>
      <c r="CC23" s="104"/>
      <c r="CD23" s="60"/>
      <c r="CE23" s="104"/>
      <c r="CF23" s="60"/>
      <c r="CG23" s="60"/>
      <c r="CH23" s="60"/>
      <c r="CI23" s="60"/>
      <c r="CJ23" s="47" t="s">
        <v>132</v>
      </c>
      <c r="CK23" s="44" t="str">
        <f>IF(CJ18="",IF(CH18&gt;CH19,CF18,CF19),IF(CJ18&gt;CJ19,CF18,CF19))</f>
        <v/>
      </c>
      <c r="CL23" s="46"/>
      <c r="CM23" s="104"/>
      <c r="CN23" s="60"/>
      <c r="CO23" s="104"/>
      <c r="CP23" s="60"/>
      <c r="CQ23" s="376" t="str">
        <f>IF(CO23="",IF(CM23&gt;CM24,CK23,CK24),IF(CO23&gt;CO24,CK23,CK24))</f>
        <v/>
      </c>
      <c r="CR23" s="377"/>
      <c r="CS23" s="377"/>
      <c r="CT23" s="377"/>
      <c r="CU23" s="377"/>
      <c r="CV23" s="378"/>
      <c r="CW23" s="60"/>
    </row>
    <row r="24" spans="1:101" ht="18.75" customHeight="1" thickBot="1" x14ac:dyDescent="0.3">
      <c r="A24" s="60"/>
      <c r="B24" s="60"/>
      <c r="C24" s="53" t="str">
        <f>Spielplan!$C$24</f>
        <v>Chile</v>
      </c>
      <c r="D24" s="64"/>
      <c r="E24" s="104"/>
      <c r="F24" s="93"/>
      <c r="G24" s="104"/>
      <c r="H24" s="53" t="str">
        <f>Spielplan!$H$24</f>
        <v>Australien</v>
      </c>
      <c r="I24" s="64"/>
      <c r="J24" s="60"/>
      <c r="K24" s="60" t="s">
        <v>69</v>
      </c>
      <c r="L24" s="60">
        <f t="shared" si="4"/>
        <v>0</v>
      </c>
      <c r="M24" s="60"/>
      <c r="N24" s="60"/>
      <c r="O24" s="60">
        <f>IF($E24="",0,IF($E24&gt;$G24,3,IF($E24=$G24,1,0)))</f>
        <v>0</v>
      </c>
      <c r="P24" s="60">
        <f>IF($G24="",0,IF($E24&gt;$G24,0,IF($E24=$G24,1,3)))</f>
        <v>0</v>
      </c>
      <c r="Q24" s="60"/>
      <c r="R24" s="60"/>
      <c r="S24" s="60">
        <f>E24</f>
        <v>0</v>
      </c>
      <c r="T24" s="60">
        <f>G24</f>
        <v>0</v>
      </c>
      <c r="U24" s="60"/>
      <c r="V24" s="60"/>
      <c r="W24" s="60">
        <f>G24</f>
        <v>0</v>
      </c>
      <c r="X24" s="60">
        <f>E24</f>
        <v>0</v>
      </c>
      <c r="Y24" s="60"/>
      <c r="Z24" s="60">
        <f>N29</f>
        <v>0</v>
      </c>
      <c r="AA24" s="60">
        <f>R29</f>
        <v>0</v>
      </c>
      <c r="AB24" s="60">
        <f>V29</f>
        <v>0</v>
      </c>
      <c r="AC24" s="60">
        <f>AA24-AB24</f>
        <v>0</v>
      </c>
      <c r="AD24" s="60">
        <f>IF(Z24&gt;Z23,-1,0)</f>
        <v>0</v>
      </c>
      <c r="AE24" s="60">
        <f>IF(Z24&gt;Z25,-1,0)</f>
        <v>0</v>
      </c>
      <c r="AF24" s="60">
        <f>IF(Z24&gt;Z26,-1,0)</f>
        <v>0</v>
      </c>
      <c r="AG24" s="60">
        <f>10000-(AJ24*1000+AM24*100+AK24*10)</f>
        <v>10000</v>
      </c>
      <c r="AH24" s="90">
        <f>RANK(AG24,AG23:AG26,1)</f>
        <v>1</v>
      </c>
      <c r="AI24" s="60" t="str">
        <f>H23</f>
        <v>Niederlande</v>
      </c>
      <c r="AJ24" s="60">
        <f t="shared" si="5"/>
        <v>0</v>
      </c>
      <c r="AK24" s="60">
        <f t="shared" si="5"/>
        <v>0</v>
      </c>
      <c r="AL24" s="60">
        <f t="shared" si="5"/>
        <v>0</v>
      </c>
      <c r="AM24" s="60">
        <f>AK24-AL24</f>
        <v>0</v>
      </c>
      <c r="AN24" s="187">
        <f>IF(AG23=AG24,IF(E23&gt;G23,AG23-0.1,AG23),AG23)</f>
        <v>10000</v>
      </c>
      <c r="AO24" s="187"/>
      <c r="AP24" s="187">
        <f>IF(AG25=AG24,IF(G28&gt;E28,AG25-0.1,AG25),AG25)</f>
        <v>10000</v>
      </c>
      <c r="AQ24" s="187">
        <f>IF(AG26=AG24,IF(G26&gt;E26,AG26-0.1,AG26),AG26)</f>
        <v>10000</v>
      </c>
      <c r="AR24" s="187">
        <f>AO27</f>
        <v>30000</v>
      </c>
      <c r="AS24" s="90">
        <f>RANK(AR24,AR23:AR26,1)</f>
        <v>1</v>
      </c>
      <c r="AT24" s="60" t="str">
        <f t="shared" si="6"/>
        <v>Niederlande</v>
      </c>
      <c r="AU24" s="60">
        <f t="shared" si="6"/>
        <v>0</v>
      </c>
      <c r="AV24" s="60">
        <f t="shared" si="6"/>
        <v>0</v>
      </c>
      <c r="AW24" s="60">
        <f t="shared" si="6"/>
        <v>0</v>
      </c>
      <c r="AX24" s="60"/>
      <c r="AY24" s="60"/>
      <c r="AZ24" s="60"/>
      <c r="BA24" s="71">
        <v>2</v>
      </c>
      <c r="BB24" s="53" t="e">
        <f>VLOOKUP(2,AS23:AT26,2,FALSE)</f>
        <v>#N/A</v>
      </c>
      <c r="BC24" s="64"/>
      <c r="BD24" s="72" t="e">
        <f>VLOOKUP(2,AS23:AW26,3,FALSE)</f>
        <v>#N/A</v>
      </c>
      <c r="BE24" s="73" t="e">
        <f>VLOOKUP(2,AS23:AW26,4,FALSE)</f>
        <v>#N/A</v>
      </c>
      <c r="BF24" s="93" t="s">
        <v>12</v>
      </c>
      <c r="BG24" s="73" t="e">
        <f>VLOOKUP(2,AS23:AW26,5,FALSE)</f>
        <v>#N/A</v>
      </c>
      <c r="BH24" s="74" t="s">
        <v>21</v>
      </c>
      <c r="BI24" s="60"/>
      <c r="BJ24" s="85">
        <f>IF(E24&gt;G24,IF(Spielplan!E24&gt;Spielplan!G24,Punktemodus!$B$3,0),0)</f>
        <v>0</v>
      </c>
      <c r="BK24" s="85">
        <f>IF(E24=G24,IF(Spielplan!E24=Spielplan!G24,Punktemodus!$B$3,0),0)</f>
        <v>10</v>
      </c>
      <c r="BL24" s="85">
        <f>IF(E24&lt;G24,IF(Spielplan!E24&lt;Spielplan!G24,Punktemodus!$B$3,0),0)</f>
        <v>0</v>
      </c>
      <c r="BM24" s="85">
        <f>IF(E24=Spielplan!E24,IF(G24=Spielplan!G24,Punktemodus!$B$5,0),0)</f>
        <v>3</v>
      </c>
      <c r="BN24" s="85">
        <f>IF(E24=Spielplan!E24,Punktemodus!$B$7,0)</f>
        <v>1</v>
      </c>
      <c r="BO24" s="85">
        <f>IF(G24=Spielplan!G24,Punktemodus!$B$7,0)</f>
        <v>1</v>
      </c>
      <c r="BP24" s="137">
        <f>IF(Spielplan!E24="",0,SUM(BJ24:BO24))</f>
        <v>0</v>
      </c>
      <c r="BQ24" s="60"/>
      <c r="BR24" s="87"/>
      <c r="BS24" s="63" t="s">
        <v>123</v>
      </c>
      <c r="BT24" s="44" t="str">
        <f>IF(G83="","",BB78)</f>
        <v/>
      </c>
      <c r="BU24" s="46"/>
      <c r="BV24" s="104"/>
      <c r="BW24" s="60"/>
      <c r="BX24" s="104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47" t="s">
        <v>133</v>
      </c>
      <c r="CK24" s="44" t="str">
        <f>IF(CJ34="",IF(CH34&gt;CH35,CF34,CF35),IF(CJ34&gt;CJ35,CF34,CF35))</f>
        <v/>
      </c>
      <c r="CL24" s="46"/>
      <c r="CM24" s="104"/>
      <c r="CN24" s="60"/>
      <c r="CO24" s="104"/>
      <c r="CP24" s="60"/>
      <c r="CQ24" s="379"/>
      <c r="CR24" s="380"/>
      <c r="CS24" s="380"/>
      <c r="CT24" s="380"/>
      <c r="CU24" s="380"/>
      <c r="CV24" s="381"/>
      <c r="CW24" s="60"/>
    </row>
    <row r="25" spans="1:101" ht="18.75" customHeight="1" thickBot="1" x14ac:dyDescent="0.3">
      <c r="A25" s="60"/>
      <c r="B25" s="60"/>
      <c r="C25" s="65" t="str">
        <f>C23</f>
        <v>Spanien</v>
      </c>
      <c r="D25" s="66"/>
      <c r="E25" s="104"/>
      <c r="F25" s="93"/>
      <c r="G25" s="104"/>
      <c r="H25" s="65" t="str">
        <f>C24</f>
        <v>Chile</v>
      </c>
      <c r="I25" s="66"/>
      <c r="J25" s="60"/>
      <c r="K25" s="60" t="s">
        <v>70</v>
      </c>
      <c r="L25" s="60">
        <f t="shared" si="4"/>
        <v>0</v>
      </c>
      <c r="M25" s="60">
        <f>IF($E25="",0,IF($E25&gt;$G25,3,IF($E25=G25,1,0)))</f>
        <v>0</v>
      </c>
      <c r="N25" s="60"/>
      <c r="O25" s="60">
        <f>IF($G25="",0,IF($E25&gt;$G25,0,IF($E25=$G25,1,3)))</f>
        <v>0</v>
      </c>
      <c r="P25" s="60"/>
      <c r="Q25" s="60">
        <f>E25</f>
        <v>0</v>
      </c>
      <c r="R25" s="60"/>
      <c r="S25" s="60">
        <f>G25</f>
        <v>0</v>
      </c>
      <c r="T25" s="60"/>
      <c r="U25" s="60">
        <f>G25</f>
        <v>0</v>
      </c>
      <c r="V25" s="60"/>
      <c r="W25" s="60">
        <f>E25</f>
        <v>0</v>
      </c>
      <c r="X25" s="60"/>
      <c r="Y25" s="60"/>
      <c r="Z25" s="60">
        <f>O29</f>
        <v>0</v>
      </c>
      <c r="AA25" s="60">
        <f>S29</f>
        <v>0</v>
      </c>
      <c r="AB25" s="60">
        <f>W29</f>
        <v>0</v>
      </c>
      <c r="AC25" s="60">
        <f>AA25-AB25</f>
        <v>0</v>
      </c>
      <c r="AD25" s="60">
        <f>IF(Z25&gt;Z23,-1,0)</f>
        <v>0</v>
      </c>
      <c r="AE25" s="60">
        <f>IF(Z25&gt;Z24,-1,0)</f>
        <v>0</v>
      </c>
      <c r="AF25" s="60">
        <f>IF(Z25&gt;Z26,-1,0)</f>
        <v>0</v>
      </c>
      <c r="AG25" s="60">
        <f>10000-(AJ25*1000+AM25*100+AK25*10)</f>
        <v>10000</v>
      </c>
      <c r="AH25" s="90">
        <f>RANK(AG25,AG23:AG26,1)</f>
        <v>1</v>
      </c>
      <c r="AI25" s="60" t="str">
        <f>C24</f>
        <v>Chile</v>
      </c>
      <c r="AJ25" s="60">
        <f t="shared" si="5"/>
        <v>0</v>
      </c>
      <c r="AK25" s="60">
        <f t="shared" si="5"/>
        <v>0</v>
      </c>
      <c r="AL25" s="60">
        <f t="shared" si="5"/>
        <v>0</v>
      </c>
      <c r="AM25" s="60">
        <f>AK25-AL25</f>
        <v>0</v>
      </c>
      <c r="AN25" s="187">
        <f>IF(AG23=AG25,IF(E25&gt;G25,AG23-0.1,AG23),AG23)</f>
        <v>10000</v>
      </c>
      <c r="AO25" s="187">
        <f>IF(AG24=AG25,IF(E28&gt;G28,AG24-0.1,AG24),AG24)</f>
        <v>10000</v>
      </c>
      <c r="AP25" s="187"/>
      <c r="AQ25" s="187">
        <f>IF(AG26=AG25,IF(G24&gt;E24,AG26-0.1,AG26),AG26)</f>
        <v>10000</v>
      </c>
      <c r="AR25" s="187">
        <f>AP27</f>
        <v>30000</v>
      </c>
      <c r="AS25" s="90">
        <f>RANK(AR25,AR23:AR26,1)</f>
        <v>1</v>
      </c>
      <c r="AT25" s="60" t="str">
        <f t="shared" si="6"/>
        <v>Chile</v>
      </c>
      <c r="AU25" s="60">
        <f t="shared" si="6"/>
        <v>0</v>
      </c>
      <c r="AV25" s="60">
        <f t="shared" si="6"/>
        <v>0</v>
      </c>
      <c r="AW25" s="60">
        <f t="shared" si="6"/>
        <v>0</v>
      </c>
      <c r="AX25" s="60"/>
      <c r="AY25" s="60"/>
      <c r="AZ25" s="60"/>
      <c r="BA25" s="113">
        <v>3</v>
      </c>
      <c r="BB25" s="114" t="e">
        <f>VLOOKUP(3,AS23:AT26,2,FALSE)</f>
        <v>#N/A</v>
      </c>
      <c r="BC25" s="115"/>
      <c r="BD25" s="116" t="e">
        <f>VLOOKUP(3,AS23:AW26,3,FALSE)</f>
        <v>#N/A</v>
      </c>
      <c r="BE25" s="116" t="e">
        <f>VLOOKUP(3,AS23:AW26,4,FALSE)</f>
        <v>#N/A</v>
      </c>
      <c r="BF25" s="93" t="s">
        <v>12</v>
      </c>
      <c r="BG25" s="116" t="e">
        <f>VLOOKUP(3,AS23:AW26,5,FALSE)</f>
        <v>#N/A</v>
      </c>
      <c r="BH25" s="60"/>
      <c r="BI25" s="60"/>
      <c r="BJ25" s="85">
        <f>IF(E25&gt;G25,IF(Spielplan!E25&gt;Spielplan!G25,Punktemodus!$B$3,0),0)</f>
        <v>0</v>
      </c>
      <c r="BK25" s="85">
        <f>IF(E25=G25,IF(Spielplan!E25=Spielplan!G25,Punktemodus!$B$3,0),0)</f>
        <v>10</v>
      </c>
      <c r="BL25" s="85">
        <f>IF(E25&lt;G25,IF(Spielplan!E25&lt;Spielplan!G25,Punktemodus!$B$3,0),0)</f>
        <v>0</v>
      </c>
      <c r="BM25" s="85">
        <f>IF(E25=Spielplan!E25,IF(G25=Spielplan!G25,Punktemodus!$B$5,0),0)</f>
        <v>3</v>
      </c>
      <c r="BN25" s="85">
        <f>IF(E25=Spielplan!E25,Punktemodus!$B$7,0)</f>
        <v>1</v>
      </c>
      <c r="BO25" s="85">
        <f>IF(G25=Spielplan!G25,Punktemodus!$B$7,0)</f>
        <v>1</v>
      </c>
      <c r="BP25" s="137">
        <f>IF(Spielplan!E25="",0,SUM(BJ25:BO25))</f>
        <v>0</v>
      </c>
      <c r="BQ25" s="60"/>
      <c r="BR25" s="87"/>
      <c r="BS25" s="52" t="s">
        <v>124</v>
      </c>
      <c r="BT25" s="44" t="str">
        <f>IF(G94="","",BB90)</f>
        <v/>
      </c>
      <c r="BU25" s="46"/>
      <c r="BV25" s="104"/>
      <c r="BW25" s="60"/>
      <c r="BX25" s="104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88" t="s">
        <v>136</v>
      </c>
      <c r="CS25" s="60"/>
      <c r="CT25" s="60"/>
      <c r="CU25" s="60"/>
      <c r="CV25" s="60"/>
      <c r="CW25" s="60"/>
    </row>
    <row r="26" spans="1:101" ht="18.75" customHeight="1" thickBot="1" x14ac:dyDescent="0.3">
      <c r="A26" s="60"/>
      <c r="B26" s="60"/>
      <c r="C26" s="53" t="str">
        <f>H23</f>
        <v>Niederlande</v>
      </c>
      <c r="D26" s="64"/>
      <c r="E26" s="104"/>
      <c r="F26" s="93"/>
      <c r="G26" s="104"/>
      <c r="H26" s="53" t="str">
        <f>H24</f>
        <v>Australien</v>
      </c>
      <c r="I26" s="64"/>
      <c r="J26" s="60"/>
      <c r="K26" s="60" t="s">
        <v>71</v>
      </c>
      <c r="L26" s="60">
        <f t="shared" si="4"/>
        <v>0</v>
      </c>
      <c r="M26" s="60"/>
      <c r="N26" s="60">
        <f>IF($E26="",0,IF($E26&gt;$G26,3,IF($E26=$G26,1,0)))</f>
        <v>0</v>
      </c>
      <c r="O26" s="60"/>
      <c r="P26" s="60">
        <f>IF($G26="",0,IF($E26&gt;$G26,0,IF($E26=$G26,1,3)))</f>
        <v>0</v>
      </c>
      <c r="Q26" s="60"/>
      <c r="R26" s="60">
        <f>E26</f>
        <v>0</v>
      </c>
      <c r="S26" s="60"/>
      <c r="T26" s="60">
        <f>G26</f>
        <v>0</v>
      </c>
      <c r="U26" s="60"/>
      <c r="V26" s="60">
        <f>G26</f>
        <v>0</v>
      </c>
      <c r="W26" s="60"/>
      <c r="X26" s="60">
        <f>E26</f>
        <v>0</v>
      </c>
      <c r="Y26" s="60"/>
      <c r="Z26" s="60">
        <f>P29</f>
        <v>0</v>
      </c>
      <c r="AA26" s="60">
        <f>T29</f>
        <v>0</v>
      </c>
      <c r="AB26" s="60">
        <f>X29</f>
        <v>0</v>
      </c>
      <c r="AC26" s="60">
        <f>AA26-AB26</f>
        <v>0</v>
      </c>
      <c r="AD26" s="60">
        <f>IF(Z26&gt;Z23,-1,0)</f>
        <v>0</v>
      </c>
      <c r="AE26" s="60">
        <f>IF(Z26&gt;Z24,-1,0)</f>
        <v>0</v>
      </c>
      <c r="AF26" s="60">
        <f>IF(Z26&gt;Z25,-1,0)</f>
        <v>0</v>
      </c>
      <c r="AG26" s="60">
        <f>10000-(AJ26*1000+AM26*100+AK26*10)</f>
        <v>10000</v>
      </c>
      <c r="AH26" s="90">
        <f>RANK(AG26,AG23:AG26,1)</f>
        <v>1</v>
      </c>
      <c r="AI26" s="60" t="str">
        <f>H24</f>
        <v>Australien</v>
      </c>
      <c r="AJ26" s="60">
        <f t="shared" si="5"/>
        <v>0</v>
      </c>
      <c r="AK26" s="60">
        <f t="shared" si="5"/>
        <v>0</v>
      </c>
      <c r="AL26" s="60">
        <f t="shared" si="5"/>
        <v>0</v>
      </c>
      <c r="AM26" s="60">
        <f>AK26-AL26</f>
        <v>0</v>
      </c>
      <c r="AN26" s="187">
        <f>IF(AG23=AG26,IF(E27&gt;G27,AG23-0.1,AG23),AG23)</f>
        <v>10000</v>
      </c>
      <c r="AO26" s="187">
        <f>IF(AG24=AG26,IF(E26&gt;G26,AG24-0.1,AG24),AG24)</f>
        <v>10000</v>
      </c>
      <c r="AP26" s="187">
        <f>IF(AG25=AG26,IF(E24&gt;G24,AG25-0.1,AG25),AG25)</f>
        <v>10000</v>
      </c>
      <c r="AQ26" s="187"/>
      <c r="AR26" s="187">
        <f>AQ27</f>
        <v>30000</v>
      </c>
      <c r="AS26" s="90">
        <f>RANK(AR26,AR23:AR26,1)</f>
        <v>1</v>
      </c>
      <c r="AT26" s="60" t="str">
        <f t="shared" si="6"/>
        <v>Australien</v>
      </c>
      <c r="AU26" s="60">
        <f t="shared" si="6"/>
        <v>0</v>
      </c>
      <c r="AV26" s="60">
        <f t="shared" si="6"/>
        <v>0</v>
      </c>
      <c r="AW26" s="60">
        <f t="shared" si="6"/>
        <v>0</v>
      </c>
      <c r="AX26" s="60"/>
      <c r="AY26" s="60"/>
      <c r="AZ26" s="60"/>
      <c r="BA26" s="113">
        <v>4</v>
      </c>
      <c r="BB26" s="114" t="e">
        <f>VLOOKUP(4,AS23:AT26,2,FALSE)</f>
        <v>#N/A</v>
      </c>
      <c r="BC26" s="115"/>
      <c r="BD26" s="116" t="e">
        <f>VLOOKUP(4,AS23:AW26,3,FALSE)</f>
        <v>#N/A</v>
      </c>
      <c r="BE26" s="116" t="e">
        <f>VLOOKUP(4,AS23:AW26,4,FALSE)</f>
        <v>#N/A</v>
      </c>
      <c r="BF26" s="93" t="s">
        <v>12</v>
      </c>
      <c r="BG26" s="116" t="e">
        <f>VLOOKUP(4,AS23:AW26,5,FALSE)</f>
        <v>#N/A</v>
      </c>
      <c r="BH26" s="60"/>
      <c r="BI26" s="60"/>
      <c r="BJ26" s="85">
        <f>IF(E26&gt;G26,IF(Spielplan!E26&gt;Spielplan!G26,Punktemodus!$B$3,0),0)</f>
        <v>0</v>
      </c>
      <c r="BK26" s="85">
        <f>IF(E26=G26,IF(Spielplan!E26=Spielplan!G26,Punktemodus!$B$3,0),0)</f>
        <v>10</v>
      </c>
      <c r="BL26" s="85">
        <f>IF(E26&lt;G26,IF(Spielplan!E26&lt;Spielplan!G26,Punktemodus!$B$3,0),0)</f>
        <v>0</v>
      </c>
      <c r="BM26" s="85">
        <f>IF(E26=Spielplan!E26,IF(G26=Spielplan!G26,Punktemodus!$B$5,0),0)</f>
        <v>3</v>
      </c>
      <c r="BN26" s="85">
        <f>IF(E26=Spielplan!E26,Punktemodus!$B$7,0)</f>
        <v>1</v>
      </c>
      <c r="BO26" s="85">
        <f>IF(G26=Spielplan!G26,Punktemodus!$B$7,0)</f>
        <v>1</v>
      </c>
      <c r="BP26" s="137">
        <f>IF(Spielplan!E26="",0,SUM(BJ26:BO26))</f>
        <v>0</v>
      </c>
      <c r="BQ26" s="60"/>
      <c r="BR26" s="8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382" t="str">
        <f>IF(CQ23=CK23,CK24,CK23)</f>
        <v/>
      </c>
      <c r="CR26" s="383"/>
      <c r="CS26" s="383"/>
      <c r="CT26" s="383"/>
      <c r="CU26" s="383"/>
      <c r="CV26" s="384"/>
      <c r="CW26" s="60"/>
    </row>
    <row r="27" spans="1:101" ht="18.75" customHeight="1" thickBot="1" x14ac:dyDescent="0.3">
      <c r="A27" s="60"/>
      <c r="B27" s="60"/>
      <c r="C27" s="65" t="str">
        <f>C23</f>
        <v>Spanien</v>
      </c>
      <c r="D27" s="66"/>
      <c r="E27" s="104"/>
      <c r="F27" s="93"/>
      <c r="G27" s="104"/>
      <c r="H27" s="65" t="str">
        <f>H24</f>
        <v>Australien</v>
      </c>
      <c r="I27" s="66"/>
      <c r="J27" s="60"/>
      <c r="K27" s="60" t="s">
        <v>72</v>
      </c>
      <c r="L27" s="60">
        <f t="shared" si="4"/>
        <v>0</v>
      </c>
      <c r="M27" s="60">
        <f>IF($E27="",0,IF($E27&gt;$G27,3,IF($E27=G27,1,0)))</f>
        <v>0</v>
      </c>
      <c r="N27" s="60"/>
      <c r="O27" s="60"/>
      <c r="P27" s="60">
        <f>IF($G27="",0,IF($E27&gt;$G27,0,IF($E27=$G27,1,3)))</f>
        <v>0</v>
      </c>
      <c r="Q27" s="60">
        <f>E27</f>
        <v>0</v>
      </c>
      <c r="R27" s="60"/>
      <c r="S27" s="60"/>
      <c r="T27" s="60">
        <f>G27</f>
        <v>0</v>
      </c>
      <c r="U27" s="60">
        <f>G27</f>
        <v>0</v>
      </c>
      <c r="V27" s="60"/>
      <c r="W27" s="60"/>
      <c r="X27" s="60">
        <f>E27</f>
        <v>0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187">
        <f>SUM(AN23:AN26)</f>
        <v>30000</v>
      </c>
      <c r="AO27" s="187">
        <f>SUM(AO23:AO26)</f>
        <v>30000</v>
      </c>
      <c r="AP27" s="187">
        <f>SUM(AP23:AP26)</f>
        <v>30000</v>
      </c>
      <c r="AQ27" s="187">
        <f>SUM(AQ23:AQ26)</f>
        <v>30000</v>
      </c>
      <c r="AR27" s="187"/>
      <c r="AS27" s="60"/>
      <c r="AT27" s="60"/>
      <c r="AU27" s="60"/>
      <c r="AV27" s="60"/>
      <c r="AW27" s="60"/>
      <c r="AX27" s="60"/>
      <c r="AY27" s="60"/>
      <c r="AZ27" s="60"/>
      <c r="BA27" s="92"/>
      <c r="BB27" s="60"/>
      <c r="BC27" s="60"/>
      <c r="BD27" s="60"/>
      <c r="BE27" s="60"/>
      <c r="BF27" s="60"/>
      <c r="BG27" s="60"/>
      <c r="BH27" s="60"/>
      <c r="BI27" s="60"/>
      <c r="BJ27" s="85">
        <f>IF(E27&gt;G27,IF(Spielplan!E27&gt;Spielplan!G27,Punktemodus!$B$3,0),0)</f>
        <v>0</v>
      </c>
      <c r="BK27" s="85">
        <f>IF(E27=G27,IF(Spielplan!E27=Spielplan!G27,Punktemodus!$B$3,0),0)</f>
        <v>10</v>
      </c>
      <c r="BL27" s="85">
        <f>IF(E27&lt;G27,IF(Spielplan!E27&lt;Spielplan!G27,Punktemodus!$B$3,0),0)</f>
        <v>0</v>
      </c>
      <c r="BM27" s="85">
        <f>IF(E27=Spielplan!E27,IF(G27=Spielplan!G27,Punktemodus!$B$5,0),0)</f>
        <v>3</v>
      </c>
      <c r="BN27" s="85">
        <f>IF(E27=Spielplan!E27,Punktemodus!$B$7,0)</f>
        <v>1</v>
      </c>
      <c r="BO27" s="85">
        <f>IF(G27=Spielplan!G27,Punktemodus!$B$7,0)</f>
        <v>1</v>
      </c>
      <c r="BP27" s="137">
        <f>IF(Spielplan!E27="",0,SUM(BJ27:BO27))</f>
        <v>0</v>
      </c>
      <c r="BQ27" s="60"/>
      <c r="BR27" s="8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91" t="s">
        <v>131</v>
      </c>
      <c r="CM27" s="60"/>
      <c r="CN27" s="60"/>
      <c r="CO27" s="61" t="s">
        <v>26</v>
      </c>
      <c r="CP27" s="60"/>
      <c r="CQ27" s="385"/>
      <c r="CR27" s="386"/>
      <c r="CS27" s="386"/>
      <c r="CT27" s="386"/>
      <c r="CU27" s="386"/>
      <c r="CV27" s="387"/>
      <c r="CW27" s="60"/>
    </row>
    <row r="28" spans="1:101" ht="18.75" customHeight="1" thickBot="1" x14ac:dyDescent="0.3">
      <c r="A28" s="60"/>
      <c r="B28" s="60"/>
      <c r="C28" s="53" t="str">
        <f>H23</f>
        <v>Niederlande</v>
      </c>
      <c r="D28" s="64"/>
      <c r="E28" s="104"/>
      <c r="F28" s="106"/>
      <c r="G28" s="104"/>
      <c r="H28" s="53" t="str">
        <f>C24</f>
        <v>Chile</v>
      </c>
      <c r="I28" s="64"/>
      <c r="J28" s="60"/>
      <c r="K28" s="60" t="s">
        <v>72</v>
      </c>
      <c r="L28" s="60">
        <f t="shared" si="4"/>
        <v>0</v>
      </c>
      <c r="M28" s="60"/>
      <c r="N28" s="60">
        <f>IF($E28="",0,IF($E28&gt;$G28,3,IF($E28=$G28,1,0)))</f>
        <v>0</v>
      </c>
      <c r="O28" s="60">
        <f>IF($G28="",0,IF($E28&gt;$G28,0,IF($E28=$G28,1,3)))</f>
        <v>0</v>
      </c>
      <c r="P28" s="60"/>
      <c r="Q28" s="60"/>
      <c r="R28" s="60">
        <f>E28</f>
        <v>0</v>
      </c>
      <c r="S28" s="60">
        <f>G28</f>
        <v>0</v>
      </c>
      <c r="T28" s="60"/>
      <c r="U28" s="60"/>
      <c r="V28" s="60">
        <f>G28</f>
        <v>0</v>
      </c>
      <c r="W28" s="60">
        <f>E28</f>
        <v>0</v>
      </c>
      <c r="X28" s="60"/>
      <c r="Y28" s="60"/>
      <c r="Z28" s="60" t="s">
        <v>30</v>
      </c>
      <c r="AA28" s="60"/>
      <c r="AB28" s="60"/>
      <c r="AC28" s="60"/>
      <c r="AD28" s="60"/>
      <c r="AE28" s="60"/>
      <c r="AF28" s="60"/>
      <c r="AG28" s="60" t="b">
        <f>OR(AG23=AG24,AG23=AG25,AG23=AG26,AG24=AG25,AG24=AG26,AG25=AG26)</f>
        <v>1</v>
      </c>
      <c r="AH28" s="60"/>
      <c r="AI28" s="60"/>
      <c r="AJ28" s="60"/>
      <c r="AK28" s="60"/>
      <c r="AL28" s="60"/>
      <c r="AM28" s="60"/>
      <c r="AN28" s="60"/>
      <c r="AO28" s="60" t="s">
        <v>34</v>
      </c>
      <c r="AP28" s="60"/>
      <c r="AQ28" s="60"/>
      <c r="AR28" s="60" t="b">
        <f>OR(AR23=AR24,AR23=AR25,AR23=AR26,AR24=AR25,AR24=AR26,AR25=AR26)</f>
        <v>1</v>
      </c>
      <c r="AS28" s="60"/>
      <c r="AT28" s="60"/>
      <c r="AU28" s="60"/>
      <c r="AV28" s="60"/>
      <c r="AW28" s="60"/>
      <c r="AX28" s="60"/>
      <c r="AY28" s="60"/>
      <c r="AZ28" s="60"/>
      <c r="BA28" s="92"/>
      <c r="BB28" s="60"/>
      <c r="BC28" s="60"/>
      <c r="BD28" s="60"/>
      <c r="BE28" s="60"/>
      <c r="BF28" s="60"/>
      <c r="BG28" s="60"/>
      <c r="BH28" s="60"/>
      <c r="BI28" s="60"/>
      <c r="BJ28" s="85">
        <f>IF(E28&gt;G28,IF(Spielplan!E28&gt;Spielplan!G28,Punktemodus!$B$3,0),0)</f>
        <v>0</v>
      </c>
      <c r="BK28" s="85">
        <f>IF(E28=G28,IF(Spielplan!E28=Spielplan!G28,Punktemodus!$B$3,0),0)</f>
        <v>10</v>
      </c>
      <c r="BL28" s="85">
        <f>IF(E28&lt;G28,IF(Spielplan!E28&lt;Spielplan!G28,Punktemodus!$B$3,0),0)</f>
        <v>0</v>
      </c>
      <c r="BM28" s="85">
        <f>IF(E28=Spielplan!E28,IF(G28=Spielplan!G28,Punktemodus!$B$5,0),0)</f>
        <v>3</v>
      </c>
      <c r="BN28" s="85">
        <f>IF(E28=Spielplan!E28,Punktemodus!$B$7,0)</f>
        <v>1</v>
      </c>
      <c r="BO28" s="85">
        <f>IF(G28=Spielplan!G28,Punktemodus!$B$7,0)</f>
        <v>1</v>
      </c>
      <c r="BP28" s="137">
        <f>IF(Spielplan!E28="",0,SUM(BJ28:BO28))</f>
        <v>0</v>
      </c>
      <c r="BQ28" s="60"/>
      <c r="BR28" s="87"/>
      <c r="BS28" s="82" t="s">
        <v>20</v>
      </c>
      <c r="BT28" s="44" t="str">
        <f>IF(G28="","",BB23)</f>
        <v/>
      </c>
      <c r="BU28" s="46"/>
      <c r="BV28" s="104"/>
      <c r="BW28" s="60"/>
      <c r="BX28" s="104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88" t="s">
        <v>137</v>
      </c>
      <c r="CS28" s="60"/>
      <c r="CT28" s="60"/>
      <c r="CU28" s="60"/>
      <c r="CV28" s="60"/>
      <c r="CW28" s="60"/>
    </row>
    <row r="29" spans="1:101" ht="18.75" customHeight="1" thickBot="1" x14ac:dyDescent="0.25">
      <c r="A29" s="60"/>
      <c r="B29" s="60"/>
      <c r="C29" s="136" t="str">
        <f>IF(G28="","",IF(AR28=TRUE,"Achtung: Fehler in Tabelle!",""))</f>
        <v/>
      </c>
      <c r="D29" s="60"/>
      <c r="E29" s="85"/>
      <c r="F29" s="60"/>
      <c r="G29" s="85"/>
      <c r="H29" s="60"/>
      <c r="I29" s="60"/>
      <c r="J29" s="60"/>
      <c r="K29" s="60"/>
      <c r="L29" s="60"/>
      <c r="M29" s="60">
        <f t="shared" ref="M29:X29" si="7">SUM(M23:M28)</f>
        <v>0</v>
      </c>
      <c r="N29" s="60">
        <f t="shared" si="7"/>
        <v>0</v>
      </c>
      <c r="O29" s="60">
        <f t="shared" si="7"/>
        <v>0</v>
      </c>
      <c r="P29" s="60">
        <f t="shared" si="7"/>
        <v>0</v>
      </c>
      <c r="Q29" s="60">
        <f t="shared" si="7"/>
        <v>0</v>
      </c>
      <c r="R29" s="60">
        <f t="shared" si="7"/>
        <v>0</v>
      </c>
      <c r="S29" s="60">
        <f t="shared" si="7"/>
        <v>0</v>
      </c>
      <c r="T29" s="60">
        <f t="shared" si="7"/>
        <v>0</v>
      </c>
      <c r="U29" s="60">
        <f t="shared" si="7"/>
        <v>0</v>
      </c>
      <c r="V29" s="60">
        <f t="shared" si="7"/>
        <v>0</v>
      </c>
      <c r="W29" s="60">
        <f t="shared" si="7"/>
        <v>0</v>
      </c>
      <c r="X29" s="60">
        <f t="shared" si="7"/>
        <v>0</v>
      </c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160">
        <f>SUM(BP23:BP28)</f>
        <v>0</v>
      </c>
      <c r="BQ29" s="60"/>
      <c r="BR29" s="87"/>
      <c r="BS29" s="5" t="s">
        <v>125</v>
      </c>
      <c r="BT29" s="44" t="str">
        <f>IF(G17="","",BB13)</f>
        <v/>
      </c>
      <c r="BU29" s="46"/>
      <c r="BV29" s="104"/>
      <c r="BW29" s="60"/>
      <c r="BX29" s="104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47" t="s">
        <v>134</v>
      </c>
      <c r="CK29" s="44" t="str">
        <f>IF(CK23=CF19,CF18,CF19)</f>
        <v/>
      </c>
      <c r="CL29" s="46"/>
      <c r="CM29" s="104"/>
      <c r="CN29" s="60"/>
      <c r="CO29" s="104"/>
      <c r="CP29" s="60"/>
      <c r="CQ29" s="388" t="str">
        <f>IF(CO29="",IF(CM29&gt;CM30,CK29,CK30),IF(CO29&gt;CO30,CK29,CK30))</f>
        <v/>
      </c>
      <c r="CR29" s="389"/>
      <c r="CS29" s="389"/>
      <c r="CT29" s="389"/>
      <c r="CU29" s="389"/>
      <c r="CV29" s="390"/>
      <c r="CW29" s="60"/>
    </row>
    <row r="30" spans="1:101" ht="18.75" customHeight="1" thickBot="1" x14ac:dyDescent="0.25">
      <c r="A30" s="60"/>
      <c r="B30" s="60"/>
      <c r="C30" s="60"/>
      <c r="D30" s="60"/>
      <c r="E30" s="85"/>
      <c r="F30" s="60"/>
      <c r="G30" s="85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85"/>
      <c r="BJ30" s="60"/>
      <c r="BK30" s="60"/>
      <c r="BL30" s="60"/>
      <c r="BM30" s="60"/>
      <c r="BN30" s="60"/>
      <c r="BO30" s="60"/>
      <c r="BP30" s="138"/>
      <c r="BQ30" s="60"/>
      <c r="BR30" s="87"/>
      <c r="BS30" s="60"/>
      <c r="BT30" s="60"/>
      <c r="BU30" s="60"/>
      <c r="BV30" s="60"/>
      <c r="BW30" s="60"/>
      <c r="BX30" s="60"/>
      <c r="BY30" s="60"/>
      <c r="BZ30" s="47">
        <v>52</v>
      </c>
      <c r="CA30" s="44" t="str">
        <f>IF(BX28="",IF(BV28&gt;BV29,BT28,BT29),IF(BX28&gt;BX29,BT28,BT29))</f>
        <v/>
      </c>
      <c r="CB30" s="46"/>
      <c r="CC30" s="104"/>
      <c r="CD30" s="60"/>
      <c r="CE30" s="104"/>
      <c r="CF30" s="60"/>
      <c r="CG30" s="60"/>
      <c r="CH30" s="60"/>
      <c r="CI30" s="60"/>
      <c r="CJ30" s="47" t="s">
        <v>135</v>
      </c>
      <c r="CK30" s="44" t="str">
        <f>IF(CK24=CF34,CF35,CF34)</f>
        <v/>
      </c>
      <c r="CL30" s="46"/>
      <c r="CM30" s="104"/>
      <c r="CN30" s="60"/>
      <c r="CO30" s="104"/>
      <c r="CP30" s="60"/>
      <c r="CQ30" s="391"/>
      <c r="CR30" s="392"/>
      <c r="CS30" s="392"/>
      <c r="CT30" s="392"/>
      <c r="CU30" s="392"/>
      <c r="CV30" s="393"/>
      <c r="CW30" s="60"/>
    </row>
    <row r="31" spans="1:101" ht="18.75" customHeight="1" thickBot="1" x14ac:dyDescent="0.3">
      <c r="A31" s="60"/>
      <c r="B31" s="60"/>
      <c r="C31" s="60"/>
      <c r="D31" s="60"/>
      <c r="E31" s="85"/>
      <c r="F31" s="60"/>
      <c r="G31" s="85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85"/>
      <c r="BJ31" s="60"/>
      <c r="BK31" s="60"/>
      <c r="BL31" s="60"/>
      <c r="BM31" s="60"/>
      <c r="BN31" s="60"/>
      <c r="BO31" s="60"/>
      <c r="BP31" s="138"/>
      <c r="BQ31" s="60"/>
      <c r="BR31" s="87"/>
      <c r="BS31" s="60"/>
      <c r="BT31" s="60"/>
      <c r="BU31" s="60"/>
      <c r="BV31" s="60"/>
      <c r="BW31" s="60"/>
      <c r="BX31" s="60"/>
      <c r="BY31" s="60"/>
      <c r="BZ31" s="47">
        <v>51</v>
      </c>
      <c r="CA31" s="44" t="str">
        <f>IF(BX32="",IF(BV32&gt;BV33,BT32,BT33),IF(BX32&gt;BX33,BT32,BT33))</f>
        <v/>
      </c>
      <c r="CB31" s="46"/>
      <c r="CC31" s="104"/>
      <c r="CD31" s="60"/>
      <c r="CE31" s="104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88" t="s">
        <v>138</v>
      </c>
      <c r="CS31" s="60"/>
      <c r="CT31" s="60"/>
      <c r="CU31" s="60"/>
      <c r="CV31" s="60"/>
      <c r="CW31" s="60"/>
    </row>
    <row r="32" spans="1:101" ht="18.75" customHeight="1" thickBot="1" x14ac:dyDescent="0.3">
      <c r="A32" s="60"/>
      <c r="B32" s="60"/>
      <c r="C32" s="88" t="s">
        <v>73</v>
      </c>
      <c r="D32" s="60"/>
      <c r="E32" s="85"/>
      <c r="F32" s="60"/>
      <c r="G32" s="85"/>
      <c r="H32" s="60"/>
      <c r="I32" s="60"/>
      <c r="J32" s="60"/>
      <c r="K32" s="60"/>
      <c r="L32" s="60"/>
      <c r="M32" s="60" t="s">
        <v>4</v>
      </c>
      <c r="N32" s="60"/>
      <c r="O32" s="60"/>
      <c r="P32" s="60"/>
      <c r="Q32" s="60" t="s">
        <v>6</v>
      </c>
      <c r="R32" s="60"/>
      <c r="S32" s="60"/>
      <c r="T32" s="60"/>
      <c r="U32" s="60" t="s">
        <v>7</v>
      </c>
      <c r="V32" s="60"/>
      <c r="W32" s="60"/>
      <c r="X32" s="60"/>
      <c r="Y32" s="60"/>
      <c r="Z32" s="60" t="s">
        <v>4</v>
      </c>
      <c r="AA32" s="60" t="s">
        <v>5</v>
      </c>
      <c r="AB32" s="60"/>
      <c r="AC32" s="60"/>
      <c r="AD32" s="60" t="s">
        <v>9</v>
      </c>
      <c r="AE32" s="60"/>
      <c r="AF32" s="60"/>
      <c r="AG32" s="60"/>
      <c r="AH32" s="60" t="s">
        <v>32</v>
      </c>
      <c r="AI32" s="60"/>
      <c r="AJ32" s="60"/>
      <c r="AK32" s="60"/>
      <c r="AL32" s="60"/>
      <c r="AM32" s="60"/>
      <c r="AN32" s="60" t="s">
        <v>35</v>
      </c>
      <c r="AO32" s="60"/>
      <c r="AP32" s="60"/>
      <c r="AQ32" s="60"/>
      <c r="AR32" s="60"/>
      <c r="AS32" s="60" t="s">
        <v>33</v>
      </c>
      <c r="AT32" s="60"/>
      <c r="AU32" s="60"/>
      <c r="AV32" s="60"/>
      <c r="AW32" s="60"/>
      <c r="AX32" s="60"/>
      <c r="AY32" s="60"/>
      <c r="AZ32" s="60"/>
      <c r="BA32" s="60"/>
      <c r="BB32" s="89" t="s">
        <v>10</v>
      </c>
      <c r="BC32" s="60"/>
      <c r="BD32" s="90" t="s">
        <v>4</v>
      </c>
      <c r="BE32" s="60"/>
      <c r="BF32" s="61" t="s">
        <v>5</v>
      </c>
      <c r="BG32" s="60"/>
      <c r="BH32" s="60"/>
      <c r="BI32" s="85"/>
      <c r="BJ32" s="60"/>
      <c r="BK32" s="60"/>
      <c r="BL32" s="60"/>
      <c r="BM32" s="60"/>
      <c r="BN32" s="60"/>
      <c r="BO32" s="60"/>
      <c r="BP32" s="138"/>
      <c r="BQ32" s="85"/>
      <c r="BR32" s="87"/>
      <c r="BS32" s="55" t="s">
        <v>24</v>
      </c>
      <c r="BT32" s="44" t="str">
        <f>IF(G50="","",BB45)</f>
        <v/>
      </c>
      <c r="BU32" s="46"/>
      <c r="BV32" s="104"/>
      <c r="BW32" s="60"/>
      <c r="BX32" s="104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343" t="str">
        <f>IF(CQ29=CK29,CK30,CK29)</f>
        <v/>
      </c>
      <c r="CR32" s="344"/>
      <c r="CS32" s="344"/>
      <c r="CT32" s="344"/>
      <c r="CU32" s="344"/>
      <c r="CV32" s="345"/>
      <c r="CW32" s="60"/>
    </row>
    <row r="33" spans="1:101" ht="18.75" customHeight="1" thickBot="1" x14ac:dyDescent="0.25">
      <c r="A33" s="60"/>
      <c r="B33" s="60"/>
      <c r="C33" s="60"/>
      <c r="D33" s="60"/>
      <c r="E33" s="85"/>
      <c r="F33" s="60"/>
      <c r="G33" s="85"/>
      <c r="H33" s="60"/>
      <c r="I33" s="60"/>
      <c r="J33" s="60"/>
      <c r="K33" s="60"/>
      <c r="L33" s="60"/>
      <c r="M33" s="60" t="s">
        <v>0</v>
      </c>
      <c r="N33" s="60" t="s">
        <v>1</v>
      </c>
      <c r="O33" s="60" t="s">
        <v>2</v>
      </c>
      <c r="P33" s="60" t="s">
        <v>3</v>
      </c>
      <c r="Q33" s="60" t="s">
        <v>0</v>
      </c>
      <c r="R33" s="60" t="s">
        <v>1</v>
      </c>
      <c r="S33" s="60" t="s">
        <v>2</v>
      </c>
      <c r="T33" s="60" t="s">
        <v>3</v>
      </c>
      <c r="U33" s="60" t="s">
        <v>0</v>
      </c>
      <c r="V33" s="60" t="s">
        <v>1</v>
      </c>
      <c r="W33" s="60" t="s">
        <v>2</v>
      </c>
      <c r="X33" s="60" t="s">
        <v>3</v>
      </c>
      <c r="Y33" s="60"/>
      <c r="Z33" s="60" t="s">
        <v>8</v>
      </c>
      <c r="AA33" s="60"/>
      <c r="AB33" s="60"/>
      <c r="AC33" s="60"/>
      <c r="AD33" s="60"/>
      <c r="AE33" s="60"/>
      <c r="AF33" s="60"/>
      <c r="AG33" s="60"/>
      <c r="AH33" s="60" t="s">
        <v>31</v>
      </c>
      <c r="AI33" s="60"/>
      <c r="AJ33" s="60"/>
      <c r="AK33" s="60"/>
      <c r="AL33" s="60"/>
      <c r="AM33" s="60"/>
      <c r="AN33" s="60" t="str">
        <f>AI34</f>
        <v>Kolumbien</v>
      </c>
      <c r="AO33" s="60" t="str">
        <f>AI35</f>
        <v>Griechenland</v>
      </c>
      <c r="AP33" s="60" t="str">
        <f>AI36</f>
        <v>Elfenbeinküste</v>
      </c>
      <c r="AQ33" s="60" t="str">
        <f>AI37</f>
        <v>Japan</v>
      </c>
      <c r="AR33" s="60"/>
      <c r="AS33" s="60" t="s">
        <v>31</v>
      </c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85"/>
      <c r="BJ33" s="85"/>
      <c r="BK33" s="85"/>
      <c r="BL33" s="85"/>
      <c r="BM33" s="85"/>
      <c r="BN33" s="85"/>
      <c r="BO33" s="85"/>
      <c r="BP33" s="137"/>
      <c r="BQ33" s="85"/>
      <c r="BR33" s="87"/>
      <c r="BS33" s="25" t="s">
        <v>23</v>
      </c>
      <c r="BT33" s="44" t="str">
        <f>IF(G39="","",BB35)</f>
        <v/>
      </c>
      <c r="BU33" s="46"/>
      <c r="BV33" s="104"/>
      <c r="BW33" s="60"/>
      <c r="BX33" s="104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346"/>
      <c r="CR33" s="347"/>
      <c r="CS33" s="347"/>
      <c r="CT33" s="347"/>
      <c r="CU33" s="347"/>
      <c r="CV33" s="348"/>
      <c r="CW33" s="60"/>
    </row>
    <row r="34" spans="1:101" ht="18.75" customHeight="1" thickBot="1" x14ac:dyDescent="0.3">
      <c r="A34" s="60"/>
      <c r="B34" s="60"/>
      <c r="C34" s="20" t="str">
        <f>Spielplan!$C$34</f>
        <v>Kolumbien</v>
      </c>
      <c r="D34" s="39"/>
      <c r="E34" s="104"/>
      <c r="F34" s="93"/>
      <c r="G34" s="104"/>
      <c r="H34" s="20" t="str">
        <f>Spielplan!$H$34</f>
        <v>Griechenland</v>
      </c>
      <c r="I34" s="39"/>
      <c r="J34" s="60"/>
      <c r="K34" s="60" t="s">
        <v>78</v>
      </c>
      <c r="L34" s="60">
        <f t="shared" ref="L34:L39" si="8">IF(E34-G34&gt;0,1,IF(G34=E34,0,-1))</f>
        <v>0</v>
      </c>
      <c r="M34" s="60">
        <f>IF($E34="",0,IF($E34&gt;$G34,3,IF($E34=G34,1,0)))</f>
        <v>0</v>
      </c>
      <c r="N34" s="60">
        <f>IF($G34="",0,IF($E34&gt;$G34,0,IF($E34=G34,1,3)))</f>
        <v>0</v>
      </c>
      <c r="O34" s="60"/>
      <c r="P34" s="60"/>
      <c r="Q34" s="60">
        <f>E34</f>
        <v>0</v>
      </c>
      <c r="R34" s="60">
        <f>G34</f>
        <v>0</v>
      </c>
      <c r="S34" s="60"/>
      <c r="T34" s="60"/>
      <c r="U34" s="60">
        <f>G34</f>
        <v>0</v>
      </c>
      <c r="V34" s="60">
        <f>E34</f>
        <v>0</v>
      </c>
      <c r="W34" s="60"/>
      <c r="X34" s="60"/>
      <c r="Y34" s="60"/>
      <c r="Z34" s="60">
        <f>M40</f>
        <v>0</v>
      </c>
      <c r="AA34" s="60">
        <f>Q40</f>
        <v>0</v>
      </c>
      <c r="AB34" s="60">
        <f>U40</f>
        <v>0</v>
      </c>
      <c r="AC34" s="60">
        <f>AA34-AB34</f>
        <v>0</v>
      </c>
      <c r="AD34" s="60">
        <f>IF(Z34&gt;Z35,-1,0)</f>
        <v>0</v>
      </c>
      <c r="AE34" s="60">
        <f>IF(Z34&gt;Z36,-1,0)</f>
        <v>0</v>
      </c>
      <c r="AF34" s="60">
        <f>IF(Z34&gt;Z37,-1,0)</f>
        <v>0</v>
      </c>
      <c r="AG34" s="60">
        <f>10000-(AJ34*1000+AM34*100+AK34*10)</f>
        <v>10000</v>
      </c>
      <c r="AH34" s="90">
        <f>RANK(AG34,AG34:AG37,1)</f>
        <v>1</v>
      </c>
      <c r="AI34" s="60" t="str">
        <f>C34</f>
        <v>Kolumbien</v>
      </c>
      <c r="AJ34" s="60">
        <f t="shared" ref="AJ34:AL37" si="9">Z34</f>
        <v>0</v>
      </c>
      <c r="AK34" s="60">
        <f t="shared" si="9"/>
        <v>0</v>
      </c>
      <c r="AL34" s="60">
        <f t="shared" si="9"/>
        <v>0</v>
      </c>
      <c r="AM34" s="60">
        <f>AK34-AL34</f>
        <v>0</v>
      </c>
      <c r="AN34" s="187"/>
      <c r="AO34" s="187">
        <f>IF(AG35=AG34,IF(G34&gt;E34,AG35-0.1,AG35),AG35)</f>
        <v>10000</v>
      </c>
      <c r="AP34" s="187">
        <f>IF(AG36=AG34,IF(G36&gt;E36,AG36-0.1,AG36),AG36)</f>
        <v>10000</v>
      </c>
      <c r="AQ34" s="187">
        <f>IF(AG37=AG34,IF(G38&gt;E38,AG37-0.1,AG37),AG37)</f>
        <v>10000</v>
      </c>
      <c r="AR34" s="187">
        <f>AN38</f>
        <v>30000</v>
      </c>
      <c r="AS34" s="90">
        <f>RANK(AR34,AR34:AR37,1)</f>
        <v>1</v>
      </c>
      <c r="AT34" s="60" t="str">
        <f t="shared" ref="AT34:AW37" si="10">AI34</f>
        <v>Kolumbien</v>
      </c>
      <c r="AU34" s="60">
        <f t="shared" si="10"/>
        <v>0</v>
      </c>
      <c r="AV34" s="60">
        <f t="shared" si="10"/>
        <v>0</v>
      </c>
      <c r="AW34" s="60">
        <f t="shared" si="10"/>
        <v>0</v>
      </c>
      <c r="AX34" s="60"/>
      <c r="AY34" s="60"/>
      <c r="AZ34" s="60"/>
      <c r="BA34" s="19">
        <v>1</v>
      </c>
      <c r="BB34" s="20" t="str">
        <f>VLOOKUP(1,AS34:AT37,2,FALSE)</f>
        <v>Kolumbien</v>
      </c>
      <c r="BC34" s="18"/>
      <c r="BD34" s="21">
        <f>VLOOKUP(1,AS34:AW37,3,FALSE)</f>
        <v>0</v>
      </c>
      <c r="BE34" s="22">
        <f>VLOOKUP(1,AS34:AW37,4,FALSE)</f>
        <v>0</v>
      </c>
      <c r="BF34" s="93" t="s">
        <v>12</v>
      </c>
      <c r="BG34" s="22">
        <f>VLOOKUP(1,AS34:AW37,5,FALSE)</f>
        <v>0</v>
      </c>
      <c r="BH34" s="27" t="s">
        <v>22</v>
      </c>
      <c r="BI34" s="85"/>
      <c r="BJ34" s="85">
        <f>IF(E34&gt;G34,IF(Spielplan!E34&gt;Spielplan!G34,Punktemodus!$B$3,0),0)</f>
        <v>0</v>
      </c>
      <c r="BK34" s="85">
        <f>IF(E34=G34,IF(Spielplan!E34=Spielplan!G34,Punktemodus!$B$3,0),0)</f>
        <v>10</v>
      </c>
      <c r="BL34" s="85">
        <f>IF(E34&lt;G34,IF(Spielplan!E34&lt;Spielplan!G34,Punktemodus!$B$3,0),0)</f>
        <v>0</v>
      </c>
      <c r="BM34" s="85">
        <f>IF(E34=Spielplan!E34,IF(G34=Spielplan!G34,Punktemodus!$B$5,0),0)</f>
        <v>3</v>
      </c>
      <c r="BN34" s="85">
        <f>IF(E34=Spielplan!E34,Punktemodus!$B$7,0)</f>
        <v>1</v>
      </c>
      <c r="BO34" s="85">
        <f>IF(G34=Spielplan!G34,Punktemodus!$B$7,0)</f>
        <v>1</v>
      </c>
      <c r="BP34" s="137">
        <f>IF(Spielplan!E34="",0,SUM(BJ34:BO34))</f>
        <v>0</v>
      </c>
      <c r="BQ34" s="85"/>
      <c r="BR34" s="8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47">
        <v>59</v>
      </c>
      <c r="CF34" s="44" t="str">
        <f>IF(CE30="",IF(CC30&gt;CC31,CA30,CA31),IF(CE30&gt;CE31,CA30,CA31))</f>
        <v/>
      </c>
      <c r="CG34" s="46"/>
      <c r="CH34" s="104"/>
      <c r="CI34" s="60"/>
      <c r="CJ34" s="104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</row>
    <row r="35" spans="1:101" ht="18.75" customHeight="1" thickBot="1" x14ac:dyDescent="0.3">
      <c r="A35" s="60"/>
      <c r="B35" s="60"/>
      <c r="C35" s="14" t="str">
        <f>Spielplan!$C$35</f>
        <v>Elfenbeinküste</v>
      </c>
      <c r="D35" s="40"/>
      <c r="E35" s="104"/>
      <c r="F35" s="93"/>
      <c r="G35" s="104"/>
      <c r="H35" s="14" t="str">
        <f>Spielplan!$H$35</f>
        <v>Japan</v>
      </c>
      <c r="I35" s="40"/>
      <c r="J35" s="60"/>
      <c r="K35" s="60" t="s">
        <v>79</v>
      </c>
      <c r="L35" s="60">
        <f t="shared" si="8"/>
        <v>0</v>
      </c>
      <c r="M35" s="60"/>
      <c r="N35" s="60"/>
      <c r="O35" s="60">
        <f>IF($E35="",0,IF($E35&gt;$G35,3,IF($E35=$G35,1,0)))</f>
        <v>0</v>
      </c>
      <c r="P35" s="60">
        <f>IF($G35="",0,IF($E35&gt;$G35,0,IF($E35=$G35,1,3)))</f>
        <v>0</v>
      </c>
      <c r="Q35" s="60"/>
      <c r="R35" s="60"/>
      <c r="S35" s="60">
        <f>E35</f>
        <v>0</v>
      </c>
      <c r="T35" s="60">
        <f>G35</f>
        <v>0</v>
      </c>
      <c r="U35" s="60"/>
      <c r="V35" s="60"/>
      <c r="W35" s="60">
        <f>G35</f>
        <v>0</v>
      </c>
      <c r="X35" s="60">
        <f>E35</f>
        <v>0</v>
      </c>
      <c r="Y35" s="60"/>
      <c r="Z35" s="60">
        <f>N40</f>
        <v>0</v>
      </c>
      <c r="AA35" s="60">
        <f>R40</f>
        <v>0</v>
      </c>
      <c r="AB35" s="60">
        <f>V40</f>
        <v>0</v>
      </c>
      <c r="AC35" s="60">
        <f>AA35-AB35</f>
        <v>0</v>
      </c>
      <c r="AD35" s="60">
        <f>IF(Z35&gt;Z34,-1,0)</f>
        <v>0</v>
      </c>
      <c r="AE35" s="60">
        <f>IF(Z35&gt;Z36,-1,0)</f>
        <v>0</v>
      </c>
      <c r="AF35" s="60">
        <f>IF(Z35&gt;Z37,-1,0)</f>
        <v>0</v>
      </c>
      <c r="AG35" s="60">
        <f>10000-(AJ35*1000+AM35*100+AK35*10)</f>
        <v>10000</v>
      </c>
      <c r="AH35" s="90">
        <f>RANK(AG35,AG34:AG37,1)</f>
        <v>1</v>
      </c>
      <c r="AI35" s="60" t="str">
        <f>H34</f>
        <v>Griechenland</v>
      </c>
      <c r="AJ35" s="60">
        <f t="shared" si="9"/>
        <v>0</v>
      </c>
      <c r="AK35" s="60">
        <f t="shared" si="9"/>
        <v>0</v>
      </c>
      <c r="AL35" s="60">
        <f t="shared" si="9"/>
        <v>0</v>
      </c>
      <c r="AM35" s="60">
        <f>AK35-AL35</f>
        <v>0</v>
      </c>
      <c r="AN35" s="187">
        <f>IF(AG34=AG35,IF(E34&gt;G34,AG34-0.1,AG34),AG34)</f>
        <v>10000</v>
      </c>
      <c r="AO35" s="187"/>
      <c r="AP35" s="187">
        <f>IF(AG36=AG35,IF(G39&gt;E39,AG36-0.1,AG36),AG36)</f>
        <v>10000</v>
      </c>
      <c r="AQ35" s="187">
        <f>IF(AG37=AG35,IF(G37&gt;E37,AG37-0.1,AG37),AG37)</f>
        <v>10000</v>
      </c>
      <c r="AR35" s="187">
        <f>AO38</f>
        <v>30000</v>
      </c>
      <c r="AS35" s="90">
        <f>RANK(AR35,AR34:AR37,1)</f>
        <v>1</v>
      </c>
      <c r="AT35" s="60" t="str">
        <f t="shared" si="10"/>
        <v>Griechenland</v>
      </c>
      <c r="AU35" s="60">
        <f t="shared" si="10"/>
        <v>0</v>
      </c>
      <c r="AV35" s="60">
        <f t="shared" si="10"/>
        <v>0</v>
      </c>
      <c r="AW35" s="60">
        <f t="shared" si="10"/>
        <v>0</v>
      </c>
      <c r="AX35" s="60"/>
      <c r="AY35" s="60"/>
      <c r="AZ35" s="60"/>
      <c r="BA35" s="23">
        <v>2</v>
      </c>
      <c r="BB35" s="14" t="e">
        <f>VLOOKUP(2,AS34:AT37,2,FALSE)</f>
        <v>#N/A</v>
      </c>
      <c r="BC35" s="15"/>
      <c r="BD35" s="24" t="e">
        <f>VLOOKUP(2,AS34:AW37,3,FALSE)</f>
        <v>#N/A</v>
      </c>
      <c r="BE35" s="25" t="e">
        <f>VLOOKUP(2,AS34:AW37,4,FALSE)</f>
        <v>#N/A</v>
      </c>
      <c r="BF35" s="93" t="s">
        <v>12</v>
      </c>
      <c r="BG35" s="25" t="e">
        <f>VLOOKUP(2,AS34:AW37,5,FALSE)</f>
        <v>#N/A</v>
      </c>
      <c r="BH35" s="26" t="s">
        <v>23</v>
      </c>
      <c r="BI35" s="85"/>
      <c r="BJ35" s="85">
        <f>IF(E35&gt;G35,IF(Spielplan!E35&gt;Spielplan!G35,Punktemodus!$B$3,0),0)</f>
        <v>0</v>
      </c>
      <c r="BK35" s="85">
        <f>IF(E35=G35,IF(Spielplan!E35=Spielplan!G35,Punktemodus!$B$3,0),0)</f>
        <v>10</v>
      </c>
      <c r="BL35" s="85">
        <f>IF(E35&lt;G35,IF(Spielplan!E35&lt;Spielplan!G35,Punktemodus!$B$3,0),0)</f>
        <v>0</v>
      </c>
      <c r="BM35" s="85">
        <f>IF(E35=Spielplan!E35,IF(G35=Spielplan!G35,Punktemodus!$B$5,0),0)</f>
        <v>3</v>
      </c>
      <c r="BN35" s="85">
        <f>IF(E35=Spielplan!E35,Punktemodus!$B$7,0)</f>
        <v>1</v>
      </c>
      <c r="BO35" s="85">
        <f>IF(G35=Spielplan!G35,Punktemodus!$B$7,0)</f>
        <v>1</v>
      </c>
      <c r="BP35" s="137">
        <f>IF(Spielplan!E35="",0,SUM(BJ35:BO35))</f>
        <v>0</v>
      </c>
      <c r="BQ35" s="85"/>
      <c r="BR35" s="8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47">
        <v>60</v>
      </c>
      <c r="CF35" s="44" t="str">
        <f>IF(CE38="",IF(CC38&gt;CC39,CA38,CA39),IF(CE38&gt;CE39,CA38,CA39))</f>
        <v/>
      </c>
      <c r="CG35" s="46"/>
      <c r="CH35" s="104"/>
      <c r="CI35" s="60"/>
      <c r="CJ35" s="104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</row>
    <row r="36" spans="1:101" ht="18.75" customHeight="1" thickBot="1" x14ac:dyDescent="0.3">
      <c r="A36" s="60"/>
      <c r="B36" s="60"/>
      <c r="C36" s="20" t="str">
        <f>C34</f>
        <v>Kolumbien</v>
      </c>
      <c r="D36" s="39"/>
      <c r="E36" s="104"/>
      <c r="F36" s="93"/>
      <c r="G36" s="104"/>
      <c r="H36" s="20" t="str">
        <f>C35</f>
        <v>Elfenbeinküste</v>
      </c>
      <c r="I36" s="39"/>
      <c r="J36" s="60"/>
      <c r="K36" s="60" t="s">
        <v>81</v>
      </c>
      <c r="L36" s="60">
        <f t="shared" si="8"/>
        <v>0</v>
      </c>
      <c r="M36" s="60">
        <f>IF($E36="",0,IF($E36&gt;$G36,3,IF($E36=G36,1,0)))</f>
        <v>0</v>
      </c>
      <c r="N36" s="60"/>
      <c r="O36" s="60">
        <f>IF($G36="",0,IF($E36&gt;$G36,0,IF($E36=$G36,1,3)))</f>
        <v>0</v>
      </c>
      <c r="P36" s="60"/>
      <c r="Q36" s="60">
        <f>E36</f>
        <v>0</v>
      </c>
      <c r="R36" s="60"/>
      <c r="S36" s="60">
        <f>G36</f>
        <v>0</v>
      </c>
      <c r="T36" s="60"/>
      <c r="U36" s="60">
        <f>G36</f>
        <v>0</v>
      </c>
      <c r="V36" s="60"/>
      <c r="W36" s="60">
        <f>E36</f>
        <v>0</v>
      </c>
      <c r="X36" s="60"/>
      <c r="Y36" s="60"/>
      <c r="Z36" s="60">
        <f>O40</f>
        <v>0</v>
      </c>
      <c r="AA36" s="60">
        <f>S40</f>
        <v>0</v>
      </c>
      <c r="AB36" s="60">
        <f>W40</f>
        <v>0</v>
      </c>
      <c r="AC36" s="60">
        <f>AA36-AB36</f>
        <v>0</v>
      </c>
      <c r="AD36" s="60">
        <f>IF(Z36&gt;Z34,-1,0)</f>
        <v>0</v>
      </c>
      <c r="AE36" s="60">
        <f>IF(Z36&gt;Z35,-1,0)</f>
        <v>0</v>
      </c>
      <c r="AF36" s="60">
        <f>IF(Z36&gt;Z37,-1,0)</f>
        <v>0</v>
      </c>
      <c r="AG36" s="60">
        <f>10000-(AJ36*1000+AM36*100+AK36*10)</f>
        <v>10000</v>
      </c>
      <c r="AH36" s="90">
        <f>RANK(AG36,AG34:AG37,1)</f>
        <v>1</v>
      </c>
      <c r="AI36" s="60" t="str">
        <f>C35</f>
        <v>Elfenbeinküste</v>
      </c>
      <c r="AJ36" s="60">
        <f t="shared" si="9"/>
        <v>0</v>
      </c>
      <c r="AK36" s="60">
        <f t="shared" si="9"/>
        <v>0</v>
      </c>
      <c r="AL36" s="60">
        <f t="shared" si="9"/>
        <v>0</v>
      </c>
      <c r="AM36" s="60">
        <f>AK36-AL36</f>
        <v>0</v>
      </c>
      <c r="AN36" s="187">
        <f>IF(AG34=AG36,IF(E36&gt;G36,AG34-0.1,AG34),AG34)</f>
        <v>10000</v>
      </c>
      <c r="AO36" s="187">
        <f>IF(AG35=AG36,IF(E39&gt;G39,AG35-0.1,AG35),AG35)</f>
        <v>10000</v>
      </c>
      <c r="AP36" s="187"/>
      <c r="AQ36" s="187">
        <f>IF(AG37=AG36,IF(G35&gt;E35,AG37-0.1,AG37),AG37)</f>
        <v>10000</v>
      </c>
      <c r="AR36" s="187">
        <f>AP38</f>
        <v>30000</v>
      </c>
      <c r="AS36" s="90">
        <f>RANK(AR36,AR34:AR37,1)</f>
        <v>1</v>
      </c>
      <c r="AT36" s="60" t="str">
        <f t="shared" si="10"/>
        <v>Elfenbeinküste</v>
      </c>
      <c r="AU36" s="60">
        <f t="shared" si="10"/>
        <v>0</v>
      </c>
      <c r="AV36" s="60">
        <f t="shared" si="10"/>
        <v>0</v>
      </c>
      <c r="AW36" s="60">
        <f t="shared" si="10"/>
        <v>0</v>
      </c>
      <c r="AX36" s="60"/>
      <c r="AY36" s="60"/>
      <c r="AZ36" s="60"/>
      <c r="BA36" s="113">
        <v>3</v>
      </c>
      <c r="BB36" s="114" t="e">
        <f>VLOOKUP(3,AS34:AT37,2,FALSE)</f>
        <v>#N/A</v>
      </c>
      <c r="BC36" s="115"/>
      <c r="BD36" s="116" t="e">
        <f>VLOOKUP(3,AS34:AW37,3,FALSE)</f>
        <v>#N/A</v>
      </c>
      <c r="BE36" s="116" t="e">
        <f>VLOOKUP(3,AS34:AW37,4,FALSE)</f>
        <v>#N/A</v>
      </c>
      <c r="BF36" s="93" t="s">
        <v>12</v>
      </c>
      <c r="BG36" s="116" t="e">
        <f>VLOOKUP(3,AS34:AW37,5,FALSE)</f>
        <v>#N/A</v>
      </c>
      <c r="BH36" s="60"/>
      <c r="BI36" s="85"/>
      <c r="BJ36" s="85">
        <f>IF(E36&gt;G36,IF(Spielplan!E36&gt;Spielplan!G36,Punktemodus!$B$3,0),0)</f>
        <v>0</v>
      </c>
      <c r="BK36" s="85">
        <f>IF(E36=G36,IF(Spielplan!E36=Spielplan!G36,Punktemodus!$B$3,0),0)</f>
        <v>10</v>
      </c>
      <c r="BL36" s="85">
        <f>IF(E36&lt;G36,IF(Spielplan!E36&lt;Spielplan!G36,Punktemodus!$B$3,0),0)</f>
        <v>0</v>
      </c>
      <c r="BM36" s="85">
        <f>IF(E36=Spielplan!E36,IF(G36=Spielplan!G36,Punktemodus!$B$5,0),0)</f>
        <v>3</v>
      </c>
      <c r="BN36" s="85">
        <f>IF(E36=Spielplan!E36,Punktemodus!$B$7,0)</f>
        <v>1</v>
      </c>
      <c r="BO36" s="85">
        <f>IF(G36=Spielplan!G36,Punktemodus!$B$7,0)</f>
        <v>1</v>
      </c>
      <c r="BP36" s="137">
        <f>IF(Spielplan!E36="",0,SUM(BJ36:BO36))</f>
        <v>0</v>
      </c>
      <c r="BQ36" s="85"/>
      <c r="BR36" s="87"/>
      <c r="BS36" s="82" t="s">
        <v>126</v>
      </c>
      <c r="BT36" s="44" t="str">
        <f>IF(G72="","",BB67)</f>
        <v/>
      </c>
      <c r="BU36" s="46"/>
      <c r="BV36" s="104"/>
      <c r="BW36" s="60"/>
      <c r="BX36" s="104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</row>
    <row r="37" spans="1:101" ht="18.75" customHeight="1" thickBot="1" x14ac:dyDescent="0.3">
      <c r="A37" s="60"/>
      <c r="B37" s="60"/>
      <c r="C37" s="14" t="str">
        <f>H34</f>
        <v>Griechenland</v>
      </c>
      <c r="D37" s="40"/>
      <c r="E37" s="104"/>
      <c r="F37" s="93"/>
      <c r="G37" s="104"/>
      <c r="H37" s="14" t="str">
        <f>H35</f>
        <v>Japan</v>
      </c>
      <c r="I37" s="40"/>
      <c r="J37" s="60"/>
      <c r="K37" s="60" t="s">
        <v>80</v>
      </c>
      <c r="L37" s="60">
        <f t="shared" si="8"/>
        <v>0</v>
      </c>
      <c r="M37" s="60"/>
      <c r="N37" s="60">
        <f>IF($E37="",0,IF($E37&gt;$G37,3,IF($E37=$G37,1,0)))</f>
        <v>0</v>
      </c>
      <c r="O37" s="60"/>
      <c r="P37" s="60">
        <f>IF($G37="",0,IF($E37&gt;$G37,0,IF($E37=$G37,1,3)))</f>
        <v>0</v>
      </c>
      <c r="Q37" s="60"/>
      <c r="R37" s="60">
        <f>E37</f>
        <v>0</v>
      </c>
      <c r="S37" s="60"/>
      <c r="T37" s="60">
        <f>G37</f>
        <v>0</v>
      </c>
      <c r="U37" s="60"/>
      <c r="V37" s="60">
        <f>G37</f>
        <v>0</v>
      </c>
      <c r="W37" s="60"/>
      <c r="X37" s="60">
        <f>E37</f>
        <v>0</v>
      </c>
      <c r="Y37" s="60"/>
      <c r="Z37" s="60">
        <f>P40</f>
        <v>0</v>
      </c>
      <c r="AA37" s="60">
        <f>T40</f>
        <v>0</v>
      </c>
      <c r="AB37" s="60">
        <f>X40</f>
        <v>0</v>
      </c>
      <c r="AC37" s="60">
        <f>AA37-AB37</f>
        <v>0</v>
      </c>
      <c r="AD37" s="60">
        <f>IF(Z37&gt;Z34,-1,0)</f>
        <v>0</v>
      </c>
      <c r="AE37" s="60">
        <f>IF(Z37&gt;Z35,-1,0)</f>
        <v>0</v>
      </c>
      <c r="AF37" s="60">
        <f>IF(Z37&gt;Z36,-1,0)</f>
        <v>0</v>
      </c>
      <c r="AG37" s="60">
        <f>10000-(AJ37*1000+AM37*100+AK37*10)</f>
        <v>10000</v>
      </c>
      <c r="AH37" s="90">
        <f>RANK(AG37,AG34:AG37,1)</f>
        <v>1</v>
      </c>
      <c r="AI37" s="60" t="str">
        <f>H35</f>
        <v>Japan</v>
      </c>
      <c r="AJ37" s="60">
        <f t="shared" si="9"/>
        <v>0</v>
      </c>
      <c r="AK37" s="60">
        <f t="shared" si="9"/>
        <v>0</v>
      </c>
      <c r="AL37" s="60">
        <f t="shared" si="9"/>
        <v>0</v>
      </c>
      <c r="AM37" s="60">
        <f>AK37-AL37</f>
        <v>0</v>
      </c>
      <c r="AN37" s="187">
        <f>IF(AG34=AG37,IF(E38&gt;G38,AG34-0.1,AG34),AG34)</f>
        <v>10000</v>
      </c>
      <c r="AO37" s="187">
        <f>IF(AG35=AG37,IF(E37&gt;G37,AG35-0.1,AG35),AG35)</f>
        <v>10000</v>
      </c>
      <c r="AP37" s="187">
        <f>IF(AG36=AG37,IF(E35&gt;G35,AG36-0.1,AG36),AG36)</f>
        <v>10000</v>
      </c>
      <c r="AQ37" s="187"/>
      <c r="AR37" s="187">
        <f>AQ38</f>
        <v>30000</v>
      </c>
      <c r="AS37" s="90">
        <f>RANK(AR37,AR34:AR37,1)</f>
        <v>1</v>
      </c>
      <c r="AT37" s="60" t="str">
        <f t="shared" si="10"/>
        <v>Japan</v>
      </c>
      <c r="AU37" s="60">
        <f t="shared" si="10"/>
        <v>0</v>
      </c>
      <c r="AV37" s="60">
        <f t="shared" si="10"/>
        <v>0</v>
      </c>
      <c r="AW37" s="60">
        <f t="shared" si="10"/>
        <v>0</v>
      </c>
      <c r="AX37" s="60"/>
      <c r="AY37" s="60"/>
      <c r="AZ37" s="60"/>
      <c r="BA37" s="113">
        <v>4</v>
      </c>
      <c r="BB37" s="114" t="e">
        <f>VLOOKUP(4,AS34:AT37,2,FALSE)</f>
        <v>#N/A</v>
      </c>
      <c r="BC37" s="115"/>
      <c r="BD37" s="116" t="e">
        <f>VLOOKUP(4,AS34:AW37,3,FALSE)</f>
        <v>#N/A</v>
      </c>
      <c r="BE37" s="116" t="e">
        <f>VLOOKUP(4,AS34:AW37,4,FALSE)</f>
        <v>#N/A</v>
      </c>
      <c r="BF37" s="93" t="s">
        <v>12</v>
      </c>
      <c r="BG37" s="116" t="e">
        <f>VLOOKUP(4,AS34:AW37,5,FALSE)</f>
        <v>#N/A</v>
      </c>
      <c r="BH37" s="60"/>
      <c r="BI37" s="85"/>
      <c r="BJ37" s="85">
        <f>IF(E37&gt;G37,IF(Spielplan!E37&gt;Spielplan!G37,Punktemodus!$B$3,0),0)</f>
        <v>0</v>
      </c>
      <c r="BK37" s="85">
        <f>IF(E37=G37,IF(Spielplan!E37=Spielplan!G37,Punktemodus!$B$3,0),0)</f>
        <v>10</v>
      </c>
      <c r="BL37" s="85">
        <f>IF(E37&lt;G37,IF(Spielplan!E37&lt;Spielplan!G37,Punktemodus!$B$3,0),0)</f>
        <v>0</v>
      </c>
      <c r="BM37" s="85">
        <f>IF(E37=Spielplan!E37,IF(G37=Spielplan!G37,Punktemodus!$B$5,0),0)</f>
        <v>3</v>
      </c>
      <c r="BN37" s="85">
        <f>IF(E37=Spielplan!E37,Punktemodus!$B$7,0)</f>
        <v>1</v>
      </c>
      <c r="BO37" s="85">
        <f>IF(G37=Spielplan!G37,Punktemodus!$B$7,0)</f>
        <v>1</v>
      </c>
      <c r="BP37" s="137">
        <f>IF(Spielplan!E37="",0,SUM(BJ37:BO37))</f>
        <v>0</v>
      </c>
      <c r="BQ37" s="85"/>
      <c r="BR37" s="87"/>
      <c r="BS37" s="5" t="s">
        <v>127</v>
      </c>
      <c r="BT37" s="44" t="str">
        <f>IF(G61="","",BB57)</f>
        <v/>
      </c>
      <c r="BU37" s="46"/>
      <c r="BV37" s="104"/>
      <c r="BW37" s="60"/>
      <c r="BX37" s="104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</row>
    <row r="38" spans="1:101" ht="18.75" customHeight="1" thickBot="1" x14ac:dyDescent="0.3">
      <c r="A38" s="60"/>
      <c r="B38" s="60"/>
      <c r="C38" s="20" t="str">
        <f>C34</f>
        <v>Kolumbien</v>
      </c>
      <c r="D38" s="39"/>
      <c r="E38" s="104"/>
      <c r="F38" s="93"/>
      <c r="G38" s="104"/>
      <c r="H38" s="20" t="str">
        <f>H35</f>
        <v>Japan</v>
      </c>
      <c r="I38" s="39"/>
      <c r="J38" s="60"/>
      <c r="K38" s="60" t="s">
        <v>82</v>
      </c>
      <c r="L38" s="60">
        <f t="shared" si="8"/>
        <v>0</v>
      </c>
      <c r="M38" s="60">
        <f>IF($E38="",0,IF($E38&gt;$G38,3,IF($E38=G38,1,0)))</f>
        <v>0</v>
      </c>
      <c r="N38" s="60"/>
      <c r="O38" s="60"/>
      <c r="P38" s="60">
        <f>IF($G38="",0,IF($E38&gt;$G38,0,IF($E38=$G38,1,3)))</f>
        <v>0</v>
      </c>
      <c r="Q38" s="60">
        <f>E38</f>
        <v>0</v>
      </c>
      <c r="R38" s="60"/>
      <c r="S38" s="60"/>
      <c r="T38" s="60">
        <f>G38</f>
        <v>0</v>
      </c>
      <c r="U38" s="60">
        <f>G38</f>
        <v>0</v>
      </c>
      <c r="V38" s="60"/>
      <c r="W38" s="60"/>
      <c r="X38" s="60">
        <f>E38</f>
        <v>0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187">
        <f>SUM(AN34:AN37)</f>
        <v>30000</v>
      </c>
      <c r="AO38" s="187">
        <f>SUM(AO34:AO37)</f>
        <v>30000</v>
      </c>
      <c r="AP38" s="187">
        <f>SUM(AP34:AP37)</f>
        <v>30000</v>
      </c>
      <c r="AQ38" s="187">
        <f>SUM(AQ34:AQ37)</f>
        <v>30000</v>
      </c>
      <c r="AR38" s="187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85">
        <f>IF(E38&gt;G38,IF(Spielplan!E38&gt;Spielplan!G38,Punktemodus!$B$3,0),0)</f>
        <v>0</v>
      </c>
      <c r="BK38" s="85">
        <f>IF(E38=G38,IF(Spielplan!E38=Spielplan!G38,Punktemodus!$B$3,0),0)</f>
        <v>10</v>
      </c>
      <c r="BL38" s="85">
        <f>IF(E38&lt;G38,IF(Spielplan!E38&lt;Spielplan!G38,Punktemodus!$B$3,0),0)</f>
        <v>0</v>
      </c>
      <c r="BM38" s="85">
        <f>IF(E38=Spielplan!E38,IF(G38=Spielplan!G38,Punktemodus!$B$5,0),0)</f>
        <v>3</v>
      </c>
      <c r="BN38" s="85">
        <f>IF(E38=Spielplan!E38,Punktemodus!$B$7,0)</f>
        <v>1</v>
      </c>
      <c r="BO38" s="85">
        <f>IF(G38=Spielplan!G38,Punktemodus!$B$7,0)</f>
        <v>1</v>
      </c>
      <c r="BP38" s="137">
        <f>IF(Spielplan!E38="",0,SUM(BJ38:BO38))</f>
        <v>0</v>
      </c>
      <c r="BQ38" s="60"/>
      <c r="BR38" s="87"/>
      <c r="BS38" s="60"/>
      <c r="BT38" s="60"/>
      <c r="BU38" s="60"/>
      <c r="BV38" s="60"/>
      <c r="BW38" s="60"/>
      <c r="BX38" s="60"/>
      <c r="BY38" s="60"/>
      <c r="BZ38" s="47">
        <v>55</v>
      </c>
      <c r="CA38" s="44" t="str">
        <f>IF(BX36="",IF(BV36&gt;BV37,BT36,BT37),IF(BX36&gt;BX37,BT36,BT37))</f>
        <v/>
      </c>
      <c r="CB38" s="46"/>
      <c r="CC38" s="104"/>
      <c r="CD38" s="60"/>
      <c r="CE38" s="104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</row>
    <row r="39" spans="1:101" ht="18.75" customHeight="1" thickBot="1" x14ac:dyDescent="0.3">
      <c r="A39" s="60"/>
      <c r="B39" s="60"/>
      <c r="C39" s="14" t="str">
        <f>H34</f>
        <v>Griechenland</v>
      </c>
      <c r="D39" s="40"/>
      <c r="E39" s="104"/>
      <c r="F39" s="93"/>
      <c r="G39" s="104"/>
      <c r="H39" s="14" t="str">
        <f>C35</f>
        <v>Elfenbeinküste</v>
      </c>
      <c r="I39" s="40"/>
      <c r="J39" s="60"/>
      <c r="K39" s="60" t="s">
        <v>82</v>
      </c>
      <c r="L39" s="60">
        <f t="shared" si="8"/>
        <v>0</v>
      </c>
      <c r="M39" s="60"/>
      <c r="N39" s="60">
        <f>IF($E39="",0,IF($E39&gt;$G39,3,IF($E39=$G39,1,0)))</f>
        <v>0</v>
      </c>
      <c r="O39" s="60">
        <f>IF($G39="",0,IF($E39&gt;$G39,0,IF($E39=$G39,1,3)))</f>
        <v>0</v>
      </c>
      <c r="P39" s="60"/>
      <c r="Q39" s="60"/>
      <c r="R39" s="60">
        <f>E39</f>
        <v>0</v>
      </c>
      <c r="S39" s="60">
        <f>G39</f>
        <v>0</v>
      </c>
      <c r="T39" s="60"/>
      <c r="U39" s="60"/>
      <c r="V39" s="60">
        <f>G39</f>
        <v>0</v>
      </c>
      <c r="W39" s="60">
        <f>E39</f>
        <v>0</v>
      </c>
      <c r="X39" s="60"/>
      <c r="Y39" s="60"/>
      <c r="Z39" s="60" t="s">
        <v>30</v>
      </c>
      <c r="AA39" s="60"/>
      <c r="AB39" s="60"/>
      <c r="AC39" s="60"/>
      <c r="AD39" s="60"/>
      <c r="AE39" s="60"/>
      <c r="AF39" s="60"/>
      <c r="AG39" s="60" t="b">
        <f>OR(AG34=AG35,AG34=AG36,AG34=AG37,AG35=AG36,AG35=AG37,AG36=AG37)</f>
        <v>1</v>
      </c>
      <c r="AH39" s="60"/>
      <c r="AI39" s="60"/>
      <c r="AJ39" s="60"/>
      <c r="AK39" s="60"/>
      <c r="AL39" s="60"/>
      <c r="AM39" s="60"/>
      <c r="AN39" s="60"/>
      <c r="AO39" s="60" t="s">
        <v>34</v>
      </c>
      <c r="AP39" s="60"/>
      <c r="AQ39" s="60"/>
      <c r="AR39" s="60" t="b">
        <f>OR(AR34=AR35,AR34=AR36,AR34=AR37,AR35=AR36,AR35=AR37,AR36=AR37)</f>
        <v>1</v>
      </c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85">
        <f>IF(E39&gt;G39,IF(Spielplan!E39&gt;Spielplan!G39,Punktemodus!$B$3,0),0)</f>
        <v>0</v>
      </c>
      <c r="BK39" s="85">
        <f>IF(E39=G39,IF(Spielplan!E39=Spielplan!G39,Punktemodus!$B$3,0),0)</f>
        <v>10</v>
      </c>
      <c r="BL39" s="85">
        <f>IF(E39&lt;G39,IF(Spielplan!E39&lt;Spielplan!G39,Punktemodus!$B$3,0),0)</f>
        <v>0</v>
      </c>
      <c r="BM39" s="85">
        <f>IF(E39=Spielplan!E39,IF(G39=Spielplan!G39,Punktemodus!$B$5,0),0)</f>
        <v>3</v>
      </c>
      <c r="BN39" s="85">
        <f>IF(E39=Spielplan!E39,Punktemodus!$B$7,0)</f>
        <v>1</v>
      </c>
      <c r="BO39" s="85">
        <f>IF(G39=Spielplan!G39,Punktemodus!$B$7,0)</f>
        <v>1</v>
      </c>
      <c r="BP39" s="137">
        <f>IF(Spielplan!E39="",0,SUM(BJ39:BO39))</f>
        <v>0</v>
      </c>
      <c r="BQ39" s="60"/>
      <c r="BR39" s="87"/>
      <c r="BS39" s="60"/>
      <c r="BT39" s="60"/>
      <c r="BU39" s="60"/>
      <c r="BV39" s="60"/>
      <c r="BW39" s="60"/>
      <c r="BX39" s="60"/>
      <c r="BY39" s="60"/>
      <c r="BZ39" s="47">
        <v>56</v>
      </c>
      <c r="CA39" s="44" t="str">
        <f>IF(BX40="",IF(BV40&gt;BV41,BT40,BT41),IF(BX40&gt;BX41,BT40,BT41))</f>
        <v/>
      </c>
      <c r="CB39" s="46"/>
      <c r="CC39" s="104"/>
      <c r="CD39" s="60"/>
      <c r="CE39" s="104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</row>
    <row r="40" spans="1:101" ht="18.75" customHeight="1" thickBot="1" x14ac:dyDescent="0.25">
      <c r="A40" s="60"/>
      <c r="B40" s="60"/>
      <c r="C40" s="136" t="str">
        <f>IF(G39="","",IF(AR39=TRUE,"Achtung: Fehler in Tabelle!",""))</f>
        <v/>
      </c>
      <c r="D40" s="60"/>
      <c r="E40" s="85"/>
      <c r="F40" s="60"/>
      <c r="G40" s="85"/>
      <c r="H40" s="60"/>
      <c r="I40" s="60"/>
      <c r="J40" s="60"/>
      <c r="K40" s="60"/>
      <c r="L40" s="60"/>
      <c r="M40" s="60">
        <f t="shared" ref="M40:X40" si="11">SUM(M34:M39)</f>
        <v>0</v>
      </c>
      <c r="N40" s="60">
        <f t="shared" si="11"/>
        <v>0</v>
      </c>
      <c r="O40" s="60">
        <f t="shared" si="11"/>
        <v>0</v>
      </c>
      <c r="P40" s="60">
        <f t="shared" si="11"/>
        <v>0</v>
      </c>
      <c r="Q40" s="60">
        <f t="shared" si="11"/>
        <v>0</v>
      </c>
      <c r="R40" s="60">
        <f t="shared" si="11"/>
        <v>0</v>
      </c>
      <c r="S40" s="60">
        <f t="shared" si="11"/>
        <v>0</v>
      </c>
      <c r="T40" s="60">
        <f t="shared" si="11"/>
        <v>0</v>
      </c>
      <c r="U40" s="60">
        <f t="shared" si="11"/>
        <v>0</v>
      </c>
      <c r="V40" s="60">
        <f t="shared" si="11"/>
        <v>0</v>
      </c>
      <c r="W40" s="60">
        <f t="shared" si="11"/>
        <v>0</v>
      </c>
      <c r="X40" s="60">
        <f t="shared" si="11"/>
        <v>0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160">
        <f>SUM(BP34:BP39)</f>
        <v>0</v>
      </c>
      <c r="BQ40" s="60"/>
      <c r="BR40" s="87"/>
      <c r="BS40" s="55" t="s">
        <v>128</v>
      </c>
      <c r="BT40" s="44" t="str">
        <f>IF(G94="","",BB89)</f>
        <v/>
      </c>
      <c r="BU40" s="46"/>
      <c r="BV40" s="104"/>
      <c r="BW40" s="60"/>
      <c r="BX40" s="104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</row>
    <row r="41" spans="1:101" ht="18.75" customHeight="1" thickBot="1" x14ac:dyDescent="0.25">
      <c r="A41" s="60"/>
      <c r="B41" s="60"/>
      <c r="C41" s="60"/>
      <c r="D41" s="60"/>
      <c r="E41" s="85"/>
      <c r="F41" s="60"/>
      <c r="G41" s="85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138"/>
      <c r="BQ41" s="60"/>
      <c r="BR41" s="87"/>
      <c r="BS41" s="25" t="s">
        <v>129</v>
      </c>
      <c r="BT41" s="44" t="str">
        <f>IF(G83="","",BB79)</f>
        <v/>
      </c>
      <c r="BU41" s="46"/>
      <c r="BV41" s="104"/>
      <c r="BW41" s="60"/>
      <c r="BX41" s="104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</row>
    <row r="42" spans="1:101" ht="18.75" customHeight="1" thickBot="1" x14ac:dyDescent="0.3">
      <c r="A42" s="60"/>
      <c r="B42" s="60"/>
      <c r="C42" s="89"/>
      <c r="D42" s="60"/>
      <c r="E42" s="85"/>
      <c r="F42" s="60"/>
      <c r="G42" s="85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89"/>
      <c r="BC42" s="60"/>
      <c r="BD42" s="90"/>
      <c r="BE42" s="60"/>
      <c r="BF42" s="61"/>
      <c r="BG42" s="60"/>
      <c r="BH42" s="60"/>
      <c r="BI42" s="60"/>
      <c r="BJ42" s="60"/>
      <c r="BK42" s="60"/>
      <c r="BL42" s="60"/>
      <c r="BM42" s="60"/>
      <c r="BN42" s="60"/>
      <c r="BO42" s="60"/>
      <c r="BP42" s="138"/>
      <c r="BQ42" s="60"/>
      <c r="BR42" s="87"/>
      <c r="BS42" s="94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</row>
    <row r="43" spans="1:101" ht="18.75" customHeight="1" thickBot="1" x14ac:dyDescent="0.3">
      <c r="A43" s="60"/>
      <c r="B43" s="60"/>
      <c r="C43" s="88" t="s">
        <v>74</v>
      </c>
      <c r="D43" s="60"/>
      <c r="E43" s="85"/>
      <c r="F43" s="60"/>
      <c r="G43" s="85"/>
      <c r="H43" s="60"/>
      <c r="I43" s="60"/>
      <c r="J43" s="60"/>
      <c r="K43" s="60"/>
      <c r="L43" s="60"/>
      <c r="M43" s="60" t="s">
        <v>4</v>
      </c>
      <c r="N43" s="60"/>
      <c r="O43" s="60"/>
      <c r="P43" s="60"/>
      <c r="Q43" s="60" t="s">
        <v>6</v>
      </c>
      <c r="R43" s="60"/>
      <c r="S43" s="60"/>
      <c r="T43" s="60"/>
      <c r="U43" s="60" t="s">
        <v>7</v>
      </c>
      <c r="V43" s="60"/>
      <c r="W43" s="60"/>
      <c r="X43" s="60"/>
      <c r="Y43" s="60"/>
      <c r="Z43" s="60" t="s">
        <v>4</v>
      </c>
      <c r="AA43" s="60" t="s">
        <v>5</v>
      </c>
      <c r="AB43" s="60"/>
      <c r="AC43" s="60"/>
      <c r="AD43" s="60" t="s">
        <v>9</v>
      </c>
      <c r="AE43" s="60"/>
      <c r="AF43" s="60"/>
      <c r="AG43" s="60"/>
      <c r="AH43" s="60" t="s">
        <v>32</v>
      </c>
      <c r="AI43" s="60"/>
      <c r="AJ43" s="60"/>
      <c r="AK43" s="60"/>
      <c r="AL43" s="60"/>
      <c r="AM43" s="60"/>
      <c r="AN43" s="60" t="s">
        <v>35</v>
      </c>
      <c r="AO43" s="60"/>
      <c r="AP43" s="60"/>
      <c r="AQ43" s="60"/>
      <c r="AR43" s="60"/>
      <c r="AS43" s="60" t="s">
        <v>33</v>
      </c>
      <c r="AT43" s="60"/>
      <c r="AU43" s="60"/>
      <c r="AV43" s="60"/>
      <c r="AW43" s="60"/>
      <c r="AX43" s="60"/>
      <c r="AY43" s="60"/>
      <c r="AZ43" s="60"/>
      <c r="BA43" s="60"/>
      <c r="BB43" s="89" t="s">
        <v>10</v>
      </c>
      <c r="BC43" s="60"/>
      <c r="BD43" s="90" t="s">
        <v>4</v>
      </c>
      <c r="BE43" s="60"/>
      <c r="BF43" s="61" t="s">
        <v>5</v>
      </c>
      <c r="BG43" s="60"/>
      <c r="BH43" s="60"/>
      <c r="BI43" s="85"/>
      <c r="BJ43" s="60"/>
      <c r="BK43" s="60"/>
      <c r="BL43" s="60"/>
      <c r="BM43" s="60"/>
      <c r="BN43" s="60"/>
      <c r="BO43" s="60"/>
      <c r="BP43" s="138"/>
      <c r="BQ43" s="85"/>
      <c r="BR43" s="139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</row>
    <row r="44" spans="1:101" ht="18.75" customHeight="1" thickBot="1" x14ac:dyDescent="0.25">
      <c r="A44" s="60"/>
      <c r="B44" s="60"/>
      <c r="C44" s="60"/>
      <c r="D44" s="60"/>
      <c r="E44" s="85"/>
      <c r="F44" s="60"/>
      <c r="G44" s="85"/>
      <c r="H44" s="60"/>
      <c r="I44" s="60"/>
      <c r="J44" s="60"/>
      <c r="K44" s="60"/>
      <c r="L44" s="60"/>
      <c r="M44" s="60" t="s">
        <v>0</v>
      </c>
      <c r="N44" s="60" t="s">
        <v>1</v>
      </c>
      <c r="O44" s="60" t="s">
        <v>2</v>
      </c>
      <c r="P44" s="60" t="s">
        <v>3</v>
      </c>
      <c r="Q44" s="60" t="s">
        <v>0</v>
      </c>
      <c r="R44" s="60" t="s">
        <v>1</v>
      </c>
      <c r="S44" s="60" t="s">
        <v>2</v>
      </c>
      <c r="T44" s="60" t="s">
        <v>3</v>
      </c>
      <c r="U44" s="60" t="s">
        <v>0</v>
      </c>
      <c r="V44" s="60" t="s">
        <v>1</v>
      </c>
      <c r="W44" s="60" t="s">
        <v>2</v>
      </c>
      <c r="X44" s="60" t="s">
        <v>3</v>
      </c>
      <c r="Y44" s="60"/>
      <c r="Z44" s="60" t="s">
        <v>8</v>
      </c>
      <c r="AA44" s="60"/>
      <c r="AB44" s="60"/>
      <c r="AC44" s="60"/>
      <c r="AD44" s="60"/>
      <c r="AE44" s="60"/>
      <c r="AF44" s="60"/>
      <c r="AG44" s="60"/>
      <c r="AH44" s="60" t="s">
        <v>31</v>
      </c>
      <c r="AI44" s="60"/>
      <c r="AJ44" s="60"/>
      <c r="AK44" s="60"/>
      <c r="AL44" s="60"/>
      <c r="AM44" s="60"/>
      <c r="AN44" s="60" t="str">
        <f>AI45</f>
        <v>Uruguay</v>
      </c>
      <c r="AO44" s="60" t="str">
        <f>AI46</f>
        <v>Costa Rica</v>
      </c>
      <c r="AP44" s="60" t="str">
        <f>AI47</f>
        <v>England</v>
      </c>
      <c r="AQ44" s="60" t="str">
        <f>AI48</f>
        <v>Italien</v>
      </c>
      <c r="AR44" s="60"/>
      <c r="AS44" s="60" t="s">
        <v>31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85"/>
      <c r="BJ44" s="85"/>
      <c r="BK44" s="85"/>
      <c r="BL44" s="85"/>
      <c r="BM44" s="85"/>
      <c r="BN44" s="85"/>
      <c r="BO44" s="85"/>
      <c r="BP44" s="137"/>
      <c r="BQ44" s="85"/>
      <c r="BR44" s="141"/>
      <c r="BS44" s="359" t="s">
        <v>165</v>
      </c>
      <c r="BT44" s="360"/>
      <c r="BU44" s="361"/>
      <c r="BV44" s="362"/>
      <c r="BW44" s="156"/>
      <c r="BX44" s="351" t="s">
        <v>152</v>
      </c>
      <c r="BY44" s="351" t="s">
        <v>153</v>
      </c>
      <c r="BZ44" s="352"/>
      <c r="CA44" s="156"/>
      <c r="CB44" s="155"/>
      <c r="CC44" s="155"/>
      <c r="CD44" s="155"/>
      <c r="CE44" s="351" t="s">
        <v>155</v>
      </c>
      <c r="CF44" s="351" t="s">
        <v>156</v>
      </c>
      <c r="CG44" s="155"/>
      <c r="CH44" s="155"/>
      <c r="CI44" s="155"/>
      <c r="CJ44" s="351" t="s">
        <v>158</v>
      </c>
      <c r="CK44" s="155"/>
      <c r="CL44" s="155"/>
      <c r="CM44" s="155"/>
      <c r="CN44" s="155"/>
      <c r="CO44" s="351" t="s">
        <v>159</v>
      </c>
      <c r="CP44" s="155"/>
      <c r="CQ44" s="155"/>
      <c r="CR44" s="155"/>
      <c r="CS44" s="351" t="s">
        <v>146</v>
      </c>
      <c r="CT44" s="155"/>
      <c r="CU44" s="134"/>
      <c r="CV44" s="134"/>
      <c r="CW44" s="134"/>
    </row>
    <row r="45" spans="1:101" ht="18.75" customHeight="1" thickBot="1" x14ac:dyDescent="0.3">
      <c r="A45" s="60"/>
      <c r="B45" s="60"/>
      <c r="C45" s="75" t="str">
        <f>Spielplan!$C$45</f>
        <v>Uruguay</v>
      </c>
      <c r="D45" s="76"/>
      <c r="E45" s="104"/>
      <c r="F45" s="93"/>
      <c r="G45" s="104"/>
      <c r="H45" s="75" t="str">
        <f>Spielplan!$H$45</f>
        <v>Costa Rica</v>
      </c>
      <c r="I45" s="76"/>
      <c r="J45" s="60"/>
      <c r="K45" s="60" t="s">
        <v>85</v>
      </c>
      <c r="L45" s="60">
        <f t="shared" ref="L45:L50" si="12">IF(E45-G45&gt;0,1,IF(G45=E45,0,-1))</f>
        <v>0</v>
      </c>
      <c r="M45" s="60">
        <f>IF($E45="",0,IF($E45&gt;$G45,3,IF($E45=G45,1,0)))</f>
        <v>0</v>
      </c>
      <c r="N45" s="60">
        <f>IF($G45="",0,IF($E45&gt;$G45,0,IF($E45=G45,1,3)))</f>
        <v>0</v>
      </c>
      <c r="O45" s="60"/>
      <c r="P45" s="60"/>
      <c r="Q45" s="60">
        <f>E45</f>
        <v>0</v>
      </c>
      <c r="R45" s="60">
        <f>G45</f>
        <v>0</v>
      </c>
      <c r="S45" s="60"/>
      <c r="T45" s="60"/>
      <c r="U45" s="60">
        <f>G45</f>
        <v>0</v>
      </c>
      <c r="V45" s="60">
        <f>E45</f>
        <v>0</v>
      </c>
      <c r="W45" s="60"/>
      <c r="X45" s="60"/>
      <c r="Y45" s="60"/>
      <c r="Z45" s="60">
        <f>M51</f>
        <v>0</v>
      </c>
      <c r="AA45" s="60">
        <f>Q51</f>
        <v>0</v>
      </c>
      <c r="AB45" s="60">
        <f>U51</f>
        <v>0</v>
      </c>
      <c r="AC45" s="60">
        <f>AA45-AB45</f>
        <v>0</v>
      </c>
      <c r="AD45" s="60">
        <f>IF(Z45&gt;Z46,-1,0)</f>
        <v>0</v>
      </c>
      <c r="AE45" s="60">
        <f>IF(Z45&gt;Z47,-1,0)</f>
        <v>0</v>
      </c>
      <c r="AF45" s="60">
        <f>IF(Z45&gt;Z48,-1,0)</f>
        <v>0</v>
      </c>
      <c r="AG45" s="60">
        <f>10000-(AJ45*1000+AM45*100+AK45*10)</f>
        <v>10000</v>
      </c>
      <c r="AH45" s="90">
        <f>RANK(AG45,AG45:AG48,1)</f>
        <v>1</v>
      </c>
      <c r="AI45" s="60" t="str">
        <f>C45</f>
        <v>Uruguay</v>
      </c>
      <c r="AJ45" s="60">
        <f t="shared" ref="AJ45:AL48" si="13">Z45</f>
        <v>0</v>
      </c>
      <c r="AK45" s="60">
        <f t="shared" si="13"/>
        <v>0</v>
      </c>
      <c r="AL45" s="60">
        <f t="shared" si="13"/>
        <v>0</v>
      </c>
      <c r="AM45" s="60">
        <f>AK45-AL45</f>
        <v>0</v>
      </c>
      <c r="AN45" s="187"/>
      <c r="AO45" s="187">
        <f>IF(AG46=AG45,IF(G45&gt;E45,AG46-0.1,AG46),AG46)</f>
        <v>10000</v>
      </c>
      <c r="AP45" s="187">
        <f>IF(AG47=AG45,IF(G47&gt;E47,AG47-0.1,AG47),AG47)</f>
        <v>10000</v>
      </c>
      <c r="AQ45" s="187">
        <f>IF(AG48=AG45,IF(G49&gt;E49,AG48-0.1,AG48),AG48)</f>
        <v>10000</v>
      </c>
      <c r="AR45" s="187">
        <f>AN49</f>
        <v>30000</v>
      </c>
      <c r="AS45" s="90">
        <f>RANK(AR45,AR45:AR48,1)</f>
        <v>1</v>
      </c>
      <c r="AT45" s="60" t="str">
        <f t="shared" ref="AT45:AW48" si="14">AI45</f>
        <v>Uruguay</v>
      </c>
      <c r="AU45" s="60">
        <f t="shared" si="14"/>
        <v>0</v>
      </c>
      <c r="AV45" s="60">
        <f t="shared" si="14"/>
        <v>0</v>
      </c>
      <c r="AW45" s="60">
        <f t="shared" si="14"/>
        <v>0</v>
      </c>
      <c r="AX45" s="60"/>
      <c r="AY45" s="60"/>
      <c r="AZ45" s="60"/>
      <c r="BA45" s="77">
        <v>1</v>
      </c>
      <c r="BB45" s="75" t="str">
        <f>VLOOKUP(1,AS45:AT48,2,FALSE)</f>
        <v>Uruguay</v>
      </c>
      <c r="BC45" s="76"/>
      <c r="BD45" s="78">
        <f>VLOOKUP(1,AS45:AW48,3,FALSE)</f>
        <v>0</v>
      </c>
      <c r="BE45" s="79">
        <f>VLOOKUP(1,AS45:AW48,4,FALSE)</f>
        <v>0</v>
      </c>
      <c r="BF45" s="93" t="s">
        <v>12</v>
      </c>
      <c r="BG45" s="79">
        <f>VLOOKUP(1,AS45:AW48,5,FALSE)</f>
        <v>0</v>
      </c>
      <c r="BH45" s="80" t="s">
        <v>24</v>
      </c>
      <c r="BI45" s="85"/>
      <c r="BJ45" s="85">
        <f>IF(E45&gt;G45,IF(Spielplan!E45&gt;Spielplan!G45,Punktemodus!$B$3,0),0)</f>
        <v>0</v>
      </c>
      <c r="BK45" s="85">
        <f>IF(E45=G45,IF(Spielplan!E45=Spielplan!G45,Punktemodus!$B$3,0),0)</f>
        <v>10</v>
      </c>
      <c r="BL45" s="85">
        <f>IF(E45&lt;G45,IF(Spielplan!E45&lt;Spielplan!G45,Punktemodus!$B$3,0),0)</f>
        <v>0</v>
      </c>
      <c r="BM45" s="85">
        <f>IF(E45=Spielplan!E45,IF(G45=Spielplan!G45,Punktemodus!$B$5,0),0)</f>
        <v>3</v>
      </c>
      <c r="BN45" s="85">
        <f>IF(E45=Spielplan!E45,Punktemodus!$B$7,0)</f>
        <v>1</v>
      </c>
      <c r="BO45" s="85">
        <f>IF(G45=Spielplan!G45,Punktemodus!$B$7,0)</f>
        <v>1</v>
      </c>
      <c r="BP45" s="137">
        <f>IF(Spielplan!E45="",0,SUM(BJ45:BO45))</f>
        <v>0</v>
      </c>
      <c r="BQ45" s="85"/>
      <c r="BR45" s="141"/>
      <c r="BS45" s="363"/>
      <c r="BT45" s="364"/>
      <c r="BU45" s="365"/>
      <c r="BV45" s="366"/>
      <c r="BW45" s="156"/>
      <c r="BX45" s="351"/>
      <c r="BY45" s="351"/>
      <c r="BZ45" s="352"/>
      <c r="CA45" s="156"/>
      <c r="CB45" s="155"/>
      <c r="CC45" s="155"/>
      <c r="CD45" s="155"/>
      <c r="CE45" s="351"/>
      <c r="CF45" s="351"/>
      <c r="CG45" s="155"/>
      <c r="CH45" s="155"/>
      <c r="CI45" s="155"/>
      <c r="CJ45" s="351"/>
      <c r="CK45" s="155"/>
      <c r="CL45" s="155"/>
      <c r="CM45" s="155"/>
      <c r="CN45" s="155"/>
      <c r="CO45" s="351"/>
      <c r="CP45" s="155"/>
      <c r="CQ45" s="155"/>
      <c r="CR45" s="155"/>
      <c r="CS45" s="351"/>
      <c r="CT45" s="155"/>
      <c r="CU45" s="134"/>
      <c r="CV45" s="134"/>
      <c r="CW45" s="134"/>
    </row>
    <row r="46" spans="1:101" ht="18.75" customHeight="1" thickBot="1" x14ac:dyDescent="0.3">
      <c r="A46" s="60"/>
      <c r="B46" s="60"/>
      <c r="C46" s="48" t="str">
        <f>Spielplan!$C$46</f>
        <v>England</v>
      </c>
      <c r="D46" s="49"/>
      <c r="E46" s="104"/>
      <c r="F46" s="93"/>
      <c r="G46" s="104"/>
      <c r="H46" s="48" t="str">
        <f>Spielplan!$H$46</f>
        <v>Italien</v>
      </c>
      <c r="I46" s="49"/>
      <c r="J46" s="60"/>
      <c r="K46" s="60" t="s">
        <v>86</v>
      </c>
      <c r="L46" s="60">
        <f t="shared" si="12"/>
        <v>0</v>
      </c>
      <c r="M46" s="60"/>
      <c r="N46" s="60"/>
      <c r="O46" s="60">
        <f>IF($E46="",0,IF($E46&gt;$G46,3,IF($E46=$G46,1,0)))</f>
        <v>0</v>
      </c>
      <c r="P46" s="60">
        <f>IF($G46="",0,IF($E46&gt;$G46,0,IF($E46=$G46,1,3)))</f>
        <v>0</v>
      </c>
      <c r="Q46" s="60"/>
      <c r="R46" s="60"/>
      <c r="S46" s="60">
        <f>E46</f>
        <v>0</v>
      </c>
      <c r="T46" s="60">
        <f>G46</f>
        <v>0</v>
      </c>
      <c r="U46" s="60"/>
      <c r="V46" s="60"/>
      <c r="W46" s="60">
        <f>G46</f>
        <v>0</v>
      </c>
      <c r="X46" s="60">
        <f>E46</f>
        <v>0</v>
      </c>
      <c r="Y46" s="60"/>
      <c r="Z46" s="60">
        <f>N51</f>
        <v>0</v>
      </c>
      <c r="AA46" s="60">
        <f>R51</f>
        <v>0</v>
      </c>
      <c r="AB46" s="60">
        <f>V51</f>
        <v>0</v>
      </c>
      <c r="AC46" s="60">
        <f>AA46-AB46</f>
        <v>0</v>
      </c>
      <c r="AD46" s="60">
        <f>IF(Z46&gt;Z45,-1,0)</f>
        <v>0</v>
      </c>
      <c r="AE46" s="60">
        <f>IF(Z46&gt;Z47,-1,0)</f>
        <v>0</v>
      </c>
      <c r="AF46" s="60">
        <f>IF(Z46&gt;Z48,-1,0)</f>
        <v>0</v>
      </c>
      <c r="AG46" s="60">
        <f>10000-(AJ46*1000+AM46*100+AK46*10)</f>
        <v>10000</v>
      </c>
      <c r="AH46" s="90">
        <f>RANK(AG46,AG45:AG48,1)</f>
        <v>1</v>
      </c>
      <c r="AI46" s="60" t="str">
        <f>H45</f>
        <v>Costa Rica</v>
      </c>
      <c r="AJ46" s="60">
        <f t="shared" si="13"/>
        <v>0</v>
      </c>
      <c r="AK46" s="60">
        <f t="shared" si="13"/>
        <v>0</v>
      </c>
      <c r="AL46" s="60">
        <f t="shared" si="13"/>
        <v>0</v>
      </c>
      <c r="AM46" s="60">
        <f>AK46-AL46</f>
        <v>0</v>
      </c>
      <c r="AN46" s="187">
        <f>IF(AG45=AG46,IF(E45&gt;G45,AG45-0.1,AG45),AG45)</f>
        <v>10000</v>
      </c>
      <c r="AO46" s="187"/>
      <c r="AP46" s="187">
        <f>IF(AG47=AG46,IF(G50&gt;E50,AG47-0.1,AG47),AG47)</f>
        <v>10000</v>
      </c>
      <c r="AQ46" s="187">
        <f>IF(AG48=AG46,IF(G48&gt;E48,AG48-0.1,AG48),AG48)</f>
        <v>10000</v>
      </c>
      <c r="AR46" s="187">
        <f>AO49</f>
        <v>30000</v>
      </c>
      <c r="AS46" s="90">
        <f>RANK(AR46,AR45:AR48,1)</f>
        <v>1</v>
      </c>
      <c r="AT46" s="60" t="str">
        <f t="shared" si="14"/>
        <v>Costa Rica</v>
      </c>
      <c r="AU46" s="60">
        <f t="shared" si="14"/>
        <v>0</v>
      </c>
      <c r="AV46" s="60">
        <f t="shared" si="14"/>
        <v>0</v>
      </c>
      <c r="AW46" s="60">
        <f t="shared" si="14"/>
        <v>0</v>
      </c>
      <c r="AX46" s="60"/>
      <c r="AY46" s="60"/>
      <c r="AZ46" s="60"/>
      <c r="BA46" s="50">
        <v>2</v>
      </c>
      <c r="BB46" s="48" t="e">
        <f>VLOOKUP(2,AS45:AT48,2,FALSE)</f>
        <v>#N/A</v>
      </c>
      <c r="BC46" s="49"/>
      <c r="BD46" s="51" t="e">
        <f>VLOOKUP(2,AS45:AW48,3,FALSE)</f>
        <v>#N/A</v>
      </c>
      <c r="BE46" s="52" t="e">
        <f>VLOOKUP(2,AS45:AW48,4,FALSE)</f>
        <v>#N/A</v>
      </c>
      <c r="BF46" s="93" t="s">
        <v>12</v>
      </c>
      <c r="BG46" s="52" t="e">
        <f>VLOOKUP(2,AS45:AW48,5,FALSE)</f>
        <v>#N/A</v>
      </c>
      <c r="BH46" s="81" t="s">
        <v>25</v>
      </c>
      <c r="BI46" s="85"/>
      <c r="BJ46" s="85">
        <f>IF(E46&gt;G46,IF(Spielplan!E46&gt;Spielplan!G46,Punktemodus!$B$3,0),0)</f>
        <v>0</v>
      </c>
      <c r="BK46" s="85">
        <f>IF(E46=G46,IF(Spielplan!E46=Spielplan!G46,Punktemodus!$B$3,0),0)</f>
        <v>10</v>
      </c>
      <c r="BL46" s="85">
        <f>IF(E46&lt;G46,IF(Spielplan!E46&lt;Spielplan!G46,Punktemodus!$B$3,0),0)</f>
        <v>0</v>
      </c>
      <c r="BM46" s="85">
        <f>IF(E46=Spielplan!E46,IF(G46=Spielplan!G46,Punktemodus!$B$5,0),0)</f>
        <v>3</v>
      </c>
      <c r="BN46" s="85">
        <f>IF(E46=Spielplan!E46,Punktemodus!$B$7,0)</f>
        <v>1</v>
      </c>
      <c r="BO46" s="85">
        <f>IF(G46=Spielplan!G46,Punktemodus!$B$7,0)</f>
        <v>1</v>
      </c>
      <c r="BP46" s="137">
        <f>IF(Spielplan!E46="",0,SUM(BJ46:BO46))</f>
        <v>0</v>
      </c>
      <c r="BQ46" s="85"/>
      <c r="BR46" s="141"/>
      <c r="BS46" s="142"/>
      <c r="BT46" s="155"/>
      <c r="BU46" s="154" t="s">
        <v>120</v>
      </c>
      <c r="BV46" s="155"/>
      <c r="BW46" s="155"/>
      <c r="BX46" s="351"/>
      <c r="BY46" s="351"/>
      <c r="BZ46" s="352"/>
      <c r="CA46" s="155"/>
      <c r="CB46" s="155"/>
      <c r="CC46" s="155"/>
      <c r="CD46" s="155"/>
      <c r="CE46" s="351"/>
      <c r="CF46" s="351"/>
      <c r="CG46" s="155"/>
      <c r="CH46" s="155"/>
      <c r="CI46" s="155"/>
      <c r="CJ46" s="351"/>
      <c r="CK46" s="155"/>
      <c r="CL46" s="155"/>
      <c r="CM46" s="155"/>
      <c r="CN46" s="155"/>
      <c r="CO46" s="351"/>
      <c r="CP46" s="155"/>
      <c r="CQ46" s="155"/>
      <c r="CR46" s="155"/>
      <c r="CS46" s="351"/>
      <c r="CT46" s="155"/>
      <c r="CU46" s="134"/>
      <c r="CV46" s="134"/>
      <c r="CW46" s="134"/>
    </row>
    <row r="47" spans="1:101" ht="18.75" customHeight="1" thickBot="1" x14ac:dyDescent="0.3">
      <c r="A47" s="60"/>
      <c r="B47" s="60"/>
      <c r="C47" s="75" t="str">
        <f>C45</f>
        <v>Uruguay</v>
      </c>
      <c r="D47" s="76"/>
      <c r="E47" s="104"/>
      <c r="F47" s="93"/>
      <c r="G47" s="104"/>
      <c r="H47" s="75" t="str">
        <f>C46</f>
        <v>England</v>
      </c>
      <c r="I47" s="76"/>
      <c r="J47" s="60"/>
      <c r="K47" s="60" t="s">
        <v>87</v>
      </c>
      <c r="L47" s="60">
        <f t="shared" si="12"/>
        <v>0</v>
      </c>
      <c r="M47" s="60">
        <f>IF($E47="",0,IF($E47&gt;$G47,3,IF($E47=G47,1,0)))</f>
        <v>0</v>
      </c>
      <c r="N47" s="60"/>
      <c r="O47" s="60">
        <f>IF($G47="",0,IF($E47&gt;$G47,0,IF($E47=$G47,1,3)))</f>
        <v>0</v>
      </c>
      <c r="P47" s="60"/>
      <c r="Q47" s="60">
        <f>E47</f>
        <v>0</v>
      </c>
      <c r="R47" s="60"/>
      <c r="S47" s="60">
        <f>G47</f>
        <v>0</v>
      </c>
      <c r="T47" s="60"/>
      <c r="U47" s="60">
        <f>G47</f>
        <v>0</v>
      </c>
      <c r="V47" s="60"/>
      <c r="W47" s="60">
        <f>E47</f>
        <v>0</v>
      </c>
      <c r="X47" s="60"/>
      <c r="Y47" s="60"/>
      <c r="Z47" s="60">
        <f>O51</f>
        <v>0</v>
      </c>
      <c r="AA47" s="60">
        <f>S51</f>
        <v>0</v>
      </c>
      <c r="AB47" s="60">
        <f>W51</f>
        <v>0</v>
      </c>
      <c r="AC47" s="60">
        <f>AA47-AB47</f>
        <v>0</v>
      </c>
      <c r="AD47" s="60">
        <f>IF(Z47&gt;Z45,-1,0)</f>
        <v>0</v>
      </c>
      <c r="AE47" s="60">
        <f>IF(Z47&gt;Z46,-1,0)</f>
        <v>0</v>
      </c>
      <c r="AF47" s="60">
        <f>IF(Z47&gt;Z48,-1,0)</f>
        <v>0</v>
      </c>
      <c r="AG47" s="60">
        <f>10000-(AJ47*1000+AM47*100+AK47*10)</f>
        <v>10000</v>
      </c>
      <c r="AH47" s="90">
        <f>RANK(AG47,AG45:AG48,1)</f>
        <v>1</v>
      </c>
      <c r="AI47" s="60" t="str">
        <f>C46</f>
        <v>England</v>
      </c>
      <c r="AJ47" s="60">
        <f t="shared" si="13"/>
        <v>0</v>
      </c>
      <c r="AK47" s="60">
        <f t="shared" si="13"/>
        <v>0</v>
      </c>
      <c r="AL47" s="60">
        <f t="shared" si="13"/>
        <v>0</v>
      </c>
      <c r="AM47" s="60">
        <f>AK47-AL47</f>
        <v>0</v>
      </c>
      <c r="AN47" s="187">
        <f>IF(AG45=AG47,IF(E47&gt;G47,AG45-0.1,AG45),AG45)</f>
        <v>10000</v>
      </c>
      <c r="AO47" s="187">
        <f>IF(AG46=AG47,IF(E50&gt;G50,AG46-0.1,AG46),AG46)</f>
        <v>10000</v>
      </c>
      <c r="AP47" s="187"/>
      <c r="AQ47" s="187">
        <f>IF(AG48=AG47,IF(G46&gt;E46,AG48-0.1,AG48),AG48)</f>
        <v>10000</v>
      </c>
      <c r="AR47" s="187">
        <f>AP49</f>
        <v>30000</v>
      </c>
      <c r="AS47" s="90">
        <f>RANK(AR47,AR45:AR48,1)</f>
        <v>1</v>
      </c>
      <c r="AT47" s="60" t="str">
        <f t="shared" si="14"/>
        <v>England</v>
      </c>
      <c r="AU47" s="60">
        <f t="shared" si="14"/>
        <v>0</v>
      </c>
      <c r="AV47" s="60">
        <f t="shared" si="14"/>
        <v>0</v>
      </c>
      <c r="AW47" s="60">
        <f t="shared" si="14"/>
        <v>0</v>
      </c>
      <c r="AX47" s="60"/>
      <c r="AY47" s="60"/>
      <c r="AZ47" s="60"/>
      <c r="BA47" s="113">
        <v>3</v>
      </c>
      <c r="BB47" s="114" t="e">
        <f>VLOOKUP(3,AS45:AT48,2,FALSE)</f>
        <v>#N/A</v>
      </c>
      <c r="BC47" s="115"/>
      <c r="BD47" s="116" t="e">
        <f>VLOOKUP(3,AS45:AW48,3,FALSE)</f>
        <v>#N/A</v>
      </c>
      <c r="BE47" s="116" t="e">
        <f>VLOOKUP(3,AS45:AW48,4,FALSE)</f>
        <v>#N/A</v>
      </c>
      <c r="BF47" s="93" t="s">
        <v>12</v>
      </c>
      <c r="BG47" s="116" t="e">
        <f>VLOOKUP(3,AS45:AW48,5,FALSE)</f>
        <v>#N/A</v>
      </c>
      <c r="BH47" s="60"/>
      <c r="BI47" s="60"/>
      <c r="BJ47" s="85">
        <f>IF(E47&gt;G47,IF(Spielplan!E47&gt;Spielplan!G47,Punktemodus!$B$3,0),0)</f>
        <v>0</v>
      </c>
      <c r="BK47" s="85">
        <f>IF(E47=G47,IF(Spielplan!E47=Spielplan!G47,Punktemodus!$B$3,0),0)</f>
        <v>10</v>
      </c>
      <c r="BL47" s="85">
        <f>IF(E47&lt;G47,IF(Spielplan!E47&lt;Spielplan!G47,Punktemodus!$B$3,0),0)</f>
        <v>0</v>
      </c>
      <c r="BM47" s="85">
        <f>IF(E47=Spielplan!E47,IF(G47=Spielplan!G47,Punktemodus!$B$5,0),0)</f>
        <v>3</v>
      </c>
      <c r="BN47" s="85">
        <f>IF(E47=Spielplan!E47,Punktemodus!$B$7,0)</f>
        <v>1</v>
      </c>
      <c r="BO47" s="85">
        <f>IF(G47=Spielplan!G47,Punktemodus!$B$7,0)</f>
        <v>1</v>
      </c>
      <c r="BP47" s="137">
        <f>IF(Spielplan!E47="",0,SUM(BJ47:BO47))</f>
        <v>0</v>
      </c>
      <c r="BQ47" s="85"/>
      <c r="BR47" s="141"/>
      <c r="BS47" s="134"/>
      <c r="BT47" s="134"/>
      <c r="BU47" s="134"/>
      <c r="BV47" s="134"/>
      <c r="BW47" s="155"/>
      <c r="BX47" s="351"/>
      <c r="BY47" s="351"/>
      <c r="BZ47" s="352"/>
      <c r="CA47" s="155"/>
      <c r="CB47" s="155"/>
      <c r="CC47" s="155"/>
      <c r="CD47" s="155"/>
      <c r="CE47" s="351"/>
      <c r="CF47" s="351"/>
      <c r="CG47" s="155"/>
      <c r="CH47" s="155"/>
      <c r="CI47" s="155"/>
      <c r="CJ47" s="351"/>
      <c r="CK47" s="155"/>
      <c r="CL47" s="155"/>
      <c r="CM47" s="155"/>
      <c r="CN47" s="155"/>
      <c r="CO47" s="351"/>
      <c r="CP47" s="155"/>
      <c r="CQ47" s="155"/>
      <c r="CR47" s="155"/>
      <c r="CS47" s="351"/>
      <c r="CT47" s="155"/>
      <c r="CU47" s="134"/>
      <c r="CV47" s="134"/>
      <c r="CW47" s="134"/>
    </row>
    <row r="48" spans="1:101" ht="18.75" customHeight="1" thickBot="1" x14ac:dyDescent="0.3">
      <c r="A48" s="60"/>
      <c r="B48" s="60"/>
      <c r="C48" s="48" t="str">
        <f>H45</f>
        <v>Costa Rica</v>
      </c>
      <c r="D48" s="49"/>
      <c r="E48" s="104"/>
      <c r="F48" s="93"/>
      <c r="G48" s="104"/>
      <c r="H48" s="48" t="str">
        <f>H46</f>
        <v>Italien</v>
      </c>
      <c r="I48" s="49"/>
      <c r="J48" s="60"/>
      <c r="K48" s="60" t="s">
        <v>88</v>
      </c>
      <c r="L48" s="60">
        <f t="shared" si="12"/>
        <v>0</v>
      </c>
      <c r="M48" s="60"/>
      <c r="N48" s="60">
        <f>IF($E48="",0,IF($E48&gt;$G48,3,IF($E48=$G48,1,0)))</f>
        <v>0</v>
      </c>
      <c r="O48" s="60"/>
      <c r="P48" s="60">
        <f>IF($G48="",0,IF($E48&gt;$G48,0,IF($E48=$G48,1,3)))</f>
        <v>0</v>
      </c>
      <c r="Q48" s="60"/>
      <c r="R48" s="60">
        <f>E48</f>
        <v>0</v>
      </c>
      <c r="S48" s="60"/>
      <c r="T48" s="60">
        <f>G48</f>
        <v>0</v>
      </c>
      <c r="U48" s="60"/>
      <c r="V48" s="60">
        <f>G48</f>
        <v>0</v>
      </c>
      <c r="W48" s="60"/>
      <c r="X48" s="60">
        <f>E48</f>
        <v>0</v>
      </c>
      <c r="Y48" s="60"/>
      <c r="Z48" s="60">
        <f>P51</f>
        <v>0</v>
      </c>
      <c r="AA48" s="60">
        <f>T51</f>
        <v>0</v>
      </c>
      <c r="AB48" s="60">
        <f>X51</f>
        <v>0</v>
      </c>
      <c r="AC48" s="60">
        <f>AA48-AB48</f>
        <v>0</v>
      </c>
      <c r="AD48" s="60">
        <f>IF(Z48&gt;Z45,-1,0)</f>
        <v>0</v>
      </c>
      <c r="AE48" s="60">
        <f>IF(Z48&gt;Z46,-1,0)</f>
        <v>0</v>
      </c>
      <c r="AF48" s="60">
        <f>IF(Z48&gt;Z47,-1,0)</f>
        <v>0</v>
      </c>
      <c r="AG48" s="60">
        <f>10000-(AJ48*1000+AM48*100+AK48*10)</f>
        <v>10000</v>
      </c>
      <c r="AH48" s="90">
        <f>RANK(AG48,AG45:AG48,1)</f>
        <v>1</v>
      </c>
      <c r="AI48" s="60" t="str">
        <f>H46</f>
        <v>Italien</v>
      </c>
      <c r="AJ48" s="60">
        <f t="shared" si="13"/>
        <v>0</v>
      </c>
      <c r="AK48" s="60">
        <f t="shared" si="13"/>
        <v>0</v>
      </c>
      <c r="AL48" s="60">
        <f t="shared" si="13"/>
        <v>0</v>
      </c>
      <c r="AM48" s="60">
        <f>AK48-AL48</f>
        <v>0</v>
      </c>
      <c r="AN48" s="187">
        <f>IF(AG45=AG48,IF(E49&gt;G49,AG45-0.1,AG45),AG45)</f>
        <v>10000</v>
      </c>
      <c r="AO48" s="187">
        <f>IF(AG46=AG48,IF(E48&gt;G48,AG46-0.1,AG46),AG46)</f>
        <v>10000</v>
      </c>
      <c r="AP48" s="187">
        <f>IF(AG47=AG48,IF(E46&gt;G46,AG47-0.1,AG47),AG47)</f>
        <v>10000</v>
      </c>
      <c r="AQ48" s="187"/>
      <c r="AR48" s="187">
        <f>AQ49</f>
        <v>30000</v>
      </c>
      <c r="AS48" s="90">
        <f>RANK(AR48,AR45:AR48,1)</f>
        <v>1</v>
      </c>
      <c r="AT48" s="60" t="str">
        <f t="shared" si="14"/>
        <v>Italien</v>
      </c>
      <c r="AU48" s="60">
        <f t="shared" si="14"/>
        <v>0</v>
      </c>
      <c r="AV48" s="60">
        <f t="shared" si="14"/>
        <v>0</v>
      </c>
      <c r="AW48" s="60">
        <f t="shared" si="14"/>
        <v>0</v>
      </c>
      <c r="AX48" s="60"/>
      <c r="AY48" s="60"/>
      <c r="AZ48" s="60"/>
      <c r="BA48" s="113">
        <v>4</v>
      </c>
      <c r="BB48" s="114" t="e">
        <f>VLOOKUP(4,AS45:AT48,2,FALSE)</f>
        <v>#N/A</v>
      </c>
      <c r="BC48" s="115"/>
      <c r="BD48" s="116" t="e">
        <f>VLOOKUP(4,AS45:AW48,3,FALSE)</f>
        <v>#N/A</v>
      </c>
      <c r="BE48" s="116" t="e">
        <f>VLOOKUP(4,AS45:AW48,4,FALSE)</f>
        <v>#N/A</v>
      </c>
      <c r="BF48" s="93" t="s">
        <v>12</v>
      </c>
      <c r="BG48" s="116" t="e">
        <f>VLOOKUP(4,AS45:AW48,5,FALSE)</f>
        <v>#N/A</v>
      </c>
      <c r="BH48" s="60"/>
      <c r="BI48" s="60"/>
      <c r="BJ48" s="85">
        <f>IF(E48&gt;G48,IF(Spielplan!E48&gt;Spielplan!G48,Punktemodus!$B$3,0),0)</f>
        <v>0</v>
      </c>
      <c r="BK48" s="85">
        <f>IF(E48=G48,IF(Spielplan!E48=Spielplan!G48,Punktemodus!$B$3,0),0)</f>
        <v>10</v>
      </c>
      <c r="BL48" s="85">
        <f>IF(E48&lt;G48,IF(Spielplan!E48&lt;Spielplan!G48,Punktemodus!$B$3,0),0)</f>
        <v>0</v>
      </c>
      <c r="BM48" s="85">
        <f>IF(E48=Spielplan!E48,IF(G48=Spielplan!G48,Punktemodus!$B$5,0),0)</f>
        <v>3</v>
      </c>
      <c r="BN48" s="85">
        <f>IF(E48=Spielplan!E48,Punktemodus!$B$7,0)</f>
        <v>1</v>
      </c>
      <c r="BO48" s="85">
        <f>IF(G48=Spielplan!G48,Punktemodus!$B$7,0)</f>
        <v>1</v>
      </c>
      <c r="BP48" s="137">
        <f>IF(Spielplan!E48="",0,SUM(BJ48:BO48))</f>
        <v>0</v>
      </c>
      <c r="BQ48" s="85"/>
      <c r="BR48" s="141"/>
      <c r="BS48" s="143" t="s">
        <v>18</v>
      </c>
      <c r="BT48" s="144" t="str">
        <f>Spielplan!$BL$12</f>
        <v/>
      </c>
      <c r="BU48" s="145"/>
      <c r="BV48" s="146">
        <f>Spielplan!$BN$12</f>
        <v>0</v>
      </c>
      <c r="BW48" s="157"/>
      <c r="BX48" s="158">
        <f>IF(BT12=BT48,Punktemodus!$B$11,0)</f>
        <v>10</v>
      </c>
      <c r="BY48" s="158">
        <f>IF(BT48=BT29,Punktemodus!B13,0)</f>
        <v>5</v>
      </c>
      <c r="BZ48" s="142"/>
      <c r="CA48" s="155"/>
      <c r="CB48" s="154" t="s">
        <v>27</v>
      </c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34"/>
      <c r="CV48" s="134"/>
      <c r="CW48" s="134"/>
    </row>
    <row r="49" spans="1:101" ht="18.75" customHeight="1" thickBot="1" x14ac:dyDescent="0.3">
      <c r="A49" s="60"/>
      <c r="B49" s="60"/>
      <c r="C49" s="75" t="str">
        <f>C45</f>
        <v>Uruguay</v>
      </c>
      <c r="D49" s="76"/>
      <c r="E49" s="104"/>
      <c r="F49" s="93"/>
      <c r="G49" s="104"/>
      <c r="H49" s="75" t="str">
        <f>H46</f>
        <v>Italien</v>
      </c>
      <c r="I49" s="76"/>
      <c r="J49" s="60"/>
      <c r="K49" s="60" t="s">
        <v>89</v>
      </c>
      <c r="L49" s="60">
        <f t="shared" si="12"/>
        <v>0</v>
      </c>
      <c r="M49" s="60">
        <f>IF($E49="",0,IF($E49&gt;$G49,3,IF($E49=G49,1,0)))</f>
        <v>0</v>
      </c>
      <c r="N49" s="60"/>
      <c r="O49" s="60"/>
      <c r="P49" s="60">
        <f>IF($G49="",0,IF($E49&gt;$G49,0,IF($E49=$G49,1,3)))</f>
        <v>0</v>
      </c>
      <c r="Q49" s="60">
        <f>E49</f>
        <v>0</v>
      </c>
      <c r="R49" s="60"/>
      <c r="S49" s="60"/>
      <c r="T49" s="60">
        <f>G49</f>
        <v>0</v>
      </c>
      <c r="U49" s="60">
        <f>G49</f>
        <v>0</v>
      </c>
      <c r="V49" s="60"/>
      <c r="W49" s="60"/>
      <c r="X49" s="60">
        <f>E49</f>
        <v>0</v>
      </c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187">
        <f>SUM(AN45:AN48)</f>
        <v>30000</v>
      </c>
      <c r="AO49" s="187">
        <f>SUM(AO45:AO48)</f>
        <v>30000</v>
      </c>
      <c r="AP49" s="187">
        <f>SUM(AP45:AP48)</f>
        <v>30000</v>
      </c>
      <c r="AQ49" s="187">
        <f>SUM(AQ45:AQ48)</f>
        <v>30000</v>
      </c>
      <c r="AR49" s="187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85">
        <f>IF(E49&gt;G49,IF(Spielplan!E49&gt;Spielplan!G49,Punktemodus!$B$3,0),0)</f>
        <v>0</v>
      </c>
      <c r="BK49" s="85">
        <f>IF(E49=G49,IF(Spielplan!E49=Spielplan!G49,Punktemodus!$B$3,0),0)</f>
        <v>10</v>
      </c>
      <c r="BL49" s="85">
        <f>IF(E49&lt;G49,IF(Spielplan!E49&lt;Spielplan!G49,Punktemodus!$B$3,0),0)</f>
        <v>0</v>
      </c>
      <c r="BM49" s="85">
        <f>IF(E49=Spielplan!E49,IF(G49=Spielplan!G49,Punktemodus!$B$5,0),0)</f>
        <v>3</v>
      </c>
      <c r="BN49" s="85">
        <f>IF(E49=Spielplan!E49,Punktemodus!$B$7,0)</f>
        <v>1</v>
      </c>
      <c r="BO49" s="85">
        <f>IF(G49=Spielplan!G49,Punktemodus!$B$7,0)</f>
        <v>1</v>
      </c>
      <c r="BP49" s="137">
        <f>IF(Spielplan!E49="",0,SUM(BJ49:BO49))</f>
        <v>0</v>
      </c>
      <c r="BQ49" s="60"/>
      <c r="BR49" s="141"/>
      <c r="BS49" s="149" t="s">
        <v>21</v>
      </c>
      <c r="BT49" s="144" t="str">
        <f>Spielplan!$BL$13</f>
        <v/>
      </c>
      <c r="BU49" s="145"/>
      <c r="BV49" s="146">
        <f>Spielplan!$BN$13</f>
        <v>0</v>
      </c>
      <c r="BW49" s="155"/>
      <c r="BX49" s="158">
        <f>IF(BT13=BT49,Punktemodus!$B$11,0)</f>
        <v>10</v>
      </c>
      <c r="BY49" s="158">
        <f>IF(BT49=BT28,Punktemodus!B13,0)</f>
        <v>5</v>
      </c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34"/>
      <c r="CV49" s="134"/>
      <c r="CW49" s="134"/>
    </row>
    <row r="50" spans="1:101" ht="18.75" customHeight="1" thickBot="1" x14ac:dyDescent="0.3">
      <c r="A50" s="60"/>
      <c r="B50" s="60"/>
      <c r="C50" s="48" t="str">
        <f>H45</f>
        <v>Costa Rica</v>
      </c>
      <c r="D50" s="49"/>
      <c r="E50" s="104"/>
      <c r="F50" s="93"/>
      <c r="G50" s="104"/>
      <c r="H50" s="48" t="str">
        <f>C46</f>
        <v>England</v>
      </c>
      <c r="I50" s="49"/>
      <c r="J50" s="60"/>
      <c r="K50" s="60" t="s">
        <v>89</v>
      </c>
      <c r="L50" s="60">
        <f t="shared" si="12"/>
        <v>0</v>
      </c>
      <c r="M50" s="60"/>
      <c r="N50" s="60">
        <f>IF($E50="",0,IF($E50&gt;$G50,3,IF($E50=$G50,1,0)))</f>
        <v>0</v>
      </c>
      <c r="O50" s="60">
        <f>IF($G50="",0,IF($E50&gt;$G50,0,IF($E50=$G50,1,3)))</f>
        <v>0</v>
      </c>
      <c r="P50" s="60"/>
      <c r="Q50" s="60"/>
      <c r="R50" s="60">
        <f>E50</f>
        <v>0</v>
      </c>
      <c r="S50" s="60">
        <f>G50</f>
        <v>0</v>
      </c>
      <c r="T50" s="60"/>
      <c r="U50" s="60"/>
      <c r="V50" s="60">
        <f>G50</f>
        <v>0</v>
      </c>
      <c r="W50" s="60">
        <f>E50</f>
        <v>0</v>
      </c>
      <c r="X50" s="60"/>
      <c r="Y50" s="60"/>
      <c r="Z50" s="60" t="s">
        <v>30</v>
      </c>
      <c r="AA50" s="60"/>
      <c r="AB50" s="60"/>
      <c r="AC50" s="60"/>
      <c r="AD50" s="60"/>
      <c r="AE50" s="60"/>
      <c r="AF50" s="60"/>
      <c r="AG50" s="60" t="b">
        <f>OR(AG45=AG46,AG45=AG47,AG45=AG48,AG46=AG47,AG46=AG48,AG47=AG48)</f>
        <v>1</v>
      </c>
      <c r="AH50" s="60"/>
      <c r="AI50" s="60"/>
      <c r="AJ50" s="60"/>
      <c r="AK50" s="60"/>
      <c r="AL50" s="60"/>
      <c r="AM50" s="60"/>
      <c r="AN50" s="60"/>
      <c r="AO50" s="60" t="s">
        <v>34</v>
      </c>
      <c r="AP50" s="60"/>
      <c r="AQ50" s="60"/>
      <c r="AR50" s="60" t="b">
        <f>OR(AR45=AR46,AR45=AR47,AR45=AR48,AR46=AR47,AR46=AR48,AR47=AR48)</f>
        <v>1</v>
      </c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85">
        <f>IF(E50&gt;G50,IF(Spielplan!E50&gt;Spielplan!G50,Punktemodus!$B$3,0),0)</f>
        <v>0</v>
      </c>
      <c r="BK50" s="85">
        <f>IF(E50=G50,IF(Spielplan!E50=Spielplan!G50,Punktemodus!$B$3,0),0)</f>
        <v>10</v>
      </c>
      <c r="BL50" s="85">
        <f>IF(E50&lt;G50,IF(Spielplan!E50&lt;Spielplan!G50,Punktemodus!$B$3,0),0)</f>
        <v>0</v>
      </c>
      <c r="BM50" s="85">
        <f>IF(E50=Spielplan!E50,IF(G50=Spielplan!G50,Punktemodus!$B$5,0),0)</f>
        <v>3</v>
      </c>
      <c r="BN50" s="85">
        <f>IF(E50=Spielplan!E50,Punktemodus!$B$7,0)</f>
        <v>1</v>
      </c>
      <c r="BO50" s="85">
        <f>IF(G50=Spielplan!G50,Punktemodus!$B$7,0)</f>
        <v>1</v>
      </c>
      <c r="BP50" s="137">
        <f>IF(Spielplan!E50="",0,SUM(BJ50:BO50))</f>
        <v>0</v>
      </c>
      <c r="BQ50" s="60"/>
      <c r="BR50" s="141"/>
      <c r="BS50" s="150"/>
      <c r="BT50" s="134"/>
      <c r="BU50" s="134"/>
      <c r="BV50" s="151"/>
      <c r="BW50" s="157"/>
      <c r="BX50" s="158"/>
      <c r="BY50" s="158"/>
      <c r="BZ50" s="155"/>
      <c r="CA50" s="144" t="str">
        <f>Spielplan!$BS$14</f>
        <v/>
      </c>
      <c r="CB50" s="159"/>
      <c r="CC50" s="146">
        <f>Spielplan!$BU$14</f>
        <v>0</v>
      </c>
      <c r="CD50" s="157"/>
      <c r="CE50" s="155">
        <f>IF(CA50=CA14,Punktemodus!B15,0)</f>
        <v>20</v>
      </c>
      <c r="CF50" s="158">
        <f>IF(OR(CA50=$CA$15,CA50=$CA$22,CA50=$CA$23,CA50=$CA$30,CA50=$CA$31,CA50=$CA$38,CA50=$CA$39),Punktemodus!B17,0)</f>
        <v>10</v>
      </c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34"/>
      <c r="CV50" s="134"/>
      <c r="CW50" s="134"/>
    </row>
    <row r="51" spans="1:101" ht="18.75" customHeight="1" thickBot="1" x14ac:dyDescent="0.3">
      <c r="A51" s="60"/>
      <c r="B51" s="60"/>
      <c r="C51" s="136" t="str">
        <f>IF(G50="","",IF(AR50=TRUE,"Achtung: Fehler in Tabelle!",""))</f>
        <v/>
      </c>
      <c r="D51" s="60"/>
      <c r="E51" s="85"/>
      <c r="F51" s="60"/>
      <c r="G51" s="85"/>
      <c r="H51" s="60"/>
      <c r="I51" s="60"/>
      <c r="J51" s="60"/>
      <c r="K51" s="60"/>
      <c r="L51" s="60"/>
      <c r="M51" s="60">
        <f t="shared" ref="M51:X51" si="15">SUM(M45:M50)</f>
        <v>0</v>
      </c>
      <c r="N51" s="60">
        <f t="shared" si="15"/>
        <v>0</v>
      </c>
      <c r="O51" s="60">
        <f t="shared" si="15"/>
        <v>0</v>
      </c>
      <c r="P51" s="60">
        <f t="shared" si="15"/>
        <v>0</v>
      </c>
      <c r="Q51" s="60">
        <f t="shared" si="15"/>
        <v>0</v>
      </c>
      <c r="R51" s="60">
        <f t="shared" si="15"/>
        <v>0</v>
      </c>
      <c r="S51" s="60">
        <f t="shared" si="15"/>
        <v>0</v>
      </c>
      <c r="T51" s="60">
        <f t="shared" si="15"/>
        <v>0</v>
      </c>
      <c r="U51" s="60">
        <f t="shared" si="15"/>
        <v>0</v>
      </c>
      <c r="V51" s="60">
        <f t="shared" si="15"/>
        <v>0</v>
      </c>
      <c r="W51" s="60">
        <f t="shared" si="15"/>
        <v>0</v>
      </c>
      <c r="X51" s="60">
        <f t="shared" si="15"/>
        <v>0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160">
        <f>SUM(BP45:BP50)</f>
        <v>0</v>
      </c>
      <c r="BQ51" s="60"/>
      <c r="BR51" s="141"/>
      <c r="BS51" s="152"/>
      <c r="BT51" s="134"/>
      <c r="BU51" s="134"/>
      <c r="BV51" s="151"/>
      <c r="BW51" s="157"/>
      <c r="BX51" s="158"/>
      <c r="BY51" s="158"/>
      <c r="BZ51" s="155"/>
      <c r="CA51" s="144" t="str">
        <f>Spielplan!$BS$15</f>
        <v/>
      </c>
      <c r="CB51" s="159"/>
      <c r="CC51" s="146">
        <f>Spielplan!$BU$15</f>
        <v>0</v>
      </c>
      <c r="CD51" s="155"/>
      <c r="CE51" s="155">
        <f>IF(CA51=CA15,Punktemodus!B15,0)</f>
        <v>20</v>
      </c>
      <c r="CF51" s="158">
        <f>IF(OR(CA51=$CA$14,CA51=$CA$22,CA51=$CA$23,CA51=$CA$30,CA51=$CA$31,CA51=$CA$38,CA51=$CA$39),Punktemodus!B17,0)</f>
        <v>10</v>
      </c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34"/>
      <c r="CV51" s="134"/>
      <c r="CW51" s="134"/>
    </row>
    <row r="52" spans="1:101" ht="18.75" customHeight="1" thickBot="1" x14ac:dyDescent="0.3">
      <c r="A52" s="60"/>
      <c r="B52" s="60"/>
      <c r="C52" s="60"/>
      <c r="D52" s="60"/>
      <c r="E52" s="85"/>
      <c r="F52" s="60"/>
      <c r="G52" s="85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138"/>
      <c r="BQ52" s="60"/>
      <c r="BR52" s="141"/>
      <c r="BS52" s="153" t="s">
        <v>22</v>
      </c>
      <c r="BT52" s="144" t="str">
        <f>Spielplan!$BL$16</f>
        <v/>
      </c>
      <c r="BU52" s="145"/>
      <c r="BV52" s="146">
        <f>Spielplan!$BN$16</f>
        <v>0</v>
      </c>
      <c r="BW52" s="155"/>
      <c r="BX52" s="158">
        <f>IF(BT16=BT52,Punktemodus!$B$11,0)</f>
        <v>10</v>
      </c>
      <c r="BY52" s="158">
        <f>IF(BT52=BT33,Punktemodus!B13,0)</f>
        <v>5</v>
      </c>
      <c r="BZ52" s="155"/>
      <c r="CA52" s="155"/>
      <c r="CB52" s="155"/>
      <c r="CC52" s="155"/>
      <c r="CD52" s="155"/>
      <c r="CE52" s="155"/>
      <c r="CF52" s="154"/>
      <c r="CG52" s="154" t="s">
        <v>28</v>
      </c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34"/>
      <c r="CV52" s="134"/>
      <c r="CW52" s="134"/>
    </row>
    <row r="53" spans="1:101" ht="18.75" customHeight="1" thickBot="1" x14ac:dyDescent="0.25">
      <c r="A53" s="60"/>
      <c r="B53" s="60"/>
      <c r="C53" s="60"/>
      <c r="D53" s="60"/>
      <c r="E53" s="85"/>
      <c r="F53" s="60"/>
      <c r="G53" s="85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138"/>
      <c r="BQ53" s="60"/>
      <c r="BR53" s="141"/>
      <c r="BS53" s="149" t="s">
        <v>25</v>
      </c>
      <c r="BT53" s="144" t="str">
        <f>Spielplan!$BL$17</f>
        <v/>
      </c>
      <c r="BU53" s="145"/>
      <c r="BV53" s="146">
        <f>Spielplan!$BN$17</f>
        <v>0</v>
      </c>
      <c r="BW53" s="155"/>
      <c r="BX53" s="158">
        <f>IF(BT17=BT53,Punktemodus!$B$11,0)</f>
        <v>10</v>
      </c>
      <c r="BY53" s="158">
        <f>IF(BT53=BT32,Punktemodus!B13,0)</f>
        <v>5</v>
      </c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34"/>
      <c r="CV53" s="134"/>
      <c r="CW53" s="134"/>
    </row>
    <row r="54" spans="1:101" ht="18.75" customHeight="1" thickBot="1" x14ac:dyDescent="0.3">
      <c r="A54" s="60"/>
      <c r="B54" s="60"/>
      <c r="C54" s="88" t="s">
        <v>90</v>
      </c>
      <c r="D54" s="60"/>
      <c r="E54" s="85"/>
      <c r="F54" s="60"/>
      <c r="G54" s="85"/>
      <c r="H54" s="60"/>
      <c r="I54" s="60"/>
      <c r="J54" s="60"/>
      <c r="K54" s="60"/>
      <c r="L54" s="60"/>
      <c r="M54" s="60" t="s">
        <v>4</v>
      </c>
      <c r="N54" s="60"/>
      <c r="O54" s="60"/>
      <c r="P54" s="60"/>
      <c r="Q54" s="60" t="s">
        <v>6</v>
      </c>
      <c r="R54" s="60"/>
      <c r="S54" s="60"/>
      <c r="T54" s="60"/>
      <c r="U54" s="60" t="s">
        <v>7</v>
      </c>
      <c r="V54" s="60"/>
      <c r="W54" s="60"/>
      <c r="X54" s="60"/>
      <c r="Y54" s="60"/>
      <c r="Z54" s="60" t="s">
        <v>4</v>
      </c>
      <c r="AA54" s="60" t="s">
        <v>5</v>
      </c>
      <c r="AB54" s="60"/>
      <c r="AC54" s="60"/>
      <c r="AD54" s="60" t="s">
        <v>9</v>
      </c>
      <c r="AE54" s="60"/>
      <c r="AF54" s="60"/>
      <c r="AG54" s="60"/>
      <c r="AH54" s="60" t="s">
        <v>32</v>
      </c>
      <c r="AI54" s="60"/>
      <c r="AJ54" s="60"/>
      <c r="AK54" s="60"/>
      <c r="AL54" s="60"/>
      <c r="AM54" s="60"/>
      <c r="AN54" s="60" t="s">
        <v>35</v>
      </c>
      <c r="AO54" s="60"/>
      <c r="AP54" s="60"/>
      <c r="AQ54" s="60"/>
      <c r="AR54" s="60"/>
      <c r="AS54" s="60" t="s">
        <v>33</v>
      </c>
      <c r="AT54" s="60"/>
      <c r="AU54" s="60"/>
      <c r="AV54" s="60"/>
      <c r="AW54" s="60"/>
      <c r="AX54" s="60"/>
      <c r="AY54" s="60"/>
      <c r="AZ54" s="60"/>
      <c r="BA54" s="89" t="s">
        <v>10</v>
      </c>
      <c r="BB54" s="60"/>
      <c r="BC54" s="90" t="s">
        <v>4</v>
      </c>
      <c r="BD54" s="60"/>
      <c r="BE54" s="61" t="s">
        <v>5</v>
      </c>
      <c r="BF54" s="60"/>
      <c r="BG54" s="60"/>
      <c r="BH54" s="60"/>
      <c r="BI54" s="85"/>
      <c r="BJ54" s="60"/>
      <c r="BK54" s="60"/>
      <c r="BL54" s="60"/>
      <c r="BM54" s="60"/>
      <c r="BN54" s="60"/>
      <c r="BO54" s="60"/>
      <c r="BP54" s="138"/>
      <c r="BQ54" s="85"/>
      <c r="BR54" s="141"/>
      <c r="BS54" s="150"/>
      <c r="BT54" s="134"/>
      <c r="BU54" s="134"/>
      <c r="BV54" s="134"/>
      <c r="BW54" s="134"/>
      <c r="BX54" s="148"/>
      <c r="BY54" s="148"/>
      <c r="BZ54" s="134"/>
      <c r="CA54" s="134"/>
      <c r="CB54" s="134"/>
      <c r="CC54" s="134"/>
      <c r="CD54" s="134"/>
      <c r="CE54" s="134"/>
      <c r="CF54" s="144" t="str">
        <f>Spielplan!$BX$18</f>
        <v/>
      </c>
      <c r="CG54" s="145"/>
      <c r="CH54" s="146">
        <f>Spielplan!$BZ$18</f>
        <v>0</v>
      </c>
      <c r="CI54" s="134"/>
      <c r="CJ54" s="134">
        <f>IF(OR(CF54=$CF$18,CF54=$CF$19,CF54=$CF$34,CF54=$CF$35),Punktemodus!$B$19,0)</f>
        <v>30</v>
      </c>
      <c r="CK54" s="134"/>
      <c r="CL54" s="134"/>
      <c r="CM54" s="134"/>
      <c r="CN54" s="134"/>
      <c r="CO54" s="134"/>
      <c r="CP54" s="134"/>
      <c r="CQ54" s="134"/>
      <c r="CR54" s="134"/>
      <c r="CS54" s="134">
        <f>IF(CQ59=CQ23,Punktemodus!B23,0)</f>
        <v>50</v>
      </c>
      <c r="CT54" s="134"/>
      <c r="CU54" s="134"/>
      <c r="CV54" s="134"/>
      <c r="CW54" s="134"/>
    </row>
    <row r="55" spans="1:101" ht="18.75" customHeight="1" thickBot="1" x14ac:dyDescent="0.25">
      <c r="A55" s="60"/>
      <c r="B55" s="60"/>
      <c r="C55" s="92"/>
      <c r="D55" s="60"/>
      <c r="E55" s="85"/>
      <c r="F55" s="60"/>
      <c r="G55" s="85"/>
      <c r="H55" s="60"/>
      <c r="I55" s="60"/>
      <c r="J55" s="60"/>
      <c r="K55" s="60"/>
      <c r="L55" s="60"/>
      <c r="M55" s="60" t="s">
        <v>0</v>
      </c>
      <c r="N55" s="60" t="s">
        <v>1</v>
      </c>
      <c r="O55" s="60" t="s">
        <v>2</v>
      </c>
      <c r="P55" s="60" t="s">
        <v>3</v>
      </c>
      <c r="Q55" s="60" t="s">
        <v>0</v>
      </c>
      <c r="R55" s="60" t="s">
        <v>1</v>
      </c>
      <c r="S55" s="60" t="s">
        <v>2</v>
      </c>
      <c r="T55" s="60" t="s">
        <v>3</v>
      </c>
      <c r="U55" s="60" t="s">
        <v>0</v>
      </c>
      <c r="V55" s="60" t="s">
        <v>1</v>
      </c>
      <c r="W55" s="60" t="s">
        <v>2</v>
      </c>
      <c r="X55" s="60" t="s">
        <v>3</v>
      </c>
      <c r="Y55" s="60"/>
      <c r="Z55" s="60" t="s">
        <v>8</v>
      </c>
      <c r="AA55" s="60"/>
      <c r="AB55" s="60"/>
      <c r="AC55" s="60"/>
      <c r="AD55" s="60"/>
      <c r="AE55" s="60"/>
      <c r="AF55" s="60"/>
      <c r="AG55" s="60"/>
      <c r="AH55" s="60" t="s">
        <v>31</v>
      </c>
      <c r="AI55" s="60"/>
      <c r="AJ55" s="60"/>
      <c r="AK55" s="60"/>
      <c r="AL55" s="60"/>
      <c r="AM55" s="60"/>
      <c r="AN55" s="60" t="str">
        <f>AI56</f>
        <v>Schweiz</v>
      </c>
      <c r="AO55" s="60" t="str">
        <f>AI57</f>
        <v>Ecuador</v>
      </c>
      <c r="AP55" s="60" t="str">
        <f>AI58</f>
        <v>Frankreich</v>
      </c>
      <c r="AQ55" s="60" t="str">
        <f>AI59</f>
        <v>Honduras</v>
      </c>
      <c r="AR55" s="60"/>
      <c r="AS55" s="60" t="s">
        <v>31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85"/>
      <c r="BJ55" s="85"/>
      <c r="BK55" s="85"/>
      <c r="BL55" s="85"/>
      <c r="BM55" s="85"/>
      <c r="BN55" s="85"/>
      <c r="BO55" s="85"/>
      <c r="BP55" s="137"/>
      <c r="BQ55" s="85"/>
      <c r="BR55" s="141"/>
      <c r="BS55" s="134"/>
      <c r="BT55" s="134"/>
      <c r="BU55" s="134"/>
      <c r="BV55" s="134"/>
      <c r="BW55" s="134"/>
      <c r="BX55" s="148"/>
      <c r="BY55" s="148"/>
      <c r="BZ55" s="134"/>
      <c r="CA55" s="134"/>
      <c r="CB55" s="134"/>
      <c r="CC55" s="134"/>
      <c r="CD55" s="134"/>
      <c r="CE55" s="134"/>
      <c r="CF55" s="144" t="str">
        <f>Spielplan!$BX$19</f>
        <v/>
      </c>
      <c r="CG55" s="145"/>
      <c r="CH55" s="146">
        <f>Spielplan!$BZ$19</f>
        <v>0</v>
      </c>
      <c r="CI55" s="134"/>
      <c r="CJ55" s="134">
        <f>IF(OR(CF55=$CF$18,CF55=$CF$19,CF55=$CF$34,CF55=$CF$35),Punktemodus!$B$19,0)</f>
        <v>30</v>
      </c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</row>
    <row r="56" spans="1:101" ht="18.75" customHeight="1" thickBot="1" x14ac:dyDescent="0.3">
      <c r="A56" s="60"/>
      <c r="B56" s="60"/>
      <c r="C56" s="191" t="str">
        <f>Spielplan!$C56</f>
        <v>Schweiz</v>
      </c>
      <c r="D56" s="192"/>
      <c r="E56" s="104"/>
      <c r="F56" s="93"/>
      <c r="G56" s="104"/>
      <c r="H56" s="191" t="str">
        <f>Spielplan!$H$56</f>
        <v>Ecuador</v>
      </c>
      <c r="I56" s="192"/>
      <c r="J56" s="60"/>
      <c r="K56" s="60" t="s">
        <v>96</v>
      </c>
      <c r="L56" s="60">
        <f t="shared" ref="L56:L61" si="16">IF(E56-G56&gt;0,1,IF(G56=E56,0,-1))</f>
        <v>0</v>
      </c>
      <c r="M56" s="60">
        <f>IF($E56="",0,IF($E56&gt;$G56,3,IF($E56=G56,1,0)))</f>
        <v>0</v>
      </c>
      <c r="N56" s="60">
        <f>IF($G56="",0,IF($E56&gt;$G56,0,IF($E56=G56,1,3)))</f>
        <v>0</v>
      </c>
      <c r="O56" s="60"/>
      <c r="P56" s="60"/>
      <c r="Q56" s="60">
        <f>E56</f>
        <v>0</v>
      </c>
      <c r="R56" s="60">
        <f>G56</f>
        <v>0</v>
      </c>
      <c r="S56" s="60"/>
      <c r="T56" s="60"/>
      <c r="U56" s="60">
        <f>G56</f>
        <v>0</v>
      </c>
      <c r="V56" s="60">
        <f>E56</f>
        <v>0</v>
      </c>
      <c r="W56" s="60"/>
      <c r="X56" s="60"/>
      <c r="Y56" s="60"/>
      <c r="Z56" s="60">
        <f>M62</f>
        <v>0</v>
      </c>
      <c r="AA56" s="60">
        <f>Q62</f>
        <v>0</v>
      </c>
      <c r="AB56" s="60">
        <f>U62</f>
        <v>0</v>
      </c>
      <c r="AC56" s="60">
        <f>AA56-AB56</f>
        <v>0</v>
      </c>
      <c r="AD56" s="60">
        <f>IF(Z56&gt;Z57,-1,0)</f>
        <v>0</v>
      </c>
      <c r="AE56" s="60">
        <f>IF(Z56&gt;Z58,-1,0)</f>
        <v>0</v>
      </c>
      <c r="AF56" s="60">
        <f>IF(Z56&gt;Z59,-1,0)</f>
        <v>0</v>
      </c>
      <c r="AG56" s="60">
        <f>10000-(AJ56*1000+AM56*100+AK56*10)</f>
        <v>10000</v>
      </c>
      <c r="AH56" s="90">
        <f>RANK(AG56,AG56:AG59,1)</f>
        <v>1</v>
      </c>
      <c r="AI56" s="60" t="str">
        <f>C56</f>
        <v>Schweiz</v>
      </c>
      <c r="AJ56" s="60">
        <f t="shared" ref="AJ56:AL59" si="17">Z56</f>
        <v>0</v>
      </c>
      <c r="AK56" s="60">
        <f t="shared" si="17"/>
        <v>0</v>
      </c>
      <c r="AL56" s="60">
        <f t="shared" si="17"/>
        <v>0</v>
      </c>
      <c r="AM56" s="60">
        <f>AK56-AL56</f>
        <v>0</v>
      </c>
      <c r="AN56" s="187"/>
      <c r="AO56" s="187">
        <f>IF(AG57=AG56,IF(G56&gt;E56,AG57-0.1,AG57),AG57)</f>
        <v>10000</v>
      </c>
      <c r="AP56" s="187">
        <f>IF(AG58=AG56,IF(G58&gt;E58,AG58-0.1,AG58),AG58)</f>
        <v>10000</v>
      </c>
      <c r="AQ56" s="187">
        <f>IF(AG59=AG56,IF(G60&gt;E60,AG59-0.1,AG59),AG59)</f>
        <v>10000</v>
      </c>
      <c r="AR56" s="187">
        <f>AN60</f>
        <v>30000</v>
      </c>
      <c r="AS56" s="90">
        <f>RANK(AR56,AR56:AR59,1)</f>
        <v>1</v>
      </c>
      <c r="AT56" s="60" t="str">
        <f t="shared" ref="AT56:AW59" si="18">AI56</f>
        <v>Schweiz</v>
      </c>
      <c r="AU56" s="60">
        <f t="shared" si="18"/>
        <v>0</v>
      </c>
      <c r="AV56" s="60">
        <f t="shared" si="18"/>
        <v>0</v>
      </c>
      <c r="AW56" s="60">
        <f t="shared" si="18"/>
        <v>0</v>
      </c>
      <c r="AX56" s="60"/>
      <c r="AY56" s="60"/>
      <c r="AZ56" s="60"/>
      <c r="BA56" s="195">
        <v>1</v>
      </c>
      <c r="BB56" s="191" t="str">
        <f>VLOOKUP(1,AS56:AT59,2,FALSE)</f>
        <v>Schweiz</v>
      </c>
      <c r="BC56" s="196"/>
      <c r="BD56" s="197">
        <f>VLOOKUP(1,AS56:AW59,3,FALSE)</f>
        <v>0</v>
      </c>
      <c r="BE56" s="198">
        <f>VLOOKUP(1,AS56:AW59,4,FALSE)</f>
        <v>0</v>
      </c>
      <c r="BF56" s="93" t="s">
        <v>12</v>
      </c>
      <c r="BG56" s="198">
        <f>VLOOKUP(1,AS56:AW59,5,FALSE)</f>
        <v>0</v>
      </c>
      <c r="BH56" s="199" t="s">
        <v>121</v>
      </c>
      <c r="BI56" s="85"/>
      <c r="BJ56" s="85">
        <f>IF(E56&gt;G56,IF(Spielplan!E56&gt;Spielplan!G56,Punktemodus!$B$3,0),0)</f>
        <v>0</v>
      </c>
      <c r="BK56" s="85">
        <f>IF(E56=G56,IF(Spielplan!E56=Spielplan!G56,Punktemodus!$B$3,0),0)</f>
        <v>10</v>
      </c>
      <c r="BL56" s="85">
        <f>IF(E56&lt;G56,IF(Spielplan!E56&lt;Spielplan!G56,Punktemodus!$B$3,0),0)</f>
        <v>0</v>
      </c>
      <c r="BM56" s="85">
        <f>IF(E56=Spielplan!E56,IF(G56=Spielplan!G56,Punktemodus!$B$5,0),0)</f>
        <v>3</v>
      </c>
      <c r="BN56" s="85">
        <f>IF(E56=Spielplan!E56,Punktemodus!$B$7,0)</f>
        <v>1</v>
      </c>
      <c r="BO56" s="85">
        <f>IF(G56=Spielplan!G56,Punktemodus!$B$7,0)</f>
        <v>1</v>
      </c>
      <c r="BP56" s="137">
        <f>IF(Spielplan!E56="",0,SUM(BJ56:BO56))</f>
        <v>0</v>
      </c>
      <c r="BQ56" s="85"/>
      <c r="BR56" s="141"/>
      <c r="BS56" s="153" t="s">
        <v>121</v>
      </c>
      <c r="BT56" s="144" t="str">
        <f>Spielplan!$BL$20</f>
        <v/>
      </c>
      <c r="BU56" s="145"/>
      <c r="BV56" s="146">
        <f>Spielplan!$BN$20</f>
        <v>0</v>
      </c>
      <c r="BW56" s="147"/>
      <c r="BX56" s="148">
        <f>IF(BT20=BT56,Punktemodus!$B$11,0)</f>
        <v>10</v>
      </c>
      <c r="BY56" s="148">
        <f>IF(BT56=BT37,Punktemodus!B13,0)</f>
        <v>5</v>
      </c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</row>
    <row r="57" spans="1:101" ht="18.75" customHeight="1" thickBot="1" x14ac:dyDescent="0.3">
      <c r="A57" s="60"/>
      <c r="B57" s="60"/>
      <c r="C57" s="193" t="str">
        <f>Spielplan!$C$57</f>
        <v>Frankreich</v>
      </c>
      <c r="D57" s="194"/>
      <c r="E57" s="104"/>
      <c r="F57" s="93"/>
      <c r="G57" s="104"/>
      <c r="H57" s="193" t="str">
        <f>Spielplan!$H$57</f>
        <v>Honduras</v>
      </c>
      <c r="I57" s="194"/>
      <c r="J57" s="60"/>
      <c r="K57" s="60" t="s">
        <v>97</v>
      </c>
      <c r="L57" s="60">
        <f t="shared" si="16"/>
        <v>0</v>
      </c>
      <c r="M57" s="60"/>
      <c r="N57" s="60"/>
      <c r="O57" s="60">
        <f>IF($E57="",0,IF($E57&gt;$G57,3,IF($E57=$G57,1,0)))</f>
        <v>0</v>
      </c>
      <c r="P57" s="60">
        <f>IF($G57="",0,IF($E57&gt;$G57,0,IF($E57=$G57,1,3)))</f>
        <v>0</v>
      </c>
      <c r="Q57" s="60"/>
      <c r="R57" s="60"/>
      <c r="S57" s="60">
        <f>E57</f>
        <v>0</v>
      </c>
      <c r="T57" s="60">
        <f>G57</f>
        <v>0</v>
      </c>
      <c r="U57" s="60"/>
      <c r="V57" s="60"/>
      <c r="W57" s="60">
        <f>G57</f>
        <v>0</v>
      </c>
      <c r="X57" s="60">
        <f>E57</f>
        <v>0</v>
      </c>
      <c r="Y57" s="60"/>
      <c r="Z57" s="60">
        <f>N62</f>
        <v>0</v>
      </c>
      <c r="AA57" s="60">
        <f>R62</f>
        <v>0</v>
      </c>
      <c r="AB57" s="60">
        <f>V62</f>
        <v>0</v>
      </c>
      <c r="AC57" s="60">
        <f>AA57-AB57</f>
        <v>0</v>
      </c>
      <c r="AD57" s="60">
        <f>IF(Z57&gt;Z56,-1,0)</f>
        <v>0</v>
      </c>
      <c r="AE57" s="60">
        <f>IF(Z57&gt;Z58,-1,0)</f>
        <v>0</v>
      </c>
      <c r="AF57" s="60">
        <f>IF(Z57&gt;Z59,-1,0)</f>
        <v>0</v>
      </c>
      <c r="AG57" s="60">
        <f>10000-(AJ57*1000+AM57*100+AK57*10)</f>
        <v>10000</v>
      </c>
      <c r="AH57" s="90">
        <f>RANK(AG57,AG56:AG59,1)</f>
        <v>1</v>
      </c>
      <c r="AI57" s="60" t="str">
        <f>H56</f>
        <v>Ecuador</v>
      </c>
      <c r="AJ57" s="60">
        <f t="shared" si="17"/>
        <v>0</v>
      </c>
      <c r="AK57" s="60">
        <f t="shared" si="17"/>
        <v>0</v>
      </c>
      <c r="AL57" s="60">
        <f t="shared" si="17"/>
        <v>0</v>
      </c>
      <c r="AM57" s="60">
        <f>AK57-AL57</f>
        <v>0</v>
      </c>
      <c r="AN57" s="187">
        <f>IF(AG56=AG57,IF(E56&gt;G56,AG56-0.1,AG56),AG56)</f>
        <v>10000</v>
      </c>
      <c r="AO57" s="187"/>
      <c r="AP57" s="187">
        <f>IF(AG58=AG57,IF(G61&gt;E61,AG58-0.1,AG58),AG58)</f>
        <v>10000</v>
      </c>
      <c r="AQ57" s="187">
        <f>IF(AG59=AG57,IF(G59&gt;E59,AG59-0.1,AG59),AG59)</f>
        <v>10000</v>
      </c>
      <c r="AR57" s="187">
        <f>AO60</f>
        <v>30000</v>
      </c>
      <c r="AS57" s="90">
        <f>RANK(AR57,AR56:AR59,1)</f>
        <v>1</v>
      </c>
      <c r="AT57" s="60" t="str">
        <f t="shared" si="18"/>
        <v>Ecuador</v>
      </c>
      <c r="AU57" s="60">
        <f t="shared" si="18"/>
        <v>0</v>
      </c>
      <c r="AV57" s="60">
        <f t="shared" si="18"/>
        <v>0</v>
      </c>
      <c r="AW57" s="60">
        <f t="shared" si="18"/>
        <v>0</v>
      </c>
      <c r="AX57" s="60"/>
      <c r="AY57" s="60"/>
      <c r="AZ57" s="60"/>
      <c r="BA57" s="235">
        <v>2</v>
      </c>
      <c r="BB57" s="193" t="e">
        <f>VLOOKUP(2,AS56:AT59,2,FALSE)</f>
        <v>#N/A</v>
      </c>
      <c r="BC57" s="236"/>
      <c r="BD57" s="237" t="e">
        <f>VLOOKUP(2,AS56:AW59,3,FALSE)</f>
        <v>#N/A</v>
      </c>
      <c r="BE57" s="238" t="e">
        <f>VLOOKUP(2,AS56:AW59,4,FALSE)</f>
        <v>#N/A</v>
      </c>
      <c r="BF57" s="93" t="s">
        <v>12</v>
      </c>
      <c r="BG57" s="238" t="e">
        <f>VLOOKUP(2,AS56:AW59,5,FALSE)</f>
        <v>#N/A</v>
      </c>
      <c r="BH57" s="238" t="s">
        <v>127</v>
      </c>
      <c r="BI57" s="85"/>
      <c r="BJ57" s="85">
        <f>IF(E57&gt;G57,IF(Spielplan!E57&gt;Spielplan!G57,Punktemodus!$B$3,0),0)</f>
        <v>0</v>
      </c>
      <c r="BK57" s="85">
        <f>IF(E57=G57,IF(Spielplan!E57=Spielplan!G57,Punktemodus!$B$3,0),0)</f>
        <v>10</v>
      </c>
      <c r="BL57" s="85">
        <f>IF(E57&lt;G57,IF(Spielplan!E57&lt;Spielplan!G57,Punktemodus!$B$3,0),0)</f>
        <v>0</v>
      </c>
      <c r="BM57" s="85">
        <f>IF(E57=Spielplan!E57,IF(G57=Spielplan!G57,Punktemodus!$B$5,0),0)</f>
        <v>3</v>
      </c>
      <c r="BN57" s="85">
        <f>IF(E57=Spielplan!E57,Punktemodus!$B$7,0)</f>
        <v>1</v>
      </c>
      <c r="BO57" s="85">
        <f>IF(G57=Spielplan!G57,Punktemodus!$B$7,0)</f>
        <v>1</v>
      </c>
      <c r="BP57" s="137">
        <f>IF(Spielplan!E57="",0,SUM(BJ57:BO57))</f>
        <v>0</v>
      </c>
      <c r="BQ57" s="85"/>
      <c r="BR57" s="141"/>
      <c r="BS57" s="149" t="s">
        <v>122</v>
      </c>
      <c r="BT57" s="144" t="str">
        <f>Spielplan!$BL$21</f>
        <v/>
      </c>
      <c r="BU57" s="145"/>
      <c r="BV57" s="146">
        <f>Spielplan!$BN$21</f>
        <v>0</v>
      </c>
      <c r="BW57" s="134"/>
      <c r="BX57" s="148">
        <f>IF(BT21=BT57,Punktemodus!$B$11,0)</f>
        <v>10</v>
      </c>
      <c r="BY57" s="148">
        <f>IF(BT57=BT36,Punktemodus!B13,0)</f>
        <v>5</v>
      </c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54" t="s">
        <v>29</v>
      </c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</row>
    <row r="58" spans="1:101" ht="18.75" customHeight="1" thickBot="1" x14ac:dyDescent="0.3">
      <c r="A58" s="60"/>
      <c r="B58" s="60"/>
      <c r="C58" s="191" t="str">
        <f>C56</f>
        <v>Schweiz</v>
      </c>
      <c r="D58" s="192"/>
      <c r="E58" s="104"/>
      <c r="F58" s="93"/>
      <c r="G58" s="104"/>
      <c r="H58" s="191" t="str">
        <f>C57</f>
        <v>Frankreich</v>
      </c>
      <c r="I58" s="192"/>
      <c r="J58" s="60"/>
      <c r="K58" s="60" t="s">
        <v>98</v>
      </c>
      <c r="L58" s="60">
        <f t="shared" si="16"/>
        <v>0</v>
      </c>
      <c r="M58" s="60">
        <f>IF($E58="",0,IF($E58&gt;$G58,3,IF($E58=G58,1,0)))</f>
        <v>0</v>
      </c>
      <c r="N58" s="60"/>
      <c r="O58" s="60">
        <f>IF($G58="",0,IF($E58&gt;$G58,0,IF($E58=$G58,1,3)))</f>
        <v>0</v>
      </c>
      <c r="P58" s="60"/>
      <c r="Q58" s="60">
        <f>E58</f>
        <v>0</v>
      </c>
      <c r="R58" s="60"/>
      <c r="S58" s="60">
        <f>G58</f>
        <v>0</v>
      </c>
      <c r="T58" s="60"/>
      <c r="U58" s="60">
        <f>G58</f>
        <v>0</v>
      </c>
      <c r="V58" s="60"/>
      <c r="W58" s="60">
        <f>E58</f>
        <v>0</v>
      </c>
      <c r="X58" s="60"/>
      <c r="Y58" s="60"/>
      <c r="Z58" s="60">
        <f>O62</f>
        <v>0</v>
      </c>
      <c r="AA58" s="60">
        <f>S62</f>
        <v>0</v>
      </c>
      <c r="AB58" s="60">
        <f>W62</f>
        <v>0</v>
      </c>
      <c r="AC58" s="60">
        <f>AA58-AB58</f>
        <v>0</v>
      </c>
      <c r="AD58" s="60">
        <f>IF(Z58&gt;Z56,-1,0)</f>
        <v>0</v>
      </c>
      <c r="AE58" s="60">
        <f>IF(Z58&gt;Z57,-1,0)</f>
        <v>0</v>
      </c>
      <c r="AF58" s="60">
        <f>IF(Z58&gt;Z59,-1,0)</f>
        <v>0</v>
      </c>
      <c r="AG58" s="60">
        <f>10000-(AJ58*1000+AM58*100+AK58*10)</f>
        <v>10000</v>
      </c>
      <c r="AH58" s="90">
        <f>RANK(AG58,AG56:AG59,1)</f>
        <v>1</v>
      </c>
      <c r="AI58" s="60" t="str">
        <f>C57</f>
        <v>Frankreich</v>
      </c>
      <c r="AJ58" s="60">
        <f t="shared" si="17"/>
        <v>0</v>
      </c>
      <c r="AK58" s="60">
        <f t="shared" si="17"/>
        <v>0</v>
      </c>
      <c r="AL58" s="60">
        <f t="shared" si="17"/>
        <v>0</v>
      </c>
      <c r="AM58" s="60">
        <f>AK58-AL58</f>
        <v>0</v>
      </c>
      <c r="AN58" s="187">
        <f>IF(AG56=AG58,IF(E58&gt;G58,AG56-0.1,AG56),AG56)</f>
        <v>10000</v>
      </c>
      <c r="AO58" s="187">
        <f>IF(AG57=AG58,IF(E61&gt;G61,AG57-0.1,AG57),AG57)</f>
        <v>10000</v>
      </c>
      <c r="AP58" s="187"/>
      <c r="AQ58" s="187">
        <f>IF(AG59=AG58,IF(G57&gt;E57,AG59-0.1,AG59),AG59)</f>
        <v>10000</v>
      </c>
      <c r="AR58" s="187">
        <f>AP60</f>
        <v>30000</v>
      </c>
      <c r="AS58" s="90">
        <f>RANK(AR58,AR56:AR59,1)</f>
        <v>1</v>
      </c>
      <c r="AT58" s="60" t="str">
        <f t="shared" si="18"/>
        <v>Frankreich</v>
      </c>
      <c r="AU58" s="60">
        <f t="shared" si="18"/>
        <v>0</v>
      </c>
      <c r="AV58" s="60">
        <f t="shared" si="18"/>
        <v>0</v>
      </c>
      <c r="AW58" s="60">
        <f t="shared" si="18"/>
        <v>0</v>
      </c>
      <c r="AX58" s="60"/>
      <c r="AY58" s="60"/>
      <c r="AZ58" s="60"/>
      <c r="BA58" s="113">
        <v>3</v>
      </c>
      <c r="BB58" s="114" t="e">
        <f>VLOOKUP(3,AS56:AT59,2,FALSE)</f>
        <v>#N/A</v>
      </c>
      <c r="BC58" s="115"/>
      <c r="BD58" s="116" t="e">
        <f>VLOOKUP(3,AS56:AW59,3,FALSE)</f>
        <v>#N/A</v>
      </c>
      <c r="BE58" s="116" t="e">
        <f>VLOOKUP(3,AS56:AW59,4,FALSE)</f>
        <v>#N/A</v>
      </c>
      <c r="BF58" s="93" t="s">
        <v>12</v>
      </c>
      <c r="BG58" s="116" t="e">
        <f>VLOOKUP(3,AS56:AW59,5,FALSE)</f>
        <v>#N/A</v>
      </c>
      <c r="BH58" s="60"/>
      <c r="BI58" s="85"/>
      <c r="BJ58" s="85">
        <f>IF(E58&gt;G58,IF(Spielplan!E58&gt;Spielplan!G58,Punktemodus!$B$3,0),0)</f>
        <v>0</v>
      </c>
      <c r="BK58" s="85">
        <f>IF(E58=G58,IF(Spielplan!E58=Spielplan!G58,Punktemodus!$B$3,0),0)</f>
        <v>10</v>
      </c>
      <c r="BL58" s="85">
        <f>IF(E58&lt;G58,IF(Spielplan!E58&lt;Spielplan!G58,Punktemodus!$B$3,0),0)</f>
        <v>0</v>
      </c>
      <c r="BM58" s="85">
        <f>IF(E58=Spielplan!E58,IF(G58=Spielplan!G58,Punktemodus!$B$5,0),0)</f>
        <v>3</v>
      </c>
      <c r="BN58" s="85">
        <f>IF(E58=Spielplan!E58,Punktemodus!$B$7,0)</f>
        <v>1</v>
      </c>
      <c r="BO58" s="85">
        <f>IF(G58=Spielplan!G58,Punktemodus!$B$7,0)</f>
        <v>1</v>
      </c>
      <c r="BP58" s="137">
        <f>IF(Spielplan!E58="",0,SUM(BJ58:BO58))</f>
        <v>0</v>
      </c>
      <c r="BQ58" s="85"/>
      <c r="BR58" s="141"/>
      <c r="BS58" s="150"/>
      <c r="BT58" s="134"/>
      <c r="BU58" s="134"/>
      <c r="BV58" s="134"/>
      <c r="BW58" s="134"/>
      <c r="BX58" s="148"/>
      <c r="BY58" s="148"/>
      <c r="BZ58" s="134"/>
      <c r="CA58" s="144" t="str">
        <f>Spielplan!$BS$22</f>
        <v/>
      </c>
      <c r="CB58" s="145"/>
      <c r="CC58" s="146">
        <f>Spielplan!$BU$22</f>
        <v>0</v>
      </c>
      <c r="CD58" s="147"/>
      <c r="CE58" s="134">
        <f>IF(CA58=CA22,Punktemodus!B15,0)</f>
        <v>20</v>
      </c>
      <c r="CF58" s="148">
        <f>IF(OR(CA58=$CA$14,CA58=$CA$15,CA58=$CA$23,CA58=$CA$30,CA58=$CA$31,CA58=$CA$38,CA58=$CA$39),Punktemodus!B17,0)</f>
        <v>10</v>
      </c>
      <c r="CG58" s="134"/>
      <c r="CH58" s="134"/>
      <c r="CI58" s="147"/>
      <c r="CJ58" s="134"/>
      <c r="CK58" s="134"/>
      <c r="CL58" s="134"/>
      <c r="CM58" s="134"/>
      <c r="CN58" s="134"/>
      <c r="CO58" s="134"/>
      <c r="CP58" s="134"/>
      <c r="CQ58" s="155"/>
      <c r="CR58" s="142" t="s">
        <v>130</v>
      </c>
      <c r="CS58" s="155"/>
      <c r="CT58" s="155"/>
      <c r="CU58" s="155"/>
      <c r="CV58" s="155"/>
      <c r="CW58" s="134"/>
    </row>
    <row r="59" spans="1:101" ht="18.75" customHeight="1" thickBot="1" x14ac:dyDescent="0.3">
      <c r="A59" s="60"/>
      <c r="B59" s="60"/>
      <c r="C59" s="193" t="str">
        <f>H56</f>
        <v>Ecuador</v>
      </c>
      <c r="D59" s="194"/>
      <c r="E59" s="104"/>
      <c r="F59" s="93"/>
      <c r="G59" s="104"/>
      <c r="H59" s="193" t="str">
        <f>H57</f>
        <v>Honduras</v>
      </c>
      <c r="I59" s="194"/>
      <c r="J59" s="60"/>
      <c r="K59" s="60" t="s">
        <v>99</v>
      </c>
      <c r="L59" s="60">
        <f t="shared" si="16"/>
        <v>0</v>
      </c>
      <c r="M59" s="60"/>
      <c r="N59" s="60">
        <f>IF($E59="",0,IF($E59&gt;$G59,3,IF($E59=$G59,1,0)))</f>
        <v>0</v>
      </c>
      <c r="O59" s="60"/>
      <c r="P59" s="60">
        <f>IF($G59="",0,IF($E59&gt;$G59,0,IF($E59=$G59,1,3)))</f>
        <v>0</v>
      </c>
      <c r="Q59" s="60"/>
      <c r="R59" s="60">
        <f>E59</f>
        <v>0</v>
      </c>
      <c r="S59" s="60"/>
      <c r="T59" s="60">
        <f>G59</f>
        <v>0</v>
      </c>
      <c r="U59" s="60"/>
      <c r="V59" s="60">
        <f>G59</f>
        <v>0</v>
      </c>
      <c r="W59" s="60"/>
      <c r="X59" s="60">
        <f>E59</f>
        <v>0</v>
      </c>
      <c r="Y59" s="60"/>
      <c r="Z59" s="60">
        <f>P62</f>
        <v>0</v>
      </c>
      <c r="AA59" s="60">
        <f>T62</f>
        <v>0</v>
      </c>
      <c r="AB59" s="60">
        <f>X62</f>
        <v>0</v>
      </c>
      <c r="AC59" s="60">
        <f>AA59-AB59</f>
        <v>0</v>
      </c>
      <c r="AD59" s="60">
        <f>IF(Z59&gt;Z56,-1,0)</f>
        <v>0</v>
      </c>
      <c r="AE59" s="60">
        <f>IF(Z59&gt;Z57,-1,0)</f>
        <v>0</v>
      </c>
      <c r="AF59" s="60">
        <f>IF(Z59&gt;Z58,-1,0)</f>
        <v>0</v>
      </c>
      <c r="AG59" s="60">
        <f>10000-(AJ59*1000+AM59*100+AK59*10)</f>
        <v>10000</v>
      </c>
      <c r="AH59" s="90">
        <f>RANK(AG59,AG56:AG59,1)</f>
        <v>1</v>
      </c>
      <c r="AI59" s="60" t="str">
        <f>H57</f>
        <v>Honduras</v>
      </c>
      <c r="AJ59" s="60">
        <f t="shared" si="17"/>
        <v>0</v>
      </c>
      <c r="AK59" s="60">
        <f t="shared" si="17"/>
        <v>0</v>
      </c>
      <c r="AL59" s="60">
        <f t="shared" si="17"/>
        <v>0</v>
      </c>
      <c r="AM59" s="60">
        <f>AK59-AL59</f>
        <v>0</v>
      </c>
      <c r="AN59" s="187">
        <f>IF(AG56=AG59,IF(E60&gt;G60,AG56-0.1,AG56),AG56)</f>
        <v>10000</v>
      </c>
      <c r="AO59" s="187">
        <f>IF(AG57=AG59,IF(E59&gt;G59,AG57-0.1,AG57),AG57)</f>
        <v>10000</v>
      </c>
      <c r="AP59" s="187">
        <f>IF(AG58=AG59,IF(E57&gt;G57,AG58-0.1,AG58),AG58)</f>
        <v>10000</v>
      </c>
      <c r="AQ59" s="187"/>
      <c r="AR59" s="187">
        <f>AQ60</f>
        <v>30000</v>
      </c>
      <c r="AS59" s="90">
        <f>RANK(AR59,AR56:AR59,1)</f>
        <v>1</v>
      </c>
      <c r="AT59" s="60" t="str">
        <f t="shared" si="18"/>
        <v>Honduras</v>
      </c>
      <c r="AU59" s="60">
        <f t="shared" si="18"/>
        <v>0</v>
      </c>
      <c r="AV59" s="60">
        <f t="shared" si="18"/>
        <v>0</v>
      </c>
      <c r="AW59" s="60">
        <f t="shared" si="18"/>
        <v>0</v>
      </c>
      <c r="AX59" s="60"/>
      <c r="AY59" s="60"/>
      <c r="AZ59" s="60"/>
      <c r="BA59" s="113">
        <v>4</v>
      </c>
      <c r="BB59" s="114" t="e">
        <f>VLOOKUP(4,AS56:AT59,2,FALSE)</f>
        <v>#N/A</v>
      </c>
      <c r="BC59" s="115"/>
      <c r="BD59" s="116" t="e">
        <f>VLOOKUP(4,AS56:AW59,3,FALSE)</f>
        <v>#N/A</v>
      </c>
      <c r="BE59" s="116" t="e">
        <f>VLOOKUP(4,AS56:AW59,4,FALSE)</f>
        <v>#N/A</v>
      </c>
      <c r="BF59" s="93" t="s">
        <v>12</v>
      </c>
      <c r="BG59" s="116" t="e">
        <f>VLOOKUP(4,AS56:AW59,5,FALSE)</f>
        <v>#N/A</v>
      </c>
      <c r="BH59" s="60"/>
      <c r="BI59" s="85"/>
      <c r="BJ59" s="85">
        <f>IF(E59&gt;G59,IF(Spielplan!E59&gt;Spielplan!G59,Punktemodus!$B$3,0),0)</f>
        <v>0</v>
      </c>
      <c r="BK59" s="85">
        <f>IF(E59=G59,IF(Spielplan!E59=Spielplan!G59,Punktemodus!$B$3,0),0)</f>
        <v>10</v>
      </c>
      <c r="BL59" s="85">
        <f>IF(E59&lt;G59,IF(Spielplan!E59&lt;Spielplan!G59,Punktemodus!$B$3,0),0)</f>
        <v>0</v>
      </c>
      <c r="BM59" s="85">
        <f>IF(E59=Spielplan!E59,IF(G59=Spielplan!G59,Punktemodus!$B$5,0),0)</f>
        <v>3</v>
      </c>
      <c r="BN59" s="85">
        <f>IF(E59=Spielplan!E59,Punktemodus!$B$7,0)</f>
        <v>1</v>
      </c>
      <c r="BO59" s="85">
        <f>IF(G59=Spielplan!G59,Punktemodus!$B$7,0)</f>
        <v>1</v>
      </c>
      <c r="BP59" s="137">
        <f>IF(Spielplan!E59="",0,SUM(BJ59:BO59))</f>
        <v>0</v>
      </c>
      <c r="BQ59" s="85"/>
      <c r="BR59" s="141"/>
      <c r="BS59" s="134"/>
      <c r="BT59" s="134"/>
      <c r="BU59" s="134"/>
      <c r="BV59" s="134"/>
      <c r="BW59" s="134"/>
      <c r="BX59" s="148"/>
      <c r="BY59" s="148"/>
      <c r="BZ59" s="134"/>
      <c r="CA59" s="144" t="str">
        <f>Spielplan!$BS$23</f>
        <v/>
      </c>
      <c r="CB59" s="145"/>
      <c r="CC59" s="146">
        <f>Spielplan!$BU$23</f>
        <v>0</v>
      </c>
      <c r="CD59" s="134"/>
      <c r="CE59" s="134">
        <f>IF(CA59=CA23,Punktemodus!B15,0)</f>
        <v>20</v>
      </c>
      <c r="CF59" s="148">
        <f>IF(OR(CA59=$CA$14,CA59=$CA$15,CA59=$CA$22,CA59=$CA$30,CA59=$CA$31,CA59=$CA$38,CA59=$CA$39),Punktemodus!B17,0)</f>
        <v>10</v>
      </c>
      <c r="CG59" s="134"/>
      <c r="CH59" s="134"/>
      <c r="CI59" s="134"/>
      <c r="CJ59" s="134"/>
      <c r="CK59" s="144" t="str">
        <f>Spielplan!$CC$23</f>
        <v/>
      </c>
      <c r="CL59" s="145"/>
      <c r="CM59" s="146">
        <f>Spielplan!$CE$23</f>
        <v>0</v>
      </c>
      <c r="CN59" s="134"/>
      <c r="CO59" s="134">
        <f>IF(OR(CK59=CK23,CK59=CK24),Punktemodus!B21,0)</f>
        <v>40</v>
      </c>
      <c r="CP59" s="134"/>
      <c r="CQ59" s="370" t="str">
        <f>Spielplan!$CI$23</f>
        <v/>
      </c>
      <c r="CR59" s="371"/>
      <c r="CS59" s="371"/>
      <c r="CT59" s="371"/>
      <c r="CU59" s="371"/>
      <c r="CV59" s="372"/>
      <c r="CW59" s="134"/>
    </row>
    <row r="60" spans="1:101" ht="18.75" customHeight="1" thickBot="1" x14ac:dyDescent="0.3">
      <c r="A60" s="60"/>
      <c r="B60" s="60"/>
      <c r="C60" s="191" t="str">
        <f>C56</f>
        <v>Schweiz</v>
      </c>
      <c r="D60" s="192"/>
      <c r="E60" s="104"/>
      <c r="F60" s="93"/>
      <c r="G60" s="104"/>
      <c r="H60" s="191" t="str">
        <f>H57</f>
        <v>Honduras</v>
      </c>
      <c r="I60" s="192"/>
      <c r="J60" s="60"/>
      <c r="K60" s="60" t="s">
        <v>100</v>
      </c>
      <c r="L60" s="60">
        <f t="shared" si="16"/>
        <v>0</v>
      </c>
      <c r="M60" s="60">
        <f>IF($E60="",0,IF($E60&gt;$G60,3,IF($E60=G60,1,0)))</f>
        <v>0</v>
      </c>
      <c r="N60" s="60"/>
      <c r="O60" s="60"/>
      <c r="P60" s="60">
        <f>IF($G60="",0,IF($E60&gt;$G60,0,IF($E60=$G60,1,3)))</f>
        <v>0</v>
      </c>
      <c r="Q60" s="60">
        <f>E60</f>
        <v>0</v>
      </c>
      <c r="R60" s="60"/>
      <c r="S60" s="60"/>
      <c r="T60" s="60">
        <f>G60</f>
        <v>0</v>
      </c>
      <c r="U60" s="60">
        <f>G60</f>
        <v>0</v>
      </c>
      <c r="V60" s="60"/>
      <c r="W60" s="60"/>
      <c r="X60" s="60">
        <f>E60</f>
        <v>0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187">
        <f>SUM(AN56:AN59)</f>
        <v>30000</v>
      </c>
      <c r="AO60" s="187">
        <f>SUM(AO56:AO59)</f>
        <v>30000</v>
      </c>
      <c r="AP60" s="187">
        <f>SUM(AP56:AP59)</f>
        <v>30000</v>
      </c>
      <c r="AQ60" s="187">
        <f>SUM(AQ56:AQ59)</f>
        <v>30000</v>
      </c>
      <c r="AR60" s="187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85">
        <f>IF(E60&gt;G60,IF(Spielplan!E60&gt;Spielplan!G60,Punktemodus!$B$3,0),0)</f>
        <v>0</v>
      </c>
      <c r="BK60" s="85">
        <f>IF(E60=G60,IF(Spielplan!E60=Spielplan!G60,Punktemodus!$B$3,0),0)</f>
        <v>10</v>
      </c>
      <c r="BL60" s="85">
        <f>IF(E60&lt;G60,IF(Spielplan!E60&lt;Spielplan!G60,Punktemodus!$B$3,0),0)</f>
        <v>0</v>
      </c>
      <c r="BM60" s="85">
        <f>IF(E60=Spielplan!E60,IF(G60=Spielplan!G60,Punktemodus!$B$5,0),0)</f>
        <v>3</v>
      </c>
      <c r="BN60" s="85">
        <f>IF(E60=Spielplan!E60,Punktemodus!$B$7,0)</f>
        <v>1</v>
      </c>
      <c r="BO60" s="85">
        <f>IF(G60=Spielplan!G60,Punktemodus!$B$7,0)</f>
        <v>1</v>
      </c>
      <c r="BP60" s="137">
        <f>IF(Spielplan!E60="",0,SUM(BJ60:BO60))</f>
        <v>0</v>
      </c>
      <c r="BQ60" s="60"/>
      <c r="BR60" s="141"/>
      <c r="BS60" s="153" t="s">
        <v>123</v>
      </c>
      <c r="BT60" s="144" t="str">
        <f>Spielplan!$BL$24</f>
        <v/>
      </c>
      <c r="BU60" s="145"/>
      <c r="BV60" s="146">
        <f>Spielplan!$BN$24</f>
        <v>0</v>
      </c>
      <c r="BW60" s="147"/>
      <c r="BX60" s="148">
        <f>IF(BT24=BT60,Punktemodus!$B$11,0)</f>
        <v>10</v>
      </c>
      <c r="BY60" s="148">
        <f>IF(BT60=BT41,Punktemodus!B13,0)</f>
        <v>5</v>
      </c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44" t="str">
        <f>Spielplan!$CC$24</f>
        <v/>
      </c>
      <c r="CL60" s="145"/>
      <c r="CM60" s="146">
        <f>Spielplan!$CE$24</f>
        <v>0</v>
      </c>
      <c r="CN60" s="134"/>
      <c r="CO60" s="134">
        <f>IF(OR(CK60=CK23,CK60=CK24),Punktemodus!B21,0)</f>
        <v>40</v>
      </c>
      <c r="CP60" s="134"/>
      <c r="CQ60" s="373"/>
      <c r="CR60" s="374"/>
      <c r="CS60" s="374"/>
      <c r="CT60" s="374"/>
      <c r="CU60" s="374"/>
      <c r="CV60" s="375"/>
      <c r="CW60" s="134"/>
    </row>
    <row r="61" spans="1:101" ht="18.75" customHeight="1" thickBot="1" x14ac:dyDescent="0.3">
      <c r="A61" s="60"/>
      <c r="B61" s="60"/>
      <c r="C61" s="193" t="str">
        <f>H56</f>
        <v>Ecuador</v>
      </c>
      <c r="D61" s="194"/>
      <c r="E61" s="104"/>
      <c r="F61" s="93"/>
      <c r="G61" s="104"/>
      <c r="H61" s="193" t="str">
        <f>C57</f>
        <v>Frankreich</v>
      </c>
      <c r="I61" s="194"/>
      <c r="J61" s="60"/>
      <c r="K61" s="60" t="s">
        <v>100</v>
      </c>
      <c r="L61" s="60">
        <f t="shared" si="16"/>
        <v>0</v>
      </c>
      <c r="M61" s="60"/>
      <c r="N61" s="60">
        <f>IF($E61="",0,IF($E61&gt;$G61,3,IF($E61=$G61,1,0)))</f>
        <v>0</v>
      </c>
      <c r="O61" s="60">
        <f>IF($G61="",0,IF($E61&gt;$G61,0,IF($E61=$G61,1,3)))</f>
        <v>0</v>
      </c>
      <c r="P61" s="60"/>
      <c r="Q61" s="60"/>
      <c r="R61" s="60">
        <f>E61</f>
        <v>0</v>
      </c>
      <c r="S61" s="60">
        <f>G61</f>
        <v>0</v>
      </c>
      <c r="T61" s="60"/>
      <c r="U61" s="60"/>
      <c r="V61" s="60">
        <f>G61</f>
        <v>0</v>
      </c>
      <c r="W61" s="60">
        <f>E61</f>
        <v>0</v>
      </c>
      <c r="X61" s="60"/>
      <c r="Y61" s="60"/>
      <c r="Z61" s="60" t="s">
        <v>30</v>
      </c>
      <c r="AA61" s="60"/>
      <c r="AB61" s="60"/>
      <c r="AC61" s="60"/>
      <c r="AD61" s="60"/>
      <c r="AE61" s="60"/>
      <c r="AF61" s="60"/>
      <c r="AG61" s="60" t="b">
        <f>OR(AG56=AG57,AG56=AG58,AG56=AG59,AG57=AG58,AG57=AG59,AG58=AG59)</f>
        <v>1</v>
      </c>
      <c r="AH61" s="60"/>
      <c r="AI61" s="60"/>
      <c r="AJ61" s="60"/>
      <c r="AK61" s="60"/>
      <c r="AL61" s="60"/>
      <c r="AM61" s="60"/>
      <c r="AN61" s="60"/>
      <c r="AO61" s="60" t="s">
        <v>34</v>
      </c>
      <c r="AP61" s="60"/>
      <c r="AQ61" s="60"/>
      <c r="AR61" s="60" t="b">
        <f>OR(AR56=AR57,AR56=AR58,AR56=AR59,AR57=AR58,AR57=AR59,AR58=AR59)</f>
        <v>1</v>
      </c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85">
        <f>IF(E61&gt;G61,IF(Spielplan!E61&gt;Spielplan!G61,Punktemodus!$B$3,0),0)</f>
        <v>0</v>
      </c>
      <c r="BK61" s="85">
        <f>IF(E61=G61,IF(Spielplan!E61=Spielplan!G61,Punktemodus!$B$3,0),0)</f>
        <v>10</v>
      </c>
      <c r="BL61" s="85">
        <f>IF(E61&lt;G61,IF(Spielplan!E61&lt;Spielplan!G61,Punktemodus!$B$3,0),0)</f>
        <v>0</v>
      </c>
      <c r="BM61" s="85">
        <f>IF(E61=Spielplan!E61,IF(G61=Spielplan!G61,Punktemodus!$B$5,0),0)</f>
        <v>3</v>
      </c>
      <c r="BN61" s="85">
        <f>IF(E61=Spielplan!E61,Punktemodus!$B$7,0)</f>
        <v>1</v>
      </c>
      <c r="BO61" s="85">
        <f>IF(G61=Spielplan!G61,Punktemodus!$B$7,0)</f>
        <v>1</v>
      </c>
      <c r="BP61" s="137">
        <f>IF(Spielplan!E61="",0,SUM(BJ61:BO61))</f>
        <v>0</v>
      </c>
      <c r="BQ61" s="60"/>
      <c r="BR61" s="141"/>
      <c r="BS61" s="149" t="s">
        <v>124</v>
      </c>
      <c r="BT61" s="144" t="str">
        <f>Spielplan!$BL$25</f>
        <v/>
      </c>
      <c r="BU61" s="145"/>
      <c r="BV61" s="146">
        <f>Spielplan!$BN$25</f>
        <v>0</v>
      </c>
      <c r="BW61" s="134"/>
      <c r="BX61" s="148">
        <f>IF(BT25=BT61,Punktemodus!$B$11,0)</f>
        <v>10</v>
      </c>
      <c r="BY61" s="148">
        <f>IF(BT61=BT40,Punktemodus!B13,0)</f>
        <v>5</v>
      </c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55"/>
      <c r="CR61" s="142" t="s">
        <v>136</v>
      </c>
      <c r="CS61" s="155"/>
      <c r="CT61" s="155"/>
      <c r="CU61" s="155"/>
      <c r="CV61" s="155"/>
      <c r="CW61" s="134"/>
    </row>
    <row r="62" spans="1:101" ht="18.75" customHeight="1" thickBot="1" x14ac:dyDescent="0.25">
      <c r="A62" s="60"/>
      <c r="B62" s="60"/>
      <c r="C62" s="136" t="str">
        <f>IF(G61="","",IF(AR61=TRUE,"Achtung: Fehler in Tabelle!",""))</f>
        <v/>
      </c>
      <c r="D62" s="60"/>
      <c r="E62" s="85"/>
      <c r="F62" s="60"/>
      <c r="G62" s="85"/>
      <c r="H62" s="60"/>
      <c r="I62" s="60"/>
      <c r="J62" s="60"/>
      <c r="K62" s="60"/>
      <c r="L62" s="60"/>
      <c r="M62" s="60">
        <f t="shared" ref="M62:X62" si="19">SUM(M56:M61)</f>
        <v>0</v>
      </c>
      <c r="N62" s="60">
        <f t="shared" si="19"/>
        <v>0</v>
      </c>
      <c r="O62" s="60">
        <f t="shared" si="19"/>
        <v>0</v>
      </c>
      <c r="P62" s="60">
        <f t="shared" si="19"/>
        <v>0</v>
      </c>
      <c r="Q62" s="60">
        <f t="shared" si="19"/>
        <v>0</v>
      </c>
      <c r="R62" s="60">
        <f t="shared" si="19"/>
        <v>0</v>
      </c>
      <c r="S62" s="60">
        <f t="shared" si="19"/>
        <v>0</v>
      </c>
      <c r="T62" s="60">
        <f t="shared" si="19"/>
        <v>0</v>
      </c>
      <c r="U62" s="60">
        <f t="shared" si="19"/>
        <v>0</v>
      </c>
      <c r="V62" s="60">
        <f t="shared" si="19"/>
        <v>0</v>
      </c>
      <c r="W62" s="60">
        <f t="shared" si="19"/>
        <v>0</v>
      </c>
      <c r="X62" s="60">
        <f t="shared" si="19"/>
        <v>0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160">
        <f>SUM(BP56:BP61)</f>
        <v>0</v>
      </c>
      <c r="BQ62" s="60"/>
      <c r="BR62" s="141"/>
      <c r="BS62" s="150"/>
      <c r="BT62" s="134"/>
      <c r="BU62" s="134"/>
      <c r="BV62" s="134"/>
      <c r="BW62" s="134"/>
      <c r="BX62" s="148"/>
      <c r="BY62" s="148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370" t="str">
        <f>Spielplan!$CI$26</f>
        <v/>
      </c>
      <c r="CR62" s="371"/>
      <c r="CS62" s="371"/>
      <c r="CT62" s="371"/>
      <c r="CU62" s="371"/>
      <c r="CV62" s="372"/>
      <c r="CW62" s="134"/>
    </row>
    <row r="63" spans="1:101" ht="18.75" customHeight="1" thickBot="1" x14ac:dyDescent="0.3">
      <c r="A63" s="60"/>
      <c r="B63" s="60"/>
      <c r="C63" s="60"/>
      <c r="D63" s="60"/>
      <c r="E63" s="85"/>
      <c r="F63" s="60"/>
      <c r="G63" s="85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138"/>
      <c r="BQ63" s="60"/>
      <c r="BR63" s="141"/>
      <c r="BS63" s="134"/>
      <c r="BT63" s="134"/>
      <c r="BU63" s="134"/>
      <c r="BV63" s="134"/>
      <c r="BW63" s="134"/>
      <c r="BX63" s="148"/>
      <c r="BY63" s="148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54" t="s">
        <v>131</v>
      </c>
      <c r="CM63" s="134"/>
      <c r="CN63" s="134"/>
      <c r="CO63" s="134"/>
      <c r="CP63" s="134"/>
      <c r="CQ63" s="373"/>
      <c r="CR63" s="374"/>
      <c r="CS63" s="374"/>
      <c r="CT63" s="374"/>
      <c r="CU63" s="374"/>
      <c r="CV63" s="375"/>
      <c r="CW63" s="134"/>
    </row>
    <row r="64" spans="1:101" ht="18.75" customHeight="1" thickBot="1" x14ac:dyDescent="0.3">
      <c r="A64" s="60"/>
      <c r="B64" s="60"/>
      <c r="C64" s="60"/>
      <c r="D64" s="60"/>
      <c r="E64" s="85"/>
      <c r="F64" s="60"/>
      <c r="G64" s="85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138"/>
      <c r="BQ64" s="60"/>
      <c r="BR64" s="141"/>
      <c r="BS64" s="153" t="s">
        <v>20</v>
      </c>
      <c r="BT64" s="144" t="str">
        <f>Spielplan!$BL$28</f>
        <v/>
      </c>
      <c r="BU64" s="145"/>
      <c r="BV64" s="146">
        <f>Spielplan!$BN$28</f>
        <v>0</v>
      </c>
      <c r="BW64" s="147"/>
      <c r="BX64" s="148">
        <f>IF(BT28=BT64,Punktemodus!$B$11,0)</f>
        <v>10</v>
      </c>
      <c r="BY64" s="148">
        <f>IF(BT64=BT13,Punktemodus!B13,0)</f>
        <v>5</v>
      </c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55"/>
      <c r="CR64" s="142" t="s">
        <v>137</v>
      </c>
      <c r="CS64" s="155"/>
      <c r="CT64" s="155"/>
      <c r="CU64" s="155"/>
      <c r="CV64" s="155"/>
      <c r="CW64" s="134"/>
    </row>
    <row r="65" spans="1:101" ht="18.75" customHeight="1" thickBot="1" x14ac:dyDescent="0.3">
      <c r="A65" s="60"/>
      <c r="B65" s="60"/>
      <c r="C65" s="88" t="s">
        <v>91</v>
      </c>
      <c r="D65" s="60"/>
      <c r="E65" s="85"/>
      <c r="F65" s="60"/>
      <c r="G65" s="85"/>
      <c r="H65" s="60"/>
      <c r="I65" s="60"/>
      <c r="J65" s="60"/>
      <c r="K65" s="60"/>
      <c r="L65" s="60"/>
      <c r="M65" s="60" t="s">
        <v>4</v>
      </c>
      <c r="N65" s="60"/>
      <c r="O65" s="60"/>
      <c r="P65" s="60"/>
      <c r="Q65" s="60" t="s">
        <v>6</v>
      </c>
      <c r="R65" s="60"/>
      <c r="S65" s="60"/>
      <c r="T65" s="60"/>
      <c r="U65" s="60" t="s">
        <v>7</v>
      </c>
      <c r="V65" s="60"/>
      <c r="W65" s="60"/>
      <c r="X65" s="60"/>
      <c r="Y65" s="60"/>
      <c r="Z65" s="60" t="s">
        <v>4</v>
      </c>
      <c r="AA65" s="60" t="s">
        <v>5</v>
      </c>
      <c r="AB65" s="60"/>
      <c r="AC65" s="60"/>
      <c r="AD65" s="60" t="s">
        <v>9</v>
      </c>
      <c r="AE65" s="60"/>
      <c r="AF65" s="60"/>
      <c r="AG65" s="60"/>
      <c r="AH65" s="60" t="s">
        <v>32</v>
      </c>
      <c r="AI65" s="60"/>
      <c r="AJ65" s="60"/>
      <c r="AK65" s="60"/>
      <c r="AL65" s="60"/>
      <c r="AM65" s="60"/>
      <c r="AN65" s="60" t="s">
        <v>35</v>
      </c>
      <c r="AO65" s="60"/>
      <c r="AP65" s="60"/>
      <c r="AQ65" s="60"/>
      <c r="AR65" s="60"/>
      <c r="AS65" s="60" t="s">
        <v>33</v>
      </c>
      <c r="AT65" s="60"/>
      <c r="AU65" s="60"/>
      <c r="AV65" s="60"/>
      <c r="AW65" s="60"/>
      <c r="AX65" s="60"/>
      <c r="AY65" s="60"/>
      <c r="AZ65" s="60"/>
      <c r="BA65" s="60"/>
      <c r="BB65" s="89" t="s">
        <v>10</v>
      </c>
      <c r="BC65" s="60"/>
      <c r="BD65" s="90" t="s">
        <v>4</v>
      </c>
      <c r="BE65" s="60"/>
      <c r="BF65" s="61" t="s">
        <v>5</v>
      </c>
      <c r="BG65" s="60"/>
      <c r="BH65" s="60"/>
      <c r="BI65" s="85"/>
      <c r="BJ65" s="60"/>
      <c r="BK65" s="60"/>
      <c r="BL65" s="60"/>
      <c r="BM65" s="60"/>
      <c r="BN65" s="60"/>
      <c r="BO65" s="60"/>
      <c r="BP65" s="138"/>
      <c r="BQ65" s="85"/>
      <c r="BR65" s="141"/>
      <c r="BS65" s="149" t="s">
        <v>125</v>
      </c>
      <c r="BT65" s="144" t="str">
        <f>Spielplan!$BL$29</f>
        <v/>
      </c>
      <c r="BU65" s="145"/>
      <c r="BV65" s="146">
        <f>Spielplan!$BN$29</f>
        <v>0</v>
      </c>
      <c r="BW65" s="134"/>
      <c r="BX65" s="148">
        <f>IF(BT29=BT65,Punktemodus!$B$11,0)</f>
        <v>10</v>
      </c>
      <c r="BY65" s="148">
        <f>IF(BT65=BT12,Punktemodus!B13,0)</f>
        <v>5</v>
      </c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44" t="str">
        <f>Spielplan!$CC$29</f>
        <v/>
      </c>
      <c r="CL65" s="145"/>
      <c r="CM65" s="146">
        <f>Spielplan!$CE$29</f>
        <v>0</v>
      </c>
      <c r="CN65" s="134"/>
      <c r="CO65" s="134"/>
      <c r="CP65" s="134"/>
      <c r="CQ65" s="370" t="str">
        <f>Spielplan!$CI$29</f>
        <v/>
      </c>
      <c r="CR65" s="371"/>
      <c r="CS65" s="371"/>
      <c r="CT65" s="371"/>
      <c r="CU65" s="371"/>
      <c r="CV65" s="372"/>
      <c r="CW65" s="134"/>
    </row>
    <row r="66" spans="1:101" ht="18.75" customHeight="1" thickBot="1" x14ac:dyDescent="0.3">
      <c r="A66" s="60"/>
      <c r="B66" s="60"/>
      <c r="C66" s="60"/>
      <c r="D66" s="60"/>
      <c r="E66" s="85"/>
      <c r="F66" s="60"/>
      <c r="G66" s="85"/>
      <c r="H66" s="60"/>
      <c r="I66" s="60"/>
      <c r="J66" s="60"/>
      <c r="K66" s="60"/>
      <c r="L66" s="60"/>
      <c r="M66" s="60" t="s">
        <v>0</v>
      </c>
      <c r="N66" s="60" t="s">
        <v>1</v>
      </c>
      <c r="O66" s="60" t="s">
        <v>2</v>
      </c>
      <c r="P66" s="60" t="s">
        <v>3</v>
      </c>
      <c r="Q66" s="60" t="s">
        <v>0</v>
      </c>
      <c r="R66" s="60" t="s">
        <v>1</v>
      </c>
      <c r="S66" s="60" t="s">
        <v>2</v>
      </c>
      <c r="T66" s="60" t="s">
        <v>3</v>
      </c>
      <c r="U66" s="60" t="s">
        <v>0</v>
      </c>
      <c r="V66" s="60" t="s">
        <v>1</v>
      </c>
      <c r="W66" s="60" t="s">
        <v>2</v>
      </c>
      <c r="X66" s="60" t="s">
        <v>3</v>
      </c>
      <c r="Y66" s="60"/>
      <c r="Z66" s="60" t="s">
        <v>8</v>
      </c>
      <c r="AA66" s="60"/>
      <c r="AB66" s="60"/>
      <c r="AC66" s="60"/>
      <c r="AD66" s="60"/>
      <c r="AE66" s="60"/>
      <c r="AF66" s="60"/>
      <c r="AG66" s="60"/>
      <c r="AH66" s="60" t="s">
        <v>31</v>
      </c>
      <c r="AI66" s="60"/>
      <c r="AJ66" s="60"/>
      <c r="AK66" s="60"/>
      <c r="AL66" s="60"/>
      <c r="AM66" s="60"/>
      <c r="AN66" s="60" t="str">
        <f>AI67</f>
        <v>Argentinien</v>
      </c>
      <c r="AO66" s="60" t="str">
        <f>AI68</f>
        <v>Bosnien</v>
      </c>
      <c r="AP66" s="60" t="str">
        <f>AI69</f>
        <v>Iran</v>
      </c>
      <c r="AQ66" s="60" t="str">
        <f>AI70</f>
        <v>Nigeria</v>
      </c>
      <c r="AR66" s="60"/>
      <c r="AS66" s="60" t="s">
        <v>31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85"/>
      <c r="BJ66" s="85"/>
      <c r="BK66" s="85"/>
      <c r="BL66" s="85"/>
      <c r="BM66" s="85"/>
      <c r="BN66" s="85"/>
      <c r="BO66" s="85"/>
      <c r="BP66" s="137"/>
      <c r="BQ66" s="85"/>
      <c r="BR66" s="141"/>
      <c r="BS66" s="150"/>
      <c r="BT66" s="134"/>
      <c r="BU66" s="134"/>
      <c r="BV66" s="134"/>
      <c r="BW66" s="134"/>
      <c r="BX66" s="148"/>
      <c r="BY66" s="148"/>
      <c r="BZ66" s="134"/>
      <c r="CA66" s="144" t="str">
        <f>Spielplan!$BS$30</f>
        <v/>
      </c>
      <c r="CB66" s="145"/>
      <c r="CC66" s="146">
        <f>Spielplan!$BU$30</f>
        <v>0</v>
      </c>
      <c r="CD66" s="147"/>
      <c r="CE66" s="134">
        <f>IF(CA66=CA30,Punktemodus!B15,0)</f>
        <v>20</v>
      </c>
      <c r="CF66" s="148">
        <f>IF(OR(CA66=$CA$14,CA66=$CA$15,CA66=$CA$22,CA66=$CA$23,CA66=$CA$31,CA66=$CA$38,CA66=$CA$39),Punktemodus!B17,0)</f>
        <v>10</v>
      </c>
      <c r="CG66" s="134"/>
      <c r="CH66" s="134"/>
      <c r="CI66" s="134"/>
      <c r="CJ66" s="134"/>
      <c r="CK66" s="144" t="str">
        <f>Spielplan!$CC$30</f>
        <v/>
      </c>
      <c r="CL66" s="145"/>
      <c r="CM66" s="146">
        <f>Spielplan!$CE$30</f>
        <v>0</v>
      </c>
      <c r="CN66" s="134"/>
      <c r="CO66" s="134"/>
      <c r="CP66" s="134"/>
      <c r="CQ66" s="373"/>
      <c r="CR66" s="374"/>
      <c r="CS66" s="374"/>
      <c r="CT66" s="374"/>
      <c r="CU66" s="374"/>
      <c r="CV66" s="375"/>
      <c r="CW66" s="134"/>
    </row>
    <row r="67" spans="1:101" ht="18.75" customHeight="1" thickBot="1" x14ac:dyDescent="0.3">
      <c r="A67" s="60"/>
      <c r="B67" s="60"/>
      <c r="C67" s="200" t="str">
        <f>Spielplan!$C$67</f>
        <v>Argentinien</v>
      </c>
      <c r="D67" s="201"/>
      <c r="E67" s="104"/>
      <c r="F67" s="93"/>
      <c r="G67" s="104"/>
      <c r="H67" s="200" t="str">
        <f>Spielplan!$H$67</f>
        <v>Bosnien</v>
      </c>
      <c r="I67" s="201"/>
      <c r="J67" s="60"/>
      <c r="K67" s="60" t="s">
        <v>101</v>
      </c>
      <c r="L67" s="60">
        <f t="shared" ref="L67:L72" si="20">IF(E67-G67&gt;0,1,IF(G67=E67,0,-1))</f>
        <v>0</v>
      </c>
      <c r="M67" s="60">
        <f>IF($E67="",0,IF($E67&gt;$G67,3,IF($E67=G67,1,0)))</f>
        <v>0</v>
      </c>
      <c r="N67" s="60">
        <f>IF($G67="",0,IF($E67&gt;$G67,0,IF($E67=G67,1,3)))</f>
        <v>0</v>
      </c>
      <c r="O67" s="60"/>
      <c r="P67" s="60"/>
      <c r="Q67" s="60">
        <f>E67</f>
        <v>0</v>
      </c>
      <c r="R67" s="60">
        <f>G67</f>
        <v>0</v>
      </c>
      <c r="S67" s="60"/>
      <c r="T67" s="60"/>
      <c r="U67" s="60">
        <f>G67</f>
        <v>0</v>
      </c>
      <c r="V67" s="60">
        <f>E67</f>
        <v>0</v>
      </c>
      <c r="W67" s="60"/>
      <c r="X67" s="60"/>
      <c r="Y67" s="60"/>
      <c r="Z67" s="60">
        <f>M73</f>
        <v>0</v>
      </c>
      <c r="AA67" s="60">
        <f>Q73</f>
        <v>0</v>
      </c>
      <c r="AB67" s="60">
        <f>U73</f>
        <v>0</v>
      </c>
      <c r="AC67" s="60">
        <f>AA67-AB67</f>
        <v>0</v>
      </c>
      <c r="AD67" s="60">
        <f>IF(Z67&gt;Z68,-1,0)</f>
        <v>0</v>
      </c>
      <c r="AE67" s="60">
        <f>IF(Z67&gt;Z69,-1,0)</f>
        <v>0</v>
      </c>
      <c r="AF67" s="60">
        <f>IF(Z67&gt;Z70,-1,0)</f>
        <v>0</v>
      </c>
      <c r="AG67" s="60">
        <f>10000-(AJ67*1000+AM67*100+AK67*10)</f>
        <v>10000</v>
      </c>
      <c r="AH67" s="90">
        <f>RANK(AG67,AG67:AG70,1)</f>
        <v>1</v>
      </c>
      <c r="AI67" s="60" t="str">
        <f>C67</f>
        <v>Argentinien</v>
      </c>
      <c r="AJ67" s="60">
        <f t="shared" ref="AJ67:AL70" si="21">Z67</f>
        <v>0</v>
      </c>
      <c r="AK67" s="60">
        <f t="shared" si="21"/>
        <v>0</v>
      </c>
      <c r="AL67" s="60">
        <f t="shared" si="21"/>
        <v>0</v>
      </c>
      <c r="AM67" s="60">
        <f>AK67-AL67</f>
        <v>0</v>
      </c>
      <c r="AN67" s="187"/>
      <c r="AO67" s="187">
        <f>IF(AG68=AG67,IF(G67&gt;E67,AG68-0.1,AG68),AG68)</f>
        <v>10000</v>
      </c>
      <c r="AP67" s="187">
        <f>IF(AG69=AG67,IF(G69&gt;E69,AG69-0.1,AG69),AG69)</f>
        <v>10000</v>
      </c>
      <c r="AQ67" s="187">
        <f>IF(AG70=AG67,IF(G71&gt;E71,AG70-0.1,AG70),AG70)</f>
        <v>10000</v>
      </c>
      <c r="AR67" s="187">
        <f>AN71</f>
        <v>30000</v>
      </c>
      <c r="AS67" s="90">
        <f>RANK(AR67,AR67:AR70,1)</f>
        <v>1</v>
      </c>
      <c r="AT67" s="60" t="str">
        <f t="shared" ref="AT67:AW70" si="22">AI67</f>
        <v>Argentinien</v>
      </c>
      <c r="AU67" s="60">
        <f t="shared" si="22"/>
        <v>0</v>
      </c>
      <c r="AV67" s="60">
        <f t="shared" si="22"/>
        <v>0</v>
      </c>
      <c r="AW67" s="60">
        <f t="shared" si="22"/>
        <v>0</v>
      </c>
      <c r="AX67" s="60"/>
      <c r="AY67" s="60"/>
      <c r="AZ67" s="60"/>
      <c r="BA67" s="202">
        <v>1</v>
      </c>
      <c r="BB67" s="200" t="str">
        <f>VLOOKUP(1,AS67:AT70,2,FALSE)</f>
        <v>Argentinien</v>
      </c>
      <c r="BC67" s="201"/>
      <c r="BD67" s="203">
        <f>VLOOKUP(1,AS67:AW70,3,FALSE)</f>
        <v>0</v>
      </c>
      <c r="BE67" s="204">
        <f>VLOOKUP(1,AS67:AW70,4,FALSE)</f>
        <v>0</v>
      </c>
      <c r="BF67" s="93" t="s">
        <v>12</v>
      </c>
      <c r="BG67" s="204">
        <f>VLOOKUP(1,AS67:AW70,5,FALSE)</f>
        <v>0</v>
      </c>
      <c r="BH67" s="205" t="s">
        <v>126</v>
      </c>
      <c r="BI67" s="85"/>
      <c r="BJ67" s="85">
        <f>IF(E67&gt;G67,IF(Spielplan!E67&gt;Spielplan!G67,Punktemodus!$B$3,0),0)</f>
        <v>0</v>
      </c>
      <c r="BK67" s="85">
        <f>IF(E67=G67,IF(Spielplan!E67=Spielplan!G67,Punktemodus!$B$3,0),0)</f>
        <v>10</v>
      </c>
      <c r="BL67" s="85">
        <f>IF(E67&lt;G67,IF(Spielplan!E67&lt;Spielplan!G67,Punktemodus!$B$3,0),0)</f>
        <v>0</v>
      </c>
      <c r="BM67" s="85">
        <f>IF(E67=Spielplan!E67,IF(G67=Spielplan!G67,Punktemodus!$B$5,0),0)</f>
        <v>3</v>
      </c>
      <c r="BN67" s="85">
        <f>IF(E67=Spielplan!E67,Punktemodus!$B$7,0)</f>
        <v>1</v>
      </c>
      <c r="BO67" s="85">
        <f>IF(G67=Spielplan!G67,Punktemodus!$B$7,0)</f>
        <v>1</v>
      </c>
      <c r="BP67" s="137">
        <f>IF(Spielplan!E67="",0,SUM(BJ67:BO67))</f>
        <v>0</v>
      </c>
      <c r="BQ67" s="85"/>
      <c r="BR67" s="141"/>
      <c r="BS67" s="134"/>
      <c r="BT67" s="134"/>
      <c r="BU67" s="134"/>
      <c r="BV67" s="134"/>
      <c r="BW67" s="134"/>
      <c r="BX67" s="148"/>
      <c r="BY67" s="148"/>
      <c r="BZ67" s="134"/>
      <c r="CA67" s="144" t="str">
        <f>Spielplan!$BS$31</f>
        <v/>
      </c>
      <c r="CB67" s="145"/>
      <c r="CC67" s="146">
        <f>Spielplan!$BU$31</f>
        <v>0</v>
      </c>
      <c r="CD67" s="134"/>
      <c r="CE67" s="134">
        <f>IF(CA67=CA31,Punktemodus!B15,0)</f>
        <v>20</v>
      </c>
      <c r="CF67" s="148">
        <f>IF(OR(CA67=$CA$14,CA67=$CA$15,CA67=$CA$22,CA67=$CA$23,CA67=$CA$30,CA67=$CA$38,CA67=$CA$39),Punktemodus!B17,0)</f>
        <v>10</v>
      </c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55"/>
      <c r="CR67" s="142" t="s">
        <v>138</v>
      </c>
      <c r="CS67" s="155"/>
      <c r="CT67" s="155"/>
      <c r="CU67" s="155"/>
      <c r="CV67" s="155"/>
      <c r="CW67" s="134"/>
    </row>
    <row r="68" spans="1:101" ht="18.75" customHeight="1" thickBot="1" x14ac:dyDescent="0.3">
      <c r="A68" s="60"/>
      <c r="B68" s="60"/>
      <c r="C68" s="206" t="str">
        <f>Spielplan!$C$68</f>
        <v>Iran</v>
      </c>
      <c r="D68" s="207"/>
      <c r="E68" s="104"/>
      <c r="F68" s="93"/>
      <c r="G68" s="104"/>
      <c r="H68" s="206" t="str">
        <f>Spielplan!$H$68</f>
        <v>Nigeria</v>
      </c>
      <c r="I68" s="207"/>
      <c r="J68" s="60"/>
      <c r="K68" s="60" t="s">
        <v>102</v>
      </c>
      <c r="L68" s="60">
        <f t="shared" si="20"/>
        <v>0</v>
      </c>
      <c r="M68" s="60"/>
      <c r="N68" s="60"/>
      <c r="O68" s="60">
        <f>IF($E68="",0,IF($E68&gt;$G68,3,IF($E68=$G68,1,0)))</f>
        <v>0</v>
      </c>
      <c r="P68" s="60">
        <f>IF($G68="",0,IF($E68&gt;$G68,0,IF($E68=$G68,1,3)))</f>
        <v>0</v>
      </c>
      <c r="Q68" s="60"/>
      <c r="R68" s="60"/>
      <c r="S68" s="60">
        <f>E68</f>
        <v>0</v>
      </c>
      <c r="T68" s="60">
        <f>G68</f>
        <v>0</v>
      </c>
      <c r="U68" s="60"/>
      <c r="V68" s="60"/>
      <c r="W68" s="60">
        <f>G68</f>
        <v>0</v>
      </c>
      <c r="X68" s="60">
        <f>E68</f>
        <v>0</v>
      </c>
      <c r="Y68" s="60"/>
      <c r="Z68" s="60">
        <f>N73</f>
        <v>0</v>
      </c>
      <c r="AA68" s="60">
        <f>R73</f>
        <v>0</v>
      </c>
      <c r="AB68" s="60">
        <f>V73</f>
        <v>0</v>
      </c>
      <c r="AC68" s="60">
        <f>AA68-AB68</f>
        <v>0</v>
      </c>
      <c r="AD68" s="60">
        <f>IF(Z68&gt;Z67,-1,0)</f>
        <v>0</v>
      </c>
      <c r="AE68" s="60">
        <f>IF(Z68&gt;Z69,-1,0)</f>
        <v>0</v>
      </c>
      <c r="AF68" s="60">
        <f>IF(Z68&gt;Z70,-1,0)</f>
        <v>0</v>
      </c>
      <c r="AG68" s="60">
        <f>10000-(AJ68*1000+AM68*100+AK68*10)</f>
        <v>10000</v>
      </c>
      <c r="AH68" s="90">
        <f>RANK(AG68,AG67:AG70,1)</f>
        <v>1</v>
      </c>
      <c r="AI68" s="60" t="str">
        <f>H67</f>
        <v>Bosnien</v>
      </c>
      <c r="AJ68" s="60">
        <f t="shared" si="21"/>
        <v>0</v>
      </c>
      <c r="AK68" s="60">
        <f t="shared" si="21"/>
        <v>0</v>
      </c>
      <c r="AL68" s="60">
        <f t="shared" si="21"/>
        <v>0</v>
      </c>
      <c r="AM68" s="60">
        <f>AK68-AL68</f>
        <v>0</v>
      </c>
      <c r="AN68" s="187">
        <f>IF(AG67=AG68,IF(E67&gt;G67,AG67-0.1,AG67),AG67)</f>
        <v>10000</v>
      </c>
      <c r="AO68" s="187"/>
      <c r="AP68" s="187">
        <f>IF(AG69=AG68,IF(G72&gt;E72,AG69-0.1,AG69),AG69)</f>
        <v>10000</v>
      </c>
      <c r="AQ68" s="187">
        <f>IF(AG70=AG68,IF(G70&gt;E70,AG70-0.1,AG70),AG70)</f>
        <v>10000</v>
      </c>
      <c r="AR68" s="187">
        <f>AO71</f>
        <v>30000</v>
      </c>
      <c r="AS68" s="90">
        <f>RANK(AR68,AR67:AR70,1)</f>
        <v>1</v>
      </c>
      <c r="AT68" s="60" t="str">
        <f t="shared" si="22"/>
        <v>Bosnien</v>
      </c>
      <c r="AU68" s="60">
        <f t="shared" si="22"/>
        <v>0</v>
      </c>
      <c r="AV68" s="60">
        <f t="shared" si="22"/>
        <v>0</v>
      </c>
      <c r="AW68" s="60">
        <f t="shared" si="22"/>
        <v>0</v>
      </c>
      <c r="AX68" s="60"/>
      <c r="AY68" s="60"/>
      <c r="AZ68" s="60"/>
      <c r="BA68" s="208">
        <v>2</v>
      </c>
      <c r="BB68" s="206" t="e">
        <f>VLOOKUP(2,AS67:AT70,2,FALSE)</f>
        <v>#N/A</v>
      </c>
      <c r="BC68" s="207"/>
      <c r="BD68" s="209" t="e">
        <f>VLOOKUP(2,AS67:AW70,3,FALSE)</f>
        <v>#N/A</v>
      </c>
      <c r="BE68" s="210" t="e">
        <f>VLOOKUP(2,AS67:AW70,4,FALSE)</f>
        <v>#N/A</v>
      </c>
      <c r="BF68" s="93" t="s">
        <v>12</v>
      </c>
      <c r="BG68" s="210" t="e">
        <f>VLOOKUP(2,AS67:AW70,5,FALSE)</f>
        <v>#N/A</v>
      </c>
      <c r="BH68" s="210" t="s">
        <v>122</v>
      </c>
      <c r="BI68" s="85"/>
      <c r="BJ68" s="85">
        <f>IF(E68&gt;G68,IF(Spielplan!E68&gt;Spielplan!G68,Punktemodus!$B$3,0),0)</f>
        <v>0</v>
      </c>
      <c r="BK68" s="85">
        <f>IF(E68=G68,IF(Spielplan!E68=Spielplan!G68,Punktemodus!$B$3,0),0)</f>
        <v>10</v>
      </c>
      <c r="BL68" s="85">
        <f>IF(E68&lt;G68,IF(Spielplan!E68&lt;Spielplan!G68,Punktemodus!$B$3,0),0)</f>
        <v>0</v>
      </c>
      <c r="BM68" s="85">
        <f>IF(E68=Spielplan!E68,IF(G68=Spielplan!G68,Punktemodus!$B$5,0),0)</f>
        <v>3</v>
      </c>
      <c r="BN68" s="85">
        <f>IF(E68=Spielplan!E68,Punktemodus!$B$7,0)</f>
        <v>1</v>
      </c>
      <c r="BO68" s="85">
        <f>IF(G68=Spielplan!G68,Punktemodus!$B$7,0)</f>
        <v>1</v>
      </c>
      <c r="BP68" s="137">
        <f>IF(Spielplan!E68="",0,SUM(BJ68:BO68))</f>
        <v>0</v>
      </c>
      <c r="BQ68" s="85"/>
      <c r="BR68" s="141"/>
      <c r="BS68" s="153" t="s">
        <v>24</v>
      </c>
      <c r="BT68" s="144" t="str">
        <f>Spielplan!$BL$32</f>
        <v/>
      </c>
      <c r="BU68" s="145"/>
      <c r="BV68" s="146">
        <f>Spielplan!$BN$32</f>
        <v>0</v>
      </c>
      <c r="BW68" s="147"/>
      <c r="BX68" s="148">
        <f>IF(BT32=BT68,Punktemodus!$B$11,0)</f>
        <v>10</v>
      </c>
      <c r="BY68" s="148">
        <f>IF(BT68=BT17,Punktemodus!B13,0)</f>
        <v>5</v>
      </c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370" t="str">
        <f>Spielplan!$CI$32</f>
        <v/>
      </c>
      <c r="CR68" s="371"/>
      <c r="CS68" s="371"/>
      <c r="CT68" s="371"/>
      <c r="CU68" s="371"/>
      <c r="CV68" s="372"/>
      <c r="CW68" s="134"/>
    </row>
    <row r="69" spans="1:101" ht="18.75" customHeight="1" thickBot="1" x14ac:dyDescent="0.3">
      <c r="A69" s="60"/>
      <c r="B69" s="60"/>
      <c r="C69" s="200" t="str">
        <f>C67</f>
        <v>Argentinien</v>
      </c>
      <c r="D69" s="201"/>
      <c r="E69" s="104"/>
      <c r="F69" s="93"/>
      <c r="G69" s="104"/>
      <c r="H69" s="200" t="str">
        <f>C68</f>
        <v>Iran</v>
      </c>
      <c r="I69" s="201"/>
      <c r="J69" s="60"/>
      <c r="K69" s="60" t="s">
        <v>103</v>
      </c>
      <c r="L69" s="60">
        <f t="shared" si="20"/>
        <v>0</v>
      </c>
      <c r="M69" s="60">
        <f>IF($E69="",0,IF($E69&gt;$G69,3,IF($E69=G69,1,0)))</f>
        <v>0</v>
      </c>
      <c r="N69" s="60"/>
      <c r="O69" s="60">
        <f>IF($G69="",0,IF($E69&gt;$G69,0,IF($E69=$G69,1,3)))</f>
        <v>0</v>
      </c>
      <c r="P69" s="60"/>
      <c r="Q69" s="60">
        <f>E69</f>
        <v>0</v>
      </c>
      <c r="R69" s="60"/>
      <c r="S69" s="60">
        <f>G69</f>
        <v>0</v>
      </c>
      <c r="T69" s="60"/>
      <c r="U69" s="60">
        <f>G69</f>
        <v>0</v>
      </c>
      <c r="V69" s="60"/>
      <c r="W69" s="60">
        <f>E69</f>
        <v>0</v>
      </c>
      <c r="X69" s="60"/>
      <c r="Y69" s="60"/>
      <c r="Z69" s="60">
        <f>O73</f>
        <v>0</v>
      </c>
      <c r="AA69" s="60">
        <f>S73</f>
        <v>0</v>
      </c>
      <c r="AB69" s="60">
        <f>W73</f>
        <v>0</v>
      </c>
      <c r="AC69" s="60">
        <f>AA69-AB69</f>
        <v>0</v>
      </c>
      <c r="AD69" s="60">
        <f>IF(Z69&gt;Z67,-1,0)</f>
        <v>0</v>
      </c>
      <c r="AE69" s="60">
        <f>IF(Z69&gt;Z68,-1,0)</f>
        <v>0</v>
      </c>
      <c r="AF69" s="60">
        <f>IF(Z69&gt;Z70,-1,0)</f>
        <v>0</v>
      </c>
      <c r="AG69" s="60">
        <f>10000-(AJ69*1000+AM69*100+AK69*10)</f>
        <v>10000</v>
      </c>
      <c r="AH69" s="90">
        <f>RANK(AG69,AG67:AG70,1)</f>
        <v>1</v>
      </c>
      <c r="AI69" s="60" t="str">
        <f>C68</f>
        <v>Iran</v>
      </c>
      <c r="AJ69" s="60">
        <f t="shared" si="21"/>
        <v>0</v>
      </c>
      <c r="AK69" s="60">
        <f t="shared" si="21"/>
        <v>0</v>
      </c>
      <c r="AL69" s="60">
        <f t="shared" si="21"/>
        <v>0</v>
      </c>
      <c r="AM69" s="60">
        <f>AK69-AL69</f>
        <v>0</v>
      </c>
      <c r="AN69" s="187">
        <f>IF(AG67=AG69,IF(E69&gt;G69,AG67-0.1,AG67),AG67)</f>
        <v>10000</v>
      </c>
      <c r="AO69" s="187">
        <f>IF(AG68=AG69,IF(E72&gt;G72,AG68-0.1,AG68),AG68)</f>
        <v>10000</v>
      </c>
      <c r="AP69" s="187"/>
      <c r="AQ69" s="187">
        <f>IF(AG70=AG69,IF(G68&gt;E68,AG70-0.1,AG70),AG70)</f>
        <v>10000</v>
      </c>
      <c r="AR69" s="187">
        <f>AP71</f>
        <v>30000</v>
      </c>
      <c r="AS69" s="90">
        <f>RANK(AR69,AR67:AR70,1)</f>
        <v>1</v>
      </c>
      <c r="AT69" s="60" t="str">
        <f t="shared" si="22"/>
        <v>Iran</v>
      </c>
      <c r="AU69" s="60">
        <f t="shared" si="22"/>
        <v>0</v>
      </c>
      <c r="AV69" s="60">
        <f t="shared" si="22"/>
        <v>0</v>
      </c>
      <c r="AW69" s="60">
        <f t="shared" si="22"/>
        <v>0</v>
      </c>
      <c r="AX69" s="60"/>
      <c r="AY69" s="60"/>
      <c r="AZ69" s="60"/>
      <c r="BA69" s="113">
        <v>3</v>
      </c>
      <c r="BB69" s="114" t="e">
        <f>VLOOKUP(3,AS67:AT70,2,FALSE)</f>
        <v>#N/A</v>
      </c>
      <c r="BC69" s="115"/>
      <c r="BD69" s="116" t="e">
        <f>VLOOKUP(3,AS67:AW70,3,FALSE)</f>
        <v>#N/A</v>
      </c>
      <c r="BE69" s="116" t="e">
        <f>VLOOKUP(3,AS67:AW70,4,FALSE)</f>
        <v>#N/A</v>
      </c>
      <c r="BF69" s="93" t="s">
        <v>12</v>
      </c>
      <c r="BG69" s="116" t="e">
        <f>VLOOKUP(3,AS67:AW70,5,FALSE)</f>
        <v>#N/A</v>
      </c>
      <c r="BH69" s="60"/>
      <c r="BI69" s="85"/>
      <c r="BJ69" s="85">
        <f>IF(E69&gt;G69,IF(Spielplan!E69&gt;Spielplan!G69,Punktemodus!$B$3,0),0)</f>
        <v>0</v>
      </c>
      <c r="BK69" s="85">
        <f>IF(E69=G69,IF(Spielplan!E69=Spielplan!G69,Punktemodus!$B$3,0),0)</f>
        <v>10</v>
      </c>
      <c r="BL69" s="85">
        <f>IF(E69&lt;G69,IF(Spielplan!E69&lt;Spielplan!G69,Punktemodus!$B$3,0),0)</f>
        <v>0</v>
      </c>
      <c r="BM69" s="85">
        <f>IF(E69=Spielplan!E69,IF(G69=Spielplan!G69,Punktemodus!$B$5,0),0)</f>
        <v>3</v>
      </c>
      <c r="BN69" s="85">
        <f>IF(E69=Spielplan!E69,Punktemodus!$B$7,0)</f>
        <v>1</v>
      </c>
      <c r="BO69" s="85">
        <f>IF(G69=Spielplan!G69,Punktemodus!$B$7,0)</f>
        <v>1</v>
      </c>
      <c r="BP69" s="137">
        <f>IF(Spielplan!E69="",0,SUM(BJ69:BO69))</f>
        <v>0</v>
      </c>
      <c r="BQ69" s="85"/>
      <c r="BR69" s="141"/>
      <c r="BS69" s="149" t="s">
        <v>23</v>
      </c>
      <c r="BT69" s="144" t="str">
        <f>Spielplan!$BL$33</f>
        <v/>
      </c>
      <c r="BU69" s="145"/>
      <c r="BV69" s="146">
        <f>Spielplan!$BN$33</f>
        <v>0</v>
      </c>
      <c r="BW69" s="134"/>
      <c r="BX69" s="148">
        <f>IF(BT33=BT69,Punktemodus!$B$11,0)</f>
        <v>10</v>
      </c>
      <c r="BY69" s="148">
        <f>IF(BT69=BT16,Punktemodus!B13,0)</f>
        <v>5</v>
      </c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373"/>
      <c r="CR69" s="374"/>
      <c r="CS69" s="374"/>
      <c r="CT69" s="374"/>
      <c r="CU69" s="374"/>
      <c r="CV69" s="375"/>
      <c r="CW69" s="134"/>
    </row>
    <row r="70" spans="1:101" ht="18.75" customHeight="1" thickBot="1" x14ac:dyDescent="0.3">
      <c r="A70" s="60"/>
      <c r="B70" s="60"/>
      <c r="C70" s="206" t="str">
        <f>H67</f>
        <v>Bosnien</v>
      </c>
      <c r="D70" s="207"/>
      <c r="E70" s="104"/>
      <c r="F70" s="93"/>
      <c r="G70" s="104"/>
      <c r="H70" s="206" t="str">
        <f>H68</f>
        <v>Nigeria</v>
      </c>
      <c r="I70" s="207"/>
      <c r="J70" s="60"/>
      <c r="K70" s="60" t="s">
        <v>104</v>
      </c>
      <c r="L70" s="60">
        <f t="shared" si="20"/>
        <v>0</v>
      </c>
      <c r="M70" s="60"/>
      <c r="N70" s="60">
        <f>IF($E70="",0,IF($E70&gt;$G70,3,IF($E70=$G70,1,0)))</f>
        <v>0</v>
      </c>
      <c r="O70" s="60"/>
      <c r="P70" s="60">
        <f>IF($G70="",0,IF($E70&gt;$G70,0,IF($E70=$G70,1,3)))</f>
        <v>0</v>
      </c>
      <c r="Q70" s="60"/>
      <c r="R70" s="60">
        <f>E70</f>
        <v>0</v>
      </c>
      <c r="S70" s="60"/>
      <c r="T70" s="60">
        <f>G70</f>
        <v>0</v>
      </c>
      <c r="U70" s="60"/>
      <c r="V70" s="60">
        <f>G70</f>
        <v>0</v>
      </c>
      <c r="W70" s="60"/>
      <c r="X70" s="60">
        <f>E70</f>
        <v>0</v>
      </c>
      <c r="Y70" s="60"/>
      <c r="Z70" s="60">
        <f>P73</f>
        <v>0</v>
      </c>
      <c r="AA70" s="60">
        <f>T73</f>
        <v>0</v>
      </c>
      <c r="AB70" s="60">
        <f>X73</f>
        <v>0</v>
      </c>
      <c r="AC70" s="60">
        <f>AA70-AB70</f>
        <v>0</v>
      </c>
      <c r="AD70" s="60">
        <f>IF(Z70&gt;Z67,-1,0)</f>
        <v>0</v>
      </c>
      <c r="AE70" s="60">
        <f>IF(Z70&gt;Z68,-1,0)</f>
        <v>0</v>
      </c>
      <c r="AF70" s="60">
        <f>IF(Z70&gt;Z69,-1,0)</f>
        <v>0</v>
      </c>
      <c r="AG70" s="60">
        <f>10000-(AJ70*1000+AM70*100+AK70*10)</f>
        <v>10000</v>
      </c>
      <c r="AH70" s="90">
        <f>RANK(AG70,AG67:AG70,1)</f>
        <v>1</v>
      </c>
      <c r="AI70" s="60" t="str">
        <f>H68</f>
        <v>Nigeria</v>
      </c>
      <c r="AJ70" s="60">
        <f t="shared" si="21"/>
        <v>0</v>
      </c>
      <c r="AK70" s="60">
        <f t="shared" si="21"/>
        <v>0</v>
      </c>
      <c r="AL70" s="60">
        <f t="shared" si="21"/>
        <v>0</v>
      </c>
      <c r="AM70" s="60">
        <f>AK70-AL70</f>
        <v>0</v>
      </c>
      <c r="AN70" s="187">
        <f>IF(AG67=AG70,IF(E71&gt;G71,AG67-0.1,AG67),AG67)</f>
        <v>10000</v>
      </c>
      <c r="AO70" s="187">
        <f>IF(AG68=AG70,IF(E70&gt;G70,AG68-0.1,AG68),AG68)</f>
        <v>10000</v>
      </c>
      <c r="AP70" s="187">
        <f>IF(AG69=AG70,IF(E68&gt;G68,AG69-0.1,AG69),AG69)</f>
        <v>10000</v>
      </c>
      <c r="AQ70" s="187"/>
      <c r="AR70" s="187">
        <f>AQ71</f>
        <v>30000</v>
      </c>
      <c r="AS70" s="90">
        <f>RANK(AR70,AR67:AR70,1)</f>
        <v>1</v>
      </c>
      <c r="AT70" s="60" t="str">
        <f t="shared" si="22"/>
        <v>Nigeria</v>
      </c>
      <c r="AU70" s="60">
        <f t="shared" si="22"/>
        <v>0</v>
      </c>
      <c r="AV70" s="60">
        <f t="shared" si="22"/>
        <v>0</v>
      </c>
      <c r="AW70" s="60">
        <f t="shared" si="22"/>
        <v>0</v>
      </c>
      <c r="AX70" s="60"/>
      <c r="AY70" s="60"/>
      <c r="AZ70" s="60"/>
      <c r="BA70" s="113">
        <v>4</v>
      </c>
      <c r="BB70" s="114" t="e">
        <f>VLOOKUP(4,AS67:AT70,2,FALSE)</f>
        <v>#N/A</v>
      </c>
      <c r="BC70" s="115"/>
      <c r="BD70" s="116" t="e">
        <f>VLOOKUP(4,AS67:AW70,3,FALSE)</f>
        <v>#N/A</v>
      </c>
      <c r="BE70" s="116" t="e">
        <f>VLOOKUP(4,AS67:AW70,4,FALSE)</f>
        <v>#N/A</v>
      </c>
      <c r="BF70" s="93" t="s">
        <v>12</v>
      </c>
      <c r="BG70" s="116" t="e">
        <f>VLOOKUP(4,AS67:AW70,5,FALSE)</f>
        <v>#N/A</v>
      </c>
      <c r="BH70" s="60"/>
      <c r="BI70" s="85"/>
      <c r="BJ70" s="85">
        <f>IF(E70&gt;G70,IF(Spielplan!E70&gt;Spielplan!G70,Punktemodus!$B$3,0),0)</f>
        <v>0</v>
      </c>
      <c r="BK70" s="85">
        <f>IF(E70=G70,IF(Spielplan!E70=Spielplan!G70,Punktemodus!$B$3,0),0)</f>
        <v>10</v>
      </c>
      <c r="BL70" s="85">
        <f>IF(E70&lt;G70,IF(Spielplan!E70&lt;Spielplan!G70,Punktemodus!$B$3,0),0)</f>
        <v>0</v>
      </c>
      <c r="BM70" s="85">
        <f>IF(E70=Spielplan!E70,IF(G70=Spielplan!G70,Punktemodus!$B$5,0),0)</f>
        <v>3</v>
      </c>
      <c r="BN70" s="85">
        <f>IF(E70=Spielplan!E70,Punktemodus!$B$7,0)</f>
        <v>1</v>
      </c>
      <c r="BO70" s="85">
        <f>IF(G70=Spielplan!G70,Punktemodus!$B$7,0)</f>
        <v>1</v>
      </c>
      <c r="BP70" s="137">
        <f>IF(Spielplan!E70="",0,SUM(BJ70:BO70))</f>
        <v>0</v>
      </c>
      <c r="BQ70" s="60"/>
      <c r="BR70" s="141"/>
      <c r="BS70" s="150"/>
      <c r="BT70" s="134"/>
      <c r="BU70" s="134"/>
      <c r="BV70" s="134"/>
      <c r="BW70" s="134"/>
      <c r="BX70" s="148"/>
      <c r="BY70" s="148"/>
      <c r="BZ70" s="134"/>
      <c r="CA70" s="134"/>
      <c r="CB70" s="134"/>
      <c r="CC70" s="134"/>
      <c r="CD70" s="134"/>
      <c r="CE70" s="134"/>
      <c r="CF70" s="144" t="str">
        <f>Spielplan!$BX$34</f>
        <v/>
      </c>
      <c r="CG70" s="145"/>
      <c r="CH70" s="146">
        <f>Spielplan!$BZ$34</f>
        <v>0</v>
      </c>
      <c r="CI70" s="134"/>
      <c r="CJ70" s="134">
        <f>IF(OR(CF70=$CF$18,CF70=$CF$19,CF70=$CF$34,CF70=$CF$35),Punktemodus!$B$19,0)</f>
        <v>30</v>
      </c>
      <c r="CK70" s="134"/>
      <c r="CL70" s="134"/>
      <c r="CM70" s="134"/>
      <c r="CN70" s="134"/>
      <c r="CO70" s="134"/>
      <c r="CP70" s="134"/>
      <c r="CQ70" s="155"/>
      <c r="CR70" s="155"/>
      <c r="CS70" s="155"/>
      <c r="CT70" s="155"/>
      <c r="CU70" s="155"/>
      <c r="CV70" s="155"/>
      <c r="CW70" s="134"/>
    </row>
    <row r="71" spans="1:101" ht="18.75" customHeight="1" thickBot="1" x14ac:dyDescent="0.3">
      <c r="A71" s="60"/>
      <c r="B71" s="60"/>
      <c r="C71" s="200" t="str">
        <f>C67</f>
        <v>Argentinien</v>
      </c>
      <c r="D71" s="201"/>
      <c r="E71" s="104"/>
      <c r="F71" s="93"/>
      <c r="G71" s="104"/>
      <c r="H71" s="200" t="str">
        <f>H68</f>
        <v>Nigeria</v>
      </c>
      <c r="I71" s="201"/>
      <c r="J71" s="60"/>
      <c r="K71" s="60" t="s">
        <v>105</v>
      </c>
      <c r="L71" s="60">
        <f t="shared" si="20"/>
        <v>0</v>
      </c>
      <c r="M71" s="60">
        <f>IF($E71="",0,IF($E71&gt;$G71,3,IF($E71=G71,1,0)))</f>
        <v>0</v>
      </c>
      <c r="N71" s="60"/>
      <c r="O71" s="60"/>
      <c r="P71" s="60">
        <f>IF($G71="",0,IF($E71&gt;$G71,0,IF($E71=$G71,1,3)))</f>
        <v>0</v>
      </c>
      <c r="Q71" s="60">
        <f>E71</f>
        <v>0</v>
      </c>
      <c r="R71" s="60"/>
      <c r="S71" s="60"/>
      <c r="T71" s="60">
        <f>G71</f>
        <v>0</v>
      </c>
      <c r="U71" s="60">
        <f>G71</f>
        <v>0</v>
      </c>
      <c r="V71" s="60"/>
      <c r="W71" s="60"/>
      <c r="X71" s="60">
        <f>E71</f>
        <v>0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187">
        <f>SUM(AN67:AN70)</f>
        <v>30000</v>
      </c>
      <c r="AO71" s="187">
        <f>SUM(AO67:AO70)</f>
        <v>30000</v>
      </c>
      <c r="AP71" s="187">
        <f>SUM(AP67:AP70)</f>
        <v>30000</v>
      </c>
      <c r="AQ71" s="187">
        <f>SUM(AQ67:AQ70)</f>
        <v>30000</v>
      </c>
      <c r="AR71" s="187"/>
      <c r="AS71" s="60"/>
      <c r="AT71" s="60"/>
      <c r="AU71" s="60"/>
      <c r="AV71" s="60"/>
      <c r="AW71" s="60"/>
      <c r="AX71" s="60"/>
      <c r="AY71" s="60"/>
      <c r="AZ71" s="60"/>
      <c r="BA71" s="92"/>
      <c r="BB71" s="60"/>
      <c r="BC71" s="60"/>
      <c r="BD71" s="60"/>
      <c r="BE71" s="60"/>
      <c r="BF71" s="60"/>
      <c r="BG71" s="60"/>
      <c r="BH71" s="60"/>
      <c r="BI71" s="60"/>
      <c r="BJ71" s="85">
        <f>IF(E71&gt;G71,IF(Spielplan!E71&gt;Spielplan!G71,Punktemodus!$B$3,0),0)</f>
        <v>0</v>
      </c>
      <c r="BK71" s="85">
        <f>IF(E71=G71,IF(Spielplan!E71=Spielplan!G71,Punktemodus!$B$3,0),0)</f>
        <v>10</v>
      </c>
      <c r="BL71" s="85">
        <f>IF(E71&lt;G71,IF(Spielplan!E71&lt;Spielplan!G71,Punktemodus!$B$3,0),0)</f>
        <v>0</v>
      </c>
      <c r="BM71" s="85">
        <f>IF(E71=Spielplan!E71,IF(G71=Spielplan!G71,Punktemodus!$B$5,0),0)</f>
        <v>3</v>
      </c>
      <c r="BN71" s="85">
        <f>IF(E71=Spielplan!E71,Punktemodus!$B$7,0)</f>
        <v>1</v>
      </c>
      <c r="BO71" s="85">
        <f>IF(G71=Spielplan!G71,Punktemodus!$B$7,0)</f>
        <v>1</v>
      </c>
      <c r="BP71" s="137">
        <f>IF(Spielplan!E71="",0,SUM(BJ71:BO71))</f>
        <v>0</v>
      </c>
      <c r="BQ71" s="60"/>
      <c r="BR71" s="141"/>
      <c r="BS71" s="134"/>
      <c r="BT71" s="134"/>
      <c r="BU71" s="134"/>
      <c r="BV71" s="134"/>
      <c r="BW71" s="134"/>
      <c r="BX71" s="148"/>
      <c r="BY71" s="148"/>
      <c r="BZ71" s="134"/>
      <c r="CA71" s="134"/>
      <c r="CB71" s="134"/>
      <c r="CC71" s="134"/>
      <c r="CD71" s="134"/>
      <c r="CE71" s="134"/>
      <c r="CF71" s="144" t="str">
        <f>Spielplan!$BX$35</f>
        <v/>
      </c>
      <c r="CG71" s="145"/>
      <c r="CH71" s="146">
        <f>Spielplan!$BZ$35</f>
        <v>0</v>
      </c>
      <c r="CI71" s="134"/>
      <c r="CJ71" s="134">
        <f>IF(OR(CF71=$CF$18,CF71=$CF$19,CF71=$CF$34,CF71=$CF$35),Punktemodus!$B$19,0)</f>
        <v>30</v>
      </c>
      <c r="CK71" s="134"/>
      <c r="CL71" s="134"/>
      <c r="CM71" s="134"/>
      <c r="CN71" s="134"/>
      <c r="CO71" s="134"/>
      <c r="CP71" s="134"/>
      <c r="CQ71" s="155"/>
      <c r="CR71" s="155"/>
      <c r="CS71" s="155"/>
      <c r="CT71" s="155"/>
      <c r="CU71" s="155"/>
      <c r="CV71" s="155"/>
      <c r="CW71" s="134"/>
    </row>
    <row r="72" spans="1:101" ht="18.75" customHeight="1" thickBot="1" x14ac:dyDescent="0.3">
      <c r="A72" s="60"/>
      <c r="B72" s="60"/>
      <c r="C72" s="206" t="str">
        <f>H67</f>
        <v>Bosnien</v>
      </c>
      <c r="D72" s="207"/>
      <c r="E72" s="104"/>
      <c r="F72" s="106"/>
      <c r="G72" s="104"/>
      <c r="H72" s="206" t="str">
        <f>C68</f>
        <v>Iran</v>
      </c>
      <c r="I72" s="207"/>
      <c r="J72" s="60"/>
      <c r="K72" s="60" t="s">
        <v>105</v>
      </c>
      <c r="L72" s="60">
        <f t="shared" si="20"/>
        <v>0</v>
      </c>
      <c r="M72" s="60"/>
      <c r="N72" s="60">
        <f>IF($E72="",0,IF($E72&gt;$G72,3,IF($E72=$G72,1,0)))</f>
        <v>0</v>
      </c>
      <c r="O72" s="60">
        <f>IF($G72="",0,IF($E72&gt;$G72,0,IF($E72=$G72,1,3)))</f>
        <v>0</v>
      </c>
      <c r="P72" s="60"/>
      <c r="Q72" s="60"/>
      <c r="R72" s="60">
        <f>E72</f>
        <v>0</v>
      </c>
      <c r="S72" s="60">
        <f>G72</f>
        <v>0</v>
      </c>
      <c r="T72" s="60"/>
      <c r="U72" s="60"/>
      <c r="V72" s="60">
        <f>G72</f>
        <v>0</v>
      </c>
      <c r="W72" s="60">
        <f>E72</f>
        <v>0</v>
      </c>
      <c r="X72" s="60"/>
      <c r="Y72" s="60"/>
      <c r="Z72" s="60" t="s">
        <v>30</v>
      </c>
      <c r="AA72" s="60"/>
      <c r="AB72" s="60"/>
      <c r="AC72" s="60"/>
      <c r="AD72" s="60"/>
      <c r="AE72" s="60"/>
      <c r="AF72" s="60"/>
      <c r="AG72" s="60" t="b">
        <f>OR(AG67=AG68,AG67=AG69,AG67=AG70,AG68=AG69,AG68=AG70,AG69=AG70)</f>
        <v>1</v>
      </c>
      <c r="AH72" s="60"/>
      <c r="AI72" s="60"/>
      <c r="AJ72" s="60"/>
      <c r="AK72" s="60"/>
      <c r="AL72" s="60"/>
      <c r="AM72" s="60"/>
      <c r="AN72" s="60"/>
      <c r="AO72" s="60" t="s">
        <v>34</v>
      </c>
      <c r="AP72" s="60"/>
      <c r="AQ72" s="60"/>
      <c r="AR72" s="60" t="b">
        <f>OR(AR67=AR68,AR67=AR69,AR67=AR70,AR68=AR69,AR68=AR70,AR69=AR70)</f>
        <v>1</v>
      </c>
      <c r="AS72" s="60"/>
      <c r="AT72" s="60"/>
      <c r="AU72" s="60"/>
      <c r="AV72" s="60"/>
      <c r="AW72" s="60"/>
      <c r="AX72" s="60"/>
      <c r="AY72" s="60"/>
      <c r="AZ72" s="60"/>
      <c r="BA72" s="92"/>
      <c r="BB72" s="60"/>
      <c r="BC72" s="60"/>
      <c r="BD72" s="60"/>
      <c r="BE72" s="60"/>
      <c r="BF72" s="60"/>
      <c r="BG72" s="60"/>
      <c r="BH72" s="60"/>
      <c r="BI72" s="60"/>
      <c r="BJ72" s="85">
        <f>IF(E72&gt;G72,IF(Spielplan!E72&gt;Spielplan!G72,Punktemodus!$B$3,0),0)</f>
        <v>0</v>
      </c>
      <c r="BK72" s="85">
        <f>IF(E72=G72,IF(Spielplan!E72=Spielplan!G72,Punktemodus!$B$3,0),0)</f>
        <v>10</v>
      </c>
      <c r="BL72" s="85">
        <f>IF(E72&lt;G72,IF(Spielplan!E72&lt;Spielplan!G72,Punktemodus!$B$3,0),0)</f>
        <v>0</v>
      </c>
      <c r="BM72" s="85">
        <f>IF(E72=Spielplan!E72,IF(G72=Spielplan!G72,Punktemodus!$B$5,0),0)</f>
        <v>3</v>
      </c>
      <c r="BN72" s="85">
        <f>IF(E72=Spielplan!E72,Punktemodus!$B$7,0)</f>
        <v>1</v>
      </c>
      <c r="BO72" s="85">
        <f>IF(G72=Spielplan!G72,Punktemodus!$B$7,0)</f>
        <v>1</v>
      </c>
      <c r="BP72" s="137">
        <f>IF(Spielplan!E72="",0,SUM(BJ72:BO72))</f>
        <v>0</v>
      </c>
      <c r="BQ72" s="60"/>
      <c r="BR72" s="141"/>
      <c r="BS72" s="153" t="s">
        <v>126</v>
      </c>
      <c r="BT72" s="144" t="str">
        <f>Spielplan!$BL$36</f>
        <v/>
      </c>
      <c r="BU72" s="145"/>
      <c r="BV72" s="146">
        <f>Spielplan!$BN$36</f>
        <v>0</v>
      </c>
      <c r="BW72" s="147"/>
      <c r="BX72" s="148">
        <f>IF(BT36=BT72,Punktemodus!$B$11,0)</f>
        <v>10</v>
      </c>
      <c r="BY72" s="148">
        <f>IF(BT72=BT21,Punktemodus!B13,0)</f>
        <v>5</v>
      </c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55"/>
      <c r="CR72" s="155"/>
      <c r="CS72" s="155"/>
      <c r="CT72" s="155"/>
      <c r="CU72" s="155"/>
      <c r="CV72" s="155"/>
      <c r="CW72" s="134"/>
    </row>
    <row r="73" spans="1:101" ht="18.75" customHeight="1" thickBot="1" x14ac:dyDescent="0.25">
      <c r="A73" s="60"/>
      <c r="B73" s="60"/>
      <c r="C73" s="136" t="str">
        <f>IF(G72="","",IF(AR72=TRUE,"Achtung: Fehler in Tabelle!",""))</f>
        <v/>
      </c>
      <c r="D73" s="60"/>
      <c r="E73" s="85"/>
      <c r="F73" s="60"/>
      <c r="G73" s="85"/>
      <c r="H73" s="60"/>
      <c r="I73" s="60"/>
      <c r="J73" s="60"/>
      <c r="K73" s="60"/>
      <c r="L73" s="60"/>
      <c r="M73" s="60">
        <f t="shared" ref="M73:X73" si="23">SUM(M67:M72)</f>
        <v>0</v>
      </c>
      <c r="N73" s="60">
        <f t="shared" si="23"/>
        <v>0</v>
      </c>
      <c r="O73" s="60">
        <f t="shared" si="23"/>
        <v>0</v>
      </c>
      <c r="P73" s="60">
        <f t="shared" si="23"/>
        <v>0</v>
      </c>
      <c r="Q73" s="60">
        <f t="shared" si="23"/>
        <v>0</v>
      </c>
      <c r="R73" s="60">
        <f t="shared" si="23"/>
        <v>0</v>
      </c>
      <c r="S73" s="60">
        <f t="shared" si="23"/>
        <v>0</v>
      </c>
      <c r="T73" s="60">
        <f t="shared" si="23"/>
        <v>0</v>
      </c>
      <c r="U73" s="60">
        <f t="shared" si="23"/>
        <v>0</v>
      </c>
      <c r="V73" s="60">
        <f t="shared" si="23"/>
        <v>0</v>
      </c>
      <c r="W73" s="60">
        <f t="shared" si="23"/>
        <v>0</v>
      </c>
      <c r="X73" s="60">
        <f t="shared" si="23"/>
        <v>0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160">
        <f>SUM(BP67:BP72)</f>
        <v>0</v>
      </c>
      <c r="BQ73" s="60"/>
      <c r="BR73" s="141"/>
      <c r="BS73" s="149" t="s">
        <v>127</v>
      </c>
      <c r="BT73" s="144" t="str">
        <f>Spielplan!$BL$37</f>
        <v/>
      </c>
      <c r="BU73" s="145"/>
      <c r="BV73" s="146">
        <f>Spielplan!$BN$37</f>
        <v>0</v>
      </c>
      <c r="BW73" s="134"/>
      <c r="BX73" s="148">
        <f>IF(BT37=BT73,Punktemodus!$B$11,0)</f>
        <v>10</v>
      </c>
      <c r="BY73" s="148">
        <f>IF(BT73=BT20,Punktemodus!B13,0)</f>
        <v>5</v>
      </c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55"/>
      <c r="CR73" s="155"/>
      <c r="CS73" s="155"/>
      <c r="CT73" s="155"/>
      <c r="CU73" s="155"/>
      <c r="CV73" s="155"/>
      <c r="CW73" s="134"/>
    </row>
    <row r="74" spans="1:101" ht="18.75" customHeight="1" thickBot="1" x14ac:dyDescent="0.3">
      <c r="A74" s="60"/>
      <c r="B74" s="60"/>
      <c r="C74" s="60"/>
      <c r="D74" s="60"/>
      <c r="E74" s="85"/>
      <c r="F74" s="60"/>
      <c r="G74" s="85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138"/>
      <c r="BQ74" s="60"/>
      <c r="BR74" s="141"/>
      <c r="BS74" s="150"/>
      <c r="BT74" s="134"/>
      <c r="BU74" s="134"/>
      <c r="BV74" s="134"/>
      <c r="BW74" s="134"/>
      <c r="BX74" s="148"/>
      <c r="BY74" s="148"/>
      <c r="BZ74" s="134"/>
      <c r="CA74" s="144" t="str">
        <f>Spielplan!$BS$38</f>
        <v/>
      </c>
      <c r="CB74" s="145"/>
      <c r="CC74" s="146">
        <f>Spielplan!$BU$38</f>
        <v>0</v>
      </c>
      <c r="CD74" s="147"/>
      <c r="CE74" s="134">
        <f>IF(CA74=CA38,Punktemodus!B15,0)</f>
        <v>20</v>
      </c>
      <c r="CF74" s="148">
        <f>IF(OR(CA74=$CA$14,CA74=$CA$15,CA74=$CA$22,CA74=$CA$23,CA74=$CA$30,CA74=$CA$31,CA74=$CA$39),Punktemodus!B17,0)</f>
        <v>10</v>
      </c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</row>
    <row r="75" spans="1:101" ht="18.75" customHeight="1" thickBot="1" x14ac:dyDescent="0.25">
      <c r="A75" s="60"/>
      <c r="B75" s="60"/>
      <c r="C75" s="60"/>
      <c r="D75" s="60"/>
      <c r="E75" s="85"/>
      <c r="F75" s="60"/>
      <c r="G75" s="85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138"/>
      <c r="BQ75" s="60"/>
      <c r="BR75" s="141"/>
      <c r="BS75" s="134"/>
      <c r="BT75" s="134"/>
      <c r="BU75" s="134"/>
      <c r="BV75" s="134"/>
      <c r="BW75" s="134"/>
      <c r="BX75" s="148"/>
      <c r="BY75" s="148"/>
      <c r="BZ75" s="134"/>
      <c r="CA75" s="144" t="str">
        <f>Spielplan!$BS$39</f>
        <v/>
      </c>
      <c r="CB75" s="145"/>
      <c r="CC75" s="146">
        <f>Spielplan!$BU$39</f>
        <v>0</v>
      </c>
      <c r="CD75" s="134"/>
      <c r="CE75" s="134">
        <f>IF(CA75=CA39,Punktemodus!B15,0)</f>
        <v>20</v>
      </c>
      <c r="CF75" s="148">
        <f>IF(OR(CA75=$CA$14,CA75=$CA$15,CA75=$CA$22,CA75=$CA$23,CA75=$CA$30,CA75=$CA$31,CA75=$CA$38),Punktemodus!B17,0)</f>
        <v>10</v>
      </c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</row>
    <row r="76" spans="1:101" ht="18.75" customHeight="1" thickBot="1" x14ac:dyDescent="0.3">
      <c r="A76" s="60"/>
      <c r="B76" s="60"/>
      <c r="C76" s="88" t="s">
        <v>92</v>
      </c>
      <c r="D76" s="60"/>
      <c r="E76" s="85"/>
      <c r="F76" s="60"/>
      <c r="G76" s="85"/>
      <c r="H76" s="60"/>
      <c r="I76" s="60"/>
      <c r="J76" s="60"/>
      <c r="K76" s="60"/>
      <c r="L76" s="60"/>
      <c r="M76" s="60" t="s">
        <v>4</v>
      </c>
      <c r="N76" s="60"/>
      <c r="O76" s="60"/>
      <c r="P76" s="60"/>
      <c r="Q76" s="60" t="s">
        <v>6</v>
      </c>
      <c r="R76" s="60"/>
      <c r="S76" s="60"/>
      <c r="T76" s="60"/>
      <c r="U76" s="60" t="s">
        <v>7</v>
      </c>
      <c r="V76" s="60"/>
      <c r="W76" s="60"/>
      <c r="X76" s="60"/>
      <c r="Y76" s="60"/>
      <c r="Z76" s="60" t="s">
        <v>4</v>
      </c>
      <c r="AA76" s="60" t="s">
        <v>5</v>
      </c>
      <c r="AB76" s="60"/>
      <c r="AC76" s="60"/>
      <c r="AD76" s="60" t="s">
        <v>9</v>
      </c>
      <c r="AE76" s="60"/>
      <c r="AF76" s="60"/>
      <c r="AG76" s="60"/>
      <c r="AH76" s="60" t="s">
        <v>32</v>
      </c>
      <c r="AI76" s="60"/>
      <c r="AJ76" s="60"/>
      <c r="AK76" s="60"/>
      <c r="AL76" s="60"/>
      <c r="AM76" s="60"/>
      <c r="AN76" s="60" t="s">
        <v>35</v>
      </c>
      <c r="AO76" s="60"/>
      <c r="AP76" s="60"/>
      <c r="AQ76" s="60"/>
      <c r="AR76" s="60"/>
      <c r="AS76" s="60" t="s">
        <v>33</v>
      </c>
      <c r="AT76" s="60"/>
      <c r="AU76" s="60"/>
      <c r="AV76" s="60"/>
      <c r="AW76" s="60"/>
      <c r="AX76" s="60"/>
      <c r="AY76" s="60"/>
      <c r="AZ76" s="60"/>
      <c r="BA76" s="60"/>
      <c r="BB76" s="89" t="s">
        <v>10</v>
      </c>
      <c r="BC76" s="60"/>
      <c r="BD76" s="90" t="s">
        <v>4</v>
      </c>
      <c r="BE76" s="60"/>
      <c r="BF76" s="61" t="s">
        <v>5</v>
      </c>
      <c r="BG76" s="60"/>
      <c r="BH76" s="60"/>
      <c r="BI76" s="85"/>
      <c r="BJ76" s="60"/>
      <c r="BK76" s="60"/>
      <c r="BL76" s="60"/>
      <c r="BM76" s="60"/>
      <c r="BN76" s="60"/>
      <c r="BO76" s="60"/>
      <c r="BP76" s="138"/>
      <c r="BQ76" s="85"/>
      <c r="BR76" s="141"/>
      <c r="BS76" s="153" t="s">
        <v>128</v>
      </c>
      <c r="BT76" s="144" t="str">
        <f>Spielplan!$BL$40</f>
        <v/>
      </c>
      <c r="BU76" s="145"/>
      <c r="BV76" s="146">
        <f>Spielplan!$BN$40</f>
        <v>0</v>
      </c>
      <c r="BW76" s="147"/>
      <c r="BX76" s="148">
        <f>IF(BT40=BT76,Punktemodus!$B$11,0)</f>
        <v>10</v>
      </c>
      <c r="BY76" s="148">
        <f>IF(BT76=BT25,Punktemodus!B13,0)</f>
        <v>5</v>
      </c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</row>
    <row r="77" spans="1:101" ht="18.75" customHeight="1" thickBot="1" x14ac:dyDescent="0.25">
      <c r="A77" s="60"/>
      <c r="B77" s="60"/>
      <c r="C77" s="60"/>
      <c r="D77" s="60"/>
      <c r="E77" s="85"/>
      <c r="F77" s="60"/>
      <c r="G77" s="85"/>
      <c r="H77" s="60"/>
      <c r="I77" s="60"/>
      <c r="J77" s="60"/>
      <c r="K77" s="60"/>
      <c r="L77" s="60"/>
      <c r="M77" s="60" t="s">
        <v>0</v>
      </c>
      <c r="N77" s="60" t="s">
        <v>1</v>
      </c>
      <c r="O77" s="60" t="s">
        <v>2</v>
      </c>
      <c r="P77" s="60" t="s">
        <v>3</v>
      </c>
      <c r="Q77" s="60" t="s">
        <v>0</v>
      </c>
      <c r="R77" s="60" t="s">
        <v>1</v>
      </c>
      <c r="S77" s="60" t="s">
        <v>2</v>
      </c>
      <c r="T77" s="60" t="s">
        <v>3</v>
      </c>
      <c r="U77" s="60" t="s">
        <v>0</v>
      </c>
      <c r="V77" s="60" t="s">
        <v>1</v>
      </c>
      <c r="W77" s="60" t="s">
        <v>2</v>
      </c>
      <c r="X77" s="60" t="s">
        <v>3</v>
      </c>
      <c r="Y77" s="60"/>
      <c r="Z77" s="60" t="s">
        <v>8</v>
      </c>
      <c r="AA77" s="60"/>
      <c r="AB77" s="60"/>
      <c r="AC77" s="60"/>
      <c r="AD77" s="60"/>
      <c r="AE77" s="60"/>
      <c r="AF77" s="60"/>
      <c r="AG77" s="60"/>
      <c r="AH77" s="60" t="s">
        <v>31</v>
      </c>
      <c r="AI77" s="60"/>
      <c r="AJ77" s="60"/>
      <c r="AK77" s="60"/>
      <c r="AL77" s="60"/>
      <c r="AM77" s="60"/>
      <c r="AN77" s="60" t="str">
        <f>AI78</f>
        <v>Deutschland</v>
      </c>
      <c r="AO77" s="60" t="str">
        <f>AI79</f>
        <v>Portugal</v>
      </c>
      <c r="AP77" s="60" t="str">
        <f>AI80</f>
        <v>Ghana</v>
      </c>
      <c r="AQ77" s="60" t="str">
        <f>AI81</f>
        <v>USA</v>
      </c>
      <c r="AR77" s="60"/>
      <c r="AS77" s="60" t="s">
        <v>31</v>
      </c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85"/>
      <c r="BJ77" s="85"/>
      <c r="BK77" s="85"/>
      <c r="BL77" s="85"/>
      <c r="BM77" s="85"/>
      <c r="BN77" s="85"/>
      <c r="BO77" s="85"/>
      <c r="BP77" s="137"/>
      <c r="BQ77" s="85"/>
      <c r="BR77" s="141"/>
      <c r="BS77" s="149" t="s">
        <v>129</v>
      </c>
      <c r="BT77" s="144" t="str">
        <f>Spielplan!$BL$41</f>
        <v/>
      </c>
      <c r="BU77" s="145"/>
      <c r="BV77" s="146">
        <f>Spielplan!$BN$41</f>
        <v>0</v>
      </c>
      <c r="BW77" s="134"/>
      <c r="BX77" s="148">
        <f>IF(BT41=BT77,Punktemodus!$B$11,0)</f>
        <v>10</v>
      </c>
      <c r="BY77" s="148">
        <f>IF(BT77=BT24,Punktemodus!B13,0)</f>
        <v>5</v>
      </c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</row>
    <row r="78" spans="1:101" ht="18.75" customHeight="1" thickBot="1" x14ac:dyDescent="0.3">
      <c r="A78" s="60"/>
      <c r="B78" s="60"/>
      <c r="C78" s="211" t="str">
        <f>Spielplan!$C$78</f>
        <v>Deutschland</v>
      </c>
      <c r="D78" s="212"/>
      <c r="E78" s="104"/>
      <c r="F78" s="93"/>
      <c r="G78" s="104"/>
      <c r="H78" s="211" t="str">
        <f>Spielplan!$H$78</f>
        <v>Portugal</v>
      </c>
      <c r="I78" s="212"/>
      <c r="J78" s="60"/>
      <c r="K78" s="60" t="s">
        <v>108</v>
      </c>
      <c r="L78" s="60">
        <f t="shared" ref="L78:L83" si="24">IF(E78-G78&gt;0,1,IF(G78=E78,0,-1))</f>
        <v>0</v>
      </c>
      <c r="M78" s="60">
        <f>IF($E78="",0,IF($E78&gt;$G78,3,IF($E78=G78,1,0)))</f>
        <v>0</v>
      </c>
      <c r="N78" s="60">
        <f>IF($G78="",0,IF($E78&gt;$G78,0,IF($E78=G78,1,3)))</f>
        <v>0</v>
      </c>
      <c r="O78" s="60"/>
      <c r="P78" s="60"/>
      <c r="Q78" s="60">
        <f>E78</f>
        <v>0</v>
      </c>
      <c r="R78" s="60">
        <f>G78</f>
        <v>0</v>
      </c>
      <c r="S78" s="60"/>
      <c r="T78" s="60"/>
      <c r="U78" s="60">
        <f>G78</f>
        <v>0</v>
      </c>
      <c r="V78" s="60">
        <f>E78</f>
        <v>0</v>
      </c>
      <c r="W78" s="60"/>
      <c r="X78" s="60"/>
      <c r="Y78" s="60"/>
      <c r="Z78" s="60">
        <f>M84</f>
        <v>0</v>
      </c>
      <c r="AA78" s="60">
        <f>Q84</f>
        <v>0</v>
      </c>
      <c r="AB78" s="60">
        <f>U84</f>
        <v>0</v>
      </c>
      <c r="AC78" s="60">
        <f>AA78-AB78</f>
        <v>0</v>
      </c>
      <c r="AD78" s="60">
        <f>IF(Z78&gt;Z79,-1,0)</f>
        <v>0</v>
      </c>
      <c r="AE78" s="60">
        <f>IF(Z78&gt;Z80,-1,0)</f>
        <v>0</v>
      </c>
      <c r="AF78" s="60">
        <f>IF(Z78&gt;Z81,-1,0)</f>
        <v>0</v>
      </c>
      <c r="AG78" s="60">
        <f>10000-(AJ78*1000+AM78*100+AK78*10)</f>
        <v>10000</v>
      </c>
      <c r="AH78" s="90">
        <f>RANK(AG78,AG78:AG81,1)</f>
        <v>1</v>
      </c>
      <c r="AI78" s="60" t="str">
        <f>C78</f>
        <v>Deutschland</v>
      </c>
      <c r="AJ78" s="60">
        <f t="shared" ref="AJ78:AL81" si="25">Z78</f>
        <v>0</v>
      </c>
      <c r="AK78" s="60">
        <f t="shared" si="25"/>
        <v>0</v>
      </c>
      <c r="AL78" s="60">
        <f t="shared" si="25"/>
        <v>0</v>
      </c>
      <c r="AM78" s="60">
        <f>AK78-AL78</f>
        <v>0</v>
      </c>
      <c r="AN78" s="187"/>
      <c r="AO78" s="187">
        <f>IF(AG79=AG78,IF(G78&gt;E78,AG79-0.1,AG79),AG79)</f>
        <v>10000</v>
      </c>
      <c r="AP78" s="187">
        <f>IF(AG80=AG78,IF(G80&gt;E80,AG80-0.1,AG80),AG80)</f>
        <v>10000</v>
      </c>
      <c r="AQ78" s="187">
        <f>IF(AG81=AG78,IF(G82&gt;E82,AG81-0.1,AG81),AG81)</f>
        <v>10000</v>
      </c>
      <c r="AR78" s="187">
        <f>AN82</f>
        <v>30000</v>
      </c>
      <c r="AS78" s="90">
        <f>RANK(AR78,AR78:AR81,1)</f>
        <v>1</v>
      </c>
      <c r="AT78" s="60" t="str">
        <f t="shared" ref="AT78:AW81" si="26">AI78</f>
        <v>Deutschland</v>
      </c>
      <c r="AU78" s="60">
        <f t="shared" si="26"/>
        <v>0</v>
      </c>
      <c r="AV78" s="60">
        <f t="shared" si="26"/>
        <v>0</v>
      </c>
      <c r="AW78" s="60">
        <f t="shared" si="26"/>
        <v>0</v>
      </c>
      <c r="AX78" s="60"/>
      <c r="AY78" s="60"/>
      <c r="AZ78" s="60"/>
      <c r="BA78" s="213">
        <v>1</v>
      </c>
      <c r="BB78" s="211" t="str">
        <f>VLOOKUP(1,AS78:AT81,2,FALSE)</f>
        <v>Deutschland</v>
      </c>
      <c r="BC78" s="214"/>
      <c r="BD78" s="215">
        <f>VLOOKUP(1,AS78:AW81,3,FALSE)</f>
        <v>0</v>
      </c>
      <c r="BE78" s="216">
        <f>VLOOKUP(1,AS78:AW81,4,FALSE)</f>
        <v>0</v>
      </c>
      <c r="BF78" s="93" t="s">
        <v>12</v>
      </c>
      <c r="BG78" s="216">
        <f>VLOOKUP(1,AS78:AW81,5,FALSE)</f>
        <v>0</v>
      </c>
      <c r="BH78" s="217" t="s">
        <v>123</v>
      </c>
      <c r="BI78" s="85"/>
      <c r="BJ78" s="85">
        <f>IF(E78&gt;G78,IF(Spielplan!E78&gt;Spielplan!G78,Punktemodus!$B$3,0),0)</f>
        <v>0</v>
      </c>
      <c r="BK78" s="85">
        <f>IF(E78=G78,IF(Spielplan!E78=Spielplan!G78,Punktemodus!$B$3,0),0)</f>
        <v>10</v>
      </c>
      <c r="BL78" s="85">
        <f>IF(E78&lt;G78,IF(Spielplan!E78&lt;Spielplan!G78,Punktemodus!$B$3,0),0)</f>
        <v>0</v>
      </c>
      <c r="BM78" s="85">
        <f>IF(E78=Spielplan!E78,IF(G78=Spielplan!G78,Punktemodus!$B$5,0),0)</f>
        <v>3</v>
      </c>
      <c r="BN78" s="85">
        <f>IF(E78=Spielplan!E78,Punktemodus!$B$7,0)</f>
        <v>1</v>
      </c>
      <c r="BO78" s="85">
        <f>IF(G78=Spielplan!G78,Punktemodus!$B$7,0)</f>
        <v>1</v>
      </c>
      <c r="BP78" s="137">
        <f>IF(Spielplan!E78="",0,SUM(BJ78:BO78))</f>
        <v>0</v>
      </c>
      <c r="BQ78" s="85"/>
      <c r="BR78" s="141"/>
      <c r="BS78" s="150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</row>
    <row r="79" spans="1:101" ht="18.75" customHeight="1" thickBot="1" x14ac:dyDescent="0.3">
      <c r="A79" s="60"/>
      <c r="B79" s="60"/>
      <c r="C79" s="218" t="str">
        <f>Spielplan!$C$79</f>
        <v>Ghana</v>
      </c>
      <c r="D79" s="219"/>
      <c r="E79" s="104"/>
      <c r="F79" s="93"/>
      <c r="G79" s="104"/>
      <c r="H79" s="218" t="str">
        <f>Spielplan!$H$79</f>
        <v>USA</v>
      </c>
      <c r="I79" s="219"/>
      <c r="J79" s="60"/>
      <c r="K79" s="60" t="s">
        <v>109</v>
      </c>
      <c r="L79" s="60">
        <f t="shared" si="24"/>
        <v>0</v>
      </c>
      <c r="M79" s="60"/>
      <c r="N79" s="60"/>
      <c r="O79" s="60">
        <f>IF($E79="",0,IF($E79&gt;$G79,3,IF($E79=$G79,1,0)))</f>
        <v>0</v>
      </c>
      <c r="P79" s="60">
        <f>IF($G79="",0,IF($E79&gt;$G79,0,IF($E79=$G79,1,3)))</f>
        <v>0</v>
      </c>
      <c r="Q79" s="60"/>
      <c r="R79" s="60"/>
      <c r="S79" s="60">
        <f>E79</f>
        <v>0</v>
      </c>
      <c r="T79" s="60">
        <f>G79</f>
        <v>0</v>
      </c>
      <c r="U79" s="60"/>
      <c r="V79" s="60"/>
      <c r="W79" s="60">
        <f>G79</f>
        <v>0</v>
      </c>
      <c r="X79" s="60">
        <f>E79</f>
        <v>0</v>
      </c>
      <c r="Y79" s="60"/>
      <c r="Z79" s="60">
        <f>N84</f>
        <v>0</v>
      </c>
      <c r="AA79" s="60">
        <f>R84</f>
        <v>0</v>
      </c>
      <c r="AB79" s="60">
        <f>V84</f>
        <v>0</v>
      </c>
      <c r="AC79" s="60">
        <f>AA79-AB79</f>
        <v>0</v>
      </c>
      <c r="AD79" s="60">
        <f>IF(Z79&gt;Z78,-1,0)</f>
        <v>0</v>
      </c>
      <c r="AE79" s="60">
        <f>IF(Z79&gt;Z80,-1,0)</f>
        <v>0</v>
      </c>
      <c r="AF79" s="60">
        <f>IF(Z79&gt;Z81,-1,0)</f>
        <v>0</v>
      </c>
      <c r="AG79" s="60">
        <f>10000-(AJ79*1000+AM79*100+AK79*10)</f>
        <v>10000</v>
      </c>
      <c r="AH79" s="90">
        <f>RANK(AG79,AG78:AG81,1)</f>
        <v>1</v>
      </c>
      <c r="AI79" s="60" t="str">
        <f>H78</f>
        <v>Portugal</v>
      </c>
      <c r="AJ79" s="60">
        <f t="shared" si="25"/>
        <v>0</v>
      </c>
      <c r="AK79" s="60">
        <f t="shared" si="25"/>
        <v>0</v>
      </c>
      <c r="AL79" s="60">
        <f t="shared" si="25"/>
        <v>0</v>
      </c>
      <c r="AM79" s="60">
        <f>AK79-AL79</f>
        <v>0</v>
      </c>
      <c r="AN79" s="187">
        <f>IF(AG78=AG79,IF(E78&gt;G78,AG78-0.1,AG78),AG78)</f>
        <v>10000</v>
      </c>
      <c r="AO79" s="187"/>
      <c r="AP79" s="187">
        <f>IF(AG80=AG79,IF(G83&gt;E83,AG80-0.1,AG80),AG80)</f>
        <v>10000</v>
      </c>
      <c r="AQ79" s="187">
        <f>IF(AG81=AG79,IF(G81&gt;E81,AG81-0.1,AG81),AG81)</f>
        <v>10000</v>
      </c>
      <c r="AR79" s="187">
        <f>AO82</f>
        <v>30000</v>
      </c>
      <c r="AS79" s="90">
        <f>RANK(AR79,AR78:AR81,1)</f>
        <v>1</v>
      </c>
      <c r="AT79" s="60" t="str">
        <f t="shared" si="26"/>
        <v>Portugal</v>
      </c>
      <c r="AU79" s="60">
        <f t="shared" si="26"/>
        <v>0</v>
      </c>
      <c r="AV79" s="60">
        <f t="shared" si="26"/>
        <v>0</v>
      </c>
      <c r="AW79" s="60">
        <f t="shared" si="26"/>
        <v>0</v>
      </c>
      <c r="AX79" s="60"/>
      <c r="AY79" s="60"/>
      <c r="AZ79" s="60"/>
      <c r="BA79" s="220">
        <v>2</v>
      </c>
      <c r="BB79" s="218" t="e">
        <f>VLOOKUP(2,AS78:AT81,2,FALSE)</f>
        <v>#N/A</v>
      </c>
      <c r="BC79" s="221"/>
      <c r="BD79" s="222" t="e">
        <f>VLOOKUP(2,AS78:AW81,3,FALSE)</f>
        <v>#N/A</v>
      </c>
      <c r="BE79" s="223" t="e">
        <f>VLOOKUP(2,AS78:AW81,4,FALSE)</f>
        <v>#N/A</v>
      </c>
      <c r="BF79" s="93" t="s">
        <v>12</v>
      </c>
      <c r="BG79" s="223" t="e">
        <f>VLOOKUP(2,AS78:AW81,5,FALSE)</f>
        <v>#N/A</v>
      </c>
      <c r="BH79" s="223" t="s">
        <v>129</v>
      </c>
      <c r="BI79" s="85"/>
      <c r="BJ79" s="85">
        <f>IF(E79&gt;G79,IF(Spielplan!E79&gt;Spielplan!G79,Punktemodus!$B$3,0),0)</f>
        <v>0</v>
      </c>
      <c r="BK79" s="85">
        <f>IF(E79=G79,IF(Spielplan!E79=Spielplan!G79,Punktemodus!$B$3,0),0)</f>
        <v>10</v>
      </c>
      <c r="BL79" s="85">
        <f>IF(E79&lt;G79,IF(Spielplan!E79&lt;Spielplan!G79,Punktemodus!$B$3,0),0)</f>
        <v>0</v>
      </c>
      <c r="BM79" s="85">
        <f>IF(E79=Spielplan!E79,IF(G79=Spielplan!G79,Punktemodus!$B$5,0),0)</f>
        <v>3</v>
      </c>
      <c r="BN79" s="85">
        <f>IF(E79=Spielplan!E79,Punktemodus!$B$7,0)</f>
        <v>1</v>
      </c>
      <c r="BO79" s="85">
        <f>IF(G79=Spielplan!G79,Punktemodus!$B$7,0)</f>
        <v>1</v>
      </c>
      <c r="BP79" s="137">
        <f>IF(Spielplan!E79="",0,SUM(BJ79:BO79))</f>
        <v>0</v>
      </c>
      <c r="BQ79" s="85"/>
      <c r="BR79" s="141"/>
      <c r="BS79" s="134"/>
      <c r="BT79" s="134"/>
      <c r="BU79" s="134"/>
      <c r="BV79" s="134"/>
      <c r="BW79" s="134"/>
      <c r="BX79" s="134"/>
      <c r="BY79" s="134"/>
      <c r="BZ79" s="161">
        <f>SUM(BX48:BY77)</f>
        <v>240</v>
      </c>
      <c r="CA79" s="134"/>
      <c r="CB79" s="134"/>
      <c r="CC79" s="134"/>
      <c r="CD79" s="134"/>
      <c r="CE79" s="161">
        <f>CE50+CF50+CE51+CF51+CE58+CF58+CE59+CF59+CE66+CF66+CE67+CF67+CE74+CF74+CE75+CF75</f>
        <v>240</v>
      </c>
      <c r="CF79" s="134"/>
      <c r="CG79" s="134"/>
      <c r="CH79" s="134"/>
      <c r="CI79" s="134"/>
      <c r="CJ79" s="161">
        <f>CJ54+CJ55+CJ70+CJ71</f>
        <v>120</v>
      </c>
      <c r="CK79" s="134"/>
      <c r="CL79" s="134"/>
      <c r="CM79" s="134"/>
      <c r="CN79" s="134"/>
      <c r="CO79" s="161">
        <f>SUM(CO59:CO60)</f>
        <v>80</v>
      </c>
      <c r="CP79" s="134"/>
      <c r="CQ79" s="134"/>
      <c r="CR79" s="134"/>
      <c r="CS79" s="161">
        <f>CS54</f>
        <v>50</v>
      </c>
      <c r="CT79" s="134"/>
      <c r="CU79" s="134"/>
      <c r="CV79" s="134"/>
      <c r="CW79" s="134"/>
    </row>
    <row r="80" spans="1:101" ht="18.75" customHeight="1" thickBot="1" x14ac:dyDescent="0.3">
      <c r="A80" s="60"/>
      <c r="B80" s="60"/>
      <c r="C80" s="211" t="str">
        <f>C78</f>
        <v>Deutschland</v>
      </c>
      <c r="D80" s="212"/>
      <c r="E80" s="104"/>
      <c r="F80" s="93"/>
      <c r="G80" s="104"/>
      <c r="H80" s="211" t="str">
        <f>C79</f>
        <v>Ghana</v>
      </c>
      <c r="I80" s="212"/>
      <c r="J80" s="60"/>
      <c r="K80" s="60" t="s">
        <v>110</v>
      </c>
      <c r="L80" s="60">
        <f t="shared" si="24"/>
        <v>0</v>
      </c>
      <c r="M80" s="60">
        <f>IF($E80="",0,IF($E80&gt;$G80,3,IF($E80=G80,1,0)))</f>
        <v>0</v>
      </c>
      <c r="N80" s="60"/>
      <c r="O80" s="60">
        <f>IF($G80="",0,IF($E80&gt;$G80,0,IF($E80=$G80,1,3)))</f>
        <v>0</v>
      </c>
      <c r="P80" s="60"/>
      <c r="Q80" s="60">
        <f>E80</f>
        <v>0</v>
      </c>
      <c r="R80" s="60"/>
      <c r="S80" s="60">
        <f>G80</f>
        <v>0</v>
      </c>
      <c r="T80" s="60"/>
      <c r="U80" s="60">
        <f>G80</f>
        <v>0</v>
      </c>
      <c r="V80" s="60"/>
      <c r="W80" s="60">
        <f>E80</f>
        <v>0</v>
      </c>
      <c r="X80" s="60"/>
      <c r="Y80" s="60"/>
      <c r="Z80" s="60">
        <f>O84</f>
        <v>0</v>
      </c>
      <c r="AA80" s="60">
        <f>S84</f>
        <v>0</v>
      </c>
      <c r="AB80" s="60">
        <f>W84</f>
        <v>0</v>
      </c>
      <c r="AC80" s="60">
        <f>AA80-AB80</f>
        <v>0</v>
      </c>
      <c r="AD80" s="60">
        <f>IF(Z80&gt;Z78,-1,0)</f>
        <v>0</v>
      </c>
      <c r="AE80" s="60">
        <f>IF(Z80&gt;Z79,-1,0)</f>
        <v>0</v>
      </c>
      <c r="AF80" s="60">
        <f>IF(Z80&gt;Z81,-1,0)</f>
        <v>0</v>
      </c>
      <c r="AG80" s="60">
        <f>10000-(AJ80*1000+AM80*100+AK80*10)</f>
        <v>10000</v>
      </c>
      <c r="AH80" s="90">
        <f>RANK(AG80,AG78:AG81,1)</f>
        <v>1</v>
      </c>
      <c r="AI80" s="60" t="str">
        <f>C79</f>
        <v>Ghana</v>
      </c>
      <c r="AJ80" s="60">
        <f t="shared" si="25"/>
        <v>0</v>
      </c>
      <c r="AK80" s="60">
        <f t="shared" si="25"/>
        <v>0</v>
      </c>
      <c r="AL80" s="60">
        <f t="shared" si="25"/>
        <v>0</v>
      </c>
      <c r="AM80" s="60">
        <f>AK80-AL80</f>
        <v>0</v>
      </c>
      <c r="AN80" s="187">
        <f>IF(AG78=AG80,IF(E80&gt;G80,AG78-0.1,AG78),AG78)</f>
        <v>10000</v>
      </c>
      <c r="AO80" s="187">
        <f>IF(AG79=AG80,IF(E83&gt;G83,AG79-0.1,AG79),AG79)</f>
        <v>10000</v>
      </c>
      <c r="AP80" s="187"/>
      <c r="AQ80" s="187">
        <f>IF(AG81=AG80,IF(G79&gt;E79,AG81-0.1,AG81),AG81)</f>
        <v>10000</v>
      </c>
      <c r="AR80" s="187">
        <f>AP82</f>
        <v>30000</v>
      </c>
      <c r="AS80" s="90">
        <f>RANK(AR80,AR78:AR81,1)</f>
        <v>1</v>
      </c>
      <c r="AT80" s="60" t="str">
        <f t="shared" si="26"/>
        <v>Ghana</v>
      </c>
      <c r="AU80" s="60">
        <f t="shared" si="26"/>
        <v>0</v>
      </c>
      <c r="AV80" s="60">
        <f t="shared" si="26"/>
        <v>0</v>
      </c>
      <c r="AW80" s="60">
        <f t="shared" si="26"/>
        <v>0</v>
      </c>
      <c r="AX80" s="60"/>
      <c r="AY80" s="60"/>
      <c r="AZ80" s="60"/>
      <c r="BA80" s="113">
        <v>3</v>
      </c>
      <c r="BB80" s="114" t="e">
        <f>VLOOKUP(3,AS78:AT81,2,FALSE)</f>
        <v>#N/A</v>
      </c>
      <c r="BC80" s="115"/>
      <c r="BD80" s="116" t="e">
        <f>VLOOKUP(3,AS78:AW81,3,FALSE)</f>
        <v>#N/A</v>
      </c>
      <c r="BE80" s="116" t="e">
        <f>VLOOKUP(3,AS78:AW81,4,FALSE)</f>
        <v>#N/A</v>
      </c>
      <c r="BF80" s="93" t="s">
        <v>12</v>
      </c>
      <c r="BG80" s="116" t="e">
        <f>VLOOKUP(3,AS78:AW81,5,FALSE)</f>
        <v>#N/A</v>
      </c>
      <c r="BH80" s="60"/>
      <c r="BI80" s="85"/>
      <c r="BJ80" s="85">
        <f>IF(E80&gt;G80,IF(Spielplan!E80&gt;Spielplan!G80,Punktemodus!$B$3,0),0)</f>
        <v>0</v>
      </c>
      <c r="BK80" s="85">
        <f>IF(E80=G80,IF(Spielplan!E80=Spielplan!G80,Punktemodus!$B$3,0),0)</f>
        <v>10</v>
      </c>
      <c r="BL80" s="85">
        <f>IF(E80&lt;G80,IF(Spielplan!E80&lt;Spielplan!G80,Punktemodus!$B$3,0),0)</f>
        <v>0</v>
      </c>
      <c r="BM80" s="85">
        <f>IF(E80=Spielplan!E80,IF(G80=Spielplan!G80,Punktemodus!$B$5,0),0)</f>
        <v>3</v>
      </c>
      <c r="BN80" s="85">
        <f>IF(E80=Spielplan!E80,Punktemodus!$B$7,0)</f>
        <v>1</v>
      </c>
      <c r="BO80" s="85">
        <f>IF(G80=Spielplan!G80,Punktemodus!$B$7,0)</f>
        <v>1</v>
      </c>
      <c r="BP80" s="137">
        <f>IF(Spielplan!E80="",0,SUM(BJ80:BO80))</f>
        <v>0</v>
      </c>
      <c r="BQ80" s="85"/>
      <c r="BR80" s="141"/>
      <c r="BS80" s="134"/>
      <c r="BT80" s="134"/>
      <c r="BU80" s="134"/>
      <c r="BV80" s="134"/>
      <c r="BW80" s="134"/>
      <c r="BX80" s="134"/>
      <c r="BY80" s="134"/>
      <c r="BZ80" s="138"/>
      <c r="CA80" s="134"/>
      <c r="CB80" s="134"/>
      <c r="CC80" s="134"/>
      <c r="CD80" s="134"/>
      <c r="CE80" s="138"/>
      <c r="CF80" s="134"/>
      <c r="CG80" s="134"/>
      <c r="CH80" s="134"/>
      <c r="CI80" s="134"/>
      <c r="CJ80" s="138"/>
      <c r="CK80" s="134"/>
      <c r="CL80" s="134"/>
      <c r="CM80" s="134"/>
      <c r="CN80" s="134"/>
      <c r="CO80" s="138"/>
      <c r="CP80" s="134"/>
      <c r="CQ80" s="134"/>
      <c r="CR80" s="134"/>
      <c r="CS80" s="138"/>
      <c r="CT80" s="134"/>
      <c r="CU80" s="134"/>
      <c r="CV80" s="134"/>
      <c r="CW80" s="134"/>
    </row>
    <row r="81" spans="1:101" ht="18.75" customHeight="1" thickBot="1" x14ac:dyDescent="0.3">
      <c r="A81" s="60"/>
      <c r="B81" s="60"/>
      <c r="C81" s="218" t="str">
        <f>H78</f>
        <v>Portugal</v>
      </c>
      <c r="D81" s="219"/>
      <c r="E81" s="104"/>
      <c r="F81" s="93"/>
      <c r="G81" s="104"/>
      <c r="H81" s="218" t="str">
        <f>H79</f>
        <v>USA</v>
      </c>
      <c r="I81" s="219"/>
      <c r="J81" s="60"/>
      <c r="K81" s="60" t="s">
        <v>111</v>
      </c>
      <c r="L81" s="60">
        <f t="shared" si="24"/>
        <v>0</v>
      </c>
      <c r="M81" s="60"/>
      <c r="N81" s="60">
        <f>IF($E81="",0,IF($E81&gt;$G81,3,IF($E81=$G81,1,0)))</f>
        <v>0</v>
      </c>
      <c r="O81" s="60"/>
      <c r="P81" s="60">
        <f>IF($G81="",0,IF($E81&gt;$G81,0,IF($E81=$G81,1,3)))</f>
        <v>0</v>
      </c>
      <c r="Q81" s="60"/>
      <c r="R81" s="60">
        <f>E81</f>
        <v>0</v>
      </c>
      <c r="S81" s="60"/>
      <c r="T81" s="60">
        <f>G81</f>
        <v>0</v>
      </c>
      <c r="U81" s="60"/>
      <c r="V81" s="60">
        <f>G81</f>
        <v>0</v>
      </c>
      <c r="W81" s="60"/>
      <c r="X81" s="60">
        <f>E81</f>
        <v>0</v>
      </c>
      <c r="Y81" s="60"/>
      <c r="Z81" s="60">
        <f>P84</f>
        <v>0</v>
      </c>
      <c r="AA81" s="60">
        <f>T84</f>
        <v>0</v>
      </c>
      <c r="AB81" s="60">
        <f>X84</f>
        <v>0</v>
      </c>
      <c r="AC81" s="60">
        <f>AA81-AB81</f>
        <v>0</v>
      </c>
      <c r="AD81" s="60">
        <f>IF(Z81&gt;Z78,-1,0)</f>
        <v>0</v>
      </c>
      <c r="AE81" s="60">
        <f>IF(Z81&gt;Z79,-1,0)</f>
        <v>0</v>
      </c>
      <c r="AF81" s="60">
        <f>IF(Z81&gt;Z80,-1,0)</f>
        <v>0</v>
      </c>
      <c r="AG81" s="60">
        <f>10000-(AJ81*1000+AM81*100+AK81*10)</f>
        <v>10000</v>
      </c>
      <c r="AH81" s="90">
        <f>RANK(AG81,AG78:AG81,1)</f>
        <v>1</v>
      </c>
      <c r="AI81" s="60" t="str">
        <f>H79</f>
        <v>USA</v>
      </c>
      <c r="AJ81" s="60">
        <f t="shared" si="25"/>
        <v>0</v>
      </c>
      <c r="AK81" s="60">
        <f t="shared" si="25"/>
        <v>0</v>
      </c>
      <c r="AL81" s="60">
        <f t="shared" si="25"/>
        <v>0</v>
      </c>
      <c r="AM81" s="60">
        <f>AK81-AL81</f>
        <v>0</v>
      </c>
      <c r="AN81" s="187">
        <f>IF(AG78=AG81,IF(E82&gt;G82,AG78-0.1,AG78),AG78)</f>
        <v>10000</v>
      </c>
      <c r="AO81" s="187">
        <f>IF(AG79=AG81,IF(E81&gt;G81,AG79-0.1,AG79),AG79)</f>
        <v>10000</v>
      </c>
      <c r="AP81" s="187">
        <f>IF(AG80=AG81,IF(E79&gt;G79,AG80-0.1,AG80),AG80)</f>
        <v>10000</v>
      </c>
      <c r="AQ81" s="187"/>
      <c r="AR81" s="187">
        <f>AQ82</f>
        <v>30000</v>
      </c>
      <c r="AS81" s="90">
        <f>RANK(AR81,AR78:AR81,1)</f>
        <v>1</v>
      </c>
      <c r="AT81" s="60" t="str">
        <f t="shared" si="26"/>
        <v>USA</v>
      </c>
      <c r="AU81" s="60">
        <f t="shared" si="26"/>
        <v>0</v>
      </c>
      <c r="AV81" s="60">
        <f t="shared" si="26"/>
        <v>0</v>
      </c>
      <c r="AW81" s="60">
        <f t="shared" si="26"/>
        <v>0</v>
      </c>
      <c r="AX81" s="60"/>
      <c r="AY81" s="60"/>
      <c r="AZ81" s="60"/>
      <c r="BA81" s="113">
        <v>4</v>
      </c>
      <c r="BB81" s="114" t="e">
        <f>VLOOKUP(4,AS78:AT81,2,FALSE)</f>
        <v>#N/A</v>
      </c>
      <c r="BC81" s="115"/>
      <c r="BD81" s="116" t="e">
        <f>VLOOKUP(4,AS78:AW81,3,FALSE)</f>
        <v>#N/A</v>
      </c>
      <c r="BE81" s="116" t="e">
        <f>VLOOKUP(4,AS78:AW81,4,FALSE)</f>
        <v>#N/A</v>
      </c>
      <c r="BF81" s="93" t="s">
        <v>12</v>
      </c>
      <c r="BG81" s="116" t="e">
        <f>VLOOKUP(4,AS78:AW81,5,FALSE)</f>
        <v>#N/A</v>
      </c>
      <c r="BH81" s="60"/>
      <c r="BI81" s="85"/>
      <c r="BJ81" s="85">
        <f>IF(E81&gt;G81,IF(Spielplan!E81&gt;Spielplan!G81,Punktemodus!$B$3,0),0)</f>
        <v>0</v>
      </c>
      <c r="BK81" s="85">
        <f>IF(E81=G81,IF(Spielplan!E81=Spielplan!G81,Punktemodus!$B$3,0),0)</f>
        <v>10</v>
      </c>
      <c r="BL81" s="85">
        <f>IF(E81&lt;G81,IF(Spielplan!E81&lt;Spielplan!G81,Punktemodus!$B$3,0),0)</f>
        <v>0</v>
      </c>
      <c r="BM81" s="85">
        <f>IF(E81=Spielplan!E81,IF(G81=Spielplan!G81,Punktemodus!$B$5,0),0)</f>
        <v>3</v>
      </c>
      <c r="BN81" s="85">
        <f>IF(E81=Spielplan!E81,Punktemodus!$B$7,0)</f>
        <v>1</v>
      </c>
      <c r="BO81" s="85">
        <f>IF(G81=Spielplan!G81,Punktemodus!$B$7,0)</f>
        <v>1</v>
      </c>
      <c r="BP81" s="137">
        <f>IF(Spielplan!E81="",0,SUM(BJ81:BO81))</f>
        <v>0</v>
      </c>
      <c r="BQ81" s="85"/>
      <c r="BR81" s="141"/>
      <c r="BS81" s="134"/>
      <c r="BT81" s="134"/>
      <c r="BU81" s="134"/>
      <c r="BV81" s="134"/>
      <c r="BW81" s="134"/>
      <c r="BX81" s="134"/>
      <c r="BY81" s="134"/>
      <c r="BZ81" s="353" t="s">
        <v>154</v>
      </c>
      <c r="CA81" s="155"/>
      <c r="CB81" s="155"/>
      <c r="CC81" s="155"/>
      <c r="CD81" s="155"/>
      <c r="CE81" s="353" t="s">
        <v>157</v>
      </c>
      <c r="CF81" s="155"/>
      <c r="CG81" s="155"/>
      <c r="CH81" s="155"/>
      <c r="CI81" s="155"/>
      <c r="CJ81" s="353" t="s">
        <v>164</v>
      </c>
      <c r="CK81" s="155"/>
      <c r="CL81" s="155"/>
      <c r="CM81" s="155"/>
      <c r="CN81" s="155"/>
      <c r="CO81" s="353" t="s">
        <v>159</v>
      </c>
      <c r="CP81" s="155"/>
      <c r="CQ81" s="155"/>
      <c r="CR81" s="155"/>
      <c r="CS81" s="353" t="s">
        <v>160</v>
      </c>
      <c r="CT81" s="155"/>
      <c r="CU81" s="134"/>
      <c r="CV81" s="134"/>
      <c r="CW81" s="134"/>
    </row>
    <row r="82" spans="1:101" ht="18.75" customHeight="1" thickBot="1" x14ac:dyDescent="0.3">
      <c r="A82" s="60"/>
      <c r="B82" s="60"/>
      <c r="C82" s="211" t="str">
        <f>C78</f>
        <v>Deutschland</v>
      </c>
      <c r="D82" s="212"/>
      <c r="E82" s="104"/>
      <c r="F82" s="93"/>
      <c r="G82" s="104"/>
      <c r="H82" s="211" t="str">
        <f>H79</f>
        <v>USA</v>
      </c>
      <c r="I82" s="212"/>
      <c r="J82" s="60"/>
      <c r="K82" s="60" t="s">
        <v>112</v>
      </c>
      <c r="L82" s="60">
        <f t="shared" si="24"/>
        <v>0</v>
      </c>
      <c r="M82" s="60">
        <f>IF($E82="",0,IF($E82&gt;$G82,3,IF($E82=G82,1,0)))</f>
        <v>0</v>
      </c>
      <c r="N82" s="60"/>
      <c r="O82" s="60"/>
      <c r="P82" s="60">
        <f>IF($G82="",0,IF($E82&gt;$G82,0,IF($E82=$G82,1,3)))</f>
        <v>0</v>
      </c>
      <c r="Q82" s="60">
        <f>E82</f>
        <v>0</v>
      </c>
      <c r="R82" s="60"/>
      <c r="S82" s="60"/>
      <c r="T82" s="60">
        <f>G82</f>
        <v>0</v>
      </c>
      <c r="U82" s="60">
        <f>G82</f>
        <v>0</v>
      </c>
      <c r="V82" s="60"/>
      <c r="W82" s="60"/>
      <c r="X82" s="60">
        <f>E82</f>
        <v>0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187">
        <f>SUM(AN78:AN81)</f>
        <v>30000</v>
      </c>
      <c r="AO82" s="187">
        <f>SUM(AO78:AO81)</f>
        <v>30000</v>
      </c>
      <c r="AP82" s="187">
        <f>SUM(AP78:AP81)</f>
        <v>30000</v>
      </c>
      <c r="AQ82" s="187">
        <f>SUM(AQ78:AQ81)</f>
        <v>30000</v>
      </c>
      <c r="AR82" s="187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85">
        <f>IF(E82&gt;G82,IF(Spielplan!E82&gt;Spielplan!G82,Punktemodus!$B$3,0),0)</f>
        <v>0</v>
      </c>
      <c r="BK82" s="85">
        <f>IF(E82=G82,IF(Spielplan!E82=Spielplan!G82,Punktemodus!$B$3,0),0)</f>
        <v>10</v>
      </c>
      <c r="BL82" s="85">
        <f>IF(E82&lt;G82,IF(Spielplan!E82&lt;Spielplan!G82,Punktemodus!$B$3,0),0)</f>
        <v>0</v>
      </c>
      <c r="BM82" s="85">
        <f>IF(E82=Spielplan!E82,IF(G82=Spielplan!G82,Punktemodus!$B$5,0),0)</f>
        <v>3</v>
      </c>
      <c r="BN82" s="85">
        <f>IF(E82=Spielplan!E82,Punktemodus!$B$7,0)</f>
        <v>1</v>
      </c>
      <c r="BO82" s="85">
        <f>IF(G82=Spielplan!G82,Punktemodus!$B$7,0)</f>
        <v>1</v>
      </c>
      <c r="BP82" s="137">
        <f>IF(Spielplan!E82="",0,SUM(BJ82:BO82))</f>
        <v>0</v>
      </c>
      <c r="BQ82" s="60"/>
      <c r="BR82" s="141"/>
      <c r="BS82" s="134"/>
      <c r="BT82" s="134"/>
      <c r="BU82" s="134"/>
      <c r="BV82" s="134"/>
      <c r="BW82" s="134"/>
      <c r="BX82" s="134"/>
      <c r="BY82" s="134"/>
      <c r="BZ82" s="353"/>
      <c r="CA82" s="155"/>
      <c r="CB82" s="155"/>
      <c r="CC82" s="155"/>
      <c r="CD82" s="155"/>
      <c r="CE82" s="353"/>
      <c r="CF82" s="155"/>
      <c r="CG82" s="155"/>
      <c r="CH82" s="155"/>
      <c r="CI82" s="155"/>
      <c r="CJ82" s="353"/>
      <c r="CK82" s="155"/>
      <c r="CL82" s="155"/>
      <c r="CM82" s="155"/>
      <c r="CN82" s="155"/>
      <c r="CO82" s="353"/>
      <c r="CP82" s="155"/>
      <c r="CQ82" s="155"/>
      <c r="CR82" s="155"/>
      <c r="CS82" s="353"/>
      <c r="CT82" s="155"/>
      <c r="CU82" s="134"/>
      <c r="CV82" s="134"/>
      <c r="CW82" s="134"/>
    </row>
    <row r="83" spans="1:101" ht="18.75" customHeight="1" thickBot="1" x14ac:dyDescent="0.3">
      <c r="A83" s="60"/>
      <c r="B83" s="60"/>
      <c r="C83" s="218" t="str">
        <f>H78</f>
        <v>Portugal</v>
      </c>
      <c r="D83" s="219"/>
      <c r="E83" s="104"/>
      <c r="F83" s="93"/>
      <c r="G83" s="104"/>
      <c r="H83" s="218" t="str">
        <f>C79</f>
        <v>Ghana</v>
      </c>
      <c r="I83" s="219"/>
      <c r="J83" s="60"/>
      <c r="K83" s="60" t="s">
        <v>112</v>
      </c>
      <c r="L83" s="60">
        <f t="shared" si="24"/>
        <v>0</v>
      </c>
      <c r="M83" s="60"/>
      <c r="N83" s="60">
        <f>IF($E83="",0,IF($E83&gt;$G83,3,IF($E83=$G83,1,0)))</f>
        <v>0</v>
      </c>
      <c r="O83" s="60">
        <f>IF($G83="",0,IF($E83&gt;$G83,0,IF($E83=$G83,1,3)))</f>
        <v>0</v>
      </c>
      <c r="P83" s="60"/>
      <c r="Q83" s="60"/>
      <c r="R83" s="60">
        <f>E83</f>
        <v>0</v>
      </c>
      <c r="S83" s="60">
        <f>G83</f>
        <v>0</v>
      </c>
      <c r="T83" s="60"/>
      <c r="U83" s="60"/>
      <c r="V83" s="60">
        <f>G83</f>
        <v>0</v>
      </c>
      <c r="W83" s="60">
        <f>E83</f>
        <v>0</v>
      </c>
      <c r="X83" s="60"/>
      <c r="Y83" s="60"/>
      <c r="Z83" s="60" t="s">
        <v>30</v>
      </c>
      <c r="AA83" s="60"/>
      <c r="AB83" s="60"/>
      <c r="AC83" s="60"/>
      <c r="AD83" s="60"/>
      <c r="AE83" s="60"/>
      <c r="AF83" s="60"/>
      <c r="AG83" s="60" t="b">
        <f>OR(AG78=AG79,AG78=AG80,AG78=AG81,AG79=AG80,AG79=AG81,AG80=AG81)</f>
        <v>1</v>
      </c>
      <c r="AH83" s="60"/>
      <c r="AI83" s="60"/>
      <c r="AJ83" s="60"/>
      <c r="AK83" s="60"/>
      <c r="AL83" s="60"/>
      <c r="AM83" s="60"/>
      <c r="AN83" s="60"/>
      <c r="AO83" s="60" t="s">
        <v>34</v>
      </c>
      <c r="AP83" s="60"/>
      <c r="AQ83" s="60"/>
      <c r="AR83" s="60" t="b">
        <f>OR(AR78=AR79,AR78=AR80,AR78=AR81,AR79=AR80,AR79=AR81,AR80=AR81)</f>
        <v>1</v>
      </c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85">
        <f>IF(E83&gt;G83,IF(Spielplan!E83&gt;Spielplan!G83,Punktemodus!$B$3,0),0)</f>
        <v>0</v>
      </c>
      <c r="BK83" s="85">
        <f>IF(E83=G83,IF(Spielplan!E83=Spielplan!G83,Punktemodus!$B$3,0),0)</f>
        <v>10</v>
      </c>
      <c r="BL83" s="85">
        <f>IF(E83&lt;G83,IF(Spielplan!E83&lt;Spielplan!G83,Punktemodus!$B$3,0),0)</f>
        <v>0</v>
      </c>
      <c r="BM83" s="85">
        <f>IF(E83=Spielplan!E83,IF(G83=Spielplan!G83,Punktemodus!$B$5,0),0)</f>
        <v>3</v>
      </c>
      <c r="BN83" s="85">
        <f>IF(E83=Spielplan!E83,Punktemodus!$B$7,0)</f>
        <v>1</v>
      </c>
      <c r="BO83" s="85">
        <f>IF(G83=Spielplan!G83,Punktemodus!$B$7,0)</f>
        <v>1</v>
      </c>
      <c r="BP83" s="137">
        <f>IF(Spielplan!E83="",0,SUM(BJ83:BO83))</f>
        <v>0</v>
      </c>
      <c r="BQ83" s="60"/>
      <c r="BR83" s="141"/>
      <c r="BS83" s="134"/>
      <c r="BT83" s="134"/>
      <c r="BU83" s="134"/>
      <c r="BV83" s="134"/>
      <c r="BW83" s="134"/>
      <c r="BX83" s="134"/>
      <c r="BY83" s="134"/>
      <c r="BZ83" s="353"/>
      <c r="CA83" s="155"/>
      <c r="CB83" s="155"/>
      <c r="CC83" s="155"/>
      <c r="CD83" s="155"/>
      <c r="CE83" s="353"/>
      <c r="CF83" s="155"/>
      <c r="CG83" s="155"/>
      <c r="CH83" s="155"/>
      <c r="CI83" s="155"/>
      <c r="CJ83" s="353"/>
      <c r="CK83" s="155"/>
      <c r="CL83" s="155"/>
      <c r="CM83" s="155"/>
      <c r="CN83" s="155"/>
      <c r="CO83" s="353"/>
      <c r="CP83" s="155"/>
      <c r="CQ83" s="155"/>
      <c r="CR83" s="155"/>
      <c r="CS83" s="353"/>
      <c r="CT83" s="155"/>
      <c r="CU83" s="134"/>
      <c r="CV83" s="134"/>
      <c r="CW83" s="134"/>
    </row>
    <row r="84" spans="1:101" ht="18.75" customHeight="1" thickBot="1" x14ac:dyDescent="0.25">
      <c r="A84" s="60"/>
      <c r="B84" s="60"/>
      <c r="C84" s="136" t="str">
        <f>IF(G83="","",IF(AR83=TRUE,"Achtung: Fehler in Tabelle!",""))</f>
        <v/>
      </c>
      <c r="D84" s="60"/>
      <c r="E84" s="85"/>
      <c r="F84" s="60"/>
      <c r="G84" s="85"/>
      <c r="H84" s="60"/>
      <c r="I84" s="60"/>
      <c r="J84" s="60"/>
      <c r="K84" s="60"/>
      <c r="L84" s="60"/>
      <c r="M84" s="60">
        <f t="shared" ref="M84:X84" si="27">SUM(M78:M83)</f>
        <v>0</v>
      </c>
      <c r="N84" s="60">
        <f t="shared" si="27"/>
        <v>0</v>
      </c>
      <c r="O84" s="60">
        <f t="shared" si="27"/>
        <v>0</v>
      </c>
      <c r="P84" s="60">
        <f t="shared" si="27"/>
        <v>0</v>
      </c>
      <c r="Q84" s="60">
        <f t="shared" si="27"/>
        <v>0</v>
      </c>
      <c r="R84" s="60">
        <f t="shared" si="27"/>
        <v>0</v>
      </c>
      <c r="S84" s="60">
        <f t="shared" si="27"/>
        <v>0</v>
      </c>
      <c r="T84" s="60">
        <f t="shared" si="27"/>
        <v>0</v>
      </c>
      <c r="U84" s="60">
        <f t="shared" si="27"/>
        <v>0</v>
      </c>
      <c r="V84" s="60">
        <f t="shared" si="27"/>
        <v>0</v>
      </c>
      <c r="W84" s="60">
        <f t="shared" si="27"/>
        <v>0</v>
      </c>
      <c r="X84" s="60">
        <f t="shared" si="27"/>
        <v>0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160">
        <f>SUM(BP78:BP83)</f>
        <v>0</v>
      </c>
      <c r="BQ84" s="60"/>
      <c r="BR84" s="141"/>
      <c r="BS84" s="134"/>
      <c r="BT84" s="134"/>
      <c r="BU84" s="134"/>
      <c r="BV84" s="134"/>
      <c r="BW84" s="134"/>
      <c r="BX84" s="134"/>
      <c r="BY84" s="134"/>
      <c r="BZ84" s="354"/>
      <c r="CA84" s="155"/>
      <c r="CB84" s="155"/>
      <c r="CC84" s="155"/>
      <c r="CD84" s="155"/>
      <c r="CE84" s="354"/>
      <c r="CF84" s="155"/>
      <c r="CG84" s="155"/>
      <c r="CH84" s="155"/>
      <c r="CI84" s="155"/>
      <c r="CJ84" s="354"/>
      <c r="CK84" s="155"/>
      <c r="CL84" s="155"/>
      <c r="CM84" s="155"/>
      <c r="CN84" s="155"/>
      <c r="CO84" s="354"/>
      <c r="CP84" s="155"/>
      <c r="CQ84" s="155"/>
      <c r="CR84" s="155"/>
      <c r="CS84" s="354"/>
      <c r="CT84" s="155"/>
      <c r="CU84" s="134"/>
      <c r="CV84" s="134"/>
      <c r="CW84" s="134"/>
    </row>
    <row r="85" spans="1:101" ht="18.75" customHeight="1" thickBot="1" x14ac:dyDescent="0.25">
      <c r="A85" s="60"/>
      <c r="B85" s="60"/>
      <c r="C85" s="60"/>
      <c r="D85" s="60"/>
      <c r="E85" s="85"/>
      <c r="F85" s="60"/>
      <c r="G85" s="85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138"/>
      <c r="BQ85" s="60"/>
      <c r="BR85" s="141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</row>
    <row r="86" spans="1:101" ht="18.75" customHeight="1" x14ac:dyDescent="0.25">
      <c r="A86" s="60"/>
      <c r="B86" s="60"/>
      <c r="C86" s="89"/>
      <c r="D86" s="60"/>
      <c r="E86" s="85"/>
      <c r="F86" s="60"/>
      <c r="G86" s="85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89"/>
      <c r="BC86" s="60"/>
      <c r="BD86" s="90"/>
      <c r="BE86" s="60"/>
      <c r="BF86" s="61"/>
      <c r="BG86" s="60"/>
      <c r="BH86" s="60"/>
      <c r="BI86" s="60"/>
      <c r="BJ86" s="60"/>
      <c r="BK86" s="60"/>
      <c r="BL86" s="60"/>
      <c r="BM86" s="60"/>
      <c r="BN86" s="60"/>
      <c r="BO86" s="60"/>
      <c r="BP86" s="138"/>
      <c r="BQ86" s="60"/>
      <c r="BR86" s="141"/>
      <c r="BS86" s="321" t="s">
        <v>45</v>
      </c>
      <c r="BT86" s="322"/>
      <c r="BU86" s="322"/>
      <c r="BV86" s="322"/>
      <c r="BW86" s="134"/>
      <c r="BX86" s="331">
        <f>BP97</f>
        <v>0</v>
      </c>
      <c r="BY86" s="332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</row>
    <row r="87" spans="1:101" ht="18.75" customHeight="1" thickBot="1" x14ac:dyDescent="0.3">
      <c r="A87" s="60"/>
      <c r="B87" s="60"/>
      <c r="C87" s="88" t="s">
        <v>93</v>
      </c>
      <c r="D87" s="60"/>
      <c r="E87" s="85"/>
      <c r="F87" s="60"/>
      <c r="G87" s="85"/>
      <c r="H87" s="60"/>
      <c r="I87" s="60"/>
      <c r="J87" s="60"/>
      <c r="K87" s="60"/>
      <c r="L87" s="60"/>
      <c r="M87" s="60" t="s">
        <v>4</v>
      </c>
      <c r="N87" s="60"/>
      <c r="O87" s="60"/>
      <c r="P87" s="60"/>
      <c r="Q87" s="60" t="s">
        <v>6</v>
      </c>
      <c r="R87" s="60"/>
      <c r="S87" s="60"/>
      <c r="T87" s="60"/>
      <c r="U87" s="60" t="s">
        <v>7</v>
      </c>
      <c r="V87" s="60"/>
      <c r="W87" s="60"/>
      <c r="X87" s="60"/>
      <c r="Y87" s="60"/>
      <c r="Z87" s="60" t="s">
        <v>4</v>
      </c>
      <c r="AA87" s="60" t="s">
        <v>5</v>
      </c>
      <c r="AB87" s="60"/>
      <c r="AC87" s="60"/>
      <c r="AD87" s="60" t="s">
        <v>9</v>
      </c>
      <c r="AE87" s="60"/>
      <c r="AF87" s="60"/>
      <c r="AG87" s="60"/>
      <c r="AH87" s="60" t="s">
        <v>32</v>
      </c>
      <c r="AI87" s="60"/>
      <c r="AJ87" s="60"/>
      <c r="AK87" s="60"/>
      <c r="AL87" s="60"/>
      <c r="AM87" s="60"/>
      <c r="AN87" s="60" t="s">
        <v>35</v>
      </c>
      <c r="AO87" s="60"/>
      <c r="AP87" s="60"/>
      <c r="AQ87" s="60"/>
      <c r="AR87" s="60"/>
      <c r="AS87" s="60" t="s">
        <v>33</v>
      </c>
      <c r="AT87" s="60"/>
      <c r="AU87" s="60"/>
      <c r="AV87" s="60"/>
      <c r="AW87" s="60"/>
      <c r="AX87" s="60"/>
      <c r="AY87" s="60"/>
      <c r="AZ87" s="60"/>
      <c r="BA87" s="60"/>
      <c r="BB87" s="89" t="s">
        <v>10</v>
      </c>
      <c r="BC87" s="60"/>
      <c r="BD87" s="90" t="s">
        <v>4</v>
      </c>
      <c r="BE87" s="60"/>
      <c r="BF87" s="61" t="s">
        <v>5</v>
      </c>
      <c r="BG87" s="60"/>
      <c r="BH87" s="60"/>
      <c r="BI87" s="85"/>
      <c r="BJ87" s="60"/>
      <c r="BK87" s="60"/>
      <c r="BL87" s="60"/>
      <c r="BM87" s="60"/>
      <c r="BN87" s="60"/>
      <c r="BO87" s="60"/>
      <c r="BP87" s="138"/>
      <c r="BQ87" s="85"/>
      <c r="BR87" s="141"/>
      <c r="BS87" s="322"/>
      <c r="BT87" s="322"/>
      <c r="BU87" s="322"/>
      <c r="BV87" s="322"/>
      <c r="BW87" s="134"/>
      <c r="BX87" s="333"/>
      <c r="BY87" s="3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</row>
    <row r="88" spans="1:101" ht="18.75" customHeight="1" thickBot="1" x14ac:dyDescent="0.3">
      <c r="A88" s="60"/>
      <c r="B88" s="60"/>
      <c r="C88" s="60"/>
      <c r="D88" s="60"/>
      <c r="E88" s="85"/>
      <c r="F88" s="60"/>
      <c r="G88" s="85"/>
      <c r="H88" s="60"/>
      <c r="I88" s="60"/>
      <c r="J88" s="60"/>
      <c r="K88" s="60"/>
      <c r="L88" s="60"/>
      <c r="M88" s="60" t="s">
        <v>0</v>
      </c>
      <c r="N88" s="60" t="s">
        <v>1</v>
      </c>
      <c r="O88" s="60" t="s">
        <v>2</v>
      </c>
      <c r="P88" s="60" t="s">
        <v>3</v>
      </c>
      <c r="Q88" s="60" t="s">
        <v>0</v>
      </c>
      <c r="R88" s="60" t="s">
        <v>1</v>
      </c>
      <c r="S88" s="60" t="s">
        <v>2</v>
      </c>
      <c r="T88" s="60" t="s">
        <v>3</v>
      </c>
      <c r="U88" s="60" t="s">
        <v>0</v>
      </c>
      <c r="V88" s="60" t="s">
        <v>1</v>
      </c>
      <c r="W88" s="60" t="s">
        <v>2</v>
      </c>
      <c r="X88" s="60" t="s">
        <v>3</v>
      </c>
      <c r="Y88" s="60"/>
      <c r="Z88" s="60" t="s">
        <v>8</v>
      </c>
      <c r="AA88" s="60"/>
      <c r="AB88" s="60"/>
      <c r="AC88" s="60"/>
      <c r="AD88" s="60"/>
      <c r="AE88" s="60"/>
      <c r="AF88" s="60"/>
      <c r="AG88" s="60"/>
      <c r="AH88" s="60" t="s">
        <v>31</v>
      </c>
      <c r="AI88" s="60"/>
      <c r="AJ88" s="60"/>
      <c r="AK88" s="60"/>
      <c r="AL88" s="60"/>
      <c r="AM88" s="60"/>
      <c r="AN88" s="60" t="str">
        <f>AI89</f>
        <v>Belgien</v>
      </c>
      <c r="AO88" s="60" t="str">
        <f>AI90</f>
        <v>Algerien</v>
      </c>
      <c r="AP88" s="60" t="str">
        <f>AI91</f>
        <v>Russland</v>
      </c>
      <c r="AQ88" s="60" t="str">
        <f>AI92</f>
        <v>Südkorea</v>
      </c>
      <c r="AR88" s="60"/>
      <c r="AS88" s="60" t="s">
        <v>31</v>
      </c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85"/>
      <c r="BJ88" s="85"/>
      <c r="BK88" s="85"/>
      <c r="BL88" s="85"/>
      <c r="BM88" s="85"/>
      <c r="BN88" s="85"/>
      <c r="BO88" s="85"/>
      <c r="BP88" s="137"/>
      <c r="BQ88" s="85"/>
      <c r="BR88" s="141"/>
      <c r="BS88" s="134"/>
      <c r="BT88" s="142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</row>
    <row r="89" spans="1:101" ht="18.75" customHeight="1" thickBot="1" x14ac:dyDescent="0.3">
      <c r="A89" s="60"/>
      <c r="B89" s="60"/>
      <c r="C89" s="224" t="str">
        <f>Spielplan!$C$89</f>
        <v>Belgien</v>
      </c>
      <c r="D89" s="225"/>
      <c r="E89" s="104"/>
      <c r="F89" s="93"/>
      <c r="G89" s="104"/>
      <c r="H89" s="224" t="str">
        <f>Spielplan!$H$89</f>
        <v>Algerien</v>
      </c>
      <c r="I89" s="225"/>
      <c r="J89" s="60"/>
      <c r="K89" s="60" t="s">
        <v>115</v>
      </c>
      <c r="L89" s="60">
        <f t="shared" ref="L89:L94" si="28">IF(E89-G89&gt;0,1,IF(G89=E89,0,-1))</f>
        <v>0</v>
      </c>
      <c r="M89" s="60">
        <f>IF($E89="",0,IF($E89&gt;$G89,3,IF($E89=G89,1,0)))</f>
        <v>0</v>
      </c>
      <c r="N89" s="60">
        <f>IF($G89="",0,IF($E89&gt;$G89,0,IF($E89=G89,1,3)))</f>
        <v>0</v>
      </c>
      <c r="O89" s="60"/>
      <c r="P89" s="60"/>
      <c r="Q89" s="60">
        <f>E89</f>
        <v>0</v>
      </c>
      <c r="R89" s="60">
        <f>G89</f>
        <v>0</v>
      </c>
      <c r="S89" s="60"/>
      <c r="T89" s="60"/>
      <c r="U89" s="60">
        <f>G89</f>
        <v>0</v>
      </c>
      <c r="V89" s="60">
        <f>E89</f>
        <v>0</v>
      </c>
      <c r="W89" s="60"/>
      <c r="X89" s="60"/>
      <c r="Y89" s="60"/>
      <c r="Z89" s="60">
        <f>M95</f>
        <v>0</v>
      </c>
      <c r="AA89" s="60">
        <f>Q95</f>
        <v>0</v>
      </c>
      <c r="AB89" s="60">
        <f>U95</f>
        <v>0</v>
      </c>
      <c r="AC89" s="60">
        <f>AA89-AB89</f>
        <v>0</v>
      </c>
      <c r="AD89" s="60">
        <f>IF(Z89&gt;Z90,-1,0)</f>
        <v>0</v>
      </c>
      <c r="AE89" s="60">
        <f>IF(Z89&gt;Z91,-1,0)</f>
        <v>0</v>
      </c>
      <c r="AF89" s="60">
        <f>IF(Z89&gt;Z92,-1,0)</f>
        <v>0</v>
      </c>
      <c r="AG89" s="60">
        <f>10000-(AJ89*1000+AM89*100+AK89*10)</f>
        <v>10000</v>
      </c>
      <c r="AH89" s="90">
        <f>RANK(AG89,AG89:AG92,1)</f>
        <v>1</v>
      </c>
      <c r="AI89" s="60" t="str">
        <f>C89</f>
        <v>Belgien</v>
      </c>
      <c r="AJ89" s="60">
        <f t="shared" ref="AJ89:AL92" si="29">Z89</f>
        <v>0</v>
      </c>
      <c r="AK89" s="60">
        <f t="shared" si="29"/>
        <v>0</v>
      </c>
      <c r="AL89" s="60">
        <f t="shared" si="29"/>
        <v>0</v>
      </c>
      <c r="AM89" s="60">
        <f>AK89-AL89</f>
        <v>0</v>
      </c>
      <c r="AN89" s="187"/>
      <c r="AO89" s="187">
        <f>IF(AG90=AG89,IF(G89&gt;E89,AG90-0.1,AG90),AG90)</f>
        <v>10000</v>
      </c>
      <c r="AP89" s="187">
        <f>IF(AG91=AG89,IF(G91&gt;E91,AG91-0.1,AG91),AG91)</f>
        <v>10000</v>
      </c>
      <c r="AQ89" s="187">
        <f>IF(AG92=AG89,IF(G93&gt;E93,AG92-0.1,AG92),AG92)</f>
        <v>10000</v>
      </c>
      <c r="AR89" s="187">
        <f>AN93</f>
        <v>30000</v>
      </c>
      <c r="AS89" s="90">
        <f>RANK(AR89,AR89:AR92,1)</f>
        <v>1</v>
      </c>
      <c r="AT89" s="60" t="str">
        <f t="shared" ref="AT89:AW92" si="30">AI89</f>
        <v>Belgien</v>
      </c>
      <c r="AU89" s="60">
        <f t="shared" si="30"/>
        <v>0</v>
      </c>
      <c r="AV89" s="60">
        <f t="shared" si="30"/>
        <v>0</v>
      </c>
      <c r="AW89" s="60">
        <f t="shared" si="30"/>
        <v>0</v>
      </c>
      <c r="AX89" s="60"/>
      <c r="AY89" s="60"/>
      <c r="AZ89" s="60"/>
      <c r="BA89" s="226">
        <v>1</v>
      </c>
      <c r="BB89" s="224" t="str">
        <f>VLOOKUP(1,AS89:AT92,2,FALSE)</f>
        <v>Belgien</v>
      </c>
      <c r="BC89" s="225"/>
      <c r="BD89" s="227">
        <f>VLOOKUP(1,AS89:AW92,3,FALSE)</f>
        <v>0</v>
      </c>
      <c r="BE89" s="228">
        <f>VLOOKUP(1,AS89:AW92,4,FALSE)</f>
        <v>0</v>
      </c>
      <c r="BF89" s="93" t="s">
        <v>12</v>
      </c>
      <c r="BG89" s="228">
        <f>VLOOKUP(1,AS89:AW92,5,FALSE)</f>
        <v>0</v>
      </c>
      <c r="BH89" s="229" t="s">
        <v>128</v>
      </c>
      <c r="BI89" s="85"/>
      <c r="BJ89" s="85">
        <f>IF(E89&gt;G89,IF(Spielplan!E89&gt;Spielplan!G89,Punktemodus!$B$3,0),0)</f>
        <v>0</v>
      </c>
      <c r="BK89" s="85">
        <f>IF(E89=G89,IF(Spielplan!E89=Spielplan!G89,Punktemodus!$B$3,0),0)</f>
        <v>10</v>
      </c>
      <c r="BL89" s="85">
        <f>IF(E89&lt;G89,IF(Spielplan!E89&lt;Spielplan!G89,Punktemodus!$B$3,0),0)</f>
        <v>0</v>
      </c>
      <c r="BM89" s="85">
        <f>IF(E89=Spielplan!E89,IF(G89=Spielplan!G89,Punktemodus!$B$5,0),0)</f>
        <v>3</v>
      </c>
      <c r="BN89" s="85">
        <f>IF(E89=Spielplan!E89,Punktemodus!$B$7,0)</f>
        <v>1</v>
      </c>
      <c r="BO89" s="85">
        <f>IF(G89=Spielplan!G89,Punktemodus!$B$7,0)</f>
        <v>1</v>
      </c>
      <c r="BP89" s="137">
        <f>IF(Spielplan!E89="",0,SUM(BJ89:BO89))</f>
        <v>0</v>
      </c>
      <c r="BQ89" s="85"/>
      <c r="BR89" s="141"/>
      <c r="BS89" s="321" t="s">
        <v>46</v>
      </c>
      <c r="BT89" s="322"/>
      <c r="BU89" s="322"/>
      <c r="BV89" s="322"/>
      <c r="BW89" s="134"/>
      <c r="BX89" s="335">
        <f>BZ79+CE79+CJ79+CO79+CS79</f>
        <v>730</v>
      </c>
      <c r="BY89" s="336"/>
      <c r="BZ89" s="134"/>
      <c r="CA89" s="349"/>
      <c r="CB89" s="350"/>
      <c r="CC89" s="350"/>
      <c r="CD89" s="350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</row>
    <row r="90" spans="1:101" ht="18.75" customHeight="1" thickBot="1" x14ac:dyDescent="0.3">
      <c r="A90" s="60"/>
      <c r="B90" s="60"/>
      <c r="C90" s="230" t="str">
        <f>Spielplan!$C$90</f>
        <v>Russland</v>
      </c>
      <c r="D90" s="231"/>
      <c r="E90" s="104"/>
      <c r="F90" s="93"/>
      <c r="G90" s="104"/>
      <c r="H90" s="230" t="str">
        <f>Spielplan!$H$90</f>
        <v>Südkorea</v>
      </c>
      <c r="I90" s="231"/>
      <c r="J90" s="60"/>
      <c r="K90" s="60" t="s">
        <v>116</v>
      </c>
      <c r="L90" s="60">
        <f t="shared" si="28"/>
        <v>0</v>
      </c>
      <c r="M90" s="60"/>
      <c r="N90" s="60"/>
      <c r="O90" s="60">
        <f>IF($E90="",0,IF($E90&gt;$G90,3,IF($E90=$G90,1,0)))</f>
        <v>0</v>
      </c>
      <c r="P90" s="60">
        <f>IF($G90="",0,IF($E90&gt;$G90,0,IF($E90=$G90,1,3)))</f>
        <v>0</v>
      </c>
      <c r="Q90" s="60"/>
      <c r="R90" s="60"/>
      <c r="S90" s="60">
        <f>E90</f>
        <v>0</v>
      </c>
      <c r="T90" s="60">
        <f>G90</f>
        <v>0</v>
      </c>
      <c r="U90" s="60"/>
      <c r="V90" s="60"/>
      <c r="W90" s="60">
        <f>G90</f>
        <v>0</v>
      </c>
      <c r="X90" s="60">
        <f>E90</f>
        <v>0</v>
      </c>
      <c r="Y90" s="60"/>
      <c r="Z90" s="60">
        <f>N95</f>
        <v>0</v>
      </c>
      <c r="AA90" s="60">
        <f>R95</f>
        <v>0</v>
      </c>
      <c r="AB90" s="60">
        <f>V95</f>
        <v>0</v>
      </c>
      <c r="AC90" s="60">
        <f>AA90-AB90</f>
        <v>0</v>
      </c>
      <c r="AD90" s="60">
        <f>IF(Z90&gt;Z89,-1,0)</f>
        <v>0</v>
      </c>
      <c r="AE90" s="60">
        <f>IF(Z90&gt;Z91,-1,0)</f>
        <v>0</v>
      </c>
      <c r="AF90" s="60">
        <f>IF(Z90&gt;Z92,-1,0)</f>
        <v>0</v>
      </c>
      <c r="AG90" s="60">
        <f>10000-(AJ90*1000+AM90*100+AK90*10)</f>
        <v>10000</v>
      </c>
      <c r="AH90" s="90">
        <f>RANK(AG90,AG89:AG92,1)</f>
        <v>1</v>
      </c>
      <c r="AI90" s="60" t="str">
        <f>H89</f>
        <v>Algerien</v>
      </c>
      <c r="AJ90" s="60">
        <f t="shared" si="29"/>
        <v>0</v>
      </c>
      <c r="AK90" s="60">
        <f t="shared" si="29"/>
        <v>0</v>
      </c>
      <c r="AL90" s="60">
        <f t="shared" si="29"/>
        <v>0</v>
      </c>
      <c r="AM90" s="60">
        <f>AK90-AL90</f>
        <v>0</v>
      </c>
      <c r="AN90" s="187">
        <f>IF(AG89=AG90,IF(E89&gt;G89,AG89-0.1,AG89),AG89)</f>
        <v>10000</v>
      </c>
      <c r="AO90" s="187"/>
      <c r="AP90" s="187">
        <f>IF(AG91=AG90,IF(G94&gt;E94,AG91-0.1,AG91),AG91)</f>
        <v>10000</v>
      </c>
      <c r="AQ90" s="187">
        <f>IF(AG92=AG90,IF(G92&gt;E92,AG92-0.1,AG92),AG92)</f>
        <v>10000</v>
      </c>
      <c r="AR90" s="187">
        <f>AO93</f>
        <v>30000</v>
      </c>
      <c r="AS90" s="90">
        <f>RANK(AR90,AR89:AR92,1)</f>
        <v>1</v>
      </c>
      <c r="AT90" s="60" t="str">
        <f t="shared" si="30"/>
        <v>Algerien</v>
      </c>
      <c r="AU90" s="60">
        <f t="shared" si="30"/>
        <v>0</v>
      </c>
      <c r="AV90" s="60">
        <f t="shared" si="30"/>
        <v>0</v>
      </c>
      <c r="AW90" s="60">
        <f t="shared" si="30"/>
        <v>0</v>
      </c>
      <c r="AX90" s="60"/>
      <c r="AY90" s="60"/>
      <c r="AZ90" s="60"/>
      <c r="BA90" s="232">
        <v>2</v>
      </c>
      <c r="BB90" s="230" t="e">
        <f>VLOOKUP(2,AS89:AT92,2,FALSE)</f>
        <v>#N/A</v>
      </c>
      <c r="BC90" s="231"/>
      <c r="BD90" s="233" t="e">
        <f>VLOOKUP(2,AS89:AW92,3,FALSE)</f>
        <v>#N/A</v>
      </c>
      <c r="BE90" s="234" t="e">
        <f>VLOOKUP(2,AS89:AW92,4,FALSE)</f>
        <v>#N/A</v>
      </c>
      <c r="BF90" s="93" t="s">
        <v>12</v>
      </c>
      <c r="BG90" s="234" t="e">
        <f>VLOOKUP(2,AS89:AW92,5,FALSE)</f>
        <v>#N/A</v>
      </c>
      <c r="BH90" s="234" t="s">
        <v>124</v>
      </c>
      <c r="BI90" s="85"/>
      <c r="BJ90" s="85">
        <f>IF(E90&gt;G90,IF(Spielplan!E90&gt;Spielplan!G90,Punktemodus!$B$3,0),0)</f>
        <v>0</v>
      </c>
      <c r="BK90" s="85">
        <f>IF(E90=G90,IF(Spielplan!E90=Spielplan!G90,Punktemodus!$B$3,0),0)</f>
        <v>10</v>
      </c>
      <c r="BL90" s="85">
        <f>IF(E90&lt;G90,IF(Spielplan!E90&lt;Spielplan!G90,Punktemodus!$B$3,0),0)</f>
        <v>0</v>
      </c>
      <c r="BM90" s="85">
        <f>IF(E90=Spielplan!E90,IF(G90=Spielplan!G90,Punktemodus!$B$5,0),0)</f>
        <v>3</v>
      </c>
      <c r="BN90" s="85">
        <f>IF(E90=Spielplan!E90,Punktemodus!$B$7,0)</f>
        <v>1</v>
      </c>
      <c r="BO90" s="85">
        <f>IF(G90=Spielplan!G90,Punktemodus!$B$7,0)</f>
        <v>1</v>
      </c>
      <c r="BP90" s="137">
        <f>IF(Spielplan!E90="",0,SUM(BJ90:BO90))</f>
        <v>0</v>
      </c>
      <c r="BQ90" s="85"/>
      <c r="BR90" s="141"/>
      <c r="BS90" s="322"/>
      <c r="BT90" s="322"/>
      <c r="BU90" s="322"/>
      <c r="BV90" s="322"/>
      <c r="BW90" s="134"/>
      <c r="BX90" s="337"/>
      <c r="BY90" s="338"/>
      <c r="BZ90" s="134"/>
      <c r="CA90" s="350"/>
      <c r="CB90" s="350"/>
      <c r="CC90" s="350"/>
      <c r="CD90" s="350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</row>
    <row r="91" spans="1:101" ht="18.75" customHeight="1" thickBot="1" x14ac:dyDescent="0.3">
      <c r="A91" s="60"/>
      <c r="B91" s="60"/>
      <c r="C91" s="224" t="str">
        <f>C89</f>
        <v>Belgien</v>
      </c>
      <c r="D91" s="225"/>
      <c r="E91" s="104"/>
      <c r="F91" s="93"/>
      <c r="G91" s="104"/>
      <c r="H91" s="224" t="str">
        <f>C90</f>
        <v>Russland</v>
      </c>
      <c r="I91" s="225"/>
      <c r="J91" s="60"/>
      <c r="K91" s="60" t="s">
        <v>118</v>
      </c>
      <c r="L91" s="60">
        <f t="shared" si="28"/>
        <v>0</v>
      </c>
      <c r="M91" s="60">
        <f>IF($E91="",0,IF($E91&gt;$G91,3,IF($E91=G91,1,0)))</f>
        <v>0</v>
      </c>
      <c r="N91" s="60"/>
      <c r="O91" s="60">
        <f>IF($G91="",0,IF($E91&gt;$G91,0,IF($E91=$G91,1,3)))</f>
        <v>0</v>
      </c>
      <c r="P91" s="60"/>
      <c r="Q91" s="60">
        <f>E91</f>
        <v>0</v>
      </c>
      <c r="R91" s="60"/>
      <c r="S91" s="60">
        <f>G91</f>
        <v>0</v>
      </c>
      <c r="T91" s="60"/>
      <c r="U91" s="60">
        <f>G91</f>
        <v>0</v>
      </c>
      <c r="V91" s="60"/>
      <c r="W91" s="60">
        <f>E91</f>
        <v>0</v>
      </c>
      <c r="X91" s="60"/>
      <c r="Y91" s="60"/>
      <c r="Z91" s="60">
        <f>O95</f>
        <v>0</v>
      </c>
      <c r="AA91" s="60">
        <f>S95</f>
        <v>0</v>
      </c>
      <c r="AB91" s="60">
        <f>W95</f>
        <v>0</v>
      </c>
      <c r="AC91" s="60">
        <f>AA91-AB91</f>
        <v>0</v>
      </c>
      <c r="AD91" s="60">
        <f>IF(Z91&gt;Z89,-1,0)</f>
        <v>0</v>
      </c>
      <c r="AE91" s="60">
        <f>IF(Z91&gt;Z90,-1,0)</f>
        <v>0</v>
      </c>
      <c r="AF91" s="60">
        <f>IF(Z91&gt;Z92,-1,0)</f>
        <v>0</v>
      </c>
      <c r="AG91" s="60">
        <f>10000-(AJ91*1000+AM91*100+AK91*10)</f>
        <v>10000</v>
      </c>
      <c r="AH91" s="90">
        <f>RANK(AG91,AG89:AG92,1)</f>
        <v>1</v>
      </c>
      <c r="AI91" s="60" t="str">
        <f>C90</f>
        <v>Russland</v>
      </c>
      <c r="AJ91" s="60">
        <f t="shared" si="29"/>
        <v>0</v>
      </c>
      <c r="AK91" s="60">
        <f t="shared" si="29"/>
        <v>0</v>
      </c>
      <c r="AL91" s="60">
        <f t="shared" si="29"/>
        <v>0</v>
      </c>
      <c r="AM91" s="60">
        <f>AK91-AL91</f>
        <v>0</v>
      </c>
      <c r="AN91" s="187">
        <f>IF(AG89=AG91,IF(E91&gt;G91,AG89-0.1,AG89),AG89)</f>
        <v>10000</v>
      </c>
      <c r="AO91" s="187">
        <f>IF(AG90=AG91,IF(E94&gt;G94,AG90-0.1,AG90),AG90)</f>
        <v>10000</v>
      </c>
      <c r="AP91" s="187"/>
      <c r="AQ91" s="187">
        <f>IF(AG92=AG91,IF(G90&gt;E90,AG92-0.1,AG92),AG92)</f>
        <v>10000</v>
      </c>
      <c r="AR91" s="187">
        <f>AP93</f>
        <v>30000</v>
      </c>
      <c r="AS91" s="90">
        <f>RANK(AR91,AR89:AR92,1)</f>
        <v>1</v>
      </c>
      <c r="AT91" s="60" t="str">
        <f t="shared" si="30"/>
        <v>Russland</v>
      </c>
      <c r="AU91" s="60">
        <f t="shared" si="30"/>
        <v>0</v>
      </c>
      <c r="AV91" s="60">
        <f t="shared" si="30"/>
        <v>0</v>
      </c>
      <c r="AW91" s="60">
        <f t="shared" si="30"/>
        <v>0</v>
      </c>
      <c r="AX91" s="60"/>
      <c r="AY91" s="60"/>
      <c r="AZ91" s="60"/>
      <c r="BA91" s="113">
        <v>3</v>
      </c>
      <c r="BB91" s="114" t="e">
        <f>VLOOKUP(3,AS89:AT92,2,FALSE)</f>
        <v>#N/A</v>
      </c>
      <c r="BC91" s="115"/>
      <c r="BD91" s="116" t="e">
        <f>VLOOKUP(3,AS89:AW92,3,FALSE)</f>
        <v>#N/A</v>
      </c>
      <c r="BE91" s="116" t="e">
        <f>VLOOKUP(3,AS89:AW92,4,FALSE)</f>
        <v>#N/A</v>
      </c>
      <c r="BF91" s="93" t="s">
        <v>12</v>
      </c>
      <c r="BG91" s="116" t="e">
        <f>VLOOKUP(3,AS89:AW92,5,FALSE)</f>
        <v>#N/A</v>
      </c>
      <c r="BH91" s="60"/>
      <c r="BI91" s="85"/>
      <c r="BJ91" s="85">
        <f>IF(E91&gt;G91,IF(Spielplan!E91&gt;Spielplan!G91,Punktemodus!$B$3,0),0)</f>
        <v>0</v>
      </c>
      <c r="BK91" s="85">
        <f>IF(E91=G91,IF(Spielplan!E91=Spielplan!G91,Punktemodus!$B$3,0),0)</f>
        <v>10</v>
      </c>
      <c r="BL91" s="85">
        <f>IF(E91&lt;G91,IF(Spielplan!E91&lt;Spielplan!G91,Punktemodus!$B$3,0),0)</f>
        <v>0</v>
      </c>
      <c r="BM91" s="85">
        <f>IF(E91=Spielplan!E91,IF(G91=Spielplan!G91,Punktemodus!$B$5,0),0)</f>
        <v>3</v>
      </c>
      <c r="BN91" s="85">
        <f>IF(E91=Spielplan!E91,Punktemodus!$B$7,0)</f>
        <v>1</v>
      </c>
      <c r="BO91" s="85">
        <f>IF(G91=Spielplan!G91,Punktemodus!$B$7,0)</f>
        <v>1</v>
      </c>
      <c r="BP91" s="137">
        <f>IF(Spielplan!E91="",0,SUM(BJ91:BO91))</f>
        <v>0</v>
      </c>
      <c r="BQ91" s="85"/>
      <c r="BR91" s="141"/>
      <c r="BS91" s="134"/>
      <c r="BT91" s="142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</row>
    <row r="92" spans="1:101" ht="18.75" customHeight="1" thickBot="1" x14ac:dyDescent="0.3">
      <c r="A92" s="60"/>
      <c r="B92" s="60"/>
      <c r="C92" s="230" t="str">
        <f>H89</f>
        <v>Algerien</v>
      </c>
      <c r="D92" s="231"/>
      <c r="E92" s="104"/>
      <c r="F92" s="93"/>
      <c r="G92" s="104"/>
      <c r="H92" s="230" t="str">
        <f>H90</f>
        <v>Südkorea</v>
      </c>
      <c r="I92" s="231"/>
      <c r="J92" s="60"/>
      <c r="K92" s="60" t="s">
        <v>117</v>
      </c>
      <c r="L92" s="60">
        <f t="shared" si="28"/>
        <v>0</v>
      </c>
      <c r="M92" s="60"/>
      <c r="N92" s="60">
        <f>IF($E92="",0,IF($E92&gt;$G92,3,IF($E92=$G92,1,0)))</f>
        <v>0</v>
      </c>
      <c r="O92" s="60"/>
      <c r="P92" s="60">
        <f>IF($G92="",0,IF($E92&gt;$G92,0,IF($E92=$G92,1,3)))</f>
        <v>0</v>
      </c>
      <c r="Q92" s="60"/>
      <c r="R92" s="60">
        <f>E92</f>
        <v>0</v>
      </c>
      <c r="S92" s="60"/>
      <c r="T92" s="60">
        <f>G92</f>
        <v>0</v>
      </c>
      <c r="U92" s="60"/>
      <c r="V92" s="60">
        <f>G92</f>
        <v>0</v>
      </c>
      <c r="W92" s="60"/>
      <c r="X92" s="60">
        <f>E92</f>
        <v>0</v>
      </c>
      <c r="Y92" s="60"/>
      <c r="Z92" s="60">
        <f>P95</f>
        <v>0</v>
      </c>
      <c r="AA92" s="60">
        <f>T95</f>
        <v>0</v>
      </c>
      <c r="AB92" s="60">
        <f>X95</f>
        <v>0</v>
      </c>
      <c r="AC92" s="60">
        <f>AA92-AB92</f>
        <v>0</v>
      </c>
      <c r="AD92" s="60">
        <f>IF(Z92&gt;Z89,-1,0)</f>
        <v>0</v>
      </c>
      <c r="AE92" s="60">
        <f>IF(Z92&gt;Z90,-1,0)</f>
        <v>0</v>
      </c>
      <c r="AF92" s="60">
        <f>IF(Z92&gt;Z91,-1,0)</f>
        <v>0</v>
      </c>
      <c r="AG92" s="60">
        <f>10000-(AJ92*1000+AM92*100+AK92*10)</f>
        <v>10000</v>
      </c>
      <c r="AH92" s="90">
        <f>RANK(AG92,AG89:AG92,1)</f>
        <v>1</v>
      </c>
      <c r="AI92" s="60" t="str">
        <f>H90</f>
        <v>Südkorea</v>
      </c>
      <c r="AJ92" s="60">
        <f t="shared" si="29"/>
        <v>0</v>
      </c>
      <c r="AK92" s="60">
        <f t="shared" si="29"/>
        <v>0</v>
      </c>
      <c r="AL92" s="60">
        <f t="shared" si="29"/>
        <v>0</v>
      </c>
      <c r="AM92" s="60">
        <f>AK92-AL92</f>
        <v>0</v>
      </c>
      <c r="AN92" s="187">
        <f>IF(AG89=AG92,IF(E93&gt;G93,AG89-0.1,AG89),AG89)</f>
        <v>10000</v>
      </c>
      <c r="AO92" s="187">
        <f>IF(AG90=AG92,IF(E92&gt;G92,AG90-0.1,AG90),AG90)</f>
        <v>10000</v>
      </c>
      <c r="AP92" s="187">
        <f>IF(AG91=AG92,IF(E90&gt;G90,AG91-0.1,AG91),AG91)</f>
        <v>10000</v>
      </c>
      <c r="AQ92" s="187"/>
      <c r="AR92" s="187">
        <f>AQ93</f>
        <v>30000</v>
      </c>
      <c r="AS92" s="90">
        <f>RANK(AR92,AR89:AR92,1)</f>
        <v>1</v>
      </c>
      <c r="AT92" s="60" t="str">
        <f t="shared" si="30"/>
        <v>Südkorea</v>
      </c>
      <c r="AU92" s="60">
        <f t="shared" si="30"/>
        <v>0</v>
      </c>
      <c r="AV92" s="60">
        <f t="shared" si="30"/>
        <v>0</v>
      </c>
      <c r="AW92" s="60">
        <f t="shared" si="30"/>
        <v>0</v>
      </c>
      <c r="AX92" s="60"/>
      <c r="AY92" s="60"/>
      <c r="AZ92" s="60"/>
      <c r="BA92" s="113">
        <v>4</v>
      </c>
      <c r="BB92" s="114" t="e">
        <f>VLOOKUP(4,AS89:AT92,2,FALSE)</f>
        <v>#N/A</v>
      </c>
      <c r="BC92" s="115"/>
      <c r="BD92" s="116" t="e">
        <f>VLOOKUP(4,AS89:AW92,3,FALSE)</f>
        <v>#N/A</v>
      </c>
      <c r="BE92" s="116" t="e">
        <f>VLOOKUP(4,AS89:AW92,4,FALSE)</f>
        <v>#N/A</v>
      </c>
      <c r="BF92" s="93" t="s">
        <v>12</v>
      </c>
      <c r="BG92" s="116" t="e">
        <f>VLOOKUP(4,AS89:AW92,5,FALSE)</f>
        <v>#N/A</v>
      </c>
      <c r="BH92" s="60"/>
      <c r="BI92" s="85"/>
      <c r="BJ92" s="85">
        <f>IF(E92&gt;G92,IF(Spielplan!E92&gt;Spielplan!G92,Punktemodus!$B$3,0),0)</f>
        <v>0</v>
      </c>
      <c r="BK92" s="85">
        <f>IF(E92=G92,IF(Spielplan!E92=Spielplan!G92,Punktemodus!$B$3,0),0)</f>
        <v>10</v>
      </c>
      <c r="BL92" s="85">
        <f>IF(E92&lt;G92,IF(Spielplan!E92&lt;Spielplan!G92,Punktemodus!$B$3,0),0)</f>
        <v>0</v>
      </c>
      <c r="BM92" s="85">
        <f>IF(E92=Spielplan!E92,IF(G92=Spielplan!G92,Punktemodus!$B$5,0),0)</f>
        <v>3</v>
      </c>
      <c r="BN92" s="85">
        <f>IF(E92=Spielplan!E92,Punktemodus!$B$7,0)</f>
        <v>1</v>
      </c>
      <c r="BO92" s="85">
        <f>IF(G92=Spielplan!G92,Punktemodus!$B$7,0)</f>
        <v>1</v>
      </c>
      <c r="BP92" s="137">
        <f>IF(Spielplan!E92="",0,SUM(BJ92:BO92))</f>
        <v>0</v>
      </c>
      <c r="BQ92" s="85"/>
      <c r="BR92" s="141"/>
      <c r="BS92" s="321" t="s">
        <v>163</v>
      </c>
      <c r="BT92" s="322"/>
      <c r="BU92" s="322"/>
      <c r="BV92" s="322"/>
      <c r="BW92" s="134"/>
      <c r="BX92" s="339">
        <f>BX86+BX89</f>
        <v>730</v>
      </c>
      <c r="BY92" s="340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</row>
    <row r="93" spans="1:101" ht="18.75" customHeight="1" thickBot="1" x14ac:dyDescent="0.3">
      <c r="A93" s="60"/>
      <c r="B93" s="60"/>
      <c r="C93" s="224" t="str">
        <f>C89</f>
        <v>Belgien</v>
      </c>
      <c r="D93" s="225"/>
      <c r="E93" s="104"/>
      <c r="F93" s="93"/>
      <c r="G93" s="104"/>
      <c r="H93" s="224" t="str">
        <f>H90</f>
        <v>Südkorea</v>
      </c>
      <c r="I93" s="225"/>
      <c r="J93" s="60"/>
      <c r="K93" s="60" t="s">
        <v>119</v>
      </c>
      <c r="L93" s="60">
        <f t="shared" si="28"/>
        <v>0</v>
      </c>
      <c r="M93" s="60">
        <f>IF($E93="",0,IF($E93&gt;$G93,3,IF($E93=G93,1,0)))</f>
        <v>0</v>
      </c>
      <c r="N93" s="60"/>
      <c r="O93" s="60"/>
      <c r="P93" s="60">
        <f>IF($G93="",0,IF($E93&gt;$G93,0,IF($E93=$G93,1,3)))</f>
        <v>0</v>
      </c>
      <c r="Q93" s="60">
        <f>E93</f>
        <v>0</v>
      </c>
      <c r="R93" s="60"/>
      <c r="S93" s="60"/>
      <c r="T93" s="60">
        <f>G93</f>
        <v>0</v>
      </c>
      <c r="U93" s="60">
        <f>G93</f>
        <v>0</v>
      </c>
      <c r="V93" s="60"/>
      <c r="W93" s="60"/>
      <c r="X93" s="60">
        <f>E93</f>
        <v>0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187">
        <f>SUM(AN89:AN92)</f>
        <v>30000</v>
      </c>
      <c r="AO93" s="187">
        <f>SUM(AO89:AO92)</f>
        <v>30000</v>
      </c>
      <c r="AP93" s="187">
        <f>SUM(AP89:AP92)</f>
        <v>30000</v>
      </c>
      <c r="AQ93" s="187">
        <f>SUM(AQ89:AQ92)</f>
        <v>30000</v>
      </c>
      <c r="AR93" s="187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85">
        <f>IF(E93&gt;G93,IF(Spielplan!E93&gt;Spielplan!G93,Punktemodus!$B$3,0),0)</f>
        <v>0</v>
      </c>
      <c r="BK93" s="85">
        <f>IF(E93=G93,IF(Spielplan!E93=Spielplan!G93,Punktemodus!$B$3,0),0)</f>
        <v>10</v>
      </c>
      <c r="BL93" s="85">
        <f>IF(E93&lt;G93,IF(Spielplan!E93&lt;Spielplan!G93,Punktemodus!$B$3,0),0)</f>
        <v>0</v>
      </c>
      <c r="BM93" s="85">
        <f>IF(E93=Spielplan!E93,IF(G93=Spielplan!G93,Punktemodus!$B$5,0),0)</f>
        <v>3</v>
      </c>
      <c r="BN93" s="85">
        <f>IF(E93=Spielplan!E93,Punktemodus!$B$7,0)</f>
        <v>1</v>
      </c>
      <c r="BO93" s="85">
        <f>IF(G93=Spielplan!G93,Punktemodus!$B$7,0)</f>
        <v>1</v>
      </c>
      <c r="BP93" s="137">
        <f>IF(Spielplan!E93="",0,SUM(BJ93:BO93))</f>
        <v>0</v>
      </c>
      <c r="BQ93" s="60"/>
      <c r="BR93" s="141"/>
      <c r="BS93" s="322"/>
      <c r="BT93" s="322"/>
      <c r="BU93" s="322"/>
      <c r="BV93" s="322"/>
      <c r="BW93" s="134"/>
      <c r="BX93" s="341"/>
      <c r="BY93" s="342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</row>
    <row r="94" spans="1:101" ht="18.75" customHeight="1" thickBot="1" x14ac:dyDescent="0.3">
      <c r="A94" s="60"/>
      <c r="B94" s="60"/>
      <c r="C94" s="230" t="str">
        <f>H89</f>
        <v>Algerien</v>
      </c>
      <c r="D94" s="231"/>
      <c r="E94" s="104"/>
      <c r="F94" s="93"/>
      <c r="G94" s="104"/>
      <c r="H94" s="230" t="str">
        <f>C90</f>
        <v>Russland</v>
      </c>
      <c r="I94" s="231"/>
      <c r="J94" s="60"/>
      <c r="K94" s="60" t="s">
        <v>119</v>
      </c>
      <c r="L94" s="60">
        <f t="shared" si="28"/>
        <v>0</v>
      </c>
      <c r="M94" s="60"/>
      <c r="N94" s="60">
        <f>IF($E94="",0,IF($E94&gt;$G94,3,IF($E94=$G94,1,0)))</f>
        <v>0</v>
      </c>
      <c r="O94" s="60">
        <f>IF($G94="",0,IF($E94&gt;$G94,0,IF($E94=$G94,1,3)))</f>
        <v>0</v>
      </c>
      <c r="P94" s="60"/>
      <c r="Q94" s="60"/>
      <c r="R94" s="60">
        <f>E94</f>
        <v>0</v>
      </c>
      <c r="S94" s="60">
        <f>G94</f>
        <v>0</v>
      </c>
      <c r="T94" s="60"/>
      <c r="U94" s="60"/>
      <c r="V94" s="60">
        <f>G94</f>
        <v>0</v>
      </c>
      <c r="W94" s="60">
        <f>E94</f>
        <v>0</v>
      </c>
      <c r="X94" s="60"/>
      <c r="Y94" s="60"/>
      <c r="Z94" s="60" t="s">
        <v>30</v>
      </c>
      <c r="AA94" s="60"/>
      <c r="AB94" s="60"/>
      <c r="AC94" s="60"/>
      <c r="AD94" s="60"/>
      <c r="AE94" s="60"/>
      <c r="AF94" s="60"/>
      <c r="AG94" s="60" t="b">
        <f>OR(AG89=AG90,AG89=AG91,AG89=AG92,AG90=AG91,AG90=AG92,AG91=AG92)</f>
        <v>1</v>
      </c>
      <c r="AH94" s="60"/>
      <c r="AI94" s="60"/>
      <c r="AJ94" s="60"/>
      <c r="AK94" s="60"/>
      <c r="AL94" s="60"/>
      <c r="AM94" s="60"/>
      <c r="AN94" s="60"/>
      <c r="AO94" s="60" t="s">
        <v>34</v>
      </c>
      <c r="AP94" s="60"/>
      <c r="AQ94" s="60"/>
      <c r="AR94" s="60" t="b">
        <f>OR(AR89=AR90,AR89=AR91,AR89=AR92,AR90=AR91,AR90=AR92,AR91=AR92)</f>
        <v>1</v>
      </c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85">
        <f>IF(E94&gt;G94,IF(Spielplan!E94&gt;Spielplan!G94,Punktemodus!$B$3,0),0)</f>
        <v>0</v>
      </c>
      <c r="BK94" s="85">
        <f>IF(E94=G94,IF(Spielplan!E94=Spielplan!G94,Punktemodus!$B$3,0),0)</f>
        <v>10</v>
      </c>
      <c r="BL94" s="85">
        <f>IF(E94&lt;G94,IF(Spielplan!E94&lt;Spielplan!G94,Punktemodus!$B$3,0),0)</f>
        <v>0</v>
      </c>
      <c r="BM94" s="85">
        <f>IF(E94=Spielplan!E94,IF(G94=Spielplan!G94,Punktemodus!$B$5,0),0)</f>
        <v>3</v>
      </c>
      <c r="BN94" s="85">
        <f>IF(E94=Spielplan!E94,Punktemodus!$B$7,0)</f>
        <v>1</v>
      </c>
      <c r="BO94" s="85">
        <f>IF(G94=Spielplan!G94,Punktemodus!$B$7,0)</f>
        <v>1</v>
      </c>
      <c r="BP94" s="137">
        <f>IF(Spielplan!E94="",0,SUM(BJ94:BO94))</f>
        <v>0</v>
      </c>
      <c r="BQ94" s="60"/>
      <c r="BR94" s="141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</row>
    <row r="95" spans="1:101" ht="18.75" customHeight="1" thickBot="1" x14ac:dyDescent="0.25">
      <c r="A95" s="60"/>
      <c r="B95" s="60"/>
      <c r="C95" s="136" t="str">
        <f>IF(G94="","",IF(AR94=TRUE,"Achtung: Fehler in Tabelle!",""))</f>
        <v/>
      </c>
      <c r="D95" s="60"/>
      <c r="E95" s="60"/>
      <c r="F95" s="60"/>
      <c r="G95" s="60"/>
      <c r="H95" s="60"/>
      <c r="I95" s="60"/>
      <c r="J95" s="60"/>
      <c r="K95" s="60"/>
      <c r="L95" s="60"/>
      <c r="M95" s="60">
        <f t="shared" ref="M95:X95" si="31">SUM(M89:M94)</f>
        <v>0</v>
      </c>
      <c r="N95" s="60">
        <f t="shared" si="31"/>
        <v>0</v>
      </c>
      <c r="O95" s="60">
        <f t="shared" si="31"/>
        <v>0</v>
      </c>
      <c r="P95" s="60">
        <f t="shared" si="31"/>
        <v>0</v>
      </c>
      <c r="Q95" s="60">
        <f t="shared" si="31"/>
        <v>0</v>
      </c>
      <c r="R95" s="60">
        <f t="shared" si="31"/>
        <v>0</v>
      </c>
      <c r="S95" s="60">
        <f t="shared" si="31"/>
        <v>0</v>
      </c>
      <c r="T95" s="60">
        <f t="shared" si="31"/>
        <v>0</v>
      </c>
      <c r="U95" s="60">
        <f t="shared" si="31"/>
        <v>0</v>
      </c>
      <c r="V95" s="60">
        <f t="shared" si="31"/>
        <v>0</v>
      </c>
      <c r="W95" s="60">
        <f t="shared" si="31"/>
        <v>0</v>
      </c>
      <c r="X95" s="60">
        <f t="shared" si="31"/>
        <v>0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160">
        <f>SUM(BP89:BP94)</f>
        <v>0</v>
      </c>
      <c r="BQ95" s="60"/>
      <c r="BR95" s="141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</row>
    <row r="96" spans="1:101" ht="13.5" thickBo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85"/>
      <c r="BK96" s="85"/>
      <c r="BL96" s="85"/>
      <c r="BM96" s="85"/>
      <c r="BN96" s="85"/>
      <c r="BO96" s="85"/>
      <c r="BP96" s="138"/>
      <c r="BQ96" s="60"/>
      <c r="BR96" s="141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</row>
    <row r="97" spans="1:101" ht="25.5" customHeight="1" thickBo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85"/>
      <c r="BK97" s="85"/>
      <c r="BL97" s="85"/>
      <c r="BM97" s="85"/>
      <c r="BN97" s="85"/>
      <c r="BO97" s="85"/>
      <c r="BP97" s="160">
        <f>SUM(BP12:BP95)/2</f>
        <v>0</v>
      </c>
      <c r="BQ97" s="60"/>
      <c r="BR97" s="141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</row>
    <row r="98" spans="1:101" x14ac:dyDescent="0.2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85"/>
      <c r="BK98" s="85"/>
      <c r="BL98" s="85"/>
      <c r="BM98" s="85"/>
      <c r="BN98" s="85"/>
      <c r="BO98" s="85"/>
      <c r="BP98" s="60"/>
      <c r="BQ98" s="60"/>
      <c r="BR98" s="141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</row>
  </sheetData>
  <mergeCells count="41"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  <mergeCell ref="CQ65:CV66"/>
    <mergeCell ref="BS44:BV45"/>
    <mergeCell ref="BX44:BX47"/>
    <mergeCell ref="BY44:BY47"/>
    <mergeCell ref="BZ44:BZ47"/>
    <mergeCell ref="CE44:CE47"/>
    <mergeCell ref="CF44:CF47"/>
    <mergeCell ref="CJ44:CJ47"/>
    <mergeCell ref="CO44:CO47"/>
    <mergeCell ref="CS44:CS47"/>
    <mergeCell ref="CQ59:CV60"/>
    <mergeCell ref="CQ62:CV63"/>
    <mergeCell ref="CQ32:CV33"/>
    <mergeCell ref="H2:BZ2"/>
    <mergeCell ref="H3:BZ3"/>
    <mergeCell ref="I4:BI4"/>
    <mergeCell ref="BY4:BZ4"/>
    <mergeCell ref="CG4:CV4"/>
    <mergeCell ref="BP8:BP11"/>
    <mergeCell ref="BJ9:BJ11"/>
    <mergeCell ref="BK9:BK11"/>
    <mergeCell ref="BL9:BL11"/>
    <mergeCell ref="BM9:BM11"/>
    <mergeCell ref="BN9:BN11"/>
    <mergeCell ref="BO9:BO11"/>
    <mergeCell ref="CQ23:CV24"/>
    <mergeCell ref="CQ26:CV27"/>
    <mergeCell ref="CQ29:CV30"/>
  </mergeCells>
  <conditionalFormatting sqref="CK24:CL24">
    <cfRule type="expression" dxfId="550" priority="1" stopIfTrue="1">
      <formula>IF($CH34="",TRUE,FALSE)</formula>
    </cfRule>
  </conditionalFormatting>
  <conditionalFormatting sqref="CA14:CB14">
    <cfRule type="expression" dxfId="549" priority="2" stopIfTrue="1">
      <formula>IF($BV$12="",TRUE,FALSE)</formula>
    </cfRule>
  </conditionalFormatting>
  <conditionalFormatting sqref="CA15:CB15">
    <cfRule type="expression" dxfId="548" priority="3" stopIfTrue="1">
      <formula>IF($BV$17="",TRUE,FALSE)</formula>
    </cfRule>
  </conditionalFormatting>
  <conditionalFormatting sqref="CA22:CB22">
    <cfRule type="expression" dxfId="547" priority="4" stopIfTrue="1">
      <formula>IF($BV$20="",TRUE,FALSE)</formula>
    </cfRule>
  </conditionalFormatting>
  <conditionalFormatting sqref="CA23:CB23">
    <cfRule type="expression" dxfId="546" priority="5" stopIfTrue="1">
      <formula>IF($BV$25="",TRUE,FALSE)</formula>
    </cfRule>
  </conditionalFormatting>
  <conditionalFormatting sqref="CA30:CB30">
    <cfRule type="expression" dxfId="545" priority="6" stopIfTrue="1">
      <formula>IF($BV$29="",TRUE,FALSE)</formula>
    </cfRule>
  </conditionalFormatting>
  <conditionalFormatting sqref="CA31:CB31">
    <cfRule type="expression" dxfId="544" priority="7" stopIfTrue="1">
      <formula>IF($BV$33="",TRUE,FALSE)</formula>
    </cfRule>
  </conditionalFormatting>
  <conditionalFormatting sqref="CA38:CB38">
    <cfRule type="expression" dxfId="543" priority="8" stopIfTrue="1">
      <formula>IF($BV$37="",TRUE,FALSE)</formula>
    </cfRule>
  </conditionalFormatting>
  <conditionalFormatting sqref="CA39:CB39">
    <cfRule type="expression" dxfId="542" priority="9" stopIfTrue="1">
      <formula>IF($BV$41="",TRUE,FALSE)</formula>
    </cfRule>
  </conditionalFormatting>
  <conditionalFormatting sqref="CF18:CG18">
    <cfRule type="expression" dxfId="541" priority="10" stopIfTrue="1">
      <formula>IF($CC$15="",TRUE,FALSE)</formula>
    </cfRule>
  </conditionalFormatting>
  <conditionalFormatting sqref="CF19:CG19">
    <cfRule type="expression" dxfId="540" priority="11" stopIfTrue="1">
      <formula>IF($CC$22="",TRUE,FALSE)</formula>
    </cfRule>
  </conditionalFormatting>
  <conditionalFormatting sqref="CF35:CG35">
    <cfRule type="expression" dxfId="539" priority="12" stopIfTrue="1">
      <formula>IF($CC$39="",TRUE,FALSE)</formula>
    </cfRule>
  </conditionalFormatting>
  <conditionalFormatting sqref="CF34:CG34">
    <cfRule type="expression" dxfId="538" priority="13" stopIfTrue="1">
      <formula>IF($CC$31="",TRUE,FALSE)</formula>
    </cfRule>
  </conditionalFormatting>
  <conditionalFormatting sqref="CK23:CL23 CK29:CL29">
    <cfRule type="expression" dxfId="537" priority="14" stopIfTrue="1">
      <formula>IF($CH$18="",TRUE,FALSE)</formula>
    </cfRule>
  </conditionalFormatting>
  <conditionalFormatting sqref="CK30:CL30">
    <cfRule type="expression" dxfId="536" priority="15" stopIfTrue="1">
      <formula>IF($CH$34="",TRUE,FALSE)</formula>
    </cfRule>
  </conditionalFormatting>
  <conditionalFormatting sqref="CQ23:CV24">
    <cfRule type="expression" dxfId="535" priority="16" stopIfTrue="1">
      <formula>IF($CM$23="",TRUE,FALSE)</formula>
    </cfRule>
  </conditionalFormatting>
  <conditionalFormatting sqref="CQ26:CV27">
    <cfRule type="expression" dxfId="534" priority="17" stopIfTrue="1">
      <formula>IF($CM$24="",TRUE,FALSE)</formula>
    </cfRule>
  </conditionalFormatting>
  <conditionalFormatting sqref="CQ29:CV30">
    <cfRule type="expression" dxfId="533" priority="18" stopIfTrue="1">
      <formula>IF($CM$29="",TRUE,FALSE)</formula>
    </cfRule>
  </conditionalFormatting>
  <conditionalFormatting sqref="CQ32:CV33">
    <cfRule type="expression" dxfId="532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5" sqref="I5"/>
      <selection pane="bottomLeft" activeCell="I4" sqref="I4:BI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60"/>
      <c r="B1" s="60"/>
      <c r="C1" s="86"/>
      <c r="D1" s="60"/>
      <c r="E1" s="85"/>
      <c r="F1" s="60"/>
      <c r="G1" s="85"/>
      <c r="H1" s="92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</row>
    <row r="2" spans="1:101" ht="85.5" customHeight="1" thickBot="1" x14ac:dyDescent="1.1000000000000001">
      <c r="A2" s="60"/>
      <c r="B2" s="60"/>
      <c r="C2" s="60"/>
      <c r="D2" s="60"/>
      <c r="E2" s="85"/>
      <c r="F2" s="60"/>
      <c r="G2" s="85"/>
      <c r="H2" s="355" t="s">
        <v>341</v>
      </c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7"/>
      <c r="BR2" s="357"/>
      <c r="BS2" s="357"/>
      <c r="BT2" s="357"/>
      <c r="BU2" s="357"/>
      <c r="BV2" s="357"/>
      <c r="BW2" s="357"/>
      <c r="BX2" s="357"/>
      <c r="BY2" s="357"/>
      <c r="BZ2" s="358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</row>
    <row r="3" spans="1:101" ht="85.5" customHeight="1" thickBot="1" x14ac:dyDescent="0.25">
      <c r="A3" s="60"/>
      <c r="B3" s="60"/>
      <c r="C3" s="60"/>
      <c r="D3" s="60"/>
      <c r="E3" s="85"/>
      <c r="F3" s="60"/>
      <c r="G3" s="85"/>
      <c r="H3" s="320" t="s">
        <v>339</v>
      </c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282"/>
      <c r="BW3" s="282"/>
      <c r="BX3" s="282"/>
      <c r="BY3" s="282"/>
      <c r="BZ3" s="282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</row>
    <row r="4" spans="1:101" ht="37.5" customHeight="1" thickBot="1" x14ac:dyDescent="0.55000000000000004">
      <c r="A4" s="60"/>
      <c r="B4" s="60"/>
      <c r="C4" s="60"/>
      <c r="D4" s="60"/>
      <c r="E4" s="85"/>
      <c r="F4" s="60"/>
      <c r="G4" s="85"/>
      <c r="H4" s="95" t="s">
        <v>161</v>
      </c>
      <c r="I4" s="325" t="s">
        <v>373</v>
      </c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7"/>
      <c r="BJ4" s="60"/>
      <c r="BK4" s="60"/>
      <c r="BL4" s="60"/>
      <c r="BM4" s="60"/>
      <c r="BN4" s="60"/>
      <c r="BO4" s="60"/>
      <c r="BP4" s="60"/>
      <c r="BQ4" s="95" t="s">
        <v>162</v>
      </c>
      <c r="BR4" s="60"/>
      <c r="BS4" s="60"/>
      <c r="BT4" s="60"/>
      <c r="BU4" s="60"/>
      <c r="BV4" s="60"/>
      <c r="BW4" s="60"/>
      <c r="BX4" s="60"/>
      <c r="BY4" s="323">
        <f>BX92</f>
        <v>730</v>
      </c>
      <c r="BZ4" s="324"/>
      <c r="CA4" s="60"/>
      <c r="CB4" s="60"/>
      <c r="CC4" s="60"/>
      <c r="CD4" s="60"/>
      <c r="CE4" s="60"/>
      <c r="CF4" s="60"/>
      <c r="CG4" s="367" t="s">
        <v>340</v>
      </c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9"/>
      <c r="CW4" s="60"/>
    </row>
    <row r="5" spans="1:101" x14ac:dyDescent="0.2">
      <c r="A5" s="60"/>
      <c r="B5" s="60"/>
      <c r="C5" s="60"/>
      <c r="D5" s="60"/>
      <c r="E5" s="85"/>
      <c r="F5" s="60"/>
      <c r="G5" s="8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1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</row>
    <row r="6" spans="1:101" x14ac:dyDescent="0.2">
      <c r="A6" s="60"/>
      <c r="B6" s="60"/>
      <c r="C6" s="60"/>
      <c r="D6" s="60"/>
      <c r="E6" s="85"/>
      <c r="F6" s="60"/>
      <c r="G6" s="85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</row>
    <row r="7" spans="1:101" ht="13.5" thickBot="1" x14ac:dyDescent="0.25">
      <c r="A7" s="60"/>
      <c r="B7" s="60"/>
      <c r="C7" s="60"/>
      <c r="D7" s="60"/>
      <c r="E7" s="85"/>
      <c r="F7" s="60"/>
      <c r="G7" s="85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</row>
    <row r="8" spans="1:101" ht="26.25" customHeight="1" thickBot="1" x14ac:dyDescent="0.45">
      <c r="A8" s="60"/>
      <c r="B8" s="60"/>
      <c r="C8" s="99" t="s">
        <v>150</v>
      </c>
      <c r="D8" s="100"/>
      <c r="E8" s="101"/>
      <c r="F8" s="100"/>
      <c r="G8" s="101"/>
      <c r="H8" s="100"/>
      <c r="I8" s="100"/>
      <c r="J8" s="100"/>
      <c r="K8" s="100"/>
      <c r="L8" s="188"/>
      <c r="M8" s="189" t="s">
        <v>36</v>
      </c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2"/>
      <c r="BI8" s="60"/>
      <c r="BJ8" s="60"/>
      <c r="BK8" s="60"/>
      <c r="BL8" s="60"/>
      <c r="BM8" s="60"/>
      <c r="BN8" s="60"/>
      <c r="BO8" s="60"/>
      <c r="BP8" s="328" t="s">
        <v>149</v>
      </c>
      <c r="BQ8" s="60"/>
      <c r="BR8" s="87"/>
      <c r="BS8" s="99" t="s">
        <v>151</v>
      </c>
      <c r="BT8" s="100"/>
      <c r="BU8" s="100"/>
      <c r="BV8" s="100"/>
      <c r="BW8" s="100"/>
      <c r="BX8" s="100"/>
      <c r="BY8" s="100"/>
      <c r="BZ8" s="103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2"/>
      <c r="CW8" s="60"/>
    </row>
    <row r="9" spans="1:101" ht="28.5" customHeight="1" x14ac:dyDescent="0.2">
      <c r="A9" s="60"/>
      <c r="B9" s="60"/>
      <c r="C9" s="60"/>
      <c r="D9" s="60"/>
      <c r="E9" s="85"/>
      <c r="F9" s="60"/>
      <c r="G9" s="85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330" t="s">
        <v>48</v>
      </c>
      <c r="BK9" s="330" t="s">
        <v>142</v>
      </c>
      <c r="BL9" s="330" t="s">
        <v>143</v>
      </c>
      <c r="BM9" s="330" t="s">
        <v>49</v>
      </c>
      <c r="BN9" s="330" t="s">
        <v>147</v>
      </c>
      <c r="BO9" s="330" t="s">
        <v>148</v>
      </c>
      <c r="BP9" s="329"/>
      <c r="BQ9" s="60"/>
      <c r="BR9" s="87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</row>
    <row r="10" spans="1:101" ht="18.75" customHeight="1" x14ac:dyDescent="0.25">
      <c r="A10" s="60"/>
      <c r="B10" s="60"/>
      <c r="C10" s="88" t="s">
        <v>63</v>
      </c>
      <c r="D10" s="60"/>
      <c r="E10" s="85"/>
      <c r="F10" s="60"/>
      <c r="G10" s="85"/>
      <c r="H10" s="60"/>
      <c r="I10" s="60"/>
      <c r="J10" s="60"/>
      <c r="K10" s="60"/>
      <c r="L10" s="60"/>
      <c r="M10" s="60" t="s">
        <v>4</v>
      </c>
      <c r="N10" s="60"/>
      <c r="O10" s="60"/>
      <c r="P10" s="60"/>
      <c r="Q10" s="60" t="s">
        <v>6</v>
      </c>
      <c r="R10" s="60"/>
      <c r="S10" s="60"/>
      <c r="T10" s="60"/>
      <c r="U10" s="60" t="s">
        <v>7</v>
      </c>
      <c r="V10" s="60"/>
      <c r="W10" s="60"/>
      <c r="X10" s="60"/>
      <c r="Y10" s="60"/>
      <c r="Z10" s="60" t="s">
        <v>4</v>
      </c>
      <c r="AA10" s="60" t="s">
        <v>5</v>
      </c>
      <c r="AB10" s="60"/>
      <c r="AC10" s="60"/>
      <c r="AD10" s="60" t="s">
        <v>9</v>
      </c>
      <c r="AE10" s="60"/>
      <c r="AF10" s="60"/>
      <c r="AG10" s="60"/>
      <c r="AH10" s="60" t="s">
        <v>32</v>
      </c>
      <c r="AI10" s="60"/>
      <c r="AJ10" s="60"/>
      <c r="AK10" s="60"/>
      <c r="AL10" s="60"/>
      <c r="AM10" s="60"/>
      <c r="AN10" s="60" t="s">
        <v>35</v>
      </c>
      <c r="AO10" s="60"/>
      <c r="AP10" s="60"/>
      <c r="AQ10" s="60"/>
      <c r="AR10" s="60"/>
      <c r="AS10" s="60" t="s">
        <v>33</v>
      </c>
      <c r="AT10" s="60"/>
      <c r="AU10" s="60"/>
      <c r="AV10" s="60"/>
      <c r="AW10" s="60"/>
      <c r="AX10" s="60"/>
      <c r="AY10" s="60"/>
      <c r="AZ10" s="60"/>
      <c r="BA10" s="60"/>
      <c r="BB10" s="89" t="s">
        <v>10</v>
      </c>
      <c r="BC10" s="60"/>
      <c r="BD10" s="90" t="s">
        <v>4</v>
      </c>
      <c r="BE10" s="60"/>
      <c r="BF10" s="61" t="s">
        <v>5</v>
      </c>
      <c r="BG10" s="60"/>
      <c r="BH10" s="60"/>
      <c r="BI10" s="60"/>
      <c r="BJ10" s="330"/>
      <c r="BK10" s="330"/>
      <c r="BL10" s="330"/>
      <c r="BM10" s="330"/>
      <c r="BN10" s="330"/>
      <c r="BO10" s="330"/>
      <c r="BP10" s="329"/>
      <c r="BQ10" s="60"/>
      <c r="BR10" s="87"/>
      <c r="BS10" s="88"/>
      <c r="BT10" s="60"/>
      <c r="BU10" s="91" t="s">
        <v>120</v>
      </c>
      <c r="BV10" s="60"/>
      <c r="BW10" s="60"/>
      <c r="BX10" s="61" t="s">
        <v>26</v>
      </c>
      <c r="BY10" s="60"/>
      <c r="BZ10" s="88"/>
      <c r="CA10" s="60"/>
      <c r="CB10" s="60"/>
      <c r="CC10" s="60"/>
      <c r="CD10" s="60"/>
      <c r="CE10" s="61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</row>
    <row r="11" spans="1:101" ht="18.75" customHeight="1" thickBot="1" x14ac:dyDescent="0.25">
      <c r="A11" s="60"/>
      <c r="B11" s="60"/>
      <c r="C11" s="60"/>
      <c r="D11" s="60"/>
      <c r="E11" s="85"/>
      <c r="F11" s="60"/>
      <c r="G11" s="85"/>
      <c r="H11" s="60"/>
      <c r="I11" s="60"/>
      <c r="J11" s="60"/>
      <c r="K11" s="60"/>
      <c r="L11" s="60"/>
      <c r="M11" s="60" t="s">
        <v>0</v>
      </c>
      <c r="N11" s="60" t="s">
        <v>1</v>
      </c>
      <c r="O11" s="60" t="s">
        <v>2</v>
      </c>
      <c r="P11" s="60" t="s">
        <v>3</v>
      </c>
      <c r="Q11" s="60" t="s">
        <v>0</v>
      </c>
      <c r="R11" s="60" t="s">
        <v>1</v>
      </c>
      <c r="S11" s="60" t="s">
        <v>2</v>
      </c>
      <c r="T11" s="60" t="s">
        <v>3</v>
      </c>
      <c r="U11" s="60" t="s">
        <v>0</v>
      </c>
      <c r="V11" s="60" t="s">
        <v>1</v>
      </c>
      <c r="W11" s="60" t="s">
        <v>2</v>
      </c>
      <c r="X11" s="60" t="s">
        <v>3</v>
      </c>
      <c r="Y11" s="60"/>
      <c r="Z11" s="60" t="s">
        <v>8</v>
      </c>
      <c r="AA11" s="60"/>
      <c r="AB11" s="60"/>
      <c r="AC11" s="60"/>
      <c r="AD11" s="60"/>
      <c r="AE11" s="60"/>
      <c r="AF11" s="60"/>
      <c r="AG11" s="60"/>
      <c r="AH11" s="60" t="s">
        <v>31</v>
      </c>
      <c r="AI11" s="60"/>
      <c r="AJ11" s="60"/>
      <c r="AK11" s="60"/>
      <c r="AL11" s="60"/>
      <c r="AM11" s="60"/>
      <c r="AN11" s="60" t="str">
        <f>AI12</f>
        <v>Brasilien</v>
      </c>
      <c r="AO11" s="60" t="str">
        <f>AI13</f>
        <v>Kroatien</v>
      </c>
      <c r="AP11" s="60" t="str">
        <f>AI14</f>
        <v>Mexiko</v>
      </c>
      <c r="AQ11" s="60" t="str">
        <f>AI15</f>
        <v>Kamerun</v>
      </c>
      <c r="AR11" s="60"/>
      <c r="AS11" s="60" t="s">
        <v>31</v>
      </c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330"/>
      <c r="BK11" s="330"/>
      <c r="BL11" s="330"/>
      <c r="BM11" s="330"/>
      <c r="BN11" s="330"/>
      <c r="BO11" s="330"/>
      <c r="BP11" s="329"/>
      <c r="BQ11" s="60"/>
      <c r="BR11" s="87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</row>
    <row r="12" spans="1:101" ht="18.75" customHeight="1" thickBot="1" x14ac:dyDescent="0.3">
      <c r="A12" s="60"/>
      <c r="B12" s="60"/>
      <c r="C12" s="7" t="str">
        <f>Spielplan!$C$12</f>
        <v>Brasilien</v>
      </c>
      <c r="D12" s="38"/>
      <c r="E12" s="104"/>
      <c r="F12" s="93"/>
      <c r="G12" s="104"/>
      <c r="H12" s="7" t="str">
        <f>Spielplan!$H$12</f>
        <v>Kroatien</v>
      </c>
      <c r="I12" s="38"/>
      <c r="J12" s="60"/>
      <c r="K12" s="60" t="s">
        <v>58</v>
      </c>
      <c r="L12" s="60">
        <f t="shared" ref="L12:L17" si="0">IF(E12-G12&gt;0,1,IF(G12=E12,0,-1))</f>
        <v>0</v>
      </c>
      <c r="M12" s="60">
        <f>IF($E12="",0,IF($E12&gt;$G12,3,IF($E12=G12,1,0)))</f>
        <v>0</v>
      </c>
      <c r="N12" s="60">
        <f>IF($G12="",0,IF($E12&gt;$G12,0,IF($E12=G12,1,3)))</f>
        <v>0</v>
      </c>
      <c r="O12" s="60"/>
      <c r="P12" s="60"/>
      <c r="Q12" s="60">
        <f>E12</f>
        <v>0</v>
      </c>
      <c r="R12" s="60">
        <f>G12</f>
        <v>0</v>
      </c>
      <c r="S12" s="60"/>
      <c r="T12" s="60"/>
      <c r="U12" s="60">
        <f>G12</f>
        <v>0</v>
      </c>
      <c r="V12" s="60">
        <f>E12</f>
        <v>0</v>
      </c>
      <c r="W12" s="60"/>
      <c r="X12" s="60"/>
      <c r="Y12" s="60"/>
      <c r="Z12" s="60">
        <f>M18</f>
        <v>0</v>
      </c>
      <c r="AA12" s="60">
        <f>Q18</f>
        <v>0</v>
      </c>
      <c r="AB12" s="60">
        <f>U18</f>
        <v>0</v>
      </c>
      <c r="AC12" s="60">
        <f>AA12-AB12</f>
        <v>0</v>
      </c>
      <c r="AD12" s="60">
        <f>IF(Z12&gt;Z13,-1,0)</f>
        <v>0</v>
      </c>
      <c r="AE12" s="60">
        <f>IF(Z12&gt;Z14,-1,0)</f>
        <v>0</v>
      </c>
      <c r="AF12" s="60">
        <f>IF(Z12&gt;Z15,-1,0)</f>
        <v>0</v>
      </c>
      <c r="AG12" s="60">
        <f>10000-(AJ12*1000+AM12*100+AK12*10)</f>
        <v>10000</v>
      </c>
      <c r="AH12" s="90">
        <f>RANK(AG12,AG12:AG15,1)</f>
        <v>1</v>
      </c>
      <c r="AI12" s="60" t="str">
        <f>C12</f>
        <v>Brasilien</v>
      </c>
      <c r="AJ12" s="60">
        <f t="shared" ref="AJ12:AL15" si="1">Z12</f>
        <v>0</v>
      </c>
      <c r="AK12" s="60">
        <f t="shared" si="1"/>
        <v>0</v>
      </c>
      <c r="AL12" s="60">
        <f t="shared" si="1"/>
        <v>0</v>
      </c>
      <c r="AM12" s="60">
        <f>AK12-AL12</f>
        <v>0</v>
      </c>
      <c r="AN12" s="187"/>
      <c r="AO12" s="187">
        <f>IF(AG13=AG12,IF(G12&gt;E12,AG13-0.1,AG13),AG13)</f>
        <v>10000</v>
      </c>
      <c r="AP12" s="187">
        <f>IF(AG14=AG12,IF(G14&gt;E14,AG14-0.1,AG14),AG14)</f>
        <v>10000</v>
      </c>
      <c r="AQ12" s="187">
        <f>IF(AG15=AG12,IF(G16&gt;E16,AG15-0.1,AG15),AG15)</f>
        <v>10000</v>
      </c>
      <c r="AR12" s="187">
        <f>AN16</f>
        <v>30000</v>
      </c>
      <c r="AS12" s="90">
        <f>RANK(AR12,AR12:AR15,1)</f>
        <v>1</v>
      </c>
      <c r="AT12" s="60" t="str">
        <f t="shared" ref="AT12:AW15" si="2">AI12</f>
        <v>Brasilien</v>
      </c>
      <c r="AU12" s="60">
        <f t="shared" si="2"/>
        <v>0</v>
      </c>
      <c r="AV12" s="60">
        <f t="shared" si="2"/>
        <v>0</v>
      </c>
      <c r="AW12" s="60">
        <f t="shared" si="2"/>
        <v>0</v>
      </c>
      <c r="AX12" s="60"/>
      <c r="AY12" s="60"/>
      <c r="AZ12" s="60"/>
      <c r="BA12" s="3">
        <v>1</v>
      </c>
      <c r="BB12" s="7" t="str">
        <f>VLOOKUP(1,AS12:AT15,2,FALSE)</f>
        <v>Brasilien</v>
      </c>
      <c r="BC12" s="2"/>
      <c r="BD12" s="6">
        <f>VLOOKUP(1,AS12:AW15,3,FALSE)</f>
        <v>0</v>
      </c>
      <c r="BE12" s="4">
        <f>VLOOKUP(1,AS12:AW15,4,FALSE)</f>
        <v>0</v>
      </c>
      <c r="BF12" s="93" t="s">
        <v>12</v>
      </c>
      <c r="BG12" s="4">
        <f>VLOOKUP(1,AS12:AW15,5,FALSE)</f>
        <v>0</v>
      </c>
      <c r="BH12" s="13" t="s">
        <v>18</v>
      </c>
      <c r="BI12" s="60"/>
      <c r="BJ12" s="85">
        <f>IF(E12&gt;G12,IF(Spielplan!E12&gt;Spielplan!G12,Punktemodus!$B$3,0),0)</f>
        <v>0</v>
      </c>
      <c r="BK12" s="85">
        <f>IF(E12=G12,IF(Spielplan!E12=Spielplan!G12,Punktemodus!$B$3,0),0)</f>
        <v>10</v>
      </c>
      <c r="BL12" s="85">
        <f>IF(E12&lt;G12,IF(Spielplan!E12&lt;Spielplan!G12,Punktemodus!$B$3,0),0)</f>
        <v>0</v>
      </c>
      <c r="BM12" s="85">
        <f>IF(E12=Spielplan!E12,IF(G12=Spielplan!G12,Punktemodus!$B$5,0),0)</f>
        <v>3</v>
      </c>
      <c r="BN12" s="85">
        <f>IF(E12=Spielplan!E12,Punktemodus!$B$7,0)</f>
        <v>1</v>
      </c>
      <c r="BO12" s="85">
        <f>IF(G12=Spielplan!G12,Punktemodus!$B$7,0)</f>
        <v>1</v>
      </c>
      <c r="BP12" s="137">
        <f>IF(Spielplan!E12="",0,SUM(BJ12:BO12))</f>
        <v>0</v>
      </c>
      <c r="BQ12" s="60"/>
      <c r="BR12" s="87"/>
      <c r="BS12" s="13" t="s">
        <v>18</v>
      </c>
      <c r="BT12" s="44" t="str">
        <f>IF(G17="","",BB12)</f>
        <v/>
      </c>
      <c r="BU12" s="46"/>
      <c r="BV12" s="104"/>
      <c r="BW12" s="60"/>
      <c r="BX12" s="104"/>
      <c r="BY12" s="60"/>
      <c r="BZ12" s="88"/>
      <c r="CA12" s="60"/>
      <c r="CB12" s="91" t="s">
        <v>27</v>
      </c>
      <c r="CC12" s="60"/>
      <c r="CD12" s="60"/>
      <c r="CE12" s="61" t="s">
        <v>26</v>
      </c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</row>
    <row r="13" spans="1:101" ht="18.75" customHeight="1" thickBot="1" x14ac:dyDescent="0.3">
      <c r="A13" s="60"/>
      <c r="B13" s="60"/>
      <c r="C13" s="44" t="str">
        <f>Spielplan!$C$13</f>
        <v>Mexiko</v>
      </c>
      <c r="D13" s="45"/>
      <c r="E13" s="104"/>
      <c r="F13" s="93"/>
      <c r="G13" s="104"/>
      <c r="H13" s="44" t="str">
        <f>Spielplan!$H$13</f>
        <v>Kamerun</v>
      </c>
      <c r="I13" s="45"/>
      <c r="J13" s="60"/>
      <c r="K13" s="60" t="s">
        <v>59</v>
      </c>
      <c r="L13" s="60">
        <f t="shared" si="0"/>
        <v>0</v>
      </c>
      <c r="M13" s="60"/>
      <c r="N13" s="60"/>
      <c r="O13" s="60">
        <f>IF($E13="",0,IF($E13&gt;$G13,3,IF($E13=$G13,1,0)))</f>
        <v>0</v>
      </c>
      <c r="P13" s="60">
        <f>IF($G13="",0,IF($E13&gt;$G13,0,IF($E13=$G13,1,3)))</f>
        <v>0</v>
      </c>
      <c r="Q13" s="60"/>
      <c r="R13" s="60"/>
      <c r="S13" s="60">
        <f>E13</f>
        <v>0</v>
      </c>
      <c r="T13" s="60">
        <f>G13</f>
        <v>0</v>
      </c>
      <c r="U13" s="60"/>
      <c r="V13" s="60"/>
      <c r="W13" s="60">
        <f>G13</f>
        <v>0</v>
      </c>
      <c r="X13" s="60">
        <f>E13</f>
        <v>0</v>
      </c>
      <c r="Y13" s="60"/>
      <c r="Z13" s="60">
        <f>N18</f>
        <v>0</v>
      </c>
      <c r="AA13" s="60">
        <f>R18</f>
        <v>0</v>
      </c>
      <c r="AB13" s="60">
        <f>V18</f>
        <v>0</v>
      </c>
      <c r="AC13" s="60">
        <f>AA13-AB13</f>
        <v>0</v>
      </c>
      <c r="AD13" s="60">
        <f>IF(Z13&gt;Z12,-1,0)</f>
        <v>0</v>
      </c>
      <c r="AE13" s="60">
        <f>IF(Z13&gt;Z14,-1,0)</f>
        <v>0</v>
      </c>
      <c r="AF13" s="60">
        <f>IF(Z13&gt;Z15,-1,0)</f>
        <v>0</v>
      </c>
      <c r="AG13" s="60">
        <f>10000-(AJ13*1000+AM13*100+AK13*10)</f>
        <v>10000</v>
      </c>
      <c r="AH13" s="90">
        <f>RANK(AG13,AG12:AG15,1)</f>
        <v>1</v>
      </c>
      <c r="AI13" s="60" t="str">
        <f>H12</f>
        <v>Kroatien</v>
      </c>
      <c r="AJ13" s="60">
        <f t="shared" si="1"/>
        <v>0</v>
      </c>
      <c r="AK13" s="60">
        <f t="shared" si="1"/>
        <v>0</v>
      </c>
      <c r="AL13" s="60">
        <f t="shared" si="1"/>
        <v>0</v>
      </c>
      <c r="AM13" s="60">
        <f>AK13-AL13</f>
        <v>0</v>
      </c>
      <c r="AN13" s="187">
        <f>IF(AG12=AG13,IF(E12&gt;G12,AG12-0.1,AG12),AG12)</f>
        <v>10000</v>
      </c>
      <c r="AO13" s="187"/>
      <c r="AP13" s="187">
        <f>IF(AG14=AG13,IF(G17&gt;E17,AG14-0.1,AG14),AG14)</f>
        <v>10000</v>
      </c>
      <c r="AQ13" s="187">
        <f>IF(AG15=AG13,IF(G15&gt;E15,AG15-0.1,AG15),AG15)</f>
        <v>10000</v>
      </c>
      <c r="AR13" s="187">
        <f>AO16</f>
        <v>30000</v>
      </c>
      <c r="AS13" s="90">
        <f>RANK(AR13,AR12:AR15,1)</f>
        <v>1</v>
      </c>
      <c r="AT13" s="60" t="str">
        <f t="shared" si="2"/>
        <v>Kroatien</v>
      </c>
      <c r="AU13" s="60">
        <f t="shared" si="2"/>
        <v>0</v>
      </c>
      <c r="AV13" s="60">
        <f t="shared" si="2"/>
        <v>0</v>
      </c>
      <c r="AW13" s="60">
        <f t="shared" si="2"/>
        <v>0</v>
      </c>
      <c r="AX13" s="60"/>
      <c r="AY13" s="60"/>
      <c r="AZ13" s="60"/>
      <c r="BA13" s="120">
        <v>2</v>
      </c>
      <c r="BB13" s="121" t="e">
        <f>VLOOKUP(2,AS12:AT15,2,FALSE)</f>
        <v>#N/A</v>
      </c>
      <c r="BC13" s="122"/>
      <c r="BD13" s="123" t="e">
        <f>VLOOKUP(2,AS12:AW15,3,FALSE)</f>
        <v>#N/A</v>
      </c>
      <c r="BE13" s="124" t="e">
        <f>VLOOKUP(2,AS12:AW15,4,FALSE)</f>
        <v>#N/A</v>
      </c>
      <c r="BF13" s="93" t="s">
        <v>12</v>
      </c>
      <c r="BG13" s="124" t="e">
        <f>VLOOKUP(2,AS12:AW15,5,FALSE)</f>
        <v>#N/A</v>
      </c>
      <c r="BH13" s="125" t="s">
        <v>19</v>
      </c>
      <c r="BI13" s="60"/>
      <c r="BJ13" s="85">
        <f>IF(E13&gt;G13,IF(Spielplan!E13&gt;Spielplan!G13,Punktemodus!$B$3,0),0)</f>
        <v>0</v>
      </c>
      <c r="BK13" s="85">
        <f>IF(E13=G13,IF(Spielplan!E13=Spielplan!G13,Punktemodus!$B$3,0),0)</f>
        <v>10</v>
      </c>
      <c r="BL13" s="85">
        <f>IF(E13&lt;G13,IF(Spielplan!E13&lt;Spielplan!G13,Punktemodus!$B$3,0),0)</f>
        <v>0</v>
      </c>
      <c r="BM13" s="85">
        <f>IF(E13=Spielplan!E13,IF(G13=Spielplan!G13,Punktemodus!$B$5,0),0)</f>
        <v>3</v>
      </c>
      <c r="BN13" s="85">
        <f>IF(E13=Spielplan!E13,Punktemodus!$B$7,0)</f>
        <v>1</v>
      </c>
      <c r="BO13" s="85">
        <f>IF(G13=Spielplan!G13,Punktemodus!$B$7,0)</f>
        <v>1</v>
      </c>
      <c r="BP13" s="137">
        <f>IF(Spielplan!E13="",0,SUM(BJ13:BO13))</f>
        <v>0</v>
      </c>
      <c r="BQ13" s="60"/>
      <c r="BR13" s="87"/>
      <c r="BS13" s="73" t="s">
        <v>21</v>
      </c>
      <c r="BT13" s="44" t="str">
        <f>IF(G28="","",BB24)</f>
        <v/>
      </c>
      <c r="BU13" s="46"/>
      <c r="BV13" s="104"/>
      <c r="BW13" s="60"/>
      <c r="BX13" s="104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</row>
    <row r="14" spans="1:101" ht="18.75" customHeight="1" thickBot="1" x14ac:dyDescent="0.3">
      <c r="A14" s="60"/>
      <c r="B14" s="60"/>
      <c r="C14" s="7" t="str">
        <f>C12</f>
        <v>Brasilien</v>
      </c>
      <c r="D14" s="38"/>
      <c r="E14" s="104"/>
      <c r="F14" s="93"/>
      <c r="G14" s="104"/>
      <c r="H14" s="7" t="str">
        <f>C13</f>
        <v>Mexiko</v>
      </c>
      <c r="I14" s="38"/>
      <c r="J14" s="60"/>
      <c r="K14" s="60" t="s">
        <v>60</v>
      </c>
      <c r="L14" s="60">
        <f t="shared" si="0"/>
        <v>0</v>
      </c>
      <c r="M14" s="60">
        <f>IF($E14="",0,IF($E14&gt;$G14,3,IF($E14=G14,1,0)))</f>
        <v>0</v>
      </c>
      <c r="N14" s="60"/>
      <c r="O14" s="60">
        <f>IF($G14="",0,IF($E14&gt;$G14,0,IF($E14=$G14,1,3)))</f>
        <v>0</v>
      </c>
      <c r="P14" s="60"/>
      <c r="Q14" s="60">
        <f>E14</f>
        <v>0</v>
      </c>
      <c r="R14" s="60"/>
      <c r="S14" s="60">
        <f>G14</f>
        <v>0</v>
      </c>
      <c r="T14" s="60"/>
      <c r="U14" s="60">
        <f>G14</f>
        <v>0</v>
      </c>
      <c r="V14" s="60"/>
      <c r="W14" s="60">
        <f>E14</f>
        <v>0</v>
      </c>
      <c r="X14" s="60"/>
      <c r="Y14" s="60"/>
      <c r="Z14" s="60">
        <f>O18</f>
        <v>0</v>
      </c>
      <c r="AA14" s="60">
        <f>S18</f>
        <v>0</v>
      </c>
      <c r="AB14" s="60">
        <f>W18</f>
        <v>0</v>
      </c>
      <c r="AC14" s="60">
        <f>AA14-AB14</f>
        <v>0</v>
      </c>
      <c r="AD14" s="60">
        <f>IF(Z14&gt;Z12,-1,0)</f>
        <v>0</v>
      </c>
      <c r="AE14" s="60">
        <f>IF(Z14&gt;Z13,-1,0)</f>
        <v>0</v>
      </c>
      <c r="AF14" s="60">
        <f>IF(Z14&gt;Z15,-1,0)</f>
        <v>0</v>
      </c>
      <c r="AG14" s="60">
        <f>10000-(AJ14*1000+AM14*100+AK14*10)</f>
        <v>10000</v>
      </c>
      <c r="AH14" s="90">
        <f>RANK(AG14,AG12:AG15,1)</f>
        <v>1</v>
      </c>
      <c r="AI14" s="60" t="str">
        <f>C13</f>
        <v>Mexiko</v>
      </c>
      <c r="AJ14" s="60">
        <f t="shared" si="1"/>
        <v>0</v>
      </c>
      <c r="AK14" s="60">
        <f t="shared" si="1"/>
        <v>0</v>
      </c>
      <c r="AL14" s="60">
        <f t="shared" si="1"/>
        <v>0</v>
      </c>
      <c r="AM14" s="60">
        <f>AK14-AL14</f>
        <v>0</v>
      </c>
      <c r="AN14" s="187">
        <f>IF(AG12=AG14,IF(E14&gt;G14,AG12-0.1,AG12),AG12)</f>
        <v>10000</v>
      </c>
      <c r="AO14" s="187">
        <f>IF(AG13=AG14,IF(E17&gt;G17,AG13-0.1,AG13),AG13)</f>
        <v>10000</v>
      </c>
      <c r="AP14" s="187"/>
      <c r="AQ14" s="187">
        <f>IF(AG15=AG14,IF(G13&gt;E13,AG15-0.1,AG15),AG15)</f>
        <v>10000</v>
      </c>
      <c r="AR14" s="187">
        <f>AP16</f>
        <v>30000</v>
      </c>
      <c r="AS14" s="90">
        <f>RANK(AR14,AR12:AR15,1)</f>
        <v>1</v>
      </c>
      <c r="AT14" s="60" t="str">
        <f t="shared" si="2"/>
        <v>Mexiko</v>
      </c>
      <c r="AU14" s="60">
        <f t="shared" si="2"/>
        <v>0</v>
      </c>
      <c r="AV14" s="60">
        <f t="shared" si="2"/>
        <v>0</v>
      </c>
      <c r="AW14" s="60">
        <f t="shared" si="2"/>
        <v>0</v>
      </c>
      <c r="AX14" s="60"/>
      <c r="AY14" s="60"/>
      <c r="AZ14" s="60"/>
      <c r="BA14" s="113">
        <v>3</v>
      </c>
      <c r="BB14" s="114" t="e">
        <f>VLOOKUP(3,AS12:AT15,2,FALSE)</f>
        <v>#N/A</v>
      </c>
      <c r="BC14" s="115"/>
      <c r="BD14" s="116" t="e">
        <f>VLOOKUP(3,AS12:AW15,3,FALSE)</f>
        <v>#N/A</v>
      </c>
      <c r="BE14" s="116" t="e">
        <f>VLOOKUP(3,AS12:AW15,4,FALSE)</f>
        <v>#N/A</v>
      </c>
      <c r="BF14" s="93" t="s">
        <v>12</v>
      </c>
      <c r="BG14" s="116" t="e">
        <f>VLOOKUP(3,AS12:AW15,5,FALSE)</f>
        <v>#N/A</v>
      </c>
      <c r="BH14" s="60"/>
      <c r="BI14" s="60"/>
      <c r="BJ14" s="85">
        <f>IF(E14&gt;G14,IF(Spielplan!E14&gt;Spielplan!G14,Punktemodus!$B$3,0),0)</f>
        <v>0</v>
      </c>
      <c r="BK14" s="85">
        <f>IF(E14=G14,IF(Spielplan!E14=Spielplan!G14,Punktemodus!$B$3,0),0)</f>
        <v>10</v>
      </c>
      <c r="BL14" s="85">
        <f>IF(E14&lt;G14,IF(Spielplan!E14&lt;Spielplan!G14,Punktemodus!$B$3,0),0)</f>
        <v>0</v>
      </c>
      <c r="BM14" s="85">
        <f>IF(E14=Spielplan!E14,IF(G14=Spielplan!G14,Punktemodus!$B$5,0),0)</f>
        <v>3</v>
      </c>
      <c r="BN14" s="85">
        <f>IF(E14=Spielplan!E14,Punktemodus!$B$7,0)</f>
        <v>1</v>
      </c>
      <c r="BO14" s="85">
        <f>IF(G14=Spielplan!G14,Punktemodus!$B$7,0)</f>
        <v>1</v>
      </c>
      <c r="BP14" s="137">
        <f>IF(Spielplan!E14="",0,SUM(BJ14:BO14))</f>
        <v>0</v>
      </c>
      <c r="BQ14" s="60"/>
      <c r="BR14" s="87"/>
      <c r="BS14" s="60"/>
      <c r="BT14" s="60"/>
      <c r="BU14" s="60"/>
      <c r="BV14" s="60"/>
      <c r="BW14" s="60"/>
      <c r="BX14" s="60"/>
      <c r="BY14" s="60"/>
      <c r="BZ14" s="47">
        <v>49</v>
      </c>
      <c r="CA14" s="44" t="str">
        <f>IF(BX12="",IF(BV12&gt;BV13,BT12,BT13),IF(BX12&gt;BX13,BT12,BT13))</f>
        <v/>
      </c>
      <c r="CB14" s="46"/>
      <c r="CC14" s="104"/>
      <c r="CD14" s="60"/>
      <c r="CE14" s="104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</row>
    <row r="15" spans="1:101" ht="18.75" customHeight="1" thickBot="1" x14ac:dyDescent="0.3">
      <c r="A15" s="60"/>
      <c r="B15" s="60"/>
      <c r="C15" s="44" t="str">
        <f>H12</f>
        <v>Kroatien</v>
      </c>
      <c r="D15" s="45"/>
      <c r="E15" s="104"/>
      <c r="F15" s="93"/>
      <c r="G15" s="104"/>
      <c r="H15" s="44" t="str">
        <f>H13</f>
        <v>Kamerun</v>
      </c>
      <c r="I15" s="45"/>
      <c r="J15" s="60"/>
      <c r="K15" s="60" t="s">
        <v>61</v>
      </c>
      <c r="L15" s="60">
        <f t="shared" si="0"/>
        <v>0</v>
      </c>
      <c r="M15" s="60"/>
      <c r="N15" s="60">
        <f>IF($E15="",0,IF($E15&gt;$G15,3,IF($E15=$G15,1,0)))</f>
        <v>0</v>
      </c>
      <c r="O15" s="60"/>
      <c r="P15" s="60">
        <f>IF($G15="",0,IF($E15&gt;$G15,0,IF($E15=$G15,1,3)))</f>
        <v>0</v>
      </c>
      <c r="Q15" s="60"/>
      <c r="R15" s="60">
        <f>E15</f>
        <v>0</v>
      </c>
      <c r="S15" s="60"/>
      <c r="T15" s="60">
        <f>G15</f>
        <v>0</v>
      </c>
      <c r="U15" s="60"/>
      <c r="V15" s="60">
        <f>G15</f>
        <v>0</v>
      </c>
      <c r="W15" s="60"/>
      <c r="X15" s="60">
        <f>E15</f>
        <v>0</v>
      </c>
      <c r="Y15" s="60"/>
      <c r="Z15" s="60">
        <f>P18</f>
        <v>0</v>
      </c>
      <c r="AA15" s="60">
        <f>T18</f>
        <v>0</v>
      </c>
      <c r="AB15" s="60">
        <f>X18</f>
        <v>0</v>
      </c>
      <c r="AC15" s="60">
        <f>AA15-AB15</f>
        <v>0</v>
      </c>
      <c r="AD15" s="60">
        <f>IF(Z15&gt;Z12,-1,0)</f>
        <v>0</v>
      </c>
      <c r="AE15" s="60">
        <f>IF(Z15&gt;Z13,-1,0)</f>
        <v>0</v>
      </c>
      <c r="AF15" s="60">
        <f>IF(Z15&gt;Z14,-1,0)</f>
        <v>0</v>
      </c>
      <c r="AG15" s="60">
        <f>10000-(AJ15*1000+AM15*100+AK15*10)</f>
        <v>10000</v>
      </c>
      <c r="AH15" s="90">
        <f>RANK(AG15,AG12:AG15,1)</f>
        <v>1</v>
      </c>
      <c r="AI15" s="60" t="str">
        <f>H13</f>
        <v>Kamerun</v>
      </c>
      <c r="AJ15" s="60">
        <f t="shared" si="1"/>
        <v>0</v>
      </c>
      <c r="AK15" s="60">
        <f t="shared" si="1"/>
        <v>0</v>
      </c>
      <c r="AL15" s="60">
        <f t="shared" si="1"/>
        <v>0</v>
      </c>
      <c r="AM15" s="60">
        <f>AK15-AL15</f>
        <v>0</v>
      </c>
      <c r="AN15" s="187">
        <f>IF(AG12=AG15,IF(E16&gt;G16,AG12-0.1,AG12),AG12)</f>
        <v>10000</v>
      </c>
      <c r="AO15" s="187">
        <f>IF(AG13=AG15,IF(E15&gt;G15,AG13-0.1,AG13),AG13)</f>
        <v>10000</v>
      </c>
      <c r="AP15" s="187">
        <f>IF(AG14=AG15,IF(E13&gt;G13,AG14-0.1,AG14),AG14)</f>
        <v>10000</v>
      </c>
      <c r="AQ15" s="187"/>
      <c r="AR15" s="187">
        <f>AQ16</f>
        <v>30000</v>
      </c>
      <c r="AS15" s="90">
        <f>RANK(AR15,AR12:AR15,1)</f>
        <v>1</v>
      </c>
      <c r="AT15" s="60" t="str">
        <f t="shared" si="2"/>
        <v>Kamerun</v>
      </c>
      <c r="AU15" s="60">
        <f t="shared" si="2"/>
        <v>0</v>
      </c>
      <c r="AV15" s="60">
        <f t="shared" si="2"/>
        <v>0</v>
      </c>
      <c r="AW15" s="60">
        <f t="shared" si="2"/>
        <v>0</v>
      </c>
      <c r="AX15" s="60"/>
      <c r="AY15" s="60"/>
      <c r="AZ15" s="60"/>
      <c r="BA15" s="113">
        <v>4</v>
      </c>
      <c r="BB15" s="114" t="e">
        <f>VLOOKUP(4,AS12:AT15,2,FALSE)</f>
        <v>#N/A</v>
      </c>
      <c r="BC15" s="115"/>
      <c r="BD15" s="116" t="e">
        <f>VLOOKUP(4,AS12:AW15,3,FALSE)</f>
        <v>#N/A</v>
      </c>
      <c r="BE15" s="116" t="e">
        <f>VLOOKUP(4,AS12:AW15,4,FALSE)</f>
        <v>#N/A</v>
      </c>
      <c r="BF15" s="93" t="s">
        <v>12</v>
      </c>
      <c r="BG15" s="116" t="e">
        <f>VLOOKUP(4,AS12:AW15,5,FALSE)</f>
        <v>#N/A</v>
      </c>
      <c r="BH15" s="60"/>
      <c r="BI15" s="60"/>
      <c r="BJ15" s="85">
        <f>IF(E15&gt;G15,IF(Spielplan!E15&gt;Spielplan!G15,Punktemodus!$B$3,0),0)</f>
        <v>0</v>
      </c>
      <c r="BK15" s="85">
        <f>IF(E15=G15,IF(Spielplan!E15=Spielplan!G15,Punktemodus!$B$3,0),0)</f>
        <v>10</v>
      </c>
      <c r="BL15" s="85">
        <f>IF(E15&lt;G15,IF(Spielplan!E15&lt;Spielplan!G15,Punktemodus!$B$3,0),0)</f>
        <v>0</v>
      </c>
      <c r="BM15" s="85">
        <f>IF(E15=Spielplan!E15,IF(G15=Spielplan!G15,Punktemodus!$B$5,0),0)</f>
        <v>3</v>
      </c>
      <c r="BN15" s="85">
        <f>IF(E15=Spielplan!E15,Punktemodus!$B$7,0)</f>
        <v>1</v>
      </c>
      <c r="BO15" s="85">
        <f>IF(G15=Spielplan!G15,Punktemodus!$B$7,0)</f>
        <v>1</v>
      </c>
      <c r="BP15" s="137">
        <f>IF(Spielplan!E15="",0,SUM(BJ15:BO15))</f>
        <v>0</v>
      </c>
      <c r="BQ15" s="60"/>
      <c r="BR15" s="87"/>
      <c r="BS15" s="60"/>
      <c r="BT15" s="60"/>
      <c r="BU15" s="60"/>
      <c r="BV15" s="60"/>
      <c r="BW15" s="60"/>
      <c r="BX15" s="60"/>
      <c r="BY15" s="60"/>
      <c r="BZ15" s="47">
        <v>50</v>
      </c>
      <c r="CA15" s="44" t="str">
        <f>IF(BX16="",IF(BV16&gt;BV17,BT16,BT17),IF(BX16&gt;BX17,BT16,BT17))</f>
        <v/>
      </c>
      <c r="CB15" s="46"/>
      <c r="CC15" s="104"/>
      <c r="CD15" s="60"/>
      <c r="CE15" s="104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</row>
    <row r="16" spans="1:101" ht="18.75" customHeight="1" thickBot="1" x14ac:dyDescent="0.3">
      <c r="A16" s="60"/>
      <c r="B16" s="60"/>
      <c r="C16" s="7" t="str">
        <f>C12</f>
        <v>Brasilien</v>
      </c>
      <c r="D16" s="38"/>
      <c r="E16" s="104"/>
      <c r="F16" s="93"/>
      <c r="G16" s="104"/>
      <c r="H16" s="7" t="str">
        <f>H13</f>
        <v>Kamerun</v>
      </c>
      <c r="I16" s="38"/>
      <c r="J16" s="60"/>
      <c r="K16" s="60" t="s">
        <v>62</v>
      </c>
      <c r="L16" s="60">
        <f t="shared" si="0"/>
        <v>0</v>
      </c>
      <c r="M16" s="60">
        <f>IF($E16="",0,IF($E16&gt;$G16,3,IF($E16=G16,1,0)))</f>
        <v>0</v>
      </c>
      <c r="N16" s="60"/>
      <c r="O16" s="60"/>
      <c r="P16" s="60">
        <f>IF($G16="",0,IF($E16&gt;$G16,0,IF($E16=$G16,1,3)))</f>
        <v>0</v>
      </c>
      <c r="Q16" s="60">
        <f>E16</f>
        <v>0</v>
      </c>
      <c r="R16" s="60"/>
      <c r="S16" s="60"/>
      <c r="T16" s="60">
        <f>G16</f>
        <v>0</v>
      </c>
      <c r="U16" s="60">
        <f>G16</f>
        <v>0</v>
      </c>
      <c r="V16" s="60"/>
      <c r="W16" s="60"/>
      <c r="X16" s="60">
        <f>E16</f>
        <v>0</v>
      </c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187">
        <f>SUM(AN12:AN15)</f>
        <v>30000</v>
      </c>
      <c r="AO16" s="187">
        <f>SUM(AO12:AO15)</f>
        <v>30000</v>
      </c>
      <c r="AP16" s="187">
        <f>SUM(AP12:AP15)</f>
        <v>30000</v>
      </c>
      <c r="AQ16" s="187">
        <f>SUM(AQ12:AQ15)</f>
        <v>30000</v>
      </c>
      <c r="AR16" s="187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85">
        <f>IF(E16&gt;G16,IF(Spielplan!E16&gt;Spielplan!G16,Punktemodus!$B$3,0),0)</f>
        <v>0</v>
      </c>
      <c r="BK16" s="85">
        <f>IF(E16=G16,IF(Spielplan!E16=Spielplan!G16,Punktemodus!$B$3,0),0)</f>
        <v>10</v>
      </c>
      <c r="BL16" s="85">
        <f>IF(E16&lt;G16,IF(Spielplan!E16&lt;Spielplan!G16,Punktemodus!$B$3,0),0)</f>
        <v>0</v>
      </c>
      <c r="BM16" s="85">
        <f>IF(E16=Spielplan!E16,IF(G16=Spielplan!G16,Punktemodus!$B$5,0),0)</f>
        <v>3</v>
      </c>
      <c r="BN16" s="85">
        <f>IF(E16=Spielplan!E16,Punktemodus!$B$7,0)</f>
        <v>1</v>
      </c>
      <c r="BO16" s="85">
        <f>IF(G16=Spielplan!G16,Punktemodus!$B$7,0)</f>
        <v>1</v>
      </c>
      <c r="BP16" s="137">
        <f>IF(Spielplan!E16="",0,SUM(BJ16:BO16))</f>
        <v>0</v>
      </c>
      <c r="BQ16" s="60"/>
      <c r="BR16" s="87"/>
      <c r="BS16" s="63" t="s">
        <v>22</v>
      </c>
      <c r="BT16" s="44" t="str">
        <f>IF(G39="","",BB34)</f>
        <v/>
      </c>
      <c r="BU16" s="46"/>
      <c r="BV16" s="104"/>
      <c r="BW16" s="60"/>
      <c r="BX16" s="104"/>
      <c r="BY16" s="60"/>
      <c r="BZ16" s="60"/>
      <c r="CA16" s="60"/>
      <c r="CB16" s="60"/>
      <c r="CC16" s="60"/>
      <c r="CD16" s="60"/>
      <c r="CE16" s="60"/>
      <c r="CF16" s="91"/>
      <c r="CG16" s="91" t="s">
        <v>28</v>
      </c>
      <c r="CH16" s="60"/>
      <c r="CI16" s="60"/>
      <c r="CJ16" s="61" t="s">
        <v>26</v>
      </c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</row>
    <row r="17" spans="1:101" ht="18.75" customHeight="1" thickBot="1" x14ac:dyDescent="0.3">
      <c r="A17" s="60"/>
      <c r="B17" s="60"/>
      <c r="C17" s="44" t="str">
        <f>H12</f>
        <v>Kroatien</v>
      </c>
      <c r="D17" s="45"/>
      <c r="E17" s="104"/>
      <c r="F17" s="93"/>
      <c r="G17" s="104"/>
      <c r="H17" s="44" t="str">
        <f>C13</f>
        <v>Mexiko</v>
      </c>
      <c r="I17" s="45"/>
      <c r="J17" s="60"/>
      <c r="K17" s="60" t="s">
        <v>62</v>
      </c>
      <c r="L17" s="60">
        <f t="shared" si="0"/>
        <v>0</v>
      </c>
      <c r="M17" s="60"/>
      <c r="N17" s="60">
        <f>IF($E17="",0,IF($E17&gt;$G17,3,IF($E17=$G17,1,0)))</f>
        <v>0</v>
      </c>
      <c r="O17" s="60">
        <f>IF($G17="",0,IF($E17&gt;$G17,0,IF($E17=$G17,1,3)))</f>
        <v>0</v>
      </c>
      <c r="P17" s="60"/>
      <c r="Q17" s="60"/>
      <c r="R17" s="60">
        <f>E17</f>
        <v>0</v>
      </c>
      <c r="S17" s="60">
        <f>G17</f>
        <v>0</v>
      </c>
      <c r="T17" s="60"/>
      <c r="U17" s="60"/>
      <c r="V17" s="60">
        <f>G17</f>
        <v>0</v>
      </c>
      <c r="W17" s="60">
        <f>E17</f>
        <v>0</v>
      </c>
      <c r="X17" s="60"/>
      <c r="Y17" s="60"/>
      <c r="Z17" s="60" t="s">
        <v>30</v>
      </c>
      <c r="AA17" s="60"/>
      <c r="AB17" s="60"/>
      <c r="AC17" s="60"/>
      <c r="AD17" s="60"/>
      <c r="AE17" s="60"/>
      <c r="AF17" s="60"/>
      <c r="AG17" s="60" t="b">
        <f>OR(AG12=AG13,AG12=AG14,AG12=AG15,AG13=AG14,AG13=AG15,AG14=AG15)</f>
        <v>1</v>
      </c>
      <c r="AH17" s="60"/>
      <c r="AI17" s="60"/>
      <c r="AJ17" s="60"/>
      <c r="AK17" s="60"/>
      <c r="AL17" s="60"/>
      <c r="AM17" s="60"/>
      <c r="AN17" s="60"/>
      <c r="AO17" s="60" t="s">
        <v>34</v>
      </c>
      <c r="AP17" s="60"/>
      <c r="AQ17" s="60"/>
      <c r="AR17" s="60" t="b">
        <f>OR(AR12=AR13,AR12=AR14,AR12=AR15,AR13=AR14,AR13=AR15,AR14=AR15)</f>
        <v>1</v>
      </c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85">
        <f>IF(E17&gt;G17,IF(Spielplan!E17&gt;Spielplan!G17,Punktemodus!$B$3,0),0)</f>
        <v>0</v>
      </c>
      <c r="BK17" s="85">
        <f>IF(E17=G17,IF(Spielplan!E17=Spielplan!G17,Punktemodus!$B$3,0),0)</f>
        <v>10</v>
      </c>
      <c r="BL17" s="85">
        <f>IF(E17&lt;G17,IF(Spielplan!E17&lt;Spielplan!G17,Punktemodus!$B$3,0),0)</f>
        <v>0</v>
      </c>
      <c r="BM17" s="85">
        <f>IF(E17=Spielplan!E17,IF(G17=Spielplan!G17,Punktemodus!$B$5,0),0)</f>
        <v>3</v>
      </c>
      <c r="BN17" s="85">
        <f>IF(E17=Spielplan!E17,Punktemodus!$B$7,0)</f>
        <v>1</v>
      </c>
      <c r="BO17" s="85">
        <f>IF(G17=Spielplan!G17,Punktemodus!$B$7,0)</f>
        <v>1</v>
      </c>
      <c r="BP17" s="137">
        <f>IF(Spielplan!E17="",0,SUM(BJ17:BO17))</f>
        <v>0</v>
      </c>
      <c r="BQ17" s="60"/>
      <c r="BR17" s="87"/>
      <c r="BS17" s="52" t="s">
        <v>25</v>
      </c>
      <c r="BT17" s="44" t="str">
        <f>IF(G50="","",BB46)</f>
        <v/>
      </c>
      <c r="BU17" s="46"/>
      <c r="BV17" s="104"/>
      <c r="BW17" s="60"/>
      <c r="BX17" s="104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</row>
    <row r="18" spans="1:101" ht="18.75" customHeight="1" thickBot="1" x14ac:dyDescent="0.25">
      <c r="A18" s="60"/>
      <c r="B18" s="60"/>
      <c r="C18" s="136" t="str">
        <f>IF(G17="","",IF(AR17=TRUE,"Achtung: Fehler in Tabelle!",""))</f>
        <v/>
      </c>
      <c r="D18" s="60"/>
      <c r="E18" s="85"/>
      <c r="F18" s="60"/>
      <c r="G18" s="85"/>
      <c r="H18" s="60"/>
      <c r="I18" s="60"/>
      <c r="J18" s="60"/>
      <c r="K18" s="60"/>
      <c r="L18" s="60"/>
      <c r="M18" s="60">
        <f t="shared" ref="M18:X18" si="3">SUM(M12:M17)</f>
        <v>0</v>
      </c>
      <c r="N18" s="60">
        <f t="shared" si="3"/>
        <v>0</v>
      </c>
      <c r="O18" s="60">
        <f t="shared" si="3"/>
        <v>0</v>
      </c>
      <c r="P18" s="60">
        <f t="shared" si="3"/>
        <v>0</v>
      </c>
      <c r="Q18" s="60">
        <f t="shared" si="3"/>
        <v>0</v>
      </c>
      <c r="R18" s="60">
        <f t="shared" si="3"/>
        <v>0</v>
      </c>
      <c r="S18" s="60">
        <f t="shared" si="3"/>
        <v>0</v>
      </c>
      <c r="T18" s="60">
        <f t="shared" si="3"/>
        <v>0</v>
      </c>
      <c r="U18" s="60">
        <f t="shared" si="3"/>
        <v>0</v>
      </c>
      <c r="V18" s="60">
        <f t="shared" si="3"/>
        <v>0</v>
      </c>
      <c r="W18" s="60">
        <f t="shared" si="3"/>
        <v>0</v>
      </c>
      <c r="X18" s="60">
        <f t="shared" si="3"/>
        <v>0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160">
        <f>SUM(BP12:BP17)</f>
        <v>0</v>
      </c>
      <c r="BQ18" s="60"/>
      <c r="BR18" s="8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47">
        <v>58</v>
      </c>
      <c r="CF18" s="44" t="str">
        <f>IF(CE14="",IF(CC14&gt;CC15,CA14,CA15),IF(CE14&gt;CE15,CA14,CA15))</f>
        <v/>
      </c>
      <c r="CG18" s="46"/>
      <c r="CH18" s="104"/>
      <c r="CI18" s="60"/>
      <c r="CJ18" s="104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</row>
    <row r="19" spans="1:101" ht="18.75" customHeight="1" thickBot="1" x14ac:dyDescent="0.25">
      <c r="A19" s="60"/>
      <c r="B19" s="60"/>
      <c r="C19" s="60"/>
      <c r="D19" s="60"/>
      <c r="E19" s="85"/>
      <c r="F19" s="60"/>
      <c r="G19" s="85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138"/>
      <c r="BQ19" s="60"/>
      <c r="BR19" s="8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47">
        <v>57</v>
      </c>
      <c r="CF19" s="44" t="str">
        <f>IF(CE22="",IF(CC22&gt;CC23,CA22,CA23),IF(CE22&gt;CE23,CA22,CA23))</f>
        <v/>
      </c>
      <c r="CG19" s="46"/>
      <c r="CH19" s="104"/>
      <c r="CI19" s="60"/>
      <c r="CJ19" s="104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</row>
    <row r="20" spans="1:101" ht="18.75" customHeight="1" thickBot="1" x14ac:dyDescent="0.25">
      <c r="A20" s="60"/>
      <c r="B20" s="60"/>
      <c r="C20" s="60"/>
      <c r="D20" s="60"/>
      <c r="E20" s="85"/>
      <c r="F20" s="60"/>
      <c r="G20" s="85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138"/>
      <c r="BQ20" s="60"/>
      <c r="BR20" s="87"/>
      <c r="BS20" s="54" t="s">
        <v>121</v>
      </c>
      <c r="BT20" s="44" t="str">
        <f>IF(G61="","",BB56)</f>
        <v/>
      </c>
      <c r="BU20" s="46"/>
      <c r="BV20" s="104"/>
      <c r="BW20" s="60"/>
      <c r="BX20" s="104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</row>
    <row r="21" spans="1:101" ht="18.75" customHeight="1" thickBot="1" x14ac:dyDescent="0.3">
      <c r="A21" s="60"/>
      <c r="B21" s="60"/>
      <c r="C21" s="88" t="s">
        <v>64</v>
      </c>
      <c r="D21" s="60"/>
      <c r="E21" s="85"/>
      <c r="F21" s="60"/>
      <c r="G21" s="85"/>
      <c r="H21" s="60"/>
      <c r="I21" s="60"/>
      <c r="J21" s="60"/>
      <c r="K21" s="60"/>
      <c r="L21" s="60"/>
      <c r="M21" s="60" t="s">
        <v>4</v>
      </c>
      <c r="N21" s="60"/>
      <c r="O21" s="60"/>
      <c r="P21" s="60"/>
      <c r="Q21" s="60" t="s">
        <v>6</v>
      </c>
      <c r="R21" s="60"/>
      <c r="S21" s="60"/>
      <c r="T21" s="60"/>
      <c r="U21" s="60" t="s">
        <v>7</v>
      </c>
      <c r="V21" s="60"/>
      <c r="W21" s="60"/>
      <c r="X21" s="60"/>
      <c r="Y21" s="60"/>
      <c r="Z21" s="60" t="s">
        <v>4</v>
      </c>
      <c r="AA21" s="60" t="s">
        <v>5</v>
      </c>
      <c r="AB21" s="60"/>
      <c r="AC21" s="60"/>
      <c r="AD21" s="60" t="s">
        <v>9</v>
      </c>
      <c r="AE21" s="60"/>
      <c r="AF21" s="60"/>
      <c r="AG21" s="60"/>
      <c r="AH21" s="60" t="s">
        <v>32</v>
      </c>
      <c r="AI21" s="60"/>
      <c r="AJ21" s="60"/>
      <c r="AK21" s="60"/>
      <c r="AL21" s="60"/>
      <c r="AM21" s="60"/>
      <c r="AN21" s="60" t="s">
        <v>35</v>
      </c>
      <c r="AO21" s="60"/>
      <c r="AP21" s="60"/>
      <c r="AQ21" s="60"/>
      <c r="AR21" s="60"/>
      <c r="AS21" s="60" t="s">
        <v>33</v>
      </c>
      <c r="AT21" s="60"/>
      <c r="AU21" s="60"/>
      <c r="AV21" s="60"/>
      <c r="AW21" s="60"/>
      <c r="AX21" s="60"/>
      <c r="AY21" s="60"/>
      <c r="AZ21" s="60"/>
      <c r="BA21" s="60"/>
      <c r="BB21" s="89" t="s">
        <v>10</v>
      </c>
      <c r="BC21" s="60"/>
      <c r="BD21" s="90" t="s">
        <v>4</v>
      </c>
      <c r="BE21" s="60"/>
      <c r="BF21" s="61" t="s">
        <v>5</v>
      </c>
      <c r="BG21" s="60"/>
      <c r="BH21" s="60"/>
      <c r="BI21" s="60"/>
      <c r="BJ21" s="60"/>
      <c r="BK21" s="60"/>
      <c r="BL21" s="60"/>
      <c r="BM21" s="60"/>
      <c r="BN21" s="60"/>
      <c r="BO21" s="60"/>
      <c r="BP21" s="138"/>
      <c r="BQ21" s="60"/>
      <c r="BR21" s="87"/>
      <c r="BS21" s="73" t="s">
        <v>122</v>
      </c>
      <c r="BT21" s="44" t="str">
        <f>IF(G72="","",BB68)</f>
        <v/>
      </c>
      <c r="BU21" s="46"/>
      <c r="BV21" s="104"/>
      <c r="BW21" s="60"/>
      <c r="BX21" s="104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91" t="s">
        <v>29</v>
      </c>
      <c r="CM21" s="60"/>
      <c r="CN21" s="60"/>
      <c r="CO21" s="61" t="s">
        <v>26</v>
      </c>
      <c r="CP21" s="60"/>
      <c r="CQ21" s="60"/>
      <c r="CR21" s="60"/>
      <c r="CS21" s="60"/>
      <c r="CT21" s="60"/>
      <c r="CU21" s="60"/>
      <c r="CV21" s="60"/>
      <c r="CW21" s="60"/>
    </row>
    <row r="22" spans="1:101" ht="18.75" customHeight="1" thickBot="1" x14ac:dyDescent="0.3">
      <c r="A22" s="60"/>
      <c r="B22" s="60"/>
      <c r="C22" s="60"/>
      <c r="D22" s="60"/>
      <c r="E22" s="85"/>
      <c r="F22" s="60"/>
      <c r="G22" s="85"/>
      <c r="H22" s="60"/>
      <c r="I22" s="60"/>
      <c r="J22" s="60"/>
      <c r="K22" s="60"/>
      <c r="L22" s="60"/>
      <c r="M22" s="60" t="s">
        <v>0</v>
      </c>
      <c r="N22" s="60" t="s">
        <v>1</v>
      </c>
      <c r="O22" s="60" t="s">
        <v>2</v>
      </c>
      <c r="P22" s="60" t="s">
        <v>3</v>
      </c>
      <c r="Q22" s="60" t="s">
        <v>0</v>
      </c>
      <c r="R22" s="60" t="s">
        <v>1</v>
      </c>
      <c r="S22" s="60" t="s">
        <v>2</v>
      </c>
      <c r="T22" s="60" t="s">
        <v>3</v>
      </c>
      <c r="U22" s="60" t="s">
        <v>0</v>
      </c>
      <c r="V22" s="60" t="s">
        <v>1</v>
      </c>
      <c r="W22" s="60" t="s">
        <v>2</v>
      </c>
      <c r="X22" s="60" t="s">
        <v>3</v>
      </c>
      <c r="Y22" s="60"/>
      <c r="Z22" s="60" t="s">
        <v>8</v>
      </c>
      <c r="AA22" s="60"/>
      <c r="AB22" s="60"/>
      <c r="AC22" s="60"/>
      <c r="AD22" s="60"/>
      <c r="AE22" s="60"/>
      <c r="AF22" s="60"/>
      <c r="AG22" s="60"/>
      <c r="AH22" s="60" t="s">
        <v>31</v>
      </c>
      <c r="AI22" s="60"/>
      <c r="AJ22" s="60"/>
      <c r="AK22" s="60"/>
      <c r="AL22" s="60"/>
      <c r="AM22" s="60"/>
      <c r="AN22" s="60" t="str">
        <f>AI23</f>
        <v>Spanien</v>
      </c>
      <c r="AO22" s="60" t="str">
        <f>AI24</f>
        <v>Niederlande</v>
      </c>
      <c r="AP22" s="60" t="str">
        <f>AI25</f>
        <v>Chile</v>
      </c>
      <c r="AQ22" s="60" t="str">
        <f>AI26</f>
        <v>Australien</v>
      </c>
      <c r="AR22" s="60"/>
      <c r="AS22" s="60" t="s">
        <v>31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138"/>
      <c r="BQ22" s="60"/>
      <c r="BR22" s="87"/>
      <c r="BS22" s="60"/>
      <c r="BT22" s="60"/>
      <c r="BU22" s="60"/>
      <c r="BV22" s="60"/>
      <c r="BW22" s="60"/>
      <c r="BX22" s="60"/>
      <c r="BY22" s="60"/>
      <c r="BZ22" s="47">
        <v>53</v>
      </c>
      <c r="CA22" s="44" t="str">
        <f>IF(BX20="",IF(BV20&gt;BV21,BT20,BT21),IF(BX20&gt;BX21,BT20,BT21))</f>
        <v/>
      </c>
      <c r="CB22" s="46"/>
      <c r="CC22" s="104"/>
      <c r="CD22" s="60"/>
      <c r="CE22" s="104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88" t="s">
        <v>130</v>
      </c>
      <c r="CS22" s="60"/>
      <c r="CT22" s="60"/>
      <c r="CU22" s="60"/>
      <c r="CV22" s="60"/>
      <c r="CW22" s="60"/>
    </row>
    <row r="23" spans="1:101" ht="18.75" customHeight="1" thickBot="1" x14ac:dyDescent="0.3">
      <c r="A23" s="60"/>
      <c r="B23" s="60"/>
      <c r="C23" s="65" t="str">
        <f>Spielplan!$C$23</f>
        <v>Spanien</v>
      </c>
      <c r="D23" s="66"/>
      <c r="E23" s="104"/>
      <c r="F23" s="93"/>
      <c r="G23" s="104"/>
      <c r="H23" s="65" t="str">
        <f>Spielplan!$H$23</f>
        <v>Niederlande</v>
      </c>
      <c r="I23" s="66"/>
      <c r="J23" s="60"/>
      <c r="K23" s="60" t="s">
        <v>68</v>
      </c>
      <c r="L23" s="60">
        <f t="shared" ref="L23:L28" si="4">IF(E23-G23&gt;0,1,IF(G23=E23,0,-1))</f>
        <v>0</v>
      </c>
      <c r="M23" s="60">
        <f>IF($E23="",0,IF($E23&gt;$G23,3,IF($E23=G23,1,0)))</f>
        <v>0</v>
      </c>
      <c r="N23" s="60">
        <f>IF($G23="",0,IF($E23&gt;$G23,0,IF($E23=G23,1,3)))</f>
        <v>0</v>
      </c>
      <c r="O23" s="60"/>
      <c r="P23" s="60"/>
      <c r="Q23" s="60">
        <f>E23</f>
        <v>0</v>
      </c>
      <c r="R23" s="60">
        <f>G23</f>
        <v>0</v>
      </c>
      <c r="S23" s="60"/>
      <c r="T23" s="60"/>
      <c r="U23" s="60">
        <f>G23</f>
        <v>0</v>
      </c>
      <c r="V23" s="60">
        <f>E23</f>
        <v>0</v>
      </c>
      <c r="W23" s="60"/>
      <c r="X23" s="60"/>
      <c r="Y23" s="60"/>
      <c r="Z23" s="60">
        <f>M29</f>
        <v>0</v>
      </c>
      <c r="AA23" s="60">
        <f>Q29</f>
        <v>0</v>
      </c>
      <c r="AB23" s="60">
        <f>U29</f>
        <v>0</v>
      </c>
      <c r="AC23" s="60">
        <f>AA23-AB23</f>
        <v>0</v>
      </c>
      <c r="AD23" s="60">
        <f>IF(Z23&gt;Z24,-1,0)</f>
        <v>0</v>
      </c>
      <c r="AE23" s="60">
        <f>IF(Z23&gt;Z25,-1,0)</f>
        <v>0</v>
      </c>
      <c r="AF23" s="60">
        <f>IF(Z23&gt;Z26,-1,0)</f>
        <v>0</v>
      </c>
      <c r="AG23" s="60">
        <f>10000-(AJ23*1000+AM23*100+AK23*10)</f>
        <v>10000</v>
      </c>
      <c r="AH23" s="90">
        <f>RANK(AG23,AG23:AG26,1)</f>
        <v>1</v>
      </c>
      <c r="AI23" s="60" t="str">
        <f>C23</f>
        <v>Spanien</v>
      </c>
      <c r="AJ23" s="60">
        <f t="shared" ref="AJ23:AL26" si="5">Z23</f>
        <v>0</v>
      </c>
      <c r="AK23" s="60">
        <f t="shared" si="5"/>
        <v>0</v>
      </c>
      <c r="AL23" s="60">
        <f t="shared" si="5"/>
        <v>0</v>
      </c>
      <c r="AM23" s="60">
        <f>AK23-AL23</f>
        <v>0</v>
      </c>
      <c r="AN23" s="187"/>
      <c r="AO23" s="187">
        <f>IF(AG24=AG23,IF(G23&gt;E23,AG24-0.1,AG24),AG24)</f>
        <v>10000</v>
      </c>
      <c r="AP23" s="187">
        <f>IF(AG25=AG23,IF(G25&gt;E25,AG25-0.1,AG25),AG25)</f>
        <v>10000</v>
      </c>
      <c r="AQ23" s="187">
        <f>IF(AG26=AG23,IF(G27&gt;E27,AG26-0.1,AG26),AG26)</f>
        <v>10000</v>
      </c>
      <c r="AR23" s="187">
        <f>AN27</f>
        <v>30000</v>
      </c>
      <c r="AS23" s="90">
        <f>RANK(AR23,AR23:AR26,1)</f>
        <v>1</v>
      </c>
      <c r="AT23" s="60" t="str">
        <f t="shared" ref="AT23:AW26" si="6">AI23</f>
        <v>Spanien</v>
      </c>
      <c r="AU23" s="60">
        <f t="shared" si="6"/>
        <v>0</v>
      </c>
      <c r="AV23" s="60">
        <f t="shared" si="6"/>
        <v>0</v>
      </c>
      <c r="AW23" s="60">
        <f t="shared" si="6"/>
        <v>0</v>
      </c>
      <c r="AX23" s="60"/>
      <c r="AY23" s="60"/>
      <c r="AZ23" s="60"/>
      <c r="BA23" s="67">
        <v>1</v>
      </c>
      <c r="BB23" s="65" t="str">
        <f>VLOOKUP(1,AS23:AT26,2,FALSE)</f>
        <v>Spanien</v>
      </c>
      <c r="BC23" s="66"/>
      <c r="BD23" s="68">
        <f>VLOOKUP(1,AS23:AW26,3,FALSE)</f>
        <v>0</v>
      </c>
      <c r="BE23" s="69">
        <f>VLOOKUP(1,AS23:AW26,4,FALSE)</f>
        <v>0</v>
      </c>
      <c r="BF23" s="93" t="s">
        <v>12</v>
      </c>
      <c r="BG23" s="69">
        <f>VLOOKUP(1,AS23:AW26,5,FALSE)</f>
        <v>0</v>
      </c>
      <c r="BH23" s="70" t="s">
        <v>20</v>
      </c>
      <c r="BI23" s="60"/>
      <c r="BJ23" s="85">
        <f>IF(E23&gt;G23,IF(Spielplan!E23&gt;Spielplan!G23,Punktemodus!$B$3,0),0)</f>
        <v>0</v>
      </c>
      <c r="BK23" s="85">
        <f>IF(E23=G23,IF(Spielplan!E23=Spielplan!G23,Punktemodus!$B$3,0),0)</f>
        <v>10</v>
      </c>
      <c r="BL23" s="85">
        <f>IF(E23&lt;G23,IF(Spielplan!E23&lt;Spielplan!G23,Punktemodus!$B$3,0),0)</f>
        <v>0</v>
      </c>
      <c r="BM23" s="85">
        <f>IF(E23=Spielplan!E23,IF(G23=Spielplan!G23,Punktemodus!$B$5,0),0)</f>
        <v>3</v>
      </c>
      <c r="BN23" s="85">
        <f>IF(E23=Spielplan!E23,Punktemodus!$B$7,0)</f>
        <v>1</v>
      </c>
      <c r="BO23" s="85">
        <f>IF(G23=Spielplan!G23,Punktemodus!$B$7,0)</f>
        <v>1</v>
      </c>
      <c r="BP23" s="137">
        <f>IF(Spielplan!E23="",0,SUM(BJ23:BO23))</f>
        <v>0</v>
      </c>
      <c r="BQ23" s="60"/>
      <c r="BR23" s="87"/>
      <c r="BS23" s="60"/>
      <c r="BT23" s="60"/>
      <c r="BU23" s="60"/>
      <c r="BV23" s="60"/>
      <c r="BW23" s="60"/>
      <c r="BX23" s="60"/>
      <c r="BY23" s="60"/>
      <c r="BZ23" s="47">
        <v>54</v>
      </c>
      <c r="CA23" s="44" t="str">
        <f>IF(BX24="",IF(BV24&gt;BV25,BT24,BT25),IF(BX24&gt;BX25,BT24,BT25))</f>
        <v/>
      </c>
      <c r="CB23" s="46"/>
      <c r="CC23" s="104"/>
      <c r="CD23" s="60"/>
      <c r="CE23" s="104"/>
      <c r="CF23" s="60"/>
      <c r="CG23" s="60"/>
      <c r="CH23" s="60"/>
      <c r="CI23" s="60"/>
      <c r="CJ23" s="47" t="s">
        <v>132</v>
      </c>
      <c r="CK23" s="44" t="str">
        <f>IF(CJ18="",IF(CH18&gt;CH19,CF18,CF19),IF(CJ18&gt;CJ19,CF18,CF19))</f>
        <v/>
      </c>
      <c r="CL23" s="46"/>
      <c r="CM23" s="104"/>
      <c r="CN23" s="60"/>
      <c r="CO23" s="104"/>
      <c r="CP23" s="60"/>
      <c r="CQ23" s="376" t="str">
        <f>IF(CO23="",IF(CM23&gt;CM24,CK23,CK24),IF(CO23&gt;CO24,CK23,CK24))</f>
        <v/>
      </c>
      <c r="CR23" s="377"/>
      <c r="CS23" s="377"/>
      <c r="CT23" s="377"/>
      <c r="CU23" s="377"/>
      <c r="CV23" s="378"/>
      <c r="CW23" s="60"/>
    </row>
    <row r="24" spans="1:101" ht="18.75" customHeight="1" thickBot="1" x14ac:dyDescent="0.3">
      <c r="A24" s="60"/>
      <c r="B24" s="60"/>
      <c r="C24" s="53" t="str">
        <f>Spielplan!$C$24</f>
        <v>Chile</v>
      </c>
      <c r="D24" s="64"/>
      <c r="E24" s="104"/>
      <c r="F24" s="93"/>
      <c r="G24" s="104"/>
      <c r="H24" s="53" t="str">
        <f>Spielplan!$H$24</f>
        <v>Australien</v>
      </c>
      <c r="I24" s="64"/>
      <c r="J24" s="60"/>
      <c r="K24" s="60" t="s">
        <v>69</v>
      </c>
      <c r="L24" s="60">
        <f t="shared" si="4"/>
        <v>0</v>
      </c>
      <c r="M24" s="60"/>
      <c r="N24" s="60"/>
      <c r="O24" s="60">
        <f>IF($E24="",0,IF($E24&gt;$G24,3,IF($E24=$G24,1,0)))</f>
        <v>0</v>
      </c>
      <c r="P24" s="60">
        <f>IF($G24="",0,IF($E24&gt;$G24,0,IF($E24=$G24,1,3)))</f>
        <v>0</v>
      </c>
      <c r="Q24" s="60"/>
      <c r="R24" s="60"/>
      <c r="S24" s="60">
        <f>E24</f>
        <v>0</v>
      </c>
      <c r="T24" s="60">
        <f>G24</f>
        <v>0</v>
      </c>
      <c r="U24" s="60"/>
      <c r="V24" s="60"/>
      <c r="W24" s="60">
        <f>G24</f>
        <v>0</v>
      </c>
      <c r="X24" s="60">
        <f>E24</f>
        <v>0</v>
      </c>
      <c r="Y24" s="60"/>
      <c r="Z24" s="60">
        <f>N29</f>
        <v>0</v>
      </c>
      <c r="AA24" s="60">
        <f>R29</f>
        <v>0</v>
      </c>
      <c r="AB24" s="60">
        <f>V29</f>
        <v>0</v>
      </c>
      <c r="AC24" s="60">
        <f>AA24-AB24</f>
        <v>0</v>
      </c>
      <c r="AD24" s="60">
        <f>IF(Z24&gt;Z23,-1,0)</f>
        <v>0</v>
      </c>
      <c r="AE24" s="60">
        <f>IF(Z24&gt;Z25,-1,0)</f>
        <v>0</v>
      </c>
      <c r="AF24" s="60">
        <f>IF(Z24&gt;Z26,-1,0)</f>
        <v>0</v>
      </c>
      <c r="AG24" s="60">
        <f>10000-(AJ24*1000+AM24*100+AK24*10)</f>
        <v>10000</v>
      </c>
      <c r="AH24" s="90">
        <f>RANK(AG24,AG23:AG26,1)</f>
        <v>1</v>
      </c>
      <c r="AI24" s="60" t="str">
        <f>H23</f>
        <v>Niederlande</v>
      </c>
      <c r="AJ24" s="60">
        <f t="shared" si="5"/>
        <v>0</v>
      </c>
      <c r="AK24" s="60">
        <f t="shared" si="5"/>
        <v>0</v>
      </c>
      <c r="AL24" s="60">
        <f t="shared" si="5"/>
        <v>0</v>
      </c>
      <c r="AM24" s="60">
        <f>AK24-AL24</f>
        <v>0</v>
      </c>
      <c r="AN24" s="187">
        <f>IF(AG23=AG24,IF(E23&gt;G23,AG23-0.1,AG23),AG23)</f>
        <v>10000</v>
      </c>
      <c r="AO24" s="187"/>
      <c r="AP24" s="187">
        <f>IF(AG25=AG24,IF(G28&gt;E28,AG25-0.1,AG25),AG25)</f>
        <v>10000</v>
      </c>
      <c r="AQ24" s="187">
        <f>IF(AG26=AG24,IF(G26&gt;E26,AG26-0.1,AG26),AG26)</f>
        <v>10000</v>
      </c>
      <c r="AR24" s="187">
        <f>AO27</f>
        <v>30000</v>
      </c>
      <c r="AS24" s="90">
        <f>RANK(AR24,AR23:AR26,1)</f>
        <v>1</v>
      </c>
      <c r="AT24" s="60" t="str">
        <f t="shared" si="6"/>
        <v>Niederlande</v>
      </c>
      <c r="AU24" s="60">
        <f t="shared" si="6"/>
        <v>0</v>
      </c>
      <c r="AV24" s="60">
        <f t="shared" si="6"/>
        <v>0</v>
      </c>
      <c r="AW24" s="60">
        <f t="shared" si="6"/>
        <v>0</v>
      </c>
      <c r="AX24" s="60"/>
      <c r="AY24" s="60"/>
      <c r="AZ24" s="60"/>
      <c r="BA24" s="71">
        <v>2</v>
      </c>
      <c r="BB24" s="53" t="e">
        <f>VLOOKUP(2,AS23:AT26,2,FALSE)</f>
        <v>#N/A</v>
      </c>
      <c r="BC24" s="64"/>
      <c r="BD24" s="72" t="e">
        <f>VLOOKUP(2,AS23:AW26,3,FALSE)</f>
        <v>#N/A</v>
      </c>
      <c r="BE24" s="73" t="e">
        <f>VLOOKUP(2,AS23:AW26,4,FALSE)</f>
        <v>#N/A</v>
      </c>
      <c r="BF24" s="93" t="s">
        <v>12</v>
      </c>
      <c r="BG24" s="73" t="e">
        <f>VLOOKUP(2,AS23:AW26,5,FALSE)</f>
        <v>#N/A</v>
      </c>
      <c r="BH24" s="74" t="s">
        <v>21</v>
      </c>
      <c r="BI24" s="60"/>
      <c r="BJ24" s="85">
        <f>IF(E24&gt;G24,IF(Spielplan!E24&gt;Spielplan!G24,Punktemodus!$B$3,0),0)</f>
        <v>0</v>
      </c>
      <c r="BK24" s="85">
        <f>IF(E24=G24,IF(Spielplan!E24=Spielplan!G24,Punktemodus!$B$3,0),0)</f>
        <v>10</v>
      </c>
      <c r="BL24" s="85">
        <f>IF(E24&lt;G24,IF(Spielplan!E24&lt;Spielplan!G24,Punktemodus!$B$3,0),0)</f>
        <v>0</v>
      </c>
      <c r="BM24" s="85">
        <f>IF(E24=Spielplan!E24,IF(G24=Spielplan!G24,Punktemodus!$B$5,0),0)</f>
        <v>3</v>
      </c>
      <c r="BN24" s="85">
        <f>IF(E24=Spielplan!E24,Punktemodus!$B$7,0)</f>
        <v>1</v>
      </c>
      <c r="BO24" s="85">
        <f>IF(G24=Spielplan!G24,Punktemodus!$B$7,0)</f>
        <v>1</v>
      </c>
      <c r="BP24" s="137">
        <f>IF(Spielplan!E24="",0,SUM(BJ24:BO24))</f>
        <v>0</v>
      </c>
      <c r="BQ24" s="60"/>
      <c r="BR24" s="87"/>
      <c r="BS24" s="63" t="s">
        <v>123</v>
      </c>
      <c r="BT24" s="44" t="str">
        <f>IF(G83="","",BB78)</f>
        <v/>
      </c>
      <c r="BU24" s="46"/>
      <c r="BV24" s="104"/>
      <c r="BW24" s="60"/>
      <c r="BX24" s="104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47" t="s">
        <v>133</v>
      </c>
      <c r="CK24" s="44" t="str">
        <f>IF(CJ34="",IF(CH34&gt;CH35,CF34,CF35),IF(CJ34&gt;CJ35,CF34,CF35))</f>
        <v/>
      </c>
      <c r="CL24" s="46"/>
      <c r="CM24" s="104"/>
      <c r="CN24" s="60"/>
      <c r="CO24" s="104"/>
      <c r="CP24" s="60"/>
      <c r="CQ24" s="379"/>
      <c r="CR24" s="380"/>
      <c r="CS24" s="380"/>
      <c r="CT24" s="380"/>
      <c r="CU24" s="380"/>
      <c r="CV24" s="381"/>
      <c r="CW24" s="60"/>
    </row>
    <row r="25" spans="1:101" ht="18.75" customHeight="1" thickBot="1" x14ac:dyDescent="0.3">
      <c r="A25" s="60"/>
      <c r="B25" s="60"/>
      <c r="C25" s="65" t="str">
        <f>C23</f>
        <v>Spanien</v>
      </c>
      <c r="D25" s="66"/>
      <c r="E25" s="104"/>
      <c r="F25" s="93"/>
      <c r="G25" s="104"/>
      <c r="H25" s="65" t="str">
        <f>C24</f>
        <v>Chile</v>
      </c>
      <c r="I25" s="66"/>
      <c r="J25" s="60"/>
      <c r="K25" s="60" t="s">
        <v>70</v>
      </c>
      <c r="L25" s="60">
        <f t="shared" si="4"/>
        <v>0</v>
      </c>
      <c r="M25" s="60">
        <f>IF($E25="",0,IF($E25&gt;$G25,3,IF($E25=G25,1,0)))</f>
        <v>0</v>
      </c>
      <c r="N25" s="60"/>
      <c r="O25" s="60">
        <f>IF($G25="",0,IF($E25&gt;$G25,0,IF($E25=$G25,1,3)))</f>
        <v>0</v>
      </c>
      <c r="P25" s="60"/>
      <c r="Q25" s="60">
        <f>E25</f>
        <v>0</v>
      </c>
      <c r="R25" s="60"/>
      <c r="S25" s="60">
        <f>G25</f>
        <v>0</v>
      </c>
      <c r="T25" s="60"/>
      <c r="U25" s="60">
        <f>G25</f>
        <v>0</v>
      </c>
      <c r="V25" s="60"/>
      <c r="W25" s="60">
        <f>E25</f>
        <v>0</v>
      </c>
      <c r="X25" s="60"/>
      <c r="Y25" s="60"/>
      <c r="Z25" s="60">
        <f>O29</f>
        <v>0</v>
      </c>
      <c r="AA25" s="60">
        <f>S29</f>
        <v>0</v>
      </c>
      <c r="AB25" s="60">
        <f>W29</f>
        <v>0</v>
      </c>
      <c r="AC25" s="60">
        <f>AA25-AB25</f>
        <v>0</v>
      </c>
      <c r="AD25" s="60">
        <f>IF(Z25&gt;Z23,-1,0)</f>
        <v>0</v>
      </c>
      <c r="AE25" s="60">
        <f>IF(Z25&gt;Z24,-1,0)</f>
        <v>0</v>
      </c>
      <c r="AF25" s="60">
        <f>IF(Z25&gt;Z26,-1,0)</f>
        <v>0</v>
      </c>
      <c r="AG25" s="60">
        <f>10000-(AJ25*1000+AM25*100+AK25*10)</f>
        <v>10000</v>
      </c>
      <c r="AH25" s="90">
        <f>RANK(AG25,AG23:AG26,1)</f>
        <v>1</v>
      </c>
      <c r="AI25" s="60" t="str">
        <f>C24</f>
        <v>Chile</v>
      </c>
      <c r="AJ25" s="60">
        <f t="shared" si="5"/>
        <v>0</v>
      </c>
      <c r="AK25" s="60">
        <f t="shared" si="5"/>
        <v>0</v>
      </c>
      <c r="AL25" s="60">
        <f t="shared" si="5"/>
        <v>0</v>
      </c>
      <c r="AM25" s="60">
        <f>AK25-AL25</f>
        <v>0</v>
      </c>
      <c r="AN25" s="187">
        <f>IF(AG23=AG25,IF(E25&gt;G25,AG23-0.1,AG23),AG23)</f>
        <v>10000</v>
      </c>
      <c r="AO25" s="187">
        <f>IF(AG24=AG25,IF(E28&gt;G28,AG24-0.1,AG24),AG24)</f>
        <v>10000</v>
      </c>
      <c r="AP25" s="187"/>
      <c r="AQ25" s="187">
        <f>IF(AG26=AG25,IF(G24&gt;E24,AG26-0.1,AG26),AG26)</f>
        <v>10000</v>
      </c>
      <c r="AR25" s="187">
        <f>AP27</f>
        <v>30000</v>
      </c>
      <c r="AS25" s="90">
        <f>RANK(AR25,AR23:AR26,1)</f>
        <v>1</v>
      </c>
      <c r="AT25" s="60" t="str">
        <f t="shared" si="6"/>
        <v>Chile</v>
      </c>
      <c r="AU25" s="60">
        <f t="shared" si="6"/>
        <v>0</v>
      </c>
      <c r="AV25" s="60">
        <f t="shared" si="6"/>
        <v>0</v>
      </c>
      <c r="AW25" s="60">
        <f t="shared" si="6"/>
        <v>0</v>
      </c>
      <c r="AX25" s="60"/>
      <c r="AY25" s="60"/>
      <c r="AZ25" s="60"/>
      <c r="BA25" s="113">
        <v>3</v>
      </c>
      <c r="BB25" s="114" t="e">
        <f>VLOOKUP(3,AS23:AT26,2,FALSE)</f>
        <v>#N/A</v>
      </c>
      <c r="BC25" s="115"/>
      <c r="BD25" s="116" t="e">
        <f>VLOOKUP(3,AS23:AW26,3,FALSE)</f>
        <v>#N/A</v>
      </c>
      <c r="BE25" s="116" t="e">
        <f>VLOOKUP(3,AS23:AW26,4,FALSE)</f>
        <v>#N/A</v>
      </c>
      <c r="BF25" s="93" t="s">
        <v>12</v>
      </c>
      <c r="BG25" s="116" t="e">
        <f>VLOOKUP(3,AS23:AW26,5,FALSE)</f>
        <v>#N/A</v>
      </c>
      <c r="BH25" s="60"/>
      <c r="BI25" s="60"/>
      <c r="BJ25" s="85">
        <f>IF(E25&gt;G25,IF(Spielplan!E25&gt;Spielplan!G25,Punktemodus!$B$3,0),0)</f>
        <v>0</v>
      </c>
      <c r="BK25" s="85">
        <f>IF(E25=G25,IF(Spielplan!E25=Spielplan!G25,Punktemodus!$B$3,0),0)</f>
        <v>10</v>
      </c>
      <c r="BL25" s="85">
        <f>IF(E25&lt;G25,IF(Spielplan!E25&lt;Spielplan!G25,Punktemodus!$B$3,0),0)</f>
        <v>0</v>
      </c>
      <c r="BM25" s="85">
        <f>IF(E25=Spielplan!E25,IF(G25=Spielplan!G25,Punktemodus!$B$5,0),0)</f>
        <v>3</v>
      </c>
      <c r="BN25" s="85">
        <f>IF(E25=Spielplan!E25,Punktemodus!$B$7,0)</f>
        <v>1</v>
      </c>
      <c r="BO25" s="85">
        <f>IF(G25=Spielplan!G25,Punktemodus!$B$7,0)</f>
        <v>1</v>
      </c>
      <c r="BP25" s="137">
        <f>IF(Spielplan!E25="",0,SUM(BJ25:BO25))</f>
        <v>0</v>
      </c>
      <c r="BQ25" s="60"/>
      <c r="BR25" s="87"/>
      <c r="BS25" s="52" t="s">
        <v>124</v>
      </c>
      <c r="BT25" s="44" t="str">
        <f>IF(G94="","",BB90)</f>
        <v/>
      </c>
      <c r="BU25" s="46"/>
      <c r="BV25" s="104"/>
      <c r="BW25" s="60"/>
      <c r="BX25" s="104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88" t="s">
        <v>136</v>
      </c>
      <c r="CS25" s="60"/>
      <c r="CT25" s="60"/>
      <c r="CU25" s="60"/>
      <c r="CV25" s="60"/>
      <c r="CW25" s="60"/>
    </row>
    <row r="26" spans="1:101" ht="18.75" customHeight="1" thickBot="1" x14ac:dyDescent="0.3">
      <c r="A26" s="60"/>
      <c r="B26" s="60"/>
      <c r="C26" s="53" t="str">
        <f>H23</f>
        <v>Niederlande</v>
      </c>
      <c r="D26" s="64"/>
      <c r="E26" s="104"/>
      <c r="F26" s="93"/>
      <c r="G26" s="104"/>
      <c r="H26" s="53" t="str">
        <f>H24</f>
        <v>Australien</v>
      </c>
      <c r="I26" s="64"/>
      <c r="J26" s="60"/>
      <c r="K26" s="60" t="s">
        <v>71</v>
      </c>
      <c r="L26" s="60">
        <f t="shared" si="4"/>
        <v>0</v>
      </c>
      <c r="M26" s="60"/>
      <c r="N26" s="60">
        <f>IF($E26="",0,IF($E26&gt;$G26,3,IF($E26=$G26,1,0)))</f>
        <v>0</v>
      </c>
      <c r="O26" s="60"/>
      <c r="P26" s="60">
        <f>IF($G26="",0,IF($E26&gt;$G26,0,IF($E26=$G26,1,3)))</f>
        <v>0</v>
      </c>
      <c r="Q26" s="60"/>
      <c r="R26" s="60">
        <f>E26</f>
        <v>0</v>
      </c>
      <c r="S26" s="60"/>
      <c r="T26" s="60">
        <f>G26</f>
        <v>0</v>
      </c>
      <c r="U26" s="60"/>
      <c r="V26" s="60">
        <f>G26</f>
        <v>0</v>
      </c>
      <c r="W26" s="60"/>
      <c r="X26" s="60">
        <f>E26</f>
        <v>0</v>
      </c>
      <c r="Y26" s="60"/>
      <c r="Z26" s="60">
        <f>P29</f>
        <v>0</v>
      </c>
      <c r="AA26" s="60">
        <f>T29</f>
        <v>0</v>
      </c>
      <c r="AB26" s="60">
        <f>X29</f>
        <v>0</v>
      </c>
      <c r="AC26" s="60">
        <f>AA26-AB26</f>
        <v>0</v>
      </c>
      <c r="AD26" s="60">
        <f>IF(Z26&gt;Z23,-1,0)</f>
        <v>0</v>
      </c>
      <c r="AE26" s="60">
        <f>IF(Z26&gt;Z24,-1,0)</f>
        <v>0</v>
      </c>
      <c r="AF26" s="60">
        <f>IF(Z26&gt;Z25,-1,0)</f>
        <v>0</v>
      </c>
      <c r="AG26" s="60">
        <f>10000-(AJ26*1000+AM26*100+AK26*10)</f>
        <v>10000</v>
      </c>
      <c r="AH26" s="90">
        <f>RANK(AG26,AG23:AG26,1)</f>
        <v>1</v>
      </c>
      <c r="AI26" s="60" t="str">
        <f>H24</f>
        <v>Australien</v>
      </c>
      <c r="AJ26" s="60">
        <f t="shared" si="5"/>
        <v>0</v>
      </c>
      <c r="AK26" s="60">
        <f t="shared" si="5"/>
        <v>0</v>
      </c>
      <c r="AL26" s="60">
        <f t="shared" si="5"/>
        <v>0</v>
      </c>
      <c r="AM26" s="60">
        <f>AK26-AL26</f>
        <v>0</v>
      </c>
      <c r="AN26" s="187">
        <f>IF(AG23=AG26,IF(E27&gt;G27,AG23-0.1,AG23),AG23)</f>
        <v>10000</v>
      </c>
      <c r="AO26" s="187">
        <f>IF(AG24=AG26,IF(E26&gt;G26,AG24-0.1,AG24),AG24)</f>
        <v>10000</v>
      </c>
      <c r="AP26" s="187">
        <f>IF(AG25=AG26,IF(E24&gt;G24,AG25-0.1,AG25),AG25)</f>
        <v>10000</v>
      </c>
      <c r="AQ26" s="187"/>
      <c r="AR26" s="187">
        <f>AQ27</f>
        <v>30000</v>
      </c>
      <c r="AS26" s="90">
        <f>RANK(AR26,AR23:AR26,1)</f>
        <v>1</v>
      </c>
      <c r="AT26" s="60" t="str">
        <f t="shared" si="6"/>
        <v>Australien</v>
      </c>
      <c r="AU26" s="60">
        <f t="shared" si="6"/>
        <v>0</v>
      </c>
      <c r="AV26" s="60">
        <f t="shared" si="6"/>
        <v>0</v>
      </c>
      <c r="AW26" s="60">
        <f t="shared" si="6"/>
        <v>0</v>
      </c>
      <c r="AX26" s="60"/>
      <c r="AY26" s="60"/>
      <c r="AZ26" s="60"/>
      <c r="BA26" s="113">
        <v>4</v>
      </c>
      <c r="BB26" s="114" t="e">
        <f>VLOOKUP(4,AS23:AT26,2,FALSE)</f>
        <v>#N/A</v>
      </c>
      <c r="BC26" s="115"/>
      <c r="BD26" s="116" t="e">
        <f>VLOOKUP(4,AS23:AW26,3,FALSE)</f>
        <v>#N/A</v>
      </c>
      <c r="BE26" s="116" t="e">
        <f>VLOOKUP(4,AS23:AW26,4,FALSE)</f>
        <v>#N/A</v>
      </c>
      <c r="BF26" s="93" t="s">
        <v>12</v>
      </c>
      <c r="BG26" s="116" t="e">
        <f>VLOOKUP(4,AS23:AW26,5,FALSE)</f>
        <v>#N/A</v>
      </c>
      <c r="BH26" s="60"/>
      <c r="BI26" s="60"/>
      <c r="BJ26" s="85">
        <f>IF(E26&gt;G26,IF(Spielplan!E26&gt;Spielplan!G26,Punktemodus!$B$3,0),0)</f>
        <v>0</v>
      </c>
      <c r="BK26" s="85">
        <f>IF(E26=G26,IF(Spielplan!E26=Spielplan!G26,Punktemodus!$B$3,0),0)</f>
        <v>10</v>
      </c>
      <c r="BL26" s="85">
        <f>IF(E26&lt;G26,IF(Spielplan!E26&lt;Spielplan!G26,Punktemodus!$B$3,0),0)</f>
        <v>0</v>
      </c>
      <c r="BM26" s="85">
        <f>IF(E26=Spielplan!E26,IF(G26=Spielplan!G26,Punktemodus!$B$5,0),0)</f>
        <v>3</v>
      </c>
      <c r="BN26" s="85">
        <f>IF(E26=Spielplan!E26,Punktemodus!$B$7,0)</f>
        <v>1</v>
      </c>
      <c r="BO26" s="85">
        <f>IF(G26=Spielplan!G26,Punktemodus!$B$7,0)</f>
        <v>1</v>
      </c>
      <c r="BP26" s="137">
        <f>IF(Spielplan!E26="",0,SUM(BJ26:BO26))</f>
        <v>0</v>
      </c>
      <c r="BQ26" s="60"/>
      <c r="BR26" s="8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382" t="str">
        <f>IF(CQ23=CK23,CK24,CK23)</f>
        <v/>
      </c>
      <c r="CR26" s="383"/>
      <c r="CS26" s="383"/>
      <c r="CT26" s="383"/>
      <c r="CU26" s="383"/>
      <c r="CV26" s="384"/>
      <c r="CW26" s="60"/>
    </row>
    <row r="27" spans="1:101" ht="18.75" customHeight="1" thickBot="1" x14ac:dyDescent="0.3">
      <c r="A27" s="60"/>
      <c r="B27" s="60"/>
      <c r="C27" s="65" t="str">
        <f>C23</f>
        <v>Spanien</v>
      </c>
      <c r="D27" s="66"/>
      <c r="E27" s="104"/>
      <c r="F27" s="93"/>
      <c r="G27" s="104"/>
      <c r="H27" s="65" t="str">
        <f>H24</f>
        <v>Australien</v>
      </c>
      <c r="I27" s="66"/>
      <c r="J27" s="60"/>
      <c r="K27" s="60" t="s">
        <v>72</v>
      </c>
      <c r="L27" s="60">
        <f t="shared" si="4"/>
        <v>0</v>
      </c>
      <c r="M27" s="60">
        <f>IF($E27="",0,IF($E27&gt;$G27,3,IF($E27=G27,1,0)))</f>
        <v>0</v>
      </c>
      <c r="N27" s="60"/>
      <c r="O27" s="60"/>
      <c r="P27" s="60">
        <f>IF($G27="",0,IF($E27&gt;$G27,0,IF($E27=$G27,1,3)))</f>
        <v>0</v>
      </c>
      <c r="Q27" s="60">
        <f>E27</f>
        <v>0</v>
      </c>
      <c r="R27" s="60"/>
      <c r="S27" s="60"/>
      <c r="T27" s="60">
        <f>G27</f>
        <v>0</v>
      </c>
      <c r="U27" s="60">
        <f>G27</f>
        <v>0</v>
      </c>
      <c r="V27" s="60"/>
      <c r="W27" s="60"/>
      <c r="X27" s="60">
        <f>E27</f>
        <v>0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187">
        <f>SUM(AN23:AN26)</f>
        <v>30000</v>
      </c>
      <c r="AO27" s="187">
        <f>SUM(AO23:AO26)</f>
        <v>30000</v>
      </c>
      <c r="AP27" s="187">
        <f>SUM(AP23:AP26)</f>
        <v>30000</v>
      </c>
      <c r="AQ27" s="187">
        <f>SUM(AQ23:AQ26)</f>
        <v>30000</v>
      </c>
      <c r="AR27" s="187"/>
      <c r="AS27" s="60"/>
      <c r="AT27" s="60"/>
      <c r="AU27" s="60"/>
      <c r="AV27" s="60"/>
      <c r="AW27" s="60"/>
      <c r="AX27" s="60"/>
      <c r="AY27" s="60"/>
      <c r="AZ27" s="60"/>
      <c r="BA27" s="92"/>
      <c r="BB27" s="60"/>
      <c r="BC27" s="60"/>
      <c r="BD27" s="60"/>
      <c r="BE27" s="60"/>
      <c r="BF27" s="60"/>
      <c r="BG27" s="60"/>
      <c r="BH27" s="60"/>
      <c r="BI27" s="60"/>
      <c r="BJ27" s="85">
        <f>IF(E27&gt;G27,IF(Spielplan!E27&gt;Spielplan!G27,Punktemodus!$B$3,0),0)</f>
        <v>0</v>
      </c>
      <c r="BK27" s="85">
        <f>IF(E27=G27,IF(Spielplan!E27=Spielplan!G27,Punktemodus!$B$3,0),0)</f>
        <v>10</v>
      </c>
      <c r="BL27" s="85">
        <f>IF(E27&lt;G27,IF(Spielplan!E27&lt;Spielplan!G27,Punktemodus!$B$3,0),0)</f>
        <v>0</v>
      </c>
      <c r="BM27" s="85">
        <f>IF(E27=Spielplan!E27,IF(G27=Spielplan!G27,Punktemodus!$B$5,0),0)</f>
        <v>3</v>
      </c>
      <c r="BN27" s="85">
        <f>IF(E27=Spielplan!E27,Punktemodus!$B$7,0)</f>
        <v>1</v>
      </c>
      <c r="BO27" s="85">
        <f>IF(G27=Spielplan!G27,Punktemodus!$B$7,0)</f>
        <v>1</v>
      </c>
      <c r="BP27" s="137">
        <f>IF(Spielplan!E27="",0,SUM(BJ27:BO27))</f>
        <v>0</v>
      </c>
      <c r="BQ27" s="60"/>
      <c r="BR27" s="8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91" t="s">
        <v>131</v>
      </c>
      <c r="CM27" s="60"/>
      <c r="CN27" s="60"/>
      <c r="CO27" s="61" t="s">
        <v>26</v>
      </c>
      <c r="CP27" s="60"/>
      <c r="CQ27" s="385"/>
      <c r="CR27" s="386"/>
      <c r="CS27" s="386"/>
      <c r="CT27" s="386"/>
      <c r="CU27" s="386"/>
      <c r="CV27" s="387"/>
      <c r="CW27" s="60"/>
    </row>
    <row r="28" spans="1:101" ht="18.75" customHeight="1" thickBot="1" x14ac:dyDescent="0.3">
      <c r="A28" s="60"/>
      <c r="B28" s="60"/>
      <c r="C28" s="53" t="str">
        <f>H23</f>
        <v>Niederlande</v>
      </c>
      <c r="D28" s="64"/>
      <c r="E28" s="104"/>
      <c r="F28" s="106"/>
      <c r="G28" s="104"/>
      <c r="H28" s="53" t="str">
        <f>C24</f>
        <v>Chile</v>
      </c>
      <c r="I28" s="64"/>
      <c r="J28" s="60"/>
      <c r="K28" s="60" t="s">
        <v>72</v>
      </c>
      <c r="L28" s="60">
        <f t="shared" si="4"/>
        <v>0</v>
      </c>
      <c r="M28" s="60"/>
      <c r="N28" s="60">
        <f>IF($E28="",0,IF($E28&gt;$G28,3,IF($E28=$G28,1,0)))</f>
        <v>0</v>
      </c>
      <c r="O28" s="60">
        <f>IF($G28="",0,IF($E28&gt;$G28,0,IF($E28=$G28,1,3)))</f>
        <v>0</v>
      </c>
      <c r="P28" s="60"/>
      <c r="Q28" s="60"/>
      <c r="R28" s="60">
        <f>E28</f>
        <v>0</v>
      </c>
      <c r="S28" s="60">
        <f>G28</f>
        <v>0</v>
      </c>
      <c r="T28" s="60"/>
      <c r="U28" s="60"/>
      <c r="V28" s="60">
        <f>G28</f>
        <v>0</v>
      </c>
      <c r="W28" s="60">
        <f>E28</f>
        <v>0</v>
      </c>
      <c r="X28" s="60"/>
      <c r="Y28" s="60"/>
      <c r="Z28" s="60" t="s">
        <v>30</v>
      </c>
      <c r="AA28" s="60"/>
      <c r="AB28" s="60"/>
      <c r="AC28" s="60"/>
      <c r="AD28" s="60"/>
      <c r="AE28" s="60"/>
      <c r="AF28" s="60"/>
      <c r="AG28" s="60" t="b">
        <f>OR(AG23=AG24,AG23=AG25,AG23=AG26,AG24=AG25,AG24=AG26,AG25=AG26)</f>
        <v>1</v>
      </c>
      <c r="AH28" s="60"/>
      <c r="AI28" s="60"/>
      <c r="AJ28" s="60"/>
      <c r="AK28" s="60"/>
      <c r="AL28" s="60"/>
      <c r="AM28" s="60"/>
      <c r="AN28" s="60"/>
      <c r="AO28" s="60" t="s">
        <v>34</v>
      </c>
      <c r="AP28" s="60"/>
      <c r="AQ28" s="60"/>
      <c r="AR28" s="60" t="b">
        <f>OR(AR23=AR24,AR23=AR25,AR23=AR26,AR24=AR25,AR24=AR26,AR25=AR26)</f>
        <v>1</v>
      </c>
      <c r="AS28" s="60"/>
      <c r="AT28" s="60"/>
      <c r="AU28" s="60"/>
      <c r="AV28" s="60"/>
      <c r="AW28" s="60"/>
      <c r="AX28" s="60"/>
      <c r="AY28" s="60"/>
      <c r="AZ28" s="60"/>
      <c r="BA28" s="92"/>
      <c r="BB28" s="60"/>
      <c r="BC28" s="60"/>
      <c r="BD28" s="60"/>
      <c r="BE28" s="60"/>
      <c r="BF28" s="60"/>
      <c r="BG28" s="60"/>
      <c r="BH28" s="60"/>
      <c r="BI28" s="60"/>
      <c r="BJ28" s="85">
        <f>IF(E28&gt;G28,IF(Spielplan!E28&gt;Spielplan!G28,Punktemodus!$B$3,0),0)</f>
        <v>0</v>
      </c>
      <c r="BK28" s="85">
        <f>IF(E28=G28,IF(Spielplan!E28=Spielplan!G28,Punktemodus!$B$3,0),0)</f>
        <v>10</v>
      </c>
      <c r="BL28" s="85">
        <f>IF(E28&lt;G28,IF(Spielplan!E28&lt;Spielplan!G28,Punktemodus!$B$3,0),0)</f>
        <v>0</v>
      </c>
      <c r="BM28" s="85">
        <f>IF(E28=Spielplan!E28,IF(G28=Spielplan!G28,Punktemodus!$B$5,0),0)</f>
        <v>3</v>
      </c>
      <c r="BN28" s="85">
        <f>IF(E28=Spielplan!E28,Punktemodus!$B$7,0)</f>
        <v>1</v>
      </c>
      <c r="BO28" s="85">
        <f>IF(G28=Spielplan!G28,Punktemodus!$B$7,0)</f>
        <v>1</v>
      </c>
      <c r="BP28" s="137">
        <f>IF(Spielplan!E28="",0,SUM(BJ28:BO28))</f>
        <v>0</v>
      </c>
      <c r="BQ28" s="60"/>
      <c r="BR28" s="87"/>
      <c r="BS28" s="82" t="s">
        <v>20</v>
      </c>
      <c r="BT28" s="44" t="str">
        <f>IF(G28="","",BB23)</f>
        <v/>
      </c>
      <c r="BU28" s="46"/>
      <c r="BV28" s="104"/>
      <c r="BW28" s="60"/>
      <c r="BX28" s="104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88" t="s">
        <v>137</v>
      </c>
      <c r="CS28" s="60"/>
      <c r="CT28" s="60"/>
      <c r="CU28" s="60"/>
      <c r="CV28" s="60"/>
      <c r="CW28" s="60"/>
    </row>
    <row r="29" spans="1:101" ht="18.75" customHeight="1" thickBot="1" x14ac:dyDescent="0.25">
      <c r="A29" s="60"/>
      <c r="B29" s="60"/>
      <c r="C29" s="136" t="str">
        <f>IF(G28="","",IF(AR28=TRUE,"Achtung: Fehler in Tabelle!",""))</f>
        <v/>
      </c>
      <c r="D29" s="60"/>
      <c r="E29" s="85"/>
      <c r="F29" s="60"/>
      <c r="G29" s="85"/>
      <c r="H29" s="60"/>
      <c r="I29" s="60"/>
      <c r="J29" s="60"/>
      <c r="K29" s="60"/>
      <c r="L29" s="60"/>
      <c r="M29" s="60">
        <f t="shared" ref="M29:X29" si="7">SUM(M23:M28)</f>
        <v>0</v>
      </c>
      <c r="N29" s="60">
        <f t="shared" si="7"/>
        <v>0</v>
      </c>
      <c r="O29" s="60">
        <f t="shared" si="7"/>
        <v>0</v>
      </c>
      <c r="P29" s="60">
        <f t="shared" si="7"/>
        <v>0</v>
      </c>
      <c r="Q29" s="60">
        <f t="shared" si="7"/>
        <v>0</v>
      </c>
      <c r="R29" s="60">
        <f t="shared" si="7"/>
        <v>0</v>
      </c>
      <c r="S29" s="60">
        <f t="shared" si="7"/>
        <v>0</v>
      </c>
      <c r="T29" s="60">
        <f t="shared" si="7"/>
        <v>0</v>
      </c>
      <c r="U29" s="60">
        <f t="shared" si="7"/>
        <v>0</v>
      </c>
      <c r="V29" s="60">
        <f t="shared" si="7"/>
        <v>0</v>
      </c>
      <c r="W29" s="60">
        <f t="shared" si="7"/>
        <v>0</v>
      </c>
      <c r="X29" s="60">
        <f t="shared" si="7"/>
        <v>0</v>
      </c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160">
        <f>SUM(BP23:BP28)</f>
        <v>0</v>
      </c>
      <c r="BQ29" s="60"/>
      <c r="BR29" s="87"/>
      <c r="BS29" s="5" t="s">
        <v>125</v>
      </c>
      <c r="BT29" s="44" t="str">
        <f>IF(G17="","",BB13)</f>
        <v/>
      </c>
      <c r="BU29" s="46"/>
      <c r="BV29" s="104"/>
      <c r="BW29" s="60"/>
      <c r="BX29" s="104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47" t="s">
        <v>134</v>
      </c>
      <c r="CK29" s="44" t="str">
        <f>IF(CK23=CF19,CF18,CF19)</f>
        <v/>
      </c>
      <c r="CL29" s="46"/>
      <c r="CM29" s="104"/>
      <c r="CN29" s="60"/>
      <c r="CO29" s="104"/>
      <c r="CP29" s="60"/>
      <c r="CQ29" s="388" t="str">
        <f>IF(CO29="",IF(CM29&gt;CM30,CK29,CK30),IF(CO29&gt;CO30,CK29,CK30))</f>
        <v/>
      </c>
      <c r="CR29" s="389"/>
      <c r="CS29" s="389"/>
      <c r="CT29" s="389"/>
      <c r="CU29" s="389"/>
      <c r="CV29" s="390"/>
      <c r="CW29" s="60"/>
    </row>
    <row r="30" spans="1:101" ht="18.75" customHeight="1" thickBot="1" x14ac:dyDescent="0.25">
      <c r="A30" s="60"/>
      <c r="B30" s="60"/>
      <c r="C30" s="60"/>
      <c r="D30" s="60"/>
      <c r="E30" s="85"/>
      <c r="F30" s="60"/>
      <c r="G30" s="85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85"/>
      <c r="BJ30" s="60"/>
      <c r="BK30" s="60"/>
      <c r="BL30" s="60"/>
      <c r="BM30" s="60"/>
      <c r="BN30" s="60"/>
      <c r="BO30" s="60"/>
      <c r="BP30" s="138"/>
      <c r="BQ30" s="60"/>
      <c r="BR30" s="87"/>
      <c r="BS30" s="60"/>
      <c r="BT30" s="60"/>
      <c r="BU30" s="60"/>
      <c r="BV30" s="60"/>
      <c r="BW30" s="60"/>
      <c r="BX30" s="60"/>
      <c r="BY30" s="60"/>
      <c r="BZ30" s="47">
        <v>52</v>
      </c>
      <c r="CA30" s="44" t="str">
        <f>IF(BX28="",IF(BV28&gt;BV29,BT28,BT29),IF(BX28&gt;BX29,BT28,BT29))</f>
        <v/>
      </c>
      <c r="CB30" s="46"/>
      <c r="CC30" s="104"/>
      <c r="CD30" s="60"/>
      <c r="CE30" s="104"/>
      <c r="CF30" s="60"/>
      <c r="CG30" s="60"/>
      <c r="CH30" s="60"/>
      <c r="CI30" s="60"/>
      <c r="CJ30" s="47" t="s">
        <v>135</v>
      </c>
      <c r="CK30" s="44" t="str">
        <f>IF(CK24=CF34,CF35,CF34)</f>
        <v/>
      </c>
      <c r="CL30" s="46"/>
      <c r="CM30" s="104"/>
      <c r="CN30" s="60"/>
      <c r="CO30" s="104"/>
      <c r="CP30" s="60"/>
      <c r="CQ30" s="391"/>
      <c r="CR30" s="392"/>
      <c r="CS30" s="392"/>
      <c r="CT30" s="392"/>
      <c r="CU30" s="392"/>
      <c r="CV30" s="393"/>
      <c r="CW30" s="60"/>
    </row>
    <row r="31" spans="1:101" ht="18.75" customHeight="1" thickBot="1" x14ac:dyDescent="0.3">
      <c r="A31" s="60"/>
      <c r="B31" s="60"/>
      <c r="C31" s="60"/>
      <c r="D31" s="60"/>
      <c r="E31" s="85"/>
      <c r="F31" s="60"/>
      <c r="G31" s="85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85"/>
      <c r="BJ31" s="60"/>
      <c r="BK31" s="60"/>
      <c r="BL31" s="60"/>
      <c r="BM31" s="60"/>
      <c r="BN31" s="60"/>
      <c r="BO31" s="60"/>
      <c r="BP31" s="138"/>
      <c r="BQ31" s="60"/>
      <c r="BR31" s="87"/>
      <c r="BS31" s="60"/>
      <c r="BT31" s="60"/>
      <c r="BU31" s="60"/>
      <c r="BV31" s="60"/>
      <c r="BW31" s="60"/>
      <c r="BX31" s="60"/>
      <c r="BY31" s="60"/>
      <c r="BZ31" s="47">
        <v>51</v>
      </c>
      <c r="CA31" s="44" t="str">
        <f>IF(BX32="",IF(BV32&gt;BV33,BT32,BT33),IF(BX32&gt;BX33,BT32,BT33))</f>
        <v/>
      </c>
      <c r="CB31" s="46"/>
      <c r="CC31" s="104"/>
      <c r="CD31" s="60"/>
      <c r="CE31" s="104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88" t="s">
        <v>138</v>
      </c>
      <c r="CS31" s="60"/>
      <c r="CT31" s="60"/>
      <c r="CU31" s="60"/>
      <c r="CV31" s="60"/>
      <c r="CW31" s="60"/>
    </row>
    <row r="32" spans="1:101" ht="18.75" customHeight="1" thickBot="1" x14ac:dyDescent="0.3">
      <c r="A32" s="60"/>
      <c r="B32" s="60"/>
      <c r="C32" s="88" t="s">
        <v>73</v>
      </c>
      <c r="D32" s="60"/>
      <c r="E32" s="85"/>
      <c r="F32" s="60"/>
      <c r="G32" s="85"/>
      <c r="H32" s="60"/>
      <c r="I32" s="60"/>
      <c r="J32" s="60"/>
      <c r="K32" s="60"/>
      <c r="L32" s="60"/>
      <c r="M32" s="60" t="s">
        <v>4</v>
      </c>
      <c r="N32" s="60"/>
      <c r="O32" s="60"/>
      <c r="P32" s="60"/>
      <c r="Q32" s="60" t="s">
        <v>6</v>
      </c>
      <c r="R32" s="60"/>
      <c r="S32" s="60"/>
      <c r="T32" s="60"/>
      <c r="U32" s="60" t="s">
        <v>7</v>
      </c>
      <c r="V32" s="60"/>
      <c r="W32" s="60"/>
      <c r="X32" s="60"/>
      <c r="Y32" s="60"/>
      <c r="Z32" s="60" t="s">
        <v>4</v>
      </c>
      <c r="AA32" s="60" t="s">
        <v>5</v>
      </c>
      <c r="AB32" s="60"/>
      <c r="AC32" s="60"/>
      <c r="AD32" s="60" t="s">
        <v>9</v>
      </c>
      <c r="AE32" s="60"/>
      <c r="AF32" s="60"/>
      <c r="AG32" s="60"/>
      <c r="AH32" s="60" t="s">
        <v>32</v>
      </c>
      <c r="AI32" s="60"/>
      <c r="AJ32" s="60"/>
      <c r="AK32" s="60"/>
      <c r="AL32" s="60"/>
      <c r="AM32" s="60"/>
      <c r="AN32" s="60" t="s">
        <v>35</v>
      </c>
      <c r="AO32" s="60"/>
      <c r="AP32" s="60"/>
      <c r="AQ32" s="60"/>
      <c r="AR32" s="60"/>
      <c r="AS32" s="60" t="s">
        <v>33</v>
      </c>
      <c r="AT32" s="60"/>
      <c r="AU32" s="60"/>
      <c r="AV32" s="60"/>
      <c r="AW32" s="60"/>
      <c r="AX32" s="60"/>
      <c r="AY32" s="60"/>
      <c r="AZ32" s="60"/>
      <c r="BA32" s="60"/>
      <c r="BB32" s="89" t="s">
        <v>10</v>
      </c>
      <c r="BC32" s="60"/>
      <c r="BD32" s="90" t="s">
        <v>4</v>
      </c>
      <c r="BE32" s="60"/>
      <c r="BF32" s="61" t="s">
        <v>5</v>
      </c>
      <c r="BG32" s="60"/>
      <c r="BH32" s="60"/>
      <c r="BI32" s="85"/>
      <c r="BJ32" s="60"/>
      <c r="BK32" s="60"/>
      <c r="BL32" s="60"/>
      <c r="BM32" s="60"/>
      <c r="BN32" s="60"/>
      <c r="BO32" s="60"/>
      <c r="BP32" s="138"/>
      <c r="BQ32" s="85"/>
      <c r="BR32" s="87"/>
      <c r="BS32" s="55" t="s">
        <v>24</v>
      </c>
      <c r="BT32" s="44" t="str">
        <f>IF(G50="","",BB45)</f>
        <v/>
      </c>
      <c r="BU32" s="46"/>
      <c r="BV32" s="104"/>
      <c r="BW32" s="60"/>
      <c r="BX32" s="104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343" t="str">
        <f>IF(CQ29=CK29,CK30,CK29)</f>
        <v/>
      </c>
      <c r="CR32" s="344"/>
      <c r="CS32" s="344"/>
      <c r="CT32" s="344"/>
      <c r="CU32" s="344"/>
      <c r="CV32" s="345"/>
      <c r="CW32" s="60"/>
    </row>
    <row r="33" spans="1:101" ht="18.75" customHeight="1" thickBot="1" x14ac:dyDescent="0.25">
      <c r="A33" s="60"/>
      <c r="B33" s="60"/>
      <c r="C33" s="60"/>
      <c r="D33" s="60"/>
      <c r="E33" s="85"/>
      <c r="F33" s="60"/>
      <c r="G33" s="85"/>
      <c r="H33" s="60"/>
      <c r="I33" s="60"/>
      <c r="J33" s="60"/>
      <c r="K33" s="60"/>
      <c r="L33" s="60"/>
      <c r="M33" s="60" t="s">
        <v>0</v>
      </c>
      <c r="N33" s="60" t="s">
        <v>1</v>
      </c>
      <c r="O33" s="60" t="s">
        <v>2</v>
      </c>
      <c r="P33" s="60" t="s">
        <v>3</v>
      </c>
      <c r="Q33" s="60" t="s">
        <v>0</v>
      </c>
      <c r="R33" s="60" t="s">
        <v>1</v>
      </c>
      <c r="S33" s="60" t="s">
        <v>2</v>
      </c>
      <c r="T33" s="60" t="s">
        <v>3</v>
      </c>
      <c r="U33" s="60" t="s">
        <v>0</v>
      </c>
      <c r="V33" s="60" t="s">
        <v>1</v>
      </c>
      <c r="W33" s="60" t="s">
        <v>2</v>
      </c>
      <c r="X33" s="60" t="s">
        <v>3</v>
      </c>
      <c r="Y33" s="60"/>
      <c r="Z33" s="60" t="s">
        <v>8</v>
      </c>
      <c r="AA33" s="60"/>
      <c r="AB33" s="60"/>
      <c r="AC33" s="60"/>
      <c r="AD33" s="60"/>
      <c r="AE33" s="60"/>
      <c r="AF33" s="60"/>
      <c r="AG33" s="60"/>
      <c r="AH33" s="60" t="s">
        <v>31</v>
      </c>
      <c r="AI33" s="60"/>
      <c r="AJ33" s="60"/>
      <c r="AK33" s="60"/>
      <c r="AL33" s="60"/>
      <c r="AM33" s="60"/>
      <c r="AN33" s="60" t="str">
        <f>AI34</f>
        <v>Kolumbien</v>
      </c>
      <c r="AO33" s="60" t="str">
        <f>AI35</f>
        <v>Griechenland</v>
      </c>
      <c r="AP33" s="60" t="str">
        <f>AI36</f>
        <v>Elfenbeinküste</v>
      </c>
      <c r="AQ33" s="60" t="str">
        <f>AI37</f>
        <v>Japan</v>
      </c>
      <c r="AR33" s="60"/>
      <c r="AS33" s="60" t="s">
        <v>31</v>
      </c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85"/>
      <c r="BJ33" s="85"/>
      <c r="BK33" s="85"/>
      <c r="BL33" s="85"/>
      <c r="BM33" s="85"/>
      <c r="BN33" s="85"/>
      <c r="BO33" s="85"/>
      <c r="BP33" s="137"/>
      <c r="BQ33" s="85"/>
      <c r="BR33" s="87"/>
      <c r="BS33" s="25" t="s">
        <v>23</v>
      </c>
      <c r="BT33" s="44" t="str">
        <f>IF(G39="","",BB35)</f>
        <v/>
      </c>
      <c r="BU33" s="46"/>
      <c r="BV33" s="104"/>
      <c r="BW33" s="60"/>
      <c r="BX33" s="104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346"/>
      <c r="CR33" s="347"/>
      <c r="CS33" s="347"/>
      <c r="CT33" s="347"/>
      <c r="CU33" s="347"/>
      <c r="CV33" s="348"/>
      <c r="CW33" s="60"/>
    </row>
    <row r="34" spans="1:101" ht="18.75" customHeight="1" thickBot="1" x14ac:dyDescent="0.3">
      <c r="A34" s="60"/>
      <c r="B34" s="60"/>
      <c r="C34" s="20" t="str">
        <f>Spielplan!$C$34</f>
        <v>Kolumbien</v>
      </c>
      <c r="D34" s="39"/>
      <c r="E34" s="104"/>
      <c r="F34" s="93"/>
      <c r="G34" s="104"/>
      <c r="H34" s="20" t="str">
        <f>Spielplan!$H$34</f>
        <v>Griechenland</v>
      </c>
      <c r="I34" s="39"/>
      <c r="J34" s="60"/>
      <c r="K34" s="60" t="s">
        <v>78</v>
      </c>
      <c r="L34" s="60">
        <f t="shared" ref="L34:L39" si="8">IF(E34-G34&gt;0,1,IF(G34=E34,0,-1))</f>
        <v>0</v>
      </c>
      <c r="M34" s="60">
        <f>IF($E34="",0,IF($E34&gt;$G34,3,IF($E34=G34,1,0)))</f>
        <v>0</v>
      </c>
      <c r="N34" s="60">
        <f>IF($G34="",0,IF($E34&gt;$G34,0,IF($E34=G34,1,3)))</f>
        <v>0</v>
      </c>
      <c r="O34" s="60"/>
      <c r="P34" s="60"/>
      <c r="Q34" s="60">
        <f>E34</f>
        <v>0</v>
      </c>
      <c r="R34" s="60">
        <f>G34</f>
        <v>0</v>
      </c>
      <c r="S34" s="60"/>
      <c r="T34" s="60"/>
      <c r="U34" s="60">
        <f>G34</f>
        <v>0</v>
      </c>
      <c r="V34" s="60">
        <f>E34</f>
        <v>0</v>
      </c>
      <c r="W34" s="60"/>
      <c r="X34" s="60"/>
      <c r="Y34" s="60"/>
      <c r="Z34" s="60">
        <f>M40</f>
        <v>0</v>
      </c>
      <c r="AA34" s="60">
        <f>Q40</f>
        <v>0</v>
      </c>
      <c r="AB34" s="60">
        <f>U40</f>
        <v>0</v>
      </c>
      <c r="AC34" s="60">
        <f>AA34-AB34</f>
        <v>0</v>
      </c>
      <c r="AD34" s="60">
        <f>IF(Z34&gt;Z35,-1,0)</f>
        <v>0</v>
      </c>
      <c r="AE34" s="60">
        <f>IF(Z34&gt;Z36,-1,0)</f>
        <v>0</v>
      </c>
      <c r="AF34" s="60">
        <f>IF(Z34&gt;Z37,-1,0)</f>
        <v>0</v>
      </c>
      <c r="AG34" s="60">
        <f>10000-(AJ34*1000+AM34*100+AK34*10)</f>
        <v>10000</v>
      </c>
      <c r="AH34" s="90">
        <f>RANK(AG34,AG34:AG37,1)</f>
        <v>1</v>
      </c>
      <c r="AI34" s="60" t="str">
        <f>C34</f>
        <v>Kolumbien</v>
      </c>
      <c r="AJ34" s="60">
        <f t="shared" ref="AJ34:AL37" si="9">Z34</f>
        <v>0</v>
      </c>
      <c r="AK34" s="60">
        <f t="shared" si="9"/>
        <v>0</v>
      </c>
      <c r="AL34" s="60">
        <f t="shared" si="9"/>
        <v>0</v>
      </c>
      <c r="AM34" s="60">
        <f>AK34-AL34</f>
        <v>0</v>
      </c>
      <c r="AN34" s="187"/>
      <c r="AO34" s="187">
        <f>IF(AG35=AG34,IF(G34&gt;E34,AG35-0.1,AG35),AG35)</f>
        <v>10000</v>
      </c>
      <c r="AP34" s="187">
        <f>IF(AG36=AG34,IF(G36&gt;E36,AG36-0.1,AG36),AG36)</f>
        <v>10000</v>
      </c>
      <c r="AQ34" s="187">
        <f>IF(AG37=AG34,IF(G38&gt;E38,AG37-0.1,AG37),AG37)</f>
        <v>10000</v>
      </c>
      <c r="AR34" s="187">
        <f>AN38</f>
        <v>30000</v>
      </c>
      <c r="AS34" s="90">
        <f>RANK(AR34,AR34:AR37,1)</f>
        <v>1</v>
      </c>
      <c r="AT34" s="60" t="str">
        <f t="shared" ref="AT34:AW37" si="10">AI34</f>
        <v>Kolumbien</v>
      </c>
      <c r="AU34" s="60">
        <f t="shared" si="10"/>
        <v>0</v>
      </c>
      <c r="AV34" s="60">
        <f t="shared" si="10"/>
        <v>0</v>
      </c>
      <c r="AW34" s="60">
        <f t="shared" si="10"/>
        <v>0</v>
      </c>
      <c r="AX34" s="60"/>
      <c r="AY34" s="60"/>
      <c r="AZ34" s="60"/>
      <c r="BA34" s="19">
        <v>1</v>
      </c>
      <c r="BB34" s="20" t="str">
        <f>VLOOKUP(1,AS34:AT37,2,FALSE)</f>
        <v>Kolumbien</v>
      </c>
      <c r="BC34" s="18"/>
      <c r="BD34" s="21">
        <f>VLOOKUP(1,AS34:AW37,3,FALSE)</f>
        <v>0</v>
      </c>
      <c r="BE34" s="22">
        <f>VLOOKUP(1,AS34:AW37,4,FALSE)</f>
        <v>0</v>
      </c>
      <c r="BF34" s="93" t="s">
        <v>12</v>
      </c>
      <c r="BG34" s="22">
        <f>VLOOKUP(1,AS34:AW37,5,FALSE)</f>
        <v>0</v>
      </c>
      <c r="BH34" s="27" t="s">
        <v>22</v>
      </c>
      <c r="BI34" s="85"/>
      <c r="BJ34" s="85">
        <f>IF(E34&gt;G34,IF(Spielplan!E34&gt;Spielplan!G34,Punktemodus!$B$3,0),0)</f>
        <v>0</v>
      </c>
      <c r="BK34" s="85">
        <f>IF(E34=G34,IF(Spielplan!E34=Spielplan!G34,Punktemodus!$B$3,0),0)</f>
        <v>10</v>
      </c>
      <c r="BL34" s="85">
        <f>IF(E34&lt;G34,IF(Spielplan!E34&lt;Spielplan!G34,Punktemodus!$B$3,0),0)</f>
        <v>0</v>
      </c>
      <c r="BM34" s="85">
        <f>IF(E34=Spielplan!E34,IF(G34=Spielplan!G34,Punktemodus!$B$5,0),0)</f>
        <v>3</v>
      </c>
      <c r="BN34" s="85">
        <f>IF(E34=Spielplan!E34,Punktemodus!$B$7,0)</f>
        <v>1</v>
      </c>
      <c r="BO34" s="85">
        <f>IF(G34=Spielplan!G34,Punktemodus!$B$7,0)</f>
        <v>1</v>
      </c>
      <c r="BP34" s="137">
        <f>IF(Spielplan!E34="",0,SUM(BJ34:BO34))</f>
        <v>0</v>
      </c>
      <c r="BQ34" s="85"/>
      <c r="BR34" s="8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47">
        <v>59</v>
      </c>
      <c r="CF34" s="44" t="str">
        <f>IF(CE30="",IF(CC30&gt;CC31,CA30,CA31),IF(CE30&gt;CE31,CA30,CA31))</f>
        <v/>
      </c>
      <c r="CG34" s="46"/>
      <c r="CH34" s="104"/>
      <c r="CI34" s="60"/>
      <c r="CJ34" s="104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</row>
    <row r="35" spans="1:101" ht="18.75" customHeight="1" thickBot="1" x14ac:dyDescent="0.3">
      <c r="A35" s="60"/>
      <c r="B35" s="60"/>
      <c r="C35" s="14" t="str">
        <f>Spielplan!$C$35</f>
        <v>Elfenbeinküste</v>
      </c>
      <c r="D35" s="40"/>
      <c r="E35" s="104"/>
      <c r="F35" s="93"/>
      <c r="G35" s="104"/>
      <c r="H35" s="14" t="str">
        <f>Spielplan!$H$35</f>
        <v>Japan</v>
      </c>
      <c r="I35" s="40"/>
      <c r="J35" s="60"/>
      <c r="K35" s="60" t="s">
        <v>79</v>
      </c>
      <c r="L35" s="60">
        <f t="shared" si="8"/>
        <v>0</v>
      </c>
      <c r="M35" s="60"/>
      <c r="N35" s="60"/>
      <c r="O35" s="60">
        <f>IF($E35="",0,IF($E35&gt;$G35,3,IF($E35=$G35,1,0)))</f>
        <v>0</v>
      </c>
      <c r="P35" s="60">
        <f>IF($G35="",0,IF($E35&gt;$G35,0,IF($E35=$G35,1,3)))</f>
        <v>0</v>
      </c>
      <c r="Q35" s="60"/>
      <c r="R35" s="60"/>
      <c r="S35" s="60">
        <f>E35</f>
        <v>0</v>
      </c>
      <c r="T35" s="60">
        <f>G35</f>
        <v>0</v>
      </c>
      <c r="U35" s="60"/>
      <c r="V35" s="60"/>
      <c r="W35" s="60">
        <f>G35</f>
        <v>0</v>
      </c>
      <c r="X35" s="60">
        <f>E35</f>
        <v>0</v>
      </c>
      <c r="Y35" s="60"/>
      <c r="Z35" s="60">
        <f>N40</f>
        <v>0</v>
      </c>
      <c r="AA35" s="60">
        <f>R40</f>
        <v>0</v>
      </c>
      <c r="AB35" s="60">
        <f>V40</f>
        <v>0</v>
      </c>
      <c r="AC35" s="60">
        <f>AA35-AB35</f>
        <v>0</v>
      </c>
      <c r="AD35" s="60">
        <f>IF(Z35&gt;Z34,-1,0)</f>
        <v>0</v>
      </c>
      <c r="AE35" s="60">
        <f>IF(Z35&gt;Z36,-1,0)</f>
        <v>0</v>
      </c>
      <c r="AF35" s="60">
        <f>IF(Z35&gt;Z37,-1,0)</f>
        <v>0</v>
      </c>
      <c r="AG35" s="60">
        <f>10000-(AJ35*1000+AM35*100+AK35*10)</f>
        <v>10000</v>
      </c>
      <c r="AH35" s="90">
        <f>RANK(AG35,AG34:AG37,1)</f>
        <v>1</v>
      </c>
      <c r="AI35" s="60" t="str">
        <f>H34</f>
        <v>Griechenland</v>
      </c>
      <c r="AJ35" s="60">
        <f t="shared" si="9"/>
        <v>0</v>
      </c>
      <c r="AK35" s="60">
        <f t="shared" si="9"/>
        <v>0</v>
      </c>
      <c r="AL35" s="60">
        <f t="shared" si="9"/>
        <v>0</v>
      </c>
      <c r="AM35" s="60">
        <f>AK35-AL35</f>
        <v>0</v>
      </c>
      <c r="AN35" s="187">
        <f>IF(AG34=AG35,IF(E34&gt;G34,AG34-0.1,AG34),AG34)</f>
        <v>10000</v>
      </c>
      <c r="AO35" s="187"/>
      <c r="AP35" s="187">
        <f>IF(AG36=AG35,IF(G39&gt;E39,AG36-0.1,AG36),AG36)</f>
        <v>10000</v>
      </c>
      <c r="AQ35" s="187">
        <f>IF(AG37=AG35,IF(G37&gt;E37,AG37-0.1,AG37),AG37)</f>
        <v>10000</v>
      </c>
      <c r="AR35" s="187">
        <f>AO38</f>
        <v>30000</v>
      </c>
      <c r="AS35" s="90">
        <f>RANK(AR35,AR34:AR37,1)</f>
        <v>1</v>
      </c>
      <c r="AT35" s="60" t="str">
        <f t="shared" si="10"/>
        <v>Griechenland</v>
      </c>
      <c r="AU35" s="60">
        <f t="shared" si="10"/>
        <v>0</v>
      </c>
      <c r="AV35" s="60">
        <f t="shared" si="10"/>
        <v>0</v>
      </c>
      <c r="AW35" s="60">
        <f t="shared" si="10"/>
        <v>0</v>
      </c>
      <c r="AX35" s="60"/>
      <c r="AY35" s="60"/>
      <c r="AZ35" s="60"/>
      <c r="BA35" s="23">
        <v>2</v>
      </c>
      <c r="BB35" s="14" t="e">
        <f>VLOOKUP(2,AS34:AT37,2,FALSE)</f>
        <v>#N/A</v>
      </c>
      <c r="BC35" s="15"/>
      <c r="BD35" s="24" t="e">
        <f>VLOOKUP(2,AS34:AW37,3,FALSE)</f>
        <v>#N/A</v>
      </c>
      <c r="BE35" s="25" t="e">
        <f>VLOOKUP(2,AS34:AW37,4,FALSE)</f>
        <v>#N/A</v>
      </c>
      <c r="BF35" s="93" t="s">
        <v>12</v>
      </c>
      <c r="BG35" s="25" t="e">
        <f>VLOOKUP(2,AS34:AW37,5,FALSE)</f>
        <v>#N/A</v>
      </c>
      <c r="BH35" s="26" t="s">
        <v>23</v>
      </c>
      <c r="BI35" s="85"/>
      <c r="BJ35" s="85">
        <f>IF(E35&gt;G35,IF(Spielplan!E35&gt;Spielplan!G35,Punktemodus!$B$3,0),0)</f>
        <v>0</v>
      </c>
      <c r="BK35" s="85">
        <f>IF(E35=G35,IF(Spielplan!E35=Spielplan!G35,Punktemodus!$B$3,0),0)</f>
        <v>10</v>
      </c>
      <c r="BL35" s="85">
        <f>IF(E35&lt;G35,IF(Spielplan!E35&lt;Spielplan!G35,Punktemodus!$B$3,0),0)</f>
        <v>0</v>
      </c>
      <c r="BM35" s="85">
        <f>IF(E35=Spielplan!E35,IF(G35=Spielplan!G35,Punktemodus!$B$5,0),0)</f>
        <v>3</v>
      </c>
      <c r="BN35" s="85">
        <f>IF(E35=Spielplan!E35,Punktemodus!$B$7,0)</f>
        <v>1</v>
      </c>
      <c r="BO35" s="85">
        <f>IF(G35=Spielplan!G35,Punktemodus!$B$7,0)</f>
        <v>1</v>
      </c>
      <c r="BP35" s="137">
        <f>IF(Spielplan!E35="",0,SUM(BJ35:BO35))</f>
        <v>0</v>
      </c>
      <c r="BQ35" s="85"/>
      <c r="BR35" s="8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47">
        <v>60</v>
      </c>
      <c r="CF35" s="44" t="str">
        <f>IF(CE38="",IF(CC38&gt;CC39,CA38,CA39),IF(CE38&gt;CE39,CA38,CA39))</f>
        <v/>
      </c>
      <c r="CG35" s="46"/>
      <c r="CH35" s="104"/>
      <c r="CI35" s="60"/>
      <c r="CJ35" s="104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</row>
    <row r="36" spans="1:101" ht="18.75" customHeight="1" thickBot="1" x14ac:dyDescent="0.3">
      <c r="A36" s="60"/>
      <c r="B36" s="60"/>
      <c r="C36" s="20" t="str">
        <f>C34</f>
        <v>Kolumbien</v>
      </c>
      <c r="D36" s="39"/>
      <c r="E36" s="104"/>
      <c r="F36" s="93"/>
      <c r="G36" s="104"/>
      <c r="H36" s="20" t="str">
        <f>C35</f>
        <v>Elfenbeinküste</v>
      </c>
      <c r="I36" s="39"/>
      <c r="J36" s="60"/>
      <c r="K36" s="60" t="s">
        <v>81</v>
      </c>
      <c r="L36" s="60">
        <f t="shared" si="8"/>
        <v>0</v>
      </c>
      <c r="M36" s="60">
        <f>IF($E36="",0,IF($E36&gt;$G36,3,IF($E36=G36,1,0)))</f>
        <v>0</v>
      </c>
      <c r="N36" s="60"/>
      <c r="O36" s="60">
        <f>IF($G36="",0,IF($E36&gt;$G36,0,IF($E36=$G36,1,3)))</f>
        <v>0</v>
      </c>
      <c r="P36" s="60"/>
      <c r="Q36" s="60">
        <f>E36</f>
        <v>0</v>
      </c>
      <c r="R36" s="60"/>
      <c r="S36" s="60">
        <f>G36</f>
        <v>0</v>
      </c>
      <c r="T36" s="60"/>
      <c r="U36" s="60">
        <f>G36</f>
        <v>0</v>
      </c>
      <c r="V36" s="60"/>
      <c r="W36" s="60">
        <f>E36</f>
        <v>0</v>
      </c>
      <c r="X36" s="60"/>
      <c r="Y36" s="60"/>
      <c r="Z36" s="60">
        <f>O40</f>
        <v>0</v>
      </c>
      <c r="AA36" s="60">
        <f>S40</f>
        <v>0</v>
      </c>
      <c r="AB36" s="60">
        <f>W40</f>
        <v>0</v>
      </c>
      <c r="AC36" s="60">
        <f>AA36-AB36</f>
        <v>0</v>
      </c>
      <c r="AD36" s="60">
        <f>IF(Z36&gt;Z34,-1,0)</f>
        <v>0</v>
      </c>
      <c r="AE36" s="60">
        <f>IF(Z36&gt;Z35,-1,0)</f>
        <v>0</v>
      </c>
      <c r="AF36" s="60">
        <f>IF(Z36&gt;Z37,-1,0)</f>
        <v>0</v>
      </c>
      <c r="AG36" s="60">
        <f>10000-(AJ36*1000+AM36*100+AK36*10)</f>
        <v>10000</v>
      </c>
      <c r="AH36" s="90">
        <f>RANK(AG36,AG34:AG37,1)</f>
        <v>1</v>
      </c>
      <c r="AI36" s="60" t="str">
        <f>C35</f>
        <v>Elfenbeinküste</v>
      </c>
      <c r="AJ36" s="60">
        <f t="shared" si="9"/>
        <v>0</v>
      </c>
      <c r="AK36" s="60">
        <f t="shared" si="9"/>
        <v>0</v>
      </c>
      <c r="AL36" s="60">
        <f t="shared" si="9"/>
        <v>0</v>
      </c>
      <c r="AM36" s="60">
        <f>AK36-AL36</f>
        <v>0</v>
      </c>
      <c r="AN36" s="187">
        <f>IF(AG34=AG36,IF(E36&gt;G36,AG34-0.1,AG34),AG34)</f>
        <v>10000</v>
      </c>
      <c r="AO36" s="187">
        <f>IF(AG35=AG36,IF(E39&gt;G39,AG35-0.1,AG35),AG35)</f>
        <v>10000</v>
      </c>
      <c r="AP36" s="187"/>
      <c r="AQ36" s="187">
        <f>IF(AG37=AG36,IF(G35&gt;E35,AG37-0.1,AG37),AG37)</f>
        <v>10000</v>
      </c>
      <c r="AR36" s="187">
        <f>AP38</f>
        <v>30000</v>
      </c>
      <c r="AS36" s="90">
        <f>RANK(AR36,AR34:AR37,1)</f>
        <v>1</v>
      </c>
      <c r="AT36" s="60" t="str">
        <f t="shared" si="10"/>
        <v>Elfenbeinküste</v>
      </c>
      <c r="AU36" s="60">
        <f t="shared" si="10"/>
        <v>0</v>
      </c>
      <c r="AV36" s="60">
        <f t="shared" si="10"/>
        <v>0</v>
      </c>
      <c r="AW36" s="60">
        <f t="shared" si="10"/>
        <v>0</v>
      </c>
      <c r="AX36" s="60"/>
      <c r="AY36" s="60"/>
      <c r="AZ36" s="60"/>
      <c r="BA36" s="113">
        <v>3</v>
      </c>
      <c r="BB36" s="114" t="e">
        <f>VLOOKUP(3,AS34:AT37,2,FALSE)</f>
        <v>#N/A</v>
      </c>
      <c r="BC36" s="115"/>
      <c r="BD36" s="116" t="e">
        <f>VLOOKUP(3,AS34:AW37,3,FALSE)</f>
        <v>#N/A</v>
      </c>
      <c r="BE36" s="116" t="e">
        <f>VLOOKUP(3,AS34:AW37,4,FALSE)</f>
        <v>#N/A</v>
      </c>
      <c r="BF36" s="93" t="s">
        <v>12</v>
      </c>
      <c r="BG36" s="116" t="e">
        <f>VLOOKUP(3,AS34:AW37,5,FALSE)</f>
        <v>#N/A</v>
      </c>
      <c r="BH36" s="60"/>
      <c r="BI36" s="85"/>
      <c r="BJ36" s="85">
        <f>IF(E36&gt;G36,IF(Spielplan!E36&gt;Spielplan!G36,Punktemodus!$B$3,0),0)</f>
        <v>0</v>
      </c>
      <c r="BK36" s="85">
        <f>IF(E36=G36,IF(Spielplan!E36=Spielplan!G36,Punktemodus!$B$3,0),0)</f>
        <v>10</v>
      </c>
      <c r="BL36" s="85">
        <f>IF(E36&lt;G36,IF(Spielplan!E36&lt;Spielplan!G36,Punktemodus!$B$3,0),0)</f>
        <v>0</v>
      </c>
      <c r="BM36" s="85">
        <f>IF(E36=Spielplan!E36,IF(G36=Spielplan!G36,Punktemodus!$B$5,0),0)</f>
        <v>3</v>
      </c>
      <c r="BN36" s="85">
        <f>IF(E36=Spielplan!E36,Punktemodus!$B$7,0)</f>
        <v>1</v>
      </c>
      <c r="BO36" s="85">
        <f>IF(G36=Spielplan!G36,Punktemodus!$B$7,0)</f>
        <v>1</v>
      </c>
      <c r="BP36" s="137">
        <f>IF(Spielplan!E36="",0,SUM(BJ36:BO36))</f>
        <v>0</v>
      </c>
      <c r="BQ36" s="85"/>
      <c r="BR36" s="87"/>
      <c r="BS36" s="82" t="s">
        <v>126</v>
      </c>
      <c r="BT36" s="44" t="str">
        <f>IF(G72="","",BB67)</f>
        <v/>
      </c>
      <c r="BU36" s="46"/>
      <c r="BV36" s="104"/>
      <c r="BW36" s="60"/>
      <c r="BX36" s="104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</row>
    <row r="37" spans="1:101" ht="18.75" customHeight="1" thickBot="1" x14ac:dyDescent="0.3">
      <c r="A37" s="60"/>
      <c r="B37" s="60"/>
      <c r="C37" s="14" t="str">
        <f>H34</f>
        <v>Griechenland</v>
      </c>
      <c r="D37" s="40"/>
      <c r="E37" s="104"/>
      <c r="F37" s="93"/>
      <c r="G37" s="104"/>
      <c r="H37" s="14" t="str">
        <f>H35</f>
        <v>Japan</v>
      </c>
      <c r="I37" s="40"/>
      <c r="J37" s="60"/>
      <c r="K37" s="60" t="s">
        <v>80</v>
      </c>
      <c r="L37" s="60">
        <f t="shared" si="8"/>
        <v>0</v>
      </c>
      <c r="M37" s="60"/>
      <c r="N37" s="60">
        <f>IF($E37="",0,IF($E37&gt;$G37,3,IF($E37=$G37,1,0)))</f>
        <v>0</v>
      </c>
      <c r="O37" s="60"/>
      <c r="P37" s="60">
        <f>IF($G37="",0,IF($E37&gt;$G37,0,IF($E37=$G37,1,3)))</f>
        <v>0</v>
      </c>
      <c r="Q37" s="60"/>
      <c r="R37" s="60">
        <f>E37</f>
        <v>0</v>
      </c>
      <c r="S37" s="60"/>
      <c r="T37" s="60">
        <f>G37</f>
        <v>0</v>
      </c>
      <c r="U37" s="60"/>
      <c r="V37" s="60">
        <f>G37</f>
        <v>0</v>
      </c>
      <c r="W37" s="60"/>
      <c r="X37" s="60">
        <f>E37</f>
        <v>0</v>
      </c>
      <c r="Y37" s="60"/>
      <c r="Z37" s="60">
        <f>P40</f>
        <v>0</v>
      </c>
      <c r="AA37" s="60">
        <f>T40</f>
        <v>0</v>
      </c>
      <c r="AB37" s="60">
        <f>X40</f>
        <v>0</v>
      </c>
      <c r="AC37" s="60">
        <f>AA37-AB37</f>
        <v>0</v>
      </c>
      <c r="AD37" s="60">
        <f>IF(Z37&gt;Z34,-1,0)</f>
        <v>0</v>
      </c>
      <c r="AE37" s="60">
        <f>IF(Z37&gt;Z35,-1,0)</f>
        <v>0</v>
      </c>
      <c r="AF37" s="60">
        <f>IF(Z37&gt;Z36,-1,0)</f>
        <v>0</v>
      </c>
      <c r="AG37" s="60">
        <f>10000-(AJ37*1000+AM37*100+AK37*10)</f>
        <v>10000</v>
      </c>
      <c r="AH37" s="90">
        <f>RANK(AG37,AG34:AG37,1)</f>
        <v>1</v>
      </c>
      <c r="AI37" s="60" t="str">
        <f>H35</f>
        <v>Japan</v>
      </c>
      <c r="AJ37" s="60">
        <f t="shared" si="9"/>
        <v>0</v>
      </c>
      <c r="AK37" s="60">
        <f t="shared" si="9"/>
        <v>0</v>
      </c>
      <c r="AL37" s="60">
        <f t="shared" si="9"/>
        <v>0</v>
      </c>
      <c r="AM37" s="60">
        <f>AK37-AL37</f>
        <v>0</v>
      </c>
      <c r="AN37" s="187">
        <f>IF(AG34=AG37,IF(E38&gt;G38,AG34-0.1,AG34),AG34)</f>
        <v>10000</v>
      </c>
      <c r="AO37" s="187">
        <f>IF(AG35=AG37,IF(E37&gt;G37,AG35-0.1,AG35),AG35)</f>
        <v>10000</v>
      </c>
      <c r="AP37" s="187">
        <f>IF(AG36=AG37,IF(E35&gt;G35,AG36-0.1,AG36),AG36)</f>
        <v>10000</v>
      </c>
      <c r="AQ37" s="187"/>
      <c r="AR37" s="187">
        <f>AQ38</f>
        <v>30000</v>
      </c>
      <c r="AS37" s="90">
        <f>RANK(AR37,AR34:AR37,1)</f>
        <v>1</v>
      </c>
      <c r="AT37" s="60" t="str">
        <f t="shared" si="10"/>
        <v>Japan</v>
      </c>
      <c r="AU37" s="60">
        <f t="shared" si="10"/>
        <v>0</v>
      </c>
      <c r="AV37" s="60">
        <f t="shared" si="10"/>
        <v>0</v>
      </c>
      <c r="AW37" s="60">
        <f t="shared" si="10"/>
        <v>0</v>
      </c>
      <c r="AX37" s="60"/>
      <c r="AY37" s="60"/>
      <c r="AZ37" s="60"/>
      <c r="BA37" s="113">
        <v>4</v>
      </c>
      <c r="BB37" s="114" t="e">
        <f>VLOOKUP(4,AS34:AT37,2,FALSE)</f>
        <v>#N/A</v>
      </c>
      <c r="BC37" s="115"/>
      <c r="BD37" s="116" t="e">
        <f>VLOOKUP(4,AS34:AW37,3,FALSE)</f>
        <v>#N/A</v>
      </c>
      <c r="BE37" s="116" t="e">
        <f>VLOOKUP(4,AS34:AW37,4,FALSE)</f>
        <v>#N/A</v>
      </c>
      <c r="BF37" s="93" t="s">
        <v>12</v>
      </c>
      <c r="BG37" s="116" t="e">
        <f>VLOOKUP(4,AS34:AW37,5,FALSE)</f>
        <v>#N/A</v>
      </c>
      <c r="BH37" s="60"/>
      <c r="BI37" s="85"/>
      <c r="BJ37" s="85">
        <f>IF(E37&gt;G37,IF(Spielplan!E37&gt;Spielplan!G37,Punktemodus!$B$3,0),0)</f>
        <v>0</v>
      </c>
      <c r="BK37" s="85">
        <f>IF(E37=G37,IF(Spielplan!E37=Spielplan!G37,Punktemodus!$B$3,0),0)</f>
        <v>10</v>
      </c>
      <c r="BL37" s="85">
        <f>IF(E37&lt;G37,IF(Spielplan!E37&lt;Spielplan!G37,Punktemodus!$B$3,0),0)</f>
        <v>0</v>
      </c>
      <c r="BM37" s="85">
        <f>IF(E37=Spielplan!E37,IF(G37=Spielplan!G37,Punktemodus!$B$5,0),0)</f>
        <v>3</v>
      </c>
      <c r="BN37" s="85">
        <f>IF(E37=Spielplan!E37,Punktemodus!$B$7,0)</f>
        <v>1</v>
      </c>
      <c r="BO37" s="85">
        <f>IF(G37=Spielplan!G37,Punktemodus!$B$7,0)</f>
        <v>1</v>
      </c>
      <c r="BP37" s="137">
        <f>IF(Spielplan!E37="",0,SUM(BJ37:BO37))</f>
        <v>0</v>
      </c>
      <c r="BQ37" s="85"/>
      <c r="BR37" s="87"/>
      <c r="BS37" s="5" t="s">
        <v>127</v>
      </c>
      <c r="BT37" s="44" t="str">
        <f>IF(G61="","",BB57)</f>
        <v/>
      </c>
      <c r="BU37" s="46"/>
      <c r="BV37" s="104"/>
      <c r="BW37" s="60"/>
      <c r="BX37" s="104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</row>
    <row r="38" spans="1:101" ht="18.75" customHeight="1" thickBot="1" x14ac:dyDescent="0.3">
      <c r="A38" s="60"/>
      <c r="B38" s="60"/>
      <c r="C38" s="20" t="str">
        <f>C34</f>
        <v>Kolumbien</v>
      </c>
      <c r="D38" s="39"/>
      <c r="E38" s="104"/>
      <c r="F38" s="93"/>
      <c r="G38" s="104"/>
      <c r="H38" s="20" t="str">
        <f>H35</f>
        <v>Japan</v>
      </c>
      <c r="I38" s="39"/>
      <c r="J38" s="60"/>
      <c r="K38" s="60" t="s">
        <v>82</v>
      </c>
      <c r="L38" s="60">
        <f t="shared" si="8"/>
        <v>0</v>
      </c>
      <c r="M38" s="60">
        <f>IF($E38="",0,IF($E38&gt;$G38,3,IF($E38=G38,1,0)))</f>
        <v>0</v>
      </c>
      <c r="N38" s="60"/>
      <c r="O38" s="60"/>
      <c r="P38" s="60">
        <f>IF($G38="",0,IF($E38&gt;$G38,0,IF($E38=$G38,1,3)))</f>
        <v>0</v>
      </c>
      <c r="Q38" s="60">
        <f>E38</f>
        <v>0</v>
      </c>
      <c r="R38" s="60"/>
      <c r="S38" s="60"/>
      <c r="T38" s="60">
        <f>G38</f>
        <v>0</v>
      </c>
      <c r="U38" s="60">
        <f>G38</f>
        <v>0</v>
      </c>
      <c r="V38" s="60"/>
      <c r="W38" s="60"/>
      <c r="X38" s="60">
        <f>E38</f>
        <v>0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187">
        <f>SUM(AN34:AN37)</f>
        <v>30000</v>
      </c>
      <c r="AO38" s="187">
        <f>SUM(AO34:AO37)</f>
        <v>30000</v>
      </c>
      <c r="AP38" s="187">
        <f>SUM(AP34:AP37)</f>
        <v>30000</v>
      </c>
      <c r="AQ38" s="187">
        <f>SUM(AQ34:AQ37)</f>
        <v>30000</v>
      </c>
      <c r="AR38" s="187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85">
        <f>IF(E38&gt;G38,IF(Spielplan!E38&gt;Spielplan!G38,Punktemodus!$B$3,0),0)</f>
        <v>0</v>
      </c>
      <c r="BK38" s="85">
        <f>IF(E38=G38,IF(Spielplan!E38=Spielplan!G38,Punktemodus!$B$3,0),0)</f>
        <v>10</v>
      </c>
      <c r="BL38" s="85">
        <f>IF(E38&lt;G38,IF(Spielplan!E38&lt;Spielplan!G38,Punktemodus!$B$3,0),0)</f>
        <v>0</v>
      </c>
      <c r="BM38" s="85">
        <f>IF(E38=Spielplan!E38,IF(G38=Spielplan!G38,Punktemodus!$B$5,0),0)</f>
        <v>3</v>
      </c>
      <c r="BN38" s="85">
        <f>IF(E38=Spielplan!E38,Punktemodus!$B$7,0)</f>
        <v>1</v>
      </c>
      <c r="BO38" s="85">
        <f>IF(G38=Spielplan!G38,Punktemodus!$B$7,0)</f>
        <v>1</v>
      </c>
      <c r="BP38" s="137">
        <f>IF(Spielplan!E38="",0,SUM(BJ38:BO38))</f>
        <v>0</v>
      </c>
      <c r="BQ38" s="60"/>
      <c r="BR38" s="87"/>
      <c r="BS38" s="60"/>
      <c r="BT38" s="60"/>
      <c r="BU38" s="60"/>
      <c r="BV38" s="60"/>
      <c r="BW38" s="60"/>
      <c r="BX38" s="60"/>
      <c r="BY38" s="60"/>
      <c r="BZ38" s="47">
        <v>55</v>
      </c>
      <c r="CA38" s="44" t="str">
        <f>IF(BX36="",IF(BV36&gt;BV37,BT36,BT37),IF(BX36&gt;BX37,BT36,BT37))</f>
        <v/>
      </c>
      <c r="CB38" s="46"/>
      <c r="CC38" s="104"/>
      <c r="CD38" s="60"/>
      <c r="CE38" s="104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</row>
    <row r="39" spans="1:101" ht="18.75" customHeight="1" thickBot="1" x14ac:dyDescent="0.3">
      <c r="A39" s="60"/>
      <c r="B39" s="60"/>
      <c r="C39" s="14" t="str">
        <f>H34</f>
        <v>Griechenland</v>
      </c>
      <c r="D39" s="40"/>
      <c r="E39" s="104"/>
      <c r="F39" s="93"/>
      <c r="G39" s="104"/>
      <c r="H39" s="14" t="str">
        <f>C35</f>
        <v>Elfenbeinküste</v>
      </c>
      <c r="I39" s="40"/>
      <c r="J39" s="60"/>
      <c r="K39" s="60" t="s">
        <v>82</v>
      </c>
      <c r="L39" s="60">
        <f t="shared" si="8"/>
        <v>0</v>
      </c>
      <c r="M39" s="60"/>
      <c r="N39" s="60">
        <f>IF($E39="",0,IF($E39&gt;$G39,3,IF($E39=$G39,1,0)))</f>
        <v>0</v>
      </c>
      <c r="O39" s="60">
        <f>IF($G39="",0,IF($E39&gt;$G39,0,IF($E39=$G39,1,3)))</f>
        <v>0</v>
      </c>
      <c r="P39" s="60"/>
      <c r="Q39" s="60"/>
      <c r="R39" s="60">
        <f>E39</f>
        <v>0</v>
      </c>
      <c r="S39" s="60">
        <f>G39</f>
        <v>0</v>
      </c>
      <c r="T39" s="60"/>
      <c r="U39" s="60"/>
      <c r="V39" s="60">
        <f>G39</f>
        <v>0</v>
      </c>
      <c r="W39" s="60">
        <f>E39</f>
        <v>0</v>
      </c>
      <c r="X39" s="60"/>
      <c r="Y39" s="60"/>
      <c r="Z39" s="60" t="s">
        <v>30</v>
      </c>
      <c r="AA39" s="60"/>
      <c r="AB39" s="60"/>
      <c r="AC39" s="60"/>
      <c r="AD39" s="60"/>
      <c r="AE39" s="60"/>
      <c r="AF39" s="60"/>
      <c r="AG39" s="60" t="b">
        <f>OR(AG34=AG35,AG34=AG36,AG34=AG37,AG35=AG36,AG35=AG37,AG36=AG37)</f>
        <v>1</v>
      </c>
      <c r="AH39" s="60"/>
      <c r="AI39" s="60"/>
      <c r="AJ39" s="60"/>
      <c r="AK39" s="60"/>
      <c r="AL39" s="60"/>
      <c r="AM39" s="60"/>
      <c r="AN39" s="60"/>
      <c r="AO39" s="60" t="s">
        <v>34</v>
      </c>
      <c r="AP39" s="60"/>
      <c r="AQ39" s="60"/>
      <c r="AR39" s="60" t="b">
        <f>OR(AR34=AR35,AR34=AR36,AR34=AR37,AR35=AR36,AR35=AR37,AR36=AR37)</f>
        <v>1</v>
      </c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85">
        <f>IF(E39&gt;G39,IF(Spielplan!E39&gt;Spielplan!G39,Punktemodus!$B$3,0),0)</f>
        <v>0</v>
      </c>
      <c r="BK39" s="85">
        <f>IF(E39=G39,IF(Spielplan!E39=Spielplan!G39,Punktemodus!$B$3,0),0)</f>
        <v>10</v>
      </c>
      <c r="BL39" s="85">
        <f>IF(E39&lt;G39,IF(Spielplan!E39&lt;Spielplan!G39,Punktemodus!$B$3,0),0)</f>
        <v>0</v>
      </c>
      <c r="BM39" s="85">
        <f>IF(E39=Spielplan!E39,IF(G39=Spielplan!G39,Punktemodus!$B$5,0),0)</f>
        <v>3</v>
      </c>
      <c r="BN39" s="85">
        <f>IF(E39=Spielplan!E39,Punktemodus!$B$7,0)</f>
        <v>1</v>
      </c>
      <c r="BO39" s="85">
        <f>IF(G39=Spielplan!G39,Punktemodus!$B$7,0)</f>
        <v>1</v>
      </c>
      <c r="BP39" s="137">
        <f>IF(Spielplan!E39="",0,SUM(BJ39:BO39))</f>
        <v>0</v>
      </c>
      <c r="BQ39" s="60"/>
      <c r="BR39" s="87"/>
      <c r="BS39" s="60"/>
      <c r="BT39" s="60"/>
      <c r="BU39" s="60"/>
      <c r="BV39" s="60"/>
      <c r="BW39" s="60"/>
      <c r="BX39" s="60"/>
      <c r="BY39" s="60"/>
      <c r="BZ39" s="47">
        <v>56</v>
      </c>
      <c r="CA39" s="44" t="str">
        <f>IF(BX40="",IF(BV40&gt;BV41,BT40,BT41),IF(BX40&gt;BX41,BT40,BT41))</f>
        <v/>
      </c>
      <c r="CB39" s="46"/>
      <c r="CC39" s="104"/>
      <c r="CD39" s="60"/>
      <c r="CE39" s="104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</row>
    <row r="40" spans="1:101" ht="18.75" customHeight="1" thickBot="1" x14ac:dyDescent="0.25">
      <c r="A40" s="60"/>
      <c r="B40" s="60"/>
      <c r="C40" s="136" t="str">
        <f>IF(G39="","",IF(AR39=TRUE,"Achtung: Fehler in Tabelle!",""))</f>
        <v/>
      </c>
      <c r="D40" s="60"/>
      <c r="E40" s="85"/>
      <c r="F40" s="60"/>
      <c r="G40" s="85"/>
      <c r="H40" s="60"/>
      <c r="I40" s="60"/>
      <c r="J40" s="60"/>
      <c r="K40" s="60"/>
      <c r="L40" s="60"/>
      <c r="M40" s="60">
        <f t="shared" ref="M40:X40" si="11">SUM(M34:M39)</f>
        <v>0</v>
      </c>
      <c r="N40" s="60">
        <f t="shared" si="11"/>
        <v>0</v>
      </c>
      <c r="O40" s="60">
        <f t="shared" si="11"/>
        <v>0</v>
      </c>
      <c r="P40" s="60">
        <f t="shared" si="11"/>
        <v>0</v>
      </c>
      <c r="Q40" s="60">
        <f t="shared" si="11"/>
        <v>0</v>
      </c>
      <c r="R40" s="60">
        <f t="shared" si="11"/>
        <v>0</v>
      </c>
      <c r="S40" s="60">
        <f t="shared" si="11"/>
        <v>0</v>
      </c>
      <c r="T40" s="60">
        <f t="shared" si="11"/>
        <v>0</v>
      </c>
      <c r="U40" s="60">
        <f t="shared" si="11"/>
        <v>0</v>
      </c>
      <c r="V40" s="60">
        <f t="shared" si="11"/>
        <v>0</v>
      </c>
      <c r="W40" s="60">
        <f t="shared" si="11"/>
        <v>0</v>
      </c>
      <c r="X40" s="60">
        <f t="shared" si="11"/>
        <v>0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160">
        <f>SUM(BP34:BP39)</f>
        <v>0</v>
      </c>
      <c r="BQ40" s="60"/>
      <c r="BR40" s="87"/>
      <c r="BS40" s="55" t="s">
        <v>128</v>
      </c>
      <c r="BT40" s="44" t="str">
        <f>IF(G94="","",BB89)</f>
        <v/>
      </c>
      <c r="BU40" s="46"/>
      <c r="BV40" s="104"/>
      <c r="BW40" s="60"/>
      <c r="BX40" s="104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</row>
    <row r="41" spans="1:101" ht="18.75" customHeight="1" thickBot="1" x14ac:dyDescent="0.25">
      <c r="A41" s="60"/>
      <c r="B41" s="60"/>
      <c r="C41" s="60"/>
      <c r="D41" s="60"/>
      <c r="E41" s="85"/>
      <c r="F41" s="60"/>
      <c r="G41" s="85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138"/>
      <c r="BQ41" s="60"/>
      <c r="BR41" s="87"/>
      <c r="BS41" s="25" t="s">
        <v>129</v>
      </c>
      <c r="BT41" s="44" t="str">
        <f>IF(G83="","",BB79)</f>
        <v/>
      </c>
      <c r="BU41" s="46"/>
      <c r="BV41" s="104"/>
      <c r="BW41" s="60"/>
      <c r="BX41" s="104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</row>
    <row r="42" spans="1:101" ht="18.75" customHeight="1" thickBot="1" x14ac:dyDescent="0.3">
      <c r="A42" s="60"/>
      <c r="B42" s="60"/>
      <c r="C42" s="89"/>
      <c r="D42" s="60"/>
      <c r="E42" s="85"/>
      <c r="F42" s="60"/>
      <c r="G42" s="85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89"/>
      <c r="BC42" s="60"/>
      <c r="BD42" s="90"/>
      <c r="BE42" s="60"/>
      <c r="BF42" s="61"/>
      <c r="BG42" s="60"/>
      <c r="BH42" s="60"/>
      <c r="BI42" s="60"/>
      <c r="BJ42" s="60"/>
      <c r="BK42" s="60"/>
      <c r="BL42" s="60"/>
      <c r="BM42" s="60"/>
      <c r="BN42" s="60"/>
      <c r="BO42" s="60"/>
      <c r="BP42" s="138"/>
      <c r="BQ42" s="60"/>
      <c r="BR42" s="87"/>
      <c r="BS42" s="94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</row>
    <row r="43" spans="1:101" ht="18.75" customHeight="1" thickBot="1" x14ac:dyDescent="0.3">
      <c r="A43" s="60"/>
      <c r="B43" s="60"/>
      <c r="C43" s="88" t="s">
        <v>74</v>
      </c>
      <c r="D43" s="60"/>
      <c r="E43" s="85"/>
      <c r="F43" s="60"/>
      <c r="G43" s="85"/>
      <c r="H43" s="60"/>
      <c r="I43" s="60"/>
      <c r="J43" s="60"/>
      <c r="K43" s="60"/>
      <c r="L43" s="60"/>
      <c r="M43" s="60" t="s">
        <v>4</v>
      </c>
      <c r="N43" s="60"/>
      <c r="O43" s="60"/>
      <c r="P43" s="60"/>
      <c r="Q43" s="60" t="s">
        <v>6</v>
      </c>
      <c r="R43" s="60"/>
      <c r="S43" s="60"/>
      <c r="T43" s="60"/>
      <c r="U43" s="60" t="s">
        <v>7</v>
      </c>
      <c r="V43" s="60"/>
      <c r="W43" s="60"/>
      <c r="X43" s="60"/>
      <c r="Y43" s="60"/>
      <c r="Z43" s="60" t="s">
        <v>4</v>
      </c>
      <c r="AA43" s="60" t="s">
        <v>5</v>
      </c>
      <c r="AB43" s="60"/>
      <c r="AC43" s="60"/>
      <c r="AD43" s="60" t="s">
        <v>9</v>
      </c>
      <c r="AE43" s="60"/>
      <c r="AF43" s="60"/>
      <c r="AG43" s="60"/>
      <c r="AH43" s="60" t="s">
        <v>32</v>
      </c>
      <c r="AI43" s="60"/>
      <c r="AJ43" s="60"/>
      <c r="AK43" s="60"/>
      <c r="AL43" s="60"/>
      <c r="AM43" s="60"/>
      <c r="AN43" s="60" t="s">
        <v>35</v>
      </c>
      <c r="AO43" s="60"/>
      <c r="AP43" s="60"/>
      <c r="AQ43" s="60"/>
      <c r="AR43" s="60"/>
      <c r="AS43" s="60" t="s">
        <v>33</v>
      </c>
      <c r="AT43" s="60"/>
      <c r="AU43" s="60"/>
      <c r="AV43" s="60"/>
      <c r="AW43" s="60"/>
      <c r="AX43" s="60"/>
      <c r="AY43" s="60"/>
      <c r="AZ43" s="60"/>
      <c r="BA43" s="60"/>
      <c r="BB43" s="89" t="s">
        <v>10</v>
      </c>
      <c r="BC43" s="60"/>
      <c r="BD43" s="90" t="s">
        <v>4</v>
      </c>
      <c r="BE43" s="60"/>
      <c r="BF43" s="61" t="s">
        <v>5</v>
      </c>
      <c r="BG43" s="60"/>
      <c r="BH43" s="60"/>
      <c r="BI43" s="85"/>
      <c r="BJ43" s="60"/>
      <c r="BK43" s="60"/>
      <c r="BL43" s="60"/>
      <c r="BM43" s="60"/>
      <c r="BN43" s="60"/>
      <c r="BO43" s="60"/>
      <c r="BP43" s="138"/>
      <c r="BQ43" s="85"/>
      <c r="BR43" s="139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</row>
    <row r="44" spans="1:101" ht="18.75" customHeight="1" thickBot="1" x14ac:dyDescent="0.25">
      <c r="A44" s="60"/>
      <c r="B44" s="60"/>
      <c r="C44" s="60"/>
      <c r="D44" s="60"/>
      <c r="E44" s="85"/>
      <c r="F44" s="60"/>
      <c r="G44" s="85"/>
      <c r="H44" s="60"/>
      <c r="I44" s="60"/>
      <c r="J44" s="60"/>
      <c r="K44" s="60"/>
      <c r="L44" s="60"/>
      <c r="M44" s="60" t="s">
        <v>0</v>
      </c>
      <c r="N44" s="60" t="s">
        <v>1</v>
      </c>
      <c r="O44" s="60" t="s">
        <v>2</v>
      </c>
      <c r="P44" s="60" t="s">
        <v>3</v>
      </c>
      <c r="Q44" s="60" t="s">
        <v>0</v>
      </c>
      <c r="R44" s="60" t="s">
        <v>1</v>
      </c>
      <c r="S44" s="60" t="s">
        <v>2</v>
      </c>
      <c r="T44" s="60" t="s">
        <v>3</v>
      </c>
      <c r="U44" s="60" t="s">
        <v>0</v>
      </c>
      <c r="V44" s="60" t="s">
        <v>1</v>
      </c>
      <c r="W44" s="60" t="s">
        <v>2</v>
      </c>
      <c r="X44" s="60" t="s">
        <v>3</v>
      </c>
      <c r="Y44" s="60"/>
      <c r="Z44" s="60" t="s">
        <v>8</v>
      </c>
      <c r="AA44" s="60"/>
      <c r="AB44" s="60"/>
      <c r="AC44" s="60"/>
      <c r="AD44" s="60"/>
      <c r="AE44" s="60"/>
      <c r="AF44" s="60"/>
      <c r="AG44" s="60"/>
      <c r="AH44" s="60" t="s">
        <v>31</v>
      </c>
      <c r="AI44" s="60"/>
      <c r="AJ44" s="60"/>
      <c r="AK44" s="60"/>
      <c r="AL44" s="60"/>
      <c r="AM44" s="60"/>
      <c r="AN44" s="60" t="str">
        <f>AI45</f>
        <v>Uruguay</v>
      </c>
      <c r="AO44" s="60" t="str">
        <f>AI46</f>
        <v>Costa Rica</v>
      </c>
      <c r="AP44" s="60" t="str">
        <f>AI47</f>
        <v>England</v>
      </c>
      <c r="AQ44" s="60" t="str">
        <f>AI48</f>
        <v>Italien</v>
      </c>
      <c r="AR44" s="60"/>
      <c r="AS44" s="60" t="s">
        <v>31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85"/>
      <c r="BJ44" s="85"/>
      <c r="BK44" s="85"/>
      <c r="BL44" s="85"/>
      <c r="BM44" s="85"/>
      <c r="BN44" s="85"/>
      <c r="BO44" s="85"/>
      <c r="BP44" s="137"/>
      <c r="BQ44" s="85"/>
      <c r="BR44" s="141"/>
      <c r="BS44" s="359" t="s">
        <v>165</v>
      </c>
      <c r="BT44" s="360"/>
      <c r="BU44" s="361"/>
      <c r="BV44" s="362"/>
      <c r="BW44" s="156"/>
      <c r="BX44" s="351" t="s">
        <v>152</v>
      </c>
      <c r="BY44" s="351" t="s">
        <v>153</v>
      </c>
      <c r="BZ44" s="352"/>
      <c r="CA44" s="156"/>
      <c r="CB44" s="155"/>
      <c r="CC44" s="155"/>
      <c r="CD44" s="155"/>
      <c r="CE44" s="351" t="s">
        <v>155</v>
      </c>
      <c r="CF44" s="351" t="s">
        <v>156</v>
      </c>
      <c r="CG44" s="155"/>
      <c r="CH44" s="155"/>
      <c r="CI44" s="155"/>
      <c r="CJ44" s="351" t="s">
        <v>158</v>
      </c>
      <c r="CK44" s="155"/>
      <c r="CL44" s="155"/>
      <c r="CM44" s="155"/>
      <c r="CN44" s="155"/>
      <c r="CO44" s="351" t="s">
        <v>159</v>
      </c>
      <c r="CP44" s="155"/>
      <c r="CQ44" s="155"/>
      <c r="CR44" s="155"/>
      <c r="CS44" s="351" t="s">
        <v>146</v>
      </c>
      <c r="CT44" s="155"/>
      <c r="CU44" s="134"/>
      <c r="CV44" s="134"/>
      <c r="CW44" s="134"/>
    </row>
    <row r="45" spans="1:101" ht="18.75" customHeight="1" thickBot="1" x14ac:dyDescent="0.3">
      <c r="A45" s="60"/>
      <c r="B45" s="60"/>
      <c r="C45" s="75" t="str">
        <f>Spielplan!$C$45</f>
        <v>Uruguay</v>
      </c>
      <c r="D45" s="76"/>
      <c r="E45" s="104"/>
      <c r="F45" s="93"/>
      <c r="G45" s="104"/>
      <c r="H45" s="75" t="str">
        <f>Spielplan!$H$45</f>
        <v>Costa Rica</v>
      </c>
      <c r="I45" s="76"/>
      <c r="J45" s="60"/>
      <c r="K45" s="60" t="s">
        <v>85</v>
      </c>
      <c r="L45" s="60">
        <f t="shared" ref="L45:L50" si="12">IF(E45-G45&gt;0,1,IF(G45=E45,0,-1))</f>
        <v>0</v>
      </c>
      <c r="M45" s="60">
        <f>IF($E45="",0,IF($E45&gt;$G45,3,IF($E45=G45,1,0)))</f>
        <v>0</v>
      </c>
      <c r="N45" s="60">
        <f>IF($G45="",0,IF($E45&gt;$G45,0,IF($E45=G45,1,3)))</f>
        <v>0</v>
      </c>
      <c r="O45" s="60"/>
      <c r="P45" s="60"/>
      <c r="Q45" s="60">
        <f>E45</f>
        <v>0</v>
      </c>
      <c r="R45" s="60">
        <f>G45</f>
        <v>0</v>
      </c>
      <c r="S45" s="60"/>
      <c r="T45" s="60"/>
      <c r="U45" s="60">
        <f>G45</f>
        <v>0</v>
      </c>
      <c r="V45" s="60">
        <f>E45</f>
        <v>0</v>
      </c>
      <c r="W45" s="60"/>
      <c r="X45" s="60"/>
      <c r="Y45" s="60"/>
      <c r="Z45" s="60">
        <f>M51</f>
        <v>0</v>
      </c>
      <c r="AA45" s="60">
        <f>Q51</f>
        <v>0</v>
      </c>
      <c r="AB45" s="60">
        <f>U51</f>
        <v>0</v>
      </c>
      <c r="AC45" s="60">
        <f>AA45-AB45</f>
        <v>0</v>
      </c>
      <c r="AD45" s="60">
        <f>IF(Z45&gt;Z46,-1,0)</f>
        <v>0</v>
      </c>
      <c r="AE45" s="60">
        <f>IF(Z45&gt;Z47,-1,0)</f>
        <v>0</v>
      </c>
      <c r="AF45" s="60">
        <f>IF(Z45&gt;Z48,-1,0)</f>
        <v>0</v>
      </c>
      <c r="AG45" s="60">
        <f>10000-(AJ45*1000+AM45*100+AK45*10)</f>
        <v>10000</v>
      </c>
      <c r="AH45" s="90">
        <f>RANK(AG45,AG45:AG48,1)</f>
        <v>1</v>
      </c>
      <c r="AI45" s="60" t="str">
        <f>C45</f>
        <v>Uruguay</v>
      </c>
      <c r="AJ45" s="60">
        <f t="shared" ref="AJ45:AL48" si="13">Z45</f>
        <v>0</v>
      </c>
      <c r="AK45" s="60">
        <f t="shared" si="13"/>
        <v>0</v>
      </c>
      <c r="AL45" s="60">
        <f t="shared" si="13"/>
        <v>0</v>
      </c>
      <c r="AM45" s="60">
        <f>AK45-AL45</f>
        <v>0</v>
      </c>
      <c r="AN45" s="187"/>
      <c r="AO45" s="187">
        <f>IF(AG46=AG45,IF(G45&gt;E45,AG46-0.1,AG46),AG46)</f>
        <v>10000</v>
      </c>
      <c r="AP45" s="187">
        <f>IF(AG47=AG45,IF(G47&gt;E47,AG47-0.1,AG47),AG47)</f>
        <v>10000</v>
      </c>
      <c r="AQ45" s="187">
        <f>IF(AG48=AG45,IF(G49&gt;E49,AG48-0.1,AG48),AG48)</f>
        <v>10000</v>
      </c>
      <c r="AR45" s="187">
        <f>AN49</f>
        <v>30000</v>
      </c>
      <c r="AS45" s="90">
        <f>RANK(AR45,AR45:AR48,1)</f>
        <v>1</v>
      </c>
      <c r="AT45" s="60" t="str">
        <f t="shared" ref="AT45:AW48" si="14">AI45</f>
        <v>Uruguay</v>
      </c>
      <c r="AU45" s="60">
        <f t="shared" si="14"/>
        <v>0</v>
      </c>
      <c r="AV45" s="60">
        <f t="shared" si="14"/>
        <v>0</v>
      </c>
      <c r="AW45" s="60">
        <f t="shared" si="14"/>
        <v>0</v>
      </c>
      <c r="AX45" s="60"/>
      <c r="AY45" s="60"/>
      <c r="AZ45" s="60"/>
      <c r="BA45" s="77">
        <v>1</v>
      </c>
      <c r="BB45" s="75" t="str">
        <f>VLOOKUP(1,AS45:AT48,2,FALSE)</f>
        <v>Uruguay</v>
      </c>
      <c r="BC45" s="76"/>
      <c r="BD45" s="78">
        <f>VLOOKUP(1,AS45:AW48,3,FALSE)</f>
        <v>0</v>
      </c>
      <c r="BE45" s="79">
        <f>VLOOKUP(1,AS45:AW48,4,FALSE)</f>
        <v>0</v>
      </c>
      <c r="BF45" s="93" t="s">
        <v>12</v>
      </c>
      <c r="BG45" s="79">
        <f>VLOOKUP(1,AS45:AW48,5,FALSE)</f>
        <v>0</v>
      </c>
      <c r="BH45" s="80" t="s">
        <v>24</v>
      </c>
      <c r="BI45" s="85"/>
      <c r="BJ45" s="85">
        <f>IF(E45&gt;G45,IF(Spielplan!E45&gt;Spielplan!G45,Punktemodus!$B$3,0),0)</f>
        <v>0</v>
      </c>
      <c r="BK45" s="85">
        <f>IF(E45=G45,IF(Spielplan!E45=Spielplan!G45,Punktemodus!$B$3,0),0)</f>
        <v>10</v>
      </c>
      <c r="BL45" s="85">
        <f>IF(E45&lt;G45,IF(Spielplan!E45&lt;Spielplan!G45,Punktemodus!$B$3,0),0)</f>
        <v>0</v>
      </c>
      <c r="BM45" s="85">
        <f>IF(E45=Spielplan!E45,IF(G45=Spielplan!G45,Punktemodus!$B$5,0),0)</f>
        <v>3</v>
      </c>
      <c r="BN45" s="85">
        <f>IF(E45=Spielplan!E45,Punktemodus!$B$7,0)</f>
        <v>1</v>
      </c>
      <c r="BO45" s="85">
        <f>IF(G45=Spielplan!G45,Punktemodus!$B$7,0)</f>
        <v>1</v>
      </c>
      <c r="BP45" s="137">
        <f>IF(Spielplan!E45="",0,SUM(BJ45:BO45))</f>
        <v>0</v>
      </c>
      <c r="BQ45" s="85"/>
      <c r="BR45" s="141"/>
      <c r="BS45" s="363"/>
      <c r="BT45" s="364"/>
      <c r="BU45" s="365"/>
      <c r="BV45" s="366"/>
      <c r="BW45" s="156"/>
      <c r="BX45" s="351"/>
      <c r="BY45" s="351"/>
      <c r="BZ45" s="352"/>
      <c r="CA45" s="156"/>
      <c r="CB45" s="155"/>
      <c r="CC45" s="155"/>
      <c r="CD45" s="155"/>
      <c r="CE45" s="351"/>
      <c r="CF45" s="351"/>
      <c r="CG45" s="155"/>
      <c r="CH45" s="155"/>
      <c r="CI45" s="155"/>
      <c r="CJ45" s="351"/>
      <c r="CK45" s="155"/>
      <c r="CL45" s="155"/>
      <c r="CM45" s="155"/>
      <c r="CN45" s="155"/>
      <c r="CO45" s="351"/>
      <c r="CP45" s="155"/>
      <c r="CQ45" s="155"/>
      <c r="CR45" s="155"/>
      <c r="CS45" s="351"/>
      <c r="CT45" s="155"/>
      <c r="CU45" s="134"/>
      <c r="CV45" s="134"/>
      <c r="CW45" s="134"/>
    </row>
    <row r="46" spans="1:101" ht="18.75" customHeight="1" thickBot="1" x14ac:dyDescent="0.3">
      <c r="A46" s="60"/>
      <c r="B46" s="60"/>
      <c r="C46" s="48" t="str">
        <f>Spielplan!$C$46</f>
        <v>England</v>
      </c>
      <c r="D46" s="49"/>
      <c r="E46" s="104"/>
      <c r="F46" s="93"/>
      <c r="G46" s="104"/>
      <c r="H46" s="48" t="str">
        <f>Spielplan!$H$46</f>
        <v>Italien</v>
      </c>
      <c r="I46" s="49"/>
      <c r="J46" s="60"/>
      <c r="K46" s="60" t="s">
        <v>86</v>
      </c>
      <c r="L46" s="60">
        <f t="shared" si="12"/>
        <v>0</v>
      </c>
      <c r="M46" s="60"/>
      <c r="N46" s="60"/>
      <c r="O46" s="60">
        <f>IF($E46="",0,IF($E46&gt;$G46,3,IF($E46=$G46,1,0)))</f>
        <v>0</v>
      </c>
      <c r="P46" s="60">
        <f>IF($G46="",0,IF($E46&gt;$G46,0,IF($E46=$G46,1,3)))</f>
        <v>0</v>
      </c>
      <c r="Q46" s="60"/>
      <c r="R46" s="60"/>
      <c r="S46" s="60">
        <f>E46</f>
        <v>0</v>
      </c>
      <c r="T46" s="60">
        <f>G46</f>
        <v>0</v>
      </c>
      <c r="U46" s="60"/>
      <c r="V46" s="60"/>
      <c r="W46" s="60">
        <f>G46</f>
        <v>0</v>
      </c>
      <c r="X46" s="60">
        <f>E46</f>
        <v>0</v>
      </c>
      <c r="Y46" s="60"/>
      <c r="Z46" s="60">
        <f>N51</f>
        <v>0</v>
      </c>
      <c r="AA46" s="60">
        <f>R51</f>
        <v>0</v>
      </c>
      <c r="AB46" s="60">
        <f>V51</f>
        <v>0</v>
      </c>
      <c r="AC46" s="60">
        <f>AA46-AB46</f>
        <v>0</v>
      </c>
      <c r="AD46" s="60">
        <f>IF(Z46&gt;Z45,-1,0)</f>
        <v>0</v>
      </c>
      <c r="AE46" s="60">
        <f>IF(Z46&gt;Z47,-1,0)</f>
        <v>0</v>
      </c>
      <c r="AF46" s="60">
        <f>IF(Z46&gt;Z48,-1,0)</f>
        <v>0</v>
      </c>
      <c r="AG46" s="60">
        <f>10000-(AJ46*1000+AM46*100+AK46*10)</f>
        <v>10000</v>
      </c>
      <c r="AH46" s="90">
        <f>RANK(AG46,AG45:AG48,1)</f>
        <v>1</v>
      </c>
      <c r="AI46" s="60" t="str">
        <f>H45</f>
        <v>Costa Rica</v>
      </c>
      <c r="AJ46" s="60">
        <f t="shared" si="13"/>
        <v>0</v>
      </c>
      <c r="AK46" s="60">
        <f t="shared" si="13"/>
        <v>0</v>
      </c>
      <c r="AL46" s="60">
        <f t="shared" si="13"/>
        <v>0</v>
      </c>
      <c r="AM46" s="60">
        <f>AK46-AL46</f>
        <v>0</v>
      </c>
      <c r="AN46" s="187">
        <f>IF(AG45=AG46,IF(E45&gt;G45,AG45-0.1,AG45),AG45)</f>
        <v>10000</v>
      </c>
      <c r="AO46" s="187"/>
      <c r="AP46" s="187">
        <f>IF(AG47=AG46,IF(G50&gt;E50,AG47-0.1,AG47),AG47)</f>
        <v>10000</v>
      </c>
      <c r="AQ46" s="187">
        <f>IF(AG48=AG46,IF(G48&gt;E48,AG48-0.1,AG48),AG48)</f>
        <v>10000</v>
      </c>
      <c r="AR46" s="187">
        <f>AO49</f>
        <v>30000</v>
      </c>
      <c r="AS46" s="90">
        <f>RANK(AR46,AR45:AR48,1)</f>
        <v>1</v>
      </c>
      <c r="AT46" s="60" t="str">
        <f t="shared" si="14"/>
        <v>Costa Rica</v>
      </c>
      <c r="AU46" s="60">
        <f t="shared" si="14"/>
        <v>0</v>
      </c>
      <c r="AV46" s="60">
        <f t="shared" si="14"/>
        <v>0</v>
      </c>
      <c r="AW46" s="60">
        <f t="shared" si="14"/>
        <v>0</v>
      </c>
      <c r="AX46" s="60"/>
      <c r="AY46" s="60"/>
      <c r="AZ46" s="60"/>
      <c r="BA46" s="50">
        <v>2</v>
      </c>
      <c r="BB46" s="48" t="e">
        <f>VLOOKUP(2,AS45:AT48,2,FALSE)</f>
        <v>#N/A</v>
      </c>
      <c r="BC46" s="49"/>
      <c r="BD46" s="51" t="e">
        <f>VLOOKUP(2,AS45:AW48,3,FALSE)</f>
        <v>#N/A</v>
      </c>
      <c r="BE46" s="52" t="e">
        <f>VLOOKUP(2,AS45:AW48,4,FALSE)</f>
        <v>#N/A</v>
      </c>
      <c r="BF46" s="93" t="s">
        <v>12</v>
      </c>
      <c r="BG46" s="52" t="e">
        <f>VLOOKUP(2,AS45:AW48,5,FALSE)</f>
        <v>#N/A</v>
      </c>
      <c r="BH46" s="81" t="s">
        <v>25</v>
      </c>
      <c r="BI46" s="85"/>
      <c r="BJ46" s="85">
        <f>IF(E46&gt;G46,IF(Spielplan!E46&gt;Spielplan!G46,Punktemodus!$B$3,0),0)</f>
        <v>0</v>
      </c>
      <c r="BK46" s="85">
        <f>IF(E46=G46,IF(Spielplan!E46=Spielplan!G46,Punktemodus!$B$3,0),0)</f>
        <v>10</v>
      </c>
      <c r="BL46" s="85">
        <f>IF(E46&lt;G46,IF(Spielplan!E46&lt;Spielplan!G46,Punktemodus!$B$3,0),0)</f>
        <v>0</v>
      </c>
      <c r="BM46" s="85">
        <f>IF(E46=Spielplan!E46,IF(G46=Spielplan!G46,Punktemodus!$B$5,0),0)</f>
        <v>3</v>
      </c>
      <c r="BN46" s="85">
        <f>IF(E46=Spielplan!E46,Punktemodus!$B$7,0)</f>
        <v>1</v>
      </c>
      <c r="BO46" s="85">
        <f>IF(G46=Spielplan!G46,Punktemodus!$B$7,0)</f>
        <v>1</v>
      </c>
      <c r="BP46" s="137">
        <f>IF(Spielplan!E46="",0,SUM(BJ46:BO46))</f>
        <v>0</v>
      </c>
      <c r="BQ46" s="85"/>
      <c r="BR46" s="141"/>
      <c r="BS46" s="142"/>
      <c r="BT46" s="155"/>
      <c r="BU46" s="154" t="s">
        <v>120</v>
      </c>
      <c r="BV46" s="155"/>
      <c r="BW46" s="155"/>
      <c r="BX46" s="351"/>
      <c r="BY46" s="351"/>
      <c r="BZ46" s="352"/>
      <c r="CA46" s="155"/>
      <c r="CB46" s="155"/>
      <c r="CC46" s="155"/>
      <c r="CD46" s="155"/>
      <c r="CE46" s="351"/>
      <c r="CF46" s="351"/>
      <c r="CG46" s="155"/>
      <c r="CH46" s="155"/>
      <c r="CI46" s="155"/>
      <c r="CJ46" s="351"/>
      <c r="CK46" s="155"/>
      <c r="CL46" s="155"/>
      <c r="CM46" s="155"/>
      <c r="CN46" s="155"/>
      <c r="CO46" s="351"/>
      <c r="CP46" s="155"/>
      <c r="CQ46" s="155"/>
      <c r="CR46" s="155"/>
      <c r="CS46" s="351"/>
      <c r="CT46" s="155"/>
      <c r="CU46" s="134"/>
      <c r="CV46" s="134"/>
      <c r="CW46" s="134"/>
    </row>
    <row r="47" spans="1:101" ht="18.75" customHeight="1" thickBot="1" x14ac:dyDescent="0.3">
      <c r="A47" s="60"/>
      <c r="B47" s="60"/>
      <c r="C47" s="75" t="str">
        <f>C45</f>
        <v>Uruguay</v>
      </c>
      <c r="D47" s="76"/>
      <c r="E47" s="104"/>
      <c r="F47" s="93"/>
      <c r="G47" s="104"/>
      <c r="H47" s="75" t="str">
        <f>C46</f>
        <v>England</v>
      </c>
      <c r="I47" s="76"/>
      <c r="J47" s="60"/>
      <c r="K47" s="60" t="s">
        <v>87</v>
      </c>
      <c r="L47" s="60">
        <f t="shared" si="12"/>
        <v>0</v>
      </c>
      <c r="M47" s="60">
        <f>IF($E47="",0,IF($E47&gt;$G47,3,IF($E47=G47,1,0)))</f>
        <v>0</v>
      </c>
      <c r="N47" s="60"/>
      <c r="O47" s="60">
        <f>IF($G47="",0,IF($E47&gt;$G47,0,IF($E47=$G47,1,3)))</f>
        <v>0</v>
      </c>
      <c r="P47" s="60"/>
      <c r="Q47" s="60">
        <f>E47</f>
        <v>0</v>
      </c>
      <c r="R47" s="60"/>
      <c r="S47" s="60">
        <f>G47</f>
        <v>0</v>
      </c>
      <c r="T47" s="60"/>
      <c r="U47" s="60">
        <f>G47</f>
        <v>0</v>
      </c>
      <c r="V47" s="60"/>
      <c r="W47" s="60">
        <f>E47</f>
        <v>0</v>
      </c>
      <c r="X47" s="60"/>
      <c r="Y47" s="60"/>
      <c r="Z47" s="60">
        <f>O51</f>
        <v>0</v>
      </c>
      <c r="AA47" s="60">
        <f>S51</f>
        <v>0</v>
      </c>
      <c r="AB47" s="60">
        <f>W51</f>
        <v>0</v>
      </c>
      <c r="AC47" s="60">
        <f>AA47-AB47</f>
        <v>0</v>
      </c>
      <c r="AD47" s="60">
        <f>IF(Z47&gt;Z45,-1,0)</f>
        <v>0</v>
      </c>
      <c r="AE47" s="60">
        <f>IF(Z47&gt;Z46,-1,0)</f>
        <v>0</v>
      </c>
      <c r="AF47" s="60">
        <f>IF(Z47&gt;Z48,-1,0)</f>
        <v>0</v>
      </c>
      <c r="AG47" s="60">
        <f>10000-(AJ47*1000+AM47*100+AK47*10)</f>
        <v>10000</v>
      </c>
      <c r="AH47" s="90">
        <f>RANK(AG47,AG45:AG48,1)</f>
        <v>1</v>
      </c>
      <c r="AI47" s="60" t="str">
        <f>C46</f>
        <v>England</v>
      </c>
      <c r="AJ47" s="60">
        <f t="shared" si="13"/>
        <v>0</v>
      </c>
      <c r="AK47" s="60">
        <f t="shared" si="13"/>
        <v>0</v>
      </c>
      <c r="AL47" s="60">
        <f t="shared" si="13"/>
        <v>0</v>
      </c>
      <c r="AM47" s="60">
        <f>AK47-AL47</f>
        <v>0</v>
      </c>
      <c r="AN47" s="187">
        <f>IF(AG45=AG47,IF(E47&gt;G47,AG45-0.1,AG45),AG45)</f>
        <v>10000</v>
      </c>
      <c r="AO47" s="187">
        <f>IF(AG46=AG47,IF(E50&gt;G50,AG46-0.1,AG46),AG46)</f>
        <v>10000</v>
      </c>
      <c r="AP47" s="187"/>
      <c r="AQ47" s="187">
        <f>IF(AG48=AG47,IF(G46&gt;E46,AG48-0.1,AG48),AG48)</f>
        <v>10000</v>
      </c>
      <c r="AR47" s="187">
        <f>AP49</f>
        <v>30000</v>
      </c>
      <c r="AS47" s="90">
        <f>RANK(AR47,AR45:AR48,1)</f>
        <v>1</v>
      </c>
      <c r="AT47" s="60" t="str">
        <f t="shared" si="14"/>
        <v>England</v>
      </c>
      <c r="AU47" s="60">
        <f t="shared" si="14"/>
        <v>0</v>
      </c>
      <c r="AV47" s="60">
        <f t="shared" si="14"/>
        <v>0</v>
      </c>
      <c r="AW47" s="60">
        <f t="shared" si="14"/>
        <v>0</v>
      </c>
      <c r="AX47" s="60"/>
      <c r="AY47" s="60"/>
      <c r="AZ47" s="60"/>
      <c r="BA47" s="113">
        <v>3</v>
      </c>
      <c r="BB47" s="114" t="e">
        <f>VLOOKUP(3,AS45:AT48,2,FALSE)</f>
        <v>#N/A</v>
      </c>
      <c r="BC47" s="115"/>
      <c r="BD47" s="116" t="e">
        <f>VLOOKUP(3,AS45:AW48,3,FALSE)</f>
        <v>#N/A</v>
      </c>
      <c r="BE47" s="116" t="e">
        <f>VLOOKUP(3,AS45:AW48,4,FALSE)</f>
        <v>#N/A</v>
      </c>
      <c r="BF47" s="93" t="s">
        <v>12</v>
      </c>
      <c r="BG47" s="116" t="e">
        <f>VLOOKUP(3,AS45:AW48,5,FALSE)</f>
        <v>#N/A</v>
      </c>
      <c r="BH47" s="60"/>
      <c r="BI47" s="60"/>
      <c r="BJ47" s="85">
        <f>IF(E47&gt;G47,IF(Spielplan!E47&gt;Spielplan!G47,Punktemodus!$B$3,0),0)</f>
        <v>0</v>
      </c>
      <c r="BK47" s="85">
        <f>IF(E47=G47,IF(Spielplan!E47=Spielplan!G47,Punktemodus!$B$3,0),0)</f>
        <v>10</v>
      </c>
      <c r="BL47" s="85">
        <f>IF(E47&lt;G47,IF(Spielplan!E47&lt;Spielplan!G47,Punktemodus!$B$3,0),0)</f>
        <v>0</v>
      </c>
      <c r="BM47" s="85">
        <f>IF(E47=Spielplan!E47,IF(G47=Spielplan!G47,Punktemodus!$B$5,0),0)</f>
        <v>3</v>
      </c>
      <c r="BN47" s="85">
        <f>IF(E47=Spielplan!E47,Punktemodus!$B$7,0)</f>
        <v>1</v>
      </c>
      <c r="BO47" s="85">
        <f>IF(G47=Spielplan!G47,Punktemodus!$B$7,0)</f>
        <v>1</v>
      </c>
      <c r="BP47" s="137">
        <f>IF(Spielplan!E47="",0,SUM(BJ47:BO47))</f>
        <v>0</v>
      </c>
      <c r="BQ47" s="85"/>
      <c r="BR47" s="141"/>
      <c r="BS47" s="134"/>
      <c r="BT47" s="134"/>
      <c r="BU47" s="134"/>
      <c r="BV47" s="134"/>
      <c r="BW47" s="155"/>
      <c r="BX47" s="351"/>
      <c r="BY47" s="351"/>
      <c r="BZ47" s="352"/>
      <c r="CA47" s="155"/>
      <c r="CB47" s="155"/>
      <c r="CC47" s="155"/>
      <c r="CD47" s="155"/>
      <c r="CE47" s="351"/>
      <c r="CF47" s="351"/>
      <c r="CG47" s="155"/>
      <c r="CH47" s="155"/>
      <c r="CI47" s="155"/>
      <c r="CJ47" s="351"/>
      <c r="CK47" s="155"/>
      <c r="CL47" s="155"/>
      <c r="CM47" s="155"/>
      <c r="CN47" s="155"/>
      <c r="CO47" s="351"/>
      <c r="CP47" s="155"/>
      <c r="CQ47" s="155"/>
      <c r="CR47" s="155"/>
      <c r="CS47" s="351"/>
      <c r="CT47" s="155"/>
      <c r="CU47" s="134"/>
      <c r="CV47" s="134"/>
      <c r="CW47" s="134"/>
    </row>
    <row r="48" spans="1:101" ht="18.75" customHeight="1" thickBot="1" x14ac:dyDescent="0.3">
      <c r="A48" s="60"/>
      <c r="B48" s="60"/>
      <c r="C48" s="48" t="str">
        <f>H45</f>
        <v>Costa Rica</v>
      </c>
      <c r="D48" s="49"/>
      <c r="E48" s="104"/>
      <c r="F48" s="93"/>
      <c r="G48" s="104"/>
      <c r="H48" s="48" t="str">
        <f>H46</f>
        <v>Italien</v>
      </c>
      <c r="I48" s="49"/>
      <c r="J48" s="60"/>
      <c r="K48" s="60" t="s">
        <v>88</v>
      </c>
      <c r="L48" s="60">
        <f t="shared" si="12"/>
        <v>0</v>
      </c>
      <c r="M48" s="60"/>
      <c r="N48" s="60">
        <f>IF($E48="",0,IF($E48&gt;$G48,3,IF($E48=$G48,1,0)))</f>
        <v>0</v>
      </c>
      <c r="O48" s="60"/>
      <c r="P48" s="60">
        <f>IF($G48="",0,IF($E48&gt;$G48,0,IF($E48=$G48,1,3)))</f>
        <v>0</v>
      </c>
      <c r="Q48" s="60"/>
      <c r="R48" s="60">
        <f>E48</f>
        <v>0</v>
      </c>
      <c r="S48" s="60"/>
      <c r="T48" s="60">
        <f>G48</f>
        <v>0</v>
      </c>
      <c r="U48" s="60"/>
      <c r="V48" s="60">
        <f>G48</f>
        <v>0</v>
      </c>
      <c r="W48" s="60"/>
      <c r="X48" s="60">
        <f>E48</f>
        <v>0</v>
      </c>
      <c r="Y48" s="60"/>
      <c r="Z48" s="60">
        <f>P51</f>
        <v>0</v>
      </c>
      <c r="AA48" s="60">
        <f>T51</f>
        <v>0</v>
      </c>
      <c r="AB48" s="60">
        <f>X51</f>
        <v>0</v>
      </c>
      <c r="AC48" s="60">
        <f>AA48-AB48</f>
        <v>0</v>
      </c>
      <c r="AD48" s="60">
        <f>IF(Z48&gt;Z45,-1,0)</f>
        <v>0</v>
      </c>
      <c r="AE48" s="60">
        <f>IF(Z48&gt;Z46,-1,0)</f>
        <v>0</v>
      </c>
      <c r="AF48" s="60">
        <f>IF(Z48&gt;Z47,-1,0)</f>
        <v>0</v>
      </c>
      <c r="AG48" s="60">
        <f>10000-(AJ48*1000+AM48*100+AK48*10)</f>
        <v>10000</v>
      </c>
      <c r="AH48" s="90">
        <f>RANK(AG48,AG45:AG48,1)</f>
        <v>1</v>
      </c>
      <c r="AI48" s="60" t="str">
        <f>H46</f>
        <v>Italien</v>
      </c>
      <c r="AJ48" s="60">
        <f t="shared" si="13"/>
        <v>0</v>
      </c>
      <c r="AK48" s="60">
        <f t="shared" si="13"/>
        <v>0</v>
      </c>
      <c r="AL48" s="60">
        <f t="shared" si="13"/>
        <v>0</v>
      </c>
      <c r="AM48" s="60">
        <f>AK48-AL48</f>
        <v>0</v>
      </c>
      <c r="AN48" s="187">
        <f>IF(AG45=AG48,IF(E49&gt;G49,AG45-0.1,AG45),AG45)</f>
        <v>10000</v>
      </c>
      <c r="AO48" s="187">
        <f>IF(AG46=AG48,IF(E48&gt;G48,AG46-0.1,AG46),AG46)</f>
        <v>10000</v>
      </c>
      <c r="AP48" s="187">
        <f>IF(AG47=AG48,IF(E46&gt;G46,AG47-0.1,AG47),AG47)</f>
        <v>10000</v>
      </c>
      <c r="AQ48" s="187"/>
      <c r="AR48" s="187">
        <f>AQ49</f>
        <v>30000</v>
      </c>
      <c r="AS48" s="90">
        <f>RANK(AR48,AR45:AR48,1)</f>
        <v>1</v>
      </c>
      <c r="AT48" s="60" t="str">
        <f t="shared" si="14"/>
        <v>Italien</v>
      </c>
      <c r="AU48" s="60">
        <f t="shared" si="14"/>
        <v>0</v>
      </c>
      <c r="AV48" s="60">
        <f t="shared" si="14"/>
        <v>0</v>
      </c>
      <c r="AW48" s="60">
        <f t="shared" si="14"/>
        <v>0</v>
      </c>
      <c r="AX48" s="60"/>
      <c r="AY48" s="60"/>
      <c r="AZ48" s="60"/>
      <c r="BA48" s="113">
        <v>4</v>
      </c>
      <c r="BB48" s="114" t="e">
        <f>VLOOKUP(4,AS45:AT48,2,FALSE)</f>
        <v>#N/A</v>
      </c>
      <c r="BC48" s="115"/>
      <c r="BD48" s="116" t="e">
        <f>VLOOKUP(4,AS45:AW48,3,FALSE)</f>
        <v>#N/A</v>
      </c>
      <c r="BE48" s="116" t="e">
        <f>VLOOKUP(4,AS45:AW48,4,FALSE)</f>
        <v>#N/A</v>
      </c>
      <c r="BF48" s="93" t="s">
        <v>12</v>
      </c>
      <c r="BG48" s="116" t="e">
        <f>VLOOKUP(4,AS45:AW48,5,FALSE)</f>
        <v>#N/A</v>
      </c>
      <c r="BH48" s="60"/>
      <c r="BI48" s="60"/>
      <c r="BJ48" s="85">
        <f>IF(E48&gt;G48,IF(Spielplan!E48&gt;Spielplan!G48,Punktemodus!$B$3,0),0)</f>
        <v>0</v>
      </c>
      <c r="BK48" s="85">
        <f>IF(E48=G48,IF(Spielplan!E48=Spielplan!G48,Punktemodus!$B$3,0),0)</f>
        <v>10</v>
      </c>
      <c r="BL48" s="85">
        <f>IF(E48&lt;G48,IF(Spielplan!E48&lt;Spielplan!G48,Punktemodus!$B$3,0),0)</f>
        <v>0</v>
      </c>
      <c r="BM48" s="85">
        <f>IF(E48=Spielplan!E48,IF(G48=Spielplan!G48,Punktemodus!$B$5,0),0)</f>
        <v>3</v>
      </c>
      <c r="BN48" s="85">
        <f>IF(E48=Spielplan!E48,Punktemodus!$B$7,0)</f>
        <v>1</v>
      </c>
      <c r="BO48" s="85">
        <f>IF(G48=Spielplan!G48,Punktemodus!$B$7,0)</f>
        <v>1</v>
      </c>
      <c r="BP48" s="137">
        <f>IF(Spielplan!E48="",0,SUM(BJ48:BO48))</f>
        <v>0</v>
      </c>
      <c r="BQ48" s="85"/>
      <c r="BR48" s="141"/>
      <c r="BS48" s="143" t="s">
        <v>18</v>
      </c>
      <c r="BT48" s="144" t="str">
        <f>Spielplan!$BL$12</f>
        <v/>
      </c>
      <c r="BU48" s="145"/>
      <c r="BV48" s="146">
        <f>Spielplan!$BN$12</f>
        <v>0</v>
      </c>
      <c r="BW48" s="157"/>
      <c r="BX48" s="158">
        <f>IF(BT12=BT48,Punktemodus!$B$11,0)</f>
        <v>10</v>
      </c>
      <c r="BY48" s="158">
        <f>IF(BT48=BT29,Punktemodus!B13,0)</f>
        <v>5</v>
      </c>
      <c r="BZ48" s="142"/>
      <c r="CA48" s="155"/>
      <c r="CB48" s="154" t="s">
        <v>27</v>
      </c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34"/>
      <c r="CV48" s="134"/>
      <c r="CW48" s="134"/>
    </row>
    <row r="49" spans="1:101" ht="18.75" customHeight="1" thickBot="1" x14ac:dyDescent="0.3">
      <c r="A49" s="60"/>
      <c r="B49" s="60"/>
      <c r="C49" s="75" t="str">
        <f>C45</f>
        <v>Uruguay</v>
      </c>
      <c r="D49" s="76"/>
      <c r="E49" s="104"/>
      <c r="F49" s="93"/>
      <c r="G49" s="104"/>
      <c r="H49" s="75" t="str">
        <f>H46</f>
        <v>Italien</v>
      </c>
      <c r="I49" s="76"/>
      <c r="J49" s="60"/>
      <c r="K49" s="60" t="s">
        <v>89</v>
      </c>
      <c r="L49" s="60">
        <f t="shared" si="12"/>
        <v>0</v>
      </c>
      <c r="M49" s="60">
        <f>IF($E49="",0,IF($E49&gt;$G49,3,IF($E49=G49,1,0)))</f>
        <v>0</v>
      </c>
      <c r="N49" s="60"/>
      <c r="O49" s="60"/>
      <c r="P49" s="60">
        <f>IF($G49="",0,IF($E49&gt;$G49,0,IF($E49=$G49,1,3)))</f>
        <v>0</v>
      </c>
      <c r="Q49" s="60">
        <f>E49</f>
        <v>0</v>
      </c>
      <c r="R49" s="60"/>
      <c r="S49" s="60"/>
      <c r="T49" s="60">
        <f>G49</f>
        <v>0</v>
      </c>
      <c r="U49" s="60">
        <f>G49</f>
        <v>0</v>
      </c>
      <c r="V49" s="60"/>
      <c r="W49" s="60"/>
      <c r="X49" s="60">
        <f>E49</f>
        <v>0</v>
      </c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187">
        <f>SUM(AN45:AN48)</f>
        <v>30000</v>
      </c>
      <c r="AO49" s="187">
        <f>SUM(AO45:AO48)</f>
        <v>30000</v>
      </c>
      <c r="AP49" s="187">
        <f>SUM(AP45:AP48)</f>
        <v>30000</v>
      </c>
      <c r="AQ49" s="187">
        <f>SUM(AQ45:AQ48)</f>
        <v>30000</v>
      </c>
      <c r="AR49" s="187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85">
        <f>IF(E49&gt;G49,IF(Spielplan!E49&gt;Spielplan!G49,Punktemodus!$B$3,0),0)</f>
        <v>0</v>
      </c>
      <c r="BK49" s="85">
        <f>IF(E49=G49,IF(Spielplan!E49=Spielplan!G49,Punktemodus!$B$3,0),0)</f>
        <v>10</v>
      </c>
      <c r="BL49" s="85">
        <f>IF(E49&lt;G49,IF(Spielplan!E49&lt;Spielplan!G49,Punktemodus!$B$3,0),0)</f>
        <v>0</v>
      </c>
      <c r="BM49" s="85">
        <f>IF(E49=Spielplan!E49,IF(G49=Spielplan!G49,Punktemodus!$B$5,0),0)</f>
        <v>3</v>
      </c>
      <c r="BN49" s="85">
        <f>IF(E49=Spielplan!E49,Punktemodus!$B$7,0)</f>
        <v>1</v>
      </c>
      <c r="BO49" s="85">
        <f>IF(G49=Spielplan!G49,Punktemodus!$B$7,0)</f>
        <v>1</v>
      </c>
      <c r="BP49" s="137">
        <f>IF(Spielplan!E49="",0,SUM(BJ49:BO49))</f>
        <v>0</v>
      </c>
      <c r="BQ49" s="60"/>
      <c r="BR49" s="141"/>
      <c r="BS49" s="149" t="s">
        <v>21</v>
      </c>
      <c r="BT49" s="144" t="str">
        <f>Spielplan!$BL$13</f>
        <v/>
      </c>
      <c r="BU49" s="145"/>
      <c r="BV49" s="146">
        <f>Spielplan!$BN$13</f>
        <v>0</v>
      </c>
      <c r="BW49" s="155"/>
      <c r="BX49" s="158">
        <f>IF(BT13=BT49,Punktemodus!$B$11,0)</f>
        <v>10</v>
      </c>
      <c r="BY49" s="158">
        <f>IF(BT49=BT28,Punktemodus!B13,0)</f>
        <v>5</v>
      </c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34"/>
      <c r="CV49" s="134"/>
      <c r="CW49" s="134"/>
    </row>
    <row r="50" spans="1:101" ht="18.75" customHeight="1" thickBot="1" x14ac:dyDescent="0.3">
      <c r="A50" s="60"/>
      <c r="B50" s="60"/>
      <c r="C50" s="48" t="str">
        <f>H45</f>
        <v>Costa Rica</v>
      </c>
      <c r="D50" s="49"/>
      <c r="E50" s="104"/>
      <c r="F50" s="93"/>
      <c r="G50" s="104"/>
      <c r="H50" s="48" t="str">
        <f>C46</f>
        <v>England</v>
      </c>
      <c r="I50" s="49"/>
      <c r="J50" s="60"/>
      <c r="K50" s="60" t="s">
        <v>89</v>
      </c>
      <c r="L50" s="60">
        <f t="shared" si="12"/>
        <v>0</v>
      </c>
      <c r="M50" s="60"/>
      <c r="N50" s="60">
        <f>IF($E50="",0,IF($E50&gt;$G50,3,IF($E50=$G50,1,0)))</f>
        <v>0</v>
      </c>
      <c r="O50" s="60">
        <f>IF($G50="",0,IF($E50&gt;$G50,0,IF($E50=$G50,1,3)))</f>
        <v>0</v>
      </c>
      <c r="P50" s="60"/>
      <c r="Q50" s="60"/>
      <c r="R50" s="60">
        <f>E50</f>
        <v>0</v>
      </c>
      <c r="S50" s="60">
        <f>G50</f>
        <v>0</v>
      </c>
      <c r="T50" s="60"/>
      <c r="U50" s="60"/>
      <c r="V50" s="60">
        <f>G50</f>
        <v>0</v>
      </c>
      <c r="W50" s="60">
        <f>E50</f>
        <v>0</v>
      </c>
      <c r="X50" s="60"/>
      <c r="Y50" s="60"/>
      <c r="Z50" s="60" t="s">
        <v>30</v>
      </c>
      <c r="AA50" s="60"/>
      <c r="AB50" s="60"/>
      <c r="AC50" s="60"/>
      <c r="AD50" s="60"/>
      <c r="AE50" s="60"/>
      <c r="AF50" s="60"/>
      <c r="AG50" s="60" t="b">
        <f>OR(AG45=AG46,AG45=AG47,AG45=AG48,AG46=AG47,AG46=AG48,AG47=AG48)</f>
        <v>1</v>
      </c>
      <c r="AH50" s="60"/>
      <c r="AI50" s="60"/>
      <c r="AJ50" s="60"/>
      <c r="AK50" s="60"/>
      <c r="AL50" s="60"/>
      <c r="AM50" s="60"/>
      <c r="AN50" s="60"/>
      <c r="AO50" s="60" t="s">
        <v>34</v>
      </c>
      <c r="AP50" s="60"/>
      <c r="AQ50" s="60"/>
      <c r="AR50" s="60" t="b">
        <f>OR(AR45=AR46,AR45=AR47,AR45=AR48,AR46=AR47,AR46=AR48,AR47=AR48)</f>
        <v>1</v>
      </c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85">
        <f>IF(E50&gt;G50,IF(Spielplan!E50&gt;Spielplan!G50,Punktemodus!$B$3,0),0)</f>
        <v>0</v>
      </c>
      <c r="BK50" s="85">
        <f>IF(E50=G50,IF(Spielplan!E50=Spielplan!G50,Punktemodus!$B$3,0),0)</f>
        <v>10</v>
      </c>
      <c r="BL50" s="85">
        <f>IF(E50&lt;G50,IF(Spielplan!E50&lt;Spielplan!G50,Punktemodus!$B$3,0),0)</f>
        <v>0</v>
      </c>
      <c r="BM50" s="85">
        <f>IF(E50=Spielplan!E50,IF(G50=Spielplan!G50,Punktemodus!$B$5,0),0)</f>
        <v>3</v>
      </c>
      <c r="BN50" s="85">
        <f>IF(E50=Spielplan!E50,Punktemodus!$B$7,0)</f>
        <v>1</v>
      </c>
      <c r="BO50" s="85">
        <f>IF(G50=Spielplan!G50,Punktemodus!$B$7,0)</f>
        <v>1</v>
      </c>
      <c r="BP50" s="137">
        <f>IF(Spielplan!E50="",0,SUM(BJ50:BO50))</f>
        <v>0</v>
      </c>
      <c r="BQ50" s="60"/>
      <c r="BR50" s="141"/>
      <c r="BS50" s="150"/>
      <c r="BT50" s="134"/>
      <c r="BU50" s="134"/>
      <c r="BV50" s="151"/>
      <c r="BW50" s="157"/>
      <c r="BX50" s="158"/>
      <c r="BY50" s="158"/>
      <c r="BZ50" s="155"/>
      <c r="CA50" s="144" t="str">
        <f>Spielplan!$BS$14</f>
        <v/>
      </c>
      <c r="CB50" s="159"/>
      <c r="CC50" s="146">
        <f>Spielplan!$BU$14</f>
        <v>0</v>
      </c>
      <c r="CD50" s="157"/>
      <c r="CE50" s="155">
        <f>IF(CA50=CA14,Punktemodus!B15,0)</f>
        <v>20</v>
      </c>
      <c r="CF50" s="158">
        <f>IF(OR(CA50=$CA$15,CA50=$CA$22,CA50=$CA$23,CA50=$CA$30,CA50=$CA$31,CA50=$CA$38,CA50=$CA$39),Punktemodus!B17,0)</f>
        <v>10</v>
      </c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34"/>
      <c r="CV50" s="134"/>
      <c r="CW50" s="134"/>
    </row>
    <row r="51" spans="1:101" ht="18.75" customHeight="1" thickBot="1" x14ac:dyDescent="0.3">
      <c r="A51" s="60"/>
      <c r="B51" s="60"/>
      <c r="C51" s="136" t="str">
        <f>IF(G50="","",IF(AR50=TRUE,"Achtung: Fehler in Tabelle!",""))</f>
        <v/>
      </c>
      <c r="D51" s="60"/>
      <c r="E51" s="85"/>
      <c r="F51" s="60"/>
      <c r="G51" s="85"/>
      <c r="H51" s="60"/>
      <c r="I51" s="60"/>
      <c r="J51" s="60"/>
      <c r="K51" s="60"/>
      <c r="L51" s="60"/>
      <c r="M51" s="60">
        <f t="shared" ref="M51:X51" si="15">SUM(M45:M50)</f>
        <v>0</v>
      </c>
      <c r="N51" s="60">
        <f t="shared" si="15"/>
        <v>0</v>
      </c>
      <c r="O51" s="60">
        <f t="shared" si="15"/>
        <v>0</v>
      </c>
      <c r="P51" s="60">
        <f t="shared" si="15"/>
        <v>0</v>
      </c>
      <c r="Q51" s="60">
        <f t="shared" si="15"/>
        <v>0</v>
      </c>
      <c r="R51" s="60">
        <f t="shared" si="15"/>
        <v>0</v>
      </c>
      <c r="S51" s="60">
        <f t="shared" si="15"/>
        <v>0</v>
      </c>
      <c r="T51" s="60">
        <f t="shared" si="15"/>
        <v>0</v>
      </c>
      <c r="U51" s="60">
        <f t="shared" si="15"/>
        <v>0</v>
      </c>
      <c r="V51" s="60">
        <f t="shared" si="15"/>
        <v>0</v>
      </c>
      <c r="W51" s="60">
        <f t="shared" si="15"/>
        <v>0</v>
      </c>
      <c r="X51" s="60">
        <f t="shared" si="15"/>
        <v>0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160">
        <f>SUM(BP45:BP50)</f>
        <v>0</v>
      </c>
      <c r="BQ51" s="60"/>
      <c r="BR51" s="141"/>
      <c r="BS51" s="152"/>
      <c r="BT51" s="134"/>
      <c r="BU51" s="134"/>
      <c r="BV51" s="151"/>
      <c r="BW51" s="157"/>
      <c r="BX51" s="158"/>
      <c r="BY51" s="158"/>
      <c r="BZ51" s="155"/>
      <c r="CA51" s="144" t="str">
        <f>Spielplan!$BS$15</f>
        <v/>
      </c>
      <c r="CB51" s="159"/>
      <c r="CC51" s="146">
        <f>Spielplan!$BU$15</f>
        <v>0</v>
      </c>
      <c r="CD51" s="155"/>
      <c r="CE51" s="155">
        <f>IF(CA51=CA15,Punktemodus!B15,0)</f>
        <v>20</v>
      </c>
      <c r="CF51" s="158">
        <f>IF(OR(CA51=$CA$14,CA51=$CA$22,CA51=$CA$23,CA51=$CA$30,CA51=$CA$31,CA51=$CA$38,CA51=$CA$39),Punktemodus!B17,0)</f>
        <v>10</v>
      </c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34"/>
      <c r="CV51" s="134"/>
      <c r="CW51" s="134"/>
    </row>
    <row r="52" spans="1:101" ht="18.75" customHeight="1" thickBot="1" x14ac:dyDescent="0.3">
      <c r="A52" s="60"/>
      <c r="B52" s="60"/>
      <c r="C52" s="60"/>
      <c r="D52" s="60"/>
      <c r="E52" s="85"/>
      <c r="F52" s="60"/>
      <c r="G52" s="85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138"/>
      <c r="BQ52" s="60"/>
      <c r="BR52" s="141"/>
      <c r="BS52" s="153" t="s">
        <v>22</v>
      </c>
      <c r="BT52" s="144" t="str">
        <f>Spielplan!$BL$16</f>
        <v/>
      </c>
      <c r="BU52" s="145"/>
      <c r="BV52" s="146">
        <f>Spielplan!$BN$16</f>
        <v>0</v>
      </c>
      <c r="BW52" s="155"/>
      <c r="BX52" s="158">
        <f>IF(BT16=BT52,Punktemodus!$B$11,0)</f>
        <v>10</v>
      </c>
      <c r="BY52" s="158">
        <f>IF(BT52=BT33,Punktemodus!B13,0)</f>
        <v>5</v>
      </c>
      <c r="BZ52" s="155"/>
      <c r="CA52" s="155"/>
      <c r="CB52" s="155"/>
      <c r="CC52" s="155"/>
      <c r="CD52" s="155"/>
      <c r="CE52" s="155"/>
      <c r="CF52" s="154"/>
      <c r="CG52" s="154" t="s">
        <v>28</v>
      </c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34"/>
      <c r="CV52" s="134"/>
      <c r="CW52" s="134"/>
    </row>
    <row r="53" spans="1:101" ht="18.75" customHeight="1" thickBot="1" x14ac:dyDescent="0.25">
      <c r="A53" s="60"/>
      <c r="B53" s="60"/>
      <c r="C53" s="60"/>
      <c r="D53" s="60"/>
      <c r="E53" s="85"/>
      <c r="F53" s="60"/>
      <c r="G53" s="85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138"/>
      <c r="BQ53" s="60"/>
      <c r="BR53" s="141"/>
      <c r="BS53" s="149" t="s">
        <v>25</v>
      </c>
      <c r="BT53" s="144" t="str">
        <f>Spielplan!$BL$17</f>
        <v/>
      </c>
      <c r="BU53" s="145"/>
      <c r="BV53" s="146">
        <f>Spielplan!$BN$17</f>
        <v>0</v>
      </c>
      <c r="BW53" s="155"/>
      <c r="BX53" s="158">
        <f>IF(BT17=BT53,Punktemodus!$B$11,0)</f>
        <v>10</v>
      </c>
      <c r="BY53" s="158">
        <f>IF(BT53=BT32,Punktemodus!B13,0)</f>
        <v>5</v>
      </c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34"/>
      <c r="CV53" s="134"/>
      <c r="CW53" s="134"/>
    </row>
    <row r="54" spans="1:101" ht="18.75" customHeight="1" thickBot="1" x14ac:dyDescent="0.3">
      <c r="A54" s="60"/>
      <c r="B54" s="60"/>
      <c r="C54" s="88" t="s">
        <v>90</v>
      </c>
      <c r="D54" s="60"/>
      <c r="E54" s="85"/>
      <c r="F54" s="60"/>
      <c r="G54" s="85"/>
      <c r="H54" s="60"/>
      <c r="I54" s="60"/>
      <c r="J54" s="60"/>
      <c r="K54" s="60"/>
      <c r="L54" s="60"/>
      <c r="M54" s="60" t="s">
        <v>4</v>
      </c>
      <c r="N54" s="60"/>
      <c r="O54" s="60"/>
      <c r="P54" s="60"/>
      <c r="Q54" s="60" t="s">
        <v>6</v>
      </c>
      <c r="R54" s="60"/>
      <c r="S54" s="60"/>
      <c r="T54" s="60"/>
      <c r="U54" s="60" t="s">
        <v>7</v>
      </c>
      <c r="V54" s="60"/>
      <c r="W54" s="60"/>
      <c r="X54" s="60"/>
      <c r="Y54" s="60"/>
      <c r="Z54" s="60" t="s">
        <v>4</v>
      </c>
      <c r="AA54" s="60" t="s">
        <v>5</v>
      </c>
      <c r="AB54" s="60"/>
      <c r="AC54" s="60"/>
      <c r="AD54" s="60" t="s">
        <v>9</v>
      </c>
      <c r="AE54" s="60"/>
      <c r="AF54" s="60"/>
      <c r="AG54" s="60"/>
      <c r="AH54" s="60" t="s">
        <v>32</v>
      </c>
      <c r="AI54" s="60"/>
      <c r="AJ54" s="60"/>
      <c r="AK54" s="60"/>
      <c r="AL54" s="60"/>
      <c r="AM54" s="60"/>
      <c r="AN54" s="60" t="s">
        <v>35</v>
      </c>
      <c r="AO54" s="60"/>
      <c r="AP54" s="60"/>
      <c r="AQ54" s="60"/>
      <c r="AR54" s="60"/>
      <c r="AS54" s="60" t="s">
        <v>33</v>
      </c>
      <c r="AT54" s="60"/>
      <c r="AU54" s="60"/>
      <c r="AV54" s="60"/>
      <c r="AW54" s="60"/>
      <c r="AX54" s="60"/>
      <c r="AY54" s="60"/>
      <c r="AZ54" s="60"/>
      <c r="BA54" s="89" t="s">
        <v>10</v>
      </c>
      <c r="BB54" s="60"/>
      <c r="BC54" s="90" t="s">
        <v>4</v>
      </c>
      <c r="BD54" s="60"/>
      <c r="BE54" s="61" t="s">
        <v>5</v>
      </c>
      <c r="BF54" s="60"/>
      <c r="BG54" s="60"/>
      <c r="BH54" s="60"/>
      <c r="BI54" s="85"/>
      <c r="BJ54" s="60"/>
      <c r="BK54" s="60"/>
      <c r="BL54" s="60"/>
      <c r="BM54" s="60"/>
      <c r="BN54" s="60"/>
      <c r="BO54" s="60"/>
      <c r="BP54" s="138"/>
      <c r="BQ54" s="85"/>
      <c r="BR54" s="141"/>
      <c r="BS54" s="150"/>
      <c r="BT54" s="134"/>
      <c r="BU54" s="134"/>
      <c r="BV54" s="134"/>
      <c r="BW54" s="134"/>
      <c r="BX54" s="148"/>
      <c r="BY54" s="148"/>
      <c r="BZ54" s="134"/>
      <c r="CA54" s="134"/>
      <c r="CB54" s="134"/>
      <c r="CC54" s="134"/>
      <c r="CD54" s="134"/>
      <c r="CE54" s="134"/>
      <c r="CF54" s="144" t="str">
        <f>Spielplan!$BX$18</f>
        <v/>
      </c>
      <c r="CG54" s="145"/>
      <c r="CH54" s="146">
        <f>Spielplan!$BZ$18</f>
        <v>0</v>
      </c>
      <c r="CI54" s="134"/>
      <c r="CJ54" s="134">
        <f>IF(OR(CF54=$CF$18,CF54=$CF$19,CF54=$CF$34,CF54=$CF$35),Punktemodus!$B$19,0)</f>
        <v>30</v>
      </c>
      <c r="CK54" s="134"/>
      <c r="CL54" s="134"/>
      <c r="CM54" s="134"/>
      <c r="CN54" s="134"/>
      <c r="CO54" s="134"/>
      <c r="CP54" s="134"/>
      <c r="CQ54" s="134"/>
      <c r="CR54" s="134"/>
      <c r="CS54" s="134">
        <f>IF(CQ59=CQ23,Punktemodus!B23,0)</f>
        <v>50</v>
      </c>
      <c r="CT54" s="134"/>
      <c r="CU54" s="134"/>
      <c r="CV54" s="134"/>
      <c r="CW54" s="134"/>
    </row>
    <row r="55" spans="1:101" ht="18.75" customHeight="1" thickBot="1" x14ac:dyDescent="0.25">
      <c r="A55" s="60"/>
      <c r="B55" s="60"/>
      <c r="C55" s="92"/>
      <c r="D55" s="60"/>
      <c r="E55" s="85"/>
      <c r="F55" s="60"/>
      <c r="G55" s="85"/>
      <c r="H55" s="60"/>
      <c r="I55" s="60"/>
      <c r="J55" s="60"/>
      <c r="K55" s="60"/>
      <c r="L55" s="60"/>
      <c r="M55" s="60" t="s">
        <v>0</v>
      </c>
      <c r="N55" s="60" t="s">
        <v>1</v>
      </c>
      <c r="O55" s="60" t="s">
        <v>2</v>
      </c>
      <c r="P55" s="60" t="s">
        <v>3</v>
      </c>
      <c r="Q55" s="60" t="s">
        <v>0</v>
      </c>
      <c r="R55" s="60" t="s">
        <v>1</v>
      </c>
      <c r="S55" s="60" t="s">
        <v>2</v>
      </c>
      <c r="T55" s="60" t="s">
        <v>3</v>
      </c>
      <c r="U55" s="60" t="s">
        <v>0</v>
      </c>
      <c r="V55" s="60" t="s">
        <v>1</v>
      </c>
      <c r="W55" s="60" t="s">
        <v>2</v>
      </c>
      <c r="X55" s="60" t="s">
        <v>3</v>
      </c>
      <c r="Y55" s="60"/>
      <c r="Z55" s="60" t="s">
        <v>8</v>
      </c>
      <c r="AA55" s="60"/>
      <c r="AB55" s="60"/>
      <c r="AC55" s="60"/>
      <c r="AD55" s="60"/>
      <c r="AE55" s="60"/>
      <c r="AF55" s="60"/>
      <c r="AG55" s="60"/>
      <c r="AH55" s="60" t="s">
        <v>31</v>
      </c>
      <c r="AI55" s="60"/>
      <c r="AJ55" s="60"/>
      <c r="AK55" s="60"/>
      <c r="AL55" s="60"/>
      <c r="AM55" s="60"/>
      <c r="AN55" s="60" t="str">
        <f>AI56</f>
        <v>Schweiz</v>
      </c>
      <c r="AO55" s="60" t="str">
        <f>AI57</f>
        <v>Ecuador</v>
      </c>
      <c r="AP55" s="60" t="str">
        <f>AI58</f>
        <v>Frankreich</v>
      </c>
      <c r="AQ55" s="60" t="str">
        <f>AI59</f>
        <v>Honduras</v>
      </c>
      <c r="AR55" s="60"/>
      <c r="AS55" s="60" t="s">
        <v>31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85"/>
      <c r="BJ55" s="85"/>
      <c r="BK55" s="85"/>
      <c r="BL55" s="85"/>
      <c r="BM55" s="85"/>
      <c r="BN55" s="85"/>
      <c r="BO55" s="85"/>
      <c r="BP55" s="137"/>
      <c r="BQ55" s="85"/>
      <c r="BR55" s="141"/>
      <c r="BS55" s="134"/>
      <c r="BT55" s="134"/>
      <c r="BU55" s="134"/>
      <c r="BV55" s="134"/>
      <c r="BW55" s="134"/>
      <c r="BX55" s="148"/>
      <c r="BY55" s="148"/>
      <c r="BZ55" s="134"/>
      <c r="CA55" s="134"/>
      <c r="CB55" s="134"/>
      <c r="CC55" s="134"/>
      <c r="CD55" s="134"/>
      <c r="CE55" s="134"/>
      <c r="CF55" s="144" t="str">
        <f>Spielplan!$BX$19</f>
        <v/>
      </c>
      <c r="CG55" s="145"/>
      <c r="CH55" s="146">
        <f>Spielplan!$BZ$19</f>
        <v>0</v>
      </c>
      <c r="CI55" s="134"/>
      <c r="CJ55" s="134">
        <f>IF(OR(CF55=$CF$18,CF55=$CF$19,CF55=$CF$34,CF55=$CF$35),Punktemodus!$B$19,0)</f>
        <v>30</v>
      </c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</row>
    <row r="56" spans="1:101" ht="18.75" customHeight="1" thickBot="1" x14ac:dyDescent="0.3">
      <c r="A56" s="60"/>
      <c r="B56" s="60"/>
      <c r="C56" s="191" t="str">
        <f>Spielplan!$C56</f>
        <v>Schweiz</v>
      </c>
      <c r="D56" s="192"/>
      <c r="E56" s="104"/>
      <c r="F56" s="93"/>
      <c r="G56" s="104"/>
      <c r="H56" s="191" t="str">
        <f>Spielplan!$H$56</f>
        <v>Ecuador</v>
      </c>
      <c r="I56" s="192"/>
      <c r="J56" s="60"/>
      <c r="K56" s="60" t="s">
        <v>96</v>
      </c>
      <c r="L56" s="60">
        <f t="shared" ref="L56:L61" si="16">IF(E56-G56&gt;0,1,IF(G56=E56,0,-1))</f>
        <v>0</v>
      </c>
      <c r="M56" s="60">
        <f>IF($E56="",0,IF($E56&gt;$G56,3,IF($E56=G56,1,0)))</f>
        <v>0</v>
      </c>
      <c r="N56" s="60">
        <f>IF($G56="",0,IF($E56&gt;$G56,0,IF($E56=G56,1,3)))</f>
        <v>0</v>
      </c>
      <c r="O56" s="60"/>
      <c r="P56" s="60"/>
      <c r="Q56" s="60">
        <f>E56</f>
        <v>0</v>
      </c>
      <c r="R56" s="60">
        <f>G56</f>
        <v>0</v>
      </c>
      <c r="S56" s="60"/>
      <c r="T56" s="60"/>
      <c r="U56" s="60">
        <f>G56</f>
        <v>0</v>
      </c>
      <c r="V56" s="60">
        <f>E56</f>
        <v>0</v>
      </c>
      <c r="W56" s="60"/>
      <c r="X56" s="60"/>
      <c r="Y56" s="60"/>
      <c r="Z56" s="60">
        <f>M62</f>
        <v>0</v>
      </c>
      <c r="AA56" s="60">
        <f>Q62</f>
        <v>0</v>
      </c>
      <c r="AB56" s="60">
        <f>U62</f>
        <v>0</v>
      </c>
      <c r="AC56" s="60">
        <f>AA56-AB56</f>
        <v>0</v>
      </c>
      <c r="AD56" s="60">
        <f>IF(Z56&gt;Z57,-1,0)</f>
        <v>0</v>
      </c>
      <c r="AE56" s="60">
        <f>IF(Z56&gt;Z58,-1,0)</f>
        <v>0</v>
      </c>
      <c r="AF56" s="60">
        <f>IF(Z56&gt;Z59,-1,0)</f>
        <v>0</v>
      </c>
      <c r="AG56" s="60">
        <f>10000-(AJ56*1000+AM56*100+AK56*10)</f>
        <v>10000</v>
      </c>
      <c r="AH56" s="90">
        <f>RANK(AG56,AG56:AG59,1)</f>
        <v>1</v>
      </c>
      <c r="AI56" s="60" t="str">
        <f>C56</f>
        <v>Schweiz</v>
      </c>
      <c r="AJ56" s="60">
        <f t="shared" ref="AJ56:AL59" si="17">Z56</f>
        <v>0</v>
      </c>
      <c r="AK56" s="60">
        <f t="shared" si="17"/>
        <v>0</v>
      </c>
      <c r="AL56" s="60">
        <f t="shared" si="17"/>
        <v>0</v>
      </c>
      <c r="AM56" s="60">
        <f>AK56-AL56</f>
        <v>0</v>
      </c>
      <c r="AN56" s="187"/>
      <c r="AO56" s="187">
        <f>IF(AG57=AG56,IF(G56&gt;E56,AG57-0.1,AG57),AG57)</f>
        <v>10000</v>
      </c>
      <c r="AP56" s="187">
        <f>IF(AG58=AG56,IF(G58&gt;E58,AG58-0.1,AG58),AG58)</f>
        <v>10000</v>
      </c>
      <c r="AQ56" s="187">
        <f>IF(AG59=AG56,IF(G60&gt;E60,AG59-0.1,AG59),AG59)</f>
        <v>10000</v>
      </c>
      <c r="AR56" s="187">
        <f>AN60</f>
        <v>30000</v>
      </c>
      <c r="AS56" s="90">
        <f>RANK(AR56,AR56:AR59,1)</f>
        <v>1</v>
      </c>
      <c r="AT56" s="60" t="str">
        <f t="shared" ref="AT56:AW59" si="18">AI56</f>
        <v>Schweiz</v>
      </c>
      <c r="AU56" s="60">
        <f t="shared" si="18"/>
        <v>0</v>
      </c>
      <c r="AV56" s="60">
        <f t="shared" si="18"/>
        <v>0</v>
      </c>
      <c r="AW56" s="60">
        <f t="shared" si="18"/>
        <v>0</v>
      </c>
      <c r="AX56" s="60"/>
      <c r="AY56" s="60"/>
      <c r="AZ56" s="60"/>
      <c r="BA56" s="195">
        <v>1</v>
      </c>
      <c r="BB56" s="191" t="str">
        <f>VLOOKUP(1,AS56:AT59,2,FALSE)</f>
        <v>Schweiz</v>
      </c>
      <c r="BC56" s="196"/>
      <c r="BD56" s="197">
        <f>VLOOKUP(1,AS56:AW59,3,FALSE)</f>
        <v>0</v>
      </c>
      <c r="BE56" s="198">
        <f>VLOOKUP(1,AS56:AW59,4,FALSE)</f>
        <v>0</v>
      </c>
      <c r="BF56" s="93" t="s">
        <v>12</v>
      </c>
      <c r="BG56" s="198">
        <f>VLOOKUP(1,AS56:AW59,5,FALSE)</f>
        <v>0</v>
      </c>
      <c r="BH56" s="199" t="s">
        <v>121</v>
      </c>
      <c r="BI56" s="85"/>
      <c r="BJ56" s="85">
        <f>IF(E56&gt;G56,IF(Spielplan!E56&gt;Spielplan!G56,Punktemodus!$B$3,0),0)</f>
        <v>0</v>
      </c>
      <c r="BK56" s="85">
        <f>IF(E56=G56,IF(Spielplan!E56=Spielplan!G56,Punktemodus!$B$3,0),0)</f>
        <v>10</v>
      </c>
      <c r="BL56" s="85">
        <f>IF(E56&lt;G56,IF(Spielplan!E56&lt;Spielplan!G56,Punktemodus!$B$3,0),0)</f>
        <v>0</v>
      </c>
      <c r="BM56" s="85">
        <f>IF(E56=Spielplan!E56,IF(G56=Spielplan!G56,Punktemodus!$B$5,0),0)</f>
        <v>3</v>
      </c>
      <c r="BN56" s="85">
        <f>IF(E56=Spielplan!E56,Punktemodus!$B$7,0)</f>
        <v>1</v>
      </c>
      <c r="BO56" s="85">
        <f>IF(G56=Spielplan!G56,Punktemodus!$B$7,0)</f>
        <v>1</v>
      </c>
      <c r="BP56" s="137">
        <f>IF(Spielplan!E56="",0,SUM(BJ56:BO56))</f>
        <v>0</v>
      </c>
      <c r="BQ56" s="85"/>
      <c r="BR56" s="141"/>
      <c r="BS56" s="153" t="s">
        <v>121</v>
      </c>
      <c r="BT56" s="144" t="str">
        <f>Spielplan!$BL$20</f>
        <v/>
      </c>
      <c r="BU56" s="145"/>
      <c r="BV56" s="146">
        <f>Spielplan!$BN$20</f>
        <v>0</v>
      </c>
      <c r="BW56" s="147"/>
      <c r="BX56" s="148">
        <f>IF(BT20=BT56,Punktemodus!$B$11,0)</f>
        <v>10</v>
      </c>
      <c r="BY56" s="148">
        <f>IF(BT56=BT37,Punktemodus!B13,0)</f>
        <v>5</v>
      </c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</row>
    <row r="57" spans="1:101" ht="18.75" customHeight="1" thickBot="1" x14ac:dyDescent="0.3">
      <c r="A57" s="60"/>
      <c r="B57" s="60"/>
      <c r="C57" s="193" t="str">
        <f>Spielplan!$C$57</f>
        <v>Frankreich</v>
      </c>
      <c r="D57" s="194"/>
      <c r="E57" s="104"/>
      <c r="F57" s="93"/>
      <c r="G57" s="104"/>
      <c r="H57" s="193" t="str">
        <f>Spielplan!$H$57</f>
        <v>Honduras</v>
      </c>
      <c r="I57" s="194"/>
      <c r="J57" s="60"/>
      <c r="K57" s="60" t="s">
        <v>97</v>
      </c>
      <c r="L57" s="60">
        <f t="shared" si="16"/>
        <v>0</v>
      </c>
      <c r="M57" s="60"/>
      <c r="N57" s="60"/>
      <c r="O57" s="60">
        <f>IF($E57="",0,IF($E57&gt;$G57,3,IF($E57=$G57,1,0)))</f>
        <v>0</v>
      </c>
      <c r="P57" s="60">
        <f>IF($G57="",0,IF($E57&gt;$G57,0,IF($E57=$G57,1,3)))</f>
        <v>0</v>
      </c>
      <c r="Q57" s="60"/>
      <c r="R57" s="60"/>
      <c r="S57" s="60">
        <f>E57</f>
        <v>0</v>
      </c>
      <c r="T57" s="60">
        <f>G57</f>
        <v>0</v>
      </c>
      <c r="U57" s="60"/>
      <c r="V57" s="60"/>
      <c r="W57" s="60">
        <f>G57</f>
        <v>0</v>
      </c>
      <c r="X57" s="60">
        <f>E57</f>
        <v>0</v>
      </c>
      <c r="Y57" s="60"/>
      <c r="Z57" s="60">
        <f>N62</f>
        <v>0</v>
      </c>
      <c r="AA57" s="60">
        <f>R62</f>
        <v>0</v>
      </c>
      <c r="AB57" s="60">
        <f>V62</f>
        <v>0</v>
      </c>
      <c r="AC57" s="60">
        <f>AA57-AB57</f>
        <v>0</v>
      </c>
      <c r="AD57" s="60">
        <f>IF(Z57&gt;Z56,-1,0)</f>
        <v>0</v>
      </c>
      <c r="AE57" s="60">
        <f>IF(Z57&gt;Z58,-1,0)</f>
        <v>0</v>
      </c>
      <c r="AF57" s="60">
        <f>IF(Z57&gt;Z59,-1,0)</f>
        <v>0</v>
      </c>
      <c r="AG57" s="60">
        <f>10000-(AJ57*1000+AM57*100+AK57*10)</f>
        <v>10000</v>
      </c>
      <c r="AH57" s="90">
        <f>RANK(AG57,AG56:AG59,1)</f>
        <v>1</v>
      </c>
      <c r="AI57" s="60" t="str">
        <f>H56</f>
        <v>Ecuador</v>
      </c>
      <c r="AJ57" s="60">
        <f t="shared" si="17"/>
        <v>0</v>
      </c>
      <c r="AK57" s="60">
        <f t="shared" si="17"/>
        <v>0</v>
      </c>
      <c r="AL57" s="60">
        <f t="shared" si="17"/>
        <v>0</v>
      </c>
      <c r="AM57" s="60">
        <f>AK57-AL57</f>
        <v>0</v>
      </c>
      <c r="AN57" s="187">
        <f>IF(AG56=AG57,IF(E56&gt;G56,AG56-0.1,AG56),AG56)</f>
        <v>10000</v>
      </c>
      <c r="AO57" s="187"/>
      <c r="AP57" s="187">
        <f>IF(AG58=AG57,IF(G61&gt;E61,AG58-0.1,AG58),AG58)</f>
        <v>10000</v>
      </c>
      <c r="AQ57" s="187">
        <f>IF(AG59=AG57,IF(G59&gt;E59,AG59-0.1,AG59),AG59)</f>
        <v>10000</v>
      </c>
      <c r="AR57" s="187">
        <f>AO60</f>
        <v>30000</v>
      </c>
      <c r="AS57" s="90">
        <f>RANK(AR57,AR56:AR59,1)</f>
        <v>1</v>
      </c>
      <c r="AT57" s="60" t="str">
        <f t="shared" si="18"/>
        <v>Ecuador</v>
      </c>
      <c r="AU57" s="60">
        <f t="shared" si="18"/>
        <v>0</v>
      </c>
      <c r="AV57" s="60">
        <f t="shared" si="18"/>
        <v>0</v>
      </c>
      <c r="AW57" s="60">
        <f t="shared" si="18"/>
        <v>0</v>
      </c>
      <c r="AX57" s="60"/>
      <c r="AY57" s="60"/>
      <c r="AZ57" s="60"/>
      <c r="BA57" s="235">
        <v>2</v>
      </c>
      <c r="BB57" s="193" t="e">
        <f>VLOOKUP(2,AS56:AT59,2,FALSE)</f>
        <v>#N/A</v>
      </c>
      <c r="BC57" s="236"/>
      <c r="BD57" s="237" t="e">
        <f>VLOOKUP(2,AS56:AW59,3,FALSE)</f>
        <v>#N/A</v>
      </c>
      <c r="BE57" s="238" t="e">
        <f>VLOOKUP(2,AS56:AW59,4,FALSE)</f>
        <v>#N/A</v>
      </c>
      <c r="BF57" s="93" t="s">
        <v>12</v>
      </c>
      <c r="BG57" s="238" t="e">
        <f>VLOOKUP(2,AS56:AW59,5,FALSE)</f>
        <v>#N/A</v>
      </c>
      <c r="BH57" s="238" t="s">
        <v>127</v>
      </c>
      <c r="BI57" s="85"/>
      <c r="BJ57" s="85">
        <f>IF(E57&gt;G57,IF(Spielplan!E57&gt;Spielplan!G57,Punktemodus!$B$3,0),0)</f>
        <v>0</v>
      </c>
      <c r="BK57" s="85">
        <f>IF(E57=G57,IF(Spielplan!E57=Spielplan!G57,Punktemodus!$B$3,0),0)</f>
        <v>10</v>
      </c>
      <c r="BL57" s="85">
        <f>IF(E57&lt;G57,IF(Spielplan!E57&lt;Spielplan!G57,Punktemodus!$B$3,0),0)</f>
        <v>0</v>
      </c>
      <c r="BM57" s="85">
        <f>IF(E57=Spielplan!E57,IF(G57=Spielplan!G57,Punktemodus!$B$5,0),0)</f>
        <v>3</v>
      </c>
      <c r="BN57" s="85">
        <f>IF(E57=Spielplan!E57,Punktemodus!$B$7,0)</f>
        <v>1</v>
      </c>
      <c r="BO57" s="85">
        <f>IF(G57=Spielplan!G57,Punktemodus!$B$7,0)</f>
        <v>1</v>
      </c>
      <c r="BP57" s="137">
        <f>IF(Spielplan!E57="",0,SUM(BJ57:BO57))</f>
        <v>0</v>
      </c>
      <c r="BQ57" s="85"/>
      <c r="BR57" s="141"/>
      <c r="BS57" s="149" t="s">
        <v>122</v>
      </c>
      <c r="BT57" s="144" t="str">
        <f>Spielplan!$BL$21</f>
        <v/>
      </c>
      <c r="BU57" s="145"/>
      <c r="BV57" s="146">
        <f>Spielplan!$BN$21</f>
        <v>0</v>
      </c>
      <c r="BW57" s="134"/>
      <c r="BX57" s="148">
        <f>IF(BT21=BT57,Punktemodus!$B$11,0)</f>
        <v>10</v>
      </c>
      <c r="BY57" s="148">
        <f>IF(BT57=BT36,Punktemodus!B13,0)</f>
        <v>5</v>
      </c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54" t="s">
        <v>29</v>
      </c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</row>
    <row r="58" spans="1:101" ht="18.75" customHeight="1" thickBot="1" x14ac:dyDescent="0.3">
      <c r="A58" s="60"/>
      <c r="B58" s="60"/>
      <c r="C58" s="191" t="str">
        <f>C56</f>
        <v>Schweiz</v>
      </c>
      <c r="D58" s="192"/>
      <c r="E58" s="104"/>
      <c r="F58" s="93"/>
      <c r="G58" s="104"/>
      <c r="H58" s="191" t="str">
        <f>C57</f>
        <v>Frankreich</v>
      </c>
      <c r="I58" s="192"/>
      <c r="J58" s="60"/>
      <c r="K58" s="60" t="s">
        <v>98</v>
      </c>
      <c r="L58" s="60">
        <f t="shared" si="16"/>
        <v>0</v>
      </c>
      <c r="M58" s="60">
        <f>IF($E58="",0,IF($E58&gt;$G58,3,IF($E58=G58,1,0)))</f>
        <v>0</v>
      </c>
      <c r="N58" s="60"/>
      <c r="O58" s="60">
        <f>IF($G58="",0,IF($E58&gt;$G58,0,IF($E58=$G58,1,3)))</f>
        <v>0</v>
      </c>
      <c r="P58" s="60"/>
      <c r="Q58" s="60">
        <f>E58</f>
        <v>0</v>
      </c>
      <c r="R58" s="60"/>
      <c r="S58" s="60">
        <f>G58</f>
        <v>0</v>
      </c>
      <c r="T58" s="60"/>
      <c r="U58" s="60">
        <f>G58</f>
        <v>0</v>
      </c>
      <c r="V58" s="60"/>
      <c r="W58" s="60">
        <f>E58</f>
        <v>0</v>
      </c>
      <c r="X58" s="60"/>
      <c r="Y58" s="60"/>
      <c r="Z58" s="60">
        <f>O62</f>
        <v>0</v>
      </c>
      <c r="AA58" s="60">
        <f>S62</f>
        <v>0</v>
      </c>
      <c r="AB58" s="60">
        <f>W62</f>
        <v>0</v>
      </c>
      <c r="AC58" s="60">
        <f>AA58-AB58</f>
        <v>0</v>
      </c>
      <c r="AD58" s="60">
        <f>IF(Z58&gt;Z56,-1,0)</f>
        <v>0</v>
      </c>
      <c r="AE58" s="60">
        <f>IF(Z58&gt;Z57,-1,0)</f>
        <v>0</v>
      </c>
      <c r="AF58" s="60">
        <f>IF(Z58&gt;Z59,-1,0)</f>
        <v>0</v>
      </c>
      <c r="AG58" s="60">
        <f>10000-(AJ58*1000+AM58*100+AK58*10)</f>
        <v>10000</v>
      </c>
      <c r="AH58" s="90">
        <f>RANK(AG58,AG56:AG59,1)</f>
        <v>1</v>
      </c>
      <c r="AI58" s="60" t="str">
        <f>C57</f>
        <v>Frankreich</v>
      </c>
      <c r="AJ58" s="60">
        <f t="shared" si="17"/>
        <v>0</v>
      </c>
      <c r="AK58" s="60">
        <f t="shared" si="17"/>
        <v>0</v>
      </c>
      <c r="AL58" s="60">
        <f t="shared" si="17"/>
        <v>0</v>
      </c>
      <c r="AM58" s="60">
        <f>AK58-AL58</f>
        <v>0</v>
      </c>
      <c r="AN58" s="187">
        <f>IF(AG56=AG58,IF(E58&gt;G58,AG56-0.1,AG56),AG56)</f>
        <v>10000</v>
      </c>
      <c r="AO58" s="187">
        <f>IF(AG57=AG58,IF(E61&gt;G61,AG57-0.1,AG57),AG57)</f>
        <v>10000</v>
      </c>
      <c r="AP58" s="187"/>
      <c r="AQ58" s="187">
        <f>IF(AG59=AG58,IF(G57&gt;E57,AG59-0.1,AG59),AG59)</f>
        <v>10000</v>
      </c>
      <c r="AR58" s="187">
        <f>AP60</f>
        <v>30000</v>
      </c>
      <c r="AS58" s="90">
        <f>RANK(AR58,AR56:AR59,1)</f>
        <v>1</v>
      </c>
      <c r="AT58" s="60" t="str">
        <f t="shared" si="18"/>
        <v>Frankreich</v>
      </c>
      <c r="AU58" s="60">
        <f t="shared" si="18"/>
        <v>0</v>
      </c>
      <c r="AV58" s="60">
        <f t="shared" si="18"/>
        <v>0</v>
      </c>
      <c r="AW58" s="60">
        <f t="shared" si="18"/>
        <v>0</v>
      </c>
      <c r="AX58" s="60"/>
      <c r="AY58" s="60"/>
      <c r="AZ58" s="60"/>
      <c r="BA58" s="113">
        <v>3</v>
      </c>
      <c r="BB58" s="114" t="e">
        <f>VLOOKUP(3,AS56:AT59,2,FALSE)</f>
        <v>#N/A</v>
      </c>
      <c r="BC58" s="115"/>
      <c r="BD58" s="116" t="e">
        <f>VLOOKUP(3,AS56:AW59,3,FALSE)</f>
        <v>#N/A</v>
      </c>
      <c r="BE58" s="116" t="e">
        <f>VLOOKUP(3,AS56:AW59,4,FALSE)</f>
        <v>#N/A</v>
      </c>
      <c r="BF58" s="93" t="s">
        <v>12</v>
      </c>
      <c r="BG58" s="116" t="e">
        <f>VLOOKUP(3,AS56:AW59,5,FALSE)</f>
        <v>#N/A</v>
      </c>
      <c r="BH58" s="60"/>
      <c r="BI58" s="85"/>
      <c r="BJ58" s="85">
        <f>IF(E58&gt;G58,IF(Spielplan!E58&gt;Spielplan!G58,Punktemodus!$B$3,0),0)</f>
        <v>0</v>
      </c>
      <c r="BK58" s="85">
        <f>IF(E58=G58,IF(Spielplan!E58=Spielplan!G58,Punktemodus!$B$3,0),0)</f>
        <v>10</v>
      </c>
      <c r="BL58" s="85">
        <f>IF(E58&lt;G58,IF(Spielplan!E58&lt;Spielplan!G58,Punktemodus!$B$3,0),0)</f>
        <v>0</v>
      </c>
      <c r="BM58" s="85">
        <f>IF(E58=Spielplan!E58,IF(G58=Spielplan!G58,Punktemodus!$B$5,0),0)</f>
        <v>3</v>
      </c>
      <c r="BN58" s="85">
        <f>IF(E58=Spielplan!E58,Punktemodus!$B$7,0)</f>
        <v>1</v>
      </c>
      <c r="BO58" s="85">
        <f>IF(G58=Spielplan!G58,Punktemodus!$B$7,0)</f>
        <v>1</v>
      </c>
      <c r="BP58" s="137">
        <f>IF(Spielplan!E58="",0,SUM(BJ58:BO58))</f>
        <v>0</v>
      </c>
      <c r="BQ58" s="85"/>
      <c r="BR58" s="141"/>
      <c r="BS58" s="150"/>
      <c r="BT58" s="134"/>
      <c r="BU58" s="134"/>
      <c r="BV58" s="134"/>
      <c r="BW58" s="134"/>
      <c r="BX58" s="148"/>
      <c r="BY58" s="148"/>
      <c r="BZ58" s="134"/>
      <c r="CA58" s="144" t="str">
        <f>Spielplan!$BS$22</f>
        <v/>
      </c>
      <c r="CB58" s="145"/>
      <c r="CC58" s="146">
        <f>Spielplan!$BU$22</f>
        <v>0</v>
      </c>
      <c r="CD58" s="147"/>
      <c r="CE58" s="134">
        <f>IF(CA58=CA22,Punktemodus!B15,0)</f>
        <v>20</v>
      </c>
      <c r="CF58" s="148">
        <f>IF(OR(CA58=$CA$14,CA58=$CA$15,CA58=$CA$23,CA58=$CA$30,CA58=$CA$31,CA58=$CA$38,CA58=$CA$39),Punktemodus!B17,0)</f>
        <v>10</v>
      </c>
      <c r="CG58" s="134"/>
      <c r="CH58" s="134"/>
      <c r="CI58" s="147"/>
      <c r="CJ58" s="134"/>
      <c r="CK58" s="134"/>
      <c r="CL58" s="134"/>
      <c r="CM58" s="134"/>
      <c r="CN58" s="134"/>
      <c r="CO58" s="134"/>
      <c r="CP58" s="134"/>
      <c r="CQ58" s="155"/>
      <c r="CR58" s="142" t="s">
        <v>130</v>
      </c>
      <c r="CS58" s="155"/>
      <c r="CT58" s="155"/>
      <c r="CU58" s="155"/>
      <c r="CV58" s="155"/>
      <c r="CW58" s="134"/>
    </row>
    <row r="59" spans="1:101" ht="18.75" customHeight="1" thickBot="1" x14ac:dyDescent="0.3">
      <c r="A59" s="60"/>
      <c r="B59" s="60"/>
      <c r="C59" s="193" t="str">
        <f>H56</f>
        <v>Ecuador</v>
      </c>
      <c r="D59" s="194"/>
      <c r="E59" s="104"/>
      <c r="F59" s="93"/>
      <c r="G59" s="104"/>
      <c r="H59" s="193" t="str">
        <f>H57</f>
        <v>Honduras</v>
      </c>
      <c r="I59" s="194"/>
      <c r="J59" s="60"/>
      <c r="K59" s="60" t="s">
        <v>99</v>
      </c>
      <c r="L59" s="60">
        <f t="shared" si="16"/>
        <v>0</v>
      </c>
      <c r="M59" s="60"/>
      <c r="N59" s="60">
        <f>IF($E59="",0,IF($E59&gt;$G59,3,IF($E59=$G59,1,0)))</f>
        <v>0</v>
      </c>
      <c r="O59" s="60"/>
      <c r="P59" s="60">
        <f>IF($G59="",0,IF($E59&gt;$G59,0,IF($E59=$G59,1,3)))</f>
        <v>0</v>
      </c>
      <c r="Q59" s="60"/>
      <c r="R59" s="60">
        <f>E59</f>
        <v>0</v>
      </c>
      <c r="S59" s="60"/>
      <c r="T59" s="60">
        <f>G59</f>
        <v>0</v>
      </c>
      <c r="U59" s="60"/>
      <c r="V59" s="60">
        <f>G59</f>
        <v>0</v>
      </c>
      <c r="W59" s="60"/>
      <c r="X59" s="60">
        <f>E59</f>
        <v>0</v>
      </c>
      <c r="Y59" s="60"/>
      <c r="Z59" s="60">
        <f>P62</f>
        <v>0</v>
      </c>
      <c r="AA59" s="60">
        <f>T62</f>
        <v>0</v>
      </c>
      <c r="AB59" s="60">
        <f>X62</f>
        <v>0</v>
      </c>
      <c r="AC59" s="60">
        <f>AA59-AB59</f>
        <v>0</v>
      </c>
      <c r="AD59" s="60">
        <f>IF(Z59&gt;Z56,-1,0)</f>
        <v>0</v>
      </c>
      <c r="AE59" s="60">
        <f>IF(Z59&gt;Z57,-1,0)</f>
        <v>0</v>
      </c>
      <c r="AF59" s="60">
        <f>IF(Z59&gt;Z58,-1,0)</f>
        <v>0</v>
      </c>
      <c r="AG59" s="60">
        <f>10000-(AJ59*1000+AM59*100+AK59*10)</f>
        <v>10000</v>
      </c>
      <c r="AH59" s="90">
        <f>RANK(AG59,AG56:AG59,1)</f>
        <v>1</v>
      </c>
      <c r="AI59" s="60" t="str">
        <f>H57</f>
        <v>Honduras</v>
      </c>
      <c r="AJ59" s="60">
        <f t="shared" si="17"/>
        <v>0</v>
      </c>
      <c r="AK59" s="60">
        <f t="shared" si="17"/>
        <v>0</v>
      </c>
      <c r="AL59" s="60">
        <f t="shared" si="17"/>
        <v>0</v>
      </c>
      <c r="AM59" s="60">
        <f>AK59-AL59</f>
        <v>0</v>
      </c>
      <c r="AN59" s="187">
        <f>IF(AG56=AG59,IF(E60&gt;G60,AG56-0.1,AG56),AG56)</f>
        <v>10000</v>
      </c>
      <c r="AO59" s="187">
        <f>IF(AG57=AG59,IF(E59&gt;G59,AG57-0.1,AG57),AG57)</f>
        <v>10000</v>
      </c>
      <c r="AP59" s="187">
        <f>IF(AG58=AG59,IF(E57&gt;G57,AG58-0.1,AG58),AG58)</f>
        <v>10000</v>
      </c>
      <c r="AQ59" s="187"/>
      <c r="AR59" s="187">
        <f>AQ60</f>
        <v>30000</v>
      </c>
      <c r="AS59" s="90">
        <f>RANK(AR59,AR56:AR59,1)</f>
        <v>1</v>
      </c>
      <c r="AT59" s="60" t="str">
        <f t="shared" si="18"/>
        <v>Honduras</v>
      </c>
      <c r="AU59" s="60">
        <f t="shared" si="18"/>
        <v>0</v>
      </c>
      <c r="AV59" s="60">
        <f t="shared" si="18"/>
        <v>0</v>
      </c>
      <c r="AW59" s="60">
        <f t="shared" si="18"/>
        <v>0</v>
      </c>
      <c r="AX59" s="60"/>
      <c r="AY59" s="60"/>
      <c r="AZ59" s="60"/>
      <c r="BA59" s="113">
        <v>4</v>
      </c>
      <c r="BB59" s="114" t="e">
        <f>VLOOKUP(4,AS56:AT59,2,FALSE)</f>
        <v>#N/A</v>
      </c>
      <c r="BC59" s="115"/>
      <c r="BD59" s="116" t="e">
        <f>VLOOKUP(4,AS56:AW59,3,FALSE)</f>
        <v>#N/A</v>
      </c>
      <c r="BE59" s="116" t="e">
        <f>VLOOKUP(4,AS56:AW59,4,FALSE)</f>
        <v>#N/A</v>
      </c>
      <c r="BF59" s="93" t="s">
        <v>12</v>
      </c>
      <c r="BG59" s="116" t="e">
        <f>VLOOKUP(4,AS56:AW59,5,FALSE)</f>
        <v>#N/A</v>
      </c>
      <c r="BH59" s="60"/>
      <c r="BI59" s="85"/>
      <c r="BJ59" s="85">
        <f>IF(E59&gt;G59,IF(Spielplan!E59&gt;Spielplan!G59,Punktemodus!$B$3,0),0)</f>
        <v>0</v>
      </c>
      <c r="BK59" s="85">
        <f>IF(E59=G59,IF(Spielplan!E59=Spielplan!G59,Punktemodus!$B$3,0),0)</f>
        <v>10</v>
      </c>
      <c r="BL59" s="85">
        <f>IF(E59&lt;G59,IF(Spielplan!E59&lt;Spielplan!G59,Punktemodus!$B$3,0),0)</f>
        <v>0</v>
      </c>
      <c r="BM59" s="85">
        <f>IF(E59=Spielplan!E59,IF(G59=Spielplan!G59,Punktemodus!$B$5,0),0)</f>
        <v>3</v>
      </c>
      <c r="BN59" s="85">
        <f>IF(E59=Spielplan!E59,Punktemodus!$B$7,0)</f>
        <v>1</v>
      </c>
      <c r="BO59" s="85">
        <f>IF(G59=Spielplan!G59,Punktemodus!$B$7,0)</f>
        <v>1</v>
      </c>
      <c r="BP59" s="137">
        <f>IF(Spielplan!E59="",0,SUM(BJ59:BO59))</f>
        <v>0</v>
      </c>
      <c r="BQ59" s="85"/>
      <c r="BR59" s="141"/>
      <c r="BS59" s="134"/>
      <c r="BT59" s="134"/>
      <c r="BU59" s="134"/>
      <c r="BV59" s="134"/>
      <c r="BW59" s="134"/>
      <c r="BX59" s="148"/>
      <c r="BY59" s="148"/>
      <c r="BZ59" s="134"/>
      <c r="CA59" s="144" t="str">
        <f>Spielplan!$BS$23</f>
        <v/>
      </c>
      <c r="CB59" s="145"/>
      <c r="CC59" s="146">
        <f>Spielplan!$BU$23</f>
        <v>0</v>
      </c>
      <c r="CD59" s="134"/>
      <c r="CE59" s="134">
        <f>IF(CA59=CA23,Punktemodus!B15,0)</f>
        <v>20</v>
      </c>
      <c r="CF59" s="148">
        <f>IF(OR(CA59=$CA$14,CA59=$CA$15,CA59=$CA$22,CA59=$CA$30,CA59=$CA$31,CA59=$CA$38,CA59=$CA$39),Punktemodus!B17,0)</f>
        <v>10</v>
      </c>
      <c r="CG59" s="134"/>
      <c r="CH59" s="134"/>
      <c r="CI59" s="134"/>
      <c r="CJ59" s="134"/>
      <c r="CK59" s="144" t="str">
        <f>Spielplan!$CC$23</f>
        <v/>
      </c>
      <c r="CL59" s="145"/>
      <c r="CM59" s="146">
        <f>Spielplan!$CE$23</f>
        <v>0</v>
      </c>
      <c r="CN59" s="134"/>
      <c r="CO59" s="134">
        <f>IF(OR(CK59=CK23,CK59=CK24),Punktemodus!B21,0)</f>
        <v>40</v>
      </c>
      <c r="CP59" s="134"/>
      <c r="CQ59" s="370" t="str">
        <f>Spielplan!$CI$23</f>
        <v/>
      </c>
      <c r="CR59" s="371"/>
      <c r="CS59" s="371"/>
      <c r="CT59" s="371"/>
      <c r="CU59" s="371"/>
      <c r="CV59" s="372"/>
      <c r="CW59" s="134"/>
    </row>
    <row r="60" spans="1:101" ht="18.75" customHeight="1" thickBot="1" x14ac:dyDescent="0.3">
      <c r="A60" s="60"/>
      <c r="B60" s="60"/>
      <c r="C60" s="191" t="str">
        <f>C56</f>
        <v>Schweiz</v>
      </c>
      <c r="D60" s="192"/>
      <c r="E60" s="104"/>
      <c r="F60" s="93"/>
      <c r="G60" s="104"/>
      <c r="H60" s="191" t="str">
        <f>H57</f>
        <v>Honduras</v>
      </c>
      <c r="I60" s="192"/>
      <c r="J60" s="60"/>
      <c r="K60" s="60" t="s">
        <v>100</v>
      </c>
      <c r="L60" s="60">
        <f t="shared" si="16"/>
        <v>0</v>
      </c>
      <c r="M60" s="60">
        <f>IF($E60="",0,IF($E60&gt;$G60,3,IF($E60=G60,1,0)))</f>
        <v>0</v>
      </c>
      <c r="N60" s="60"/>
      <c r="O60" s="60"/>
      <c r="P60" s="60">
        <f>IF($G60="",0,IF($E60&gt;$G60,0,IF($E60=$G60,1,3)))</f>
        <v>0</v>
      </c>
      <c r="Q60" s="60">
        <f>E60</f>
        <v>0</v>
      </c>
      <c r="R60" s="60"/>
      <c r="S60" s="60"/>
      <c r="T60" s="60">
        <f>G60</f>
        <v>0</v>
      </c>
      <c r="U60" s="60">
        <f>G60</f>
        <v>0</v>
      </c>
      <c r="V60" s="60"/>
      <c r="W60" s="60"/>
      <c r="X60" s="60">
        <f>E60</f>
        <v>0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187">
        <f>SUM(AN56:AN59)</f>
        <v>30000</v>
      </c>
      <c r="AO60" s="187">
        <f>SUM(AO56:AO59)</f>
        <v>30000</v>
      </c>
      <c r="AP60" s="187">
        <f>SUM(AP56:AP59)</f>
        <v>30000</v>
      </c>
      <c r="AQ60" s="187">
        <f>SUM(AQ56:AQ59)</f>
        <v>30000</v>
      </c>
      <c r="AR60" s="187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85">
        <f>IF(E60&gt;G60,IF(Spielplan!E60&gt;Spielplan!G60,Punktemodus!$B$3,0),0)</f>
        <v>0</v>
      </c>
      <c r="BK60" s="85">
        <f>IF(E60=G60,IF(Spielplan!E60=Spielplan!G60,Punktemodus!$B$3,0),0)</f>
        <v>10</v>
      </c>
      <c r="BL60" s="85">
        <f>IF(E60&lt;G60,IF(Spielplan!E60&lt;Spielplan!G60,Punktemodus!$B$3,0),0)</f>
        <v>0</v>
      </c>
      <c r="BM60" s="85">
        <f>IF(E60=Spielplan!E60,IF(G60=Spielplan!G60,Punktemodus!$B$5,0),0)</f>
        <v>3</v>
      </c>
      <c r="BN60" s="85">
        <f>IF(E60=Spielplan!E60,Punktemodus!$B$7,0)</f>
        <v>1</v>
      </c>
      <c r="BO60" s="85">
        <f>IF(G60=Spielplan!G60,Punktemodus!$B$7,0)</f>
        <v>1</v>
      </c>
      <c r="BP60" s="137">
        <f>IF(Spielplan!E60="",0,SUM(BJ60:BO60))</f>
        <v>0</v>
      </c>
      <c r="BQ60" s="60"/>
      <c r="BR60" s="141"/>
      <c r="BS60" s="153" t="s">
        <v>123</v>
      </c>
      <c r="BT60" s="144" t="str">
        <f>Spielplan!$BL$24</f>
        <v/>
      </c>
      <c r="BU60" s="145"/>
      <c r="BV60" s="146">
        <f>Spielplan!$BN$24</f>
        <v>0</v>
      </c>
      <c r="BW60" s="147"/>
      <c r="BX60" s="148">
        <f>IF(BT24=BT60,Punktemodus!$B$11,0)</f>
        <v>10</v>
      </c>
      <c r="BY60" s="148">
        <f>IF(BT60=BT41,Punktemodus!B13,0)</f>
        <v>5</v>
      </c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44" t="str">
        <f>Spielplan!$CC$24</f>
        <v/>
      </c>
      <c r="CL60" s="145"/>
      <c r="CM60" s="146">
        <f>Spielplan!$CE$24</f>
        <v>0</v>
      </c>
      <c r="CN60" s="134"/>
      <c r="CO60" s="134">
        <f>IF(OR(CK60=CK23,CK60=CK24),Punktemodus!B21,0)</f>
        <v>40</v>
      </c>
      <c r="CP60" s="134"/>
      <c r="CQ60" s="373"/>
      <c r="CR60" s="374"/>
      <c r="CS60" s="374"/>
      <c r="CT60" s="374"/>
      <c r="CU60" s="374"/>
      <c r="CV60" s="375"/>
      <c r="CW60" s="134"/>
    </row>
    <row r="61" spans="1:101" ht="18.75" customHeight="1" thickBot="1" x14ac:dyDescent="0.3">
      <c r="A61" s="60"/>
      <c r="B61" s="60"/>
      <c r="C61" s="193" t="str">
        <f>H56</f>
        <v>Ecuador</v>
      </c>
      <c r="D61" s="194"/>
      <c r="E61" s="104"/>
      <c r="F61" s="93"/>
      <c r="G61" s="104"/>
      <c r="H61" s="193" t="str">
        <f>C57</f>
        <v>Frankreich</v>
      </c>
      <c r="I61" s="194"/>
      <c r="J61" s="60"/>
      <c r="K61" s="60" t="s">
        <v>100</v>
      </c>
      <c r="L61" s="60">
        <f t="shared" si="16"/>
        <v>0</v>
      </c>
      <c r="M61" s="60"/>
      <c r="N61" s="60">
        <f>IF($E61="",0,IF($E61&gt;$G61,3,IF($E61=$G61,1,0)))</f>
        <v>0</v>
      </c>
      <c r="O61" s="60">
        <f>IF($G61="",0,IF($E61&gt;$G61,0,IF($E61=$G61,1,3)))</f>
        <v>0</v>
      </c>
      <c r="P61" s="60"/>
      <c r="Q61" s="60"/>
      <c r="R61" s="60">
        <f>E61</f>
        <v>0</v>
      </c>
      <c r="S61" s="60">
        <f>G61</f>
        <v>0</v>
      </c>
      <c r="T61" s="60"/>
      <c r="U61" s="60"/>
      <c r="V61" s="60">
        <f>G61</f>
        <v>0</v>
      </c>
      <c r="W61" s="60">
        <f>E61</f>
        <v>0</v>
      </c>
      <c r="X61" s="60"/>
      <c r="Y61" s="60"/>
      <c r="Z61" s="60" t="s">
        <v>30</v>
      </c>
      <c r="AA61" s="60"/>
      <c r="AB61" s="60"/>
      <c r="AC61" s="60"/>
      <c r="AD61" s="60"/>
      <c r="AE61" s="60"/>
      <c r="AF61" s="60"/>
      <c r="AG61" s="60" t="b">
        <f>OR(AG56=AG57,AG56=AG58,AG56=AG59,AG57=AG58,AG57=AG59,AG58=AG59)</f>
        <v>1</v>
      </c>
      <c r="AH61" s="60"/>
      <c r="AI61" s="60"/>
      <c r="AJ61" s="60"/>
      <c r="AK61" s="60"/>
      <c r="AL61" s="60"/>
      <c r="AM61" s="60"/>
      <c r="AN61" s="60"/>
      <c r="AO61" s="60" t="s">
        <v>34</v>
      </c>
      <c r="AP61" s="60"/>
      <c r="AQ61" s="60"/>
      <c r="AR61" s="60" t="b">
        <f>OR(AR56=AR57,AR56=AR58,AR56=AR59,AR57=AR58,AR57=AR59,AR58=AR59)</f>
        <v>1</v>
      </c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85">
        <f>IF(E61&gt;G61,IF(Spielplan!E61&gt;Spielplan!G61,Punktemodus!$B$3,0),0)</f>
        <v>0</v>
      </c>
      <c r="BK61" s="85">
        <f>IF(E61=G61,IF(Spielplan!E61=Spielplan!G61,Punktemodus!$B$3,0),0)</f>
        <v>10</v>
      </c>
      <c r="BL61" s="85">
        <f>IF(E61&lt;G61,IF(Spielplan!E61&lt;Spielplan!G61,Punktemodus!$B$3,0),0)</f>
        <v>0</v>
      </c>
      <c r="BM61" s="85">
        <f>IF(E61=Spielplan!E61,IF(G61=Spielplan!G61,Punktemodus!$B$5,0),0)</f>
        <v>3</v>
      </c>
      <c r="BN61" s="85">
        <f>IF(E61=Spielplan!E61,Punktemodus!$B$7,0)</f>
        <v>1</v>
      </c>
      <c r="BO61" s="85">
        <f>IF(G61=Spielplan!G61,Punktemodus!$B$7,0)</f>
        <v>1</v>
      </c>
      <c r="BP61" s="137">
        <f>IF(Spielplan!E61="",0,SUM(BJ61:BO61))</f>
        <v>0</v>
      </c>
      <c r="BQ61" s="60"/>
      <c r="BR61" s="141"/>
      <c r="BS61" s="149" t="s">
        <v>124</v>
      </c>
      <c r="BT61" s="144" t="str">
        <f>Spielplan!$BL$25</f>
        <v/>
      </c>
      <c r="BU61" s="145"/>
      <c r="BV61" s="146">
        <f>Spielplan!$BN$25</f>
        <v>0</v>
      </c>
      <c r="BW61" s="134"/>
      <c r="BX61" s="148">
        <f>IF(BT25=BT61,Punktemodus!$B$11,0)</f>
        <v>10</v>
      </c>
      <c r="BY61" s="148">
        <f>IF(BT61=BT40,Punktemodus!B13,0)</f>
        <v>5</v>
      </c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55"/>
      <c r="CR61" s="142" t="s">
        <v>136</v>
      </c>
      <c r="CS61" s="155"/>
      <c r="CT61" s="155"/>
      <c r="CU61" s="155"/>
      <c r="CV61" s="155"/>
      <c r="CW61" s="134"/>
    </row>
    <row r="62" spans="1:101" ht="18.75" customHeight="1" thickBot="1" x14ac:dyDescent="0.25">
      <c r="A62" s="60"/>
      <c r="B62" s="60"/>
      <c r="C62" s="136" t="str">
        <f>IF(G61="","",IF(AR61=TRUE,"Achtung: Fehler in Tabelle!",""))</f>
        <v/>
      </c>
      <c r="D62" s="60"/>
      <c r="E62" s="85"/>
      <c r="F62" s="60"/>
      <c r="G62" s="85"/>
      <c r="H62" s="60"/>
      <c r="I62" s="60"/>
      <c r="J62" s="60"/>
      <c r="K62" s="60"/>
      <c r="L62" s="60"/>
      <c r="M62" s="60">
        <f t="shared" ref="M62:X62" si="19">SUM(M56:M61)</f>
        <v>0</v>
      </c>
      <c r="N62" s="60">
        <f t="shared" si="19"/>
        <v>0</v>
      </c>
      <c r="O62" s="60">
        <f t="shared" si="19"/>
        <v>0</v>
      </c>
      <c r="P62" s="60">
        <f t="shared" si="19"/>
        <v>0</v>
      </c>
      <c r="Q62" s="60">
        <f t="shared" si="19"/>
        <v>0</v>
      </c>
      <c r="R62" s="60">
        <f t="shared" si="19"/>
        <v>0</v>
      </c>
      <c r="S62" s="60">
        <f t="shared" si="19"/>
        <v>0</v>
      </c>
      <c r="T62" s="60">
        <f t="shared" si="19"/>
        <v>0</v>
      </c>
      <c r="U62" s="60">
        <f t="shared" si="19"/>
        <v>0</v>
      </c>
      <c r="V62" s="60">
        <f t="shared" si="19"/>
        <v>0</v>
      </c>
      <c r="W62" s="60">
        <f t="shared" si="19"/>
        <v>0</v>
      </c>
      <c r="X62" s="60">
        <f t="shared" si="19"/>
        <v>0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160">
        <f>SUM(BP56:BP61)</f>
        <v>0</v>
      </c>
      <c r="BQ62" s="60"/>
      <c r="BR62" s="141"/>
      <c r="BS62" s="150"/>
      <c r="BT62" s="134"/>
      <c r="BU62" s="134"/>
      <c r="BV62" s="134"/>
      <c r="BW62" s="134"/>
      <c r="BX62" s="148"/>
      <c r="BY62" s="148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370" t="str">
        <f>Spielplan!$CI$26</f>
        <v/>
      </c>
      <c r="CR62" s="371"/>
      <c r="CS62" s="371"/>
      <c r="CT62" s="371"/>
      <c r="CU62" s="371"/>
      <c r="CV62" s="372"/>
      <c r="CW62" s="134"/>
    </row>
    <row r="63" spans="1:101" ht="18.75" customHeight="1" thickBot="1" x14ac:dyDescent="0.3">
      <c r="A63" s="60"/>
      <c r="B63" s="60"/>
      <c r="C63" s="60"/>
      <c r="D63" s="60"/>
      <c r="E63" s="85"/>
      <c r="F63" s="60"/>
      <c r="G63" s="85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138"/>
      <c r="BQ63" s="60"/>
      <c r="BR63" s="141"/>
      <c r="BS63" s="134"/>
      <c r="BT63" s="134"/>
      <c r="BU63" s="134"/>
      <c r="BV63" s="134"/>
      <c r="BW63" s="134"/>
      <c r="BX63" s="148"/>
      <c r="BY63" s="148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54" t="s">
        <v>131</v>
      </c>
      <c r="CM63" s="134"/>
      <c r="CN63" s="134"/>
      <c r="CO63" s="134"/>
      <c r="CP63" s="134"/>
      <c r="CQ63" s="373"/>
      <c r="CR63" s="374"/>
      <c r="CS63" s="374"/>
      <c r="CT63" s="374"/>
      <c r="CU63" s="374"/>
      <c r="CV63" s="375"/>
      <c r="CW63" s="134"/>
    </row>
    <row r="64" spans="1:101" ht="18.75" customHeight="1" thickBot="1" x14ac:dyDescent="0.3">
      <c r="A64" s="60"/>
      <c r="B64" s="60"/>
      <c r="C64" s="60"/>
      <c r="D64" s="60"/>
      <c r="E64" s="85"/>
      <c r="F64" s="60"/>
      <c r="G64" s="85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138"/>
      <c r="BQ64" s="60"/>
      <c r="BR64" s="141"/>
      <c r="BS64" s="153" t="s">
        <v>20</v>
      </c>
      <c r="BT64" s="144" t="str">
        <f>Spielplan!$BL$28</f>
        <v/>
      </c>
      <c r="BU64" s="145"/>
      <c r="BV64" s="146">
        <f>Spielplan!$BN$28</f>
        <v>0</v>
      </c>
      <c r="BW64" s="147"/>
      <c r="BX64" s="148">
        <f>IF(BT28=BT64,Punktemodus!$B$11,0)</f>
        <v>10</v>
      </c>
      <c r="BY64" s="148">
        <f>IF(BT64=BT13,Punktemodus!B13,0)</f>
        <v>5</v>
      </c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55"/>
      <c r="CR64" s="142" t="s">
        <v>137</v>
      </c>
      <c r="CS64" s="155"/>
      <c r="CT64" s="155"/>
      <c r="CU64" s="155"/>
      <c r="CV64" s="155"/>
      <c r="CW64" s="134"/>
    </row>
    <row r="65" spans="1:101" ht="18.75" customHeight="1" thickBot="1" x14ac:dyDescent="0.3">
      <c r="A65" s="60"/>
      <c r="B65" s="60"/>
      <c r="C65" s="88" t="s">
        <v>91</v>
      </c>
      <c r="D65" s="60"/>
      <c r="E65" s="85"/>
      <c r="F65" s="60"/>
      <c r="G65" s="85"/>
      <c r="H65" s="60"/>
      <c r="I65" s="60"/>
      <c r="J65" s="60"/>
      <c r="K65" s="60"/>
      <c r="L65" s="60"/>
      <c r="M65" s="60" t="s">
        <v>4</v>
      </c>
      <c r="N65" s="60"/>
      <c r="O65" s="60"/>
      <c r="P65" s="60"/>
      <c r="Q65" s="60" t="s">
        <v>6</v>
      </c>
      <c r="R65" s="60"/>
      <c r="S65" s="60"/>
      <c r="T65" s="60"/>
      <c r="U65" s="60" t="s">
        <v>7</v>
      </c>
      <c r="V65" s="60"/>
      <c r="W65" s="60"/>
      <c r="X65" s="60"/>
      <c r="Y65" s="60"/>
      <c r="Z65" s="60" t="s">
        <v>4</v>
      </c>
      <c r="AA65" s="60" t="s">
        <v>5</v>
      </c>
      <c r="AB65" s="60"/>
      <c r="AC65" s="60"/>
      <c r="AD65" s="60" t="s">
        <v>9</v>
      </c>
      <c r="AE65" s="60"/>
      <c r="AF65" s="60"/>
      <c r="AG65" s="60"/>
      <c r="AH65" s="60" t="s">
        <v>32</v>
      </c>
      <c r="AI65" s="60"/>
      <c r="AJ65" s="60"/>
      <c r="AK65" s="60"/>
      <c r="AL65" s="60"/>
      <c r="AM65" s="60"/>
      <c r="AN65" s="60" t="s">
        <v>35</v>
      </c>
      <c r="AO65" s="60"/>
      <c r="AP65" s="60"/>
      <c r="AQ65" s="60"/>
      <c r="AR65" s="60"/>
      <c r="AS65" s="60" t="s">
        <v>33</v>
      </c>
      <c r="AT65" s="60"/>
      <c r="AU65" s="60"/>
      <c r="AV65" s="60"/>
      <c r="AW65" s="60"/>
      <c r="AX65" s="60"/>
      <c r="AY65" s="60"/>
      <c r="AZ65" s="60"/>
      <c r="BA65" s="60"/>
      <c r="BB65" s="89" t="s">
        <v>10</v>
      </c>
      <c r="BC65" s="60"/>
      <c r="BD65" s="90" t="s">
        <v>4</v>
      </c>
      <c r="BE65" s="60"/>
      <c r="BF65" s="61" t="s">
        <v>5</v>
      </c>
      <c r="BG65" s="60"/>
      <c r="BH65" s="60"/>
      <c r="BI65" s="85"/>
      <c r="BJ65" s="60"/>
      <c r="BK65" s="60"/>
      <c r="BL65" s="60"/>
      <c r="BM65" s="60"/>
      <c r="BN65" s="60"/>
      <c r="BO65" s="60"/>
      <c r="BP65" s="138"/>
      <c r="BQ65" s="85"/>
      <c r="BR65" s="141"/>
      <c r="BS65" s="149" t="s">
        <v>125</v>
      </c>
      <c r="BT65" s="144" t="str">
        <f>Spielplan!$BL$29</f>
        <v/>
      </c>
      <c r="BU65" s="145"/>
      <c r="BV65" s="146">
        <f>Spielplan!$BN$29</f>
        <v>0</v>
      </c>
      <c r="BW65" s="134"/>
      <c r="BX65" s="148">
        <f>IF(BT29=BT65,Punktemodus!$B$11,0)</f>
        <v>10</v>
      </c>
      <c r="BY65" s="148">
        <f>IF(BT65=BT12,Punktemodus!B13,0)</f>
        <v>5</v>
      </c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44" t="str">
        <f>Spielplan!$CC$29</f>
        <v/>
      </c>
      <c r="CL65" s="145"/>
      <c r="CM65" s="146">
        <f>Spielplan!$CE$29</f>
        <v>0</v>
      </c>
      <c r="CN65" s="134"/>
      <c r="CO65" s="134"/>
      <c r="CP65" s="134"/>
      <c r="CQ65" s="370" t="str">
        <f>Spielplan!$CI$29</f>
        <v/>
      </c>
      <c r="CR65" s="371"/>
      <c r="CS65" s="371"/>
      <c r="CT65" s="371"/>
      <c r="CU65" s="371"/>
      <c r="CV65" s="372"/>
      <c r="CW65" s="134"/>
    </row>
    <row r="66" spans="1:101" ht="18.75" customHeight="1" thickBot="1" x14ac:dyDescent="0.3">
      <c r="A66" s="60"/>
      <c r="B66" s="60"/>
      <c r="C66" s="60"/>
      <c r="D66" s="60"/>
      <c r="E66" s="85"/>
      <c r="F66" s="60"/>
      <c r="G66" s="85"/>
      <c r="H66" s="60"/>
      <c r="I66" s="60"/>
      <c r="J66" s="60"/>
      <c r="K66" s="60"/>
      <c r="L66" s="60"/>
      <c r="M66" s="60" t="s">
        <v>0</v>
      </c>
      <c r="N66" s="60" t="s">
        <v>1</v>
      </c>
      <c r="O66" s="60" t="s">
        <v>2</v>
      </c>
      <c r="P66" s="60" t="s">
        <v>3</v>
      </c>
      <c r="Q66" s="60" t="s">
        <v>0</v>
      </c>
      <c r="R66" s="60" t="s">
        <v>1</v>
      </c>
      <c r="S66" s="60" t="s">
        <v>2</v>
      </c>
      <c r="T66" s="60" t="s">
        <v>3</v>
      </c>
      <c r="U66" s="60" t="s">
        <v>0</v>
      </c>
      <c r="V66" s="60" t="s">
        <v>1</v>
      </c>
      <c r="W66" s="60" t="s">
        <v>2</v>
      </c>
      <c r="X66" s="60" t="s">
        <v>3</v>
      </c>
      <c r="Y66" s="60"/>
      <c r="Z66" s="60" t="s">
        <v>8</v>
      </c>
      <c r="AA66" s="60"/>
      <c r="AB66" s="60"/>
      <c r="AC66" s="60"/>
      <c r="AD66" s="60"/>
      <c r="AE66" s="60"/>
      <c r="AF66" s="60"/>
      <c r="AG66" s="60"/>
      <c r="AH66" s="60" t="s">
        <v>31</v>
      </c>
      <c r="AI66" s="60"/>
      <c r="AJ66" s="60"/>
      <c r="AK66" s="60"/>
      <c r="AL66" s="60"/>
      <c r="AM66" s="60"/>
      <c r="AN66" s="60" t="str">
        <f>AI67</f>
        <v>Argentinien</v>
      </c>
      <c r="AO66" s="60" t="str">
        <f>AI68</f>
        <v>Bosnien</v>
      </c>
      <c r="AP66" s="60" t="str">
        <f>AI69</f>
        <v>Iran</v>
      </c>
      <c r="AQ66" s="60" t="str">
        <f>AI70</f>
        <v>Nigeria</v>
      </c>
      <c r="AR66" s="60"/>
      <c r="AS66" s="60" t="s">
        <v>31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85"/>
      <c r="BJ66" s="85"/>
      <c r="BK66" s="85"/>
      <c r="BL66" s="85"/>
      <c r="BM66" s="85"/>
      <c r="BN66" s="85"/>
      <c r="BO66" s="85"/>
      <c r="BP66" s="137"/>
      <c r="BQ66" s="85"/>
      <c r="BR66" s="141"/>
      <c r="BS66" s="150"/>
      <c r="BT66" s="134"/>
      <c r="BU66" s="134"/>
      <c r="BV66" s="134"/>
      <c r="BW66" s="134"/>
      <c r="BX66" s="148"/>
      <c r="BY66" s="148"/>
      <c r="BZ66" s="134"/>
      <c r="CA66" s="144" t="str">
        <f>Spielplan!$BS$30</f>
        <v/>
      </c>
      <c r="CB66" s="145"/>
      <c r="CC66" s="146">
        <f>Spielplan!$BU$30</f>
        <v>0</v>
      </c>
      <c r="CD66" s="147"/>
      <c r="CE66" s="134">
        <f>IF(CA66=CA30,Punktemodus!B15,0)</f>
        <v>20</v>
      </c>
      <c r="CF66" s="148">
        <f>IF(OR(CA66=$CA$14,CA66=$CA$15,CA66=$CA$22,CA66=$CA$23,CA66=$CA$31,CA66=$CA$38,CA66=$CA$39),Punktemodus!B17,0)</f>
        <v>10</v>
      </c>
      <c r="CG66" s="134"/>
      <c r="CH66" s="134"/>
      <c r="CI66" s="134"/>
      <c r="CJ66" s="134"/>
      <c r="CK66" s="144" t="str">
        <f>Spielplan!$CC$30</f>
        <v/>
      </c>
      <c r="CL66" s="145"/>
      <c r="CM66" s="146">
        <f>Spielplan!$CE$30</f>
        <v>0</v>
      </c>
      <c r="CN66" s="134"/>
      <c r="CO66" s="134"/>
      <c r="CP66" s="134"/>
      <c r="CQ66" s="373"/>
      <c r="CR66" s="374"/>
      <c r="CS66" s="374"/>
      <c r="CT66" s="374"/>
      <c r="CU66" s="374"/>
      <c r="CV66" s="375"/>
      <c r="CW66" s="134"/>
    </row>
    <row r="67" spans="1:101" ht="18.75" customHeight="1" thickBot="1" x14ac:dyDescent="0.3">
      <c r="A67" s="60"/>
      <c r="B67" s="60"/>
      <c r="C67" s="200" t="str">
        <f>Spielplan!$C$67</f>
        <v>Argentinien</v>
      </c>
      <c r="D67" s="201"/>
      <c r="E67" s="104"/>
      <c r="F67" s="93"/>
      <c r="G67" s="104"/>
      <c r="H67" s="200" t="str">
        <f>Spielplan!$H$67</f>
        <v>Bosnien</v>
      </c>
      <c r="I67" s="201"/>
      <c r="J67" s="60"/>
      <c r="K67" s="60" t="s">
        <v>101</v>
      </c>
      <c r="L67" s="60">
        <f t="shared" ref="L67:L72" si="20">IF(E67-G67&gt;0,1,IF(G67=E67,0,-1))</f>
        <v>0</v>
      </c>
      <c r="M67" s="60">
        <f>IF($E67="",0,IF($E67&gt;$G67,3,IF($E67=G67,1,0)))</f>
        <v>0</v>
      </c>
      <c r="N67" s="60">
        <f>IF($G67="",0,IF($E67&gt;$G67,0,IF($E67=G67,1,3)))</f>
        <v>0</v>
      </c>
      <c r="O67" s="60"/>
      <c r="P67" s="60"/>
      <c r="Q67" s="60">
        <f>E67</f>
        <v>0</v>
      </c>
      <c r="R67" s="60">
        <f>G67</f>
        <v>0</v>
      </c>
      <c r="S67" s="60"/>
      <c r="T67" s="60"/>
      <c r="U67" s="60">
        <f>G67</f>
        <v>0</v>
      </c>
      <c r="V67" s="60">
        <f>E67</f>
        <v>0</v>
      </c>
      <c r="W67" s="60"/>
      <c r="X67" s="60"/>
      <c r="Y67" s="60"/>
      <c r="Z67" s="60">
        <f>M73</f>
        <v>0</v>
      </c>
      <c r="AA67" s="60">
        <f>Q73</f>
        <v>0</v>
      </c>
      <c r="AB67" s="60">
        <f>U73</f>
        <v>0</v>
      </c>
      <c r="AC67" s="60">
        <f>AA67-AB67</f>
        <v>0</v>
      </c>
      <c r="AD67" s="60">
        <f>IF(Z67&gt;Z68,-1,0)</f>
        <v>0</v>
      </c>
      <c r="AE67" s="60">
        <f>IF(Z67&gt;Z69,-1,0)</f>
        <v>0</v>
      </c>
      <c r="AF67" s="60">
        <f>IF(Z67&gt;Z70,-1,0)</f>
        <v>0</v>
      </c>
      <c r="AG67" s="60">
        <f>10000-(AJ67*1000+AM67*100+AK67*10)</f>
        <v>10000</v>
      </c>
      <c r="AH67" s="90">
        <f>RANK(AG67,AG67:AG70,1)</f>
        <v>1</v>
      </c>
      <c r="AI67" s="60" t="str">
        <f>C67</f>
        <v>Argentinien</v>
      </c>
      <c r="AJ67" s="60">
        <f t="shared" ref="AJ67:AL70" si="21">Z67</f>
        <v>0</v>
      </c>
      <c r="AK67" s="60">
        <f t="shared" si="21"/>
        <v>0</v>
      </c>
      <c r="AL67" s="60">
        <f t="shared" si="21"/>
        <v>0</v>
      </c>
      <c r="AM67" s="60">
        <f>AK67-AL67</f>
        <v>0</v>
      </c>
      <c r="AN67" s="187"/>
      <c r="AO67" s="187">
        <f>IF(AG68=AG67,IF(G67&gt;E67,AG68-0.1,AG68),AG68)</f>
        <v>10000</v>
      </c>
      <c r="AP67" s="187">
        <f>IF(AG69=AG67,IF(G69&gt;E69,AG69-0.1,AG69),AG69)</f>
        <v>10000</v>
      </c>
      <c r="AQ67" s="187">
        <f>IF(AG70=AG67,IF(G71&gt;E71,AG70-0.1,AG70),AG70)</f>
        <v>10000</v>
      </c>
      <c r="AR67" s="187">
        <f>AN71</f>
        <v>30000</v>
      </c>
      <c r="AS67" s="90">
        <f>RANK(AR67,AR67:AR70,1)</f>
        <v>1</v>
      </c>
      <c r="AT67" s="60" t="str">
        <f t="shared" ref="AT67:AW70" si="22">AI67</f>
        <v>Argentinien</v>
      </c>
      <c r="AU67" s="60">
        <f t="shared" si="22"/>
        <v>0</v>
      </c>
      <c r="AV67" s="60">
        <f t="shared" si="22"/>
        <v>0</v>
      </c>
      <c r="AW67" s="60">
        <f t="shared" si="22"/>
        <v>0</v>
      </c>
      <c r="AX67" s="60"/>
      <c r="AY67" s="60"/>
      <c r="AZ67" s="60"/>
      <c r="BA67" s="202">
        <v>1</v>
      </c>
      <c r="BB67" s="200" t="str">
        <f>VLOOKUP(1,AS67:AT70,2,FALSE)</f>
        <v>Argentinien</v>
      </c>
      <c r="BC67" s="201"/>
      <c r="BD67" s="203">
        <f>VLOOKUP(1,AS67:AW70,3,FALSE)</f>
        <v>0</v>
      </c>
      <c r="BE67" s="204">
        <f>VLOOKUP(1,AS67:AW70,4,FALSE)</f>
        <v>0</v>
      </c>
      <c r="BF67" s="93" t="s">
        <v>12</v>
      </c>
      <c r="BG67" s="204">
        <f>VLOOKUP(1,AS67:AW70,5,FALSE)</f>
        <v>0</v>
      </c>
      <c r="BH67" s="205" t="s">
        <v>126</v>
      </c>
      <c r="BI67" s="85"/>
      <c r="BJ67" s="85">
        <f>IF(E67&gt;G67,IF(Spielplan!E67&gt;Spielplan!G67,Punktemodus!$B$3,0),0)</f>
        <v>0</v>
      </c>
      <c r="BK67" s="85">
        <f>IF(E67=G67,IF(Spielplan!E67=Spielplan!G67,Punktemodus!$B$3,0),0)</f>
        <v>10</v>
      </c>
      <c r="BL67" s="85">
        <f>IF(E67&lt;G67,IF(Spielplan!E67&lt;Spielplan!G67,Punktemodus!$B$3,0),0)</f>
        <v>0</v>
      </c>
      <c r="BM67" s="85">
        <f>IF(E67=Spielplan!E67,IF(G67=Spielplan!G67,Punktemodus!$B$5,0),0)</f>
        <v>3</v>
      </c>
      <c r="BN67" s="85">
        <f>IF(E67=Spielplan!E67,Punktemodus!$B$7,0)</f>
        <v>1</v>
      </c>
      <c r="BO67" s="85">
        <f>IF(G67=Spielplan!G67,Punktemodus!$B$7,0)</f>
        <v>1</v>
      </c>
      <c r="BP67" s="137">
        <f>IF(Spielplan!E67="",0,SUM(BJ67:BO67))</f>
        <v>0</v>
      </c>
      <c r="BQ67" s="85"/>
      <c r="BR67" s="141"/>
      <c r="BS67" s="134"/>
      <c r="BT67" s="134"/>
      <c r="BU67" s="134"/>
      <c r="BV67" s="134"/>
      <c r="BW67" s="134"/>
      <c r="BX67" s="148"/>
      <c r="BY67" s="148"/>
      <c r="BZ67" s="134"/>
      <c r="CA67" s="144" t="str">
        <f>Spielplan!$BS$31</f>
        <v/>
      </c>
      <c r="CB67" s="145"/>
      <c r="CC67" s="146">
        <f>Spielplan!$BU$31</f>
        <v>0</v>
      </c>
      <c r="CD67" s="134"/>
      <c r="CE67" s="134">
        <f>IF(CA67=CA31,Punktemodus!B15,0)</f>
        <v>20</v>
      </c>
      <c r="CF67" s="148">
        <f>IF(OR(CA67=$CA$14,CA67=$CA$15,CA67=$CA$22,CA67=$CA$23,CA67=$CA$30,CA67=$CA$38,CA67=$CA$39),Punktemodus!B17,0)</f>
        <v>10</v>
      </c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55"/>
      <c r="CR67" s="142" t="s">
        <v>138</v>
      </c>
      <c r="CS67" s="155"/>
      <c r="CT67" s="155"/>
      <c r="CU67" s="155"/>
      <c r="CV67" s="155"/>
      <c r="CW67" s="134"/>
    </row>
    <row r="68" spans="1:101" ht="18.75" customHeight="1" thickBot="1" x14ac:dyDescent="0.3">
      <c r="A68" s="60"/>
      <c r="B68" s="60"/>
      <c r="C68" s="206" t="str">
        <f>Spielplan!$C$68</f>
        <v>Iran</v>
      </c>
      <c r="D68" s="207"/>
      <c r="E68" s="104"/>
      <c r="F68" s="93"/>
      <c r="G68" s="104"/>
      <c r="H68" s="206" t="str">
        <f>Spielplan!$H$68</f>
        <v>Nigeria</v>
      </c>
      <c r="I68" s="207"/>
      <c r="J68" s="60"/>
      <c r="K68" s="60" t="s">
        <v>102</v>
      </c>
      <c r="L68" s="60">
        <f t="shared" si="20"/>
        <v>0</v>
      </c>
      <c r="M68" s="60"/>
      <c r="N68" s="60"/>
      <c r="O68" s="60">
        <f>IF($E68="",0,IF($E68&gt;$G68,3,IF($E68=$G68,1,0)))</f>
        <v>0</v>
      </c>
      <c r="P68" s="60">
        <f>IF($G68="",0,IF($E68&gt;$G68,0,IF($E68=$G68,1,3)))</f>
        <v>0</v>
      </c>
      <c r="Q68" s="60"/>
      <c r="R68" s="60"/>
      <c r="S68" s="60">
        <f>E68</f>
        <v>0</v>
      </c>
      <c r="T68" s="60">
        <f>G68</f>
        <v>0</v>
      </c>
      <c r="U68" s="60"/>
      <c r="V68" s="60"/>
      <c r="W68" s="60">
        <f>G68</f>
        <v>0</v>
      </c>
      <c r="X68" s="60">
        <f>E68</f>
        <v>0</v>
      </c>
      <c r="Y68" s="60"/>
      <c r="Z68" s="60">
        <f>N73</f>
        <v>0</v>
      </c>
      <c r="AA68" s="60">
        <f>R73</f>
        <v>0</v>
      </c>
      <c r="AB68" s="60">
        <f>V73</f>
        <v>0</v>
      </c>
      <c r="AC68" s="60">
        <f>AA68-AB68</f>
        <v>0</v>
      </c>
      <c r="AD68" s="60">
        <f>IF(Z68&gt;Z67,-1,0)</f>
        <v>0</v>
      </c>
      <c r="AE68" s="60">
        <f>IF(Z68&gt;Z69,-1,0)</f>
        <v>0</v>
      </c>
      <c r="AF68" s="60">
        <f>IF(Z68&gt;Z70,-1,0)</f>
        <v>0</v>
      </c>
      <c r="AG68" s="60">
        <f>10000-(AJ68*1000+AM68*100+AK68*10)</f>
        <v>10000</v>
      </c>
      <c r="AH68" s="90">
        <f>RANK(AG68,AG67:AG70,1)</f>
        <v>1</v>
      </c>
      <c r="AI68" s="60" t="str">
        <f>H67</f>
        <v>Bosnien</v>
      </c>
      <c r="AJ68" s="60">
        <f t="shared" si="21"/>
        <v>0</v>
      </c>
      <c r="AK68" s="60">
        <f t="shared" si="21"/>
        <v>0</v>
      </c>
      <c r="AL68" s="60">
        <f t="shared" si="21"/>
        <v>0</v>
      </c>
      <c r="AM68" s="60">
        <f>AK68-AL68</f>
        <v>0</v>
      </c>
      <c r="AN68" s="187">
        <f>IF(AG67=AG68,IF(E67&gt;G67,AG67-0.1,AG67),AG67)</f>
        <v>10000</v>
      </c>
      <c r="AO68" s="187"/>
      <c r="AP68" s="187">
        <f>IF(AG69=AG68,IF(G72&gt;E72,AG69-0.1,AG69),AG69)</f>
        <v>10000</v>
      </c>
      <c r="AQ68" s="187">
        <f>IF(AG70=AG68,IF(G70&gt;E70,AG70-0.1,AG70),AG70)</f>
        <v>10000</v>
      </c>
      <c r="AR68" s="187">
        <f>AO71</f>
        <v>30000</v>
      </c>
      <c r="AS68" s="90">
        <f>RANK(AR68,AR67:AR70,1)</f>
        <v>1</v>
      </c>
      <c r="AT68" s="60" t="str">
        <f t="shared" si="22"/>
        <v>Bosnien</v>
      </c>
      <c r="AU68" s="60">
        <f t="shared" si="22"/>
        <v>0</v>
      </c>
      <c r="AV68" s="60">
        <f t="shared" si="22"/>
        <v>0</v>
      </c>
      <c r="AW68" s="60">
        <f t="shared" si="22"/>
        <v>0</v>
      </c>
      <c r="AX68" s="60"/>
      <c r="AY68" s="60"/>
      <c r="AZ68" s="60"/>
      <c r="BA68" s="208">
        <v>2</v>
      </c>
      <c r="BB68" s="206" t="e">
        <f>VLOOKUP(2,AS67:AT70,2,FALSE)</f>
        <v>#N/A</v>
      </c>
      <c r="BC68" s="207"/>
      <c r="BD68" s="209" t="e">
        <f>VLOOKUP(2,AS67:AW70,3,FALSE)</f>
        <v>#N/A</v>
      </c>
      <c r="BE68" s="210" t="e">
        <f>VLOOKUP(2,AS67:AW70,4,FALSE)</f>
        <v>#N/A</v>
      </c>
      <c r="BF68" s="93" t="s">
        <v>12</v>
      </c>
      <c r="BG68" s="210" t="e">
        <f>VLOOKUP(2,AS67:AW70,5,FALSE)</f>
        <v>#N/A</v>
      </c>
      <c r="BH68" s="210" t="s">
        <v>122</v>
      </c>
      <c r="BI68" s="85"/>
      <c r="BJ68" s="85">
        <f>IF(E68&gt;G68,IF(Spielplan!E68&gt;Spielplan!G68,Punktemodus!$B$3,0),0)</f>
        <v>0</v>
      </c>
      <c r="BK68" s="85">
        <f>IF(E68=G68,IF(Spielplan!E68=Spielplan!G68,Punktemodus!$B$3,0),0)</f>
        <v>10</v>
      </c>
      <c r="BL68" s="85">
        <f>IF(E68&lt;G68,IF(Spielplan!E68&lt;Spielplan!G68,Punktemodus!$B$3,0),0)</f>
        <v>0</v>
      </c>
      <c r="BM68" s="85">
        <f>IF(E68=Spielplan!E68,IF(G68=Spielplan!G68,Punktemodus!$B$5,0),0)</f>
        <v>3</v>
      </c>
      <c r="BN68" s="85">
        <f>IF(E68=Spielplan!E68,Punktemodus!$B$7,0)</f>
        <v>1</v>
      </c>
      <c r="BO68" s="85">
        <f>IF(G68=Spielplan!G68,Punktemodus!$B$7,0)</f>
        <v>1</v>
      </c>
      <c r="BP68" s="137">
        <f>IF(Spielplan!E68="",0,SUM(BJ68:BO68))</f>
        <v>0</v>
      </c>
      <c r="BQ68" s="85"/>
      <c r="BR68" s="141"/>
      <c r="BS68" s="153" t="s">
        <v>24</v>
      </c>
      <c r="BT68" s="144" t="str">
        <f>Spielplan!$BL$32</f>
        <v/>
      </c>
      <c r="BU68" s="145"/>
      <c r="BV68" s="146">
        <f>Spielplan!$BN$32</f>
        <v>0</v>
      </c>
      <c r="BW68" s="147"/>
      <c r="BX68" s="148">
        <f>IF(BT32=BT68,Punktemodus!$B$11,0)</f>
        <v>10</v>
      </c>
      <c r="BY68" s="148">
        <f>IF(BT68=BT17,Punktemodus!B13,0)</f>
        <v>5</v>
      </c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370" t="str">
        <f>Spielplan!$CI$32</f>
        <v/>
      </c>
      <c r="CR68" s="371"/>
      <c r="CS68" s="371"/>
      <c r="CT68" s="371"/>
      <c r="CU68" s="371"/>
      <c r="CV68" s="372"/>
      <c r="CW68" s="134"/>
    </row>
    <row r="69" spans="1:101" ht="18.75" customHeight="1" thickBot="1" x14ac:dyDescent="0.3">
      <c r="A69" s="60"/>
      <c r="B69" s="60"/>
      <c r="C69" s="200" t="str">
        <f>C67</f>
        <v>Argentinien</v>
      </c>
      <c r="D69" s="201"/>
      <c r="E69" s="104"/>
      <c r="F69" s="93"/>
      <c r="G69" s="104"/>
      <c r="H69" s="200" t="str">
        <f>C68</f>
        <v>Iran</v>
      </c>
      <c r="I69" s="201"/>
      <c r="J69" s="60"/>
      <c r="K69" s="60" t="s">
        <v>103</v>
      </c>
      <c r="L69" s="60">
        <f t="shared" si="20"/>
        <v>0</v>
      </c>
      <c r="M69" s="60">
        <f>IF($E69="",0,IF($E69&gt;$G69,3,IF($E69=G69,1,0)))</f>
        <v>0</v>
      </c>
      <c r="N69" s="60"/>
      <c r="O69" s="60">
        <f>IF($G69="",0,IF($E69&gt;$G69,0,IF($E69=$G69,1,3)))</f>
        <v>0</v>
      </c>
      <c r="P69" s="60"/>
      <c r="Q69" s="60">
        <f>E69</f>
        <v>0</v>
      </c>
      <c r="R69" s="60"/>
      <c r="S69" s="60">
        <f>G69</f>
        <v>0</v>
      </c>
      <c r="T69" s="60"/>
      <c r="U69" s="60">
        <f>G69</f>
        <v>0</v>
      </c>
      <c r="V69" s="60"/>
      <c r="W69" s="60">
        <f>E69</f>
        <v>0</v>
      </c>
      <c r="X69" s="60"/>
      <c r="Y69" s="60"/>
      <c r="Z69" s="60">
        <f>O73</f>
        <v>0</v>
      </c>
      <c r="AA69" s="60">
        <f>S73</f>
        <v>0</v>
      </c>
      <c r="AB69" s="60">
        <f>W73</f>
        <v>0</v>
      </c>
      <c r="AC69" s="60">
        <f>AA69-AB69</f>
        <v>0</v>
      </c>
      <c r="AD69" s="60">
        <f>IF(Z69&gt;Z67,-1,0)</f>
        <v>0</v>
      </c>
      <c r="AE69" s="60">
        <f>IF(Z69&gt;Z68,-1,0)</f>
        <v>0</v>
      </c>
      <c r="AF69" s="60">
        <f>IF(Z69&gt;Z70,-1,0)</f>
        <v>0</v>
      </c>
      <c r="AG69" s="60">
        <f>10000-(AJ69*1000+AM69*100+AK69*10)</f>
        <v>10000</v>
      </c>
      <c r="AH69" s="90">
        <f>RANK(AG69,AG67:AG70,1)</f>
        <v>1</v>
      </c>
      <c r="AI69" s="60" t="str">
        <f>C68</f>
        <v>Iran</v>
      </c>
      <c r="AJ69" s="60">
        <f t="shared" si="21"/>
        <v>0</v>
      </c>
      <c r="AK69" s="60">
        <f t="shared" si="21"/>
        <v>0</v>
      </c>
      <c r="AL69" s="60">
        <f t="shared" si="21"/>
        <v>0</v>
      </c>
      <c r="AM69" s="60">
        <f>AK69-AL69</f>
        <v>0</v>
      </c>
      <c r="AN69" s="187">
        <f>IF(AG67=AG69,IF(E69&gt;G69,AG67-0.1,AG67),AG67)</f>
        <v>10000</v>
      </c>
      <c r="AO69" s="187">
        <f>IF(AG68=AG69,IF(E72&gt;G72,AG68-0.1,AG68),AG68)</f>
        <v>10000</v>
      </c>
      <c r="AP69" s="187"/>
      <c r="AQ69" s="187">
        <f>IF(AG70=AG69,IF(G68&gt;E68,AG70-0.1,AG70),AG70)</f>
        <v>10000</v>
      </c>
      <c r="AR69" s="187">
        <f>AP71</f>
        <v>30000</v>
      </c>
      <c r="AS69" s="90">
        <f>RANK(AR69,AR67:AR70,1)</f>
        <v>1</v>
      </c>
      <c r="AT69" s="60" t="str">
        <f t="shared" si="22"/>
        <v>Iran</v>
      </c>
      <c r="AU69" s="60">
        <f t="shared" si="22"/>
        <v>0</v>
      </c>
      <c r="AV69" s="60">
        <f t="shared" si="22"/>
        <v>0</v>
      </c>
      <c r="AW69" s="60">
        <f t="shared" si="22"/>
        <v>0</v>
      </c>
      <c r="AX69" s="60"/>
      <c r="AY69" s="60"/>
      <c r="AZ69" s="60"/>
      <c r="BA69" s="113">
        <v>3</v>
      </c>
      <c r="BB69" s="114" t="e">
        <f>VLOOKUP(3,AS67:AT70,2,FALSE)</f>
        <v>#N/A</v>
      </c>
      <c r="BC69" s="115"/>
      <c r="BD69" s="116" t="e">
        <f>VLOOKUP(3,AS67:AW70,3,FALSE)</f>
        <v>#N/A</v>
      </c>
      <c r="BE69" s="116" t="e">
        <f>VLOOKUP(3,AS67:AW70,4,FALSE)</f>
        <v>#N/A</v>
      </c>
      <c r="BF69" s="93" t="s">
        <v>12</v>
      </c>
      <c r="BG69" s="116" t="e">
        <f>VLOOKUP(3,AS67:AW70,5,FALSE)</f>
        <v>#N/A</v>
      </c>
      <c r="BH69" s="60"/>
      <c r="BI69" s="85"/>
      <c r="BJ69" s="85">
        <f>IF(E69&gt;G69,IF(Spielplan!E69&gt;Spielplan!G69,Punktemodus!$B$3,0),0)</f>
        <v>0</v>
      </c>
      <c r="BK69" s="85">
        <f>IF(E69=G69,IF(Spielplan!E69=Spielplan!G69,Punktemodus!$B$3,0),0)</f>
        <v>10</v>
      </c>
      <c r="BL69" s="85">
        <f>IF(E69&lt;G69,IF(Spielplan!E69&lt;Spielplan!G69,Punktemodus!$B$3,0),0)</f>
        <v>0</v>
      </c>
      <c r="BM69" s="85">
        <f>IF(E69=Spielplan!E69,IF(G69=Spielplan!G69,Punktemodus!$B$5,0),0)</f>
        <v>3</v>
      </c>
      <c r="BN69" s="85">
        <f>IF(E69=Spielplan!E69,Punktemodus!$B$7,0)</f>
        <v>1</v>
      </c>
      <c r="BO69" s="85">
        <f>IF(G69=Spielplan!G69,Punktemodus!$B$7,0)</f>
        <v>1</v>
      </c>
      <c r="BP69" s="137">
        <f>IF(Spielplan!E69="",0,SUM(BJ69:BO69))</f>
        <v>0</v>
      </c>
      <c r="BQ69" s="85"/>
      <c r="BR69" s="141"/>
      <c r="BS69" s="149" t="s">
        <v>23</v>
      </c>
      <c r="BT69" s="144" t="str">
        <f>Spielplan!$BL$33</f>
        <v/>
      </c>
      <c r="BU69" s="145"/>
      <c r="BV69" s="146">
        <f>Spielplan!$BN$33</f>
        <v>0</v>
      </c>
      <c r="BW69" s="134"/>
      <c r="BX69" s="148">
        <f>IF(BT33=BT69,Punktemodus!$B$11,0)</f>
        <v>10</v>
      </c>
      <c r="BY69" s="148">
        <f>IF(BT69=BT16,Punktemodus!B13,0)</f>
        <v>5</v>
      </c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373"/>
      <c r="CR69" s="374"/>
      <c r="CS69" s="374"/>
      <c r="CT69" s="374"/>
      <c r="CU69" s="374"/>
      <c r="CV69" s="375"/>
      <c r="CW69" s="134"/>
    </row>
    <row r="70" spans="1:101" ht="18.75" customHeight="1" thickBot="1" x14ac:dyDescent="0.3">
      <c r="A70" s="60"/>
      <c r="B70" s="60"/>
      <c r="C70" s="206" t="str">
        <f>H67</f>
        <v>Bosnien</v>
      </c>
      <c r="D70" s="207"/>
      <c r="E70" s="104"/>
      <c r="F70" s="93"/>
      <c r="G70" s="104"/>
      <c r="H70" s="206" t="str">
        <f>H68</f>
        <v>Nigeria</v>
      </c>
      <c r="I70" s="207"/>
      <c r="J70" s="60"/>
      <c r="K70" s="60" t="s">
        <v>104</v>
      </c>
      <c r="L70" s="60">
        <f t="shared" si="20"/>
        <v>0</v>
      </c>
      <c r="M70" s="60"/>
      <c r="N70" s="60">
        <f>IF($E70="",0,IF($E70&gt;$G70,3,IF($E70=$G70,1,0)))</f>
        <v>0</v>
      </c>
      <c r="O70" s="60"/>
      <c r="P70" s="60">
        <f>IF($G70="",0,IF($E70&gt;$G70,0,IF($E70=$G70,1,3)))</f>
        <v>0</v>
      </c>
      <c r="Q70" s="60"/>
      <c r="R70" s="60">
        <f>E70</f>
        <v>0</v>
      </c>
      <c r="S70" s="60"/>
      <c r="T70" s="60">
        <f>G70</f>
        <v>0</v>
      </c>
      <c r="U70" s="60"/>
      <c r="V70" s="60">
        <f>G70</f>
        <v>0</v>
      </c>
      <c r="W70" s="60"/>
      <c r="X70" s="60">
        <f>E70</f>
        <v>0</v>
      </c>
      <c r="Y70" s="60"/>
      <c r="Z70" s="60">
        <f>P73</f>
        <v>0</v>
      </c>
      <c r="AA70" s="60">
        <f>T73</f>
        <v>0</v>
      </c>
      <c r="AB70" s="60">
        <f>X73</f>
        <v>0</v>
      </c>
      <c r="AC70" s="60">
        <f>AA70-AB70</f>
        <v>0</v>
      </c>
      <c r="AD70" s="60">
        <f>IF(Z70&gt;Z67,-1,0)</f>
        <v>0</v>
      </c>
      <c r="AE70" s="60">
        <f>IF(Z70&gt;Z68,-1,0)</f>
        <v>0</v>
      </c>
      <c r="AF70" s="60">
        <f>IF(Z70&gt;Z69,-1,0)</f>
        <v>0</v>
      </c>
      <c r="AG70" s="60">
        <f>10000-(AJ70*1000+AM70*100+AK70*10)</f>
        <v>10000</v>
      </c>
      <c r="AH70" s="90">
        <f>RANK(AG70,AG67:AG70,1)</f>
        <v>1</v>
      </c>
      <c r="AI70" s="60" t="str">
        <f>H68</f>
        <v>Nigeria</v>
      </c>
      <c r="AJ70" s="60">
        <f t="shared" si="21"/>
        <v>0</v>
      </c>
      <c r="AK70" s="60">
        <f t="shared" si="21"/>
        <v>0</v>
      </c>
      <c r="AL70" s="60">
        <f t="shared" si="21"/>
        <v>0</v>
      </c>
      <c r="AM70" s="60">
        <f>AK70-AL70</f>
        <v>0</v>
      </c>
      <c r="AN70" s="187">
        <f>IF(AG67=AG70,IF(E71&gt;G71,AG67-0.1,AG67),AG67)</f>
        <v>10000</v>
      </c>
      <c r="AO70" s="187">
        <f>IF(AG68=AG70,IF(E70&gt;G70,AG68-0.1,AG68),AG68)</f>
        <v>10000</v>
      </c>
      <c r="AP70" s="187">
        <f>IF(AG69=AG70,IF(E68&gt;G68,AG69-0.1,AG69),AG69)</f>
        <v>10000</v>
      </c>
      <c r="AQ70" s="187"/>
      <c r="AR70" s="187">
        <f>AQ71</f>
        <v>30000</v>
      </c>
      <c r="AS70" s="90">
        <f>RANK(AR70,AR67:AR70,1)</f>
        <v>1</v>
      </c>
      <c r="AT70" s="60" t="str">
        <f t="shared" si="22"/>
        <v>Nigeria</v>
      </c>
      <c r="AU70" s="60">
        <f t="shared" si="22"/>
        <v>0</v>
      </c>
      <c r="AV70" s="60">
        <f t="shared" si="22"/>
        <v>0</v>
      </c>
      <c r="AW70" s="60">
        <f t="shared" si="22"/>
        <v>0</v>
      </c>
      <c r="AX70" s="60"/>
      <c r="AY70" s="60"/>
      <c r="AZ70" s="60"/>
      <c r="BA70" s="113">
        <v>4</v>
      </c>
      <c r="BB70" s="114" t="e">
        <f>VLOOKUP(4,AS67:AT70,2,FALSE)</f>
        <v>#N/A</v>
      </c>
      <c r="BC70" s="115"/>
      <c r="BD70" s="116" t="e">
        <f>VLOOKUP(4,AS67:AW70,3,FALSE)</f>
        <v>#N/A</v>
      </c>
      <c r="BE70" s="116" t="e">
        <f>VLOOKUP(4,AS67:AW70,4,FALSE)</f>
        <v>#N/A</v>
      </c>
      <c r="BF70" s="93" t="s">
        <v>12</v>
      </c>
      <c r="BG70" s="116" t="e">
        <f>VLOOKUP(4,AS67:AW70,5,FALSE)</f>
        <v>#N/A</v>
      </c>
      <c r="BH70" s="60"/>
      <c r="BI70" s="85"/>
      <c r="BJ70" s="85">
        <f>IF(E70&gt;G70,IF(Spielplan!E70&gt;Spielplan!G70,Punktemodus!$B$3,0),0)</f>
        <v>0</v>
      </c>
      <c r="BK70" s="85">
        <f>IF(E70=G70,IF(Spielplan!E70=Spielplan!G70,Punktemodus!$B$3,0),0)</f>
        <v>10</v>
      </c>
      <c r="BL70" s="85">
        <f>IF(E70&lt;G70,IF(Spielplan!E70&lt;Spielplan!G70,Punktemodus!$B$3,0),0)</f>
        <v>0</v>
      </c>
      <c r="BM70" s="85">
        <f>IF(E70=Spielplan!E70,IF(G70=Spielplan!G70,Punktemodus!$B$5,0),0)</f>
        <v>3</v>
      </c>
      <c r="BN70" s="85">
        <f>IF(E70=Spielplan!E70,Punktemodus!$B$7,0)</f>
        <v>1</v>
      </c>
      <c r="BO70" s="85">
        <f>IF(G70=Spielplan!G70,Punktemodus!$B$7,0)</f>
        <v>1</v>
      </c>
      <c r="BP70" s="137">
        <f>IF(Spielplan!E70="",0,SUM(BJ70:BO70))</f>
        <v>0</v>
      </c>
      <c r="BQ70" s="60"/>
      <c r="BR70" s="141"/>
      <c r="BS70" s="150"/>
      <c r="BT70" s="134"/>
      <c r="BU70" s="134"/>
      <c r="BV70" s="134"/>
      <c r="BW70" s="134"/>
      <c r="BX70" s="148"/>
      <c r="BY70" s="148"/>
      <c r="BZ70" s="134"/>
      <c r="CA70" s="134"/>
      <c r="CB70" s="134"/>
      <c r="CC70" s="134"/>
      <c r="CD70" s="134"/>
      <c r="CE70" s="134"/>
      <c r="CF70" s="144" t="str">
        <f>Spielplan!$BX$34</f>
        <v/>
      </c>
      <c r="CG70" s="145"/>
      <c r="CH70" s="146">
        <f>Spielplan!$BZ$34</f>
        <v>0</v>
      </c>
      <c r="CI70" s="134"/>
      <c r="CJ70" s="134">
        <f>IF(OR(CF70=$CF$18,CF70=$CF$19,CF70=$CF$34,CF70=$CF$35),Punktemodus!$B$19,0)</f>
        <v>30</v>
      </c>
      <c r="CK70" s="134"/>
      <c r="CL70" s="134"/>
      <c r="CM70" s="134"/>
      <c r="CN70" s="134"/>
      <c r="CO70" s="134"/>
      <c r="CP70" s="134"/>
      <c r="CQ70" s="155"/>
      <c r="CR70" s="155"/>
      <c r="CS70" s="155"/>
      <c r="CT70" s="155"/>
      <c r="CU70" s="155"/>
      <c r="CV70" s="155"/>
      <c r="CW70" s="134"/>
    </row>
    <row r="71" spans="1:101" ht="18.75" customHeight="1" thickBot="1" x14ac:dyDescent="0.3">
      <c r="A71" s="60"/>
      <c r="B71" s="60"/>
      <c r="C71" s="200" t="str">
        <f>C67</f>
        <v>Argentinien</v>
      </c>
      <c r="D71" s="201"/>
      <c r="E71" s="104"/>
      <c r="F71" s="93"/>
      <c r="G71" s="104"/>
      <c r="H71" s="200" t="str">
        <f>H68</f>
        <v>Nigeria</v>
      </c>
      <c r="I71" s="201"/>
      <c r="J71" s="60"/>
      <c r="K71" s="60" t="s">
        <v>105</v>
      </c>
      <c r="L71" s="60">
        <f t="shared" si="20"/>
        <v>0</v>
      </c>
      <c r="M71" s="60">
        <f>IF($E71="",0,IF($E71&gt;$G71,3,IF($E71=G71,1,0)))</f>
        <v>0</v>
      </c>
      <c r="N71" s="60"/>
      <c r="O71" s="60"/>
      <c r="P71" s="60">
        <f>IF($G71="",0,IF($E71&gt;$G71,0,IF($E71=$G71,1,3)))</f>
        <v>0</v>
      </c>
      <c r="Q71" s="60">
        <f>E71</f>
        <v>0</v>
      </c>
      <c r="R71" s="60"/>
      <c r="S71" s="60"/>
      <c r="T71" s="60">
        <f>G71</f>
        <v>0</v>
      </c>
      <c r="U71" s="60">
        <f>G71</f>
        <v>0</v>
      </c>
      <c r="V71" s="60"/>
      <c r="W71" s="60"/>
      <c r="X71" s="60">
        <f>E71</f>
        <v>0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187">
        <f>SUM(AN67:AN70)</f>
        <v>30000</v>
      </c>
      <c r="AO71" s="187">
        <f>SUM(AO67:AO70)</f>
        <v>30000</v>
      </c>
      <c r="AP71" s="187">
        <f>SUM(AP67:AP70)</f>
        <v>30000</v>
      </c>
      <c r="AQ71" s="187">
        <f>SUM(AQ67:AQ70)</f>
        <v>30000</v>
      </c>
      <c r="AR71" s="187"/>
      <c r="AS71" s="60"/>
      <c r="AT71" s="60"/>
      <c r="AU71" s="60"/>
      <c r="AV71" s="60"/>
      <c r="AW71" s="60"/>
      <c r="AX71" s="60"/>
      <c r="AY71" s="60"/>
      <c r="AZ71" s="60"/>
      <c r="BA71" s="92"/>
      <c r="BB71" s="60"/>
      <c r="BC71" s="60"/>
      <c r="BD71" s="60"/>
      <c r="BE71" s="60"/>
      <c r="BF71" s="60"/>
      <c r="BG71" s="60"/>
      <c r="BH71" s="60"/>
      <c r="BI71" s="60"/>
      <c r="BJ71" s="85">
        <f>IF(E71&gt;G71,IF(Spielplan!E71&gt;Spielplan!G71,Punktemodus!$B$3,0),0)</f>
        <v>0</v>
      </c>
      <c r="BK71" s="85">
        <f>IF(E71=G71,IF(Spielplan!E71=Spielplan!G71,Punktemodus!$B$3,0),0)</f>
        <v>10</v>
      </c>
      <c r="BL71" s="85">
        <f>IF(E71&lt;G71,IF(Spielplan!E71&lt;Spielplan!G71,Punktemodus!$B$3,0),0)</f>
        <v>0</v>
      </c>
      <c r="BM71" s="85">
        <f>IF(E71=Spielplan!E71,IF(G71=Spielplan!G71,Punktemodus!$B$5,0),0)</f>
        <v>3</v>
      </c>
      <c r="BN71" s="85">
        <f>IF(E71=Spielplan!E71,Punktemodus!$B$7,0)</f>
        <v>1</v>
      </c>
      <c r="BO71" s="85">
        <f>IF(G71=Spielplan!G71,Punktemodus!$B$7,0)</f>
        <v>1</v>
      </c>
      <c r="BP71" s="137">
        <f>IF(Spielplan!E71="",0,SUM(BJ71:BO71))</f>
        <v>0</v>
      </c>
      <c r="BQ71" s="60"/>
      <c r="BR71" s="141"/>
      <c r="BS71" s="134"/>
      <c r="BT71" s="134"/>
      <c r="BU71" s="134"/>
      <c r="BV71" s="134"/>
      <c r="BW71" s="134"/>
      <c r="BX71" s="148"/>
      <c r="BY71" s="148"/>
      <c r="BZ71" s="134"/>
      <c r="CA71" s="134"/>
      <c r="CB71" s="134"/>
      <c r="CC71" s="134"/>
      <c r="CD71" s="134"/>
      <c r="CE71" s="134"/>
      <c r="CF71" s="144" t="str">
        <f>Spielplan!$BX$35</f>
        <v/>
      </c>
      <c r="CG71" s="145"/>
      <c r="CH71" s="146">
        <f>Spielplan!$BZ$35</f>
        <v>0</v>
      </c>
      <c r="CI71" s="134"/>
      <c r="CJ71" s="134">
        <f>IF(OR(CF71=$CF$18,CF71=$CF$19,CF71=$CF$34,CF71=$CF$35),Punktemodus!$B$19,0)</f>
        <v>30</v>
      </c>
      <c r="CK71" s="134"/>
      <c r="CL71" s="134"/>
      <c r="CM71" s="134"/>
      <c r="CN71" s="134"/>
      <c r="CO71" s="134"/>
      <c r="CP71" s="134"/>
      <c r="CQ71" s="155"/>
      <c r="CR71" s="155"/>
      <c r="CS71" s="155"/>
      <c r="CT71" s="155"/>
      <c r="CU71" s="155"/>
      <c r="CV71" s="155"/>
      <c r="CW71" s="134"/>
    </row>
    <row r="72" spans="1:101" ht="18.75" customHeight="1" thickBot="1" x14ac:dyDescent="0.3">
      <c r="A72" s="60"/>
      <c r="B72" s="60"/>
      <c r="C72" s="206" t="str">
        <f>H67</f>
        <v>Bosnien</v>
      </c>
      <c r="D72" s="207"/>
      <c r="E72" s="104"/>
      <c r="F72" s="106"/>
      <c r="G72" s="104"/>
      <c r="H72" s="206" t="str">
        <f>C68</f>
        <v>Iran</v>
      </c>
      <c r="I72" s="207"/>
      <c r="J72" s="60"/>
      <c r="K72" s="60" t="s">
        <v>105</v>
      </c>
      <c r="L72" s="60">
        <f t="shared" si="20"/>
        <v>0</v>
      </c>
      <c r="M72" s="60"/>
      <c r="N72" s="60">
        <f>IF($E72="",0,IF($E72&gt;$G72,3,IF($E72=$G72,1,0)))</f>
        <v>0</v>
      </c>
      <c r="O72" s="60">
        <f>IF($G72="",0,IF($E72&gt;$G72,0,IF($E72=$G72,1,3)))</f>
        <v>0</v>
      </c>
      <c r="P72" s="60"/>
      <c r="Q72" s="60"/>
      <c r="R72" s="60">
        <f>E72</f>
        <v>0</v>
      </c>
      <c r="S72" s="60">
        <f>G72</f>
        <v>0</v>
      </c>
      <c r="T72" s="60"/>
      <c r="U72" s="60"/>
      <c r="V72" s="60">
        <f>G72</f>
        <v>0</v>
      </c>
      <c r="W72" s="60">
        <f>E72</f>
        <v>0</v>
      </c>
      <c r="X72" s="60"/>
      <c r="Y72" s="60"/>
      <c r="Z72" s="60" t="s">
        <v>30</v>
      </c>
      <c r="AA72" s="60"/>
      <c r="AB72" s="60"/>
      <c r="AC72" s="60"/>
      <c r="AD72" s="60"/>
      <c r="AE72" s="60"/>
      <c r="AF72" s="60"/>
      <c r="AG72" s="60" t="b">
        <f>OR(AG67=AG68,AG67=AG69,AG67=AG70,AG68=AG69,AG68=AG70,AG69=AG70)</f>
        <v>1</v>
      </c>
      <c r="AH72" s="60"/>
      <c r="AI72" s="60"/>
      <c r="AJ72" s="60"/>
      <c r="AK72" s="60"/>
      <c r="AL72" s="60"/>
      <c r="AM72" s="60"/>
      <c r="AN72" s="60"/>
      <c r="AO72" s="60" t="s">
        <v>34</v>
      </c>
      <c r="AP72" s="60"/>
      <c r="AQ72" s="60"/>
      <c r="AR72" s="60" t="b">
        <f>OR(AR67=AR68,AR67=AR69,AR67=AR70,AR68=AR69,AR68=AR70,AR69=AR70)</f>
        <v>1</v>
      </c>
      <c r="AS72" s="60"/>
      <c r="AT72" s="60"/>
      <c r="AU72" s="60"/>
      <c r="AV72" s="60"/>
      <c r="AW72" s="60"/>
      <c r="AX72" s="60"/>
      <c r="AY72" s="60"/>
      <c r="AZ72" s="60"/>
      <c r="BA72" s="92"/>
      <c r="BB72" s="60"/>
      <c r="BC72" s="60"/>
      <c r="BD72" s="60"/>
      <c r="BE72" s="60"/>
      <c r="BF72" s="60"/>
      <c r="BG72" s="60"/>
      <c r="BH72" s="60"/>
      <c r="BI72" s="60"/>
      <c r="BJ72" s="85">
        <f>IF(E72&gt;G72,IF(Spielplan!E72&gt;Spielplan!G72,Punktemodus!$B$3,0),0)</f>
        <v>0</v>
      </c>
      <c r="BK72" s="85">
        <f>IF(E72=G72,IF(Spielplan!E72=Spielplan!G72,Punktemodus!$B$3,0),0)</f>
        <v>10</v>
      </c>
      <c r="BL72" s="85">
        <f>IF(E72&lt;G72,IF(Spielplan!E72&lt;Spielplan!G72,Punktemodus!$B$3,0),0)</f>
        <v>0</v>
      </c>
      <c r="BM72" s="85">
        <f>IF(E72=Spielplan!E72,IF(G72=Spielplan!G72,Punktemodus!$B$5,0),0)</f>
        <v>3</v>
      </c>
      <c r="BN72" s="85">
        <f>IF(E72=Spielplan!E72,Punktemodus!$B$7,0)</f>
        <v>1</v>
      </c>
      <c r="BO72" s="85">
        <f>IF(G72=Spielplan!G72,Punktemodus!$B$7,0)</f>
        <v>1</v>
      </c>
      <c r="BP72" s="137">
        <f>IF(Spielplan!E72="",0,SUM(BJ72:BO72))</f>
        <v>0</v>
      </c>
      <c r="BQ72" s="60"/>
      <c r="BR72" s="141"/>
      <c r="BS72" s="153" t="s">
        <v>126</v>
      </c>
      <c r="BT72" s="144" t="str">
        <f>Spielplan!$BL$36</f>
        <v/>
      </c>
      <c r="BU72" s="145"/>
      <c r="BV72" s="146">
        <f>Spielplan!$BN$36</f>
        <v>0</v>
      </c>
      <c r="BW72" s="147"/>
      <c r="BX72" s="148">
        <f>IF(BT36=BT72,Punktemodus!$B$11,0)</f>
        <v>10</v>
      </c>
      <c r="BY72" s="148">
        <f>IF(BT72=BT21,Punktemodus!B13,0)</f>
        <v>5</v>
      </c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55"/>
      <c r="CR72" s="155"/>
      <c r="CS72" s="155"/>
      <c r="CT72" s="155"/>
      <c r="CU72" s="155"/>
      <c r="CV72" s="155"/>
      <c r="CW72" s="134"/>
    </row>
    <row r="73" spans="1:101" ht="18.75" customHeight="1" thickBot="1" x14ac:dyDescent="0.25">
      <c r="A73" s="60"/>
      <c r="B73" s="60"/>
      <c r="C73" s="136" t="str">
        <f>IF(G72="","",IF(AR72=TRUE,"Achtung: Fehler in Tabelle!",""))</f>
        <v/>
      </c>
      <c r="D73" s="60"/>
      <c r="E73" s="85"/>
      <c r="F73" s="60"/>
      <c r="G73" s="85"/>
      <c r="H73" s="60"/>
      <c r="I73" s="60"/>
      <c r="J73" s="60"/>
      <c r="K73" s="60"/>
      <c r="L73" s="60"/>
      <c r="M73" s="60">
        <f t="shared" ref="M73:X73" si="23">SUM(M67:M72)</f>
        <v>0</v>
      </c>
      <c r="N73" s="60">
        <f t="shared" si="23"/>
        <v>0</v>
      </c>
      <c r="O73" s="60">
        <f t="shared" si="23"/>
        <v>0</v>
      </c>
      <c r="P73" s="60">
        <f t="shared" si="23"/>
        <v>0</v>
      </c>
      <c r="Q73" s="60">
        <f t="shared" si="23"/>
        <v>0</v>
      </c>
      <c r="R73" s="60">
        <f t="shared" si="23"/>
        <v>0</v>
      </c>
      <c r="S73" s="60">
        <f t="shared" si="23"/>
        <v>0</v>
      </c>
      <c r="T73" s="60">
        <f t="shared" si="23"/>
        <v>0</v>
      </c>
      <c r="U73" s="60">
        <f t="shared" si="23"/>
        <v>0</v>
      </c>
      <c r="V73" s="60">
        <f t="shared" si="23"/>
        <v>0</v>
      </c>
      <c r="W73" s="60">
        <f t="shared" si="23"/>
        <v>0</v>
      </c>
      <c r="X73" s="60">
        <f t="shared" si="23"/>
        <v>0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160">
        <f>SUM(BP67:BP72)</f>
        <v>0</v>
      </c>
      <c r="BQ73" s="60"/>
      <c r="BR73" s="141"/>
      <c r="BS73" s="149" t="s">
        <v>127</v>
      </c>
      <c r="BT73" s="144" t="str">
        <f>Spielplan!$BL$37</f>
        <v/>
      </c>
      <c r="BU73" s="145"/>
      <c r="BV73" s="146">
        <f>Spielplan!$BN$37</f>
        <v>0</v>
      </c>
      <c r="BW73" s="134"/>
      <c r="BX73" s="148">
        <f>IF(BT37=BT73,Punktemodus!$B$11,0)</f>
        <v>10</v>
      </c>
      <c r="BY73" s="148">
        <f>IF(BT73=BT20,Punktemodus!B13,0)</f>
        <v>5</v>
      </c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55"/>
      <c r="CR73" s="155"/>
      <c r="CS73" s="155"/>
      <c r="CT73" s="155"/>
      <c r="CU73" s="155"/>
      <c r="CV73" s="155"/>
      <c r="CW73" s="134"/>
    </row>
    <row r="74" spans="1:101" ht="18.75" customHeight="1" thickBot="1" x14ac:dyDescent="0.3">
      <c r="A74" s="60"/>
      <c r="B74" s="60"/>
      <c r="C74" s="60"/>
      <c r="D74" s="60"/>
      <c r="E74" s="85"/>
      <c r="F74" s="60"/>
      <c r="G74" s="85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138"/>
      <c r="BQ74" s="60"/>
      <c r="BR74" s="141"/>
      <c r="BS74" s="150"/>
      <c r="BT74" s="134"/>
      <c r="BU74" s="134"/>
      <c r="BV74" s="134"/>
      <c r="BW74" s="134"/>
      <c r="BX74" s="148"/>
      <c r="BY74" s="148"/>
      <c r="BZ74" s="134"/>
      <c r="CA74" s="144" t="str">
        <f>Spielplan!$BS$38</f>
        <v/>
      </c>
      <c r="CB74" s="145"/>
      <c r="CC74" s="146">
        <f>Spielplan!$BU$38</f>
        <v>0</v>
      </c>
      <c r="CD74" s="147"/>
      <c r="CE74" s="134">
        <f>IF(CA74=CA38,Punktemodus!B15,0)</f>
        <v>20</v>
      </c>
      <c r="CF74" s="148">
        <f>IF(OR(CA74=$CA$14,CA74=$CA$15,CA74=$CA$22,CA74=$CA$23,CA74=$CA$30,CA74=$CA$31,CA74=$CA$39),Punktemodus!B17,0)</f>
        <v>10</v>
      </c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</row>
    <row r="75" spans="1:101" ht="18.75" customHeight="1" thickBot="1" x14ac:dyDescent="0.25">
      <c r="A75" s="60"/>
      <c r="B75" s="60"/>
      <c r="C75" s="60"/>
      <c r="D75" s="60"/>
      <c r="E75" s="85"/>
      <c r="F75" s="60"/>
      <c r="G75" s="85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138"/>
      <c r="BQ75" s="60"/>
      <c r="BR75" s="141"/>
      <c r="BS75" s="134"/>
      <c r="BT75" s="134"/>
      <c r="BU75" s="134"/>
      <c r="BV75" s="134"/>
      <c r="BW75" s="134"/>
      <c r="BX75" s="148"/>
      <c r="BY75" s="148"/>
      <c r="BZ75" s="134"/>
      <c r="CA75" s="144" t="str">
        <f>Spielplan!$BS$39</f>
        <v/>
      </c>
      <c r="CB75" s="145"/>
      <c r="CC75" s="146">
        <f>Spielplan!$BU$39</f>
        <v>0</v>
      </c>
      <c r="CD75" s="134"/>
      <c r="CE75" s="134">
        <f>IF(CA75=CA39,Punktemodus!B15,0)</f>
        <v>20</v>
      </c>
      <c r="CF75" s="148">
        <f>IF(OR(CA75=$CA$14,CA75=$CA$15,CA75=$CA$22,CA75=$CA$23,CA75=$CA$30,CA75=$CA$31,CA75=$CA$38),Punktemodus!B17,0)</f>
        <v>10</v>
      </c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</row>
    <row r="76" spans="1:101" ht="18.75" customHeight="1" thickBot="1" x14ac:dyDescent="0.3">
      <c r="A76" s="60"/>
      <c r="B76" s="60"/>
      <c r="C76" s="88" t="s">
        <v>92</v>
      </c>
      <c r="D76" s="60"/>
      <c r="E76" s="85"/>
      <c r="F76" s="60"/>
      <c r="G76" s="85"/>
      <c r="H76" s="60"/>
      <c r="I76" s="60"/>
      <c r="J76" s="60"/>
      <c r="K76" s="60"/>
      <c r="L76" s="60"/>
      <c r="M76" s="60" t="s">
        <v>4</v>
      </c>
      <c r="N76" s="60"/>
      <c r="O76" s="60"/>
      <c r="P76" s="60"/>
      <c r="Q76" s="60" t="s">
        <v>6</v>
      </c>
      <c r="R76" s="60"/>
      <c r="S76" s="60"/>
      <c r="T76" s="60"/>
      <c r="U76" s="60" t="s">
        <v>7</v>
      </c>
      <c r="V76" s="60"/>
      <c r="W76" s="60"/>
      <c r="X76" s="60"/>
      <c r="Y76" s="60"/>
      <c r="Z76" s="60" t="s">
        <v>4</v>
      </c>
      <c r="AA76" s="60" t="s">
        <v>5</v>
      </c>
      <c r="AB76" s="60"/>
      <c r="AC76" s="60"/>
      <c r="AD76" s="60" t="s">
        <v>9</v>
      </c>
      <c r="AE76" s="60"/>
      <c r="AF76" s="60"/>
      <c r="AG76" s="60"/>
      <c r="AH76" s="60" t="s">
        <v>32</v>
      </c>
      <c r="AI76" s="60"/>
      <c r="AJ76" s="60"/>
      <c r="AK76" s="60"/>
      <c r="AL76" s="60"/>
      <c r="AM76" s="60"/>
      <c r="AN76" s="60" t="s">
        <v>35</v>
      </c>
      <c r="AO76" s="60"/>
      <c r="AP76" s="60"/>
      <c r="AQ76" s="60"/>
      <c r="AR76" s="60"/>
      <c r="AS76" s="60" t="s">
        <v>33</v>
      </c>
      <c r="AT76" s="60"/>
      <c r="AU76" s="60"/>
      <c r="AV76" s="60"/>
      <c r="AW76" s="60"/>
      <c r="AX76" s="60"/>
      <c r="AY76" s="60"/>
      <c r="AZ76" s="60"/>
      <c r="BA76" s="60"/>
      <c r="BB76" s="89" t="s">
        <v>10</v>
      </c>
      <c r="BC76" s="60"/>
      <c r="BD76" s="90" t="s">
        <v>4</v>
      </c>
      <c r="BE76" s="60"/>
      <c r="BF76" s="61" t="s">
        <v>5</v>
      </c>
      <c r="BG76" s="60"/>
      <c r="BH76" s="60"/>
      <c r="BI76" s="85"/>
      <c r="BJ76" s="60"/>
      <c r="BK76" s="60"/>
      <c r="BL76" s="60"/>
      <c r="BM76" s="60"/>
      <c r="BN76" s="60"/>
      <c r="BO76" s="60"/>
      <c r="BP76" s="138"/>
      <c r="BQ76" s="85"/>
      <c r="BR76" s="141"/>
      <c r="BS76" s="153" t="s">
        <v>128</v>
      </c>
      <c r="BT76" s="144" t="str">
        <f>Spielplan!$BL$40</f>
        <v/>
      </c>
      <c r="BU76" s="145"/>
      <c r="BV76" s="146">
        <f>Spielplan!$BN$40</f>
        <v>0</v>
      </c>
      <c r="BW76" s="147"/>
      <c r="BX76" s="148">
        <f>IF(BT40=BT76,Punktemodus!$B$11,0)</f>
        <v>10</v>
      </c>
      <c r="BY76" s="148">
        <f>IF(BT76=BT25,Punktemodus!B13,0)</f>
        <v>5</v>
      </c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</row>
    <row r="77" spans="1:101" ht="18.75" customHeight="1" thickBot="1" x14ac:dyDescent="0.25">
      <c r="A77" s="60"/>
      <c r="B77" s="60"/>
      <c r="C77" s="60"/>
      <c r="D77" s="60"/>
      <c r="E77" s="85"/>
      <c r="F77" s="60"/>
      <c r="G77" s="85"/>
      <c r="H77" s="60"/>
      <c r="I77" s="60"/>
      <c r="J77" s="60"/>
      <c r="K77" s="60"/>
      <c r="L77" s="60"/>
      <c r="M77" s="60" t="s">
        <v>0</v>
      </c>
      <c r="N77" s="60" t="s">
        <v>1</v>
      </c>
      <c r="O77" s="60" t="s">
        <v>2</v>
      </c>
      <c r="P77" s="60" t="s">
        <v>3</v>
      </c>
      <c r="Q77" s="60" t="s">
        <v>0</v>
      </c>
      <c r="R77" s="60" t="s">
        <v>1</v>
      </c>
      <c r="S77" s="60" t="s">
        <v>2</v>
      </c>
      <c r="T77" s="60" t="s">
        <v>3</v>
      </c>
      <c r="U77" s="60" t="s">
        <v>0</v>
      </c>
      <c r="V77" s="60" t="s">
        <v>1</v>
      </c>
      <c r="W77" s="60" t="s">
        <v>2</v>
      </c>
      <c r="X77" s="60" t="s">
        <v>3</v>
      </c>
      <c r="Y77" s="60"/>
      <c r="Z77" s="60" t="s">
        <v>8</v>
      </c>
      <c r="AA77" s="60"/>
      <c r="AB77" s="60"/>
      <c r="AC77" s="60"/>
      <c r="AD77" s="60"/>
      <c r="AE77" s="60"/>
      <c r="AF77" s="60"/>
      <c r="AG77" s="60"/>
      <c r="AH77" s="60" t="s">
        <v>31</v>
      </c>
      <c r="AI77" s="60"/>
      <c r="AJ77" s="60"/>
      <c r="AK77" s="60"/>
      <c r="AL77" s="60"/>
      <c r="AM77" s="60"/>
      <c r="AN77" s="60" t="str">
        <f>AI78</f>
        <v>Deutschland</v>
      </c>
      <c r="AO77" s="60" t="str">
        <f>AI79</f>
        <v>Portugal</v>
      </c>
      <c r="AP77" s="60" t="str">
        <f>AI80</f>
        <v>Ghana</v>
      </c>
      <c r="AQ77" s="60" t="str">
        <f>AI81</f>
        <v>USA</v>
      </c>
      <c r="AR77" s="60"/>
      <c r="AS77" s="60" t="s">
        <v>31</v>
      </c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85"/>
      <c r="BJ77" s="85"/>
      <c r="BK77" s="85"/>
      <c r="BL77" s="85"/>
      <c r="BM77" s="85"/>
      <c r="BN77" s="85"/>
      <c r="BO77" s="85"/>
      <c r="BP77" s="137"/>
      <c r="BQ77" s="85"/>
      <c r="BR77" s="141"/>
      <c r="BS77" s="149" t="s">
        <v>129</v>
      </c>
      <c r="BT77" s="144" t="str">
        <f>Spielplan!$BL$41</f>
        <v/>
      </c>
      <c r="BU77" s="145"/>
      <c r="BV77" s="146">
        <f>Spielplan!$BN$41</f>
        <v>0</v>
      </c>
      <c r="BW77" s="134"/>
      <c r="BX77" s="148">
        <f>IF(BT41=BT77,Punktemodus!$B$11,0)</f>
        <v>10</v>
      </c>
      <c r="BY77" s="148">
        <f>IF(BT77=BT24,Punktemodus!B13,0)</f>
        <v>5</v>
      </c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</row>
    <row r="78" spans="1:101" ht="18.75" customHeight="1" thickBot="1" x14ac:dyDescent="0.3">
      <c r="A78" s="60"/>
      <c r="B78" s="60"/>
      <c r="C78" s="211" t="str">
        <f>Spielplan!$C$78</f>
        <v>Deutschland</v>
      </c>
      <c r="D78" s="212"/>
      <c r="E78" s="104"/>
      <c r="F78" s="93"/>
      <c r="G78" s="104"/>
      <c r="H78" s="211" t="str">
        <f>Spielplan!$H$78</f>
        <v>Portugal</v>
      </c>
      <c r="I78" s="212"/>
      <c r="J78" s="60"/>
      <c r="K78" s="60" t="s">
        <v>108</v>
      </c>
      <c r="L78" s="60">
        <f t="shared" ref="L78:L83" si="24">IF(E78-G78&gt;0,1,IF(G78=E78,0,-1))</f>
        <v>0</v>
      </c>
      <c r="M78" s="60">
        <f>IF($E78="",0,IF($E78&gt;$G78,3,IF($E78=G78,1,0)))</f>
        <v>0</v>
      </c>
      <c r="N78" s="60">
        <f>IF($G78="",0,IF($E78&gt;$G78,0,IF($E78=G78,1,3)))</f>
        <v>0</v>
      </c>
      <c r="O78" s="60"/>
      <c r="P78" s="60"/>
      <c r="Q78" s="60">
        <f>E78</f>
        <v>0</v>
      </c>
      <c r="R78" s="60">
        <f>G78</f>
        <v>0</v>
      </c>
      <c r="S78" s="60"/>
      <c r="T78" s="60"/>
      <c r="U78" s="60">
        <f>G78</f>
        <v>0</v>
      </c>
      <c r="V78" s="60">
        <f>E78</f>
        <v>0</v>
      </c>
      <c r="W78" s="60"/>
      <c r="X78" s="60"/>
      <c r="Y78" s="60"/>
      <c r="Z78" s="60">
        <f>M84</f>
        <v>0</v>
      </c>
      <c r="AA78" s="60">
        <f>Q84</f>
        <v>0</v>
      </c>
      <c r="AB78" s="60">
        <f>U84</f>
        <v>0</v>
      </c>
      <c r="AC78" s="60">
        <f>AA78-AB78</f>
        <v>0</v>
      </c>
      <c r="AD78" s="60">
        <f>IF(Z78&gt;Z79,-1,0)</f>
        <v>0</v>
      </c>
      <c r="AE78" s="60">
        <f>IF(Z78&gt;Z80,-1,0)</f>
        <v>0</v>
      </c>
      <c r="AF78" s="60">
        <f>IF(Z78&gt;Z81,-1,0)</f>
        <v>0</v>
      </c>
      <c r="AG78" s="60">
        <f>10000-(AJ78*1000+AM78*100+AK78*10)</f>
        <v>10000</v>
      </c>
      <c r="AH78" s="90">
        <f>RANK(AG78,AG78:AG81,1)</f>
        <v>1</v>
      </c>
      <c r="AI78" s="60" t="str">
        <f>C78</f>
        <v>Deutschland</v>
      </c>
      <c r="AJ78" s="60">
        <f t="shared" ref="AJ78:AL81" si="25">Z78</f>
        <v>0</v>
      </c>
      <c r="AK78" s="60">
        <f t="shared" si="25"/>
        <v>0</v>
      </c>
      <c r="AL78" s="60">
        <f t="shared" si="25"/>
        <v>0</v>
      </c>
      <c r="AM78" s="60">
        <f>AK78-AL78</f>
        <v>0</v>
      </c>
      <c r="AN78" s="187"/>
      <c r="AO78" s="187">
        <f>IF(AG79=AG78,IF(G78&gt;E78,AG79-0.1,AG79),AG79)</f>
        <v>10000</v>
      </c>
      <c r="AP78" s="187">
        <f>IF(AG80=AG78,IF(G80&gt;E80,AG80-0.1,AG80),AG80)</f>
        <v>10000</v>
      </c>
      <c r="AQ78" s="187">
        <f>IF(AG81=AG78,IF(G82&gt;E82,AG81-0.1,AG81),AG81)</f>
        <v>10000</v>
      </c>
      <c r="AR78" s="187">
        <f>AN82</f>
        <v>30000</v>
      </c>
      <c r="AS78" s="90">
        <f>RANK(AR78,AR78:AR81,1)</f>
        <v>1</v>
      </c>
      <c r="AT78" s="60" t="str">
        <f t="shared" ref="AT78:AW81" si="26">AI78</f>
        <v>Deutschland</v>
      </c>
      <c r="AU78" s="60">
        <f t="shared" si="26"/>
        <v>0</v>
      </c>
      <c r="AV78" s="60">
        <f t="shared" si="26"/>
        <v>0</v>
      </c>
      <c r="AW78" s="60">
        <f t="shared" si="26"/>
        <v>0</v>
      </c>
      <c r="AX78" s="60"/>
      <c r="AY78" s="60"/>
      <c r="AZ78" s="60"/>
      <c r="BA78" s="213">
        <v>1</v>
      </c>
      <c r="BB78" s="211" t="str">
        <f>VLOOKUP(1,AS78:AT81,2,FALSE)</f>
        <v>Deutschland</v>
      </c>
      <c r="BC78" s="214"/>
      <c r="BD78" s="215">
        <f>VLOOKUP(1,AS78:AW81,3,FALSE)</f>
        <v>0</v>
      </c>
      <c r="BE78" s="216">
        <f>VLOOKUP(1,AS78:AW81,4,FALSE)</f>
        <v>0</v>
      </c>
      <c r="BF78" s="93" t="s">
        <v>12</v>
      </c>
      <c r="BG78" s="216">
        <f>VLOOKUP(1,AS78:AW81,5,FALSE)</f>
        <v>0</v>
      </c>
      <c r="BH78" s="217" t="s">
        <v>123</v>
      </c>
      <c r="BI78" s="85"/>
      <c r="BJ78" s="85">
        <f>IF(E78&gt;G78,IF(Spielplan!E78&gt;Spielplan!G78,Punktemodus!$B$3,0),0)</f>
        <v>0</v>
      </c>
      <c r="BK78" s="85">
        <f>IF(E78=G78,IF(Spielplan!E78=Spielplan!G78,Punktemodus!$B$3,0),0)</f>
        <v>10</v>
      </c>
      <c r="BL78" s="85">
        <f>IF(E78&lt;G78,IF(Spielplan!E78&lt;Spielplan!G78,Punktemodus!$B$3,0),0)</f>
        <v>0</v>
      </c>
      <c r="BM78" s="85">
        <f>IF(E78=Spielplan!E78,IF(G78=Spielplan!G78,Punktemodus!$B$5,0),0)</f>
        <v>3</v>
      </c>
      <c r="BN78" s="85">
        <f>IF(E78=Spielplan!E78,Punktemodus!$B$7,0)</f>
        <v>1</v>
      </c>
      <c r="BO78" s="85">
        <f>IF(G78=Spielplan!G78,Punktemodus!$B$7,0)</f>
        <v>1</v>
      </c>
      <c r="BP78" s="137">
        <f>IF(Spielplan!E78="",0,SUM(BJ78:BO78))</f>
        <v>0</v>
      </c>
      <c r="BQ78" s="85"/>
      <c r="BR78" s="141"/>
      <c r="BS78" s="150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</row>
    <row r="79" spans="1:101" ht="18.75" customHeight="1" thickBot="1" x14ac:dyDescent="0.3">
      <c r="A79" s="60"/>
      <c r="B79" s="60"/>
      <c r="C79" s="218" t="str">
        <f>Spielplan!$C$79</f>
        <v>Ghana</v>
      </c>
      <c r="D79" s="219"/>
      <c r="E79" s="104"/>
      <c r="F79" s="93"/>
      <c r="G79" s="104"/>
      <c r="H79" s="218" t="str">
        <f>Spielplan!$H$79</f>
        <v>USA</v>
      </c>
      <c r="I79" s="219"/>
      <c r="J79" s="60"/>
      <c r="K79" s="60" t="s">
        <v>109</v>
      </c>
      <c r="L79" s="60">
        <f t="shared" si="24"/>
        <v>0</v>
      </c>
      <c r="M79" s="60"/>
      <c r="N79" s="60"/>
      <c r="O79" s="60">
        <f>IF($E79="",0,IF($E79&gt;$G79,3,IF($E79=$G79,1,0)))</f>
        <v>0</v>
      </c>
      <c r="P79" s="60">
        <f>IF($G79="",0,IF($E79&gt;$G79,0,IF($E79=$G79,1,3)))</f>
        <v>0</v>
      </c>
      <c r="Q79" s="60"/>
      <c r="R79" s="60"/>
      <c r="S79" s="60">
        <f>E79</f>
        <v>0</v>
      </c>
      <c r="T79" s="60">
        <f>G79</f>
        <v>0</v>
      </c>
      <c r="U79" s="60"/>
      <c r="V79" s="60"/>
      <c r="W79" s="60">
        <f>G79</f>
        <v>0</v>
      </c>
      <c r="X79" s="60">
        <f>E79</f>
        <v>0</v>
      </c>
      <c r="Y79" s="60"/>
      <c r="Z79" s="60">
        <f>N84</f>
        <v>0</v>
      </c>
      <c r="AA79" s="60">
        <f>R84</f>
        <v>0</v>
      </c>
      <c r="AB79" s="60">
        <f>V84</f>
        <v>0</v>
      </c>
      <c r="AC79" s="60">
        <f>AA79-AB79</f>
        <v>0</v>
      </c>
      <c r="AD79" s="60">
        <f>IF(Z79&gt;Z78,-1,0)</f>
        <v>0</v>
      </c>
      <c r="AE79" s="60">
        <f>IF(Z79&gt;Z80,-1,0)</f>
        <v>0</v>
      </c>
      <c r="AF79" s="60">
        <f>IF(Z79&gt;Z81,-1,0)</f>
        <v>0</v>
      </c>
      <c r="AG79" s="60">
        <f>10000-(AJ79*1000+AM79*100+AK79*10)</f>
        <v>10000</v>
      </c>
      <c r="AH79" s="90">
        <f>RANK(AG79,AG78:AG81,1)</f>
        <v>1</v>
      </c>
      <c r="AI79" s="60" t="str">
        <f>H78</f>
        <v>Portugal</v>
      </c>
      <c r="AJ79" s="60">
        <f t="shared" si="25"/>
        <v>0</v>
      </c>
      <c r="AK79" s="60">
        <f t="shared" si="25"/>
        <v>0</v>
      </c>
      <c r="AL79" s="60">
        <f t="shared" si="25"/>
        <v>0</v>
      </c>
      <c r="AM79" s="60">
        <f>AK79-AL79</f>
        <v>0</v>
      </c>
      <c r="AN79" s="187">
        <f>IF(AG78=AG79,IF(E78&gt;G78,AG78-0.1,AG78),AG78)</f>
        <v>10000</v>
      </c>
      <c r="AO79" s="187"/>
      <c r="AP79" s="187">
        <f>IF(AG80=AG79,IF(G83&gt;E83,AG80-0.1,AG80),AG80)</f>
        <v>10000</v>
      </c>
      <c r="AQ79" s="187">
        <f>IF(AG81=AG79,IF(G81&gt;E81,AG81-0.1,AG81),AG81)</f>
        <v>10000</v>
      </c>
      <c r="AR79" s="187">
        <f>AO82</f>
        <v>30000</v>
      </c>
      <c r="AS79" s="90">
        <f>RANK(AR79,AR78:AR81,1)</f>
        <v>1</v>
      </c>
      <c r="AT79" s="60" t="str">
        <f t="shared" si="26"/>
        <v>Portugal</v>
      </c>
      <c r="AU79" s="60">
        <f t="shared" si="26"/>
        <v>0</v>
      </c>
      <c r="AV79" s="60">
        <f t="shared" si="26"/>
        <v>0</v>
      </c>
      <c r="AW79" s="60">
        <f t="shared" si="26"/>
        <v>0</v>
      </c>
      <c r="AX79" s="60"/>
      <c r="AY79" s="60"/>
      <c r="AZ79" s="60"/>
      <c r="BA79" s="220">
        <v>2</v>
      </c>
      <c r="BB79" s="218" t="e">
        <f>VLOOKUP(2,AS78:AT81,2,FALSE)</f>
        <v>#N/A</v>
      </c>
      <c r="BC79" s="221"/>
      <c r="BD79" s="222" t="e">
        <f>VLOOKUP(2,AS78:AW81,3,FALSE)</f>
        <v>#N/A</v>
      </c>
      <c r="BE79" s="223" t="e">
        <f>VLOOKUP(2,AS78:AW81,4,FALSE)</f>
        <v>#N/A</v>
      </c>
      <c r="BF79" s="93" t="s">
        <v>12</v>
      </c>
      <c r="BG79" s="223" t="e">
        <f>VLOOKUP(2,AS78:AW81,5,FALSE)</f>
        <v>#N/A</v>
      </c>
      <c r="BH79" s="223" t="s">
        <v>129</v>
      </c>
      <c r="BI79" s="85"/>
      <c r="BJ79" s="85">
        <f>IF(E79&gt;G79,IF(Spielplan!E79&gt;Spielplan!G79,Punktemodus!$B$3,0),0)</f>
        <v>0</v>
      </c>
      <c r="BK79" s="85">
        <f>IF(E79=G79,IF(Spielplan!E79=Spielplan!G79,Punktemodus!$B$3,0),0)</f>
        <v>10</v>
      </c>
      <c r="BL79" s="85">
        <f>IF(E79&lt;G79,IF(Spielplan!E79&lt;Spielplan!G79,Punktemodus!$B$3,0),0)</f>
        <v>0</v>
      </c>
      <c r="BM79" s="85">
        <f>IF(E79=Spielplan!E79,IF(G79=Spielplan!G79,Punktemodus!$B$5,0),0)</f>
        <v>3</v>
      </c>
      <c r="BN79" s="85">
        <f>IF(E79=Spielplan!E79,Punktemodus!$B$7,0)</f>
        <v>1</v>
      </c>
      <c r="BO79" s="85">
        <f>IF(G79=Spielplan!G79,Punktemodus!$B$7,0)</f>
        <v>1</v>
      </c>
      <c r="BP79" s="137">
        <f>IF(Spielplan!E79="",0,SUM(BJ79:BO79))</f>
        <v>0</v>
      </c>
      <c r="BQ79" s="85"/>
      <c r="BR79" s="141"/>
      <c r="BS79" s="134"/>
      <c r="BT79" s="134"/>
      <c r="BU79" s="134"/>
      <c r="BV79" s="134"/>
      <c r="BW79" s="134"/>
      <c r="BX79" s="134"/>
      <c r="BY79" s="134"/>
      <c r="BZ79" s="161">
        <f>SUM(BX48:BY77)</f>
        <v>240</v>
      </c>
      <c r="CA79" s="134"/>
      <c r="CB79" s="134"/>
      <c r="CC79" s="134"/>
      <c r="CD79" s="134"/>
      <c r="CE79" s="161">
        <f>CE50+CF50+CE51+CF51+CE58+CF58+CE59+CF59+CE66+CF66+CE67+CF67+CE74+CF74+CE75+CF75</f>
        <v>240</v>
      </c>
      <c r="CF79" s="134"/>
      <c r="CG79" s="134"/>
      <c r="CH79" s="134"/>
      <c r="CI79" s="134"/>
      <c r="CJ79" s="161">
        <f>CJ54+CJ55+CJ70+CJ71</f>
        <v>120</v>
      </c>
      <c r="CK79" s="134"/>
      <c r="CL79" s="134"/>
      <c r="CM79" s="134"/>
      <c r="CN79" s="134"/>
      <c r="CO79" s="161">
        <f>SUM(CO59:CO60)</f>
        <v>80</v>
      </c>
      <c r="CP79" s="134"/>
      <c r="CQ79" s="134"/>
      <c r="CR79" s="134"/>
      <c r="CS79" s="161">
        <f>CS54</f>
        <v>50</v>
      </c>
      <c r="CT79" s="134"/>
      <c r="CU79" s="134"/>
      <c r="CV79" s="134"/>
      <c r="CW79" s="134"/>
    </row>
    <row r="80" spans="1:101" ht="18.75" customHeight="1" thickBot="1" x14ac:dyDescent="0.3">
      <c r="A80" s="60"/>
      <c r="B80" s="60"/>
      <c r="C80" s="211" t="str">
        <f>C78</f>
        <v>Deutschland</v>
      </c>
      <c r="D80" s="212"/>
      <c r="E80" s="104"/>
      <c r="F80" s="93"/>
      <c r="G80" s="104"/>
      <c r="H80" s="211" t="str">
        <f>C79</f>
        <v>Ghana</v>
      </c>
      <c r="I80" s="212"/>
      <c r="J80" s="60"/>
      <c r="K80" s="60" t="s">
        <v>110</v>
      </c>
      <c r="L80" s="60">
        <f t="shared" si="24"/>
        <v>0</v>
      </c>
      <c r="M80" s="60">
        <f>IF($E80="",0,IF($E80&gt;$G80,3,IF($E80=G80,1,0)))</f>
        <v>0</v>
      </c>
      <c r="N80" s="60"/>
      <c r="O80" s="60">
        <f>IF($G80="",0,IF($E80&gt;$G80,0,IF($E80=$G80,1,3)))</f>
        <v>0</v>
      </c>
      <c r="P80" s="60"/>
      <c r="Q80" s="60">
        <f>E80</f>
        <v>0</v>
      </c>
      <c r="R80" s="60"/>
      <c r="S80" s="60">
        <f>G80</f>
        <v>0</v>
      </c>
      <c r="T80" s="60"/>
      <c r="U80" s="60">
        <f>G80</f>
        <v>0</v>
      </c>
      <c r="V80" s="60"/>
      <c r="W80" s="60">
        <f>E80</f>
        <v>0</v>
      </c>
      <c r="X80" s="60"/>
      <c r="Y80" s="60"/>
      <c r="Z80" s="60">
        <f>O84</f>
        <v>0</v>
      </c>
      <c r="AA80" s="60">
        <f>S84</f>
        <v>0</v>
      </c>
      <c r="AB80" s="60">
        <f>W84</f>
        <v>0</v>
      </c>
      <c r="AC80" s="60">
        <f>AA80-AB80</f>
        <v>0</v>
      </c>
      <c r="AD80" s="60">
        <f>IF(Z80&gt;Z78,-1,0)</f>
        <v>0</v>
      </c>
      <c r="AE80" s="60">
        <f>IF(Z80&gt;Z79,-1,0)</f>
        <v>0</v>
      </c>
      <c r="AF80" s="60">
        <f>IF(Z80&gt;Z81,-1,0)</f>
        <v>0</v>
      </c>
      <c r="AG80" s="60">
        <f>10000-(AJ80*1000+AM80*100+AK80*10)</f>
        <v>10000</v>
      </c>
      <c r="AH80" s="90">
        <f>RANK(AG80,AG78:AG81,1)</f>
        <v>1</v>
      </c>
      <c r="AI80" s="60" t="str">
        <f>C79</f>
        <v>Ghana</v>
      </c>
      <c r="AJ80" s="60">
        <f t="shared" si="25"/>
        <v>0</v>
      </c>
      <c r="AK80" s="60">
        <f t="shared" si="25"/>
        <v>0</v>
      </c>
      <c r="AL80" s="60">
        <f t="shared" si="25"/>
        <v>0</v>
      </c>
      <c r="AM80" s="60">
        <f>AK80-AL80</f>
        <v>0</v>
      </c>
      <c r="AN80" s="187">
        <f>IF(AG78=AG80,IF(E80&gt;G80,AG78-0.1,AG78),AG78)</f>
        <v>10000</v>
      </c>
      <c r="AO80" s="187">
        <f>IF(AG79=AG80,IF(E83&gt;G83,AG79-0.1,AG79),AG79)</f>
        <v>10000</v>
      </c>
      <c r="AP80" s="187"/>
      <c r="AQ80" s="187">
        <f>IF(AG81=AG80,IF(G79&gt;E79,AG81-0.1,AG81),AG81)</f>
        <v>10000</v>
      </c>
      <c r="AR80" s="187">
        <f>AP82</f>
        <v>30000</v>
      </c>
      <c r="AS80" s="90">
        <f>RANK(AR80,AR78:AR81,1)</f>
        <v>1</v>
      </c>
      <c r="AT80" s="60" t="str">
        <f t="shared" si="26"/>
        <v>Ghana</v>
      </c>
      <c r="AU80" s="60">
        <f t="shared" si="26"/>
        <v>0</v>
      </c>
      <c r="AV80" s="60">
        <f t="shared" si="26"/>
        <v>0</v>
      </c>
      <c r="AW80" s="60">
        <f t="shared" si="26"/>
        <v>0</v>
      </c>
      <c r="AX80" s="60"/>
      <c r="AY80" s="60"/>
      <c r="AZ80" s="60"/>
      <c r="BA80" s="113">
        <v>3</v>
      </c>
      <c r="BB80" s="114" t="e">
        <f>VLOOKUP(3,AS78:AT81,2,FALSE)</f>
        <v>#N/A</v>
      </c>
      <c r="BC80" s="115"/>
      <c r="BD80" s="116" t="e">
        <f>VLOOKUP(3,AS78:AW81,3,FALSE)</f>
        <v>#N/A</v>
      </c>
      <c r="BE80" s="116" t="e">
        <f>VLOOKUP(3,AS78:AW81,4,FALSE)</f>
        <v>#N/A</v>
      </c>
      <c r="BF80" s="93" t="s">
        <v>12</v>
      </c>
      <c r="BG80" s="116" t="e">
        <f>VLOOKUP(3,AS78:AW81,5,FALSE)</f>
        <v>#N/A</v>
      </c>
      <c r="BH80" s="60"/>
      <c r="BI80" s="85"/>
      <c r="BJ80" s="85">
        <f>IF(E80&gt;G80,IF(Spielplan!E80&gt;Spielplan!G80,Punktemodus!$B$3,0),0)</f>
        <v>0</v>
      </c>
      <c r="BK80" s="85">
        <f>IF(E80=G80,IF(Spielplan!E80=Spielplan!G80,Punktemodus!$B$3,0),0)</f>
        <v>10</v>
      </c>
      <c r="BL80" s="85">
        <f>IF(E80&lt;G80,IF(Spielplan!E80&lt;Spielplan!G80,Punktemodus!$B$3,0),0)</f>
        <v>0</v>
      </c>
      <c r="BM80" s="85">
        <f>IF(E80=Spielplan!E80,IF(G80=Spielplan!G80,Punktemodus!$B$5,0),0)</f>
        <v>3</v>
      </c>
      <c r="BN80" s="85">
        <f>IF(E80=Spielplan!E80,Punktemodus!$B$7,0)</f>
        <v>1</v>
      </c>
      <c r="BO80" s="85">
        <f>IF(G80=Spielplan!G80,Punktemodus!$B$7,0)</f>
        <v>1</v>
      </c>
      <c r="BP80" s="137">
        <f>IF(Spielplan!E80="",0,SUM(BJ80:BO80))</f>
        <v>0</v>
      </c>
      <c r="BQ80" s="85"/>
      <c r="BR80" s="141"/>
      <c r="BS80" s="134"/>
      <c r="BT80" s="134"/>
      <c r="BU80" s="134"/>
      <c r="BV80" s="134"/>
      <c r="BW80" s="134"/>
      <c r="BX80" s="134"/>
      <c r="BY80" s="134"/>
      <c r="BZ80" s="138"/>
      <c r="CA80" s="134"/>
      <c r="CB80" s="134"/>
      <c r="CC80" s="134"/>
      <c r="CD80" s="134"/>
      <c r="CE80" s="138"/>
      <c r="CF80" s="134"/>
      <c r="CG80" s="134"/>
      <c r="CH80" s="134"/>
      <c r="CI80" s="134"/>
      <c r="CJ80" s="138"/>
      <c r="CK80" s="134"/>
      <c r="CL80" s="134"/>
      <c r="CM80" s="134"/>
      <c r="CN80" s="134"/>
      <c r="CO80" s="138"/>
      <c r="CP80" s="134"/>
      <c r="CQ80" s="134"/>
      <c r="CR80" s="134"/>
      <c r="CS80" s="138"/>
      <c r="CT80" s="134"/>
      <c r="CU80" s="134"/>
      <c r="CV80" s="134"/>
      <c r="CW80" s="134"/>
    </row>
    <row r="81" spans="1:101" ht="18.75" customHeight="1" thickBot="1" x14ac:dyDescent="0.3">
      <c r="A81" s="60"/>
      <c r="B81" s="60"/>
      <c r="C81" s="218" t="str">
        <f>H78</f>
        <v>Portugal</v>
      </c>
      <c r="D81" s="219"/>
      <c r="E81" s="104"/>
      <c r="F81" s="93"/>
      <c r="G81" s="104"/>
      <c r="H81" s="218" t="str">
        <f>H79</f>
        <v>USA</v>
      </c>
      <c r="I81" s="219"/>
      <c r="J81" s="60"/>
      <c r="K81" s="60" t="s">
        <v>111</v>
      </c>
      <c r="L81" s="60">
        <f t="shared" si="24"/>
        <v>0</v>
      </c>
      <c r="M81" s="60"/>
      <c r="N81" s="60">
        <f>IF($E81="",0,IF($E81&gt;$G81,3,IF($E81=$G81,1,0)))</f>
        <v>0</v>
      </c>
      <c r="O81" s="60"/>
      <c r="P81" s="60">
        <f>IF($G81="",0,IF($E81&gt;$G81,0,IF($E81=$G81,1,3)))</f>
        <v>0</v>
      </c>
      <c r="Q81" s="60"/>
      <c r="R81" s="60">
        <f>E81</f>
        <v>0</v>
      </c>
      <c r="S81" s="60"/>
      <c r="T81" s="60">
        <f>G81</f>
        <v>0</v>
      </c>
      <c r="U81" s="60"/>
      <c r="V81" s="60">
        <f>G81</f>
        <v>0</v>
      </c>
      <c r="W81" s="60"/>
      <c r="X81" s="60">
        <f>E81</f>
        <v>0</v>
      </c>
      <c r="Y81" s="60"/>
      <c r="Z81" s="60">
        <f>P84</f>
        <v>0</v>
      </c>
      <c r="AA81" s="60">
        <f>T84</f>
        <v>0</v>
      </c>
      <c r="AB81" s="60">
        <f>X84</f>
        <v>0</v>
      </c>
      <c r="AC81" s="60">
        <f>AA81-AB81</f>
        <v>0</v>
      </c>
      <c r="AD81" s="60">
        <f>IF(Z81&gt;Z78,-1,0)</f>
        <v>0</v>
      </c>
      <c r="AE81" s="60">
        <f>IF(Z81&gt;Z79,-1,0)</f>
        <v>0</v>
      </c>
      <c r="AF81" s="60">
        <f>IF(Z81&gt;Z80,-1,0)</f>
        <v>0</v>
      </c>
      <c r="AG81" s="60">
        <f>10000-(AJ81*1000+AM81*100+AK81*10)</f>
        <v>10000</v>
      </c>
      <c r="AH81" s="90">
        <f>RANK(AG81,AG78:AG81,1)</f>
        <v>1</v>
      </c>
      <c r="AI81" s="60" t="str">
        <f>H79</f>
        <v>USA</v>
      </c>
      <c r="AJ81" s="60">
        <f t="shared" si="25"/>
        <v>0</v>
      </c>
      <c r="AK81" s="60">
        <f t="shared" si="25"/>
        <v>0</v>
      </c>
      <c r="AL81" s="60">
        <f t="shared" si="25"/>
        <v>0</v>
      </c>
      <c r="AM81" s="60">
        <f>AK81-AL81</f>
        <v>0</v>
      </c>
      <c r="AN81" s="187">
        <f>IF(AG78=AG81,IF(E82&gt;G82,AG78-0.1,AG78),AG78)</f>
        <v>10000</v>
      </c>
      <c r="AO81" s="187">
        <f>IF(AG79=AG81,IF(E81&gt;G81,AG79-0.1,AG79),AG79)</f>
        <v>10000</v>
      </c>
      <c r="AP81" s="187">
        <f>IF(AG80=AG81,IF(E79&gt;G79,AG80-0.1,AG80),AG80)</f>
        <v>10000</v>
      </c>
      <c r="AQ81" s="187"/>
      <c r="AR81" s="187">
        <f>AQ82</f>
        <v>30000</v>
      </c>
      <c r="AS81" s="90">
        <f>RANK(AR81,AR78:AR81,1)</f>
        <v>1</v>
      </c>
      <c r="AT81" s="60" t="str">
        <f t="shared" si="26"/>
        <v>USA</v>
      </c>
      <c r="AU81" s="60">
        <f t="shared" si="26"/>
        <v>0</v>
      </c>
      <c r="AV81" s="60">
        <f t="shared" si="26"/>
        <v>0</v>
      </c>
      <c r="AW81" s="60">
        <f t="shared" si="26"/>
        <v>0</v>
      </c>
      <c r="AX81" s="60"/>
      <c r="AY81" s="60"/>
      <c r="AZ81" s="60"/>
      <c r="BA81" s="113">
        <v>4</v>
      </c>
      <c r="BB81" s="114" t="e">
        <f>VLOOKUP(4,AS78:AT81,2,FALSE)</f>
        <v>#N/A</v>
      </c>
      <c r="BC81" s="115"/>
      <c r="BD81" s="116" t="e">
        <f>VLOOKUP(4,AS78:AW81,3,FALSE)</f>
        <v>#N/A</v>
      </c>
      <c r="BE81" s="116" t="e">
        <f>VLOOKUP(4,AS78:AW81,4,FALSE)</f>
        <v>#N/A</v>
      </c>
      <c r="BF81" s="93" t="s">
        <v>12</v>
      </c>
      <c r="BG81" s="116" t="e">
        <f>VLOOKUP(4,AS78:AW81,5,FALSE)</f>
        <v>#N/A</v>
      </c>
      <c r="BH81" s="60"/>
      <c r="BI81" s="85"/>
      <c r="BJ81" s="85">
        <f>IF(E81&gt;G81,IF(Spielplan!E81&gt;Spielplan!G81,Punktemodus!$B$3,0),0)</f>
        <v>0</v>
      </c>
      <c r="BK81" s="85">
        <f>IF(E81=G81,IF(Spielplan!E81=Spielplan!G81,Punktemodus!$B$3,0),0)</f>
        <v>10</v>
      </c>
      <c r="BL81" s="85">
        <f>IF(E81&lt;G81,IF(Spielplan!E81&lt;Spielplan!G81,Punktemodus!$B$3,0),0)</f>
        <v>0</v>
      </c>
      <c r="BM81" s="85">
        <f>IF(E81=Spielplan!E81,IF(G81=Spielplan!G81,Punktemodus!$B$5,0),0)</f>
        <v>3</v>
      </c>
      <c r="BN81" s="85">
        <f>IF(E81=Spielplan!E81,Punktemodus!$B$7,0)</f>
        <v>1</v>
      </c>
      <c r="BO81" s="85">
        <f>IF(G81=Spielplan!G81,Punktemodus!$B$7,0)</f>
        <v>1</v>
      </c>
      <c r="BP81" s="137">
        <f>IF(Spielplan!E81="",0,SUM(BJ81:BO81))</f>
        <v>0</v>
      </c>
      <c r="BQ81" s="85"/>
      <c r="BR81" s="141"/>
      <c r="BS81" s="134"/>
      <c r="BT81" s="134"/>
      <c r="BU81" s="134"/>
      <c r="BV81" s="134"/>
      <c r="BW81" s="134"/>
      <c r="BX81" s="134"/>
      <c r="BY81" s="134"/>
      <c r="BZ81" s="353" t="s">
        <v>154</v>
      </c>
      <c r="CA81" s="155"/>
      <c r="CB81" s="155"/>
      <c r="CC81" s="155"/>
      <c r="CD81" s="155"/>
      <c r="CE81" s="353" t="s">
        <v>157</v>
      </c>
      <c r="CF81" s="155"/>
      <c r="CG81" s="155"/>
      <c r="CH81" s="155"/>
      <c r="CI81" s="155"/>
      <c r="CJ81" s="353" t="s">
        <v>164</v>
      </c>
      <c r="CK81" s="155"/>
      <c r="CL81" s="155"/>
      <c r="CM81" s="155"/>
      <c r="CN81" s="155"/>
      <c r="CO81" s="353" t="s">
        <v>159</v>
      </c>
      <c r="CP81" s="155"/>
      <c r="CQ81" s="155"/>
      <c r="CR81" s="155"/>
      <c r="CS81" s="353" t="s">
        <v>160</v>
      </c>
      <c r="CT81" s="155"/>
      <c r="CU81" s="134"/>
      <c r="CV81" s="134"/>
      <c r="CW81" s="134"/>
    </row>
    <row r="82" spans="1:101" ht="18.75" customHeight="1" thickBot="1" x14ac:dyDescent="0.3">
      <c r="A82" s="60"/>
      <c r="B82" s="60"/>
      <c r="C82" s="211" t="str">
        <f>C78</f>
        <v>Deutschland</v>
      </c>
      <c r="D82" s="212"/>
      <c r="E82" s="104"/>
      <c r="F82" s="93"/>
      <c r="G82" s="104"/>
      <c r="H82" s="211" t="str">
        <f>H79</f>
        <v>USA</v>
      </c>
      <c r="I82" s="212"/>
      <c r="J82" s="60"/>
      <c r="K82" s="60" t="s">
        <v>112</v>
      </c>
      <c r="L82" s="60">
        <f t="shared" si="24"/>
        <v>0</v>
      </c>
      <c r="M82" s="60">
        <f>IF($E82="",0,IF($E82&gt;$G82,3,IF($E82=G82,1,0)))</f>
        <v>0</v>
      </c>
      <c r="N82" s="60"/>
      <c r="O82" s="60"/>
      <c r="P82" s="60">
        <f>IF($G82="",0,IF($E82&gt;$G82,0,IF($E82=$G82,1,3)))</f>
        <v>0</v>
      </c>
      <c r="Q82" s="60">
        <f>E82</f>
        <v>0</v>
      </c>
      <c r="R82" s="60"/>
      <c r="S82" s="60"/>
      <c r="T82" s="60">
        <f>G82</f>
        <v>0</v>
      </c>
      <c r="U82" s="60">
        <f>G82</f>
        <v>0</v>
      </c>
      <c r="V82" s="60"/>
      <c r="W82" s="60"/>
      <c r="X82" s="60">
        <f>E82</f>
        <v>0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187">
        <f>SUM(AN78:AN81)</f>
        <v>30000</v>
      </c>
      <c r="AO82" s="187">
        <f>SUM(AO78:AO81)</f>
        <v>30000</v>
      </c>
      <c r="AP82" s="187">
        <f>SUM(AP78:AP81)</f>
        <v>30000</v>
      </c>
      <c r="AQ82" s="187">
        <f>SUM(AQ78:AQ81)</f>
        <v>30000</v>
      </c>
      <c r="AR82" s="187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85">
        <f>IF(E82&gt;G82,IF(Spielplan!E82&gt;Spielplan!G82,Punktemodus!$B$3,0),0)</f>
        <v>0</v>
      </c>
      <c r="BK82" s="85">
        <f>IF(E82=G82,IF(Spielplan!E82=Spielplan!G82,Punktemodus!$B$3,0),0)</f>
        <v>10</v>
      </c>
      <c r="BL82" s="85">
        <f>IF(E82&lt;G82,IF(Spielplan!E82&lt;Spielplan!G82,Punktemodus!$B$3,0),0)</f>
        <v>0</v>
      </c>
      <c r="BM82" s="85">
        <f>IF(E82=Spielplan!E82,IF(G82=Spielplan!G82,Punktemodus!$B$5,0),0)</f>
        <v>3</v>
      </c>
      <c r="BN82" s="85">
        <f>IF(E82=Spielplan!E82,Punktemodus!$B$7,0)</f>
        <v>1</v>
      </c>
      <c r="BO82" s="85">
        <f>IF(G82=Spielplan!G82,Punktemodus!$B$7,0)</f>
        <v>1</v>
      </c>
      <c r="BP82" s="137">
        <f>IF(Spielplan!E82="",0,SUM(BJ82:BO82))</f>
        <v>0</v>
      </c>
      <c r="BQ82" s="60"/>
      <c r="BR82" s="141"/>
      <c r="BS82" s="134"/>
      <c r="BT82" s="134"/>
      <c r="BU82" s="134"/>
      <c r="BV82" s="134"/>
      <c r="BW82" s="134"/>
      <c r="BX82" s="134"/>
      <c r="BY82" s="134"/>
      <c r="BZ82" s="353"/>
      <c r="CA82" s="155"/>
      <c r="CB82" s="155"/>
      <c r="CC82" s="155"/>
      <c r="CD82" s="155"/>
      <c r="CE82" s="353"/>
      <c r="CF82" s="155"/>
      <c r="CG82" s="155"/>
      <c r="CH82" s="155"/>
      <c r="CI82" s="155"/>
      <c r="CJ82" s="353"/>
      <c r="CK82" s="155"/>
      <c r="CL82" s="155"/>
      <c r="CM82" s="155"/>
      <c r="CN82" s="155"/>
      <c r="CO82" s="353"/>
      <c r="CP82" s="155"/>
      <c r="CQ82" s="155"/>
      <c r="CR82" s="155"/>
      <c r="CS82" s="353"/>
      <c r="CT82" s="155"/>
      <c r="CU82" s="134"/>
      <c r="CV82" s="134"/>
      <c r="CW82" s="134"/>
    </row>
    <row r="83" spans="1:101" ht="18.75" customHeight="1" thickBot="1" x14ac:dyDescent="0.3">
      <c r="A83" s="60"/>
      <c r="B83" s="60"/>
      <c r="C83" s="218" t="str">
        <f>H78</f>
        <v>Portugal</v>
      </c>
      <c r="D83" s="219"/>
      <c r="E83" s="104"/>
      <c r="F83" s="93"/>
      <c r="G83" s="104"/>
      <c r="H83" s="218" t="str">
        <f>C79</f>
        <v>Ghana</v>
      </c>
      <c r="I83" s="219"/>
      <c r="J83" s="60"/>
      <c r="K83" s="60" t="s">
        <v>112</v>
      </c>
      <c r="L83" s="60">
        <f t="shared" si="24"/>
        <v>0</v>
      </c>
      <c r="M83" s="60"/>
      <c r="N83" s="60">
        <f>IF($E83="",0,IF($E83&gt;$G83,3,IF($E83=$G83,1,0)))</f>
        <v>0</v>
      </c>
      <c r="O83" s="60">
        <f>IF($G83="",0,IF($E83&gt;$G83,0,IF($E83=$G83,1,3)))</f>
        <v>0</v>
      </c>
      <c r="P83" s="60"/>
      <c r="Q83" s="60"/>
      <c r="R83" s="60">
        <f>E83</f>
        <v>0</v>
      </c>
      <c r="S83" s="60">
        <f>G83</f>
        <v>0</v>
      </c>
      <c r="T83" s="60"/>
      <c r="U83" s="60"/>
      <c r="V83" s="60">
        <f>G83</f>
        <v>0</v>
      </c>
      <c r="W83" s="60">
        <f>E83</f>
        <v>0</v>
      </c>
      <c r="X83" s="60"/>
      <c r="Y83" s="60"/>
      <c r="Z83" s="60" t="s">
        <v>30</v>
      </c>
      <c r="AA83" s="60"/>
      <c r="AB83" s="60"/>
      <c r="AC83" s="60"/>
      <c r="AD83" s="60"/>
      <c r="AE83" s="60"/>
      <c r="AF83" s="60"/>
      <c r="AG83" s="60" t="b">
        <f>OR(AG78=AG79,AG78=AG80,AG78=AG81,AG79=AG80,AG79=AG81,AG80=AG81)</f>
        <v>1</v>
      </c>
      <c r="AH83" s="60"/>
      <c r="AI83" s="60"/>
      <c r="AJ83" s="60"/>
      <c r="AK83" s="60"/>
      <c r="AL83" s="60"/>
      <c r="AM83" s="60"/>
      <c r="AN83" s="60"/>
      <c r="AO83" s="60" t="s">
        <v>34</v>
      </c>
      <c r="AP83" s="60"/>
      <c r="AQ83" s="60"/>
      <c r="AR83" s="60" t="b">
        <f>OR(AR78=AR79,AR78=AR80,AR78=AR81,AR79=AR80,AR79=AR81,AR80=AR81)</f>
        <v>1</v>
      </c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85">
        <f>IF(E83&gt;G83,IF(Spielplan!E83&gt;Spielplan!G83,Punktemodus!$B$3,0),0)</f>
        <v>0</v>
      </c>
      <c r="BK83" s="85">
        <f>IF(E83=G83,IF(Spielplan!E83=Spielplan!G83,Punktemodus!$B$3,0),0)</f>
        <v>10</v>
      </c>
      <c r="BL83" s="85">
        <f>IF(E83&lt;G83,IF(Spielplan!E83&lt;Spielplan!G83,Punktemodus!$B$3,0),0)</f>
        <v>0</v>
      </c>
      <c r="BM83" s="85">
        <f>IF(E83=Spielplan!E83,IF(G83=Spielplan!G83,Punktemodus!$B$5,0),0)</f>
        <v>3</v>
      </c>
      <c r="BN83" s="85">
        <f>IF(E83=Spielplan!E83,Punktemodus!$B$7,0)</f>
        <v>1</v>
      </c>
      <c r="BO83" s="85">
        <f>IF(G83=Spielplan!G83,Punktemodus!$B$7,0)</f>
        <v>1</v>
      </c>
      <c r="BP83" s="137">
        <f>IF(Spielplan!E83="",0,SUM(BJ83:BO83))</f>
        <v>0</v>
      </c>
      <c r="BQ83" s="60"/>
      <c r="BR83" s="141"/>
      <c r="BS83" s="134"/>
      <c r="BT83" s="134"/>
      <c r="BU83" s="134"/>
      <c r="BV83" s="134"/>
      <c r="BW83" s="134"/>
      <c r="BX83" s="134"/>
      <c r="BY83" s="134"/>
      <c r="BZ83" s="353"/>
      <c r="CA83" s="155"/>
      <c r="CB83" s="155"/>
      <c r="CC83" s="155"/>
      <c r="CD83" s="155"/>
      <c r="CE83" s="353"/>
      <c r="CF83" s="155"/>
      <c r="CG83" s="155"/>
      <c r="CH83" s="155"/>
      <c r="CI83" s="155"/>
      <c r="CJ83" s="353"/>
      <c r="CK83" s="155"/>
      <c r="CL83" s="155"/>
      <c r="CM83" s="155"/>
      <c r="CN83" s="155"/>
      <c r="CO83" s="353"/>
      <c r="CP83" s="155"/>
      <c r="CQ83" s="155"/>
      <c r="CR83" s="155"/>
      <c r="CS83" s="353"/>
      <c r="CT83" s="155"/>
      <c r="CU83" s="134"/>
      <c r="CV83" s="134"/>
      <c r="CW83" s="134"/>
    </row>
    <row r="84" spans="1:101" ht="18.75" customHeight="1" thickBot="1" x14ac:dyDescent="0.25">
      <c r="A84" s="60"/>
      <c r="B84" s="60"/>
      <c r="C84" s="136" t="str">
        <f>IF(G83="","",IF(AR83=TRUE,"Achtung: Fehler in Tabelle!",""))</f>
        <v/>
      </c>
      <c r="D84" s="60"/>
      <c r="E84" s="85"/>
      <c r="F84" s="60"/>
      <c r="G84" s="85"/>
      <c r="H84" s="60"/>
      <c r="I84" s="60"/>
      <c r="J84" s="60"/>
      <c r="K84" s="60"/>
      <c r="L84" s="60"/>
      <c r="M84" s="60">
        <f t="shared" ref="M84:X84" si="27">SUM(M78:M83)</f>
        <v>0</v>
      </c>
      <c r="N84" s="60">
        <f t="shared" si="27"/>
        <v>0</v>
      </c>
      <c r="O84" s="60">
        <f t="shared" si="27"/>
        <v>0</v>
      </c>
      <c r="P84" s="60">
        <f t="shared" si="27"/>
        <v>0</v>
      </c>
      <c r="Q84" s="60">
        <f t="shared" si="27"/>
        <v>0</v>
      </c>
      <c r="R84" s="60">
        <f t="shared" si="27"/>
        <v>0</v>
      </c>
      <c r="S84" s="60">
        <f t="shared" si="27"/>
        <v>0</v>
      </c>
      <c r="T84" s="60">
        <f t="shared" si="27"/>
        <v>0</v>
      </c>
      <c r="U84" s="60">
        <f t="shared" si="27"/>
        <v>0</v>
      </c>
      <c r="V84" s="60">
        <f t="shared" si="27"/>
        <v>0</v>
      </c>
      <c r="W84" s="60">
        <f t="shared" si="27"/>
        <v>0</v>
      </c>
      <c r="X84" s="60">
        <f t="shared" si="27"/>
        <v>0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160">
        <f>SUM(BP78:BP83)</f>
        <v>0</v>
      </c>
      <c r="BQ84" s="60"/>
      <c r="BR84" s="141"/>
      <c r="BS84" s="134"/>
      <c r="BT84" s="134"/>
      <c r="BU84" s="134"/>
      <c r="BV84" s="134"/>
      <c r="BW84" s="134"/>
      <c r="BX84" s="134"/>
      <c r="BY84" s="134"/>
      <c r="BZ84" s="354"/>
      <c r="CA84" s="155"/>
      <c r="CB84" s="155"/>
      <c r="CC84" s="155"/>
      <c r="CD84" s="155"/>
      <c r="CE84" s="354"/>
      <c r="CF84" s="155"/>
      <c r="CG84" s="155"/>
      <c r="CH84" s="155"/>
      <c r="CI84" s="155"/>
      <c r="CJ84" s="354"/>
      <c r="CK84" s="155"/>
      <c r="CL84" s="155"/>
      <c r="CM84" s="155"/>
      <c r="CN84" s="155"/>
      <c r="CO84" s="354"/>
      <c r="CP84" s="155"/>
      <c r="CQ84" s="155"/>
      <c r="CR84" s="155"/>
      <c r="CS84" s="354"/>
      <c r="CT84" s="155"/>
      <c r="CU84" s="134"/>
      <c r="CV84" s="134"/>
      <c r="CW84" s="134"/>
    </row>
    <row r="85" spans="1:101" ht="18.75" customHeight="1" thickBot="1" x14ac:dyDescent="0.25">
      <c r="A85" s="60"/>
      <c r="B85" s="60"/>
      <c r="C85" s="60"/>
      <c r="D85" s="60"/>
      <c r="E85" s="85"/>
      <c r="F85" s="60"/>
      <c r="G85" s="85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138"/>
      <c r="BQ85" s="60"/>
      <c r="BR85" s="141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</row>
    <row r="86" spans="1:101" ht="18.75" customHeight="1" x14ac:dyDescent="0.25">
      <c r="A86" s="60"/>
      <c r="B86" s="60"/>
      <c r="C86" s="89"/>
      <c r="D86" s="60"/>
      <c r="E86" s="85"/>
      <c r="F86" s="60"/>
      <c r="G86" s="85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89"/>
      <c r="BC86" s="60"/>
      <c r="BD86" s="90"/>
      <c r="BE86" s="60"/>
      <c r="BF86" s="61"/>
      <c r="BG86" s="60"/>
      <c r="BH86" s="60"/>
      <c r="BI86" s="60"/>
      <c r="BJ86" s="60"/>
      <c r="BK86" s="60"/>
      <c r="BL86" s="60"/>
      <c r="BM86" s="60"/>
      <c r="BN86" s="60"/>
      <c r="BO86" s="60"/>
      <c r="BP86" s="138"/>
      <c r="BQ86" s="60"/>
      <c r="BR86" s="141"/>
      <c r="BS86" s="321" t="s">
        <v>45</v>
      </c>
      <c r="BT86" s="322"/>
      <c r="BU86" s="322"/>
      <c r="BV86" s="322"/>
      <c r="BW86" s="134"/>
      <c r="BX86" s="331">
        <f>BP97</f>
        <v>0</v>
      </c>
      <c r="BY86" s="332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</row>
    <row r="87" spans="1:101" ht="18.75" customHeight="1" thickBot="1" x14ac:dyDescent="0.3">
      <c r="A87" s="60"/>
      <c r="B87" s="60"/>
      <c r="C87" s="88" t="s">
        <v>93</v>
      </c>
      <c r="D87" s="60"/>
      <c r="E87" s="85"/>
      <c r="F87" s="60"/>
      <c r="G87" s="85"/>
      <c r="H87" s="60"/>
      <c r="I87" s="60"/>
      <c r="J87" s="60"/>
      <c r="K87" s="60"/>
      <c r="L87" s="60"/>
      <c r="M87" s="60" t="s">
        <v>4</v>
      </c>
      <c r="N87" s="60"/>
      <c r="O87" s="60"/>
      <c r="P87" s="60"/>
      <c r="Q87" s="60" t="s">
        <v>6</v>
      </c>
      <c r="R87" s="60"/>
      <c r="S87" s="60"/>
      <c r="T87" s="60"/>
      <c r="U87" s="60" t="s">
        <v>7</v>
      </c>
      <c r="V87" s="60"/>
      <c r="W87" s="60"/>
      <c r="X87" s="60"/>
      <c r="Y87" s="60"/>
      <c r="Z87" s="60" t="s">
        <v>4</v>
      </c>
      <c r="AA87" s="60" t="s">
        <v>5</v>
      </c>
      <c r="AB87" s="60"/>
      <c r="AC87" s="60"/>
      <c r="AD87" s="60" t="s">
        <v>9</v>
      </c>
      <c r="AE87" s="60"/>
      <c r="AF87" s="60"/>
      <c r="AG87" s="60"/>
      <c r="AH87" s="60" t="s">
        <v>32</v>
      </c>
      <c r="AI87" s="60"/>
      <c r="AJ87" s="60"/>
      <c r="AK87" s="60"/>
      <c r="AL87" s="60"/>
      <c r="AM87" s="60"/>
      <c r="AN87" s="60" t="s">
        <v>35</v>
      </c>
      <c r="AO87" s="60"/>
      <c r="AP87" s="60"/>
      <c r="AQ87" s="60"/>
      <c r="AR87" s="60"/>
      <c r="AS87" s="60" t="s">
        <v>33</v>
      </c>
      <c r="AT87" s="60"/>
      <c r="AU87" s="60"/>
      <c r="AV87" s="60"/>
      <c r="AW87" s="60"/>
      <c r="AX87" s="60"/>
      <c r="AY87" s="60"/>
      <c r="AZ87" s="60"/>
      <c r="BA87" s="60"/>
      <c r="BB87" s="89" t="s">
        <v>10</v>
      </c>
      <c r="BC87" s="60"/>
      <c r="BD87" s="90" t="s">
        <v>4</v>
      </c>
      <c r="BE87" s="60"/>
      <c r="BF87" s="61" t="s">
        <v>5</v>
      </c>
      <c r="BG87" s="60"/>
      <c r="BH87" s="60"/>
      <c r="BI87" s="85"/>
      <c r="BJ87" s="60"/>
      <c r="BK87" s="60"/>
      <c r="BL87" s="60"/>
      <c r="BM87" s="60"/>
      <c r="BN87" s="60"/>
      <c r="BO87" s="60"/>
      <c r="BP87" s="138"/>
      <c r="BQ87" s="85"/>
      <c r="BR87" s="141"/>
      <c r="BS87" s="322"/>
      <c r="BT87" s="322"/>
      <c r="BU87" s="322"/>
      <c r="BV87" s="322"/>
      <c r="BW87" s="134"/>
      <c r="BX87" s="333"/>
      <c r="BY87" s="3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</row>
    <row r="88" spans="1:101" ht="18.75" customHeight="1" thickBot="1" x14ac:dyDescent="0.3">
      <c r="A88" s="60"/>
      <c r="B88" s="60"/>
      <c r="C88" s="60"/>
      <c r="D88" s="60"/>
      <c r="E88" s="85"/>
      <c r="F88" s="60"/>
      <c r="G88" s="85"/>
      <c r="H88" s="60"/>
      <c r="I88" s="60"/>
      <c r="J88" s="60"/>
      <c r="K88" s="60"/>
      <c r="L88" s="60"/>
      <c r="M88" s="60" t="s">
        <v>0</v>
      </c>
      <c r="N88" s="60" t="s">
        <v>1</v>
      </c>
      <c r="O88" s="60" t="s">
        <v>2</v>
      </c>
      <c r="P88" s="60" t="s">
        <v>3</v>
      </c>
      <c r="Q88" s="60" t="s">
        <v>0</v>
      </c>
      <c r="R88" s="60" t="s">
        <v>1</v>
      </c>
      <c r="S88" s="60" t="s">
        <v>2</v>
      </c>
      <c r="T88" s="60" t="s">
        <v>3</v>
      </c>
      <c r="U88" s="60" t="s">
        <v>0</v>
      </c>
      <c r="V88" s="60" t="s">
        <v>1</v>
      </c>
      <c r="W88" s="60" t="s">
        <v>2</v>
      </c>
      <c r="X88" s="60" t="s">
        <v>3</v>
      </c>
      <c r="Y88" s="60"/>
      <c r="Z88" s="60" t="s">
        <v>8</v>
      </c>
      <c r="AA88" s="60"/>
      <c r="AB88" s="60"/>
      <c r="AC88" s="60"/>
      <c r="AD88" s="60"/>
      <c r="AE88" s="60"/>
      <c r="AF88" s="60"/>
      <c r="AG88" s="60"/>
      <c r="AH88" s="60" t="s">
        <v>31</v>
      </c>
      <c r="AI88" s="60"/>
      <c r="AJ88" s="60"/>
      <c r="AK88" s="60"/>
      <c r="AL88" s="60"/>
      <c r="AM88" s="60"/>
      <c r="AN88" s="60" t="str">
        <f>AI89</f>
        <v>Belgien</v>
      </c>
      <c r="AO88" s="60" t="str">
        <f>AI90</f>
        <v>Algerien</v>
      </c>
      <c r="AP88" s="60" t="str">
        <f>AI91</f>
        <v>Russland</v>
      </c>
      <c r="AQ88" s="60" t="str">
        <f>AI92</f>
        <v>Südkorea</v>
      </c>
      <c r="AR88" s="60"/>
      <c r="AS88" s="60" t="s">
        <v>31</v>
      </c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85"/>
      <c r="BJ88" s="85"/>
      <c r="BK88" s="85"/>
      <c r="BL88" s="85"/>
      <c r="BM88" s="85"/>
      <c r="BN88" s="85"/>
      <c r="BO88" s="85"/>
      <c r="BP88" s="137"/>
      <c r="BQ88" s="85"/>
      <c r="BR88" s="141"/>
      <c r="BS88" s="134"/>
      <c r="BT88" s="142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</row>
    <row r="89" spans="1:101" ht="18.75" customHeight="1" thickBot="1" x14ac:dyDescent="0.3">
      <c r="A89" s="60"/>
      <c r="B89" s="60"/>
      <c r="C89" s="224" t="str">
        <f>Spielplan!$C$89</f>
        <v>Belgien</v>
      </c>
      <c r="D89" s="225"/>
      <c r="E89" s="104"/>
      <c r="F89" s="93"/>
      <c r="G89" s="104"/>
      <c r="H89" s="224" t="str">
        <f>Spielplan!$H$89</f>
        <v>Algerien</v>
      </c>
      <c r="I89" s="225"/>
      <c r="J89" s="60"/>
      <c r="K89" s="60" t="s">
        <v>115</v>
      </c>
      <c r="L89" s="60">
        <f t="shared" ref="L89:L94" si="28">IF(E89-G89&gt;0,1,IF(G89=E89,0,-1))</f>
        <v>0</v>
      </c>
      <c r="M89" s="60">
        <f>IF($E89="",0,IF($E89&gt;$G89,3,IF($E89=G89,1,0)))</f>
        <v>0</v>
      </c>
      <c r="N89" s="60">
        <f>IF($G89="",0,IF($E89&gt;$G89,0,IF($E89=G89,1,3)))</f>
        <v>0</v>
      </c>
      <c r="O89" s="60"/>
      <c r="P89" s="60"/>
      <c r="Q89" s="60">
        <f>E89</f>
        <v>0</v>
      </c>
      <c r="R89" s="60">
        <f>G89</f>
        <v>0</v>
      </c>
      <c r="S89" s="60"/>
      <c r="T89" s="60"/>
      <c r="U89" s="60">
        <f>G89</f>
        <v>0</v>
      </c>
      <c r="V89" s="60">
        <f>E89</f>
        <v>0</v>
      </c>
      <c r="W89" s="60"/>
      <c r="X89" s="60"/>
      <c r="Y89" s="60"/>
      <c r="Z89" s="60">
        <f>M95</f>
        <v>0</v>
      </c>
      <c r="AA89" s="60">
        <f>Q95</f>
        <v>0</v>
      </c>
      <c r="AB89" s="60">
        <f>U95</f>
        <v>0</v>
      </c>
      <c r="AC89" s="60">
        <f>AA89-AB89</f>
        <v>0</v>
      </c>
      <c r="AD89" s="60">
        <f>IF(Z89&gt;Z90,-1,0)</f>
        <v>0</v>
      </c>
      <c r="AE89" s="60">
        <f>IF(Z89&gt;Z91,-1,0)</f>
        <v>0</v>
      </c>
      <c r="AF89" s="60">
        <f>IF(Z89&gt;Z92,-1,0)</f>
        <v>0</v>
      </c>
      <c r="AG89" s="60">
        <f>10000-(AJ89*1000+AM89*100+AK89*10)</f>
        <v>10000</v>
      </c>
      <c r="AH89" s="90">
        <f>RANK(AG89,AG89:AG92,1)</f>
        <v>1</v>
      </c>
      <c r="AI89" s="60" t="str">
        <f>C89</f>
        <v>Belgien</v>
      </c>
      <c r="AJ89" s="60">
        <f t="shared" ref="AJ89:AL92" si="29">Z89</f>
        <v>0</v>
      </c>
      <c r="AK89" s="60">
        <f t="shared" si="29"/>
        <v>0</v>
      </c>
      <c r="AL89" s="60">
        <f t="shared" si="29"/>
        <v>0</v>
      </c>
      <c r="AM89" s="60">
        <f>AK89-AL89</f>
        <v>0</v>
      </c>
      <c r="AN89" s="187"/>
      <c r="AO89" s="187">
        <f>IF(AG90=AG89,IF(G89&gt;E89,AG90-0.1,AG90),AG90)</f>
        <v>10000</v>
      </c>
      <c r="AP89" s="187">
        <f>IF(AG91=AG89,IF(G91&gt;E91,AG91-0.1,AG91),AG91)</f>
        <v>10000</v>
      </c>
      <c r="AQ89" s="187">
        <f>IF(AG92=AG89,IF(G93&gt;E93,AG92-0.1,AG92),AG92)</f>
        <v>10000</v>
      </c>
      <c r="AR89" s="187">
        <f>AN93</f>
        <v>30000</v>
      </c>
      <c r="AS89" s="90">
        <f>RANK(AR89,AR89:AR92,1)</f>
        <v>1</v>
      </c>
      <c r="AT89" s="60" t="str">
        <f t="shared" ref="AT89:AW92" si="30">AI89</f>
        <v>Belgien</v>
      </c>
      <c r="AU89" s="60">
        <f t="shared" si="30"/>
        <v>0</v>
      </c>
      <c r="AV89" s="60">
        <f t="shared" si="30"/>
        <v>0</v>
      </c>
      <c r="AW89" s="60">
        <f t="shared" si="30"/>
        <v>0</v>
      </c>
      <c r="AX89" s="60"/>
      <c r="AY89" s="60"/>
      <c r="AZ89" s="60"/>
      <c r="BA89" s="226">
        <v>1</v>
      </c>
      <c r="BB89" s="224" t="str">
        <f>VLOOKUP(1,AS89:AT92,2,FALSE)</f>
        <v>Belgien</v>
      </c>
      <c r="BC89" s="225"/>
      <c r="BD89" s="227">
        <f>VLOOKUP(1,AS89:AW92,3,FALSE)</f>
        <v>0</v>
      </c>
      <c r="BE89" s="228">
        <f>VLOOKUP(1,AS89:AW92,4,FALSE)</f>
        <v>0</v>
      </c>
      <c r="BF89" s="93" t="s">
        <v>12</v>
      </c>
      <c r="BG89" s="228">
        <f>VLOOKUP(1,AS89:AW92,5,FALSE)</f>
        <v>0</v>
      </c>
      <c r="BH89" s="229" t="s">
        <v>128</v>
      </c>
      <c r="BI89" s="85"/>
      <c r="BJ89" s="85">
        <f>IF(E89&gt;G89,IF(Spielplan!E89&gt;Spielplan!G89,Punktemodus!$B$3,0),0)</f>
        <v>0</v>
      </c>
      <c r="BK89" s="85">
        <f>IF(E89=G89,IF(Spielplan!E89=Spielplan!G89,Punktemodus!$B$3,0),0)</f>
        <v>10</v>
      </c>
      <c r="BL89" s="85">
        <f>IF(E89&lt;G89,IF(Spielplan!E89&lt;Spielplan!G89,Punktemodus!$B$3,0),0)</f>
        <v>0</v>
      </c>
      <c r="BM89" s="85">
        <f>IF(E89=Spielplan!E89,IF(G89=Spielplan!G89,Punktemodus!$B$5,0),0)</f>
        <v>3</v>
      </c>
      <c r="BN89" s="85">
        <f>IF(E89=Spielplan!E89,Punktemodus!$B$7,0)</f>
        <v>1</v>
      </c>
      <c r="BO89" s="85">
        <f>IF(G89=Spielplan!G89,Punktemodus!$B$7,0)</f>
        <v>1</v>
      </c>
      <c r="BP89" s="137">
        <f>IF(Spielplan!E89="",0,SUM(BJ89:BO89))</f>
        <v>0</v>
      </c>
      <c r="BQ89" s="85"/>
      <c r="BR89" s="141"/>
      <c r="BS89" s="321" t="s">
        <v>46</v>
      </c>
      <c r="BT89" s="322"/>
      <c r="BU89" s="322"/>
      <c r="BV89" s="322"/>
      <c r="BW89" s="134"/>
      <c r="BX89" s="335">
        <f>BZ79+CE79+CJ79+CO79+CS79</f>
        <v>730</v>
      </c>
      <c r="BY89" s="336"/>
      <c r="BZ89" s="134"/>
      <c r="CA89" s="349"/>
      <c r="CB89" s="350"/>
      <c r="CC89" s="350"/>
      <c r="CD89" s="350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</row>
    <row r="90" spans="1:101" ht="18.75" customHeight="1" thickBot="1" x14ac:dyDescent="0.3">
      <c r="A90" s="60"/>
      <c r="B90" s="60"/>
      <c r="C90" s="230" t="str">
        <f>Spielplan!$C$90</f>
        <v>Russland</v>
      </c>
      <c r="D90" s="231"/>
      <c r="E90" s="104"/>
      <c r="F90" s="93"/>
      <c r="G90" s="104"/>
      <c r="H90" s="230" t="str">
        <f>Spielplan!$H$90</f>
        <v>Südkorea</v>
      </c>
      <c r="I90" s="231"/>
      <c r="J90" s="60"/>
      <c r="K90" s="60" t="s">
        <v>116</v>
      </c>
      <c r="L90" s="60">
        <f t="shared" si="28"/>
        <v>0</v>
      </c>
      <c r="M90" s="60"/>
      <c r="N90" s="60"/>
      <c r="O90" s="60">
        <f>IF($E90="",0,IF($E90&gt;$G90,3,IF($E90=$G90,1,0)))</f>
        <v>0</v>
      </c>
      <c r="P90" s="60">
        <f>IF($G90="",0,IF($E90&gt;$G90,0,IF($E90=$G90,1,3)))</f>
        <v>0</v>
      </c>
      <c r="Q90" s="60"/>
      <c r="R90" s="60"/>
      <c r="S90" s="60">
        <f>E90</f>
        <v>0</v>
      </c>
      <c r="T90" s="60">
        <f>G90</f>
        <v>0</v>
      </c>
      <c r="U90" s="60"/>
      <c r="V90" s="60"/>
      <c r="W90" s="60">
        <f>G90</f>
        <v>0</v>
      </c>
      <c r="X90" s="60">
        <f>E90</f>
        <v>0</v>
      </c>
      <c r="Y90" s="60"/>
      <c r="Z90" s="60">
        <f>N95</f>
        <v>0</v>
      </c>
      <c r="AA90" s="60">
        <f>R95</f>
        <v>0</v>
      </c>
      <c r="AB90" s="60">
        <f>V95</f>
        <v>0</v>
      </c>
      <c r="AC90" s="60">
        <f>AA90-AB90</f>
        <v>0</v>
      </c>
      <c r="AD90" s="60">
        <f>IF(Z90&gt;Z89,-1,0)</f>
        <v>0</v>
      </c>
      <c r="AE90" s="60">
        <f>IF(Z90&gt;Z91,-1,0)</f>
        <v>0</v>
      </c>
      <c r="AF90" s="60">
        <f>IF(Z90&gt;Z92,-1,0)</f>
        <v>0</v>
      </c>
      <c r="AG90" s="60">
        <f>10000-(AJ90*1000+AM90*100+AK90*10)</f>
        <v>10000</v>
      </c>
      <c r="AH90" s="90">
        <f>RANK(AG90,AG89:AG92,1)</f>
        <v>1</v>
      </c>
      <c r="AI90" s="60" t="str">
        <f>H89</f>
        <v>Algerien</v>
      </c>
      <c r="AJ90" s="60">
        <f t="shared" si="29"/>
        <v>0</v>
      </c>
      <c r="AK90" s="60">
        <f t="shared" si="29"/>
        <v>0</v>
      </c>
      <c r="AL90" s="60">
        <f t="shared" si="29"/>
        <v>0</v>
      </c>
      <c r="AM90" s="60">
        <f>AK90-AL90</f>
        <v>0</v>
      </c>
      <c r="AN90" s="187">
        <f>IF(AG89=AG90,IF(E89&gt;G89,AG89-0.1,AG89),AG89)</f>
        <v>10000</v>
      </c>
      <c r="AO90" s="187"/>
      <c r="AP90" s="187">
        <f>IF(AG91=AG90,IF(G94&gt;E94,AG91-0.1,AG91),AG91)</f>
        <v>10000</v>
      </c>
      <c r="AQ90" s="187">
        <f>IF(AG92=AG90,IF(G92&gt;E92,AG92-0.1,AG92),AG92)</f>
        <v>10000</v>
      </c>
      <c r="AR90" s="187">
        <f>AO93</f>
        <v>30000</v>
      </c>
      <c r="AS90" s="90">
        <f>RANK(AR90,AR89:AR92,1)</f>
        <v>1</v>
      </c>
      <c r="AT90" s="60" t="str">
        <f t="shared" si="30"/>
        <v>Algerien</v>
      </c>
      <c r="AU90" s="60">
        <f t="shared" si="30"/>
        <v>0</v>
      </c>
      <c r="AV90" s="60">
        <f t="shared" si="30"/>
        <v>0</v>
      </c>
      <c r="AW90" s="60">
        <f t="shared" si="30"/>
        <v>0</v>
      </c>
      <c r="AX90" s="60"/>
      <c r="AY90" s="60"/>
      <c r="AZ90" s="60"/>
      <c r="BA90" s="232">
        <v>2</v>
      </c>
      <c r="BB90" s="230" t="e">
        <f>VLOOKUP(2,AS89:AT92,2,FALSE)</f>
        <v>#N/A</v>
      </c>
      <c r="BC90" s="231"/>
      <c r="BD90" s="233" t="e">
        <f>VLOOKUP(2,AS89:AW92,3,FALSE)</f>
        <v>#N/A</v>
      </c>
      <c r="BE90" s="234" t="e">
        <f>VLOOKUP(2,AS89:AW92,4,FALSE)</f>
        <v>#N/A</v>
      </c>
      <c r="BF90" s="93" t="s">
        <v>12</v>
      </c>
      <c r="BG90" s="234" t="e">
        <f>VLOOKUP(2,AS89:AW92,5,FALSE)</f>
        <v>#N/A</v>
      </c>
      <c r="BH90" s="234" t="s">
        <v>124</v>
      </c>
      <c r="BI90" s="85"/>
      <c r="BJ90" s="85">
        <f>IF(E90&gt;G90,IF(Spielplan!E90&gt;Spielplan!G90,Punktemodus!$B$3,0),0)</f>
        <v>0</v>
      </c>
      <c r="BK90" s="85">
        <f>IF(E90=G90,IF(Spielplan!E90=Spielplan!G90,Punktemodus!$B$3,0),0)</f>
        <v>10</v>
      </c>
      <c r="BL90" s="85">
        <f>IF(E90&lt;G90,IF(Spielplan!E90&lt;Spielplan!G90,Punktemodus!$B$3,0),0)</f>
        <v>0</v>
      </c>
      <c r="BM90" s="85">
        <f>IF(E90=Spielplan!E90,IF(G90=Spielplan!G90,Punktemodus!$B$5,0),0)</f>
        <v>3</v>
      </c>
      <c r="BN90" s="85">
        <f>IF(E90=Spielplan!E90,Punktemodus!$B$7,0)</f>
        <v>1</v>
      </c>
      <c r="BO90" s="85">
        <f>IF(G90=Spielplan!G90,Punktemodus!$B$7,0)</f>
        <v>1</v>
      </c>
      <c r="BP90" s="137">
        <f>IF(Spielplan!E90="",0,SUM(BJ90:BO90))</f>
        <v>0</v>
      </c>
      <c r="BQ90" s="85"/>
      <c r="BR90" s="141"/>
      <c r="BS90" s="322"/>
      <c r="BT90" s="322"/>
      <c r="BU90" s="322"/>
      <c r="BV90" s="322"/>
      <c r="BW90" s="134"/>
      <c r="BX90" s="337"/>
      <c r="BY90" s="338"/>
      <c r="BZ90" s="134"/>
      <c r="CA90" s="350"/>
      <c r="CB90" s="350"/>
      <c r="CC90" s="350"/>
      <c r="CD90" s="350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</row>
    <row r="91" spans="1:101" ht="18.75" customHeight="1" thickBot="1" x14ac:dyDescent="0.3">
      <c r="A91" s="60"/>
      <c r="B91" s="60"/>
      <c r="C91" s="224" t="str">
        <f>C89</f>
        <v>Belgien</v>
      </c>
      <c r="D91" s="225"/>
      <c r="E91" s="104"/>
      <c r="F91" s="93"/>
      <c r="G91" s="104"/>
      <c r="H91" s="224" t="str">
        <f>C90</f>
        <v>Russland</v>
      </c>
      <c r="I91" s="225"/>
      <c r="J91" s="60"/>
      <c r="K91" s="60" t="s">
        <v>118</v>
      </c>
      <c r="L91" s="60">
        <f t="shared" si="28"/>
        <v>0</v>
      </c>
      <c r="M91" s="60">
        <f>IF($E91="",0,IF($E91&gt;$G91,3,IF($E91=G91,1,0)))</f>
        <v>0</v>
      </c>
      <c r="N91" s="60"/>
      <c r="O91" s="60">
        <f>IF($G91="",0,IF($E91&gt;$G91,0,IF($E91=$G91,1,3)))</f>
        <v>0</v>
      </c>
      <c r="P91" s="60"/>
      <c r="Q91" s="60">
        <f>E91</f>
        <v>0</v>
      </c>
      <c r="R91" s="60"/>
      <c r="S91" s="60">
        <f>G91</f>
        <v>0</v>
      </c>
      <c r="T91" s="60"/>
      <c r="U91" s="60">
        <f>G91</f>
        <v>0</v>
      </c>
      <c r="V91" s="60"/>
      <c r="W91" s="60">
        <f>E91</f>
        <v>0</v>
      </c>
      <c r="X91" s="60"/>
      <c r="Y91" s="60"/>
      <c r="Z91" s="60">
        <f>O95</f>
        <v>0</v>
      </c>
      <c r="AA91" s="60">
        <f>S95</f>
        <v>0</v>
      </c>
      <c r="AB91" s="60">
        <f>W95</f>
        <v>0</v>
      </c>
      <c r="AC91" s="60">
        <f>AA91-AB91</f>
        <v>0</v>
      </c>
      <c r="AD91" s="60">
        <f>IF(Z91&gt;Z89,-1,0)</f>
        <v>0</v>
      </c>
      <c r="AE91" s="60">
        <f>IF(Z91&gt;Z90,-1,0)</f>
        <v>0</v>
      </c>
      <c r="AF91" s="60">
        <f>IF(Z91&gt;Z92,-1,0)</f>
        <v>0</v>
      </c>
      <c r="AG91" s="60">
        <f>10000-(AJ91*1000+AM91*100+AK91*10)</f>
        <v>10000</v>
      </c>
      <c r="AH91" s="90">
        <f>RANK(AG91,AG89:AG92,1)</f>
        <v>1</v>
      </c>
      <c r="AI91" s="60" t="str">
        <f>C90</f>
        <v>Russland</v>
      </c>
      <c r="AJ91" s="60">
        <f t="shared" si="29"/>
        <v>0</v>
      </c>
      <c r="AK91" s="60">
        <f t="shared" si="29"/>
        <v>0</v>
      </c>
      <c r="AL91" s="60">
        <f t="shared" si="29"/>
        <v>0</v>
      </c>
      <c r="AM91" s="60">
        <f>AK91-AL91</f>
        <v>0</v>
      </c>
      <c r="AN91" s="187">
        <f>IF(AG89=AG91,IF(E91&gt;G91,AG89-0.1,AG89),AG89)</f>
        <v>10000</v>
      </c>
      <c r="AO91" s="187">
        <f>IF(AG90=AG91,IF(E94&gt;G94,AG90-0.1,AG90),AG90)</f>
        <v>10000</v>
      </c>
      <c r="AP91" s="187"/>
      <c r="AQ91" s="187">
        <f>IF(AG92=AG91,IF(G90&gt;E90,AG92-0.1,AG92),AG92)</f>
        <v>10000</v>
      </c>
      <c r="AR91" s="187">
        <f>AP93</f>
        <v>30000</v>
      </c>
      <c r="AS91" s="90">
        <f>RANK(AR91,AR89:AR92,1)</f>
        <v>1</v>
      </c>
      <c r="AT91" s="60" t="str">
        <f t="shared" si="30"/>
        <v>Russland</v>
      </c>
      <c r="AU91" s="60">
        <f t="shared" si="30"/>
        <v>0</v>
      </c>
      <c r="AV91" s="60">
        <f t="shared" si="30"/>
        <v>0</v>
      </c>
      <c r="AW91" s="60">
        <f t="shared" si="30"/>
        <v>0</v>
      </c>
      <c r="AX91" s="60"/>
      <c r="AY91" s="60"/>
      <c r="AZ91" s="60"/>
      <c r="BA91" s="113">
        <v>3</v>
      </c>
      <c r="BB91" s="114" t="e">
        <f>VLOOKUP(3,AS89:AT92,2,FALSE)</f>
        <v>#N/A</v>
      </c>
      <c r="BC91" s="115"/>
      <c r="BD91" s="116" t="e">
        <f>VLOOKUP(3,AS89:AW92,3,FALSE)</f>
        <v>#N/A</v>
      </c>
      <c r="BE91" s="116" t="e">
        <f>VLOOKUP(3,AS89:AW92,4,FALSE)</f>
        <v>#N/A</v>
      </c>
      <c r="BF91" s="93" t="s">
        <v>12</v>
      </c>
      <c r="BG91" s="116" t="e">
        <f>VLOOKUP(3,AS89:AW92,5,FALSE)</f>
        <v>#N/A</v>
      </c>
      <c r="BH91" s="60"/>
      <c r="BI91" s="85"/>
      <c r="BJ91" s="85">
        <f>IF(E91&gt;G91,IF(Spielplan!E91&gt;Spielplan!G91,Punktemodus!$B$3,0),0)</f>
        <v>0</v>
      </c>
      <c r="BK91" s="85">
        <f>IF(E91=G91,IF(Spielplan!E91=Spielplan!G91,Punktemodus!$B$3,0),0)</f>
        <v>10</v>
      </c>
      <c r="BL91" s="85">
        <f>IF(E91&lt;G91,IF(Spielplan!E91&lt;Spielplan!G91,Punktemodus!$B$3,0),0)</f>
        <v>0</v>
      </c>
      <c r="BM91" s="85">
        <f>IF(E91=Spielplan!E91,IF(G91=Spielplan!G91,Punktemodus!$B$5,0),0)</f>
        <v>3</v>
      </c>
      <c r="BN91" s="85">
        <f>IF(E91=Spielplan!E91,Punktemodus!$B$7,0)</f>
        <v>1</v>
      </c>
      <c r="BO91" s="85">
        <f>IF(G91=Spielplan!G91,Punktemodus!$B$7,0)</f>
        <v>1</v>
      </c>
      <c r="BP91" s="137">
        <f>IF(Spielplan!E91="",0,SUM(BJ91:BO91))</f>
        <v>0</v>
      </c>
      <c r="BQ91" s="85"/>
      <c r="BR91" s="141"/>
      <c r="BS91" s="134"/>
      <c r="BT91" s="142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</row>
    <row r="92" spans="1:101" ht="18.75" customHeight="1" thickBot="1" x14ac:dyDescent="0.3">
      <c r="A92" s="60"/>
      <c r="B92" s="60"/>
      <c r="C92" s="230" t="str">
        <f>H89</f>
        <v>Algerien</v>
      </c>
      <c r="D92" s="231"/>
      <c r="E92" s="104"/>
      <c r="F92" s="93"/>
      <c r="G92" s="104"/>
      <c r="H92" s="230" t="str">
        <f>H90</f>
        <v>Südkorea</v>
      </c>
      <c r="I92" s="231"/>
      <c r="J92" s="60"/>
      <c r="K92" s="60" t="s">
        <v>117</v>
      </c>
      <c r="L92" s="60">
        <f t="shared" si="28"/>
        <v>0</v>
      </c>
      <c r="M92" s="60"/>
      <c r="N92" s="60">
        <f>IF($E92="",0,IF($E92&gt;$G92,3,IF($E92=$G92,1,0)))</f>
        <v>0</v>
      </c>
      <c r="O92" s="60"/>
      <c r="P92" s="60">
        <f>IF($G92="",0,IF($E92&gt;$G92,0,IF($E92=$G92,1,3)))</f>
        <v>0</v>
      </c>
      <c r="Q92" s="60"/>
      <c r="R92" s="60">
        <f>E92</f>
        <v>0</v>
      </c>
      <c r="S92" s="60"/>
      <c r="T92" s="60">
        <f>G92</f>
        <v>0</v>
      </c>
      <c r="U92" s="60"/>
      <c r="V92" s="60">
        <f>G92</f>
        <v>0</v>
      </c>
      <c r="W92" s="60"/>
      <c r="X92" s="60">
        <f>E92</f>
        <v>0</v>
      </c>
      <c r="Y92" s="60"/>
      <c r="Z92" s="60">
        <f>P95</f>
        <v>0</v>
      </c>
      <c r="AA92" s="60">
        <f>T95</f>
        <v>0</v>
      </c>
      <c r="AB92" s="60">
        <f>X95</f>
        <v>0</v>
      </c>
      <c r="AC92" s="60">
        <f>AA92-AB92</f>
        <v>0</v>
      </c>
      <c r="AD92" s="60">
        <f>IF(Z92&gt;Z89,-1,0)</f>
        <v>0</v>
      </c>
      <c r="AE92" s="60">
        <f>IF(Z92&gt;Z90,-1,0)</f>
        <v>0</v>
      </c>
      <c r="AF92" s="60">
        <f>IF(Z92&gt;Z91,-1,0)</f>
        <v>0</v>
      </c>
      <c r="AG92" s="60">
        <f>10000-(AJ92*1000+AM92*100+AK92*10)</f>
        <v>10000</v>
      </c>
      <c r="AH92" s="90">
        <f>RANK(AG92,AG89:AG92,1)</f>
        <v>1</v>
      </c>
      <c r="AI92" s="60" t="str">
        <f>H90</f>
        <v>Südkorea</v>
      </c>
      <c r="AJ92" s="60">
        <f t="shared" si="29"/>
        <v>0</v>
      </c>
      <c r="AK92" s="60">
        <f t="shared" si="29"/>
        <v>0</v>
      </c>
      <c r="AL92" s="60">
        <f t="shared" si="29"/>
        <v>0</v>
      </c>
      <c r="AM92" s="60">
        <f>AK92-AL92</f>
        <v>0</v>
      </c>
      <c r="AN92" s="187">
        <f>IF(AG89=AG92,IF(E93&gt;G93,AG89-0.1,AG89),AG89)</f>
        <v>10000</v>
      </c>
      <c r="AO92" s="187">
        <f>IF(AG90=AG92,IF(E92&gt;G92,AG90-0.1,AG90),AG90)</f>
        <v>10000</v>
      </c>
      <c r="AP92" s="187">
        <f>IF(AG91=AG92,IF(E90&gt;G90,AG91-0.1,AG91),AG91)</f>
        <v>10000</v>
      </c>
      <c r="AQ92" s="187"/>
      <c r="AR92" s="187">
        <f>AQ93</f>
        <v>30000</v>
      </c>
      <c r="AS92" s="90">
        <f>RANK(AR92,AR89:AR92,1)</f>
        <v>1</v>
      </c>
      <c r="AT92" s="60" t="str">
        <f t="shared" si="30"/>
        <v>Südkorea</v>
      </c>
      <c r="AU92" s="60">
        <f t="shared" si="30"/>
        <v>0</v>
      </c>
      <c r="AV92" s="60">
        <f t="shared" si="30"/>
        <v>0</v>
      </c>
      <c r="AW92" s="60">
        <f t="shared" si="30"/>
        <v>0</v>
      </c>
      <c r="AX92" s="60"/>
      <c r="AY92" s="60"/>
      <c r="AZ92" s="60"/>
      <c r="BA92" s="113">
        <v>4</v>
      </c>
      <c r="BB92" s="114" t="e">
        <f>VLOOKUP(4,AS89:AT92,2,FALSE)</f>
        <v>#N/A</v>
      </c>
      <c r="BC92" s="115"/>
      <c r="BD92" s="116" t="e">
        <f>VLOOKUP(4,AS89:AW92,3,FALSE)</f>
        <v>#N/A</v>
      </c>
      <c r="BE92" s="116" t="e">
        <f>VLOOKUP(4,AS89:AW92,4,FALSE)</f>
        <v>#N/A</v>
      </c>
      <c r="BF92" s="93" t="s">
        <v>12</v>
      </c>
      <c r="BG92" s="116" t="e">
        <f>VLOOKUP(4,AS89:AW92,5,FALSE)</f>
        <v>#N/A</v>
      </c>
      <c r="BH92" s="60"/>
      <c r="BI92" s="85"/>
      <c r="BJ92" s="85">
        <f>IF(E92&gt;G92,IF(Spielplan!E92&gt;Spielplan!G92,Punktemodus!$B$3,0),0)</f>
        <v>0</v>
      </c>
      <c r="BK92" s="85">
        <f>IF(E92=G92,IF(Spielplan!E92=Spielplan!G92,Punktemodus!$B$3,0),0)</f>
        <v>10</v>
      </c>
      <c r="BL92" s="85">
        <f>IF(E92&lt;G92,IF(Spielplan!E92&lt;Spielplan!G92,Punktemodus!$B$3,0),0)</f>
        <v>0</v>
      </c>
      <c r="BM92" s="85">
        <f>IF(E92=Spielplan!E92,IF(G92=Spielplan!G92,Punktemodus!$B$5,0),0)</f>
        <v>3</v>
      </c>
      <c r="BN92" s="85">
        <f>IF(E92=Spielplan!E92,Punktemodus!$B$7,0)</f>
        <v>1</v>
      </c>
      <c r="BO92" s="85">
        <f>IF(G92=Spielplan!G92,Punktemodus!$B$7,0)</f>
        <v>1</v>
      </c>
      <c r="BP92" s="137">
        <f>IF(Spielplan!E92="",0,SUM(BJ92:BO92))</f>
        <v>0</v>
      </c>
      <c r="BQ92" s="85"/>
      <c r="BR92" s="141"/>
      <c r="BS92" s="321" t="s">
        <v>163</v>
      </c>
      <c r="BT92" s="322"/>
      <c r="BU92" s="322"/>
      <c r="BV92" s="322"/>
      <c r="BW92" s="134"/>
      <c r="BX92" s="339">
        <f>BX86+BX89</f>
        <v>730</v>
      </c>
      <c r="BY92" s="340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</row>
    <row r="93" spans="1:101" ht="18.75" customHeight="1" thickBot="1" x14ac:dyDescent="0.3">
      <c r="A93" s="60"/>
      <c r="B93" s="60"/>
      <c r="C93" s="224" t="str">
        <f>C89</f>
        <v>Belgien</v>
      </c>
      <c r="D93" s="225"/>
      <c r="E93" s="104"/>
      <c r="F93" s="93"/>
      <c r="G93" s="104"/>
      <c r="H93" s="224" t="str">
        <f>H90</f>
        <v>Südkorea</v>
      </c>
      <c r="I93" s="225"/>
      <c r="J93" s="60"/>
      <c r="K93" s="60" t="s">
        <v>119</v>
      </c>
      <c r="L93" s="60">
        <f t="shared" si="28"/>
        <v>0</v>
      </c>
      <c r="M93" s="60">
        <f>IF($E93="",0,IF($E93&gt;$G93,3,IF($E93=G93,1,0)))</f>
        <v>0</v>
      </c>
      <c r="N93" s="60"/>
      <c r="O93" s="60"/>
      <c r="P93" s="60">
        <f>IF($G93="",0,IF($E93&gt;$G93,0,IF($E93=$G93,1,3)))</f>
        <v>0</v>
      </c>
      <c r="Q93" s="60">
        <f>E93</f>
        <v>0</v>
      </c>
      <c r="R93" s="60"/>
      <c r="S93" s="60"/>
      <c r="T93" s="60">
        <f>G93</f>
        <v>0</v>
      </c>
      <c r="U93" s="60">
        <f>G93</f>
        <v>0</v>
      </c>
      <c r="V93" s="60"/>
      <c r="W93" s="60"/>
      <c r="X93" s="60">
        <f>E93</f>
        <v>0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187">
        <f>SUM(AN89:AN92)</f>
        <v>30000</v>
      </c>
      <c r="AO93" s="187">
        <f>SUM(AO89:AO92)</f>
        <v>30000</v>
      </c>
      <c r="AP93" s="187">
        <f>SUM(AP89:AP92)</f>
        <v>30000</v>
      </c>
      <c r="AQ93" s="187">
        <f>SUM(AQ89:AQ92)</f>
        <v>30000</v>
      </c>
      <c r="AR93" s="187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85">
        <f>IF(E93&gt;G93,IF(Spielplan!E93&gt;Spielplan!G93,Punktemodus!$B$3,0),0)</f>
        <v>0</v>
      </c>
      <c r="BK93" s="85">
        <f>IF(E93=G93,IF(Spielplan!E93=Spielplan!G93,Punktemodus!$B$3,0),0)</f>
        <v>10</v>
      </c>
      <c r="BL93" s="85">
        <f>IF(E93&lt;G93,IF(Spielplan!E93&lt;Spielplan!G93,Punktemodus!$B$3,0),0)</f>
        <v>0</v>
      </c>
      <c r="BM93" s="85">
        <f>IF(E93=Spielplan!E93,IF(G93=Spielplan!G93,Punktemodus!$B$5,0),0)</f>
        <v>3</v>
      </c>
      <c r="BN93" s="85">
        <f>IF(E93=Spielplan!E93,Punktemodus!$B$7,0)</f>
        <v>1</v>
      </c>
      <c r="BO93" s="85">
        <f>IF(G93=Spielplan!G93,Punktemodus!$B$7,0)</f>
        <v>1</v>
      </c>
      <c r="BP93" s="137">
        <f>IF(Spielplan!E93="",0,SUM(BJ93:BO93))</f>
        <v>0</v>
      </c>
      <c r="BQ93" s="60"/>
      <c r="BR93" s="141"/>
      <c r="BS93" s="322"/>
      <c r="BT93" s="322"/>
      <c r="BU93" s="322"/>
      <c r="BV93" s="322"/>
      <c r="BW93" s="134"/>
      <c r="BX93" s="341"/>
      <c r="BY93" s="342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</row>
    <row r="94" spans="1:101" ht="18.75" customHeight="1" thickBot="1" x14ac:dyDescent="0.3">
      <c r="A94" s="60"/>
      <c r="B94" s="60"/>
      <c r="C94" s="230" t="str">
        <f>H89</f>
        <v>Algerien</v>
      </c>
      <c r="D94" s="231"/>
      <c r="E94" s="104"/>
      <c r="F94" s="93"/>
      <c r="G94" s="104"/>
      <c r="H94" s="230" t="str">
        <f>C90</f>
        <v>Russland</v>
      </c>
      <c r="I94" s="231"/>
      <c r="J94" s="60"/>
      <c r="K94" s="60" t="s">
        <v>119</v>
      </c>
      <c r="L94" s="60">
        <f t="shared" si="28"/>
        <v>0</v>
      </c>
      <c r="M94" s="60"/>
      <c r="N94" s="60">
        <f>IF($E94="",0,IF($E94&gt;$G94,3,IF($E94=$G94,1,0)))</f>
        <v>0</v>
      </c>
      <c r="O94" s="60">
        <f>IF($G94="",0,IF($E94&gt;$G94,0,IF($E94=$G94,1,3)))</f>
        <v>0</v>
      </c>
      <c r="P94" s="60"/>
      <c r="Q94" s="60"/>
      <c r="R94" s="60">
        <f>E94</f>
        <v>0</v>
      </c>
      <c r="S94" s="60">
        <f>G94</f>
        <v>0</v>
      </c>
      <c r="T94" s="60"/>
      <c r="U94" s="60"/>
      <c r="V94" s="60">
        <f>G94</f>
        <v>0</v>
      </c>
      <c r="W94" s="60">
        <f>E94</f>
        <v>0</v>
      </c>
      <c r="X94" s="60"/>
      <c r="Y94" s="60"/>
      <c r="Z94" s="60" t="s">
        <v>30</v>
      </c>
      <c r="AA94" s="60"/>
      <c r="AB94" s="60"/>
      <c r="AC94" s="60"/>
      <c r="AD94" s="60"/>
      <c r="AE94" s="60"/>
      <c r="AF94" s="60"/>
      <c r="AG94" s="60" t="b">
        <f>OR(AG89=AG90,AG89=AG91,AG89=AG92,AG90=AG91,AG90=AG92,AG91=AG92)</f>
        <v>1</v>
      </c>
      <c r="AH94" s="60"/>
      <c r="AI94" s="60"/>
      <c r="AJ94" s="60"/>
      <c r="AK94" s="60"/>
      <c r="AL94" s="60"/>
      <c r="AM94" s="60"/>
      <c r="AN94" s="60"/>
      <c r="AO94" s="60" t="s">
        <v>34</v>
      </c>
      <c r="AP94" s="60"/>
      <c r="AQ94" s="60"/>
      <c r="AR94" s="60" t="b">
        <f>OR(AR89=AR90,AR89=AR91,AR89=AR92,AR90=AR91,AR90=AR92,AR91=AR92)</f>
        <v>1</v>
      </c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85">
        <f>IF(E94&gt;G94,IF(Spielplan!E94&gt;Spielplan!G94,Punktemodus!$B$3,0),0)</f>
        <v>0</v>
      </c>
      <c r="BK94" s="85">
        <f>IF(E94=G94,IF(Spielplan!E94=Spielplan!G94,Punktemodus!$B$3,0),0)</f>
        <v>10</v>
      </c>
      <c r="BL94" s="85">
        <f>IF(E94&lt;G94,IF(Spielplan!E94&lt;Spielplan!G94,Punktemodus!$B$3,0),0)</f>
        <v>0</v>
      </c>
      <c r="BM94" s="85">
        <f>IF(E94=Spielplan!E94,IF(G94=Spielplan!G94,Punktemodus!$B$5,0),0)</f>
        <v>3</v>
      </c>
      <c r="BN94" s="85">
        <f>IF(E94=Spielplan!E94,Punktemodus!$B$7,0)</f>
        <v>1</v>
      </c>
      <c r="BO94" s="85">
        <f>IF(G94=Spielplan!G94,Punktemodus!$B$7,0)</f>
        <v>1</v>
      </c>
      <c r="BP94" s="137">
        <f>IF(Spielplan!E94="",0,SUM(BJ94:BO94))</f>
        <v>0</v>
      </c>
      <c r="BQ94" s="60"/>
      <c r="BR94" s="141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</row>
    <row r="95" spans="1:101" ht="18.75" customHeight="1" thickBot="1" x14ac:dyDescent="0.25">
      <c r="A95" s="60"/>
      <c r="B95" s="60"/>
      <c r="C95" s="136" t="str">
        <f>IF(G94="","",IF(AR94=TRUE,"Achtung: Fehler in Tabelle!",""))</f>
        <v/>
      </c>
      <c r="D95" s="60"/>
      <c r="E95" s="60"/>
      <c r="F95" s="60"/>
      <c r="G95" s="60"/>
      <c r="H95" s="60"/>
      <c r="I95" s="60"/>
      <c r="J95" s="60"/>
      <c r="K95" s="60"/>
      <c r="L95" s="60"/>
      <c r="M95" s="60">
        <f t="shared" ref="M95:X95" si="31">SUM(M89:M94)</f>
        <v>0</v>
      </c>
      <c r="N95" s="60">
        <f t="shared" si="31"/>
        <v>0</v>
      </c>
      <c r="O95" s="60">
        <f t="shared" si="31"/>
        <v>0</v>
      </c>
      <c r="P95" s="60">
        <f t="shared" si="31"/>
        <v>0</v>
      </c>
      <c r="Q95" s="60">
        <f t="shared" si="31"/>
        <v>0</v>
      </c>
      <c r="R95" s="60">
        <f t="shared" si="31"/>
        <v>0</v>
      </c>
      <c r="S95" s="60">
        <f t="shared" si="31"/>
        <v>0</v>
      </c>
      <c r="T95" s="60">
        <f t="shared" si="31"/>
        <v>0</v>
      </c>
      <c r="U95" s="60">
        <f t="shared" si="31"/>
        <v>0</v>
      </c>
      <c r="V95" s="60">
        <f t="shared" si="31"/>
        <v>0</v>
      </c>
      <c r="W95" s="60">
        <f t="shared" si="31"/>
        <v>0</v>
      </c>
      <c r="X95" s="60">
        <f t="shared" si="31"/>
        <v>0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160">
        <f>SUM(BP89:BP94)</f>
        <v>0</v>
      </c>
      <c r="BQ95" s="60"/>
      <c r="BR95" s="141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</row>
    <row r="96" spans="1:101" ht="13.5" thickBo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85"/>
      <c r="BK96" s="85"/>
      <c r="BL96" s="85"/>
      <c r="BM96" s="85"/>
      <c r="BN96" s="85"/>
      <c r="BO96" s="85"/>
      <c r="BP96" s="138"/>
      <c r="BQ96" s="60"/>
      <c r="BR96" s="141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</row>
    <row r="97" spans="1:101" ht="25.5" customHeight="1" thickBo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85"/>
      <c r="BK97" s="85"/>
      <c r="BL97" s="85"/>
      <c r="BM97" s="85"/>
      <c r="BN97" s="85"/>
      <c r="BO97" s="85"/>
      <c r="BP97" s="160">
        <f>SUM(BP12:BP95)/2</f>
        <v>0</v>
      </c>
      <c r="BQ97" s="60"/>
      <c r="BR97" s="141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</row>
    <row r="98" spans="1:101" x14ac:dyDescent="0.2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85"/>
      <c r="BK98" s="85"/>
      <c r="BL98" s="85"/>
      <c r="BM98" s="85"/>
      <c r="BN98" s="85"/>
      <c r="BO98" s="85"/>
      <c r="BP98" s="60"/>
      <c r="BQ98" s="60"/>
      <c r="BR98" s="141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</row>
  </sheetData>
  <mergeCells count="41"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  <mergeCell ref="CQ65:CV66"/>
    <mergeCell ref="BS44:BV45"/>
    <mergeCell ref="BX44:BX47"/>
    <mergeCell ref="BY44:BY47"/>
    <mergeCell ref="BZ44:BZ47"/>
    <mergeCell ref="CE44:CE47"/>
    <mergeCell ref="CF44:CF47"/>
    <mergeCell ref="CJ44:CJ47"/>
    <mergeCell ref="CO44:CO47"/>
    <mergeCell ref="CS44:CS47"/>
    <mergeCell ref="CQ59:CV60"/>
    <mergeCell ref="CQ62:CV63"/>
    <mergeCell ref="CQ32:CV33"/>
    <mergeCell ref="H2:BZ2"/>
    <mergeCell ref="H3:BZ3"/>
    <mergeCell ref="I4:BI4"/>
    <mergeCell ref="BY4:BZ4"/>
    <mergeCell ref="CG4:CV4"/>
    <mergeCell ref="BP8:BP11"/>
    <mergeCell ref="BJ9:BJ11"/>
    <mergeCell ref="BK9:BK11"/>
    <mergeCell ref="BL9:BL11"/>
    <mergeCell ref="BM9:BM11"/>
    <mergeCell ref="BN9:BN11"/>
    <mergeCell ref="BO9:BO11"/>
    <mergeCell ref="CQ23:CV24"/>
    <mergeCell ref="CQ26:CV27"/>
    <mergeCell ref="CQ29:CV30"/>
  </mergeCells>
  <conditionalFormatting sqref="CK24:CL24">
    <cfRule type="expression" dxfId="531" priority="1" stopIfTrue="1">
      <formula>IF($CH34="",TRUE,FALSE)</formula>
    </cfRule>
  </conditionalFormatting>
  <conditionalFormatting sqref="CA14:CB14">
    <cfRule type="expression" dxfId="530" priority="2" stopIfTrue="1">
      <formula>IF($BV$12="",TRUE,FALSE)</formula>
    </cfRule>
  </conditionalFormatting>
  <conditionalFormatting sqref="CA15:CB15">
    <cfRule type="expression" dxfId="529" priority="3" stopIfTrue="1">
      <formula>IF($BV$17="",TRUE,FALSE)</formula>
    </cfRule>
  </conditionalFormatting>
  <conditionalFormatting sqref="CA22:CB22">
    <cfRule type="expression" dxfId="528" priority="4" stopIfTrue="1">
      <formula>IF($BV$20="",TRUE,FALSE)</formula>
    </cfRule>
  </conditionalFormatting>
  <conditionalFormatting sqref="CA23:CB23">
    <cfRule type="expression" dxfId="527" priority="5" stopIfTrue="1">
      <formula>IF($BV$25="",TRUE,FALSE)</formula>
    </cfRule>
  </conditionalFormatting>
  <conditionalFormatting sqref="CA30:CB30">
    <cfRule type="expression" dxfId="526" priority="6" stopIfTrue="1">
      <formula>IF($BV$29="",TRUE,FALSE)</formula>
    </cfRule>
  </conditionalFormatting>
  <conditionalFormatting sqref="CA31:CB31">
    <cfRule type="expression" dxfId="525" priority="7" stopIfTrue="1">
      <formula>IF($BV$33="",TRUE,FALSE)</formula>
    </cfRule>
  </conditionalFormatting>
  <conditionalFormatting sqref="CA38:CB38">
    <cfRule type="expression" dxfId="524" priority="8" stopIfTrue="1">
      <formula>IF($BV$37="",TRUE,FALSE)</formula>
    </cfRule>
  </conditionalFormatting>
  <conditionalFormatting sqref="CA39:CB39">
    <cfRule type="expression" dxfId="523" priority="9" stopIfTrue="1">
      <formula>IF($BV$41="",TRUE,FALSE)</formula>
    </cfRule>
  </conditionalFormatting>
  <conditionalFormatting sqref="CF18:CG18">
    <cfRule type="expression" dxfId="522" priority="10" stopIfTrue="1">
      <formula>IF($CC$15="",TRUE,FALSE)</formula>
    </cfRule>
  </conditionalFormatting>
  <conditionalFormatting sqref="CF19:CG19">
    <cfRule type="expression" dxfId="521" priority="11" stopIfTrue="1">
      <formula>IF($CC$22="",TRUE,FALSE)</formula>
    </cfRule>
  </conditionalFormatting>
  <conditionalFormatting sqref="CF35:CG35">
    <cfRule type="expression" dxfId="520" priority="12" stopIfTrue="1">
      <formula>IF($CC$39="",TRUE,FALSE)</formula>
    </cfRule>
  </conditionalFormatting>
  <conditionalFormatting sqref="CF34:CG34">
    <cfRule type="expression" dxfId="519" priority="13" stopIfTrue="1">
      <formula>IF($CC$31="",TRUE,FALSE)</formula>
    </cfRule>
  </conditionalFormatting>
  <conditionalFormatting sqref="CK23:CL23 CK29:CL29">
    <cfRule type="expression" dxfId="518" priority="14" stopIfTrue="1">
      <formula>IF($CH$18="",TRUE,FALSE)</formula>
    </cfRule>
  </conditionalFormatting>
  <conditionalFormatting sqref="CK30:CL30">
    <cfRule type="expression" dxfId="517" priority="15" stopIfTrue="1">
      <formula>IF($CH$34="",TRUE,FALSE)</formula>
    </cfRule>
  </conditionalFormatting>
  <conditionalFormatting sqref="CQ23:CV24">
    <cfRule type="expression" dxfId="516" priority="16" stopIfTrue="1">
      <formula>IF($CM$23="",TRUE,FALSE)</formula>
    </cfRule>
  </conditionalFormatting>
  <conditionalFormatting sqref="CQ26:CV27">
    <cfRule type="expression" dxfId="515" priority="17" stopIfTrue="1">
      <formula>IF($CM$24="",TRUE,FALSE)</formula>
    </cfRule>
  </conditionalFormatting>
  <conditionalFormatting sqref="CQ29:CV30">
    <cfRule type="expression" dxfId="514" priority="18" stopIfTrue="1">
      <formula>IF($CM$29="",TRUE,FALSE)</formula>
    </cfRule>
  </conditionalFormatting>
  <conditionalFormatting sqref="CQ32:CV33">
    <cfRule type="expression" dxfId="513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5" sqref="I5"/>
      <selection pane="bottomLeft" activeCell="I4" sqref="I4:BI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60"/>
      <c r="B1" s="60"/>
      <c r="C1" s="86"/>
      <c r="D1" s="60"/>
      <c r="E1" s="85"/>
      <c r="F1" s="60"/>
      <c r="G1" s="85"/>
      <c r="H1" s="92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</row>
    <row r="2" spans="1:101" ht="85.5" customHeight="1" thickBot="1" x14ac:dyDescent="1.1000000000000001">
      <c r="A2" s="60"/>
      <c r="B2" s="60"/>
      <c r="C2" s="60"/>
      <c r="D2" s="60"/>
      <c r="E2" s="85"/>
      <c r="F2" s="60"/>
      <c r="G2" s="85"/>
      <c r="H2" s="355" t="s">
        <v>341</v>
      </c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7"/>
      <c r="BR2" s="357"/>
      <c r="BS2" s="357"/>
      <c r="BT2" s="357"/>
      <c r="BU2" s="357"/>
      <c r="BV2" s="357"/>
      <c r="BW2" s="357"/>
      <c r="BX2" s="357"/>
      <c r="BY2" s="357"/>
      <c r="BZ2" s="358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</row>
    <row r="3" spans="1:101" ht="85.5" customHeight="1" thickBot="1" x14ac:dyDescent="0.25">
      <c r="A3" s="60"/>
      <c r="B3" s="60"/>
      <c r="C3" s="60"/>
      <c r="D3" s="60"/>
      <c r="E3" s="85"/>
      <c r="F3" s="60"/>
      <c r="G3" s="85"/>
      <c r="H3" s="320" t="s">
        <v>339</v>
      </c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282"/>
      <c r="BW3" s="282"/>
      <c r="BX3" s="282"/>
      <c r="BY3" s="282"/>
      <c r="BZ3" s="282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</row>
    <row r="4" spans="1:101" ht="37.5" customHeight="1" thickBot="1" x14ac:dyDescent="0.55000000000000004">
      <c r="A4" s="60"/>
      <c r="B4" s="60"/>
      <c r="C4" s="60"/>
      <c r="D4" s="60"/>
      <c r="E4" s="85"/>
      <c r="F4" s="60"/>
      <c r="G4" s="85"/>
      <c r="H4" s="95" t="s">
        <v>161</v>
      </c>
      <c r="I4" s="325" t="s">
        <v>353</v>
      </c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7"/>
      <c r="BJ4" s="60"/>
      <c r="BK4" s="60"/>
      <c r="BL4" s="60"/>
      <c r="BM4" s="60"/>
      <c r="BN4" s="60"/>
      <c r="BO4" s="60"/>
      <c r="BP4" s="60"/>
      <c r="BQ4" s="95" t="s">
        <v>162</v>
      </c>
      <c r="BR4" s="60"/>
      <c r="BS4" s="60"/>
      <c r="BT4" s="60"/>
      <c r="BU4" s="60"/>
      <c r="BV4" s="60"/>
      <c r="BW4" s="60"/>
      <c r="BX4" s="60"/>
      <c r="BY4" s="323">
        <f>BX92</f>
        <v>730</v>
      </c>
      <c r="BZ4" s="324"/>
      <c r="CA4" s="60"/>
      <c r="CB4" s="60"/>
      <c r="CC4" s="60"/>
      <c r="CD4" s="60"/>
      <c r="CE4" s="60"/>
      <c r="CF4" s="60"/>
      <c r="CG4" s="367" t="s">
        <v>340</v>
      </c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9"/>
      <c r="CW4" s="60"/>
    </row>
    <row r="5" spans="1:101" x14ac:dyDescent="0.2">
      <c r="A5" s="60"/>
      <c r="B5" s="60"/>
      <c r="C5" s="60"/>
      <c r="D5" s="60"/>
      <c r="E5" s="85"/>
      <c r="F5" s="60"/>
      <c r="G5" s="8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1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</row>
    <row r="6" spans="1:101" x14ac:dyDescent="0.2">
      <c r="A6" s="60"/>
      <c r="B6" s="60"/>
      <c r="C6" s="60"/>
      <c r="D6" s="60"/>
      <c r="E6" s="85"/>
      <c r="F6" s="60"/>
      <c r="G6" s="85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</row>
    <row r="7" spans="1:101" ht="13.5" thickBot="1" x14ac:dyDescent="0.25">
      <c r="A7" s="60"/>
      <c r="B7" s="60"/>
      <c r="C7" s="60"/>
      <c r="D7" s="60"/>
      <c r="E7" s="85"/>
      <c r="F7" s="60"/>
      <c r="G7" s="85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</row>
    <row r="8" spans="1:101" ht="26.25" customHeight="1" thickBot="1" x14ac:dyDescent="0.45">
      <c r="A8" s="60"/>
      <c r="B8" s="60"/>
      <c r="C8" s="99" t="s">
        <v>150</v>
      </c>
      <c r="D8" s="100"/>
      <c r="E8" s="101"/>
      <c r="F8" s="100"/>
      <c r="G8" s="101"/>
      <c r="H8" s="100"/>
      <c r="I8" s="100"/>
      <c r="J8" s="100"/>
      <c r="K8" s="100"/>
      <c r="L8" s="188"/>
      <c r="M8" s="189" t="s">
        <v>36</v>
      </c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2"/>
      <c r="BI8" s="60"/>
      <c r="BJ8" s="60"/>
      <c r="BK8" s="60"/>
      <c r="BL8" s="60"/>
      <c r="BM8" s="60"/>
      <c r="BN8" s="60"/>
      <c r="BO8" s="60"/>
      <c r="BP8" s="328" t="s">
        <v>149</v>
      </c>
      <c r="BQ8" s="60"/>
      <c r="BR8" s="87"/>
      <c r="BS8" s="99" t="s">
        <v>151</v>
      </c>
      <c r="BT8" s="100"/>
      <c r="BU8" s="100"/>
      <c r="BV8" s="100"/>
      <c r="BW8" s="100"/>
      <c r="BX8" s="100"/>
      <c r="BY8" s="100"/>
      <c r="BZ8" s="103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2"/>
      <c r="CW8" s="60"/>
    </row>
    <row r="9" spans="1:101" ht="28.5" customHeight="1" x14ac:dyDescent="0.2">
      <c r="A9" s="60"/>
      <c r="B9" s="60"/>
      <c r="C9" s="60"/>
      <c r="D9" s="60"/>
      <c r="E9" s="85"/>
      <c r="F9" s="60"/>
      <c r="G9" s="85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330" t="s">
        <v>48</v>
      </c>
      <c r="BK9" s="330" t="s">
        <v>142</v>
      </c>
      <c r="BL9" s="330" t="s">
        <v>143</v>
      </c>
      <c r="BM9" s="330" t="s">
        <v>49</v>
      </c>
      <c r="BN9" s="330" t="s">
        <v>147</v>
      </c>
      <c r="BO9" s="330" t="s">
        <v>148</v>
      </c>
      <c r="BP9" s="329"/>
      <c r="BQ9" s="60"/>
      <c r="BR9" s="87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</row>
    <row r="10" spans="1:101" ht="18.75" customHeight="1" x14ac:dyDescent="0.25">
      <c r="A10" s="60"/>
      <c r="B10" s="60"/>
      <c r="C10" s="88" t="s">
        <v>63</v>
      </c>
      <c r="D10" s="60"/>
      <c r="E10" s="85"/>
      <c r="F10" s="60"/>
      <c r="G10" s="85"/>
      <c r="H10" s="60"/>
      <c r="I10" s="60"/>
      <c r="J10" s="60"/>
      <c r="K10" s="60"/>
      <c r="L10" s="60"/>
      <c r="M10" s="60" t="s">
        <v>4</v>
      </c>
      <c r="N10" s="60"/>
      <c r="O10" s="60"/>
      <c r="P10" s="60"/>
      <c r="Q10" s="60" t="s">
        <v>6</v>
      </c>
      <c r="R10" s="60"/>
      <c r="S10" s="60"/>
      <c r="T10" s="60"/>
      <c r="U10" s="60" t="s">
        <v>7</v>
      </c>
      <c r="V10" s="60"/>
      <c r="W10" s="60"/>
      <c r="X10" s="60"/>
      <c r="Y10" s="60"/>
      <c r="Z10" s="60" t="s">
        <v>4</v>
      </c>
      <c r="AA10" s="60" t="s">
        <v>5</v>
      </c>
      <c r="AB10" s="60"/>
      <c r="AC10" s="60"/>
      <c r="AD10" s="60" t="s">
        <v>9</v>
      </c>
      <c r="AE10" s="60"/>
      <c r="AF10" s="60"/>
      <c r="AG10" s="60"/>
      <c r="AH10" s="60" t="s">
        <v>32</v>
      </c>
      <c r="AI10" s="60"/>
      <c r="AJ10" s="60"/>
      <c r="AK10" s="60"/>
      <c r="AL10" s="60"/>
      <c r="AM10" s="60"/>
      <c r="AN10" s="60" t="s">
        <v>35</v>
      </c>
      <c r="AO10" s="60"/>
      <c r="AP10" s="60"/>
      <c r="AQ10" s="60"/>
      <c r="AR10" s="60"/>
      <c r="AS10" s="60" t="s">
        <v>33</v>
      </c>
      <c r="AT10" s="60"/>
      <c r="AU10" s="60"/>
      <c r="AV10" s="60"/>
      <c r="AW10" s="60"/>
      <c r="AX10" s="60"/>
      <c r="AY10" s="60"/>
      <c r="AZ10" s="60"/>
      <c r="BA10" s="60"/>
      <c r="BB10" s="89" t="s">
        <v>10</v>
      </c>
      <c r="BC10" s="60"/>
      <c r="BD10" s="90" t="s">
        <v>4</v>
      </c>
      <c r="BE10" s="60"/>
      <c r="BF10" s="61" t="s">
        <v>5</v>
      </c>
      <c r="BG10" s="60"/>
      <c r="BH10" s="60"/>
      <c r="BI10" s="60"/>
      <c r="BJ10" s="330"/>
      <c r="BK10" s="330"/>
      <c r="BL10" s="330"/>
      <c r="BM10" s="330"/>
      <c r="BN10" s="330"/>
      <c r="BO10" s="330"/>
      <c r="BP10" s="329"/>
      <c r="BQ10" s="60"/>
      <c r="BR10" s="87"/>
      <c r="BS10" s="88"/>
      <c r="BT10" s="60"/>
      <c r="BU10" s="91" t="s">
        <v>120</v>
      </c>
      <c r="BV10" s="60"/>
      <c r="BW10" s="60"/>
      <c r="BX10" s="61" t="s">
        <v>26</v>
      </c>
      <c r="BY10" s="60"/>
      <c r="BZ10" s="88"/>
      <c r="CA10" s="60"/>
      <c r="CB10" s="60"/>
      <c r="CC10" s="60"/>
      <c r="CD10" s="60"/>
      <c r="CE10" s="61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</row>
    <row r="11" spans="1:101" ht="18.75" customHeight="1" thickBot="1" x14ac:dyDescent="0.25">
      <c r="A11" s="60"/>
      <c r="B11" s="60"/>
      <c r="C11" s="60"/>
      <c r="D11" s="60"/>
      <c r="E11" s="85"/>
      <c r="F11" s="60"/>
      <c r="G11" s="85"/>
      <c r="H11" s="60"/>
      <c r="I11" s="60"/>
      <c r="J11" s="60"/>
      <c r="K11" s="60"/>
      <c r="L11" s="60"/>
      <c r="M11" s="60" t="s">
        <v>0</v>
      </c>
      <c r="N11" s="60" t="s">
        <v>1</v>
      </c>
      <c r="O11" s="60" t="s">
        <v>2</v>
      </c>
      <c r="P11" s="60" t="s">
        <v>3</v>
      </c>
      <c r="Q11" s="60" t="s">
        <v>0</v>
      </c>
      <c r="R11" s="60" t="s">
        <v>1</v>
      </c>
      <c r="S11" s="60" t="s">
        <v>2</v>
      </c>
      <c r="T11" s="60" t="s">
        <v>3</v>
      </c>
      <c r="U11" s="60" t="s">
        <v>0</v>
      </c>
      <c r="V11" s="60" t="s">
        <v>1</v>
      </c>
      <c r="W11" s="60" t="s">
        <v>2</v>
      </c>
      <c r="X11" s="60" t="s">
        <v>3</v>
      </c>
      <c r="Y11" s="60"/>
      <c r="Z11" s="60" t="s">
        <v>8</v>
      </c>
      <c r="AA11" s="60"/>
      <c r="AB11" s="60"/>
      <c r="AC11" s="60"/>
      <c r="AD11" s="60"/>
      <c r="AE11" s="60"/>
      <c r="AF11" s="60"/>
      <c r="AG11" s="60"/>
      <c r="AH11" s="60" t="s">
        <v>31</v>
      </c>
      <c r="AI11" s="60"/>
      <c r="AJ11" s="60"/>
      <c r="AK11" s="60"/>
      <c r="AL11" s="60"/>
      <c r="AM11" s="60"/>
      <c r="AN11" s="60" t="str">
        <f>AI12</f>
        <v>Brasilien</v>
      </c>
      <c r="AO11" s="60" t="str">
        <f>AI13</f>
        <v>Kroatien</v>
      </c>
      <c r="AP11" s="60" t="str">
        <f>AI14</f>
        <v>Mexiko</v>
      </c>
      <c r="AQ11" s="60" t="str">
        <f>AI15</f>
        <v>Kamerun</v>
      </c>
      <c r="AR11" s="60"/>
      <c r="AS11" s="60" t="s">
        <v>31</v>
      </c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330"/>
      <c r="BK11" s="330"/>
      <c r="BL11" s="330"/>
      <c r="BM11" s="330"/>
      <c r="BN11" s="330"/>
      <c r="BO11" s="330"/>
      <c r="BP11" s="329"/>
      <c r="BQ11" s="60"/>
      <c r="BR11" s="87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</row>
    <row r="12" spans="1:101" ht="18.75" customHeight="1" thickBot="1" x14ac:dyDescent="0.3">
      <c r="A12" s="60"/>
      <c r="B12" s="60"/>
      <c r="C12" s="7" t="str">
        <f>Spielplan!$C$12</f>
        <v>Brasilien</v>
      </c>
      <c r="D12" s="38"/>
      <c r="E12" s="104"/>
      <c r="F12" s="93"/>
      <c r="G12" s="104"/>
      <c r="H12" s="7" t="str">
        <f>Spielplan!$H$12</f>
        <v>Kroatien</v>
      </c>
      <c r="I12" s="38"/>
      <c r="J12" s="60"/>
      <c r="K12" s="60" t="s">
        <v>58</v>
      </c>
      <c r="L12" s="60">
        <f t="shared" ref="L12:L17" si="0">IF(E12-G12&gt;0,1,IF(G12=E12,0,-1))</f>
        <v>0</v>
      </c>
      <c r="M12" s="60">
        <f>IF($E12="",0,IF($E12&gt;$G12,3,IF($E12=G12,1,0)))</f>
        <v>0</v>
      </c>
      <c r="N12" s="60">
        <f>IF($G12="",0,IF($E12&gt;$G12,0,IF($E12=G12,1,3)))</f>
        <v>0</v>
      </c>
      <c r="O12" s="60"/>
      <c r="P12" s="60"/>
      <c r="Q12" s="60">
        <f>E12</f>
        <v>0</v>
      </c>
      <c r="R12" s="60">
        <f>G12</f>
        <v>0</v>
      </c>
      <c r="S12" s="60"/>
      <c r="T12" s="60"/>
      <c r="U12" s="60">
        <f>G12</f>
        <v>0</v>
      </c>
      <c r="V12" s="60">
        <f>E12</f>
        <v>0</v>
      </c>
      <c r="W12" s="60"/>
      <c r="X12" s="60"/>
      <c r="Y12" s="60"/>
      <c r="Z12" s="60">
        <f>M18</f>
        <v>0</v>
      </c>
      <c r="AA12" s="60">
        <f>Q18</f>
        <v>0</v>
      </c>
      <c r="AB12" s="60">
        <f>U18</f>
        <v>0</v>
      </c>
      <c r="AC12" s="60">
        <f>AA12-AB12</f>
        <v>0</v>
      </c>
      <c r="AD12" s="60">
        <f>IF(Z12&gt;Z13,-1,0)</f>
        <v>0</v>
      </c>
      <c r="AE12" s="60">
        <f>IF(Z12&gt;Z14,-1,0)</f>
        <v>0</v>
      </c>
      <c r="AF12" s="60">
        <f>IF(Z12&gt;Z15,-1,0)</f>
        <v>0</v>
      </c>
      <c r="AG12" s="60">
        <f>10000-(AJ12*1000+AM12*100+AK12*10)</f>
        <v>10000</v>
      </c>
      <c r="AH12" s="90">
        <f>RANK(AG12,AG12:AG15,1)</f>
        <v>1</v>
      </c>
      <c r="AI12" s="60" t="str">
        <f>C12</f>
        <v>Brasilien</v>
      </c>
      <c r="AJ12" s="60">
        <f t="shared" ref="AJ12:AL15" si="1">Z12</f>
        <v>0</v>
      </c>
      <c r="AK12" s="60">
        <f t="shared" si="1"/>
        <v>0</v>
      </c>
      <c r="AL12" s="60">
        <f t="shared" si="1"/>
        <v>0</v>
      </c>
      <c r="AM12" s="60">
        <f>AK12-AL12</f>
        <v>0</v>
      </c>
      <c r="AN12" s="187"/>
      <c r="AO12" s="187">
        <f>IF(AG13=AG12,IF(G12&gt;E12,AG13-0.1,AG13),AG13)</f>
        <v>10000</v>
      </c>
      <c r="AP12" s="187">
        <f>IF(AG14=AG12,IF(G14&gt;E14,AG14-0.1,AG14),AG14)</f>
        <v>10000</v>
      </c>
      <c r="AQ12" s="187">
        <f>IF(AG15=AG12,IF(G16&gt;E16,AG15-0.1,AG15),AG15)</f>
        <v>10000</v>
      </c>
      <c r="AR12" s="187">
        <f>AN16</f>
        <v>30000</v>
      </c>
      <c r="AS12" s="90">
        <f>RANK(AR12,AR12:AR15,1)</f>
        <v>1</v>
      </c>
      <c r="AT12" s="60" t="str">
        <f t="shared" ref="AT12:AW15" si="2">AI12</f>
        <v>Brasilien</v>
      </c>
      <c r="AU12" s="60">
        <f t="shared" si="2"/>
        <v>0</v>
      </c>
      <c r="AV12" s="60">
        <f t="shared" si="2"/>
        <v>0</v>
      </c>
      <c r="AW12" s="60">
        <f t="shared" si="2"/>
        <v>0</v>
      </c>
      <c r="AX12" s="60"/>
      <c r="AY12" s="60"/>
      <c r="AZ12" s="60"/>
      <c r="BA12" s="3">
        <v>1</v>
      </c>
      <c r="BB12" s="7" t="str">
        <f>VLOOKUP(1,AS12:AT15,2,FALSE)</f>
        <v>Brasilien</v>
      </c>
      <c r="BC12" s="2"/>
      <c r="BD12" s="6">
        <f>VLOOKUP(1,AS12:AW15,3,FALSE)</f>
        <v>0</v>
      </c>
      <c r="BE12" s="4">
        <f>VLOOKUP(1,AS12:AW15,4,FALSE)</f>
        <v>0</v>
      </c>
      <c r="BF12" s="93" t="s">
        <v>12</v>
      </c>
      <c r="BG12" s="4">
        <f>VLOOKUP(1,AS12:AW15,5,FALSE)</f>
        <v>0</v>
      </c>
      <c r="BH12" s="13" t="s">
        <v>18</v>
      </c>
      <c r="BI12" s="60"/>
      <c r="BJ12" s="85">
        <f>IF(E12&gt;G12,IF(Spielplan!E12&gt;Spielplan!G12,Punktemodus!$B$3,0),0)</f>
        <v>0</v>
      </c>
      <c r="BK12" s="85">
        <f>IF(E12=G12,IF(Spielplan!E12=Spielplan!G12,Punktemodus!$B$3,0),0)</f>
        <v>10</v>
      </c>
      <c r="BL12" s="85">
        <f>IF(E12&lt;G12,IF(Spielplan!E12&lt;Spielplan!G12,Punktemodus!$B$3,0),0)</f>
        <v>0</v>
      </c>
      <c r="BM12" s="85">
        <f>IF(E12=Spielplan!E12,IF(G12=Spielplan!G12,Punktemodus!$B$5,0),0)</f>
        <v>3</v>
      </c>
      <c r="BN12" s="85">
        <f>IF(E12=Spielplan!E12,Punktemodus!$B$7,0)</f>
        <v>1</v>
      </c>
      <c r="BO12" s="85">
        <f>IF(G12=Spielplan!G12,Punktemodus!$B$7,0)</f>
        <v>1</v>
      </c>
      <c r="BP12" s="137">
        <f>IF(Spielplan!E12="",0,SUM(BJ12:BO12))</f>
        <v>0</v>
      </c>
      <c r="BQ12" s="60"/>
      <c r="BR12" s="87"/>
      <c r="BS12" s="13" t="s">
        <v>18</v>
      </c>
      <c r="BT12" s="44" t="str">
        <f>IF(G17="","",BB12)</f>
        <v/>
      </c>
      <c r="BU12" s="46"/>
      <c r="BV12" s="104"/>
      <c r="BW12" s="60"/>
      <c r="BX12" s="104"/>
      <c r="BY12" s="60"/>
      <c r="BZ12" s="88"/>
      <c r="CA12" s="60"/>
      <c r="CB12" s="91" t="s">
        <v>27</v>
      </c>
      <c r="CC12" s="60"/>
      <c r="CD12" s="60"/>
      <c r="CE12" s="61" t="s">
        <v>26</v>
      </c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</row>
    <row r="13" spans="1:101" ht="18.75" customHeight="1" thickBot="1" x14ac:dyDescent="0.3">
      <c r="A13" s="60"/>
      <c r="B13" s="60"/>
      <c r="C13" s="44" t="str">
        <f>Spielplan!$C$13</f>
        <v>Mexiko</v>
      </c>
      <c r="D13" s="45"/>
      <c r="E13" s="104"/>
      <c r="F13" s="93"/>
      <c r="G13" s="104"/>
      <c r="H13" s="44" t="str">
        <f>Spielplan!$H$13</f>
        <v>Kamerun</v>
      </c>
      <c r="I13" s="45"/>
      <c r="J13" s="60"/>
      <c r="K13" s="60" t="s">
        <v>59</v>
      </c>
      <c r="L13" s="60">
        <f t="shared" si="0"/>
        <v>0</v>
      </c>
      <c r="M13" s="60"/>
      <c r="N13" s="60"/>
      <c r="O13" s="60">
        <f>IF($E13="",0,IF($E13&gt;$G13,3,IF($E13=$G13,1,0)))</f>
        <v>0</v>
      </c>
      <c r="P13" s="60">
        <f>IF($G13="",0,IF($E13&gt;$G13,0,IF($E13=$G13,1,3)))</f>
        <v>0</v>
      </c>
      <c r="Q13" s="60"/>
      <c r="R13" s="60"/>
      <c r="S13" s="60">
        <f>E13</f>
        <v>0</v>
      </c>
      <c r="T13" s="60">
        <f>G13</f>
        <v>0</v>
      </c>
      <c r="U13" s="60"/>
      <c r="V13" s="60"/>
      <c r="W13" s="60">
        <f>G13</f>
        <v>0</v>
      </c>
      <c r="X13" s="60">
        <f>E13</f>
        <v>0</v>
      </c>
      <c r="Y13" s="60"/>
      <c r="Z13" s="60">
        <f>N18</f>
        <v>0</v>
      </c>
      <c r="AA13" s="60">
        <f>R18</f>
        <v>0</v>
      </c>
      <c r="AB13" s="60">
        <f>V18</f>
        <v>0</v>
      </c>
      <c r="AC13" s="60">
        <f>AA13-AB13</f>
        <v>0</v>
      </c>
      <c r="AD13" s="60">
        <f>IF(Z13&gt;Z12,-1,0)</f>
        <v>0</v>
      </c>
      <c r="AE13" s="60">
        <f>IF(Z13&gt;Z14,-1,0)</f>
        <v>0</v>
      </c>
      <c r="AF13" s="60">
        <f>IF(Z13&gt;Z15,-1,0)</f>
        <v>0</v>
      </c>
      <c r="AG13" s="60">
        <f>10000-(AJ13*1000+AM13*100+AK13*10)</f>
        <v>10000</v>
      </c>
      <c r="AH13" s="90">
        <f>RANK(AG13,AG12:AG15,1)</f>
        <v>1</v>
      </c>
      <c r="AI13" s="60" t="str">
        <f>H12</f>
        <v>Kroatien</v>
      </c>
      <c r="AJ13" s="60">
        <f t="shared" si="1"/>
        <v>0</v>
      </c>
      <c r="AK13" s="60">
        <f t="shared" si="1"/>
        <v>0</v>
      </c>
      <c r="AL13" s="60">
        <f t="shared" si="1"/>
        <v>0</v>
      </c>
      <c r="AM13" s="60">
        <f>AK13-AL13</f>
        <v>0</v>
      </c>
      <c r="AN13" s="187">
        <f>IF(AG12=AG13,IF(E12&gt;G12,AG12-0.1,AG12),AG12)</f>
        <v>10000</v>
      </c>
      <c r="AO13" s="187"/>
      <c r="AP13" s="187">
        <f>IF(AG14=AG13,IF(G17&gt;E17,AG14-0.1,AG14),AG14)</f>
        <v>10000</v>
      </c>
      <c r="AQ13" s="187">
        <f>IF(AG15=AG13,IF(G15&gt;E15,AG15-0.1,AG15),AG15)</f>
        <v>10000</v>
      </c>
      <c r="AR13" s="187">
        <f>AO16</f>
        <v>30000</v>
      </c>
      <c r="AS13" s="90">
        <f>RANK(AR13,AR12:AR15,1)</f>
        <v>1</v>
      </c>
      <c r="AT13" s="60" t="str">
        <f t="shared" si="2"/>
        <v>Kroatien</v>
      </c>
      <c r="AU13" s="60">
        <f t="shared" si="2"/>
        <v>0</v>
      </c>
      <c r="AV13" s="60">
        <f t="shared" si="2"/>
        <v>0</v>
      </c>
      <c r="AW13" s="60">
        <f t="shared" si="2"/>
        <v>0</v>
      </c>
      <c r="AX13" s="60"/>
      <c r="AY13" s="60"/>
      <c r="AZ13" s="60"/>
      <c r="BA13" s="120">
        <v>2</v>
      </c>
      <c r="BB13" s="121" t="e">
        <f>VLOOKUP(2,AS12:AT15,2,FALSE)</f>
        <v>#N/A</v>
      </c>
      <c r="BC13" s="122"/>
      <c r="BD13" s="123" t="e">
        <f>VLOOKUP(2,AS12:AW15,3,FALSE)</f>
        <v>#N/A</v>
      </c>
      <c r="BE13" s="124" t="e">
        <f>VLOOKUP(2,AS12:AW15,4,FALSE)</f>
        <v>#N/A</v>
      </c>
      <c r="BF13" s="93" t="s">
        <v>12</v>
      </c>
      <c r="BG13" s="124" t="e">
        <f>VLOOKUP(2,AS12:AW15,5,FALSE)</f>
        <v>#N/A</v>
      </c>
      <c r="BH13" s="125" t="s">
        <v>19</v>
      </c>
      <c r="BI13" s="60"/>
      <c r="BJ13" s="85">
        <f>IF(E13&gt;G13,IF(Spielplan!E13&gt;Spielplan!G13,Punktemodus!$B$3,0),0)</f>
        <v>0</v>
      </c>
      <c r="BK13" s="85">
        <f>IF(E13=G13,IF(Spielplan!E13=Spielplan!G13,Punktemodus!$B$3,0),0)</f>
        <v>10</v>
      </c>
      <c r="BL13" s="85">
        <f>IF(E13&lt;G13,IF(Spielplan!E13&lt;Spielplan!G13,Punktemodus!$B$3,0),0)</f>
        <v>0</v>
      </c>
      <c r="BM13" s="85">
        <f>IF(E13=Spielplan!E13,IF(G13=Spielplan!G13,Punktemodus!$B$5,0),0)</f>
        <v>3</v>
      </c>
      <c r="BN13" s="85">
        <f>IF(E13=Spielplan!E13,Punktemodus!$B$7,0)</f>
        <v>1</v>
      </c>
      <c r="BO13" s="85">
        <f>IF(G13=Spielplan!G13,Punktemodus!$B$7,0)</f>
        <v>1</v>
      </c>
      <c r="BP13" s="137">
        <f>IF(Spielplan!E13="",0,SUM(BJ13:BO13))</f>
        <v>0</v>
      </c>
      <c r="BQ13" s="60"/>
      <c r="BR13" s="87"/>
      <c r="BS13" s="73" t="s">
        <v>21</v>
      </c>
      <c r="BT13" s="44" t="str">
        <f>IF(G28="","",BB24)</f>
        <v/>
      </c>
      <c r="BU13" s="46"/>
      <c r="BV13" s="104"/>
      <c r="BW13" s="60"/>
      <c r="BX13" s="104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</row>
    <row r="14" spans="1:101" ht="18.75" customHeight="1" thickBot="1" x14ac:dyDescent="0.3">
      <c r="A14" s="60"/>
      <c r="B14" s="60"/>
      <c r="C14" s="7" t="str">
        <f>C12</f>
        <v>Brasilien</v>
      </c>
      <c r="D14" s="38"/>
      <c r="E14" s="104"/>
      <c r="F14" s="93"/>
      <c r="G14" s="104"/>
      <c r="H14" s="7" t="str">
        <f>C13</f>
        <v>Mexiko</v>
      </c>
      <c r="I14" s="38"/>
      <c r="J14" s="60"/>
      <c r="K14" s="60" t="s">
        <v>60</v>
      </c>
      <c r="L14" s="60">
        <f t="shared" si="0"/>
        <v>0</v>
      </c>
      <c r="M14" s="60">
        <f>IF($E14="",0,IF($E14&gt;$G14,3,IF($E14=G14,1,0)))</f>
        <v>0</v>
      </c>
      <c r="N14" s="60"/>
      <c r="O14" s="60">
        <f>IF($G14="",0,IF($E14&gt;$G14,0,IF($E14=$G14,1,3)))</f>
        <v>0</v>
      </c>
      <c r="P14" s="60"/>
      <c r="Q14" s="60">
        <f>E14</f>
        <v>0</v>
      </c>
      <c r="R14" s="60"/>
      <c r="S14" s="60">
        <f>G14</f>
        <v>0</v>
      </c>
      <c r="T14" s="60"/>
      <c r="U14" s="60">
        <f>G14</f>
        <v>0</v>
      </c>
      <c r="V14" s="60"/>
      <c r="W14" s="60">
        <f>E14</f>
        <v>0</v>
      </c>
      <c r="X14" s="60"/>
      <c r="Y14" s="60"/>
      <c r="Z14" s="60">
        <f>O18</f>
        <v>0</v>
      </c>
      <c r="AA14" s="60">
        <f>S18</f>
        <v>0</v>
      </c>
      <c r="AB14" s="60">
        <f>W18</f>
        <v>0</v>
      </c>
      <c r="AC14" s="60">
        <f>AA14-AB14</f>
        <v>0</v>
      </c>
      <c r="AD14" s="60">
        <f>IF(Z14&gt;Z12,-1,0)</f>
        <v>0</v>
      </c>
      <c r="AE14" s="60">
        <f>IF(Z14&gt;Z13,-1,0)</f>
        <v>0</v>
      </c>
      <c r="AF14" s="60">
        <f>IF(Z14&gt;Z15,-1,0)</f>
        <v>0</v>
      </c>
      <c r="AG14" s="60">
        <f>10000-(AJ14*1000+AM14*100+AK14*10)</f>
        <v>10000</v>
      </c>
      <c r="AH14" s="90">
        <f>RANK(AG14,AG12:AG15,1)</f>
        <v>1</v>
      </c>
      <c r="AI14" s="60" t="str">
        <f>C13</f>
        <v>Mexiko</v>
      </c>
      <c r="AJ14" s="60">
        <f t="shared" si="1"/>
        <v>0</v>
      </c>
      <c r="AK14" s="60">
        <f t="shared" si="1"/>
        <v>0</v>
      </c>
      <c r="AL14" s="60">
        <f t="shared" si="1"/>
        <v>0</v>
      </c>
      <c r="AM14" s="60">
        <f>AK14-AL14</f>
        <v>0</v>
      </c>
      <c r="AN14" s="187">
        <f>IF(AG12=AG14,IF(E14&gt;G14,AG12-0.1,AG12),AG12)</f>
        <v>10000</v>
      </c>
      <c r="AO14" s="187">
        <f>IF(AG13=AG14,IF(E17&gt;G17,AG13-0.1,AG13),AG13)</f>
        <v>10000</v>
      </c>
      <c r="AP14" s="187"/>
      <c r="AQ14" s="187">
        <f>IF(AG15=AG14,IF(G13&gt;E13,AG15-0.1,AG15),AG15)</f>
        <v>10000</v>
      </c>
      <c r="AR14" s="187">
        <f>AP16</f>
        <v>30000</v>
      </c>
      <c r="AS14" s="90">
        <f>RANK(AR14,AR12:AR15,1)</f>
        <v>1</v>
      </c>
      <c r="AT14" s="60" t="str">
        <f t="shared" si="2"/>
        <v>Mexiko</v>
      </c>
      <c r="AU14" s="60">
        <f t="shared" si="2"/>
        <v>0</v>
      </c>
      <c r="AV14" s="60">
        <f t="shared" si="2"/>
        <v>0</v>
      </c>
      <c r="AW14" s="60">
        <f t="shared" si="2"/>
        <v>0</v>
      </c>
      <c r="AX14" s="60"/>
      <c r="AY14" s="60"/>
      <c r="AZ14" s="60"/>
      <c r="BA14" s="113">
        <v>3</v>
      </c>
      <c r="BB14" s="114" t="e">
        <f>VLOOKUP(3,AS12:AT15,2,FALSE)</f>
        <v>#N/A</v>
      </c>
      <c r="BC14" s="115"/>
      <c r="BD14" s="116" t="e">
        <f>VLOOKUP(3,AS12:AW15,3,FALSE)</f>
        <v>#N/A</v>
      </c>
      <c r="BE14" s="116" t="e">
        <f>VLOOKUP(3,AS12:AW15,4,FALSE)</f>
        <v>#N/A</v>
      </c>
      <c r="BF14" s="93" t="s">
        <v>12</v>
      </c>
      <c r="BG14" s="116" t="e">
        <f>VLOOKUP(3,AS12:AW15,5,FALSE)</f>
        <v>#N/A</v>
      </c>
      <c r="BH14" s="60"/>
      <c r="BI14" s="60"/>
      <c r="BJ14" s="85">
        <f>IF(E14&gt;G14,IF(Spielplan!E14&gt;Spielplan!G14,Punktemodus!$B$3,0),0)</f>
        <v>0</v>
      </c>
      <c r="BK14" s="85">
        <f>IF(E14=G14,IF(Spielplan!E14=Spielplan!G14,Punktemodus!$B$3,0),0)</f>
        <v>10</v>
      </c>
      <c r="BL14" s="85">
        <f>IF(E14&lt;G14,IF(Spielplan!E14&lt;Spielplan!G14,Punktemodus!$B$3,0),0)</f>
        <v>0</v>
      </c>
      <c r="BM14" s="85">
        <f>IF(E14=Spielplan!E14,IF(G14=Spielplan!G14,Punktemodus!$B$5,0),0)</f>
        <v>3</v>
      </c>
      <c r="BN14" s="85">
        <f>IF(E14=Spielplan!E14,Punktemodus!$B$7,0)</f>
        <v>1</v>
      </c>
      <c r="BO14" s="85">
        <f>IF(G14=Spielplan!G14,Punktemodus!$B$7,0)</f>
        <v>1</v>
      </c>
      <c r="BP14" s="137">
        <f>IF(Spielplan!E14="",0,SUM(BJ14:BO14))</f>
        <v>0</v>
      </c>
      <c r="BQ14" s="60"/>
      <c r="BR14" s="87"/>
      <c r="BS14" s="60"/>
      <c r="BT14" s="60"/>
      <c r="BU14" s="60"/>
      <c r="BV14" s="60"/>
      <c r="BW14" s="60"/>
      <c r="BX14" s="60"/>
      <c r="BY14" s="60"/>
      <c r="BZ14" s="47">
        <v>49</v>
      </c>
      <c r="CA14" s="44" t="str">
        <f>IF(BX12="",IF(BV12&gt;BV13,BT12,BT13),IF(BX12&gt;BX13,BT12,BT13))</f>
        <v/>
      </c>
      <c r="CB14" s="46"/>
      <c r="CC14" s="104"/>
      <c r="CD14" s="60"/>
      <c r="CE14" s="104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</row>
    <row r="15" spans="1:101" ht="18.75" customHeight="1" thickBot="1" x14ac:dyDescent="0.3">
      <c r="A15" s="60"/>
      <c r="B15" s="60"/>
      <c r="C15" s="44" t="str">
        <f>H12</f>
        <v>Kroatien</v>
      </c>
      <c r="D15" s="45"/>
      <c r="E15" s="104"/>
      <c r="F15" s="93"/>
      <c r="G15" s="104"/>
      <c r="H15" s="44" t="str">
        <f>H13</f>
        <v>Kamerun</v>
      </c>
      <c r="I15" s="45"/>
      <c r="J15" s="60"/>
      <c r="K15" s="60" t="s">
        <v>61</v>
      </c>
      <c r="L15" s="60">
        <f t="shared" si="0"/>
        <v>0</v>
      </c>
      <c r="M15" s="60"/>
      <c r="N15" s="60">
        <f>IF($E15="",0,IF($E15&gt;$G15,3,IF($E15=$G15,1,0)))</f>
        <v>0</v>
      </c>
      <c r="O15" s="60"/>
      <c r="P15" s="60">
        <f>IF($G15="",0,IF($E15&gt;$G15,0,IF($E15=$G15,1,3)))</f>
        <v>0</v>
      </c>
      <c r="Q15" s="60"/>
      <c r="R15" s="60">
        <f>E15</f>
        <v>0</v>
      </c>
      <c r="S15" s="60"/>
      <c r="T15" s="60">
        <f>G15</f>
        <v>0</v>
      </c>
      <c r="U15" s="60"/>
      <c r="V15" s="60">
        <f>G15</f>
        <v>0</v>
      </c>
      <c r="W15" s="60"/>
      <c r="X15" s="60">
        <f>E15</f>
        <v>0</v>
      </c>
      <c r="Y15" s="60"/>
      <c r="Z15" s="60">
        <f>P18</f>
        <v>0</v>
      </c>
      <c r="AA15" s="60">
        <f>T18</f>
        <v>0</v>
      </c>
      <c r="AB15" s="60">
        <f>X18</f>
        <v>0</v>
      </c>
      <c r="AC15" s="60">
        <f>AA15-AB15</f>
        <v>0</v>
      </c>
      <c r="AD15" s="60">
        <f>IF(Z15&gt;Z12,-1,0)</f>
        <v>0</v>
      </c>
      <c r="AE15" s="60">
        <f>IF(Z15&gt;Z13,-1,0)</f>
        <v>0</v>
      </c>
      <c r="AF15" s="60">
        <f>IF(Z15&gt;Z14,-1,0)</f>
        <v>0</v>
      </c>
      <c r="AG15" s="60">
        <f>10000-(AJ15*1000+AM15*100+AK15*10)</f>
        <v>10000</v>
      </c>
      <c r="AH15" s="90">
        <f>RANK(AG15,AG12:AG15,1)</f>
        <v>1</v>
      </c>
      <c r="AI15" s="60" t="str">
        <f>H13</f>
        <v>Kamerun</v>
      </c>
      <c r="AJ15" s="60">
        <f t="shared" si="1"/>
        <v>0</v>
      </c>
      <c r="AK15" s="60">
        <f t="shared" si="1"/>
        <v>0</v>
      </c>
      <c r="AL15" s="60">
        <f t="shared" si="1"/>
        <v>0</v>
      </c>
      <c r="AM15" s="60">
        <f>AK15-AL15</f>
        <v>0</v>
      </c>
      <c r="AN15" s="187">
        <f>IF(AG12=AG15,IF(E16&gt;G16,AG12-0.1,AG12),AG12)</f>
        <v>10000</v>
      </c>
      <c r="AO15" s="187">
        <f>IF(AG13=AG15,IF(E15&gt;G15,AG13-0.1,AG13),AG13)</f>
        <v>10000</v>
      </c>
      <c r="AP15" s="187">
        <f>IF(AG14=AG15,IF(E13&gt;G13,AG14-0.1,AG14),AG14)</f>
        <v>10000</v>
      </c>
      <c r="AQ15" s="187"/>
      <c r="AR15" s="187">
        <f>AQ16</f>
        <v>30000</v>
      </c>
      <c r="AS15" s="90">
        <f>RANK(AR15,AR12:AR15,1)</f>
        <v>1</v>
      </c>
      <c r="AT15" s="60" t="str">
        <f t="shared" si="2"/>
        <v>Kamerun</v>
      </c>
      <c r="AU15" s="60">
        <f t="shared" si="2"/>
        <v>0</v>
      </c>
      <c r="AV15" s="60">
        <f t="shared" si="2"/>
        <v>0</v>
      </c>
      <c r="AW15" s="60">
        <f t="shared" si="2"/>
        <v>0</v>
      </c>
      <c r="AX15" s="60"/>
      <c r="AY15" s="60"/>
      <c r="AZ15" s="60"/>
      <c r="BA15" s="113">
        <v>4</v>
      </c>
      <c r="BB15" s="114" t="e">
        <f>VLOOKUP(4,AS12:AT15,2,FALSE)</f>
        <v>#N/A</v>
      </c>
      <c r="BC15" s="115"/>
      <c r="BD15" s="116" t="e">
        <f>VLOOKUP(4,AS12:AW15,3,FALSE)</f>
        <v>#N/A</v>
      </c>
      <c r="BE15" s="116" t="e">
        <f>VLOOKUP(4,AS12:AW15,4,FALSE)</f>
        <v>#N/A</v>
      </c>
      <c r="BF15" s="93" t="s">
        <v>12</v>
      </c>
      <c r="BG15" s="116" t="e">
        <f>VLOOKUP(4,AS12:AW15,5,FALSE)</f>
        <v>#N/A</v>
      </c>
      <c r="BH15" s="60"/>
      <c r="BI15" s="60"/>
      <c r="BJ15" s="85">
        <f>IF(E15&gt;G15,IF(Spielplan!E15&gt;Spielplan!G15,Punktemodus!$B$3,0),0)</f>
        <v>0</v>
      </c>
      <c r="BK15" s="85">
        <f>IF(E15=G15,IF(Spielplan!E15=Spielplan!G15,Punktemodus!$B$3,0),0)</f>
        <v>10</v>
      </c>
      <c r="BL15" s="85">
        <f>IF(E15&lt;G15,IF(Spielplan!E15&lt;Spielplan!G15,Punktemodus!$B$3,0),0)</f>
        <v>0</v>
      </c>
      <c r="BM15" s="85">
        <f>IF(E15=Spielplan!E15,IF(G15=Spielplan!G15,Punktemodus!$B$5,0),0)</f>
        <v>3</v>
      </c>
      <c r="BN15" s="85">
        <f>IF(E15=Spielplan!E15,Punktemodus!$B$7,0)</f>
        <v>1</v>
      </c>
      <c r="BO15" s="85">
        <f>IF(G15=Spielplan!G15,Punktemodus!$B$7,0)</f>
        <v>1</v>
      </c>
      <c r="BP15" s="137">
        <f>IF(Spielplan!E15="",0,SUM(BJ15:BO15))</f>
        <v>0</v>
      </c>
      <c r="BQ15" s="60"/>
      <c r="BR15" s="87"/>
      <c r="BS15" s="60"/>
      <c r="BT15" s="60"/>
      <c r="BU15" s="60"/>
      <c r="BV15" s="60"/>
      <c r="BW15" s="60"/>
      <c r="BX15" s="60"/>
      <c r="BY15" s="60"/>
      <c r="BZ15" s="47">
        <v>50</v>
      </c>
      <c r="CA15" s="44" t="str">
        <f>IF(BX16="",IF(BV16&gt;BV17,BT16,BT17),IF(BX16&gt;BX17,BT16,BT17))</f>
        <v/>
      </c>
      <c r="CB15" s="46"/>
      <c r="CC15" s="104"/>
      <c r="CD15" s="60"/>
      <c r="CE15" s="104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</row>
    <row r="16" spans="1:101" ht="18.75" customHeight="1" thickBot="1" x14ac:dyDescent="0.3">
      <c r="A16" s="60"/>
      <c r="B16" s="60"/>
      <c r="C16" s="7" t="str">
        <f>C12</f>
        <v>Brasilien</v>
      </c>
      <c r="D16" s="38"/>
      <c r="E16" s="104"/>
      <c r="F16" s="93"/>
      <c r="G16" s="104"/>
      <c r="H16" s="7" t="str">
        <f>H13</f>
        <v>Kamerun</v>
      </c>
      <c r="I16" s="38"/>
      <c r="J16" s="60"/>
      <c r="K16" s="60" t="s">
        <v>62</v>
      </c>
      <c r="L16" s="60">
        <f t="shared" si="0"/>
        <v>0</v>
      </c>
      <c r="M16" s="60">
        <f>IF($E16="",0,IF($E16&gt;$G16,3,IF($E16=G16,1,0)))</f>
        <v>0</v>
      </c>
      <c r="N16" s="60"/>
      <c r="O16" s="60"/>
      <c r="P16" s="60">
        <f>IF($G16="",0,IF($E16&gt;$G16,0,IF($E16=$G16,1,3)))</f>
        <v>0</v>
      </c>
      <c r="Q16" s="60">
        <f>E16</f>
        <v>0</v>
      </c>
      <c r="R16" s="60"/>
      <c r="S16" s="60"/>
      <c r="T16" s="60">
        <f>G16</f>
        <v>0</v>
      </c>
      <c r="U16" s="60">
        <f>G16</f>
        <v>0</v>
      </c>
      <c r="V16" s="60"/>
      <c r="W16" s="60"/>
      <c r="X16" s="60">
        <f>E16</f>
        <v>0</v>
      </c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187">
        <f>SUM(AN12:AN15)</f>
        <v>30000</v>
      </c>
      <c r="AO16" s="187">
        <f>SUM(AO12:AO15)</f>
        <v>30000</v>
      </c>
      <c r="AP16" s="187">
        <f>SUM(AP12:AP15)</f>
        <v>30000</v>
      </c>
      <c r="AQ16" s="187">
        <f>SUM(AQ12:AQ15)</f>
        <v>30000</v>
      </c>
      <c r="AR16" s="187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85">
        <f>IF(E16&gt;G16,IF(Spielplan!E16&gt;Spielplan!G16,Punktemodus!$B$3,0),0)</f>
        <v>0</v>
      </c>
      <c r="BK16" s="85">
        <f>IF(E16=G16,IF(Spielplan!E16=Spielplan!G16,Punktemodus!$B$3,0),0)</f>
        <v>10</v>
      </c>
      <c r="BL16" s="85">
        <f>IF(E16&lt;G16,IF(Spielplan!E16&lt;Spielplan!G16,Punktemodus!$B$3,0),0)</f>
        <v>0</v>
      </c>
      <c r="BM16" s="85">
        <f>IF(E16=Spielplan!E16,IF(G16=Spielplan!G16,Punktemodus!$B$5,0),0)</f>
        <v>3</v>
      </c>
      <c r="BN16" s="85">
        <f>IF(E16=Spielplan!E16,Punktemodus!$B$7,0)</f>
        <v>1</v>
      </c>
      <c r="BO16" s="85">
        <f>IF(G16=Spielplan!G16,Punktemodus!$B$7,0)</f>
        <v>1</v>
      </c>
      <c r="BP16" s="137">
        <f>IF(Spielplan!E16="",0,SUM(BJ16:BO16))</f>
        <v>0</v>
      </c>
      <c r="BQ16" s="60"/>
      <c r="BR16" s="87"/>
      <c r="BS16" s="63" t="s">
        <v>22</v>
      </c>
      <c r="BT16" s="44" t="str">
        <f>IF(G39="","",BB34)</f>
        <v/>
      </c>
      <c r="BU16" s="46"/>
      <c r="BV16" s="104"/>
      <c r="BW16" s="60"/>
      <c r="BX16" s="104"/>
      <c r="BY16" s="60"/>
      <c r="BZ16" s="60"/>
      <c r="CA16" s="60"/>
      <c r="CB16" s="60"/>
      <c r="CC16" s="60"/>
      <c r="CD16" s="60"/>
      <c r="CE16" s="60"/>
      <c r="CF16" s="91"/>
      <c r="CG16" s="91" t="s">
        <v>28</v>
      </c>
      <c r="CH16" s="60"/>
      <c r="CI16" s="60"/>
      <c r="CJ16" s="61" t="s">
        <v>26</v>
      </c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</row>
    <row r="17" spans="1:101" ht="18.75" customHeight="1" thickBot="1" x14ac:dyDescent="0.3">
      <c r="A17" s="60"/>
      <c r="B17" s="60"/>
      <c r="C17" s="44" t="str">
        <f>H12</f>
        <v>Kroatien</v>
      </c>
      <c r="D17" s="45"/>
      <c r="E17" s="104"/>
      <c r="F17" s="93"/>
      <c r="G17" s="104"/>
      <c r="H17" s="44" t="str">
        <f>C13</f>
        <v>Mexiko</v>
      </c>
      <c r="I17" s="45"/>
      <c r="J17" s="60"/>
      <c r="K17" s="60" t="s">
        <v>62</v>
      </c>
      <c r="L17" s="60">
        <f t="shared" si="0"/>
        <v>0</v>
      </c>
      <c r="M17" s="60"/>
      <c r="N17" s="60">
        <f>IF($E17="",0,IF($E17&gt;$G17,3,IF($E17=$G17,1,0)))</f>
        <v>0</v>
      </c>
      <c r="O17" s="60">
        <f>IF($G17="",0,IF($E17&gt;$G17,0,IF($E17=$G17,1,3)))</f>
        <v>0</v>
      </c>
      <c r="P17" s="60"/>
      <c r="Q17" s="60"/>
      <c r="R17" s="60">
        <f>E17</f>
        <v>0</v>
      </c>
      <c r="S17" s="60">
        <f>G17</f>
        <v>0</v>
      </c>
      <c r="T17" s="60"/>
      <c r="U17" s="60"/>
      <c r="V17" s="60">
        <f>G17</f>
        <v>0</v>
      </c>
      <c r="W17" s="60">
        <f>E17</f>
        <v>0</v>
      </c>
      <c r="X17" s="60"/>
      <c r="Y17" s="60"/>
      <c r="Z17" s="60" t="s">
        <v>30</v>
      </c>
      <c r="AA17" s="60"/>
      <c r="AB17" s="60"/>
      <c r="AC17" s="60"/>
      <c r="AD17" s="60"/>
      <c r="AE17" s="60"/>
      <c r="AF17" s="60"/>
      <c r="AG17" s="60" t="b">
        <f>OR(AG12=AG13,AG12=AG14,AG12=AG15,AG13=AG14,AG13=AG15,AG14=AG15)</f>
        <v>1</v>
      </c>
      <c r="AH17" s="60"/>
      <c r="AI17" s="60"/>
      <c r="AJ17" s="60"/>
      <c r="AK17" s="60"/>
      <c r="AL17" s="60"/>
      <c r="AM17" s="60"/>
      <c r="AN17" s="60"/>
      <c r="AO17" s="60" t="s">
        <v>34</v>
      </c>
      <c r="AP17" s="60"/>
      <c r="AQ17" s="60"/>
      <c r="AR17" s="60" t="b">
        <f>OR(AR12=AR13,AR12=AR14,AR12=AR15,AR13=AR14,AR13=AR15,AR14=AR15)</f>
        <v>1</v>
      </c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85">
        <f>IF(E17&gt;G17,IF(Spielplan!E17&gt;Spielplan!G17,Punktemodus!$B$3,0),0)</f>
        <v>0</v>
      </c>
      <c r="BK17" s="85">
        <f>IF(E17=G17,IF(Spielplan!E17=Spielplan!G17,Punktemodus!$B$3,0),0)</f>
        <v>10</v>
      </c>
      <c r="BL17" s="85">
        <f>IF(E17&lt;G17,IF(Spielplan!E17&lt;Spielplan!G17,Punktemodus!$B$3,0),0)</f>
        <v>0</v>
      </c>
      <c r="BM17" s="85">
        <f>IF(E17=Spielplan!E17,IF(G17=Spielplan!G17,Punktemodus!$B$5,0),0)</f>
        <v>3</v>
      </c>
      <c r="BN17" s="85">
        <f>IF(E17=Spielplan!E17,Punktemodus!$B$7,0)</f>
        <v>1</v>
      </c>
      <c r="BO17" s="85">
        <f>IF(G17=Spielplan!G17,Punktemodus!$B$7,0)</f>
        <v>1</v>
      </c>
      <c r="BP17" s="137">
        <f>IF(Spielplan!E17="",0,SUM(BJ17:BO17))</f>
        <v>0</v>
      </c>
      <c r="BQ17" s="60"/>
      <c r="BR17" s="87"/>
      <c r="BS17" s="52" t="s">
        <v>25</v>
      </c>
      <c r="BT17" s="44" t="str">
        <f>IF(G50="","",BB46)</f>
        <v/>
      </c>
      <c r="BU17" s="46"/>
      <c r="BV17" s="104"/>
      <c r="BW17" s="60"/>
      <c r="BX17" s="104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</row>
    <row r="18" spans="1:101" ht="18.75" customHeight="1" thickBot="1" x14ac:dyDescent="0.25">
      <c r="A18" s="60"/>
      <c r="B18" s="60"/>
      <c r="C18" s="136" t="str">
        <f>IF(G17="","",IF(AR17=TRUE,"Achtung: Fehler in Tabelle!",""))</f>
        <v/>
      </c>
      <c r="D18" s="60"/>
      <c r="E18" s="85"/>
      <c r="F18" s="60"/>
      <c r="G18" s="85"/>
      <c r="H18" s="60"/>
      <c r="I18" s="60"/>
      <c r="J18" s="60"/>
      <c r="K18" s="60"/>
      <c r="L18" s="60"/>
      <c r="M18" s="60">
        <f t="shared" ref="M18:X18" si="3">SUM(M12:M17)</f>
        <v>0</v>
      </c>
      <c r="N18" s="60">
        <f t="shared" si="3"/>
        <v>0</v>
      </c>
      <c r="O18" s="60">
        <f t="shared" si="3"/>
        <v>0</v>
      </c>
      <c r="P18" s="60">
        <f t="shared" si="3"/>
        <v>0</v>
      </c>
      <c r="Q18" s="60">
        <f t="shared" si="3"/>
        <v>0</v>
      </c>
      <c r="R18" s="60">
        <f t="shared" si="3"/>
        <v>0</v>
      </c>
      <c r="S18" s="60">
        <f t="shared" si="3"/>
        <v>0</v>
      </c>
      <c r="T18" s="60">
        <f t="shared" si="3"/>
        <v>0</v>
      </c>
      <c r="U18" s="60">
        <f t="shared" si="3"/>
        <v>0</v>
      </c>
      <c r="V18" s="60">
        <f t="shared" si="3"/>
        <v>0</v>
      </c>
      <c r="W18" s="60">
        <f t="shared" si="3"/>
        <v>0</v>
      </c>
      <c r="X18" s="60">
        <f t="shared" si="3"/>
        <v>0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160">
        <f>SUM(BP12:BP17)</f>
        <v>0</v>
      </c>
      <c r="BQ18" s="60"/>
      <c r="BR18" s="8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47">
        <v>58</v>
      </c>
      <c r="CF18" s="44" t="str">
        <f>IF(CE14="",IF(CC14&gt;CC15,CA14,CA15),IF(CE14&gt;CE15,CA14,CA15))</f>
        <v/>
      </c>
      <c r="CG18" s="46"/>
      <c r="CH18" s="104"/>
      <c r="CI18" s="60"/>
      <c r="CJ18" s="104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</row>
    <row r="19" spans="1:101" ht="18.75" customHeight="1" thickBot="1" x14ac:dyDescent="0.25">
      <c r="A19" s="60"/>
      <c r="B19" s="60"/>
      <c r="C19" s="60"/>
      <c r="D19" s="60"/>
      <c r="E19" s="85"/>
      <c r="F19" s="60"/>
      <c r="G19" s="85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138"/>
      <c r="BQ19" s="60"/>
      <c r="BR19" s="8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47">
        <v>57</v>
      </c>
      <c r="CF19" s="44" t="str">
        <f>IF(CE22="",IF(CC22&gt;CC23,CA22,CA23),IF(CE22&gt;CE23,CA22,CA23))</f>
        <v/>
      </c>
      <c r="CG19" s="46"/>
      <c r="CH19" s="104"/>
      <c r="CI19" s="60"/>
      <c r="CJ19" s="104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</row>
    <row r="20" spans="1:101" ht="18.75" customHeight="1" thickBot="1" x14ac:dyDescent="0.25">
      <c r="A20" s="60"/>
      <c r="B20" s="60"/>
      <c r="C20" s="60"/>
      <c r="D20" s="60"/>
      <c r="E20" s="85"/>
      <c r="F20" s="60"/>
      <c r="G20" s="85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138"/>
      <c r="BQ20" s="60"/>
      <c r="BR20" s="87"/>
      <c r="BS20" s="54" t="s">
        <v>121</v>
      </c>
      <c r="BT20" s="44" t="str">
        <f>IF(G61="","",BB56)</f>
        <v/>
      </c>
      <c r="BU20" s="46"/>
      <c r="BV20" s="104"/>
      <c r="BW20" s="60"/>
      <c r="BX20" s="104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</row>
    <row r="21" spans="1:101" ht="18.75" customHeight="1" thickBot="1" x14ac:dyDescent="0.3">
      <c r="A21" s="60"/>
      <c r="B21" s="60"/>
      <c r="C21" s="88" t="s">
        <v>64</v>
      </c>
      <c r="D21" s="60"/>
      <c r="E21" s="85"/>
      <c r="F21" s="60"/>
      <c r="G21" s="85"/>
      <c r="H21" s="60"/>
      <c r="I21" s="60"/>
      <c r="J21" s="60"/>
      <c r="K21" s="60"/>
      <c r="L21" s="60"/>
      <c r="M21" s="60" t="s">
        <v>4</v>
      </c>
      <c r="N21" s="60"/>
      <c r="O21" s="60"/>
      <c r="P21" s="60"/>
      <c r="Q21" s="60" t="s">
        <v>6</v>
      </c>
      <c r="R21" s="60"/>
      <c r="S21" s="60"/>
      <c r="T21" s="60"/>
      <c r="U21" s="60" t="s">
        <v>7</v>
      </c>
      <c r="V21" s="60"/>
      <c r="W21" s="60"/>
      <c r="X21" s="60"/>
      <c r="Y21" s="60"/>
      <c r="Z21" s="60" t="s">
        <v>4</v>
      </c>
      <c r="AA21" s="60" t="s">
        <v>5</v>
      </c>
      <c r="AB21" s="60"/>
      <c r="AC21" s="60"/>
      <c r="AD21" s="60" t="s">
        <v>9</v>
      </c>
      <c r="AE21" s="60"/>
      <c r="AF21" s="60"/>
      <c r="AG21" s="60"/>
      <c r="AH21" s="60" t="s">
        <v>32</v>
      </c>
      <c r="AI21" s="60"/>
      <c r="AJ21" s="60"/>
      <c r="AK21" s="60"/>
      <c r="AL21" s="60"/>
      <c r="AM21" s="60"/>
      <c r="AN21" s="60" t="s">
        <v>35</v>
      </c>
      <c r="AO21" s="60"/>
      <c r="AP21" s="60"/>
      <c r="AQ21" s="60"/>
      <c r="AR21" s="60"/>
      <c r="AS21" s="60" t="s">
        <v>33</v>
      </c>
      <c r="AT21" s="60"/>
      <c r="AU21" s="60"/>
      <c r="AV21" s="60"/>
      <c r="AW21" s="60"/>
      <c r="AX21" s="60"/>
      <c r="AY21" s="60"/>
      <c r="AZ21" s="60"/>
      <c r="BA21" s="60"/>
      <c r="BB21" s="89" t="s">
        <v>10</v>
      </c>
      <c r="BC21" s="60"/>
      <c r="BD21" s="90" t="s">
        <v>4</v>
      </c>
      <c r="BE21" s="60"/>
      <c r="BF21" s="61" t="s">
        <v>5</v>
      </c>
      <c r="BG21" s="60"/>
      <c r="BH21" s="60"/>
      <c r="BI21" s="60"/>
      <c r="BJ21" s="60"/>
      <c r="BK21" s="60"/>
      <c r="BL21" s="60"/>
      <c r="BM21" s="60"/>
      <c r="BN21" s="60"/>
      <c r="BO21" s="60"/>
      <c r="BP21" s="138"/>
      <c r="BQ21" s="60"/>
      <c r="BR21" s="87"/>
      <c r="BS21" s="73" t="s">
        <v>122</v>
      </c>
      <c r="BT21" s="44" t="str">
        <f>IF(G72="","",BB68)</f>
        <v/>
      </c>
      <c r="BU21" s="46"/>
      <c r="BV21" s="104"/>
      <c r="BW21" s="60"/>
      <c r="BX21" s="104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91" t="s">
        <v>29</v>
      </c>
      <c r="CM21" s="60"/>
      <c r="CN21" s="60"/>
      <c r="CO21" s="61" t="s">
        <v>26</v>
      </c>
      <c r="CP21" s="60"/>
      <c r="CQ21" s="60"/>
      <c r="CR21" s="60"/>
      <c r="CS21" s="60"/>
      <c r="CT21" s="60"/>
      <c r="CU21" s="60"/>
      <c r="CV21" s="60"/>
      <c r="CW21" s="60"/>
    </row>
    <row r="22" spans="1:101" ht="18.75" customHeight="1" thickBot="1" x14ac:dyDescent="0.3">
      <c r="A22" s="60"/>
      <c r="B22" s="60"/>
      <c r="C22" s="60"/>
      <c r="D22" s="60"/>
      <c r="E22" s="85"/>
      <c r="F22" s="60"/>
      <c r="G22" s="85"/>
      <c r="H22" s="60"/>
      <c r="I22" s="60"/>
      <c r="J22" s="60"/>
      <c r="K22" s="60"/>
      <c r="L22" s="60"/>
      <c r="M22" s="60" t="s">
        <v>0</v>
      </c>
      <c r="N22" s="60" t="s">
        <v>1</v>
      </c>
      <c r="O22" s="60" t="s">
        <v>2</v>
      </c>
      <c r="P22" s="60" t="s">
        <v>3</v>
      </c>
      <c r="Q22" s="60" t="s">
        <v>0</v>
      </c>
      <c r="R22" s="60" t="s">
        <v>1</v>
      </c>
      <c r="S22" s="60" t="s">
        <v>2</v>
      </c>
      <c r="T22" s="60" t="s">
        <v>3</v>
      </c>
      <c r="U22" s="60" t="s">
        <v>0</v>
      </c>
      <c r="V22" s="60" t="s">
        <v>1</v>
      </c>
      <c r="W22" s="60" t="s">
        <v>2</v>
      </c>
      <c r="X22" s="60" t="s">
        <v>3</v>
      </c>
      <c r="Y22" s="60"/>
      <c r="Z22" s="60" t="s">
        <v>8</v>
      </c>
      <c r="AA22" s="60"/>
      <c r="AB22" s="60"/>
      <c r="AC22" s="60"/>
      <c r="AD22" s="60"/>
      <c r="AE22" s="60"/>
      <c r="AF22" s="60"/>
      <c r="AG22" s="60"/>
      <c r="AH22" s="60" t="s">
        <v>31</v>
      </c>
      <c r="AI22" s="60"/>
      <c r="AJ22" s="60"/>
      <c r="AK22" s="60"/>
      <c r="AL22" s="60"/>
      <c r="AM22" s="60"/>
      <c r="AN22" s="60" t="str">
        <f>AI23</f>
        <v>Spanien</v>
      </c>
      <c r="AO22" s="60" t="str">
        <f>AI24</f>
        <v>Niederlande</v>
      </c>
      <c r="AP22" s="60" t="str">
        <f>AI25</f>
        <v>Chile</v>
      </c>
      <c r="AQ22" s="60" t="str">
        <f>AI26</f>
        <v>Australien</v>
      </c>
      <c r="AR22" s="60"/>
      <c r="AS22" s="60" t="s">
        <v>31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138"/>
      <c r="BQ22" s="60"/>
      <c r="BR22" s="87"/>
      <c r="BS22" s="60"/>
      <c r="BT22" s="60"/>
      <c r="BU22" s="60"/>
      <c r="BV22" s="60"/>
      <c r="BW22" s="60"/>
      <c r="BX22" s="60"/>
      <c r="BY22" s="60"/>
      <c r="BZ22" s="47">
        <v>53</v>
      </c>
      <c r="CA22" s="44" t="str">
        <f>IF(BX20="",IF(BV20&gt;BV21,BT20,BT21),IF(BX20&gt;BX21,BT20,BT21))</f>
        <v/>
      </c>
      <c r="CB22" s="46"/>
      <c r="CC22" s="104"/>
      <c r="CD22" s="60"/>
      <c r="CE22" s="104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88" t="s">
        <v>130</v>
      </c>
      <c r="CS22" s="60"/>
      <c r="CT22" s="60"/>
      <c r="CU22" s="60"/>
      <c r="CV22" s="60"/>
      <c r="CW22" s="60"/>
    </row>
    <row r="23" spans="1:101" ht="18.75" customHeight="1" thickBot="1" x14ac:dyDescent="0.3">
      <c r="A23" s="60"/>
      <c r="B23" s="60"/>
      <c r="C23" s="65" t="str">
        <f>Spielplan!$C$23</f>
        <v>Spanien</v>
      </c>
      <c r="D23" s="66"/>
      <c r="E23" s="104"/>
      <c r="F23" s="93"/>
      <c r="G23" s="104"/>
      <c r="H23" s="65" t="str">
        <f>Spielplan!$H$23</f>
        <v>Niederlande</v>
      </c>
      <c r="I23" s="66"/>
      <c r="J23" s="60"/>
      <c r="K23" s="60" t="s">
        <v>68</v>
      </c>
      <c r="L23" s="60">
        <f t="shared" ref="L23:L28" si="4">IF(E23-G23&gt;0,1,IF(G23=E23,0,-1))</f>
        <v>0</v>
      </c>
      <c r="M23" s="60">
        <f>IF($E23="",0,IF($E23&gt;$G23,3,IF($E23=G23,1,0)))</f>
        <v>0</v>
      </c>
      <c r="N23" s="60">
        <f>IF($G23="",0,IF($E23&gt;$G23,0,IF($E23=G23,1,3)))</f>
        <v>0</v>
      </c>
      <c r="O23" s="60"/>
      <c r="P23" s="60"/>
      <c r="Q23" s="60">
        <f>E23</f>
        <v>0</v>
      </c>
      <c r="R23" s="60">
        <f>G23</f>
        <v>0</v>
      </c>
      <c r="S23" s="60"/>
      <c r="T23" s="60"/>
      <c r="U23" s="60">
        <f>G23</f>
        <v>0</v>
      </c>
      <c r="V23" s="60">
        <f>E23</f>
        <v>0</v>
      </c>
      <c r="W23" s="60"/>
      <c r="X23" s="60"/>
      <c r="Y23" s="60"/>
      <c r="Z23" s="60">
        <f>M29</f>
        <v>0</v>
      </c>
      <c r="AA23" s="60">
        <f>Q29</f>
        <v>0</v>
      </c>
      <c r="AB23" s="60">
        <f>U29</f>
        <v>0</v>
      </c>
      <c r="AC23" s="60">
        <f>AA23-AB23</f>
        <v>0</v>
      </c>
      <c r="AD23" s="60">
        <f>IF(Z23&gt;Z24,-1,0)</f>
        <v>0</v>
      </c>
      <c r="AE23" s="60">
        <f>IF(Z23&gt;Z25,-1,0)</f>
        <v>0</v>
      </c>
      <c r="AF23" s="60">
        <f>IF(Z23&gt;Z26,-1,0)</f>
        <v>0</v>
      </c>
      <c r="AG23" s="60">
        <f>10000-(AJ23*1000+AM23*100+AK23*10)</f>
        <v>10000</v>
      </c>
      <c r="AH23" s="90">
        <f>RANK(AG23,AG23:AG26,1)</f>
        <v>1</v>
      </c>
      <c r="AI23" s="60" t="str">
        <f>C23</f>
        <v>Spanien</v>
      </c>
      <c r="AJ23" s="60">
        <f t="shared" ref="AJ23:AL26" si="5">Z23</f>
        <v>0</v>
      </c>
      <c r="AK23" s="60">
        <f t="shared" si="5"/>
        <v>0</v>
      </c>
      <c r="AL23" s="60">
        <f t="shared" si="5"/>
        <v>0</v>
      </c>
      <c r="AM23" s="60">
        <f>AK23-AL23</f>
        <v>0</v>
      </c>
      <c r="AN23" s="187"/>
      <c r="AO23" s="187">
        <f>IF(AG24=AG23,IF(G23&gt;E23,AG24-0.1,AG24),AG24)</f>
        <v>10000</v>
      </c>
      <c r="AP23" s="187">
        <f>IF(AG25=AG23,IF(G25&gt;E25,AG25-0.1,AG25),AG25)</f>
        <v>10000</v>
      </c>
      <c r="AQ23" s="187">
        <f>IF(AG26=AG23,IF(G27&gt;E27,AG26-0.1,AG26),AG26)</f>
        <v>10000</v>
      </c>
      <c r="AR23" s="187">
        <f>AN27</f>
        <v>30000</v>
      </c>
      <c r="AS23" s="90">
        <f>RANK(AR23,AR23:AR26,1)</f>
        <v>1</v>
      </c>
      <c r="AT23" s="60" t="str">
        <f t="shared" ref="AT23:AW26" si="6">AI23</f>
        <v>Spanien</v>
      </c>
      <c r="AU23" s="60">
        <f t="shared" si="6"/>
        <v>0</v>
      </c>
      <c r="AV23" s="60">
        <f t="shared" si="6"/>
        <v>0</v>
      </c>
      <c r="AW23" s="60">
        <f t="shared" si="6"/>
        <v>0</v>
      </c>
      <c r="AX23" s="60"/>
      <c r="AY23" s="60"/>
      <c r="AZ23" s="60"/>
      <c r="BA23" s="67">
        <v>1</v>
      </c>
      <c r="BB23" s="65" t="str">
        <f>VLOOKUP(1,AS23:AT26,2,FALSE)</f>
        <v>Spanien</v>
      </c>
      <c r="BC23" s="66"/>
      <c r="BD23" s="68">
        <f>VLOOKUP(1,AS23:AW26,3,FALSE)</f>
        <v>0</v>
      </c>
      <c r="BE23" s="69">
        <f>VLOOKUP(1,AS23:AW26,4,FALSE)</f>
        <v>0</v>
      </c>
      <c r="BF23" s="93" t="s">
        <v>12</v>
      </c>
      <c r="BG23" s="69">
        <f>VLOOKUP(1,AS23:AW26,5,FALSE)</f>
        <v>0</v>
      </c>
      <c r="BH23" s="70" t="s">
        <v>20</v>
      </c>
      <c r="BI23" s="60"/>
      <c r="BJ23" s="85">
        <f>IF(E23&gt;G23,IF(Spielplan!E23&gt;Spielplan!G23,Punktemodus!$B$3,0),0)</f>
        <v>0</v>
      </c>
      <c r="BK23" s="85">
        <f>IF(E23=G23,IF(Spielplan!E23=Spielplan!G23,Punktemodus!$B$3,0),0)</f>
        <v>10</v>
      </c>
      <c r="BL23" s="85">
        <f>IF(E23&lt;G23,IF(Spielplan!E23&lt;Spielplan!G23,Punktemodus!$B$3,0),0)</f>
        <v>0</v>
      </c>
      <c r="BM23" s="85">
        <f>IF(E23=Spielplan!E23,IF(G23=Spielplan!G23,Punktemodus!$B$5,0),0)</f>
        <v>3</v>
      </c>
      <c r="BN23" s="85">
        <f>IF(E23=Spielplan!E23,Punktemodus!$B$7,0)</f>
        <v>1</v>
      </c>
      <c r="BO23" s="85">
        <f>IF(G23=Spielplan!G23,Punktemodus!$B$7,0)</f>
        <v>1</v>
      </c>
      <c r="BP23" s="137">
        <f>IF(Spielplan!E23="",0,SUM(BJ23:BO23))</f>
        <v>0</v>
      </c>
      <c r="BQ23" s="60"/>
      <c r="BR23" s="87"/>
      <c r="BS23" s="60"/>
      <c r="BT23" s="60"/>
      <c r="BU23" s="60"/>
      <c r="BV23" s="60"/>
      <c r="BW23" s="60"/>
      <c r="BX23" s="60"/>
      <c r="BY23" s="60"/>
      <c r="BZ23" s="47">
        <v>54</v>
      </c>
      <c r="CA23" s="44" t="str">
        <f>IF(BX24="",IF(BV24&gt;BV25,BT24,BT25),IF(BX24&gt;BX25,BT24,BT25))</f>
        <v/>
      </c>
      <c r="CB23" s="46"/>
      <c r="CC23" s="104"/>
      <c r="CD23" s="60"/>
      <c r="CE23" s="104"/>
      <c r="CF23" s="60"/>
      <c r="CG23" s="60"/>
      <c r="CH23" s="60"/>
      <c r="CI23" s="60"/>
      <c r="CJ23" s="47" t="s">
        <v>132</v>
      </c>
      <c r="CK23" s="44" t="str">
        <f>IF(CJ18="",IF(CH18&gt;CH19,CF18,CF19),IF(CJ18&gt;CJ19,CF18,CF19))</f>
        <v/>
      </c>
      <c r="CL23" s="46"/>
      <c r="CM23" s="104"/>
      <c r="CN23" s="60"/>
      <c r="CO23" s="104"/>
      <c r="CP23" s="60"/>
      <c r="CQ23" s="376" t="str">
        <f>IF(CO23="",IF(CM23&gt;CM24,CK23,CK24),IF(CO23&gt;CO24,CK23,CK24))</f>
        <v/>
      </c>
      <c r="CR23" s="377"/>
      <c r="CS23" s="377"/>
      <c r="CT23" s="377"/>
      <c r="CU23" s="377"/>
      <c r="CV23" s="378"/>
      <c r="CW23" s="60"/>
    </row>
    <row r="24" spans="1:101" ht="18.75" customHeight="1" thickBot="1" x14ac:dyDescent="0.3">
      <c r="A24" s="60"/>
      <c r="B24" s="60"/>
      <c r="C24" s="53" t="str">
        <f>Spielplan!$C$24</f>
        <v>Chile</v>
      </c>
      <c r="D24" s="64"/>
      <c r="E24" s="104"/>
      <c r="F24" s="93"/>
      <c r="G24" s="104"/>
      <c r="H24" s="53" t="str">
        <f>Spielplan!$H$24</f>
        <v>Australien</v>
      </c>
      <c r="I24" s="64"/>
      <c r="J24" s="60"/>
      <c r="K24" s="60" t="s">
        <v>69</v>
      </c>
      <c r="L24" s="60">
        <f t="shared" si="4"/>
        <v>0</v>
      </c>
      <c r="M24" s="60"/>
      <c r="N24" s="60"/>
      <c r="O24" s="60">
        <f>IF($E24="",0,IF($E24&gt;$G24,3,IF($E24=$G24,1,0)))</f>
        <v>0</v>
      </c>
      <c r="P24" s="60">
        <f>IF($G24="",0,IF($E24&gt;$G24,0,IF($E24=$G24,1,3)))</f>
        <v>0</v>
      </c>
      <c r="Q24" s="60"/>
      <c r="R24" s="60"/>
      <c r="S24" s="60">
        <f>E24</f>
        <v>0</v>
      </c>
      <c r="T24" s="60">
        <f>G24</f>
        <v>0</v>
      </c>
      <c r="U24" s="60"/>
      <c r="V24" s="60"/>
      <c r="W24" s="60">
        <f>G24</f>
        <v>0</v>
      </c>
      <c r="X24" s="60">
        <f>E24</f>
        <v>0</v>
      </c>
      <c r="Y24" s="60"/>
      <c r="Z24" s="60">
        <f>N29</f>
        <v>0</v>
      </c>
      <c r="AA24" s="60">
        <f>R29</f>
        <v>0</v>
      </c>
      <c r="AB24" s="60">
        <f>V29</f>
        <v>0</v>
      </c>
      <c r="AC24" s="60">
        <f>AA24-AB24</f>
        <v>0</v>
      </c>
      <c r="AD24" s="60">
        <f>IF(Z24&gt;Z23,-1,0)</f>
        <v>0</v>
      </c>
      <c r="AE24" s="60">
        <f>IF(Z24&gt;Z25,-1,0)</f>
        <v>0</v>
      </c>
      <c r="AF24" s="60">
        <f>IF(Z24&gt;Z26,-1,0)</f>
        <v>0</v>
      </c>
      <c r="AG24" s="60">
        <f>10000-(AJ24*1000+AM24*100+AK24*10)</f>
        <v>10000</v>
      </c>
      <c r="AH24" s="90">
        <f>RANK(AG24,AG23:AG26,1)</f>
        <v>1</v>
      </c>
      <c r="AI24" s="60" t="str">
        <f>H23</f>
        <v>Niederlande</v>
      </c>
      <c r="AJ24" s="60">
        <f t="shared" si="5"/>
        <v>0</v>
      </c>
      <c r="AK24" s="60">
        <f t="shared" si="5"/>
        <v>0</v>
      </c>
      <c r="AL24" s="60">
        <f t="shared" si="5"/>
        <v>0</v>
      </c>
      <c r="AM24" s="60">
        <f>AK24-AL24</f>
        <v>0</v>
      </c>
      <c r="AN24" s="187">
        <f>IF(AG23=AG24,IF(E23&gt;G23,AG23-0.1,AG23),AG23)</f>
        <v>10000</v>
      </c>
      <c r="AO24" s="187"/>
      <c r="AP24" s="187">
        <f>IF(AG25=AG24,IF(G28&gt;E28,AG25-0.1,AG25),AG25)</f>
        <v>10000</v>
      </c>
      <c r="AQ24" s="187">
        <f>IF(AG26=AG24,IF(G26&gt;E26,AG26-0.1,AG26),AG26)</f>
        <v>10000</v>
      </c>
      <c r="AR24" s="187">
        <f>AO27</f>
        <v>30000</v>
      </c>
      <c r="AS24" s="90">
        <f>RANK(AR24,AR23:AR26,1)</f>
        <v>1</v>
      </c>
      <c r="AT24" s="60" t="str">
        <f t="shared" si="6"/>
        <v>Niederlande</v>
      </c>
      <c r="AU24" s="60">
        <f t="shared" si="6"/>
        <v>0</v>
      </c>
      <c r="AV24" s="60">
        <f t="shared" si="6"/>
        <v>0</v>
      </c>
      <c r="AW24" s="60">
        <f t="shared" si="6"/>
        <v>0</v>
      </c>
      <c r="AX24" s="60"/>
      <c r="AY24" s="60"/>
      <c r="AZ24" s="60"/>
      <c r="BA24" s="71">
        <v>2</v>
      </c>
      <c r="BB24" s="53" t="e">
        <f>VLOOKUP(2,AS23:AT26,2,FALSE)</f>
        <v>#N/A</v>
      </c>
      <c r="BC24" s="64"/>
      <c r="BD24" s="72" t="e">
        <f>VLOOKUP(2,AS23:AW26,3,FALSE)</f>
        <v>#N/A</v>
      </c>
      <c r="BE24" s="73" t="e">
        <f>VLOOKUP(2,AS23:AW26,4,FALSE)</f>
        <v>#N/A</v>
      </c>
      <c r="BF24" s="93" t="s">
        <v>12</v>
      </c>
      <c r="BG24" s="73" t="e">
        <f>VLOOKUP(2,AS23:AW26,5,FALSE)</f>
        <v>#N/A</v>
      </c>
      <c r="BH24" s="74" t="s">
        <v>21</v>
      </c>
      <c r="BI24" s="60"/>
      <c r="BJ24" s="85">
        <f>IF(E24&gt;G24,IF(Spielplan!E24&gt;Spielplan!G24,Punktemodus!$B$3,0),0)</f>
        <v>0</v>
      </c>
      <c r="BK24" s="85">
        <f>IF(E24=G24,IF(Spielplan!E24=Spielplan!G24,Punktemodus!$B$3,0),0)</f>
        <v>10</v>
      </c>
      <c r="BL24" s="85">
        <f>IF(E24&lt;G24,IF(Spielplan!E24&lt;Spielplan!G24,Punktemodus!$B$3,0),0)</f>
        <v>0</v>
      </c>
      <c r="BM24" s="85">
        <f>IF(E24=Spielplan!E24,IF(G24=Spielplan!G24,Punktemodus!$B$5,0),0)</f>
        <v>3</v>
      </c>
      <c r="BN24" s="85">
        <f>IF(E24=Spielplan!E24,Punktemodus!$B$7,0)</f>
        <v>1</v>
      </c>
      <c r="BO24" s="85">
        <f>IF(G24=Spielplan!G24,Punktemodus!$B$7,0)</f>
        <v>1</v>
      </c>
      <c r="BP24" s="137">
        <f>IF(Spielplan!E24="",0,SUM(BJ24:BO24))</f>
        <v>0</v>
      </c>
      <c r="BQ24" s="60"/>
      <c r="BR24" s="87"/>
      <c r="BS24" s="63" t="s">
        <v>123</v>
      </c>
      <c r="BT24" s="44" t="str">
        <f>IF(G83="","",BB78)</f>
        <v/>
      </c>
      <c r="BU24" s="46"/>
      <c r="BV24" s="104"/>
      <c r="BW24" s="60"/>
      <c r="BX24" s="104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47" t="s">
        <v>133</v>
      </c>
      <c r="CK24" s="44" t="str">
        <f>IF(CJ34="",IF(CH34&gt;CH35,CF34,CF35),IF(CJ34&gt;CJ35,CF34,CF35))</f>
        <v/>
      </c>
      <c r="CL24" s="46"/>
      <c r="CM24" s="104"/>
      <c r="CN24" s="60"/>
      <c r="CO24" s="104"/>
      <c r="CP24" s="60"/>
      <c r="CQ24" s="379"/>
      <c r="CR24" s="380"/>
      <c r="CS24" s="380"/>
      <c r="CT24" s="380"/>
      <c r="CU24" s="380"/>
      <c r="CV24" s="381"/>
      <c r="CW24" s="60"/>
    </row>
    <row r="25" spans="1:101" ht="18.75" customHeight="1" thickBot="1" x14ac:dyDescent="0.3">
      <c r="A25" s="60"/>
      <c r="B25" s="60"/>
      <c r="C25" s="65" t="str">
        <f>C23</f>
        <v>Spanien</v>
      </c>
      <c r="D25" s="66"/>
      <c r="E25" s="104"/>
      <c r="F25" s="93"/>
      <c r="G25" s="104"/>
      <c r="H25" s="65" t="str">
        <f>C24</f>
        <v>Chile</v>
      </c>
      <c r="I25" s="66"/>
      <c r="J25" s="60"/>
      <c r="K25" s="60" t="s">
        <v>70</v>
      </c>
      <c r="L25" s="60">
        <f t="shared" si="4"/>
        <v>0</v>
      </c>
      <c r="M25" s="60">
        <f>IF($E25="",0,IF($E25&gt;$G25,3,IF($E25=G25,1,0)))</f>
        <v>0</v>
      </c>
      <c r="N25" s="60"/>
      <c r="O25" s="60">
        <f>IF($G25="",0,IF($E25&gt;$G25,0,IF($E25=$G25,1,3)))</f>
        <v>0</v>
      </c>
      <c r="P25" s="60"/>
      <c r="Q25" s="60">
        <f>E25</f>
        <v>0</v>
      </c>
      <c r="R25" s="60"/>
      <c r="S25" s="60">
        <f>G25</f>
        <v>0</v>
      </c>
      <c r="T25" s="60"/>
      <c r="U25" s="60">
        <f>G25</f>
        <v>0</v>
      </c>
      <c r="V25" s="60"/>
      <c r="W25" s="60">
        <f>E25</f>
        <v>0</v>
      </c>
      <c r="X25" s="60"/>
      <c r="Y25" s="60"/>
      <c r="Z25" s="60">
        <f>O29</f>
        <v>0</v>
      </c>
      <c r="AA25" s="60">
        <f>S29</f>
        <v>0</v>
      </c>
      <c r="AB25" s="60">
        <f>W29</f>
        <v>0</v>
      </c>
      <c r="AC25" s="60">
        <f>AA25-AB25</f>
        <v>0</v>
      </c>
      <c r="AD25" s="60">
        <f>IF(Z25&gt;Z23,-1,0)</f>
        <v>0</v>
      </c>
      <c r="AE25" s="60">
        <f>IF(Z25&gt;Z24,-1,0)</f>
        <v>0</v>
      </c>
      <c r="AF25" s="60">
        <f>IF(Z25&gt;Z26,-1,0)</f>
        <v>0</v>
      </c>
      <c r="AG25" s="60">
        <f>10000-(AJ25*1000+AM25*100+AK25*10)</f>
        <v>10000</v>
      </c>
      <c r="AH25" s="90">
        <f>RANK(AG25,AG23:AG26,1)</f>
        <v>1</v>
      </c>
      <c r="AI25" s="60" t="str">
        <f>C24</f>
        <v>Chile</v>
      </c>
      <c r="AJ25" s="60">
        <f t="shared" si="5"/>
        <v>0</v>
      </c>
      <c r="AK25" s="60">
        <f t="shared" si="5"/>
        <v>0</v>
      </c>
      <c r="AL25" s="60">
        <f t="shared" si="5"/>
        <v>0</v>
      </c>
      <c r="AM25" s="60">
        <f>AK25-AL25</f>
        <v>0</v>
      </c>
      <c r="AN25" s="187">
        <f>IF(AG23=AG25,IF(E25&gt;G25,AG23-0.1,AG23),AG23)</f>
        <v>10000</v>
      </c>
      <c r="AO25" s="187">
        <f>IF(AG24=AG25,IF(E28&gt;G28,AG24-0.1,AG24),AG24)</f>
        <v>10000</v>
      </c>
      <c r="AP25" s="187"/>
      <c r="AQ25" s="187">
        <f>IF(AG26=AG25,IF(G24&gt;E24,AG26-0.1,AG26),AG26)</f>
        <v>10000</v>
      </c>
      <c r="AR25" s="187">
        <f>AP27</f>
        <v>30000</v>
      </c>
      <c r="AS25" s="90">
        <f>RANK(AR25,AR23:AR26,1)</f>
        <v>1</v>
      </c>
      <c r="AT25" s="60" t="str">
        <f t="shared" si="6"/>
        <v>Chile</v>
      </c>
      <c r="AU25" s="60">
        <f t="shared" si="6"/>
        <v>0</v>
      </c>
      <c r="AV25" s="60">
        <f t="shared" si="6"/>
        <v>0</v>
      </c>
      <c r="AW25" s="60">
        <f t="shared" si="6"/>
        <v>0</v>
      </c>
      <c r="AX25" s="60"/>
      <c r="AY25" s="60"/>
      <c r="AZ25" s="60"/>
      <c r="BA25" s="113">
        <v>3</v>
      </c>
      <c r="BB25" s="114" t="e">
        <f>VLOOKUP(3,AS23:AT26,2,FALSE)</f>
        <v>#N/A</v>
      </c>
      <c r="BC25" s="115"/>
      <c r="BD25" s="116" t="e">
        <f>VLOOKUP(3,AS23:AW26,3,FALSE)</f>
        <v>#N/A</v>
      </c>
      <c r="BE25" s="116" t="e">
        <f>VLOOKUP(3,AS23:AW26,4,FALSE)</f>
        <v>#N/A</v>
      </c>
      <c r="BF25" s="93" t="s">
        <v>12</v>
      </c>
      <c r="BG25" s="116" t="e">
        <f>VLOOKUP(3,AS23:AW26,5,FALSE)</f>
        <v>#N/A</v>
      </c>
      <c r="BH25" s="60"/>
      <c r="BI25" s="60"/>
      <c r="BJ25" s="85">
        <f>IF(E25&gt;G25,IF(Spielplan!E25&gt;Spielplan!G25,Punktemodus!$B$3,0),0)</f>
        <v>0</v>
      </c>
      <c r="BK25" s="85">
        <f>IF(E25=G25,IF(Spielplan!E25=Spielplan!G25,Punktemodus!$B$3,0),0)</f>
        <v>10</v>
      </c>
      <c r="BL25" s="85">
        <f>IF(E25&lt;G25,IF(Spielplan!E25&lt;Spielplan!G25,Punktemodus!$B$3,0),0)</f>
        <v>0</v>
      </c>
      <c r="BM25" s="85">
        <f>IF(E25=Spielplan!E25,IF(G25=Spielplan!G25,Punktemodus!$B$5,0),0)</f>
        <v>3</v>
      </c>
      <c r="BN25" s="85">
        <f>IF(E25=Spielplan!E25,Punktemodus!$B$7,0)</f>
        <v>1</v>
      </c>
      <c r="BO25" s="85">
        <f>IF(G25=Spielplan!G25,Punktemodus!$B$7,0)</f>
        <v>1</v>
      </c>
      <c r="BP25" s="137">
        <f>IF(Spielplan!E25="",0,SUM(BJ25:BO25))</f>
        <v>0</v>
      </c>
      <c r="BQ25" s="60"/>
      <c r="BR25" s="87"/>
      <c r="BS25" s="52" t="s">
        <v>124</v>
      </c>
      <c r="BT25" s="44" t="str">
        <f>IF(G94="","",BB90)</f>
        <v/>
      </c>
      <c r="BU25" s="46"/>
      <c r="BV25" s="104"/>
      <c r="BW25" s="60"/>
      <c r="BX25" s="104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88" t="s">
        <v>136</v>
      </c>
      <c r="CS25" s="60"/>
      <c r="CT25" s="60"/>
      <c r="CU25" s="60"/>
      <c r="CV25" s="60"/>
      <c r="CW25" s="60"/>
    </row>
    <row r="26" spans="1:101" ht="18.75" customHeight="1" thickBot="1" x14ac:dyDescent="0.3">
      <c r="A26" s="60"/>
      <c r="B26" s="60"/>
      <c r="C26" s="53" t="str">
        <f>H23</f>
        <v>Niederlande</v>
      </c>
      <c r="D26" s="64"/>
      <c r="E26" s="104"/>
      <c r="F26" s="93"/>
      <c r="G26" s="104"/>
      <c r="H26" s="53" t="str">
        <f>H24</f>
        <v>Australien</v>
      </c>
      <c r="I26" s="64"/>
      <c r="J26" s="60"/>
      <c r="K26" s="60" t="s">
        <v>71</v>
      </c>
      <c r="L26" s="60">
        <f t="shared" si="4"/>
        <v>0</v>
      </c>
      <c r="M26" s="60"/>
      <c r="N26" s="60">
        <f>IF($E26="",0,IF($E26&gt;$G26,3,IF($E26=$G26,1,0)))</f>
        <v>0</v>
      </c>
      <c r="O26" s="60"/>
      <c r="P26" s="60">
        <f>IF($G26="",0,IF($E26&gt;$G26,0,IF($E26=$G26,1,3)))</f>
        <v>0</v>
      </c>
      <c r="Q26" s="60"/>
      <c r="R26" s="60">
        <f>E26</f>
        <v>0</v>
      </c>
      <c r="S26" s="60"/>
      <c r="T26" s="60">
        <f>G26</f>
        <v>0</v>
      </c>
      <c r="U26" s="60"/>
      <c r="V26" s="60">
        <f>G26</f>
        <v>0</v>
      </c>
      <c r="W26" s="60"/>
      <c r="X26" s="60">
        <f>E26</f>
        <v>0</v>
      </c>
      <c r="Y26" s="60"/>
      <c r="Z26" s="60">
        <f>P29</f>
        <v>0</v>
      </c>
      <c r="AA26" s="60">
        <f>T29</f>
        <v>0</v>
      </c>
      <c r="AB26" s="60">
        <f>X29</f>
        <v>0</v>
      </c>
      <c r="AC26" s="60">
        <f>AA26-AB26</f>
        <v>0</v>
      </c>
      <c r="AD26" s="60">
        <f>IF(Z26&gt;Z23,-1,0)</f>
        <v>0</v>
      </c>
      <c r="AE26" s="60">
        <f>IF(Z26&gt;Z24,-1,0)</f>
        <v>0</v>
      </c>
      <c r="AF26" s="60">
        <f>IF(Z26&gt;Z25,-1,0)</f>
        <v>0</v>
      </c>
      <c r="AG26" s="60">
        <f>10000-(AJ26*1000+AM26*100+AK26*10)</f>
        <v>10000</v>
      </c>
      <c r="AH26" s="90">
        <f>RANK(AG26,AG23:AG26,1)</f>
        <v>1</v>
      </c>
      <c r="AI26" s="60" t="str">
        <f>H24</f>
        <v>Australien</v>
      </c>
      <c r="AJ26" s="60">
        <f t="shared" si="5"/>
        <v>0</v>
      </c>
      <c r="AK26" s="60">
        <f t="shared" si="5"/>
        <v>0</v>
      </c>
      <c r="AL26" s="60">
        <f t="shared" si="5"/>
        <v>0</v>
      </c>
      <c r="AM26" s="60">
        <f>AK26-AL26</f>
        <v>0</v>
      </c>
      <c r="AN26" s="187">
        <f>IF(AG23=AG26,IF(E27&gt;G27,AG23-0.1,AG23),AG23)</f>
        <v>10000</v>
      </c>
      <c r="AO26" s="187">
        <f>IF(AG24=AG26,IF(E26&gt;G26,AG24-0.1,AG24),AG24)</f>
        <v>10000</v>
      </c>
      <c r="AP26" s="187">
        <f>IF(AG25=AG26,IF(E24&gt;G24,AG25-0.1,AG25),AG25)</f>
        <v>10000</v>
      </c>
      <c r="AQ26" s="187"/>
      <c r="AR26" s="187">
        <f>AQ27</f>
        <v>30000</v>
      </c>
      <c r="AS26" s="90">
        <f>RANK(AR26,AR23:AR26,1)</f>
        <v>1</v>
      </c>
      <c r="AT26" s="60" t="str">
        <f t="shared" si="6"/>
        <v>Australien</v>
      </c>
      <c r="AU26" s="60">
        <f t="shared" si="6"/>
        <v>0</v>
      </c>
      <c r="AV26" s="60">
        <f t="shared" si="6"/>
        <v>0</v>
      </c>
      <c r="AW26" s="60">
        <f t="shared" si="6"/>
        <v>0</v>
      </c>
      <c r="AX26" s="60"/>
      <c r="AY26" s="60"/>
      <c r="AZ26" s="60"/>
      <c r="BA26" s="113">
        <v>4</v>
      </c>
      <c r="BB26" s="114" t="e">
        <f>VLOOKUP(4,AS23:AT26,2,FALSE)</f>
        <v>#N/A</v>
      </c>
      <c r="BC26" s="115"/>
      <c r="BD26" s="116" t="e">
        <f>VLOOKUP(4,AS23:AW26,3,FALSE)</f>
        <v>#N/A</v>
      </c>
      <c r="BE26" s="116" t="e">
        <f>VLOOKUP(4,AS23:AW26,4,FALSE)</f>
        <v>#N/A</v>
      </c>
      <c r="BF26" s="93" t="s">
        <v>12</v>
      </c>
      <c r="BG26" s="116" t="e">
        <f>VLOOKUP(4,AS23:AW26,5,FALSE)</f>
        <v>#N/A</v>
      </c>
      <c r="BH26" s="60"/>
      <c r="BI26" s="60"/>
      <c r="BJ26" s="85">
        <f>IF(E26&gt;G26,IF(Spielplan!E26&gt;Spielplan!G26,Punktemodus!$B$3,0),0)</f>
        <v>0</v>
      </c>
      <c r="BK26" s="85">
        <f>IF(E26=G26,IF(Spielplan!E26=Spielplan!G26,Punktemodus!$B$3,0),0)</f>
        <v>10</v>
      </c>
      <c r="BL26" s="85">
        <f>IF(E26&lt;G26,IF(Spielplan!E26&lt;Spielplan!G26,Punktemodus!$B$3,0),0)</f>
        <v>0</v>
      </c>
      <c r="BM26" s="85">
        <f>IF(E26=Spielplan!E26,IF(G26=Spielplan!G26,Punktemodus!$B$5,0),0)</f>
        <v>3</v>
      </c>
      <c r="BN26" s="85">
        <f>IF(E26=Spielplan!E26,Punktemodus!$B$7,0)</f>
        <v>1</v>
      </c>
      <c r="BO26" s="85">
        <f>IF(G26=Spielplan!G26,Punktemodus!$B$7,0)</f>
        <v>1</v>
      </c>
      <c r="BP26" s="137">
        <f>IF(Spielplan!E26="",0,SUM(BJ26:BO26))</f>
        <v>0</v>
      </c>
      <c r="BQ26" s="60"/>
      <c r="BR26" s="8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382" t="str">
        <f>IF(CQ23=CK23,CK24,CK23)</f>
        <v/>
      </c>
      <c r="CR26" s="383"/>
      <c r="CS26" s="383"/>
      <c r="CT26" s="383"/>
      <c r="CU26" s="383"/>
      <c r="CV26" s="384"/>
      <c r="CW26" s="60"/>
    </row>
    <row r="27" spans="1:101" ht="18.75" customHeight="1" thickBot="1" x14ac:dyDescent="0.3">
      <c r="A27" s="60"/>
      <c r="B27" s="60"/>
      <c r="C27" s="65" t="str">
        <f>C23</f>
        <v>Spanien</v>
      </c>
      <c r="D27" s="66"/>
      <c r="E27" s="104"/>
      <c r="F27" s="93"/>
      <c r="G27" s="104"/>
      <c r="H27" s="65" t="str">
        <f>H24</f>
        <v>Australien</v>
      </c>
      <c r="I27" s="66"/>
      <c r="J27" s="60"/>
      <c r="K27" s="60" t="s">
        <v>72</v>
      </c>
      <c r="L27" s="60">
        <f t="shared" si="4"/>
        <v>0</v>
      </c>
      <c r="M27" s="60">
        <f>IF($E27="",0,IF($E27&gt;$G27,3,IF($E27=G27,1,0)))</f>
        <v>0</v>
      </c>
      <c r="N27" s="60"/>
      <c r="O27" s="60"/>
      <c r="P27" s="60">
        <f>IF($G27="",0,IF($E27&gt;$G27,0,IF($E27=$G27,1,3)))</f>
        <v>0</v>
      </c>
      <c r="Q27" s="60">
        <f>E27</f>
        <v>0</v>
      </c>
      <c r="R27" s="60"/>
      <c r="S27" s="60"/>
      <c r="T27" s="60">
        <f>G27</f>
        <v>0</v>
      </c>
      <c r="U27" s="60">
        <f>G27</f>
        <v>0</v>
      </c>
      <c r="V27" s="60"/>
      <c r="W27" s="60"/>
      <c r="X27" s="60">
        <f>E27</f>
        <v>0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187">
        <f>SUM(AN23:AN26)</f>
        <v>30000</v>
      </c>
      <c r="AO27" s="187">
        <f>SUM(AO23:AO26)</f>
        <v>30000</v>
      </c>
      <c r="AP27" s="187">
        <f>SUM(AP23:AP26)</f>
        <v>30000</v>
      </c>
      <c r="AQ27" s="187">
        <f>SUM(AQ23:AQ26)</f>
        <v>30000</v>
      </c>
      <c r="AR27" s="187"/>
      <c r="AS27" s="60"/>
      <c r="AT27" s="60"/>
      <c r="AU27" s="60"/>
      <c r="AV27" s="60"/>
      <c r="AW27" s="60"/>
      <c r="AX27" s="60"/>
      <c r="AY27" s="60"/>
      <c r="AZ27" s="60"/>
      <c r="BA27" s="92"/>
      <c r="BB27" s="60"/>
      <c r="BC27" s="60"/>
      <c r="BD27" s="60"/>
      <c r="BE27" s="60"/>
      <c r="BF27" s="60"/>
      <c r="BG27" s="60"/>
      <c r="BH27" s="60"/>
      <c r="BI27" s="60"/>
      <c r="BJ27" s="85">
        <f>IF(E27&gt;G27,IF(Spielplan!E27&gt;Spielplan!G27,Punktemodus!$B$3,0),0)</f>
        <v>0</v>
      </c>
      <c r="BK27" s="85">
        <f>IF(E27=G27,IF(Spielplan!E27=Spielplan!G27,Punktemodus!$B$3,0),0)</f>
        <v>10</v>
      </c>
      <c r="BL27" s="85">
        <f>IF(E27&lt;G27,IF(Spielplan!E27&lt;Spielplan!G27,Punktemodus!$B$3,0),0)</f>
        <v>0</v>
      </c>
      <c r="BM27" s="85">
        <f>IF(E27=Spielplan!E27,IF(G27=Spielplan!G27,Punktemodus!$B$5,0),0)</f>
        <v>3</v>
      </c>
      <c r="BN27" s="85">
        <f>IF(E27=Spielplan!E27,Punktemodus!$B$7,0)</f>
        <v>1</v>
      </c>
      <c r="BO27" s="85">
        <f>IF(G27=Spielplan!G27,Punktemodus!$B$7,0)</f>
        <v>1</v>
      </c>
      <c r="BP27" s="137">
        <f>IF(Spielplan!E27="",0,SUM(BJ27:BO27))</f>
        <v>0</v>
      </c>
      <c r="BQ27" s="60"/>
      <c r="BR27" s="8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91" t="s">
        <v>131</v>
      </c>
      <c r="CM27" s="60"/>
      <c r="CN27" s="60"/>
      <c r="CO27" s="61" t="s">
        <v>26</v>
      </c>
      <c r="CP27" s="60"/>
      <c r="CQ27" s="385"/>
      <c r="CR27" s="386"/>
      <c r="CS27" s="386"/>
      <c r="CT27" s="386"/>
      <c r="CU27" s="386"/>
      <c r="CV27" s="387"/>
      <c r="CW27" s="60"/>
    </row>
    <row r="28" spans="1:101" ht="18.75" customHeight="1" thickBot="1" x14ac:dyDescent="0.3">
      <c r="A28" s="60"/>
      <c r="B28" s="60"/>
      <c r="C28" s="53" t="str">
        <f>H23</f>
        <v>Niederlande</v>
      </c>
      <c r="D28" s="64"/>
      <c r="E28" s="104"/>
      <c r="F28" s="106"/>
      <c r="G28" s="104"/>
      <c r="H28" s="53" t="str">
        <f>C24</f>
        <v>Chile</v>
      </c>
      <c r="I28" s="64"/>
      <c r="J28" s="60"/>
      <c r="K28" s="60" t="s">
        <v>72</v>
      </c>
      <c r="L28" s="60">
        <f t="shared" si="4"/>
        <v>0</v>
      </c>
      <c r="M28" s="60"/>
      <c r="N28" s="60">
        <f>IF($E28="",0,IF($E28&gt;$G28,3,IF($E28=$G28,1,0)))</f>
        <v>0</v>
      </c>
      <c r="O28" s="60">
        <f>IF($G28="",0,IF($E28&gt;$G28,0,IF($E28=$G28,1,3)))</f>
        <v>0</v>
      </c>
      <c r="P28" s="60"/>
      <c r="Q28" s="60"/>
      <c r="R28" s="60">
        <f>E28</f>
        <v>0</v>
      </c>
      <c r="S28" s="60">
        <f>G28</f>
        <v>0</v>
      </c>
      <c r="T28" s="60"/>
      <c r="U28" s="60"/>
      <c r="V28" s="60">
        <f>G28</f>
        <v>0</v>
      </c>
      <c r="W28" s="60">
        <f>E28</f>
        <v>0</v>
      </c>
      <c r="X28" s="60"/>
      <c r="Y28" s="60"/>
      <c r="Z28" s="60" t="s">
        <v>30</v>
      </c>
      <c r="AA28" s="60"/>
      <c r="AB28" s="60"/>
      <c r="AC28" s="60"/>
      <c r="AD28" s="60"/>
      <c r="AE28" s="60"/>
      <c r="AF28" s="60"/>
      <c r="AG28" s="60" t="b">
        <f>OR(AG23=AG24,AG23=AG25,AG23=AG26,AG24=AG25,AG24=AG26,AG25=AG26)</f>
        <v>1</v>
      </c>
      <c r="AH28" s="60"/>
      <c r="AI28" s="60"/>
      <c r="AJ28" s="60"/>
      <c r="AK28" s="60"/>
      <c r="AL28" s="60"/>
      <c r="AM28" s="60"/>
      <c r="AN28" s="60"/>
      <c r="AO28" s="60" t="s">
        <v>34</v>
      </c>
      <c r="AP28" s="60"/>
      <c r="AQ28" s="60"/>
      <c r="AR28" s="60" t="b">
        <f>OR(AR23=AR24,AR23=AR25,AR23=AR26,AR24=AR25,AR24=AR26,AR25=AR26)</f>
        <v>1</v>
      </c>
      <c r="AS28" s="60"/>
      <c r="AT28" s="60"/>
      <c r="AU28" s="60"/>
      <c r="AV28" s="60"/>
      <c r="AW28" s="60"/>
      <c r="AX28" s="60"/>
      <c r="AY28" s="60"/>
      <c r="AZ28" s="60"/>
      <c r="BA28" s="92"/>
      <c r="BB28" s="60"/>
      <c r="BC28" s="60"/>
      <c r="BD28" s="60"/>
      <c r="BE28" s="60"/>
      <c r="BF28" s="60"/>
      <c r="BG28" s="60"/>
      <c r="BH28" s="60"/>
      <c r="BI28" s="60"/>
      <c r="BJ28" s="85">
        <f>IF(E28&gt;G28,IF(Spielplan!E28&gt;Spielplan!G28,Punktemodus!$B$3,0),0)</f>
        <v>0</v>
      </c>
      <c r="BK28" s="85">
        <f>IF(E28=G28,IF(Spielplan!E28=Spielplan!G28,Punktemodus!$B$3,0),0)</f>
        <v>10</v>
      </c>
      <c r="BL28" s="85">
        <f>IF(E28&lt;G28,IF(Spielplan!E28&lt;Spielplan!G28,Punktemodus!$B$3,0),0)</f>
        <v>0</v>
      </c>
      <c r="BM28" s="85">
        <f>IF(E28=Spielplan!E28,IF(G28=Spielplan!G28,Punktemodus!$B$5,0),0)</f>
        <v>3</v>
      </c>
      <c r="BN28" s="85">
        <f>IF(E28=Spielplan!E28,Punktemodus!$B$7,0)</f>
        <v>1</v>
      </c>
      <c r="BO28" s="85">
        <f>IF(G28=Spielplan!G28,Punktemodus!$B$7,0)</f>
        <v>1</v>
      </c>
      <c r="BP28" s="137">
        <f>IF(Spielplan!E28="",0,SUM(BJ28:BO28))</f>
        <v>0</v>
      </c>
      <c r="BQ28" s="60"/>
      <c r="BR28" s="87"/>
      <c r="BS28" s="82" t="s">
        <v>20</v>
      </c>
      <c r="BT28" s="44" t="str">
        <f>IF(G28="","",BB23)</f>
        <v/>
      </c>
      <c r="BU28" s="46"/>
      <c r="BV28" s="104"/>
      <c r="BW28" s="60"/>
      <c r="BX28" s="104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88" t="s">
        <v>137</v>
      </c>
      <c r="CS28" s="60"/>
      <c r="CT28" s="60"/>
      <c r="CU28" s="60"/>
      <c r="CV28" s="60"/>
      <c r="CW28" s="60"/>
    </row>
    <row r="29" spans="1:101" ht="18.75" customHeight="1" thickBot="1" x14ac:dyDescent="0.25">
      <c r="A29" s="60"/>
      <c r="B29" s="60"/>
      <c r="C29" s="136" t="str">
        <f>IF(G28="","",IF(AR28=TRUE,"Achtung: Fehler in Tabelle!",""))</f>
        <v/>
      </c>
      <c r="D29" s="60"/>
      <c r="E29" s="85"/>
      <c r="F29" s="60"/>
      <c r="G29" s="85"/>
      <c r="H29" s="60"/>
      <c r="I29" s="60"/>
      <c r="J29" s="60"/>
      <c r="K29" s="60"/>
      <c r="L29" s="60"/>
      <c r="M29" s="60">
        <f t="shared" ref="M29:X29" si="7">SUM(M23:M28)</f>
        <v>0</v>
      </c>
      <c r="N29" s="60">
        <f t="shared" si="7"/>
        <v>0</v>
      </c>
      <c r="O29" s="60">
        <f t="shared" si="7"/>
        <v>0</v>
      </c>
      <c r="P29" s="60">
        <f t="shared" si="7"/>
        <v>0</v>
      </c>
      <c r="Q29" s="60">
        <f t="shared" si="7"/>
        <v>0</v>
      </c>
      <c r="R29" s="60">
        <f t="shared" si="7"/>
        <v>0</v>
      </c>
      <c r="S29" s="60">
        <f t="shared" si="7"/>
        <v>0</v>
      </c>
      <c r="T29" s="60">
        <f t="shared" si="7"/>
        <v>0</v>
      </c>
      <c r="U29" s="60">
        <f t="shared" si="7"/>
        <v>0</v>
      </c>
      <c r="V29" s="60">
        <f t="shared" si="7"/>
        <v>0</v>
      </c>
      <c r="W29" s="60">
        <f t="shared" si="7"/>
        <v>0</v>
      </c>
      <c r="X29" s="60">
        <f t="shared" si="7"/>
        <v>0</v>
      </c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160">
        <f>SUM(BP23:BP28)</f>
        <v>0</v>
      </c>
      <c r="BQ29" s="60"/>
      <c r="BR29" s="87"/>
      <c r="BS29" s="5" t="s">
        <v>125</v>
      </c>
      <c r="BT29" s="44" t="str">
        <f>IF(G17="","",BB13)</f>
        <v/>
      </c>
      <c r="BU29" s="46"/>
      <c r="BV29" s="104"/>
      <c r="BW29" s="60"/>
      <c r="BX29" s="104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47" t="s">
        <v>134</v>
      </c>
      <c r="CK29" s="44" t="str">
        <f>IF(CK23=CF19,CF18,CF19)</f>
        <v/>
      </c>
      <c r="CL29" s="46"/>
      <c r="CM29" s="104"/>
      <c r="CN29" s="60"/>
      <c r="CO29" s="104"/>
      <c r="CP29" s="60"/>
      <c r="CQ29" s="388" t="str">
        <f>IF(CO29="",IF(CM29&gt;CM30,CK29,CK30),IF(CO29&gt;CO30,CK29,CK30))</f>
        <v/>
      </c>
      <c r="CR29" s="389"/>
      <c r="CS29" s="389"/>
      <c r="CT29" s="389"/>
      <c r="CU29" s="389"/>
      <c r="CV29" s="390"/>
      <c r="CW29" s="60"/>
    </row>
    <row r="30" spans="1:101" ht="18.75" customHeight="1" thickBot="1" x14ac:dyDescent="0.25">
      <c r="A30" s="60"/>
      <c r="B30" s="60"/>
      <c r="C30" s="60"/>
      <c r="D30" s="60"/>
      <c r="E30" s="85"/>
      <c r="F30" s="60"/>
      <c r="G30" s="85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85"/>
      <c r="BJ30" s="60"/>
      <c r="BK30" s="60"/>
      <c r="BL30" s="60"/>
      <c r="BM30" s="60"/>
      <c r="BN30" s="60"/>
      <c r="BO30" s="60"/>
      <c r="BP30" s="138"/>
      <c r="BQ30" s="60"/>
      <c r="BR30" s="87"/>
      <c r="BS30" s="60"/>
      <c r="BT30" s="60"/>
      <c r="BU30" s="60"/>
      <c r="BV30" s="60"/>
      <c r="BW30" s="60"/>
      <c r="BX30" s="60"/>
      <c r="BY30" s="60"/>
      <c r="BZ30" s="47">
        <v>52</v>
      </c>
      <c r="CA30" s="44" t="str">
        <f>IF(BX28="",IF(BV28&gt;BV29,BT28,BT29),IF(BX28&gt;BX29,BT28,BT29))</f>
        <v/>
      </c>
      <c r="CB30" s="46"/>
      <c r="CC30" s="104"/>
      <c r="CD30" s="60"/>
      <c r="CE30" s="104"/>
      <c r="CF30" s="60"/>
      <c r="CG30" s="60"/>
      <c r="CH30" s="60"/>
      <c r="CI30" s="60"/>
      <c r="CJ30" s="47" t="s">
        <v>135</v>
      </c>
      <c r="CK30" s="44" t="str">
        <f>IF(CK24=CF34,CF35,CF34)</f>
        <v/>
      </c>
      <c r="CL30" s="46"/>
      <c r="CM30" s="104"/>
      <c r="CN30" s="60"/>
      <c r="CO30" s="104"/>
      <c r="CP30" s="60"/>
      <c r="CQ30" s="391"/>
      <c r="CR30" s="392"/>
      <c r="CS30" s="392"/>
      <c r="CT30" s="392"/>
      <c r="CU30" s="392"/>
      <c r="CV30" s="393"/>
      <c r="CW30" s="60"/>
    </row>
    <row r="31" spans="1:101" ht="18.75" customHeight="1" thickBot="1" x14ac:dyDescent="0.3">
      <c r="A31" s="60"/>
      <c r="B31" s="60"/>
      <c r="C31" s="60"/>
      <c r="D31" s="60"/>
      <c r="E31" s="85"/>
      <c r="F31" s="60"/>
      <c r="G31" s="85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85"/>
      <c r="BJ31" s="60"/>
      <c r="BK31" s="60"/>
      <c r="BL31" s="60"/>
      <c r="BM31" s="60"/>
      <c r="BN31" s="60"/>
      <c r="BO31" s="60"/>
      <c r="BP31" s="138"/>
      <c r="BQ31" s="60"/>
      <c r="BR31" s="87"/>
      <c r="BS31" s="60"/>
      <c r="BT31" s="60"/>
      <c r="BU31" s="60"/>
      <c r="BV31" s="60"/>
      <c r="BW31" s="60"/>
      <c r="BX31" s="60"/>
      <c r="BY31" s="60"/>
      <c r="BZ31" s="47">
        <v>51</v>
      </c>
      <c r="CA31" s="44" t="str">
        <f>IF(BX32="",IF(BV32&gt;BV33,BT32,BT33),IF(BX32&gt;BX33,BT32,BT33))</f>
        <v/>
      </c>
      <c r="CB31" s="46"/>
      <c r="CC31" s="104"/>
      <c r="CD31" s="60"/>
      <c r="CE31" s="104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88" t="s">
        <v>138</v>
      </c>
      <c r="CS31" s="60"/>
      <c r="CT31" s="60"/>
      <c r="CU31" s="60"/>
      <c r="CV31" s="60"/>
      <c r="CW31" s="60"/>
    </row>
    <row r="32" spans="1:101" ht="18.75" customHeight="1" thickBot="1" x14ac:dyDescent="0.3">
      <c r="A32" s="60"/>
      <c r="B32" s="60"/>
      <c r="C32" s="88" t="s">
        <v>73</v>
      </c>
      <c r="D32" s="60"/>
      <c r="E32" s="85"/>
      <c r="F32" s="60"/>
      <c r="G32" s="85"/>
      <c r="H32" s="60"/>
      <c r="I32" s="60"/>
      <c r="J32" s="60"/>
      <c r="K32" s="60"/>
      <c r="L32" s="60"/>
      <c r="M32" s="60" t="s">
        <v>4</v>
      </c>
      <c r="N32" s="60"/>
      <c r="O32" s="60"/>
      <c r="P32" s="60"/>
      <c r="Q32" s="60" t="s">
        <v>6</v>
      </c>
      <c r="R32" s="60"/>
      <c r="S32" s="60"/>
      <c r="T32" s="60"/>
      <c r="U32" s="60" t="s">
        <v>7</v>
      </c>
      <c r="V32" s="60"/>
      <c r="W32" s="60"/>
      <c r="X32" s="60"/>
      <c r="Y32" s="60"/>
      <c r="Z32" s="60" t="s">
        <v>4</v>
      </c>
      <c r="AA32" s="60" t="s">
        <v>5</v>
      </c>
      <c r="AB32" s="60"/>
      <c r="AC32" s="60"/>
      <c r="AD32" s="60" t="s">
        <v>9</v>
      </c>
      <c r="AE32" s="60"/>
      <c r="AF32" s="60"/>
      <c r="AG32" s="60"/>
      <c r="AH32" s="60" t="s">
        <v>32</v>
      </c>
      <c r="AI32" s="60"/>
      <c r="AJ32" s="60"/>
      <c r="AK32" s="60"/>
      <c r="AL32" s="60"/>
      <c r="AM32" s="60"/>
      <c r="AN32" s="60" t="s">
        <v>35</v>
      </c>
      <c r="AO32" s="60"/>
      <c r="AP32" s="60"/>
      <c r="AQ32" s="60"/>
      <c r="AR32" s="60"/>
      <c r="AS32" s="60" t="s">
        <v>33</v>
      </c>
      <c r="AT32" s="60"/>
      <c r="AU32" s="60"/>
      <c r="AV32" s="60"/>
      <c r="AW32" s="60"/>
      <c r="AX32" s="60"/>
      <c r="AY32" s="60"/>
      <c r="AZ32" s="60"/>
      <c r="BA32" s="60"/>
      <c r="BB32" s="89" t="s">
        <v>10</v>
      </c>
      <c r="BC32" s="60"/>
      <c r="BD32" s="90" t="s">
        <v>4</v>
      </c>
      <c r="BE32" s="60"/>
      <c r="BF32" s="61" t="s">
        <v>5</v>
      </c>
      <c r="BG32" s="60"/>
      <c r="BH32" s="60"/>
      <c r="BI32" s="85"/>
      <c r="BJ32" s="60"/>
      <c r="BK32" s="60"/>
      <c r="BL32" s="60"/>
      <c r="BM32" s="60"/>
      <c r="BN32" s="60"/>
      <c r="BO32" s="60"/>
      <c r="BP32" s="138"/>
      <c r="BQ32" s="85"/>
      <c r="BR32" s="87"/>
      <c r="BS32" s="55" t="s">
        <v>24</v>
      </c>
      <c r="BT32" s="44" t="str">
        <f>IF(G50="","",BB45)</f>
        <v/>
      </c>
      <c r="BU32" s="46"/>
      <c r="BV32" s="104"/>
      <c r="BW32" s="60"/>
      <c r="BX32" s="104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343" t="str">
        <f>IF(CQ29=CK29,CK30,CK29)</f>
        <v/>
      </c>
      <c r="CR32" s="344"/>
      <c r="CS32" s="344"/>
      <c r="CT32" s="344"/>
      <c r="CU32" s="344"/>
      <c r="CV32" s="345"/>
      <c r="CW32" s="60"/>
    </row>
    <row r="33" spans="1:101" ht="18.75" customHeight="1" thickBot="1" x14ac:dyDescent="0.25">
      <c r="A33" s="60"/>
      <c r="B33" s="60"/>
      <c r="C33" s="60"/>
      <c r="D33" s="60"/>
      <c r="E33" s="85"/>
      <c r="F33" s="60"/>
      <c r="G33" s="85"/>
      <c r="H33" s="60"/>
      <c r="I33" s="60"/>
      <c r="J33" s="60"/>
      <c r="K33" s="60"/>
      <c r="L33" s="60"/>
      <c r="M33" s="60" t="s">
        <v>0</v>
      </c>
      <c r="N33" s="60" t="s">
        <v>1</v>
      </c>
      <c r="O33" s="60" t="s">
        <v>2</v>
      </c>
      <c r="P33" s="60" t="s">
        <v>3</v>
      </c>
      <c r="Q33" s="60" t="s">
        <v>0</v>
      </c>
      <c r="R33" s="60" t="s">
        <v>1</v>
      </c>
      <c r="S33" s="60" t="s">
        <v>2</v>
      </c>
      <c r="T33" s="60" t="s">
        <v>3</v>
      </c>
      <c r="U33" s="60" t="s">
        <v>0</v>
      </c>
      <c r="V33" s="60" t="s">
        <v>1</v>
      </c>
      <c r="W33" s="60" t="s">
        <v>2</v>
      </c>
      <c r="X33" s="60" t="s">
        <v>3</v>
      </c>
      <c r="Y33" s="60"/>
      <c r="Z33" s="60" t="s">
        <v>8</v>
      </c>
      <c r="AA33" s="60"/>
      <c r="AB33" s="60"/>
      <c r="AC33" s="60"/>
      <c r="AD33" s="60"/>
      <c r="AE33" s="60"/>
      <c r="AF33" s="60"/>
      <c r="AG33" s="60"/>
      <c r="AH33" s="60" t="s">
        <v>31</v>
      </c>
      <c r="AI33" s="60"/>
      <c r="AJ33" s="60"/>
      <c r="AK33" s="60"/>
      <c r="AL33" s="60"/>
      <c r="AM33" s="60"/>
      <c r="AN33" s="60" t="str">
        <f>AI34</f>
        <v>Kolumbien</v>
      </c>
      <c r="AO33" s="60" t="str">
        <f>AI35</f>
        <v>Griechenland</v>
      </c>
      <c r="AP33" s="60" t="str">
        <f>AI36</f>
        <v>Elfenbeinküste</v>
      </c>
      <c r="AQ33" s="60" t="str">
        <f>AI37</f>
        <v>Japan</v>
      </c>
      <c r="AR33" s="60"/>
      <c r="AS33" s="60" t="s">
        <v>31</v>
      </c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85"/>
      <c r="BJ33" s="85"/>
      <c r="BK33" s="85"/>
      <c r="BL33" s="85"/>
      <c r="BM33" s="85"/>
      <c r="BN33" s="85"/>
      <c r="BO33" s="85"/>
      <c r="BP33" s="137"/>
      <c r="BQ33" s="85"/>
      <c r="BR33" s="87"/>
      <c r="BS33" s="25" t="s">
        <v>23</v>
      </c>
      <c r="BT33" s="44" t="str">
        <f>IF(G39="","",BB35)</f>
        <v/>
      </c>
      <c r="BU33" s="46"/>
      <c r="BV33" s="104"/>
      <c r="BW33" s="60"/>
      <c r="BX33" s="104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346"/>
      <c r="CR33" s="347"/>
      <c r="CS33" s="347"/>
      <c r="CT33" s="347"/>
      <c r="CU33" s="347"/>
      <c r="CV33" s="348"/>
      <c r="CW33" s="60"/>
    </row>
    <row r="34" spans="1:101" ht="18.75" customHeight="1" thickBot="1" x14ac:dyDescent="0.3">
      <c r="A34" s="60"/>
      <c r="B34" s="60"/>
      <c r="C34" s="20" t="str">
        <f>Spielplan!$C$34</f>
        <v>Kolumbien</v>
      </c>
      <c r="D34" s="39"/>
      <c r="E34" s="104"/>
      <c r="F34" s="93"/>
      <c r="G34" s="104"/>
      <c r="H34" s="20" t="str">
        <f>Spielplan!$H$34</f>
        <v>Griechenland</v>
      </c>
      <c r="I34" s="39"/>
      <c r="J34" s="60"/>
      <c r="K34" s="60" t="s">
        <v>78</v>
      </c>
      <c r="L34" s="60">
        <f t="shared" ref="L34:L39" si="8">IF(E34-G34&gt;0,1,IF(G34=E34,0,-1))</f>
        <v>0</v>
      </c>
      <c r="M34" s="60">
        <f>IF($E34="",0,IF($E34&gt;$G34,3,IF($E34=G34,1,0)))</f>
        <v>0</v>
      </c>
      <c r="N34" s="60">
        <f>IF($G34="",0,IF($E34&gt;$G34,0,IF($E34=G34,1,3)))</f>
        <v>0</v>
      </c>
      <c r="O34" s="60"/>
      <c r="P34" s="60"/>
      <c r="Q34" s="60">
        <f>E34</f>
        <v>0</v>
      </c>
      <c r="R34" s="60">
        <f>G34</f>
        <v>0</v>
      </c>
      <c r="S34" s="60"/>
      <c r="T34" s="60"/>
      <c r="U34" s="60">
        <f>G34</f>
        <v>0</v>
      </c>
      <c r="V34" s="60">
        <f>E34</f>
        <v>0</v>
      </c>
      <c r="W34" s="60"/>
      <c r="X34" s="60"/>
      <c r="Y34" s="60"/>
      <c r="Z34" s="60">
        <f>M40</f>
        <v>0</v>
      </c>
      <c r="AA34" s="60">
        <f>Q40</f>
        <v>0</v>
      </c>
      <c r="AB34" s="60">
        <f>U40</f>
        <v>0</v>
      </c>
      <c r="AC34" s="60">
        <f>AA34-AB34</f>
        <v>0</v>
      </c>
      <c r="AD34" s="60">
        <f>IF(Z34&gt;Z35,-1,0)</f>
        <v>0</v>
      </c>
      <c r="AE34" s="60">
        <f>IF(Z34&gt;Z36,-1,0)</f>
        <v>0</v>
      </c>
      <c r="AF34" s="60">
        <f>IF(Z34&gt;Z37,-1,0)</f>
        <v>0</v>
      </c>
      <c r="AG34" s="60">
        <f>10000-(AJ34*1000+AM34*100+AK34*10)</f>
        <v>10000</v>
      </c>
      <c r="AH34" s="90">
        <f>RANK(AG34,AG34:AG37,1)</f>
        <v>1</v>
      </c>
      <c r="AI34" s="60" t="str">
        <f>C34</f>
        <v>Kolumbien</v>
      </c>
      <c r="AJ34" s="60">
        <f t="shared" ref="AJ34:AL37" si="9">Z34</f>
        <v>0</v>
      </c>
      <c r="AK34" s="60">
        <f t="shared" si="9"/>
        <v>0</v>
      </c>
      <c r="AL34" s="60">
        <f t="shared" si="9"/>
        <v>0</v>
      </c>
      <c r="AM34" s="60">
        <f>AK34-AL34</f>
        <v>0</v>
      </c>
      <c r="AN34" s="187"/>
      <c r="AO34" s="187">
        <f>IF(AG35=AG34,IF(G34&gt;E34,AG35-0.1,AG35),AG35)</f>
        <v>10000</v>
      </c>
      <c r="AP34" s="187">
        <f>IF(AG36=AG34,IF(G36&gt;E36,AG36-0.1,AG36),AG36)</f>
        <v>10000</v>
      </c>
      <c r="AQ34" s="187">
        <f>IF(AG37=AG34,IF(G38&gt;E38,AG37-0.1,AG37),AG37)</f>
        <v>10000</v>
      </c>
      <c r="AR34" s="187">
        <f>AN38</f>
        <v>30000</v>
      </c>
      <c r="AS34" s="90">
        <f>RANK(AR34,AR34:AR37,1)</f>
        <v>1</v>
      </c>
      <c r="AT34" s="60" t="str">
        <f t="shared" ref="AT34:AW37" si="10">AI34</f>
        <v>Kolumbien</v>
      </c>
      <c r="AU34" s="60">
        <f t="shared" si="10"/>
        <v>0</v>
      </c>
      <c r="AV34" s="60">
        <f t="shared" si="10"/>
        <v>0</v>
      </c>
      <c r="AW34" s="60">
        <f t="shared" si="10"/>
        <v>0</v>
      </c>
      <c r="AX34" s="60"/>
      <c r="AY34" s="60"/>
      <c r="AZ34" s="60"/>
      <c r="BA34" s="19">
        <v>1</v>
      </c>
      <c r="BB34" s="20" t="str">
        <f>VLOOKUP(1,AS34:AT37,2,FALSE)</f>
        <v>Kolumbien</v>
      </c>
      <c r="BC34" s="18"/>
      <c r="BD34" s="21">
        <f>VLOOKUP(1,AS34:AW37,3,FALSE)</f>
        <v>0</v>
      </c>
      <c r="BE34" s="22">
        <f>VLOOKUP(1,AS34:AW37,4,FALSE)</f>
        <v>0</v>
      </c>
      <c r="BF34" s="93" t="s">
        <v>12</v>
      </c>
      <c r="BG34" s="22">
        <f>VLOOKUP(1,AS34:AW37,5,FALSE)</f>
        <v>0</v>
      </c>
      <c r="BH34" s="27" t="s">
        <v>22</v>
      </c>
      <c r="BI34" s="85"/>
      <c r="BJ34" s="85">
        <f>IF(E34&gt;G34,IF(Spielplan!E34&gt;Spielplan!G34,Punktemodus!$B$3,0),0)</f>
        <v>0</v>
      </c>
      <c r="BK34" s="85">
        <f>IF(E34=G34,IF(Spielplan!E34=Spielplan!G34,Punktemodus!$B$3,0),0)</f>
        <v>10</v>
      </c>
      <c r="BL34" s="85">
        <f>IF(E34&lt;G34,IF(Spielplan!E34&lt;Spielplan!G34,Punktemodus!$B$3,0),0)</f>
        <v>0</v>
      </c>
      <c r="BM34" s="85">
        <f>IF(E34=Spielplan!E34,IF(G34=Spielplan!G34,Punktemodus!$B$5,0),0)</f>
        <v>3</v>
      </c>
      <c r="BN34" s="85">
        <f>IF(E34=Spielplan!E34,Punktemodus!$B$7,0)</f>
        <v>1</v>
      </c>
      <c r="BO34" s="85">
        <f>IF(G34=Spielplan!G34,Punktemodus!$B$7,0)</f>
        <v>1</v>
      </c>
      <c r="BP34" s="137">
        <f>IF(Spielplan!E34="",0,SUM(BJ34:BO34))</f>
        <v>0</v>
      </c>
      <c r="BQ34" s="85"/>
      <c r="BR34" s="8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47">
        <v>59</v>
      </c>
      <c r="CF34" s="44" t="str">
        <f>IF(CE30="",IF(CC30&gt;CC31,CA30,CA31),IF(CE30&gt;CE31,CA30,CA31))</f>
        <v/>
      </c>
      <c r="CG34" s="46"/>
      <c r="CH34" s="104"/>
      <c r="CI34" s="60"/>
      <c r="CJ34" s="104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</row>
    <row r="35" spans="1:101" ht="18.75" customHeight="1" thickBot="1" x14ac:dyDescent="0.3">
      <c r="A35" s="60"/>
      <c r="B35" s="60"/>
      <c r="C35" s="14" t="str">
        <f>Spielplan!$C$35</f>
        <v>Elfenbeinküste</v>
      </c>
      <c r="D35" s="40"/>
      <c r="E35" s="104"/>
      <c r="F35" s="93"/>
      <c r="G35" s="104"/>
      <c r="H35" s="14" t="str">
        <f>Spielplan!$H$35</f>
        <v>Japan</v>
      </c>
      <c r="I35" s="40"/>
      <c r="J35" s="60"/>
      <c r="K35" s="60" t="s">
        <v>79</v>
      </c>
      <c r="L35" s="60">
        <f t="shared" si="8"/>
        <v>0</v>
      </c>
      <c r="M35" s="60"/>
      <c r="N35" s="60"/>
      <c r="O35" s="60">
        <f>IF($E35="",0,IF($E35&gt;$G35,3,IF($E35=$G35,1,0)))</f>
        <v>0</v>
      </c>
      <c r="P35" s="60">
        <f>IF($G35="",0,IF($E35&gt;$G35,0,IF($E35=$G35,1,3)))</f>
        <v>0</v>
      </c>
      <c r="Q35" s="60"/>
      <c r="R35" s="60"/>
      <c r="S35" s="60">
        <f>E35</f>
        <v>0</v>
      </c>
      <c r="T35" s="60">
        <f>G35</f>
        <v>0</v>
      </c>
      <c r="U35" s="60"/>
      <c r="V35" s="60"/>
      <c r="W35" s="60">
        <f>G35</f>
        <v>0</v>
      </c>
      <c r="X35" s="60">
        <f>E35</f>
        <v>0</v>
      </c>
      <c r="Y35" s="60"/>
      <c r="Z35" s="60">
        <f>N40</f>
        <v>0</v>
      </c>
      <c r="AA35" s="60">
        <f>R40</f>
        <v>0</v>
      </c>
      <c r="AB35" s="60">
        <f>V40</f>
        <v>0</v>
      </c>
      <c r="AC35" s="60">
        <f>AA35-AB35</f>
        <v>0</v>
      </c>
      <c r="AD35" s="60">
        <f>IF(Z35&gt;Z34,-1,0)</f>
        <v>0</v>
      </c>
      <c r="AE35" s="60">
        <f>IF(Z35&gt;Z36,-1,0)</f>
        <v>0</v>
      </c>
      <c r="AF35" s="60">
        <f>IF(Z35&gt;Z37,-1,0)</f>
        <v>0</v>
      </c>
      <c r="AG35" s="60">
        <f>10000-(AJ35*1000+AM35*100+AK35*10)</f>
        <v>10000</v>
      </c>
      <c r="AH35" s="90">
        <f>RANK(AG35,AG34:AG37,1)</f>
        <v>1</v>
      </c>
      <c r="AI35" s="60" t="str">
        <f>H34</f>
        <v>Griechenland</v>
      </c>
      <c r="AJ35" s="60">
        <f t="shared" si="9"/>
        <v>0</v>
      </c>
      <c r="AK35" s="60">
        <f t="shared" si="9"/>
        <v>0</v>
      </c>
      <c r="AL35" s="60">
        <f t="shared" si="9"/>
        <v>0</v>
      </c>
      <c r="AM35" s="60">
        <f>AK35-AL35</f>
        <v>0</v>
      </c>
      <c r="AN35" s="187">
        <f>IF(AG34=AG35,IF(E34&gt;G34,AG34-0.1,AG34),AG34)</f>
        <v>10000</v>
      </c>
      <c r="AO35" s="187"/>
      <c r="AP35" s="187">
        <f>IF(AG36=AG35,IF(G39&gt;E39,AG36-0.1,AG36),AG36)</f>
        <v>10000</v>
      </c>
      <c r="AQ35" s="187">
        <f>IF(AG37=AG35,IF(G37&gt;E37,AG37-0.1,AG37),AG37)</f>
        <v>10000</v>
      </c>
      <c r="AR35" s="187">
        <f>AO38</f>
        <v>30000</v>
      </c>
      <c r="AS35" s="90">
        <f>RANK(AR35,AR34:AR37,1)</f>
        <v>1</v>
      </c>
      <c r="AT35" s="60" t="str">
        <f t="shared" si="10"/>
        <v>Griechenland</v>
      </c>
      <c r="AU35" s="60">
        <f t="shared" si="10"/>
        <v>0</v>
      </c>
      <c r="AV35" s="60">
        <f t="shared" si="10"/>
        <v>0</v>
      </c>
      <c r="AW35" s="60">
        <f t="shared" si="10"/>
        <v>0</v>
      </c>
      <c r="AX35" s="60"/>
      <c r="AY35" s="60"/>
      <c r="AZ35" s="60"/>
      <c r="BA35" s="23">
        <v>2</v>
      </c>
      <c r="BB35" s="14" t="e">
        <f>VLOOKUP(2,AS34:AT37,2,FALSE)</f>
        <v>#N/A</v>
      </c>
      <c r="BC35" s="15"/>
      <c r="BD35" s="24" t="e">
        <f>VLOOKUP(2,AS34:AW37,3,FALSE)</f>
        <v>#N/A</v>
      </c>
      <c r="BE35" s="25" t="e">
        <f>VLOOKUP(2,AS34:AW37,4,FALSE)</f>
        <v>#N/A</v>
      </c>
      <c r="BF35" s="93" t="s">
        <v>12</v>
      </c>
      <c r="BG35" s="25" t="e">
        <f>VLOOKUP(2,AS34:AW37,5,FALSE)</f>
        <v>#N/A</v>
      </c>
      <c r="BH35" s="26" t="s">
        <v>23</v>
      </c>
      <c r="BI35" s="85"/>
      <c r="BJ35" s="85">
        <f>IF(E35&gt;G35,IF(Spielplan!E35&gt;Spielplan!G35,Punktemodus!$B$3,0),0)</f>
        <v>0</v>
      </c>
      <c r="BK35" s="85">
        <f>IF(E35=G35,IF(Spielplan!E35=Spielplan!G35,Punktemodus!$B$3,0),0)</f>
        <v>10</v>
      </c>
      <c r="BL35" s="85">
        <f>IF(E35&lt;G35,IF(Spielplan!E35&lt;Spielplan!G35,Punktemodus!$B$3,0),0)</f>
        <v>0</v>
      </c>
      <c r="BM35" s="85">
        <f>IF(E35=Spielplan!E35,IF(G35=Spielplan!G35,Punktemodus!$B$5,0),0)</f>
        <v>3</v>
      </c>
      <c r="BN35" s="85">
        <f>IF(E35=Spielplan!E35,Punktemodus!$B$7,0)</f>
        <v>1</v>
      </c>
      <c r="BO35" s="85">
        <f>IF(G35=Spielplan!G35,Punktemodus!$B$7,0)</f>
        <v>1</v>
      </c>
      <c r="BP35" s="137">
        <f>IF(Spielplan!E35="",0,SUM(BJ35:BO35))</f>
        <v>0</v>
      </c>
      <c r="BQ35" s="85"/>
      <c r="BR35" s="8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47">
        <v>60</v>
      </c>
      <c r="CF35" s="44" t="str">
        <f>IF(CE38="",IF(CC38&gt;CC39,CA38,CA39),IF(CE38&gt;CE39,CA38,CA39))</f>
        <v/>
      </c>
      <c r="CG35" s="46"/>
      <c r="CH35" s="104"/>
      <c r="CI35" s="60"/>
      <c r="CJ35" s="104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</row>
    <row r="36" spans="1:101" ht="18.75" customHeight="1" thickBot="1" x14ac:dyDescent="0.3">
      <c r="A36" s="60"/>
      <c r="B36" s="60"/>
      <c r="C36" s="20" t="str">
        <f>C34</f>
        <v>Kolumbien</v>
      </c>
      <c r="D36" s="39"/>
      <c r="E36" s="104"/>
      <c r="F36" s="93"/>
      <c r="G36" s="104"/>
      <c r="H36" s="20" t="str">
        <f>C35</f>
        <v>Elfenbeinküste</v>
      </c>
      <c r="I36" s="39"/>
      <c r="J36" s="60"/>
      <c r="K36" s="60" t="s">
        <v>81</v>
      </c>
      <c r="L36" s="60">
        <f t="shared" si="8"/>
        <v>0</v>
      </c>
      <c r="M36" s="60">
        <f>IF($E36="",0,IF($E36&gt;$G36,3,IF($E36=G36,1,0)))</f>
        <v>0</v>
      </c>
      <c r="N36" s="60"/>
      <c r="O36" s="60">
        <f>IF($G36="",0,IF($E36&gt;$G36,0,IF($E36=$G36,1,3)))</f>
        <v>0</v>
      </c>
      <c r="P36" s="60"/>
      <c r="Q36" s="60">
        <f>E36</f>
        <v>0</v>
      </c>
      <c r="R36" s="60"/>
      <c r="S36" s="60">
        <f>G36</f>
        <v>0</v>
      </c>
      <c r="T36" s="60"/>
      <c r="U36" s="60">
        <f>G36</f>
        <v>0</v>
      </c>
      <c r="V36" s="60"/>
      <c r="W36" s="60">
        <f>E36</f>
        <v>0</v>
      </c>
      <c r="X36" s="60"/>
      <c r="Y36" s="60"/>
      <c r="Z36" s="60">
        <f>O40</f>
        <v>0</v>
      </c>
      <c r="AA36" s="60">
        <f>S40</f>
        <v>0</v>
      </c>
      <c r="AB36" s="60">
        <f>W40</f>
        <v>0</v>
      </c>
      <c r="AC36" s="60">
        <f>AA36-AB36</f>
        <v>0</v>
      </c>
      <c r="AD36" s="60">
        <f>IF(Z36&gt;Z34,-1,0)</f>
        <v>0</v>
      </c>
      <c r="AE36" s="60">
        <f>IF(Z36&gt;Z35,-1,0)</f>
        <v>0</v>
      </c>
      <c r="AF36" s="60">
        <f>IF(Z36&gt;Z37,-1,0)</f>
        <v>0</v>
      </c>
      <c r="AG36" s="60">
        <f>10000-(AJ36*1000+AM36*100+AK36*10)</f>
        <v>10000</v>
      </c>
      <c r="AH36" s="90">
        <f>RANK(AG36,AG34:AG37,1)</f>
        <v>1</v>
      </c>
      <c r="AI36" s="60" t="str">
        <f>C35</f>
        <v>Elfenbeinküste</v>
      </c>
      <c r="AJ36" s="60">
        <f t="shared" si="9"/>
        <v>0</v>
      </c>
      <c r="AK36" s="60">
        <f t="shared" si="9"/>
        <v>0</v>
      </c>
      <c r="AL36" s="60">
        <f t="shared" si="9"/>
        <v>0</v>
      </c>
      <c r="AM36" s="60">
        <f>AK36-AL36</f>
        <v>0</v>
      </c>
      <c r="AN36" s="187">
        <f>IF(AG34=AG36,IF(E36&gt;G36,AG34-0.1,AG34),AG34)</f>
        <v>10000</v>
      </c>
      <c r="AO36" s="187">
        <f>IF(AG35=AG36,IF(E39&gt;G39,AG35-0.1,AG35),AG35)</f>
        <v>10000</v>
      </c>
      <c r="AP36" s="187"/>
      <c r="AQ36" s="187">
        <f>IF(AG37=AG36,IF(G35&gt;E35,AG37-0.1,AG37),AG37)</f>
        <v>10000</v>
      </c>
      <c r="AR36" s="187">
        <f>AP38</f>
        <v>30000</v>
      </c>
      <c r="AS36" s="90">
        <f>RANK(AR36,AR34:AR37,1)</f>
        <v>1</v>
      </c>
      <c r="AT36" s="60" t="str">
        <f t="shared" si="10"/>
        <v>Elfenbeinküste</v>
      </c>
      <c r="AU36" s="60">
        <f t="shared" si="10"/>
        <v>0</v>
      </c>
      <c r="AV36" s="60">
        <f t="shared" si="10"/>
        <v>0</v>
      </c>
      <c r="AW36" s="60">
        <f t="shared" si="10"/>
        <v>0</v>
      </c>
      <c r="AX36" s="60"/>
      <c r="AY36" s="60"/>
      <c r="AZ36" s="60"/>
      <c r="BA36" s="113">
        <v>3</v>
      </c>
      <c r="BB36" s="114" t="e">
        <f>VLOOKUP(3,AS34:AT37,2,FALSE)</f>
        <v>#N/A</v>
      </c>
      <c r="BC36" s="115"/>
      <c r="BD36" s="116" t="e">
        <f>VLOOKUP(3,AS34:AW37,3,FALSE)</f>
        <v>#N/A</v>
      </c>
      <c r="BE36" s="116" t="e">
        <f>VLOOKUP(3,AS34:AW37,4,FALSE)</f>
        <v>#N/A</v>
      </c>
      <c r="BF36" s="93" t="s">
        <v>12</v>
      </c>
      <c r="BG36" s="116" t="e">
        <f>VLOOKUP(3,AS34:AW37,5,FALSE)</f>
        <v>#N/A</v>
      </c>
      <c r="BH36" s="60"/>
      <c r="BI36" s="85"/>
      <c r="BJ36" s="85">
        <f>IF(E36&gt;G36,IF(Spielplan!E36&gt;Spielplan!G36,Punktemodus!$B$3,0),0)</f>
        <v>0</v>
      </c>
      <c r="BK36" s="85">
        <f>IF(E36=G36,IF(Spielplan!E36=Spielplan!G36,Punktemodus!$B$3,0),0)</f>
        <v>10</v>
      </c>
      <c r="BL36" s="85">
        <f>IF(E36&lt;G36,IF(Spielplan!E36&lt;Spielplan!G36,Punktemodus!$B$3,0),0)</f>
        <v>0</v>
      </c>
      <c r="BM36" s="85">
        <f>IF(E36=Spielplan!E36,IF(G36=Spielplan!G36,Punktemodus!$B$5,0),0)</f>
        <v>3</v>
      </c>
      <c r="BN36" s="85">
        <f>IF(E36=Spielplan!E36,Punktemodus!$B$7,0)</f>
        <v>1</v>
      </c>
      <c r="BO36" s="85">
        <f>IF(G36=Spielplan!G36,Punktemodus!$B$7,0)</f>
        <v>1</v>
      </c>
      <c r="BP36" s="137">
        <f>IF(Spielplan!E36="",0,SUM(BJ36:BO36))</f>
        <v>0</v>
      </c>
      <c r="BQ36" s="85"/>
      <c r="BR36" s="87"/>
      <c r="BS36" s="82" t="s">
        <v>126</v>
      </c>
      <c r="BT36" s="44" t="str">
        <f>IF(G72="","",BB67)</f>
        <v/>
      </c>
      <c r="BU36" s="46"/>
      <c r="BV36" s="104"/>
      <c r="BW36" s="60"/>
      <c r="BX36" s="104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</row>
    <row r="37" spans="1:101" ht="18.75" customHeight="1" thickBot="1" x14ac:dyDescent="0.3">
      <c r="A37" s="60"/>
      <c r="B37" s="60"/>
      <c r="C37" s="14" t="str">
        <f>H34</f>
        <v>Griechenland</v>
      </c>
      <c r="D37" s="40"/>
      <c r="E37" s="104"/>
      <c r="F37" s="93"/>
      <c r="G37" s="104"/>
      <c r="H37" s="14" t="str">
        <f>H35</f>
        <v>Japan</v>
      </c>
      <c r="I37" s="40"/>
      <c r="J37" s="60"/>
      <c r="K37" s="60" t="s">
        <v>80</v>
      </c>
      <c r="L37" s="60">
        <f t="shared" si="8"/>
        <v>0</v>
      </c>
      <c r="M37" s="60"/>
      <c r="N37" s="60">
        <f>IF($E37="",0,IF($E37&gt;$G37,3,IF($E37=$G37,1,0)))</f>
        <v>0</v>
      </c>
      <c r="O37" s="60"/>
      <c r="P37" s="60">
        <f>IF($G37="",0,IF($E37&gt;$G37,0,IF($E37=$G37,1,3)))</f>
        <v>0</v>
      </c>
      <c r="Q37" s="60"/>
      <c r="R37" s="60">
        <f>E37</f>
        <v>0</v>
      </c>
      <c r="S37" s="60"/>
      <c r="T37" s="60">
        <f>G37</f>
        <v>0</v>
      </c>
      <c r="U37" s="60"/>
      <c r="V37" s="60">
        <f>G37</f>
        <v>0</v>
      </c>
      <c r="W37" s="60"/>
      <c r="X37" s="60">
        <f>E37</f>
        <v>0</v>
      </c>
      <c r="Y37" s="60"/>
      <c r="Z37" s="60">
        <f>P40</f>
        <v>0</v>
      </c>
      <c r="AA37" s="60">
        <f>T40</f>
        <v>0</v>
      </c>
      <c r="AB37" s="60">
        <f>X40</f>
        <v>0</v>
      </c>
      <c r="AC37" s="60">
        <f>AA37-AB37</f>
        <v>0</v>
      </c>
      <c r="AD37" s="60">
        <f>IF(Z37&gt;Z34,-1,0)</f>
        <v>0</v>
      </c>
      <c r="AE37" s="60">
        <f>IF(Z37&gt;Z35,-1,0)</f>
        <v>0</v>
      </c>
      <c r="AF37" s="60">
        <f>IF(Z37&gt;Z36,-1,0)</f>
        <v>0</v>
      </c>
      <c r="AG37" s="60">
        <f>10000-(AJ37*1000+AM37*100+AK37*10)</f>
        <v>10000</v>
      </c>
      <c r="AH37" s="90">
        <f>RANK(AG37,AG34:AG37,1)</f>
        <v>1</v>
      </c>
      <c r="AI37" s="60" t="str">
        <f>H35</f>
        <v>Japan</v>
      </c>
      <c r="AJ37" s="60">
        <f t="shared" si="9"/>
        <v>0</v>
      </c>
      <c r="AK37" s="60">
        <f t="shared" si="9"/>
        <v>0</v>
      </c>
      <c r="AL37" s="60">
        <f t="shared" si="9"/>
        <v>0</v>
      </c>
      <c r="AM37" s="60">
        <f>AK37-AL37</f>
        <v>0</v>
      </c>
      <c r="AN37" s="187">
        <f>IF(AG34=AG37,IF(E38&gt;G38,AG34-0.1,AG34),AG34)</f>
        <v>10000</v>
      </c>
      <c r="AO37" s="187">
        <f>IF(AG35=AG37,IF(E37&gt;G37,AG35-0.1,AG35),AG35)</f>
        <v>10000</v>
      </c>
      <c r="AP37" s="187">
        <f>IF(AG36=AG37,IF(E35&gt;G35,AG36-0.1,AG36),AG36)</f>
        <v>10000</v>
      </c>
      <c r="AQ37" s="187"/>
      <c r="AR37" s="187">
        <f>AQ38</f>
        <v>30000</v>
      </c>
      <c r="AS37" s="90">
        <f>RANK(AR37,AR34:AR37,1)</f>
        <v>1</v>
      </c>
      <c r="AT37" s="60" t="str">
        <f t="shared" si="10"/>
        <v>Japan</v>
      </c>
      <c r="AU37" s="60">
        <f t="shared" si="10"/>
        <v>0</v>
      </c>
      <c r="AV37" s="60">
        <f t="shared" si="10"/>
        <v>0</v>
      </c>
      <c r="AW37" s="60">
        <f t="shared" si="10"/>
        <v>0</v>
      </c>
      <c r="AX37" s="60"/>
      <c r="AY37" s="60"/>
      <c r="AZ37" s="60"/>
      <c r="BA37" s="113">
        <v>4</v>
      </c>
      <c r="BB37" s="114" t="e">
        <f>VLOOKUP(4,AS34:AT37,2,FALSE)</f>
        <v>#N/A</v>
      </c>
      <c r="BC37" s="115"/>
      <c r="BD37" s="116" t="e">
        <f>VLOOKUP(4,AS34:AW37,3,FALSE)</f>
        <v>#N/A</v>
      </c>
      <c r="BE37" s="116" t="e">
        <f>VLOOKUP(4,AS34:AW37,4,FALSE)</f>
        <v>#N/A</v>
      </c>
      <c r="BF37" s="93" t="s">
        <v>12</v>
      </c>
      <c r="BG37" s="116" t="e">
        <f>VLOOKUP(4,AS34:AW37,5,FALSE)</f>
        <v>#N/A</v>
      </c>
      <c r="BH37" s="60"/>
      <c r="BI37" s="85"/>
      <c r="BJ37" s="85">
        <f>IF(E37&gt;G37,IF(Spielplan!E37&gt;Spielplan!G37,Punktemodus!$B$3,0),0)</f>
        <v>0</v>
      </c>
      <c r="BK37" s="85">
        <f>IF(E37=G37,IF(Spielplan!E37=Spielplan!G37,Punktemodus!$B$3,0),0)</f>
        <v>10</v>
      </c>
      <c r="BL37" s="85">
        <f>IF(E37&lt;G37,IF(Spielplan!E37&lt;Spielplan!G37,Punktemodus!$B$3,0),0)</f>
        <v>0</v>
      </c>
      <c r="BM37" s="85">
        <f>IF(E37=Spielplan!E37,IF(G37=Spielplan!G37,Punktemodus!$B$5,0),0)</f>
        <v>3</v>
      </c>
      <c r="BN37" s="85">
        <f>IF(E37=Spielplan!E37,Punktemodus!$B$7,0)</f>
        <v>1</v>
      </c>
      <c r="BO37" s="85">
        <f>IF(G37=Spielplan!G37,Punktemodus!$B$7,0)</f>
        <v>1</v>
      </c>
      <c r="BP37" s="137">
        <f>IF(Spielplan!E37="",0,SUM(BJ37:BO37))</f>
        <v>0</v>
      </c>
      <c r="BQ37" s="85"/>
      <c r="BR37" s="87"/>
      <c r="BS37" s="5" t="s">
        <v>127</v>
      </c>
      <c r="BT37" s="44" t="str">
        <f>IF(G61="","",BB57)</f>
        <v/>
      </c>
      <c r="BU37" s="46"/>
      <c r="BV37" s="104"/>
      <c r="BW37" s="60"/>
      <c r="BX37" s="104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</row>
    <row r="38" spans="1:101" ht="18.75" customHeight="1" thickBot="1" x14ac:dyDescent="0.3">
      <c r="A38" s="60"/>
      <c r="B38" s="60"/>
      <c r="C38" s="20" t="str">
        <f>C34</f>
        <v>Kolumbien</v>
      </c>
      <c r="D38" s="39"/>
      <c r="E38" s="104"/>
      <c r="F38" s="93"/>
      <c r="G38" s="104"/>
      <c r="H38" s="20" t="str">
        <f>H35</f>
        <v>Japan</v>
      </c>
      <c r="I38" s="39"/>
      <c r="J38" s="60"/>
      <c r="K38" s="60" t="s">
        <v>82</v>
      </c>
      <c r="L38" s="60">
        <f t="shared" si="8"/>
        <v>0</v>
      </c>
      <c r="M38" s="60">
        <f>IF($E38="",0,IF($E38&gt;$G38,3,IF($E38=G38,1,0)))</f>
        <v>0</v>
      </c>
      <c r="N38" s="60"/>
      <c r="O38" s="60"/>
      <c r="P38" s="60">
        <f>IF($G38="",0,IF($E38&gt;$G38,0,IF($E38=$G38,1,3)))</f>
        <v>0</v>
      </c>
      <c r="Q38" s="60">
        <f>E38</f>
        <v>0</v>
      </c>
      <c r="R38" s="60"/>
      <c r="S38" s="60"/>
      <c r="T38" s="60">
        <f>G38</f>
        <v>0</v>
      </c>
      <c r="U38" s="60">
        <f>G38</f>
        <v>0</v>
      </c>
      <c r="V38" s="60"/>
      <c r="W38" s="60"/>
      <c r="X38" s="60">
        <f>E38</f>
        <v>0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187">
        <f>SUM(AN34:AN37)</f>
        <v>30000</v>
      </c>
      <c r="AO38" s="187">
        <f>SUM(AO34:AO37)</f>
        <v>30000</v>
      </c>
      <c r="AP38" s="187">
        <f>SUM(AP34:AP37)</f>
        <v>30000</v>
      </c>
      <c r="AQ38" s="187">
        <f>SUM(AQ34:AQ37)</f>
        <v>30000</v>
      </c>
      <c r="AR38" s="187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85">
        <f>IF(E38&gt;G38,IF(Spielplan!E38&gt;Spielplan!G38,Punktemodus!$B$3,0),0)</f>
        <v>0</v>
      </c>
      <c r="BK38" s="85">
        <f>IF(E38=G38,IF(Spielplan!E38=Spielplan!G38,Punktemodus!$B$3,0),0)</f>
        <v>10</v>
      </c>
      <c r="BL38" s="85">
        <f>IF(E38&lt;G38,IF(Spielplan!E38&lt;Spielplan!G38,Punktemodus!$B$3,0),0)</f>
        <v>0</v>
      </c>
      <c r="BM38" s="85">
        <f>IF(E38=Spielplan!E38,IF(G38=Spielplan!G38,Punktemodus!$B$5,0),0)</f>
        <v>3</v>
      </c>
      <c r="BN38" s="85">
        <f>IF(E38=Spielplan!E38,Punktemodus!$B$7,0)</f>
        <v>1</v>
      </c>
      <c r="BO38" s="85">
        <f>IF(G38=Spielplan!G38,Punktemodus!$B$7,0)</f>
        <v>1</v>
      </c>
      <c r="BP38" s="137">
        <f>IF(Spielplan!E38="",0,SUM(BJ38:BO38))</f>
        <v>0</v>
      </c>
      <c r="BQ38" s="60"/>
      <c r="BR38" s="87"/>
      <c r="BS38" s="60"/>
      <c r="BT38" s="60"/>
      <c r="BU38" s="60"/>
      <c r="BV38" s="60"/>
      <c r="BW38" s="60"/>
      <c r="BX38" s="60"/>
      <c r="BY38" s="60"/>
      <c r="BZ38" s="47">
        <v>55</v>
      </c>
      <c r="CA38" s="44" t="str">
        <f>IF(BX36="",IF(BV36&gt;BV37,BT36,BT37),IF(BX36&gt;BX37,BT36,BT37))</f>
        <v/>
      </c>
      <c r="CB38" s="46"/>
      <c r="CC38" s="104"/>
      <c r="CD38" s="60"/>
      <c r="CE38" s="104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</row>
    <row r="39" spans="1:101" ht="18.75" customHeight="1" thickBot="1" x14ac:dyDescent="0.3">
      <c r="A39" s="60"/>
      <c r="B39" s="60"/>
      <c r="C39" s="14" t="str">
        <f>H34</f>
        <v>Griechenland</v>
      </c>
      <c r="D39" s="40"/>
      <c r="E39" s="104"/>
      <c r="F39" s="93"/>
      <c r="G39" s="104"/>
      <c r="H39" s="14" t="str">
        <f>C35</f>
        <v>Elfenbeinküste</v>
      </c>
      <c r="I39" s="40"/>
      <c r="J39" s="60"/>
      <c r="K39" s="60" t="s">
        <v>82</v>
      </c>
      <c r="L39" s="60">
        <f t="shared" si="8"/>
        <v>0</v>
      </c>
      <c r="M39" s="60"/>
      <c r="N39" s="60">
        <f>IF($E39="",0,IF($E39&gt;$G39,3,IF($E39=$G39,1,0)))</f>
        <v>0</v>
      </c>
      <c r="O39" s="60">
        <f>IF($G39="",0,IF($E39&gt;$G39,0,IF($E39=$G39,1,3)))</f>
        <v>0</v>
      </c>
      <c r="P39" s="60"/>
      <c r="Q39" s="60"/>
      <c r="R39" s="60">
        <f>E39</f>
        <v>0</v>
      </c>
      <c r="S39" s="60">
        <f>G39</f>
        <v>0</v>
      </c>
      <c r="T39" s="60"/>
      <c r="U39" s="60"/>
      <c r="V39" s="60">
        <f>G39</f>
        <v>0</v>
      </c>
      <c r="W39" s="60">
        <f>E39</f>
        <v>0</v>
      </c>
      <c r="X39" s="60"/>
      <c r="Y39" s="60"/>
      <c r="Z39" s="60" t="s">
        <v>30</v>
      </c>
      <c r="AA39" s="60"/>
      <c r="AB39" s="60"/>
      <c r="AC39" s="60"/>
      <c r="AD39" s="60"/>
      <c r="AE39" s="60"/>
      <c r="AF39" s="60"/>
      <c r="AG39" s="60" t="b">
        <f>OR(AG34=AG35,AG34=AG36,AG34=AG37,AG35=AG36,AG35=AG37,AG36=AG37)</f>
        <v>1</v>
      </c>
      <c r="AH39" s="60"/>
      <c r="AI39" s="60"/>
      <c r="AJ39" s="60"/>
      <c r="AK39" s="60"/>
      <c r="AL39" s="60"/>
      <c r="AM39" s="60"/>
      <c r="AN39" s="60"/>
      <c r="AO39" s="60" t="s">
        <v>34</v>
      </c>
      <c r="AP39" s="60"/>
      <c r="AQ39" s="60"/>
      <c r="AR39" s="60" t="b">
        <f>OR(AR34=AR35,AR34=AR36,AR34=AR37,AR35=AR36,AR35=AR37,AR36=AR37)</f>
        <v>1</v>
      </c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85">
        <f>IF(E39&gt;G39,IF(Spielplan!E39&gt;Spielplan!G39,Punktemodus!$B$3,0),0)</f>
        <v>0</v>
      </c>
      <c r="BK39" s="85">
        <f>IF(E39=G39,IF(Spielplan!E39=Spielplan!G39,Punktemodus!$B$3,0),0)</f>
        <v>10</v>
      </c>
      <c r="BL39" s="85">
        <f>IF(E39&lt;G39,IF(Spielplan!E39&lt;Spielplan!G39,Punktemodus!$B$3,0),0)</f>
        <v>0</v>
      </c>
      <c r="BM39" s="85">
        <f>IF(E39=Spielplan!E39,IF(G39=Spielplan!G39,Punktemodus!$B$5,0),0)</f>
        <v>3</v>
      </c>
      <c r="BN39" s="85">
        <f>IF(E39=Spielplan!E39,Punktemodus!$B$7,0)</f>
        <v>1</v>
      </c>
      <c r="BO39" s="85">
        <f>IF(G39=Spielplan!G39,Punktemodus!$B$7,0)</f>
        <v>1</v>
      </c>
      <c r="BP39" s="137">
        <f>IF(Spielplan!E39="",0,SUM(BJ39:BO39))</f>
        <v>0</v>
      </c>
      <c r="BQ39" s="60"/>
      <c r="BR39" s="87"/>
      <c r="BS39" s="60"/>
      <c r="BT39" s="60"/>
      <c r="BU39" s="60"/>
      <c r="BV39" s="60"/>
      <c r="BW39" s="60"/>
      <c r="BX39" s="60"/>
      <c r="BY39" s="60"/>
      <c r="BZ39" s="47">
        <v>56</v>
      </c>
      <c r="CA39" s="44" t="str">
        <f>IF(BX40="",IF(BV40&gt;BV41,BT40,BT41),IF(BX40&gt;BX41,BT40,BT41))</f>
        <v/>
      </c>
      <c r="CB39" s="46"/>
      <c r="CC39" s="104"/>
      <c r="CD39" s="60"/>
      <c r="CE39" s="104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</row>
    <row r="40" spans="1:101" ht="18.75" customHeight="1" thickBot="1" x14ac:dyDescent="0.25">
      <c r="A40" s="60"/>
      <c r="B40" s="60"/>
      <c r="C40" s="136" t="str">
        <f>IF(G39="","",IF(AR39=TRUE,"Achtung: Fehler in Tabelle!",""))</f>
        <v/>
      </c>
      <c r="D40" s="60"/>
      <c r="E40" s="85"/>
      <c r="F40" s="60"/>
      <c r="G40" s="85"/>
      <c r="H40" s="60"/>
      <c r="I40" s="60"/>
      <c r="J40" s="60"/>
      <c r="K40" s="60"/>
      <c r="L40" s="60"/>
      <c r="M40" s="60">
        <f t="shared" ref="M40:X40" si="11">SUM(M34:M39)</f>
        <v>0</v>
      </c>
      <c r="N40" s="60">
        <f t="shared" si="11"/>
        <v>0</v>
      </c>
      <c r="O40" s="60">
        <f t="shared" si="11"/>
        <v>0</v>
      </c>
      <c r="P40" s="60">
        <f t="shared" si="11"/>
        <v>0</v>
      </c>
      <c r="Q40" s="60">
        <f t="shared" si="11"/>
        <v>0</v>
      </c>
      <c r="R40" s="60">
        <f t="shared" si="11"/>
        <v>0</v>
      </c>
      <c r="S40" s="60">
        <f t="shared" si="11"/>
        <v>0</v>
      </c>
      <c r="T40" s="60">
        <f t="shared" si="11"/>
        <v>0</v>
      </c>
      <c r="U40" s="60">
        <f t="shared" si="11"/>
        <v>0</v>
      </c>
      <c r="V40" s="60">
        <f t="shared" si="11"/>
        <v>0</v>
      </c>
      <c r="W40" s="60">
        <f t="shared" si="11"/>
        <v>0</v>
      </c>
      <c r="X40" s="60">
        <f t="shared" si="11"/>
        <v>0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160">
        <f>SUM(BP34:BP39)</f>
        <v>0</v>
      </c>
      <c r="BQ40" s="60"/>
      <c r="BR40" s="87"/>
      <c r="BS40" s="55" t="s">
        <v>128</v>
      </c>
      <c r="BT40" s="44" t="str">
        <f>IF(G94="","",BB89)</f>
        <v/>
      </c>
      <c r="BU40" s="46"/>
      <c r="BV40" s="104"/>
      <c r="BW40" s="60"/>
      <c r="BX40" s="104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</row>
    <row r="41" spans="1:101" ht="18.75" customHeight="1" thickBot="1" x14ac:dyDescent="0.25">
      <c r="A41" s="60"/>
      <c r="B41" s="60"/>
      <c r="C41" s="60"/>
      <c r="D41" s="60"/>
      <c r="E41" s="85"/>
      <c r="F41" s="60"/>
      <c r="G41" s="85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138"/>
      <c r="BQ41" s="60"/>
      <c r="BR41" s="87"/>
      <c r="BS41" s="25" t="s">
        <v>129</v>
      </c>
      <c r="BT41" s="44" t="str">
        <f>IF(G83="","",BB79)</f>
        <v/>
      </c>
      <c r="BU41" s="46"/>
      <c r="BV41" s="104"/>
      <c r="BW41" s="60"/>
      <c r="BX41" s="104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</row>
    <row r="42" spans="1:101" ht="18.75" customHeight="1" thickBot="1" x14ac:dyDescent="0.3">
      <c r="A42" s="60"/>
      <c r="B42" s="60"/>
      <c r="C42" s="89"/>
      <c r="D42" s="60"/>
      <c r="E42" s="85"/>
      <c r="F42" s="60"/>
      <c r="G42" s="85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89"/>
      <c r="BC42" s="60"/>
      <c r="BD42" s="90"/>
      <c r="BE42" s="60"/>
      <c r="BF42" s="61"/>
      <c r="BG42" s="60"/>
      <c r="BH42" s="60"/>
      <c r="BI42" s="60"/>
      <c r="BJ42" s="60"/>
      <c r="BK42" s="60"/>
      <c r="BL42" s="60"/>
      <c r="BM42" s="60"/>
      <c r="BN42" s="60"/>
      <c r="BO42" s="60"/>
      <c r="BP42" s="138"/>
      <c r="BQ42" s="60"/>
      <c r="BR42" s="87"/>
      <c r="BS42" s="94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</row>
    <row r="43" spans="1:101" ht="18.75" customHeight="1" thickBot="1" x14ac:dyDescent="0.3">
      <c r="A43" s="60"/>
      <c r="B43" s="60"/>
      <c r="C43" s="88" t="s">
        <v>74</v>
      </c>
      <c r="D43" s="60"/>
      <c r="E43" s="85"/>
      <c r="F43" s="60"/>
      <c r="G43" s="85"/>
      <c r="H43" s="60"/>
      <c r="I43" s="60"/>
      <c r="J43" s="60"/>
      <c r="K43" s="60"/>
      <c r="L43" s="60"/>
      <c r="M43" s="60" t="s">
        <v>4</v>
      </c>
      <c r="N43" s="60"/>
      <c r="O43" s="60"/>
      <c r="P43" s="60"/>
      <c r="Q43" s="60" t="s">
        <v>6</v>
      </c>
      <c r="R43" s="60"/>
      <c r="S43" s="60"/>
      <c r="T43" s="60"/>
      <c r="U43" s="60" t="s">
        <v>7</v>
      </c>
      <c r="V43" s="60"/>
      <c r="W43" s="60"/>
      <c r="X43" s="60"/>
      <c r="Y43" s="60"/>
      <c r="Z43" s="60" t="s">
        <v>4</v>
      </c>
      <c r="AA43" s="60" t="s">
        <v>5</v>
      </c>
      <c r="AB43" s="60"/>
      <c r="AC43" s="60"/>
      <c r="AD43" s="60" t="s">
        <v>9</v>
      </c>
      <c r="AE43" s="60"/>
      <c r="AF43" s="60"/>
      <c r="AG43" s="60"/>
      <c r="AH43" s="60" t="s">
        <v>32</v>
      </c>
      <c r="AI43" s="60"/>
      <c r="AJ43" s="60"/>
      <c r="AK43" s="60"/>
      <c r="AL43" s="60"/>
      <c r="AM43" s="60"/>
      <c r="AN43" s="60" t="s">
        <v>35</v>
      </c>
      <c r="AO43" s="60"/>
      <c r="AP43" s="60"/>
      <c r="AQ43" s="60"/>
      <c r="AR43" s="60"/>
      <c r="AS43" s="60" t="s">
        <v>33</v>
      </c>
      <c r="AT43" s="60"/>
      <c r="AU43" s="60"/>
      <c r="AV43" s="60"/>
      <c r="AW43" s="60"/>
      <c r="AX43" s="60"/>
      <c r="AY43" s="60"/>
      <c r="AZ43" s="60"/>
      <c r="BA43" s="60"/>
      <c r="BB43" s="89" t="s">
        <v>10</v>
      </c>
      <c r="BC43" s="60"/>
      <c r="BD43" s="90" t="s">
        <v>4</v>
      </c>
      <c r="BE43" s="60"/>
      <c r="BF43" s="61" t="s">
        <v>5</v>
      </c>
      <c r="BG43" s="60"/>
      <c r="BH43" s="60"/>
      <c r="BI43" s="85"/>
      <c r="BJ43" s="60"/>
      <c r="BK43" s="60"/>
      <c r="BL43" s="60"/>
      <c r="BM43" s="60"/>
      <c r="BN43" s="60"/>
      <c r="BO43" s="60"/>
      <c r="BP43" s="138"/>
      <c r="BQ43" s="85"/>
      <c r="BR43" s="139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</row>
    <row r="44" spans="1:101" ht="18.75" customHeight="1" thickBot="1" x14ac:dyDescent="0.25">
      <c r="A44" s="60"/>
      <c r="B44" s="60"/>
      <c r="C44" s="60"/>
      <c r="D44" s="60"/>
      <c r="E44" s="85"/>
      <c r="F44" s="60"/>
      <c r="G44" s="85"/>
      <c r="H44" s="60"/>
      <c r="I44" s="60"/>
      <c r="J44" s="60"/>
      <c r="K44" s="60"/>
      <c r="L44" s="60"/>
      <c r="M44" s="60" t="s">
        <v>0</v>
      </c>
      <c r="N44" s="60" t="s">
        <v>1</v>
      </c>
      <c r="O44" s="60" t="s">
        <v>2</v>
      </c>
      <c r="P44" s="60" t="s">
        <v>3</v>
      </c>
      <c r="Q44" s="60" t="s">
        <v>0</v>
      </c>
      <c r="R44" s="60" t="s">
        <v>1</v>
      </c>
      <c r="S44" s="60" t="s">
        <v>2</v>
      </c>
      <c r="T44" s="60" t="s">
        <v>3</v>
      </c>
      <c r="U44" s="60" t="s">
        <v>0</v>
      </c>
      <c r="V44" s="60" t="s">
        <v>1</v>
      </c>
      <c r="W44" s="60" t="s">
        <v>2</v>
      </c>
      <c r="X44" s="60" t="s">
        <v>3</v>
      </c>
      <c r="Y44" s="60"/>
      <c r="Z44" s="60" t="s">
        <v>8</v>
      </c>
      <c r="AA44" s="60"/>
      <c r="AB44" s="60"/>
      <c r="AC44" s="60"/>
      <c r="AD44" s="60"/>
      <c r="AE44" s="60"/>
      <c r="AF44" s="60"/>
      <c r="AG44" s="60"/>
      <c r="AH44" s="60" t="s">
        <v>31</v>
      </c>
      <c r="AI44" s="60"/>
      <c r="AJ44" s="60"/>
      <c r="AK44" s="60"/>
      <c r="AL44" s="60"/>
      <c r="AM44" s="60"/>
      <c r="AN44" s="60" t="str">
        <f>AI45</f>
        <v>Uruguay</v>
      </c>
      <c r="AO44" s="60" t="str">
        <f>AI46</f>
        <v>Costa Rica</v>
      </c>
      <c r="AP44" s="60" t="str">
        <f>AI47</f>
        <v>England</v>
      </c>
      <c r="AQ44" s="60" t="str">
        <f>AI48</f>
        <v>Italien</v>
      </c>
      <c r="AR44" s="60"/>
      <c r="AS44" s="60" t="s">
        <v>31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85"/>
      <c r="BJ44" s="85"/>
      <c r="BK44" s="85"/>
      <c r="BL44" s="85"/>
      <c r="BM44" s="85"/>
      <c r="BN44" s="85"/>
      <c r="BO44" s="85"/>
      <c r="BP44" s="137"/>
      <c r="BQ44" s="85"/>
      <c r="BR44" s="141"/>
      <c r="BS44" s="359" t="s">
        <v>165</v>
      </c>
      <c r="BT44" s="360"/>
      <c r="BU44" s="361"/>
      <c r="BV44" s="362"/>
      <c r="BW44" s="156"/>
      <c r="BX44" s="351" t="s">
        <v>152</v>
      </c>
      <c r="BY44" s="351" t="s">
        <v>153</v>
      </c>
      <c r="BZ44" s="352"/>
      <c r="CA44" s="156"/>
      <c r="CB44" s="155"/>
      <c r="CC44" s="155"/>
      <c r="CD44" s="155"/>
      <c r="CE44" s="351" t="s">
        <v>155</v>
      </c>
      <c r="CF44" s="351" t="s">
        <v>156</v>
      </c>
      <c r="CG44" s="155"/>
      <c r="CH44" s="155"/>
      <c r="CI44" s="155"/>
      <c r="CJ44" s="351" t="s">
        <v>158</v>
      </c>
      <c r="CK44" s="155"/>
      <c r="CL44" s="155"/>
      <c r="CM44" s="155"/>
      <c r="CN44" s="155"/>
      <c r="CO44" s="351" t="s">
        <v>159</v>
      </c>
      <c r="CP44" s="155"/>
      <c r="CQ44" s="155"/>
      <c r="CR44" s="155"/>
      <c r="CS44" s="351" t="s">
        <v>146</v>
      </c>
      <c r="CT44" s="155"/>
      <c r="CU44" s="134"/>
      <c r="CV44" s="134"/>
      <c r="CW44" s="134"/>
    </row>
    <row r="45" spans="1:101" ht="18.75" customHeight="1" thickBot="1" x14ac:dyDescent="0.3">
      <c r="A45" s="60"/>
      <c r="B45" s="60"/>
      <c r="C45" s="75" t="str">
        <f>Spielplan!$C$45</f>
        <v>Uruguay</v>
      </c>
      <c r="D45" s="76"/>
      <c r="E45" s="104"/>
      <c r="F45" s="93"/>
      <c r="G45" s="104"/>
      <c r="H45" s="75" t="str">
        <f>Spielplan!$H$45</f>
        <v>Costa Rica</v>
      </c>
      <c r="I45" s="76"/>
      <c r="J45" s="60"/>
      <c r="K45" s="60" t="s">
        <v>85</v>
      </c>
      <c r="L45" s="60">
        <f t="shared" ref="L45:L50" si="12">IF(E45-G45&gt;0,1,IF(G45=E45,0,-1))</f>
        <v>0</v>
      </c>
      <c r="M45" s="60">
        <f>IF($E45="",0,IF($E45&gt;$G45,3,IF($E45=G45,1,0)))</f>
        <v>0</v>
      </c>
      <c r="N45" s="60">
        <f>IF($G45="",0,IF($E45&gt;$G45,0,IF($E45=G45,1,3)))</f>
        <v>0</v>
      </c>
      <c r="O45" s="60"/>
      <c r="P45" s="60"/>
      <c r="Q45" s="60">
        <f>E45</f>
        <v>0</v>
      </c>
      <c r="R45" s="60">
        <f>G45</f>
        <v>0</v>
      </c>
      <c r="S45" s="60"/>
      <c r="T45" s="60"/>
      <c r="U45" s="60">
        <f>G45</f>
        <v>0</v>
      </c>
      <c r="V45" s="60">
        <f>E45</f>
        <v>0</v>
      </c>
      <c r="W45" s="60"/>
      <c r="X45" s="60"/>
      <c r="Y45" s="60"/>
      <c r="Z45" s="60">
        <f>M51</f>
        <v>0</v>
      </c>
      <c r="AA45" s="60">
        <f>Q51</f>
        <v>0</v>
      </c>
      <c r="AB45" s="60">
        <f>U51</f>
        <v>0</v>
      </c>
      <c r="AC45" s="60">
        <f>AA45-AB45</f>
        <v>0</v>
      </c>
      <c r="AD45" s="60">
        <f>IF(Z45&gt;Z46,-1,0)</f>
        <v>0</v>
      </c>
      <c r="AE45" s="60">
        <f>IF(Z45&gt;Z47,-1,0)</f>
        <v>0</v>
      </c>
      <c r="AF45" s="60">
        <f>IF(Z45&gt;Z48,-1,0)</f>
        <v>0</v>
      </c>
      <c r="AG45" s="60">
        <f>10000-(AJ45*1000+AM45*100+AK45*10)</f>
        <v>10000</v>
      </c>
      <c r="AH45" s="90">
        <f>RANK(AG45,AG45:AG48,1)</f>
        <v>1</v>
      </c>
      <c r="AI45" s="60" t="str">
        <f>C45</f>
        <v>Uruguay</v>
      </c>
      <c r="AJ45" s="60">
        <f t="shared" ref="AJ45:AL48" si="13">Z45</f>
        <v>0</v>
      </c>
      <c r="AK45" s="60">
        <f t="shared" si="13"/>
        <v>0</v>
      </c>
      <c r="AL45" s="60">
        <f t="shared" si="13"/>
        <v>0</v>
      </c>
      <c r="AM45" s="60">
        <f>AK45-AL45</f>
        <v>0</v>
      </c>
      <c r="AN45" s="187"/>
      <c r="AO45" s="187">
        <f>IF(AG46=AG45,IF(G45&gt;E45,AG46-0.1,AG46),AG46)</f>
        <v>10000</v>
      </c>
      <c r="AP45" s="187">
        <f>IF(AG47=AG45,IF(G47&gt;E47,AG47-0.1,AG47),AG47)</f>
        <v>10000</v>
      </c>
      <c r="AQ45" s="187">
        <f>IF(AG48=AG45,IF(G49&gt;E49,AG48-0.1,AG48),AG48)</f>
        <v>10000</v>
      </c>
      <c r="AR45" s="187">
        <f>AN49</f>
        <v>30000</v>
      </c>
      <c r="AS45" s="90">
        <f>RANK(AR45,AR45:AR48,1)</f>
        <v>1</v>
      </c>
      <c r="AT45" s="60" t="str">
        <f t="shared" ref="AT45:AW48" si="14">AI45</f>
        <v>Uruguay</v>
      </c>
      <c r="AU45" s="60">
        <f t="shared" si="14"/>
        <v>0</v>
      </c>
      <c r="AV45" s="60">
        <f t="shared" si="14"/>
        <v>0</v>
      </c>
      <c r="AW45" s="60">
        <f t="shared" si="14"/>
        <v>0</v>
      </c>
      <c r="AX45" s="60"/>
      <c r="AY45" s="60"/>
      <c r="AZ45" s="60"/>
      <c r="BA45" s="77">
        <v>1</v>
      </c>
      <c r="BB45" s="75" t="str">
        <f>VLOOKUP(1,AS45:AT48,2,FALSE)</f>
        <v>Uruguay</v>
      </c>
      <c r="BC45" s="76"/>
      <c r="BD45" s="78">
        <f>VLOOKUP(1,AS45:AW48,3,FALSE)</f>
        <v>0</v>
      </c>
      <c r="BE45" s="79">
        <f>VLOOKUP(1,AS45:AW48,4,FALSE)</f>
        <v>0</v>
      </c>
      <c r="BF45" s="93" t="s">
        <v>12</v>
      </c>
      <c r="BG45" s="79">
        <f>VLOOKUP(1,AS45:AW48,5,FALSE)</f>
        <v>0</v>
      </c>
      <c r="BH45" s="80" t="s">
        <v>24</v>
      </c>
      <c r="BI45" s="85"/>
      <c r="BJ45" s="85">
        <f>IF(E45&gt;G45,IF(Spielplan!E45&gt;Spielplan!G45,Punktemodus!$B$3,0),0)</f>
        <v>0</v>
      </c>
      <c r="BK45" s="85">
        <f>IF(E45=G45,IF(Spielplan!E45=Spielplan!G45,Punktemodus!$B$3,0),0)</f>
        <v>10</v>
      </c>
      <c r="BL45" s="85">
        <f>IF(E45&lt;G45,IF(Spielplan!E45&lt;Spielplan!G45,Punktemodus!$B$3,0),0)</f>
        <v>0</v>
      </c>
      <c r="BM45" s="85">
        <f>IF(E45=Spielplan!E45,IF(G45=Spielplan!G45,Punktemodus!$B$5,0),0)</f>
        <v>3</v>
      </c>
      <c r="BN45" s="85">
        <f>IF(E45=Spielplan!E45,Punktemodus!$B$7,0)</f>
        <v>1</v>
      </c>
      <c r="BO45" s="85">
        <f>IF(G45=Spielplan!G45,Punktemodus!$B$7,0)</f>
        <v>1</v>
      </c>
      <c r="BP45" s="137">
        <f>IF(Spielplan!E45="",0,SUM(BJ45:BO45))</f>
        <v>0</v>
      </c>
      <c r="BQ45" s="85"/>
      <c r="BR45" s="141"/>
      <c r="BS45" s="363"/>
      <c r="BT45" s="364"/>
      <c r="BU45" s="365"/>
      <c r="BV45" s="366"/>
      <c r="BW45" s="156"/>
      <c r="BX45" s="351"/>
      <c r="BY45" s="351"/>
      <c r="BZ45" s="352"/>
      <c r="CA45" s="156"/>
      <c r="CB45" s="155"/>
      <c r="CC45" s="155"/>
      <c r="CD45" s="155"/>
      <c r="CE45" s="351"/>
      <c r="CF45" s="351"/>
      <c r="CG45" s="155"/>
      <c r="CH45" s="155"/>
      <c r="CI45" s="155"/>
      <c r="CJ45" s="351"/>
      <c r="CK45" s="155"/>
      <c r="CL45" s="155"/>
      <c r="CM45" s="155"/>
      <c r="CN45" s="155"/>
      <c r="CO45" s="351"/>
      <c r="CP45" s="155"/>
      <c r="CQ45" s="155"/>
      <c r="CR45" s="155"/>
      <c r="CS45" s="351"/>
      <c r="CT45" s="155"/>
      <c r="CU45" s="134"/>
      <c r="CV45" s="134"/>
      <c r="CW45" s="134"/>
    </row>
    <row r="46" spans="1:101" ht="18.75" customHeight="1" thickBot="1" x14ac:dyDescent="0.3">
      <c r="A46" s="60"/>
      <c r="B46" s="60"/>
      <c r="C46" s="48" t="str">
        <f>Spielplan!$C$46</f>
        <v>England</v>
      </c>
      <c r="D46" s="49"/>
      <c r="E46" s="104"/>
      <c r="F46" s="93"/>
      <c r="G46" s="104"/>
      <c r="H46" s="48" t="str">
        <f>Spielplan!$H$46</f>
        <v>Italien</v>
      </c>
      <c r="I46" s="49"/>
      <c r="J46" s="60"/>
      <c r="K46" s="60" t="s">
        <v>86</v>
      </c>
      <c r="L46" s="60">
        <f t="shared" si="12"/>
        <v>0</v>
      </c>
      <c r="M46" s="60"/>
      <c r="N46" s="60"/>
      <c r="O46" s="60">
        <f>IF($E46="",0,IF($E46&gt;$G46,3,IF($E46=$G46,1,0)))</f>
        <v>0</v>
      </c>
      <c r="P46" s="60">
        <f>IF($G46="",0,IF($E46&gt;$G46,0,IF($E46=$G46,1,3)))</f>
        <v>0</v>
      </c>
      <c r="Q46" s="60"/>
      <c r="R46" s="60"/>
      <c r="S46" s="60">
        <f>E46</f>
        <v>0</v>
      </c>
      <c r="T46" s="60">
        <f>G46</f>
        <v>0</v>
      </c>
      <c r="U46" s="60"/>
      <c r="V46" s="60"/>
      <c r="W46" s="60">
        <f>G46</f>
        <v>0</v>
      </c>
      <c r="X46" s="60">
        <f>E46</f>
        <v>0</v>
      </c>
      <c r="Y46" s="60"/>
      <c r="Z46" s="60">
        <f>N51</f>
        <v>0</v>
      </c>
      <c r="AA46" s="60">
        <f>R51</f>
        <v>0</v>
      </c>
      <c r="AB46" s="60">
        <f>V51</f>
        <v>0</v>
      </c>
      <c r="AC46" s="60">
        <f>AA46-AB46</f>
        <v>0</v>
      </c>
      <c r="AD46" s="60">
        <f>IF(Z46&gt;Z45,-1,0)</f>
        <v>0</v>
      </c>
      <c r="AE46" s="60">
        <f>IF(Z46&gt;Z47,-1,0)</f>
        <v>0</v>
      </c>
      <c r="AF46" s="60">
        <f>IF(Z46&gt;Z48,-1,0)</f>
        <v>0</v>
      </c>
      <c r="AG46" s="60">
        <f>10000-(AJ46*1000+AM46*100+AK46*10)</f>
        <v>10000</v>
      </c>
      <c r="AH46" s="90">
        <f>RANK(AG46,AG45:AG48,1)</f>
        <v>1</v>
      </c>
      <c r="AI46" s="60" t="str">
        <f>H45</f>
        <v>Costa Rica</v>
      </c>
      <c r="AJ46" s="60">
        <f t="shared" si="13"/>
        <v>0</v>
      </c>
      <c r="AK46" s="60">
        <f t="shared" si="13"/>
        <v>0</v>
      </c>
      <c r="AL46" s="60">
        <f t="shared" si="13"/>
        <v>0</v>
      </c>
      <c r="AM46" s="60">
        <f>AK46-AL46</f>
        <v>0</v>
      </c>
      <c r="AN46" s="187">
        <f>IF(AG45=AG46,IF(E45&gt;G45,AG45-0.1,AG45),AG45)</f>
        <v>10000</v>
      </c>
      <c r="AO46" s="187"/>
      <c r="AP46" s="187">
        <f>IF(AG47=AG46,IF(G50&gt;E50,AG47-0.1,AG47),AG47)</f>
        <v>10000</v>
      </c>
      <c r="AQ46" s="187">
        <f>IF(AG48=AG46,IF(G48&gt;E48,AG48-0.1,AG48),AG48)</f>
        <v>10000</v>
      </c>
      <c r="AR46" s="187">
        <f>AO49</f>
        <v>30000</v>
      </c>
      <c r="AS46" s="90">
        <f>RANK(AR46,AR45:AR48,1)</f>
        <v>1</v>
      </c>
      <c r="AT46" s="60" t="str">
        <f t="shared" si="14"/>
        <v>Costa Rica</v>
      </c>
      <c r="AU46" s="60">
        <f t="shared" si="14"/>
        <v>0</v>
      </c>
      <c r="AV46" s="60">
        <f t="shared" si="14"/>
        <v>0</v>
      </c>
      <c r="AW46" s="60">
        <f t="shared" si="14"/>
        <v>0</v>
      </c>
      <c r="AX46" s="60"/>
      <c r="AY46" s="60"/>
      <c r="AZ46" s="60"/>
      <c r="BA46" s="50">
        <v>2</v>
      </c>
      <c r="BB46" s="48" t="e">
        <f>VLOOKUP(2,AS45:AT48,2,FALSE)</f>
        <v>#N/A</v>
      </c>
      <c r="BC46" s="49"/>
      <c r="BD46" s="51" t="e">
        <f>VLOOKUP(2,AS45:AW48,3,FALSE)</f>
        <v>#N/A</v>
      </c>
      <c r="BE46" s="52" t="e">
        <f>VLOOKUP(2,AS45:AW48,4,FALSE)</f>
        <v>#N/A</v>
      </c>
      <c r="BF46" s="93" t="s">
        <v>12</v>
      </c>
      <c r="BG46" s="52" t="e">
        <f>VLOOKUP(2,AS45:AW48,5,FALSE)</f>
        <v>#N/A</v>
      </c>
      <c r="BH46" s="81" t="s">
        <v>25</v>
      </c>
      <c r="BI46" s="85"/>
      <c r="BJ46" s="85">
        <f>IF(E46&gt;G46,IF(Spielplan!E46&gt;Spielplan!G46,Punktemodus!$B$3,0),0)</f>
        <v>0</v>
      </c>
      <c r="BK46" s="85">
        <f>IF(E46=G46,IF(Spielplan!E46=Spielplan!G46,Punktemodus!$B$3,0),0)</f>
        <v>10</v>
      </c>
      <c r="BL46" s="85">
        <f>IF(E46&lt;G46,IF(Spielplan!E46&lt;Spielplan!G46,Punktemodus!$B$3,0),0)</f>
        <v>0</v>
      </c>
      <c r="BM46" s="85">
        <f>IF(E46=Spielplan!E46,IF(G46=Spielplan!G46,Punktemodus!$B$5,0),0)</f>
        <v>3</v>
      </c>
      <c r="BN46" s="85">
        <f>IF(E46=Spielplan!E46,Punktemodus!$B$7,0)</f>
        <v>1</v>
      </c>
      <c r="BO46" s="85">
        <f>IF(G46=Spielplan!G46,Punktemodus!$B$7,0)</f>
        <v>1</v>
      </c>
      <c r="BP46" s="137">
        <f>IF(Spielplan!E46="",0,SUM(BJ46:BO46))</f>
        <v>0</v>
      </c>
      <c r="BQ46" s="85"/>
      <c r="BR46" s="141"/>
      <c r="BS46" s="142"/>
      <c r="BT46" s="155"/>
      <c r="BU46" s="154" t="s">
        <v>120</v>
      </c>
      <c r="BV46" s="155"/>
      <c r="BW46" s="155"/>
      <c r="BX46" s="351"/>
      <c r="BY46" s="351"/>
      <c r="BZ46" s="352"/>
      <c r="CA46" s="155"/>
      <c r="CB46" s="155"/>
      <c r="CC46" s="155"/>
      <c r="CD46" s="155"/>
      <c r="CE46" s="351"/>
      <c r="CF46" s="351"/>
      <c r="CG46" s="155"/>
      <c r="CH46" s="155"/>
      <c r="CI46" s="155"/>
      <c r="CJ46" s="351"/>
      <c r="CK46" s="155"/>
      <c r="CL46" s="155"/>
      <c r="CM46" s="155"/>
      <c r="CN46" s="155"/>
      <c r="CO46" s="351"/>
      <c r="CP46" s="155"/>
      <c r="CQ46" s="155"/>
      <c r="CR46" s="155"/>
      <c r="CS46" s="351"/>
      <c r="CT46" s="155"/>
      <c r="CU46" s="134"/>
      <c r="CV46" s="134"/>
      <c r="CW46" s="134"/>
    </row>
    <row r="47" spans="1:101" ht="18.75" customHeight="1" thickBot="1" x14ac:dyDescent="0.3">
      <c r="A47" s="60"/>
      <c r="B47" s="60"/>
      <c r="C47" s="75" t="str">
        <f>C45</f>
        <v>Uruguay</v>
      </c>
      <c r="D47" s="76"/>
      <c r="E47" s="104"/>
      <c r="F47" s="93"/>
      <c r="G47" s="104"/>
      <c r="H47" s="75" t="str">
        <f>C46</f>
        <v>England</v>
      </c>
      <c r="I47" s="76"/>
      <c r="J47" s="60"/>
      <c r="K47" s="60" t="s">
        <v>87</v>
      </c>
      <c r="L47" s="60">
        <f t="shared" si="12"/>
        <v>0</v>
      </c>
      <c r="M47" s="60">
        <f>IF($E47="",0,IF($E47&gt;$G47,3,IF($E47=G47,1,0)))</f>
        <v>0</v>
      </c>
      <c r="N47" s="60"/>
      <c r="O47" s="60">
        <f>IF($G47="",0,IF($E47&gt;$G47,0,IF($E47=$G47,1,3)))</f>
        <v>0</v>
      </c>
      <c r="P47" s="60"/>
      <c r="Q47" s="60">
        <f>E47</f>
        <v>0</v>
      </c>
      <c r="R47" s="60"/>
      <c r="S47" s="60">
        <f>G47</f>
        <v>0</v>
      </c>
      <c r="T47" s="60"/>
      <c r="U47" s="60">
        <f>G47</f>
        <v>0</v>
      </c>
      <c r="V47" s="60"/>
      <c r="W47" s="60">
        <f>E47</f>
        <v>0</v>
      </c>
      <c r="X47" s="60"/>
      <c r="Y47" s="60"/>
      <c r="Z47" s="60">
        <f>O51</f>
        <v>0</v>
      </c>
      <c r="AA47" s="60">
        <f>S51</f>
        <v>0</v>
      </c>
      <c r="AB47" s="60">
        <f>W51</f>
        <v>0</v>
      </c>
      <c r="AC47" s="60">
        <f>AA47-AB47</f>
        <v>0</v>
      </c>
      <c r="AD47" s="60">
        <f>IF(Z47&gt;Z45,-1,0)</f>
        <v>0</v>
      </c>
      <c r="AE47" s="60">
        <f>IF(Z47&gt;Z46,-1,0)</f>
        <v>0</v>
      </c>
      <c r="AF47" s="60">
        <f>IF(Z47&gt;Z48,-1,0)</f>
        <v>0</v>
      </c>
      <c r="AG47" s="60">
        <f>10000-(AJ47*1000+AM47*100+AK47*10)</f>
        <v>10000</v>
      </c>
      <c r="AH47" s="90">
        <f>RANK(AG47,AG45:AG48,1)</f>
        <v>1</v>
      </c>
      <c r="AI47" s="60" t="str">
        <f>C46</f>
        <v>England</v>
      </c>
      <c r="AJ47" s="60">
        <f t="shared" si="13"/>
        <v>0</v>
      </c>
      <c r="AK47" s="60">
        <f t="shared" si="13"/>
        <v>0</v>
      </c>
      <c r="AL47" s="60">
        <f t="shared" si="13"/>
        <v>0</v>
      </c>
      <c r="AM47" s="60">
        <f>AK47-AL47</f>
        <v>0</v>
      </c>
      <c r="AN47" s="187">
        <f>IF(AG45=AG47,IF(E47&gt;G47,AG45-0.1,AG45),AG45)</f>
        <v>10000</v>
      </c>
      <c r="AO47" s="187">
        <f>IF(AG46=AG47,IF(E50&gt;G50,AG46-0.1,AG46),AG46)</f>
        <v>10000</v>
      </c>
      <c r="AP47" s="187"/>
      <c r="AQ47" s="187">
        <f>IF(AG48=AG47,IF(G46&gt;E46,AG48-0.1,AG48),AG48)</f>
        <v>10000</v>
      </c>
      <c r="AR47" s="187">
        <f>AP49</f>
        <v>30000</v>
      </c>
      <c r="AS47" s="90">
        <f>RANK(AR47,AR45:AR48,1)</f>
        <v>1</v>
      </c>
      <c r="AT47" s="60" t="str">
        <f t="shared" si="14"/>
        <v>England</v>
      </c>
      <c r="AU47" s="60">
        <f t="shared" si="14"/>
        <v>0</v>
      </c>
      <c r="AV47" s="60">
        <f t="shared" si="14"/>
        <v>0</v>
      </c>
      <c r="AW47" s="60">
        <f t="shared" si="14"/>
        <v>0</v>
      </c>
      <c r="AX47" s="60"/>
      <c r="AY47" s="60"/>
      <c r="AZ47" s="60"/>
      <c r="BA47" s="113">
        <v>3</v>
      </c>
      <c r="BB47" s="114" t="e">
        <f>VLOOKUP(3,AS45:AT48,2,FALSE)</f>
        <v>#N/A</v>
      </c>
      <c r="BC47" s="115"/>
      <c r="BD47" s="116" t="e">
        <f>VLOOKUP(3,AS45:AW48,3,FALSE)</f>
        <v>#N/A</v>
      </c>
      <c r="BE47" s="116" t="e">
        <f>VLOOKUP(3,AS45:AW48,4,FALSE)</f>
        <v>#N/A</v>
      </c>
      <c r="BF47" s="93" t="s">
        <v>12</v>
      </c>
      <c r="BG47" s="116" t="e">
        <f>VLOOKUP(3,AS45:AW48,5,FALSE)</f>
        <v>#N/A</v>
      </c>
      <c r="BH47" s="60"/>
      <c r="BI47" s="60"/>
      <c r="BJ47" s="85">
        <f>IF(E47&gt;G47,IF(Spielplan!E47&gt;Spielplan!G47,Punktemodus!$B$3,0),0)</f>
        <v>0</v>
      </c>
      <c r="BK47" s="85">
        <f>IF(E47=G47,IF(Spielplan!E47=Spielplan!G47,Punktemodus!$B$3,0),0)</f>
        <v>10</v>
      </c>
      <c r="BL47" s="85">
        <f>IF(E47&lt;G47,IF(Spielplan!E47&lt;Spielplan!G47,Punktemodus!$B$3,0),0)</f>
        <v>0</v>
      </c>
      <c r="BM47" s="85">
        <f>IF(E47=Spielplan!E47,IF(G47=Spielplan!G47,Punktemodus!$B$5,0),0)</f>
        <v>3</v>
      </c>
      <c r="BN47" s="85">
        <f>IF(E47=Spielplan!E47,Punktemodus!$B$7,0)</f>
        <v>1</v>
      </c>
      <c r="BO47" s="85">
        <f>IF(G47=Spielplan!G47,Punktemodus!$B$7,0)</f>
        <v>1</v>
      </c>
      <c r="BP47" s="137">
        <f>IF(Spielplan!E47="",0,SUM(BJ47:BO47))</f>
        <v>0</v>
      </c>
      <c r="BQ47" s="85"/>
      <c r="BR47" s="141"/>
      <c r="BS47" s="134"/>
      <c r="BT47" s="134"/>
      <c r="BU47" s="134"/>
      <c r="BV47" s="134"/>
      <c r="BW47" s="155"/>
      <c r="BX47" s="351"/>
      <c r="BY47" s="351"/>
      <c r="BZ47" s="352"/>
      <c r="CA47" s="155"/>
      <c r="CB47" s="155"/>
      <c r="CC47" s="155"/>
      <c r="CD47" s="155"/>
      <c r="CE47" s="351"/>
      <c r="CF47" s="351"/>
      <c r="CG47" s="155"/>
      <c r="CH47" s="155"/>
      <c r="CI47" s="155"/>
      <c r="CJ47" s="351"/>
      <c r="CK47" s="155"/>
      <c r="CL47" s="155"/>
      <c r="CM47" s="155"/>
      <c r="CN47" s="155"/>
      <c r="CO47" s="351"/>
      <c r="CP47" s="155"/>
      <c r="CQ47" s="155"/>
      <c r="CR47" s="155"/>
      <c r="CS47" s="351"/>
      <c r="CT47" s="155"/>
      <c r="CU47" s="134"/>
      <c r="CV47" s="134"/>
      <c r="CW47" s="134"/>
    </row>
    <row r="48" spans="1:101" ht="18.75" customHeight="1" thickBot="1" x14ac:dyDescent="0.3">
      <c r="A48" s="60"/>
      <c r="B48" s="60"/>
      <c r="C48" s="48" t="str">
        <f>H45</f>
        <v>Costa Rica</v>
      </c>
      <c r="D48" s="49"/>
      <c r="E48" s="104"/>
      <c r="F48" s="93"/>
      <c r="G48" s="104"/>
      <c r="H48" s="48" t="str">
        <f>H46</f>
        <v>Italien</v>
      </c>
      <c r="I48" s="49"/>
      <c r="J48" s="60"/>
      <c r="K48" s="60" t="s">
        <v>88</v>
      </c>
      <c r="L48" s="60">
        <f t="shared" si="12"/>
        <v>0</v>
      </c>
      <c r="M48" s="60"/>
      <c r="N48" s="60">
        <f>IF($E48="",0,IF($E48&gt;$G48,3,IF($E48=$G48,1,0)))</f>
        <v>0</v>
      </c>
      <c r="O48" s="60"/>
      <c r="P48" s="60">
        <f>IF($G48="",0,IF($E48&gt;$G48,0,IF($E48=$G48,1,3)))</f>
        <v>0</v>
      </c>
      <c r="Q48" s="60"/>
      <c r="R48" s="60">
        <f>E48</f>
        <v>0</v>
      </c>
      <c r="S48" s="60"/>
      <c r="T48" s="60">
        <f>G48</f>
        <v>0</v>
      </c>
      <c r="U48" s="60"/>
      <c r="V48" s="60">
        <f>G48</f>
        <v>0</v>
      </c>
      <c r="W48" s="60"/>
      <c r="X48" s="60">
        <f>E48</f>
        <v>0</v>
      </c>
      <c r="Y48" s="60"/>
      <c r="Z48" s="60">
        <f>P51</f>
        <v>0</v>
      </c>
      <c r="AA48" s="60">
        <f>T51</f>
        <v>0</v>
      </c>
      <c r="AB48" s="60">
        <f>X51</f>
        <v>0</v>
      </c>
      <c r="AC48" s="60">
        <f>AA48-AB48</f>
        <v>0</v>
      </c>
      <c r="AD48" s="60">
        <f>IF(Z48&gt;Z45,-1,0)</f>
        <v>0</v>
      </c>
      <c r="AE48" s="60">
        <f>IF(Z48&gt;Z46,-1,0)</f>
        <v>0</v>
      </c>
      <c r="AF48" s="60">
        <f>IF(Z48&gt;Z47,-1,0)</f>
        <v>0</v>
      </c>
      <c r="AG48" s="60">
        <f>10000-(AJ48*1000+AM48*100+AK48*10)</f>
        <v>10000</v>
      </c>
      <c r="AH48" s="90">
        <f>RANK(AG48,AG45:AG48,1)</f>
        <v>1</v>
      </c>
      <c r="AI48" s="60" t="str">
        <f>H46</f>
        <v>Italien</v>
      </c>
      <c r="AJ48" s="60">
        <f t="shared" si="13"/>
        <v>0</v>
      </c>
      <c r="AK48" s="60">
        <f t="shared" si="13"/>
        <v>0</v>
      </c>
      <c r="AL48" s="60">
        <f t="shared" si="13"/>
        <v>0</v>
      </c>
      <c r="AM48" s="60">
        <f>AK48-AL48</f>
        <v>0</v>
      </c>
      <c r="AN48" s="187">
        <f>IF(AG45=AG48,IF(E49&gt;G49,AG45-0.1,AG45),AG45)</f>
        <v>10000</v>
      </c>
      <c r="AO48" s="187">
        <f>IF(AG46=AG48,IF(E48&gt;G48,AG46-0.1,AG46),AG46)</f>
        <v>10000</v>
      </c>
      <c r="AP48" s="187">
        <f>IF(AG47=AG48,IF(E46&gt;G46,AG47-0.1,AG47),AG47)</f>
        <v>10000</v>
      </c>
      <c r="AQ48" s="187"/>
      <c r="AR48" s="187">
        <f>AQ49</f>
        <v>30000</v>
      </c>
      <c r="AS48" s="90">
        <f>RANK(AR48,AR45:AR48,1)</f>
        <v>1</v>
      </c>
      <c r="AT48" s="60" t="str">
        <f t="shared" si="14"/>
        <v>Italien</v>
      </c>
      <c r="AU48" s="60">
        <f t="shared" si="14"/>
        <v>0</v>
      </c>
      <c r="AV48" s="60">
        <f t="shared" si="14"/>
        <v>0</v>
      </c>
      <c r="AW48" s="60">
        <f t="shared" si="14"/>
        <v>0</v>
      </c>
      <c r="AX48" s="60"/>
      <c r="AY48" s="60"/>
      <c r="AZ48" s="60"/>
      <c r="BA48" s="113">
        <v>4</v>
      </c>
      <c r="BB48" s="114" t="e">
        <f>VLOOKUP(4,AS45:AT48,2,FALSE)</f>
        <v>#N/A</v>
      </c>
      <c r="BC48" s="115"/>
      <c r="BD48" s="116" t="e">
        <f>VLOOKUP(4,AS45:AW48,3,FALSE)</f>
        <v>#N/A</v>
      </c>
      <c r="BE48" s="116" t="e">
        <f>VLOOKUP(4,AS45:AW48,4,FALSE)</f>
        <v>#N/A</v>
      </c>
      <c r="BF48" s="93" t="s">
        <v>12</v>
      </c>
      <c r="BG48" s="116" t="e">
        <f>VLOOKUP(4,AS45:AW48,5,FALSE)</f>
        <v>#N/A</v>
      </c>
      <c r="BH48" s="60"/>
      <c r="BI48" s="60"/>
      <c r="BJ48" s="85">
        <f>IF(E48&gt;G48,IF(Spielplan!E48&gt;Spielplan!G48,Punktemodus!$B$3,0),0)</f>
        <v>0</v>
      </c>
      <c r="BK48" s="85">
        <f>IF(E48=G48,IF(Spielplan!E48=Spielplan!G48,Punktemodus!$B$3,0),0)</f>
        <v>10</v>
      </c>
      <c r="BL48" s="85">
        <f>IF(E48&lt;G48,IF(Spielplan!E48&lt;Spielplan!G48,Punktemodus!$B$3,0),0)</f>
        <v>0</v>
      </c>
      <c r="BM48" s="85">
        <f>IF(E48=Spielplan!E48,IF(G48=Spielplan!G48,Punktemodus!$B$5,0),0)</f>
        <v>3</v>
      </c>
      <c r="BN48" s="85">
        <f>IF(E48=Spielplan!E48,Punktemodus!$B$7,0)</f>
        <v>1</v>
      </c>
      <c r="BO48" s="85">
        <f>IF(G48=Spielplan!G48,Punktemodus!$B$7,0)</f>
        <v>1</v>
      </c>
      <c r="BP48" s="137">
        <f>IF(Spielplan!E48="",0,SUM(BJ48:BO48))</f>
        <v>0</v>
      </c>
      <c r="BQ48" s="85"/>
      <c r="BR48" s="141"/>
      <c r="BS48" s="143" t="s">
        <v>18</v>
      </c>
      <c r="BT48" s="144" t="str">
        <f>Spielplan!$BL$12</f>
        <v/>
      </c>
      <c r="BU48" s="145"/>
      <c r="BV48" s="146">
        <f>Spielplan!$BN$12</f>
        <v>0</v>
      </c>
      <c r="BW48" s="157"/>
      <c r="BX48" s="158">
        <f>IF(BT12=BT48,Punktemodus!$B$11,0)</f>
        <v>10</v>
      </c>
      <c r="BY48" s="158">
        <f>IF(BT48=BT29,Punktemodus!B13,0)</f>
        <v>5</v>
      </c>
      <c r="BZ48" s="142"/>
      <c r="CA48" s="155"/>
      <c r="CB48" s="154" t="s">
        <v>27</v>
      </c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34"/>
      <c r="CV48" s="134"/>
      <c r="CW48" s="134"/>
    </row>
    <row r="49" spans="1:101" ht="18.75" customHeight="1" thickBot="1" x14ac:dyDescent="0.3">
      <c r="A49" s="60"/>
      <c r="B49" s="60"/>
      <c r="C49" s="75" t="str">
        <f>C45</f>
        <v>Uruguay</v>
      </c>
      <c r="D49" s="76"/>
      <c r="E49" s="104"/>
      <c r="F49" s="93"/>
      <c r="G49" s="104"/>
      <c r="H49" s="75" t="str">
        <f>H46</f>
        <v>Italien</v>
      </c>
      <c r="I49" s="76"/>
      <c r="J49" s="60"/>
      <c r="K49" s="60" t="s">
        <v>89</v>
      </c>
      <c r="L49" s="60">
        <f t="shared" si="12"/>
        <v>0</v>
      </c>
      <c r="M49" s="60">
        <f>IF($E49="",0,IF($E49&gt;$G49,3,IF($E49=G49,1,0)))</f>
        <v>0</v>
      </c>
      <c r="N49" s="60"/>
      <c r="O49" s="60"/>
      <c r="P49" s="60">
        <f>IF($G49="",0,IF($E49&gt;$G49,0,IF($E49=$G49,1,3)))</f>
        <v>0</v>
      </c>
      <c r="Q49" s="60">
        <f>E49</f>
        <v>0</v>
      </c>
      <c r="R49" s="60"/>
      <c r="S49" s="60"/>
      <c r="T49" s="60">
        <f>G49</f>
        <v>0</v>
      </c>
      <c r="U49" s="60">
        <f>G49</f>
        <v>0</v>
      </c>
      <c r="V49" s="60"/>
      <c r="W49" s="60"/>
      <c r="X49" s="60">
        <f>E49</f>
        <v>0</v>
      </c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187">
        <f>SUM(AN45:AN48)</f>
        <v>30000</v>
      </c>
      <c r="AO49" s="187">
        <f>SUM(AO45:AO48)</f>
        <v>30000</v>
      </c>
      <c r="AP49" s="187">
        <f>SUM(AP45:AP48)</f>
        <v>30000</v>
      </c>
      <c r="AQ49" s="187">
        <f>SUM(AQ45:AQ48)</f>
        <v>30000</v>
      </c>
      <c r="AR49" s="187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85">
        <f>IF(E49&gt;G49,IF(Spielplan!E49&gt;Spielplan!G49,Punktemodus!$B$3,0),0)</f>
        <v>0</v>
      </c>
      <c r="BK49" s="85">
        <f>IF(E49=G49,IF(Spielplan!E49=Spielplan!G49,Punktemodus!$B$3,0),0)</f>
        <v>10</v>
      </c>
      <c r="BL49" s="85">
        <f>IF(E49&lt;G49,IF(Spielplan!E49&lt;Spielplan!G49,Punktemodus!$B$3,0),0)</f>
        <v>0</v>
      </c>
      <c r="BM49" s="85">
        <f>IF(E49=Spielplan!E49,IF(G49=Spielplan!G49,Punktemodus!$B$5,0),0)</f>
        <v>3</v>
      </c>
      <c r="BN49" s="85">
        <f>IF(E49=Spielplan!E49,Punktemodus!$B$7,0)</f>
        <v>1</v>
      </c>
      <c r="BO49" s="85">
        <f>IF(G49=Spielplan!G49,Punktemodus!$B$7,0)</f>
        <v>1</v>
      </c>
      <c r="BP49" s="137">
        <f>IF(Spielplan!E49="",0,SUM(BJ49:BO49))</f>
        <v>0</v>
      </c>
      <c r="BQ49" s="60"/>
      <c r="BR49" s="141"/>
      <c r="BS49" s="149" t="s">
        <v>21</v>
      </c>
      <c r="BT49" s="144" t="str">
        <f>Spielplan!$BL$13</f>
        <v/>
      </c>
      <c r="BU49" s="145"/>
      <c r="BV49" s="146">
        <f>Spielplan!$BN$13</f>
        <v>0</v>
      </c>
      <c r="BW49" s="155"/>
      <c r="BX49" s="158">
        <f>IF(BT13=BT49,Punktemodus!$B$11,0)</f>
        <v>10</v>
      </c>
      <c r="BY49" s="158">
        <f>IF(BT49=BT28,Punktemodus!B13,0)</f>
        <v>5</v>
      </c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34"/>
      <c r="CV49" s="134"/>
      <c r="CW49" s="134"/>
    </row>
    <row r="50" spans="1:101" ht="18.75" customHeight="1" thickBot="1" x14ac:dyDescent="0.3">
      <c r="A50" s="60"/>
      <c r="B50" s="60"/>
      <c r="C50" s="48" t="str">
        <f>H45</f>
        <v>Costa Rica</v>
      </c>
      <c r="D50" s="49"/>
      <c r="E50" s="104"/>
      <c r="F50" s="93"/>
      <c r="G50" s="104"/>
      <c r="H50" s="48" t="str">
        <f>C46</f>
        <v>England</v>
      </c>
      <c r="I50" s="49"/>
      <c r="J50" s="60"/>
      <c r="K50" s="60" t="s">
        <v>89</v>
      </c>
      <c r="L50" s="60">
        <f t="shared" si="12"/>
        <v>0</v>
      </c>
      <c r="M50" s="60"/>
      <c r="N50" s="60">
        <f>IF($E50="",0,IF($E50&gt;$G50,3,IF($E50=$G50,1,0)))</f>
        <v>0</v>
      </c>
      <c r="O50" s="60">
        <f>IF($G50="",0,IF($E50&gt;$G50,0,IF($E50=$G50,1,3)))</f>
        <v>0</v>
      </c>
      <c r="P50" s="60"/>
      <c r="Q50" s="60"/>
      <c r="R50" s="60">
        <f>E50</f>
        <v>0</v>
      </c>
      <c r="S50" s="60">
        <f>G50</f>
        <v>0</v>
      </c>
      <c r="T50" s="60"/>
      <c r="U50" s="60"/>
      <c r="V50" s="60">
        <f>G50</f>
        <v>0</v>
      </c>
      <c r="W50" s="60">
        <f>E50</f>
        <v>0</v>
      </c>
      <c r="X50" s="60"/>
      <c r="Y50" s="60"/>
      <c r="Z50" s="60" t="s">
        <v>30</v>
      </c>
      <c r="AA50" s="60"/>
      <c r="AB50" s="60"/>
      <c r="AC50" s="60"/>
      <c r="AD50" s="60"/>
      <c r="AE50" s="60"/>
      <c r="AF50" s="60"/>
      <c r="AG50" s="60" t="b">
        <f>OR(AG45=AG46,AG45=AG47,AG45=AG48,AG46=AG47,AG46=AG48,AG47=AG48)</f>
        <v>1</v>
      </c>
      <c r="AH50" s="60"/>
      <c r="AI50" s="60"/>
      <c r="AJ50" s="60"/>
      <c r="AK50" s="60"/>
      <c r="AL50" s="60"/>
      <c r="AM50" s="60"/>
      <c r="AN50" s="60"/>
      <c r="AO50" s="60" t="s">
        <v>34</v>
      </c>
      <c r="AP50" s="60"/>
      <c r="AQ50" s="60"/>
      <c r="AR50" s="60" t="b">
        <f>OR(AR45=AR46,AR45=AR47,AR45=AR48,AR46=AR47,AR46=AR48,AR47=AR48)</f>
        <v>1</v>
      </c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85">
        <f>IF(E50&gt;G50,IF(Spielplan!E50&gt;Spielplan!G50,Punktemodus!$B$3,0),0)</f>
        <v>0</v>
      </c>
      <c r="BK50" s="85">
        <f>IF(E50=G50,IF(Spielplan!E50=Spielplan!G50,Punktemodus!$B$3,0),0)</f>
        <v>10</v>
      </c>
      <c r="BL50" s="85">
        <f>IF(E50&lt;G50,IF(Spielplan!E50&lt;Spielplan!G50,Punktemodus!$B$3,0),0)</f>
        <v>0</v>
      </c>
      <c r="BM50" s="85">
        <f>IF(E50=Spielplan!E50,IF(G50=Spielplan!G50,Punktemodus!$B$5,0),0)</f>
        <v>3</v>
      </c>
      <c r="BN50" s="85">
        <f>IF(E50=Spielplan!E50,Punktemodus!$B$7,0)</f>
        <v>1</v>
      </c>
      <c r="BO50" s="85">
        <f>IF(G50=Spielplan!G50,Punktemodus!$B$7,0)</f>
        <v>1</v>
      </c>
      <c r="BP50" s="137">
        <f>IF(Spielplan!E50="",0,SUM(BJ50:BO50))</f>
        <v>0</v>
      </c>
      <c r="BQ50" s="60"/>
      <c r="BR50" s="141"/>
      <c r="BS50" s="150"/>
      <c r="BT50" s="134"/>
      <c r="BU50" s="134"/>
      <c r="BV50" s="151"/>
      <c r="BW50" s="157"/>
      <c r="BX50" s="158"/>
      <c r="BY50" s="158"/>
      <c r="BZ50" s="155"/>
      <c r="CA50" s="144" t="str">
        <f>Spielplan!$BS$14</f>
        <v/>
      </c>
      <c r="CB50" s="159"/>
      <c r="CC50" s="146">
        <f>Spielplan!$BU$14</f>
        <v>0</v>
      </c>
      <c r="CD50" s="157"/>
      <c r="CE50" s="155">
        <f>IF(CA50=CA14,Punktemodus!B15,0)</f>
        <v>20</v>
      </c>
      <c r="CF50" s="158">
        <f>IF(OR(CA50=$CA$15,CA50=$CA$22,CA50=$CA$23,CA50=$CA$30,CA50=$CA$31,CA50=$CA$38,CA50=$CA$39),Punktemodus!B17,0)</f>
        <v>10</v>
      </c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34"/>
      <c r="CV50" s="134"/>
      <c r="CW50" s="134"/>
    </row>
    <row r="51" spans="1:101" ht="18.75" customHeight="1" thickBot="1" x14ac:dyDescent="0.3">
      <c r="A51" s="60"/>
      <c r="B51" s="60"/>
      <c r="C51" s="136" t="str">
        <f>IF(G50="","",IF(AR50=TRUE,"Achtung: Fehler in Tabelle!",""))</f>
        <v/>
      </c>
      <c r="D51" s="60"/>
      <c r="E51" s="85"/>
      <c r="F51" s="60"/>
      <c r="G51" s="85"/>
      <c r="H51" s="60"/>
      <c r="I51" s="60"/>
      <c r="J51" s="60"/>
      <c r="K51" s="60"/>
      <c r="L51" s="60"/>
      <c r="M51" s="60">
        <f t="shared" ref="M51:X51" si="15">SUM(M45:M50)</f>
        <v>0</v>
      </c>
      <c r="N51" s="60">
        <f t="shared" si="15"/>
        <v>0</v>
      </c>
      <c r="O51" s="60">
        <f t="shared" si="15"/>
        <v>0</v>
      </c>
      <c r="P51" s="60">
        <f t="shared" si="15"/>
        <v>0</v>
      </c>
      <c r="Q51" s="60">
        <f t="shared" si="15"/>
        <v>0</v>
      </c>
      <c r="R51" s="60">
        <f t="shared" si="15"/>
        <v>0</v>
      </c>
      <c r="S51" s="60">
        <f t="shared" si="15"/>
        <v>0</v>
      </c>
      <c r="T51" s="60">
        <f t="shared" si="15"/>
        <v>0</v>
      </c>
      <c r="U51" s="60">
        <f t="shared" si="15"/>
        <v>0</v>
      </c>
      <c r="V51" s="60">
        <f t="shared" si="15"/>
        <v>0</v>
      </c>
      <c r="W51" s="60">
        <f t="shared" si="15"/>
        <v>0</v>
      </c>
      <c r="X51" s="60">
        <f t="shared" si="15"/>
        <v>0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160">
        <f>SUM(BP45:BP50)</f>
        <v>0</v>
      </c>
      <c r="BQ51" s="60"/>
      <c r="BR51" s="141"/>
      <c r="BS51" s="152"/>
      <c r="BT51" s="134"/>
      <c r="BU51" s="134"/>
      <c r="BV51" s="151"/>
      <c r="BW51" s="157"/>
      <c r="BX51" s="158"/>
      <c r="BY51" s="158"/>
      <c r="BZ51" s="155"/>
      <c r="CA51" s="144" t="str">
        <f>Spielplan!$BS$15</f>
        <v/>
      </c>
      <c r="CB51" s="159"/>
      <c r="CC51" s="146">
        <f>Spielplan!$BU$15</f>
        <v>0</v>
      </c>
      <c r="CD51" s="155"/>
      <c r="CE51" s="155">
        <f>IF(CA51=CA15,Punktemodus!B15,0)</f>
        <v>20</v>
      </c>
      <c r="CF51" s="158">
        <f>IF(OR(CA51=$CA$14,CA51=$CA$22,CA51=$CA$23,CA51=$CA$30,CA51=$CA$31,CA51=$CA$38,CA51=$CA$39),Punktemodus!B17,0)</f>
        <v>10</v>
      </c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34"/>
      <c r="CV51" s="134"/>
      <c r="CW51" s="134"/>
    </row>
    <row r="52" spans="1:101" ht="18.75" customHeight="1" thickBot="1" x14ac:dyDescent="0.3">
      <c r="A52" s="60"/>
      <c r="B52" s="60"/>
      <c r="C52" s="60"/>
      <c r="D52" s="60"/>
      <c r="E52" s="85"/>
      <c r="F52" s="60"/>
      <c r="G52" s="85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138"/>
      <c r="BQ52" s="60"/>
      <c r="BR52" s="141"/>
      <c r="BS52" s="153" t="s">
        <v>22</v>
      </c>
      <c r="BT52" s="144" t="str">
        <f>Spielplan!$BL$16</f>
        <v/>
      </c>
      <c r="BU52" s="145"/>
      <c r="BV52" s="146">
        <f>Spielplan!$BN$16</f>
        <v>0</v>
      </c>
      <c r="BW52" s="155"/>
      <c r="BX52" s="158">
        <f>IF(BT16=BT52,Punktemodus!$B$11,0)</f>
        <v>10</v>
      </c>
      <c r="BY52" s="158">
        <f>IF(BT52=BT33,Punktemodus!B13,0)</f>
        <v>5</v>
      </c>
      <c r="BZ52" s="155"/>
      <c r="CA52" s="155"/>
      <c r="CB52" s="155"/>
      <c r="CC52" s="155"/>
      <c r="CD52" s="155"/>
      <c r="CE52" s="155"/>
      <c r="CF52" s="154"/>
      <c r="CG52" s="154" t="s">
        <v>28</v>
      </c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34"/>
      <c r="CV52" s="134"/>
      <c r="CW52" s="134"/>
    </row>
    <row r="53" spans="1:101" ht="18.75" customHeight="1" thickBot="1" x14ac:dyDescent="0.25">
      <c r="A53" s="60"/>
      <c r="B53" s="60"/>
      <c r="C53" s="60"/>
      <c r="D53" s="60"/>
      <c r="E53" s="85"/>
      <c r="F53" s="60"/>
      <c r="G53" s="85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138"/>
      <c r="BQ53" s="60"/>
      <c r="BR53" s="141"/>
      <c r="BS53" s="149" t="s">
        <v>25</v>
      </c>
      <c r="BT53" s="144" t="str">
        <f>Spielplan!$BL$17</f>
        <v/>
      </c>
      <c r="BU53" s="145"/>
      <c r="BV53" s="146">
        <f>Spielplan!$BN$17</f>
        <v>0</v>
      </c>
      <c r="BW53" s="155"/>
      <c r="BX53" s="158">
        <f>IF(BT17=BT53,Punktemodus!$B$11,0)</f>
        <v>10</v>
      </c>
      <c r="BY53" s="158">
        <f>IF(BT53=BT32,Punktemodus!B13,0)</f>
        <v>5</v>
      </c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34"/>
      <c r="CV53" s="134"/>
      <c r="CW53" s="134"/>
    </row>
    <row r="54" spans="1:101" ht="18.75" customHeight="1" thickBot="1" x14ac:dyDescent="0.3">
      <c r="A54" s="60"/>
      <c r="B54" s="60"/>
      <c r="C54" s="88" t="s">
        <v>90</v>
      </c>
      <c r="D54" s="60"/>
      <c r="E54" s="85"/>
      <c r="F54" s="60"/>
      <c r="G54" s="85"/>
      <c r="H54" s="60"/>
      <c r="I54" s="60"/>
      <c r="J54" s="60"/>
      <c r="K54" s="60"/>
      <c r="L54" s="60"/>
      <c r="M54" s="60" t="s">
        <v>4</v>
      </c>
      <c r="N54" s="60"/>
      <c r="O54" s="60"/>
      <c r="P54" s="60"/>
      <c r="Q54" s="60" t="s">
        <v>6</v>
      </c>
      <c r="R54" s="60"/>
      <c r="S54" s="60"/>
      <c r="T54" s="60"/>
      <c r="U54" s="60" t="s">
        <v>7</v>
      </c>
      <c r="V54" s="60"/>
      <c r="W54" s="60"/>
      <c r="X54" s="60"/>
      <c r="Y54" s="60"/>
      <c r="Z54" s="60" t="s">
        <v>4</v>
      </c>
      <c r="AA54" s="60" t="s">
        <v>5</v>
      </c>
      <c r="AB54" s="60"/>
      <c r="AC54" s="60"/>
      <c r="AD54" s="60" t="s">
        <v>9</v>
      </c>
      <c r="AE54" s="60"/>
      <c r="AF54" s="60"/>
      <c r="AG54" s="60"/>
      <c r="AH54" s="60" t="s">
        <v>32</v>
      </c>
      <c r="AI54" s="60"/>
      <c r="AJ54" s="60"/>
      <c r="AK54" s="60"/>
      <c r="AL54" s="60"/>
      <c r="AM54" s="60"/>
      <c r="AN54" s="60" t="s">
        <v>35</v>
      </c>
      <c r="AO54" s="60"/>
      <c r="AP54" s="60"/>
      <c r="AQ54" s="60"/>
      <c r="AR54" s="60"/>
      <c r="AS54" s="60" t="s">
        <v>33</v>
      </c>
      <c r="AT54" s="60"/>
      <c r="AU54" s="60"/>
      <c r="AV54" s="60"/>
      <c r="AW54" s="60"/>
      <c r="AX54" s="60"/>
      <c r="AY54" s="60"/>
      <c r="AZ54" s="60"/>
      <c r="BA54" s="89" t="s">
        <v>10</v>
      </c>
      <c r="BB54" s="60"/>
      <c r="BC54" s="90" t="s">
        <v>4</v>
      </c>
      <c r="BD54" s="60"/>
      <c r="BE54" s="61" t="s">
        <v>5</v>
      </c>
      <c r="BF54" s="60"/>
      <c r="BG54" s="60"/>
      <c r="BH54" s="60"/>
      <c r="BI54" s="85"/>
      <c r="BJ54" s="60"/>
      <c r="BK54" s="60"/>
      <c r="BL54" s="60"/>
      <c r="BM54" s="60"/>
      <c r="BN54" s="60"/>
      <c r="BO54" s="60"/>
      <c r="BP54" s="138"/>
      <c r="BQ54" s="85"/>
      <c r="BR54" s="141"/>
      <c r="BS54" s="150"/>
      <c r="BT54" s="134"/>
      <c r="BU54" s="134"/>
      <c r="BV54" s="134"/>
      <c r="BW54" s="134"/>
      <c r="BX54" s="148"/>
      <c r="BY54" s="148"/>
      <c r="BZ54" s="134"/>
      <c r="CA54" s="134"/>
      <c r="CB54" s="134"/>
      <c r="CC54" s="134"/>
      <c r="CD54" s="134"/>
      <c r="CE54" s="134"/>
      <c r="CF54" s="144" t="str">
        <f>Spielplan!$BX$18</f>
        <v/>
      </c>
      <c r="CG54" s="145"/>
      <c r="CH54" s="146">
        <f>Spielplan!$BZ$18</f>
        <v>0</v>
      </c>
      <c r="CI54" s="134"/>
      <c r="CJ54" s="134">
        <f>IF(OR(CF54=$CF$18,CF54=$CF$19,CF54=$CF$34,CF54=$CF$35),Punktemodus!$B$19,0)</f>
        <v>30</v>
      </c>
      <c r="CK54" s="134"/>
      <c r="CL54" s="134"/>
      <c r="CM54" s="134"/>
      <c r="CN54" s="134"/>
      <c r="CO54" s="134"/>
      <c r="CP54" s="134"/>
      <c r="CQ54" s="134"/>
      <c r="CR54" s="134"/>
      <c r="CS54" s="134">
        <f>IF(CQ59=CQ23,Punktemodus!B23,0)</f>
        <v>50</v>
      </c>
      <c r="CT54" s="134"/>
      <c r="CU54" s="134"/>
      <c r="CV54" s="134"/>
      <c r="CW54" s="134"/>
    </row>
    <row r="55" spans="1:101" ht="18.75" customHeight="1" thickBot="1" x14ac:dyDescent="0.25">
      <c r="A55" s="60"/>
      <c r="B55" s="60"/>
      <c r="C55" s="92"/>
      <c r="D55" s="60"/>
      <c r="E55" s="85"/>
      <c r="F55" s="60"/>
      <c r="G55" s="85"/>
      <c r="H55" s="60"/>
      <c r="I55" s="60"/>
      <c r="J55" s="60"/>
      <c r="K55" s="60"/>
      <c r="L55" s="60"/>
      <c r="M55" s="60" t="s">
        <v>0</v>
      </c>
      <c r="N55" s="60" t="s">
        <v>1</v>
      </c>
      <c r="O55" s="60" t="s">
        <v>2</v>
      </c>
      <c r="P55" s="60" t="s">
        <v>3</v>
      </c>
      <c r="Q55" s="60" t="s">
        <v>0</v>
      </c>
      <c r="R55" s="60" t="s">
        <v>1</v>
      </c>
      <c r="S55" s="60" t="s">
        <v>2</v>
      </c>
      <c r="T55" s="60" t="s">
        <v>3</v>
      </c>
      <c r="U55" s="60" t="s">
        <v>0</v>
      </c>
      <c r="V55" s="60" t="s">
        <v>1</v>
      </c>
      <c r="W55" s="60" t="s">
        <v>2</v>
      </c>
      <c r="X55" s="60" t="s">
        <v>3</v>
      </c>
      <c r="Y55" s="60"/>
      <c r="Z55" s="60" t="s">
        <v>8</v>
      </c>
      <c r="AA55" s="60"/>
      <c r="AB55" s="60"/>
      <c r="AC55" s="60"/>
      <c r="AD55" s="60"/>
      <c r="AE55" s="60"/>
      <c r="AF55" s="60"/>
      <c r="AG55" s="60"/>
      <c r="AH55" s="60" t="s">
        <v>31</v>
      </c>
      <c r="AI55" s="60"/>
      <c r="AJ55" s="60"/>
      <c r="AK55" s="60"/>
      <c r="AL55" s="60"/>
      <c r="AM55" s="60"/>
      <c r="AN55" s="60" t="str">
        <f>AI56</f>
        <v>Schweiz</v>
      </c>
      <c r="AO55" s="60" t="str">
        <f>AI57</f>
        <v>Ecuador</v>
      </c>
      <c r="AP55" s="60" t="str">
        <f>AI58</f>
        <v>Frankreich</v>
      </c>
      <c r="AQ55" s="60" t="str">
        <f>AI59</f>
        <v>Honduras</v>
      </c>
      <c r="AR55" s="60"/>
      <c r="AS55" s="60" t="s">
        <v>31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85"/>
      <c r="BJ55" s="85"/>
      <c r="BK55" s="85"/>
      <c r="BL55" s="85"/>
      <c r="BM55" s="85"/>
      <c r="BN55" s="85"/>
      <c r="BO55" s="85"/>
      <c r="BP55" s="137"/>
      <c r="BQ55" s="85"/>
      <c r="BR55" s="141"/>
      <c r="BS55" s="134"/>
      <c r="BT55" s="134"/>
      <c r="BU55" s="134"/>
      <c r="BV55" s="134"/>
      <c r="BW55" s="134"/>
      <c r="BX55" s="148"/>
      <c r="BY55" s="148"/>
      <c r="BZ55" s="134"/>
      <c r="CA55" s="134"/>
      <c r="CB55" s="134"/>
      <c r="CC55" s="134"/>
      <c r="CD55" s="134"/>
      <c r="CE55" s="134"/>
      <c r="CF55" s="144" t="str">
        <f>Spielplan!$BX$19</f>
        <v/>
      </c>
      <c r="CG55" s="145"/>
      <c r="CH55" s="146">
        <f>Spielplan!$BZ$19</f>
        <v>0</v>
      </c>
      <c r="CI55" s="134"/>
      <c r="CJ55" s="134">
        <f>IF(OR(CF55=$CF$18,CF55=$CF$19,CF55=$CF$34,CF55=$CF$35),Punktemodus!$B$19,0)</f>
        <v>30</v>
      </c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</row>
    <row r="56" spans="1:101" ht="18.75" customHeight="1" thickBot="1" x14ac:dyDescent="0.3">
      <c r="A56" s="60"/>
      <c r="B56" s="60"/>
      <c r="C56" s="191" t="str">
        <f>Spielplan!$C56</f>
        <v>Schweiz</v>
      </c>
      <c r="D56" s="192"/>
      <c r="E56" s="104"/>
      <c r="F56" s="93"/>
      <c r="G56" s="104"/>
      <c r="H56" s="191" t="str">
        <f>Spielplan!$H$56</f>
        <v>Ecuador</v>
      </c>
      <c r="I56" s="192"/>
      <c r="J56" s="60"/>
      <c r="K56" s="60" t="s">
        <v>96</v>
      </c>
      <c r="L56" s="60">
        <f t="shared" ref="L56:L61" si="16">IF(E56-G56&gt;0,1,IF(G56=E56,0,-1))</f>
        <v>0</v>
      </c>
      <c r="M56" s="60">
        <f>IF($E56="",0,IF($E56&gt;$G56,3,IF($E56=G56,1,0)))</f>
        <v>0</v>
      </c>
      <c r="N56" s="60">
        <f>IF($G56="",0,IF($E56&gt;$G56,0,IF($E56=G56,1,3)))</f>
        <v>0</v>
      </c>
      <c r="O56" s="60"/>
      <c r="P56" s="60"/>
      <c r="Q56" s="60">
        <f>E56</f>
        <v>0</v>
      </c>
      <c r="R56" s="60">
        <f>G56</f>
        <v>0</v>
      </c>
      <c r="S56" s="60"/>
      <c r="T56" s="60"/>
      <c r="U56" s="60">
        <f>G56</f>
        <v>0</v>
      </c>
      <c r="V56" s="60">
        <f>E56</f>
        <v>0</v>
      </c>
      <c r="W56" s="60"/>
      <c r="X56" s="60"/>
      <c r="Y56" s="60"/>
      <c r="Z56" s="60">
        <f>M62</f>
        <v>0</v>
      </c>
      <c r="AA56" s="60">
        <f>Q62</f>
        <v>0</v>
      </c>
      <c r="AB56" s="60">
        <f>U62</f>
        <v>0</v>
      </c>
      <c r="AC56" s="60">
        <f>AA56-AB56</f>
        <v>0</v>
      </c>
      <c r="AD56" s="60">
        <f>IF(Z56&gt;Z57,-1,0)</f>
        <v>0</v>
      </c>
      <c r="AE56" s="60">
        <f>IF(Z56&gt;Z58,-1,0)</f>
        <v>0</v>
      </c>
      <c r="AF56" s="60">
        <f>IF(Z56&gt;Z59,-1,0)</f>
        <v>0</v>
      </c>
      <c r="AG56" s="60">
        <f>10000-(AJ56*1000+AM56*100+AK56*10)</f>
        <v>10000</v>
      </c>
      <c r="AH56" s="90">
        <f>RANK(AG56,AG56:AG59,1)</f>
        <v>1</v>
      </c>
      <c r="AI56" s="60" t="str">
        <f>C56</f>
        <v>Schweiz</v>
      </c>
      <c r="AJ56" s="60">
        <f t="shared" ref="AJ56:AL59" si="17">Z56</f>
        <v>0</v>
      </c>
      <c r="AK56" s="60">
        <f t="shared" si="17"/>
        <v>0</v>
      </c>
      <c r="AL56" s="60">
        <f t="shared" si="17"/>
        <v>0</v>
      </c>
      <c r="AM56" s="60">
        <f>AK56-AL56</f>
        <v>0</v>
      </c>
      <c r="AN56" s="187"/>
      <c r="AO56" s="187">
        <f>IF(AG57=AG56,IF(G56&gt;E56,AG57-0.1,AG57),AG57)</f>
        <v>10000</v>
      </c>
      <c r="AP56" s="187">
        <f>IF(AG58=AG56,IF(G58&gt;E58,AG58-0.1,AG58),AG58)</f>
        <v>10000</v>
      </c>
      <c r="AQ56" s="187">
        <f>IF(AG59=AG56,IF(G60&gt;E60,AG59-0.1,AG59),AG59)</f>
        <v>10000</v>
      </c>
      <c r="AR56" s="187">
        <f>AN60</f>
        <v>30000</v>
      </c>
      <c r="AS56" s="90">
        <f>RANK(AR56,AR56:AR59,1)</f>
        <v>1</v>
      </c>
      <c r="AT56" s="60" t="str">
        <f t="shared" ref="AT56:AW59" si="18">AI56</f>
        <v>Schweiz</v>
      </c>
      <c r="AU56" s="60">
        <f t="shared" si="18"/>
        <v>0</v>
      </c>
      <c r="AV56" s="60">
        <f t="shared" si="18"/>
        <v>0</v>
      </c>
      <c r="AW56" s="60">
        <f t="shared" si="18"/>
        <v>0</v>
      </c>
      <c r="AX56" s="60"/>
      <c r="AY56" s="60"/>
      <c r="AZ56" s="60"/>
      <c r="BA56" s="195">
        <v>1</v>
      </c>
      <c r="BB56" s="191" t="str">
        <f>VLOOKUP(1,AS56:AT59,2,FALSE)</f>
        <v>Schweiz</v>
      </c>
      <c r="BC56" s="196"/>
      <c r="BD56" s="197">
        <f>VLOOKUP(1,AS56:AW59,3,FALSE)</f>
        <v>0</v>
      </c>
      <c r="BE56" s="198">
        <f>VLOOKUP(1,AS56:AW59,4,FALSE)</f>
        <v>0</v>
      </c>
      <c r="BF56" s="93" t="s">
        <v>12</v>
      </c>
      <c r="BG56" s="198">
        <f>VLOOKUP(1,AS56:AW59,5,FALSE)</f>
        <v>0</v>
      </c>
      <c r="BH56" s="199" t="s">
        <v>121</v>
      </c>
      <c r="BI56" s="85"/>
      <c r="BJ56" s="85">
        <f>IF(E56&gt;G56,IF(Spielplan!E56&gt;Spielplan!G56,Punktemodus!$B$3,0),0)</f>
        <v>0</v>
      </c>
      <c r="BK56" s="85">
        <f>IF(E56=G56,IF(Spielplan!E56=Spielplan!G56,Punktemodus!$B$3,0),0)</f>
        <v>10</v>
      </c>
      <c r="BL56" s="85">
        <f>IF(E56&lt;G56,IF(Spielplan!E56&lt;Spielplan!G56,Punktemodus!$B$3,0),0)</f>
        <v>0</v>
      </c>
      <c r="BM56" s="85">
        <f>IF(E56=Spielplan!E56,IF(G56=Spielplan!G56,Punktemodus!$B$5,0),0)</f>
        <v>3</v>
      </c>
      <c r="BN56" s="85">
        <f>IF(E56=Spielplan!E56,Punktemodus!$B$7,0)</f>
        <v>1</v>
      </c>
      <c r="BO56" s="85">
        <f>IF(G56=Spielplan!G56,Punktemodus!$B$7,0)</f>
        <v>1</v>
      </c>
      <c r="BP56" s="137">
        <f>IF(Spielplan!E56="",0,SUM(BJ56:BO56))</f>
        <v>0</v>
      </c>
      <c r="BQ56" s="85"/>
      <c r="BR56" s="141"/>
      <c r="BS56" s="153" t="s">
        <v>121</v>
      </c>
      <c r="BT56" s="144" t="str">
        <f>Spielplan!$BL$20</f>
        <v/>
      </c>
      <c r="BU56" s="145"/>
      <c r="BV56" s="146">
        <f>Spielplan!$BN$20</f>
        <v>0</v>
      </c>
      <c r="BW56" s="147"/>
      <c r="BX56" s="148">
        <f>IF(BT20=BT56,Punktemodus!$B$11,0)</f>
        <v>10</v>
      </c>
      <c r="BY56" s="148">
        <f>IF(BT56=BT37,Punktemodus!B13,0)</f>
        <v>5</v>
      </c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</row>
    <row r="57" spans="1:101" ht="18.75" customHeight="1" thickBot="1" x14ac:dyDescent="0.3">
      <c r="A57" s="60"/>
      <c r="B57" s="60"/>
      <c r="C57" s="193" t="str">
        <f>Spielplan!$C$57</f>
        <v>Frankreich</v>
      </c>
      <c r="D57" s="194"/>
      <c r="E57" s="104"/>
      <c r="F57" s="93"/>
      <c r="G57" s="104"/>
      <c r="H57" s="193" t="str">
        <f>Spielplan!$H$57</f>
        <v>Honduras</v>
      </c>
      <c r="I57" s="194"/>
      <c r="J57" s="60"/>
      <c r="K57" s="60" t="s">
        <v>97</v>
      </c>
      <c r="L57" s="60">
        <f t="shared" si="16"/>
        <v>0</v>
      </c>
      <c r="M57" s="60"/>
      <c r="N57" s="60"/>
      <c r="O57" s="60">
        <f>IF($E57="",0,IF($E57&gt;$G57,3,IF($E57=$G57,1,0)))</f>
        <v>0</v>
      </c>
      <c r="P57" s="60">
        <f>IF($G57="",0,IF($E57&gt;$G57,0,IF($E57=$G57,1,3)))</f>
        <v>0</v>
      </c>
      <c r="Q57" s="60"/>
      <c r="R57" s="60"/>
      <c r="S57" s="60">
        <f>E57</f>
        <v>0</v>
      </c>
      <c r="T57" s="60">
        <f>G57</f>
        <v>0</v>
      </c>
      <c r="U57" s="60"/>
      <c r="V57" s="60"/>
      <c r="W57" s="60">
        <f>G57</f>
        <v>0</v>
      </c>
      <c r="X57" s="60">
        <f>E57</f>
        <v>0</v>
      </c>
      <c r="Y57" s="60"/>
      <c r="Z57" s="60">
        <f>N62</f>
        <v>0</v>
      </c>
      <c r="AA57" s="60">
        <f>R62</f>
        <v>0</v>
      </c>
      <c r="AB57" s="60">
        <f>V62</f>
        <v>0</v>
      </c>
      <c r="AC57" s="60">
        <f>AA57-AB57</f>
        <v>0</v>
      </c>
      <c r="AD57" s="60">
        <f>IF(Z57&gt;Z56,-1,0)</f>
        <v>0</v>
      </c>
      <c r="AE57" s="60">
        <f>IF(Z57&gt;Z58,-1,0)</f>
        <v>0</v>
      </c>
      <c r="AF57" s="60">
        <f>IF(Z57&gt;Z59,-1,0)</f>
        <v>0</v>
      </c>
      <c r="AG57" s="60">
        <f>10000-(AJ57*1000+AM57*100+AK57*10)</f>
        <v>10000</v>
      </c>
      <c r="AH57" s="90">
        <f>RANK(AG57,AG56:AG59,1)</f>
        <v>1</v>
      </c>
      <c r="AI57" s="60" t="str">
        <f>H56</f>
        <v>Ecuador</v>
      </c>
      <c r="AJ57" s="60">
        <f t="shared" si="17"/>
        <v>0</v>
      </c>
      <c r="AK57" s="60">
        <f t="shared" si="17"/>
        <v>0</v>
      </c>
      <c r="AL57" s="60">
        <f t="shared" si="17"/>
        <v>0</v>
      </c>
      <c r="AM57" s="60">
        <f>AK57-AL57</f>
        <v>0</v>
      </c>
      <c r="AN57" s="187">
        <f>IF(AG56=AG57,IF(E56&gt;G56,AG56-0.1,AG56),AG56)</f>
        <v>10000</v>
      </c>
      <c r="AO57" s="187"/>
      <c r="AP57" s="187">
        <f>IF(AG58=AG57,IF(G61&gt;E61,AG58-0.1,AG58),AG58)</f>
        <v>10000</v>
      </c>
      <c r="AQ57" s="187">
        <f>IF(AG59=AG57,IF(G59&gt;E59,AG59-0.1,AG59),AG59)</f>
        <v>10000</v>
      </c>
      <c r="AR57" s="187">
        <f>AO60</f>
        <v>30000</v>
      </c>
      <c r="AS57" s="90">
        <f>RANK(AR57,AR56:AR59,1)</f>
        <v>1</v>
      </c>
      <c r="AT57" s="60" t="str">
        <f t="shared" si="18"/>
        <v>Ecuador</v>
      </c>
      <c r="AU57" s="60">
        <f t="shared" si="18"/>
        <v>0</v>
      </c>
      <c r="AV57" s="60">
        <f t="shared" si="18"/>
        <v>0</v>
      </c>
      <c r="AW57" s="60">
        <f t="shared" si="18"/>
        <v>0</v>
      </c>
      <c r="AX57" s="60"/>
      <c r="AY57" s="60"/>
      <c r="AZ57" s="60"/>
      <c r="BA57" s="235">
        <v>2</v>
      </c>
      <c r="BB57" s="193" t="e">
        <f>VLOOKUP(2,AS56:AT59,2,FALSE)</f>
        <v>#N/A</v>
      </c>
      <c r="BC57" s="236"/>
      <c r="BD57" s="237" t="e">
        <f>VLOOKUP(2,AS56:AW59,3,FALSE)</f>
        <v>#N/A</v>
      </c>
      <c r="BE57" s="238" t="e">
        <f>VLOOKUP(2,AS56:AW59,4,FALSE)</f>
        <v>#N/A</v>
      </c>
      <c r="BF57" s="93" t="s">
        <v>12</v>
      </c>
      <c r="BG57" s="238" t="e">
        <f>VLOOKUP(2,AS56:AW59,5,FALSE)</f>
        <v>#N/A</v>
      </c>
      <c r="BH57" s="238" t="s">
        <v>127</v>
      </c>
      <c r="BI57" s="85"/>
      <c r="BJ57" s="85">
        <f>IF(E57&gt;G57,IF(Spielplan!E57&gt;Spielplan!G57,Punktemodus!$B$3,0),0)</f>
        <v>0</v>
      </c>
      <c r="BK57" s="85">
        <f>IF(E57=G57,IF(Spielplan!E57=Spielplan!G57,Punktemodus!$B$3,0),0)</f>
        <v>10</v>
      </c>
      <c r="BL57" s="85">
        <f>IF(E57&lt;G57,IF(Spielplan!E57&lt;Spielplan!G57,Punktemodus!$B$3,0),0)</f>
        <v>0</v>
      </c>
      <c r="BM57" s="85">
        <f>IF(E57=Spielplan!E57,IF(G57=Spielplan!G57,Punktemodus!$B$5,0),0)</f>
        <v>3</v>
      </c>
      <c r="BN57" s="85">
        <f>IF(E57=Spielplan!E57,Punktemodus!$B$7,0)</f>
        <v>1</v>
      </c>
      <c r="BO57" s="85">
        <f>IF(G57=Spielplan!G57,Punktemodus!$B$7,0)</f>
        <v>1</v>
      </c>
      <c r="BP57" s="137">
        <f>IF(Spielplan!E57="",0,SUM(BJ57:BO57))</f>
        <v>0</v>
      </c>
      <c r="BQ57" s="85"/>
      <c r="BR57" s="141"/>
      <c r="BS57" s="149" t="s">
        <v>122</v>
      </c>
      <c r="BT57" s="144" t="str">
        <f>Spielplan!$BL$21</f>
        <v/>
      </c>
      <c r="BU57" s="145"/>
      <c r="BV57" s="146">
        <f>Spielplan!$BN$21</f>
        <v>0</v>
      </c>
      <c r="BW57" s="134"/>
      <c r="BX57" s="148">
        <f>IF(BT21=BT57,Punktemodus!$B$11,0)</f>
        <v>10</v>
      </c>
      <c r="BY57" s="148">
        <f>IF(BT57=BT36,Punktemodus!B13,0)</f>
        <v>5</v>
      </c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54" t="s">
        <v>29</v>
      </c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</row>
    <row r="58" spans="1:101" ht="18.75" customHeight="1" thickBot="1" x14ac:dyDescent="0.3">
      <c r="A58" s="60"/>
      <c r="B58" s="60"/>
      <c r="C58" s="191" t="str">
        <f>C56</f>
        <v>Schweiz</v>
      </c>
      <c r="D58" s="192"/>
      <c r="E58" s="104"/>
      <c r="F58" s="93"/>
      <c r="G58" s="104"/>
      <c r="H58" s="191" t="str">
        <f>C57</f>
        <v>Frankreich</v>
      </c>
      <c r="I58" s="192"/>
      <c r="J58" s="60"/>
      <c r="K58" s="60" t="s">
        <v>98</v>
      </c>
      <c r="L58" s="60">
        <f t="shared" si="16"/>
        <v>0</v>
      </c>
      <c r="M58" s="60">
        <f>IF($E58="",0,IF($E58&gt;$G58,3,IF($E58=G58,1,0)))</f>
        <v>0</v>
      </c>
      <c r="N58" s="60"/>
      <c r="O58" s="60">
        <f>IF($G58="",0,IF($E58&gt;$G58,0,IF($E58=$G58,1,3)))</f>
        <v>0</v>
      </c>
      <c r="P58" s="60"/>
      <c r="Q58" s="60">
        <f>E58</f>
        <v>0</v>
      </c>
      <c r="R58" s="60"/>
      <c r="S58" s="60">
        <f>G58</f>
        <v>0</v>
      </c>
      <c r="T58" s="60"/>
      <c r="U58" s="60">
        <f>G58</f>
        <v>0</v>
      </c>
      <c r="V58" s="60"/>
      <c r="W58" s="60">
        <f>E58</f>
        <v>0</v>
      </c>
      <c r="X58" s="60"/>
      <c r="Y58" s="60"/>
      <c r="Z58" s="60">
        <f>O62</f>
        <v>0</v>
      </c>
      <c r="AA58" s="60">
        <f>S62</f>
        <v>0</v>
      </c>
      <c r="AB58" s="60">
        <f>W62</f>
        <v>0</v>
      </c>
      <c r="AC58" s="60">
        <f>AA58-AB58</f>
        <v>0</v>
      </c>
      <c r="AD58" s="60">
        <f>IF(Z58&gt;Z56,-1,0)</f>
        <v>0</v>
      </c>
      <c r="AE58" s="60">
        <f>IF(Z58&gt;Z57,-1,0)</f>
        <v>0</v>
      </c>
      <c r="AF58" s="60">
        <f>IF(Z58&gt;Z59,-1,0)</f>
        <v>0</v>
      </c>
      <c r="AG58" s="60">
        <f>10000-(AJ58*1000+AM58*100+AK58*10)</f>
        <v>10000</v>
      </c>
      <c r="AH58" s="90">
        <f>RANK(AG58,AG56:AG59,1)</f>
        <v>1</v>
      </c>
      <c r="AI58" s="60" t="str">
        <f>C57</f>
        <v>Frankreich</v>
      </c>
      <c r="AJ58" s="60">
        <f t="shared" si="17"/>
        <v>0</v>
      </c>
      <c r="AK58" s="60">
        <f t="shared" si="17"/>
        <v>0</v>
      </c>
      <c r="AL58" s="60">
        <f t="shared" si="17"/>
        <v>0</v>
      </c>
      <c r="AM58" s="60">
        <f>AK58-AL58</f>
        <v>0</v>
      </c>
      <c r="AN58" s="187">
        <f>IF(AG56=AG58,IF(E58&gt;G58,AG56-0.1,AG56),AG56)</f>
        <v>10000</v>
      </c>
      <c r="AO58" s="187">
        <f>IF(AG57=AG58,IF(E61&gt;G61,AG57-0.1,AG57),AG57)</f>
        <v>10000</v>
      </c>
      <c r="AP58" s="187"/>
      <c r="AQ58" s="187">
        <f>IF(AG59=AG58,IF(G57&gt;E57,AG59-0.1,AG59),AG59)</f>
        <v>10000</v>
      </c>
      <c r="AR58" s="187">
        <f>AP60</f>
        <v>30000</v>
      </c>
      <c r="AS58" s="90">
        <f>RANK(AR58,AR56:AR59,1)</f>
        <v>1</v>
      </c>
      <c r="AT58" s="60" t="str">
        <f t="shared" si="18"/>
        <v>Frankreich</v>
      </c>
      <c r="AU58" s="60">
        <f t="shared" si="18"/>
        <v>0</v>
      </c>
      <c r="AV58" s="60">
        <f t="shared" si="18"/>
        <v>0</v>
      </c>
      <c r="AW58" s="60">
        <f t="shared" si="18"/>
        <v>0</v>
      </c>
      <c r="AX58" s="60"/>
      <c r="AY58" s="60"/>
      <c r="AZ58" s="60"/>
      <c r="BA58" s="113">
        <v>3</v>
      </c>
      <c r="BB58" s="114" t="e">
        <f>VLOOKUP(3,AS56:AT59,2,FALSE)</f>
        <v>#N/A</v>
      </c>
      <c r="BC58" s="115"/>
      <c r="BD58" s="116" t="e">
        <f>VLOOKUP(3,AS56:AW59,3,FALSE)</f>
        <v>#N/A</v>
      </c>
      <c r="BE58" s="116" t="e">
        <f>VLOOKUP(3,AS56:AW59,4,FALSE)</f>
        <v>#N/A</v>
      </c>
      <c r="BF58" s="93" t="s">
        <v>12</v>
      </c>
      <c r="BG58" s="116" t="e">
        <f>VLOOKUP(3,AS56:AW59,5,FALSE)</f>
        <v>#N/A</v>
      </c>
      <c r="BH58" s="60"/>
      <c r="BI58" s="85"/>
      <c r="BJ58" s="85">
        <f>IF(E58&gt;G58,IF(Spielplan!E58&gt;Spielplan!G58,Punktemodus!$B$3,0),0)</f>
        <v>0</v>
      </c>
      <c r="BK58" s="85">
        <f>IF(E58=G58,IF(Spielplan!E58=Spielplan!G58,Punktemodus!$B$3,0),0)</f>
        <v>10</v>
      </c>
      <c r="BL58" s="85">
        <f>IF(E58&lt;G58,IF(Spielplan!E58&lt;Spielplan!G58,Punktemodus!$B$3,0),0)</f>
        <v>0</v>
      </c>
      <c r="BM58" s="85">
        <f>IF(E58=Spielplan!E58,IF(G58=Spielplan!G58,Punktemodus!$B$5,0),0)</f>
        <v>3</v>
      </c>
      <c r="BN58" s="85">
        <f>IF(E58=Spielplan!E58,Punktemodus!$B$7,0)</f>
        <v>1</v>
      </c>
      <c r="BO58" s="85">
        <f>IF(G58=Spielplan!G58,Punktemodus!$B$7,0)</f>
        <v>1</v>
      </c>
      <c r="BP58" s="137">
        <f>IF(Spielplan!E58="",0,SUM(BJ58:BO58))</f>
        <v>0</v>
      </c>
      <c r="BQ58" s="85"/>
      <c r="BR58" s="141"/>
      <c r="BS58" s="150"/>
      <c r="BT58" s="134"/>
      <c r="BU58" s="134"/>
      <c r="BV58" s="134"/>
      <c r="BW58" s="134"/>
      <c r="BX58" s="148"/>
      <c r="BY58" s="148"/>
      <c r="BZ58" s="134"/>
      <c r="CA58" s="144" t="str">
        <f>Spielplan!$BS$22</f>
        <v/>
      </c>
      <c r="CB58" s="145"/>
      <c r="CC58" s="146">
        <f>Spielplan!$BU$22</f>
        <v>0</v>
      </c>
      <c r="CD58" s="147"/>
      <c r="CE58" s="134">
        <f>IF(CA58=CA22,Punktemodus!B15,0)</f>
        <v>20</v>
      </c>
      <c r="CF58" s="148">
        <f>IF(OR(CA58=$CA$14,CA58=$CA$15,CA58=$CA$23,CA58=$CA$30,CA58=$CA$31,CA58=$CA$38,CA58=$CA$39),Punktemodus!B17,0)</f>
        <v>10</v>
      </c>
      <c r="CG58" s="134"/>
      <c r="CH58" s="134"/>
      <c r="CI58" s="147"/>
      <c r="CJ58" s="134"/>
      <c r="CK58" s="134"/>
      <c r="CL58" s="134"/>
      <c r="CM58" s="134"/>
      <c r="CN58" s="134"/>
      <c r="CO58" s="134"/>
      <c r="CP58" s="134"/>
      <c r="CQ58" s="155"/>
      <c r="CR58" s="142" t="s">
        <v>130</v>
      </c>
      <c r="CS58" s="155"/>
      <c r="CT58" s="155"/>
      <c r="CU58" s="155"/>
      <c r="CV58" s="155"/>
      <c r="CW58" s="134"/>
    </row>
    <row r="59" spans="1:101" ht="18.75" customHeight="1" thickBot="1" x14ac:dyDescent="0.3">
      <c r="A59" s="60"/>
      <c r="B59" s="60"/>
      <c r="C59" s="193" t="str">
        <f>H56</f>
        <v>Ecuador</v>
      </c>
      <c r="D59" s="194"/>
      <c r="E59" s="104"/>
      <c r="F59" s="93"/>
      <c r="G59" s="104"/>
      <c r="H59" s="193" t="str">
        <f>H57</f>
        <v>Honduras</v>
      </c>
      <c r="I59" s="194"/>
      <c r="J59" s="60"/>
      <c r="K59" s="60" t="s">
        <v>99</v>
      </c>
      <c r="L59" s="60">
        <f t="shared" si="16"/>
        <v>0</v>
      </c>
      <c r="M59" s="60"/>
      <c r="N59" s="60">
        <f>IF($E59="",0,IF($E59&gt;$G59,3,IF($E59=$G59,1,0)))</f>
        <v>0</v>
      </c>
      <c r="O59" s="60"/>
      <c r="P59" s="60">
        <f>IF($G59="",0,IF($E59&gt;$G59,0,IF($E59=$G59,1,3)))</f>
        <v>0</v>
      </c>
      <c r="Q59" s="60"/>
      <c r="R59" s="60">
        <f>E59</f>
        <v>0</v>
      </c>
      <c r="S59" s="60"/>
      <c r="T59" s="60">
        <f>G59</f>
        <v>0</v>
      </c>
      <c r="U59" s="60"/>
      <c r="V59" s="60">
        <f>G59</f>
        <v>0</v>
      </c>
      <c r="W59" s="60"/>
      <c r="X59" s="60">
        <f>E59</f>
        <v>0</v>
      </c>
      <c r="Y59" s="60"/>
      <c r="Z59" s="60">
        <f>P62</f>
        <v>0</v>
      </c>
      <c r="AA59" s="60">
        <f>T62</f>
        <v>0</v>
      </c>
      <c r="AB59" s="60">
        <f>X62</f>
        <v>0</v>
      </c>
      <c r="AC59" s="60">
        <f>AA59-AB59</f>
        <v>0</v>
      </c>
      <c r="AD59" s="60">
        <f>IF(Z59&gt;Z56,-1,0)</f>
        <v>0</v>
      </c>
      <c r="AE59" s="60">
        <f>IF(Z59&gt;Z57,-1,0)</f>
        <v>0</v>
      </c>
      <c r="AF59" s="60">
        <f>IF(Z59&gt;Z58,-1,0)</f>
        <v>0</v>
      </c>
      <c r="AG59" s="60">
        <f>10000-(AJ59*1000+AM59*100+AK59*10)</f>
        <v>10000</v>
      </c>
      <c r="AH59" s="90">
        <f>RANK(AG59,AG56:AG59,1)</f>
        <v>1</v>
      </c>
      <c r="AI59" s="60" t="str">
        <f>H57</f>
        <v>Honduras</v>
      </c>
      <c r="AJ59" s="60">
        <f t="shared" si="17"/>
        <v>0</v>
      </c>
      <c r="AK59" s="60">
        <f t="shared" si="17"/>
        <v>0</v>
      </c>
      <c r="AL59" s="60">
        <f t="shared" si="17"/>
        <v>0</v>
      </c>
      <c r="AM59" s="60">
        <f>AK59-AL59</f>
        <v>0</v>
      </c>
      <c r="AN59" s="187">
        <f>IF(AG56=AG59,IF(E60&gt;G60,AG56-0.1,AG56),AG56)</f>
        <v>10000</v>
      </c>
      <c r="AO59" s="187">
        <f>IF(AG57=AG59,IF(E59&gt;G59,AG57-0.1,AG57),AG57)</f>
        <v>10000</v>
      </c>
      <c r="AP59" s="187">
        <f>IF(AG58=AG59,IF(E57&gt;G57,AG58-0.1,AG58),AG58)</f>
        <v>10000</v>
      </c>
      <c r="AQ59" s="187"/>
      <c r="AR59" s="187">
        <f>AQ60</f>
        <v>30000</v>
      </c>
      <c r="AS59" s="90">
        <f>RANK(AR59,AR56:AR59,1)</f>
        <v>1</v>
      </c>
      <c r="AT59" s="60" t="str">
        <f t="shared" si="18"/>
        <v>Honduras</v>
      </c>
      <c r="AU59" s="60">
        <f t="shared" si="18"/>
        <v>0</v>
      </c>
      <c r="AV59" s="60">
        <f t="shared" si="18"/>
        <v>0</v>
      </c>
      <c r="AW59" s="60">
        <f t="shared" si="18"/>
        <v>0</v>
      </c>
      <c r="AX59" s="60"/>
      <c r="AY59" s="60"/>
      <c r="AZ59" s="60"/>
      <c r="BA59" s="113">
        <v>4</v>
      </c>
      <c r="BB59" s="114" t="e">
        <f>VLOOKUP(4,AS56:AT59,2,FALSE)</f>
        <v>#N/A</v>
      </c>
      <c r="BC59" s="115"/>
      <c r="BD59" s="116" t="e">
        <f>VLOOKUP(4,AS56:AW59,3,FALSE)</f>
        <v>#N/A</v>
      </c>
      <c r="BE59" s="116" t="e">
        <f>VLOOKUP(4,AS56:AW59,4,FALSE)</f>
        <v>#N/A</v>
      </c>
      <c r="BF59" s="93" t="s">
        <v>12</v>
      </c>
      <c r="BG59" s="116" t="e">
        <f>VLOOKUP(4,AS56:AW59,5,FALSE)</f>
        <v>#N/A</v>
      </c>
      <c r="BH59" s="60"/>
      <c r="BI59" s="85"/>
      <c r="BJ59" s="85">
        <f>IF(E59&gt;G59,IF(Spielplan!E59&gt;Spielplan!G59,Punktemodus!$B$3,0),0)</f>
        <v>0</v>
      </c>
      <c r="BK59" s="85">
        <f>IF(E59=G59,IF(Spielplan!E59=Spielplan!G59,Punktemodus!$B$3,0),0)</f>
        <v>10</v>
      </c>
      <c r="BL59" s="85">
        <f>IF(E59&lt;G59,IF(Spielplan!E59&lt;Spielplan!G59,Punktemodus!$B$3,0),0)</f>
        <v>0</v>
      </c>
      <c r="BM59" s="85">
        <f>IF(E59=Spielplan!E59,IF(G59=Spielplan!G59,Punktemodus!$B$5,0),0)</f>
        <v>3</v>
      </c>
      <c r="BN59" s="85">
        <f>IF(E59=Spielplan!E59,Punktemodus!$B$7,0)</f>
        <v>1</v>
      </c>
      <c r="BO59" s="85">
        <f>IF(G59=Spielplan!G59,Punktemodus!$B$7,0)</f>
        <v>1</v>
      </c>
      <c r="BP59" s="137">
        <f>IF(Spielplan!E59="",0,SUM(BJ59:BO59))</f>
        <v>0</v>
      </c>
      <c r="BQ59" s="85"/>
      <c r="BR59" s="141"/>
      <c r="BS59" s="134"/>
      <c r="BT59" s="134"/>
      <c r="BU59" s="134"/>
      <c r="BV59" s="134"/>
      <c r="BW59" s="134"/>
      <c r="BX59" s="148"/>
      <c r="BY59" s="148"/>
      <c r="BZ59" s="134"/>
      <c r="CA59" s="144" t="str">
        <f>Spielplan!$BS$23</f>
        <v/>
      </c>
      <c r="CB59" s="145"/>
      <c r="CC59" s="146">
        <f>Spielplan!$BU$23</f>
        <v>0</v>
      </c>
      <c r="CD59" s="134"/>
      <c r="CE59" s="134">
        <f>IF(CA59=CA23,Punktemodus!B15,0)</f>
        <v>20</v>
      </c>
      <c r="CF59" s="148">
        <f>IF(OR(CA59=$CA$14,CA59=$CA$15,CA59=$CA$22,CA59=$CA$30,CA59=$CA$31,CA59=$CA$38,CA59=$CA$39),Punktemodus!B17,0)</f>
        <v>10</v>
      </c>
      <c r="CG59" s="134"/>
      <c r="CH59" s="134"/>
      <c r="CI59" s="134"/>
      <c r="CJ59" s="134"/>
      <c r="CK59" s="144" t="str">
        <f>Spielplan!$CC$23</f>
        <v/>
      </c>
      <c r="CL59" s="145"/>
      <c r="CM59" s="146">
        <f>Spielplan!$CE$23</f>
        <v>0</v>
      </c>
      <c r="CN59" s="134"/>
      <c r="CO59" s="134">
        <f>IF(OR(CK59=CK23,CK59=CK24),Punktemodus!B21,0)</f>
        <v>40</v>
      </c>
      <c r="CP59" s="134"/>
      <c r="CQ59" s="370" t="str">
        <f>Spielplan!$CI$23</f>
        <v/>
      </c>
      <c r="CR59" s="371"/>
      <c r="CS59" s="371"/>
      <c r="CT59" s="371"/>
      <c r="CU59" s="371"/>
      <c r="CV59" s="372"/>
      <c r="CW59" s="134"/>
    </row>
    <row r="60" spans="1:101" ht="18.75" customHeight="1" thickBot="1" x14ac:dyDescent="0.3">
      <c r="A60" s="60"/>
      <c r="B60" s="60"/>
      <c r="C60" s="191" t="str">
        <f>C56</f>
        <v>Schweiz</v>
      </c>
      <c r="D60" s="192"/>
      <c r="E60" s="104"/>
      <c r="F60" s="93"/>
      <c r="G60" s="104"/>
      <c r="H60" s="191" t="str">
        <f>H57</f>
        <v>Honduras</v>
      </c>
      <c r="I60" s="192"/>
      <c r="J60" s="60"/>
      <c r="K60" s="60" t="s">
        <v>100</v>
      </c>
      <c r="L60" s="60">
        <f t="shared" si="16"/>
        <v>0</v>
      </c>
      <c r="M60" s="60">
        <f>IF($E60="",0,IF($E60&gt;$G60,3,IF($E60=G60,1,0)))</f>
        <v>0</v>
      </c>
      <c r="N60" s="60"/>
      <c r="O60" s="60"/>
      <c r="P60" s="60">
        <f>IF($G60="",0,IF($E60&gt;$G60,0,IF($E60=$G60,1,3)))</f>
        <v>0</v>
      </c>
      <c r="Q60" s="60">
        <f>E60</f>
        <v>0</v>
      </c>
      <c r="R60" s="60"/>
      <c r="S60" s="60"/>
      <c r="T60" s="60">
        <f>G60</f>
        <v>0</v>
      </c>
      <c r="U60" s="60">
        <f>G60</f>
        <v>0</v>
      </c>
      <c r="V60" s="60"/>
      <c r="W60" s="60"/>
      <c r="X60" s="60">
        <f>E60</f>
        <v>0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187">
        <f>SUM(AN56:AN59)</f>
        <v>30000</v>
      </c>
      <c r="AO60" s="187">
        <f>SUM(AO56:AO59)</f>
        <v>30000</v>
      </c>
      <c r="AP60" s="187">
        <f>SUM(AP56:AP59)</f>
        <v>30000</v>
      </c>
      <c r="AQ60" s="187">
        <f>SUM(AQ56:AQ59)</f>
        <v>30000</v>
      </c>
      <c r="AR60" s="187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85">
        <f>IF(E60&gt;G60,IF(Spielplan!E60&gt;Spielplan!G60,Punktemodus!$B$3,0),0)</f>
        <v>0</v>
      </c>
      <c r="BK60" s="85">
        <f>IF(E60=G60,IF(Spielplan!E60=Spielplan!G60,Punktemodus!$B$3,0),0)</f>
        <v>10</v>
      </c>
      <c r="BL60" s="85">
        <f>IF(E60&lt;G60,IF(Spielplan!E60&lt;Spielplan!G60,Punktemodus!$B$3,0),0)</f>
        <v>0</v>
      </c>
      <c r="BM60" s="85">
        <f>IF(E60=Spielplan!E60,IF(G60=Spielplan!G60,Punktemodus!$B$5,0),0)</f>
        <v>3</v>
      </c>
      <c r="BN60" s="85">
        <f>IF(E60=Spielplan!E60,Punktemodus!$B$7,0)</f>
        <v>1</v>
      </c>
      <c r="BO60" s="85">
        <f>IF(G60=Spielplan!G60,Punktemodus!$B$7,0)</f>
        <v>1</v>
      </c>
      <c r="BP60" s="137">
        <f>IF(Spielplan!E60="",0,SUM(BJ60:BO60))</f>
        <v>0</v>
      </c>
      <c r="BQ60" s="60"/>
      <c r="BR60" s="141"/>
      <c r="BS60" s="153" t="s">
        <v>123</v>
      </c>
      <c r="BT60" s="144" t="str">
        <f>Spielplan!$BL$24</f>
        <v/>
      </c>
      <c r="BU60" s="145"/>
      <c r="BV60" s="146">
        <f>Spielplan!$BN$24</f>
        <v>0</v>
      </c>
      <c r="BW60" s="147"/>
      <c r="BX60" s="148">
        <f>IF(BT24=BT60,Punktemodus!$B$11,0)</f>
        <v>10</v>
      </c>
      <c r="BY60" s="148">
        <f>IF(BT60=BT41,Punktemodus!B13,0)</f>
        <v>5</v>
      </c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44" t="str">
        <f>Spielplan!$CC$24</f>
        <v/>
      </c>
      <c r="CL60" s="145"/>
      <c r="CM60" s="146">
        <f>Spielplan!$CE$24</f>
        <v>0</v>
      </c>
      <c r="CN60" s="134"/>
      <c r="CO60" s="134">
        <f>IF(OR(CK60=CK23,CK60=CK24),Punktemodus!B21,0)</f>
        <v>40</v>
      </c>
      <c r="CP60" s="134"/>
      <c r="CQ60" s="373"/>
      <c r="CR60" s="374"/>
      <c r="CS60" s="374"/>
      <c r="CT60" s="374"/>
      <c r="CU60" s="374"/>
      <c r="CV60" s="375"/>
      <c r="CW60" s="134"/>
    </row>
    <row r="61" spans="1:101" ht="18.75" customHeight="1" thickBot="1" x14ac:dyDescent="0.3">
      <c r="A61" s="60"/>
      <c r="B61" s="60"/>
      <c r="C61" s="193" t="str">
        <f>H56</f>
        <v>Ecuador</v>
      </c>
      <c r="D61" s="194"/>
      <c r="E61" s="104"/>
      <c r="F61" s="93"/>
      <c r="G61" s="104"/>
      <c r="H61" s="193" t="str">
        <f>C57</f>
        <v>Frankreich</v>
      </c>
      <c r="I61" s="194"/>
      <c r="J61" s="60"/>
      <c r="K61" s="60" t="s">
        <v>100</v>
      </c>
      <c r="L61" s="60">
        <f t="shared" si="16"/>
        <v>0</v>
      </c>
      <c r="M61" s="60"/>
      <c r="N61" s="60">
        <f>IF($E61="",0,IF($E61&gt;$G61,3,IF($E61=$G61,1,0)))</f>
        <v>0</v>
      </c>
      <c r="O61" s="60">
        <f>IF($G61="",0,IF($E61&gt;$G61,0,IF($E61=$G61,1,3)))</f>
        <v>0</v>
      </c>
      <c r="P61" s="60"/>
      <c r="Q61" s="60"/>
      <c r="R61" s="60">
        <f>E61</f>
        <v>0</v>
      </c>
      <c r="S61" s="60">
        <f>G61</f>
        <v>0</v>
      </c>
      <c r="T61" s="60"/>
      <c r="U61" s="60"/>
      <c r="V61" s="60">
        <f>G61</f>
        <v>0</v>
      </c>
      <c r="W61" s="60">
        <f>E61</f>
        <v>0</v>
      </c>
      <c r="X61" s="60"/>
      <c r="Y61" s="60"/>
      <c r="Z61" s="60" t="s">
        <v>30</v>
      </c>
      <c r="AA61" s="60"/>
      <c r="AB61" s="60"/>
      <c r="AC61" s="60"/>
      <c r="AD61" s="60"/>
      <c r="AE61" s="60"/>
      <c r="AF61" s="60"/>
      <c r="AG61" s="60" t="b">
        <f>OR(AG56=AG57,AG56=AG58,AG56=AG59,AG57=AG58,AG57=AG59,AG58=AG59)</f>
        <v>1</v>
      </c>
      <c r="AH61" s="60"/>
      <c r="AI61" s="60"/>
      <c r="AJ61" s="60"/>
      <c r="AK61" s="60"/>
      <c r="AL61" s="60"/>
      <c r="AM61" s="60"/>
      <c r="AN61" s="60"/>
      <c r="AO61" s="60" t="s">
        <v>34</v>
      </c>
      <c r="AP61" s="60"/>
      <c r="AQ61" s="60"/>
      <c r="AR61" s="60" t="b">
        <f>OR(AR56=AR57,AR56=AR58,AR56=AR59,AR57=AR58,AR57=AR59,AR58=AR59)</f>
        <v>1</v>
      </c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85">
        <f>IF(E61&gt;G61,IF(Spielplan!E61&gt;Spielplan!G61,Punktemodus!$B$3,0),0)</f>
        <v>0</v>
      </c>
      <c r="BK61" s="85">
        <f>IF(E61=G61,IF(Spielplan!E61=Spielplan!G61,Punktemodus!$B$3,0),0)</f>
        <v>10</v>
      </c>
      <c r="BL61" s="85">
        <f>IF(E61&lt;G61,IF(Spielplan!E61&lt;Spielplan!G61,Punktemodus!$B$3,0),0)</f>
        <v>0</v>
      </c>
      <c r="BM61" s="85">
        <f>IF(E61=Spielplan!E61,IF(G61=Spielplan!G61,Punktemodus!$B$5,0),0)</f>
        <v>3</v>
      </c>
      <c r="BN61" s="85">
        <f>IF(E61=Spielplan!E61,Punktemodus!$B$7,0)</f>
        <v>1</v>
      </c>
      <c r="BO61" s="85">
        <f>IF(G61=Spielplan!G61,Punktemodus!$B$7,0)</f>
        <v>1</v>
      </c>
      <c r="BP61" s="137">
        <f>IF(Spielplan!E61="",0,SUM(BJ61:BO61))</f>
        <v>0</v>
      </c>
      <c r="BQ61" s="60"/>
      <c r="BR61" s="141"/>
      <c r="BS61" s="149" t="s">
        <v>124</v>
      </c>
      <c r="BT61" s="144" t="str">
        <f>Spielplan!$BL$25</f>
        <v/>
      </c>
      <c r="BU61" s="145"/>
      <c r="BV61" s="146">
        <f>Spielplan!$BN$25</f>
        <v>0</v>
      </c>
      <c r="BW61" s="134"/>
      <c r="BX61" s="148">
        <f>IF(BT25=BT61,Punktemodus!$B$11,0)</f>
        <v>10</v>
      </c>
      <c r="BY61" s="148">
        <f>IF(BT61=BT40,Punktemodus!B13,0)</f>
        <v>5</v>
      </c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55"/>
      <c r="CR61" s="142" t="s">
        <v>136</v>
      </c>
      <c r="CS61" s="155"/>
      <c r="CT61" s="155"/>
      <c r="CU61" s="155"/>
      <c r="CV61" s="155"/>
      <c r="CW61" s="134"/>
    </row>
    <row r="62" spans="1:101" ht="18.75" customHeight="1" thickBot="1" x14ac:dyDescent="0.25">
      <c r="A62" s="60"/>
      <c r="B62" s="60"/>
      <c r="C62" s="136" t="str">
        <f>IF(G61="","",IF(AR61=TRUE,"Achtung: Fehler in Tabelle!",""))</f>
        <v/>
      </c>
      <c r="D62" s="60"/>
      <c r="E62" s="85"/>
      <c r="F62" s="60"/>
      <c r="G62" s="85"/>
      <c r="H62" s="60"/>
      <c r="I62" s="60"/>
      <c r="J62" s="60"/>
      <c r="K62" s="60"/>
      <c r="L62" s="60"/>
      <c r="M62" s="60">
        <f t="shared" ref="M62:X62" si="19">SUM(M56:M61)</f>
        <v>0</v>
      </c>
      <c r="N62" s="60">
        <f t="shared" si="19"/>
        <v>0</v>
      </c>
      <c r="O62" s="60">
        <f t="shared" si="19"/>
        <v>0</v>
      </c>
      <c r="P62" s="60">
        <f t="shared" si="19"/>
        <v>0</v>
      </c>
      <c r="Q62" s="60">
        <f t="shared" si="19"/>
        <v>0</v>
      </c>
      <c r="R62" s="60">
        <f t="shared" si="19"/>
        <v>0</v>
      </c>
      <c r="S62" s="60">
        <f t="shared" si="19"/>
        <v>0</v>
      </c>
      <c r="T62" s="60">
        <f t="shared" si="19"/>
        <v>0</v>
      </c>
      <c r="U62" s="60">
        <f t="shared" si="19"/>
        <v>0</v>
      </c>
      <c r="V62" s="60">
        <f t="shared" si="19"/>
        <v>0</v>
      </c>
      <c r="W62" s="60">
        <f t="shared" si="19"/>
        <v>0</v>
      </c>
      <c r="X62" s="60">
        <f t="shared" si="19"/>
        <v>0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160">
        <f>SUM(BP56:BP61)</f>
        <v>0</v>
      </c>
      <c r="BQ62" s="60"/>
      <c r="BR62" s="141"/>
      <c r="BS62" s="150"/>
      <c r="BT62" s="134"/>
      <c r="BU62" s="134"/>
      <c r="BV62" s="134"/>
      <c r="BW62" s="134"/>
      <c r="BX62" s="148"/>
      <c r="BY62" s="148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370" t="str">
        <f>Spielplan!$CI$26</f>
        <v/>
      </c>
      <c r="CR62" s="371"/>
      <c r="CS62" s="371"/>
      <c r="CT62" s="371"/>
      <c r="CU62" s="371"/>
      <c r="CV62" s="372"/>
      <c r="CW62" s="134"/>
    </row>
    <row r="63" spans="1:101" ht="18.75" customHeight="1" thickBot="1" x14ac:dyDescent="0.3">
      <c r="A63" s="60"/>
      <c r="B63" s="60"/>
      <c r="C63" s="60"/>
      <c r="D63" s="60"/>
      <c r="E63" s="85"/>
      <c r="F63" s="60"/>
      <c r="G63" s="85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138"/>
      <c r="BQ63" s="60"/>
      <c r="BR63" s="141"/>
      <c r="BS63" s="134"/>
      <c r="BT63" s="134"/>
      <c r="BU63" s="134"/>
      <c r="BV63" s="134"/>
      <c r="BW63" s="134"/>
      <c r="BX63" s="148"/>
      <c r="BY63" s="148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54" t="s">
        <v>131</v>
      </c>
      <c r="CM63" s="134"/>
      <c r="CN63" s="134"/>
      <c r="CO63" s="134"/>
      <c r="CP63" s="134"/>
      <c r="CQ63" s="373"/>
      <c r="CR63" s="374"/>
      <c r="CS63" s="374"/>
      <c r="CT63" s="374"/>
      <c r="CU63" s="374"/>
      <c r="CV63" s="375"/>
      <c r="CW63" s="134"/>
    </row>
    <row r="64" spans="1:101" ht="18.75" customHeight="1" thickBot="1" x14ac:dyDescent="0.3">
      <c r="A64" s="60"/>
      <c r="B64" s="60"/>
      <c r="C64" s="60"/>
      <c r="D64" s="60"/>
      <c r="E64" s="85"/>
      <c r="F64" s="60"/>
      <c r="G64" s="85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138"/>
      <c r="BQ64" s="60"/>
      <c r="BR64" s="141"/>
      <c r="BS64" s="153" t="s">
        <v>20</v>
      </c>
      <c r="BT64" s="144" t="str">
        <f>Spielplan!$BL$28</f>
        <v/>
      </c>
      <c r="BU64" s="145"/>
      <c r="BV64" s="146">
        <f>Spielplan!$BN$28</f>
        <v>0</v>
      </c>
      <c r="BW64" s="147"/>
      <c r="BX64" s="148">
        <f>IF(BT28=BT64,Punktemodus!$B$11,0)</f>
        <v>10</v>
      </c>
      <c r="BY64" s="148">
        <f>IF(BT64=BT13,Punktemodus!B13,0)</f>
        <v>5</v>
      </c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55"/>
      <c r="CR64" s="142" t="s">
        <v>137</v>
      </c>
      <c r="CS64" s="155"/>
      <c r="CT64" s="155"/>
      <c r="CU64" s="155"/>
      <c r="CV64" s="155"/>
      <c r="CW64" s="134"/>
    </row>
    <row r="65" spans="1:101" ht="18.75" customHeight="1" thickBot="1" x14ac:dyDescent="0.3">
      <c r="A65" s="60"/>
      <c r="B65" s="60"/>
      <c r="C65" s="88" t="s">
        <v>91</v>
      </c>
      <c r="D65" s="60"/>
      <c r="E65" s="85"/>
      <c r="F65" s="60"/>
      <c r="G65" s="85"/>
      <c r="H65" s="60"/>
      <c r="I65" s="60"/>
      <c r="J65" s="60"/>
      <c r="K65" s="60"/>
      <c r="L65" s="60"/>
      <c r="M65" s="60" t="s">
        <v>4</v>
      </c>
      <c r="N65" s="60"/>
      <c r="O65" s="60"/>
      <c r="P65" s="60"/>
      <c r="Q65" s="60" t="s">
        <v>6</v>
      </c>
      <c r="R65" s="60"/>
      <c r="S65" s="60"/>
      <c r="T65" s="60"/>
      <c r="U65" s="60" t="s">
        <v>7</v>
      </c>
      <c r="V65" s="60"/>
      <c r="W65" s="60"/>
      <c r="X65" s="60"/>
      <c r="Y65" s="60"/>
      <c r="Z65" s="60" t="s">
        <v>4</v>
      </c>
      <c r="AA65" s="60" t="s">
        <v>5</v>
      </c>
      <c r="AB65" s="60"/>
      <c r="AC65" s="60"/>
      <c r="AD65" s="60" t="s">
        <v>9</v>
      </c>
      <c r="AE65" s="60"/>
      <c r="AF65" s="60"/>
      <c r="AG65" s="60"/>
      <c r="AH65" s="60" t="s">
        <v>32</v>
      </c>
      <c r="AI65" s="60"/>
      <c r="AJ65" s="60"/>
      <c r="AK65" s="60"/>
      <c r="AL65" s="60"/>
      <c r="AM65" s="60"/>
      <c r="AN65" s="60" t="s">
        <v>35</v>
      </c>
      <c r="AO65" s="60"/>
      <c r="AP65" s="60"/>
      <c r="AQ65" s="60"/>
      <c r="AR65" s="60"/>
      <c r="AS65" s="60" t="s">
        <v>33</v>
      </c>
      <c r="AT65" s="60"/>
      <c r="AU65" s="60"/>
      <c r="AV65" s="60"/>
      <c r="AW65" s="60"/>
      <c r="AX65" s="60"/>
      <c r="AY65" s="60"/>
      <c r="AZ65" s="60"/>
      <c r="BA65" s="60"/>
      <c r="BB65" s="89" t="s">
        <v>10</v>
      </c>
      <c r="BC65" s="60"/>
      <c r="BD65" s="90" t="s">
        <v>4</v>
      </c>
      <c r="BE65" s="60"/>
      <c r="BF65" s="61" t="s">
        <v>5</v>
      </c>
      <c r="BG65" s="60"/>
      <c r="BH65" s="60"/>
      <c r="BI65" s="85"/>
      <c r="BJ65" s="60"/>
      <c r="BK65" s="60"/>
      <c r="BL65" s="60"/>
      <c r="BM65" s="60"/>
      <c r="BN65" s="60"/>
      <c r="BO65" s="60"/>
      <c r="BP65" s="138"/>
      <c r="BQ65" s="85"/>
      <c r="BR65" s="141"/>
      <c r="BS65" s="149" t="s">
        <v>125</v>
      </c>
      <c r="BT65" s="144" t="str">
        <f>Spielplan!$BL$29</f>
        <v/>
      </c>
      <c r="BU65" s="145"/>
      <c r="BV65" s="146">
        <f>Spielplan!$BN$29</f>
        <v>0</v>
      </c>
      <c r="BW65" s="134"/>
      <c r="BX65" s="148">
        <f>IF(BT29=BT65,Punktemodus!$B$11,0)</f>
        <v>10</v>
      </c>
      <c r="BY65" s="148">
        <f>IF(BT65=BT12,Punktemodus!B13,0)</f>
        <v>5</v>
      </c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44" t="str">
        <f>Spielplan!$CC$29</f>
        <v/>
      </c>
      <c r="CL65" s="145"/>
      <c r="CM65" s="146">
        <f>Spielplan!$CE$29</f>
        <v>0</v>
      </c>
      <c r="CN65" s="134"/>
      <c r="CO65" s="134"/>
      <c r="CP65" s="134"/>
      <c r="CQ65" s="370" t="str">
        <f>Spielplan!$CI$29</f>
        <v/>
      </c>
      <c r="CR65" s="371"/>
      <c r="CS65" s="371"/>
      <c r="CT65" s="371"/>
      <c r="CU65" s="371"/>
      <c r="CV65" s="372"/>
      <c r="CW65" s="134"/>
    </row>
    <row r="66" spans="1:101" ht="18.75" customHeight="1" thickBot="1" x14ac:dyDescent="0.3">
      <c r="A66" s="60"/>
      <c r="B66" s="60"/>
      <c r="C66" s="60"/>
      <c r="D66" s="60"/>
      <c r="E66" s="85"/>
      <c r="F66" s="60"/>
      <c r="G66" s="85"/>
      <c r="H66" s="60"/>
      <c r="I66" s="60"/>
      <c r="J66" s="60"/>
      <c r="K66" s="60"/>
      <c r="L66" s="60"/>
      <c r="M66" s="60" t="s">
        <v>0</v>
      </c>
      <c r="N66" s="60" t="s">
        <v>1</v>
      </c>
      <c r="O66" s="60" t="s">
        <v>2</v>
      </c>
      <c r="P66" s="60" t="s">
        <v>3</v>
      </c>
      <c r="Q66" s="60" t="s">
        <v>0</v>
      </c>
      <c r="R66" s="60" t="s">
        <v>1</v>
      </c>
      <c r="S66" s="60" t="s">
        <v>2</v>
      </c>
      <c r="T66" s="60" t="s">
        <v>3</v>
      </c>
      <c r="U66" s="60" t="s">
        <v>0</v>
      </c>
      <c r="V66" s="60" t="s">
        <v>1</v>
      </c>
      <c r="W66" s="60" t="s">
        <v>2</v>
      </c>
      <c r="X66" s="60" t="s">
        <v>3</v>
      </c>
      <c r="Y66" s="60"/>
      <c r="Z66" s="60" t="s">
        <v>8</v>
      </c>
      <c r="AA66" s="60"/>
      <c r="AB66" s="60"/>
      <c r="AC66" s="60"/>
      <c r="AD66" s="60"/>
      <c r="AE66" s="60"/>
      <c r="AF66" s="60"/>
      <c r="AG66" s="60"/>
      <c r="AH66" s="60" t="s">
        <v>31</v>
      </c>
      <c r="AI66" s="60"/>
      <c r="AJ66" s="60"/>
      <c r="AK66" s="60"/>
      <c r="AL66" s="60"/>
      <c r="AM66" s="60"/>
      <c r="AN66" s="60" t="str">
        <f>AI67</f>
        <v>Argentinien</v>
      </c>
      <c r="AO66" s="60" t="str">
        <f>AI68</f>
        <v>Bosnien</v>
      </c>
      <c r="AP66" s="60" t="str">
        <f>AI69</f>
        <v>Iran</v>
      </c>
      <c r="AQ66" s="60" t="str">
        <f>AI70</f>
        <v>Nigeria</v>
      </c>
      <c r="AR66" s="60"/>
      <c r="AS66" s="60" t="s">
        <v>31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85"/>
      <c r="BJ66" s="85"/>
      <c r="BK66" s="85"/>
      <c r="BL66" s="85"/>
      <c r="BM66" s="85"/>
      <c r="BN66" s="85"/>
      <c r="BO66" s="85"/>
      <c r="BP66" s="137"/>
      <c r="BQ66" s="85"/>
      <c r="BR66" s="141"/>
      <c r="BS66" s="150"/>
      <c r="BT66" s="134"/>
      <c r="BU66" s="134"/>
      <c r="BV66" s="134"/>
      <c r="BW66" s="134"/>
      <c r="BX66" s="148"/>
      <c r="BY66" s="148"/>
      <c r="BZ66" s="134"/>
      <c r="CA66" s="144" t="str">
        <f>Spielplan!$BS$30</f>
        <v/>
      </c>
      <c r="CB66" s="145"/>
      <c r="CC66" s="146">
        <f>Spielplan!$BU$30</f>
        <v>0</v>
      </c>
      <c r="CD66" s="147"/>
      <c r="CE66" s="134">
        <f>IF(CA66=CA30,Punktemodus!B15,0)</f>
        <v>20</v>
      </c>
      <c r="CF66" s="148">
        <f>IF(OR(CA66=$CA$14,CA66=$CA$15,CA66=$CA$22,CA66=$CA$23,CA66=$CA$31,CA66=$CA$38,CA66=$CA$39),Punktemodus!B17,0)</f>
        <v>10</v>
      </c>
      <c r="CG66" s="134"/>
      <c r="CH66" s="134"/>
      <c r="CI66" s="134"/>
      <c r="CJ66" s="134"/>
      <c r="CK66" s="144" t="str">
        <f>Spielplan!$CC$30</f>
        <v/>
      </c>
      <c r="CL66" s="145"/>
      <c r="CM66" s="146">
        <f>Spielplan!$CE$30</f>
        <v>0</v>
      </c>
      <c r="CN66" s="134"/>
      <c r="CO66" s="134"/>
      <c r="CP66" s="134"/>
      <c r="CQ66" s="373"/>
      <c r="CR66" s="374"/>
      <c r="CS66" s="374"/>
      <c r="CT66" s="374"/>
      <c r="CU66" s="374"/>
      <c r="CV66" s="375"/>
      <c r="CW66" s="134"/>
    </row>
    <row r="67" spans="1:101" ht="18.75" customHeight="1" thickBot="1" x14ac:dyDescent="0.3">
      <c r="A67" s="60"/>
      <c r="B67" s="60"/>
      <c r="C67" s="200" t="str">
        <f>Spielplan!$C$67</f>
        <v>Argentinien</v>
      </c>
      <c r="D67" s="201"/>
      <c r="E67" s="104"/>
      <c r="F67" s="93"/>
      <c r="G67" s="104"/>
      <c r="H67" s="200" t="str">
        <f>Spielplan!$H$67</f>
        <v>Bosnien</v>
      </c>
      <c r="I67" s="201"/>
      <c r="J67" s="60"/>
      <c r="K67" s="60" t="s">
        <v>101</v>
      </c>
      <c r="L67" s="60">
        <f t="shared" ref="L67:L72" si="20">IF(E67-G67&gt;0,1,IF(G67=E67,0,-1))</f>
        <v>0</v>
      </c>
      <c r="M67" s="60">
        <f>IF($E67="",0,IF($E67&gt;$G67,3,IF($E67=G67,1,0)))</f>
        <v>0</v>
      </c>
      <c r="N67" s="60">
        <f>IF($G67="",0,IF($E67&gt;$G67,0,IF($E67=G67,1,3)))</f>
        <v>0</v>
      </c>
      <c r="O67" s="60"/>
      <c r="P67" s="60"/>
      <c r="Q67" s="60">
        <f>E67</f>
        <v>0</v>
      </c>
      <c r="R67" s="60">
        <f>G67</f>
        <v>0</v>
      </c>
      <c r="S67" s="60"/>
      <c r="T67" s="60"/>
      <c r="U67" s="60">
        <f>G67</f>
        <v>0</v>
      </c>
      <c r="V67" s="60">
        <f>E67</f>
        <v>0</v>
      </c>
      <c r="W67" s="60"/>
      <c r="X67" s="60"/>
      <c r="Y67" s="60"/>
      <c r="Z67" s="60">
        <f>M73</f>
        <v>0</v>
      </c>
      <c r="AA67" s="60">
        <f>Q73</f>
        <v>0</v>
      </c>
      <c r="AB67" s="60">
        <f>U73</f>
        <v>0</v>
      </c>
      <c r="AC67" s="60">
        <f>AA67-AB67</f>
        <v>0</v>
      </c>
      <c r="AD67" s="60">
        <f>IF(Z67&gt;Z68,-1,0)</f>
        <v>0</v>
      </c>
      <c r="AE67" s="60">
        <f>IF(Z67&gt;Z69,-1,0)</f>
        <v>0</v>
      </c>
      <c r="AF67" s="60">
        <f>IF(Z67&gt;Z70,-1,0)</f>
        <v>0</v>
      </c>
      <c r="AG67" s="60">
        <f>10000-(AJ67*1000+AM67*100+AK67*10)</f>
        <v>10000</v>
      </c>
      <c r="AH67" s="90">
        <f>RANK(AG67,AG67:AG70,1)</f>
        <v>1</v>
      </c>
      <c r="AI67" s="60" t="str">
        <f>C67</f>
        <v>Argentinien</v>
      </c>
      <c r="AJ67" s="60">
        <f t="shared" ref="AJ67:AL70" si="21">Z67</f>
        <v>0</v>
      </c>
      <c r="AK67" s="60">
        <f t="shared" si="21"/>
        <v>0</v>
      </c>
      <c r="AL67" s="60">
        <f t="shared" si="21"/>
        <v>0</v>
      </c>
      <c r="AM67" s="60">
        <f>AK67-AL67</f>
        <v>0</v>
      </c>
      <c r="AN67" s="187"/>
      <c r="AO67" s="187">
        <f>IF(AG68=AG67,IF(G67&gt;E67,AG68-0.1,AG68),AG68)</f>
        <v>10000</v>
      </c>
      <c r="AP67" s="187">
        <f>IF(AG69=AG67,IF(G69&gt;E69,AG69-0.1,AG69),AG69)</f>
        <v>10000</v>
      </c>
      <c r="AQ67" s="187">
        <f>IF(AG70=AG67,IF(G71&gt;E71,AG70-0.1,AG70),AG70)</f>
        <v>10000</v>
      </c>
      <c r="AR67" s="187">
        <f>AN71</f>
        <v>30000</v>
      </c>
      <c r="AS67" s="90">
        <f>RANK(AR67,AR67:AR70,1)</f>
        <v>1</v>
      </c>
      <c r="AT67" s="60" t="str">
        <f t="shared" ref="AT67:AW70" si="22">AI67</f>
        <v>Argentinien</v>
      </c>
      <c r="AU67" s="60">
        <f t="shared" si="22"/>
        <v>0</v>
      </c>
      <c r="AV67" s="60">
        <f t="shared" si="22"/>
        <v>0</v>
      </c>
      <c r="AW67" s="60">
        <f t="shared" si="22"/>
        <v>0</v>
      </c>
      <c r="AX67" s="60"/>
      <c r="AY67" s="60"/>
      <c r="AZ67" s="60"/>
      <c r="BA67" s="202">
        <v>1</v>
      </c>
      <c r="BB67" s="200" t="str">
        <f>VLOOKUP(1,AS67:AT70,2,FALSE)</f>
        <v>Argentinien</v>
      </c>
      <c r="BC67" s="201"/>
      <c r="BD67" s="203">
        <f>VLOOKUP(1,AS67:AW70,3,FALSE)</f>
        <v>0</v>
      </c>
      <c r="BE67" s="204">
        <f>VLOOKUP(1,AS67:AW70,4,FALSE)</f>
        <v>0</v>
      </c>
      <c r="BF67" s="93" t="s">
        <v>12</v>
      </c>
      <c r="BG67" s="204">
        <f>VLOOKUP(1,AS67:AW70,5,FALSE)</f>
        <v>0</v>
      </c>
      <c r="BH67" s="205" t="s">
        <v>126</v>
      </c>
      <c r="BI67" s="85"/>
      <c r="BJ67" s="85">
        <f>IF(E67&gt;G67,IF(Spielplan!E67&gt;Spielplan!G67,Punktemodus!$B$3,0),0)</f>
        <v>0</v>
      </c>
      <c r="BK67" s="85">
        <f>IF(E67=G67,IF(Spielplan!E67=Spielplan!G67,Punktemodus!$B$3,0),0)</f>
        <v>10</v>
      </c>
      <c r="BL67" s="85">
        <f>IF(E67&lt;G67,IF(Spielplan!E67&lt;Spielplan!G67,Punktemodus!$B$3,0),0)</f>
        <v>0</v>
      </c>
      <c r="BM67" s="85">
        <f>IF(E67=Spielplan!E67,IF(G67=Spielplan!G67,Punktemodus!$B$5,0),0)</f>
        <v>3</v>
      </c>
      <c r="BN67" s="85">
        <f>IF(E67=Spielplan!E67,Punktemodus!$B$7,0)</f>
        <v>1</v>
      </c>
      <c r="BO67" s="85">
        <f>IF(G67=Spielplan!G67,Punktemodus!$B$7,0)</f>
        <v>1</v>
      </c>
      <c r="BP67" s="137">
        <f>IF(Spielplan!E67="",0,SUM(BJ67:BO67))</f>
        <v>0</v>
      </c>
      <c r="BQ67" s="85"/>
      <c r="BR67" s="141"/>
      <c r="BS67" s="134"/>
      <c r="BT67" s="134"/>
      <c r="BU67" s="134"/>
      <c r="BV67" s="134"/>
      <c r="BW67" s="134"/>
      <c r="BX67" s="148"/>
      <c r="BY67" s="148"/>
      <c r="BZ67" s="134"/>
      <c r="CA67" s="144" t="str">
        <f>Spielplan!$BS$31</f>
        <v/>
      </c>
      <c r="CB67" s="145"/>
      <c r="CC67" s="146">
        <f>Spielplan!$BU$31</f>
        <v>0</v>
      </c>
      <c r="CD67" s="134"/>
      <c r="CE67" s="134">
        <f>IF(CA67=CA31,Punktemodus!B15,0)</f>
        <v>20</v>
      </c>
      <c r="CF67" s="148">
        <f>IF(OR(CA67=$CA$14,CA67=$CA$15,CA67=$CA$22,CA67=$CA$23,CA67=$CA$30,CA67=$CA$38,CA67=$CA$39),Punktemodus!B17,0)</f>
        <v>10</v>
      </c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55"/>
      <c r="CR67" s="142" t="s">
        <v>138</v>
      </c>
      <c r="CS67" s="155"/>
      <c r="CT67" s="155"/>
      <c r="CU67" s="155"/>
      <c r="CV67" s="155"/>
      <c r="CW67" s="134"/>
    </row>
    <row r="68" spans="1:101" ht="18.75" customHeight="1" thickBot="1" x14ac:dyDescent="0.3">
      <c r="A68" s="60"/>
      <c r="B68" s="60"/>
      <c r="C68" s="206" t="str">
        <f>Spielplan!$C$68</f>
        <v>Iran</v>
      </c>
      <c r="D68" s="207"/>
      <c r="E68" s="104"/>
      <c r="F68" s="93"/>
      <c r="G68" s="104"/>
      <c r="H68" s="206" t="str">
        <f>Spielplan!$H$68</f>
        <v>Nigeria</v>
      </c>
      <c r="I68" s="207"/>
      <c r="J68" s="60"/>
      <c r="K68" s="60" t="s">
        <v>102</v>
      </c>
      <c r="L68" s="60">
        <f t="shared" si="20"/>
        <v>0</v>
      </c>
      <c r="M68" s="60"/>
      <c r="N68" s="60"/>
      <c r="O68" s="60">
        <f>IF($E68="",0,IF($E68&gt;$G68,3,IF($E68=$G68,1,0)))</f>
        <v>0</v>
      </c>
      <c r="P68" s="60">
        <f>IF($G68="",0,IF($E68&gt;$G68,0,IF($E68=$G68,1,3)))</f>
        <v>0</v>
      </c>
      <c r="Q68" s="60"/>
      <c r="R68" s="60"/>
      <c r="S68" s="60">
        <f>E68</f>
        <v>0</v>
      </c>
      <c r="T68" s="60">
        <f>G68</f>
        <v>0</v>
      </c>
      <c r="U68" s="60"/>
      <c r="V68" s="60"/>
      <c r="W68" s="60">
        <f>G68</f>
        <v>0</v>
      </c>
      <c r="X68" s="60">
        <f>E68</f>
        <v>0</v>
      </c>
      <c r="Y68" s="60"/>
      <c r="Z68" s="60">
        <f>N73</f>
        <v>0</v>
      </c>
      <c r="AA68" s="60">
        <f>R73</f>
        <v>0</v>
      </c>
      <c r="AB68" s="60">
        <f>V73</f>
        <v>0</v>
      </c>
      <c r="AC68" s="60">
        <f>AA68-AB68</f>
        <v>0</v>
      </c>
      <c r="AD68" s="60">
        <f>IF(Z68&gt;Z67,-1,0)</f>
        <v>0</v>
      </c>
      <c r="AE68" s="60">
        <f>IF(Z68&gt;Z69,-1,0)</f>
        <v>0</v>
      </c>
      <c r="AF68" s="60">
        <f>IF(Z68&gt;Z70,-1,0)</f>
        <v>0</v>
      </c>
      <c r="AG68" s="60">
        <f>10000-(AJ68*1000+AM68*100+AK68*10)</f>
        <v>10000</v>
      </c>
      <c r="AH68" s="90">
        <f>RANK(AG68,AG67:AG70,1)</f>
        <v>1</v>
      </c>
      <c r="AI68" s="60" t="str">
        <f>H67</f>
        <v>Bosnien</v>
      </c>
      <c r="AJ68" s="60">
        <f t="shared" si="21"/>
        <v>0</v>
      </c>
      <c r="AK68" s="60">
        <f t="shared" si="21"/>
        <v>0</v>
      </c>
      <c r="AL68" s="60">
        <f t="shared" si="21"/>
        <v>0</v>
      </c>
      <c r="AM68" s="60">
        <f>AK68-AL68</f>
        <v>0</v>
      </c>
      <c r="AN68" s="187">
        <f>IF(AG67=AG68,IF(E67&gt;G67,AG67-0.1,AG67),AG67)</f>
        <v>10000</v>
      </c>
      <c r="AO68" s="187"/>
      <c r="AP68" s="187">
        <f>IF(AG69=AG68,IF(G72&gt;E72,AG69-0.1,AG69),AG69)</f>
        <v>10000</v>
      </c>
      <c r="AQ68" s="187">
        <f>IF(AG70=AG68,IF(G70&gt;E70,AG70-0.1,AG70),AG70)</f>
        <v>10000</v>
      </c>
      <c r="AR68" s="187">
        <f>AO71</f>
        <v>30000</v>
      </c>
      <c r="AS68" s="90">
        <f>RANK(AR68,AR67:AR70,1)</f>
        <v>1</v>
      </c>
      <c r="AT68" s="60" t="str">
        <f t="shared" si="22"/>
        <v>Bosnien</v>
      </c>
      <c r="AU68" s="60">
        <f t="shared" si="22"/>
        <v>0</v>
      </c>
      <c r="AV68" s="60">
        <f t="shared" si="22"/>
        <v>0</v>
      </c>
      <c r="AW68" s="60">
        <f t="shared" si="22"/>
        <v>0</v>
      </c>
      <c r="AX68" s="60"/>
      <c r="AY68" s="60"/>
      <c r="AZ68" s="60"/>
      <c r="BA68" s="208">
        <v>2</v>
      </c>
      <c r="BB68" s="206" t="e">
        <f>VLOOKUP(2,AS67:AT70,2,FALSE)</f>
        <v>#N/A</v>
      </c>
      <c r="BC68" s="207"/>
      <c r="BD68" s="209" t="e">
        <f>VLOOKUP(2,AS67:AW70,3,FALSE)</f>
        <v>#N/A</v>
      </c>
      <c r="BE68" s="210" t="e">
        <f>VLOOKUP(2,AS67:AW70,4,FALSE)</f>
        <v>#N/A</v>
      </c>
      <c r="BF68" s="93" t="s">
        <v>12</v>
      </c>
      <c r="BG68" s="210" t="e">
        <f>VLOOKUP(2,AS67:AW70,5,FALSE)</f>
        <v>#N/A</v>
      </c>
      <c r="BH68" s="210" t="s">
        <v>122</v>
      </c>
      <c r="BI68" s="85"/>
      <c r="BJ68" s="85">
        <f>IF(E68&gt;G68,IF(Spielplan!E68&gt;Spielplan!G68,Punktemodus!$B$3,0),0)</f>
        <v>0</v>
      </c>
      <c r="BK68" s="85">
        <f>IF(E68=G68,IF(Spielplan!E68=Spielplan!G68,Punktemodus!$B$3,0),0)</f>
        <v>10</v>
      </c>
      <c r="BL68" s="85">
        <f>IF(E68&lt;G68,IF(Spielplan!E68&lt;Spielplan!G68,Punktemodus!$B$3,0),0)</f>
        <v>0</v>
      </c>
      <c r="BM68" s="85">
        <f>IF(E68=Spielplan!E68,IF(G68=Spielplan!G68,Punktemodus!$B$5,0),0)</f>
        <v>3</v>
      </c>
      <c r="BN68" s="85">
        <f>IF(E68=Spielplan!E68,Punktemodus!$B$7,0)</f>
        <v>1</v>
      </c>
      <c r="BO68" s="85">
        <f>IF(G68=Spielplan!G68,Punktemodus!$B$7,0)</f>
        <v>1</v>
      </c>
      <c r="BP68" s="137">
        <f>IF(Spielplan!E68="",0,SUM(BJ68:BO68))</f>
        <v>0</v>
      </c>
      <c r="BQ68" s="85"/>
      <c r="BR68" s="141"/>
      <c r="BS68" s="153" t="s">
        <v>24</v>
      </c>
      <c r="BT68" s="144" t="str">
        <f>Spielplan!$BL$32</f>
        <v/>
      </c>
      <c r="BU68" s="145"/>
      <c r="BV68" s="146">
        <f>Spielplan!$BN$32</f>
        <v>0</v>
      </c>
      <c r="BW68" s="147"/>
      <c r="BX68" s="148">
        <f>IF(BT32=BT68,Punktemodus!$B$11,0)</f>
        <v>10</v>
      </c>
      <c r="BY68" s="148">
        <f>IF(BT68=BT17,Punktemodus!B13,0)</f>
        <v>5</v>
      </c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370" t="str">
        <f>Spielplan!$CI$32</f>
        <v/>
      </c>
      <c r="CR68" s="371"/>
      <c r="CS68" s="371"/>
      <c r="CT68" s="371"/>
      <c r="CU68" s="371"/>
      <c r="CV68" s="372"/>
      <c r="CW68" s="134"/>
    </row>
    <row r="69" spans="1:101" ht="18.75" customHeight="1" thickBot="1" x14ac:dyDescent="0.3">
      <c r="A69" s="60"/>
      <c r="B69" s="60"/>
      <c r="C69" s="200" t="str">
        <f>C67</f>
        <v>Argentinien</v>
      </c>
      <c r="D69" s="201"/>
      <c r="E69" s="104"/>
      <c r="F69" s="93"/>
      <c r="G69" s="104"/>
      <c r="H69" s="200" t="str">
        <f>C68</f>
        <v>Iran</v>
      </c>
      <c r="I69" s="201"/>
      <c r="J69" s="60"/>
      <c r="K69" s="60" t="s">
        <v>103</v>
      </c>
      <c r="L69" s="60">
        <f t="shared" si="20"/>
        <v>0</v>
      </c>
      <c r="M69" s="60">
        <f>IF($E69="",0,IF($E69&gt;$G69,3,IF($E69=G69,1,0)))</f>
        <v>0</v>
      </c>
      <c r="N69" s="60"/>
      <c r="O69" s="60">
        <f>IF($G69="",0,IF($E69&gt;$G69,0,IF($E69=$G69,1,3)))</f>
        <v>0</v>
      </c>
      <c r="P69" s="60"/>
      <c r="Q69" s="60">
        <f>E69</f>
        <v>0</v>
      </c>
      <c r="R69" s="60"/>
      <c r="S69" s="60">
        <f>G69</f>
        <v>0</v>
      </c>
      <c r="T69" s="60"/>
      <c r="U69" s="60">
        <f>G69</f>
        <v>0</v>
      </c>
      <c r="V69" s="60"/>
      <c r="W69" s="60">
        <f>E69</f>
        <v>0</v>
      </c>
      <c r="X69" s="60"/>
      <c r="Y69" s="60"/>
      <c r="Z69" s="60">
        <f>O73</f>
        <v>0</v>
      </c>
      <c r="AA69" s="60">
        <f>S73</f>
        <v>0</v>
      </c>
      <c r="AB69" s="60">
        <f>W73</f>
        <v>0</v>
      </c>
      <c r="AC69" s="60">
        <f>AA69-AB69</f>
        <v>0</v>
      </c>
      <c r="AD69" s="60">
        <f>IF(Z69&gt;Z67,-1,0)</f>
        <v>0</v>
      </c>
      <c r="AE69" s="60">
        <f>IF(Z69&gt;Z68,-1,0)</f>
        <v>0</v>
      </c>
      <c r="AF69" s="60">
        <f>IF(Z69&gt;Z70,-1,0)</f>
        <v>0</v>
      </c>
      <c r="AG69" s="60">
        <f>10000-(AJ69*1000+AM69*100+AK69*10)</f>
        <v>10000</v>
      </c>
      <c r="AH69" s="90">
        <f>RANK(AG69,AG67:AG70,1)</f>
        <v>1</v>
      </c>
      <c r="AI69" s="60" t="str">
        <f>C68</f>
        <v>Iran</v>
      </c>
      <c r="AJ69" s="60">
        <f t="shared" si="21"/>
        <v>0</v>
      </c>
      <c r="AK69" s="60">
        <f t="shared" si="21"/>
        <v>0</v>
      </c>
      <c r="AL69" s="60">
        <f t="shared" si="21"/>
        <v>0</v>
      </c>
      <c r="AM69" s="60">
        <f>AK69-AL69</f>
        <v>0</v>
      </c>
      <c r="AN69" s="187">
        <f>IF(AG67=AG69,IF(E69&gt;G69,AG67-0.1,AG67),AG67)</f>
        <v>10000</v>
      </c>
      <c r="AO69" s="187">
        <f>IF(AG68=AG69,IF(E72&gt;G72,AG68-0.1,AG68),AG68)</f>
        <v>10000</v>
      </c>
      <c r="AP69" s="187"/>
      <c r="AQ69" s="187">
        <f>IF(AG70=AG69,IF(G68&gt;E68,AG70-0.1,AG70),AG70)</f>
        <v>10000</v>
      </c>
      <c r="AR69" s="187">
        <f>AP71</f>
        <v>30000</v>
      </c>
      <c r="AS69" s="90">
        <f>RANK(AR69,AR67:AR70,1)</f>
        <v>1</v>
      </c>
      <c r="AT69" s="60" t="str">
        <f t="shared" si="22"/>
        <v>Iran</v>
      </c>
      <c r="AU69" s="60">
        <f t="shared" si="22"/>
        <v>0</v>
      </c>
      <c r="AV69" s="60">
        <f t="shared" si="22"/>
        <v>0</v>
      </c>
      <c r="AW69" s="60">
        <f t="shared" si="22"/>
        <v>0</v>
      </c>
      <c r="AX69" s="60"/>
      <c r="AY69" s="60"/>
      <c r="AZ69" s="60"/>
      <c r="BA69" s="113">
        <v>3</v>
      </c>
      <c r="BB69" s="114" t="e">
        <f>VLOOKUP(3,AS67:AT70,2,FALSE)</f>
        <v>#N/A</v>
      </c>
      <c r="BC69" s="115"/>
      <c r="BD69" s="116" t="e">
        <f>VLOOKUP(3,AS67:AW70,3,FALSE)</f>
        <v>#N/A</v>
      </c>
      <c r="BE69" s="116" t="e">
        <f>VLOOKUP(3,AS67:AW70,4,FALSE)</f>
        <v>#N/A</v>
      </c>
      <c r="BF69" s="93" t="s">
        <v>12</v>
      </c>
      <c r="BG69" s="116" t="e">
        <f>VLOOKUP(3,AS67:AW70,5,FALSE)</f>
        <v>#N/A</v>
      </c>
      <c r="BH69" s="60"/>
      <c r="BI69" s="85"/>
      <c r="BJ69" s="85">
        <f>IF(E69&gt;G69,IF(Spielplan!E69&gt;Spielplan!G69,Punktemodus!$B$3,0),0)</f>
        <v>0</v>
      </c>
      <c r="BK69" s="85">
        <f>IF(E69=G69,IF(Spielplan!E69=Spielplan!G69,Punktemodus!$B$3,0),0)</f>
        <v>10</v>
      </c>
      <c r="BL69" s="85">
        <f>IF(E69&lt;G69,IF(Spielplan!E69&lt;Spielplan!G69,Punktemodus!$B$3,0),0)</f>
        <v>0</v>
      </c>
      <c r="BM69" s="85">
        <f>IF(E69=Spielplan!E69,IF(G69=Spielplan!G69,Punktemodus!$B$5,0),0)</f>
        <v>3</v>
      </c>
      <c r="BN69" s="85">
        <f>IF(E69=Spielplan!E69,Punktemodus!$B$7,0)</f>
        <v>1</v>
      </c>
      <c r="BO69" s="85">
        <f>IF(G69=Spielplan!G69,Punktemodus!$B$7,0)</f>
        <v>1</v>
      </c>
      <c r="BP69" s="137">
        <f>IF(Spielplan!E69="",0,SUM(BJ69:BO69))</f>
        <v>0</v>
      </c>
      <c r="BQ69" s="85"/>
      <c r="BR69" s="141"/>
      <c r="BS69" s="149" t="s">
        <v>23</v>
      </c>
      <c r="BT69" s="144" t="str">
        <f>Spielplan!$BL$33</f>
        <v/>
      </c>
      <c r="BU69" s="145"/>
      <c r="BV69" s="146">
        <f>Spielplan!$BN$33</f>
        <v>0</v>
      </c>
      <c r="BW69" s="134"/>
      <c r="BX69" s="148">
        <f>IF(BT33=BT69,Punktemodus!$B$11,0)</f>
        <v>10</v>
      </c>
      <c r="BY69" s="148">
        <f>IF(BT69=BT16,Punktemodus!B13,0)</f>
        <v>5</v>
      </c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373"/>
      <c r="CR69" s="374"/>
      <c r="CS69" s="374"/>
      <c r="CT69" s="374"/>
      <c r="CU69" s="374"/>
      <c r="CV69" s="375"/>
      <c r="CW69" s="134"/>
    </row>
    <row r="70" spans="1:101" ht="18.75" customHeight="1" thickBot="1" x14ac:dyDescent="0.3">
      <c r="A70" s="60"/>
      <c r="B70" s="60"/>
      <c r="C70" s="206" t="str">
        <f>H67</f>
        <v>Bosnien</v>
      </c>
      <c r="D70" s="207"/>
      <c r="E70" s="104"/>
      <c r="F70" s="93"/>
      <c r="G70" s="104"/>
      <c r="H70" s="206" t="str">
        <f>H68</f>
        <v>Nigeria</v>
      </c>
      <c r="I70" s="207"/>
      <c r="J70" s="60"/>
      <c r="K70" s="60" t="s">
        <v>104</v>
      </c>
      <c r="L70" s="60">
        <f t="shared" si="20"/>
        <v>0</v>
      </c>
      <c r="M70" s="60"/>
      <c r="N70" s="60">
        <f>IF($E70="",0,IF($E70&gt;$G70,3,IF($E70=$G70,1,0)))</f>
        <v>0</v>
      </c>
      <c r="O70" s="60"/>
      <c r="P70" s="60">
        <f>IF($G70="",0,IF($E70&gt;$G70,0,IF($E70=$G70,1,3)))</f>
        <v>0</v>
      </c>
      <c r="Q70" s="60"/>
      <c r="R70" s="60">
        <f>E70</f>
        <v>0</v>
      </c>
      <c r="S70" s="60"/>
      <c r="T70" s="60">
        <f>G70</f>
        <v>0</v>
      </c>
      <c r="U70" s="60"/>
      <c r="V70" s="60">
        <f>G70</f>
        <v>0</v>
      </c>
      <c r="W70" s="60"/>
      <c r="X70" s="60">
        <f>E70</f>
        <v>0</v>
      </c>
      <c r="Y70" s="60"/>
      <c r="Z70" s="60">
        <f>P73</f>
        <v>0</v>
      </c>
      <c r="AA70" s="60">
        <f>T73</f>
        <v>0</v>
      </c>
      <c r="AB70" s="60">
        <f>X73</f>
        <v>0</v>
      </c>
      <c r="AC70" s="60">
        <f>AA70-AB70</f>
        <v>0</v>
      </c>
      <c r="AD70" s="60">
        <f>IF(Z70&gt;Z67,-1,0)</f>
        <v>0</v>
      </c>
      <c r="AE70" s="60">
        <f>IF(Z70&gt;Z68,-1,0)</f>
        <v>0</v>
      </c>
      <c r="AF70" s="60">
        <f>IF(Z70&gt;Z69,-1,0)</f>
        <v>0</v>
      </c>
      <c r="AG70" s="60">
        <f>10000-(AJ70*1000+AM70*100+AK70*10)</f>
        <v>10000</v>
      </c>
      <c r="AH70" s="90">
        <f>RANK(AG70,AG67:AG70,1)</f>
        <v>1</v>
      </c>
      <c r="AI70" s="60" t="str">
        <f>H68</f>
        <v>Nigeria</v>
      </c>
      <c r="AJ70" s="60">
        <f t="shared" si="21"/>
        <v>0</v>
      </c>
      <c r="AK70" s="60">
        <f t="shared" si="21"/>
        <v>0</v>
      </c>
      <c r="AL70" s="60">
        <f t="shared" si="21"/>
        <v>0</v>
      </c>
      <c r="AM70" s="60">
        <f>AK70-AL70</f>
        <v>0</v>
      </c>
      <c r="AN70" s="187">
        <f>IF(AG67=AG70,IF(E71&gt;G71,AG67-0.1,AG67),AG67)</f>
        <v>10000</v>
      </c>
      <c r="AO70" s="187">
        <f>IF(AG68=AG70,IF(E70&gt;G70,AG68-0.1,AG68),AG68)</f>
        <v>10000</v>
      </c>
      <c r="AP70" s="187">
        <f>IF(AG69=AG70,IF(E68&gt;G68,AG69-0.1,AG69),AG69)</f>
        <v>10000</v>
      </c>
      <c r="AQ70" s="187"/>
      <c r="AR70" s="187">
        <f>AQ71</f>
        <v>30000</v>
      </c>
      <c r="AS70" s="90">
        <f>RANK(AR70,AR67:AR70,1)</f>
        <v>1</v>
      </c>
      <c r="AT70" s="60" t="str">
        <f t="shared" si="22"/>
        <v>Nigeria</v>
      </c>
      <c r="AU70" s="60">
        <f t="shared" si="22"/>
        <v>0</v>
      </c>
      <c r="AV70" s="60">
        <f t="shared" si="22"/>
        <v>0</v>
      </c>
      <c r="AW70" s="60">
        <f t="shared" si="22"/>
        <v>0</v>
      </c>
      <c r="AX70" s="60"/>
      <c r="AY70" s="60"/>
      <c r="AZ70" s="60"/>
      <c r="BA70" s="113">
        <v>4</v>
      </c>
      <c r="BB70" s="114" t="e">
        <f>VLOOKUP(4,AS67:AT70,2,FALSE)</f>
        <v>#N/A</v>
      </c>
      <c r="BC70" s="115"/>
      <c r="BD70" s="116" t="e">
        <f>VLOOKUP(4,AS67:AW70,3,FALSE)</f>
        <v>#N/A</v>
      </c>
      <c r="BE70" s="116" t="e">
        <f>VLOOKUP(4,AS67:AW70,4,FALSE)</f>
        <v>#N/A</v>
      </c>
      <c r="BF70" s="93" t="s">
        <v>12</v>
      </c>
      <c r="BG70" s="116" t="e">
        <f>VLOOKUP(4,AS67:AW70,5,FALSE)</f>
        <v>#N/A</v>
      </c>
      <c r="BH70" s="60"/>
      <c r="BI70" s="85"/>
      <c r="BJ70" s="85">
        <f>IF(E70&gt;G70,IF(Spielplan!E70&gt;Spielplan!G70,Punktemodus!$B$3,0),0)</f>
        <v>0</v>
      </c>
      <c r="BK70" s="85">
        <f>IF(E70=G70,IF(Spielplan!E70=Spielplan!G70,Punktemodus!$B$3,0),0)</f>
        <v>10</v>
      </c>
      <c r="BL70" s="85">
        <f>IF(E70&lt;G70,IF(Spielplan!E70&lt;Spielplan!G70,Punktemodus!$B$3,0),0)</f>
        <v>0</v>
      </c>
      <c r="BM70" s="85">
        <f>IF(E70=Spielplan!E70,IF(G70=Spielplan!G70,Punktemodus!$B$5,0),0)</f>
        <v>3</v>
      </c>
      <c r="BN70" s="85">
        <f>IF(E70=Spielplan!E70,Punktemodus!$B$7,0)</f>
        <v>1</v>
      </c>
      <c r="BO70" s="85">
        <f>IF(G70=Spielplan!G70,Punktemodus!$B$7,0)</f>
        <v>1</v>
      </c>
      <c r="BP70" s="137">
        <f>IF(Spielplan!E70="",0,SUM(BJ70:BO70))</f>
        <v>0</v>
      </c>
      <c r="BQ70" s="60"/>
      <c r="BR70" s="141"/>
      <c r="BS70" s="150"/>
      <c r="BT70" s="134"/>
      <c r="BU70" s="134"/>
      <c r="BV70" s="134"/>
      <c r="BW70" s="134"/>
      <c r="BX70" s="148"/>
      <c r="BY70" s="148"/>
      <c r="BZ70" s="134"/>
      <c r="CA70" s="134"/>
      <c r="CB70" s="134"/>
      <c r="CC70" s="134"/>
      <c r="CD70" s="134"/>
      <c r="CE70" s="134"/>
      <c r="CF70" s="144" t="str">
        <f>Spielplan!$BX$34</f>
        <v/>
      </c>
      <c r="CG70" s="145"/>
      <c r="CH70" s="146">
        <f>Spielplan!$BZ$34</f>
        <v>0</v>
      </c>
      <c r="CI70" s="134"/>
      <c r="CJ70" s="134">
        <f>IF(OR(CF70=$CF$18,CF70=$CF$19,CF70=$CF$34,CF70=$CF$35),Punktemodus!$B$19,0)</f>
        <v>30</v>
      </c>
      <c r="CK70" s="134"/>
      <c r="CL70" s="134"/>
      <c r="CM70" s="134"/>
      <c r="CN70" s="134"/>
      <c r="CO70" s="134"/>
      <c r="CP70" s="134"/>
      <c r="CQ70" s="155"/>
      <c r="CR70" s="155"/>
      <c r="CS70" s="155"/>
      <c r="CT70" s="155"/>
      <c r="CU70" s="155"/>
      <c r="CV70" s="155"/>
      <c r="CW70" s="134"/>
    </row>
    <row r="71" spans="1:101" ht="18.75" customHeight="1" thickBot="1" x14ac:dyDescent="0.3">
      <c r="A71" s="60"/>
      <c r="B71" s="60"/>
      <c r="C71" s="200" t="str">
        <f>C67</f>
        <v>Argentinien</v>
      </c>
      <c r="D71" s="201"/>
      <c r="E71" s="104"/>
      <c r="F71" s="93"/>
      <c r="G71" s="104"/>
      <c r="H71" s="200" t="str">
        <f>H68</f>
        <v>Nigeria</v>
      </c>
      <c r="I71" s="201"/>
      <c r="J71" s="60"/>
      <c r="K71" s="60" t="s">
        <v>105</v>
      </c>
      <c r="L71" s="60">
        <f t="shared" si="20"/>
        <v>0</v>
      </c>
      <c r="M71" s="60">
        <f>IF($E71="",0,IF($E71&gt;$G71,3,IF($E71=G71,1,0)))</f>
        <v>0</v>
      </c>
      <c r="N71" s="60"/>
      <c r="O71" s="60"/>
      <c r="P71" s="60">
        <f>IF($G71="",0,IF($E71&gt;$G71,0,IF($E71=$G71,1,3)))</f>
        <v>0</v>
      </c>
      <c r="Q71" s="60">
        <f>E71</f>
        <v>0</v>
      </c>
      <c r="R71" s="60"/>
      <c r="S71" s="60"/>
      <c r="T71" s="60">
        <f>G71</f>
        <v>0</v>
      </c>
      <c r="U71" s="60">
        <f>G71</f>
        <v>0</v>
      </c>
      <c r="V71" s="60"/>
      <c r="W71" s="60"/>
      <c r="X71" s="60">
        <f>E71</f>
        <v>0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187">
        <f>SUM(AN67:AN70)</f>
        <v>30000</v>
      </c>
      <c r="AO71" s="187">
        <f>SUM(AO67:AO70)</f>
        <v>30000</v>
      </c>
      <c r="AP71" s="187">
        <f>SUM(AP67:AP70)</f>
        <v>30000</v>
      </c>
      <c r="AQ71" s="187">
        <f>SUM(AQ67:AQ70)</f>
        <v>30000</v>
      </c>
      <c r="AR71" s="187"/>
      <c r="AS71" s="60"/>
      <c r="AT71" s="60"/>
      <c r="AU71" s="60"/>
      <c r="AV71" s="60"/>
      <c r="AW71" s="60"/>
      <c r="AX71" s="60"/>
      <c r="AY71" s="60"/>
      <c r="AZ71" s="60"/>
      <c r="BA71" s="92"/>
      <c r="BB71" s="60"/>
      <c r="BC71" s="60"/>
      <c r="BD71" s="60"/>
      <c r="BE71" s="60"/>
      <c r="BF71" s="60"/>
      <c r="BG71" s="60"/>
      <c r="BH71" s="60"/>
      <c r="BI71" s="60"/>
      <c r="BJ71" s="85">
        <f>IF(E71&gt;G71,IF(Spielplan!E71&gt;Spielplan!G71,Punktemodus!$B$3,0),0)</f>
        <v>0</v>
      </c>
      <c r="BK71" s="85">
        <f>IF(E71=G71,IF(Spielplan!E71=Spielplan!G71,Punktemodus!$B$3,0),0)</f>
        <v>10</v>
      </c>
      <c r="BL71" s="85">
        <f>IF(E71&lt;G71,IF(Spielplan!E71&lt;Spielplan!G71,Punktemodus!$B$3,0),0)</f>
        <v>0</v>
      </c>
      <c r="BM71" s="85">
        <f>IF(E71=Spielplan!E71,IF(G71=Spielplan!G71,Punktemodus!$B$5,0),0)</f>
        <v>3</v>
      </c>
      <c r="BN71" s="85">
        <f>IF(E71=Spielplan!E71,Punktemodus!$B$7,0)</f>
        <v>1</v>
      </c>
      <c r="BO71" s="85">
        <f>IF(G71=Spielplan!G71,Punktemodus!$B$7,0)</f>
        <v>1</v>
      </c>
      <c r="BP71" s="137">
        <f>IF(Spielplan!E71="",0,SUM(BJ71:BO71))</f>
        <v>0</v>
      </c>
      <c r="BQ71" s="60"/>
      <c r="BR71" s="141"/>
      <c r="BS71" s="134"/>
      <c r="BT71" s="134"/>
      <c r="BU71" s="134"/>
      <c r="BV71" s="134"/>
      <c r="BW71" s="134"/>
      <c r="BX71" s="148"/>
      <c r="BY71" s="148"/>
      <c r="BZ71" s="134"/>
      <c r="CA71" s="134"/>
      <c r="CB71" s="134"/>
      <c r="CC71" s="134"/>
      <c r="CD71" s="134"/>
      <c r="CE71" s="134"/>
      <c r="CF71" s="144" t="str">
        <f>Spielplan!$BX$35</f>
        <v/>
      </c>
      <c r="CG71" s="145"/>
      <c r="CH71" s="146">
        <f>Spielplan!$BZ$35</f>
        <v>0</v>
      </c>
      <c r="CI71" s="134"/>
      <c r="CJ71" s="134">
        <f>IF(OR(CF71=$CF$18,CF71=$CF$19,CF71=$CF$34,CF71=$CF$35),Punktemodus!$B$19,0)</f>
        <v>30</v>
      </c>
      <c r="CK71" s="134"/>
      <c r="CL71" s="134"/>
      <c r="CM71" s="134"/>
      <c r="CN71" s="134"/>
      <c r="CO71" s="134"/>
      <c r="CP71" s="134"/>
      <c r="CQ71" s="155"/>
      <c r="CR71" s="155"/>
      <c r="CS71" s="155"/>
      <c r="CT71" s="155"/>
      <c r="CU71" s="155"/>
      <c r="CV71" s="155"/>
      <c r="CW71" s="134"/>
    </row>
    <row r="72" spans="1:101" ht="18.75" customHeight="1" thickBot="1" x14ac:dyDescent="0.3">
      <c r="A72" s="60"/>
      <c r="B72" s="60"/>
      <c r="C72" s="206" t="str">
        <f>H67</f>
        <v>Bosnien</v>
      </c>
      <c r="D72" s="207"/>
      <c r="E72" s="104"/>
      <c r="F72" s="106"/>
      <c r="G72" s="104"/>
      <c r="H72" s="206" t="str">
        <f>C68</f>
        <v>Iran</v>
      </c>
      <c r="I72" s="207"/>
      <c r="J72" s="60"/>
      <c r="K72" s="60" t="s">
        <v>105</v>
      </c>
      <c r="L72" s="60">
        <f t="shared" si="20"/>
        <v>0</v>
      </c>
      <c r="M72" s="60"/>
      <c r="N72" s="60">
        <f>IF($E72="",0,IF($E72&gt;$G72,3,IF($E72=$G72,1,0)))</f>
        <v>0</v>
      </c>
      <c r="O72" s="60">
        <f>IF($G72="",0,IF($E72&gt;$G72,0,IF($E72=$G72,1,3)))</f>
        <v>0</v>
      </c>
      <c r="P72" s="60"/>
      <c r="Q72" s="60"/>
      <c r="R72" s="60">
        <f>E72</f>
        <v>0</v>
      </c>
      <c r="S72" s="60">
        <f>G72</f>
        <v>0</v>
      </c>
      <c r="T72" s="60"/>
      <c r="U72" s="60"/>
      <c r="V72" s="60">
        <f>G72</f>
        <v>0</v>
      </c>
      <c r="W72" s="60">
        <f>E72</f>
        <v>0</v>
      </c>
      <c r="X72" s="60"/>
      <c r="Y72" s="60"/>
      <c r="Z72" s="60" t="s">
        <v>30</v>
      </c>
      <c r="AA72" s="60"/>
      <c r="AB72" s="60"/>
      <c r="AC72" s="60"/>
      <c r="AD72" s="60"/>
      <c r="AE72" s="60"/>
      <c r="AF72" s="60"/>
      <c r="AG72" s="60" t="b">
        <f>OR(AG67=AG68,AG67=AG69,AG67=AG70,AG68=AG69,AG68=AG70,AG69=AG70)</f>
        <v>1</v>
      </c>
      <c r="AH72" s="60"/>
      <c r="AI72" s="60"/>
      <c r="AJ72" s="60"/>
      <c r="AK72" s="60"/>
      <c r="AL72" s="60"/>
      <c r="AM72" s="60"/>
      <c r="AN72" s="60"/>
      <c r="AO72" s="60" t="s">
        <v>34</v>
      </c>
      <c r="AP72" s="60"/>
      <c r="AQ72" s="60"/>
      <c r="AR72" s="60" t="b">
        <f>OR(AR67=AR68,AR67=AR69,AR67=AR70,AR68=AR69,AR68=AR70,AR69=AR70)</f>
        <v>1</v>
      </c>
      <c r="AS72" s="60"/>
      <c r="AT72" s="60"/>
      <c r="AU72" s="60"/>
      <c r="AV72" s="60"/>
      <c r="AW72" s="60"/>
      <c r="AX72" s="60"/>
      <c r="AY72" s="60"/>
      <c r="AZ72" s="60"/>
      <c r="BA72" s="92"/>
      <c r="BB72" s="60"/>
      <c r="BC72" s="60"/>
      <c r="BD72" s="60"/>
      <c r="BE72" s="60"/>
      <c r="BF72" s="60"/>
      <c r="BG72" s="60"/>
      <c r="BH72" s="60"/>
      <c r="BI72" s="60"/>
      <c r="BJ72" s="85">
        <f>IF(E72&gt;G72,IF(Spielplan!E72&gt;Spielplan!G72,Punktemodus!$B$3,0),0)</f>
        <v>0</v>
      </c>
      <c r="BK72" s="85">
        <f>IF(E72=G72,IF(Spielplan!E72=Spielplan!G72,Punktemodus!$B$3,0),0)</f>
        <v>10</v>
      </c>
      <c r="BL72" s="85">
        <f>IF(E72&lt;G72,IF(Spielplan!E72&lt;Spielplan!G72,Punktemodus!$B$3,0),0)</f>
        <v>0</v>
      </c>
      <c r="BM72" s="85">
        <f>IF(E72=Spielplan!E72,IF(G72=Spielplan!G72,Punktemodus!$B$5,0),0)</f>
        <v>3</v>
      </c>
      <c r="BN72" s="85">
        <f>IF(E72=Spielplan!E72,Punktemodus!$B$7,0)</f>
        <v>1</v>
      </c>
      <c r="BO72" s="85">
        <f>IF(G72=Spielplan!G72,Punktemodus!$B$7,0)</f>
        <v>1</v>
      </c>
      <c r="BP72" s="137">
        <f>IF(Spielplan!E72="",0,SUM(BJ72:BO72))</f>
        <v>0</v>
      </c>
      <c r="BQ72" s="60"/>
      <c r="BR72" s="141"/>
      <c r="BS72" s="153" t="s">
        <v>126</v>
      </c>
      <c r="BT72" s="144" t="str">
        <f>Spielplan!$BL$36</f>
        <v/>
      </c>
      <c r="BU72" s="145"/>
      <c r="BV72" s="146">
        <f>Spielplan!$BN$36</f>
        <v>0</v>
      </c>
      <c r="BW72" s="147"/>
      <c r="BX72" s="148">
        <f>IF(BT36=BT72,Punktemodus!$B$11,0)</f>
        <v>10</v>
      </c>
      <c r="BY72" s="148">
        <f>IF(BT72=BT21,Punktemodus!B13,0)</f>
        <v>5</v>
      </c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55"/>
      <c r="CR72" s="155"/>
      <c r="CS72" s="155"/>
      <c r="CT72" s="155"/>
      <c r="CU72" s="155"/>
      <c r="CV72" s="155"/>
      <c r="CW72" s="134"/>
    </row>
    <row r="73" spans="1:101" ht="18.75" customHeight="1" thickBot="1" x14ac:dyDescent="0.25">
      <c r="A73" s="60"/>
      <c r="B73" s="60"/>
      <c r="C73" s="136" t="str">
        <f>IF(G72="","",IF(AR72=TRUE,"Achtung: Fehler in Tabelle!",""))</f>
        <v/>
      </c>
      <c r="D73" s="60"/>
      <c r="E73" s="85"/>
      <c r="F73" s="60"/>
      <c r="G73" s="85"/>
      <c r="H73" s="60"/>
      <c r="I73" s="60"/>
      <c r="J73" s="60"/>
      <c r="K73" s="60"/>
      <c r="L73" s="60"/>
      <c r="M73" s="60">
        <f t="shared" ref="M73:X73" si="23">SUM(M67:M72)</f>
        <v>0</v>
      </c>
      <c r="N73" s="60">
        <f t="shared" si="23"/>
        <v>0</v>
      </c>
      <c r="O73" s="60">
        <f t="shared" si="23"/>
        <v>0</v>
      </c>
      <c r="P73" s="60">
        <f t="shared" si="23"/>
        <v>0</v>
      </c>
      <c r="Q73" s="60">
        <f t="shared" si="23"/>
        <v>0</v>
      </c>
      <c r="R73" s="60">
        <f t="shared" si="23"/>
        <v>0</v>
      </c>
      <c r="S73" s="60">
        <f t="shared" si="23"/>
        <v>0</v>
      </c>
      <c r="T73" s="60">
        <f t="shared" si="23"/>
        <v>0</v>
      </c>
      <c r="U73" s="60">
        <f t="shared" si="23"/>
        <v>0</v>
      </c>
      <c r="V73" s="60">
        <f t="shared" si="23"/>
        <v>0</v>
      </c>
      <c r="W73" s="60">
        <f t="shared" si="23"/>
        <v>0</v>
      </c>
      <c r="X73" s="60">
        <f t="shared" si="23"/>
        <v>0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160">
        <f>SUM(BP67:BP72)</f>
        <v>0</v>
      </c>
      <c r="BQ73" s="60"/>
      <c r="BR73" s="141"/>
      <c r="BS73" s="149" t="s">
        <v>127</v>
      </c>
      <c r="BT73" s="144" t="str">
        <f>Spielplan!$BL$37</f>
        <v/>
      </c>
      <c r="BU73" s="145"/>
      <c r="BV73" s="146">
        <f>Spielplan!$BN$37</f>
        <v>0</v>
      </c>
      <c r="BW73" s="134"/>
      <c r="BX73" s="148">
        <f>IF(BT37=BT73,Punktemodus!$B$11,0)</f>
        <v>10</v>
      </c>
      <c r="BY73" s="148">
        <f>IF(BT73=BT20,Punktemodus!B13,0)</f>
        <v>5</v>
      </c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55"/>
      <c r="CR73" s="155"/>
      <c r="CS73" s="155"/>
      <c r="CT73" s="155"/>
      <c r="CU73" s="155"/>
      <c r="CV73" s="155"/>
      <c r="CW73" s="134"/>
    </row>
    <row r="74" spans="1:101" ht="18.75" customHeight="1" thickBot="1" x14ac:dyDescent="0.3">
      <c r="A74" s="60"/>
      <c r="B74" s="60"/>
      <c r="C74" s="60"/>
      <c r="D74" s="60"/>
      <c r="E74" s="85"/>
      <c r="F74" s="60"/>
      <c r="G74" s="85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138"/>
      <c r="BQ74" s="60"/>
      <c r="BR74" s="141"/>
      <c r="BS74" s="150"/>
      <c r="BT74" s="134"/>
      <c r="BU74" s="134"/>
      <c r="BV74" s="134"/>
      <c r="BW74" s="134"/>
      <c r="BX74" s="148"/>
      <c r="BY74" s="148"/>
      <c r="BZ74" s="134"/>
      <c r="CA74" s="144" t="str">
        <f>Spielplan!$BS$38</f>
        <v/>
      </c>
      <c r="CB74" s="145"/>
      <c r="CC74" s="146">
        <f>Spielplan!$BU$38</f>
        <v>0</v>
      </c>
      <c r="CD74" s="147"/>
      <c r="CE74" s="134">
        <f>IF(CA74=CA38,Punktemodus!B15,0)</f>
        <v>20</v>
      </c>
      <c r="CF74" s="148">
        <f>IF(OR(CA74=$CA$14,CA74=$CA$15,CA74=$CA$22,CA74=$CA$23,CA74=$CA$30,CA74=$CA$31,CA74=$CA$39),Punktemodus!B17,0)</f>
        <v>10</v>
      </c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</row>
    <row r="75" spans="1:101" ht="18.75" customHeight="1" thickBot="1" x14ac:dyDescent="0.25">
      <c r="A75" s="60"/>
      <c r="B75" s="60"/>
      <c r="C75" s="60"/>
      <c r="D75" s="60"/>
      <c r="E75" s="85"/>
      <c r="F75" s="60"/>
      <c r="G75" s="85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138"/>
      <c r="BQ75" s="60"/>
      <c r="BR75" s="141"/>
      <c r="BS75" s="134"/>
      <c r="BT75" s="134"/>
      <c r="BU75" s="134"/>
      <c r="BV75" s="134"/>
      <c r="BW75" s="134"/>
      <c r="BX75" s="148"/>
      <c r="BY75" s="148"/>
      <c r="BZ75" s="134"/>
      <c r="CA75" s="144" t="str">
        <f>Spielplan!$BS$39</f>
        <v/>
      </c>
      <c r="CB75" s="145"/>
      <c r="CC75" s="146">
        <f>Spielplan!$BU$39</f>
        <v>0</v>
      </c>
      <c r="CD75" s="134"/>
      <c r="CE75" s="134">
        <f>IF(CA75=CA39,Punktemodus!B15,0)</f>
        <v>20</v>
      </c>
      <c r="CF75" s="148">
        <f>IF(OR(CA75=$CA$14,CA75=$CA$15,CA75=$CA$22,CA75=$CA$23,CA75=$CA$30,CA75=$CA$31,CA75=$CA$38),Punktemodus!B17,0)</f>
        <v>10</v>
      </c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</row>
    <row r="76" spans="1:101" ht="18.75" customHeight="1" thickBot="1" x14ac:dyDescent="0.3">
      <c r="A76" s="60"/>
      <c r="B76" s="60"/>
      <c r="C76" s="88" t="s">
        <v>92</v>
      </c>
      <c r="D76" s="60"/>
      <c r="E76" s="85"/>
      <c r="F76" s="60"/>
      <c r="G76" s="85"/>
      <c r="H76" s="60"/>
      <c r="I76" s="60"/>
      <c r="J76" s="60"/>
      <c r="K76" s="60"/>
      <c r="L76" s="60"/>
      <c r="M76" s="60" t="s">
        <v>4</v>
      </c>
      <c r="N76" s="60"/>
      <c r="O76" s="60"/>
      <c r="P76" s="60"/>
      <c r="Q76" s="60" t="s">
        <v>6</v>
      </c>
      <c r="R76" s="60"/>
      <c r="S76" s="60"/>
      <c r="T76" s="60"/>
      <c r="U76" s="60" t="s">
        <v>7</v>
      </c>
      <c r="V76" s="60"/>
      <c r="W76" s="60"/>
      <c r="X76" s="60"/>
      <c r="Y76" s="60"/>
      <c r="Z76" s="60" t="s">
        <v>4</v>
      </c>
      <c r="AA76" s="60" t="s">
        <v>5</v>
      </c>
      <c r="AB76" s="60"/>
      <c r="AC76" s="60"/>
      <c r="AD76" s="60" t="s">
        <v>9</v>
      </c>
      <c r="AE76" s="60"/>
      <c r="AF76" s="60"/>
      <c r="AG76" s="60"/>
      <c r="AH76" s="60" t="s">
        <v>32</v>
      </c>
      <c r="AI76" s="60"/>
      <c r="AJ76" s="60"/>
      <c r="AK76" s="60"/>
      <c r="AL76" s="60"/>
      <c r="AM76" s="60"/>
      <c r="AN76" s="60" t="s">
        <v>35</v>
      </c>
      <c r="AO76" s="60"/>
      <c r="AP76" s="60"/>
      <c r="AQ76" s="60"/>
      <c r="AR76" s="60"/>
      <c r="AS76" s="60" t="s">
        <v>33</v>
      </c>
      <c r="AT76" s="60"/>
      <c r="AU76" s="60"/>
      <c r="AV76" s="60"/>
      <c r="AW76" s="60"/>
      <c r="AX76" s="60"/>
      <c r="AY76" s="60"/>
      <c r="AZ76" s="60"/>
      <c r="BA76" s="60"/>
      <c r="BB76" s="89" t="s">
        <v>10</v>
      </c>
      <c r="BC76" s="60"/>
      <c r="BD76" s="90" t="s">
        <v>4</v>
      </c>
      <c r="BE76" s="60"/>
      <c r="BF76" s="61" t="s">
        <v>5</v>
      </c>
      <c r="BG76" s="60"/>
      <c r="BH76" s="60"/>
      <c r="BI76" s="85"/>
      <c r="BJ76" s="60"/>
      <c r="BK76" s="60"/>
      <c r="BL76" s="60"/>
      <c r="BM76" s="60"/>
      <c r="BN76" s="60"/>
      <c r="BO76" s="60"/>
      <c r="BP76" s="138"/>
      <c r="BQ76" s="85"/>
      <c r="BR76" s="141"/>
      <c r="BS76" s="153" t="s">
        <v>128</v>
      </c>
      <c r="BT76" s="144" t="str">
        <f>Spielplan!$BL$40</f>
        <v/>
      </c>
      <c r="BU76" s="145"/>
      <c r="BV76" s="146">
        <f>Spielplan!$BN$40</f>
        <v>0</v>
      </c>
      <c r="BW76" s="147"/>
      <c r="BX76" s="148">
        <f>IF(BT40=BT76,Punktemodus!$B$11,0)</f>
        <v>10</v>
      </c>
      <c r="BY76" s="148">
        <f>IF(BT76=BT25,Punktemodus!B13,0)</f>
        <v>5</v>
      </c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</row>
    <row r="77" spans="1:101" ht="18.75" customHeight="1" thickBot="1" x14ac:dyDescent="0.25">
      <c r="A77" s="60"/>
      <c r="B77" s="60"/>
      <c r="C77" s="60"/>
      <c r="D77" s="60"/>
      <c r="E77" s="85"/>
      <c r="F77" s="60"/>
      <c r="G77" s="85"/>
      <c r="H77" s="60"/>
      <c r="I77" s="60"/>
      <c r="J77" s="60"/>
      <c r="K77" s="60"/>
      <c r="L77" s="60"/>
      <c r="M77" s="60" t="s">
        <v>0</v>
      </c>
      <c r="N77" s="60" t="s">
        <v>1</v>
      </c>
      <c r="O77" s="60" t="s">
        <v>2</v>
      </c>
      <c r="P77" s="60" t="s">
        <v>3</v>
      </c>
      <c r="Q77" s="60" t="s">
        <v>0</v>
      </c>
      <c r="R77" s="60" t="s">
        <v>1</v>
      </c>
      <c r="S77" s="60" t="s">
        <v>2</v>
      </c>
      <c r="T77" s="60" t="s">
        <v>3</v>
      </c>
      <c r="U77" s="60" t="s">
        <v>0</v>
      </c>
      <c r="V77" s="60" t="s">
        <v>1</v>
      </c>
      <c r="W77" s="60" t="s">
        <v>2</v>
      </c>
      <c r="X77" s="60" t="s">
        <v>3</v>
      </c>
      <c r="Y77" s="60"/>
      <c r="Z77" s="60" t="s">
        <v>8</v>
      </c>
      <c r="AA77" s="60"/>
      <c r="AB77" s="60"/>
      <c r="AC77" s="60"/>
      <c r="AD77" s="60"/>
      <c r="AE77" s="60"/>
      <c r="AF77" s="60"/>
      <c r="AG77" s="60"/>
      <c r="AH77" s="60" t="s">
        <v>31</v>
      </c>
      <c r="AI77" s="60"/>
      <c r="AJ77" s="60"/>
      <c r="AK77" s="60"/>
      <c r="AL77" s="60"/>
      <c r="AM77" s="60"/>
      <c r="AN77" s="60" t="str">
        <f>AI78</f>
        <v>Deutschland</v>
      </c>
      <c r="AO77" s="60" t="str">
        <f>AI79</f>
        <v>Portugal</v>
      </c>
      <c r="AP77" s="60" t="str">
        <f>AI80</f>
        <v>Ghana</v>
      </c>
      <c r="AQ77" s="60" t="str">
        <f>AI81</f>
        <v>USA</v>
      </c>
      <c r="AR77" s="60"/>
      <c r="AS77" s="60" t="s">
        <v>31</v>
      </c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85"/>
      <c r="BJ77" s="85"/>
      <c r="BK77" s="85"/>
      <c r="BL77" s="85"/>
      <c r="BM77" s="85"/>
      <c r="BN77" s="85"/>
      <c r="BO77" s="85"/>
      <c r="BP77" s="137"/>
      <c r="BQ77" s="85"/>
      <c r="BR77" s="141"/>
      <c r="BS77" s="149" t="s">
        <v>129</v>
      </c>
      <c r="BT77" s="144" t="str">
        <f>Spielplan!$BL$41</f>
        <v/>
      </c>
      <c r="BU77" s="145"/>
      <c r="BV77" s="146">
        <f>Spielplan!$BN$41</f>
        <v>0</v>
      </c>
      <c r="BW77" s="134"/>
      <c r="BX77" s="148">
        <f>IF(BT41=BT77,Punktemodus!$B$11,0)</f>
        <v>10</v>
      </c>
      <c r="BY77" s="148">
        <f>IF(BT77=BT24,Punktemodus!B13,0)</f>
        <v>5</v>
      </c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</row>
    <row r="78" spans="1:101" ht="18.75" customHeight="1" thickBot="1" x14ac:dyDescent="0.3">
      <c r="A78" s="60"/>
      <c r="B78" s="60"/>
      <c r="C78" s="211" t="str">
        <f>Spielplan!$C$78</f>
        <v>Deutschland</v>
      </c>
      <c r="D78" s="212"/>
      <c r="E78" s="104"/>
      <c r="F78" s="93"/>
      <c r="G78" s="104"/>
      <c r="H78" s="211" t="str">
        <f>Spielplan!$H$78</f>
        <v>Portugal</v>
      </c>
      <c r="I78" s="212"/>
      <c r="J78" s="60"/>
      <c r="K78" s="60" t="s">
        <v>108</v>
      </c>
      <c r="L78" s="60">
        <f t="shared" ref="L78:L83" si="24">IF(E78-G78&gt;0,1,IF(G78=E78,0,-1))</f>
        <v>0</v>
      </c>
      <c r="M78" s="60">
        <f>IF($E78="",0,IF($E78&gt;$G78,3,IF($E78=G78,1,0)))</f>
        <v>0</v>
      </c>
      <c r="N78" s="60">
        <f>IF($G78="",0,IF($E78&gt;$G78,0,IF($E78=G78,1,3)))</f>
        <v>0</v>
      </c>
      <c r="O78" s="60"/>
      <c r="P78" s="60"/>
      <c r="Q78" s="60">
        <f>E78</f>
        <v>0</v>
      </c>
      <c r="R78" s="60">
        <f>G78</f>
        <v>0</v>
      </c>
      <c r="S78" s="60"/>
      <c r="T78" s="60"/>
      <c r="U78" s="60">
        <f>G78</f>
        <v>0</v>
      </c>
      <c r="V78" s="60">
        <f>E78</f>
        <v>0</v>
      </c>
      <c r="W78" s="60"/>
      <c r="X78" s="60"/>
      <c r="Y78" s="60"/>
      <c r="Z78" s="60">
        <f>M84</f>
        <v>0</v>
      </c>
      <c r="AA78" s="60">
        <f>Q84</f>
        <v>0</v>
      </c>
      <c r="AB78" s="60">
        <f>U84</f>
        <v>0</v>
      </c>
      <c r="AC78" s="60">
        <f>AA78-AB78</f>
        <v>0</v>
      </c>
      <c r="AD78" s="60">
        <f>IF(Z78&gt;Z79,-1,0)</f>
        <v>0</v>
      </c>
      <c r="AE78" s="60">
        <f>IF(Z78&gt;Z80,-1,0)</f>
        <v>0</v>
      </c>
      <c r="AF78" s="60">
        <f>IF(Z78&gt;Z81,-1,0)</f>
        <v>0</v>
      </c>
      <c r="AG78" s="60">
        <f>10000-(AJ78*1000+AM78*100+AK78*10)</f>
        <v>10000</v>
      </c>
      <c r="AH78" s="90">
        <f>RANK(AG78,AG78:AG81,1)</f>
        <v>1</v>
      </c>
      <c r="AI78" s="60" t="str">
        <f>C78</f>
        <v>Deutschland</v>
      </c>
      <c r="AJ78" s="60">
        <f t="shared" ref="AJ78:AL81" si="25">Z78</f>
        <v>0</v>
      </c>
      <c r="AK78" s="60">
        <f t="shared" si="25"/>
        <v>0</v>
      </c>
      <c r="AL78" s="60">
        <f t="shared" si="25"/>
        <v>0</v>
      </c>
      <c r="AM78" s="60">
        <f>AK78-AL78</f>
        <v>0</v>
      </c>
      <c r="AN78" s="187"/>
      <c r="AO78" s="187">
        <f>IF(AG79=AG78,IF(G78&gt;E78,AG79-0.1,AG79),AG79)</f>
        <v>10000</v>
      </c>
      <c r="AP78" s="187">
        <f>IF(AG80=AG78,IF(G80&gt;E80,AG80-0.1,AG80),AG80)</f>
        <v>10000</v>
      </c>
      <c r="AQ78" s="187">
        <f>IF(AG81=AG78,IF(G82&gt;E82,AG81-0.1,AG81),AG81)</f>
        <v>10000</v>
      </c>
      <c r="AR78" s="187">
        <f>AN82</f>
        <v>30000</v>
      </c>
      <c r="AS78" s="90">
        <f>RANK(AR78,AR78:AR81,1)</f>
        <v>1</v>
      </c>
      <c r="AT78" s="60" t="str">
        <f t="shared" ref="AT78:AW81" si="26">AI78</f>
        <v>Deutschland</v>
      </c>
      <c r="AU78" s="60">
        <f t="shared" si="26"/>
        <v>0</v>
      </c>
      <c r="AV78" s="60">
        <f t="shared" si="26"/>
        <v>0</v>
      </c>
      <c r="AW78" s="60">
        <f t="shared" si="26"/>
        <v>0</v>
      </c>
      <c r="AX78" s="60"/>
      <c r="AY78" s="60"/>
      <c r="AZ78" s="60"/>
      <c r="BA78" s="213">
        <v>1</v>
      </c>
      <c r="BB78" s="211" t="str">
        <f>VLOOKUP(1,AS78:AT81,2,FALSE)</f>
        <v>Deutschland</v>
      </c>
      <c r="BC78" s="214"/>
      <c r="BD78" s="215">
        <f>VLOOKUP(1,AS78:AW81,3,FALSE)</f>
        <v>0</v>
      </c>
      <c r="BE78" s="216">
        <f>VLOOKUP(1,AS78:AW81,4,FALSE)</f>
        <v>0</v>
      </c>
      <c r="BF78" s="93" t="s">
        <v>12</v>
      </c>
      <c r="BG78" s="216">
        <f>VLOOKUP(1,AS78:AW81,5,FALSE)</f>
        <v>0</v>
      </c>
      <c r="BH78" s="217" t="s">
        <v>123</v>
      </c>
      <c r="BI78" s="85"/>
      <c r="BJ78" s="85">
        <f>IF(E78&gt;G78,IF(Spielplan!E78&gt;Spielplan!G78,Punktemodus!$B$3,0),0)</f>
        <v>0</v>
      </c>
      <c r="BK78" s="85">
        <f>IF(E78=G78,IF(Spielplan!E78=Spielplan!G78,Punktemodus!$B$3,0),0)</f>
        <v>10</v>
      </c>
      <c r="BL78" s="85">
        <f>IF(E78&lt;G78,IF(Spielplan!E78&lt;Spielplan!G78,Punktemodus!$B$3,0),0)</f>
        <v>0</v>
      </c>
      <c r="BM78" s="85">
        <f>IF(E78=Spielplan!E78,IF(G78=Spielplan!G78,Punktemodus!$B$5,0),0)</f>
        <v>3</v>
      </c>
      <c r="BN78" s="85">
        <f>IF(E78=Spielplan!E78,Punktemodus!$B$7,0)</f>
        <v>1</v>
      </c>
      <c r="BO78" s="85">
        <f>IF(G78=Spielplan!G78,Punktemodus!$B$7,0)</f>
        <v>1</v>
      </c>
      <c r="BP78" s="137">
        <f>IF(Spielplan!E78="",0,SUM(BJ78:BO78))</f>
        <v>0</v>
      </c>
      <c r="BQ78" s="85"/>
      <c r="BR78" s="141"/>
      <c r="BS78" s="150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</row>
    <row r="79" spans="1:101" ht="18.75" customHeight="1" thickBot="1" x14ac:dyDescent="0.3">
      <c r="A79" s="60"/>
      <c r="B79" s="60"/>
      <c r="C79" s="218" t="str">
        <f>Spielplan!$C$79</f>
        <v>Ghana</v>
      </c>
      <c r="D79" s="219"/>
      <c r="E79" s="104"/>
      <c r="F79" s="93"/>
      <c r="G79" s="104"/>
      <c r="H79" s="218" t="str">
        <f>Spielplan!$H$79</f>
        <v>USA</v>
      </c>
      <c r="I79" s="219"/>
      <c r="J79" s="60"/>
      <c r="K79" s="60" t="s">
        <v>109</v>
      </c>
      <c r="L79" s="60">
        <f t="shared" si="24"/>
        <v>0</v>
      </c>
      <c r="M79" s="60"/>
      <c r="N79" s="60"/>
      <c r="O79" s="60">
        <f>IF($E79="",0,IF($E79&gt;$G79,3,IF($E79=$G79,1,0)))</f>
        <v>0</v>
      </c>
      <c r="P79" s="60">
        <f>IF($G79="",0,IF($E79&gt;$G79,0,IF($E79=$G79,1,3)))</f>
        <v>0</v>
      </c>
      <c r="Q79" s="60"/>
      <c r="R79" s="60"/>
      <c r="S79" s="60">
        <f>E79</f>
        <v>0</v>
      </c>
      <c r="T79" s="60">
        <f>G79</f>
        <v>0</v>
      </c>
      <c r="U79" s="60"/>
      <c r="V79" s="60"/>
      <c r="W79" s="60">
        <f>G79</f>
        <v>0</v>
      </c>
      <c r="X79" s="60">
        <f>E79</f>
        <v>0</v>
      </c>
      <c r="Y79" s="60"/>
      <c r="Z79" s="60">
        <f>N84</f>
        <v>0</v>
      </c>
      <c r="AA79" s="60">
        <f>R84</f>
        <v>0</v>
      </c>
      <c r="AB79" s="60">
        <f>V84</f>
        <v>0</v>
      </c>
      <c r="AC79" s="60">
        <f>AA79-AB79</f>
        <v>0</v>
      </c>
      <c r="AD79" s="60">
        <f>IF(Z79&gt;Z78,-1,0)</f>
        <v>0</v>
      </c>
      <c r="AE79" s="60">
        <f>IF(Z79&gt;Z80,-1,0)</f>
        <v>0</v>
      </c>
      <c r="AF79" s="60">
        <f>IF(Z79&gt;Z81,-1,0)</f>
        <v>0</v>
      </c>
      <c r="AG79" s="60">
        <f>10000-(AJ79*1000+AM79*100+AK79*10)</f>
        <v>10000</v>
      </c>
      <c r="AH79" s="90">
        <f>RANK(AG79,AG78:AG81,1)</f>
        <v>1</v>
      </c>
      <c r="AI79" s="60" t="str">
        <f>H78</f>
        <v>Portugal</v>
      </c>
      <c r="AJ79" s="60">
        <f t="shared" si="25"/>
        <v>0</v>
      </c>
      <c r="AK79" s="60">
        <f t="shared" si="25"/>
        <v>0</v>
      </c>
      <c r="AL79" s="60">
        <f t="shared" si="25"/>
        <v>0</v>
      </c>
      <c r="AM79" s="60">
        <f>AK79-AL79</f>
        <v>0</v>
      </c>
      <c r="AN79" s="187">
        <f>IF(AG78=AG79,IF(E78&gt;G78,AG78-0.1,AG78),AG78)</f>
        <v>10000</v>
      </c>
      <c r="AO79" s="187"/>
      <c r="AP79" s="187">
        <f>IF(AG80=AG79,IF(G83&gt;E83,AG80-0.1,AG80),AG80)</f>
        <v>10000</v>
      </c>
      <c r="AQ79" s="187">
        <f>IF(AG81=AG79,IF(G81&gt;E81,AG81-0.1,AG81),AG81)</f>
        <v>10000</v>
      </c>
      <c r="AR79" s="187">
        <f>AO82</f>
        <v>30000</v>
      </c>
      <c r="AS79" s="90">
        <f>RANK(AR79,AR78:AR81,1)</f>
        <v>1</v>
      </c>
      <c r="AT79" s="60" t="str">
        <f t="shared" si="26"/>
        <v>Portugal</v>
      </c>
      <c r="AU79" s="60">
        <f t="shared" si="26"/>
        <v>0</v>
      </c>
      <c r="AV79" s="60">
        <f t="shared" si="26"/>
        <v>0</v>
      </c>
      <c r="AW79" s="60">
        <f t="shared" si="26"/>
        <v>0</v>
      </c>
      <c r="AX79" s="60"/>
      <c r="AY79" s="60"/>
      <c r="AZ79" s="60"/>
      <c r="BA79" s="220">
        <v>2</v>
      </c>
      <c r="BB79" s="218" t="e">
        <f>VLOOKUP(2,AS78:AT81,2,FALSE)</f>
        <v>#N/A</v>
      </c>
      <c r="BC79" s="221"/>
      <c r="BD79" s="222" t="e">
        <f>VLOOKUP(2,AS78:AW81,3,FALSE)</f>
        <v>#N/A</v>
      </c>
      <c r="BE79" s="223" t="e">
        <f>VLOOKUP(2,AS78:AW81,4,FALSE)</f>
        <v>#N/A</v>
      </c>
      <c r="BF79" s="93" t="s">
        <v>12</v>
      </c>
      <c r="BG79" s="223" t="e">
        <f>VLOOKUP(2,AS78:AW81,5,FALSE)</f>
        <v>#N/A</v>
      </c>
      <c r="BH79" s="223" t="s">
        <v>129</v>
      </c>
      <c r="BI79" s="85"/>
      <c r="BJ79" s="85">
        <f>IF(E79&gt;G79,IF(Spielplan!E79&gt;Spielplan!G79,Punktemodus!$B$3,0),0)</f>
        <v>0</v>
      </c>
      <c r="BK79" s="85">
        <f>IF(E79=G79,IF(Spielplan!E79=Spielplan!G79,Punktemodus!$B$3,0),0)</f>
        <v>10</v>
      </c>
      <c r="BL79" s="85">
        <f>IF(E79&lt;G79,IF(Spielplan!E79&lt;Spielplan!G79,Punktemodus!$B$3,0),0)</f>
        <v>0</v>
      </c>
      <c r="BM79" s="85">
        <f>IF(E79=Spielplan!E79,IF(G79=Spielplan!G79,Punktemodus!$B$5,0),0)</f>
        <v>3</v>
      </c>
      <c r="BN79" s="85">
        <f>IF(E79=Spielplan!E79,Punktemodus!$B$7,0)</f>
        <v>1</v>
      </c>
      <c r="BO79" s="85">
        <f>IF(G79=Spielplan!G79,Punktemodus!$B$7,0)</f>
        <v>1</v>
      </c>
      <c r="BP79" s="137">
        <f>IF(Spielplan!E79="",0,SUM(BJ79:BO79))</f>
        <v>0</v>
      </c>
      <c r="BQ79" s="85"/>
      <c r="BR79" s="141"/>
      <c r="BS79" s="134"/>
      <c r="BT79" s="134"/>
      <c r="BU79" s="134"/>
      <c r="BV79" s="134"/>
      <c r="BW79" s="134"/>
      <c r="BX79" s="134"/>
      <c r="BY79" s="134"/>
      <c r="BZ79" s="161">
        <f>SUM(BX48:BY77)</f>
        <v>240</v>
      </c>
      <c r="CA79" s="134"/>
      <c r="CB79" s="134"/>
      <c r="CC79" s="134"/>
      <c r="CD79" s="134"/>
      <c r="CE79" s="161">
        <f>CE50+CF50+CE51+CF51+CE58+CF58+CE59+CF59+CE66+CF66+CE67+CF67+CE74+CF74+CE75+CF75</f>
        <v>240</v>
      </c>
      <c r="CF79" s="134"/>
      <c r="CG79" s="134"/>
      <c r="CH79" s="134"/>
      <c r="CI79" s="134"/>
      <c r="CJ79" s="161">
        <f>CJ54+CJ55+CJ70+CJ71</f>
        <v>120</v>
      </c>
      <c r="CK79" s="134"/>
      <c r="CL79" s="134"/>
      <c r="CM79" s="134"/>
      <c r="CN79" s="134"/>
      <c r="CO79" s="161">
        <f>SUM(CO59:CO60)</f>
        <v>80</v>
      </c>
      <c r="CP79" s="134"/>
      <c r="CQ79" s="134"/>
      <c r="CR79" s="134"/>
      <c r="CS79" s="161">
        <f>CS54</f>
        <v>50</v>
      </c>
      <c r="CT79" s="134"/>
      <c r="CU79" s="134"/>
      <c r="CV79" s="134"/>
      <c r="CW79" s="134"/>
    </row>
    <row r="80" spans="1:101" ht="18.75" customHeight="1" thickBot="1" x14ac:dyDescent="0.3">
      <c r="A80" s="60"/>
      <c r="B80" s="60"/>
      <c r="C80" s="211" t="str">
        <f>C78</f>
        <v>Deutschland</v>
      </c>
      <c r="D80" s="212"/>
      <c r="E80" s="104"/>
      <c r="F80" s="93"/>
      <c r="G80" s="104"/>
      <c r="H80" s="211" t="str">
        <f>C79</f>
        <v>Ghana</v>
      </c>
      <c r="I80" s="212"/>
      <c r="J80" s="60"/>
      <c r="K80" s="60" t="s">
        <v>110</v>
      </c>
      <c r="L80" s="60">
        <f t="shared" si="24"/>
        <v>0</v>
      </c>
      <c r="M80" s="60">
        <f>IF($E80="",0,IF($E80&gt;$G80,3,IF($E80=G80,1,0)))</f>
        <v>0</v>
      </c>
      <c r="N80" s="60"/>
      <c r="O80" s="60">
        <f>IF($G80="",0,IF($E80&gt;$G80,0,IF($E80=$G80,1,3)))</f>
        <v>0</v>
      </c>
      <c r="P80" s="60"/>
      <c r="Q80" s="60">
        <f>E80</f>
        <v>0</v>
      </c>
      <c r="R80" s="60"/>
      <c r="S80" s="60">
        <f>G80</f>
        <v>0</v>
      </c>
      <c r="T80" s="60"/>
      <c r="U80" s="60">
        <f>G80</f>
        <v>0</v>
      </c>
      <c r="V80" s="60"/>
      <c r="W80" s="60">
        <f>E80</f>
        <v>0</v>
      </c>
      <c r="X80" s="60"/>
      <c r="Y80" s="60"/>
      <c r="Z80" s="60">
        <f>O84</f>
        <v>0</v>
      </c>
      <c r="AA80" s="60">
        <f>S84</f>
        <v>0</v>
      </c>
      <c r="AB80" s="60">
        <f>W84</f>
        <v>0</v>
      </c>
      <c r="AC80" s="60">
        <f>AA80-AB80</f>
        <v>0</v>
      </c>
      <c r="AD80" s="60">
        <f>IF(Z80&gt;Z78,-1,0)</f>
        <v>0</v>
      </c>
      <c r="AE80" s="60">
        <f>IF(Z80&gt;Z79,-1,0)</f>
        <v>0</v>
      </c>
      <c r="AF80" s="60">
        <f>IF(Z80&gt;Z81,-1,0)</f>
        <v>0</v>
      </c>
      <c r="AG80" s="60">
        <f>10000-(AJ80*1000+AM80*100+AK80*10)</f>
        <v>10000</v>
      </c>
      <c r="AH80" s="90">
        <f>RANK(AG80,AG78:AG81,1)</f>
        <v>1</v>
      </c>
      <c r="AI80" s="60" t="str">
        <f>C79</f>
        <v>Ghana</v>
      </c>
      <c r="AJ80" s="60">
        <f t="shared" si="25"/>
        <v>0</v>
      </c>
      <c r="AK80" s="60">
        <f t="shared" si="25"/>
        <v>0</v>
      </c>
      <c r="AL80" s="60">
        <f t="shared" si="25"/>
        <v>0</v>
      </c>
      <c r="AM80" s="60">
        <f>AK80-AL80</f>
        <v>0</v>
      </c>
      <c r="AN80" s="187">
        <f>IF(AG78=AG80,IF(E80&gt;G80,AG78-0.1,AG78),AG78)</f>
        <v>10000</v>
      </c>
      <c r="AO80" s="187">
        <f>IF(AG79=AG80,IF(E83&gt;G83,AG79-0.1,AG79),AG79)</f>
        <v>10000</v>
      </c>
      <c r="AP80" s="187"/>
      <c r="AQ80" s="187">
        <f>IF(AG81=AG80,IF(G79&gt;E79,AG81-0.1,AG81),AG81)</f>
        <v>10000</v>
      </c>
      <c r="AR80" s="187">
        <f>AP82</f>
        <v>30000</v>
      </c>
      <c r="AS80" s="90">
        <f>RANK(AR80,AR78:AR81,1)</f>
        <v>1</v>
      </c>
      <c r="AT80" s="60" t="str">
        <f t="shared" si="26"/>
        <v>Ghana</v>
      </c>
      <c r="AU80" s="60">
        <f t="shared" si="26"/>
        <v>0</v>
      </c>
      <c r="AV80" s="60">
        <f t="shared" si="26"/>
        <v>0</v>
      </c>
      <c r="AW80" s="60">
        <f t="shared" si="26"/>
        <v>0</v>
      </c>
      <c r="AX80" s="60"/>
      <c r="AY80" s="60"/>
      <c r="AZ80" s="60"/>
      <c r="BA80" s="113">
        <v>3</v>
      </c>
      <c r="BB80" s="114" t="e">
        <f>VLOOKUP(3,AS78:AT81,2,FALSE)</f>
        <v>#N/A</v>
      </c>
      <c r="BC80" s="115"/>
      <c r="BD80" s="116" t="e">
        <f>VLOOKUP(3,AS78:AW81,3,FALSE)</f>
        <v>#N/A</v>
      </c>
      <c r="BE80" s="116" t="e">
        <f>VLOOKUP(3,AS78:AW81,4,FALSE)</f>
        <v>#N/A</v>
      </c>
      <c r="BF80" s="93" t="s">
        <v>12</v>
      </c>
      <c r="BG80" s="116" t="e">
        <f>VLOOKUP(3,AS78:AW81,5,FALSE)</f>
        <v>#N/A</v>
      </c>
      <c r="BH80" s="60"/>
      <c r="BI80" s="85"/>
      <c r="BJ80" s="85">
        <f>IF(E80&gt;G80,IF(Spielplan!E80&gt;Spielplan!G80,Punktemodus!$B$3,0),0)</f>
        <v>0</v>
      </c>
      <c r="BK80" s="85">
        <f>IF(E80=G80,IF(Spielplan!E80=Spielplan!G80,Punktemodus!$B$3,0),0)</f>
        <v>10</v>
      </c>
      <c r="BL80" s="85">
        <f>IF(E80&lt;G80,IF(Spielplan!E80&lt;Spielplan!G80,Punktemodus!$B$3,0),0)</f>
        <v>0</v>
      </c>
      <c r="BM80" s="85">
        <f>IF(E80=Spielplan!E80,IF(G80=Spielplan!G80,Punktemodus!$B$5,0),0)</f>
        <v>3</v>
      </c>
      <c r="BN80" s="85">
        <f>IF(E80=Spielplan!E80,Punktemodus!$B$7,0)</f>
        <v>1</v>
      </c>
      <c r="BO80" s="85">
        <f>IF(G80=Spielplan!G80,Punktemodus!$B$7,0)</f>
        <v>1</v>
      </c>
      <c r="BP80" s="137">
        <f>IF(Spielplan!E80="",0,SUM(BJ80:BO80))</f>
        <v>0</v>
      </c>
      <c r="BQ80" s="85"/>
      <c r="BR80" s="141"/>
      <c r="BS80" s="134"/>
      <c r="BT80" s="134"/>
      <c r="BU80" s="134"/>
      <c r="BV80" s="134"/>
      <c r="BW80" s="134"/>
      <c r="BX80" s="134"/>
      <c r="BY80" s="134"/>
      <c r="BZ80" s="138"/>
      <c r="CA80" s="134"/>
      <c r="CB80" s="134"/>
      <c r="CC80" s="134"/>
      <c r="CD80" s="134"/>
      <c r="CE80" s="138"/>
      <c r="CF80" s="134"/>
      <c r="CG80" s="134"/>
      <c r="CH80" s="134"/>
      <c r="CI80" s="134"/>
      <c r="CJ80" s="138"/>
      <c r="CK80" s="134"/>
      <c r="CL80" s="134"/>
      <c r="CM80" s="134"/>
      <c r="CN80" s="134"/>
      <c r="CO80" s="138"/>
      <c r="CP80" s="134"/>
      <c r="CQ80" s="134"/>
      <c r="CR80" s="134"/>
      <c r="CS80" s="138"/>
      <c r="CT80" s="134"/>
      <c r="CU80" s="134"/>
      <c r="CV80" s="134"/>
      <c r="CW80" s="134"/>
    </row>
    <row r="81" spans="1:101" ht="18.75" customHeight="1" thickBot="1" x14ac:dyDescent="0.3">
      <c r="A81" s="60"/>
      <c r="B81" s="60"/>
      <c r="C81" s="218" t="str">
        <f>H78</f>
        <v>Portugal</v>
      </c>
      <c r="D81" s="219"/>
      <c r="E81" s="104"/>
      <c r="F81" s="93"/>
      <c r="G81" s="104"/>
      <c r="H81" s="218" t="str">
        <f>H79</f>
        <v>USA</v>
      </c>
      <c r="I81" s="219"/>
      <c r="J81" s="60"/>
      <c r="K81" s="60" t="s">
        <v>111</v>
      </c>
      <c r="L81" s="60">
        <f t="shared" si="24"/>
        <v>0</v>
      </c>
      <c r="M81" s="60"/>
      <c r="N81" s="60">
        <f>IF($E81="",0,IF($E81&gt;$G81,3,IF($E81=$G81,1,0)))</f>
        <v>0</v>
      </c>
      <c r="O81" s="60"/>
      <c r="P81" s="60">
        <f>IF($G81="",0,IF($E81&gt;$G81,0,IF($E81=$G81,1,3)))</f>
        <v>0</v>
      </c>
      <c r="Q81" s="60"/>
      <c r="R81" s="60">
        <f>E81</f>
        <v>0</v>
      </c>
      <c r="S81" s="60"/>
      <c r="T81" s="60">
        <f>G81</f>
        <v>0</v>
      </c>
      <c r="U81" s="60"/>
      <c r="V81" s="60">
        <f>G81</f>
        <v>0</v>
      </c>
      <c r="W81" s="60"/>
      <c r="X81" s="60">
        <f>E81</f>
        <v>0</v>
      </c>
      <c r="Y81" s="60"/>
      <c r="Z81" s="60">
        <f>P84</f>
        <v>0</v>
      </c>
      <c r="AA81" s="60">
        <f>T84</f>
        <v>0</v>
      </c>
      <c r="AB81" s="60">
        <f>X84</f>
        <v>0</v>
      </c>
      <c r="AC81" s="60">
        <f>AA81-AB81</f>
        <v>0</v>
      </c>
      <c r="AD81" s="60">
        <f>IF(Z81&gt;Z78,-1,0)</f>
        <v>0</v>
      </c>
      <c r="AE81" s="60">
        <f>IF(Z81&gt;Z79,-1,0)</f>
        <v>0</v>
      </c>
      <c r="AF81" s="60">
        <f>IF(Z81&gt;Z80,-1,0)</f>
        <v>0</v>
      </c>
      <c r="AG81" s="60">
        <f>10000-(AJ81*1000+AM81*100+AK81*10)</f>
        <v>10000</v>
      </c>
      <c r="AH81" s="90">
        <f>RANK(AG81,AG78:AG81,1)</f>
        <v>1</v>
      </c>
      <c r="AI81" s="60" t="str">
        <f>H79</f>
        <v>USA</v>
      </c>
      <c r="AJ81" s="60">
        <f t="shared" si="25"/>
        <v>0</v>
      </c>
      <c r="AK81" s="60">
        <f t="shared" si="25"/>
        <v>0</v>
      </c>
      <c r="AL81" s="60">
        <f t="shared" si="25"/>
        <v>0</v>
      </c>
      <c r="AM81" s="60">
        <f>AK81-AL81</f>
        <v>0</v>
      </c>
      <c r="AN81" s="187">
        <f>IF(AG78=AG81,IF(E82&gt;G82,AG78-0.1,AG78),AG78)</f>
        <v>10000</v>
      </c>
      <c r="AO81" s="187">
        <f>IF(AG79=AG81,IF(E81&gt;G81,AG79-0.1,AG79),AG79)</f>
        <v>10000</v>
      </c>
      <c r="AP81" s="187">
        <f>IF(AG80=AG81,IF(E79&gt;G79,AG80-0.1,AG80),AG80)</f>
        <v>10000</v>
      </c>
      <c r="AQ81" s="187"/>
      <c r="AR81" s="187">
        <f>AQ82</f>
        <v>30000</v>
      </c>
      <c r="AS81" s="90">
        <f>RANK(AR81,AR78:AR81,1)</f>
        <v>1</v>
      </c>
      <c r="AT81" s="60" t="str">
        <f t="shared" si="26"/>
        <v>USA</v>
      </c>
      <c r="AU81" s="60">
        <f t="shared" si="26"/>
        <v>0</v>
      </c>
      <c r="AV81" s="60">
        <f t="shared" si="26"/>
        <v>0</v>
      </c>
      <c r="AW81" s="60">
        <f t="shared" si="26"/>
        <v>0</v>
      </c>
      <c r="AX81" s="60"/>
      <c r="AY81" s="60"/>
      <c r="AZ81" s="60"/>
      <c r="BA81" s="113">
        <v>4</v>
      </c>
      <c r="BB81" s="114" t="e">
        <f>VLOOKUP(4,AS78:AT81,2,FALSE)</f>
        <v>#N/A</v>
      </c>
      <c r="BC81" s="115"/>
      <c r="BD81" s="116" t="e">
        <f>VLOOKUP(4,AS78:AW81,3,FALSE)</f>
        <v>#N/A</v>
      </c>
      <c r="BE81" s="116" t="e">
        <f>VLOOKUP(4,AS78:AW81,4,FALSE)</f>
        <v>#N/A</v>
      </c>
      <c r="BF81" s="93" t="s">
        <v>12</v>
      </c>
      <c r="BG81" s="116" t="e">
        <f>VLOOKUP(4,AS78:AW81,5,FALSE)</f>
        <v>#N/A</v>
      </c>
      <c r="BH81" s="60"/>
      <c r="BI81" s="85"/>
      <c r="BJ81" s="85">
        <f>IF(E81&gt;G81,IF(Spielplan!E81&gt;Spielplan!G81,Punktemodus!$B$3,0),0)</f>
        <v>0</v>
      </c>
      <c r="BK81" s="85">
        <f>IF(E81=G81,IF(Spielplan!E81=Spielplan!G81,Punktemodus!$B$3,0),0)</f>
        <v>10</v>
      </c>
      <c r="BL81" s="85">
        <f>IF(E81&lt;G81,IF(Spielplan!E81&lt;Spielplan!G81,Punktemodus!$B$3,0),0)</f>
        <v>0</v>
      </c>
      <c r="BM81" s="85">
        <f>IF(E81=Spielplan!E81,IF(G81=Spielplan!G81,Punktemodus!$B$5,0),0)</f>
        <v>3</v>
      </c>
      <c r="BN81" s="85">
        <f>IF(E81=Spielplan!E81,Punktemodus!$B$7,0)</f>
        <v>1</v>
      </c>
      <c r="BO81" s="85">
        <f>IF(G81=Spielplan!G81,Punktemodus!$B$7,0)</f>
        <v>1</v>
      </c>
      <c r="BP81" s="137">
        <f>IF(Spielplan!E81="",0,SUM(BJ81:BO81))</f>
        <v>0</v>
      </c>
      <c r="BQ81" s="85"/>
      <c r="BR81" s="141"/>
      <c r="BS81" s="134"/>
      <c r="BT81" s="134"/>
      <c r="BU81" s="134"/>
      <c r="BV81" s="134"/>
      <c r="BW81" s="134"/>
      <c r="BX81" s="134"/>
      <c r="BY81" s="134"/>
      <c r="BZ81" s="353" t="s">
        <v>154</v>
      </c>
      <c r="CA81" s="155"/>
      <c r="CB81" s="155"/>
      <c r="CC81" s="155"/>
      <c r="CD81" s="155"/>
      <c r="CE81" s="353" t="s">
        <v>157</v>
      </c>
      <c r="CF81" s="155"/>
      <c r="CG81" s="155"/>
      <c r="CH81" s="155"/>
      <c r="CI81" s="155"/>
      <c r="CJ81" s="353" t="s">
        <v>164</v>
      </c>
      <c r="CK81" s="155"/>
      <c r="CL81" s="155"/>
      <c r="CM81" s="155"/>
      <c r="CN81" s="155"/>
      <c r="CO81" s="353" t="s">
        <v>159</v>
      </c>
      <c r="CP81" s="155"/>
      <c r="CQ81" s="155"/>
      <c r="CR81" s="155"/>
      <c r="CS81" s="353" t="s">
        <v>160</v>
      </c>
      <c r="CT81" s="155"/>
      <c r="CU81" s="134"/>
      <c r="CV81" s="134"/>
      <c r="CW81" s="134"/>
    </row>
    <row r="82" spans="1:101" ht="18.75" customHeight="1" thickBot="1" x14ac:dyDescent="0.3">
      <c r="A82" s="60"/>
      <c r="B82" s="60"/>
      <c r="C82" s="211" t="str">
        <f>C78</f>
        <v>Deutschland</v>
      </c>
      <c r="D82" s="212"/>
      <c r="E82" s="104"/>
      <c r="F82" s="93"/>
      <c r="G82" s="104"/>
      <c r="H82" s="211" t="str">
        <f>H79</f>
        <v>USA</v>
      </c>
      <c r="I82" s="212"/>
      <c r="J82" s="60"/>
      <c r="K82" s="60" t="s">
        <v>112</v>
      </c>
      <c r="L82" s="60">
        <f t="shared" si="24"/>
        <v>0</v>
      </c>
      <c r="M82" s="60">
        <f>IF($E82="",0,IF($E82&gt;$G82,3,IF($E82=G82,1,0)))</f>
        <v>0</v>
      </c>
      <c r="N82" s="60"/>
      <c r="O82" s="60"/>
      <c r="P82" s="60">
        <f>IF($G82="",0,IF($E82&gt;$G82,0,IF($E82=$G82,1,3)))</f>
        <v>0</v>
      </c>
      <c r="Q82" s="60">
        <f>E82</f>
        <v>0</v>
      </c>
      <c r="R82" s="60"/>
      <c r="S82" s="60"/>
      <c r="T82" s="60">
        <f>G82</f>
        <v>0</v>
      </c>
      <c r="U82" s="60">
        <f>G82</f>
        <v>0</v>
      </c>
      <c r="V82" s="60"/>
      <c r="W82" s="60"/>
      <c r="X82" s="60">
        <f>E82</f>
        <v>0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187">
        <f>SUM(AN78:AN81)</f>
        <v>30000</v>
      </c>
      <c r="AO82" s="187">
        <f>SUM(AO78:AO81)</f>
        <v>30000</v>
      </c>
      <c r="AP82" s="187">
        <f>SUM(AP78:AP81)</f>
        <v>30000</v>
      </c>
      <c r="AQ82" s="187">
        <f>SUM(AQ78:AQ81)</f>
        <v>30000</v>
      </c>
      <c r="AR82" s="187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85">
        <f>IF(E82&gt;G82,IF(Spielplan!E82&gt;Spielplan!G82,Punktemodus!$B$3,0),0)</f>
        <v>0</v>
      </c>
      <c r="BK82" s="85">
        <f>IF(E82=G82,IF(Spielplan!E82=Spielplan!G82,Punktemodus!$B$3,0),0)</f>
        <v>10</v>
      </c>
      <c r="BL82" s="85">
        <f>IF(E82&lt;G82,IF(Spielplan!E82&lt;Spielplan!G82,Punktemodus!$B$3,0),0)</f>
        <v>0</v>
      </c>
      <c r="BM82" s="85">
        <f>IF(E82=Spielplan!E82,IF(G82=Spielplan!G82,Punktemodus!$B$5,0),0)</f>
        <v>3</v>
      </c>
      <c r="BN82" s="85">
        <f>IF(E82=Spielplan!E82,Punktemodus!$B$7,0)</f>
        <v>1</v>
      </c>
      <c r="BO82" s="85">
        <f>IF(G82=Spielplan!G82,Punktemodus!$B$7,0)</f>
        <v>1</v>
      </c>
      <c r="BP82" s="137">
        <f>IF(Spielplan!E82="",0,SUM(BJ82:BO82))</f>
        <v>0</v>
      </c>
      <c r="BQ82" s="60"/>
      <c r="BR82" s="141"/>
      <c r="BS82" s="134"/>
      <c r="BT82" s="134"/>
      <c r="BU82" s="134"/>
      <c r="BV82" s="134"/>
      <c r="BW82" s="134"/>
      <c r="BX82" s="134"/>
      <c r="BY82" s="134"/>
      <c r="BZ82" s="353"/>
      <c r="CA82" s="155"/>
      <c r="CB82" s="155"/>
      <c r="CC82" s="155"/>
      <c r="CD82" s="155"/>
      <c r="CE82" s="353"/>
      <c r="CF82" s="155"/>
      <c r="CG82" s="155"/>
      <c r="CH82" s="155"/>
      <c r="CI82" s="155"/>
      <c r="CJ82" s="353"/>
      <c r="CK82" s="155"/>
      <c r="CL82" s="155"/>
      <c r="CM82" s="155"/>
      <c r="CN82" s="155"/>
      <c r="CO82" s="353"/>
      <c r="CP82" s="155"/>
      <c r="CQ82" s="155"/>
      <c r="CR82" s="155"/>
      <c r="CS82" s="353"/>
      <c r="CT82" s="155"/>
      <c r="CU82" s="134"/>
      <c r="CV82" s="134"/>
      <c r="CW82" s="134"/>
    </row>
    <row r="83" spans="1:101" ht="18.75" customHeight="1" thickBot="1" x14ac:dyDescent="0.3">
      <c r="A83" s="60"/>
      <c r="B83" s="60"/>
      <c r="C83" s="218" t="str">
        <f>H78</f>
        <v>Portugal</v>
      </c>
      <c r="D83" s="219"/>
      <c r="E83" s="104"/>
      <c r="F83" s="93"/>
      <c r="G83" s="104"/>
      <c r="H83" s="218" t="str">
        <f>C79</f>
        <v>Ghana</v>
      </c>
      <c r="I83" s="219"/>
      <c r="J83" s="60"/>
      <c r="K83" s="60" t="s">
        <v>112</v>
      </c>
      <c r="L83" s="60">
        <f t="shared" si="24"/>
        <v>0</v>
      </c>
      <c r="M83" s="60"/>
      <c r="N83" s="60">
        <f>IF($E83="",0,IF($E83&gt;$G83,3,IF($E83=$G83,1,0)))</f>
        <v>0</v>
      </c>
      <c r="O83" s="60">
        <f>IF($G83="",0,IF($E83&gt;$G83,0,IF($E83=$G83,1,3)))</f>
        <v>0</v>
      </c>
      <c r="P83" s="60"/>
      <c r="Q83" s="60"/>
      <c r="R83" s="60">
        <f>E83</f>
        <v>0</v>
      </c>
      <c r="S83" s="60">
        <f>G83</f>
        <v>0</v>
      </c>
      <c r="T83" s="60"/>
      <c r="U83" s="60"/>
      <c r="V83" s="60">
        <f>G83</f>
        <v>0</v>
      </c>
      <c r="W83" s="60">
        <f>E83</f>
        <v>0</v>
      </c>
      <c r="X83" s="60"/>
      <c r="Y83" s="60"/>
      <c r="Z83" s="60" t="s">
        <v>30</v>
      </c>
      <c r="AA83" s="60"/>
      <c r="AB83" s="60"/>
      <c r="AC83" s="60"/>
      <c r="AD83" s="60"/>
      <c r="AE83" s="60"/>
      <c r="AF83" s="60"/>
      <c r="AG83" s="60" t="b">
        <f>OR(AG78=AG79,AG78=AG80,AG78=AG81,AG79=AG80,AG79=AG81,AG80=AG81)</f>
        <v>1</v>
      </c>
      <c r="AH83" s="60"/>
      <c r="AI83" s="60"/>
      <c r="AJ83" s="60"/>
      <c r="AK83" s="60"/>
      <c r="AL83" s="60"/>
      <c r="AM83" s="60"/>
      <c r="AN83" s="60"/>
      <c r="AO83" s="60" t="s">
        <v>34</v>
      </c>
      <c r="AP83" s="60"/>
      <c r="AQ83" s="60"/>
      <c r="AR83" s="60" t="b">
        <f>OR(AR78=AR79,AR78=AR80,AR78=AR81,AR79=AR80,AR79=AR81,AR80=AR81)</f>
        <v>1</v>
      </c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85">
        <f>IF(E83&gt;G83,IF(Spielplan!E83&gt;Spielplan!G83,Punktemodus!$B$3,0),0)</f>
        <v>0</v>
      </c>
      <c r="BK83" s="85">
        <f>IF(E83=G83,IF(Spielplan!E83=Spielplan!G83,Punktemodus!$B$3,0),0)</f>
        <v>10</v>
      </c>
      <c r="BL83" s="85">
        <f>IF(E83&lt;G83,IF(Spielplan!E83&lt;Spielplan!G83,Punktemodus!$B$3,0),0)</f>
        <v>0</v>
      </c>
      <c r="BM83" s="85">
        <f>IF(E83=Spielplan!E83,IF(G83=Spielplan!G83,Punktemodus!$B$5,0),0)</f>
        <v>3</v>
      </c>
      <c r="BN83" s="85">
        <f>IF(E83=Spielplan!E83,Punktemodus!$B$7,0)</f>
        <v>1</v>
      </c>
      <c r="BO83" s="85">
        <f>IF(G83=Spielplan!G83,Punktemodus!$B$7,0)</f>
        <v>1</v>
      </c>
      <c r="BP83" s="137">
        <f>IF(Spielplan!E83="",0,SUM(BJ83:BO83))</f>
        <v>0</v>
      </c>
      <c r="BQ83" s="60"/>
      <c r="BR83" s="141"/>
      <c r="BS83" s="134"/>
      <c r="BT83" s="134"/>
      <c r="BU83" s="134"/>
      <c r="BV83" s="134"/>
      <c r="BW83" s="134"/>
      <c r="BX83" s="134"/>
      <c r="BY83" s="134"/>
      <c r="BZ83" s="353"/>
      <c r="CA83" s="155"/>
      <c r="CB83" s="155"/>
      <c r="CC83" s="155"/>
      <c r="CD83" s="155"/>
      <c r="CE83" s="353"/>
      <c r="CF83" s="155"/>
      <c r="CG83" s="155"/>
      <c r="CH83" s="155"/>
      <c r="CI83" s="155"/>
      <c r="CJ83" s="353"/>
      <c r="CK83" s="155"/>
      <c r="CL83" s="155"/>
      <c r="CM83" s="155"/>
      <c r="CN83" s="155"/>
      <c r="CO83" s="353"/>
      <c r="CP83" s="155"/>
      <c r="CQ83" s="155"/>
      <c r="CR83" s="155"/>
      <c r="CS83" s="353"/>
      <c r="CT83" s="155"/>
      <c r="CU83" s="134"/>
      <c r="CV83" s="134"/>
      <c r="CW83" s="134"/>
    </row>
    <row r="84" spans="1:101" ht="18.75" customHeight="1" thickBot="1" x14ac:dyDescent="0.25">
      <c r="A84" s="60"/>
      <c r="B84" s="60"/>
      <c r="C84" s="136" t="str">
        <f>IF(G83="","",IF(AR83=TRUE,"Achtung: Fehler in Tabelle!",""))</f>
        <v/>
      </c>
      <c r="D84" s="60"/>
      <c r="E84" s="85"/>
      <c r="F84" s="60"/>
      <c r="G84" s="85"/>
      <c r="H84" s="60"/>
      <c r="I84" s="60"/>
      <c r="J84" s="60"/>
      <c r="K84" s="60"/>
      <c r="L84" s="60"/>
      <c r="M84" s="60">
        <f t="shared" ref="M84:X84" si="27">SUM(M78:M83)</f>
        <v>0</v>
      </c>
      <c r="N84" s="60">
        <f t="shared" si="27"/>
        <v>0</v>
      </c>
      <c r="O84" s="60">
        <f t="shared" si="27"/>
        <v>0</v>
      </c>
      <c r="P84" s="60">
        <f t="shared" si="27"/>
        <v>0</v>
      </c>
      <c r="Q84" s="60">
        <f t="shared" si="27"/>
        <v>0</v>
      </c>
      <c r="R84" s="60">
        <f t="shared" si="27"/>
        <v>0</v>
      </c>
      <c r="S84" s="60">
        <f t="shared" si="27"/>
        <v>0</v>
      </c>
      <c r="T84" s="60">
        <f t="shared" si="27"/>
        <v>0</v>
      </c>
      <c r="U84" s="60">
        <f t="shared" si="27"/>
        <v>0</v>
      </c>
      <c r="V84" s="60">
        <f t="shared" si="27"/>
        <v>0</v>
      </c>
      <c r="W84" s="60">
        <f t="shared" si="27"/>
        <v>0</v>
      </c>
      <c r="X84" s="60">
        <f t="shared" si="27"/>
        <v>0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160">
        <f>SUM(BP78:BP83)</f>
        <v>0</v>
      </c>
      <c r="BQ84" s="60"/>
      <c r="BR84" s="141"/>
      <c r="BS84" s="134"/>
      <c r="BT84" s="134"/>
      <c r="BU84" s="134"/>
      <c r="BV84" s="134"/>
      <c r="BW84" s="134"/>
      <c r="BX84" s="134"/>
      <c r="BY84" s="134"/>
      <c r="BZ84" s="354"/>
      <c r="CA84" s="155"/>
      <c r="CB84" s="155"/>
      <c r="CC84" s="155"/>
      <c r="CD84" s="155"/>
      <c r="CE84" s="354"/>
      <c r="CF84" s="155"/>
      <c r="CG84" s="155"/>
      <c r="CH84" s="155"/>
      <c r="CI84" s="155"/>
      <c r="CJ84" s="354"/>
      <c r="CK84" s="155"/>
      <c r="CL84" s="155"/>
      <c r="CM84" s="155"/>
      <c r="CN84" s="155"/>
      <c r="CO84" s="354"/>
      <c r="CP84" s="155"/>
      <c r="CQ84" s="155"/>
      <c r="CR84" s="155"/>
      <c r="CS84" s="354"/>
      <c r="CT84" s="155"/>
      <c r="CU84" s="134"/>
      <c r="CV84" s="134"/>
      <c r="CW84" s="134"/>
    </row>
    <row r="85" spans="1:101" ht="18.75" customHeight="1" thickBot="1" x14ac:dyDescent="0.25">
      <c r="A85" s="60"/>
      <c r="B85" s="60"/>
      <c r="C85" s="60"/>
      <c r="D85" s="60"/>
      <c r="E85" s="85"/>
      <c r="F85" s="60"/>
      <c r="G85" s="85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138"/>
      <c r="BQ85" s="60"/>
      <c r="BR85" s="141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</row>
    <row r="86" spans="1:101" ht="18.75" customHeight="1" x14ac:dyDescent="0.25">
      <c r="A86" s="60"/>
      <c r="B86" s="60"/>
      <c r="C86" s="89"/>
      <c r="D86" s="60"/>
      <c r="E86" s="85"/>
      <c r="F86" s="60"/>
      <c r="G86" s="85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89"/>
      <c r="BC86" s="60"/>
      <c r="BD86" s="90"/>
      <c r="BE86" s="60"/>
      <c r="BF86" s="61"/>
      <c r="BG86" s="60"/>
      <c r="BH86" s="60"/>
      <c r="BI86" s="60"/>
      <c r="BJ86" s="60"/>
      <c r="BK86" s="60"/>
      <c r="BL86" s="60"/>
      <c r="BM86" s="60"/>
      <c r="BN86" s="60"/>
      <c r="BO86" s="60"/>
      <c r="BP86" s="138"/>
      <c r="BQ86" s="60"/>
      <c r="BR86" s="141"/>
      <c r="BS86" s="321" t="s">
        <v>45</v>
      </c>
      <c r="BT86" s="322"/>
      <c r="BU86" s="322"/>
      <c r="BV86" s="322"/>
      <c r="BW86" s="134"/>
      <c r="BX86" s="331">
        <f>BP97</f>
        <v>0</v>
      </c>
      <c r="BY86" s="332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</row>
    <row r="87" spans="1:101" ht="18.75" customHeight="1" thickBot="1" x14ac:dyDescent="0.3">
      <c r="A87" s="60"/>
      <c r="B87" s="60"/>
      <c r="C87" s="88" t="s">
        <v>93</v>
      </c>
      <c r="D87" s="60"/>
      <c r="E87" s="85"/>
      <c r="F87" s="60"/>
      <c r="G87" s="85"/>
      <c r="H87" s="60"/>
      <c r="I87" s="60"/>
      <c r="J87" s="60"/>
      <c r="K87" s="60"/>
      <c r="L87" s="60"/>
      <c r="M87" s="60" t="s">
        <v>4</v>
      </c>
      <c r="N87" s="60"/>
      <c r="O87" s="60"/>
      <c r="P87" s="60"/>
      <c r="Q87" s="60" t="s">
        <v>6</v>
      </c>
      <c r="R87" s="60"/>
      <c r="S87" s="60"/>
      <c r="T87" s="60"/>
      <c r="U87" s="60" t="s">
        <v>7</v>
      </c>
      <c r="V87" s="60"/>
      <c r="W87" s="60"/>
      <c r="X87" s="60"/>
      <c r="Y87" s="60"/>
      <c r="Z87" s="60" t="s">
        <v>4</v>
      </c>
      <c r="AA87" s="60" t="s">
        <v>5</v>
      </c>
      <c r="AB87" s="60"/>
      <c r="AC87" s="60"/>
      <c r="AD87" s="60" t="s">
        <v>9</v>
      </c>
      <c r="AE87" s="60"/>
      <c r="AF87" s="60"/>
      <c r="AG87" s="60"/>
      <c r="AH87" s="60" t="s">
        <v>32</v>
      </c>
      <c r="AI87" s="60"/>
      <c r="AJ87" s="60"/>
      <c r="AK87" s="60"/>
      <c r="AL87" s="60"/>
      <c r="AM87" s="60"/>
      <c r="AN87" s="60" t="s">
        <v>35</v>
      </c>
      <c r="AO87" s="60"/>
      <c r="AP87" s="60"/>
      <c r="AQ87" s="60"/>
      <c r="AR87" s="60"/>
      <c r="AS87" s="60" t="s">
        <v>33</v>
      </c>
      <c r="AT87" s="60"/>
      <c r="AU87" s="60"/>
      <c r="AV87" s="60"/>
      <c r="AW87" s="60"/>
      <c r="AX87" s="60"/>
      <c r="AY87" s="60"/>
      <c r="AZ87" s="60"/>
      <c r="BA87" s="60"/>
      <c r="BB87" s="89" t="s">
        <v>10</v>
      </c>
      <c r="BC87" s="60"/>
      <c r="BD87" s="90" t="s">
        <v>4</v>
      </c>
      <c r="BE87" s="60"/>
      <c r="BF87" s="61" t="s">
        <v>5</v>
      </c>
      <c r="BG87" s="60"/>
      <c r="BH87" s="60"/>
      <c r="BI87" s="85"/>
      <c r="BJ87" s="60"/>
      <c r="BK87" s="60"/>
      <c r="BL87" s="60"/>
      <c r="BM87" s="60"/>
      <c r="BN87" s="60"/>
      <c r="BO87" s="60"/>
      <c r="BP87" s="138"/>
      <c r="BQ87" s="85"/>
      <c r="BR87" s="141"/>
      <c r="BS87" s="322"/>
      <c r="BT87" s="322"/>
      <c r="BU87" s="322"/>
      <c r="BV87" s="322"/>
      <c r="BW87" s="134"/>
      <c r="BX87" s="333"/>
      <c r="BY87" s="3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</row>
    <row r="88" spans="1:101" ht="18.75" customHeight="1" thickBot="1" x14ac:dyDescent="0.3">
      <c r="A88" s="60"/>
      <c r="B88" s="60"/>
      <c r="C88" s="60"/>
      <c r="D88" s="60"/>
      <c r="E88" s="85"/>
      <c r="F88" s="60"/>
      <c r="G88" s="85"/>
      <c r="H88" s="60"/>
      <c r="I88" s="60"/>
      <c r="J88" s="60"/>
      <c r="K88" s="60"/>
      <c r="L88" s="60"/>
      <c r="M88" s="60" t="s">
        <v>0</v>
      </c>
      <c r="N88" s="60" t="s">
        <v>1</v>
      </c>
      <c r="O88" s="60" t="s">
        <v>2</v>
      </c>
      <c r="P88" s="60" t="s">
        <v>3</v>
      </c>
      <c r="Q88" s="60" t="s">
        <v>0</v>
      </c>
      <c r="R88" s="60" t="s">
        <v>1</v>
      </c>
      <c r="S88" s="60" t="s">
        <v>2</v>
      </c>
      <c r="T88" s="60" t="s">
        <v>3</v>
      </c>
      <c r="U88" s="60" t="s">
        <v>0</v>
      </c>
      <c r="V88" s="60" t="s">
        <v>1</v>
      </c>
      <c r="W88" s="60" t="s">
        <v>2</v>
      </c>
      <c r="X88" s="60" t="s">
        <v>3</v>
      </c>
      <c r="Y88" s="60"/>
      <c r="Z88" s="60" t="s">
        <v>8</v>
      </c>
      <c r="AA88" s="60"/>
      <c r="AB88" s="60"/>
      <c r="AC88" s="60"/>
      <c r="AD88" s="60"/>
      <c r="AE88" s="60"/>
      <c r="AF88" s="60"/>
      <c r="AG88" s="60"/>
      <c r="AH88" s="60" t="s">
        <v>31</v>
      </c>
      <c r="AI88" s="60"/>
      <c r="AJ88" s="60"/>
      <c r="AK88" s="60"/>
      <c r="AL88" s="60"/>
      <c r="AM88" s="60"/>
      <c r="AN88" s="60" t="str">
        <f>AI89</f>
        <v>Belgien</v>
      </c>
      <c r="AO88" s="60" t="str">
        <f>AI90</f>
        <v>Algerien</v>
      </c>
      <c r="AP88" s="60" t="str">
        <f>AI91</f>
        <v>Russland</v>
      </c>
      <c r="AQ88" s="60" t="str">
        <f>AI92</f>
        <v>Südkorea</v>
      </c>
      <c r="AR88" s="60"/>
      <c r="AS88" s="60" t="s">
        <v>31</v>
      </c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85"/>
      <c r="BJ88" s="85"/>
      <c r="BK88" s="85"/>
      <c r="BL88" s="85"/>
      <c r="BM88" s="85"/>
      <c r="BN88" s="85"/>
      <c r="BO88" s="85"/>
      <c r="BP88" s="137"/>
      <c r="BQ88" s="85"/>
      <c r="BR88" s="141"/>
      <c r="BS88" s="134"/>
      <c r="BT88" s="142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</row>
    <row r="89" spans="1:101" ht="18.75" customHeight="1" thickBot="1" x14ac:dyDescent="0.3">
      <c r="A89" s="60"/>
      <c r="B89" s="60"/>
      <c r="C89" s="224" t="str">
        <f>Spielplan!$C$89</f>
        <v>Belgien</v>
      </c>
      <c r="D89" s="225"/>
      <c r="E89" s="104"/>
      <c r="F89" s="93"/>
      <c r="G89" s="104"/>
      <c r="H89" s="224" t="str">
        <f>Spielplan!$H$89</f>
        <v>Algerien</v>
      </c>
      <c r="I89" s="225"/>
      <c r="J89" s="60"/>
      <c r="K89" s="60" t="s">
        <v>115</v>
      </c>
      <c r="L89" s="60">
        <f t="shared" ref="L89:L94" si="28">IF(E89-G89&gt;0,1,IF(G89=E89,0,-1))</f>
        <v>0</v>
      </c>
      <c r="M89" s="60">
        <f>IF($E89="",0,IF($E89&gt;$G89,3,IF($E89=G89,1,0)))</f>
        <v>0</v>
      </c>
      <c r="N89" s="60">
        <f>IF($G89="",0,IF($E89&gt;$G89,0,IF($E89=G89,1,3)))</f>
        <v>0</v>
      </c>
      <c r="O89" s="60"/>
      <c r="P89" s="60"/>
      <c r="Q89" s="60">
        <f>E89</f>
        <v>0</v>
      </c>
      <c r="R89" s="60">
        <f>G89</f>
        <v>0</v>
      </c>
      <c r="S89" s="60"/>
      <c r="T89" s="60"/>
      <c r="U89" s="60">
        <f>G89</f>
        <v>0</v>
      </c>
      <c r="V89" s="60">
        <f>E89</f>
        <v>0</v>
      </c>
      <c r="W89" s="60"/>
      <c r="X89" s="60"/>
      <c r="Y89" s="60"/>
      <c r="Z89" s="60">
        <f>M95</f>
        <v>0</v>
      </c>
      <c r="AA89" s="60">
        <f>Q95</f>
        <v>0</v>
      </c>
      <c r="AB89" s="60">
        <f>U95</f>
        <v>0</v>
      </c>
      <c r="AC89" s="60">
        <f>AA89-AB89</f>
        <v>0</v>
      </c>
      <c r="AD89" s="60">
        <f>IF(Z89&gt;Z90,-1,0)</f>
        <v>0</v>
      </c>
      <c r="AE89" s="60">
        <f>IF(Z89&gt;Z91,-1,0)</f>
        <v>0</v>
      </c>
      <c r="AF89" s="60">
        <f>IF(Z89&gt;Z92,-1,0)</f>
        <v>0</v>
      </c>
      <c r="AG89" s="60">
        <f>10000-(AJ89*1000+AM89*100+AK89*10)</f>
        <v>10000</v>
      </c>
      <c r="AH89" s="90">
        <f>RANK(AG89,AG89:AG92,1)</f>
        <v>1</v>
      </c>
      <c r="AI89" s="60" t="str">
        <f>C89</f>
        <v>Belgien</v>
      </c>
      <c r="AJ89" s="60">
        <f t="shared" ref="AJ89:AL92" si="29">Z89</f>
        <v>0</v>
      </c>
      <c r="AK89" s="60">
        <f t="shared" si="29"/>
        <v>0</v>
      </c>
      <c r="AL89" s="60">
        <f t="shared" si="29"/>
        <v>0</v>
      </c>
      <c r="AM89" s="60">
        <f>AK89-AL89</f>
        <v>0</v>
      </c>
      <c r="AN89" s="187"/>
      <c r="AO89" s="187">
        <f>IF(AG90=AG89,IF(G89&gt;E89,AG90-0.1,AG90),AG90)</f>
        <v>10000</v>
      </c>
      <c r="AP89" s="187">
        <f>IF(AG91=AG89,IF(G91&gt;E91,AG91-0.1,AG91),AG91)</f>
        <v>10000</v>
      </c>
      <c r="AQ89" s="187">
        <f>IF(AG92=AG89,IF(G93&gt;E93,AG92-0.1,AG92),AG92)</f>
        <v>10000</v>
      </c>
      <c r="AR89" s="187">
        <f>AN93</f>
        <v>30000</v>
      </c>
      <c r="AS89" s="90">
        <f>RANK(AR89,AR89:AR92,1)</f>
        <v>1</v>
      </c>
      <c r="AT89" s="60" t="str">
        <f t="shared" ref="AT89:AW92" si="30">AI89</f>
        <v>Belgien</v>
      </c>
      <c r="AU89" s="60">
        <f t="shared" si="30"/>
        <v>0</v>
      </c>
      <c r="AV89" s="60">
        <f t="shared" si="30"/>
        <v>0</v>
      </c>
      <c r="AW89" s="60">
        <f t="shared" si="30"/>
        <v>0</v>
      </c>
      <c r="AX89" s="60"/>
      <c r="AY89" s="60"/>
      <c r="AZ89" s="60"/>
      <c r="BA89" s="226">
        <v>1</v>
      </c>
      <c r="BB89" s="224" t="str">
        <f>VLOOKUP(1,AS89:AT92,2,FALSE)</f>
        <v>Belgien</v>
      </c>
      <c r="BC89" s="225"/>
      <c r="BD89" s="227">
        <f>VLOOKUP(1,AS89:AW92,3,FALSE)</f>
        <v>0</v>
      </c>
      <c r="BE89" s="228">
        <f>VLOOKUP(1,AS89:AW92,4,FALSE)</f>
        <v>0</v>
      </c>
      <c r="BF89" s="93" t="s">
        <v>12</v>
      </c>
      <c r="BG89" s="228">
        <f>VLOOKUP(1,AS89:AW92,5,FALSE)</f>
        <v>0</v>
      </c>
      <c r="BH89" s="229" t="s">
        <v>128</v>
      </c>
      <c r="BI89" s="85"/>
      <c r="BJ89" s="85">
        <f>IF(E89&gt;G89,IF(Spielplan!E89&gt;Spielplan!G89,Punktemodus!$B$3,0),0)</f>
        <v>0</v>
      </c>
      <c r="BK89" s="85">
        <f>IF(E89=G89,IF(Spielplan!E89=Spielplan!G89,Punktemodus!$B$3,0),0)</f>
        <v>10</v>
      </c>
      <c r="BL89" s="85">
        <f>IF(E89&lt;G89,IF(Spielplan!E89&lt;Spielplan!G89,Punktemodus!$B$3,0),0)</f>
        <v>0</v>
      </c>
      <c r="BM89" s="85">
        <f>IF(E89=Spielplan!E89,IF(G89=Spielplan!G89,Punktemodus!$B$5,0),0)</f>
        <v>3</v>
      </c>
      <c r="BN89" s="85">
        <f>IF(E89=Spielplan!E89,Punktemodus!$B$7,0)</f>
        <v>1</v>
      </c>
      <c r="BO89" s="85">
        <f>IF(G89=Spielplan!G89,Punktemodus!$B$7,0)</f>
        <v>1</v>
      </c>
      <c r="BP89" s="137">
        <f>IF(Spielplan!E89="",0,SUM(BJ89:BO89))</f>
        <v>0</v>
      </c>
      <c r="BQ89" s="85"/>
      <c r="BR89" s="141"/>
      <c r="BS89" s="321" t="s">
        <v>46</v>
      </c>
      <c r="BT89" s="322"/>
      <c r="BU89" s="322"/>
      <c r="BV89" s="322"/>
      <c r="BW89" s="134"/>
      <c r="BX89" s="335">
        <f>BZ79+CE79+CJ79+CO79+CS79</f>
        <v>730</v>
      </c>
      <c r="BY89" s="336"/>
      <c r="BZ89" s="134"/>
      <c r="CA89" s="349"/>
      <c r="CB89" s="350"/>
      <c r="CC89" s="350"/>
      <c r="CD89" s="350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</row>
    <row r="90" spans="1:101" ht="18.75" customHeight="1" thickBot="1" x14ac:dyDescent="0.3">
      <c r="A90" s="60"/>
      <c r="B90" s="60"/>
      <c r="C90" s="230" t="str">
        <f>Spielplan!$C$90</f>
        <v>Russland</v>
      </c>
      <c r="D90" s="231"/>
      <c r="E90" s="104"/>
      <c r="F90" s="93"/>
      <c r="G90" s="104"/>
      <c r="H90" s="230" t="str">
        <f>Spielplan!$H$90</f>
        <v>Südkorea</v>
      </c>
      <c r="I90" s="231"/>
      <c r="J90" s="60"/>
      <c r="K90" s="60" t="s">
        <v>116</v>
      </c>
      <c r="L90" s="60">
        <f t="shared" si="28"/>
        <v>0</v>
      </c>
      <c r="M90" s="60"/>
      <c r="N90" s="60"/>
      <c r="O90" s="60">
        <f>IF($E90="",0,IF($E90&gt;$G90,3,IF($E90=$G90,1,0)))</f>
        <v>0</v>
      </c>
      <c r="P90" s="60">
        <f>IF($G90="",0,IF($E90&gt;$G90,0,IF($E90=$G90,1,3)))</f>
        <v>0</v>
      </c>
      <c r="Q90" s="60"/>
      <c r="R90" s="60"/>
      <c r="S90" s="60">
        <f>E90</f>
        <v>0</v>
      </c>
      <c r="T90" s="60">
        <f>G90</f>
        <v>0</v>
      </c>
      <c r="U90" s="60"/>
      <c r="V90" s="60"/>
      <c r="W90" s="60">
        <f>G90</f>
        <v>0</v>
      </c>
      <c r="X90" s="60">
        <f>E90</f>
        <v>0</v>
      </c>
      <c r="Y90" s="60"/>
      <c r="Z90" s="60">
        <f>N95</f>
        <v>0</v>
      </c>
      <c r="AA90" s="60">
        <f>R95</f>
        <v>0</v>
      </c>
      <c r="AB90" s="60">
        <f>V95</f>
        <v>0</v>
      </c>
      <c r="AC90" s="60">
        <f>AA90-AB90</f>
        <v>0</v>
      </c>
      <c r="AD90" s="60">
        <f>IF(Z90&gt;Z89,-1,0)</f>
        <v>0</v>
      </c>
      <c r="AE90" s="60">
        <f>IF(Z90&gt;Z91,-1,0)</f>
        <v>0</v>
      </c>
      <c r="AF90" s="60">
        <f>IF(Z90&gt;Z92,-1,0)</f>
        <v>0</v>
      </c>
      <c r="AG90" s="60">
        <f>10000-(AJ90*1000+AM90*100+AK90*10)</f>
        <v>10000</v>
      </c>
      <c r="AH90" s="90">
        <f>RANK(AG90,AG89:AG92,1)</f>
        <v>1</v>
      </c>
      <c r="AI90" s="60" t="str">
        <f>H89</f>
        <v>Algerien</v>
      </c>
      <c r="AJ90" s="60">
        <f t="shared" si="29"/>
        <v>0</v>
      </c>
      <c r="AK90" s="60">
        <f t="shared" si="29"/>
        <v>0</v>
      </c>
      <c r="AL90" s="60">
        <f t="shared" si="29"/>
        <v>0</v>
      </c>
      <c r="AM90" s="60">
        <f>AK90-AL90</f>
        <v>0</v>
      </c>
      <c r="AN90" s="187">
        <f>IF(AG89=AG90,IF(E89&gt;G89,AG89-0.1,AG89),AG89)</f>
        <v>10000</v>
      </c>
      <c r="AO90" s="187"/>
      <c r="AP90" s="187">
        <f>IF(AG91=AG90,IF(G94&gt;E94,AG91-0.1,AG91),AG91)</f>
        <v>10000</v>
      </c>
      <c r="AQ90" s="187">
        <f>IF(AG92=AG90,IF(G92&gt;E92,AG92-0.1,AG92),AG92)</f>
        <v>10000</v>
      </c>
      <c r="AR90" s="187">
        <f>AO93</f>
        <v>30000</v>
      </c>
      <c r="AS90" s="90">
        <f>RANK(AR90,AR89:AR92,1)</f>
        <v>1</v>
      </c>
      <c r="AT90" s="60" t="str">
        <f t="shared" si="30"/>
        <v>Algerien</v>
      </c>
      <c r="AU90" s="60">
        <f t="shared" si="30"/>
        <v>0</v>
      </c>
      <c r="AV90" s="60">
        <f t="shared" si="30"/>
        <v>0</v>
      </c>
      <c r="AW90" s="60">
        <f t="shared" si="30"/>
        <v>0</v>
      </c>
      <c r="AX90" s="60"/>
      <c r="AY90" s="60"/>
      <c r="AZ90" s="60"/>
      <c r="BA90" s="232">
        <v>2</v>
      </c>
      <c r="BB90" s="230" t="e">
        <f>VLOOKUP(2,AS89:AT92,2,FALSE)</f>
        <v>#N/A</v>
      </c>
      <c r="BC90" s="231"/>
      <c r="BD90" s="233" t="e">
        <f>VLOOKUP(2,AS89:AW92,3,FALSE)</f>
        <v>#N/A</v>
      </c>
      <c r="BE90" s="234" t="e">
        <f>VLOOKUP(2,AS89:AW92,4,FALSE)</f>
        <v>#N/A</v>
      </c>
      <c r="BF90" s="93" t="s">
        <v>12</v>
      </c>
      <c r="BG90" s="234" t="e">
        <f>VLOOKUP(2,AS89:AW92,5,FALSE)</f>
        <v>#N/A</v>
      </c>
      <c r="BH90" s="234" t="s">
        <v>124</v>
      </c>
      <c r="BI90" s="85"/>
      <c r="BJ90" s="85">
        <f>IF(E90&gt;G90,IF(Spielplan!E90&gt;Spielplan!G90,Punktemodus!$B$3,0),0)</f>
        <v>0</v>
      </c>
      <c r="BK90" s="85">
        <f>IF(E90=G90,IF(Spielplan!E90=Spielplan!G90,Punktemodus!$B$3,0),0)</f>
        <v>10</v>
      </c>
      <c r="BL90" s="85">
        <f>IF(E90&lt;G90,IF(Spielplan!E90&lt;Spielplan!G90,Punktemodus!$B$3,0),0)</f>
        <v>0</v>
      </c>
      <c r="BM90" s="85">
        <f>IF(E90=Spielplan!E90,IF(G90=Spielplan!G90,Punktemodus!$B$5,0),0)</f>
        <v>3</v>
      </c>
      <c r="BN90" s="85">
        <f>IF(E90=Spielplan!E90,Punktemodus!$B$7,0)</f>
        <v>1</v>
      </c>
      <c r="BO90" s="85">
        <f>IF(G90=Spielplan!G90,Punktemodus!$B$7,0)</f>
        <v>1</v>
      </c>
      <c r="BP90" s="137">
        <f>IF(Spielplan!E90="",0,SUM(BJ90:BO90))</f>
        <v>0</v>
      </c>
      <c r="BQ90" s="85"/>
      <c r="BR90" s="141"/>
      <c r="BS90" s="322"/>
      <c r="BT90" s="322"/>
      <c r="BU90" s="322"/>
      <c r="BV90" s="322"/>
      <c r="BW90" s="134"/>
      <c r="BX90" s="337"/>
      <c r="BY90" s="338"/>
      <c r="BZ90" s="134"/>
      <c r="CA90" s="350"/>
      <c r="CB90" s="350"/>
      <c r="CC90" s="350"/>
      <c r="CD90" s="350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</row>
    <row r="91" spans="1:101" ht="18.75" customHeight="1" thickBot="1" x14ac:dyDescent="0.3">
      <c r="A91" s="60"/>
      <c r="B91" s="60"/>
      <c r="C91" s="224" t="str">
        <f>C89</f>
        <v>Belgien</v>
      </c>
      <c r="D91" s="225"/>
      <c r="E91" s="104"/>
      <c r="F91" s="93"/>
      <c r="G91" s="104"/>
      <c r="H91" s="224" t="str">
        <f>C90</f>
        <v>Russland</v>
      </c>
      <c r="I91" s="225"/>
      <c r="J91" s="60"/>
      <c r="K91" s="60" t="s">
        <v>118</v>
      </c>
      <c r="L91" s="60">
        <f t="shared" si="28"/>
        <v>0</v>
      </c>
      <c r="M91" s="60">
        <f>IF($E91="",0,IF($E91&gt;$G91,3,IF($E91=G91,1,0)))</f>
        <v>0</v>
      </c>
      <c r="N91" s="60"/>
      <c r="O91" s="60">
        <f>IF($G91="",0,IF($E91&gt;$G91,0,IF($E91=$G91,1,3)))</f>
        <v>0</v>
      </c>
      <c r="P91" s="60"/>
      <c r="Q91" s="60">
        <f>E91</f>
        <v>0</v>
      </c>
      <c r="R91" s="60"/>
      <c r="S91" s="60">
        <f>G91</f>
        <v>0</v>
      </c>
      <c r="T91" s="60"/>
      <c r="U91" s="60">
        <f>G91</f>
        <v>0</v>
      </c>
      <c r="V91" s="60"/>
      <c r="W91" s="60">
        <f>E91</f>
        <v>0</v>
      </c>
      <c r="X91" s="60"/>
      <c r="Y91" s="60"/>
      <c r="Z91" s="60">
        <f>O95</f>
        <v>0</v>
      </c>
      <c r="AA91" s="60">
        <f>S95</f>
        <v>0</v>
      </c>
      <c r="AB91" s="60">
        <f>W95</f>
        <v>0</v>
      </c>
      <c r="AC91" s="60">
        <f>AA91-AB91</f>
        <v>0</v>
      </c>
      <c r="AD91" s="60">
        <f>IF(Z91&gt;Z89,-1,0)</f>
        <v>0</v>
      </c>
      <c r="AE91" s="60">
        <f>IF(Z91&gt;Z90,-1,0)</f>
        <v>0</v>
      </c>
      <c r="AF91" s="60">
        <f>IF(Z91&gt;Z92,-1,0)</f>
        <v>0</v>
      </c>
      <c r="AG91" s="60">
        <f>10000-(AJ91*1000+AM91*100+AK91*10)</f>
        <v>10000</v>
      </c>
      <c r="AH91" s="90">
        <f>RANK(AG91,AG89:AG92,1)</f>
        <v>1</v>
      </c>
      <c r="AI91" s="60" t="str">
        <f>C90</f>
        <v>Russland</v>
      </c>
      <c r="AJ91" s="60">
        <f t="shared" si="29"/>
        <v>0</v>
      </c>
      <c r="AK91" s="60">
        <f t="shared" si="29"/>
        <v>0</v>
      </c>
      <c r="AL91" s="60">
        <f t="shared" si="29"/>
        <v>0</v>
      </c>
      <c r="AM91" s="60">
        <f>AK91-AL91</f>
        <v>0</v>
      </c>
      <c r="AN91" s="187">
        <f>IF(AG89=AG91,IF(E91&gt;G91,AG89-0.1,AG89),AG89)</f>
        <v>10000</v>
      </c>
      <c r="AO91" s="187">
        <f>IF(AG90=AG91,IF(E94&gt;G94,AG90-0.1,AG90),AG90)</f>
        <v>10000</v>
      </c>
      <c r="AP91" s="187"/>
      <c r="AQ91" s="187">
        <f>IF(AG92=AG91,IF(G90&gt;E90,AG92-0.1,AG92),AG92)</f>
        <v>10000</v>
      </c>
      <c r="AR91" s="187">
        <f>AP93</f>
        <v>30000</v>
      </c>
      <c r="AS91" s="90">
        <f>RANK(AR91,AR89:AR92,1)</f>
        <v>1</v>
      </c>
      <c r="AT91" s="60" t="str">
        <f t="shared" si="30"/>
        <v>Russland</v>
      </c>
      <c r="AU91" s="60">
        <f t="shared" si="30"/>
        <v>0</v>
      </c>
      <c r="AV91" s="60">
        <f t="shared" si="30"/>
        <v>0</v>
      </c>
      <c r="AW91" s="60">
        <f t="shared" si="30"/>
        <v>0</v>
      </c>
      <c r="AX91" s="60"/>
      <c r="AY91" s="60"/>
      <c r="AZ91" s="60"/>
      <c r="BA91" s="113">
        <v>3</v>
      </c>
      <c r="BB91" s="114" t="e">
        <f>VLOOKUP(3,AS89:AT92,2,FALSE)</f>
        <v>#N/A</v>
      </c>
      <c r="BC91" s="115"/>
      <c r="BD91" s="116" t="e">
        <f>VLOOKUP(3,AS89:AW92,3,FALSE)</f>
        <v>#N/A</v>
      </c>
      <c r="BE91" s="116" t="e">
        <f>VLOOKUP(3,AS89:AW92,4,FALSE)</f>
        <v>#N/A</v>
      </c>
      <c r="BF91" s="93" t="s">
        <v>12</v>
      </c>
      <c r="BG91" s="116" t="e">
        <f>VLOOKUP(3,AS89:AW92,5,FALSE)</f>
        <v>#N/A</v>
      </c>
      <c r="BH91" s="60"/>
      <c r="BI91" s="85"/>
      <c r="BJ91" s="85">
        <f>IF(E91&gt;G91,IF(Spielplan!E91&gt;Spielplan!G91,Punktemodus!$B$3,0),0)</f>
        <v>0</v>
      </c>
      <c r="BK91" s="85">
        <f>IF(E91=G91,IF(Spielplan!E91=Spielplan!G91,Punktemodus!$B$3,0),0)</f>
        <v>10</v>
      </c>
      <c r="BL91" s="85">
        <f>IF(E91&lt;G91,IF(Spielplan!E91&lt;Spielplan!G91,Punktemodus!$B$3,0),0)</f>
        <v>0</v>
      </c>
      <c r="BM91" s="85">
        <f>IF(E91=Spielplan!E91,IF(G91=Spielplan!G91,Punktemodus!$B$5,0),0)</f>
        <v>3</v>
      </c>
      <c r="BN91" s="85">
        <f>IF(E91=Spielplan!E91,Punktemodus!$B$7,0)</f>
        <v>1</v>
      </c>
      <c r="BO91" s="85">
        <f>IF(G91=Spielplan!G91,Punktemodus!$B$7,0)</f>
        <v>1</v>
      </c>
      <c r="BP91" s="137">
        <f>IF(Spielplan!E91="",0,SUM(BJ91:BO91))</f>
        <v>0</v>
      </c>
      <c r="BQ91" s="85"/>
      <c r="BR91" s="141"/>
      <c r="BS91" s="134"/>
      <c r="BT91" s="142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</row>
    <row r="92" spans="1:101" ht="18.75" customHeight="1" thickBot="1" x14ac:dyDescent="0.3">
      <c r="A92" s="60"/>
      <c r="B92" s="60"/>
      <c r="C92" s="230" t="str">
        <f>H89</f>
        <v>Algerien</v>
      </c>
      <c r="D92" s="231"/>
      <c r="E92" s="104"/>
      <c r="F92" s="93"/>
      <c r="G92" s="104"/>
      <c r="H92" s="230" t="str">
        <f>H90</f>
        <v>Südkorea</v>
      </c>
      <c r="I92" s="231"/>
      <c r="J92" s="60"/>
      <c r="K92" s="60" t="s">
        <v>117</v>
      </c>
      <c r="L92" s="60">
        <f t="shared" si="28"/>
        <v>0</v>
      </c>
      <c r="M92" s="60"/>
      <c r="N92" s="60">
        <f>IF($E92="",0,IF($E92&gt;$G92,3,IF($E92=$G92,1,0)))</f>
        <v>0</v>
      </c>
      <c r="O92" s="60"/>
      <c r="P92" s="60">
        <f>IF($G92="",0,IF($E92&gt;$G92,0,IF($E92=$G92,1,3)))</f>
        <v>0</v>
      </c>
      <c r="Q92" s="60"/>
      <c r="R92" s="60">
        <f>E92</f>
        <v>0</v>
      </c>
      <c r="S92" s="60"/>
      <c r="T92" s="60">
        <f>G92</f>
        <v>0</v>
      </c>
      <c r="U92" s="60"/>
      <c r="V92" s="60">
        <f>G92</f>
        <v>0</v>
      </c>
      <c r="W92" s="60"/>
      <c r="X92" s="60">
        <f>E92</f>
        <v>0</v>
      </c>
      <c r="Y92" s="60"/>
      <c r="Z92" s="60">
        <f>P95</f>
        <v>0</v>
      </c>
      <c r="AA92" s="60">
        <f>T95</f>
        <v>0</v>
      </c>
      <c r="AB92" s="60">
        <f>X95</f>
        <v>0</v>
      </c>
      <c r="AC92" s="60">
        <f>AA92-AB92</f>
        <v>0</v>
      </c>
      <c r="AD92" s="60">
        <f>IF(Z92&gt;Z89,-1,0)</f>
        <v>0</v>
      </c>
      <c r="AE92" s="60">
        <f>IF(Z92&gt;Z90,-1,0)</f>
        <v>0</v>
      </c>
      <c r="AF92" s="60">
        <f>IF(Z92&gt;Z91,-1,0)</f>
        <v>0</v>
      </c>
      <c r="AG92" s="60">
        <f>10000-(AJ92*1000+AM92*100+AK92*10)</f>
        <v>10000</v>
      </c>
      <c r="AH92" s="90">
        <f>RANK(AG92,AG89:AG92,1)</f>
        <v>1</v>
      </c>
      <c r="AI92" s="60" t="str">
        <f>H90</f>
        <v>Südkorea</v>
      </c>
      <c r="AJ92" s="60">
        <f t="shared" si="29"/>
        <v>0</v>
      </c>
      <c r="AK92" s="60">
        <f t="shared" si="29"/>
        <v>0</v>
      </c>
      <c r="AL92" s="60">
        <f t="shared" si="29"/>
        <v>0</v>
      </c>
      <c r="AM92" s="60">
        <f>AK92-AL92</f>
        <v>0</v>
      </c>
      <c r="AN92" s="187">
        <f>IF(AG89=AG92,IF(E93&gt;G93,AG89-0.1,AG89),AG89)</f>
        <v>10000</v>
      </c>
      <c r="AO92" s="187">
        <f>IF(AG90=AG92,IF(E92&gt;G92,AG90-0.1,AG90),AG90)</f>
        <v>10000</v>
      </c>
      <c r="AP92" s="187">
        <f>IF(AG91=AG92,IF(E90&gt;G90,AG91-0.1,AG91),AG91)</f>
        <v>10000</v>
      </c>
      <c r="AQ92" s="187"/>
      <c r="AR92" s="187">
        <f>AQ93</f>
        <v>30000</v>
      </c>
      <c r="AS92" s="90">
        <f>RANK(AR92,AR89:AR92,1)</f>
        <v>1</v>
      </c>
      <c r="AT92" s="60" t="str">
        <f t="shared" si="30"/>
        <v>Südkorea</v>
      </c>
      <c r="AU92" s="60">
        <f t="shared" si="30"/>
        <v>0</v>
      </c>
      <c r="AV92" s="60">
        <f t="shared" si="30"/>
        <v>0</v>
      </c>
      <c r="AW92" s="60">
        <f t="shared" si="30"/>
        <v>0</v>
      </c>
      <c r="AX92" s="60"/>
      <c r="AY92" s="60"/>
      <c r="AZ92" s="60"/>
      <c r="BA92" s="113">
        <v>4</v>
      </c>
      <c r="BB92" s="114" t="e">
        <f>VLOOKUP(4,AS89:AT92,2,FALSE)</f>
        <v>#N/A</v>
      </c>
      <c r="BC92" s="115"/>
      <c r="BD92" s="116" t="e">
        <f>VLOOKUP(4,AS89:AW92,3,FALSE)</f>
        <v>#N/A</v>
      </c>
      <c r="BE92" s="116" t="e">
        <f>VLOOKUP(4,AS89:AW92,4,FALSE)</f>
        <v>#N/A</v>
      </c>
      <c r="BF92" s="93" t="s">
        <v>12</v>
      </c>
      <c r="BG92" s="116" t="e">
        <f>VLOOKUP(4,AS89:AW92,5,FALSE)</f>
        <v>#N/A</v>
      </c>
      <c r="BH92" s="60"/>
      <c r="BI92" s="85"/>
      <c r="BJ92" s="85">
        <f>IF(E92&gt;G92,IF(Spielplan!E92&gt;Spielplan!G92,Punktemodus!$B$3,0),0)</f>
        <v>0</v>
      </c>
      <c r="BK92" s="85">
        <f>IF(E92=G92,IF(Spielplan!E92=Spielplan!G92,Punktemodus!$B$3,0),0)</f>
        <v>10</v>
      </c>
      <c r="BL92" s="85">
        <f>IF(E92&lt;G92,IF(Spielplan!E92&lt;Spielplan!G92,Punktemodus!$B$3,0),0)</f>
        <v>0</v>
      </c>
      <c r="BM92" s="85">
        <f>IF(E92=Spielplan!E92,IF(G92=Spielplan!G92,Punktemodus!$B$5,0),0)</f>
        <v>3</v>
      </c>
      <c r="BN92" s="85">
        <f>IF(E92=Spielplan!E92,Punktemodus!$B$7,0)</f>
        <v>1</v>
      </c>
      <c r="BO92" s="85">
        <f>IF(G92=Spielplan!G92,Punktemodus!$B$7,0)</f>
        <v>1</v>
      </c>
      <c r="BP92" s="137">
        <f>IF(Spielplan!E92="",0,SUM(BJ92:BO92))</f>
        <v>0</v>
      </c>
      <c r="BQ92" s="85"/>
      <c r="BR92" s="141"/>
      <c r="BS92" s="321" t="s">
        <v>163</v>
      </c>
      <c r="BT92" s="322"/>
      <c r="BU92" s="322"/>
      <c r="BV92" s="322"/>
      <c r="BW92" s="134"/>
      <c r="BX92" s="339">
        <f>BX86+BX89</f>
        <v>730</v>
      </c>
      <c r="BY92" s="340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</row>
    <row r="93" spans="1:101" ht="18.75" customHeight="1" thickBot="1" x14ac:dyDescent="0.3">
      <c r="A93" s="60"/>
      <c r="B93" s="60"/>
      <c r="C93" s="224" t="str">
        <f>C89</f>
        <v>Belgien</v>
      </c>
      <c r="D93" s="225"/>
      <c r="E93" s="104"/>
      <c r="F93" s="93"/>
      <c r="G93" s="104"/>
      <c r="H93" s="224" t="str">
        <f>H90</f>
        <v>Südkorea</v>
      </c>
      <c r="I93" s="225"/>
      <c r="J93" s="60"/>
      <c r="K93" s="60" t="s">
        <v>119</v>
      </c>
      <c r="L93" s="60">
        <f t="shared" si="28"/>
        <v>0</v>
      </c>
      <c r="M93" s="60">
        <f>IF($E93="",0,IF($E93&gt;$G93,3,IF($E93=G93,1,0)))</f>
        <v>0</v>
      </c>
      <c r="N93" s="60"/>
      <c r="O93" s="60"/>
      <c r="P93" s="60">
        <f>IF($G93="",0,IF($E93&gt;$G93,0,IF($E93=$G93,1,3)))</f>
        <v>0</v>
      </c>
      <c r="Q93" s="60">
        <f>E93</f>
        <v>0</v>
      </c>
      <c r="R93" s="60"/>
      <c r="S93" s="60"/>
      <c r="T93" s="60">
        <f>G93</f>
        <v>0</v>
      </c>
      <c r="U93" s="60">
        <f>G93</f>
        <v>0</v>
      </c>
      <c r="V93" s="60"/>
      <c r="W93" s="60"/>
      <c r="X93" s="60">
        <f>E93</f>
        <v>0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187">
        <f>SUM(AN89:AN92)</f>
        <v>30000</v>
      </c>
      <c r="AO93" s="187">
        <f>SUM(AO89:AO92)</f>
        <v>30000</v>
      </c>
      <c r="AP93" s="187">
        <f>SUM(AP89:AP92)</f>
        <v>30000</v>
      </c>
      <c r="AQ93" s="187">
        <f>SUM(AQ89:AQ92)</f>
        <v>30000</v>
      </c>
      <c r="AR93" s="187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85">
        <f>IF(E93&gt;G93,IF(Spielplan!E93&gt;Spielplan!G93,Punktemodus!$B$3,0),0)</f>
        <v>0</v>
      </c>
      <c r="BK93" s="85">
        <f>IF(E93=G93,IF(Spielplan!E93=Spielplan!G93,Punktemodus!$B$3,0),0)</f>
        <v>10</v>
      </c>
      <c r="BL93" s="85">
        <f>IF(E93&lt;G93,IF(Spielplan!E93&lt;Spielplan!G93,Punktemodus!$B$3,0),0)</f>
        <v>0</v>
      </c>
      <c r="BM93" s="85">
        <f>IF(E93=Spielplan!E93,IF(G93=Spielplan!G93,Punktemodus!$B$5,0),0)</f>
        <v>3</v>
      </c>
      <c r="BN93" s="85">
        <f>IF(E93=Spielplan!E93,Punktemodus!$B$7,0)</f>
        <v>1</v>
      </c>
      <c r="BO93" s="85">
        <f>IF(G93=Spielplan!G93,Punktemodus!$B$7,0)</f>
        <v>1</v>
      </c>
      <c r="BP93" s="137">
        <f>IF(Spielplan!E93="",0,SUM(BJ93:BO93))</f>
        <v>0</v>
      </c>
      <c r="BQ93" s="60"/>
      <c r="BR93" s="141"/>
      <c r="BS93" s="322"/>
      <c r="BT93" s="322"/>
      <c r="BU93" s="322"/>
      <c r="BV93" s="322"/>
      <c r="BW93" s="134"/>
      <c r="BX93" s="341"/>
      <c r="BY93" s="342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</row>
    <row r="94" spans="1:101" ht="18.75" customHeight="1" thickBot="1" x14ac:dyDescent="0.3">
      <c r="A94" s="60"/>
      <c r="B94" s="60"/>
      <c r="C94" s="230" t="str">
        <f>H89</f>
        <v>Algerien</v>
      </c>
      <c r="D94" s="231"/>
      <c r="E94" s="104"/>
      <c r="F94" s="93"/>
      <c r="G94" s="104"/>
      <c r="H94" s="230" t="str">
        <f>C90</f>
        <v>Russland</v>
      </c>
      <c r="I94" s="231"/>
      <c r="J94" s="60"/>
      <c r="K94" s="60" t="s">
        <v>119</v>
      </c>
      <c r="L94" s="60">
        <f t="shared" si="28"/>
        <v>0</v>
      </c>
      <c r="M94" s="60"/>
      <c r="N94" s="60">
        <f>IF($E94="",0,IF($E94&gt;$G94,3,IF($E94=$G94,1,0)))</f>
        <v>0</v>
      </c>
      <c r="O94" s="60">
        <f>IF($G94="",0,IF($E94&gt;$G94,0,IF($E94=$G94,1,3)))</f>
        <v>0</v>
      </c>
      <c r="P94" s="60"/>
      <c r="Q94" s="60"/>
      <c r="R94" s="60">
        <f>E94</f>
        <v>0</v>
      </c>
      <c r="S94" s="60">
        <f>G94</f>
        <v>0</v>
      </c>
      <c r="T94" s="60"/>
      <c r="U94" s="60"/>
      <c r="V94" s="60">
        <f>G94</f>
        <v>0</v>
      </c>
      <c r="W94" s="60">
        <f>E94</f>
        <v>0</v>
      </c>
      <c r="X94" s="60"/>
      <c r="Y94" s="60"/>
      <c r="Z94" s="60" t="s">
        <v>30</v>
      </c>
      <c r="AA94" s="60"/>
      <c r="AB94" s="60"/>
      <c r="AC94" s="60"/>
      <c r="AD94" s="60"/>
      <c r="AE94" s="60"/>
      <c r="AF94" s="60"/>
      <c r="AG94" s="60" t="b">
        <f>OR(AG89=AG90,AG89=AG91,AG89=AG92,AG90=AG91,AG90=AG92,AG91=AG92)</f>
        <v>1</v>
      </c>
      <c r="AH94" s="60"/>
      <c r="AI94" s="60"/>
      <c r="AJ94" s="60"/>
      <c r="AK94" s="60"/>
      <c r="AL94" s="60"/>
      <c r="AM94" s="60"/>
      <c r="AN94" s="60"/>
      <c r="AO94" s="60" t="s">
        <v>34</v>
      </c>
      <c r="AP94" s="60"/>
      <c r="AQ94" s="60"/>
      <c r="AR94" s="60" t="b">
        <f>OR(AR89=AR90,AR89=AR91,AR89=AR92,AR90=AR91,AR90=AR92,AR91=AR92)</f>
        <v>1</v>
      </c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85">
        <f>IF(E94&gt;G94,IF(Spielplan!E94&gt;Spielplan!G94,Punktemodus!$B$3,0),0)</f>
        <v>0</v>
      </c>
      <c r="BK94" s="85">
        <f>IF(E94=G94,IF(Spielplan!E94=Spielplan!G94,Punktemodus!$B$3,0),0)</f>
        <v>10</v>
      </c>
      <c r="BL94" s="85">
        <f>IF(E94&lt;G94,IF(Spielplan!E94&lt;Spielplan!G94,Punktemodus!$B$3,0),0)</f>
        <v>0</v>
      </c>
      <c r="BM94" s="85">
        <f>IF(E94=Spielplan!E94,IF(G94=Spielplan!G94,Punktemodus!$B$5,0),0)</f>
        <v>3</v>
      </c>
      <c r="BN94" s="85">
        <f>IF(E94=Spielplan!E94,Punktemodus!$B$7,0)</f>
        <v>1</v>
      </c>
      <c r="BO94" s="85">
        <f>IF(G94=Spielplan!G94,Punktemodus!$B$7,0)</f>
        <v>1</v>
      </c>
      <c r="BP94" s="137">
        <f>IF(Spielplan!E94="",0,SUM(BJ94:BO94))</f>
        <v>0</v>
      </c>
      <c r="BQ94" s="60"/>
      <c r="BR94" s="141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</row>
    <row r="95" spans="1:101" ht="18.75" customHeight="1" thickBot="1" x14ac:dyDescent="0.25">
      <c r="A95" s="60"/>
      <c r="B95" s="60"/>
      <c r="C95" s="136" t="str">
        <f>IF(G94="","",IF(AR94=TRUE,"Achtung: Fehler in Tabelle!",""))</f>
        <v/>
      </c>
      <c r="D95" s="60"/>
      <c r="E95" s="60"/>
      <c r="F95" s="60"/>
      <c r="G95" s="60"/>
      <c r="H95" s="60"/>
      <c r="I95" s="60"/>
      <c r="J95" s="60"/>
      <c r="K95" s="60"/>
      <c r="L95" s="60"/>
      <c r="M95" s="60">
        <f t="shared" ref="M95:X95" si="31">SUM(M89:M94)</f>
        <v>0</v>
      </c>
      <c r="N95" s="60">
        <f t="shared" si="31"/>
        <v>0</v>
      </c>
      <c r="O95" s="60">
        <f t="shared" si="31"/>
        <v>0</v>
      </c>
      <c r="P95" s="60">
        <f t="shared" si="31"/>
        <v>0</v>
      </c>
      <c r="Q95" s="60">
        <f t="shared" si="31"/>
        <v>0</v>
      </c>
      <c r="R95" s="60">
        <f t="shared" si="31"/>
        <v>0</v>
      </c>
      <c r="S95" s="60">
        <f t="shared" si="31"/>
        <v>0</v>
      </c>
      <c r="T95" s="60">
        <f t="shared" si="31"/>
        <v>0</v>
      </c>
      <c r="U95" s="60">
        <f t="shared" si="31"/>
        <v>0</v>
      </c>
      <c r="V95" s="60">
        <f t="shared" si="31"/>
        <v>0</v>
      </c>
      <c r="W95" s="60">
        <f t="shared" si="31"/>
        <v>0</v>
      </c>
      <c r="X95" s="60">
        <f t="shared" si="31"/>
        <v>0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160">
        <f>SUM(BP89:BP94)</f>
        <v>0</v>
      </c>
      <c r="BQ95" s="60"/>
      <c r="BR95" s="141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</row>
    <row r="96" spans="1:101" ht="13.5" thickBo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85"/>
      <c r="BK96" s="85"/>
      <c r="BL96" s="85"/>
      <c r="BM96" s="85"/>
      <c r="BN96" s="85"/>
      <c r="BO96" s="85"/>
      <c r="BP96" s="138"/>
      <c r="BQ96" s="60"/>
      <c r="BR96" s="141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</row>
    <row r="97" spans="1:101" ht="25.5" customHeight="1" thickBo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85"/>
      <c r="BK97" s="85"/>
      <c r="BL97" s="85"/>
      <c r="BM97" s="85"/>
      <c r="BN97" s="85"/>
      <c r="BO97" s="85"/>
      <c r="BP97" s="160">
        <f>SUM(BP12:BP95)/2</f>
        <v>0</v>
      </c>
      <c r="BQ97" s="60"/>
      <c r="BR97" s="141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</row>
    <row r="98" spans="1:101" x14ac:dyDescent="0.2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85"/>
      <c r="BK98" s="85"/>
      <c r="BL98" s="85"/>
      <c r="BM98" s="85"/>
      <c r="BN98" s="85"/>
      <c r="BO98" s="85"/>
      <c r="BP98" s="60"/>
      <c r="BQ98" s="60"/>
      <c r="BR98" s="141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</row>
  </sheetData>
  <mergeCells count="41"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  <mergeCell ref="CQ65:CV66"/>
    <mergeCell ref="BS44:BV45"/>
    <mergeCell ref="BX44:BX47"/>
    <mergeCell ref="BY44:BY47"/>
    <mergeCell ref="BZ44:BZ47"/>
    <mergeCell ref="CE44:CE47"/>
    <mergeCell ref="CF44:CF47"/>
    <mergeCell ref="CJ44:CJ47"/>
    <mergeCell ref="CO44:CO47"/>
    <mergeCell ref="CS44:CS47"/>
    <mergeCell ref="CQ59:CV60"/>
    <mergeCell ref="CQ62:CV63"/>
    <mergeCell ref="CQ32:CV33"/>
    <mergeCell ref="H2:BZ2"/>
    <mergeCell ref="H3:BZ3"/>
    <mergeCell ref="I4:BI4"/>
    <mergeCell ref="BY4:BZ4"/>
    <mergeCell ref="CG4:CV4"/>
    <mergeCell ref="BP8:BP11"/>
    <mergeCell ref="BJ9:BJ11"/>
    <mergeCell ref="BK9:BK11"/>
    <mergeCell ref="BL9:BL11"/>
    <mergeCell ref="BM9:BM11"/>
    <mergeCell ref="BN9:BN11"/>
    <mergeCell ref="BO9:BO11"/>
    <mergeCell ref="CQ23:CV24"/>
    <mergeCell ref="CQ26:CV27"/>
    <mergeCell ref="CQ29:CV30"/>
  </mergeCells>
  <conditionalFormatting sqref="CK24:CL24">
    <cfRule type="expression" dxfId="512" priority="1" stopIfTrue="1">
      <formula>IF($CH34="",TRUE,FALSE)</formula>
    </cfRule>
  </conditionalFormatting>
  <conditionalFormatting sqref="CA14:CB14">
    <cfRule type="expression" dxfId="511" priority="2" stopIfTrue="1">
      <formula>IF($BV$12="",TRUE,FALSE)</formula>
    </cfRule>
  </conditionalFormatting>
  <conditionalFormatting sqref="CA15:CB15">
    <cfRule type="expression" dxfId="510" priority="3" stopIfTrue="1">
      <formula>IF($BV$17="",TRUE,FALSE)</formula>
    </cfRule>
  </conditionalFormatting>
  <conditionalFormatting sqref="CA22:CB22">
    <cfRule type="expression" dxfId="509" priority="4" stopIfTrue="1">
      <formula>IF($BV$20="",TRUE,FALSE)</formula>
    </cfRule>
  </conditionalFormatting>
  <conditionalFormatting sqref="CA23:CB23">
    <cfRule type="expression" dxfId="508" priority="5" stopIfTrue="1">
      <formula>IF($BV$25="",TRUE,FALSE)</formula>
    </cfRule>
  </conditionalFormatting>
  <conditionalFormatting sqref="CA30:CB30">
    <cfRule type="expression" dxfId="507" priority="6" stopIfTrue="1">
      <formula>IF($BV$29="",TRUE,FALSE)</formula>
    </cfRule>
  </conditionalFormatting>
  <conditionalFormatting sqref="CA31:CB31">
    <cfRule type="expression" dxfId="506" priority="7" stopIfTrue="1">
      <formula>IF($BV$33="",TRUE,FALSE)</formula>
    </cfRule>
  </conditionalFormatting>
  <conditionalFormatting sqref="CA38:CB38">
    <cfRule type="expression" dxfId="505" priority="8" stopIfTrue="1">
      <formula>IF($BV$37="",TRUE,FALSE)</formula>
    </cfRule>
  </conditionalFormatting>
  <conditionalFormatting sqref="CA39:CB39">
    <cfRule type="expression" dxfId="504" priority="9" stopIfTrue="1">
      <formula>IF($BV$41="",TRUE,FALSE)</formula>
    </cfRule>
  </conditionalFormatting>
  <conditionalFormatting sqref="CF18:CG18">
    <cfRule type="expression" dxfId="503" priority="10" stopIfTrue="1">
      <formula>IF($CC$15="",TRUE,FALSE)</formula>
    </cfRule>
  </conditionalFormatting>
  <conditionalFormatting sqref="CF19:CG19">
    <cfRule type="expression" dxfId="502" priority="11" stopIfTrue="1">
      <formula>IF($CC$22="",TRUE,FALSE)</formula>
    </cfRule>
  </conditionalFormatting>
  <conditionalFormatting sqref="CF35:CG35">
    <cfRule type="expression" dxfId="501" priority="12" stopIfTrue="1">
      <formula>IF($CC$39="",TRUE,FALSE)</formula>
    </cfRule>
  </conditionalFormatting>
  <conditionalFormatting sqref="CF34:CG34">
    <cfRule type="expression" dxfId="500" priority="13" stopIfTrue="1">
      <formula>IF($CC$31="",TRUE,FALSE)</formula>
    </cfRule>
  </conditionalFormatting>
  <conditionalFormatting sqref="CK23:CL23 CK29:CL29">
    <cfRule type="expression" dxfId="499" priority="14" stopIfTrue="1">
      <formula>IF($CH$18="",TRUE,FALSE)</formula>
    </cfRule>
  </conditionalFormatting>
  <conditionalFormatting sqref="CK30:CL30">
    <cfRule type="expression" dxfId="498" priority="15" stopIfTrue="1">
      <formula>IF($CH$34="",TRUE,FALSE)</formula>
    </cfRule>
  </conditionalFormatting>
  <conditionalFormatting sqref="CQ23:CV24">
    <cfRule type="expression" dxfId="497" priority="16" stopIfTrue="1">
      <formula>IF($CM$23="",TRUE,FALSE)</formula>
    </cfRule>
  </conditionalFormatting>
  <conditionalFormatting sqref="CQ26:CV27">
    <cfRule type="expression" dxfId="496" priority="17" stopIfTrue="1">
      <formula>IF($CM$24="",TRUE,FALSE)</formula>
    </cfRule>
  </conditionalFormatting>
  <conditionalFormatting sqref="CQ29:CV30">
    <cfRule type="expression" dxfId="495" priority="18" stopIfTrue="1">
      <formula>IF($CM$29="",TRUE,FALSE)</formula>
    </cfRule>
  </conditionalFormatting>
  <conditionalFormatting sqref="CQ32:CV33">
    <cfRule type="expression" dxfId="494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 enableFormatConditionsCalculation="0">
    <tabColor indexed="51"/>
  </sheetPr>
  <dimension ref="A1:F67"/>
  <sheetViews>
    <sheetView workbookViewId="0"/>
  </sheetViews>
  <sheetFormatPr baseColWidth="10" defaultRowHeight="12.75" x14ac:dyDescent="0.2"/>
  <cols>
    <col min="1" max="1" width="1.140625" customWidth="1"/>
    <col min="2" max="2" width="9.28515625" customWidth="1"/>
    <col min="3" max="3" width="20.85546875" style="41" customWidth="1"/>
    <col min="4" max="4" width="16.5703125" style="1" customWidth="1"/>
    <col min="5" max="5" width="2" customWidth="1"/>
    <col min="6" max="6" width="79.42578125" customWidth="1"/>
  </cols>
  <sheetData>
    <row r="1" spans="1:6" ht="13.5" thickBot="1" x14ac:dyDescent="0.25">
      <c r="A1" s="175"/>
      <c r="B1" s="175"/>
      <c r="C1" s="175"/>
      <c r="D1" s="175"/>
      <c r="E1" s="175"/>
    </row>
    <row r="2" spans="1:6" ht="29.25" customHeight="1" thickBot="1" x14ac:dyDescent="0.25">
      <c r="A2" s="173"/>
      <c r="B2" s="316" t="s">
        <v>210</v>
      </c>
      <c r="C2" s="317"/>
      <c r="D2" s="318"/>
      <c r="E2" s="175"/>
    </row>
    <row r="3" spans="1:6" ht="26.25" x14ac:dyDescent="0.4">
      <c r="A3" s="173"/>
      <c r="B3" s="176" t="s">
        <v>218</v>
      </c>
      <c r="C3" s="177"/>
      <c r="D3" s="178"/>
      <c r="E3" s="175"/>
    </row>
    <row r="4" spans="1:6" x14ac:dyDescent="0.2">
      <c r="A4" s="173"/>
      <c r="B4" s="173"/>
      <c r="C4" s="174"/>
      <c r="D4" s="175"/>
      <c r="E4" s="175"/>
    </row>
    <row r="5" spans="1:6" ht="18" customHeight="1" x14ac:dyDescent="0.2">
      <c r="A5" s="173"/>
      <c r="B5" s="173"/>
      <c r="C5" s="174"/>
      <c r="D5" s="175"/>
      <c r="E5" s="175"/>
    </row>
    <row r="6" spans="1:6" ht="14.25" customHeight="1" x14ac:dyDescent="0.25">
      <c r="A6" s="179"/>
      <c r="B6" s="180"/>
      <c r="C6" s="181" t="s">
        <v>53</v>
      </c>
      <c r="D6" s="180" t="s">
        <v>4</v>
      </c>
      <c r="E6" s="175"/>
    </row>
    <row r="7" spans="1:6" ht="15.75" x14ac:dyDescent="0.25">
      <c r="A7" s="182">
        <f>ROUND(AUSWERTUNG!H7,0)</f>
        <v>1</v>
      </c>
      <c r="B7" s="239">
        <f>IF(A6=A7,"",A7)</f>
        <v>1</v>
      </c>
      <c r="C7" s="240" t="str">
        <f>AUSWERTUNG!I7</f>
        <v>Roger</v>
      </c>
      <c r="D7" s="239">
        <f>AUSWERTUNG!J7</f>
        <v>730</v>
      </c>
      <c r="E7" s="175"/>
      <c r="F7">
        <v>1</v>
      </c>
    </row>
    <row r="8" spans="1:6" ht="15.75" x14ac:dyDescent="0.25">
      <c r="A8" s="182">
        <f>ROUND(AUSWERTUNG!H8,0)</f>
        <v>1</v>
      </c>
      <c r="B8" s="241" t="str">
        <f t="shared" ref="B8:B56" si="0">IF(A7=A8,"",A8)</f>
        <v/>
      </c>
      <c r="C8" s="242" t="str">
        <f>AUSWERTUNG!I8</f>
        <v>Peter</v>
      </c>
      <c r="D8" s="241">
        <f>AUSWERTUNG!J8</f>
        <v>730</v>
      </c>
      <c r="E8" s="175"/>
      <c r="F8">
        <v>2</v>
      </c>
    </row>
    <row r="9" spans="1:6" ht="15.75" x14ac:dyDescent="0.25">
      <c r="A9" s="182">
        <f>ROUND(AUSWERTUNG!H9,0)</f>
        <v>1</v>
      </c>
      <c r="B9" s="243" t="str">
        <f t="shared" si="0"/>
        <v/>
      </c>
      <c r="C9" s="244" t="str">
        <f>AUSWERTUNG!I9</f>
        <v>Richard</v>
      </c>
      <c r="D9" s="243">
        <f>AUSWERTUNG!J9</f>
        <v>730</v>
      </c>
      <c r="E9" s="175"/>
      <c r="F9">
        <v>3</v>
      </c>
    </row>
    <row r="10" spans="1:6" ht="15" x14ac:dyDescent="0.2">
      <c r="A10" s="182">
        <f>ROUND(AUSWERTUNG!H10,0)</f>
        <v>1</v>
      </c>
      <c r="B10" s="183" t="str">
        <f t="shared" si="0"/>
        <v/>
      </c>
      <c r="C10" s="184" t="str">
        <f>AUSWERTUNG!I10</f>
        <v>Samuel</v>
      </c>
      <c r="D10" s="185">
        <f>AUSWERTUNG!J10</f>
        <v>730</v>
      </c>
      <c r="E10" s="175"/>
      <c r="F10">
        <v>4</v>
      </c>
    </row>
    <row r="11" spans="1:6" ht="15" x14ac:dyDescent="0.2">
      <c r="A11" s="182">
        <f>ROUND(AUSWERTUNG!H11,0)</f>
        <v>1</v>
      </c>
      <c r="B11" s="183" t="str">
        <f t="shared" si="0"/>
        <v/>
      </c>
      <c r="C11" s="184" t="str">
        <f>AUSWERTUNG!I11</f>
        <v>Thomas</v>
      </c>
      <c r="D11" s="185">
        <f>AUSWERTUNG!J11</f>
        <v>730</v>
      </c>
      <c r="E11" s="175"/>
      <c r="F11">
        <v>5</v>
      </c>
    </row>
    <row r="12" spans="1:6" ht="15" x14ac:dyDescent="0.2">
      <c r="A12" s="182">
        <f>ROUND(AUSWERTUNG!H12,0)</f>
        <v>1</v>
      </c>
      <c r="B12" s="183" t="str">
        <f t="shared" si="0"/>
        <v/>
      </c>
      <c r="C12" s="184" t="str">
        <f>AUSWERTUNG!I12</f>
        <v>Michael</v>
      </c>
      <c r="D12" s="185">
        <f>AUSWERTUNG!J12</f>
        <v>730</v>
      </c>
      <c r="E12" s="175"/>
      <c r="F12">
        <v>6</v>
      </c>
    </row>
    <row r="13" spans="1:6" ht="15" x14ac:dyDescent="0.2">
      <c r="A13" s="182">
        <f>ROUND(AUSWERTUNG!H13,0)</f>
        <v>1</v>
      </c>
      <c r="B13" s="183" t="str">
        <f t="shared" si="0"/>
        <v/>
      </c>
      <c r="C13" s="184" t="str">
        <f>AUSWERTUNG!I13</f>
        <v>Leo</v>
      </c>
      <c r="D13" s="185">
        <f>AUSWERTUNG!J13</f>
        <v>730</v>
      </c>
      <c r="E13" s="175"/>
      <c r="F13">
        <v>7</v>
      </c>
    </row>
    <row r="14" spans="1:6" ht="15" x14ac:dyDescent="0.2">
      <c r="A14" s="182">
        <f>ROUND(AUSWERTUNG!H14,0)</f>
        <v>1</v>
      </c>
      <c r="B14" s="183" t="str">
        <f t="shared" si="0"/>
        <v/>
      </c>
      <c r="C14" s="184" t="str">
        <f>AUSWERTUNG!I14</f>
        <v>Stefan</v>
      </c>
      <c r="D14" s="185">
        <f>AUSWERTUNG!J14</f>
        <v>730</v>
      </c>
      <c r="E14" s="175"/>
      <c r="F14">
        <v>8</v>
      </c>
    </row>
    <row r="15" spans="1:6" ht="15" x14ac:dyDescent="0.2">
      <c r="A15" s="182">
        <f>ROUND(AUSWERTUNG!H15,0)</f>
        <v>1</v>
      </c>
      <c r="B15" s="183" t="str">
        <f t="shared" si="0"/>
        <v/>
      </c>
      <c r="C15" s="184" t="str">
        <f>AUSWERTUNG!I15</f>
        <v>Markus</v>
      </c>
      <c r="D15" s="185">
        <f>AUSWERTUNG!J15</f>
        <v>730</v>
      </c>
      <c r="E15" s="175"/>
      <c r="F15">
        <v>9</v>
      </c>
    </row>
    <row r="16" spans="1:6" ht="15" x14ac:dyDescent="0.2">
      <c r="A16" s="182">
        <f>ROUND(AUSWERTUNG!H16,0)</f>
        <v>1</v>
      </c>
      <c r="B16" s="183" t="str">
        <f t="shared" si="0"/>
        <v/>
      </c>
      <c r="C16" s="184" t="str">
        <f>AUSWERTUNG!I16</f>
        <v>Miro</v>
      </c>
      <c r="D16" s="185">
        <f>AUSWERTUNG!J16</f>
        <v>730</v>
      </c>
      <c r="E16" s="175"/>
      <c r="F16">
        <v>10</v>
      </c>
    </row>
    <row r="17" spans="1:6" ht="15" x14ac:dyDescent="0.2">
      <c r="A17" s="182">
        <f>ROUND(AUSWERTUNG!H17,0)</f>
        <v>1</v>
      </c>
      <c r="B17" s="183" t="str">
        <f t="shared" si="0"/>
        <v/>
      </c>
      <c r="C17" s="184" t="str">
        <f>AUSWERTUNG!I17</f>
        <v>Nicole</v>
      </c>
      <c r="D17" s="185">
        <f>AUSWERTUNG!J17</f>
        <v>730</v>
      </c>
      <c r="E17" s="175"/>
      <c r="F17">
        <v>11</v>
      </c>
    </row>
    <row r="18" spans="1:6" ht="15" x14ac:dyDescent="0.2">
      <c r="A18" s="182">
        <f>ROUND(AUSWERTUNG!H18,0)</f>
        <v>1</v>
      </c>
      <c r="B18" s="183" t="str">
        <f t="shared" si="0"/>
        <v/>
      </c>
      <c r="C18" s="184" t="str">
        <f>AUSWERTUNG!I18</f>
        <v>Helen</v>
      </c>
      <c r="D18" s="185">
        <f>AUSWERTUNG!J18</f>
        <v>730</v>
      </c>
      <c r="E18" s="175"/>
      <c r="F18">
        <v>12</v>
      </c>
    </row>
    <row r="19" spans="1:6" ht="15" x14ac:dyDescent="0.2">
      <c r="A19" s="182">
        <f>ROUND(AUSWERTUNG!H19,0)</f>
        <v>1</v>
      </c>
      <c r="B19" s="183" t="str">
        <f t="shared" si="0"/>
        <v/>
      </c>
      <c r="C19" s="184" t="str">
        <f>AUSWERTUNG!I19</f>
        <v>Pascale</v>
      </c>
      <c r="D19" s="185">
        <f>AUSWERTUNG!J19</f>
        <v>730</v>
      </c>
      <c r="E19" s="175"/>
      <c r="F19">
        <v>13</v>
      </c>
    </row>
    <row r="20" spans="1:6" ht="15" x14ac:dyDescent="0.2">
      <c r="A20" s="182">
        <f>ROUND(AUSWERTUNG!H20,0)</f>
        <v>1</v>
      </c>
      <c r="B20" s="183" t="str">
        <f t="shared" si="0"/>
        <v/>
      </c>
      <c r="C20" s="184" t="str">
        <f>AUSWERTUNG!I20</f>
        <v>Maria</v>
      </c>
      <c r="D20" s="185">
        <f>AUSWERTUNG!J20</f>
        <v>730</v>
      </c>
      <c r="E20" s="175"/>
      <c r="F20">
        <v>14</v>
      </c>
    </row>
    <row r="21" spans="1:6" ht="15" x14ac:dyDescent="0.2">
      <c r="A21" s="182">
        <f>ROUND(AUSWERTUNG!H21,0)</f>
        <v>1</v>
      </c>
      <c r="B21" s="183" t="str">
        <f t="shared" si="0"/>
        <v/>
      </c>
      <c r="C21" s="184" t="str">
        <f>AUSWERTUNG!I21</f>
        <v>Sandra</v>
      </c>
      <c r="D21" s="185">
        <f>AUSWERTUNG!J21</f>
        <v>730</v>
      </c>
      <c r="E21" s="175"/>
      <c r="F21">
        <v>15</v>
      </c>
    </row>
    <row r="22" spans="1:6" ht="15" x14ac:dyDescent="0.2">
      <c r="A22" s="182">
        <f>ROUND(AUSWERTUNG!H22,0)</f>
        <v>1</v>
      </c>
      <c r="B22" s="183" t="str">
        <f t="shared" si="0"/>
        <v/>
      </c>
      <c r="C22" s="184" t="str">
        <f>AUSWERTUNG!I22</f>
        <v>Angelique</v>
      </c>
      <c r="D22" s="185">
        <f>AUSWERTUNG!J22</f>
        <v>730</v>
      </c>
      <c r="E22" s="175"/>
      <c r="F22">
        <v>16</v>
      </c>
    </row>
    <row r="23" spans="1:6" ht="15" x14ac:dyDescent="0.2">
      <c r="A23" s="182">
        <f>ROUND(AUSWERTUNG!H23,0)</f>
        <v>1</v>
      </c>
      <c r="B23" s="183" t="str">
        <f t="shared" si="0"/>
        <v/>
      </c>
      <c r="C23" s="184" t="str">
        <f>AUSWERTUNG!I23</f>
        <v>Luzia</v>
      </c>
      <c r="D23" s="185">
        <f>AUSWERTUNG!J23</f>
        <v>730</v>
      </c>
      <c r="E23" s="175"/>
      <c r="F23">
        <v>17</v>
      </c>
    </row>
    <row r="24" spans="1:6" ht="15" x14ac:dyDescent="0.2">
      <c r="A24" s="182">
        <f>ROUND(AUSWERTUNG!H24,0)</f>
        <v>1</v>
      </c>
      <c r="B24" s="183" t="str">
        <f t="shared" si="0"/>
        <v/>
      </c>
      <c r="C24" s="184" t="str">
        <f>AUSWERTUNG!I24</f>
        <v>Petra</v>
      </c>
      <c r="D24" s="185">
        <f>AUSWERTUNG!J24</f>
        <v>730</v>
      </c>
      <c r="E24" s="175"/>
      <c r="F24">
        <v>18</v>
      </c>
    </row>
    <row r="25" spans="1:6" ht="15" x14ac:dyDescent="0.2">
      <c r="A25" s="182">
        <f>ROUND(AUSWERTUNG!H25,0)</f>
        <v>1</v>
      </c>
      <c r="B25" s="183" t="str">
        <f t="shared" si="0"/>
        <v/>
      </c>
      <c r="C25" s="184" t="str">
        <f>AUSWERTUNG!I25</f>
        <v>Michele</v>
      </c>
      <c r="D25" s="185">
        <f>AUSWERTUNG!J25</f>
        <v>730</v>
      </c>
      <c r="E25" s="175"/>
      <c r="F25">
        <v>19</v>
      </c>
    </row>
    <row r="26" spans="1:6" ht="15" x14ac:dyDescent="0.2">
      <c r="A26" s="182">
        <f>ROUND(AUSWERTUNG!H26,0)</f>
        <v>1</v>
      </c>
      <c r="B26" s="183" t="str">
        <f t="shared" si="0"/>
        <v/>
      </c>
      <c r="C26" s="184" t="str">
        <f>AUSWERTUNG!I26</f>
        <v>Kerstin</v>
      </c>
      <c r="D26" s="185">
        <f>AUSWERTUNG!J26</f>
        <v>730</v>
      </c>
      <c r="E26" s="175"/>
      <c r="F26">
        <v>20</v>
      </c>
    </row>
    <row r="27" spans="1:6" ht="15" x14ac:dyDescent="0.2">
      <c r="A27" s="182">
        <f>ROUND(AUSWERTUNG!H27,0)</f>
        <v>1</v>
      </c>
      <c r="B27" s="183" t="str">
        <f t="shared" si="0"/>
        <v/>
      </c>
      <c r="C27" s="184" t="str">
        <f>AUSWERTUNG!I27</f>
        <v>Lars</v>
      </c>
      <c r="D27" s="185">
        <f>AUSWERTUNG!J27</f>
        <v>730</v>
      </c>
      <c r="E27" s="175"/>
      <c r="F27">
        <v>21</v>
      </c>
    </row>
    <row r="28" spans="1:6" ht="15" x14ac:dyDescent="0.2">
      <c r="A28" s="182">
        <f>ROUND(AUSWERTUNG!H28,0)</f>
        <v>1</v>
      </c>
      <c r="B28" s="183" t="str">
        <f t="shared" si="0"/>
        <v/>
      </c>
      <c r="C28" s="184" t="str">
        <f>AUSWERTUNG!I28</f>
        <v>Bernd</v>
      </c>
      <c r="D28" s="185">
        <f>AUSWERTUNG!J28</f>
        <v>730</v>
      </c>
      <c r="E28" s="175"/>
      <c r="F28">
        <v>22</v>
      </c>
    </row>
    <row r="29" spans="1:6" ht="15" x14ac:dyDescent="0.2">
      <c r="A29" s="182">
        <f>ROUND(AUSWERTUNG!H29,0)</f>
        <v>1</v>
      </c>
      <c r="B29" s="183" t="str">
        <f t="shared" si="0"/>
        <v/>
      </c>
      <c r="C29" s="184" t="str">
        <f>AUSWERTUNG!I29</f>
        <v>Hans</v>
      </c>
      <c r="D29" s="185">
        <f>AUSWERTUNG!J29</f>
        <v>730</v>
      </c>
      <c r="E29" s="175"/>
      <c r="F29">
        <v>23</v>
      </c>
    </row>
    <row r="30" spans="1:6" ht="15" x14ac:dyDescent="0.2">
      <c r="A30" s="182">
        <f>ROUND(AUSWERTUNG!H30,0)</f>
        <v>1</v>
      </c>
      <c r="B30" s="183" t="str">
        <f t="shared" si="0"/>
        <v/>
      </c>
      <c r="C30" s="184" t="str">
        <f>AUSWERTUNG!I30</f>
        <v>Bernhard</v>
      </c>
      <c r="D30" s="185">
        <f>AUSWERTUNG!J30</f>
        <v>730</v>
      </c>
      <c r="E30" s="175"/>
      <c r="F30">
        <v>24</v>
      </c>
    </row>
    <row r="31" spans="1:6" ht="15" x14ac:dyDescent="0.2">
      <c r="A31" s="182">
        <f>ROUND(AUSWERTUNG!H31,0)</f>
        <v>1</v>
      </c>
      <c r="B31" s="183" t="str">
        <f t="shared" si="0"/>
        <v/>
      </c>
      <c r="C31" s="184" t="str">
        <f>AUSWERTUNG!I31</f>
        <v>Matthias</v>
      </c>
      <c r="D31" s="185">
        <f>AUSWERTUNG!J31</f>
        <v>730</v>
      </c>
      <c r="E31" s="175"/>
      <c r="F31">
        <v>25</v>
      </c>
    </row>
    <row r="32" spans="1:6" ht="15" x14ac:dyDescent="0.2">
      <c r="A32" s="182">
        <f>ROUND(AUSWERTUNG!H32,0)</f>
        <v>1</v>
      </c>
      <c r="B32" s="183" t="str">
        <f t="shared" si="0"/>
        <v/>
      </c>
      <c r="C32" s="184" t="str">
        <f>AUSWERTUNG!I32</f>
        <v>Anton</v>
      </c>
      <c r="D32" s="185">
        <f>AUSWERTUNG!J32</f>
        <v>730</v>
      </c>
      <c r="E32" s="175"/>
      <c r="F32">
        <v>26</v>
      </c>
    </row>
    <row r="33" spans="1:6" ht="15" x14ac:dyDescent="0.2">
      <c r="A33" s="182">
        <f>ROUND(AUSWERTUNG!H33,0)</f>
        <v>1</v>
      </c>
      <c r="B33" s="183" t="str">
        <f t="shared" si="0"/>
        <v/>
      </c>
      <c r="C33" s="184" t="str">
        <f>AUSWERTUNG!I33</f>
        <v>Karl</v>
      </c>
      <c r="D33" s="185">
        <f>AUSWERTUNG!J33</f>
        <v>730</v>
      </c>
      <c r="E33" s="175"/>
      <c r="F33">
        <v>27</v>
      </c>
    </row>
    <row r="34" spans="1:6" ht="15" x14ac:dyDescent="0.2">
      <c r="A34" s="182">
        <f>ROUND(AUSWERTUNG!H34,0)</f>
        <v>1</v>
      </c>
      <c r="B34" s="183" t="str">
        <f t="shared" si="0"/>
        <v/>
      </c>
      <c r="C34" s="184" t="str">
        <f>AUSWERTUNG!I34</f>
        <v>Fritz</v>
      </c>
      <c r="D34" s="185">
        <f>AUSWERTUNG!J34</f>
        <v>730</v>
      </c>
      <c r="E34" s="175"/>
      <c r="F34">
        <v>28</v>
      </c>
    </row>
    <row r="35" spans="1:6" ht="15" x14ac:dyDescent="0.2">
      <c r="A35" s="182">
        <f>ROUND(AUSWERTUNG!H35,0)</f>
        <v>1</v>
      </c>
      <c r="B35" s="183" t="str">
        <f t="shared" si="0"/>
        <v/>
      </c>
      <c r="C35" s="184" t="str">
        <f>AUSWERTUNG!I35</f>
        <v>Felix</v>
      </c>
      <c r="D35" s="185">
        <f>AUSWERTUNG!J35</f>
        <v>730</v>
      </c>
      <c r="E35" s="175"/>
      <c r="F35">
        <v>29</v>
      </c>
    </row>
    <row r="36" spans="1:6" ht="15" x14ac:dyDescent="0.2">
      <c r="A36" s="182">
        <f>ROUND(AUSWERTUNG!H36,0)</f>
        <v>1</v>
      </c>
      <c r="B36" s="183" t="str">
        <f t="shared" si="0"/>
        <v/>
      </c>
      <c r="C36" s="184" t="str">
        <f>AUSWERTUNG!I36</f>
        <v>Florian</v>
      </c>
      <c r="D36" s="185">
        <f>AUSWERTUNG!J36</f>
        <v>730</v>
      </c>
      <c r="E36" s="175"/>
      <c r="F36">
        <v>30</v>
      </c>
    </row>
    <row r="37" spans="1:6" ht="15" x14ac:dyDescent="0.2">
      <c r="A37" s="182">
        <f>ROUND(AUSWERTUNG!H37,0)</f>
        <v>1</v>
      </c>
      <c r="B37" s="183" t="str">
        <f t="shared" si="0"/>
        <v/>
      </c>
      <c r="C37" s="184" t="str">
        <f>AUSWERTUNG!I37</f>
        <v>Martha</v>
      </c>
      <c r="D37" s="185">
        <f>AUSWERTUNG!J37</f>
        <v>730</v>
      </c>
      <c r="E37" s="175"/>
      <c r="F37">
        <v>31</v>
      </c>
    </row>
    <row r="38" spans="1:6" ht="15" x14ac:dyDescent="0.2">
      <c r="A38" s="182">
        <f>ROUND(AUSWERTUNG!H38,0)</f>
        <v>1</v>
      </c>
      <c r="B38" s="183" t="str">
        <f t="shared" si="0"/>
        <v/>
      </c>
      <c r="C38" s="184" t="str">
        <f>AUSWERTUNG!I38</f>
        <v>Monika</v>
      </c>
      <c r="D38" s="185">
        <f>AUSWERTUNG!J38</f>
        <v>730</v>
      </c>
      <c r="E38" s="175"/>
      <c r="F38">
        <v>32</v>
      </c>
    </row>
    <row r="39" spans="1:6" ht="15" x14ac:dyDescent="0.2">
      <c r="A39" s="182">
        <f>ROUND(AUSWERTUNG!H39,0)</f>
        <v>1</v>
      </c>
      <c r="B39" s="183" t="str">
        <f t="shared" si="0"/>
        <v/>
      </c>
      <c r="C39" s="184" t="str">
        <f>AUSWERTUNG!I39</f>
        <v>Miriam</v>
      </c>
      <c r="D39" s="185">
        <f>AUSWERTUNG!J39</f>
        <v>730</v>
      </c>
      <c r="E39" s="175"/>
      <c r="F39">
        <v>33</v>
      </c>
    </row>
    <row r="40" spans="1:6" ht="15" x14ac:dyDescent="0.2">
      <c r="A40" s="182">
        <f>ROUND(AUSWERTUNG!H40,0)</f>
        <v>1</v>
      </c>
      <c r="B40" s="183" t="str">
        <f t="shared" si="0"/>
        <v/>
      </c>
      <c r="C40" s="184" t="str">
        <f>AUSWERTUNG!I40</f>
        <v>Marcela</v>
      </c>
      <c r="D40" s="185">
        <f>AUSWERTUNG!J40</f>
        <v>730</v>
      </c>
      <c r="E40" s="175"/>
      <c r="F40">
        <v>34</v>
      </c>
    </row>
    <row r="41" spans="1:6" ht="15" x14ac:dyDescent="0.2">
      <c r="A41" s="182">
        <f>ROUND(AUSWERTUNG!H41,0)</f>
        <v>1</v>
      </c>
      <c r="B41" s="183" t="str">
        <f t="shared" si="0"/>
        <v/>
      </c>
      <c r="C41" s="184" t="str">
        <f>AUSWERTUNG!I41</f>
        <v>Mareike</v>
      </c>
      <c r="D41" s="185">
        <f>AUSWERTUNG!J41</f>
        <v>730</v>
      </c>
      <c r="E41" s="175"/>
      <c r="F41">
        <v>35</v>
      </c>
    </row>
    <row r="42" spans="1:6" ht="15" x14ac:dyDescent="0.2">
      <c r="A42" s="182">
        <f>ROUND(AUSWERTUNG!H42,0)</f>
        <v>1</v>
      </c>
      <c r="B42" s="183" t="str">
        <f t="shared" si="0"/>
        <v/>
      </c>
      <c r="C42" s="184" t="str">
        <f>AUSWERTUNG!I42</f>
        <v>Aurelia</v>
      </c>
      <c r="D42" s="185">
        <f>AUSWERTUNG!J42</f>
        <v>730</v>
      </c>
      <c r="E42" s="175"/>
      <c r="F42">
        <v>36</v>
      </c>
    </row>
    <row r="43" spans="1:6" ht="15" x14ac:dyDescent="0.2">
      <c r="A43" s="182">
        <f>ROUND(AUSWERTUNG!H43,0)</f>
        <v>1</v>
      </c>
      <c r="B43" s="183" t="str">
        <f t="shared" si="0"/>
        <v/>
      </c>
      <c r="C43" s="184" t="str">
        <f>AUSWERTUNG!I43</f>
        <v>Anuschka</v>
      </c>
      <c r="D43" s="185">
        <f>AUSWERTUNG!J43</f>
        <v>730</v>
      </c>
      <c r="E43" s="175"/>
      <c r="F43">
        <v>37</v>
      </c>
    </row>
    <row r="44" spans="1:6" ht="15" x14ac:dyDescent="0.2">
      <c r="A44" s="182">
        <f>ROUND(AUSWERTUNG!H44,0)</f>
        <v>1</v>
      </c>
      <c r="B44" s="183" t="str">
        <f t="shared" si="0"/>
        <v/>
      </c>
      <c r="C44" s="184" t="str">
        <f>AUSWERTUNG!I44</f>
        <v>Anouk</v>
      </c>
      <c r="D44" s="185">
        <f>AUSWERTUNG!J44</f>
        <v>730</v>
      </c>
      <c r="E44" s="175"/>
      <c r="F44">
        <v>38</v>
      </c>
    </row>
    <row r="45" spans="1:6" ht="15" x14ac:dyDescent="0.2">
      <c r="A45" s="182">
        <f>ROUND(AUSWERTUNG!H45,0)</f>
        <v>1</v>
      </c>
      <c r="B45" s="183" t="str">
        <f t="shared" si="0"/>
        <v/>
      </c>
      <c r="C45" s="184" t="str">
        <f>AUSWERTUNG!I45</f>
        <v>Yvette</v>
      </c>
      <c r="D45" s="185">
        <f>AUSWERTUNG!J45</f>
        <v>730</v>
      </c>
      <c r="E45" s="175"/>
      <c r="F45">
        <v>39</v>
      </c>
    </row>
    <row r="46" spans="1:6" ht="15" x14ac:dyDescent="0.2">
      <c r="A46" s="182">
        <f>ROUND(AUSWERTUNG!H46,0)</f>
        <v>1</v>
      </c>
      <c r="B46" s="183" t="str">
        <f t="shared" si="0"/>
        <v/>
      </c>
      <c r="C46" s="184" t="str">
        <f>AUSWERTUNG!I46</f>
        <v>Gaby</v>
      </c>
      <c r="D46" s="185">
        <f>AUSWERTUNG!J46</f>
        <v>730</v>
      </c>
      <c r="E46" s="175"/>
      <c r="F46">
        <v>40</v>
      </c>
    </row>
    <row r="47" spans="1:6" ht="15" x14ac:dyDescent="0.2">
      <c r="A47" s="182">
        <f>ROUND(AUSWERTUNG!H47,0)</f>
        <v>1</v>
      </c>
      <c r="B47" s="183" t="str">
        <f t="shared" si="0"/>
        <v/>
      </c>
      <c r="C47" s="184" t="str">
        <f>AUSWERTUNG!I47</f>
        <v>Riccardo</v>
      </c>
      <c r="D47" s="185">
        <f>AUSWERTUNG!J47</f>
        <v>730</v>
      </c>
      <c r="E47" s="175"/>
      <c r="F47">
        <v>41</v>
      </c>
    </row>
    <row r="48" spans="1:6" ht="15" x14ac:dyDescent="0.2">
      <c r="A48" s="182">
        <f>ROUND(AUSWERTUNG!H48,0)</f>
        <v>1</v>
      </c>
      <c r="B48" s="183" t="str">
        <f t="shared" si="0"/>
        <v/>
      </c>
      <c r="C48" s="184" t="str">
        <f>AUSWERTUNG!I48</f>
        <v>Roman</v>
      </c>
      <c r="D48" s="185">
        <f>AUSWERTUNG!J48</f>
        <v>730</v>
      </c>
      <c r="E48" s="175"/>
      <c r="F48">
        <v>42</v>
      </c>
    </row>
    <row r="49" spans="1:6" ht="15" x14ac:dyDescent="0.2">
      <c r="A49" s="182">
        <f>ROUND(AUSWERTUNG!H49,0)</f>
        <v>1</v>
      </c>
      <c r="B49" s="183" t="str">
        <f t="shared" si="0"/>
        <v/>
      </c>
      <c r="C49" s="184" t="str">
        <f>AUSWERTUNG!I49</f>
        <v>Ramon</v>
      </c>
      <c r="D49" s="185">
        <f>AUSWERTUNG!J49</f>
        <v>730</v>
      </c>
      <c r="E49" s="175"/>
      <c r="F49">
        <v>43</v>
      </c>
    </row>
    <row r="50" spans="1:6" ht="15" x14ac:dyDescent="0.2">
      <c r="A50" s="182">
        <f>ROUND(AUSWERTUNG!H50,0)</f>
        <v>1</v>
      </c>
      <c r="B50" s="183" t="str">
        <f t="shared" si="0"/>
        <v/>
      </c>
      <c r="C50" s="184" t="str">
        <f>AUSWERTUNG!I50</f>
        <v>Rudolf</v>
      </c>
      <c r="D50" s="185">
        <f>AUSWERTUNG!J50</f>
        <v>730</v>
      </c>
      <c r="E50" s="175"/>
      <c r="F50">
        <v>44</v>
      </c>
    </row>
    <row r="51" spans="1:6" ht="15" x14ac:dyDescent="0.2">
      <c r="A51" s="182">
        <f>ROUND(AUSWERTUNG!H51,0)</f>
        <v>1</v>
      </c>
      <c r="B51" s="183" t="str">
        <f t="shared" si="0"/>
        <v/>
      </c>
      <c r="C51" s="184" t="str">
        <f>AUSWERTUNG!I51</f>
        <v>Gerold</v>
      </c>
      <c r="D51" s="185">
        <f>AUSWERTUNG!J51</f>
        <v>730</v>
      </c>
      <c r="E51" s="175"/>
      <c r="F51">
        <v>45</v>
      </c>
    </row>
    <row r="52" spans="1:6" ht="15" x14ac:dyDescent="0.2">
      <c r="A52" s="182">
        <f>ROUND(AUSWERTUNG!H52,0)</f>
        <v>1</v>
      </c>
      <c r="B52" s="183" t="str">
        <f t="shared" si="0"/>
        <v/>
      </c>
      <c r="C52" s="184" t="str">
        <f>AUSWERTUNG!I52</f>
        <v>Boris</v>
      </c>
      <c r="D52" s="185">
        <f>AUSWERTUNG!J52</f>
        <v>730</v>
      </c>
      <c r="E52" s="175"/>
      <c r="F52">
        <v>46</v>
      </c>
    </row>
    <row r="53" spans="1:6" ht="15" x14ac:dyDescent="0.2">
      <c r="A53" s="182">
        <f>ROUND(AUSWERTUNG!H53,0)</f>
        <v>1</v>
      </c>
      <c r="B53" s="183" t="str">
        <f t="shared" si="0"/>
        <v/>
      </c>
      <c r="C53" s="184" t="str">
        <f>AUSWERTUNG!I53</f>
        <v>Ivan</v>
      </c>
      <c r="D53" s="185">
        <f>AUSWERTUNG!J53</f>
        <v>730</v>
      </c>
      <c r="E53" s="175"/>
      <c r="F53">
        <v>47</v>
      </c>
    </row>
    <row r="54" spans="1:6" ht="15" x14ac:dyDescent="0.2">
      <c r="A54" s="182">
        <f>ROUND(AUSWERTUNG!H54,0)</f>
        <v>1</v>
      </c>
      <c r="B54" s="183" t="str">
        <f t="shared" si="0"/>
        <v/>
      </c>
      <c r="C54" s="184" t="str">
        <f>AUSWERTUNG!I54</f>
        <v>Mario</v>
      </c>
      <c r="D54" s="185">
        <f>AUSWERTUNG!J54</f>
        <v>730</v>
      </c>
      <c r="E54" s="175"/>
      <c r="F54">
        <v>48</v>
      </c>
    </row>
    <row r="55" spans="1:6" ht="15" x14ac:dyDescent="0.2">
      <c r="A55" s="182">
        <f>ROUND(AUSWERTUNG!H55,0)</f>
        <v>1</v>
      </c>
      <c r="B55" s="183" t="str">
        <f t="shared" si="0"/>
        <v/>
      </c>
      <c r="C55" s="184" t="str">
        <f>AUSWERTUNG!I55</f>
        <v>Marco</v>
      </c>
      <c r="D55" s="185">
        <f>AUSWERTUNG!J55</f>
        <v>730</v>
      </c>
      <c r="E55" s="175"/>
      <c r="F55">
        <v>49</v>
      </c>
    </row>
    <row r="56" spans="1:6" ht="15" x14ac:dyDescent="0.2">
      <c r="A56" s="182">
        <f>ROUND(AUSWERTUNG!H56,0)</f>
        <v>1</v>
      </c>
      <c r="B56" s="183" t="str">
        <f t="shared" si="0"/>
        <v/>
      </c>
      <c r="C56" s="184" t="str">
        <f>AUSWERTUNG!I56</f>
        <v>Urs</v>
      </c>
      <c r="D56" s="185">
        <f>AUSWERTUNG!J56</f>
        <v>730</v>
      </c>
      <c r="E56" s="175"/>
      <c r="F56">
        <v>50</v>
      </c>
    </row>
    <row r="57" spans="1:6" ht="14.1" customHeight="1" x14ac:dyDescent="0.2">
      <c r="A57" s="107"/>
    </row>
    <row r="59" spans="1:6" x14ac:dyDescent="0.2">
      <c r="A59" s="36"/>
      <c r="B59" s="36"/>
      <c r="C59" s="36"/>
      <c r="D59" s="105"/>
      <c r="E59" s="36"/>
      <c r="F59" s="36"/>
    </row>
    <row r="60" spans="1:6" ht="26.25" x14ac:dyDescent="0.4">
      <c r="A60" s="108" t="s">
        <v>251</v>
      </c>
      <c r="B60" s="36"/>
      <c r="C60" s="36"/>
      <c r="D60" s="105"/>
      <c r="E60" s="36"/>
      <c r="F60" s="36"/>
    </row>
    <row r="61" spans="1:6" x14ac:dyDescent="0.2">
      <c r="A61" s="36"/>
      <c r="B61" s="36"/>
      <c r="C61" s="36"/>
      <c r="D61" s="105"/>
      <c r="E61" s="36"/>
      <c r="F61" s="36"/>
    </row>
    <row r="62" spans="1:6" x14ac:dyDescent="0.2">
      <c r="A62" s="96" t="s">
        <v>239</v>
      </c>
      <c r="B62" s="36"/>
      <c r="C62" s="105"/>
      <c r="D62" s="109"/>
      <c r="E62" s="36"/>
      <c r="F62" s="36"/>
    </row>
    <row r="63" spans="1:6" x14ac:dyDescent="0.2">
      <c r="A63" s="110" t="s">
        <v>376</v>
      </c>
      <c r="B63" s="36"/>
      <c r="C63" s="105"/>
      <c r="D63" s="36"/>
      <c r="E63" s="36"/>
      <c r="F63" s="36"/>
    </row>
    <row r="64" spans="1:6" x14ac:dyDescent="0.2">
      <c r="A64" s="36"/>
      <c r="B64" s="36"/>
      <c r="C64" s="105"/>
      <c r="D64" s="36"/>
      <c r="E64" s="36"/>
      <c r="F64" s="36"/>
    </row>
    <row r="65" spans="1:6" x14ac:dyDescent="0.2">
      <c r="A65" s="96" t="s">
        <v>252</v>
      </c>
      <c r="B65" s="36"/>
      <c r="C65" s="105"/>
      <c r="D65" s="36"/>
      <c r="E65" s="36"/>
      <c r="F65" s="36"/>
    </row>
    <row r="66" spans="1:6" x14ac:dyDescent="0.2">
      <c r="A66" s="110" t="s">
        <v>377</v>
      </c>
      <c r="B66" s="36"/>
      <c r="C66" s="105"/>
      <c r="D66" s="36"/>
      <c r="E66" s="36"/>
      <c r="F66" s="36"/>
    </row>
    <row r="67" spans="1:6" x14ac:dyDescent="0.2">
      <c r="A67" s="96"/>
      <c r="B67" s="36"/>
      <c r="C67" s="105"/>
      <c r="D67" s="109"/>
      <c r="E67" s="36"/>
      <c r="F67" s="36"/>
    </row>
  </sheetData>
  <mergeCells count="1">
    <mergeCell ref="B2:D2"/>
  </mergeCells>
  <phoneticPr fontId="2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5" sqref="I5"/>
      <selection pane="bottomLeft" activeCell="I4" sqref="I4:BI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60"/>
      <c r="B1" s="60"/>
      <c r="C1" s="86"/>
      <c r="D1" s="60"/>
      <c r="E1" s="85"/>
      <c r="F1" s="60"/>
      <c r="G1" s="85"/>
      <c r="H1" s="92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</row>
    <row r="2" spans="1:101" ht="85.5" customHeight="1" thickBot="1" x14ac:dyDescent="1.1000000000000001">
      <c r="A2" s="60"/>
      <c r="B2" s="60"/>
      <c r="C2" s="60"/>
      <c r="D2" s="60"/>
      <c r="E2" s="85"/>
      <c r="F2" s="60"/>
      <c r="G2" s="85"/>
      <c r="H2" s="355" t="s">
        <v>341</v>
      </c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7"/>
      <c r="BR2" s="357"/>
      <c r="BS2" s="357"/>
      <c r="BT2" s="357"/>
      <c r="BU2" s="357"/>
      <c r="BV2" s="357"/>
      <c r="BW2" s="357"/>
      <c r="BX2" s="357"/>
      <c r="BY2" s="357"/>
      <c r="BZ2" s="358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</row>
    <row r="3" spans="1:101" ht="85.5" customHeight="1" thickBot="1" x14ac:dyDescent="0.25">
      <c r="A3" s="60"/>
      <c r="B3" s="60"/>
      <c r="C3" s="60"/>
      <c r="D3" s="60"/>
      <c r="E3" s="85"/>
      <c r="F3" s="60"/>
      <c r="G3" s="85"/>
      <c r="H3" s="320" t="s">
        <v>339</v>
      </c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282"/>
      <c r="BW3" s="282"/>
      <c r="BX3" s="282"/>
      <c r="BY3" s="282"/>
      <c r="BZ3" s="282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</row>
    <row r="4" spans="1:101" ht="37.5" customHeight="1" thickBot="1" x14ac:dyDescent="0.55000000000000004">
      <c r="A4" s="60"/>
      <c r="B4" s="60"/>
      <c r="C4" s="60"/>
      <c r="D4" s="60"/>
      <c r="E4" s="85"/>
      <c r="F4" s="60"/>
      <c r="G4" s="85"/>
      <c r="H4" s="95" t="s">
        <v>161</v>
      </c>
      <c r="I4" s="325" t="s">
        <v>372</v>
      </c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7"/>
      <c r="BJ4" s="60"/>
      <c r="BK4" s="60"/>
      <c r="BL4" s="60"/>
      <c r="BM4" s="60"/>
      <c r="BN4" s="60"/>
      <c r="BO4" s="60"/>
      <c r="BP4" s="60"/>
      <c r="BQ4" s="95" t="s">
        <v>162</v>
      </c>
      <c r="BR4" s="60"/>
      <c r="BS4" s="60"/>
      <c r="BT4" s="60"/>
      <c r="BU4" s="60"/>
      <c r="BV4" s="60"/>
      <c r="BW4" s="60"/>
      <c r="BX4" s="60"/>
      <c r="BY4" s="323">
        <f>BX92</f>
        <v>730</v>
      </c>
      <c r="BZ4" s="324"/>
      <c r="CA4" s="60"/>
      <c r="CB4" s="60"/>
      <c r="CC4" s="60"/>
      <c r="CD4" s="60"/>
      <c r="CE4" s="60"/>
      <c r="CF4" s="60"/>
      <c r="CG4" s="367" t="s">
        <v>340</v>
      </c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9"/>
      <c r="CW4" s="60"/>
    </row>
    <row r="5" spans="1:101" x14ac:dyDescent="0.2">
      <c r="A5" s="60"/>
      <c r="B5" s="60"/>
      <c r="C5" s="60"/>
      <c r="D5" s="60"/>
      <c r="E5" s="85"/>
      <c r="F5" s="60"/>
      <c r="G5" s="8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1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</row>
    <row r="6" spans="1:101" x14ac:dyDescent="0.2">
      <c r="A6" s="60"/>
      <c r="B6" s="60"/>
      <c r="C6" s="60"/>
      <c r="D6" s="60"/>
      <c r="E6" s="85"/>
      <c r="F6" s="60"/>
      <c r="G6" s="85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</row>
    <row r="7" spans="1:101" ht="13.5" thickBot="1" x14ac:dyDescent="0.25">
      <c r="A7" s="60"/>
      <c r="B7" s="60"/>
      <c r="C7" s="60"/>
      <c r="D7" s="60"/>
      <c r="E7" s="85"/>
      <c r="F7" s="60"/>
      <c r="G7" s="85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</row>
    <row r="8" spans="1:101" ht="26.25" customHeight="1" thickBot="1" x14ac:dyDescent="0.45">
      <c r="A8" s="60"/>
      <c r="B8" s="60"/>
      <c r="C8" s="99" t="s">
        <v>150</v>
      </c>
      <c r="D8" s="100"/>
      <c r="E8" s="101"/>
      <c r="F8" s="100"/>
      <c r="G8" s="101"/>
      <c r="H8" s="100"/>
      <c r="I8" s="100"/>
      <c r="J8" s="100"/>
      <c r="K8" s="100"/>
      <c r="L8" s="188"/>
      <c r="M8" s="189" t="s">
        <v>36</v>
      </c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2"/>
      <c r="BI8" s="60"/>
      <c r="BJ8" s="60"/>
      <c r="BK8" s="60"/>
      <c r="BL8" s="60"/>
      <c r="BM8" s="60"/>
      <c r="BN8" s="60"/>
      <c r="BO8" s="60"/>
      <c r="BP8" s="328" t="s">
        <v>149</v>
      </c>
      <c r="BQ8" s="60"/>
      <c r="BR8" s="87"/>
      <c r="BS8" s="99" t="s">
        <v>151</v>
      </c>
      <c r="BT8" s="100"/>
      <c r="BU8" s="100"/>
      <c r="BV8" s="100"/>
      <c r="BW8" s="100"/>
      <c r="BX8" s="100"/>
      <c r="BY8" s="100"/>
      <c r="BZ8" s="103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2"/>
      <c r="CW8" s="60"/>
    </row>
    <row r="9" spans="1:101" ht="28.5" customHeight="1" x14ac:dyDescent="0.2">
      <c r="A9" s="60"/>
      <c r="B9" s="60"/>
      <c r="C9" s="60"/>
      <c r="D9" s="60"/>
      <c r="E9" s="85"/>
      <c r="F9" s="60"/>
      <c r="G9" s="85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330" t="s">
        <v>48</v>
      </c>
      <c r="BK9" s="330" t="s">
        <v>142</v>
      </c>
      <c r="BL9" s="330" t="s">
        <v>143</v>
      </c>
      <c r="BM9" s="330" t="s">
        <v>49</v>
      </c>
      <c r="BN9" s="330" t="s">
        <v>147</v>
      </c>
      <c r="BO9" s="330" t="s">
        <v>148</v>
      </c>
      <c r="BP9" s="329"/>
      <c r="BQ9" s="60"/>
      <c r="BR9" s="87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</row>
    <row r="10" spans="1:101" ht="18.75" customHeight="1" x14ac:dyDescent="0.25">
      <c r="A10" s="60"/>
      <c r="B10" s="60"/>
      <c r="C10" s="88" t="s">
        <v>63</v>
      </c>
      <c r="D10" s="60"/>
      <c r="E10" s="85"/>
      <c r="F10" s="60"/>
      <c r="G10" s="85"/>
      <c r="H10" s="60"/>
      <c r="I10" s="60"/>
      <c r="J10" s="60"/>
      <c r="K10" s="60"/>
      <c r="L10" s="60"/>
      <c r="M10" s="60" t="s">
        <v>4</v>
      </c>
      <c r="N10" s="60"/>
      <c r="O10" s="60"/>
      <c r="P10" s="60"/>
      <c r="Q10" s="60" t="s">
        <v>6</v>
      </c>
      <c r="R10" s="60"/>
      <c r="S10" s="60"/>
      <c r="T10" s="60"/>
      <c r="U10" s="60" t="s">
        <v>7</v>
      </c>
      <c r="V10" s="60"/>
      <c r="W10" s="60"/>
      <c r="X10" s="60"/>
      <c r="Y10" s="60"/>
      <c r="Z10" s="60" t="s">
        <v>4</v>
      </c>
      <c r="AA10" s="60" t="s">
        <v>5</v>
      </c>
      <c r="AB10" s="60"/>
      <c r="AC10" s="60"/>
      <c r="AD10" s="60" t="s">
        <v>9</v>
      </c>
      <c r="AE10" s="60"/>
      <c r="AF10" s="60"/>
      <c r="AG10" s="60"/>
      <c r="AH10" s="60" t="s">
        <v>32</v>
      </c>
      <c r="AI10" s="60"/>
      <c r="AJ10" s="60"/>
      <c r="AK10" s="60"/>
      <c r="AL10" s="60"/>
      <c r="AM10" s="60"/>
      <c r="AN10" s="60" t="s">
        <v>35</v>
      </c>
      <c r="AO10" s="60"/>
      <c r="AP10" s="60"/>
      <c r="AQ10" s="60"/>
      <c r="AR10" s="60"/>
      <c r="AS10" s="60" t="s">
        <v>33</v>
      </c>
      <c r="AT10" s="60"/>
      <c r="AU10" s="60"/>
      <c r="AV10" s="60"/>
      <c r="AW10" s="60"/>
      <c r="AX10" s="60"/>
      <c r="AY10" s="60"/>
      <c r="AZ10" s="60"/>
      <c r="BA10" s="60"/>
      <c r="BB10" s="89" t="s">
        <v>10</v>
      </c>
      <c r="BC10" s="60"/>
      <c r="BD10" s="90" t="s">
        <v>4</v>
      </c>
      <c r="BE10" s="60"/>
      <c r="BF10" s="61" t="s">
        <v>5</v>
      </c>
      <c r="BG10" s="60"/>
      <c r="BH10" s="60"/>
      <c r="BI10" s="60"/>
      <c r="BJ10" s="330"/>
      <c r="BK10" s="330"/>
      <c r="BL10" s="330"/>
      <c r="BM10" s="330"/>
      <c r="BN10" s="330"/>
      <c r="BO10" s="330"/>
      <c r="BP10" s="329"/>
      <c r="BQ10" s="60"/>
      <c r="BR10" s="87"/>
      <c r="BS10" s="88"/>
      <c r="BT10" s="60"/>
      <c r="BU10" s="91" t="s">
        <v>120</v>
      </c>
      <c r="BV10" s="60"/>
      <c r="BW10" s="60"/>
      <c r="BX10" s="61" t="s">
        <v>26</v>
      </c>
      <c r="BY10" s="60"/>
      <c r="BZ10" s="88"/>
      <c r="CA10" s="60"/>
      <c r="CB10" s="60"/>
      <c r="CC10" s="60"/>
      <c r="CD10" s="60"/>
      <c r="CE10" s="61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</row>
    <row r="11" spans="1:101" ht="18.75" customHeight="1" thickBot="1" x14ac:dyDescent="0.25">
      <c r="A11" s="60"/>
      <c r="B11" s="60"/>
      <c r="C11" s="60"/>
      <c r="D11" s="60"/>
      <c r="E11" s="85"/>
      <c r="F11" s="60"/>
      <c r="G11" s="85"/>
      <c r="H11" s="60"/>
      <c r="I11" s="60"/>
      <c r="J11" s="60"/>
      <c r="K11" s="60"/>
      <c r="L11" s="60"/>
      <c r="M11" s="60" t="s">
        <v>0</v>
      </c>
      <c r="N11" s="60" t="s">
        <v>1</v>
      </c>
      <c r="O11" s="60" t="s">
        <v>2</v>
      </c>
      <c r="P11" s="60" t="s">
        <v>3</v>
      </c>
      <c r="Q11" s="60" t="s">
        <v>0</v>
      </c>
      <c r="R11" s="60" t="s">
        <v>1</v>
      </c>
      <c r="S11" s="60" t="s">
        <v>2</v>
      </c>
      <c r="T11" s="60" t="s">
        <v>3</v>
      </c>
      <c r="U11" s="60" t="s">
        <v>0</v>
      </c>
      <c r="V11" s="60" t="s">
        <v>1</v>
      </c>
      <c r="W11" s="60" t="s">
        <v>2</v>
      </c>
      <c r="X11" s="60" t="s">
        <v>3</v>
      </c>
      <c r="Y11" s="60"/>
      <c r="Z11" s="60" t="s">
        <v>8</v>
      </c>
      <c r="AA11" s="60"/>
      <c r="AB11" s="60"/>
      <c r="AC11" s="60"/>
      <c r="AD11" s="60"/>
      <c r="AE11" s="60"/>
      <c r="AF11" s="60"/>
      <c r="AG11" s="60"/>
      <c r="AH11" s="60" t="s">
        <v>31</v>
      </c>
      <c r="AI11" s="60"/>
      <c r="AJ11" s="60"/>
      <c r="AK11" s="60"/>
      <c r="AL11" s="60"/>
      <c r="AM11" s="60"/>
      <c r="AN11" s="60" t="str">
        <f>AI12</f>
        <v>Brasilien</v>
      </c>
      <c r="AO11" s="60" t="str">
        <f>AI13</f>
        <v>Kroatien</v>
      </c>
      <c r="AP11" s="60" t="str">
        <f>AI14</f>
        <v>Mexiko</v>
      </c>
      <c r="AQ11" s="60" t="str">
        <f>AI15</f>
        <v>Kamerun</v>
      </c>
      <c r="AR11" s="60"/>
      <c r="AS11" s="60" t="s">
        <v>31</v>
      </c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330"/>
      <c r="BK11" s="330"/>
      <c r="BL11" s="330"/>
      <c r="BM11" s="330"/>
      <c r="BN11" s="330"/>
      <c r="BO11" s="330"/>
      <c r="BP11" s="329"/>
      <c r="BQ11" s="60"/>
      <c r="BR11" s="87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</row>
    <row r="12" spans="1:101" ht="18.75" customHeight="1" thickBot="1" x14ac:dyDescent="0.3">
      <c r="A12" s="60"/>
      <c r="B12" s="60"/>
      <c r="C12" s="7" t="str">
        <f>Spielplan!$C$12</f>
        <v>Brasilien</v>
      </c>
      <c r="D12" s="38"/>
      <c r="E12" s="104"/>
      <c r="F12" s="93"/>
      <c r="G12" s="104"/>
      <c r="H12" s="7" t="str">
        <f>Spielplan!$H$12</f>
        <v>Kroatien</v>
      </c>
      <c r="I12" s="38"/>
      <c r="J12" s="60"/>
      <c r="K12" s="60" t="s">
        <v>58</v>
      </c>
      <c r="L12" s="60">
        <f t="shared" ref="L12:L17" si="0">IF(E12-G12&gt;0,1,IF(G12=E12,0,-1))</f>
        <v>0</v>
      </c>
      <c r="M12" s="60">
        <f>IF($E12="",0,IF($E12&gt;$G12,3,IF($E12=G12,1,0)))</f>
        <v>0</v>
      </c>
      <c r="N12" s="60">
        <f>IF($G12="",0,IF($E12&gt;$G12,0,IF($E12=G12,1,3)))</f>
        <v>0</v>
      </c>
      <c r="O12" s="60"/>
      <c r="P12" s="60"/>
      <c r="Q12" s="60">
        <f>E12</f>
        <v>0</v>
      </c>
      <c r="R12" s="60">
        <f>G12</f>
        <v>0</v>
      </c>
      <c r="S12" s="60"/>
      <c r="T12" s="60"/>
      <c r="U12" s="60">
        <f>G12</f>
        <v>0</v>
      </c>
      <c r="V12" s="60">
        <f>E12</f>
        <v>0</v>
      </c>
      <c r="W12" s="60"/>
      <c r="X12" s="60"/>
      <c r="Y12" s="60"/>
      <c r="Z12" s="60">
        <f>M18</f>
        <v>0</v>
      </c>
      <c r="AA12" s="60">
        <f>Q18</f>
        <v>0</v>
      </c>
      <c r="AB12" s="60">
        <f>U18</f>
        <v>0</v>
      </c>
      <c r="AC12" s="60">
        <f>AA12-AB12</f>
        <v>0</v>
      </c>
      <c r="AD12" s="60">
        <f>IF(Z12&gt;Z13,-1,0)</f>
        <v>0</v>
      </c>
      <c r="AE12" s="60">
        <f>IF(Z12&gt;Z14,-1,0)</f>
        <v>0</v>
      </c>
      <c r="AF12" s="60">
        <f>IF(Z12&gt;Z15,-1,0)</f>
        <v>0</v>
      </c>
      <c r="AG12" s="60">
        <f>10000-(AJ12*1000+AM12*100+AK12*10)</f>
        <v>10000</v>
      </c>
      <c r="AH12" s="90">
        <f>RANK(AG12,AG12:AG15,1)</f>
        <v>1</v>
      </c>
      <c r="AI12" s="60" t="str">
        <f>C12</f>
        <v>Brasilien</v>
      </c>
      <c r="AJ12" s="60">
        <f t="shared" ref="AJ12:AL15" si="1">Z12</f>
        <v>0</v>
      </c>
      <c r="AK12" s="60">
        <f t="shared" si="1"/>
        <v>0</v>
      </c>
      <c r="AL12" s="60">
        <f t="shared" si="1"/>
        <v>0</v>
      </c>
      <c r="AM12" s="60">
        <f>AK12-AL12</f>
        <v>0</v>
      </c>
      <c r="AN12" s="187"/>
      <c r="AO12" s="187">
        <f>IF(AG13=AG12,IF(G12&gt;E12,AG13-0.1,AG13),AG13)</f>
        <v>10000</v>
      </c>
      <c r="AP12" s="187">
        <f>IF(AG14=AG12,IF(G14&gt;E14,AG14-0.1,AG14),AG14)</f>
        <v>10000</v>
      </c>
      <c r="AQ12" s="187">
        <f>IF(AG15=AG12,IF(G16&gt;E16,AG15-0.1,AG15),AG15)</f>
        <v>10000</v>
      </c>
      <c r="AR12" s="187">
        <f>AN16</f>
        <v>30000</v>
      </c>
      <c r="AS12" s="90">
        <f>RANK(AR12,AR12:AR15,1)</f>
        <v>1</v>
      </c>
      <c r="AT12" s="60" t="str">
        <f t="shared" ref="AT12:AW15" si="2">AI12</f>
        <v>Brasilien</v>
      </c>
      <c r="AU12" s="60">
        <f t="shared" si="2"/>
        <v>0</v>
      </c>
      <c r="AV12" s="60">
        <f t="shared" si="2"/>
        <v>0</v>
      </c>
      <c r="AW12" s="60">
        <f t="shared" si="2"/>
        <v>0</v>
      </c>
      <c r="AX12" s="60"/>
      <c r="AY12" s="60"/>
      <c r="AZ12" s="60"/>
      <c r="BA12" s="3">
        <v>1</v>
      </c>
      <c r="BB12" s="7" t="str">
        <f>VLOOKUP(1,AS12:AT15,2,FALSE)</f>
        <v>Brasilien</v>
      </c>
      <c r="BC12" s="2"/>
      <c r="BD12" s="6">
        <f>VLOOKUP(1,AS12:AW15,3,FALSE)</f>
        <v>0</v>
      </c>
      <c r="BE12" s="4">
        <f>VLOOKUP(1,AS12:AW15,4,FALSE)</f>
        <v>0</v>
      </c>
      <c r="BF12" s="93" t="s">
        <v>12</v>
      </c>
      <c r="BG12" s="4">
        <f>VLOOKUP(1,AS12:AW15,5,FALSE)</f>
        <v>0</v>
      </c>
      <c r="BH12" s="13" t="s">
        <v>18</v>
      </c>
      <c r="BI12" s="60"/>
      <c r="BJ12" s="85">
        <f>IF(E12&gt;G12,IF(Spielplan!E12&gt;Spielplan!G12,Punktemodus!$B$3,0),0)</f>
        <v>0</v>
      </c>
      <c r="BK12" s="85">
        <f>IF(E12=G12,IF(Spielplan!E12=Spielplan!G12,Punktemodus!$B$3,0),0)</f>
        <v>10</v>
      </c>
      <c r="BL12" s="85">
        <f>IF(E12&lt;G12,IF(Spielplan!E12&lt;Spielplan!G12,Punktemodus!$B$3,0),0)</f>
        <v>0</v>
      </c>
      <c r="BM12" s="85">
        <f>IF(E12=Spielplan!E12,IF(G12=Spielplan!G12,Punktemodus!$B$5,0),0)</f>
        <v>3</v>
      </c>
      <c r="BN12" s="85">
        <f>IF(E12=Spielplan!E12,Punktemodus!$B$7,0)</f>
        <v>1</v>
      </c>
      <c r="BO12" s="85">
        <f>IF(G12=Spielplan!G12,Punktemodus!$B$7,0)</f>
        <v>1</v>
      </c>
      <c r="BP12" s="137">
        <f>IF(Spielplan!E12="",0,SUM(BJ12:BO12))</f>
        <v>0</v>
      </c>
      <c r="BQ12" s="60"/>
      <c r="BR12" s="87"/>
      <c r="BS12" s="13" t="s">
        <v>18</v>
      </c>
      <c r="BT12" s="44" t="str">
        <f>IF(G17="","",BB12)</f>
        <v/>
      </c>
      <c r="BU12" s="46"/>
      <c r="BV12" s="104"/>
      <c r="BW12" s="60"/>
      <c r="BX12" s="104"/>
      <c r="BY12" s="60"/>
      <c r="BZ12" s="88"/>
      <c r="CA12" s="60"/>
      <c r="CB12" s="91" t="s">
        <v>27</v>
      </c>
      <c r="CC12" s="60"/>
      <c r="CD12" s="60"/>
      <c r="CE12" s="61" t="s">
        <v>26</v>
      </c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</row>
    <row r="13" spans="1:101" ht="18.75" customHeight="1" thickBot="1" x14ac:dyDescent="0.3">
      <c r="A13" s="60"/>
      <c r="B13" s="60"/>
      <c r="C13" s="44" t="str">
        <f>Spielplan!$C$13</f>
        <v>Mexiko</v>
      </c>
      <c r="D13" s="45"/>
      <c r="E13" s="104"/>
      <c r="F13" s="93"/>
      <c r="G13" s="104"/>
      <c r="H13" s="44" t="str">
        <f>Spielplan!$H$13</f>
        <v>Kamerun</v>
      </c>
      <c r="I13" s="45"/>
      <c r="J13" s="60"/>
      <c r="K13" s="60" t="s">
        <v>59</v>
      </c>
      <c r="L13" s="60">
        <f t="shared" si="0"/>
        <v>0</v>
      </c>
      <c r="M13" s="60"/>
      <c r="N13" s="60"/>
      <c r="O13" s="60">
        <f>IF($E13="",0,IF($E13&gt;$G13,3,IF($E13=$G13,1,0)))</f>
        <v>0</v>
      </c>
      <c r="P13" s="60">
        <f>IF($G13="",0,IF($E13&gt;$G13,0,IF($E13=$G13,1,3)))</f>
        <v>0</v>
      </c>
      <c r="Q13" s="60"/>
      <c r="R13" s="60"/>
      <c r="S13" s="60">
        <f>E13</f>
        <v>0</v>
      </c>
      <c r="T13" s="60">
        <f>G13</f>
        <v>0</v>
      </c>
      <c r="U13" s="60"/>
      <c r="V13" s="60"/>
      <c r="W13" s="60">
        <f>G13</f>
        <v>0</v>
      </c>
      <c r="X13" s="60">
        <f>E13</f>
        <v>0</v>
      </c>
      <c r="Y13" s="60"/>
      <c r="Z13" s="60">
        <f>N18</f>
        <v>0</v>
      </c>
      <c r="AA13" s="60">
        <f>R18</f>
        <v>0</v>
      </c>
      <c r="AB13" s="60">
        <f>V18</f>
        <v>0</v>
      </c>
      <c r="AC13" s="60">
        <f>AA13-AB13</f>
        <v>0</v>
      </c>
      <c r="AD13" s="60">
        <f>IF(Z13&gt;Z12,-1,0)</f>
        <v>0</v>
      </c>
      <c r="AE13" s="60">
        <f>IF(Z13&gt;Z14,-1,0)</f>
        <v>0</v>
      </c>
      <c r="AF13" s="60">
        <f>IF(Z13&gt;Z15,-1,0)</f>
        <v>0</v>
      </c>
      <c r="AG13" s="60">
        <f>10000-(AJ13*1000+AM13*100+AK13*10)</f>
        <v>10000</v>
      </c>
      <c r="AH13" s="90">
        <f>RANK(AG13,AG12:AG15,1)</f>
        <v>1</v>
      </c>
      <c r="AI13" s="60" t="str">
        <f>H12</f>
        <v>Kroatien</v>
      </c>
      <c r="AJ13" s="60">
        <f t="shared" si="1"/>
        <v>0</v>
      </c>
      <c r="AK13" s="60">
        <f t="shared" si="1"/>
        <v>0</v>
      </c>
      <c r="AL13" s="60">
        <f t="shared" si="1"/>
        <v>0</v>
      </c>
      <c r="AM13" s="60">
        <f>AK13-AL13</f>
        <v>0</v>
      </c>
      <c r="AN13" s="187">
        <f>IF(AG12=AG13,IF(E12&gt;G12,AG12-0.1,AG12),AG12)</f>
        <v>10000</v>
      </c>
      <c r="AO13" s="187"/>
      <c r="AP13" s="187">
        <f>IF(AG14=AG13,IF(G17&gt;E17,AG14-0.1,AG14),AG14)</f>
        <v>10000</v>
      </c>
      <c r="AQ13" s="187">
        <f>IF(AG15=AG13,IF(G15&gt;E15,AG15-0.1,AG15),AG15)</f>
        <v>10000</v>
      </c>
      <c r="AR13" s="187">
        <f>AO16</f>
        <v>30000</v>
      </c>
      <c r="AS13" s="90">
        <f>RANK(AR13,AR12:AR15,1)</f>
        <v>1</v>
      </c>
      <c r="AT13" s="60" t="str">
        <f t="shared" si="2"/>
        <v>Kroatien</v>
      </c>
      <c r="AU13" s="60">
        <f t="shared" si="2"/>
        <v>0</v>
      </c>
      <c r="AV13" s="60">
        <f t="shared" si="2"/>
        <v>0</v>
      </c>
      <c r="AW13" s="60">
        <f t="shared" si="2"/>
        <v>0</v>
      </c>
      <c r="AX13" s="60"/>
      <c r="AY13" s="60"/>
      <c r="AZ13" s="60"/>
      <c r="BA13" s="120">
        <v>2</v>
      </c>
      <c r="BB13" s="121" t="e">
        <f>VLOOKUP(2,AS12:AT15,2,FALSE)</f>
        <v>#N/A</v>
      </c>
      <c r="BC13" s="122"/>
      <c r="BD13" s="123" t="e">
        <f>VLOOKUP(2,AS12:AW15,3,FALSE)</f>
        <v>#N/A</v>
      </c>
      <c r="BE13" s="124" t="e">
        <f>VLOOKUP(2,AS12:AW15,4,FALSE)</f>
        <v>#N/A</v>
      </c>
      <c r="BF13" s="93" t="s">
        <v>12</v>
      </c>
      <c r="BG13" s="124" t="e">
        <f>VLOOKUP(2,AS12:AW15,5,FALSE)</f>
        <v>#N/A</v>
      </c>
      <c r="BH13" s="125" t="s">
        <v>19</v>
      </c>
      <c r="BI13" s="60"/>
      <c r="BJ13" s="85">
        <f>IF(E13&gt;G13,IF(Spielplan!E13&gt;Spielplan!G13,Punktemodus!$B$3,0),0)</f>
        <v>0</v>
      </c>
      <c r="BK13" s="85">
        <f>IF(E13=G13,IF(Spielplan!E13=Spielplan!G13,Punktemodus!$B$3,0),0)</f>
        <v>10</v>
      </c>
      <c r="BL13" s="85">
        <f>IF(E13&lt;G13,IF(Spielplan!E13&lt;Spielplan!G13,Punktemodus!$B$3,0),0)</f>
        <v>0</v>
      </c>
      <c r="BM13" s="85">
        <f>IF(E13=Spielplan!E13,IF(G13=Spielplan!G13,Punktemodus!$B$5,0),0)</f>
        <v>3</v>
      </c>
      <c r="BN13" s="85">
        <f>IF(E13=Spielplan!E13,Punktemodus!$B$7,0)</f>
        <v>1</v>
      </c>
      <c r="BO13" s="85">
        <f>IF(G13=Spielplan!G13,Punktemodus!$B$7,0)</f>
        <v>1</v>
      </c>
      <c r="BP13" s="137">
        <f>IF(Spielplan!E13="",0,SUM(BJ13:BO13))</f>
        <v>0</v>
      </c>
      <c r="BQ13" s="60"/>
      <c r="BR13" s="87"/>
      <c r="BS13" s="73" t="s">
        <v>21</v>
      </c>
      <c r="BT13" s="44" t="str">
        <f>IF(G28="","",BB24)</f>
        <v/>
      </c>
      <c r="BU13" s="46"/>
      <c r="BV13" s="104"/>
      <c r="BW13" s="60"/>
      <c r="BX13" s="104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</row>
    <row r="14" spans="1:101" ht="18.75" customHeight="1" thickBot="1" x14ac:dyDescent="0.3">
      <c r="A14" s="60"/>
      <c r="B14" s="60"/>
      <c r="C14" s="7" t="str">
        <f>C12</f>
        <v>Brasilien</v>
      </c>
      <c r="D14" s="38"/>
      <c r="E14" s="104"/>
      <c r="F14" s="93"/>
      <c r="G14" s="104"/>
      <c r="H14" s="7" t="str">
        <f>C13</f>
        <v>Mexiko</v>
      </c>
      <c r="I14" s="38"/>
      <c r="J14" s="60"/>
      <c r="K14" s="60" t="s">
        <v>60</v>
      </c>
      <c r="L14" s="60">
        <f t="shared" si="0"/>
        <v>0</v>
      </c>
      <c r="M14" s="60">
        <f>IF($E14="",0,IF($E14&gt;$G14,3,IF($E14=G14,1,0)))</f>
        <v>0</v>
      </c>
      <c r="N14" s="60"/>
      <c r="O14" s="60">
        <f>IF($G14="",0,IF($E14&gt;$G14,0,IF($E14=$G14,1,3)))</f>
        <v>0</v>
      </c>
      <c r="P14" s="60"/>
      <c r="Q14" s="60">
        <f>E14</f>
        <v>0</v>
      </c>
      <c r="R14" s="60"/>
      <c r="S14" s="60">
        <f>G14</f>
        <v>0</v>
      </c>
      <c r="T14" s="60"/>
      <c r="U14" s="60">
        <f>G14</f>
        <v>0</v>
      </c>
      <c r="V14" s="60"/>
      <c r="W14" s="60">
        <f>E14</f>
        <v>0</v>
      </c>
      <c r="X14" s="60"/>
      <c r="Y14" s="60"/>
      <c r="Z14" s="60">
        <f>O18</f>
        <v>0</v>
      </c>
      <c r="AA14" s="60">
        <f>S18</f>
        <v>0</v>
      </c>
      <c r="AB14" s="60">
        <f>W18</f>
        <v>0</v>
      </c>
      <c r="AC14" s="60">
        <f>AA14-AB14</f>
        <v>0</v>
      </c>
      <c r="AD14" s="60">
        <f>IF(Z14&gt;Z12,-1,0)</f>
        <v>0</v>
      </c>
      <c r="AE14" s="60">
        <f>IF(Z14&gt;Z13,-1,0)</f>
        <v>0</v>
      </c>
      <c r="AF14" s="60">
        <f>IF(Z14&gt;Z15,-1,0)</f>
        <v>0</v>
      </c>
      <c r="AG14" s="60">
        <f>10000-(AJ14*1000+AM14*100+AK14*10)</f>
        <v>10000</v>
      </c>
      <c r="AH14" s="90">
        <f>RANK(AG14,AG12:AG15,1)</f>
        <v>1</v>
      </c>
      <c r="AI14" s="60" t="str">
        <f>C13</f>
        <v>Mexiko</v>
      </c>
      <c r="AJ14" s="60">
        <f t="shared" si="1"/>
        <v>0</v>
      </c>
      <c r="AK14" s="60">
        <f t="shared" si="1"/>
        <v>0</v>
      </c>
      <c r="AL14" s="60">
        <f t="shared" si="1"/>
        <v>0</v>
      </c>
      <c r="AM14" s="60">
        <f>AK14-AL14</f>
        <v>0</v>
      </c>
      <c r="AN14" s="187">
        <f>IF(AG12=AG14,IF(E14&gt;G14,AG12-0.1,AG12),AG12)</f>
        <v>10000</v>
      </c>
      <c r="AO14" s="187">
        <f>IF(AG13=AG14,IF(E17&gt;G17,AG13-0.1,AG13),AG13)</f>
        <v>10000</v>
      </c>
      <c r="AP14" s="187"/>
      <c r="AQ14" s="187">
        <f>IF(AG15=AG14,IF(G13&gt;E13,AG15-0.1,AG15),AG15)</f>
        <v>10000</v>
      </c>
      <c r="AR14" s="187">
        <f>AP16</f>
        <v>30000</v>
      </c>
      <c r="AS14" s="90">
        <f>RANK(AR14,AR12:AR15,1)</f>
        <v>1</v>
      </c>
      <c r="AT14" s="60" t="str">
        <f t="shared" si="2"/>
        <v>Mexiko</v>
      </c>
      <c r="AU14" s="60">
        <f t="shared" si="2"/>
        <v>0</v>
      </c>
      <c r="AV14" s="60">
        <f t="shared" si="2"/>
        <v>0</v>
      </c>
      <c r="AW14" s="60">
        <f t="shared" si="2"/>
        <v>0</v>
      </c>
      <c r="AX14" s="60"/>
      <c r="AY14" s="60"/>
      <c r="AZ14" s="60"/>
      <c r="BA14" s="113">
        <v>3</v>
      </c>
      <c r="BB14" s="114" t="e">
        <f>VLOOKUP(3,AS12:AT15,2,FALSE)</f>
        <v>#N/A</v>
      </c>
      <c r="BC14" s="115"/>
      <c r="BD14" s="116" t="e">
        <f>VLOOKUP(3,AS12:AW15,3,FALSE)</f>
        <v>#N/A</v>
      </c>
      <c r="BE14" s="116" t="e">
        <f>VLOOKUP(3,AS12:AW15,4,FALSE)</f>
        <v>#N/A</v>
      </c>
      <c r="BF14" s="93" t="s">
        <v>12</v>
      </c>
      <c r="BG14" s="116" t="e">
        <f>VLOOKUP(3,AS12:AW15,5,FALSE)</f>
        <v>#N/A</v>
      </c>
      <c r="BH14" s="60"/>
      <c r="BI14" s="60"/>
      <c r="BJ14" s="85">
        <f>IF(E14&gt;G14,IF(Spielplan!E14&gt;Spielplan!G14,Punktemodus!$B$3,0),0)</f>
        <v>0</v>
      </c>
      <c r="BK14" s="85">
        <f>IF(E14=G14,IF(Spielplan!E14=Spielplan!G14,Punktemodus!$B$3,0),0)</f>
        <v>10</v>
      </c>
      <c r="BL14" s="85">
        <f>IF(E14&lt;G14,IF(Spielplan!E14&lt;Spielplan!G14,Punktemodus!$B$3,0),0)</f>
        <v>0</v>
      </c>
      <c r="BM14" s="85">
        <f>IF(E14=Spielplan!E14,IF(G14=Spielplan!G14,Punktemodus!$B$5,0),0)</f>
        <v>3</v>
      </c>
      <c r="BN14" s="85">
        <f>IF(E14=Spielplan!E14,Punktemodus!$B$7,0)</f>
        <v>1</v>
      </c>
      <c r="BO14" s="85">
        <f>IF(G14=Spielplan!G14,Punktemodus!$B$7,0)</f>
        <v>1</v>
      </c>
      <c r="BP14" s="137">
        <f>IF(Spielplan!E14="",0,SUM(BJ14:BO14))</f>
        <v>0</v>
      </c>
      <c r="BQ14" s="60"/>
      <c r="BR14" s="87"/>
      <c r="BS14" s="60"/>
      <c r="BT14" s="60"/>
      <c r="BU14" s="60"/>
      <c r="BV14" s="60"/>
      <c r="BW14" s="60"/>
      <c r="BX14" s="60"/>
      <c r="BY14" s="60"/>
      <c r="BZ14" s="47">
        <v>49</v>
      </c>
      <c r="CA14" s="44" t="str">
        <f>IF(BX12="",IF(BV12&gt;BV13,BT12,BT13),IF(BX12&gt;BX13,BT12,BT13))</f>
        <v/>
      </c>
      <c r="CB14" s="46"/>
      <c r="CC14" s="104"/>
      <c r="CD14" s="60"/>
      <c r="CE14" s="104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</row>
    <row r="15" spans="1:101" ht="18.75" customHeight="1" thickBot="1" x14ac:dyDescent="0.3">
      <c r="A15" s="60"/>
      <c r="B15" s="60"/>
      <c r="C15" s="44" t="str">
        <f>H12</f>
        <v>Kroatien</v>
      </c>
      <c r="D15" s="45"/>
      <c r="E15" s="104"/>
      <c r="F15" s="93"/>
      <c r="G15" s="104"/>
      <c r="H15" s="44" t="str">
        <f>H13</f>
        <v>Kamerun</v>
      </c>
      <c r="I15" s="45"/>
      <c r="J15" s="60"/>
      <c r="K15" s="60" t="s">
        <v>61</v>
      </c>
      <c r="L15" s="60">
        <f t="shared" si="0"/>
        <v>0</v>
      </c>
      <c r="M15" s="60"/>
      <c r="N15" s="60">
        <f>IF($E15="",0,IF($E15&gt;$G15,3,IF($E15=$G15,1,0)))</f>
        <v>0</v>
      </c>
      <c r="O15" s="60"/>
      <c r="P15" s="60">
        <f>IF($G15="",0,IF($E15&gt;$G15,0,IF($E15=$G15,1,3)))</f>
        <v>0</v>
      </c>
      <c r="Q15" s="60"/>
      <c r="R15" s="60">
        <f>E15</f>
        <v>0</v>
      </c>
      <c r="S15" s="60"/>
      <c r="T15" s="60">
        <f>G15</f>
        <v>0</v>
      </c>
      <c r="U15" s="60"/>
      <c r="V15" s="60">
        <f>G15</f>
        <v>0</v>
      </c>
      <c r="W15" s="60"/>
      <c r="X15" s="60">
        <f>E15</f>
        <v>0</v>
      </c>
      <c r="Y15" s="60"/>
      <c r="Z15" s="60">
        <f>P18</f>
        <v>0</v>
      </c>
      <c r="AA15" s="60">
        <f>T18</f>
        <v>0</v>
      </c>
      <c r="AB15" s="60">
        <f>X18</f>
        <v>0</v>
      </c>
      <c r="AC15" s="60">
        <f>AA15-AB15</f>
        <v>0</v>
      </c>
      <c r="AD15" s="60">
        <f>IF(Z15&gt;Z12,-1,0)</f>
        <v>0</v>
      </c>
      <c r="AE15" s="60">
        <f>IF(Z15&gt;Z13,-1,0)</f>
        <v>0</v>
      </c>
      <c r="AF15" s="60">
        <f>IF(Z15&gt;Z14,-1,0)</f>
        <v>0</v>
      </c>
      <c r="AG15" s="60">
        <f>10000-(AJ15*1000+AM15*100+AK15*10)</f>
        <v>10000</v>
      </c>
      <c r="AH15" s="90">
        <f>RANK(AG15,AG12:AG15,1)</f>
        <v>1</v>
      </c>
      <c r="AI15" s="60" t="str">
        <f>H13</f>
        <v>Kamerun</v>
      </c>
      <c r="AJ15" s="60">
        <f t="shared" si="1"/>
        <v>0</v>
      </c>
      <c r="AK15" s="60">
        <f t="shared" si="1"/>
        <v>0</v>
      </c>
      <c r="AL15" s="60">
        <f t="shared" si="1"/>
        <v>0</v>
      </c>
      <c r="AM15" s="60">
        <f>AK15-AL15</f>
        <v>0</v>
      </c>
      <c r="AN15" s="187">
        <f>IF(AG12=AG15,IF(E16&gt;G16,AG12-0.1,AG12),AG12)</f>
        <v>10000</v>
      </c>
      <c r="AO15" s="187">
        <f>IF(AG13=AG15,IF(E15&gt;G15,AG13-0.1,AG13),AG13)</f>
        <v>10000</v>
      </c>
      <c r="AP15" s="187">
        <f>IF(AG14=AG15,IF(E13&gt;G13,AG14-0.1,AG14),AG14)</f>
        <v>10000</v>
      </c>
      <c r="AQ15" s="187"/>
      <c r="AR15" s="187">
        <f>AQ16</f>
        <v>30000</v>
      </c>
      <c r="AS15" s="90">
        <f>RANK(AR15,AR12:AR15,1)</f>
        <v>1</v>
      </c>
      <c r="AT15" s="60" t="str">
        <f t="shared" si="2"/>
        <v>Kamerun</v>
      </c>
      <c r="AU15" s="60">
        <f t="shared" si="2"/>
        <v>0</v>
      </c>
      <c r="AV15" s="60">
        <f t="shared" si="2"/>
        <v>0</v>
      </c>
      <c r="AW15" s="60">
        <f t="shared" si="2"/>
        <v>0</v>
      </c>
      <c r="AX15" s="60"/>
      <c r="AY15" s="60"/>
      <c r="AZ15" s="60"/>
      <c r="BA15" s="113">
        <v>4</v>
      </c>
      <c r="BB15" s="114" t="e">
        <f>VLOOKUP(4,AS12:AT15,2,FALSE)</f>
        <v>#N/A</v>
      </c>
      <c r="BC15" s="115"/>
      <c r="BD15" s="116" t="e">
        <f>VLOOKUP(4,AS12:AW15,3,FALSE)</f>
        <v>#N/A</v>
      </c>
      <c r="BE15" s="116" t="e">
        <f>VLOOKUP(4,AS12:AW15,4,FALSE)</f>
        <v>#N/A</v>
      </c>
      <c r="BF15" s="93" t="s">
        <v>12</v>
      </c>
      <c r="BG15" s="116" t="e">
        <f>VLOOKUP(4,AS12:AW15,5,FALSE)</f>
        <v>#N/A</v>
      </c>
      <c r="BH15" s="60"/>
      <c r="BI15" s="60"/>
      <c r="BJ15" s="85">
        <f>IF(E15&gt;G15,IF(Spielplan!E15&gt;Spielplan!G15,Punktemodus!$B$3,0),0)</f>
        <v>0</v>
      </c>
      <c r="BK15" s="85">
        <f>IF(E15=G15,IF(Spielplan!E15=Spielplan!G15,Punktemodus!$B$3,0),0)</f>
        <v>10</v>
      </c>
      <c r="BL15" s="85">
        <f>IF(E15&lt;G15,IF(Spielplan!E15&lt;Spielplan!G15,Punktemodus!$B$3,0),0)</f>
        <v>0</v>
      </c>
      <c r="BM15" s="85">
        <f>IF(E15=Spielplan!E15,IF(G15=Spielplan!G15,Punktemodus!$B$5,0),0)</f>
        <v>3</v>
      </c>
      <c r="BN15" s="85">
        <f>IF(E15=Spielplan!E15,Punktemodus!$B$7,0)</f>
        <v>1</v>
      </c>
      <c r="BO15" s="85">
        <f>IF(G15=Spielplan!G15,Punktemodus!$B$7,0)</f>
        <v>1</v>
      </c>
      <c r="BP15" s="137">
        <f>IF(Spielplan!E15="",0,SUM(BJ15:BO15))</f>
        <v>0</v>
      </c>
      <c r="BQ15" s="60"/>
      <c r="BR15" s="87"/>
      <c r="BS15" s="60"/>
      <c r="BT15" s="60"/>
      <c r="BU15" s="60"/>
      <c r="BV15" s="60"/>
      <c r="BW15" s="60"/>
      <c r="BX15" s="60"/>
      <c r="BY15" s="60"/>
      <c r="BZ15" s="47">
        <v>50</v>
      </c>
      <c r="CA15" s="44" t="str">
        <f>IF(BX16="",IF(BV16&gt;BV17,BT16,BT17),IF(BX16&gt;BX17,BT16,BT17))</f>
        <v/>
      </c>
      <c r="CB15" s="46"/>
      <c r="CC15" s="104"/>
      <c r="CD15" s="60"/>
      <c r="CE15" s="104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</row>
    <row r="16" spans="1:101" ht="18.75" customHeight="1" thickBot="1" x14ac:dyDescent="0.3">
      <c r="A16" s="60"/>
      <c r="B16" s="60"/>
      <c r="C16" s="7" t="str">
        <f>C12</f>
        <v>Brasilien</v>
      </c>
      <c r="D16" s="38"/>
      <c r="E16" s="104"/>
      <c r="F16" s="93"/>
      <c r="G16" s="104"/>
      <c r="H16" s="7" t="str">
        <f>H13</f>
        <v>Kamerun</v>
      </c>
      <c r="I16" s="38"/>
      <c r="J16" s="60"/>
      <c r="K16" s="60" t="s">
        <v>62</v>
      </c>
      <c r="L16" s="60">
        <f t="shared" si="0"/>
        <v>0</v>
      </c>
      <c r="M16" s="60">
        <f>IF($E16="",0,IF($E16&gt;$G16,3,IF($E16=G16,1,0)))</f>
        <v>0</v>
      </c>
      <c r="N16" s="60"/>
      <c r="O16" s="60"/>
      <c r="P16" s="60">
        <f>IF($G16="",0,IF($E16&gt;$G16,0,IF($E16=$G16,1,3)))</f>
        <v>0</v>
      </c>
      <c r="Q16" s="60">
        <f>E16</f>
        <v>0</v>
      </c>
      <c r="R16" s="60"/>
      <c r="S16" s="60"/>
      <c r="T16" s="60">
        <f>G16</f>
        <v>0</v>
      </c>
      <c r="U16" s="60">
        <f>G16</f>
        <v>0</v>
      </c>
      <c r="V16" s="60"/>
      <c r="W16" s="60"/>
      <c r="X16" s="60">
        <f>E16</f>
        <v>0</v>
      </c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187">
        <f>SUM(AN12:AN15)</f>
        <v>30000</v>
      </c>
      <c r="AO16" s="187">
        <f>SUM(AO12:AO15)</f>
        <v>30000</v>
      </c>
      <c r="AP16" s="187">
        <f>SUM(AP12:AP15)</f>
        <v>30000</v>
      </c>
      <c r="AQ16" s="187">
        <f>SUM(AQ12:AQ15)</f>
        <v>30000</v>
      </c>
      <c r="AR16" s="187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85">
        <f>IF(E16&gt;G16,IF(Spielplan!E16&gt;Spielplan!G16,Punktemodus!$B$3,0),0)</f>
        <v>0</v>
      </c>
      <c r="BK16" s="85">
        <f>IF(E16=G16,IF(Spielplan!E16=Spielplan!G16,Punktemodus!$B$3,0),0)</f>
        <v>10</v>
      </c>
      <c r="BL16" s="85">
        <f>IF(E16&lt;G16,IF(Spielplan!E16&lt;Spielplan!G16,Punktemodus!$B$3,0),0)</f>
        <v>0</v>
      </c>
      <c r="BM16" s="85">
        <f>IF(E16=Spielplan!E16,IF(G16=Spielplan!G16,Punktemodus!$B$5,0),0)</f>
        <v>3</v>
      </c>
      <c r="BN16" s="85">
        <f>IF(E16=Spielplan!E16,Punktemodus!$B$7,0)</f>
        <v>1</v>
      </c>
      <c r="BO16" s="85">
        <f>IF(G16=Spielplan!G16,Punktemodus!$B$7,0)</f>
        <v>1</v>
      </c>
      <c r="BP16" s="137">
        <f>IF(Spielplan!E16="",0,SUM(BJ16:BO16))</f>
        <v>0</v>
      </c>
      <c r="BQ16" s="60"/>
      <c r="BR16" s="87"/>
      <c r="BS16" s="63" t="s">
        <v>22</v>
      </c>
      <c r="BT16" s="44" t="str">
        <f>IF(G39="","",BB34)</f>
        <v/>
      </c>
      <c r="BU16" s="46"/>
      <c r="BV16" s="104"/>
      <c r="BW16" s="60"/>
      <c r="BX16" s="104"/>
      <c r="BY16" s="60"/>
      <c r="BZ16" s="60"/>
      <c r="CA16" s="60"/>
      <c r="CB16" s="60"/>
      <c r="CC16" s="60"/>
      <c r="CD16" s="60"/>
      <c r="CE16" s="60"/>
      <c r="CF16" s="91"/>
      <c r="CG16" s="91" t="s">
        <v>28</v>
      </c>
      <c r="CH16" s="60"/>
      <c r="CI16" s="60"/>
      <c r="CJ16" s="61" t="s">
        <v>26</v>
      </c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</row>
    <row r="17" spans="1:101" ht="18.75" customHeight="1" thickBot="1" x14ac:dyDescent="0.3">
      <c r="A17" s="60"/>
      <c r="B17" s="60"/>
      <c r="C17" s="44" t="str">
        <f>H12</f>
        <v>Kroatien</v>
      </c>
      <c r="D17" s="45"/>
      <c r="E17" s="104"/>
      <c r="F17" s="93"/>
      <c r="G17" s="104"/>
      <c r="H17" s="44" t="str">
        <f>C13</f>
        <v>Mexiko</v>
      </c>
      <c r="I17" s="45"/>
      <c r="J17" s="60"/>
      <c r="K17" s="60" t="s">
        <v>62</v>
      </c>
      <c r="L17" s="60">
        <f t="shared" si="0"/>
        <v>0</v>
      </c>
      <c r="M17" s="60"/>
      <c r="N17" s="60">
        <f>IF($E17="",0,IF($E17&gt;$G17,3,IF($E17=$G17,1,0)))</f>
        <v>0</v>
      </c>
      <c r="O17" s="60">
        <f>IF($G17="",0,IF($E17&gt;$G17,0,IF($E17=$G17,1,3)))</f>
        <v>0</v>
      </c>
      <c r="P17" s="60"/>
      <c r="Q17" s="60"/>
      <c r="R17" s="60">
        <f>E17</f>
        <v>0</v>
      </c>
      <c r="S17" s="60">
        <f>G17</f>
        <v>0</v>
      </c>
      <c r="T17" s="60"/>
      <c r="U17" s="60"/>
      <c r="V17" s="60">
        <f>G17</f>
        <v>0</v>
      </c>
      <c r="W17" s="60">
        <f>E17</f>
        <v>0</v>
      </c>
      <c r="X17" s="60"/>
      <c r="Y17" s="60"/>
      <c r="Z17" s="60" t="s">
        <v>30</v>
      </c>
      <c r="AA17" s="60"/>
      <c r="AB17" s="60"/>
      <c r="AC17" s="60"/>
      <c r="AD17" s="60"/>
      <c r="AE17" s="60"/>
      <c r="AF17" s="60"/>
      <c r="AG17" s="60" t="b">
        <f>OR(AG12=AG13,AG12=AG14,AG12=AG15,AG13=AG14,AG13=AG15,AG14=AG15)</f>
        <v>1</v>
      </c>
      <c r="AH17" s="60"/>
      <c r="AI17" s="60"/>
      <c r="AJ17" s="60"/>
      <c r="AK17" s="60"/>
      <c r="AL17" s="60"/>
      <c r="AM17" s="60"/>
      <c r="AN17" s="60"/>
      <c r="AO17" s="60" t="s">
        <v>34</v>
      </c>
      <c r="AP17" s="60"/>
      <c r="AQ17" s="60"/>
      <c r="AR17" s="60" t="b">
        <f>OR(AR12=AR13,AR12=AR14,AR12=AR15,AR13=AR14,AR13=AR15,AR14=AR15)</f>
        <v>1</v>
      </c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85">
        <f>IF(E17&gt;G17,IF(Spielplan!E17&gt;Spielplan!G17,Punktemodus!$B$3,0),0)</f>
        <v>0</v>
      </c>
      <c r="BK17" s="85">
        <f>IF(E17=G17,IF(Spielplan!E17=Spielplan!G17,Punktemodus!$B$3,0),0)</f>
        <v>10</v>
      </c>
      <c r="BL17" s="85">
        <f>IF(E17&lt;G17,IF(Spielplan!E17&lt;Spielplan!G17,Punktemodus!$B$3,0),0)</f>
        <v>0</v>
      </c>
      <c r="BM17" s="85">
        <f>IF(E17=Spielplan!E17,IF(G17=Spielplan!G17,Punktemodus!$B$5,0),0)</f>
        <v>3</v>
      </c>
      <c r="BN17" s="85">
        <f>IF(E17=Spielplan!E17,Punktemodus!$B$7,0)</f>
        <v>1</v>
      </c>
      <c r="BO17" s="85">
        <f>IF(G17=Spielplan!G17,Punktemodus!$B$7,0)</f>
        <v>1</v>
      </c>
      <c r="BP17" s="137">
        <f>IF(Spielplan!E17="",0,SUM(BJ17:BO17))</f>
        <v>0</v>
      </c>
      <c r="BQ17" s="60"/>
      <c r="BR17" s="87"/>
      <c r="BS17" s="52" t="s">
        <v>25</v>
      </c>
      <c r="BT17" s="44" t="str">
        <f>IF(G50="","",BB46)</f>
        <v/>
      </c>
      <c r="BU17" s="46"/>
      <c r="BV17" s="104"/>
      <c r="BW17" s="60"/>
      <c r="BX17" s="104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</row>
    <row r="18" spans="1:101" ht="18.75" customHeight="1" thickBot="1" x14ac:dyDescent="0.25">
      <c r="A18" s="60"/>
      <c r="B18" s="60"/>
      <c r="C18" s="136" t="str">
        <f>IF(G17="","",IF(AR17=TRUE,"Achtung: Fehler in Tabelle!",""))</f>
        <v/>
      </c>
      <c r="D18" s="60"/>
      <c r="E18" s="85"/>
      <c r="F18" s="60"/>
      <c r="G18" s="85"/>
      <c r="H18" s="60"/>
      <c r="I18" s="60"/>
      <c r="J18" s="60"/>
      <c r="K18" s="60"/>
      <c r="L18" s="60"/>
      <c r="M18" s="60">
        <f t="shared" ref="M18:X18" si="3">SUM(M12:M17)</f>
        <v>0</v>
      </c>
      <c r="N18" s="60">
        <f t="shared" si="3"/>
        <v>0</v>
      </c>
      <c r="O18" s="60">
        <f t="shared" si="3"/>
        <v>0</v>
      </c>
      <c r="P18" s="60">
        <f t="shared" si="3"/>
        <v>0</v>
      </c>
      <c r="Q18" s="60">
        <f t="shared" si="3"/>
        <v>0</v>
      </c>
      <c r="R18" s="60">
        <f t="shared" si="3"/>
        <v>0</v>
      </c>
      <c r="S18" s="60">
        <f t="shared" si="3"/>
        <v>0</v>
      </c>
      <c r="T18" s="60">
        <f t="shared" si="3"/>
        <v>0</v>
      </c>
      <c r="U18" s="60">
        <f t="shared" si="3"/>
        <v>0</v>
      </c>
      <c r="V18" s="60">
        <f t="shared" si="3"/>
        <v>0</v>
      </c>
      <c r="W18" s="60">
        <f t="shared" si="3"/>
        <v>0</v>
      </c>
      <c r="X18" s="60">
        <f t="shared" si="3"/>
        <v>0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160">
        <f>SUM(BP12:BP17)</f>
        <v>0</v>
      </c>
      <c r="BQ18" s="60"/>
      <c r="BR18" s="8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47">
        <v>58</v>
      </c>
      <c r="CF18" s="44" t="str">
        <f>IF(CE14="",IF(CC14&gt;CC15,CA14,CA15),IF(CE14&gt;CE15,CA14,CA15))</f>
        <v/>
      </c>
      <c r="CG18" s="46"/>
      <c r="CH18" s="104"/>
      <c r="CI18" s="60"/>
      <c r="CJ18" s="104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</row>
    <row r="19" spans="1:101" ht="18.75" customHeight="1" thickBot="1" x14ac:dyDescent="0.25">
      <c r="A19" s="60"/>
      <c r="B19" s="60"/>
      <c r="C19" s="60"/>
      <c r="D19" s="60"/>
      <c r="E19" s="85"/>
      <c r="F19" s="60"/>
      <c r="G19" s="85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138"/>
      <c r="BQ19" s="60"/>
      <c r="BR19" s="8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47">
        <v>57</v>
      </c>
      <c r="CF19" s="44" t="str">
        <f>IF(CE22="",IF(CC22&gt;CC23,CA22,CA23),IF(CE22&gt;CE23,CA22,CA23))</f>
        <v/>
      </c>
      <c r="CG19" s="46"/>
      <c r="CH19" s="104"/>
      <c r="CI19" s="60"/>
      <c r="CJ19" s="104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</row>
    <row r="20" spans="1:101" ht="18.75" customHeight="1" thickBot="1" x14ac:dyDescent="0.25">
      <c r="A20" s="60"/>
      <c r="B20" s="60"/>
      <c r="C20" s="60"/>
      <c r="D20" s="60"/>
      <c r="E20" s="85"/>
      <c r="F20" s="60"/>
      <c r="G20" s="85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138"/>
      <c r="BQ20" s="60"/>
      <c r="BR20" s="87"/>
      <c r="BS20" s="54" t="s">
        <v>121</v>
      </c>
      <c r="BT20" s="44" t="str">
        <f>IF(G61="","",BB56)</f>
        <v/>
      </c>
      <c r="BU20" s="46"/>
      <c r="BV20" s="104"/>
      <c r="BW20" s="60"/>
      <c r="BX20" s="104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</row>
    <row r="21" spans="1:101" ht="18.75" customHeight="1" thickBot="1" x14ac:dyDescent="0.3">
      <c r="A21" s="60"/>
      <c r="B21" s="60"/>
      <c r="C21" s="88" t="s">
        <v>64</v>
      </c>
      <c r="D21" s="60"/>
      <c r="E21" s="85"/>
      <c r="F21" s="60"/>
      <c r="G21" s="85"/>
      <c r="H21" s="60"/>
      <c r="I21" s="60"/>
      <c r="J21" s="60"/>
      <c r="K21" s="60"/>
      <c r="L21" s="60"/>
      <c r="M21" s="60" t="s">
        <v>4</v>
      </c>
      <c r="N21" s="60"/>
      <c r="O21" s="60"/>
      <c r="P21" s="60"/>
      <c r="Q21" s="60" t="s">
        <v>6</v>
      </c>
      <c r="R21" s="60"/>
      <c r="S21" s="60"/>
      <c r="T21" s="60"/>
      <c r="U21" s="60" t="s">
        <v>7</v>
      </c>
      <c r="V21" s="60"/>
      <c r="W21" s="60"/>
      <c r="X21" s="60"/>
      <c r="Y21" s="60"/>
      <c r="Z21" s="60" t="s">
        <v>4</v>
      </c>
      <c r="AA21" s="60" t="s">
        <v>5</v>
      </c>
      <c r="AB21" s="60"/>
      <c r="AC21" s="60"/>
      <c r="AD21" s="60" t="s">
        <v>9</v>
      </c>
      <c r="AE21" s="60"/>
      <c r="AF21" s="60"/>
      <c r="AG21" s="60"/>
      <c r="AH21" s="60" t="s">
        <v>32</v>
      </c>
      <c r="AI21" s="60"/>
      <c r="AJ21" s="60"/>
      <c r="AK21" s="60"/>
      <c r="AL21" s="60"/>
      <c r="AM21" s="60"/>
      <c r="AN21" s="60" t="s">
        <v>35</v>
      </c>
      <c r="AO21" s="60"/>
      <c r="AP21" s="60"/>
      <c r="AQ21" s="60"/>
      <c r="AR21" s="60"/>
      <c r="AS21" s="60" t="s">
        <v>33</v>
      </c>
      <c r="AT21" s="60"/>
      <c r="AU21" s="60"/>
      <c r="AV21" s="60"/>
      <c r="AW21" s="60"/>
      <c r="AX21" s="60"/>
      <c r="AY21" s="60"/>
      <c r="AZ21" s="60"/>
      <c r="BA21" s="60"/>
      <c r="BB21" s="89" t="s">
        <v>10</v>
      </c>
      <c r="BC21" s="60"/>
      <c r="BD21" s="90" t="s">
        <v>4</v>
      </c>
      <c r="BE21" s="60"/>
      <c r="BF21" s="61" t="s">
        <v>5</v>
      </c>
      <c r="BG21" s="60"/>
      <c r="BH21" s="60"/>
      <c r="BI21" s="60"/>
      <c r="BJ21" s="60"/>
      <c r="BK21" s="60"/>
      <c r="BL21" s="60"/>
      <c r="BM21" s="60"/>
      <c r="BN21" s="60"/>
      <c r="BO21" s="60"/>
      <c r="BP21" s="138"/>
      <c r="BQ21" s="60"/>
      <c r="BR21" s="87"/>
      <c r="BS21" s="73" t="s">
        <v>122</v>
      </c>
      <c r="BT21" s="44" t="str">
        <f>IF(G72="","",BB68)</f>
        <v/>
      </c>
      <c r="BU21" s="46"/>
      <c r="BV21" s="104"/>
      <c r="BW21" s="60"/>
      <c r="BX21" s="104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91" t="s">
        <v>29</v>
      </c>
      <c r="CM21" s="60"/>
      <c r="CN21" s="60"/>
      <c r="CO21" s="61" t="s">
        <v>26</v>
      </c>
      <c r="CP21" s="60"/>
      <c r="CQ21" s="60"/>
      <c r="CR21" s="60"/>
      <c r="CS21" s="60"/>
      <c r="CT21" s="60"/>
      <c r="CU21" s="60"/>
      <c r="CV21" s="60"/>
      <c r="CW21" s="60"/>
    </row>
    <row r="22" spans="1:101" ht="18.75" customHeight="1" thickBot="1" x14ac:dyDescent="0.3">
      <c r="A22" s="60"/>
      <c r="B22" s="60"/>
      <c r="C22" s="60"/>
      <c r="D22" s="60"/>
      <c r="E22" s="85"/>
      <c r="F22" s="60"/>
      <c r="G22" s="85"/>
      <c r="H22" s="60"/>
      <c r="I22" s="60"/>
      <c r="J22" s="60"/>
      <c r="K22" s="60"/>
      <c r="L22" s="60"/>
      <c r="M22" s="60" t="s">
        <v>0</v>
      </c>
      <c r="N22" s="60" t="s">
        <v>1</v>
      </c>
      <c r="O22" s="60" t="s">
        <v>2</v>
      </c>
      <c r="P22" s="60" t="s">
        <v>3</v>
      </c>
      <c r="Q22" s="60" t="s">
        <v>0</v>
      </c>
      <c r="R22" s="60" t="s">
        <v>1</v>
      </c>
      <c r="S22" s="60" t="s">
        <v>2</v>
      </c>
      <c r="T22" s="60" t="s">
        <v>3</v>
      </c>
      <c r="U22" s="60" t="s">
        <v>0</v>
      </c>
      <c r="V22" s="60" t="s">
        <v>1</v>
      </c>
      <c r="W22" s="60" t="s">
        <v>2</v>
      </c>
      <c r="X22" s="60" t="s">
        <v>3</v>
      </c>
      <c r="Y22" s="60"/>
      <c r="Z22" s="60" t="s">
        <v>8</v>
      </c>
      <c r="AA22" s="60"/>
      <c r="AB22" s="60"/>
      <c r="AC22" s="60"/>
      <c r="AD22" s="60"/>
      <c r="AE22" s="60"/>
      <c r="AF22" s="60"/>
      <c r="AG22" s="60"/>
      <c r="AH22" s="60" t="s">
        <v>31</v>
      </c>
      <c r="AI22" s="60"/>
      <c r="AJ22" s="60"/>
      <c r="AK22" s="60"/>
      <c r="AL22" s="60"/>
      <c r="AM22" s="60"/>
      <c r="AN22" s="60" t="str">
        <f>AI23</f>
        <v>Spanien</v>
      </c>
      <c r="AO22" s="60" t="str">
        <f>AI24</f>
        <v>Niederlande</v>
      </c>
      <c r="AP22" s="60" t="str">
        <f>AI25</f>
        <v>Chile</v>
      </c>
      <c r="AQ22" s="60" t="str">
        <f>AI26</f>
        <v>Australien</v>
      </c>
      <c r="AR22" s="60"/>
      <c r="AS22" s="60" t="s">
        <v>31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138"/>
      <c r="BQ22" s="60"/>
      <c r="BR22" s="87"/>
      <c r="BS22" s="60"/>
      <c r="BT22" s="60"/>
      <c r="BU22" s="60"/>
      <c r="BV22" s="60"/>
      <c r="BW22" s="60"/>
      <c r="BX22" s="60"/>
      <c r="BY22" s="60"/>
      <c r="BZ22" s="47">
        <v>53</v>
      </c>
      <c r="CA22" s="44" t="str">
        <f>IF(BX20="",IF(BV20&gt;BV21,BT20,BT21),IF(BX20&gt;BX21,BT20,BT21))</f>
        <v/>
      </c>
      <c r="CB22" s="46"/>
      <c r="CC22" s="104"/>
      <c r="CD22" s="60"/>
      <c r="CE22" s="104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88" t="s">
        <v>130</v>
      </c>
      <c r="CS22" s="60"/>
      <c r="CT22" s="60"/>
      <c r="CU22" s="60"/>
      <c r="CV22" s="60"/>
      <c r="CW22" s="60"/>
    </row>
    <row r="23" spans="1:101" ht="18.75" customHeight="1" thickBot="1" x14ac:dyDescent="0.3">
      <c r="A23" s="60"/>
      <c r="B23" s="60"/>
      <c r="C23" s="65" t="str">
        <f>Spielplan!$C$23</f>
        <v>Spanien</v>
      </c>
      <c r="D23" s="66"/>
      <c r="E23" s="104"/>
      <c r="F23" s="93"/>
      <c r="G23" s="104"/>
      <c r="H23" s="65" t="str">
        <f>Spielplan!$H$23</f>
        <v>Niederlande</v>
      </c>
      <c r="I23" s="66"/>
      <c r="J23" s="60"/>
      <c r="K23" s="60" t="s">
        <v>68</v>
      </c>
      <c r="L23" s="60">
        <f t="shared" ref="L23:L28" si="4">IF(E23-G23&gt;0,1,IF(G23=E23,0,-1))</f>
        <v>0</v>
      </c>
      <c r="M23" s="60">
        <f>IF($E23="",0,IF($E23&gt;$G23,3,IF($E23=G23,1,0)))</f>
        <v>0</v>
      </c>
      <c r="N23" s="60">
        <f>IF($G23="",0,IF($E23&gt;$G23,0,IF($E23=G23,1,3)))</f>
        <v>0</v>
      </c>
      <c r="O23" s="60"/>
      <c r="P23" s="60"/>
      <c r="Q23" s="60">
        <f>E23</f>
        <v>0</v>
      </c>
      <c r="R23" s="60">
        <f>G23</f>
        <v>0</v>
      </c>
      <c r="S23" s="60"/>
      <c r="T23" s="60"/>
      <c r="U23" s="60">
        <f>G23</f>
        <v>0</v>
      </c>
      <c r="V23" s="60">
        <f>E23</f>
        <v>0</v>
      </c>
      <c r="W23" s="60"/>
      <c r="X23" s="60"/>
      <c r="Y23" s="60"/>
      <c r="Z23" s="60">
        <f>M29</f>
        <v>0</v>
      </c>
      <c r="AA23" s="60">
        <f>Q29</f>
        <v>0</v>
      </c>
      <c r="AB23" s="60">
        <f>U29</f>
        <v>0</v>
      </c>
      <c r="AC23" s="60">
        <f>AA23-AB23</f>
        <v>0</v>
      </c>
      <c r="AD23" s="60">
        <f>IF(Z23&gt;Z24,-1,0)</f>
        <v>0</v>
      </c>
      <c r="AE23" s="60">
        <f>IF(Z23&gt;Z25,-1,0)</f>
        <v>0</v>
      </c>
      <c r="AF23" s="60">
        <f>IF(Z23&gt;Z26,-1,0)</f>
        <v>0</v>
      </c>
      <c r="AG23" s="60">
        <f>10000-(AJ23*1000+AM23*100+AK23*10)</f>
        <v>10000</v>
      </c>
      <c r="AH23" s="90">
        <f>RANK(AG23,AG23:AG26,1)</f>
        <v>1</v>
      </c>
      <c r="AI23" s="60" t="str">
        <f>C23</f>
        <v>Spanien</v>
      </c>
      <c r="AJ23" s="60">
        <f t="shared" ref="AJ23:AL26" si="5">Z23</f>
        <v>0</v>
      </c>
      <c r="AK23" s="60">
        <f t="shared" si="5"/>
        <v>0</v>
      </c>
      <c r="AL23" s="60">
        <f t="shared" si="5"/>
        <v>0</v>
      </c>
      <c r="AM23" s="60">
        <f>AK23-AL23</f>
        <v>0</v>
      </c>
      <c r="AN23" s="187"/>
      <c r="AO23" s="187">
        <f>IF(AG24=AG23,IF(G23&gt;E23,AG24-0.1,AG24),AG24)</f>
        <v>10000</v>
      </c>
      <c r="AP23" s="187">
        <f>IF(AG25=AG23,IF(G25&gt;E25,AG25-0.1,AG25),AG25)</f>
        <v>10000</v>
      </c>
      <c r="AQ23" s="187">
        <f>IF(AG26=AG23,IF(G27&gt;E27,AG26-0.1,AG26),AG26)</f>
        <v>10000</v>
      </c>
      <c r="AR23" s="187">
        <f>AN27</f>
        <v>30000</v>
      </c>
      <c r="AS23" s="90">
        <f>RANK(AR23,AR23:AR26,1)</f>
        <v>1</v>
      </c>
      <c r="AT23" s="60" t="str">
        <f t="shared" ref="AT23:AW26" si="6">AI23</f>
        <v>Spanien</v>
      </c>
      <c r="AU23" s="60">
        <f t="shared" si="6"/>
        <v>0</v>
      </c>
      <c r="AV23" s="60">
        <f t="shared" si="6"/>
        <v>0</v>
      </c>
      <c r="AW23" s="60">
        <f t="shared" si="6"/>
        <v>0</v>
      </c>
      <c r="AX23" s="60"/>
      <c r="AY23" s="60"/>
      <c r="AZ23" s="60"/>
      <c r="BA23" s="67">
        <v>1</v>
      </c>
      <c r="BB23" s="65" t="str">
        <f>VLOOKUP(1,AS23:AT26,2,FALSE)</f>
        <v>Spanien</v>
      </c>
      <c r="BC23" s="66"/>
      <c r="BD23" s="68">
        <f>VLOOKUP(1,AS23:AW26,3,FALSE)</f>
        <v>0</v>
      </c>
      <c r="BE23" s="69">
        <f>VLOOKUP(1,AS23:AW26,4,FALSE)</f>
        <v>0</v>
      </c>
      <c r="BF23" s="93" t="s">
        <v>12</v>
      </c>
      <c r="BG23" s="69">
        <f>VLOOKUP(1,AS23:AW26,5,FALSE)</f>
        <v>0</v>
      </c>
      <c r="BH23" s="70" t="s">
        <v>20</v>
      </c>
      <c r="BI23" s="60"/>
      <c r="BJ23" s="85">
        <f>IF(E23&gt;G23,IF(Spielplan!E23&gt;Spielplan!G23,Punktemodus!$B$3,0),0)</f>
        <v>0</v>
      </c>
      <c r="BK23" s="85">
        <f>IF(E23=G23,IF(Spielplan!E23=Spielplan!G23,Punktemodus!$B$3,0),0)</f>
        <v>10</v>
      </c>
      <c r="BL23" s="85">
        <f>IF(E23&lt;G23,IF(Spielplan!E23&lt;Spielplan!G23,Punktemodus!$B$3,0),0)</f>
        <v>0</v>
      </c>
      <c r="BM23" s="85">
        <f>IF(E23=Spielplan!E23,IF(G23=Spielplan!G23,Punktemodus!$B$5,0),0)</f>
        <v>3</v>
      </c>
      <c r="BN23" s="85">
        <f>IF(E23=Spielplan!E23,Punktemodus!$B$7,0)</f>
        <v>1</v>
      </c>
      <c r="BO23" s="85">
        <f>IF(G23=Spielplan!G23,Punktemodus!$B$7,0)</f>
        <v>1</v>
      </c>
      <c r="BP23" s="137">
        <f>IF(Spielplan!E23="",0,SUM(BJ23:BO23))</f>
        <v>0</v>
      </c>
      <c r="BQ23" s="60"/>
      <c r="BR23" s="87"/>
      <c r="BS23" s="60"/>
      <c r="BT23" s="60"/>
      <c r="BU23" s="60"/>
      <c r="BV23" s="60"/>
      <c r="BW23" s="60"/>
      <c r="BX23" s="60"/>
      <c r="BY23" s="60"/>
      <c r="BZ23" s="47">
        <v>54</v>
      </c>
      <c r="CA23" s="44" t="str">
        <f>IF(BX24="",IF(BV24&gt;BV25,BT24,BT25),IF(BX24&gt;BX25,BT24,BT25))</f>
        <v/>
      </c>
      <c r="CB23" s="46"/>
      <c r="CC23" s="104"/>
      <c r="CD23" s="60"/>
      <c r="CE23" s="104"/>
      <c r="CF23" s="60"/>
      <c r="CG23" s="60"/>
      <c r="CH23" s="60"/>
      <c r="CI23" s="60"/>
      <c r="CJ23" s="47" t="s">
        <v>132</v>
      </c>
      <c r="CK23" s="44" t="str">
        <f>IF(CJ18="",IF(CH18&gt;CH19,CF18,CF19),IF(CJ18&gt;CJ19,CF18,CF19))</f>
        <v/>
      </c>
      <c r="CL23" s="46"/>
      <c r="CM23" s="104"/>
      <c r="CN23" s="60"/>
      <c r="CO23" s="104"/>
      <c r="CP23" s="60"/>
      <c r="CQ23" s="376" t="str">
        <f>IF(CO23="",IF(CM23&gt;CM24,CK23,CK24),IF(CO23&gt;CO24,CK23,CK24))</f>
        <v/>
      </c>
      <c r="CR23" s="377"/>
      <c r="CS23" s="377"/>
      <c r="CT23" s="377"/>
      <c r="CU23" s="377"/>
      <c r="CV23" s="378"/>
      <c r="CW23" s="60"/>
    </row>
    <row r="24" spans="1:101" ht="18.75" customHeight="1" thickBot="1" x14ac:dyDescent="0.3">
      <c r="A24" s="60"/>
      <c r="B24" s="60"/>
      <c r="C24" s="53" t="str">
        <f>Spielplan!$C$24</f>
        <v>Chile</v>
      </c>
      <c r="D24" s="64"/>
      <c r="E24" s="104"/>
      <c r="F24" s="93"/>
      <c r="G24" s="104"/>
      <c r="H24" s="53" t="str">
        <f>Spielplan!$H$24</f>
        <v>Australien</v>
      </c>
      <c r="I24" s="64"/>
      <c r="J24" s="60"/>
      <c r="K24" s="60" t="s">
        <v>69</v>
      </c>
      <c r="L24" s="60">
        <f t="shared" si="4"/>
        <v>0</v>
      </c>
      <c r="M24" s="60"/>
      <c r="N24" s="60"/>
      <c r="O24" s="60">
        <f>IF($E24="",0,IF($E24&gt;$G24,3,IF($E24=$G24,1,0)))</f>
        <v>0</v>
      </c>
      <c r="P24" s="60">
        <f>IF($G24="",0,IF($E24&gt;$G24,0,IF($E24=$G24,1,3)))</f>
        <v>0</v>
      </c>
      <c r="Q24" s="60"/>
      <c r="R24" s="60"/>
      <c r="S24" s="60">
        <f>E24</f>
        <v>0</v>
      </c>
      <c r="T24" s="60">
        <f>G24</f>
        <v>0</v>
      </c>
      <c r="U24" s="60"/>
      <c r="V24" s="60"/>
      <c r="W24" s="60">
        <f>G24</f>
        <v>0</v>
      </c>
      <c r="X24" s="60">
        <f>E24</f>
        <v>0</v>
      </c>
      <c r="Y24" s="60"/>
      <c r="Z24" s="60">
        <f>N29</f>
        <v>0</v>
      </c>
      <c r="AA24" s="60">
        <f>R29</f>
        <v>0</v>
      </c>
      <c r="AB24" s="60">
        <f>V29</f>
        <v>0</v>
      </c>
      <c r="AC24" s="60">
        <f>AA24-AB24</f>
        <v>0</v>
      </c>
      <c r="AD24" s="60">
        <f>IF(Z24&gt;Z23,-1,0)</f>
        <v>0</v>
      </c>
      <c r="AE24" s="60">
        <f>IF(Z24&gt;Z25,-1,0)</f>
        <v>0</v>
      </c>
      <c r="AF24" s="60">
        <f>IF(Z24&gt;Z26,-1,0)</f>
        <v>0</v>
      </c>
      <c r="AG24" s="60">
        <f>10000-(AJ24*1000+AM24*100+AK24*10)</f>
        <v>10000</v>
      </c>
      <c r="AH24" s="90">
        <f>RANK(AG24,AG23:AG26,1)</f>
        <v>1</v>
      </c>
      <c r="AI24" s="60" t="str">
        <f>H23</f>
        <v>Niederlande</v>
      </c>
      <c r="AJ24" s="60">
        <f t="shared" si="5"/>
        <v>0</v>
      </c>
      <c r="AK24" s="60">
        <f t="shared" si="5"/>
        <v>0</v>
      </c>
      <c r="AL24" s="60">
        <f t="shared" si="5"/>
        <v>0</v>
      </c>
      <c r="AM24" s="60">
        <f>AK24-AL24</f>
        <v>0</v>
      </c>
      <c r="AN24" s="187">
        <f>IF(AG23=AG24,IF(E23&gt;G23,AG23-0.1,AG23),AG23)</f>
        <v>10000</v>
      </c>
      <c r="AO24" s="187"/>
      <c r="AP24" s="187">
        <f>IF(AG25=AG24,IF(G28&gt;E28,AG25-0.1,AG25),AG25)</f>
        <v>10000</v>
      </c>
      <c r="AQ24" s="187">
        <f>IF(AG26=AG24,IF(G26&gt;E26,AG26-0.1,AG26),AG26)</f>
        <v>10000</v>
      </c>
      <c r="AR24" s="187">
        <f>AO27</f>
        <v>30000</v>
      </c>
      <c r="AS24" s="90">
        <f>RANK(AR24,AR23:AR26,1)</f>
        <v>1</v>
      </c>
      <c r="AT24" s="60" t="str">
        <f t="shared" si="6"/>
        <v>Niederlande</v>
      </c>
      <c r="AU24" s="60">
        <f t="shared" si="6"/>
        <v>0</v>
      </c>
      <c r="AV24" s="60">
        <f t="shared" si="6"/>
        <v>0</v>
      </c>
      <c r="AW24" s="60">
        <f t="shared" si="6"/>
        <v>0</v>
      </c>
      <c r="AX24" s="60"/>
      <c r="AY24" s="60"/>
      <c r="AZ24" s="60"/>
      <c r="BA24" s="71">
        <v>2</v>
      </c>
      <c r="BB24" s="53" t="e">
        <f>VLOOKUP(2,AS23:AT26,2,FALSE)</f>
        <v>#N/A</v>
      </c>
      <c r="BC24" s="64"/>
      <c r="BD24" s="72" t="e">
        <f>VLOOKUP(2,AS23:AW26,3,FALSE)</f>
        <v>#N/A</v>
      </c>
      <c r="BE24" s="73" t="e">
        <f>VLOOKUP(2,AS23:AW26,4,FALSE)</f>
        <v>#N/A</v>
      </c>
      <c r="BF24" s="93" t="s">
        <v>12</v>
      </c>
      <c r="BG24" s="73" t="e">
        <f>VLOOKUP(2,AS23:AW26,5,FALSE)</f>
        <v>#N/A</v>
      </c>
      <c r="BH24" s="74" t="s">
        <v>21</v>
      </c>
      <c r="BI24" s="60"/>
      <c r="BJ24" s="85">
        <f>IF(E24&gt;G24,IF(Spielplan!E24&gt;Spielplan!G24,Punktemodus!$B$3,0),0)</f>
        <v>0</v>
      </c>
      <c r="BK24" s="85">
        <f>IF(E24=G24,IF(Spielplan!E24=Spielplan!G24,Punktemodus!$B$3,0),0)</f>
        <v>10</v>
      </c>
      <c r="BL24" s="85">
        <f>IF(E24&lt;G24,IF(Spielplan!E24&lt;Spielplan!G24,Punktemodus!$B$3,0),0)</f>
        <v>0</v>
      </c>
      <c r="BM24" s="85">
        <f>IF(E24=Spielplan!E24,IF(G24=Spielplan!G24,Punktemodus!$B$5,0),0)</f>
        <v>3</v>
      </c>
      <c r="BN24" s="85">
        <f>IF(E24=Spielplan!E24,Punktemodus!$B$7,0)</f>
        <v>1</v>
      </c>
      <c r="BO24" s="85">
        <f>IF(G24=Spielplan!G24,Punktemodus!$B$7,0)</f>
        <v>1</v>
      </c>
      <c r="BP24" s="137">
        <f>IF(Spielplan!E24="",0,SUM(BJ24:BO24))</f>
        <v>0</v>
      </c>
      <c r="BQ24" s="60"/>
      <c r="BR24" s="87"/>
      <c r="BS24" s="63" t="s">
        <v>123</v>
      </c>
      <c r="BT24" s="44" t="str">
        <f>IF(G83="","",BB78)</f>
        <v/>
      </c>
      <c r="BU24" s="46"/>
      <c r="BV24" s="104"/>
      <c r="BW24" s="60"/>
      <c r="BX24" s="104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47" t="s">
        <v>133</v>
      </c>
      <c r="CK24" s="44" t="str">
        <f>IF(CJ34="",IF(CH34&gt;CH35,CF34,CF35),IF(CJ34&gt;CJ35,CF34,CF35))</f>
        <v/>
      </c>
      <c r="CL24" s="46"/>
      <c r="CM24" s="104"/>
      <c r="CN24" s="60"/>
      <c r="CO24" s="104"/>
      <c r="CP24" s="60"/>
      <c r="CQ24" s="379"/>
      <c r="CR24" s="380"/>
      <c r="CS24" s="380"/>
      <c r="CT24" s="380"/>
      <c r="CU24" s="380"/>
      <c r="CV24" s="381"/>
      <c r="CW24" s="60"/>
    </row>
    <row r="25" spans="1:101" ht="18.75" customHeight="1" thickBot="1" x14ac:dyDescent="0.3">
      <c r="A25" s="60"/>
      <c r="B25" s="60"/>
      <c r="C25" s="65" t="str">
        <f>C23</f>
        <v>Spanien</v>
      </c>
      <c r="D25" s="66"/>
      <c r="E25" s="104"/>
      <c r="F25" s="93"/>
      <c r="G25" s="104"/>
      <c r="H25" s="65" t="str">
        <f>C24</f>
        <v>Chile</v>
      </c>
      <c r="I25" s="66"/>
      <c r="J25" s="60"/>
      <c r="K25" s="60" t="s">
        <v>70</v>
      </c>
      <c r="L25" s="60">
        <f t="shared" si="4"/>
        <v>0</v>
      </c>
      <c r="M25" s="60">
        <f>IF($E25="",0,IF($E25&gt;$G25,3,IF($E25=G25,1,0)))</f>
        <v>0</v>
      </c>
      <c r="N25" s="60"/>
      <c r="O25" s="60">
        <f>IF($G25="",0,IF($E25&gt;$G25,0,IF($E25=$G25,1,3)))</f>
        <v>0</v>
      </c>
      <c r="P25" s="60"/>
      <c r="Q25" s="60">
        <f>E25</f>
        <v>0</v>
      </c>
      <c r="R25" s="60"/>
      <c r="S25" s="60">
        <f>G25</f>
        <v>0</v>
      </c>
      <c r="T25" s="60"/>
      <c r="U25" s="60">
        <f>G25</f>
        <v>0</v>
      </c>
      <c r="V25" s="60"/>
      <c r="W25" s="60">
        <f>E25</f>
        <v>0</v>
      </c>
      <c r="X25" s="60"/>
      <c r="Y25" s="60"/>
      <c r="Z25" s="60">
        <f>O29</f>
        <v>0</v>
      </c>
      <c r="AA25" s="60">
        <f>S29</f>
        <v>0</v>
      </c>
      <c r="AB25" s="60">
        <f>W29</f>
        <v>0</v>
      </c>
      <c r="AC25" s="60">
        <f>AA25-AB25</f>
        <v>0</v>
      </c>
      <c r="AD25" s="60">
        <f>IF(Z25&gt;Z23,-1,0)</f>
        <v>0</v>
      </c>
      <c r="AE25" s="60">
        <f>IF(Z25&gt;Z24,-1,0)</f>
        <v>0</v>
      </c>
      <c r="AF25" s="60">
        <f>IF(Z25&gt;Z26,-1,0)</f>
        <v>0</v>
      </c>
      <c r="AG25" s="60">
        <f>10000-(AJ25*1000+AM25*100+AK25*10)</f>
        <v>10000</v>
      </c>
      <c r="AH25" s="90">
        <f>RANK(AG25,AG23:AG26,1)</f>
        <v>1</v>
      </c>
      <c r="AI25" s="60" t="str">
        <f>C24</f>
        <v>Chile</v>
      </c>
      <c r="AJ25" s="60">
        <f t="shared" si="5"/>
        <v>0</v>
      </c>
      <c r="AK25" s="60">
        <f t="shared" si="5"/>
        <v>0</v>
      </c>
      <c r="AL25" s="60">
        <f t="shared" si="5"/>
        <v>0</v>
      </c>
      <c r="AM25" s="60">
        <f>AK25-AL25</f>
        <v>0</v>
      </c>
      <c r="AN25" s="187">
        <f>IF(AG23=AG25,IF(E25&gt;G25,AG23-0.1,AG23),AG23)</f>
        <v>10000</v>
      </c>
      <c r="AO25" s="187">
        <f>IF(AG24=AG25,IF(E28&gt;G28,AG24-0.1,AG24),AG24)</f>
        <v>10000</v>
      </c>
      <c r="AP25" s="187"/>
      <c r="AQ25" s="187">
        <f>IF(AG26=AG25,IF(G24&gt;E24,AG26-0.1,AG26),AG26)</f>
        <v>10000</v>
      </c>
      <c r="AR25" s="187">
        <f>AP27</f>
        <v>30000</v>
      </c>
      <c r="AS25" s="90">
        <f>RANK(AR25,AR23:AR26,1)</f>
        <v>1</v>
      </c>
      <c r="AT25" s="60" t="str">
        <f t="shared" si="6"/>
        <v>Chile</v>
      </c>
      <c r="AU25" s="60">
        <f t="shared" si="6"/>
        <v>0</v>
      </c>
      <c r="AV25" s="60">
        <f t="shared" si="6"/>
        <v>0</v>
      </c>
      <c r="AW25" s="60">
        <f t="shared" si="6"/>
        <v>0</v>
      </c>
      <c r="AX25" s="60"/>
      <c r="AY25" s="60"/>
      <c r="AZ25" s="60"/>
      <c r="BA25" s="113">
        <v>3</v>
      </c>
      <c r="BB25" s="114" t="e">
        <f>VLOOKUP(3,AS23:AT26,2,FALSE)</f>
        <v>#N/A</v>
      </c>
      <c r="BC25" s="115"/>
      <c r="BD25" s="116" t="e">
        <f>VLOOKUP(3,AS23:AW26,3,FALSE)</f>
        <v>#N/A</v>
      </c>
      <c r="BE25" s="116" t="e">
        <f>VLOOKUP(3,AS23:AW26,4,FALSE)</f>
        <v>#N/A</v>
      </c>
      <c r="BF25" s="93" t="s">
        <v>12</v>
      </c>
      <c r="BG25" s="116" t="e">
        <f>VLOOKUP(3,AS23:AW26,5,FALSE)</f>
        <v>#N/A</v>
      </c>
      <c r="BH25" s="60"/>
      <c r="BI25" s="60"/>
      <c r="BJ25" s="85">
        <f>IF(E25&gt;G25,IF(Spielplan!E25&gt;Spielplan!G25,Punktemodus!$B$3,0),0)</f>
        <v>0</v>
      </c>
      <c r="BK25" s="85">
        <f>IF(E25=G25,IF(Spielplan!E25=Spielplan!G25,Punktemodus!$B$3,0),0)</f>
        <v>10</v>
      </c>
      <c r="BL25" s="85">
        <f>IF(E25&lt;G25,IF(Spielplan!E25&lt;Spielplan!G25,Punktemodus!$B$3,0),0)</f>
        <v>0</v>
      </c>
      <c r="BM25" s="85">
        <f>IF(E25=Spielplan!E25,IF(G25=Spielplan!G25,Punktemodus!$B$5,0),0)</f>
        <v>3</v>
      </c>
      <c r="BN25" s="85">
        <f>IF(E25=Spielplan!E25,Punktemodus!$B$7,0)</f>
        <v>1</v>
      </c>
      <c r="BO25" s="85">
        <f>IF(G25=Spielplan!G25,Punktemodus!$B$7,0)</f>
        <v>1</v>
      </c>
      <c r="BP25" s="137">
        <f>IF(Spielplan!E25="",0,SUM(BJ25:BO25))</f>
        <v>0</v>
      </c>
      <c r="BQ25" s="60"/>
      <c r="BR25" s="87"/>
      <c r="BS25" s="52" t="s">
        <v>124</v>
      </c>
      <c r="BT25" s="44" t="str">
        <f>IF(G94="","",BB90)</f>
        <v/>
      </c>
      <c r="BU25" s="46"/>
      <c r="BV25" s="104"/>
      <c r="BW25" s="60"/>
      <c r="BX25" s="104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88" t="s">
        <v>136</v>
      </c>
      <c r="CS25" s="60"/>
      <c r="CT25" s="60"/>
      <c r="CU25" s="60"/>
      <c r="CV25" s="60"/>
      <c r="CW25" s="60"/>
    </row>
    <row r="26" spans="1:101" ht="18.75" customHeight="1" thickBot="1" x14ac:dyDescent="0.3">
      <c r="A26" s="60"/>
      <c r="B26" s="60"/>
      <c r="C26" s="53" t="str">
        <f>H23</f>
        <v>Niederlande</v>
      </c>
      <c r="D26" s="64"/>
      <c r="E26" s="104"/>
      <c r="F26" s="93"/>
      <c r="G26" s="104"/>
      <c r="H26" s="53" t="str">
        <f>H24</f>
        <v>Australien</v>
      </c>
      <c r="I26" s="64"/>
      <c r="J26" s="60"/>
      <c r="K26" s="60" t="s">
        <v>71</v>
      </c>
      <c r="L26" s="60">
        <f t="shared" si="4"/>
        <v>0</v>
      </c>
      <c r="M26" s="60"/>
      <c r="N26" s="60">
        <f>IF($E26="",0,IF($E26&gt;$G26,3,IF($E26=$G26,1,0)))</f>
        <v>0</v>
      </c>
      <c r="O26" s="60"/>
      <c r="P26" s="60">
        <f>IF($G26="",0,IF($E26&gt;$G26,0,IF($E26=$G26,1,3)))</f>
        <v>0</v>
      </c>
      <c r="Q26" s="60"/>
      <c r="R26" s="60">
        <f>E26</f>
        <v>0</v>
      </c>
      <c r="S26" s="60"/>
      <c r="T26" s="60">
        <f>G26</f>
        <v>0</v>
      </c>
      <c r="U26" s="60"/>
      <c r="V26" s="60">
        <f>G26</f>
        <v>0</v>
      </c>
      <c r="W26" s="60"/>
      <c r="X26" s="60">
        <f>E26</f>
        <v>0</v>
      </c>
      <c r="Y26" s="60"/>
      <c r="Z26" s="60">
        <f>P29</f>
        <v>0</v>
      </c>
      <c r="AA26" s="60">
        <f>T29</f>
        <v>0</v>
      </c>
      <c r="AB26" s="60">
        <f>X29</f>
        <v>0</v>
      </c>
      <c r="AC26" s="60">
        <f>AA26-AB26</f>
        <v>0</v>
      </c>
      <c r="AD26" s="60">
        <f>IF(Z26&gt;Z23,-1,0)</f>
        <v>0</v>
      </c>
      <c r="AE26" s="60">
        <f>IF(Z26&gt;Z24,-1,0)</f>
        <v>0</v>
      </c>
      <c r="AF26" s="60">
        <f>IF(Z26&gt;Z25,-1,0)</f>
        <v>0</v>
      </c>
      <c r="AG26" s="60">
        <f>10000-(AJ26*1000+AM26*100+AK26*10)</f>
        <v>10000</v>
      </c>
      <c r="AH26" s="90">
        <f>RANK(AG26,AG23:AG26,1)</f>
        <v>1</v>
      </c>
      <c r="AI26" s="60" t="str">
        <f>H24</f>
        <v>Australien</v>
      </c>
      <c r="AJ26" s="60">
        <f t="shared" si="5"/>
        <v>0</v>
      </c>
      <c r="AK26" s="60">
        <f t="shared" si="5"/>
        <v>0</v>
      </c>
      <c r="AL26" s="60">
        <f t="shared" si="5"/>
        <v>0</v>
      </c>
      <c r="AM26" s="60">
        <f>AK26-AL26</f>
        <v>0</v>
      </c>
      <c r="AN26" s="187">
        <f>IF(AG23=AG26,IF(E27&gt;G27,AG23-0.1,AG23),AG23)</f>
        <v>10000</v>
      </c>
      <c r="AO26" s="187">
        <f>IF(AG24=AG26,IF(E26&gt;G26,AG24-0.1,AG24),AG24)</f>
        <v>10000</v>
      </c>
      <c r="AP26" s="187">
        <f>IF(AG25=AG26,IF(E24&gt;G24,AG25-0.1,AG25),AG25)</f>
        <v>10000</v>
      </c>
      <c r="AQ26" s="187"/>
      <c r="AR26" s="187">
        <f>AQ27</f>
        <v>30000</v>
      </c>
      <c r="AS26" s="90">
        <f>RANK(AR26,AR23:AR26,1)</f>
        <v>1</v>
      </c>
      <c r="AT26" s="60" t="str">
        <f t="shared" si="6"/>
        <v>Australien</v>
      </c>
      <c r="AU26" s="60">
        <f t="shared" si="6"/>
        <v>0</v>
      </c>
      <c r="AV26" s="60">
        <f t="shared" si="6"/>
        <v>0</v>
      </c>
      <c r="AW26" s="60">
        <f t="shared" si="6"/>
        <v>0</v>
      </c>
      <c r="AX26" s="60"/>
      <c r="AY26" s="60"/>
      <c r="AZ26" s="60"/>
      <c r="BA26" s="113">
        <v>4</v>
      </c>
      <c r="BB26" s="114" t="e">
        <f>VLOOKUP(4,AS23:AT26,2,FALSE)</f>
        <v>#N/A</v>
      </c>
      <c r="BC26" s="115"/>
      <c r="BD26" s="116" t="e">
        <f>VLOOKUP(4,AS23:AW26,3,FALSE)</f>
        <v>#N/A</v>
      </c>
      <c r="BE26" s="116" t="e">
        <f>VLOOKUP(4,AS23:AW26,4,FALSE)</f>
        <v>#N/A</v>
      </c>
      <c r="BF26" s="93" t="s">
        <v>12</v>
      </c>
      <c r="BG26" s="116" t="e">
        <f>VLOOKUP(4,AS23:AW26,5,FALSE)</f>
        <v>#N/A</v>
      </c>
      <c r="BH26" s="60"/>
      <c r="BI26" s="60"/>
      <c r="BJ26" s="85">
        <f>IF(E26&gt;G26,IF(Spielplan!E26&gt;Spielplan!G26,Punktemodus!$B$3,0),0)</f>
        <v>0</v>
      </c>
      <c r="BK26" s="85">
        <f>IF(E26=G26,IF(Spielplan!E26=Spielplan!G26,Punktemodus!$B$3,0),0)</f>
        <v>10</v>
      </c>
      <c r="BL26" s="85">
        <f>IF(E26&lt;G26,IF(Spielplan!E26&lt;Spielplan!G26,Punktemodus!$B$3,0),0)</f>
        <v>0</v>
      </c>
      <c r="BM26" s="85">
        <f>IF(E26=Spielplan!E26,IF(G26=Spielplan!G26,Punktemodus!$B$5,0),0)</f>
        <v>3</v>
      </c>
      <c r="BN26" s="85">
        <f>IF(E26=Spielplan!E26,Punktemodus!$B$7,0)</f>
        <v>1</v>
      </c>
      <c r="BO26" s="85">
        <f>IF(G26=Spielplan!G26,Punktemodus!$B$7,0)</f>
        <v>1</v>
      </c>
      <c r="BP26" s="137">
        <f>IF(Spielplan!E26="",0,SUM(BJ26:BO26))</f>
        <v>0</v>
      </c>
      <c r="BQ26" s="60"/>
      <c r="BR26" s="8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382" t="str">
        <f>IF(CQ23=CK23,CK24,CK23)</f>
        <v/>
      </c>
      <c r="CR26" s="383"/>
      <c r="CS26" s="383"/>
      <c r="CT26" s="383"/>
      <c r="CU26" s="383"/>
      <c r="CV26" s="384"/>
      <c r="CW26" s="60"/>
    </row>
    <row r="27" spans="1:101" ht="18.75" customHeight="1" thickBot="1" x14ac:dyDescent="0.3">
      <c r="A27" s="60"/>
      <c r="B27" s="60"/>
      <c r="C27" s="65" t="str">
        <f>C23</f>
        <v>Spanien</v>
      </c>
      <c r="D27" s="66"/>
      <c r="E27" s="104"/>
      <c r="F27" s="93"/>
      <c r="G27" s="104"/>
      <c r="H27" s="65" t="str">
        <f>H24</f>
        <v>Australien</v>
      </c>
      <c r="I27" s="66"/>
      <c r="J27" s="60"/>
      <c r="K27" s="60" t="s">
        <v>72</v>
      </c>
      <c r="L27" s="60">
        <f t="shared" si="4"/>
        <v>0</v>
      </c>
      <c r="M27" s="60">
        <f>IF($E27="",0,IF($E27&gt;$G27,3,IF($E27=G27,1,0)))</f>
        <v>0</v>
      </c>
      <c r="N27" s="60"/>
      <c r="O27" s="60"/>
      <c r="P27" s="60">
        <f>IF($G27="",0,IF($E27&gt;$G27,0,IF($E27=$G27,1,3)))</f>
        <v>0</v>
      </c>
      <c r="Q27" s="60">
        <f>E27</f>
        <v>0</v>
      </c>
      <c r="R27" s="60"/>
      <c r="S27" s="60"/>
      <c r="T27" s="60">
        <f>G27</f>
        <v>0</v>
      </c>
      <c r="U27" s="60">
        <f>G27</f>
        <v>0</v>
      </c>
      <c r="V27" s="60"/>
      <c r="W27" s="60"/>
      <c r="X27" s="60">
        <f>E27</f>
        <v>0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187">
        <f>SUM(AN23:AN26)</f>
        <v>30000</v>
      </c>
      <c r="AO27" s="187">
        <f>SUM(AO23:AO26)</f>
        <v>30000</v>
      </c>
      <c r="AP27" s="187">
        <f>SUM(AP23:AP26)</f>
        <v>30000</v>
      </c>
      <c r="AQ27" s="187">
        <f>SUM(AQ23:AQ26)</f>
        <v>30000</v>
      </c>
      <c r="AR27" s="187"/>
      <c r="AS27" s="60"/>
      <c r="AT27" s="60"/>
      <c r="AU27" s="60"/>
      <c r="AV27" s="60"/>
      <c r="AW27" s="60"/>
      <c r="AX27" s="60"/>
      <c r="AY27" s="60"/>
      <c r="AZ27" s="60"/>
      <c r="BA27" s="92"/>
      <c r="BB27" s="60"/>
      <c r="BC27" s="60"/>
      <c r="BD27" s="60"/>
      <c r="BE27" s="60"/>
      <c r="BF27" s="60"/>
      <c r="BG27" s="60"/>
      <c r="BH27" s="60"/>
      <c r="BI27" s="60"/>
      <c r="BJ27" s="85">
        <f>IF(E27&gt;G27,IF(Spielplan!E27&gt;Spielplan!G27,Punktemodus!$B$3,0),0)</f>
        <v>0</v>
      </c>
      <c r="BK27" s="85">
        <f>IF(E27=G27,IF(Spielplan!E27=Spielplan!G27,Punktemodus!$B$3,0),0)</f>
        <v>10</v>
      </c>
      <c r="BL27" s="85">
        <f>IF(E27&lt;G27,IF(Spielplan!E27&lt;Spielplan!G27,Punktemodus!$B$3,0),0)</f>
        <v>0</v>
      </c>
      <c r="BM27" s="85">
        <f>IF(E27=Spielplan!E27,IF(G27=Spielplan!G27,Punktemodus!$B$5,0),0)</f>
        <v>3</v>
      </c>
      <c r="BN27" s="85">
        <f>IF(E27=Spielplan!E27,Punktemodus!$B$7,0)</f>
        <v>1</v>
      </c>
      <c r="BO27" s="85">
        <f>IF(G27=Spielplan!G27,Punktemodus!$B$7,0)</f>
        <v>1</v>
      </c>
      <c r="BP27" s="137">
        <f>IF(Spielplan!E27="",0,SUM(BJ27:BO27))</f>
        <v>0</v>
      </c>
      <c r="BQ27" s="60"/>
      <c r="BR27" s="8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91" t="s">
        <v>131</v>
      </c>
      <c r="CM27" s="60"/>
      <c r="CN27" s="60"/>
      <c r="CO27" s="61" t="s">
        <v>26</v>
      </c>
      <c r="CP27" s="60"/>
      <c r="CQ27" s="385"/>
      <c r="CR27" s="386"/>
      <c r="CS27" s="386"/>
      <c r="CT27" s="386"/>
      <c r="CU27" s="386"/>
      <c r="CV27" s="387"/>
      <c r="CW27" s="60"/>
    </row>
    <row r="28" spans="1:101" ht="18.75" customHeight="1" thickBot="1" x14ac:dyDescent="0.3">
      <c r="A28" s="60"/>
      <c r="B28" s="60"/>
      <c r="C28" s="53" t="str">
        <f>H23</f>
        <v>Niederlande</v>
      </c>
      <c r="D28" s="64"/>
      <c r="E28" s="104"/>
      <c r="F28" s="106"/>
      <c r="G28" s="104"/>
      <c r="H28" s="53" t="str">
        <f>C24</f>
        <v>Chile</v>
      </c>
      <c r="I28" s="64"/>
      <c r="J28" s="60"/>
      <c r="K28" s="60" t="s">
        <v>72</v>
      </c>
      <c r="L28" s="60">
        <f t="shared" si="4"/>
        <v>0</v>
      </c>
      <c r="M28" s="60"/>
      <c r="N28" s="60">
        <f>IF($E28="",0,IF($E28&gt;$G28,3,IF($E28=$G28,1,0)))</f>
        <v>0</v>
      </c>
      <c r="O28" s="60">
        <f>IF($G28="",0,IF($E28&gt;$G28,0,IF($E28=$G28,1,3)))</f>
        <v>0</v>
      </c>
      <c r="P28" s="60"/>
      <c r="Q28" s="60"/>
      <c r="R28" s="60">
        <f>E28</f>
        <v>0</v>
      </c>
      <c r="S28" s="60">
        <f>G28</f>
        <v>0</v>
      </c>
      <c r="T28" s="60"/>
      <c r="U28" s="60"/>
      <c r="V28" s="60">
        <f>G28</f>
        <v>0</v>
      </c>
      <c r="W28" s="60">
        <f>E28</f>
        <v>0</v>
      </c>
      <c r="X28" s="60"/>
      <c r="Y28" s="60"/>
      <c r="Z28" s="60" t="s">
        <v>30</v>
      </c>
      <c r="AA28" s="60"/>
      <c r="AB28" s="60"/>
      <c r="AC28" s="60"/>
      <c r="AD28" s="60"/>
      <c r="AE28" s="60"/>
      <c r="AF28" s="60"/>
      <c r="AG28" s="60" t="b">
        <f>OR(AG23=AG24,AG23=AG25,AG23=AG26,AG24=AG25,AG24=AG26,AG25=AG26)</f>
        <v>1</v>
      </c>
      <c r="AH28" s="60"/>
      <c r="AI28" s="60"/>
      <c r="AJ28" s="60"/>
      <c r="AK28" s="60"/>
      <c r="AL28" s="60"/>
      <c r="AM28" s="60"/>
      <c r="AN28" s="60"/>
      <c r="AO28" s="60" t="s">
        <v>34</v>
      </c>
      <c r="AP28" s="60"/>
      <c r="AQ28" s="60"/>
      <c r="AR28" s="60" t="b">
        <f>OR(AR23=AR24,AR23=AR25,AR23=AR26,AR24=AR25,AR24=AR26,AR25=AR26)</f>
        <v>1</v>
      </c>
      <c r="AS28" s="60"/>
      <c r="AT28" s="60"/>
      <c r="AU28" s="60"/>
      <c r="AV28" s="60"/>
      <c r="AW28" s="60"/>
      <c r="AX28" s="60"/>
      <c r="AY28" s="60"/>
      <c r="AZ28" s="60"/>
      <c r="BA28" s="92"/>
      <c r="BB28" s="60"/>
      <c r="BC28" s="60"/>
      <c r="BD28" s="60"/>
      <c r="BE28" s="60"/>
      <c r="BF28" s="60"/>
      <c r="BG28" s="60"/>
      <c r="BH28" s="60"/>
      <c r="BI28" s="60"/>
      <c r="BJ28" s="85">
        <f>IF(E28&gt;G28,IF(Spielplan!E28&gt;Spielplan!G28,Punktemodus!$B$3,0),0)</f>
        <v>0</v>
      </c>
      <c r="BK28" s="85">
        <f>IF(E28=G28,IF(Spielplan!E28=Spielplan!G28,Punktemodus!$B$3,0),0)</f>
        <v>10</v>
      </c>
      <c r="BL28" s="85">
        <f>IF(E28&lt;G28,IF(Spielplan!E28&lt;Spielplan!G28,Punktemodus!$B$3,0),0)</f>
        <v>0</v>
      </c>
      <c r="BM28" s="85">
        <f>IF(E28=Spielplan!E28,IF(G28=Spielplan!G28,Punktemodus!$B$5,0),0)</f>
        <v>3</v>
      </c>
      <c r="BN28" s="85">
        <f>IF(E28=Spielplan!E28,Punktemodus!$B$7,0)</f>
        <v>1</v>
      </c>
      <c r="BO28" s="85">
        <f>IF(G28=Spielplan!G28,Punktemodus!$B$7,0)</f>
        <v>1</v>
      </c>
      <c r="BP28" s="137">
        <f>IF(Spielplan!E28="",0,SUM(BJ28:BO28))</f>
        <v>0</v>
      </c>
      <c r="BQ28" s="60"/>
      <c r="BR28" s="87"/>
      <c r="BS28" s="82" t="s">
        <v>20</v>
      </c>
      <c r="BT28" s="44" t="str">
        <f>IF(G28="","",BB23)</f>
        <v/>
      </c>
      <c r="BU28" s="46"/>
      <c r="BV28" s="104"/>
      <c r="BW28" s="60"/>
      <c r="BX28" s="104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88" t="s">
        <v>137</v>
      </c>
      <c r="CS28" s="60"/>
      <c r="CT28" s="60"/>
      <c r="CU28" s="60"/>
      <c r="CV28" s="60"/>
      <c r="CW28" s="60"/>
    </row>
    <row r="29" spans="1:101" ht="18.75" customHeight="1" thickBot="1" x14ac:dyDescent="0.25">
      <c r="A29" s="60"/>
      <c r="B29" s="60"/>
      <c r="C29" s="136" t="str">
        <f>IF(G28="","",IF(AR28=TRUE,"Achtung: Fehler in Tabelle!",""))</f>
        <v/>
      </c>
      <c r="D29" s="60"/>
      <c r="E29" s="85"/>
      <c r="F29" s="60"/>
      <c r="G29" s="85"/>
      <c r="H29" s="60"/>
      <c r="I29" s="60"/>
      <c r="J29" s="60"/>
      <c r="K29" s="60"/>
      <c r="L29" s="60"/>
      <c r="M29" s="60">
        <f t="shared" ref="M29:X29" si="7">SUM(M23:M28)</f>
        <v>0</v>
      </c>
      <c r="N29" s="60">
        <f t="shared" si="7"/>
        <v>0</v>
      </c>
      <c r="O29" s="60">
        <f t="shared" si="7"/>
        <v>0</v>
      </c>
      <c r="P29" s="60">
        <f t="shared" si="7"/>
        <v>0</v>
      </c>
      <c r="Q29" s="60">
        <f t="shared" si="7"/>
        <v>0</v>
      </c>
      <c r="R29" s="60">
        <f t="shared" si="7"/>
        <v>0</v>
      </c>
      <c r="S29" s="60">
        <f t="shared" si="7"/>
        <v>0</v>
      </c>
      <c r="T29" s="60">
        <f t="shared" si="7"/>
        <v>0</v>
      </c>
      <c r="U29" s="60">
        <f t="shared" si="7"/>
        <v>0</v>
      </c>
      <c r="V29" s="60">
        <f t="shared" si="7"/>
        <v>0</v>
      </c>
      <c r="W29" s="60">
        <f t="shared" si="7"/>
        <v>0</v>
      </c>
      <c r="X29" s="60">
        <f t="shared" si="7"/>
        <v>0</v>
      </c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160">
        <f>SUM(BP23:BP28)</f>
        <v>0</v>
      </c>
      <c r="BQ29" s="60"/>
      <c r="BR29" s="87"/>
      <c r="BS29" s="5" t="s">
        <v>125</v>
      </c>
      <c r="BT29" s="44" t="str">
        <f>IF(G17="","",BB13)</f>
        <v/>
      </c>
      <c r="BU29" s="46"/>
      <c r="BV29" s="104"/>
      <c r="BW29" s="60"/>
      <c r="BX29" s="104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47" t="s">
        <v>134</v>
      </c>
      <c r="CK29" s="44" t="str">
        <f>IF(CK23=CF19,CF18,CF19)</f>
        <v/>
      </c>
      <c r="CL29" s="46"/>
      <c r="CM29" s="104"/>
      <c r="CN29" s="60"/>
      <c r="CO29" s="104"/>
      <c r="CP29" s="60"/>
      <c r="CQ29" s="388" t="str">
        <f>IF(CO29="",IF(CM29&gt;CM30,CK29,CK30),IF(CO29&gt;CO30,CK29,CK30))</f>
        <v/>
      </c>
      <c r="CR29" s="389"/>
      <c r="CS29" s="389"/>
      <c r="CT29" s="389"/>
      <c r="CU29" s="389"/>
      <c r="CV29" s="390"/>
      <c r="CW29" s="60"/>
    </row>
    <row r="30" spans="1:101" ht="18.75" customHeight="1" thickBot="1" x14ac:dyDescent="0.25">
      <c r="A30" s="60"/>
      <c r="B30" s="60"/>
      <c r="C30" s="60"/>
      <c r="D30" s="60"/>
      <c r="E30" s="85"/>
      <c r="F30" s="60"/>
      <c r="G30" s="85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85"/>
      <c r="BJ30" s="60"/>
      <c r="BK30" s="60"/>
      <c r="BL30" s="60"/>
      <c r="BM30" s="60"/>
      <c r="BN30" s="60"/>
      <c r="BO30" s="60"/>
      <c r="BP30" s="138"/>
      <c r="BQ30" s="60"/>
      <c r="BR30" s="87"/>
      <c r="BS30" s="60"/>
      <c r="BT30" s="60"/>
      <c r="BU30" s="60"/>
      <c r="BV30" s="60"/>
      <c r="BW30" s="60"/>
      <c r="BX30" s="60"/>
      <c r="BY30" s="60"/>
      <c r="BZ30" s="47">
        <v>52</v>
      </c>
      <c r="CA30" s="44" t="str">
        <f>IF(BX28="",IF(BV28&gt;BV29,BT28,BT29),IF(BX28&gt;BX29,BT28,BT29))</f>
        <v/>
      </c>
      <c r="CB30" s="46"/>
      <c r="CC30" s="104"/>
      <c r="CD30" s="60"/>
      <c r="CE30" s="104"/>
      <c r="CF30" s="60"/>
      <c r="CG30" s="60"/>
      <c r="CH30" s="60"/>
      <c r="CI30" s="60"/>
      <c r="CJ30" s="47" t="s">
        <v>135</v>
      </c>
      <c r="CK30" s="44" t="str">
        <f>IF(CK24=CF34,CF35,CF34)</f>
        <v/>
      </c>
      <c r="CL30" s="46"/>
      <c r="CM30" s="104"/>
      <c r="CN30" s="60"/>
      <c r="CO30" s="104"/>
      <c r="CP30" s="60"/>
      <c r="CQ30" s="391"/>
      <c r="CR30" s="392"/>
      <c r="CS30" s="392"/>
      <c r="CT30" s="392"/>
      <c r="CU30" s="392"/>
      <c r="CV30" s="393"/>
      <c r="CW30" s="60"/>
    </row>
    <row r="31" spans="1:101" ht="18.75" customHeight="1" thickBot="1" x14ac:dyDescent="0.3">
      <c r="A31" s="60"/>
      <c r="B31" s="60"/>
      <c r="C31" s="60"/>
      <c r="D31" s="60"/>
      <c r="E31" s="85"/>
      <c r="F31" s="60"/>
      <c r="G31" s="85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85"/>
      <c r="BJ31" s="60"/>
      <c r="BK31" s="60"/>
      <c r="BL31" s="60"/>
      <c r="BM31" s="60"/>
      <c r="BN31" s="60"/>
      <c r="BO31" s="60"/>
      <c r="BP31" s="138"/>
      <c r="BQ31" s="60"/>
      <c r="BR31" s="87"/>
      <c r="BS31" s="60"/>
      <c r="BT31" s="60"/>
      <c r="BU31" s="60"/>
      <c r="BV31" s="60"/>
      <c r="BW31" s="60"/>
      <c r="BX31" s="60"/>
      <c r="BY31" s="60"/>
      <c r="BZ31" s="47">
        <v>51</v>
      </c>
      <c r="CA31" s="44" t="str">
        <f>IF(BX32="",IF(BV32&gt;BV33,BT32,BT33),IF(BX32&gt;BX33,BT32,BT33))</f>
        <v/>
      </c>
      <c r="CB31" s="46"/>
      <c r="CC31" s="104"/>
      <c r="CD31" s="60"/>
      <c r="CE31" s="104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88" t="s">
        <v>138</v>
      </c>
      <c r="CS31" s="60"/>
      <c r="CT31" s="60"/>
      <c r="CU31" s="60"/>
      <c r="CV31" s="60"/>
      <c r="CW31" s="60"/>
    </row>
    <row r="32" spans="1:101" ht="18.75" customHeight="1" thickBot="1" x14ac:dyDescent="0.3">
      <c r="A32" s="60"/>
      <c r="B32" s="60"/>
      <c r="C32" s="88" t="s">
        <v>73</v>
      </c>
      <c r="D32" s="60"/>
      <c r="E32" s="85"/>
      <c r="F32" s="60"/>
      <c r="G32" s="85"/>
      <c r="H32" s="60"/>
      <c r="I32" s="60"/>
      <c r="J32" s="60"/>
      <c r="K32" s="60"/>
      <c r="L32" s="60"/>
      <c r="M32" s="60" t="s">
        <v>4</v>
      </c>
      <c r="N32" s="60"/>
      <c r="O32" s="60"/>
      <c r="P32" s="60"/>
      <c r="Q32" s="60" t="s">
        <v>6</v>
      </c>
      <c r="R32" s="60"/>
      <c r="S32" s="60"/>
      <c r="T32" s="60"/>
      <c r="U32" s="60" t="s">
        <v>7</v>
      </c>
      <c r="V32" s="60"/>
      <c r="W32" s="60"/>
      <c r="X32" s="60"/>
      <c r="Y32" s="60"/>
      <c r="Z32" s="60" t="s">
        <v>4</v>
      </c>
      <c r="AA32" s="60" t="s">
        <v>5</v>
      </c>
      <c r="AB32" s="60"/>
      <c r="AC32" s="60"/>
      <c r="AD32" s="60" t="s">
        <v>9</v>
      </c>
      <c r="AE32" s="60"/>
      <c r="AF32" s="60"/>
      <c r="AG32" s="60"/>
      <c r="AH32" s="60" t="s">
        <v>32</v>
      </c>
      <c r="AI32" s="60"/>
      <c r="AJ32" s="60"/>
      <c r="AK32" s="60"/>
      <c r="AL32" s="60"/>
      <c r="AM32" s="60"/>
      <c r="AN32" s="60" t="s">
        <v>35</v>
      </c>
      <c r="AO32" s="60"/>
      <c r="AP32" s="60"/>
      <c r="AQ32" s="60"/>
      <c r="AR32" s="60"/>
      <c r="AS32" s="60" t="s">
        <v>33</v>
      </c>
      <c r="AT32" s="60"/>
      <c r="AU32" s="60"/>
      <c r="AV32" s="60"/>
      <c r="AW32" s="60"/>
      <c r="AX32" s="60"/>
      <c r="AY32" s="60"/>
      <c r="AZ32" s="60"/>
      <c r="BA32" s="60"/>
      <c r="BB32" s="89" t="s">
        <v>10</v>
      </c>
      <c r="BC32" s="60"/>
      <c r="BD32" s="90" t="s">
        <v>4</v>
      </c>
      <c r="BE32" s="60"/>
      <c r="BF32" s="61" t="s">
        <v>5</v>
      </c>
      <c r="BG32" s="60"/>
      <c r="BH32" s="60"/>
      <c r="BI32" s="85"/>
      <c r="BJ32" s="60"/>
      <c r="BK32" s="60"/>
      <c r="BL32" s="60"/>
      <c r="BM32" s="60"/>
      <c r="BN32" s="60"/>
      <c r="BO32" s="60"/>
      <c r="BP32" s="138"/>
      <c r="BQ32" s="85"/>
      <c r="BR32" s="87"/>
      <c r="BS32" s="55" t="s">
        <v>24</v>
      </c>
      <c r="BT32" s="44" t="str">
        <f>IF(G50="","",BB45)</f>
        <v/>
      </c>
      <c r="BU32" s="46"/>
      <c r="BV32" s="104"/>
      <c r="BW32" s="60"/>
      <c r="BX32" s="104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343" t="str">
        <f>IF(CQ29=CK29,CK30,CK29)</f>
        <v/>
      </c>
      <c r="CR32" s="344"/>
      <c r="CS32" s="344"/>
      <c r="CT32" s="344"/>
      <c r="CU32" s="344"/>
      <c r="CV32" s="345"/>
      <c r="CW32" s="60"/>
    </row>
    <row r="33" spans="1:101" ht="18.75" customHeight="1" thickBot="1" x14ac:dyDescent="0.25">
      <c r="A33" s="60"/>
      <c r="B33" s="60"/>
      <c r="C33" s="60"/>
      <c r="D33" s="60"/>
      <c r="E33" s="85"/>
      <c r="F33" s="60"/>
      <c r="G33" s="85"/>
      <c r="H33" s="60"/>
      <c r="I33" s="60"/>
      <c r="J33" s="60"/>
      <c r="K33" s="60"/>
      <c r="L33" s="60"/>
      <c r="M33" s="60" t="s">
        <v>0</v>
      </c>
      <c r="N33" s="60" t="s">
        <v>1</v>
      </c>
      <c r="O33" s="60" t="s">
        <v>2</v>
      </c>
      <c r="P33" s="60" t="s">
        <v>3</v>
      </c>
      <c r="Q33" s="60" t="s">
        <v>0</v>
      </c>
      <c r="R33" s="60" t="s">
        <v>1</v>
      </c>
      <c r="S33" s="60" t="s">
        <v>2</v>
      </c>
      <c r="T33" s="60" t="s">
        <v>3</v>
      </c>
      <c r="U33" s="60" t="s">
        <v>0</v>
      </c>
      <c r="V33" s="60" t="s">
        <v>1</v>
      </c>
      <c r="W33" s="60" t="s">
        <v>2</v>
      </c>
      <c r="X33" s="60" t="s">
        <v>3</v>
      </c>
      <c r="Y33" s="60"/>
      <c r="Z33" s="60" t="s">
        <v>8</v>
      </c>
      <c r="AA33" s="60"/>
      <c r="AB33" s="60"/>
      <c r="AC33" s="60"/>
      <c r="AD33" s="60"/>
      <c r="AE33" s="60"/>
      <c r="AF33" s="60"/>
      <c r="AG33" s="60"/>
      <c r="AH33" s="60" t="s">
        <v>31</v>
      </c>
      <c r="AI33" s="60"/>
      <c r="AJ33" s="60"/>
      <c r="AK33" s="60"/>
      <c r="AL33" s="60"/>
      <c r="AM33" s="60"/>
      <c r="AN33" s="60" t="str">
        <f>AI34</f>
        <v>Kolumbien</v>
      </c>
      <c r="AO33" s="60" t="str">
        <f>AI35</f>
        <v>Griechenland</v>
      </c>
      <c r="AP33" s="60" t="str">
        <f>AI36</f>
        <v>Elfenbeinküste</v>
      </c>
      <c r="AQ33" s="60" t="str">
        <f>AI37</f>
        <v>Japan</v>
      </c>
      <c r="AR33" s="60"/>
      <c r="AS33" s="60" t="s">
        <v>31</v>
      </c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85"/>
      <c r="BJ33" s="85"/>
      <c r="BK33" s="85"/>
      <c r="BL33" s="85"/>
      <c r="BM33" s="85"/>
      <c r="BN33" s="85"/>
      <c r="BO33" s="85"/>
      <c r="BP33" s="137"/>
      <c r="BQ33" s="85"/>
      <c r="BR33" s="87"/>
      <c r="BS33" s="25" t="s">
        <v>23</v>
      </c>
      <c r="BT33" s="44" t="str">
        <f>IF(G39="","",BB35)</f>
        <v/>
      </c>
      <c r="BU33" s="46"/>
      <c r="BV33" s="104"/>
      <c r="BW33" s="60"/>
      <c r="BX33" s="104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346"/>
      <c r="CR33" s="347"/>
      <c r="CS33" s="347"/>
      <c r="CT33" s="347"/>
      <c r="CU33" s="347"/>
      <c r="CV33" s="348"/>
      <c r="CW33" s="60"/>
    </row>
    <row r="34" spans="1:101" ht="18.75" customHeight="1" thickBot="1" x14ac:dyDescent="0.3">
      <c r="A34" s="60"/>
      <c r="B34" s="60"/>
      <c r="C34" s="20" t="str">
        <f>Spielplan!$C$34</f>
        <v>Kolumbien</v>
      </c>
      <c r="D34" s="39"/>
      <c r="E34" s="104"/>
      <c r="F34" s="93"/>
      <c r="G34" s="104"/>
      <c r="H34" s="20" t="str">
        <f>Spielplan!$H$34</f>
        <v>Griechenland</v>
      </c>
      <c r="I34" s="39"/>
      <c r="J34" s="60"/>
      <c r="K34" s="60" t="s">
        <v>78</v>
      </c>
      <c r="L34" s="60">
        <f t="shared" ref="L34:L39" si="8">IF(E34-G34&gt;0,1,IF(G34=E34,0,-1))</f>
        <v>0</v>
      </c>
      <c r="M34" s="60">
        <f>IF($E34="",0,IF($E34&gt;$G34,3,IF($E34=G34,1,0)))</f>
        <v>0</v>
      </c>
      <c r="N34" s="60">
        <f>IF($G34="",0,IF($E34&gt;$G34,0,IF($E34=G34,1,3)))</f>
        <v>0</v>
      </c>
      <c r="O34" s="60"/>
      <c r="P34" s="60"/>
      <c r="Q34" s="60">
        <f>E34</f>
        <v>0</v>
      </c>
      <c r="R34" s="60">
        <f>G34</f>
        <v>0</v>
      </c>
      <c r="S34" s="60"/>
      <c r="T34" s="60"/>
      <c r="U34" s="60">
        <f>G34</f>
        <v>0</v>
      </c>
      <c r="V34" s="60">
        <f>E34</f>
        <v>0</v>
      </c>
      <c r="W34" s="60"/>
      <c r="X34" s="60"/>
      <c r="Y34" s="60"/>
      <c r="Z34" s="60">
        <f>M40</f>
        <v>0</v>
      </c>
      <c r="AA34" s="60">
        <f>Q40</f>
        <v>0</v>
      </c>
      <c r="AB34" s="60">
        <f>U40</f>
        <v>0</v>
      </c>
      <c r="AC34" s="60">
        <f>AA34-AB34</f>
        <v>0</v>
      </c>
      <c r="AD34" s="60">
        <f>IF(Z34&gt;Z35,-1,0)</f>
        <v>0</v>
      </c>
      <c r="AE34" s="60">
        <f>IF(Z34&gt;Z36,-1,0)</f>
        <v>0</v>
      </c>
      <c r="AF34" s="60">
        <f>IF(Z34&gt;Z37,-1,0)</f>
        <v>0</v>
      </c>
      <c r="AG34" s="60">
        <f>10000-(AJ34*1000+AM34*100+AK34*10)</f>
        <v>10000</v>
      </c>
      <c r="AH34" s="90">
        <f>RANK(AG34,AG34:AG37,1)</f>
        <v>1</v>
      </c>
      <c r="AI34" s="60" t="str">
        <f>C34</f>
        <v>Kolumbien</v>
      </c>
      <c r="AJ34" s="60">
        <f t="shared" ref="AJ34:AL37" si="9">Z34</f>
        <v>0</v>
      </c>
      <c r="AK34" s="60">
        <f t="shared" si="9"/>
        <v>0</v>
      </c>
      <c r="AL34" s="60">
        <f t="shared" si="9"/>
        <v>0</v>
      </c>
      <c r="AM34" s="60">
        <f>AK34-AL34</f>
        <v>0</v>
      </c>
      <c r="AN34" s="187"/>
      <c r="AO34" s="187">
        <f>IF(AG35=AG34,IF(G34&gt;E34,AG35-0.1,AG35),AG35)</f>
        <v>10000</v>
      </c>
      <c r="AP34" s="187">
        <f>IF(AG36=AG34,IF(G36&gt;E36,AG36-0.1,AG36),AG36)</f>
        <v>10000</v>
      </c>
      <c r="AQ34" s="187">
        <f>IF(AG37=AG34,IF(G38&gt;E38,AG37-0.1,AG37),AG37)</f>
        <v>10000</v>
      </c>
      <c r="AR34" s="187">
        <f>AN38</f>
        <v>30000</v>
      </c>
      <c r="AS34" s="90">
        <f>RANK(AR34,AR34:AR37,1)</f>
        <v>1</v>
      </c>
      <c r="AT34" s="60" t="str">
        <f t="shared" ref="AT34:AW37" si="10">AI34</f>
        <v>Kolumbien</v>
      </c>
      <c r="AU34" s="60">
        <f t="shared" si="10"/>
        <v>0</v>
      </c>
      <c r="AV34" s="60">
        <f t="shared" si="10"/>
        <v>0</v>
      </c>
      <c r="AW34" s="60">
        <f t="shared" si="10"/>
        <v>0</v>
      </c>
      <c r="AX34" s="60"/>
      <c r="AY34" s="60"/>
      <c r="AZ34" s="60"/>
      <c r="BA34" s="19">
        <v>1</v>
      </c>
      <c r="BB34" s="20" t="str">
        <f>VLOOKUP(1,AS34:AT37,2,FALSE)</f>
        <v>Kolumbien</v>
      </c>
      <c r="BC34" s="18"/>
      <c r="BD34" s="21">
        <f>VLOOKUP(1,AS34:AW37,3,FALSE)</f>
        <v>0</v>
      </c>
      <c r="BE34" s="22">
        <f>VLOOKUP(1,AS34:AW37,4,FALSE)</f>
        <v>0</v>
      </c>
      <c r="BF34" s="93" t="s">
        <v>12</v>
      </c>
      <c r="BG34" s="22">
        <f>VLOOKUP(1,AS34:AW37,5,FALSE)</f>
        <v>0</v>
      </c>
      <c r="BH34" s="27" t="s">
        <v>22</v>
      </c>
      <c r="BI34" s="85"/>
      <c r="BJ34" s="85">
        <f>IF(E34&gt;G34,IF(Spielplan!E34&gt;Spielplan!G34,Punktemodus!$B$3,0),0)</f>
        <v>0</v>
      </c>
      <c r="BK34" s="85">
        <f>IF(E34=G34,IF(Spielplan!E34=Spielplan!G34,Punktemodus!$B$3,0),0)</f>
        <v>10</v>
      </c>
      <c r="BL34" s="85">
        <f>IF(E34&lt;G34,IF(Spielplan!E34&lt;Spielplan!G34,Punktemodus!$B$3,0),0)</f>
        <v>0</v>
      </c>
      <c r="BM34" s="85">
        <f>IF(E34=Spielplan!E34,IF(G34=Spielplan!G34,Punktemodus!$B$5,0),0)</f>
        <v>3</v>
      </c>
      <c r="BN34" s="85">
        <f>IF(E34=Spielplan!E34,Punktemodus!$B$7,0)</f>
        <v>1</v>
      </c>
      <c r="BO34" s="85">
        <f>IF(G34=Spielplan!G34,Punktemodus!$B$7,0)</f>
        <v>1</v>
      </c>
      <c r="BP34" s="137">
        <f>IF(Spielplan!E34="",0,SUM(BJ34:BO34))</f>
        <v>0</v>
      </c>
      <c r="BQ34" s="85"/>
      <c r="BR34" s="8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47">
        <v>59</v>
      </c>
      <c r="CF34" s="44" t="str">
        <f>IF(CE30="",IF(CC30&gt;CC31,CA30,CA31),IF(CE30&gt;CE31,CA30,CA31))</f>
        <v/>
      </c>
      <c r="CG34" s="46"/>
      <c r="CH34" s="104"/>
      <c r="CI34" s="60"/>
      <c r="CJ34" s="104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</row>
    <row r="35" spans="1:101" ht="18.75" customHeight="1" thickBot="1" x14ac:dyDescent="0.3">
      <c r="A35" s="60"/>
      <c r="B35" s="60"/>
      <c r="C35" s="14" t="str">
        <f>Spielplan!$C$35</f>
        <v>Elfenbeinküste</v>
      </c>
      <c r="D35" s="40"/>
      <c r="E35" s="104"/>
      <c r="F35" s="93"/>
      <c r="G35" s="104"/>
      <c r="H35" s="14" t="str">
        <f>Spielplan!$H$35</f>
        <v>Japan</v>
      </c>
      <c r="I35" s="40"/>
      <c r="J35" s="60"/>
      <c r="K35" s="60" t="s">
        <v>79</v>
      </c>
      <c r="L35" s="60">
        <f t="shared" si="8"/>
        <v>0</v>
      </c>
      <c r="M35" s="60"/>
      <c r="N35" s="60"/>
      <c r="O35" s="60">
        <f>IF($E35="",0,IF($E35&gt;$G35,3,IF($E35=$G35,1,0)))</f>
        <v>0</v>
      </c>
      <c r="P35" s="60">
        <f>IF($G35="",0,IF($E35&gt;$G35,0,IF($E35=$G35,1,3)))</f>
        <v>0</v>
      </c>
      <c r="Q35" s="60"/>
      <c r="R35" s="60"/>
      <c r="S35" s="60">
        <f>E35</f>
        <v>0</v>
      </c>
      <c r="T35" s="60">
        <f>G35</f>
        <v>0</v>
      </c>
      <c r="U35" s="60"/>
      <c r="V35" s="60"/>
      <c r="W35" s="60">
        <f>G35</f>
        <v>0</v>
      </c>
      <c r="X35" s="60">
        <f>E35</f>
        <v>0</v>
      </c>
      <c r="Y35" s="60"/>
      <c r="Z35" s="60">
        <f>N40</f>
        <v>0</v>
      </c>
      <c r="AA35" s="60">
        <f>R40</f>
        <v>0</v>
      </c>
      <c r="AB35" s="60">
        <f>V40</f>
        <v>0</v>
      </c>
      <c r="AC35" s="60">
        <f>AA35-AB35</f>
        <v>0</v>
      </c>
      <c r="AD35" s="60">
        <f>IF(Z35&gt;Z34,-1,0)</f>
        <v>0</v>
      </c>
      <c r="AE35" s="60">
        <f>IF(Z35&gt;Z36,-1,0)</f>
        <v>0</v>
      </c>
      <c r="AF35" s="60">
        <f>IF(Z35&gt;Z37,-1,0)</f>
        <v>0</v>
      </c>
      <c r="AG35" s="60">
        <f>10000-(AJ35*1000+AM35*100+AK35*10)</f>
        <v>10000</v>
      </c>
      <c r="AH35" s="90">
        <f>RANK(AG35,AG34:AG37,1)</f>
        <v>1</v>
      </c>
      <c r="AI35" s="60" t="str">
        <f>H34</f>
        <v>Griechenland</v>
      </c>
      <c r="AJ35" s="60">
        <f t="shared" si="9"/>
        <v>0</v>
      </c>
      <c r="AK35" s="60">
        <f t="shared" si="9"/>
        <v>0</v>
      </c>
      <c r="AL35" s="60">
        <f t="shared" si="9"/>
        <v>0</v>
      </c>
      <c r="AM35" s="60">
        <f>AK35-AL35</f>
        <v>0</v>
      </c>
      <c r="AN35" s="187">
        <f>IF(AG34=AG35,IF(E34&gt;G34,AG34-0.1,AG34),AG34)</f>
        <v>10000</v>
      </c>
      <c r="AO35" s="187"/>
      <c r="AP35" s="187">
        <f>IF(AG36=AG35,IF(G39&gt;E39,AG36-0.1,AG36),AG36)</f>
        <v>10000</v>
      </c>
      <c r="AQ35" s="187">
        <f>IF(AG37=AG35,IF(G37&gt;E37,AG37-0.1,AG37),AG37)</f>
        <v>10000</v>
      </c>
      <c r="AR35" s="187">
        <f>AO38</f>
        <v>30000</v>
      </c>
      <c r="AS35" s="90">
        <f>RANK(AR35,AR34:AR37,1)</f>
        <v>1</v>
      </c>
      <c r="AT35" s="60" t="str">
        <f t="shared" si="10"/>
        <v>Griechenland</v>
      </c>
      <c r="AU35" s="60">
        <f t="shared" si="10"/>
        <v>0</v>
      </c>
      <c r="AV35" s="60">
        <f t="shared" si="10"/>
        <v>0</v>
      </c>
      <c r="AW35" s="60">
        <f t="shared" si="10"/>
        <v>0</v>
      </c>
      <c r="AX35" s="60"/>
      <c r="AY35" s="60"/>
      <c r="AZ35" s="60"/>
      <c r="BA35" s="23">
        <v>2</v>
      </c>
      <c r="BB35" s="14" t="e">
        <f>VLOOKUP(2,AS34:AT37,2,FALSE)</f>
        <v>#N/A</v>
      </c>
      <c r="BC35" s="15"/>
      <c r="BD35" s="24" t="e">
        <f>VLOOKUP(2,AS34:AW37,3,FALSE)</f>
        <v>#N/A</v>
      </c>
      <c r="BE35" s="25" t="e">
        <f>VLOOKUP(2,AS34:AW37,4,FALSE)</f>
        <v>#N/A</v>
      </c>
      <c r="BF35" s="93" t="s">
        <v>12</v>
      </c>
      <c r="BG35" s="25" t="e">
        <f>VLOOKUP(2,AS34:AW37,5,FALSE)</f>
        <v>#N/A</v>
      </c>
      <c r="BH35" s="26" t="s">
        <v>23</v>
      </c>
      <c r="BI35" s="85"/>
      <c r="BJ35" s="85">
        <f>IF(E35&gt;G35,IF(Spielplan!E35&gt;Spielplan!G35,Punktemodus!$B$3,0),0)</f>
        <v>0</v>
      </c>
      <c r="BK35" s="85">
        <f>IF(E35=G35,IF(Spielplan!E35=Spielplan!G35,Punktemodus!$B$3,0),0)</f>
        <v>10</v>
      </c>
      <c r="BL35" s="85">
        <f>IF(E35&lt;G35,IF(Spielplan!E35&lt;Spielplan!G35,Punktemodus!$B$3,0),0)</f>
        <v>0</v>
      </c>
      <c r="BM35" s="85">
        <f>IF(E35=Spielplan!E35,IF(G35=Spielplan!G35,Punktemodus!$B$5,0),0)</f>
        <v>3</v>
      </c>
      <c r="BN35" s="85">
        <f>IF(E35=Spielplan!E35,Punktemodus!$B$7,0)</f>
        <v>1</v>
      </c>
      <c r="BO35" s="85">
        <f>IF(G35=Spielplan!G35,Punktemodus!$B$7,0)</f>
        <v>1</v>
      </c>
      <c r="BP35" s="137">
        <f>IF(Spielplan!E35="",0,SUM(BJ35:BO35))</f>
        <v>0</v>
      </c>
      <c r="BQ35" s="85"/>
      <c r="BR35" s="8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47">
        <v>60</v>
      </c>
      <c r="CF35" s="44" t="str">
        <f>IF(CE38="",IF(CC38&gt;CC39,CA38,CA39),IF(CE38&gt;CE39,CA38,CA39))</f>
        <v/>
      </c>
      <c r="CG35" s="46"/>
      <c r="CH35" s="104"/>
      <c r="CI35" s="60"/>
      <c r="CJ35" s="104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</row>
    <row r="36" spans="1:101" ht="18.75" customHeight="1" thickBot="1" x14ac:dyDescent="0.3">
      <c r="A36" s="60"/>
      <c r="B36" s="60"/>
      <c r="C36" s="20" t="str">
        <f>C34</f>
        <v>Kolumbien</v>
      </c>
      <c r="D36" s="39"/>
      <c r="E36" s="104"/>
      <c r="F36" s="93"/>
      <c r="G36" s="104"/>
      <c r="H36" s="20" t="str">
        <f>C35</f>
        <v>Elfenbeinküste</v>
      </c>
      <c r="I36" s="39"/>
      <c r="J36" s="60"/>
      <c r="K36" s="60" t="s">
        <v>81</v>
      </c>
      <c r="L36" s="60">
        <f t="shared" si="8"/>
        <v>0</v>
      </c>
      <c r="M36" s="60">
        <f>IF($E36="",0,IF($E36&gt;$G36,3,IF($E36=G36,1,0)))</f>
        <v>0</v>
      </c>
      <c r="N36" s="60"/>
      <c r="O36" s="60">
        <f>IF($G36="",0,IF($E36&gt;$G36,0,IF($E36=$G36,1,3)))</f>
        <v>0</v>
      </c>
      <c r="P36" s="60"/>
      <c r="Q36" s="60">
        <f>E36</f>
        <v>0</v>
      </c>
      <c r="R36" s="60"/>
      <c r="S36" s="60">
        <f>G36</f>
        <v>0</v>
      </c>
      <c r="T36" s="60"/>
      <c r="U36" s="60">
        <f>G36</f>
        <v>0</v>
      </c>
      <c r="V36" s="60"/>
      <c r="W36" s="60">
        <f>E36</f>
        <v>0</v>
      </c>
      <c r="X36" s="60"/>
      <c r="Y36" s="60"/>
      <c r="Z36" s="60">
        <f>O40</f>
        <v>0</v>
      </c>
      <c r="AA36" s="60">
        <f>S40</f>
        <v>0</v>
      </c>
      <c r="AB36" s="60">
        <f>W40</f>
        <v>0</v>
      </c>
      <c r="AC36" s="60">
        <f>AA36-AB36</f>
        <v>0</v>
      </c>
      <c r="AD36" s="60">
        <f>IF(Z36&gt;Z34,-1,0)</f>
        <v>0</v>
      </c>
      <c r="AE36" s="60">
        <f>IF(Z36&gt;Z35,-1,0)</f>
        <v>0</v>
      </c>
      <c r="AF36" s="60">
        <f>IF(Z36&gt;Z37,-1,0)</f>
        <v>0</v>
      </c>
      <c r="AG36" s="60">
        <f>10000-(AJ36*1000+AM36*100+AK36*10)</f>
        <v>10000</v>
      </c>
      <c r="AH36" s="90">
        <f>RANK(AG36,AG34:AG37,1)</f>
        <v>1</v>
      </c>
      <c r="AI36" s="60" t="str">
        <f>C35</f>
        <v>Elfenbeinküste</v>
      </c>
      <c r="AJ36" s="60">
        <f t="shared" si="9"/>
        <v>0</v>
      </c>
      <c r="AK36" s="60">
        <f t="shared" si="9"/>
        <v>0</v>
      </c>
      <c r="AL36" s="60">
        <f t="shared" si="9"/>
        <v>0</v>
      </c>
      <c r="AM36" s="60">
        <f>AK36-AL36</f>
        <v>0</v>
      </c>
      <c r="AN36" s="187">
        <f>IF(AG34=AG36,IF(E36&gt;G36,AG34-0.1,AG34),AG34)</f>
        <v>10000</v>
      </c>
      <c r="AO36" s="187">
        <f>IF(AG35=AG36,IF(E39&gt;G39,AG35-0.1,AG35),AG35)</f>
        <v>10000</v>
      </c>
      <c r="AP36" s="187"/>
      <c r="AQ36" s="187">
        <f>IF(AG37=AG36,IF(G35&gt;E35,AG37-0.1,AG37),AG37)</f>
        <v>10000</v>
      </c>
      <c r="AR36" s="187">
        <f>AP38</f>
        <v>30000</v>
      </c>
      <c r="AS36" s="90">
        <f>RANK(AR36,AR34:AR37,1)</f>
        <v>1</v>
      </c>
      <c r="AT36" s="60" t="str">
        <f t="shared" si="10"/>
        <v>Elfenbeinküste</v>
      </c>
      <c r="AU36" s="60">
        <f t="shared" si="10"/>
        <v>0</v>
      </c>
      <c r="AV36" s="60">
        <f t="shared" si="10"/>
        <v>0</v>
      </c>
      <c r="AW36" s="60">
        <f t="shared" si="10"/>
        <v>0</v>
      </c>
      <c r="AX36" s="60"/>
      <c r="AY36" s="60"/>
      <c r="AZ36" s="60"/>
      <c r="BA36" s="113">
        <v>3</v>
      </c>
      <c r="BB36" s="114" t="e">
        <f>VLOOKUP(3,AS34:AT37,2,FALSE)</f>
        <v>#N/A</v>
      </c>
      <c r="BC36" s="115"/>
      <c r="BD36" s="116" t="e">
        <f>VLOOKUP(3,AS34:AW37,3,FALSE)</f>
        <v>#N/A</v>
      </c>
      <c r="BE36" s="116" t="e">
        <f>VLOOKUP(3,AS34:AW37,4,FALSE)</f>
        <v>#N/A</v>
      </c>
      <c r="BF36" s="93" t="s">
        <v>12</v>
      </c>
      <c r="BG36" s="116" t="e">
        <f>VLOOKUP(3,AS34:AW37,5,FALSE)</f>
        <v>#N/A</v>
      </c>
      <c r="BH36" s="60"/>
      <c r="BI36" s="85"/>
      <c r="BJ36" s="85">
        <f>IF(E36&gt;G36,IF(Spielplan!E36&gt;Spielplan!G36,Punktemodus!$B$3,0),0)</f>
        <v>0</v>
      </c>
      <c r="BK36" s="85">
        <f>IF(E36=G36,IF(Spielplan!E36=Spielplan!G36,Punktemodus!$B$3,0),0)</f>
        <v>10</v>
      </c>
      <c r="BL36" s="85">
        <f>IF(E36&lt;G36,IF(Spielplan!E36&lt;Spielplan!G36,Punktemodus!$B$3,0),0)</f>
        <v>0</v>
      </c>
      <c r="BM36" s="85">
        <f>IF(E36=Spielplan!E36,IF(G36=Spielplan!G36,Punktemodus!$B$5,0),0)</f>
        <v>3</v>
      </c>
      <c r="BN36" s="85">
        <f>IF(E36=Spielplan!E36,Punktemodus!$B$7,0)</f>
        <v>1</v>
      </c>
      <c r="BO36" s="85">
        <f>IF(G36=Spielplan!G36,Punktemodus!$B$7,0)</f>
        <v>1</v>
      </c>
      <c r="BP36" s="137">
        <f>IF(Spielplan!E36="",0,SUM(BJ36:BO36))</f>
        <v>0</v>
      </c>
      <c r="BQ36" s="85"/>
      <c r="BR36" s="87"/>
      <c r="BS36" s="82" t="s">
        <v>126</v>
      </c>
      <c r="BT36" s="44" t="str">
        <f>IF(G72="","",BB67)</f>
        <v/>
      </c>
      <c r="BU36" s="46"/>
      <c r="BV36" s="104"/>
      <c r="BW36" s="60"/>
      <c r="BX36" s="104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</row>
    <row r="37" spans="1:101" ht="18.75" customHeight="1" thickBot="1" x14ac:dyDescent="0.3">
      <c r="A37" s="60"/>
      <c r="B37" s="60"/>
      <c r="C37" s="14" t="str">
        <f>H34</f>
        <v>Griechenland</v>
      </c>
      <c r="D37" s="40"/>
      <c r="E37" s="104"/>
      <c r="F37" s="93"/>
      <c r="G37" s="104"/>
      <c r="H37" s="14" t="str">
        <f>H35</f>
        <v>Japan</v>
      </c>
      <c r="I37" s="40"/>
      <c r="J37" s="60"/>
      <c r="K37" s="60" t="s">
        <v>80</v>
      </c>
      <c r="L37" s="60">
        <f t="shared" si="8"/>
        <v>0</v>
      </c>
      <c r="M37" s="60"/>
      <c r="N37" s="60">
        <f>IF($E37="",0,IF($E37&gt;$G37,3,IF($E37=$G37,1,0)))</f>
        <v>0</v>
      </c>
      <c r="O37" s="60"/>
      <c r="P37" s="60">
        <f>IF($G37="",0,IF($E37&gt;$G37,0,IF($E37=$G37,1,3)))</f>
        <v>0</v>
      </c>
      <c r="Q37" s="60"/>
      <c r="R37" s="60">
        <f>E37</f>
        <v>0</v>
      </c>
      <c r="S37" s="60"/>
      <c r="T37" s="60">
        <f>G37</f>
        <v>0</v>
      </c>
      <c r="U37" s="60"/>
      <c r="V37" s="60">
        <f>G37</f>
        <v>0</v>
      </c>
      <c r="W37" s="60"/>
      <c r="X37" s="60">
        <f>E37</f>
        <v>0</v>
      </c>
      <c r="Y37" s="60"/>
      <c r="Z37" s="60">
        <f>P40</f>
        <v>0</v>
      </c>
      <c r="AA37" s="60">
        <f>T40</f>
        <v>0</v>
      </c>
      <c r="AB37" s="60">
        <f>X40</f>
        <v>0</v>
      </c>
      <c r="AC37" s="60">
        <f>AA37-AB37</f>
        <v>0</v>
      </c>
      <c r="AD37" s="60">
        <f>IF(Z37&gt;Z34,-1,0)</f>
        <v>0</v>
      </c>
      <c r="AE37" s="60">
        <f>IF(Z37&gt;Z35,-1,0)</f>
        <v>0</v>
      </c>
      <c r="AF37" s="60">
        <f>IF(Z37&gt;Z36,-1,0)</f>
        <v>0</v>
      </c>
      <c r="AG37" s="60">
        <f>10000-(AJ37*1000+AM37*100+AK37*10)</f>
        <v>10000</v>
      </c>
      <c r="AH37" s="90">
        <f>RANK(AG37,AG34:AG37,1)</f>
        <v>1</v>
      </c>
      <c r="AI37" s="60" t="str">
        <f>H35</f>
        <v>Japan</v>
      </c>
      <c r="AJ37" s="60">
        <f t="shared" si="9"/>
        <v>0</v>
      </c>
      <c r="AK37" s="60">
        <f t="shared" si="9"/>
        <v>0</v>
      </c>
      <c r="AL37" s="60">
        <f t="shared" si="9"/>
        <v>0</v>
      </c>
      <c r="AM37" s="60">
        <f>AK37-AL37</f>
        <v>0</v>
      </c>
      <c r="AN37" s="187">
        <f>IF(AG34=AG37,IF(E38&gt;G38,AG34-0.1,AG34),AG34)</f>
        <v>10000</v>
      </c>
      <c r="AO37" s="187">
        <f>IF(AG35=AG37,IF(E37&gt;G37,AG35-0.1,AG35),AG35)</f>
        <v>10000</v>
      </c>
      <c r="AP37" s="187">
        <f>IF(AG36=AG37,IF(E35&gt;G35,AG36-0.1,AG36),AG36)</f>
        <v>10000</v>
      </c>
      <c r="AQ37" s="187"/>
      <c r="AR37" s="187">
        <f>AQ38</f>
        <v>30000</v>
      </c>
      <c r="AS37" s="90">
        <f>RANK(AR37,AR34:AR37,1)</f>
        <v>1</v>
      </c>
      <c r="AT37" s="60" t="str">
        <f t="shared" si="10"/>
        <v>Japan</v>
      </c>
      <c r="AU37" s="60">
        <f t="shared" si="10"/>
        <v>0</v>
      </c>
      <c r="AV37" s="60">
        <f t="shared" si="10"/>
        <v>0</v>
      </c>
      <c r="AW37" s="60">
        <f t="shared" si="10"/>
        <v>0</v>
      </c>
      <c r="AX37" s="60"/>
      <c r="AY37" s="60"/>
      <c r="AZ37" s="60"/>
      <c r="BA37" s="113">
        <v>4</v>
      </c>
      <c r="BB37" s="114" t="e">
        <f>VLOOKUP(4,AS34:AT37,2,FALSE)</f>
        <v>#N/A</v>
      </c>
      <c r="BC37" s="115"/>
      <c r="BD37" s="116" t="e">
        <f>VLOOKUP(4,AS34:AW37,3,FALSE)</f>
        <v>#N/A</v>
      </c>
      <c r="BE37" s="116" t="e">
        <f>VLOOKUP(4,AS34:AW37,4,FALSE)</f>
        <v>#N/A</v>
      </c>
      <c r="BF37" s="93" t="s">
        <v>12</v>
      </c>
      <c r="BG37" s="116" t="e">
        <f>VLOOKUP(4,AS34:AW37,5,FALSE)</f>
        <v>#N/A</v>
      </c>
      <c r="BH37" s="60"/>
      <c r="BI37" s="85"/>
      <c r="BJ37" s="85">
        <f>IF(E37&gt;G37,IF(Spielplan!E37&gt;Spielplan!G37,Punktemodus!$B$3,0),0)</f>
        <v>0</v>
      </c>
      <c r="BK37" s="85">
        <f>IF(E37=G37,IF(Spielplan!E37=Spielplan!G37,Punktemodus!$B$3,0),0)</f>
        <v>10</v>
      </c>
      <c r="BL37" s="85">
        <f>IF(E37&lt;G37,IF(Spielplan!E37&lt;Spielplan!G37,Punktemodus!$B$3,0),0)</f>
        <v>0</v>
      </c>
      <c r="BM37" s="85">
        <f>IF(E37=Spielplan!E37,IF(G37=Spielplan!G37,Punktemodus!$B$5,0),0)</f>
        <v>3</v>
      </c>
      <c r="BN37" s="85">
        <f>IF(E37=Spielplan!E37,Punktemodus!$B$7,0)</f>
        <v>1</v>
      </c>
      <c r="BO37" s="85">
        <f>IF(G37=Spielplan!G37,Punktemodus!$B$7,0)</f>
        <v>1</v>
      </c>
      <c r="BP37" s="137">
        <f>IF(Spielplan!E37="",0,SUM(BJ37:BO37))</f>
        <v>0</v>
      </c>
      <c r="BQ37" s="85"/>
      <c r="BR37" s="87"/>
      <c r="BS37" s="5" t="s">
        <v>127</v>
      </c>
      <c r="BT37" s="44" t="str">
        <f>IF(G61="","",BB57)</f>
        <v/>
      </c>
      <c r="BU37" s="46"/>
      <c r="BV37" s="104"/>
      <c r="BW37" s="60"/>
      <c r="BX37" s="104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</row>
    <row r="38" spans="1:101" ht="18.75" customHeight="1" thickBot="1" x14ac:dyDescent="0.3">
      <c r="A38" s="60"/>
      <c r="B38" s="60"/>
      <c r="C38" s="20" t="str">
        <f>C34</f>
        <v>Kolumbien</v>
      </c>
      <c r="D38" s="39"/>
      <c r="E38" s="104"/>
      <c r="F38" s="93"/>
      <c r="G38" s="104"/>
      <c r="H38" s="20" t="str">
        <f>H35</f>
        <v>Japan</v>
      </c>
      <c r="I38" s="39"/>
      <c r="J38" s="60"/>
      <c r="K38" s="60" t="s">
        <v>82</v>
      </c>
      <c r="L38" s="60">
        <f t="shared" si="8"/>
        <v>0</v>
      </c>
      <c r="M38" s="60">
        <f>IF($E38="",0,IF($E38&gt;$G38,3,IF($E38=G38,1,0)))</f>
        <v>0</v>
      </c>
      <c r="N38" s="60"/>
      <c r="O38" s="60"/>
      <c r="P38" s="60">
        <f>IF($G38="",0,IF($E38&gt;$G38,0,IF($E38=$G38,1,3)))</f>
        <v>0</v>
      </c>
      <c r="Q38" s="60">
        <f>E38</f>
        <v>0</v>
      </c>
      <c r="R38" s="60"/>
      <c r="S38" s="60"/>
      <c r="T38" s="60">
        <f>G38</f>
        <v>0</v>
      </c>
      <c r="U38" s="60">
        <f>G38</f>
        <v>0</v>
      </c>
      <c r="V38" s="60"/>
      <c r="W38" s="60"/>
      <c r="X38" s="60">
        <f>E38</f>
        <v>0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187">
        <f>SUM(AN34:AN37)</f>
        <v>30000</v>
      </c>
      <c r="AO38" s="187">
        <f>SUM(AO34:AO37)</f>
        <v>30000</v>
      </c>
      <c r="AP38" s="187">
        <f>SUM(AP34:AP37)</f>
        <v>30000</v>
      </c>
      <c r="AQ38" s="187">
        <f>SUM(AQ34:AQ37)</f>
        <v>30000</v>
      </c>
      <c r="AR38" s="187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85">
        <f>IF(E38&gt;G38,IF(Spielplan!E38&gt;Spielplan!G38,Punktemodus!$B$3,0),0)</f>
        <v>0</v>
      </c>
      <c r="BK38" s="85">
        <f>IF(E38=G38,IF(Spielplan!E38=Spielplan!G38,Punktemodus!$B$3,0),0)</f>
        <v>10</v>
      </c>
      <c r="BL38" s="85">
        <f>IF(E38&lt;G38,IF(Spielplan!E38&lt;Spielplan!G38,Punktemodus!$B$3,0),0)</f>
        <v>0</v>
      </c>
      <c r="BM38" s="85">
        <f>IF(E38=Spielplan!E38,IF(G38=Spielplan!G38,Punktemodus!$B$5,0),0)</f>
        <v>3</v>
      </c>
      <c r="BN38" s="85">
        <f>IF(E38=Spielplan!E38,Punktemodus!$B$7,0)</f>
        <v>1</v>
      </c>
      <c r="BO38" s="85">
        <f>IF(G38=Spielplan!G38,Punktemodus!$B$7,0)</f>
        <v>1</v>
      </c>
      <c r="BP38" s="137">
        <f>IF(Spielplan!E38="",0,SUM(BJ38:BO38))</f>
        <v>0</v>
      </c>
      <c r="BQ38" s="60"/>
      <c r="BR38" s="87"/>
      <c r="BS38" s="60"/>
      <c r="BT38" s="60"/>
      <c r="BU38" s="60"/>
      <c r="BV38" s="60"/>
      <c r="BW38" s="60"/>
      <c r="BX38" s="60"/>
      <c r="BY38" s="60"/>
      <c r="BZ38" s="47">
        <v>55</v>
      </c>
      <c r="CA38" s="44" t="str">
        <f>IF(BX36="",IF(BV36&gt;BV37,BT36,BT37),IF(BX36&gt;BX37,BT36,BT37))</f>
        <v/>
      </c>
      <c r="CB38" s="46"/>
      <c r="CC38" s="104"/>
      <c r="CD38" s="60"/>
      <c r="CE38" s="104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</row>
    <row r="39" spans="1:101" ht="18.75" customHeight="1" thickBot="1" x14ac:dyDescent="0.3">
      <c r="A39" s="60"/>
      <c r="B39" s="60"/>
      <c r="C39" s="14" t="str">
        <f>H34</f>
        <v>Griechenland</v>
      </c>
      <c r="D39" s="40"/>
      <c r="E39" s="104"/>
      <c r="F39" s="93"/>
      <c r="G39" s="104"/>
      <c r="H39" s="14" t="str">
        <f>C35</f>
        <v>Elfenbeinküste</v>
      </c>
      <c r="I39" s="40"/>
      <c r="J39" s="60"/>
      <c r="K39" s="60" t="s">
        <v>82</v>
      </c>
      <c r="L39" s="60">
        <f t="shared" si="8"/>
        <v>0</v>
      </c>
      <c r="M39" s="60"/>
      <c r="N39" s="60">
        <f>IF($E39="",0,IF($E39&gt;$G39,3,IF($E39=$G39,1,0)))</f>
        <v>0</v>
      </c>
      <c r="O39" s="60">
        <f>IF($G39="",0,IF($E39&gt;$G39,0,IF($E39=$G39,1,3)))</f>
        <v>0</v>
      </c>
      <c r="P39" s="60"/>
      <c r="Q39" s="60"/>
      <c r="R39" s="60">
        <f>E39</f>
        <v>0</v>
      </c>
      <c r="S39" s="60">
        <f>G39</f>
        <v>0</v>
      </c>
      <c r="T39" s="60"/>
      <c r="U39" s="60"/>
      <c r="V39" s="60">
        <f>G39</f>
        <v>0</v>
      </c>
      <c r="W39" s="60">
        <f>E39</f>
        <v>0</v>
      </c>
      <c r="X39" s="60"/>
      <c r="Y39" s="60"/>
      <c r="Z39" s="60" t="s">
        <v>30</v>
      </c>
      <c r="AA39" s="60"/>
      <c r="AB39" s="60"/>
      <c r="AC39" s="60"/>
      <c r="AD39" s="60"/>
      <c r="AE39" s="60"/>
      <c r="AF39" s="60"/>
      <c r="AG39" s="60" t="b">
        <f>OR(AG34=AG35,AG34=AG36,AG34=AG37,AG35=AG36,AG35=AG37,AG36=AG37)</f>
        <v>1</v>
      </c>
      <c r="AH39" s="60"/>
      <c r="AI39" s="60"/>
      <c r="AJ39" s="60"/>
      <c r="AK39" s="60"/>
      <c r="AL39" s="60"/>
      <c r="AM39" s="60"/>
      <c r="AN39" s="60"/>
      <c r="AO39" s="60" t="s">
        <v>34</v>
      </c>
      <c r="AP39" s="60"/>
      <c r="AQ39" s="60"/>
      <c r="AR39" s="60" t="b">
        <f>OR(AR34=AR35,AR34=AR36,AR34=AR37,AR35=AR36,AR35=AR37,AR36=AR37)</f>
        <v>1</v>
      </c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85">
        <f>IF(E39&gt;G39,IF(Spielplan!E39&gt;Spielplan!G39,Punktemodus!$B$3,0),0)</f>
        <v>0</v>
      </c>
      <c r="BK39" s="85">
        <f>IF(E39=G39,IF(Spielplan!E39=Spielplan!G39,Punktemodus!$B$3,0),0)</f>
        <v>10</v>
      </c>
      <c r="BL39" s="85">
        <f>IF(E39&lt;G39,IF(Spielplan!E39&lt;Spielplan!G39,Punktemodus!$B$3,0),0)</f>
        <v>0</v>
      </c>
      <c r="BM39" s="85">
        <f>IF(E39=Spielplan!E39,IF(G39=Spielplan!G39,Punktemodus!$B$5,0),0)</f>
        <v>3</v>
      </c>
      <c r="BN39" s="85">
        <f>IF(E39=Spielplan!E39,Punktemodus!$B$7,0)</f>
        <v>1</v>
      </c>
      <c r="BO39" s="85">
        <f>IF(G39=Spielplan!G39,Punktemodus!$B$7,0)</f>
        <v>1</v>
      </c>
      <c r="BP39" s="137">
        <f>IF(Spielplan!E39="",0,SUM(BJ39:BO39))</f>
        <v>0</v>
      </c>
      <c r="BQ39" s="60"/>
      <c r="BR39" s="87"/>
      <c r="BS39" s="60"/>
      <c r="BT39" s="60"/>
      <c r="BU39" s="60"/>
      <c r="BV39" s="60"/>
      <c r="BW39" s="60"/>
      <c r="BX39" s="60"/>
      <c r="BY39" s="60"/>
      <c r="BZ39" s="47">
        <v>56</v>
      </c>
      <c r="CA39" s="44" t="str">
        <f>IF(BX40="",IF(BV40&gt;BV41,BT40,BT41),IF(BX40&gt;BX41,BT40,BT41))</f>
        <v/>
      </c>
      <c r="CB39" s="46"/>
      <c r="CC39" s="104"/>
      <c r="CD39" s="60"/>
      <c r="CE39" s="104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</row>
    <row r="40" spans="1:101" ht="18.75" customHeight="1" thickBot="1" x14ac:dyDescent="0.25">
      <c r="A40" s="60"/>
      <c r="B40" s="60"/>
      <c r="C40" s="136" t="str">
        <f>IF(G39="","",IF(AR39=TRUE,"Achtung: Fehler in Tabelle!",""))</f>
        <v/>
      </c>
      <c r="D40" s="60"/>
      <c r="E40" s="85"/>
      <c r="F40" s="60"/>
      <c r="G40" s="85"/>
      <c r="H40" s="60"/>
      <c r="I40" s="60"/>
      <c r="J40" s="60"/>
      <c r="K40" s="60"/>
      <c r="L40" s="60"/>
      <c r="M40" s="60">
        <f t="shared" ref="M40:X40" si="11">SUM(M34:M39)</f>
        <v>0</v>
      </c>
      <c r="N40" s="60">
        <f t="shared" si="11"/>
        <v>0</v>
      </c>
      <c r="O40" s="60">
        <f t="shared" si="11"/>
        <v>0</v>
      </c>
      <c r="P40" s="60">
        <f t="shared" si="11"/>
        <v>0</v>
      </c>
      <c r="Q40" s="60">
        <f t="shared" si="11"/>
        <v>0</v>
      </c>
      <c r="R40" s="60">
        <f t="shared" si="11"/>
        <v>0</v>
      </c>
      <c r="S40" s="60">
        <f t="shared" si="11"/>
        <v>0</v>
      </c>
      <c r="T40" s="60">
        <f t="shared" si="11"/>
        <v>0</v>
      </c>
      <c r="U40" s="60">
        <f t="shared" si="11"/>
        <v>0</v>
      </c>
      <c r="V40" s="60">
        <f t="shared" si="11"/>
        <v>0</v>
      </c>
      <c r="W40" s="60">
        <f t="shared" si="11"/>
        <v>0</v>
      </c>
      <c r="X40" s="60">
        <f t="shared" si="11"/>
        <v>0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160">
        <f>SUM(BP34:BP39)</f>
        <v>0</v>
      </c>
      <c r="BQ40" s="60"/>
      <c r="BR40" s="87"/>
      <c r="BS40" s="55" t="s">
        <v>128</v>
      </c>
      <c r="BT40" s="44" t="str">
        <f>IF(G94="","",BB89)</f>
        <v/>
      </c>
      <c r="BU40" s="46"/>
      <c r="BV40" s="104"/>
      <c r="BW40" s="60"/>
      <c r="BX40" s="104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</row>
    <row r="41" spans="1:101" ht="18.75" customHeight="1" thickBot="1" x14ac:dyDescent="0.25">
      <c r="A41" s="60"/>
      <c r="B41" s="60"/>
      <c r="C41" s="60"/>
      <c r="D41" s="60"/>
      <c r="E41" s="85"/>
      <c r="F41" s="60"/>
      <c r="G41" s="85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138"/>
      <c r="BQ41" s="60"/>
      <c r="BR41" s="87"/>
      <c r="BS41" s="25" t="s">
        <v>129</v>
      </c>
      <c r="BT41" s="44" t="str">
        <f>IF(G83="","",BB79)</f>
        <v/>
      </c>
      <c r="BU41" s="46"/>
      <c r="BV41" s="104"/>
      <c r="BW41" s="60"/>
      <c r="BX41" s="104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</row>
    <row r="42" spans="1:101" ht="18.75" customHeight="1" thickBot="1" x14ac:dyDescent="0.3">
      <c r="A42" s="60"/>
      <c r="B42" s="60"/>
      <c r="C42" s="89"/>
      <c r="D42" s="60"/>
      <c r="E42" s="85"/>
      <c r="F42" s="60"/>
      <c r="G42" s="85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89"/>
      <c r="BC42" s="60"/>
      <c r="BD42" s="90"/>
      <c r="BE42" s="60"/>
      <c r="BF42" s="61"/>
      <c r="BG42" s="60"/>
      <c r="BH42" s="60"/>
      <c r="BI42" s="60"/>
      <c r="BJ42" s="60"/>
      <c r="BK42" s="60"/>
      <c r="BL42" s="60"/>
      <c r="BM42" s="60"/>
      <c r="BN42" s="60"/>
      <c r="BO42" s="60"/>
      <c r="BP42" s="138"/>
      <c r="BQ42" s="60"/>
      <c r="BR42" s="87"/>
      <c r="BS42" s="94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</row>
    <row r="43" spans="1:101" ht="18.75" customHeight="1" thickBot="1" x14ac:dyDescent="0.3">
      <c r="A43" s="60"/>
      <c r="B43" s="60"/>
      <c r="C43" s="88" t="s">
        <v>74</v>
      </c>
      <c r="D43" s="60"/>
      <c r="E43" s="85"/>
      <c r="F43" s="60"/>
      <c r="G43" s="85"/>
      <c r="H43" s="60"/>
      <c r="I43" s="60"/>
      <c r="J43" s="60"/>
      <c r="K43" s="60"/>
      <c r="L43" s="60"/>
      <c r="M43" s="60" t="s">
        <v>4</v>
      </c>
      <c r="N43" s="60"/>
      <c r="O43" s="60"/>
      <c r="P43" s="60"/>
      <c r="Q43" s="60" t="s">
        <v>6</v>
      </c>
      <c r="R43" s="60"/>
      <c r="S43" s="60"/>
      <c r="T43" s="60"/>
      <c r="U43" s="60" t="s">
        <v>7</v>
      </c>
      <c r="V43" s="60"/>
      <c r="W43" s="60"/>
      <c r="X43" s="60"/>
      <c r="Y43" s="60"/>
      <c r="Z43" s="60" t="s">
        <v>4</v>
      </c>
      <c r="AA43" s="60" t="s">
        <v>5</v>
      </c>
      <c r="AB43" s="60"/>
      <c r="AC43" s="60"/>
      <c r="AD43" s="60" t="s">
        <v>9</v>
      </c>
      <c r="AE43" s="60"/>
      <c r="AF43" s="60"/>
      <c r="AG43" s="60"/>
      <c r="AH43" s="60" t="s">
        <v>32</v>
      </c>
      <c r="AI43" s="60"/>
      <c r="AJ43" s="60"/>
      <c r="AK43" s="60"/>
      <c r="AL43" s="60"/>
      <c r="AM43" s="60"/>
      <c r="AN43" s="60" t="s">
        <v>35</v>
      </c>
      <c r="AO43" s="60"/>
      <c r="AP43" s="60"/>
      <c r="AQ43" s="60"/>
      <c r="AR43" s="60"/>
      <c r="AS43" s="60" t="s">
        <v>33</v>
      </c>
      <c r="AT43" s="60"/>
      <c r="AU43" s="60"/>
      <c r="AV43" s="60"/>
      <c r="AW43" s="60"/>
      <c r="AX43" s="60"/>
      <c r="AY43" s="60"/>
      <c r="AZ43" s="60"/>
      <c r="BA43" s="60"/>
      <c r="BB43" s="89" t="s">
        <v>10</v>
      </c>
      <c r="BC43" s="60"/>
      <c r="BD43" s="90" t="s">
        <v>4</v>
      </c>
      <c r="BE43" s="60"/>
      <c r="BF43" s="61" t="s">
        <v>5</v>
      </c>
      <c r="BG43" s="60"/>
      <c r="BH43" s="60"/>
      <c r="BI43" s="85"/>
      <c r="BJ43" s="60"/>
      <c r="BK43" s="60"/>
      <c r="BL43" s="60"/>
      <c r="BM43" s="60"/>
      <c r="BN43" s="60"/>
      <c r="BO43" s="60"/>
      <c r="BP43" s="138"/>
      <c r="BQ43" s="85"/>
      <c r="BR43" s="139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</row>
    <row r="44" spans="1:101" ht="18.75" customHeight="1" thickBot="1" x14ac:dyDescent="0.25">
      <c r="A44" s="60"/>
      <c r="B44" s="60"/>
      <c r="C44" s="60"/>
      <c r="D44" s="60"/>
      <c r="E44" s="85"/>
      <c r="F44" s="60"/>
      <c r="G44" s="85"/>
      <c r="H44" s="60"/>
      <c r="I44" s="60"/>
      <c r="J44" s="60"/>
      <c r="K44" s="60"/>
      <c r="L44" s="60"/>
      <c r="M44" s="60" t="s">
        <v>0</v>
      </c>
      <c r="N44" s="60" t="s">
        <v>1</v>
      </c>
      <c r="O44" s="60" t="s">
        <v>2</v>
      </c>
      <c r="P44" s="60" t="s">
        <v>3</v>
      </c>
      <c r="Q44" s="60" t="s">
        <v>0</v>
      </c>
      <c r="R44" s="60" t="s">
        <v>1</v>
      </c>
      <c r="S44" s="60" t="s">
        <v>2</v>
      </c>
      <c r="T44" s="60" t="s">
        <v>3</v>
      </c>
      <c r="U44" s="60" t="s">
        <v>0</v>
      </c>
      <c r="V44" s="60" t="s">
        <v>1</v>
      </c>
      <c r="W44" s="60" t="s">
        <v>2</v>
      </c>
      <c r="X44" s="60" t="s">
        <v>3</v>
      </c>
      <c r="Y44" s="60"/>
      <c r="Z44" s="60" t="s">
        <v>8</v>
      </c>
      <c r="AA44" s="60"/>
      <c r="AB44" s="60"/>
      <c r="AC44" s="60"/>
      <c r="AD44" s="60"/>
      <c r="AE44" s="60"/>
      <c r="AF44" s="60"/>
      <c r="AG44" s="60"/>
      <c r="AH44" s="60" t="s">
        <v>31</v>
      </c>
      <c r="AI44" s="60"/>
      <c r="AJ44" s="60"/>
      <c r="AK44" s="60"/>
      <c r="AL44" s="60"/>
      <c r="AM44" s="60"/>
      <c r="AN44" s="60" t="str">
        <f>AI45</f>
        <v>Uruguay</v>
      </c>
      <c r="AO44" s="60" t="str">
        <f>AI46</f>
        <v>Costa Rica</v>
      </c>
      <c r="AP44" s="60" t="str">
        <f>AI47</f>
        <v>England</v>
      </c>
      <c r="AQ44" s="60" t="str">
        <f>AI48</f>
        <v>Italien</v>
      </c>
      <c r="AR44" s="60"/>
      <c r="AS44" s="60" t="s">
        <v>31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85"/>
      <c r="BJ44" s="85"/>
      <c r="BK44" s="85"/>
      <c r="BL44" s="85"/>
      <c r="BM44" s="85"/>
      <c r="BN44" s="85"/>
      <c r="BO44" s="85"/>
      <c r="BP44" s="137"/>
      <c r="BQ44" s="85"/>
      <c r="BR44" s="141"/>
      <c r="BS44" s="359" t="s">
        <v>165</v>
      </c>
      <c r="BT44" s="360"/>
      <c r="BU44" s="361"/>
      <c r="BV44" s="362"/>
      <c r="BW44" s="156"/>
      <c r="BX44" s="351" t="s">
        <v>152</v>
      </c>
      <c r="BY44" s="351" t="s">
        <v>153</v>
      </c>
      <c r="BZ44" s="352"/>
      <c r="CA44" s="156"/>
      <c r="CB44" s="155"/>
      <c r="CC44" s="155"/>
      <c r="CD44" s="155"/>
      <c r="CE44" s="351" t="s">
        <v>155</v>
      </c>
      <c r="CF44" s="351" t="s">
        <v>156</v>
      </c>
      <c r="CG44" s="155"/>
      <c r="CH44" s="155"/>
      <c r="CI44" s="155"/>
      <c r="CJ44" s="351" t="s">
        <v>158</v>
      </c>
      <c r="CK44" s="155"/>
      <c r="CL44" s="155"/>
      <c r="CM44" s="155"/>
      <c r="CN44" s="155"/>
      <c r="CO44" s="351" t="s">
        <v>159</v>
      </c>
      <c r="CP44" s="155"/>
      <c r="CQ44" s="155"/>
      <c r="CR44" s="155"/>
      <c r="CS44" s="351" t="s">
        <v>146</v>
      </c>
      <c r="CT44" s="155"/>
      <c r="CU44" s="134"/>
      <c r="CV44" s="134"/>
      <c r="CW44" s="134"/>
    </row>
    <row r="45" spans="1:101" ht="18.75" customHeight="1" thickBot="1" x14ac:dyDescent="0.3">
      <c r="A45" s="60"/>
      <c r="B45" s="60"/>
      <c r="C45" s="75" t="str">
        <f>Spielplan!$C$45</f>
        <v>Uruguay</v>
      </c>
      <c r="D45" s="76"/>
      <c r="E45" s="104"/>
      <c r="F45" s="93"/>
      <c r="G45" s="104"/>
      <c r="H45" s="75" t="str">
        <f>Spielplan!$H$45</f>
        <v>Costa Rica</v>
      </c>
      <c r="I45" s="76"/>
      <c r="J45" s="60"/>
      <c r="K45" s="60" t="s">
        <v>85</v>
      </c>
      <c r="L45" s="60">
        <f t="shared" ref="L45:L50" si="12">IF(E45-G45&gt;0,1,IF(G45=E45,0,-1))</f>
        <v>0</v>
      </c>
      <c r="M45" s="60">
        <f>IF($E45="",0,IF($E45&gt;$G45,3,IF($E45=G45,1,0)))</f>
        <v>0</v>
      </c>
      <c r="N45" s="60">
        <f>IF($G45="",0,IF($E45&gt;$G45,0,IF($E45=G45,1,3)))</f>
        <v>0</v>
      </c>
      <c r="O45" s="60"/>
      <c r="P45" s="60"/>
      <c r="Q45" s="60">
        <f>E45</f>
        <v>0</v>
      </c>
      <c r="R45" s="60">
        <f>G45</f>
        <v>0</v>
      </c>
      <c r="S45" s="60"/>
      <c r="T45" s="60"/>
      <c r="U45" s="60">
        <f>G45</f>
        <v>0</v>
      </c>
      <c r="V45" s="60">
        <f>E45</f>
        <v>0</v>
      </c>
      <c r="W45" s="60"/>
      <c r="X45" s="60"/>
      <c r="Y45" s="60"/>
      <c r="Z45" s="60">
        <f>M51</f>
        <v>0</v>
      </c>
      <c r="AA45" s="60">
        <f>Q51</f>
        <v>0</v>
      </c>
      <c r="AB45" s="60">
        <f>U51</f>
        <v>0</v>
      </c>
      <c r="AC45" s="60">
        <f>AA45-AB45</f>
        <v>0</v>
      </c>
      <c r="AD45" s="60">
        <f>IF(Z45&gt;Z46,-1,0)</f>
        <v>0</v>
      </c>
      <c r="AE45" s="60">
        <f>IF(Z45&gt;Z47,-1,0)</f>
        <v>0</v>
      </c>
      <c r="AF45" s="60">
        <f>IF(Z45&gt;Z48,-1,0)</f>
        <v>0</v>
      </c>
      <c r="AG45" s="60">
        <f>10000-(AJ45*1000+AM45*100+AK45*10)</f>
        <v>10000</v>
      </c>
      <c r="AH45" s="90">
        <f>RANK(AG45,AG45:AG48,1)</f>
        <v>1</v>
      </c>
      <c r="AI45" s="60" t="str">
        <f>C45</f>
        <v>Uruguay</v>
      </c>
      <c r="AJ45" s="60">
        <f t="shared" ref="AJ45:AL48" si="13">Z45</f>
        <v>0</v>
      </c>
      <c r="AK45" s="60">
        <f t="shared" si="13"/>
        <v>0</v>
      </c>
      <c r="AL45" s="60">
        <f t="shared" si="13"/>
        <v>0</v>
      </c>
      <c r="AM45" s="60">
        <f>AK45-AL45</f>
        <v>0</v>
      </c>
      <c r="AN45" s="187"/>
      <c r="AO45" s="187">
        <f>IF(AG46=AG45,IF(G45&gt;E45,AG46-0.1,AG46),AG46)</f>
        <v>10000</v>
      </c>
      <c r="AP45" s="187">
        <f>IF(AG47=AG45,IF(G47&gt;E47,AG47-0.1,AG47),AG47)</f>
        <v>10000</v>
      </c>
      <c r="AQ45" s="187">
        <f>IF(AG48=AG45,IF(G49&gt;E49,AG48-0.1,AG48),AG48)</f>
        <v>10000</v>
      </c>
      <c r="AR45" s="187">
        <f>AN49</f>
        <v>30000</v>
      </c>
      <c r="AS45" s="90">
        <f>RANK(AR45,AR45:AR48,1)</f>
        <v>1</v>
      </c>
      <c r="AT45" s="60" t="str">
        <f t="shared" ref="AT45:AW48" si="14">AI45</f>
        <v>Uruguay</v>
      </c>
      <c r="AU45" s="60">
        <f t="shared" si="14"/>
        <v>0</v>
      </c>
      <c r="AV45" s="60">
        <f t="shared" si="14"/>
        <v>0</v>
      </c>
      <c r="AW45" s="60">
        <f t="shared" si="14"/>
        <v>0</v>
      </c>
      <c r="AX45" s="60"/>
      <c r="AY45" s="60"/>
      <c r="AZ45" s="60"/>
      <c r="BA45" s="77">
        <v>1</v>
      </c>
      <c r="BB45" s="75" t="str">
        <f>VLOOKUP(1,AS45:AT48,2,FALSE)</f>
        <v>Uruguay</v>
      </c>
      <c r="BC45" s="76"/>
      <c r="BD45" s="78">
        <f>VLOOKUP(1,AS45:AW48,3,FALSE)</f>
        <v>0</v>
      </c>
      <c r="BE45" s="79">
        <f>VLOOKUP(1,AS45:AW48,4,FALSE)</f>
        <v>0</v>
      </c>
      <c r="BF45" s="93" t="s">
        <v>12</v>
      </c>
      <c r="BG45" s="79">
        <f>VLOOKUP(1,AS45:AW48,5,FALSE)</f>
        <v>0</v>
      </c>
      <c r="BH45" s="80" t="s">
        <v>24</v>
      </c>
      <c r="BI45" s="85"/>
      <c r="BJ45" s="85">
        <f>IF(E45&gt;G45,IF(Spielplan!E45&gt;Spielplan!G45,Punktemodus!$B$3,0),0)</f>
        <v>0</v>
      </c>
      <c r="BK45" s="85">
        <f>IF(E45=G45,IF(Spielplan!E45=Spielplan!G45,Punktemodus!$B$3,0),0)</f>
        <v>10</v>
      </c>
      <c r="BL45" s="85">
        <f>IF(E45&lt;G45,IF(Spielplan!E45&lt;Spielplan!G45,Punktemodus!$B$3,0),0)</f>
        <v>0</v>
      </c>
      <c r="BM45" s="85">
        <f>IF(E45=Spielplan!E45,IF(G45=Spielplan!G45,Punktemodus!$B$5,0),0)</f>
        <v>3</v>
      </c>
      <c r="BN45" s="85">
        <f>IF(E45=Spielplan!E45,Punktemodus!$B$7,0)</f>
        <v>1</v>
      </c>
      <c r="BO45" s="85">
        <f>IF(G45=Spielplan!G45,Punktemodus!$B$7,0)</f>
        <v>1</v>
      </c>
      <c r="BP45" s="137">
        <f>IF(Spielplan!E45="",0,SUM(BJ45:BO45))</f>
        <v>0</v>
      </c>
      <c r="BQ45" s="85"/>
      <c r="BR45" s="141"/>
      <c r="BS45" s="363"/>
      <c r="BT45" s="364"/>
      <c r="BU45" s="365"/>
      <c r="BV45" s="366"/>
      <c r="BW45" s="156"/>
      <c r="BX45" s="351"/>
      <c r="BY45" s="351"/>
      <c r="BZ45" s="352"/>
      <c r="CA45" s="156"/>
      <c r="CB45" s="155"/>
      <c r="CC45" s="155"/>
      <c r="CD45" s="155"/>
      <c r="CE45" s="351"/>
      <c r="CF45" s="351"/>
      <c r="CG45" s="155"/>
      <c r="CH45" s="155"/>
      <c r="CI45" s="155"/>
      <c r="CJ45" s="351"/>
      <c r="CK45" s="155"/>
      <c r="CL45" s="155"/>
      <c r="CM45" s="155"/>
      <c r="CN45" s="155"/>
      <c r="CO45" s="351"/>
      <c r="CP45" s="155"/>
      <c r="CQ45" s="155"/>
      <c r="CR45" s="155"/>
      <c r="CS45" s="351"/>
      <c r="CT45" s="155"/>
      <c r="CU45" s="134"/>
      <c r="CV45" s="134"/>
      <c r="CW45" s="134"/>
    </row>
    <row r="46" spans="1:101" ht="18.75" customHeight="1" thickBot="1" x14ac:dyDescent="0.3">
      <c r="A46" s="60"/>
      <c r="B46" s="60"/>
      <c r="C46" s="48" t="str">
        <f>Spielplan!$C$46</f>
        <v>England</v>
      </c>
      <c r="D46" s="49"/>
      <c r="E46" s="104"/>
      <c r="F46" s="93"/>
      <c r="G46" s="104"/>
      <c r="H46" s="48" t="str">
        <f>Spielplan!$H$46</f>
        <v>Italien</v>
      </c>
      <c r="I46" s="49"/>
      <c r="J46" s="60"/>
      <c r="K46" s="60" t="s">
        <v>86</v>
      </c>
      <c r="L46" s="60">
        <f t="shared" si="12"/>
        <v>0</v>
      </c>
      <c r="M46" s="60"/>
      <c r="N46" s="60"/>
      <c r="O46" s="60">
        <f>IF($E46="",0,IF($E46&gt;$G46,3,IF($E46=$G46,1,0)))</f>
        <v>0</v>
      </c>
      <c r="P46" s="60">
        <f>IF($G46="",0,IF($E46&gt;$G46,0,IF($E46=$G46,1,3)))</f>
        <v>0</v>
      </c>
      <c r="Q46" s="60"/>
      <c r="R46" s="60"/>
      <c r="S46" s="60">
        <f>E46</f>
        <v>0</v>
      </c>
      <c r="T46" s="60">
        <f>G46</f>
        <v>0</v>
      </c>
      <c r="U46" s="60"/>
      <c r="V46" s="60"/>
      <c r="W46" s="60">
        <f>G46</f>
        <v>0</v>
      </c>
      <c r="X46" s="60">
        <f>E46</f>
        <v>0</v>
      </c>
      <c r="Y46" s="60"/>
      <c r="Z46" s="60">
        <f>N51</f>
        <v>0</v>
      </c>
      <c r="AA46" s="60">
        <f>R51</f>
        <v>0</v>
      </c>
      <c r="AB46" s="60">
        <f>V51</f>
        <v>0</v>
      </c>
      <c r="AC46" s="60">
        <f>AA46-AB46</f>
        <v>0</v>
      </c>
      <c r="AD46" s="60">
        <f>IF(Z46&gt;Z45,-1,0)</f>
        <v>0</v>
      </c>
      <c r="AE46" s="60">
        <f>IF(Z46&gt;Z47,-1,0)</f>
        <v>0</v>
      </c>
      <c r="AF46" s="60">
        <f>IF(Z46&gt;Z48,-1,0)</f>
        <v>0</v>
      </c>
      <c r="AG46" s="60">
        <f>10000-(AJ46*1000+AM46*100+AK46*10)</f>
        <v>10000</v>
      </c>
      <c r="AH46" s="90">
        <f>RANK(AG46,AG45:AG48,1)</f>
        <v>1</v>
      </c>
      <c r="AI46" s="60" t="str">
        <f>H45</f>
        <v>Costa Rica</v>
      </c>
      <c r="AJ46" s="60">
        <f t="shared" si="13"/>
        <v>0</v>
      </c>
      <c r="AK46" s="60">
        <f t="shared" si="13"/>
        <v>0</v>
      </c>
      <c r="AL46" s="60">
        <f t="shared" si="13"/>
        <v>0</v>
      </c>
      <c r="AM46" s="60">
        <f>AK46-AL46</f>
        <v>0</v>
      </c>
      <c r="AN46" s="187">
        <f>IF(AG45=AG46,IF(E45&gt;G45,AG45-0.1,AG45),AG45)</f>
        <v>10000</v>
      </c>
      <c r="AO46" s="187"/>
      <c r="AP46" s="187">
        <f>IF(AG47=AG46,IF(G50&gt;E50,AG47-0.1,AG47),AG47)</f>
        <v>10000</v>
      </c>
      <c r="AQ46" s="187">
        <f>IF(AG48=AG46,IF(G48&gt;E48,AG48-0.1,AG48),AG48)</f>
        <v>10000</v>
      </c>
      <c r="AR46" s="187">
        <f>AO49</f>
        <v>30000</v>
      </c>
      <c r="AS46" s="90">
        <f>RANK(AR46,AR45:AR48,1)</f>
        <v>1</v>
      </c>
      <c r="AT46" s="60" t="str">
        <f t="shared" si="14"/>
        <v>Costa Rica</v>
      </c>
      <c r="AU46" s="60">
        <f t="shared" si="14"/>
        <v>0</v>
      </c>
      <c r="AV46" s="60">
        <f t="shared" si="14"/>
        <v>0</v>
      </c>
      <c r="AW46" s="60">
        <f t="shared" si="14"/>
        <v>0</v>
      </c>
      <c r="AX46" s="60"/>
      <c r="AY46" s="60"/>
      <c r="AZ46" s="60"/>
      <c r="BA46" s="50">
        <v>2</v>
      </c>
      <c r="BB46" s="48" t="e">
        <f>VLOOKUP(2,AS45:AT48,2,FALSE)</f>
        <v>#N/A</v>
      </c>
      <c r="BC46" s="49"/>
      <c r="BD46" s="51" t="e">
        <f>VLOOKUP(2,AS45:AW48,3,FALSE)</f>
        <v>#N/A</v>
      </c>
      <c r="BE46" s="52" t="e">
        <f>VLOOKUP(2,AS45:AW48,4,FALSE)</f>
        <v>#N/A</v>
      </c>
      <c r="BF46" s="93" t="s">
        <v>12</v>
      </c>
      <c r="BG46" s="52" t="e">
        <f>VLOOKUP(2,AS45:AW48,5,FALSE)</f>
        <v>#N/A</v>
      </c>
      <c r="BH46" s="81" t="s">
        <v>25</v>
      </c>
      <c r="BI46" s="85"/>
      <c r="BJ46" s="85">
        <f>IF(E46&gt;G46,IF(Spielplan!E46&gt;Spielplan!G46,Punktemodus!$B$3,0),0)</f>
        <v>0</v>
      </c>
      <c r="BK46" s="85">
        <f>IF(E46=G46,IF(Spielplan!E46=Spielplan!G46,Punktemodus!$B$3,0),0)</f>
        <v>10</v>
      </c>
      <c r="BL46" s="85">
        <f>IF(E46&lt;G46,IF(Spielplan!E46&lt;Spielplan!G46,Punktemodus!$B$3,0),0)</f>
        <v>0</v>
      </c>
      <c r="BM46" s="85">
        <f>IF(E46=Spielplan!E46,IF(G46=Spielplan!G46,Punktemodus!$B$5,0),0)</f>
        <v>3</v>
      </c>
      <c r="BN46" s="85">
        <f>IF(E46=Spielplan!E46,Punktemodus!$B$7,0)</f>
        <v>1</v>
      </c>
      <c r="BO46" s="85">
        <f>IF(G46=Spielplan!G46,Punktemodus!$B$7,0)</f>
        <v>1</v>
      </c>
      <c r="BP46" s="137">
        <f>IF(Spielplan!E46="",0,SUM(BJ46:BO46))</f>
        <v>0</v>
      </c>
      <c r="BQ46" s="85"/>
      <c r="BR46" s="141"/>
      <c r="BS46" s="142"/>
      <c r="BT46" s="155"/>
      <c r="BU46" s="154" t="s">
        <v>120</v>
      </c>
      <c r="BV46" s="155"/>
      <c r="BW46" s="155"/>
      <c r="BX46" s="351"/>
      <c r="BY46" s="351"/>
      <c r="BZ46" s="352"/>
      <c r="CA46" s="155"/>
      <c r="CB46" s="155"/>
      <c r="CC46" s="155"/>
      <c r="CD46" s="155"/>
      <c r="CE46" s="351"/>
      <c r="CF46" s="351"/>
      <c r="CG46" s="155"/>
      <c r="CH46" s="155"/>
      <c r="CI46" s="155"/>
      <c r="CJ46" s="351"/>
      <c r="CK46" s="155"/>
      <c r="CL46" s="155"/>
      <c r="CM46" s="155"/>
      <c r="CN46" s="155"/>
      <c r="CO46" s="351"/>
      <c r="CP46" s="155"/>
      <c r="CQ46" s="155"/>
      <c r="CR46" s="155"/>
      <c r="CS46" s="351"/>
      <c r="CT46" s="155"/>
      <c r="CU46" s="134"/>
      <c r="CV46" s="134"/>
      <c r="CW46" s="134"/>
    </row>
    <row r="47" spans="1:101" ht="18.75" customHeight="1" thickBot="1" x14ac:dyDescent="0.3">
      <c r="A47" s="60"/>
      <c r="B47" s="60"/>
      <c r="C47" s="75" t="str">
        <f>C45</f>
        <v>Uruguay</v>
      </c>
      <c r="D47" s="76"/>
      <c r="E47" s="104"/>
      <c r="F47" s="93"/>
      <c r="G47" s="104"/>
      <c r="H47" s="75" t="str">
        <f>C46</f>
        <v>England</v>
      </c>
      <c r="I47" s="76"/>
      <c r="J47" s="60"/>
      <c r="K47" s="60" t="s">
        <v>87</v>
      </c>
      <c r="L47" s="60">
        <f t="shared" si="12"/>
        <v>0</v>
      </c>
      <c r="M47" s="60">
        <f>IF($E47="",0,IF($E47&gt;$G47,3,IF($E47=G47,1,0)))</f>
        <v>0</v>
      </c>
      <c r="N47" s="60"/>
      <c r="O47" s="60">
        <f>IF($G47="",0,IF($E47&gt;$G47,0,IF($E47=$G47,1,3)))</f>
        <v>0</v>
      </c>
      <c r="P47" s="60"/>
      <c r="Q47" s="60">
        <f>E47</f>
        <v>0</v>
      </c>
      <c r="R47" s="60"/>
      <c r="S47" s="60">
        <f>G47</f>
        <v>0</v>
      </c>
      <c r="T47" s="60"/>
      <c r="U47" s="60">
        <f>G47</f>
        <v>0</v>
      </c>
      <c r="V47" s="60"/>
      <c r="W47" s="60">
        <f>E47</f>
        <v>0</v>
      </c>
      <c r="X47" s="60"/>
      <c r="Y47" s="60"/>
      <c r="Z47" s="60">
        <f>O51</f>
        <v>0</v>
      </c>
      <c r="AA47" s="60">
        <f>S51</f>
        <v>0</v>
      </c>
      <c r="AB47" s="60">
        <f>W51</f>
        <v>0</v>
      </c>
      <c r="AC47" s="60">
        <f>AA47-AB47</f>
        <v>0</v>
      </c>
      <c r="AD47" s="60">
        <f>IF(Z47&gt;Z45,-1,0)</f>
        <v>0</v>
      </c>
      <c r="AE47" s="60">
        <f>IF(Z47&gt;Z46,-1,0)</f>
        <v>0</v>
      </c>
      <c r="AF47" s="60">
        <f>IF(Z47&gt;Z48,-1,0)</f>
        <v>0</v>
      </c>
      <c r="AG47" s="60">
        <f>10000-(AJ47*1000+AM47*100+AK47*10)</f>
        <v>10000</v>
      </c>
      <c r="AH47" s="90">
        <f>RANK(AG47,AG45:AG48,1)</f>
        <v>1</v>
      </c>
      <c r="AI47" s="60" t="str">
        <f>C46</f>
        <v>England</v>
      </c>
      <c r="AJ47" s="60">
        <f t="shared" si="13"/>
        <v>0</v>
      </c>
      <c r="AK47" s="60">
        <f t="shared" si="13"/>
        <v>0</v>
      </c>
      <c r="AL47" s="60">
        <f t="shared" si="13"/>
        <v>0</v>
      </c>
      <c r="AM47" s="60">
        <f>AK47-AL47</f>
        <v>0</v>
      </c>
      <c r="AN47" s="187">
        <f>IF(AG45=AG47,IF(E47&gt;G47,AG45-0.1,AG45),AG45)</f>
        <v>10000</v>
      </c>
      <c r="AO47" s="187">
        <f>IF(AG46=AG47,IF(E50&gt;G50,AG46-0.1,AG46),AG46)</f>
        <v>10000</v>
      </c>
      <c r="AP47" s="187"/>
      <c r="AQ47" s="187">
        <f>IF(AG48=AG47,IF(G46&gt;E46,AG48-0.1,AG48),AG48)</f>
        <v>10000</v>
      </c>
      <c r="AR47" s="187">
        <f>AP49</f>
        <v>30000</v>
      </c>
      <c r="AS47" s="90">
        <f>RANK(AR47,AR45:AR48,1)</f>
        <v>1</v>
      </c>
      <c r="AT47" s="60" t="str">
        <f t="shared" si="14"/>
        <v>England</v>
      </c>
      <c r="AU47" s="60">
        <f t="shared" si="14"/>
        <v>0</v>
      </c>
      <c r="AV47" s="60">
        <f t="shared" si="14"/>
        <v>0</v>
      </c>
      <c r="AW47" s="60">
        <f t="shared" si="14"/>
        <v>0</v>
      </c>
      <c r="AX47" s="60"/>
      <c r="AY47" s="60"/>
      <c r="AZ47" s="60"/>
      <c r="BA47" s="113">
        <v>3</v>
      </c>
      <c r="BB47" s="114" t="e">
        <f>VLOOKUP(3,AS45:AT48,2,FALSE)</f>
        <v>#N/A</v>
      </c>
      <c r="BC47" s="115"/>
      <c r="BD47" s="116" t="e">
        <f>VLOOKUP(3,AS45:AW48,3,FALSE)</f>
        <v>#N/A</v>
      </c>
      <c r="BE47" s="116" t="e">
        <f>VLOOKUP(3,AS45:AW48,4,FALSE)</f>
        <v>#N/A</v>
      </c>
      <c r="BF47" s="93" t="s">
        <v>12</v>
      </c>
      <c r="BG47" s="116" t="e">
        <f>VLOOKUP(3,AS45:AW48,5,FALSE)</f>
        <v>#N/A</v>
      </c>
      <c r="BH47" s="60"/>
      <c r="BI47" s="60"/>
      <c r="BJ47" s="85">
        <f>IF(E47&gt;G47,IF(Spielplan!E47&gt;Spielplan!G47,Punktemodus!$B$3,0),0)</f>
        <v>0</v>
      </c>
      <c r="BK47" s="85">
        <f>IF(E47=G47,IF(Spielplan!E47=Spielplan!G47,Punktemodus!$B$3,0),0)</f>
        <v>10</v>
      </c>
      <c r="BL47" s="85">
        <f>IF(E47&lt;G47,IF(Spielplan!E47&lt;Spielplan!G47,Punktemodus!$B$3,0),0)</f>
        <v>0</v>
      </c>
      <c r="BM47" s="85">
        <f>IF(E47=Spielplan!E47,IF(G47=Spielplan!G47,Punktemodus!$B$5,0),0)</f>
        <v>3</v>
      </c>
      <c r="BN47" s="85">
        <f>IF(E47=Spielplan!E47,Punktemodus!$B$7,0)</f>
        <v>1</v>
      </c>
      <c r="BO47" s="85">
        <f>IF(G47=Spielplan!G47,Punktemodus!$B$7,0)</f>
        <v>1</v>
      </c>
      <c r="BP47" s="137">
        <f>IF(Spielplan!E47="",0,SUM(BJ47:BO47))</f>
        <v>0</v>
      </c>
      <c r="BQ47" s="85"/>
      <c r="BR47" s="141"/>
      <c r="BS47" s="134"/>
      <c r="BT47" s="134"/>
      <c r="BU47" s="134"/>
      <c r="BV47" s="134"/>
      <c r="BW47" s="155"/>
      <c r="BX47" s="351"/>
      <c r="BY47" s="351"/>
      <c r="BZ47" s="352"/>
      <c r="CA47" s="155"/>
      <c r="CB47" s="155"/>
      <c r="CC47" s="155"/>
      <c r="CD47" s="155"/>
      <c r="CE47" s="351"/>
      <c r="CF47" s="351"/>
      <c r="CG47" s="155"/>
      <c r="CH47" s="155"/>
      <c r="CI47" s="155"/>
      <c r="CJ47" s="351"/>
      <c r="CK47" s="155"/>
      <c r="CL47" s="155"/>
      <c r="CM47" s="155"/>
      <c r="CN47" s="155"/>
      <c r="CO47" s="351"/>
      <c r="CP47" s="155"/>
      <c r="CQ47" s="155"/>
      <c r="CR47" s="155"/>
      <c r="CS47" s="351"/>
      <c r="CT47" s="155"/>
      <c r="CU47" s="134"/>
      <c r="CV47" s="134"/>
      <c r="CW47" s="134"/>
    </row>
    <row r="48" spans="1:101" ht="18.75" customHeight="1" thickBot="1" x14ac:dyDescent="0.3">
      <c r="A48" s="60"/>
      <c r="B48" s="60"/>
      <c r="C48" s="48" t="str">
        <f>H45</f>
        <v>Costa Rica</v>
      </c>
      <c r="D48" s="49"/>
      <c r="E48" s="104"/>
      <c r="F48" s="93"/>
      <c r="G48" s="104"/>
      <c r="H48" s="48" t="str">
        <f>H46</f>
        <v>Italien</v>
      </c>
      <c r="I48" s="49"/>
      <c r="J48" s="60"/>
      <c r="K48" s="60" t="s">
        <v>88</v>
      </c>
      <c r="L48" s="60">
        <f t="shared" si="12"/>
        <v>0</v>
      </c>
      <c r="M48" s="60"/>
      <c r="N48" s="60">
        <f>IF($E48="",0,IF($E48&gt;$G48,3,IF($E48=$G48,1,0)))</f>
        <v>0</v>
      </c>
      <c r="O48" s="60"/>
      <c r="P48" s="60">
        <f>IF($G48="",0,IF($E48&gt;$G48,0,IF($E48=$G48,1,3)))</f>
        <v>0</v>
      </c>
      <c r="Q48" s="60"/>
      <c r="R48" s="60">
        <f>E48</f>
        <v>0</v>
      </c>
      <c r="S48" s="60"/>
      <c r="T48" s="60">
        <f>G48</f>
        <v>0</v>
      </c>
      <c r="U48" s="60"/>
      <c r="V48" s="60">
        <f>G48</f>
        <v>0</v>
      </c>
      <c r="W48" s="60"/>
      <c r="X48" s="60">
        <f>E48</f>
        <v>0</v>
      </c>
      <c r="Y48" s="60"/>
      <c r="Z48" s="60">
        <f>P51</f>
        <v>0</v>
      </c>
      <c r="AA48" s="60">
        <f>T51</f>
        <v>0</v>
      </c>
      <c r="AB48" s="60">
        <f>X51</f>
        <v>0</v>
      </c>
      <c r="AC48" s="60">
        <f>AA48-AB48</f>
        <v>0</v>
      </c>
      <c r="AD48" s="60">
        <f>IF(Z48&gt;Z45,-1,0)</f>
        <v>0</v>
      </c>
      <c r="AE48" s="60">
        <f>IF(Z48&gt;Z46,-1,0)</f>
        <v>0</v>
      </c>
      <c r="AF48" s="60">
        <f>IF(Z48&gt;Z47,-1,0)</f>
        <v>0</v>
      </c>
      <c r="AG48" s="60">
        <f>10000-(AJ48*1000+AM48*100+AK48*10)</f>
        <v>10000</v>
      </c>
      <c r="AH48" s="90">
        <f>RANK(AG48,AG45:AG48,1)</f>
        <v>1</v>
      </c>
      <c r="AI48" s="60" t="str">
        <f>H46</f>
        <v>Italien</v>
      </c>
      <c r="AJ48" s="60">
        <f t="shared" si="13"/>
        <v>0</v>
      </c>
      <c r="AK48" s="60">
        <f t="shared" si="13"/>
        <v>0</v>
      </c>
      <c r="AL48" s="60">
        <f t="shared" si="13"/>
        <v>0</v>
      </c>
      <c r="AM48" s="60">
        <f>AK48-AL48</f>
        <v>0</v>
      </c>
      <c r="AN48" s="187">
        <f>IF(AG45=AG48,IF(E49&gt;G49,AG45-0.1,AG45),AG45)</f>
        <v>10000</v>
      </c>
      <c r="AO48" s="187">
        <f>IF(AG46=AG48,IF(E48&gt;G48,AG46-0.1,AG46),AG46)</f>
        <v>10000</v>
      </c>
      <c r="AP48" s="187">
        <f>IF(AG47=AG48,IF(E46&gt;G46,AG47-0.1,AG47),AG47)</f>
        <v>10000</v>
      </c>
      <c r="AQ48" s="187"/>
      <c r="AR48" s="187">
        <f>AQ49</f>
        <v>30000</v>
      </c>
      <c r="AS48" s="90">
        <f>RANK(AR48,AR45:AR48,1)</f>
        <v>1</v>
      </c>
      <c r="AT48" s="60" t="str">
        <f t="shared" si="14"/>
        <v>Italien</v>
      </c>
      <c r="AU48" s="60">
        <f t="shared" si="14"/>
        <v>0</v>
      </c>
      <c r="AV48" s="60">
        <f t="shared" si="14"/>
        <v>0</v>
      </c>
      <c r="AW48" s="60">
        <f t="shared" si="14"/>
        <v>0</v>
      </c>
      <c r="AX48" s="60"/>
      <c r="AY48" s="60"/>
      <c r="AZ48" s="60"/>
      <c r="BA48" s="113">
        <v>4</v>
      </c>
      <c r="BB48" s="114" t="e">
        <f>VLOOKUP(4,AS45:AT48,2,FALSE)</f>
        <v>#N/A</v>
      </c>
      <c r="BC48" s="115"/>
      <c r="BD48" s="116" t="e">
        <f>VLOOKUP(4,AS45:AW48,3,FALSE)</f>
        <v>#N/A</v>
      </c>
      <c r="BE48" s="116" t="e">
        <f>VLOOKUP(4,AS45:AW48,4,FALSE)</f>
        <v>#N/A</v>
      </c>
      <c r="BF48" s="93" t="s">
        <v>12</v>
      </c>
      <c r="BG48" s="116" t="e">
        <f>VLOOKUP(4,AS45:AW48,5,FALSE)</f>
        <v>#N/A</v>
      </c>
      <c r="BH48" s="60"/>
      <c r="BI48" s="60"/>
      <c r="BJ48" s="85">
        <f>IF(E48&gt;G48,IF(Spielplan!E48&gt;Spielplan!G48,Punktemodus!$B$3,0),0)</f>
        <v>0</v>
      </c>
      <c r="BK48" s="85">
        <f>IF(E48=G48,IF(Spielplan!E48=Spielplan!G48,Punktemodus!$B$3,0),0)</f>
        <v>10</v>
      </c>
      <c r="BL48" s="85">
        <f>IF(E48&lt;G48,IF(Spielplan!E48&lt;Spielplan!G48,Punktemodus!$B$3,0),0)</f>
        <v>0</v>
      </c>
      <c r="BM48" s="85">
        <f>IF(E48=Spielplan!E48,IF(G48=Spielplan!G48,Punktemodus!$B$5,0),0)</f>
        <v>3</v>
      </c>
      <c r="BN48" s="85">
        <f>IF(E48=Spielplan!E48,Punktemodus!$B$7,0)</f>
        <v>1</v>
      </c>
      <c r="BO48" s="85">
        <f>IF(G48=Spielplan!G48,Punktemodus!$B$7,0)</f>
        <v>1</v>
      </c>
      <c r="BP48" s="137">
        <f>IF(Spielplan!E48="",0,SUM(BJ48:BO48))</f>
        <v>0</v>
      </c>
      <c r="BQ48" s="85"/>
      <c r="BR48" s="141"/>
      <c r="BS48" s="143" t="s">
        <v>18</v>
      </c>
      <c r="BT48" s="144" t="str">
        <f>Spielplan!$BL$12</f>
        <v/>
      </c>
      <c r="BU48" s="145"/>
      <c r="BV48" s="146">
        <f>Spielplan!$BN$12</f>
        <v>0</v>
      </c>
      <c r="BW48" s="157"/>
      <c r="BX48" s="158">
        <f>IF(BT12=BT48,Punktemodus!$B$11,0)</f>
        <v>10</v>
      </c>
      <c r="BY48" s="158">
        <f>IF(BT48=BT29,Punktemodus!B13,0)</f>
        <v>5</v>
      </c>
      <c r="BZ48" s="142"/>
      <c r="CA48" s="155"/>
      <c r="CB48" s="154" t="s">
        <v>27</v>
      </c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34"/>
      <c r="CV48" s="134"/>
      <c r="CW48" s="134"/>
    </row>
    <row r="49" spans="1:101" ht="18.75" customHeight="1" thickBot="1" x14ac:dyDescent="0.3">
      <c r="A49" s="60"/>
      <c r="B49" s="60"/>
      <c r="C49" s="75" t="str">
        <f>C45</f>
        <v>Uruguay</v>
      </c>
      <c r="D49" s="76"/>
      <c r="E49" s="104"/>
      <c r="F49" s="93"/>
      <c r="G49" s="104"/>
      <c r="H49" s="75" t="str">
        <f>H46</f>
        <v>Italien</v>
      </c>
      <c r="I49" s="76"/>
      <c r="J49" s="60"/>
      <c r="K49" s="60" t="s">
        <v>89</v>
      </c>
      <c r="L49" s="60">
        <f t="shared" si="12"/>
        <v>0</v>
      </c>
      <c r="M49" s="60">
        <f>IF($E49="",0,IF($E49&gt;$G49,3,IF($E49=G49,1,0)))</f>
        <v>0</v>
      </c>
      <c r="N49" s="60"/>
      <c r="O49" s="60"/>
      <c r="P49" s="60">
        <f>IF($G49="",0,IF($E49&gt;$G49,0,IF($E49=$G49,1,3)))</f>
        <v>0</v>
      </c>
      <c r="Q49" s="60">
        <f>E49</f>
        <v>0</v>
      </c>
      <c r="R49" s="60"/>
      <c r="S49" s="60"/>
      <c r="T49" s="60">
        <f>G49</f>
        <v>0</v>
      </c>
      <c r="U49" s="60">
        <f>G49</f>
        <v>0</v>
      </c>
      <c r="V49" s="60"/>
      <c r="W49" s="60"/>
      <c r="X49" s="60">
        <f>E49</f>
        <v>0</v>
      </c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187">
        <f>SUM(AN45:AN48)</f>
        <v>30000</v>
      </c>
      <c r="AO49" s="187">
        <f>SUM(AO45:AO48)</f>
        <v>30000</v>
      </c>
      <c r="AP49" s="187">
        <f>SUM(AP45:AP48)</f>
        <v>30000</v>
      </c>
      <c r="AQ49" s="187">
        <f>SUM(AQ45:AQ48)</f>
        <v>30000</v>
      </c>
      <c r="AR49" s="187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85">
        <f>IF(E49&gt;G49,IF(Spielplan!E49&gt;Spielplan!G49,Punktemodus!$B$3,0),0)</f>
        <v>0</v>
      </c>
      <c r="BK49" s="85">
        <f>IF(E49=G49,IF(Spielplan!E49=Spielplan!G49,Punktemodus!$B$3,0),0)</f>
        <v>10</v>
      </c>
      <c r="BL49" s="85">
        <f>IF(E49&lt;G49,IF(Spielplan!E49&lt;Spielplan!G49,Punktemodus!$B$3,0),0)</f>
        <v>0</v>
      </c>
      <c r="BM49" s="85">
        <f>IF(E49=Spielplan!E49,IF(G49=Spielplan!G49,Punktemodus!$B$5,0),0)</f>
        <v>3</v>
      </c>
      <c r="BN49" s="85">
        <f>IF(E49=Spielplan!E49,Punktemodus!$B$7,0)</f>
        <v>1</v>
      </c>
      <c r="BO49" s="85">
        <f>IF(G49=Spielplan!G49,Punktemodus!$B$7,0)</f>
        <v>1</v>
      </c>
      <c r="BP49" s="137">
        <f>IF(Spielplan!E49="",0,SUM(BJ49:BO49))</f>
        <v>0</v>
      </c>
      <c r="BQ49" s="60"/>
      <c r="BR49" s="141"/>
      <c r="BS49" s="149" t="s">
        <v>21</v>
      </c>
      <c r="BT49" s="144" t="str">
        <f>Spielplan!$BL$13</f>
        <v/>
      </c>
      <c r="BU49" s="145"/>
      <c r="BV49" s="146">
        <f>Spielplan!$BN$13</f>
        <v>0</v>
      </c>
      <c r="BW49" s="155"/>
      <c r="BX49" s="158">
        <f>IF(BT13=BT49,Punktemodus!$B$11,0)</f>
        <v>10</v>
      </c>
      <c r="BY49" s="158">
        <f>IF(BT49=BT28,Punktemodus!B13,0)</f>
        <v>5</v>
      </c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34"/>
      <c r="CV49" s="134"/>
      <c r="CW49" s="134"/>
    </row>
    <row r="50" spans="1:101" ht="18.75" customHeight="1" thickBot="1" x14ac:dyDescent="0.3">
      <c r="A50" s="60"/>
      <c r="B50" s="60"/>
      <c r="C50" s="48" t="str">
        <f>H45</f>
        <v>Costa Rica</v>
      </c>
      <c r="D50" s="49"/>
      <c r="E50" s="104"/>
      <c r="F50" s="93"/>
      <c r="G50" s="104"/>
      <c r="H50" s="48" t="str">
        <f>C46</f>
        <v>England</v>
      </c>
      <c r="I50" s="49"/>
      <c r="J50" s="60"/>
      <c r="K50" s="60" t="s">
        <v>89</v>
      </c>
      <c r="L50" s="60">
        <f t="shared" si="12"/>
        <v>0</v>
      </c>
      <c r="M50" s="60"/>
      <c r="N50" s="60">
        <f>IF($E50="",0,IF($E50&gt;$G50,3,IF($E50=$G50,1,0)))</f>
        <v>0</v>
      </c>
      <c r="O50" s="60">
        <f>IF($G50="",0,IF($E50&gt;$G50,0,IF($E50=$G50,1,3)))</f>
        <v>0</v>
      </c>
      <c r="P50" s="60"/>
      <c r="Q50" s="60"/>
      <c r="R50" s="60">
        <f>E50</f>
        <v>0</v>
      </c>
      <c r="S50" s="60">
        <f>G50</f>
        <v>0</v>
      </c>
      <c r="T50" s="60"/>
      <c r="U50" s="60"/>
      <c r="V50" s="60">
        <f>G50</f>
        <v>0</v>
      </c>
      <c r="W50" s="60">
        <f>E50</f>
        <v>0</v>
      </c>
      <c r="X50" s="60"/>
      <c r="Y50" s="60"/>
      <c r="Z50" s="60" t="s">
        <v>30</v>
      </c>
      <c r="AA50" s="60"/>
      <c r="AB50" s="60"/>
      <c r="AC50" s="60"/>
      <c r="AD50" s="60"/>
      <c r="AE50" s="60"/>
      <c r="AF50" s="60"/>
      <c r="AG50" s="60" t="b">
        <f>OR(AG45=AG46,AG45=AG47,AG45=AG48,AG46=AG47,AG46=AG48,AG47=AG48)</f>
        <v>1</v>
      </c>
      <c r="AH50" s="60"/>
      <c r="AI50" s="60"/>
      <c r="AJ50" s="60"/>
      <c r="AK50" s="60"/>
      <c r="AL50" s="60"/>
      <c r="AM50" s="60"/>
      <c r="AN50" s="60"/>
      <c r="AO50" s="60" t="s">
        <v>34</v>
      </c>
      <c r="AP50" s="60"/>
      <c r="AQ50" s="60"/>
      <c r="AR50" s="60" t="b">
        <f>OR(AR45=AR46,AR45=AR47,AR45=AR48,AR46=AR47,AR46=AR48,AR47=AR48)</f>
        <v>1</v>
      </c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85">
        <f>IF(E50&gt;G50,IF(Spielplan!E50&gt;Spielplan!G50,Punktemodus!$B$3,0),0)</f>
        <v>0</v>
      </c>
      <c r="BK50" s="85">
        <f>IF(E50=G50,IF(Spielplan!E50=Spielplan!G50,Punktemodus!$B$3,0),0)</f>
        <v>10</v>
      </c>
      <c r="BL50" s="85">
        <f>IF(E50&lt;G50,IF(Spielplan!E50&lt;Spielplan!G50,Punktemodus!$B$3,0),0)</f>
        <v>0</v>
      </c>
      <c r="BM50" s="85">
        <f>IF(E50=Spielplan!E50,IF(G50=Spielplan!G50,Punktemodus!$B$5,0),0)</f>
        <v>3</v>
      </c>
      <c r="BN50" s="85">
        <f>IF(E50=Spielplan!E50,Punktemodus!$B$7,0)</f>
        <v>1</v>
      </c>
      <c r="BO50" s="85">
        <f>IF(G50=Spielplan!G50,Punktemodus!$B$7,0)</f>
        <v>1</v>
      </c>
      <c r="BP50" s="137">
        <f>IF(Spielplan!E50="",0,SUM(BJ50:BO50))</f>
        <v>0</v>
      </c>
      <c r="BQ50" s="60"/>
      <c r="BR50" s="141"/>
      <c r="BS50" s="150"/>
      <c r="BT50" s="134"/>
      <c r="BU50" s="134"/>
      <c r="BV50" s="151"/>
      <c r="BW50" s="157"/>
      <c r="BX50" s="158"/>
      <c r="BY50" s="158"/>
      <c r="BZ50" s="155"/>
      <c r="CA50" s="144" t="str">
        <f>Spielplan!$BS$14</f>
        <v/>
      </c>
      <c r="CB50" s="159"/>
      <c r="CC50" s="146">
        <f>Spielplan!$BU$14</f>
        <v>0</v>
      </c>
      <c r="CD50" s="157"/>
      <c r="CE50" s="155">
        <f>IF(CA50=CA14,Punktemodus!B15,0)</f>
        <v>20</v>
      </c>
      <c r="CF50" s="158">
        <f>IF(OR(CA50=$CA$15,CA50=$CA$22,CA50=$CA$23,CA50=$CA$30,CA50=$CA$31,CA50=$CA$38,CA50=$CA$39),Punktemodus!B17,0)</f>
        <v>10</v>
      </c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34"/>
      <c r="CV50" s="134"/>
      <c r="CW50" s="134"/>
    </row>
    <row r="51" spans="1:101" ht="18.75" customHeight="1" thickBot="1" x14ac:dyDescent="0.3">
      <c r="A51" s="60"/>
      <c r="B51" s="60"/>
      <c r="C51" s="136" t="str">
        <f>IF(G50="","",IF(AR50=TRUE,"Achtung: Fehler in Tabelle!",""))</f>
        <v/>
      </c>
      <c r="D51" s="60"/>
      <c r="E51" s="85"/>
      <c r="F51" s="60"/>
      <c r="G51" s="85"/>
      <c r="H51" s="60"/>
      <c r="I51" s="60"/>
      <c r="J51" s="60"/>
      <c r="K51" s="60"/>
      <c r="L51" s="60"/>
      <c r="M51" s="60">
        <f t="shared" ref="M51:X51" si="15">SUM(M45:M50)</f>
        <v>0</v>
      </c>
      <c r="N51" s="60">
        <f t="shared" si="15"/>
        <v>0</v>
      </c>
      <c r="O51" s="60">
        <f t="shared" si="15"/>
        <v>0</v>
      </c>
      <c r="P51" s="60">
        <f t="shared" si="15"/>
        <v>0</v>
      </c>
      <c r="Q51" s="60">
        <f t="shared" si="15"/>
        <v>0</v>
      </c>
      <c r="R51" s="60">
        <f t="shared" si="15"/>
        <v>0</v>
      </c>
      <c r="S51" s="60">
        <f t="shared" si="15"/>
        <v>0</v>
      </c>
      <c r="T51" s="60">
        <f t="shared" si="15"/>
        <v>0</v>
      </c>
      <c r="U51" s="60">
        <f t="shared" si="15"/>
        <v>0</v>
      </c>
      <c r="V51" s="60">
        <f t="shared" si="15"/>
        <v>0</v>
      </c>
      <c r="W51" s="60">
        <f t="shared" si="15"/>
        <v>0</v>
      </c>
      <c r="X51" s="60">
        <f t="shared" si="15"/>
        <v>0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160">
        <f>SUM(BP45:BP50)</f>
        <v>0</v>
      </c>
      <c r="BQ51" s="60"/>
      <c r="BR51" s="141"/>
      <c r="BS51" s="152"/>
      <c r="BT51" s="134"/>
      <c r="BU51" s="134"/>
      <c r="BV51" s="151"/>
      <c r="BW51" s="157"/>
      <c r="BX51" s="158"/>
      <c r="BY51" s="158"/>
      <c r="BZ51" s="155"/>
      <c r="CA51" s="144" t="str">
        <f>Spielplan!$BS$15</f>
        <v/>
      </c>
      <c r="CB51" s="159"/>
      <c r="CC51" s="146">
        <f>Spielplan!$BU$15</f>
        <v>0</v>
      </c>
      <c r="CD51" s="155"/>
      <c r="CE51" s="155">
        <f>IF(CA51=CA15,Punktemodus!B15,0)</f>
        <v>20</v>
      </c>
      <c r="CF51" s="158">
        <f>IF(OR(CA51=$CA$14,CA51=$CA$22,CA51=$CA$23,CA51=$CA$30,CA51=$CA$31,CA51=$CA$38,CA51=$CA$39),Punktemodus!B17,0)</f>
        <v>10</v>
      </c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34"/>
      <c r="CV51" s="134"/>
      <c r="CW51" s="134"/>
    </row>
    <row r="52" spans="1:101" ht="18.75" customHeight="1" thickBot="1" x14ac:dyDescent="0.3">
      <c r="A52" s="60"/>
      <c r="B52" s="60"/>
      <c r="C52" s="60"/>
      <c r="D52" s="60"/>
      <c r="E52" s="85"/>
      <c r="F52" s="60"/>
      <c r="G52" s="85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138"/>
      <c r="BQ52" s="60"/>
      <c r="BR52" s="141"/>
      <c r="BS52" s="153" t="s">
        <v>22</v>
      </c>
      <c r="BT52" s="144" t="str">
        <f>Spielplan!$BL$16</f>
        <v/>
      </c>
      <c r="BU52" s="145"/>
      <c r="BV52" s="146">
        <f>Spielplan!$BN$16</f>
        <v>0</v>
      </c>
      <c r="BW52" s="155"/>
      <c r="BX52" s="158">
        <f>IF(BT16=BT52,Punktemodus!$B$11,0)</f>
        <v>10</v>
      </c>
      <c r="BY52" s="158">
        <f>IF(BT52=BT33,Punktemodus!B13,0)</f>
        <v>5</v>
      </c>
      <c r="BZ52" s="155"/>
      <c r="CA52" s="155"/>
      <c r="CB52" s="155"/>
      <c r="CC52" s="155"/>
      <c r="CD52" s="155"/>
      <c r="CE52" s="155"/>
      <c r="CF52" s="154"/>
      <c r="CG52" s="154" t="s">
        <v>28</v>
      </c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34"/>
      <c r="CV52" s="134"/>
      <c r="CW52" s="134"/>
    </row>
    <row r="53" spans="1:101" ht="18.75" customHeight="1" thickBot="1" x14ac:dyDescent="0.25">
      <c r="A53" s="60"/>
      <c r="B53" s="60"/>
      <c r="C53" s="60"/>
      <c r="D53" s="60"/>
      <c r="E53" s="85"/>
      <c r="F53" s="60"/>
      <c r="G53" s="85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138"/>
      <c r="BQ53" s="60"/>
      <c r="BR53" s="141"/>
      <c r="BS53" s="149" t="s">
        <v>25</v>
      </c>
      <c r="BT53" s="144" t="str">
        <f>Spielplan!$BL$17</f>
        <v/>
      </c>
      <c r="BU53" s="145"/>
      <c r="BV53" s="146">
        <f>Spielplan!$BN$17</f>
        <v>0</v>
      </c>
      <c r="BW53" s="155"/>
      <c r="BX53" s="158">
        <f>IF(BT17=BT53,Punktemodus!$B$11,0)</f>
        <v>10</v>
      </c>
      <c r="BY53" s="158">
        <f>IF(BT53=BT32,Punktemodus!B13,0)</f>
        <v>5</v>
      </c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34"/>
      <c r="CV53" s="134"/>
      <c r="CW53" s="134"/>
    </row>
    <row r="54" spans="1:101" ht="18.75" customHeight="1" thickBot="1" x14ac:dyDescent="0.3">
      <c r="A54" s="60"/>
      <c r="B54" s="60"/>
      <c r="C54" s="88" t="s">
        <v>90</v>
      </c>
      <c r="D54" s="60"/>
      <c r="E54" s="85"/>
      <c r="F54" s="60"/>
      <c r="G54" s="85"/>
      <c r="H54" s="60"/>
      <c r="I54" s="60"/>
      <c r="J54" s="60"/>
      <c r="K54" s="60"/>
      <c r="L54" s="60"/>
      <c r="M54" s="60" t="s">
        <v>4</v>
      </c>
      <c r="N54" s="60"/>
      <c r="O54" s="60"/>
      <c r="P54" s="60"/>
      <c r="Q54" s="60" t="s">
        <v>6</v>
      </c>
      <c r="R54" s="60"/>
      <c r="S54" s="60"/>
      <c r="T54" s="60"/>
      <c r="U54" s="60" t="s">
        <v>7</v>
      </c>
      <c r="V54" s="60"/>
      <c r="W54" s="60"/>
      <c r="X54" s="60"/>
      <c r="Y54" s="60"/>
      <c r="Z54" s="60" t="s">
        <v>4</v>
      </c>
      <c r="AA54" s="60" t="s">
        <v>5</v>
      </c>
      <c r="AB54" s="60"/>
      <c r="AC54" s="60"/>
      <c r="AD54" s="60" t="s">
        <v>9</v>
      </c>
      <c r="AE54" s="60"/>
      <c r="AF54" s="60"/>
      <c r="AG54" s="60"/>
      <c r="AH54" s="60" t="s">
        <v>32</v>
      </c>
      <c r="AI54" s="60"/>
      <c r="AJ54" s="60"/>
      <c r="AK54" s="60"/>
      <c r="AL54" s="60"/>
      <c r="AM54" s="60"/>
      <c r="AN54" s="60" t="s">
        <v>35</v>
      </c>
      <c r="AO54" s="60"/>
      <c r="AP54" s="60"/>
      <c r="AQ54" s="60"/>
      <c r="AR54" s="60"/>
      <c r="AS54" s="60" t="s">
        <v>33</v>
      </c>
      <c r="AT54" s="60"/>
      <c r="AU54" s="60"/>
      <c r="AV54" s="60"/>
      <c r="AW54" s="60"/>
      <c r="AX54" s="60"/>
      <c r="AY54" s="60"/>
      <c r="AZ54" s="60"/>
      <c r="BA54" s="89" t="s">
        <v>10</v>
      </c>
      <c r="BB54" s="60"/>
      <c r="BC54" s="90" t="s">
        <v>4</v>
      </c>
      <c r="BD54" s="60"/>
      <c r="BE54" s="61" t="s">
        <v>5</v>
      </c>
      <c r="BF54" s="60"/>
      <c r="BG54" s="60"/>
      <c r="BH54" s="60"/>
      <c r="BI54" s="85"/>
      <c r="BJ54" s="60"/>
      <c r="BK54" s="60"/>
      <c r="BL54" s="60"/>
      <c r="BM54" s="60"/>
      <c r="BN54" s="60"/>
      <c r="BO54" s="60"/>
      <c r="BP54" s="138"/>
      <c r="BQ54" s="85"/>
      <c r="BR54" s="141"/>
      <c r="BS54" s="150"/>
      <c r="BT54" s="134"/>
      <c r="BU54" s="134"/>
      <c r="BV54" s="134"/>
      <c r="BW54" s="134"/>
      <c r="BX54" s="148"/>
      <c r="BY54" s="148"/>
      <c r="BZ54" s="134"/>
      <c r="CA54" s="134"/>
      <c r="CB54" s="134"/>
      <c r="CC54" s="134"/>
      <c r="CD54" s="134"/>
      <c r="CE54" s="134"/>
      <c r="CF54" s="144" t="str">
        <f>Spielplan!$BX$18</f>
        <v/>
      </c>
      <c r="CG54" s="145"/>
      <c r="CH54" s="146">
        <f>Spielplan!$BZ$18</f>
        <v>0</v>
      </c>
      <c r="CI54" s="134"/>
      <c r="CJ54" s="134">
        <f>IF(OR(CF54=$CF$18,CF54=$CF$19,CF54=$CF$34,CF54=$CF$35),Punktemodus!$B$19,0)</f>
        <v>30</v>
      </c>
      <c r="CK54" s="134"/>
      <c r="CL54" s="134"/>
      <c r="CM54" s="134"/>
      <c r="CN54" s="134"/>
      <c r="CO54" s="134"/>
      <c r="CP54" s="134"/>
      <c r="CQ54" s="134"/>
      <c r="CR54" s="134"/>
      <c r="CS54" s="134">
        <f>IF(CQ59=CQ23,Punktemodus!B23,0)</f>
        <v>50</v>
      </c>
      <c r="CT54" s="134"/>
      <c r="CU54" s="134"/>
      <c r="CV54" s="134"/>
      <c r="CW54" s="134"/>
    </row>
    <row r="55" spans="1:101" ht="18.75" customHeight="1" thickBot="1" x14ac:dyDescent="0.25">
      <c r="A55" s="60"/>
      <c r="B55" s="60"/>
      <c r="C55" s="92"/>
      <c r="D55" s="60"/>
      <c r="E55" s="85"/>
      <c r="F55" s="60"/>
      <c r="G55" s="85"/>
      <c r="H55" s="60"/>
      <c r="I55" s="60"/>
      <c r="J55" s="60"/>
      <c r="K55" s="60"/>
      <c r="L55" s="60"/>
      <c r="M55" s="60" t="s">
        <v>0</v>
      </c>
      <c r="N55" s="60" t="s">
        <v>1</v>
      </c>
      <c r="O55" s="60" t="s">
        <v>2</v>
      </c>
      <c r="P55" s="60" t="s">
        <v>3</v>
      </c>
      <c r="Q55" s="60" t="s">
        <v>0</v>
      </c>
      <c r="R55" s="60" t="s">
        <v>1</v>
      </c>
      <c r="S55" s="60" t="s">
        <v>2</v>
      </c>
      <c r="T55" s="60" t="s">
        <v>3</v>
      </c>
      <c r="U55" s="60" t="s">
        <v>0</v>
      </c>
      <c r="V55" s="60" t="s">
        <v>1</v>
      </c>
      <c r="W55" s="60" t="s">
        <v>2</v>
      </c>
      <c r="X55" s="60" t="s">
        <v>3</v>
      </c>
      <c r="Y55" s="60"/>
      <c r="Z55" s="60" t="s">
        <v>8</v>
      </c>
      <c r="AA55" s="60"/>
      <c r="AB55" s="60"/>
      <c r="AC55" s="60"/>
      <c r="AD55" s="60"/>
      <c r="AE55" s="60"/>
      <c r="AF55" s="60"/>
      <c r="AG55" s="60"/>
      <c r="AH55" s="60" t="s">
        <v>31</v>
      </c>
      <c r="AI55" s="60"/>
      <c r="AJ55" s="60"/>
      <c r="AK55" s="60"/>
      <c r="AL55" s="60"/>
      <c r="AM55" s="60"/>
      <c r="AN55" s="60" t="str">
        <f>AI56</f>
        <v>Schweiz</v>
      </c>
      <c r="AO55" s="60" t="str">
        <f>AI57</f>
        <v>Ecuador</v>
      </c>
      <c r="AP55" s="60" t="str">
        <f>AI58</f>
        <v>Frankreich</v>
      </c>
      <c r="AQ55" s="60" t="str">
        <f>AI59</f>
        <v>Honduras</v>
      </c>
      <c r="AR55" s="60"/>
      <c r="AS55" s="60" t="s">
        <v>31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85"/>
      <c r="BJ55" s="85"/>
      <c r="BK55" s="85"/>
      <c r="BL55" s="85"/>
      <c r="BM55" s="85"/>
      <c r="BN55" s="85"/>
      <c r="BO55" s="85"/>
      <c r="BP55" s="137"/>
      <c r="BQ55" s="85"/>
      <c r="BR55" s="141"/>
      <c r="BS55" s="134"/>
      <c r="BT55" s="134"/>
      <c r="BU55" s="134"/>
      <c r="BV55" s="134"/>
      <c r="BW55" s="134"/>
      <c r="BX55" s="148"/>
      <c r="BY55" s="148"/>
      <c r="BZ55" s="134"/>
      <c r="CA55" s="134"/>
      <c r="CB55" s="134"/>
      <c r="CC55" s="134"/>
      <c r="CD55" s="134"/>
      <c r="CE55" s="134"/>
      <c r="CF55" s="144" t="str">
        <f>Spielplan!$BX$19</f>
        <v/>
      </c>
      <c r="CG55" s="145"/>
      <c r="CH55" s="146">
        <f>Spielplan!$BZ$19</f>
        <v>0</v>
      </c>
      <c r="CI55" s="134"/>
      <c r="CJ55" s="134">
        <f>IF(OR(CF55=$CF$18,CF55=$CF$19,CF55=$CF$34,CF55=$CF$35),Punktemodus!$B$19,0)</f>
        <v>30</v>
      </c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</row>
    <row r="56" spans="1:101" ht="18.75" customHeight="1" thickBot="1" x14ac:dyDescent="0.3">
      <c r="A56" s="60"/>
      <c r="B56" s="60"/>
      <c r="C56" s="191" t="str">
        <f>Spielplan!$C56</f>
        <v>Schweiz</v>
      </c>
      <c r="D56" s="192"/>
      <c r="E56" s="104"/>
      <c r="F56" s="93"/>
      <c r="G56" s="104"/>
      <c r="H56" s="191" t="str">
        <f>Spielplan!$H$56</f>
        <v>Ecuador</v>
      </c>
      <c r="I56" s="192"/>
      <c r="J56" s="60"/>
      <c r="K56" s="60" t="s">
        <v>96</v>
      </c>
      <c r="L56" s="60">
        <f t="shared" ref="L56:L61" si="16">IF(E56-G56&gt;0,1,IF(G56=E56,0,-1))</f>
        <v>0</v>
      </c>
      <c r="M56" s="60">
        <f>IF($E56="",0,IF($E56&gt;$G56,3,IF($E56=G56,1,0)))</f>
        <v>0</v>
      </c>
      <c r="N56" s="60">
        <f>IF($G56="",0,IF($E56&gt;$G56,0,IF($E56=G56,1,3)))</f>
        <v>0</v>
      </c>
      <c r="O56" s="60"/>
      <c r="P56" s="60"/>
      <c r="Q56" s="60">
        <f>E56</f>
        <v>0</v>
      </c>
      <c r="R56" s="60">
        <f>G56</f>
        <v>0</v>
      </c>
      <c r="S56" s="60"/>
      <c r="T56" s="60"/>
      <c r="U56" s="60">
        <f>G56</f>
        <v>0</v>
      </c>
      <c r="V56" s="60">
        <f>E56</f>
        <v>0</v>
      </c>
      <c r="W56" s="60"/>
      <c r="X56" s="60"/>
      <c r="Y56" s="60"/>
      <c r="Z56" s="60">
        <f>M62</f>
        <v>0</v>
      </c>
      <c r="AA56" s="60">
        <f>Q62</f>
        <v>0</v>
      </c>
      <c r="AB56" s="60">
        <f>U62</f>
        <v>0</v>
      </c>
      <c r="AC56" s="60">
        <f>AA56-AB56</f>
        <v>0</v>
      </c>
      <c r="AD56" s="60">
        <f>IF(Z56&gt;Z57,-1,0)</f>
        <v>0</v>
      </c>
      <c r="AE56" s="60">
        <f>IF(Z56&gt;Z58,-1,0)</f>
        <v>0</v>
      </c>
      <c r="AF56" s="60">
        <f>IF(Z56&gt;Z59,-1,0)</f>
        <v>0</v>
      </c>
      <c r="AG56" s="60">
        <f>10000-(AJ56*1000+AM56*100+AK56*10)</f>
        <v>10000</v>
      </c>
      <c r="AH56" s="90">
        <f>RANK(AG56,AG56:AG59,1)</f>
        <v>1</v>
      </c>
      <c r="AI56" s="60" t="str">
        <f>C56</f>
        <v>Schweiz</v>
      </c>
      <c r="AJ56" s="60">
        <f t="shared" ref="AJ56:AL59" si="17">Z56</f>
        <v>0</v>
      </c>
      <c r="AK56" s="60">
        <f t="shared" si="17"/>
        <v>0</v>
      </c>
      <c r="AL56" s="60">
        <f t="shared" si="17"/>
        <v>0</v>
      </c>
      <c r="AM56" s="60">
        <f>AK56-AL56</f>
        <v>0</v>
      </c>
      <c r="AN56" s="187"/>
      <c r="AO56" s="187">
        <f>IF(AG57=AG56,IF(G56&gt;E56,AG57-0.1,AG57),AG57)</f>
        <v>10000</v>
      </c>
      <c r="AP56" s="187">
        <f>IF(AG58=AG56,IF(G58&gt;E58,AG58-0.1,AG58),AG58)</f>
        <v>10000</v>
      </c>
      <c r="AQ56" s="187">
        <f>IF(AG59=AG56,IF(G60&gt;E60,AG59-0.1,AG59),AG59)</f>
        <v>10000</v>
      </c>
      <c r="AR56" s="187">
        <f>AN60</f>
        <v>30000</v>
      </c>
      <c r="AS56" s="90">
        <f>RANK(AR56,AR56:AR59,1)</f>
        <v>1</v>
      </c>
      <c r="AT56" s="60" t="str">
        <f t="shared" ref="AT56:AW59" si="18">AI56</f>
        <v>Schweiz</v>
      </c>
      <c r="AU56" s="60">
        <f t="shared" si="18"/>
        <v>0</v>
      </c>
      <c r="AV56" s="60">
        <f t="shared" si="18"/>
        <v>0</v>
      </c>
      <c r="AW56" s="60">
        <f t="shared" si="18"/>
        <v>0</v>
      </c>
      <c r="AX56" s="60"/>
      <c r="AY56" s="60"/>
      <c r="AZ56" s="60"/>
      <c r="BA56" s="195">
        <v>1</v>
      </c>
      <c r="BB56" s="191" t="str">
        <f>VLOOKUP(1,AS56:AT59,2,FALSE)</f>
        <v>Schweiz</v>
      </c>
      <c r="BC56" s="196"/>
      <c r="BD56" s="197">
        <f>VLOOKUP(1,AS56:AW59,3,FALSE)</f>
        <v>0</v>
      </c>
      <c r="BE56" s="198">
        <f>VLOOKUP(1,AS56:AW59,4,FALSE)</f>
        <v>0</v>
      </c>
      <c r="BF56" s="93" t="s">
        <v>12</v>
      </c>
      <c r="BG56" s="198">
        <f>VLOOKUP(1,AS56:AW59,5,FALSE)</f>
        <v>0</v>
      </c>
      <c r="BH56" s="199" t="s">
        <v>121</v>
      </c>
      <c r="BI56" s="85"/>
      <c r="BJ56" s="85">
        <f>IF(E56&gt;G56,IF(Spielplan!E56&gt;Spielplan!G56,Punktemodus!$B$3,0),0)</f>
        <v>0</v>
      </c>
      <c r="BK56" s="85">
        <f>IF(E56=G56,IF(Spielplan!E56=Spielplan!G56,Punktemodus!$B$3,0),0)</f>
        <v>10</v>
      </c>
      <c r="BL56" s="85">
        <f>IF(E56&lt;G56,IF(Spielplan!E56&lt;Spielplan!G56,Punktemodus!$B$3,0),0)</f>
        <v>0</v>
      </c>
      <c r="BM56" s="85">
        <f>IF(E56=Spielplan!E56,IF(G56=Spielplan!G56,Punktemodus!$B$5,0),0)</f>
        <v>3</v>
      </c>
      <c r="BN56" s="85">
        <f>IF(E56=Spielplan!E56,Punktemodus!$B$7,0)</f>
        <v>1</v>
      </c>
      <c r="BO56" s="85">
        <f>IF(G56=Spielplan!G56,Punktemodus!$B$7,0)</f>
        <v>1</v>
      </c>
      <c r="BP56" s="137">
        <f>IF(Spielplan!E56="",0,SUM(BJ56:BO56))</f>
        <v>0</v>
      </c>
      <c r="BQ56" s="85"/>
      <c r="BR56" s="141"/>
      <c r="BS56" s="153" t="s">
        <v>121</v>
      </c>
      <c r="BT56" s="144" t="str">
        <f>Spielplan!$BL$20</f>
        <v/>
      </c>
      <c r="BU56" s="145"/>
      <c r="BV56" s="146">
        <f>Spielplan!$BN$20</f>
        <v>0</v>
      </c>
      <c r="BW56" s="147"/>
      <c r="BX56" s="148">
        <f>IF(BT20=BT56,Punktemodus!$B$11,0)</f>
        <v>10</v>
      </c>
      <c r="BY56" s="148">
        <f>IF(BT56=BT37,Punktemodus!B13,0)</f>
        <v>5</v>
      </c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</row>
    <row r="57" spans="1:101" ht="18.75" customHeight="1" thickBot="1" x14ac:dyDescent="0.3">
      <c r="A57" s="60"/>
      <c r="B57" s="60"/>
      <c r="C57" s="193" t="str">
        <f>Spielplan!$C$57</f>
        <v>Frankreich</v>
      </c>
      <c r="D57" s="194"/>
      <c r="E57" s="104"/>
      <c r="F57" s="93"/>
      <c r="G57" s="104"/>
      <c r="H57" s="193" t="str">
        <f>Spielplan!$H$57</f>
        <v>Honduras</v>
      </c>
      <c r="I57" s="194"/>
      <c r="J57" s="60"/>
      <c r="K57" s="60" t="s">
        <v>97</v>
      </c>
      <c r="L57" s="60">
        <f t="shared" si="16"/>
        <v>0</v>
      </c>
      <c r="M57" s="60"/>
      <c r="N57" s="60"/>
      <c r="O57" s="60">
        <f>IF($E57="",0,IF($E57&gt;$G57,3,IF($E57=$G57,1,0)))</f>
        <v>0</v>
      </c>
      <c r="P57" s="60">
        <f>IF($G57="",0,IF($E57&gt;$G57,0,IF($E57=$G57,1,3)))</f>
        <v>0</v>
      </c>
      <c r="Q57" s="60"/>
      <c r="R57" s="60"/>
      <c r="S57" s="60">
        <f>E57</f>
        <v>0</v>
      </c>
      <c r="T57" s="60">
        <f>G57</f>
        <v>0</v>
      </c>
      <c r="U57" s="60"/>
      <c r="V57" s="60"/>
      <c r="W57" s="60">
        <f>G57</f>
        <v>0</v>
      </c>
      <c r="X57" s="60">
        <f>E57</f>
        <v>0</v>
      </c>
      <c r="Y57" s="60"/>
      <c r="Z57" s="60">
        <f>N62</f>
        <v>0</v>
      </c>
      <c r="AA57" s="60">
        <f>R62</f>
        <v>0</v>
      </c>
      <c r="AB57" s="60">
        <f>V62</f>
        <v>0</v>
      </c>
      <c r="AC57" s="60">
        <f>AA57-AB57</f>
        <v>0</v>
      </c>
      <c r="AD57" s="60">
        <f>IF(Z57&gt;Z56,-1,0)</f>
        <v>0</v>
      </c>
      <c r="AE57" s="60">
        <f>IF(Z57&gt;Z58,-1,0)</f>
        <v>0</v>
      </c>
      <c r="AF57" s="60">
        <f>IF(Z57&gt;Z59,-1,0)</f>
        <v>0</v>
      </c>
      <c r="AG57" s="60">
        <f>10000-(AJ57*1000+AM57*100+AK57*10)</f>
        <v>10000</v>
      </c>
      <c r="AH57" s="90">
        <f>RANK(AG57,AG56:AG59,1)</f>
        <v>1</v>
      </c>
      <c r="AI57" s="60" t="str">
        <f>H56</f>
        <v>Ecuador</v>
      </c>
      <c r="AJ57" s="60">
        <f t="shared" si="17"/>
        <v>0</v>
      </c>
      <c r="AK57" s="60">
        <f t="shared" si="17"/>
        <v>0</v>
      </c>
      <c r="AL57" s="60">
        <f t="shared" si="17"/>
        <v>0</v>
      </c>
      <c r="AM57" s="60">
        <f>AK57-AL57</f>
        <v>0</v>
      </c>
      <c r="AN57" s="187">
        <f>IF(AG56=AG57,IF(E56&gt;G56,AG56-0.1,AG56),AG56)</f>
        <v>10000</v>
      </c>
      <c r="AO57" s="187"/>
      <c r="AP57" s="187">
        <f>IF(AG58=AG57,IF(G61&gt;E61,AG58-0.1,AG58),AG58)</f>
        <v>10000</v>
      </c>
      <c r="AQ57" s="187">
        <f>IF(AG59=AG57,IF(G59&gt;E59,AG59-0.1,AG59),AG59)</f>
        <v>10000</v>
      </c>
      <c r="AR57" s="187">
        <f>AO60</f>
        <v>30000</v>
      </c>
      <c r="AS57" s="90">
        <f>RANK(AR57,AR56:AR59,1)</f>
        <v>1</v>
      </c>
      <c r="AT57" s="60" t="str">
        <f t="shared" si="18"/>
        <v>Ecuador</v>
      </c>
      <c r="AU57" s="60">
        <f t="shared" si="18"/>
        <v>0</v>
      </c>
      <c r="AV57" s="60">
        <f t="shared" si="18"/>
        <v>0</v>
      </c>
      <c r="AW57" s="60">
        <f t="shared" si="18"/>
        <v>0</v>
      </c>
      <c r="AX57" s="60"/>
      <c r="AY57" s="60"/>
      <c r="AZ57" s="60"/>
      <c r="BA57" s="235">
        <v>2</v>
      </c>
      <c r="BB57" s="193" t="e">
        <f>VLOOKUP(2,AS56:AT59,2,FALSE)</f>
        <v>#N/A</v>
      </c>
      <c r="BC57" s="236"/>
      <c r="BD57" s="237" t="e">
        <f>VLOOKUP(2,AS56:AW59,3,FALSE)</f>
        <v>#N/A</v>
      </c>
      <c r="BE57" s="238" t="e">
        <f>VLOOKUP(2,AS56:AW59,4,FALSE)</f>
        <v>#N/A</v>
      </c>
      <c r="BF57" s="93" t="s">
        <v>12</v>
      </c>
      <c r="BG57" s="238" t="e">
        <f>VLOOKUP(2,AS56:AW59,5,FALSE)</f>
        <v>#N/A</v>
      </c>
      <c r="BH57" s="238" t="s">
        <v>127</v>
      </c>
      <c r="BI57" s="85"/>
      <c r="BJ57" s="85">
        <f>IF(E57&gt;G57,IF(Spielplan!E57&gt;Spielplan!G57,Punktemodus!$B$3,0),0)</f>
        <v>0</v>
      </c>
      <c r="BK57" s="85">
        <f>IF(E57=G57,IF(Spielplan!E57=Spielplan!G57,Punktemodus!$B$3,0),0)</f>
        <v>10</v>
      </c>
      <c r="BL57" s="85">
        <f>IF(E57&lt;G57,IF(Spielplan!E57&lt;Spielplan!G57,Punktemodus!$B$3,0),0)</f>
        <v>0</v>
      </c>
      <c r="BM57" s="85">
        <f>IF(E57=Spielplan!E57,IF(G57=Spielplan!G57,Punktemodus!$B$5,0),0)</f>
        <v>3</v>
      </c>
      <c r="BN57" s="85">
        <f>IF(E57=Spielplan!E57,Punktemodus!$B$7,0)</f>
        <v>1</v>
      </c>
      <c r="BO57" s="85">
        <f>IF(G57=Spielplan!G57,Punktemodus!$B$7,0)</f>
        <v>1</v>
      </c>
      <c r="BP57" s="137">
        <f>IF(Spielplan!E57="",0,SUM(BJ57:BO57))</f>
        <v>0</v>
      </c>
      <c r="BQ57" s="85"/>
      <c r="BR57" s="141"/>
      <c r="BS57" s="149" t="s">
        <v>122</v>
      </c>
      <c r="BT57" s="144" t="str">
        <f>Spielplan!$BL$21</f>
        <v/>
      </c>
      <c r="BU57" s="145"/>
      <c r="BV57" s="146">
        <f>Spielplan!$BN$21</f>
        <v>0</v>
      </c>
      <c r="BW57" s="134"/>
      <c r="BX57" s="148">
        <f>IF(BT21=BT57,Punktemodus!$B$11,0)</f>
        <v>10</v>
      </c>
      <c r="BY57" s="148">
        <f>IF(BT57=BT36,Punktemodus!B13,0)</f>
        <v>5</v>
      </c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54" t="s">
        <v>29</v>
      </c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</row>
    <row r="58" spans="1:101" ht="18.75" customHeight="1" thickBot="1" x14ac:dyDescent="0.3">
      <c r="A58" s="60"/>
      <c r="B58" s="60"/>
      <c r="C58" s="191" t="str">
        <f>C56</f>
        <v>Schweiz</v>
      </c>
      <c r="D58" s="192"/>
      <c r="E58" s="104"/>
      <c r="F58" s="93"/>
      <c r="G58" s="104"/>
      <c r="H58" s="191" t="str">
        <f>C57</f>
        <v>Frankreich</v>
      </c>
      <c r="I58" s="192"/>
      <c r="J58" s="60"/>
      <c r="K58" s="60" t="s">
        <v>98</v>
      </c>
      <c r="L58" s="60">
        <f t="shared" si="16"/>
        <v>0</v>
      </c>
      <c r="M58" s="60">
        <f>IF($E58="",0,IF($E58&gt;$G58,3,IF($E58=G58,1,0)))</f>
        <v>0</v>
      </c>
      <c r="N58" s="60"/>
      <c r="O58" s="60">
        <f>IF($G58="",0,IF($E58&gt;$G58,0,IF($E58=$G58,1,3)))</f>
        <v>0</v>
      </c>
      <c r="P58" s="60"/>
      <c r="Q58" s="60">
        <f>E58</f>
        <v>0</v>
      </c>
      <c r="R58" s="60"/>
      <c r="S58" s="60">
        <f>G58</f>
        <v>0</v>
      </c>
      <c r="T58" s="60"/>
      <c r="U58" s="60">
        <f>G58</f>
        <v>0</v>
      </c>
      <c r="V58" s="60"/>
      <c r="W58" s="60">
        <f>E58</f>
        <v>0</v>
      </c>
      <c r="X58" s="60"/>
      <c r="Y58" s="60"/>
      <c r="Z58" s="60">
        <f>O62</f>
        <v>0</v>
      </c>
      <c r="AA58" s="60">
        <f>S62</f>
        <v>0</v>
      </c>
      <c r="AB58" s="60">
        <f>W62</f>
        <v>0</v>
      </c>
      <c r="AC58" s="60">
        <f>AA58-AB58</f>
        <v>0</v>
      </c>
      <c r="AD58" s="60">
        <f>IF(Z58&gt;Z56,-1,0)</f>
        <v>0</v>
      </c>
      <c r="AE58" s="60">
        <f>IF(Z58&gt;Z57,-1,0)</f>
        <v>0</v>
      </c>
      <c r="AF58" s="60">
        <f>IF(Z58&gt;Z59,-1,0)</f>
        <v>0</v>
      </c>
      <c r="AG58" s="60">
        <f>10000-(AJ58*1000+AM58*100+AK58*10)</f>
        <v>10000</v>
      </c>
      <c r="AH58" s="90">
        <f>RANK(AG58,AG56:AG59,1)</f>
        <v>1</v>
      </c>
      <c r="AI58" s="60" t="str">
        <f>C57</f>
        <v>Frankreich</v>
      </c>
      <c r="AJ58" s="60">
        <f t="shared" si="17"/>
        <v>0</v>
      </c>
      <c r="AK58" s="60">
        <f t="shared" si="17"/>
        <v>0</v>
      </c>
      <c r="AL58" s="60">
        <f t="shared" si="17"/>
        <v>0</v>
      </c>
      <c r="AM58" s="60">
        <f>AK58-AL58</f>
        <v>0</v>
      </c>
      <c r="AN58" s="187">
        <f>IF(AG56=AG58,IF(E58&gt;G58,AG56-0.1,AG56),AG56)</f>
        <v>10000</v>
      </c>
      <c r="AO58" s="187">
        <f>IF(AG57=AG58,IF(E61&gt;G61,AG57-0.1,AG57),AG57)</f>
        <v>10000</v>
      </c>
      <c r="AP58" s="187"/>
      <c r="AQ58" s="187">
        <f>IF(AG59=AG58,IF(G57&gt;E57,AG59-0.1,AG59),AG59)</f>
        <v>10000</v>
      </c>
      <c r="AR58" s="187">
        <f>AP60</f>
        <v>30000</v>
      </c>
      <c r="AS58" s="90">
        <f>RANK(AR58,AR56:AR59,1)</f>
        <v>1</v>
      </c>
      <c r="AT58" s="60" t="str">
        <f t="shared" si="18"/>
        <v>Frankreich</v>
      </c>
      <c r="AU58" s="60">
        <f t="shared" si="18"/>
        <v>0</v>
      </c>
      <c r="AV58" s="60">
        <f t="shared" si="18"/>
        <v>0</v>
      </c>
      <c r="AW58" s="60">
        <f t="shared" si="18"/>
        <v>0</v>
      </c>
      <c r="AX58" s="60"/>
      <c r="AY58" s="60"/>
      <c r="AZ58" s="60"/>
      <c r="BA58" s="113">
        <v>3</v>
      </c>
      <c r="BB58" s="114" t="e">
        <f>VLOOKUP(3,AS56:AT59,2,FALSE)</f>
        <v>#N/A</v>
      </c>
      <c r="BC58" s="115"/>
      <c r="BD58" s="116" t="e">
        <f>VLOOKUP(3,AS56:AW59,3,FALSE)</f>
        <v>#N/A</v>
      </c>
      <c r="BE58" s="116" t="e">
        <f>VLOOKUP(3,AS56:AW59,4,FALSE)</f>
        <v>#N/A</v>
      </c>
      <c r="BF58" s="93" t="s">
        <v>12</v>
      </c>
      <c r="BG58" s="116" t="e">
        <f>VLOOKUP(3,AS56:AW59,5,FALSE)</f>
        <v>#N/A</v>
      </c>
      <c r="BH58" s="60"/>
      <c r="BI58" s="85"/>
      <c r="BJ58" s="85">
        <f>IF(E58&gt;G58,IF(Spielplan!E58&gt;Spielplan!G58,Punktemodus!$B$3,0),0)</f>
        <v>0</v>
      </c>
      <c r="BK58" s="85">
        <f>IF(E58=G58,IF(Spielplan!E58=Spielplan!G58,Punktemodus!$B$3,0),0)</f>
        <v>10</v>
      </c>
      <c r="BL58" s="85">
        <f>IF(E58&lt;G58,IF(Spielplan!E58&lt;Spielplan!G58,Punktemodus!$B$3,0),0)</f>
        <v>0</v>
      </c>
      <c r="BM58" s="85">
        <f>IF(E58=Spielplan!E58,IF(G58=Spielplan!G58,Punktemodus!$B$5,0),0)</f>
        <v>3</v>
      </c>
      <c r="BN58" s="85">
        <f>IF(E58=Spielplan!E58,Punktemodus!$B$7,0)</f>
        <v>1</v>
      </c>
      <c r="BO58" s="85">
        <f>IF(G58=Spielplan!G58,Punktemodus!$B$7,0)</f>
        <v>1</v>
      </c>
      <c r="BP58" s="137">
        <f>IF(Spielplan!E58="",0,SUM(BJ58:BO58))</f>
        <v>0</v>
      </c>
      <c r="BQ58" s="85"/>
      <c r="BR58" s="141"/>
      <c r="BS58" s="150"/>
      <c r="BT58" s="134"/>
      <c r="BU58" s="134"/>
      <c r="BV58" s="134"/>
      <c r="BW58" s="134"/>
      <c r="BX58" s="148"/>
      <c r="BY58" s="148"/>
      <c r="BZ58" s="134"/>
      <c r="CA58" s="144" t="str">
        <f>Spielplan!$BS$22</f>
        <v/>
      </c>
      <c r="CB58" s="145"/>
      <c r="CC58" s="146">
        <f>Spielplan!$BU$22</f>
        <v>0</v>
      </c>
      <c r="CD58" s="147"/>
      <c r="CE58" s="134">
        <f>IF(CA58=CA22,Punktemodus!B15,0)</f>
        <v>20</v>
      </c>
      <c r="CF58" s="148">
        <f>IF(OR(CA58=$CA$14,CA58=$CA$15,CA58=$CA$23,CA58=$CA$30,CA58=$CA$31,CA58=$CA$38,CA58=$CA$39),Punktemodus!B17,0)</f>
        <v>10</v>
      </c>
      <c r="CG58" s="134"/>
      <c r="CH58" s="134"/>
      <c r="CI58" s="147"/>
      <c r="CJ58" s="134"/>
      <c r="CK58" s="134"/>
      <c r="CL58" s="134"/>
      <c r="CM58" s="134"/>
      <c r="CN58" s="134"/>
      <c r="CO58" s="134"/>
      <c r="CP58" s="134"/>
      <c r="CQ58" s="155"/>
      <c r="CR58" s="142" t="s">
        <v>130</v>
      </c>
      <c r="CS58" s="155"/>
      <c r="CT58" s="155"/>
      <c r="CU58" s="155"/>
      <c r="CV58" s="155"/>
      <c r="CW58" s="134"/>
    </row>
    <row r="59" spans="1:101" ht="18.75" customHeight="1" thickBot="1" x14ac:dyDescent="0.3">
      <c r="A59" s="60"/>
      <c r="B59" s="60"/>
      <c r="C59" s="193" t="str">
        <f>H56</f>
        <v>Ecuador</v>
      </c>
      <c r="D59" s="194"/>
      <c r="E59" s="104"/>
      <c r="F59" s="93"/>
      <c r="G59" s="104"/>
      <c r="H59" s="193" t="str">
        <f>H57</f>
        <v>Honduras</v>
      </c>
      <c r="I59" s="194"/>
      <c r="J59" s="60"/>
      <c r="K59" s="60" t="s">
        <v>99</v>
      </c>
      <c r="L59" s="60">
        <f t="shared" si="16"/>
        <v>0</v>
      </c>
      <c r="M59" s="60"/>
      <c r="N59" s="60">
        <f>IF($E59="",0,IF($E59&gt;$G59,3,IF($E59=$G59,1,0)))</f>
        <v>0</v>
      </c>
      <c r="O59" s="60"/>
      <c r="P59" s="60">
        <f>IF($G59="",0,IF($E59&gt;$G59,0,IF($E59=$G59,1,3)))</f>
        <v>0</v>
      </c>
      <c r="Q59" s="60"/>
      <c r="R59" s="60">
        <f>E59</f>
        <v>0</v>
      </c>
      <c r="S59" s="60"/>
      <c r="T59" s="60">
        <f>G59</f>
        <v>0</v>
      </c>
      <c r="U59" s="60"/>
      <c r="V59" s="60">
        <f>G59</f>
        <v>0</v>
      </c>
      <c r="W59" s="60"/>
      <c r="X59" s="60">
        <f>E59</f>
        <v>0</v>
      </c>
      <c r="Y59" s="60"/>
      <c r="Z59" s="60">
        <f>P62</f>
        <v>0</v>
      </c>
      <c r="AA59" s="60">
        <f>T62</f>
        <v>0</v>
      </c>
      <c r="AB59" s="60">
        <f>X62</f>
        <v>0</v>
      </c>
      <c r="AC59" s="60">
        <f>AA59-AB59</f>
        <v>0</v>
      </c>
      <c r="AD59" s="60">
        <f>IF(Z59&gt;Z56,-1,0)</f>
        <v>0</v>
      </c>
      <c r="AE59" s="60">
        <f>IF(Z59&gt;Z57,-1,0)</f>
        <v>0</v>
      </c>
      <c r="AF59" s="60">
        <f>IF(Z59&gt;Z58,-1,0)</f>
        <v>0</v>
      </c>
      <c r="AG59" s="60">
        <f>10000-(AJ59*1000+AM59*100+AK59*10)</f>
        <v>10000</v>
      </c>
      <c r="AH59" s="90">
        <f>RANK(AG59,AG56:AG59,1)</f>
        <v>1</v>
      </c>
      <c r="AI59" s="60" t="str">
        <f>H57</f>
        <v>Honduras</v>
      </c>
      <c r="AJ59" s="60">
        <f t="shared" si="17"/>
        <v>0</v>
      </c>
      <c r="AK59" s="60">
        <f t="shared" si="17"/>
        <v>0</v>
      </c>
      <c r="AL59" s="60">
        <f t="shared" si="17"/>
        <v>0</v>
      </c>
      <c r="AM59" s="60">
        <f>AK59-AL59</f>
        <v>0</v>
      </c>
      <c r="AN59" s="187">
        <f>IF(AG56=AG59,IF(E60&gt;G60,AG56-0.1,AG56),AG56)</f>
        <v>10000</v>
      </c>
      <c r="AO59" s="187">
        <f>IF(AG57=AG59,IF(E59&gt;G59,AG57-0.1,AG57),AG57)</f>
        <v>10000</v>
      </c>
      <c r="AP59" s="187">
        <f>IF(AG58=AG59,IF(E57&gt;G57,AG58-0.1,AG58),AG58)</f>
        <v>10000</v>
      </c>
      <c r="AQ59" s="187"/>
      <c r="AR59" s="187">
        <f>AQ60</f>
        <v>30000</v>
      </c>
      <c r="AS59" s="90">
        <f>RANK(AR59,AR56:AR59,1)</f>
        <v>1</v>
      </c>
      <c r="AT59" s="60" t="str">
        <f t="shared" si="18"/>
        <v>Honduras</v>
      </c>
      <c r="AU59" s="60">
        <f t="shared" si="18"/>
        <v>0</v>
      </c>
      <c r="AV59" s="60">
        <f t="shared" si="18"/>
        <v>0</v>
      </c>
      <c r="AW59" s="60">
        <f t="shared" si="18"/>
        <v>0</v>
      </c>
      <c r="AX59" s="60"/>
      <c r="AY59" s="60"/>
      <c r="AZ59" s="60"/>
      <c r="BA59" s="113">
        <v>4</v>
      </c>
      <c r="BB59" s="114" t="e">
        <f>VLOOKUP(4,AS56:AT59,2,FALSE)</f>
        <v>#N/A</v>
      </c>
      <c r="BC59" s="115"/>
      <c r="BD59" s="116" t="e">
        <f>VLOOKUP(4,AS56:AW59,3,FALSE)</f>
        <v>#N/A</v>
      </c>
      <c r="BE59" s="116" t="e">
        <f>VLOOKUP(4,AS56:AW59,4,FALSE)</f>
        <v>#N/A</v>
      </c>
      <c r="BF59" s="93" t="s">
        <v>12</v>
      </c>
      <c r="BG59" s="116" t="e">
        <f>VLOOKUP(4,AS56:AW59,5,FALSE)</f>
        <v>#N/A</v>
      </c>
      <c r="BH59" s="60"/>
      <c r="BI59" s="85"/>
      <c r="BJ59" s="85">
        <f>IF(E59&gt;G59,IF(Spielplan!E59&gt;Spielplan!G59,Punktemodus!$B$3,0),0)</f>
        <v>0</v>
      </c>
      <c r="BK59" s="85">
        <f>IF(E59=G59,IF(Spielplan!E59=Spielplan!G59,Punktemodus!$B$3,0),0)</f>
        <v>10</v>
      </c>
      <c r="BL59" s="85">
        <f>IF(E59&lt;G59,IF(Spielplan!E59&lt;Spielplan!G59,Punktemodus!$B$3,0),0)</f>
        <v>0</v>
      </c>
      <c r="BM59" s="85">
        <f>IF(E59=Spielplan!E59,IF(G59=Spielplan!G59,Punktemodus!$B$5,0),0)</f>
        <v>3</v>
      </c>
      <c r="BN59" s="85">
        <f>IF(E59=Spielplan!E59,Punktemodus!$B$7,0)</f>
        <v>1</v>
      </c>
      <c r="BO59" s="85">
        <f>IF(G59=Spielplan!G59,Punktemodus!$B$7,0)</f>
        <v>1</v>
      </c>
      <c r="BP59" s="137">
        <f>IF(Spielplan!E59="",0,SUM(BJ59:BO59))</f>
        <v>0</v>
      </c>
      <c r="BQ59" s="85"/>
      <c r="BR59" s="141"/>
      <c r="BS59" s="134"/>
      <c r="BT59" s="134"/>
      <c r="BU59" s="134"/>
      <c r="BV59" s="134"/>
      <c r="BW59" s="134"/>
      <c r="BX59" s="148"/>
      <c r="BY59" s="148"/>
      <c r="BZ59" s="134"/>
      <c r="CA59" s="144" t="str">
        <f>Spielplan!$BS$23</f>
        <v/>
      </c>
      <c r="CB59" s="145"/>
      <c r="CC59" s="146">
        <f>Spielplan!$BU$23</f>
        <v>0</v>
      </c>
      <c r="CD59" s="134"/>
      <c r="CE59" s="134">
        <f>IF(CA59=CA23,Punktemodus!B15,0)</f>
        <v>20</v>
      </c>
      <c r="CF59" s="148">
        <f>IF(OR(CA59=$CA$14,CA59=$CA$15,CA59=$CA$22,CA59=$CA$30,CA59=$CA$31,CA59=$CA$38,CA59=$CA$39),Punktemodus!B17,0)</f>
        <v>10</v>
      </c>
      <c r="CG59" s="134"/>
      <c r="CH59" s="134"/>
      <c r="CI59" s="134"/>
      <c r="CJ59" s="134"/>
      <c r="CK59" s="144" t="str">
        <f>Spielplan!$CC$23</f>
        <v/>
      </c>
      <c r="CL59" s="145"/>
      <c r="CM59" s="146">
        <f>Spielplan!$CE$23</f>
        <v>0</v>
      </c>
      <c r="CN59" s="134"/>
      <c r="CO59" s="134">
        <f>IF(OR(CK59=CK23,CK59=CK24),Punktemodus!B21,0)</f>
        <v>40</v>
      </c>
      <c r="CP59" s="134"/>
      <c r="CQ59" s="370" t="str">
        <f>Spielplan!$CI$23</f>
        <v/>
      </c>
      <c r="CR59" s="371"/>
      <c r="CS59" s="371"/>
      <c r="CT59" s="371"/>
      <c r="CU59" s="371"/>
      <c r="CV59" s="372"/>
      <c r="CW59" s="134"/>
    </row>
    <row r="60" spans="1:101" ht="18.75" customHeight="1" thickBot="1" x14ac:dyDescent="0.3">
      <c r="A60" s="60"/>
      <c r="B60" s="60"/>
      <c r="C60" s="191" t="str">
        <f>C56</f>
        <v>Schweiz</v>
      </c>
      <c r="D60" s="192"/>
      <c r="E60" s="104"/>
      <c r="F60" s="93"/>
      <c r="G60" s="104"/>
      <c r="H60" s="191" t="str">
        <f>H57</f>
        <v>Honduras</v>
      </c>
      <c r="I60" s="192"/>
      <c r="J60" s="60"/>
      <c r="K60" s="60" t="s">
        <v>100</v>
      </c>
      <c r="L60" s="60">
        <f t="shared" si="16"/>
        <v>0</v>
      </c>
      <c r="M60" s="60">
        <f>IF($E60="",0,IF($E60&gt;$G60,3,IF($E60=G60,1,0)))</f>
        <v>0</v>
      </c>
      <c r="N60" s="60"/>
      <c r="O60" s="60"/>
      <c r="P60" s="60">
        <f>IF($G60="",0,IF($E60&gt;$G60,0,IF($E60=$G60,1,3)))</f>
        <v>0</v>
      </c>
      <c r="Q60" s="60">
        <f>E60</f>
        <v>0</v>
      </c>
      <c r="R60" s="60"/>
      <c r="S60" s="60"/>
      <c r="T60" s="60">
        <f>G60</f>
        <v>0</v>
      </c>
      <c r="U60" s="60">
        <f>G60</f>
        <v>0</v>
      </c>
      <c r="V60" s="60"/>
      <c r="W60" s="60"/>
      <c r="X60" s="60">
        <f>E60</f>
        <v>0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187">
        <f>SUM(AN56:AN59)</f>
        <v>30000</v>
      </c>
      <c r="AO60" s="187">
        <f>SUM(AO56:AO59)</f>
        <v>30000</v>
      </c>
      <c r="AP60" s="187">
        <f>SUM(AP56:AP59)</f>
        <v>30000</v>
      </c>
      <c r="AQ60" s="187">
        <f>SUM(AQ56:AQ59)</f>
        <v>30000</v>
      </c>
      <c r="AR60" s="187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85">
        <f>IF(E60&gt;G60,IF(Spielplan!E60&gt;Spielplan!G60,Punktemodus!$B$3,0),0)</f>
        <v>0</v>
      </c>
      <c r="BK60" s="85">
        <f>IF(E60=G60,IF(Spielplan!E60=Spielplan!G60,Punktemodus!$B$3,0),0)</f>
        <v>10</v>
      </c>
      <c r="BL60" s="85">
        <f>IF(E60&lt;G60,IF(Spielplan!E60&lt;Spielplan!G60,Punktemodus!$B$3,0),0)</f>
        <v>0</v>
      </c>
      <c r="BM60" s="85">
        <f>IF(E60=Spielplan!E60,IF(G60=Spielplan!G60,Punktemodus!$B$5,0),0)</f>
        <v>3</v>
      </c>
      <c r="BN60" s="85">
        <f>IF(E60=Spielplan!E60,Punktemodus!$B$7,0)</f>
        <v>1</v>
      </c>
      <c r="BO60" s="85">
        <f>IF(G60=Spielplan!G60,Punktemodus!$B$7,0)</f>
        <v>1</v>
      </c>
      <c r="BP60" s="137">
        <f>IF(Spielplan!E60="",0,SUM(BJ60:BO60))</f>
        <v>0</v>
      </c>
      <c r="BQ60" s="60"/>
      <c r="BR60" s="141"/>
      <c r="BS60" s="153" t="s">
        <v>123</v>
      </c>
      <c r="BT60" s="144" t="str">
        <f>Spielplan!$BL$24</f>
        <v/>
      </c>
      <c r="BU60" s="145"/>
      <c r="BV60" s="146">
        <f>Spielplan!$BN$24</f>
        <v>0</v>
      </c>
      <c r="BW60" s="147"/>
      <c r="BX60" s="148">
        <f>IF(BT24=BT60,Punktemodus!$B$11,0)</f>
        <v>10</v>
      </c>
      <c r="BY60" s="148">
        <f>IF(BT60=BT41,Punktemodus!B13,0)</f>
        <v>5</v>
      </c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44" t="str">
        <f>Spielplan!$CC$24</f>
        <v/>
      </c>
      <c r="CL60" s="145"/>
      <c r="CM60" s="146">
        <f>Spielplan!$CE$24</f>
        <v>0</v>
      </c>
      <c r="CN60" s="134"/>
      <c r="CO60" s="134">
        <f>IF(OR(CK60=CK23,CK60=CK24),Punktemodus!B21,0)</f>
        <v>40</v>
      </c>
      <c r="CP60" s="134"/>
      <c r="CQ60" s="373"/>
      <c r="CR60" s="374"/>
      <c r="CS60" s="374"/>
      <c r="CT60" s="374"/>
      <c r="CU60" s="374"/>
      <c r="CV60" s="375"/>
      <c r="CW60" s="134"/>
    </row>
    <row r="61" spans="1:101" ht="18.75" customHeight="1" thickBot="1" x14ac:dyDescent="0.3">
      <c r="A61" s="60"/>
      <c r="B61" s="60"/>
      <c r="C61" s="193" t="str">
        <f>H56</f>
        <v>Ecuador</v>
      </c>
      <c r="D61" s="194"/>
      <c r="E61" s="104"/>
      <c r="F61" s="93"/>
      <c r="G61" s="104"/>
      <c r="H61" s="193" t="str">
        <f>C57</f>
        <v>Frankreich</v>
      </c>
      <c r="I61" s="194"/>
      <c r="J61" s="60"/>
      <c r="K61" s="60" t="s">
        <v>100</v>
      </c>
      <c r="L61" s="60">
        <f t="shared" si="16"/>
        <v>0</v>
      </c>
      <c r="M61" s="60"/>
      <c r="N61" s="60">
        <f>IF($E61="",0,IF($E61&gt;$G61,3,IF($E61=$G61,1,0)))</f>
        <v>0</v>
      </c>
      <c r="O61" s="60">
        <f>IF($G61="",0,IF($E61&gt;$G61,0,IF($E61=$G61,1,3)))</f>
        <v>0</v>
      </c>
      <c r="P61" s="60"/>
      <c r="Q61" s="60"/>
      <c r="R61" s="60">
        <f>E61</f>
        <v>0</v>
      </c>
      <c r="S61" s="60">
        <f>G61</f>
        <v>0</v>
      </c>
      <c r="T61" s="60"/>
      <c r="U61" s="60"/>
      <c r="V61" s="60">
        <f>G61</f>
        <v>0</v>
      </c>
      <c r="W61" s="60">
        <f>E61</f>
        <v>0</v>
      </c>
      <c r="X61" s="60"/>
      <c r="Y61" s="60"/>
      <c r="Z61" s="60" t="s">
        <v>30</v>
      </c>
      <c r="AA61" s="60"/>
      <c r="AB61" s="60"/>
      <c r="AC61" s="60"/>
      <c r="AD61" s="60"/>
      <c r="AE61" s="60"/>
      <c r="AF61" s="60"/>
      <c r="AG61" s="60" t="b">
        <f>OR(AG56=AG57,AG56=AG58,AG56=AG59,AG57=AG58,AG57=AG59,AG58=AG59)</f>
        <v>1</v>
      </c>
      <c r="AH61" s="60"/>
      <c r="AI61" s="60"/>
      <c r="AJ61" s="60"/>
      <c r="AK61" s="60"/>
      <c r="AL61" s="60"/>
      <c r="AM61" s="60"/>
      <c r="AN61" s="60"/>
      <c r="AO61" s="60" t="s">
        <v>34</v>
      </c>
      <c r="AP61" s="60"/>
      <c r="AQ61" s="60"/>
      <c r="AR61" s="60" t="b">
        <f>OR(AR56=AR57,AR56=AR58,AR56=AR59,AR57=AR58,AR57=AR59,AR58=AR59)</f>
        <v>1</v>
      </c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85">
        <f>IF(E61&gt;G61,IF(Spielplan!E61&gt;Spielplan!G61,Punktemodus!$B$3,0),0)</f>
        <v>0</v>
      </c>
      <c r="BK61" s="85">
        <f>IF(E61=G61,IF(Spielplan!E61=Spielplan!G61,Punktemodus!$B$3,0),0)</f>
        <v>10</v>
      </c>
      <c r="BL61" s="85">
        <f>IF(E61&lt;G61,IF(Spielplan!E61&lt;Spielplan!G61,Punktemodus!$B$3,0),0)</f>
        <v>0</v>
      </c>
      <c r="BM61" s="85">
        <f>IF(E61=Spielplan!E61,IF(G61=Spielplan!G61,Punktemodus!$B$5,0),0)</f>
        <v>3</v>
      </c>
      <c r="BN61" s="85">
        <f>IF(E61=Spielplan!E61,Punktemodus!$B$7,0)</f>
        <v>1</v>
      </c>
      <c r="BO61" s="85">
        <f>IF(G61=Spielplan!G61,Punktemodus!$B$7,0)</f>
        <v>1</v>
      </c>
      <c r="BP61" s="137">
        <f>IF(Spielplan!E61="",0,SUM(BJ61:BO61))</f>
        <v>0</v>
      </c>
      <c r="BQ61" s="60"/>
      <c r="BR61" s="141"/>
      <c r="BS61" s="149" t="s">
        <v>124</v>
      </c>
      <c r="BT61" s="144" t="str">
        <f>Spielplan!$BL$25</f>
        <v/>
      </c>
      <c r="BU61" s="145"/>
      <c r="BV61" s="146">
        <f>Spielplan!$BN$25</f>
        <v>0</v>
      </c>
      <c r="BW61" s="134"/>
      <c r="BX61" s="148">
        <f>IF(BT25=BT61,Punktemodus!$B$11,0)</f>
        <v>10</v>
      </c>
      <c r="BY61" s="148">
        <f>IF(BT61=BT40,Punktemodus!B13,0)</f>
        <v>5</v>
      </c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55"/>
      <c r="CR61" s="142" t="s">
        <v>136</v>
      </c>
      <c r="CS61" s="155"/>
      <c r="CT61" s="155"/>
      <c r="CU61" s="155"/>
      <c r="CV61" s="155"/>
      <c r="CW61" s="134"/>
    </row>
    <row r="62" spans="1:101" ht="18.75" customHeight="1" thickBot="1" x14ac:dyDescent="0.25">
      <c r="A62" s="60"/>
      <c r="B62" s="60"/>
      <c r="C62" s="136" t="str">
        <f>IF(G61="","",IF(AR61=TRUE,"Achtung: Fehler in Tabelle!",""))</f>
        <v/>
      </c>
      <c r="D62" s="60"/>
      <c r="E62" s="85"/>
      <c r="F62" s="60"/>
      <c r="G62" s="85"/>
      <c r="H62" s="60"/>
      <c r="I62" s="60"/>
      <c r="J62" s="60"/>
      <c r="K62" s="60"/>
      <c r="L62" s="60"/>
      <c r="M62" s="60">
        <f t="shared" ref="M62:X62" si="19">SUM(M56:M61)</f>
        <v>0</v>
      </c>
      <c r="N62" s="60">
        <f t="shared" si="19"/>
        <v>0</v>
      </c>
      <c r="O62" s="60">
        <f t="shared" si="19"/>
        <v>0</v>
      </c>
      <c r="P62" s="60">
        <f t="shared" si="19"/>
        <v>0</v>
      </c>
      <c r="Q62" s="60">
        <f t="shared" si="19"/>
        <v>0</v>
      </c>
      <c r="R62" s="60">
        <f t="shared" si="19"/>
        <v>0</v>
      </c>
      <c r="S62" s="60">
        <f t="shared" si="19"/>
        <v>0</v>
      </c>
      <c r="T62" s="60">
        <f t="shared" si="19"/>
        <v>0</v>
      </c>
      <c r="U62" s="60">
        <f t="shared" si="19"/>
        <v>0</v>
      </c>
      <c r="V62" s="60">
        <f t="shared" si="19"/>
        <v>0</v>
      </c>
      <c r="W62" s="60">
        <f t="shared" si="19"/>
        <v>0</v>
      </c>
      <c r="X62" s="60">
        <f t="shared" si="19"/>
        <v>0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160">
        <f>SUM(BP56:BP61)</f>
        <v>0</v>
      </c>
      <c r="BQ62" s="60"/>
      <c r="BR62" s="141"/>
      <c r="BS62" s="150"/>
      <c r="BT62" s="134"/>
      <c r="BU62" s="134"/>
      <c r="BV62" s="134"/>
      <c r="BW62" s="134"/>
      <c r="BX62" s="148"/>
      <c r="BY62" s="148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370" t="str">
        <f>Spielplan!$CI$26</f>
        <v/>
      </c>
      <c r="CR62" s="371"/>
      <c r="CS62" s="371"/>
      <c r="CT62" s="371"/>
      <c r="CU62" s="371"/>
      <c r="CV62" s="372"/>
      <c r="CW62" s="134"/>
    </row>
    <row r="63" spans="1:101" ht="18.75" customHeight="1" thickBot="1" x14ac:dyDescent="0.3">
      <c r="A63" s="60"/>
      <c r="B63" s="60"/>
      <c r="C63" s="60"/>
      <c r="D63" s="60"/>
      <c r="E63" s="85"/>
      <c r="F63" s="60"/>
      <c r="G63" s="85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138"/>
      <c r="BQ63" s="60"/>
      <c r="BR63" s="141"/>
      <c r="BS63" s="134"/>
      <c r="BT63" s="134"/>
      <c r="BU63" s="134"/>
      <c r="BV63" s="134"/>
      <c r="BW63" s="134"/>
      <c r="BX63" s="148"/>
      <c r="BY63" s="148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54" t="s">
        <v>131</v>
      </c>
      <c r="CM63" s="134"/>
      <c r="CN63" s="134"/>
      <c r="CO63" s="134"/>
      <c r="CP63" s="134"/>
      <c r="CQ63" s="373"/>
      <c r="CR63" s="374"/>
      <c r="CS63" s="374"/>
      <c r="CT63" s="374"/>
      <c r="CU63" s="374"/>
      <c r="CV63" s="375"/>
      <c r="CW63" s="134"/>
    </row>
    <row r="64" spans="1:101" ht="18.75" customHeight="1" thickBot="1" x14ac:dyDescent="0.3">
      <c r="A64" s="60"/>
      <c r="B64" s="60"/>
      <c r="C64" s="60"/>
      <c r="D64" s="60"/>
      <c r="E64" s="85"/>
      <c r="F64" s="60"/>
      <c r="G64" s="85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138"/>
      <c r="BQ64" s="60"/>
      <c r="BR64" s="141"/>
      <c r="BS64" s="153" t="s">
        <v>20</v>
      </c>
      <c r="BT64" s="144" t="str">
        <f>Spielplan!$BL$28</f>
        <v/>
      </c>
      <c r="BU64" s="145"/>
      <c r="BV64" s="146">
        <f>Spielplan!$BN$28</f>
        <v>0</v>
      </c>
      <c r="BW64" s="147"/>
      <c r="BX64" s="148">
        <f>IF(BT28=BT64,Punktemodus!$B$11,0)</f>
        <v>10</v>
      </c>
      <c r="BY64" s="148">
        <f>IF(BT64=BT13,Punktemodus!B13,0)</f>
        <v>5</v>
      </c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55"/>
      <c r="CR64" s="142" t="s">
        <v>137</v>
      </c>
      <c r="CS64" s="155"/>
      <c r="CT64" s="155"/>
      <c r="CU64" s="155"/>
      <c r="CV64" s="155"/>
      <c r="CW64" s="134"/>
    </row>
    <row r="65" spans="1:101" ht="18.75" customHeight="1" thickBot="1" x14ac:dyDescent="0.3">
      <c r="A65" s="60"/>
      <c r="B65" s="60"/>
      <c r="C65" s="88" t="s">
        <v>91</v>
      </c>
      <c r="D65" s="60"/>
      <c r="E65" s="85"/>
      <c r="F65" s="60"/>
      <c r="G65" s="85"/>
      <c r="H65" s="60"/>
      <c r="I65" s="60"/>
      <c r="J65" s="60"/>
      <c r="K65" s="60"/>
      <c r="L65" s="60"/>
      <c r="M65" s="60" t="s">
        <v>4</v>
      </c>
      <c r="N65" s="60"/>
      <c r="O65" s="60"/>
      <c r="P65" s="60"/>
      <c r="Q65" s="60" t="s">
        <v>6</v>
      </c>
      <c r="R65" s="60"/>
      <c r="S65" s="60"/>
      <c r="T65" s="60"/>
      <c r="U65" s="60" t="s">
        <v>7</v>
      </c>
      <c r="V65" s="60"/>
      <c r="W65" s="60"/>
      <c r="X65" s="60"/>
      <c r="Y65" s="60"/>
      <c r="Z65" s="60" t="s">
        <v>4</v>
      </c>
      <c r="AA65" s="60" t="s">
        <v>5</v>
      </c>
      <c r="AB65" s="60"/>
      <c r="AC65" s="60"/>
      <c r="AD65" s="60" t="s">
        <v>9</v>
      </c>
      <c r="AE65" s="60"/>
      <c r="AF65" s="60"/>
      <c r="AG65" s="60"/>
      <c r="AH65" s="60" t="s">
        <v>32</v>
      </c>
      <c r="AI65" s="60"/>
      <c r="AJ65" s="60"/>
      <c r="AK65" s="60"/>
      <c r="AL65" s="60"/>
      <c r="AM65" s="60"/>
      <c r="AN65" s="60" t="s">
        <v>35</v>
      </c>
      <c r="AO65" s="60"/>
      <c r="AP65" s="60"/>
      <c r="AQ65" s="60"/>
      <c r="AR65" s="60"/>
      <c r="AS65" s="60" t="s">
        <v>33</v>
      </c>
      <c r="AT65" s="60"/>
      <c r="AU65" s="60"/>
      <c r="AV65" s="60"/>
      <c r="AW65" s="60"/>
      <c r="AX65" s="60"/>
      <c r="AY65" s="60"/>
      <c r="AZ65" s="60"/>
      <c r="BA65" s="60"/>
      <c r="BB65" s="89" t="s">
        <v>10</v>
      </c>
      <c r="BC65" s="60"/>
      <c r="BD65" s="90" t="s">
        <v>4</v>
      </c>
      <c r="BE65" s="60"/>
      <c r="BF65" s="61" t="s">
        <v>5</v>
      </c>
      <c r="BG65" s="60"/>
      <c r="BH65" s="60"/>
      <c r="BI65" s="85"/>
      <c r="BJ65" s="60"/>
      <c r="BK65" s="60"/>
      <c r="BL65" s="60"/>
      <c r="BM65" s="60"/>
      <c r="BN65" s="60"/>
      <c r="BO65" s="60"/>
      <c r="BP65" s="138"/>
      <c r="BQ65" s="85"/>
      <c r="BR65" s="141"/>
      <c r="BS65" s="149" t="s">
        <v>125</v>
      </c>
      <c r="BT65" s="144" t="str">
        <f>Spielplan!$BL$29</f>
        <v/>
      </c>
      <c r="BU65" s="145"/>
      <c r="BV65" s="146">
        <f>Spielplan!$BN$29</f>
        <v>0</v>
      </c>
      <c r="BW65" s="134"/>
      <c r="BX65" s="148">
        <f>IF(BT29=BT65,Punktemodus!$B$11,0)</f>
        <v>10</v>
      </c>
      <c r="BY65" s="148">
        <f>IF(BT65=BT12,Punktemodus!B13,0)</f>
        <v>5</v>
      </c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44" t="str">
        <f>Spielplan!$CC$29</f>
        <v/>
      </c>
      <c r="CL65" s="145"/>
      <c r="CM65" s="146">
        <f>Spielplan!$CE$29</f>
        <v>0</v>
      </c>
      <c r="CN65" s="134"/>
      <c r="CO65" s="134"/>
      <c r="CP65" s="134"/>
      <c r="CQ65" s="370" t="str">
        <f>Spielplan!$CI$29</f>
        <v/>
      </c>
      <c r="CR65" s="371"/>
      <c r="CS65" s="371"/>
      <c r="CT65" s="371"/>
      <c r="CU65" s="371"/>
      <c r="CV65" s="372"/>
      <c r="CW65" s="134"/>
    </row>
    <row r="66" spans="1:101" ht="18.75" customHeight="1" thickBot="1" x14ac:dyDescent="0.3">
      <c r="A66" s="60"/>
      <c r="B66" s="60"/>
      <c r="C66" s="60"/>
      <c r="D66" s="60"/>
      <c r="E66" s="85"/>
      <c r="F66" s="60"/>
      <c r="G66" s="85"/>
      <c r="H66" s="60"/>
      <c r="I66" s="60"/>
      <c r="J66" s="60"/>
      <c r="K66" s="60"/>
      <c r="L66" s="60"/>
      <c r="M66" s="60" t="s">
        <v>0</v>
      </c>
      <c r="N66" s="60" t="s">
        <v>1</v>
      </c>
      <c r="O66" s="60" t="s">
        <v>2</v>
      </c>
      <c r="P66" s="60" t="s">
        <v>3</v>
      </c>
      <c r="Q66" s="60" t="s">
        <v>0</v>
      </c>
      <c r="R66" s="60" t="s">
        <v>1</v>
      </c>
      <c r="S66" s="60" t="s">
        <v>2</v>
      </c>
      <c r="T66" s="60" t="s">
        <v>3</v>
      </c>
      <c r="U66" s="60" t="s">
        <v>0</v>
      </c>
      <c r="V66" s="60" t="s">
        <v>1</v>
      </c>
      <c r="W66" s="60" t="s">
        <v>2</v>
      </c>
      <c r="X66" s="60" t="s">
        <v>3</v>
      </c>
      <c r="Y66" s="60"/>
      <c r="Z66" s="60" t="s">
        <v>8</v>
      </c>
      <c r="AA66" s="60"/>
      <c r="AB66" s="60"/>
      <c r="AC66" s="60"/>
      <c r="AD66" s="60"/>
      <c r="AE66" s="60"/>
      <c r="AF66" s="60"/>
      <c r="AG66" s="60"/>
      <c r="AH66" s="60" t="s">
        <v>31</v>
      </c>
      <c r="AI66" s="60"/>
      <c r="AJ66" s="60"/>
      <c r="AK66" s="60"/>
      <c r="AL66" s="60"/>
      <c r="AM66" s="60"/>
      <c r="AN66" s="60" t="str">
        <f>AI67</f>
        <v>Argentinien</v>
      </c>
      <c r="AO66" s="60" t="str">
        <f>AI68</f>
        <v>Bosnien</v>
      </c>
      <c r="AP66" s="60" t="str">
        <f>AI69</f>
        <v>Iran</v>
      </c>
      <c r="AQ66" s="60" t="str">
        <f>AI70</f>
        <v>Nigeria</v>
      </c>
      <c r="AR66" s="60"/>
      <c r="AS66" s="60" t="s">
        <v>31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85"/>
      <c r="BJ66" s="85"/>
      <c r="BK66" s="85"/>
      <c r="BL66" s="85"/>
      <c r="BM66" s="85"/>
      <c r="BN66" s="85"/>
      <c r="BO66" s="85"/>
      <c r="BP66" s="137"/>
      <c r="BQ66" s="85"/>
      <c r="BR66" s="141"/>
      <c r="BS66" s="150"/>
      <c r="BT66" s="134"/>
      <c r="BU66" s="134"/>
      <c r="BV66" s="134"/>
      <c r="BW66" s="134"/>
      <c r="BX66" s="148"/>
      <c r="BY66" s="148"/>
      <c r="BZ66" s="134"/>
      <c r="CA66" s="144" t="str">
        <f>Spielplan!$BS$30</f>
        <v/>
      </c>
      <c r="CB66" s="145"/>
      <c r="CC66" s="146">
        <f>Spielplan!$BU$30</f>
        <v>0</v>
      </c>
      <c r="CD66" s="147"/>
      <c r="CE66" s="134">
        <f>IF(CA66=CA30,Punktemodus!B15,0)</f>
        <v>20</v>
      </c>
      <c r="CF66" s="148">
        <f>IF(OR(CA66=$CA$14,CA66=$CA$15,CA66=$CA$22,CA66=$CA$23,CA66=$CA$31,CA66=$CA$38,CA66=$CA$39),Punktemodus!B17,0)</f>
        <v>10</v>
      </c>
      <c r="CG66" s="134"/>
      <c r="CH66" s="134"/>
      <c r="CI66" s="134"/>
      <c r="CJ66" s="134"/>
      <c r="CK66" s="144" t="str">
        <f>Spielplan!$CC$30</f>
        <v/>
      </c>
      <c r="CL66" s="145"/>
      <c r="CM66" s="146">
        <f>Spielplan!$CE$30</f>
        <v>0</v>
      </c>
      <c r="CN66" s="134"/>
      <c r="CO66" s="134"/>
      <c r="CP66" s="134"/>
      <c r="CQ66" s="373"/>
      <c r="CR66" s="374"/>
      <c r="CS66" s="374"/>
      <c r="CT66" s="374"/>
      <c r="CU66" s="374"/>
      <c r="CV66" s="375"/>
      <c r="CW66" s="134"/>
    </row>
    <row r="67" spans="1:101" ht="18.75" customHeight="1" thickBot="1" x14ac:dyDescent="0.3">
      <c r="A67" s="60"/>
      <c r="B67" s="60"/>
      <c r="C67" s="200" t="str">
        <f>Spielplan!$C$67</f>
        <v>Argentinien</v>
      </c>
      <c r="D67" s="201"/>
      <c r="E67" s="104"/>
      <c r="F67" s="93"/>
      <c r="G67" s="104"/>
      <c r="H67" s="200" t="str">
        <f>Spielplan!$H$67</f>
        <v>Bosnien</v>
      </c>
      <c r="I67" s="201"/>
      <c r="J67" s="60"/>
      <c r="K67" s="60" t="s">
        <v>101</v>
      </c>
      <c r="L67" s="60">
        <f t="shared" ref="L67:L72" si="20">IF(E67-G67&gt;0,1,IF(G67=E67,0,-1))</f>
        <v>0</v>
      </c>
      <c r="M67" s="60">
        <f>IF($E67="",0,IF($E67&gt;$G67,3,IF($E67=G67,1,0)))</f>
        <v>0</v>
      </c>
      <c r="N67" s="60">
        <f>IF($G67="",0,IF($E67&gt;$G67,0,IF($E67=G67,1,3)))</f>
        <v>0</v>
      </c>
      <c r="O67" s="60"/>
      <c r="P67" s="60"/>
      <c r="Q67" s="60">
        <f>E67</f>
        <v>0</v>
      </c>
      <c r="R67" s="60">
        <f>G67</f>
        <v>0</v>
      </c>
      <c r="S67" s="60"/>
      <c r="T67" s="60"/>
      <c r="U67" s="60">
        <f>G67</f>
        <v>0</v>
      </c>
      <c r="V67" s="60">
        <f>E67</f>
        <v>0</v>
      </c>
      <c r="W67" s="60"/>
      <c r="X67" s="60"/>
      <c r="Y67" s="60"/>
      <c r="Z67" s="60">
        <f>M73</f>
        <v>0</v>
      </c>
      <c r="AA67" s="60">
        <f>Q73</f>
        <v>0</v>
      </c>
      <c r="AB67" s="60">
        <f>U73</f>
        <v>0</v>
      </c>
      <c r="AC67" s="60">
        <f>AA67-AB67</f>
        <v>0</v>
      </c>
      <c r="AD67" s="60">
        <f>IF(Z67&gt;Z68,-1,0)</f>
        <v>0</v>
      </c>
      <c r="AE67" s="60">
        <f>IF(Z67&gt;Z69,-1,0)</f>
        <v>0</v>
      </c>
      <c r="AF67" s="60">
        <f>IF(Z67&gt;Z70,-1,0)</f>
        <v>0</v>
      </c>
      <c r="AG67" s="60">
        <f>10000-(AJ67*1000+AM67*100+AK67*10)</f>
        <v>10000</v>
      </c>
      <c r="AH67" s="90">
        <f>RANK(AG67,AG67:AG70,1)</f>
        <v>1</v>
      </c>
      <c r="AI67" s="60" t="str">
        <f>C67</f>
        <v>Argentinien</v>
      </c>
      <c r="AJ67" s="60">
        <f t="shared" ref="AJ67:AL70" si="21">Z67</f>
        <v>0</v>
      </c>
      <c r="AK67" s="60">
        <f t="shared" si="21"/>
        <v>0</v>
      </c>
      <c r="AL67" s="60">
        <f t="shared" si="21"/>
        <v>0</v>
      </c>
      <c r="AM67" s="60">
        <f>AK67-AL67</f>
        <v>0</v>
      </c>
      <c r="AN67" s="187"/>
      <c r="AO67" s="187">
        <f>IF(AG68=AG67,IF(G67&gt;E67,AG68-0.1,AG68),AG68)</f>
        <v>10000</v>
      </c>
      <c r="AP67" s="187">
        <f>IF(AG69=AG67,IF(G69&gt;E69,AG69-0.1,AG69),AG69)</f>
        <v>10000</v>
      </c>
      <c r="AQ67" s="187">
        <f>IF(AG70=AG67,IF(G71&gt;E71,AG70-0.1,AG70),AG70)</f>
        <v>10000</v>
      </c>
      <c r="AR67" s="187">
        <f>AN71</f>
        <v>30000</v>
      </c>
      <c r="AS67" s="90">
        <f>RANK(AR67,AR67:AR70,1)</f>
        <v>1</v>
      </c>
      <c r="AT67" s="60" t="str">
        <f t="shared" ref="AT67:AW70" si="22">AI67</f>
        <v>Argentinien</v>
      </c>
      <c r="AU67" s="60">
        <f t="shared" si="22"/>
        <v>0</v>
      </c>
      <c r="AV67" s="60">
        <f t="shared" si="22"/>
        <v>0</v>
      </c>
      <c r="AW67" s="60">
        <f t="shared" si="22"/>
        <v>0</v>
      </c>
      <c r="AX67" s="60"/>
      <c r="AY67" s="60"/>
      <c r="AZ67" s="60"/>
      <c r="BA67" s="202">
        <v>1</v>
      </c>
      <c r="BB67" s="200" t="str">
        <f>VLOOKUP(1,AS67:AT70,2,FALSE)</f>
        <v>Argentinien</v>
      </c>
      <c r="BC67" s="201"/>
      <c r="BD67" s="203">
        <f>VLOOKUP(1,AS67:AW70,3,FALSE)</f>
        <v>0</v>
      </c>
      <c r="BE67" s="204">
        <f>VLOOKUP(1,AS67:AW70,4,FALSE)</f>
        <v>0</v>
      </c>
      <c r="BF67" s="93" t="s">
        <v>12</v>
      </c>
      <c r="BG67" s="204">
        <f>VLOOKUP(1,AS67:AW70,5,FALSE)</f>
        <v>0</v>
      </c>
      <c r="BH67" s="205" t="s">
        <v>126</v>
      </c>
      <c r="BI67" s="85"/>
      <c r="BJ67" s="85">
        <f>IF(E67&gt;G67,IF(Spielplan!E67&gt;Spielplan!G67,Punktemodus!$B$3,0),0)</f>
        <v>0</v>
      </c>
      <c r="BK67" s="85">
        <f>IF(E67=G67,IF(Spielplan!E67=Spielplan!G67,Punktemodus!$B$3,0),0)</f>
        <v>10</v>
      </c>
      <c r="BL67" s="85">
        <f>IF(E67&lt;G67,IF(Spielplan!E67&lt;Spielplan!G67,Punktemodus!$B$3,0),0)</f>
        <v>0</v>
      </c>
      <c r="BM67" s="85">
        <f>IF(E67=Spielplan!E67,IF(G67=Spielplan!G67,Punktemodus!$B$5,0),0)</f>
        <v>3</v>
      </c>
      <c r="BN67" s="85">
        <f>IF(E67=Spielplan!E67,Punktemodus!$B$7,0)</f>
        <v>1</v>
      </c>
      <c r="BO67" s="85">
        <f>IF(G67=Spielplan!G67,Punktemodus!$B$7,0)</f>
        <v>1</v>
      </c>
      <c r="BP67" s="137">
        <f>IF(Spielplan!E67="",0,SUM(BJ67:BO67))</f>
        <v>0</v>
      </c>
      <c r="BQ67" s="85"/>
      <c r="BR67" s="141"/>
      <c r="BS67" s="134"/>
      <c r="BT67" s="134"/>
      <c r="BU67" s="134"/>
      <c r="BV67" s="134"/>
      <c r="BW67" s="134"/>
      <c r="BX67" s="148"/>
      <c r="BY67" s="148"/>
      <c r="BZ67" s="134"/>
      <c r="CA67" s="144" t="str">
        <f>Spielplan!$BS$31</f>
        <v/>
      </c>
      <c r="CB67" s="145"/>
      <c r="CC67" s="146">
        <f>Spielplan!$BU$31</f>
        <v>0</v>
      </c>
      <c r="CD67" s="134"/>
      <c r="CE67" s="134">
        <f>IF(CA67=CA31,Punktemodus!B15,0)</f>
        <v>20</v>
      </c>
      <c r="CF67" s="148">
        <f>IF(OR(CA67=$CA$14,CA67=$CA$15,CA67=$CA$22,CA67=$CA$23,CA67=$CA$30,CA67=$CA$38,CA67=$CA$39),Punktemodus!B17,0)</f>
        <v>10</v>
      </c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55"/>
      <c r="CR67" s="142" t="s">
        <v>138</v>
      </c>
      <c r="CS67" s="155"/>
      <c r="CT67" s="155"/>
      <c r="CU67" s="155"/>
      <c r="CV67" s="155"/>
      <c r="CW67" s="134"/>
    </row>
    <row r="68" spans="1:101" ht="18.75" customHeight="1" thickBot="1" x14ac:dyDescent="0.3">
      <c r="A68" s="60"/>
      <c r="B68" s="60"/>
      <c r="C68" s="206" t="str">
        <f>Spielplan!$C$68</f>
        <v>Iran</v>
      </c>
      <c r="D68" s="207"/>
      <c r="E68" s="104"/>
      <c r="F68" s="93"/>
      <c r="G68" s="104"/>
      <c r="H68" s="206" t="str">
        <f>Spielplan!$H$68</f>
        <v>Nigeria</v>
      </c>
      <c r="I68" s="207"/>
      <c r="J68" s="60"/>
      <c r="K68" s="60" t="s">
        <v>102</v>
      </c>
      <c r="L68" s="60">
        <f t="shared" si="20"/>
        <v>0</v>
      </c>
      <c r="M68" s="60"/>
      <c r="N68" s="60"/>
      <c r="O68" s="60">
        <f>IF($E68="",0,IF($E68&gt;$G68,3,IF($E68=$G68,1,0)))</f>
        <v>0</v>
      </c>
      <c r="P68" s="60">
        <f>IF($G68="",0,IF($E68&gt;$G68,0,IF($E68=$G68,1,3)))</f>
        <v>0</v>
      </c>
      <c r="Q68" s="60"/>
      <c r="R68" s="60"/>
      <c r="S68" s="60">
        <f>E68</f>
        <v>0</v>
      </c>
      <c r="T68" s="60">
        <f>G68</f>
        <v>0</v>
      </c>
      <c r="U68" s="60"/>
      <c r="V68" s="60"/>
      <c r="W68" s="60">
        <f>G68</f>
        <v>0</v>
      </c>
      <c r="X68" s="60">
        <f>E68</f>
        <v>0</v>
      </c>
      <c r="Y68" s="60"/>
      <c r="Z68" s="60">
        <f>N73</f>
        <v>0</v>
      </c>
      <c r="AA68" s="60">
        <f>R73</f>
        <v>0</v>
      </c>
      <c r="AB68" s="60">
        <f>V73</f>
        <v>0</v>
      </c>
      <c r="AC68" s="60">
        <f>AA68-AB68</f>
        <v>0</v>
      </c>
      <c r="AD68" s="60">
        <f>IF(Z68&gt;Z67,-1,0)</f>
        <v>0</v>
      </c>
      <c r="AE68" s="60">
        <f>IF(Z68&gt;Z69,-1,0)</f>
        <v>0</v>
      </c>
      <c r="AF68" s="60">
        <f>IF(Z68&gt;Z70,-1,0)</f>
        <v>0</v>
      </c>
      <c r="AG68" s="60">
        <f>10000-(AJ68*1000+AM68*100+AK68*10)</f>
        <v>10000</v>
      </c>
      <c r="AH68" s="90">
        <f>RANK(AG68,AG67:AG70,1)</f>
        <v>1</v>
      </c>
      <c r="AI68" s="60" t="str">
        <f>H67</f>
        <v>Bosnien</v>
      </c>
      <c r="AJ68" s="60">
        <f t="shared" si="21"/>
        <v>0</v>
      </c>
      <c r="AK68" s="60">
        <f t="shared" si="21"/>
        <v>0</v>
      </c>
      <c r="AL68" s="60">
        <f t="shared" si="21"/>
        <v>0</v>
      </c>
      <c r="AM68" s="60">
        <f>AK68-AL68</f>
        <v>0</v>
      </c>
      <c r="AN68" s="187">
        <f>IF(AG67=AG68,IF(E67&gt;G67,AG67-0.1,AG67),AG67)</f>
        <v>10000</v>
      </c>
      <c r="AO68" s="187"/>
      <c r="AP68" s="187">
        <f>IF(AG69=AG68,IF(G72&gt;E72,AG69-0.1,AG69),AG69)</f>
        <v>10000</v>
      </c>
      <c r="AQ68" s="187">
        <f>IF(AG70=AG68,IF(G70&gt;E70,AG70-0.1,AG70),AG70)</f>
        <v>10000</v>
      </c>
      <c r="AR68" s="187">
        <f>AO71</f>
        <v>30000</v>
      </c>
      <c r="AS68" s="90">
        <f>RANK(AR68,AR67:AR70,1)</f>
        <v>1</v>
      </c>
      <c r="AT68" s="60" t="str">
        <f t="shared" si="22"/>
        <v>Bosnien</v>
      </c>
      <c r="AU68" s="60">
        <f t="shared" si="22"/>
        <v>0</v>
      </c>
      <c r="AV68" s="60">
        <f t="shared" si="22"/>
        <v>0</v>
      </c>
      <c r="AW68" s="60">
        <f t="shared" si="22"/>
        <v>0</v>
      </c>
      <c r="AX68" s="60"/>
      <c r="AY68" s="60"/>
      <c r="AZ68" s="60"/>
      <c r="BA68" s="208">
        <v>2</v>
      </c>
      <c r="BB68" s="206" t="e">
        <f>VLOOKUP(2,AS67:AT70,2,FALSE)</f>
        <v>#N/A</v>
      </c>
      <c r="BC68" s="207"/>
      <c r="BD68" s="209" t="e">
        <f>VLOOKUP(2,AS67:AW70,3,FALSE)</f>
        <v>#N/A</v>
      </c>
      <c r="BE68" s="210" t="e">
        <f>VLOOKUP(2,AS67:AW70,4,FALSE)</f>
        <v>#N/A</v>
      </c>
      <c r="BF68" s="93" t="s">
        <v>12</v>
      </c>
      <c r="BG68" s="210" t="e">
        <f>VLOOKUP(2,AS67:AW70,5,FALSE)</f>
        <v>#N/A</v>
      </c>
      <c r="BH68" s="210" t="s">
        <v>122</v>
      </c>
      <c r="BI68" s="85"/>
      <c r="BJ68" s="85">
        <f>IF(E68&gt;G68,IF(Spielplan!E68&gt;Spielplan!G68,Punktemodus!$B$3,0),0)</f>
        <v>0</v>
      </c>
      <c r="BK68" s="85">
        <f>IF(E68=G68,IF(Spielplan!E68=Spielplan!G68,Punktemodus!$B$3,0),0)</f>
        <v>10</v>
      </c>
      <c r="BL68" s="85">
        <f>IF(E68&lt;G68,IF(Spielplan!E68&lt;Spielplan!G68,Punktemodus!$B$3,0),0)</f>
        <v>0</v>
      </c>
      <c r="BM68" s="85">
        <f>IF(E68=Spielplan!E68,IF(G68=Spielplan!G68,Punktemodus!$B$5,0),0)</f>
        <v>3</v>
      </c>
      <c r="BN68" s="85">
        <f>IF(E68=Spielplan!E68,Punktemodus!$B$7,0)</f>
        <v>1</v>
      </c>
      <c r="BO68" s="85">
        <f>IF(G68=Spielplan!G68,Punktemodus!$B$7,0)</f>
        <v>1</v>
      </c>
      <c r="BP68" s="137">
        <f>IF(Spielplan!E68="",0,SUM(BJ68:BO68))</f>
        <v>0</v>
      </c>
      <c r="BQ68" s="85"/>
      <c r="BR68" s="141"/>
      <c r="BS68" s="153" t="s">
        <v>24</v>
      </c>
      <c r="BT68" s="144" t="str">
        <f>Spielplan!$BL$32</f>
        <v/>
      </c>
      <c r="BU68" s="145"/>
      <c r="BV68" s="146">
        <f>Spielplan!$BN$32</f>
        <v>0</v>
      </c>
      <c r="BW68" s="147"/>
      <c r="BX68" s="148">
        <f>IF(BT32=BT68,Punktemodus!$B$11,0)</f>
        <v>10</v>
      </c>
      <c r="BY68" s="148">
        <f>IF(BT68=BT17,Punktemodus!B13,0)</f>
        <v>5</v>
      </c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370" t="str">
        <f>Spielplan!$CI$32</f>
        <v/>
      </c>
      <c r="CR68" s="371"/>
      <c r="CS68" s="371"/>
      <c r="CT68" s="371"/>
      <c r="CU68" s="371"/>
      <c r="CV68" s="372"/>
      <c r="CW68" s="134"/>
    </row>
    <row r="69" spans="1:101" ht="18.75" customHeight="1" thickBot="1" x14ac:dyDescent="0.3">
      <c r="A69" s="60"/>
      <c r="B69" s="60"/>
      <c r="C69" s="200" t="str">
        <f>C67</f>
        <v>Argentinien</v>
      </c>
      <c r="D69" s="201"/>
      <c r="E69" s="104"/>
      <c r="F69" s="93"/>
      <c r="G69" s="104"/>
      <c r="H69" s="200" t="str">
        <f>C68</f>
        <v>Iran</v>
      </c>
      <c r="I69" s="201"/>
      <c r="J69" s="60"/>
      <c r="K69" s="60" t="s">
        <v>103</v>
      </c>
      <c r="L69" s="60">
        <f t="shared" si="20"/>
        <v>0</v>
      </c>
      <c r="M69" s="60">
        <f>IF($E69="",0,IF($E69&gt;$G69,3,IF($E69=G69,1,0)))</f>
        <v>0</v>
      </c>
      <c r="N69" s="60"/>
      <c r="O69" s="60">
        <f>IF($G69="",0,IF($E69&gt;$G69,0,IF($E69=$G69,1,3)))</f>
        <v>0</v>
      </c>
      <c r="P69" s="60"/>
      <c r="Q69" s="60">
        <f>E69</f>
        <v>0</v>
      </c>
      <c r="R69" s="60"/>
      <c r="S69" s="60">
        <f>G69</f>
        <v>0</v>
      </c>
      <c r="T69" s="60"/>
      <c r="U69" s="60">
        <f>G69</f>
        <v>0</v>
      </c>
      <c r="V69" s="60"/>
      <c r="W69" s="60">
        <f>E69</f>
        <v>0</v>
      </c>
      <c r="X69" s="60"/>
      <c r="Y69" s="60"/>
      <c r="Z69" s="60">
        <f>O73</f>
        <v>0</v>
      </c>
      <c r="AA69" s="60">
        <f>S73</f>
        <v>0</v>
      </c>
      <c r="AB69" s="60">
        <f>W73</f>
        <v>0</v>
      </c>
      <c r="AC69" s="60">
        <f>AA69-AB69</f>
        <v>0</v>
      </c>
      <c r="AD69" s="60">
        <f>IF(Z69&gt;Z67,-1,0)</f>
        <v>0</v>
      </c>
      <c r="AE69" s="60">
        <f>IF(Z69&gt;Z68,-1,0)</f>
        <v>0</v>
      </c>
      <c r="AF69" s="60">
        <f>IF(Z69&gt;Z70,-1,0)</f>
        <v>0</v>
      </c>
      <c r="AG69" s="60">
        <f>10000-(AJ69*1000+AM69*100+AK69*10)</f>
        <v>10000</v>
      </c>
      <c r="AH69" s="90">
        <f>RANK(AG69,AG67:AG70,1)</f>
        <v>1</v>
      </c>
      <c r="AI69" s="60" t="str">
        <f>C68</f>
        <v>Iran</v>
      </c>
      <c r="AJ69" s="60">
        <f t="shared" si="21"/>
        <v>0</v>
      </c>
      <c r="AK69" s="60">
        <f t="shared" si="21"/>
        <v>0</v>
      </c>
      <c r="AL69" s="60">
        <f t="shared" si="21"/>
        <v>0</v>
      </c>
      <c r="AM69" s="60">
        <f>AK69-AL69</f>
        <v>0</v>
      </c>
      <c r="AN69" s="187">
        <f>IF(AG67=AG69,IF(E69&gt;G69,AG67-0.1,AG67),AG67)</f>
        <v>10000</v>
      </c>
      <c r="AO69" s="187">
        <f>IF(AG68=AG69,IF(E72&gt;G72,AG68-0.1,AG68),AG68)</f>
        <v>10000</v>
      </c>
      <c r="AP69" s="187"/>
      <c r="AQ69" s="187">
        <f>IF(AG70=AG69,IF(G68&gt;E68,AG70-0.1,AG70),AG70)</f>
        <v>10000</v>
      </c>
      <c r="AR69" s="187">
        <f>AP71</f>
        <v>30000</v>
      </c>
      <c r="AS69" s="90">
        <f>RANK(AR69,AR67:AR70,1)</f>
        <v>1</v>
      </c>
      <c r="AT69" s="60" t="str">
        <f t="shared" si="22"/>
        <v>Iran</v>
      </c>
      <c r="AU69" s="60">
        <f t="shared" si="22"/>
        <v>0</v>
      </c>
      <c r="AV69" s="60">
        <f t="shared" si="22"/>
        <v>0</v>
      </c>
      <c r="AW69" s="60">
        <f t="shared" si="22"/>
        <v>0</v>
      </c>
      <c r="AX69" s="60"/>
      <c r="AY69" s="60"/>
      <c r="AZ69" s="60"/>
      <c r="BA69" s="113">
        <v>3</v>
      </c>
      <c r="BB69" s="114" t="e">
        <f>VLOOKUP(3,AS67:AT70,2,FALSE)</f>
        <v>#N/A</v>
      </c>
      <c r="BC69" s="115"/>
      <c r="BD69" s="116" t="e">
        <f>VLOOKUP(3,AS67:AW70,3,FALSE)</f>
        <v>#N/A</v>
      </c>
      <c r="BE69" s="116" t="e">
        <f>VLOOKUP(3,AS67:AW70,4,FALSE)</f>
        <v>#N/A</v>
      </c>
      <c r="BF69" s="93" t="s">
        <v>12</v>
      </c>
      <c r="BG69" s="116" t="e">
        <f>VLOOKUP(3,AS67:AW70,5,FALSE)</f>
        <v>#N/A</v>
      </c>
      <c r="BH69" s="60"/>
      <c r="BI69" s="85"/>
      <c r="BJ69" s="85">
        <f>IF(E69&gt;G69,IF(Spielplan!E69&gt;Spielplan!G69,Punktemodus!$B$3,0),0)</f>
        <v>0</v>
      </c>
      <c r="BK69" s="85">
        <f>IF(E69=G69,IF(Spielplan!E69=Spielplan!G69,Punktemodus!$B$3,0),0)</f>
        <v>10</v>
      </c>
      <c r="BL69" s="85">
        <f>IF(E69&lt;G69,IF(Spielplan!E69&lt;Spielplan!G69,Punktemodus!$B$3,0),0)</f>
        <v>0</v>
      </c>
      <c r="BM69" s="85">
        <f>IF(E69=Spielplan!E69,IF(G69=Spielplan!G69,Punktemodus!$B$5,0),0)</f>
        <v>3</v>
      </c>
      <c r="BN69" s="85">
        <f>IF(E69=Spielplan!E69,Punktemodus!$B$7,0)</f>
        <v>1</v>
      </c>
      <c r="BO69" s="85">
        <f>IF(G69=Spielplan!G69,Punktemodus!$B$7,0)</f>
        <v>1</v>
      </c>
      <c r="BP69" s="137">
        <f>IF(Spielplan!E69="",0,SUM(BJ69:BO69))</f>
        <v>0</v>
      </c>
      <c r="BQ69" s="85"/>
      <c r="BR69" s="141"/>
      <c r="BS69" s="149" t="s">
        <v>23</v>
      </c>
      <c r="BT69" s="144" t="str">
        <f>Spielplan!$BL$33</f>
        <v/>
      </c>
      <c r="BU69" s="145"/>
      <c r="BV69" s="146">
        <f>Spielplan!$BN$33</f>
        <v>0</v>
      </c>
      <c r="BW69" s="134"/>
      <c r="BX69" s="148">
        <f>IF(BT33=BT69,Punktemodus!$B$11,0)</f>
        <v>10</v>
      </c>
      <c r="BY69" s="148">
        <f>IF(BT69=BT16,Punktemodus!B13,0)</f>
        <v>5</v>
      </c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373"/>
      <c r="CR69" s="374"/>
      <c r="CS69" s="374"/>
      <c r="CT69" s="374"/>
      <c r="CU69" s="374"/>
      <c r="CV69" s="375"/>
      <c r="CW69" s="134"/>
    </row>
    <row r="70" spans="1:101" ht="18.75" customHeight="1" thickBot="1" x14ac:dyDescent="0.3">
      <c r="A70" s="60"/>
      <c r="B70" s="60"/>
      <c r="C70" s="206" t="str">
        <f>H67</f>
        <v>Bosnien</v>
      </c>
      <c r="D70" s="207"/>
      <c r="E70" s="104"/>
      <c r="F70" s="93"/>
      <c r="G70" s="104"/>
      <c r="H70" s="206" t="str">
        <f>H68</f>
        <v>Nigeria</v>
      </c>
      <c r="I70" s="207"/>
      <c r="J70" s="60"/>
      <c r="K70" s="60" t="s">
        <v>104</v>
      </c>
      <c r="L70" s="60">
        <f t="shared" si="20"/>
        <v>0</v>
      </c>
      <c r="M70" s="60"/>
      <c r="N70" s="60">
        <f>IF($E70="",0,IF($E70&gt;$G70,3,IF($E70=$G70,1,0)))</f>
        <v>0</v>
      </c>
      <c r="O70" s="60"/>
      <c r="P70" s="60">
        <f>IF($G70="",0,IF($E70&gt;$G70,0,IF($E70=$G70,1,3)))</f>
        <v>0</v>
      </c>
      <c r="Q70" s="60"/>
      <c r="R70" s="60">
        <f>E70</f>
        <v>0</v>
      </c>
      <c r="S70" s="60"/>
      <c r="T70" s="60">
        <f>G70</f>
        <v>0</v>
      </c>
      <c r="U70" s="60"/>
      <c r="V70" s="60">
        <f>G70</f>
        <v>0</v>
      </c>
      <c r="W70" s="60"/>
      <c r="X70" s="60">
        <f>E70</f>
        <v>0</v>
      </c>
      <c r="Y70" s="60"/>
      <c r="Z70" s="60">
        <f>P73</f>
        <v>0</v>
      </c>
      <c r="AA70" s="60">
        <f>T73</f>
        <v>0</v>
      </c>
      <c r="AB70" s="60">
        <f>X73</f>
        <v>0</v>
      </c>
      <c r="AC70" s="60">
        <f>AA70-AB70</f>
        <v>0</v>
      </c>
      <c r="AD70" s="60">
        <f>IF(Z70&gt;Z67,-1,0)</f>
        <v>0</v>
      </c>
      <c r="AE70" s="60">
        <f>IF(Z70&gt;Z68,-1,0)</f>
        <v>0</v>
      </c>
      <c r="AF70" s="60">
        <f>IF(Z70&gt;Z69,-1,0)</f>
        <v>0</v>
      </c>
      <c r="AG70" s="60">
        <f>10000-(AJ70*1000+AM70*100+AK70*10)</f>
        <v>10000</v>
      </c>
      <c r="AH70" s="90">
        <f>RANK(AG70,AG67:AG70,1)</f>
        <v>1</v>
      </c>
      <c r="AI70" s="60" t="str">
        <f>H68</f>
        <v>Nigeria</v>
      </c>
      <c r="AJ70" s="60">
        <f t="shared" si="21"/>
        <v>0</v>
      </c>
      <c r="AK70" s="60">
        <f t="shared" si="21"/>
        <v>0</v>
      </c>
      <c r="AL70" s="60">
        <f t="shared" si="21"/>
        <v>0</v>
      </c>
      <c r="AM70" s="60">
        <f>AK70-AL70</f>
        <v>0</v>
      </c>
      <c r="AN70" s="187">
        <f>IF(AG67=AG70,IF(E71&gt;G71,AG67-0.1,AG67),AG67)</f>
        <v>10000</v>
      </c>
      <c r="AO70" s="187">
        <f>IF(AG68=AG70,IF(E70&gt;G70,AG68-0.1,AG68),AG68)</f>
        <v>10000</v>
      </c>
      <c r="AP70" s="187">
        <f>IF(AG69=AG70,IF(E68&gt;G68,AG69-0.1,AG69),AG69)</f>
        <v>10000</v>
      </c>
      <c r="AQ70" s="187"/>
      <c r="AR70" s="187">
        <f>AQ71</f>
        <v>30000</v>
      </c>
      <c r="AS70" s="90">
        <f>RANK(AR70,AR67:AR70,1)</f>
        <v>1</v>
      </c>
      <c r="AT70" s="60" t="str">
        <f t="shared" si="22"/>
        <v>Nigeria</v>
      </c>
      <c r="AU70" s="60">
        <f t="shared" si="22"/>
        <v>0</v>
      </c>
      <c r="AV70" s="60">
        <f t="shared" si="22"/>
        <v>0</v>
      </c>
      <c r="AW70" s="60">
        <f t="shared" si="22"/>
        <v>0</v>
      </c>
      <c r="AX70" s="60"/>
      <c r="AY70" s="60"/>
      <c r="AZ70" s="60"/>
      <c r="BA70" s="113">
        <v>4</v>
      </c>
      <c r="BB70" s="114" t="e">
        <f>VLOOKUP(4,AS67:AT70,2,FALSE)</f>
        <v>#N/A</v>
      </c>
      <c r="BC70" s="115"/>
      <c r="BD70" s="116" t="e">
        <f>VLOOKUP(4,AS67:AW70,3,FALSE)</f>
        <v>#N/A</v>
      </c>
      <c r="BE70" s="116" t="e">
        <f>VLOOKUP(4,AS67:AW70,4,FALSE)</f>
        <v>#N/A</v>
      </c>
      <c r="BF70" s="93" t="s">
        <v>12</v>
      </c>
      <c r="BG70" s="116" t="e">
        <f>VLOOKUP(4,AS67:AW70,5,FALSE)</f>
        <v>#N/A</v>
      </c>
      <c r="BH70" s="60"/>
      <c r="BI70" s="85"/>
      <c r="BJ70" s="85">
        <f>IF(E70&gt;G70,IF(Spielplan!E70&gt;Spielplan!G70,Punktemodus!$B$3,0),0)</f>
        <v>0</v>
      </c>
      <c r="BK70" s="85">
        <f>IF(E70=G70,IF(Spielplan!E70=Spielplan!G70,Punktemodus!$B$3,0),0)</f>
        <v>10</v>
      </c>
      <c r="BL70" s="85">
        <f>IF(E70&lt;G70,IF(Spielplan!E70&lt;Spielplan!G70,Punktemodus!$B$3,0),0)</f>
        <v>0</v>
      </c>
      <c r="BM70" s="85">
        <f>IF(E70=Spielplan!E70,IF(G70=Spielplan!G70,Punktemodus!$B$5,0),0)</f>
        <v>3</v>
      </c>
      <c r="BN70" s="85">
        <f>IF(E70=Spielplan!E70,Punktemodus!$B$7,0)</f>
        <v>1</v>
      </c>
      <c r="BO70" s="85">
        <f>IF(G70=Spielplan!G70,Punktemodus!$B$7,0)</f>
        <v>1</v>
      </c>
      <c r="BP70" s="137">
        <f>IF(Spielplan!E70="",0,SUM(BJ70:BO70))</f>
        <v>0</v>
      </c>
      <c r="BQ70" s="60"/>
      <c r="BR70" s="141"/>
      <c r="BS70" s="150"/>
      <c r="BT70" s="134"/>
      <c r="BU70" s="134"/>
      <c r="BV70" s="134"/>
      <c r="BW70" s="134"/>
      <c r="BX70" s="148"/>
      <c r="BY70" s="148"/>
      <c r="BZ70" s="134"/>
      <c r="CA70" s="134"/>
      <c r="CB70" s="134"/>
      <c r="CC70" s="134"/>
      <c r="CD70" s="134"/>
      <c r="CE70" s="134"/>
      <c r="CF70" s="144" t="str">
        <f>Spielplan!$BX$34</f>
        <v/>
      </c>
      <c r="CG70" s="145"/>
      <c r="CH70" s="146">
        <f>Spielplan!$BZ$34</f>
        <v>0</v>
      </c>
      <c r="CI70" s="134"/>
      <c r="CJ70" s="134">
        <f>IF(OR(CF70=$CF$18,CF70=$CF$19,CF70=$CF$34,CF70=$CF$35),Punktemodus!$B$19,0)</f>
        <v>30</v>
      </c>
      <c r="CK70" s="134"/>
      <c r="CL70" s="134"/>
      <c r="CM70" s="134"/>
      <c r="CN70" s="134"/>
      <c r="CO70" s="134"/>
      <c r="CP70" s="134"/>
      <c r="CQ70" s="155"/>
      <c r="CR70" s="155"/>
      <c r="CS70" s="155"/>
      <c r="CT70" s="155"/>
      <c r="CU70" s="155"/>
      <c r="CV70" s="155"/>
      <c r="CW70" s="134"/>
    </row>
    <row r="71" spans="1:101" ht="18.75" customHeight="1" thickBot="1" x14ac:dyDescent="0.3">
      <c r="A71" s="60"/>
      <c r="B71" s="60"/>
      <c r="C71" s="200" t="str">
        <f>C67</f>
        <v>Argentinien</v>
      </c>
      <c r="D71" s="201"/>
      <c r="E71" s="104"/>
      <c r="F71" s="93"/>
      <c r="G71" s="104"/>
      <c r="H71" s="200" t="str">
        <f>H68</f>
        <v>Nigeria</v>
      </c>
      <c r="I71" s="201"/>
      <c r="J71" s="60"/>
      <c r="K71" s="60" t="s">
        <v>105</v>
      </c>
      <c r="L71" s="60">
        <f t="shared" si="20"/>
        <v>0</v>
      </c>
      <c r="M71" s="60">
        <f>IF($E71="",0,IF($E71&gt;$G71,3,IF($E71=G71,1,0)))</f>
        <v>0</v>
      </c>
      <c r="N71" s="60"/>
      <c r="O71" s="60"/>
      <c r="P71" s="60">
        <f>IF($G71="",0,IF($E71&gt;$G71,0,IF($E71=$G71,1,3)))</f>
        <v>0</v>
      </c>
      <c r="Q71" s="60">
        <f>E71</f>
        <v>0</v>
      </c>
      <c r="R71" s="60"/>
      <c r="S71" s="60"/>
      <c r="T71" s="60">
        <f>G71</f>
        <v>0</v>
      </c>
      <c r="U71" s="60">
        <f>G71</f>
        <v>0</v>
      </c>
      <c r="V71" s="60"/>
      <c r="W71" s="60"/>
      <c r="X71" s="60">
        <f>E71</f>
        <v>0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187">
        <f>SUM(AN67:AN70)</f>
        <v>30000</v>
      </c>
      <c r="AO71" s="187">
        <f>SUM(AO67:AO70)</f>
        <v>30000</v>
      </c>
      <c r="AP71" s="187">
        <f>SUM(AP67:AP70)</f>
        <v>30000</v>
      </c>
      <c r="AQ71" s="187">
        <f>SUM(AQ67:AQ70)</f>
        <v>30000</v>
      </c>
      <c r="AR71" s="187"/>
      <c r="AS71" s="60"/>
      <c r="AT71" s="60"/>
      <c r="AU71" s="60"/>
      <c r="AV71" s="60"/>
      <c r="AW71" s="60"/>
      <c r="AX71" s="60"/>
      <c r="AY71" s="60"/>
      <c r="AZ71" s="60"/>
      <c r="BA71" s="92"/>
      <c r="BB71" s="60"/>
      <c r="BC71" s="60"/>
      <c r="BD71" s="60"/>
      <c r="BE71" s="60"/>
      <c r="BF71" s="60"/>
      <c r="BG71" s="60"/>
      <c r="BH71" s="60"/>
      <c r="BI71" s="60"/>
      <c r="BJ71" s="85">
        <f>IF(E71&gt;G71,IF(Spielplan!E71&gt;Spielplan!G71,Punktemodus!$B$3,0),0)</f>
        <v>0</v>
      </c>
      <c r="BK71" s="85">
        <f>IF(E71=G71,IF(Spielplan!E71=Spielplan!G71,Punktemodus!$B$3,0),0)</f>
        <v>10</v>
      </c>
      <c r="BL71" s="85">
        <f>IF(E71&lt;G71,IF(Spielplan!E71&lt;Spielplan!G71,Punktemodus!$B$3,0),0)</f>
        <v>0</v>
      </c>
      <c r="BM71" s="85">
        <f>IF(E71=Spielplan!E71,IF(G71=Spielplan!G71,Punktemodus!$B$5,0),0)</f>
        <v>3</v>
      </c>
      <c r="BN71" s="85">
        <f>IF(E71=Spielplan!E71,Punktemodus!$B$7,0)</f>
        <v>1</v>
      </c>
      <c r="BO71" s="85">
        <f>IF(G71=Spielplan!G71,Punktemodus!$B$7,0)</f>
        <v>1</v>
      </c>
      <c r="BP71" s="137">
        <f>IF(Spielplan!E71="",0,SUM(BJ71:BO71))</f>
        <v>0</v>
      </c>
      <c r="BQ71" s="60"/>
      <c r="BR71" s="141"/>
      <c r="BS71" s="134"/>
      <c r="BT71" s="134"/>
      <c r="BU71" s="134"/>
      <c r="BV71" s="134"/>
      <c r="BW71" s="134"/>
      <c r="BX71" s="148"/>
      <c r="BY71" s="148"/>
      <c r="BZ71" s="134"/>
      <c r="CA71" s="134"/>
      <c r="CB71" s="134"/>
      <c r="CC71" s="134"/>
      <c r="CD71" s="134"/>
      <c r="CE71" s="134"/>
      <c r="CF71" s="144" t="str">
        <f>Spielplan!$BX$35</f>
        <v/>
      </c>
      <c r="CG71" s="145"/>
      <c r="CH71" s="146">
        <f>Spielplan!$BZ$35</f>
        <v>0</v>
      </c>
      <c r="CI71" s="134"/>
      <c r="CJ71" s="134">
        <f>IF(OR(CF71=$CF$18,CF71=$CF$19,CF71=$CF$34,CF71=$CF$35),Punktemodus!$B$19,0)</f>
        <v>30</v>
      </c>
      <c r="CK71" s="134"/>
      <c r="CL71" s="134"/>
      <c r="CM71" s="134"/>
      <c r="CN71" s="134"/>
      <c r="CO71" s="134"/>
      <c r="CP71" s="134"/>
      <c r="CQ71" s="155"/>
      <c r="CR71" s="155"/>
      <c r="CS71" s="155"/>
      <c r="CT71" s="155"/>
      <c r="CU71" s="155"/>
      <c r="CV71" s="155"/>
      <c r="CW71" s="134"/>
    </row>
    <row r="72" spans="1:101" ht="18.75" customHeight="1" thickBot="1" x14ac:dyDescent="0.3">
      <c r="A72" s="60"/>
      <c r="B72" s="60"/>
      <c r="C72" s="206" t="str">
        <f>H67</f>
        <v>Bosnien</v>
      </c>
      <c r="D72" s="207"/>
      <c r="E72" s="104"/>
      <c r="F72" s="106"/>
      <c r="G72" s="104"/>
      <c r="H72" s="206" t="str">
        <f>C68</f>
        <v>Iran</v>
      </c>
      <c r="I72" s="207"/>
      <c r="J72" s="60"/>
      <c r="K72" s="60" t="s">
        <v>105</v>
      </c>
      <c r="L72" s="60">
        <f t="shared" si="20"/>
        <v>0</v>
      </c>
      <c r="M72" s="60"/>
      <c r="N72" s="60">
        <f>IF($E72="",0,IF($E72&gt;$G72,3,IF($E72=$G72,1,0)))</f>
        <v>0</v>
      </c>
      <c r="O72" s="60">
        <f>IF($G72="",0,IF($E72&gt;$G72,0,IF($E72=$G72,1,3)))</f>
        <v>0</v>
      </c>
      <c r="P72" s="60"/>
      <c r="Q72" s="60"/>
      <c r="R72" s="60">
        <f>E72</f>
        <v>0</v>
      </c>
      <c r="S72" s="60">
        <f>G72</f>
        <v>0</v>
      </c>
      <c r="T72" s="60"/>
      <c r="U72" s="60"/>
      <c r="V72" s="60">
        <f>G72</f>
        <v>0</v>
      </c>
      <c r="W72" s="60">
        <f>E72</f>
        <v>0</v>
      </c>
      <c r="X72" s="60"/>
      <c r="Y72" s="60"/>
      <c r="Z72" s="60" t="s">
        <v>30</v>
      </c>
      <c r="AA72" s="60"/>
      <c r="AB72" s="60"/>
      <c r="AC72" s="60"/>
      <c r="AD72" s="60"/>
      <c r="AE72" s="60"/>
      <c r="AF72" s="60"/>
      <c r="AG72" s="60" t="b">
        <f>OR(AG67=AG68,AG67=AG69,AG67=AG70,AG68=AG69,AG68=AG70,AG69=AG70)</f>
        <v>1</v>
      </c>
      <c r="AH72" s="60"/>
      <c r="AI72" s="60"/>
      <c r="AJ72" s="60"/>
      <c r="AK72" s="60"/>
      <c r="AL72" s="60"/>
      <c r="AM72" s="60"/>
      <c r="AN72" s="60"/>
      <c r="AO72" s="60" t="s">
        <v>34</v>
      </c>
      <c r="AP72" s="60"/>
      <c r="AQ72" s="60"/>
      <c r="AR72" s="60" t="b">
        <f>OR(AR67=AR68,AR67=AR69,AR67=AR70,AR68=AR69,AR68=AR70,AR69=AR70)</f>
        <v>1</v>
      </c>
      <c r="AS72" s="60"/>
      <c r="AT72" s="60"/>
      <c r="AU72" s="60"/>
      <c r="AV72" s="60"/>
      <c r="AW72" s="60"/>
      <c r="AX72" s="60"/>
      <c r="AY72" s="60"/>
      <c r="AZ72" s="60"/>
      <c r="BA72" s="92"/>
      <c r="BB72" s="60"/>
      <c r="BC72" s="60"/>
      <c r="BD72" s="60"/>
      <c r="BE72" s="60"/>
      <c r="BF72" s="60"/>
      <c r="BG72" s="60"/>
      <c r="BH72" s="60"/>
      <c r="BI72" s="60"/>
      <c r="BJ72" s="85">
        <f>IF(E72&gt;G72,IF(Spielplan!E72&gt;Spielplan!G72,Punktemodus!$B$3,0),0)</f>
        <v>0</v>
      </c>
      <c r="BK72" s="85">
        <f>IF(E72=G72,IF(Spielplan!E72=Spielplan!G72,Punktemodus!$B$3,0),0)</f>
        <v>10</v>
      </c>
      <c r="BL72" s="85">
        <f>IF(E72&lt;G72,IF(Spielplan!E72&lt;Spielplan!G72,Punktemodus!$B$3,0),0)</f>
        <v>0</v>
      </c>
      <c r="BM72" s="85">
        <f>IF(E72=Spielplan!E72,IF(G72=Spielplan!G72,Punktemodus!$B$5,0),0)</f>
        <v>3</v>
      </c>
      <c r="BN72" s="85">
        <f>IF(E72=Spielplan!E72,Punktemodus!$B$7,0)</f>
        <v>1</v>
      </c>
      <c r="BO72" s="85">
        <f>IF(G72=Spielplan!G72,Punktemodus!$B$7,0)</f>
        <v>1</v>
      </c>
      <c r="BP72" s="137">
        <f>IF(Spielplan!E72="",0,SUM(BJ72:BO72))</f>
        <v>0</v>
      </c>
      <c r="BQ72" s="60"/>
      <c r="BR72" s="141"/>
      <c r="BS72" s="153" t="s">
        <v>126</v>
      </c>
      <c r="BT72" s="144" t="str">
        <f>Spielplan!$BL$36</f>
        <v/>
      </c>
      <c r="BU72" s="145"/>
      <c r="BV72" s="146">
        <f>Spielplan!$BN$36</f>
        <v>0</v>
      </c>
      <c r="BW72" s="147"/>
      <c r="BX72" s="148">
        <f>IF(BT36=BT72,Punktemodus!$B$11,0)</f>
        <v>10</v>
      </c>
      <c r="BY72" s="148">
        <f>IF(BT72=BT21,Punktemodus!B13,0)</f>
        <v>5</v>
      </c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55"/>
      <c r="CR72" s="155"/>
      <c r="CS72" s="155"/>
      <c r="CT72" s="155"/>
      <c r="CU72" s="155"/>
      <c r="CV72" s="155"/>
      <c r="CW72" s="134"/>
    </row>
    <row r="73" spans="1:101" ht="18.75" customHeight="1" thickBot="1" x14ac:dyDescent="0.25">
      <c r="A73" s="60"/>
      <c r="B73" s="60"/>
      <c r="C73" s="136" t="str">
        <f>IF(G72="","",IF(AR72=TRUE,"Achtung: Fehler in Tabelle!",""))</f>
        <v/>
      </c>
      <c r="D73" s="60"/>
      <c r="E73" s="85"/>
      <c r="F73" s="60"/>
      <c r="G73" s="85"/>
      <c r="H73" s="60"/>
      <c r="I73" s="60"/>
      <c r="J73" s="60"/>
      <c r="K73" s="60"/>
      <c r="L73" s="60"/>
      <c r="M73" s="60">
        <f t="shared" ref="M73:X73" si="23">SUM(M67:M72)</f>
        <v>0</v>
      </c>
      <c r="N73" s="60">
        <f t="shared" si="23"/>
        <v>0</v>
      </c>
      <c r="O73" s="60">
        <f t="shared" si="23"/>
        <v>0</v>
      </c>
      <c r="P73" s="60">
        <f t="shared" si="23"/>
        <v>0</v>
      </c>
      <c r="Q73" s="60">
        <f t="shared" si="23"/>
        <v>0</v>
      </c>
      <c r="R73" s="60">
        <f t="shared" si="23"/>
        <v>0</v>
      </c>
      <c r="S73" s="60">
        <f t="shared" si="23"/>
        <v>0</v>
      </c>
      <c r="T73" s="60">
        <f t="shared" si="23"/>
        <v>0</v>
      </c>
      <c r="U73" s="60">
        <f t="shared" si="23"/>
        <v>0</v>
      </c>
      <c r="V73" s="60">
        <f t="shared" si="23"/>
        <v>0</v>
      </c>
      <c r="W73" s="60">
        <f t="shared" si="23"/>
        <v>0</v>
      </c>
      <c r="X73" s="60">
        <f t="shared" si="23"/>
        <v>0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160">
        <f>SUM(BP67:BP72)</f>
        <v>0</v>
      </c>
      <c r="BQ73" s="60"/>
      <c r="BR73" s="141"/>
      <c r="BS73" s="149" t="s">
        <v>127</v>
      </c>
      <c r="BT73" s="144" t="str">
        <f>Spielplan!$BL$37</f>
        <v/>
      </c>
      <c r="BU73" s="145"/>
      <c r="BV73" s="146">
        <f>Spielplan!$BN$37</f>
        <v>0</v>
      </c>
      <c r="BW73" s="134"/>
      <c r="BX73" s="148">
        <f>IF(BT37=BT73,Punktemodus!$B$11,0)</f>
        <v>10</v>
      </c>
      <c r="BY73" s="148">
        <f>IF(BT73=BT20,Punktemodus!B13,0)</f>
        <v>5</v>
      </c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55"/>
      <c r="CR73" s="155"/>
      <c r="CS73" s="155"/>
      <c r="CT73" s="155"/>
      <c r="CU73" s="155"/>
      <c r="CV73" s="155"/>
      <c r="CW73" s="134"/>
    </row>
    <row r="74" spans="1:101" ht="18.75" customHeight="1" thickBot="1" x14ac:dyDescent="0.3">
      <c r="A74" s="60"/>
      <c r="B74" s="60"/>
      <c r="C74" s="60"/>
      <c r="D74" s="60"/>
      <c r="E74" s="85"/>
      <c r="F74" s="60"/>
      <c r="G74" s="85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138"/>
      <c r="BQ74" s="60"/>
      <c r="BR74" s="141"/>
      <c r="BS74" s="150"/>
      <c r="BT74" s="134"/>
      <c r="BU74" s="134"/>
      <c r="BV74" s="134"/>
      <c r="BW74" s="134"/>
      <c r="BX74" s="148"/>
      <c r="BY74" s="148"/>
      <c r="BZ74" s="134"/>
      <c r="CA74" s="144" t="str">
        <f>Spielplan!$BS$38</f>
        <v/>
      </c>
      <c r="CB74" s="145"/>
      <c r="CC74" s="146">
        <f>Spielplan!$BU$38</f>
        <v>0</v>
      </c>
      <c r="CD74" s="147"/>
      <c r="CE74" s="134">
        <f>IF(CA74=CA38,Punktemodus!B15,0)</f>
        <v>20</v>
      </c>
      <c r="CF74" s="148">
        <f>IF(OR(CA74=$CA$14,CA74=$CA$15,CA74=$CA$22,CA74=$CA$23,CA74=$CA$30,CA74=$CA$31,CA74=$CA$39),Punktemodus!B17,0)</f>
        <v>10</v>
      </c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</row>
    <row r="75" spans="1:101" ht="18.75" customHeight="1" thickBot="1" x14ac:dyDescent="0.25">
      <c r="A75" s="60"/>
      <c r="B75" s="60"/>
      <c r="C75" s="60"/>
      <c r="D75" s="60"/>
      <c r="E75" s="85"/>
      <c r="F75" s="60"/>
      <c r="G75" s="85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138"/>
      <c r="BQ75" s="60"/>
      <c r="BR75" s="141"/>
      <c r="BS75" s="134"/>
      <c r="BT75" s="134"/>
      <c r="BU75" s="134"/>
      <c r="BV75" s="134"/>
      <c r="BW75" s="134"/>
      <c r="BX75" s="148"/>
      <c r="BY75" s="148"/>
      <c r="BZ75" s="134"/>
      <c r="CA75" s="144" t="str">
        <f>Spielplan!$BS$39</f>
        <v/>
      </c>
      <c r="CB75" s="145"/>
      <c r="CC75" s="146">
        <f>Spielplan!$BU$39</f>
        <v>0</v>
      </c>
      <c r="CD75" s="134"/>
      <c r="CE75" s="134">
        <f>IF(CA75=CA39,Punktemodus!B15,0)</f>
        <v>20</v>
      </c>
      <c r="CF75" s="148">
        <f>IF(OR(CA75=$CA$14,CA75=$CA$15,CA75=$CA$22,CA75=$CA$23,CA75=$CA$30,CA75=$CA$31,CA75=$CA$38),Punktemodus!B17,0)</f>
        <v>10</v>
      </c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</row>
    <row r="76" spans="1:101" ht="18.75" customHeight="1" thickBot="1" x14ac:dyDescent="0.3">
      <c r="A76" s="60"/>
      <c r="B76" s="60"/>
      <c r="C76" s="88" t="s">
        <v>92</v>
      </c>
      <c r="D76" s="60"/>
      <c r="E76" s="85"/>
      <c r="F76" s="60"/>
      <c r="G76" s="85"/>
      <c r="H76" s="60"/>
      <c r="I76" s="60"/>
      <c r="J76" s="60"/>
      <c r="K76" s="60"/>
      <c r="L76" s="60"/>
      <c r="M76" s="60" t="s">
        <v>4</v>
      </c>
      <c r="N76" s="60"/>
      <c r="O76" s="60"/>
      <c r="P76" s="60"/>
      <c r="Q76" s="60" t="s">
        <v>6</v>
      </c>
      <c r="R76" s="60"/>
      <c r="S76" s="60"/>
      <c r="T76" s="60"/>
      <c r="U76" s="60" t="s">
        <v>7</v>
      </c>
      <c r="V76" s="60"/>
      <c r="W76" s="60"/>
      <c r="X76" s="60"/>
      <c r="Y76" s="60"/>
      <c r="Z76" s="60" t="s">
        <v>4</v>
      </c>
      <c r="AA76" s="60" t="s">
        <v>5</v>
      </c>
      <c r="AB76" s="60"/>
      <c r="AC76" s="60"/>
      <c r="AD76" s="60" t="s">
        <v>9</v>
      </c>
      <c r="AE76" s="60"/>
      <c r="AF76" s="60"/>
      <c r="AG76" s="60"/>
      <c r="AH76" s="60" t="s">
        <v>32</v>
      </c>
      <c r="AI76" s="60"/>
      <c r="AJ76" s="60"/>
      <c r="AK76" s="60"/>
      <c r="AL76" s="60"/>
      <c r="AM76" s="60"/>
      <c r="AN76" s="60" t="s">
        <v>35</v>
      </c>
      <c r="AO76" s="60"/>
      <c r="AP76" s="60"/>
      <c r="AQ76" s="60"/>
      <c r="AR76" s="60"/>
      <c r="AS76" s="60" t="s">
        <v>33</v>
      </c>
      <c r="AT76" s="60"/>
      <c r="AU76" s="60"/>
      <c r="AV76" s="60"/>
      <c r="AW76" s="60"/>
      <c r="AX76" s="60"/>
      <c r="AY76" s="60"/>
      <c r="AZ76" s="60"/>
      <c r="BA76" s="60"/>
      <c r="BB76" s="89" t="s">
        <v>10</v>
      </c>
      <c r="BC76" s="60"/>
      <c r="BD76" s="90" t="s">
        <v>4</v>
      </c>
      <c r="BE76" s="60"/>
      <c r="BF76" s="61" t="s">
        <v>5</v>
      </c>
      <c r="BG76" s="60"/>
      <c r="BH76" s="60"/>
      <c r="BI76" s="85"/>
      <c r="BJ76" s="60"/>
      <c r="BK76" s="60"/>
      <c r="BL76" s="60"/>
      <c r="BM76" s="60"/>
      <c r="BN76" s="60"/>
      <c r="BO76" s="60"/>
      <c r="BP76" s="138"/>
      <c r="BQ76" s="85"/>
      <c r="BR76" s="141"/>
      <c r="BS76" s="153" t="s">
        <v>128</v>
      </c>
      <c r="BT76" s="144" t="str">
        <f>Spielplan!$BL$40</f>
        <v/>
      </c>
      <c r="BU76" s="145"/>
      <c r="BV76" s="146">
        <f>Spielplan!$BN$40</f>
        <v>0</v>
      </c>
      <c r="BW76" s="147"/>
      <c r="BX76" s="148">
        <f>IF(BT40=BT76,Punktemodus!$B$11,0)</f>
        <v>10</v>
      </c>
      <c r="BY76" s="148">
        <f>IF(BT76=BT25,Punktemodus!B13,0)</f>
        <v>5</v>
      </c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</row>
    <row r="77" spans="1:101" ht="18.75" customHeight="1" thickBot="1" x14ac:dyDescent="0.25">
      <c r="A77" s="60"/>
      <c r="B77" s="60"/>
      <c r="C77" s="60"/>
      <c r="D77" s="60"/>
      <c r="E77" s="85"/>
      <c r="F77" s="60"/>
      <c r="G77" s="85"/>
      <c r="H77" s="60"/>
      <c r="I77" s="60"/>
      <c r="J77" s="60"/>
      <c r="K77" s="60"/>
      <c r="L77" s="60"/>
      <c r="M77" s="60" t="s">
        <v>0</v>
      </c>
      <c r="N77" s="60" t="s">
        <v>1</v>
      </c>
      <c r="O77" s="60" t="s">
        <v>2</v>
      </c>
      <c r="P77" s="60" t="s">
        <v>3</v>
      </c>
      <c r="Q77" s="60" t="s">
        <v>0</v>
      </c>
      <c r="R77" s="60" t="s">
        <v>1</v>
      </c>
      <c r="S77" s="60" t="s">
        <v>2</v>
      </c>
      <c r="T77" s="60" t="s">
        <v>3</v>
      </c>
      <c r="U77" s="60" t="s">
        <v>0</v>
      </c>
      <c r="V77" s="60" t="s">
        <v>1</v>
      </c>
      <c r="W77" s="60" t="s">
        <v>2</v>
      </c>
      <c r="X77" s="60" t="s">
        <v>3</v>
      </c>
      <c r="Y77" s="60"/>
      <c r="Z77" s="60" t="s">
        <v>8</v>
      </c>
      <c r="AA77" s="60"/>
      <c r="AB77" s="60"/>
      <c r="AC77" s="60"/>
      <c r="AD77" s="60"/>
      <c r="AE77" s="60"/>
      <c r="AF77" s="60"/>
      <c r="AG77" s="60"/>
      <c r="AH77" s="60" t="s">
        <v>31</v>
      </c>
      <c r="AI77" s="60"/>
      <c r="AJ77" s="60"/>
      <c r="AK77" s="60"/>
      <c r="AL77" s="60"/>
      <c r="AM77" s="60"/>
      <c r="AN77" s="60" t="str">
        <f>AI78</f>
        <v>Deutschland</v>
      </c>
      <c r="AO77" s="60" t="str">
        <f>AI79</f>
        <v>Portugal</v>
      </c>
      <c r="AP77" s="60" t="str">
        <f>AI80</f>
        <v>Ghana</v>
      </c>
      <c r="AQ77" s="60" t="str">
        <f>AI81</f>
        <v>USA</v>
      </c>
      <c r="AR77" s="60"/>
      <c r="AS77" s="60" t="s">
        <v>31</v>
      </c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85"/>
      <c r="BJ77" s="85"/>
      <c r="BK77" s="85"/>
      <c r="BL77" s="85"/>
      <c r="BM77" s="85"/>
      <c r="BN77" s="85"/>
      <c r="BO77" s="85"/>
      <c r="BP77" s="137"/>
      <c r="BQ77" s="85"/>
      <c r="BR77" s="141"/>
      <c r="BS77" s="149" t="s">
        <v>129</v>
      </c>
      <c r="BT77" s="144" t="str">
        <f>Spielplan!$BL$41</f>
        <v/>
      </c>
      <c r="BU77" s="145"/>
      <c r="BV77" s="146">
        <f>Spielplan!$BN$41</f>
        <v>0</v>
      </c>
      <c r="BW77" s="134"/>
      <c r="BX77" s="148">
        <f>IF(BT41=BT77,Punktemodus!$B$11,0)</f>
        <v>10</v>
      </c>
      <c r="BY77" s="148">
        <f>IF(BT77=BT24,Punktemodus!B13,0)</f>
        <v>5</v>
      </c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</row>
    <row r="78" spans="1:101" ht="18.75" customHeight="1" thickBot="1" x14ac:dyDescent="0.3">
      <c r="A78" s="60"/>
      <c r="B78" s="60"/>
      <c r="C78" s="211" t="str">
        <f>Spielplan!$C$78</f>
        <v>Deutschland</v>
      </c>
      <c r="D78" s="212"/>
      <c r="E78" s="104"/>
      <c r="F78" s="93"/>
      <c r="G78" s="104"/>
      <c r="H78" s="211" t="str">
        <f>Spielplan!$H$78</f>
        <v>Portugal</v>
      </c>
      <c r="I78" s="212"/>
      <c r="J78" s="60"/>
      <c r="K78" s="60" t="s">
        <v>108</v>
      </c>
      <c r="L78" s="60">
        <f t="shared" ref="L78:L83" si="24">IF(E78-G78&gt;0,1,IF(G78=E78,0,-1))</f>
        <v>0</v>
      </c>
      <c r="M78" s="60">
        <f>IF($E78="",0,IF($E78&gt;$G78,3,IF($E78=G78,1,0)))</f>
        <v>0</v>
      </c>
      <c r="N78" s="60">
        <f>IF($G78="",0,IF($E78&gt;$G78,0,IF($E78=G78,1,3)))</f>
        <v>0</v>
      </c>
      <c r="O78" s="60"/>
      <c r="P78" s="60"/>
      <c r="Q78" s="60">
        <f>E78</f>
        <v>0</v>
      </c>
      <c r="R78" s="60">
        <f>G78</f>
        <v>0</v>
      </c>
      <c r="S78" s="60"/>
      <c r="T78" s="60"/>
      <c r="U78" s="60">
        <f>G78</f>
        <v>0</v>
      </c>
      <c r="V78" s="60">
        <f>E78</f>
        <v>0</v>
      </c>
      <c r="W78" s="60"/>
      <c r="X78" s="60"/>
      <c r="Y78" s="60"/>
      <c r="Z78" s="60">
        <f>M84</f>
        <v>0</v>
      </c>
      <c r="AA78" s="60">
        <f>Q84</f>
        <v>0</v>
      </c>
      <c r="AB78" s="60">
        <f>U84</f>
        <v>0</v>
      </c>
      <c r="AC78" s="60">
        <f>AA78-AB78</f>
        <v>0</v>
      </c>
      <c r="AD78" s="60">
        <f>IF(Z78&gt;Z79,-1,0)</f>
        <v>0</v>
      </c>
      <c r="AE78" s="60">
        <f>IF(Z78&gt;Z80,-1,0)</f>
        <v>0</v>
      </c>
      <c r="AF78" s="60">
        <f>IF(Z78&gt;Z81,-1,0)</f>
        <v>0</v>
      </c>
      <c r="AG78" s="60">
        <f>10000-(AJ78*1000+AM78*100+AK78*10)</f>
        <v>10000</v>
      </c>
      <c r="AH78" s="90">
        <f>RANK(AG78,AG78:AG81,1)</f>
        <v>1</v>
      </c>
      <c r="AI78" s="60" t="str">
        <f>C78</f>
        <v>Deutschland</v>
      </c>
      <c r="AJ78" s="60">
        <f t="shared" ref="AJ78:AL81" si="25">Z78</f>
        <v>0</v>
      </c>
      <c r="AK78" s="60">
        <f t="shared" si="25"/>
        <v>0</v>
      </c>
      <c r="AL78" s="60">
        <f t="shared" si="25"/>
        <v>0</v>
      </c>
      <c r="AM78" s="60">
        <f>AK78-AL78</f>
        <v>0</v>
      </c>
      <c r="AN78" s="187"/>
      <c r="AO78" s="187">
        <f>IF(AG79=AG78,IF(G78&gt;E78,AG79-0.1,AG79),AG79)</f>
        <v>10000</v>
      </c>
      <c r="AP78" s="187">
        <f>IF(AG80=AG78,IF(G80&gt;E80,AG80-0.1,AG80),AG80)</f>
        <v>10000</v>
      </c>
      <c r="AQ78" s="187">
        <f>IF(AG81=AG78,IF(G82&gt;E82,AG81-0.1,AG81),AG81)</f>
        <v>10000</v>
      </c>
      <c r="AR78" s="187">
        <f>AN82</f>
        <v>30000</v>
      </c>
      <c r="AS78" s="90">
        <f>RANK(AR78,AR78:AR81,1)</f>
        <v>1</v>
      </c>
      <c r="AT78" s="60" t="str">
        <f t="shared" ref="AT78:AW81" si="26">AI78</f>
        <v>Deutschland</v>
      </c>
      <c r="AU78" s="60">
        <f t="shared" si="26"/>
        <v>0</v>
      </c>
      <c r="AV78" s="60">
        <f t="shared" si="26"/>
        <v>0</v>
      </c>
      <c r="AW78" s="60">
        <f t="shared" si="26"/>
        <v>0</v>
      </c>
      <c r="AX78" s="60"/>
      <c r="AY78" s="60"/>
      <c r="AZ78" s="60"/>
      <c r="BA78" s="213">
        <v>1</v>
      </c>
      <c r="BB78" s="211" t="str">
        <f>VLOOKUP(1,AS78:AT81,2,FALSE)</f>
        <v>Deutschland</v>
      </c>
      <c r="BC78" s="214"/>
      <c r="BD78" s="215">
        <f>VLOOKUP(1,AS78:AW81,3,FALSE)</f>
        <v>0</v>
      </c>
      <c r="BE78" s="216">
        <f>VLOOKUP(1,AS78:AW81,4,FALSE)</f>
        <v>0</v>
      </c>
      <c r="BF78" s="93" t="s">
        <v>12</v>
      </c>
      <c r="BG78" s="216">
        <f>VLOOKUP(1,AS78:AW81,5,FALSE)</f>
        <v>0</v>
      </c>
      <c r="BH78" s="217" t="s">
        <v>123</v>
      </c>
      <c r="BI78" s="85"/>
      <c r="BJ78" s="85">
        <f>IF(E78&gt;G78,IF(Spielplan!E78&gt;Spielplan!G78,Punktemodus!$B$3,0),0)</f>
        <v>0</v>
      </c>
      <c r="BK78" s="85">
        <f>IF(E78=G78,IF(Spielplan!E78=Spielplan!G78,Punktemodus!$B$3,0),0)</f>
        <v>10</v>
      </c>
      <c r="BL78" s="85">
        <f>IF(E78&lt;G78,IF(Spielplan!E78&lt;Spielplan!G78,Punktemodus!$B$3,0),0)</f>
        <v>0</v>
      </c>
      <c r="BM78" s="85">
        <f>IF(E78=Spielplan!E78,IF(G78=Spielplan!G78,Punktemodus!$B$5,0),0)</f>
        <v>3</v>
      </c>
      <c r="BN78" s="85">
        <f>IF(E78=Spielplan!E78,Punktemodus!$B$7,0)</f>
        <v>1</v>
      </c>
      <c r="BO78" s="85">
        <f>IF(G78=Spielplan!G78,Punktemodus!$B$7,0)</f>
        <v>1</v>
      </c>
      <c r="BP78" s="137">
        <f>IF(Spielplan!E78="",0,SUM(BJ78:BO78))</f>
        <v>0</v>
      </c>
      <c r="BQ78" s="85"/>
      <c r="BR78" s="141"/>
      <c r="BS78" s="150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</row>
    <row r="79" spans="1:101" ht="18.75" customHeight="1" thickBot="1" x14ac:dyDescent="0.3">
      <c r="A79" s="60"/>
      <c r="B79" s="60"/>
      <c r="C79" s="218" t="str">
        <f>Spielplan!$C$79</f>
        <v>Ghana</v>
      </c>
      <c r="D79" s="219"/>
      <c r="E79" s="104"/>
      <c r="F79" s="93"/>
      <c r="G79" s="104"/>
      <c r="H79" s="218" t="str">
        <f>Spielplan!$H$79</f>
        <v>USA</v>
      </c>
      <c r="I79" s="219"/>
      <c r="J79" s="60"/>
      <c r="K79" s="60" t="s">
        <v>109</v>
      </c>
      <c r="L79" s="60">
        <f t="shared" si="24"/>
        <v>0</v>
      </c>
      <c r="M79" s="60"/>
      <c r="N79" s="60"/>
      <c r="O79" s="60">
        <f>IF($E79="",0,IF($E79&gt;$G79,3,IF($E79=$G79,1,0)))</f>
        <v>0</v>
      </c>
      <c r="P79" s="60">
        <f>IF($G79="",0,IF($E79&gt;$G79,0,IF($E79=$G79,1,3)))</f>
        <v>0</v>
      </c>
      <c r="Q79" s="60"/>
      <c r="R79" s="60"/>
      <c r="S79" s="60">
        <f>E79</f>
        <v>0</v>
      </c>
      <c r="T79" s="60">
        <f>G79</f>
        <v>0</v>
      </c>
      <c r="U79" s="60"/>
      <c r="V79" s="60"/>
      <c r="W79" s="60">
        <f>G79</f>
        <v>0</v>
      </c>
      <c r="X79" s="60">
        <f>E79</f>
        <v>0</v>
      </c>
      <c r="Y79" s="60"/>
      <c r="Z79" s="60">
        <f>N84</f>
        <v>0</v>
      </c>
      <c r="AA79" s="60">
        <f>R84</f>
        <v>0</v>
      </c>
      <c r="AB79" s="60">
        <f>V84</f>
        <v>0</v>
      </c>
      <c r="AC79" s="60">
        <f>AA79-AB79</f>
        <v>0</v>
      </c>
      <c r="AD79" s="60">
        <f>IF(Z79&gt;Z78,-1,0)</f>
        <v>0</v>
      </c>
      <c r="AE79" s="60">
        <f>IF(Z79&gt;Z80,-1,0)</f>
        <v>0</v>
      </c>
      <c r="AF79" s="60">
        <f>IF(Z79&gt;Z81,-1,0)</f>
        <v>0</v>
      </c>
      <c r="AG79" s="60">
        <f>10000-(AJ79*1000+AM79*100+AK79*10)</f>
        <v>10000</v>
      </c>
      <c r="AH79" s="90">
        <f>RANK(AG79,AG78:AG81,1)</f>
        <v>1</v>
      </c>
      <c r="AI79" s="60" t="str">
        <f>H78</f>
        <v>Portugal</v>
      </c>
      <c r="AJ79" s="60">
        <f t="shared" si="25"/>
        <v>0</v>
      </c>
      <c r="AK79" s="60">
        <f t="shared" si="25"/>
        <v>0</v>
      </c>
      <c r="AL79" s="60">
        <f t="shared" si="25"/>
        <v>0</v>
      </c>
      <c r="AM79" s="60">
        <f>AK79-AL79</f>
        <v>0</v>
      </c>
      <c r="AN79" s="187">
        <f>IF(AG78=AG79,IF(E78&gt;G78,AG78-0.1,AG78),AG78)</f>
        <v>10000</v>
      </c>
      <c r="AO79" s="187"/>
      <c r="AP79" s="187">
        <f>IF(AG80=AG79,IF(G83&gt;E83,AG80-0.1,AG80),AG80)</f>
        <v>10000</v>
      </c>
      <c r="AQ79" s="187">
        <f>IF(AG81=AG79,IF(G81&gt;E81,AG81-0.1,AG81),AG81)</f>
        <v>10000</v>
      </c>
      <c r="AR79" s="187">
        <f>AO82</f>
        <v>30000</v>
      </c>
      <c r="AS79" s="90">
        <f>RANK(AR79,AR78:AR81,1)</f>
        <v>1</v>
      </c>
      <c r="AT79" s="60" t="str">
        <f t="shared" si="26"/>
        <v>Portugal</v>
      </c>
      <c r="AU79" s="60">
        <f t="shared" si="26"/>
        <v>0</v>
      </c>
      <c r="AV79" s="60">
        <f t="shared" si="26"/>
        <v>0</v>
      </c>
      <c r="AW79" s="60">
        <f t="shared" si="26"/>
        <v>0</v>
      </c>
      <c r="AX79" s="60"/>
      <c r="AY79" s="60"/>
      <c r="AZ79" s="60"/>
      <c r="BA79" s="220">
        <v>2</v>
      </c>
      <c r="BB79" s="218" t="e">
        <f>VLOOKUP(2,AS78:AT81,2,FALSE)</f>
        <v>#N/A</v>
      </c>
      <c r="BC79" s="221"/>
      <c r="BD79" s="222" t="e">
        <f>VLOOKUP(2,AS78:AW81,3,FALSE)</f>
        <v>#N/A</v>
      </c>
      <c r="BE79" s="223" t="e">
        <f>VLOOKUP(2,AS78:AW81,4,FALSE)</f>
        <v>#N/A</v>
      </c>
      <c r="BF79" s="93" t="s">
        <v>12</v>
      </c>
      <c r="BG79" s="223" t="e">
        <f>VLOOKUP(2,AS78:AW81,5,FALSE)</f>
        <v>#N/A</v>
      </c>
      <c r="BH79" s="223" t="s">
        <v>129</v>
      </c>
      <c r="BI79" s="85"/>
      <c r="BJ79" s="85">
        <f>IF(E79&gt;G79,IF(Spielplan!E79&gt;Spielplan!G79,Punktemodus!$B$3,0),0)</f>
        <v>0</v>
      </c>
      <c r="BK79" s="85">
        <f>IF(E79=G79,IF(Spielplan!E79=Spielplan!G79,Punktemodus!$B$3,0),0)</f>
        <v>10</v>
      </c>
      <c r="BL79" s="85">
        <f>IF(E79&lt;G79,IF(Spielplan!E79&lt;Spielplan!G79,Punktemodus!$B$3,0),0)</f>
        <v>0</v>
      </c>
      <c r="BM79" s="85">
        <f>IF(E79=Spielplan!E79,IF(G79=Spielplan!G79,Punktemodus!$B$5,0),0)</f>
        <v>3</v>
      </c>
      <c r="BN79" s="85">
        <f>IF(E79=Spielplan!E79,Punktemodus!$B$7,0)</f>
        <v>1</v>
      </c>
      <c r="BO79" s="85">
        <f>IF(G79=Spielplan!G79,Punktemodus!$B$7,0)</f>
        <v>1</v>
      </c>
      <c r="BP79" s="137">
        <f>IF(Spielplan!E79="",0,SUM(BJ79:BO79))</f>
        <v>0</v>
      </c>
      <c r="BQ79" s="85"/>
      <c r="BR79" s="141"/>
      <c r="BS79" s="134"/>
      <c r="BT79" s="134"/>
      <c r="BU79" s="134"/>
      <c r="BV79" s="134"/>
      <c r="BW79" s="134"/>
      <c r="BX79" s="134"/>
      <c r="BY79" s="134"/>
      <c r="BZ79" s="161">
        <f>SUM(BX48:BY77)</f>
        <v>240</v>
      </c>
      <c r="CA79" s="134"/>
      <c r="CB79" s="134"/>
      <c r="CC79" s="134"/>
      <c r="CD79" s="134"/>
      <c r="CE79" s="161">
        <f>CE50+CF50+CE51+CF51+CE58+CF58+CE59+CF59+CE66+CF66+CE67+CF67+CE74+CF74+CE75+CF75</f>
        <v>240</v>
      </c>
      <c r="CF79" s="134"/>
      <c r="CG79" s="134"/>
      <c r="CH79" s="134"/>
      <c r="CI79" s="134"/>
      <c r="CJ79" s="161">
        <f>CJ54+CJ55+CJ70+CJ71</f>
        <v>120</v>
      </c>
      <c r="CK79" s="134"/>
      <c r="CL79" s="134"/>
      <c r="CM79" s="134"/>
      <c r="CN79" s="134"/>
      <c r="CO79" s="161">
        <f>SUM(CO59:CO60)</f>
        <v>80</v>
      </c>
      <c r="CP79" s="134"/>
      <c r="CQ79" s="134"/>
      <c r="CR79" s="134"/>
      <c r="CS79" s="161">
        <f>CS54</f>
        <v>50</v>
      </c>
      <c r="CT79" s="134"/>
      <c r="CU79" s="134"/>
      <c r="CV79" s="134"/>
      <c r="CW79" s="134"/>
    </row>
    <row r="80" spans="1:101" ht="18.75" customHeight="1" thickBot="1" x14ac:dyDescent="0.3">
      <c r="A80" s="60"/>
      <c r="B80" s="60"/>
      <c r="C80" s="211" t="str">
        <f>C78</f>
        <v>Deutschland</v>
      </c>
      <c r="D80" s="212"/>
      <c r="E80" s="104"/>
      <c r="F80" s="93"/>
      <c r="G80" s="104"/>
      <c r="H80" s="211" t="str">
        <f>C79</f>
        <v>Ghana</v>
      </c>
      <c r="I80" s="212"/>
      <c r="J80" s="60"/>
      <c r="K80" s="60" t="s">
        <v>110</v>
      </c>
      <c r="L80" s="60">
        <f t="shared" si="24"/>
        <v>0</v>
      </c>
      <c r="M80" s="60">
        <f>IF($E80="",0,IF($E80&gt;$G80,3,IF($E80=G80,1,0)))</f>
        <v>0</v>
      </c>
      <c r="N80" s="60"/>
      <c r="O80" s="60">
        <f>IF($G80="",0,IF($E80&gt;$G80,0,IF($E80=$G80,1,3)))</f>
        <v>0</v>
      </c>
      <c r="P80" s="60"/>
      <c r="Q80" s="60">
        <f>E80</f>
        <v>0</v>
      </c>
      <c r="R80" s="60"/>
      <c r="S80" s="60">
        <f>G80</f>
        <v>0</v>
      </c>
      <c r="T80" s="60"/>
      <c r="U80" s="60">
        <f>G80</f>
        <v>0</v>
      </c>
      <c r="V80" s="60"/>
      <c r="W80" s="60">
        <f>E80</f>
        <v>0</v>
      </c>
      <c r="X80" s="60"/>
      <c r="Y80" s="60"/>
      <c r="Z80" s="60">
        <f>O84</f>
        <v>0</v>
      </c>
      <c r="AA80" s="60">
        <f>S84</f>
        <v>0</v>
      </c>
      <c r="AB80" s="60">
        <f>W84</f>
        <v>0</v>
      </c>
      <c r="AC80" s="60">
        <f>AA80-AB80</f>
        <v>0</v>
      </c>
      <c r="AD80" s="60">
        <f>IF(Z80&gt;Z78,-1,0)</f>
        <v>0</v>
      </c>
      <c r="AE80" s="60">
        <f>IF(Z80&gt;Z79,-1,0)</f>
        <v>0</v>
      </c>
      <c r="AF80" s="60">
        <f>IF(Z80&gt;Z81,-1,0)</f>
        <v>0</v>
      </c>
      <c r="AG80" s="60">
        <f>10000-(AJ80*1000+AM80*100+AK80*10)</f>
        <v>10000</v>
      </c>
      <c r="AH80" s="90">
        <f>RANK(AG80,AG78:AG81,1)</f>
        <v>1</v>
      </c>
      <c r="AI80" s="60" t="str">
        <f>C79</f>
        <v>Ghana</v>
      </c>
      <c r="AJ80" s="60">
        <f t="shared" si="25"/>
        <v>0</v>
      </c>
      <c r="AK80" s="60">
        <f t="shared" si="25"/>
        <v>0</v>
      </c>
      <c r="AL80" s="60">
        <f t="shared" si="25"/>
        <v>0</v>
      </c>
      <c r="AM80" s="60">
        <f>AK80-AL80</f>
        <v>0</v>
      </c>
      <c r="AN80" s="187">
        <f>IF(AG78=AG80,IF(E80&gt;G80,AG78-0.1,AG78),AG78)</f>
        <v>10000</v>
      </c>
      <c r="AO80" s="187">
        <f>IF(AG79=AG80,IF(E83&gt;G83,AG79-0.1,AG79),AG79)</f>
        <v>10000</v>
      </c>
      <c r="AP80" s="187"/>
      <c r="AQ80" s="187">
        <f>IF(AG81=AG80,IF(G79&gt;E79,AG81-0.1,AG81),AG81)</f>
        <v>10000</v>
      </c>
      <c r="AR80" s="187">
        <f>AP82</f>
        <v>30000</v>
      </c>
      <c r="AS80" s="90">
        <f>RANK(AR80,AR78:AR81,1)</f>
        <v>1</v>
      </c>
      <c r="AT80" s="60" t="str">
        <f t="shared" si="26"/>
        <v>Ghana</v>
      </c>
      <c r="AU80" s="60">
        <f t="shared" si="26"/>
        <v>0</v>
      </c>
      <c r="AV80" s="60">
        <f t="shared" si="26"/>
        <v>0</v>
      </c>
      <c r="AW80" s="60">
        <f t="shared" si="26"/>
        <v>0</v>
      </c>
      <c r="AX80" s="60"/>
      <c r="AY80" s="60"/>
      <c r="AZ80" s="60"/>
      <c r="BA80" s="113">
        <v>3</v>
      </c>
      <c r="BB80" s="114" t="e">
        <f>VLOOKUP(3,AS78:AT81,2,FALSE)</f>
        <v>#N/A</v>
      </c>
      <c r="BC80" s="115"/>
      <c r="BD80" s="116" t="e">
        <f>VLOOKUP(3,AS78:AW81,3,FALSE)</f>
        <v>#N/A</v>
      </c>
      <c r="BE80" s="116" t="e">
        <f>VLOOKUP(3,AS78:AW81,4,FALSE)</f>
        <v>#N/A</v>
      </c>
      <c r="BF80" s="93" t="s">
        <v>12</v>
      </c>
      <c r="BG80" s="116" t="e">
        <f>VLOOKUP(3,AS78:AW81,5,FALSE)</f>
        <v>#N/A</v>
      </c>
      <c r="BH80" s="60"/>
      <c r="BI80" s="85"/>
      <c r="BJ80" s="85">
        <f>IF(E80&gt;G80,IF(Spielplan!E80&gt;Spielplan!G80,Punktemodus!$B$3,0),0)</f>
        <v>0</v>
      </c>
      <c r="BK80" s="85">
        <f>IF(E80=G80,IF(Spielplan!E80=Spielplan!G80,Punktemodus!$B$3,0),0)</f>
        <v>10</v>
      </c>
      <c r="BL80" s="85">
        <f>IF(E80&lt;G80,IF(Spielplan!E80&lt;Spielplan!G80,Punktemodus!$B$3,0),0)</f>
        <v>0</v>
      </c>
      <c r="BM80" s="85">
        <f>IF(E80=Spielplan!E80,IF(G80=Spielplan!G80,Punktemodus!$B$5,0),0)</f>
        <v>3</v>
      </c>
      <c r="BN80" s="85">
        <f>IF(E80=Spielplan!E80,Punktemodus!$B$7,0)</f>
        <v>1</v>
      </c>
      <c r="BO80" s="85">
        <f>IF(G80=Spielplan!G80,Punktemodus!$B$7,0)</f>
        <v>1</v>
      </c>
      <c r="BP80" s="137">
        <f>IF(Spielplan!E80="",0,SUM(BJ80:BO80))</f>
        <v>0</v>
      </c>
      <c r="BQ80" s="85"/>
      <c r="BR80" s="141"/>
      <c r="BS80" s="134"/>
      <c r="BT80" s="134"/>
      <c r="BU80" s="134"/>
      <c r="BV80" s="134"/>
      <c r="BW80" s="134"/>
      <c r="BX80" s="134"/>
      <c r="BY80" s="134"/>
      <c r="BZ80" s="138"/>
      <c r="CA80" s="134"/>
      <c r="CB80" s="134"/>
      <c r="CC80" s="134"/>
      <c r="CD80" s="134"/>
      <c r="CE80" s="138"/>
      <c r="CF80" s="134"/>
      <c r="CG80" s="134"/>
      <c r="CH80" s="134"/>
      <c r="CI80" s="134"/>
      <c r="CJ80" s="138"/>
      <c r="CK80" s="134"/>
      <c r="CL80" s="134"/>
      <c r="CM80" s="134"/>
      <c r="CN80" s="134"/>
      <c r="CO80" s="138"/>
      <c r="CP80" s="134"/>
      <c r="CQ80" s="134"/>
      <c r="CR80" s="134"/>
      <c r="CS80" s="138"/>
      <c r="CT80" s="134"/>
      <c r="CU80" s="134"/>
      <c r="CV80" s="134"/>
      <c r="CW80" s="134"/>
    </row>
    <row r="81" spans="1:101" ht="18.75" customHeight="1" thickBot="1" x14ac:dyDescent="0.3">
      <c r="A81" s="60"/>
      <c r="B81" s="60"/>
      <c r="C81" s="218" t="str">
        <f>H78</f>
        <v>Portugal</v>
      </c>
      <c r="D81" s="219"/>
      <c r="E81" s="104"/>
      <c r="F81" s="93"/>
      <c r="G81" s="104"/>
      <c r="H81" s="218" t="str">
        <f>H79</f>
        <v>USA</v>
      </c>
      <c r="I81" s="219"/>
      <c r="J81" s="60"/>
      <c r="K81" s="60" t="s">
        <v>111</v>
      </c>
      <c r="L81" s="60">
        <f t="shared" si="24"/>
        <v>0</v>
      </c>
      <c r="M81" s="60"/>
      <c r="N81" s="60">
        <f>IF($E81="",0,IF($E81&gt;$G81,3,IF($E81=$G81,1,0)))</f>
        <v>0</v>
      </c>
      <c r="O81" s="60"/>
      <c r="P81" s="60">
        <f>IF($G81="",0,IF($E81&gt;$G81,0,IF($E81=$G81,1,3)))</f>
        <v>0</v>
      </c>
      <c r="Q81" s="60"/>
      <c r="R81" s="60">
        <f>E81</f>
        <v>0</v>
      </c>
      <c r="S81" s="60"/>
      <c r="T81" s="60">
        <f>G81</f>
        <v>0</v>
      </c>
      <c r="U81" s="60"/>
      <c r="V81" s="60">
        <f>G81</f>
        <v>0</v>
      </c>
      <c r="W81" s="60"/>
      <c r="X81" s="60">
        <f>E81</f>
        <v>0</v>
      </c>
      <c r="Y81" s="60"/>
      <c r="Z81" s="60">
        <f>P84</f>
        <v>0</v>
      </c>
      <c r="AA81" s="60">
        <f>T84</f>
        <v>0</v>
      </c>
      <c r="AB81" s="60">
        <f>X84</f>
        <v>0</v>
      </c>
      <c r="AC81" s="60">
        <f>AA81-AB81</f>
        <v>0</v>
      </c>
      <c r="AD81" s="60">
        <f>IF(Z81&gt;Z78,-1,0)</f>
        <v>0</v>
      </c>
      <c r="AE81" s="60">
        <f>IF(Z81&gt;Z79,-1,0)</f>
        <v>0</v>
      </c>
      <c r="AF81" s="60">
        <f>IF(Z81&gt;Z80,-1,0)</f>
        <v>0</v>
      </c>
      <c r="AG81" s="60">
        <f>10000-(AJ81*1000+AM81*100+AK81*10)</f>
        <v>10000</v>
      </c>
      <c r="AH81" s="90">
        <f>RANK(AG81,AG78:AG81,1)</f>
        <v>1</v>
      </c>
      <c r="AI81" s="60" t="str">
        <f>H79</f>
        <v>USA</v>
      </c>
      <c r="AJ81" s="60">
        <f t="shared" si="25"/>
        <v>0</v>
      </c>
      <c r="AK81" s="60">
        <f t="shared" si="25"/>
        <v>0</v>
      </c>
      <c r="AL81" s="60">
        <f t="shared" si="25"/>
        <v>0</v>
      </c>
      <c r="AM81" s="60">
        <f>AK81-AL81</f>
        <v>0</v>
      </c>
      <c r="AN81" s="187">
        <f>IF(AG78=AG81,IF(E82&gt;G82,AG78-0.1,AG78),AG78)</f>
        <v>10000</v>
      </c>
      <c r="AO81" s="187">
        <f>IF(AG79=AG81,IF(E81&gt;G81,AG79-0.1,AG79),AG79)</f>
        <v>10000</v>
      </c>
      <c r="AP81" s="187">
        <f>IF(AG80=AG81,IF(E79&gt;G79,AG80-0.1,AG80),AG80)</f>
        <v>10000</v>
      </c>
      <c r="AQ81" s="187"/>
      <c r="AR81" s="187">
        <f>AQ82</f>
        <v>30000</v>
      </c>
      <c r="AS81" s="90">
        <f>RANK(AR81,AR78:AR81,1)</f>
        <v>1</v>
      </c>
      <c r="AT81" s="60" t="str">
        <f t="shared" si="26"/>
        <v>USA</v>
      </c>
      <c r="AU81" s="60">
        <f t="shared" si="26"/>
        <v>0</v>
      </c>
      <c r="AV81" s="60">
        <f t="shared" si="26"/>
        <v>0</v>
      </c>
      <c r="AW81" s="60">
        <f t="shared" si="26"/>
        <v>0</v>
      </c>
      <c r="AX81" s="60"/>
      <c r="AY81" s="60"/>
      <c r="AZ81" s="60"/>
      <c r="BA81" s="113">
        <v>4</v>
      </c>
      <c r="BB81" s="114" t="e">
        <f>VLOOKUP(4,AS78:AT81,2,FALSE)</f>
        <v>#N/A</v>
      </c>
      <c r="BC81" s="115"/>
      <c r="BD81" s="116" t="e">
        <f>VLOOKUP(4,AS78:AW81,3,FALSE)</f>
        <v>#N/A</v>
      </c>
      <c r="BE81" s="116" t="e">
        <f>VLOOKUP(4,AS78:AW81,4,FALSE)</f>
        <v>#N/A</v>
      </c>
      <c r="BF81" s="93" t="s">
        <v>12</v>
      </c>
      <c r="BG81" s="116" t="e">
        <f>VLOOKUP(4,AS78:AW81,5,FALSE)</f>
        <v>#N/A</v>
      </c>
      <c r="BH81" s="60"/>
      <c r="BI81" s="85"/>
      <c r="BJ81" s="85">
        <f>IF(E81&gt;G81,IF(Spielplan!E81&gt;Spielplan!G81,Punktemodus!$B$3,0),0)</f>
        <v>0</v>
      </c>
      <c r="BK81" s="85">
        <f>IF(E81=G81,IF(Spielplan!E81=Spielplan!G81,Punktemodus!$B$3,0),0)</f>
        <v>10</v>
      </c>
      <c r="BL81" s="85">
        <f>IF(E81&lt;G81,IF(Spielplan!E81&lt;Spielplan!G81,Punktemodus!$B$3,0),0)</f>
        <v>0</v>
      </c>
      <c r="BM81" s="85">
        <f>IF(E81=Spielplan!E81,IF(G81=Spielplan!G81,Punktemodus!$B$5,0),0)</f>
        <v>3</v>
      </c>
      <c r="BN81" s="85">
        <f>IF(E81=Spielplan!E81,Punktemodus!$B$7,0)</f>
        <v>1</v>
      </c>
      <c r="BO81" s="85">
        <f>IF(G81=Spielplan!G81,Punktemodus!$B$7,0)</f>
        <v>1</v>
      </c>
      <c r="BP81" s="137">
        <f>IF(Spielplan!E81="",0,SUM(BJ81:BO81))</f>
        <v>0</v>
      </c>
      <c r="BQ81" s="85"/>
      <c r="BR81" s="141"/>
      <c r="BS81" s="134"/>
      <c r="BT81" s="134"/>
      <c r="BU81" s="134"/>
      <c r="BV81" s="134"/>
      <c r="BW81" s="134"/>
      <c r="BX81" s="134"/>
      <c r="BY81" s="134"/>
      <c r="BZ81" s="353" t="s">
        <v>154</v>
      </c>
      <c r="CA81" s="155"/>
      <c r="CB81" s="155"/>
      <c r="CC81" s="155"/>
      <c r="CD81" s="155"/>
      <c r="CE81" s="353" t="s">
        <v>157</v>
      </c>
      <c r="CF81" s="155"/>
      <c r="CG81" s="155"/>
      <c r="CH81" s="155"/>
      <c r="CI81" s="155"/>
      <c r="CJ81" s="353" t="s">
        <v>164</v>
      </c>
      <c r="CK81" s="155"/>
      <c r="CL81" s="155"/>
      <c r="CM81" s="155"/>
      <c r="CN81" s="155"/>
      <c r="CO81" s="353" t="s">
        <v>159</v>
      </c>
      <c r="CP81" s="155"/>
      <c r="CQ81" s="155"/>
      <c r="CR81" s="155"/>
      <c r="CS81" s="353" t="s">
        <v>160</v>
      </c>
      <c r="CT81" s="155"/>
      <c r="CU81" s="134"/>
      <c r="CV81" s="134"/>
      <c r="CW81" s="134"/>
    </row>
    <row r="82" spans="1:101" ht="18.75" customHeight="1" thickBot="1" x14ac:dyDescent="0.3">
      <c r="A82" s="60"/>
      <c r="B82" s="60"/>
      <c r="C82" s="211" t="str">
        <f>C78</f>
        <v>Deutschland</v>
      </c>
      <c r="D82" s="212"/>
      <c r="E82" s="104"/>
      <c r="F82" s="93"/>
      <c r="G82" s="104"/>
      <c r="H82" s="211" t="str">
        <f>H79</f>
        <v>USA</v>
      </c>
      <c r="I82" s="212"/>
      <c r="J82" s="60"/>
      <c r="K82" s="60" t="s">
        <v>112</v>
      </c>
      <c r="L82" s="60">
        <f t="shared" si="24"/>
        <v>0</v>
      </c>
      <c r="M82" s="60">
        <f>IF($E82="",0,IF($E82&gt;$G82,3,IF($E82=G82,1,0)))</f>
        <v>0</v>
      </c>
      <c r="N82" s="60"/>
      <c r="O82" s="60"/>
      <c r="P82" s="60">
        <f>IF($G82="",0,IF($E82&gt;$G82,0,IF($E82=$G82,1,3)))</f>
        <v>0</v>
      </c>
      <c r="Q82" s="60">
        <f>E82</f>
        <v>0</v>
      </c>
      <c r="R82" s="60"/>
      <c r="S82" s="60"/>
      <c r="T82" s="60">
        <f>G82</f>
        <v>0</v>
      </c>
      <c r="U82" s="60">
        <f>G82</f>
        <v>0</v>
      </c>
      <c r="V82" s="60"/>
      <c r="W82" s="60"/>
      <c r="X82" s="60">
        <f>E82</f>
        <v>0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187">
        <f>SUM(AN78:AN81)</f>
        <v>30000</v>
      </c>
      <c r="AO82" s="187">
        <f>SUM(AO78:AO81)</f>
        <v>30000</v>
      </c>
      <c r="AP82" s="187">
        <f>SUM(AP78:AP81)</f>
        <v>30000</v>
      </c>
      <c r="AQ82" s="187">
        <f>SUM(AQ78:AQ81)</f>
        <v>30000</v>
      </c>
      <c r="AR82" s="187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85">
        <f>IF(E82&gt;G82,IF(Spielplan!E82&gt;Spielplan!G82,Punktemodus!$B$3,0),0)</f>
        <v>0</v>
      </c>
      <c r="BK82" s="85">
        <f>IF(E82=G82,IF(Spielplan!E82=Spielplan!G82,Punktemodus!$B$3,0),0)</f>
        <v>10</v>
      </c>
      <c r="BL82" s="85">
        <f>IF(E82&lt;G82,IF(Spielplan!E82&lt;Spielplan!G82,Punktemodus!$B$3,0),0)</f>
        <v>0</v>
      </c>
      <c r="BM82" s="85">
        <f>IF(E82=Spielplan!E82,IF(G82=Spielplan!G82,Punktemodus!$B$5,0),0)</f>
        <v>3</v>
      </c>
      <c r="BN82" s="85">
        <f>IF(E82=Spielplan!E82,Punktemodus!$B$7,0)</f>
        <v>1</v>
      </c>
      <c r="BO82" s="85">
        <f>IF(G82=Spielplan!G82,Punktemodus!$B$7,0)</f>
        <v>1</v>
      </c>
      <c r="BP82" s="137">
        <f>IF(Spielplan!E82="",0,SUM(BJ82:BO82))</f>
        <v>0</v>
      </c>
      <c r="BQ82" s="60"/>
      <c r="BR82" s="141"/>
      <c r="BS82" s="134"/>
      <c r="BT82" s="134"/>
      <c r="BU82" s="134"/>
      <c r="BV82" s="134"/>
      <c r="BW82" s="134"/>
      <c r="BX82" s="134"/>
      <c r="BY82" s="134"/>
      <c r="BZ82" s="353"/>
      <c r="CA82" s="155"/>
      <c r="CB82" s="155"/>
      <c r="CC82" s="155"/>
      <c r="CD82" s="155"/>
      <c r="CE82" s="353"/>
      <c r="CF82" s="155"/>
      <c r="CG82" s="155"/>
      <c r="CH82" s="155"/>
      <c r="CI82" s="155"/>
      <c r="CJ82" s="353"/>
      <c r="CK82" s="155"/>
      <c r="CL82" s="155"/>
      <c r="CM82" s="155"/>
      <c r="CN82" s="155"/>
      <c r="CO82" s="353"/>
      <c r="CP82" s="155"/>
      <c r="CQ82" s="155"/>
      <c r="CR82" s="155"/>
      <c r="CS82" s="353"/>
      <c r="CT82" s="155"/>
      <c r="CU82" s="134"/>
      <c r="CV82" s="134"/>
      <c r="CW82" s="134"/>
    </row>
    <row r="83" spans="1:101" ht="18.75" customHeight="1" thickBot="1" x14ac:dyDescent="0.3">
      <c r="A83" s="60"/>
      <c r="B83" s="60"/>
      <c r="C83" s="218" t="str">
        <f>H78</f>
        <v>Portugal</v>
      </c>
      <c r="D83" s="219"/>
      <c r="E83" s="104"/>
      <c r="F83" s="93"/>
      <c r="G83" s="104"/>
      <c r="H83" s="218" t="str">
        <f>C79</f>
        <v>Ghana</v>
      </c>
      <c r="I83" s="219"/>
      <c r="J83" s="60"/>
      <c r="K83" s="60" t="s">
        <v>112</v>
      </c>
      <c r="L83" s="60">
        <f t="shared" si="24"/>
        <v>0</v>
      </c>
      <c r="M83" s="60"/>
      <c r="N83" s="60">
        <f>IF($E83="",0,IF($E83&gt;$G83,3,IF($E83=$G83,1,0)))</f>
        <v>0</v>
      </c>
      <c r="O83" s="60">
        <f>IF($G83="",0,IF($E83&gt;$G83,0,IF($E83=$G83,1,3)))</f>
        <v>0</v>
      </c>
      <c r="P83" s="60"/>
      <c r="Q83" s="60"/>
      <c r="R83" s="60">
        <f>E83</f>
        <v>0</v>
      </c>
      <c r="S83" s="60">
        <f>G83</f>
        <v>0</v>
      </c>
      <c r="T83" s="60"/>
      <c r="U83" s="60"/>
      <c r="V83" s="60">
        <f>G83</f>
        <v>0</v>
      </c>
      <c r="W83" s="60">
        <f>E83</f>
        <v>0</v>
      </c>
      <c r="X83" s="60"/>
      <c r="Y83" s="60"/>
      <c r="Z83" s="60" t="s">
        <v>30</v>
      </c>
      <c r="AA83" s="60"/>
      <c r="AB83" s="60"/>
      <c r="AC83" s="60"/>
      <c r="AD83" s="60"/>
      <c r="AE83" s="60"/>
      <c r="AF83" s="60"/>
      <c r="AG83" s="60" t="b">
        <f>OR(AG78=AG79,AG78=AG80,AG78=AG81,AG79=AG80,AG79=AG81,AG80=AG81)</f>
        <v>1</v>
      </c>
      <c r="AH83" s="60"/>
      <c r="AI83" s="60"/>
      <c r="AJ83" s="60"/>
      <c r="AK83" s="60"/>
      <c r="AL83" s="60"/>
      <c r="AM83" s="60"/>
      <c r="AN83" s="60"/>
      <c r="AO83" s="60" t="s">
        <v>34</v>
      </c>
      <c r="AP83" s="60"/>
      <c r="AQ83" s="60"/>
      <c r="AR83" s="60" t="b">
        <f>OR(AR78=AR79,AR78=AR80,AR78=AR81,AR79=AR80,AR79=AR81,AR80=AR81)</f>
        <v>1</v>
      </c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85">
        <f>IF(E83&gt;G83,IF(Spielplan!E83&gt;Spielplan!G83,Punktemodus!$B$3,0),0)</f>
        <v>0</v>
      </c>
      <c r="BK83" s="85">
        <f>IF(E83=G83,IF(Spielplan!E83=Spielplan!G83,Punktemodus!$B$3,0),0)</f>
        <v>10</v>
      </c>
      <c r="BL83" s="85">
        <f>IF(E83&lt;G83,IF(Spielplan!E83&lt;Spielplan!G83,Punktemodus!$B$3,0),0)</f>
        <v>0</v>
      </c>
      <c r="BM83" s="85">
        <f>IF(E83=Spielplan!E83,IF(G83=Spielplan!G83,Punktemodus!$B$5,0),0)</f>
        <v>3</v>
      </c>
      <c r="BN83" s="85">
        <f>IF(E83=Spielplan!E83,Punktemodus!$B$7,0)</f>
        <v>1</v>
      </c>
      <c r="BO83" s="85">
        <f>IF(G83=Spielplan!G83,Punktemodus!$B$7,0)</f>
        <v>1</v>
      </c>
      <c r="BP83" s="137">
        <f>IF(Spielplan!E83="",0,SUM(BJ83:BO83))</f>
        <v>0</v>
      </c>
      <c r="BQ83" s="60"/>
      <c r="BR83" s="141"/>
      <c r="BS83" s="134"/>
      <c r="BT83" s="134"/>
      <c r="BU83" s="134"/>
      <c r="BV83" s="134"/>
      <c r="BW83" s="134"/>
      <c r="BX83" s="134"/>
      <c r="BY83" s="134"/>
      <c r="BZ83" s="353"/>
      <c r="CA83" s="155"/>
      <c r="CB83" s="155"/>
      <c r="CC83" s="155"/>
      <c r="CD83" s="155"/>
      <c r="CE83" s="353"/>
      <c r="CF83" s="155"/>
      <c r="CG83" s="155"/>
      <c r="CH83" s="155"/>
      <c r="CI83" s="155"/>
      <c r="CJ83" s="353"/>
      <c r="CK83" s="155"/>
      <c r="CL83" s="155"/>
      <c r="CM83" s="155"/>
      <c r="CN83" s="155"/>
      <c r="CO83" s="353"/>
      <c r="CP83" s="155"/>
      <c r="CQ83" s="155"/>
      <c r="CR83" s="155"/>
      <c r="CS83" s="353"/>
      <c r="CT83" s="155"/>
      <c r="CU83" s="134"/>
      <c r="CV83" s="134"/>
      <c r="CW83" s="134"/>
    </row>
    <row r="84" spans="1:101" ht="18.75" customHeight="1" thickBot="1" x14ac:dyDescent="0.25">
      <c r="A84" s="60"/>
      <c r="B84" s="60"/>
      <c r="C84" s="136" t="str">
        <f>IF(G83="","",IF(AR83=TRUE,"Achtung: Fehler in Tabelle!",""))</f>
        <v/>
      </c>
      <c r="D84" s="60"/>
      <c r="E84" s="85"/>
      <c r="F84" s="60"/>
      <c r="G84" s="85"/>
      <c r="H84" s="60"/>
      <c r="I84" s="60"/>
      <c r="J84" s="60"/>
      <c r="K84" s="60"/>
      <c r="L84" s="60"/>
      <c r="M84" s="60">
        <f t="shared" ref="M84:X84" si="27">SUM(M78:M83)</f>
        <v>0</v>
      </c>
      <c r="N84" s="60">
        <f t="shared" si="27"/>
        <v>0</v>
      </c>
      <c r="O84" s="60">
        <f t="shared" si="27"/>
        <v>0</v>
      </c>
      <c r="P84" s="60">
        <f t="shared" si="27"/>
        <v>0</v>
      </c>
      <c r="Q84" s="60">
        <f t="shared" si="27"/>
        <v>0</v>
      </c>
      <c r="R84" s="60">
        <f t="shared" si="27"/>
        <v>0</v>
      </c>
      <c r="S84" s="60">
        <f t="shared" si="27"/>
        <v>0</v>
      </c>
      <c r="T84" s="60">
        <f t="shared" si="27"/>
        <v>0</v>
      </c>
      <c r="U84" s="60">
        <f t="shared" si="27"/>
        <v>0</v>
      </c>
      <c r="V84" s="60">
        <f t="shared" si="27"/>
        <v>0</v>
      </c>
      <c r="W84" s="60">
        <f t="shared" si="27"/>
        <v>0</v>
      </c>
      <c r="X84" s="60">
        <f t="shared" si="27"/>
        <v>0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160">
        <f>SUM(BP78:BP83)</f>
        <v>0</v>
      </c>
      <c r="BQ84" s="60"/>
      <c r="BR84" s="141"/>
      <c r="BS84" s="134"/>
      <c r="BT84" s="134"/>
      <c r="BU84" s="134"/>
      <c r="BV84" s="134"/>
      <c r="BW84" s="134"/>
      <c r="BX84" s="134"/>
      <c r="BY84" s="134"/>
      <c r="BZ84" s="354"/>
      <c r="CA84" s="155"/>
      <c r="CB84" s="155"/>
      <c r="CC84" s="155"/>
      <c r="CD84" s="155"/>
      <c r="CE84" s="354"/>
      <c r="CF84" s="155"/>
      <c r="CG84" s="155"/>
      <c r="CH84" s="155"/>
      <c r="CI84" s="155"/>
      <c r="CJ84" s="354"/>
      <c r="CK84" s="155"/>
      <c r="CL84" s="155"/>
      <c r="CM84" s="155"/>
      <c r="CN84" s="155"/>
      <c r="CO84" s="354"/>
      <c r="CP84" s="155"/>
      <c r="CQ84" s="155"/>
      <c r="CR84" s="155"/>
      <c r="CS84" s="354"/>
      <c r="CT84" s="155"/>
      <c r="CU84" s="134"/>
      <c r="CV84" s="134"/>
      <c r="CW84" s="134"/>
    </row>
    <row r="85" spans="1:101" ht="18.75" customHeight="1" thickBot="1" x14ac:dyDescent="0.25">
      <c r="A85" s="60"/>
      <c r="B85" s="60"/>
      <c r="C85" s="60"/>
      <c r="D85" s="60"/>
      <c r="E85" s="85"/>
      <c r="F85" s="60"/>
      <c r="G85" s="85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138"/>
      <c r="BQ85" s="60"/>
      <c r="BR85" s="141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</row>
    <row r="86" spans="1:101" ht="18.75" customHeight="1" x14ac:dyDescent="0.25">
      <c r="A86" s="60"/>
      <c r="B86" s="60"/>
      <c r="C86" s="89"/>
      <c r="D86" s="60"/>
      <c r="E86" s="85"/>
      <c r="F86" s="60"/>
      <c r="G86" s="85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89"/>
      <c r="BC86" s="60"/>
      <c r="BD86" s="90"/>
      <c r="BE86" s="60"/>
      <c r="BF86" s="61"/>
      <c r="BG86" s="60"/>
      <c r="BH86" s="60"/>
      <c r="BI86" s="60"/>
      <c r="BJ86" s="60"/>
      <c r="BK86" s="60"/>
      <c r="BL86" s="60"/>
      <c r="BM86" s="60"/>
      <c r="BN86" s="60"/>
      <c r="BO86" s="60"/>
      <c r="BP86" s="138"/>
      <c r="BQ86" s="60"/>
      <c r="BR86" s="141"/>
      <c r="BS86" s="321" t="s">
        <v>45</v>
      </c>
      <c r="BT86" s="322"/>
      <c r="BU86" s="322"/>
      <c r="BV86" s="322"/>
      <c r="BW86" s="134"/>
      <c r="BX86" s="331">
        <f>BP97</f>
        <v>0</v>
      </c>
      <c r="BY86" s="332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</row>
    <row r="87" spans="1:101" ht="18.75" customHeight="1" thickBot="1" x14ac:dyDescent="0.3">
      <c r="A87" s="60"/>
      <c r="B87" s="60"/>
      <c r="C87" s="88" t="s">
        <v>93</v>
      </c>
      <c r="D87" s="60"/>
      <c r="E87" s="85"/>
      <c r="F87" s="60"/>
      <c r="G87" s="85"/>
      <c r="H87" s="60"/>
      <c r="I87" s="60"/>
      <c r="J87" s="60"/>
      <c r="K87" s="60"/>
      <c r="L87" s="60"/>
      <c r="M87" s="60" t="s">
        <v>4</v>
      </c>
      <c r="N87" s="60"/>
      <c r="O87" s="60"/>
      <c r="P87" s="60"/>
      <c r="Q87" s="60" t="s">
        <v>6</v>
      </c>
      <c r="R87" s="60"/>
      <c r="S87" s="60"/>
      <c r="T87" s="60"/>
      <c r="U87" s="60" t="s">
        <v>7</v>
      </c>
      <c r="V87" s="60"/>
      <c r="W87" s="60"/>
      <c r="X87" s="60"/>
      <c r="Y87" s="60"/>
      <c r="Z87" s="60" t="s">
        <v>4</v>
      </c>
      <c r="AA87" s="60" t="s">
        <v>5</v>
      </c>
      <c r="AB87" s="60"/>
      <c r="AC87" s="60"/>
      <c r="AD87" s="60" t="s">
        <v>9</v>
      </c>
      <c r="AE87" s="60"/>
      <c r="AF87" s="60"/>
      <c r="AG87" s="60"/>
      <c r="AH87" s="60" t="s">
        <v>32</v>
      </c>
      <c r="AI87" s="60"/>
      <c r="AJ87" s="60"/>
      <c r="AK87" s="60"/>
      <c r="AL87" s="60"/>
      <c r="AM87" s="60"/>
      <c r="AN87" s="60" t="s">
        <v>35</v>
      </c>
      <c r="AO87" s="60"/>
      <c r="AP87" s="60"/>
      <c r="AQ87" s="60"/>
      <c r="AR87" s="60"/>
      <c r="AS87" s="60" t="s">
        <v>33</v>
      </c>
      <c r="AT87" s="60"/>
      <c r="AU87" s="60"/>
      <c r="AV87" s="60"/>
      <c r="AW87" s="60"/>
      <c r="AX87" s="60"/>
      <c r="AY87" s="60"/>
      <c r="AZ87" s="60"/>
      <c r="BA87" s="60"/>
      <c r="BB87" s="89" t="s">
        <v>10</v>
      </c>
      <c r="BC87" s="60"/>
      <c r="BD87" s="90" t="s">
        <v>4</v>
      </c>
      <c r="BE87" s="60"/>
      <c r="BF87" s="61" t="s">
        <v>5</v>
      </c>
      <c r="BG87" s="60"/>
      <c r="BH87" s="60"/>
      <c r="BI87" s="85"/>
      <c r="BJ87" s="60"/>
      <c r="BK87" s="60"/>
      <c r="BL87" s="60"/>
      <c r="BM87" s="60"/>
      <c r="BN87" s="60"/>
      <c r="BO87" s="60"/>
      <c r="BP87" s="138"/>
      <c r="BQ87" s="85"/>
      <c r="BR87" s="141"/>
      <c r="BS87" s="322"/>
      <c r="BT87" s="322"/>
      <c r="BU87" s="322"/>
      <c r="BV87" s="322"/>
      <c r="BW87" s="134"/>
      <c r="BX87" s="333"/>
      <c r="BY87" s="3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</row>
    <row r="88" spans="1:101" ht="18.75" customHeight="1" thickBot="1" x14ac:dyDescent="0.3">
      <c r="A88" s="60"/>
      <c r="B88" s="60"/>
      <c r="C88" s="60"/>
      <c r="D88" s="60"/>
      <c r="E88" s="85"/>
      <c r="F88" s="60"/>
      <c r="G88" s="85"/>
      <c r="H88" s="60"/>
      <c r="I88" s="60"/>
      <c r="J88" s="60"/>
      <c r="K88" s="60"/>
      <c r="L88" s="60"/>
      <c r="M88" s="60" t="s">
        <v>0</v>
      </c>
      <c r="N88" s="60" t="s">
        <v>1</v>
      </c>
      <c r="O88" s="60" t="s">
        <v>2</v>
      </c>
      <c r="P88" s="60" t="s">
        <v>3</v>
      </c>
      <c r="Q88" s="60" t="s">
        <v>0</v>
      </c>
      <c r="R88" s="60" t="s">
        <v>1</v>
      </c>
      <c r="S88" s="60" t="s">
        <v>2</v>
      </c>
      <c r="T88" s="60" t="s">
        <v>3</v>
      </c>
      <c r="U88" s="60" t="s">
        <v>0</v>
      </c>
      <c r="V88" s="60" t="s">
        <v>1</v>
      </c>
      <c r="W88" s="60" t="s">
        <v>2</v>
      </c>
      <c r="X88" s="60" t="s">
        <v>3</v>
      </c>
      <c r="Y88" s="60"/>
      <c r="Z88" s="60" t="s">
        <v>8</v>
      </c>
      <c r="AA88" s="60"/>
      <c r="AB88" s="60"/>
      <c r="AC88" s="60"/>
      <c r="AD88" s="60"/>
      <c r="AE88" s="60"/>
      <c r="AF88" s="60"/>
      <c r="AG88" s="60"/>
      <c r="AH88" s="60" t="s">
        <v>31</v>
      </c>
      <c r="AI88" s="60"/>
      <c r="AJ88" s="60"/>
      <c r="AK88" s="60"/>
      <c r="AL88" s="60"/>
      <c r="AM88" s="60"/>
      <c r="AN88" s="60" t="str">
        <f>AI89</f>
        <v>Belgien</v>
      </c>
      <c r="AO88" s="60" t="str">
        <f>AI90</f>
        <v>Algerien</v>
      </c>
      <c r="AP88" s="60" t="str">
        <f>AI91</f>
        <v>Russland</v>
      </c>
      <c r="AQ88" s="60" t="str">
        <f>AI92</f>
        <v>Südkorea</v>
      </c>
      <c r="AR88" s="60"/>
      <c r="AS88" s="60" t="s">
        <v>31</v>
      </c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85"/>
      <c r="BJ88" s="85"/>
      <c r="BK88" s="85"/>
      <c r="BL88" s="85"/>
      <c r="BM88" s="85"/>
      <c r="BN88" s="85"/>
      <c r="BO88" s="85"/>
      <c r="BP88" s="137"/>
      <c r="BQ88" s="85"/>
      <c r="BR88" s="141"/>
      <c r="BS88" s="134"/>
      <c r="BT88" s="142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</row>
    <row r="89" spans="1:101" ht="18.75" customHeight="1" thickBot="1" x14ac:dyDescent="0.3">
      <c r="A89" s="60"/>
      <c r="B89" s="60"/>
      <c r="C89" s="224" t="str">
        <f>Spielplan!$C$89</f>
        <v>Belgien</v>
      </c>
      <c r="D89" s="225"/>
      <c r="E89" s="104"/>
      <c r="F89" s="93"/>
      <c r="G89" s="104"/>
      <c r="H89" s="224" t="str">
        <f>Spielplan!$H$89</f>
        <v>Algerien</v>
      </c>
      <c r="I89" s="225"/>
      <c r="J89" s="60"/>
      <c r="K89" s="60" t="s">
        <v>115</v>
      </c>
      <c r="L89" s="60">
        <f t="shared" ref="L89:L94" si="28">IF(E89-G89&gt;0,1,IF(G89=E89,0,-1))</f>
        <v>0</v>
      </c>
      <c r="M89" s="60">
        <f>IF($E89="",0,IF($E89&gt;$G89,3,IF($E89=G89,1,0)))</f>
        <v>0</v>
      </c>
      <c r="N89" s="60">
        <f>IF($G89="",0,IF($E89&gt;$G89,0,IF($E89=G89,1,3)))</f>
        <v>0</v>
      </c>
      <c r="O89" s="60"/>
      <c r="P89" s="60"/>
      <c r="Q89" s="60">
        <f>E89</f>
        <v>0</v>
      </c>
      <c r="R89" s="60">
        <f>G89</f>
        <v>0</v>
      </c>
      <c r="S89" s="60"/>
      <c r="T89" s="60"/>
      <c r="U89" s="60">
        <f>G89</f>
        <v>0</v>
      </c>
      <c r="V89" s="60">
        <f>E89</f>
        <v>0</v>
      </c>
      <c r="W89" s="60"/>
      <c r="X89" s="60"/>
      <c r="Y89" s="60"/>
      <c r="Z89" s="60">
        <f>M95</f>
        <v>0</v>
      </c>
      <c r="AA89" s="60">
        <f>Q95</f>
        <v>0</v>
      </c>
      <c r="AB89" s="60">
        <f>U95</f>
        <v>0</v>
      </c>
      <c r="AC89" s="60">
        <f>AA89-AB89</f>
        <v>0</v>
      </c>
      <c r="AD89" s="60">
        <f>IF(Z89&gt;Z90,-1,0)</f>
        <v>0</v>
      </c>
      <c r="AE89" s="60">
        <f>IF(Z89&gt;Z91,-1,0)</f>
        <v>0</v>
      </c>
      <c r="AF89" s="60">
        <f>IF(Z89&gt;Z92,-1,0)</f>
        <v>0</v>
      </c>
      <c r="AG89" s="60">
        <f>10000-(AJ89*1000+AM89*100+AK89*10)</f>
        <v>10000</v>
      </c>
      <c r="AH89" s="90">
        <f>RANK(AG89,AG89:AG92,1)</f>
        <v>1</v>
      </c>
      <c r="AI89" s="60" t="str">
        <f>C89</f>
        <v>Belgien</v>
      </c>
      <c r="AJ89" s="60">
        <f t="shared" ref="AJ89:AL92" si="29">Z89</f>
        <v>0</v>
      </c>
      <c r="AK89" s="60">
        <f t="shared" si="29"/>
        <v>0</v>
      </c>
      <c r="AL89" s="60">
        <f t="shared" si="29"/>
        <v>0</v>
      </c>
      <c r="AM89" s="60">
        <f>AK89-AL89</f>
        <v>0</v>
      </c>
      <c r="AN89" s="187"/>
      <c r="AO89" s="187">
        <f>IF(AG90=AG89,IF(G89&gt;E89,AG90-0.1,AG90),AG90)</f>
        <v>10000</v>
      </c>
      <c r="AP89" s="187">
        <f>IF(AG91=AG89,IF(G91&gt;E91,AG91-0.1,AG91),AG91)</f>
        <v>10000</v>
      </c>
      <c r="AQ89" s="187">
        <f>IF(AG92=AG89,IF(G93&gt;E93,AG92-0.1,AG92),AG92)</f>
        <v>10000</v>
      </c>
      <c r="AR89" s="187">
        <f>AN93</f>
        <v>30000</v>
      </c>
      <c r="AS89" s="90">
        <f>RANK(AR89,AR89:AR92,1)</f>
        <v>1</v>
      </c>
      <c r="AT89" s="60" t="str">
        <f t="shared" ref="AT89:AW92" si="30">AI89</f>
        <v>Belgien</v>
      </c>
      <c r="AU89" s="60">
        <f t="shared" si="30"/>
        <v>0</v>
      </c>
      <c r="AV89" s="60">
        <f t="shared" si="30"/>
        <v>0</v>
      </c>
      <c r="AW89" s="60">
        <f t="shared" si="30"/>
        <v>0</v>
      </c>
      <c r="AX89" s="60"/>
      <c r="AY89" s="60"/>
      <c r="AZ89" s="60"/>
      <c r="BA89" s="226">
        <v>1</v>
      </c>
      <c r="BB89" s="224" t="str">
        <f>VLOOKUP(1,AS89:AT92,2,FALSE)</f>
        <v>Belgien</v>
      </c>
      <c r="BC89" s="225"/>
      <c r="BD89" s="227">
        <f>VLOOKUP(1,AS89:AW92,3,FALSE)</f>
        <v>0</v>
      </c>
      <c r="BE89" s="228">
        <f>VLOOKUP(1,AS89:AW92,4,FALSE)</f>
        <v>0</v>
      </c>
      <c r="BF89" s="93" t="s">
        <v>12</v>
      </c>
      <c r="BG89" s="228">
        <f>VLOOKUP(1,AS89:AW92,5,FALSE)</f>
        <v>0</v>
      </c>
      <c r="BH89" s="229" t="s">
        <v>128</v>
      </c>
      <c r="BI89" s="85"/>
      <c r="BJ89" s="85">
        <f>IF(E89&gt;G89,IF(Spielplan!E89&gt;Spielplan!G89,Punktemodus!$B$3,0),0)</f>
        <v>0</v>
      </c>
      <c r="BK89" s="85">
        <f>IF(E89=G89,IF(Spielplan!E89=Spielplan!G89,Punktemodus!$B$3,0),0)</f>
        <v>10</v>
      </c>
      <c r="BL89" s="85">
        <f>IF(E89&lt;G89,IF(Spielplan!E89&lt;Spielplan!G89,Punktemodus!$B$3,0),0)</f>
        <v>0</v>
      </c>
      <c r="BM89" s="85">
        <f>IF(E89=Spielplan!E89,IF(G89=Spielplan!G89,Punktemodus!$B$5,0),0)</f>
        <v>3</v>
      </c>
      <c r="BN89" s="85">
        <f>IF(E89=Spielplan!E89,Punktemodus!$B$7,0)</f>
        <v>1</v>
      </c>
      <c r="BO89" s="85">
        <f>IF(G89=Spielplan!G89,Punktemodus!$B$7,0)</f>
        <v>1</v>
      </c>
      <c r="BP89" s="137">
        <f>IF(Spielplan!E89="",0,SUM(BJ89:BO89))</f>
        <v>0</v>
      </c>
      <c r="BQ89" s="85"/>
      <c r="BR89" s="141"/>
      <c r="BS89" s="321" t="s">
        <v>46</v>
      </c>
      <c r="BT89" s="322"/>
      <c r="BU89" s="322"/>
      <c r="BV89" s="322"/>
      <c r="BW89" s="134"/>
      <c r="BX89" s="335">
        <f>BZ79+CE79+CJ79+CO79+CS79</f>
        <v>730</v>
      </c>
      <c r="BY89" s="336"/>
      <c r="BZ89" s="134"/>
      <c r="CA89" s="349"/>
      <c r="CB89" s="350"/>
      <c r="CC89" s="350"/>
      <c r="CD89" s="350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</row>
    <row r="90" spans="1:101" ht="18.75" customHeight="1" thickBot="1" x14ac:dyDescent="0.3">
      <c r="A90" s="60"/>
      <c r="B90" s="60"/>
      <c r="C90" s="230" t="str">
        <f>Spielplan!$C$90</f>
        <v>Russland</v>
      </c>
      <c r="D90" s="231"/>
      <c r="E90" s="104"/>
      <c r="F90" s="93"/>
      <c r="G90" s="104"/>
      <c r="H90" s="230" t="str">
        <f>Spielplan!$H$90</f>
        <v>Südkorea</v>
      </c>
      <c r="I90" s="231"/>
      <c r="J90" s="60"/>
      <c r="K90" s="60" t="s">
        <v>116</v>
      </c>
      <c r="L90" s="60">
        <f t="shared" si="28"/>
        <v>0</v>
      </c>
      <c r="M90" s="60"/>
      <c r="N90" s="60"/>
      <c r="O90" s="60">
        <f>IF($E90="",0,IF($E90&gt;$G90,3,IF($E90=$G90,1,0)))</f>
        <v>0</v>
      </c>
      <c r="P90" s="60">
        <f>IF($G90="",0,IF($E90&gt;$G90,0,IF($E90=$G90,1,3)))</f>
        <v>0</v>
      </c>
      <c r="Q90" s="60"/>
      <c r="R90" s="60"/>
      <c r="S90" s="60">
        <f>E90</f>
        <v>0</v>
      </c>
      <c r="T90" s="60">
        <f>G90</f>
        <v>0</v>
      </c>
      <c r="U90" s="60"/>
      <c r="V90" s="60"/>
      <c r="W90" s="60">
        <f>G90</f>
        <v>0</v>
      </c>
      <c r="X90" s="60">
        <f>E90</f>
        <v>0</v>
      </c>
      <c r="Y90" s="60"/>
      <c r="Z90" s="60">
        <f>N95</f>
        <v>0</v>
      </c>
      <c r="AA90" s="60">
        <f>R95</f>
        <v>0</v>
      </c>
      <c r="AB90" s="60">
        <f>V95</f>
        <v>0</v>
      </c>
      <c r="AC90" s="60">
        <f>AA90-AB90</f>
        <v>0</v>
      </c>
      <c r="AD90" s="60">
        <f>IF(Z90&gt;Z89,-1,0)</f>
        <v>0</v>
      </c>
      <c r="AE90" s="60">
        <f>IF(Z90&gt;Z91,-1,0)</f>
        <v>0</v>
      </c>
      <c r="AF90" s="60">
        <f>IF(Z90&gt;Z92,-1,0)</f>
        <v>0</v>
      </c>
      <c r="AG90" s="60">
        <f>10000-(AJ90*1000+AM90*100+AK90*10)</f>
        <v>10000</v>
      </c>
      <c r="AH90" s="90">
        <f>RANK(AG90,AG89:AG92,1)</f>
        <v>1</v>
      </c>
      <c r="AI90" s="60" t="str">
        <f>H89</f>
        <v>Algerien</v>
      </c>
      <c r="AJ90" s="60">
        <f t="shared" si="29"/>
        <v>0</v>
      </c>
      <c r="AK90" s="60">
        <f t="shared" si="29"/>
        <v>0</v>
      </c>
      <c r="AL90" s="60">
        <f t="shared" si="29"/>
        <v>0</v>
      </c>
      <c r="AM90" s="60">
        <f>AK90-AL90</f>
        <v>0</v>
      </c>
      <c r="AN90" s="187">
        <f>IF(AG89=AG90,IF(E89&gt;G89,AG89-0.1,AG89),AG89)</f>
        <v>10000</v>
      </c>
      <c r="AO90" s="187"/>
      <c r="AP90" s="187">
        <f>IF(AG91=AG90,IF(G94&gt;E94,AG91-0.1,AG91),AG91)</f>
        <v>10000</v>
      </c>
      <c r="AQ90" s="187">
        <f>IF(AG92=AG90,IF(G92&gt;E92,AG92-0.1,AG92),AG92)</f>
        <v>10000</v>
      </c>
      <c r="AR90" s="187">
        <f>AO93</f>
        <v>30000</v>
      </c>
      <c r="AS90" s="90">
        <f>RANK(AR90,AR89:AR92,1)</f>
        <v>1</v>
      </c>
      <c r="AT90" s="60" t="str">
        <f t="shared" si="30"/>
        <v>Algerien</v>
      </c>
      <c r="AU90" s="60">
        <f t="shared" si="30"/>
        <v>0</v>
      </c>
      <c r="AV90" s="60">
        <f t="shared" si="30"/>
        <v>0</v>
      </c>
      <c r="AW90" s="60">
        <f t="shared" si="30"/>
        <v>0</v>
      </c>
      <c r="AX90" s="60"/>
      <c r="AY90" s="60"/>
      <c r="AZ90" s="60"/>
      <c r="BA90" s="232">
        <v>2</v>
      </c>
      <c r="BB90" s="230" t="e">
        <f>VLOOKUP(2,AS89:AT92,2,FALSE)</f>
        <v>#N/A</v>
      </c>
      <c r="BC90" s="231"/>
      <c r="BD90" s="233" t="e">
        <f>VLOOKUP(2,AS89:AW92,3,FALSE)</f>
        <v>#N/A</v>
      </c>
      <c r="BE90" s="234" t="e">
        <f>VLOOKUP(2,AS89:AW92,4,FALSE)</f>
        <v>#N/A</v>
      </c>
      <c r="BF90" s="93" t="s">
        <v>12</v>
      </c>
      <c r="BG90" s="234" t="e">
        <f>VLOOKUP(2,AS89:AW92,5,FALSE)</f>
        <v>#N/A</v>
      </c>
      <c r="BH90" s="234" t="s">
        <v>124</v>
      </c>
      <c r="BI90" s="85"/>
      <c r="BJ90" s="85">
        <f>IF(E90&gt;G90,IF(Spielplan!E90&gt;Spielplan!G90,Punktemodus!$B$3,0),0)</f>
        <v>0</v>
      </c>
      <c r="BK90" s="85">
        <f>IF(E90=G90,IF(Spielplan!E90=Spielplan!G90,Punktemodus!$B$3,0),0)</f>
        <v>10</v>
      </c>
      <c r="BL90" s="85">
        <f>IF(E90&lt;G90,IF(Spielplan!E90&lt;Spielplan!G90,Punktemodus!$B$3,0),0)</f>
        <v>0</v>
      </c>
      <c r="BM90" s="85">
        <f>IF(E90=Spielplan!E90,IF(G90=Spielplan!G90,Punktemodus!$B$5,0),0)</f>
        <v>3</v>
      </c>
      <c r="BN90" s="85">
        <f>IF(E90=Spielplan!E90,Punktemodus!$B$7,0)</f>
        <v>1</v>
      </c>
      <c r="BO90" s="85">
        <f>IF(G90=Spielplan!G90,Punktemodus!$B$7,0)</f>
        <v>1</v>
      </c>
      <c r="BP90" s="137">
        <f>IF(Spielplan!E90="",0,SUM(BJ90:BO90))</f>
        <v>0</v>
      </c>
      <c r="BQ90" s="85"/>
      <c r="BR90" s="141"/>
      <c r="BS90" s="322"/>
      <c r="BT90" s="322"/>
      <c r="BU90" s="322"/>
      <c r="BV90" s="322"/>
      <c r="BW90" s="134"/>
      <c r="BX90" s="337"/>
      <c r="BY90" s="338"/>
      <c r="BZ90" s="134"/>
      <c r="CA90" s="350"/>
      <c r="CB90" s="350"/>
      <c r="CC90" s="350"/>
      <c r="CD90" s="350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</row>
    <row r="91" spans="1:101" ht="18.75" customHeight="1" thickBot="1" x14ac:dyDescent="0.3">
      <c r="A91" s="60"/>
      <c r="B91" s="60"/>
      <c r="C91" s="224" t="str">
        <f>C89</f>
        <v>Belgien</v>
      </c>
      <c r="D91" s="225"/>
      <c r="E91" s="104"/>
      <c r="F91" s="93"/>
      <c r="G91" s="104"/>
      <c r="H91" s="224" t="str">
        <f>C90</f>
        <v>Russland</v>
      </c>
      <c r="I91" s="225"/>
      <c r="J91" s="60"/>
      <c r="K91" s="60" t="s">
        <v>118</v>
      </c>
      <c r="L91" s="60">
        <f t="shared" si="28"/>
        <v>0</v>
      </c>
      <c r="M91" s="60">
        <f>IF($E91="",0,IF($E91&gt;$G91,3,IF($E91=G91,1,0)))</f>
        <v>0</v>
      </c>
      <c r="N91" s="60"/>
      <c r="O91" s="60">
        <f>IF($G91="",0,IF($E91&gt;$G91,0,IF($E91=$G91,1,3)))</f>
        <v>0</v>
      </c>
      <c r="P91" s="60"/>
      <c r="Q91" s="60">
        <f>E91</f>
        <v>0</v>
      </c>
      <c r="R91" s="60"/>
      <c r="S91" s="60">
        <f>G91</f>
        <v>0</v>
      </c>
      <c r="T91" s="60"/>
      <c r="U91" s="60">
        <f>G91</f>
        <v>0</v>
      </c>
      <c r="V91" s="60"/>
      <c r="W91" s="60">
        <f>E91</f>
        <v>0</v>
      </c>
      <c r="X91" s="60"/>
      <c r="Y91" s="60"/>
      <c r="Z91" s="60">
        <f>O95</f>
        <v>0</v>
      </c>
      <c r="AA91" s="60">
        <f>S95</f>
        <v>0</v>
      </c>
      <c r="AB91" s="60">
        <f>W95</f>
        <v>0</v>
      </c>
      <c r="AC91" s="60">
        <f>AA91-AB91</f>
        <v>0</v>
      </c>
      <c r="AD91" s="60">
        <f>IF(Z91&gt;Z89,-1,0)</f>
        <v>0</v>
      </c>
      <c r="AE91" s="60">
        <f>IF(Z91&gt;Z90,-1,0)</f>
        <v>0</v>
      </c>
      <c r="AF91" s="60">
        <f>IF(Z91&gt;Z92,-1,0)</f>
        <v>0</v>
      </c>
      <c r="AG91" s="60">
        <f>10000-(AJ91*1000+AM91*100+AK91*10)</f>
        <v>10000</v>
      </c>
      <c r="AH91" s="90">
        <f>RANK(AG91,AG89:AG92,1)</f>
        <v>1</v>
      </c>
      <c r="AI91" s="60" t="str">
        <f>C90</f>
        <v>Russland</v>
      </c>
      <c r="AJ91" s="60">
        <f t="shared" si="29"/>
        <v>0</v>
      </c>
      <c r="AK91" s="60">
        <f t="shared" si="29"/>
        <v>0</v>
      </c>
      <c r="AL91" s="60">
        <f t="shared" si="29"/>
        <v>0</v>
      </c>
      <c r="AM91" s="60">
        <f>AK91-AL91</f>
        <v>0</v>
      </c>
      <c r="AN91" s="187">
        <f>IF(AG89=AG91,IF(E91&gt;G91,AG89-0.1,AG89),AG89)</f>
        <v>10000</v>
      </c>
      <c r="AO91" s="187">
        <f>IF(AG90=AG91,IF(E94&gt;G94,AG90-0.1,AG90),AG90)</f>
        <v>10000</v>
      </c>
      <c r="AP91" s="187"/>
      <c r="AQ91" s="187">
        <f>IF(AG92=AG91,IF(G90&gt;E90,AG92-0.1,AG92),AG92)</f>
        <v>10000</v>
      </c>
      <c r="AR91" s="187">
        <f>AP93</f>
        <v>30000</v>
      </c>
      <c r="AS91" s="90">
        <f>RANK(AR91,AR89:AR92,1)</f>
        <v>1</v>
      </c>
      <c r="AT91" s="60" t="str">
        <f t="shared" si="30"/>
        <v>Russland</v>
      </c>
      <c r="AU91" s="60">
        <f t="shared" si="30"/>
        <v>0</v>
      </c>
      <c r="AV91" s="60">
        <f t="shared" si="30"/>
        <v>0</v>
      </c>
      <c r="AW91" s="60">
        <f t="shared" si="30"/>
        <v>0</v>
      </c>
      <c r="AX91" s="60"/>
      <c r="AY91" s="60"/>
      <c r="AZ91" s="60"/>
      <c r="BA91" s="113">
        <v>3</v>
      </c>
      <c r="BB91" s="114" t="e">
        <f>VLOOKUP(3,AS89:AT92,2,FALSE)</f>
        <v>#N/A</v>
      </c>
      <c r="BC91" s="115"/>
      <c r="BD91" s="116" t="e">
        <f>VLOOKUP(3,AS89:AW92,3,FALSE)</f>
        <v>#N/A</v>
      </c>
      <c r="BE91" s="116" t="e">
        <f>VLOOKUP(3,AS89:AW92,4,FALSE)</f>
        <v>#N/A</v>
      </c>
      <c r="BF91" s="93" t="s">
        <v>12</v>
      </c>
      <c r="BG91" s="116" t="e">
        <f>VLOOKUP(3,AS89:AW92,5,FALSE)</f>
        <v>#N/A</v>
      </c>
      <c r="BH91" s="60"/>
      <c r="BI91" s="85"/>
      <c r="BJ91" s="85">
        <f>IF(E91&gt;G91,IF(Spielplan!E91&gt;Spielplan!G91,Punktemodus!$B$3,0),0)</f>
        <v>0</v>
      </c>
      <c r="BK91" s="85">
        <f>IF(E91=G91,IF(Spielplan!E91=Spielplan!G91,Punktemodus!$B$3,0),0)</f>
        <v>10</v>
      </c>
      <c r="BL91" s="85">
        <f>IF(E91&lt;G91,IF(Spielplan!E91&lt;Spielplan!G91,Punktemodus!$B$3,0),0)</f>
        <v>0</v>
      </c>
      <c r="BM91" s="85">
        <f>IF(E91=Spielplan!E91,IF(G91=Spielplan!G91,Punktemodus!$B$5,0),0)</f>
        <v>3</v>
      </c>
      <c r="BN91" s="85">
        <f>IF(E91=Spielplan!E91,Punktemodus!$B$7,0)</f>
        <v>1</v>
      </c>
      <c r="BO91" s="85">
        <f>IF(G91=Spielplan!G91,Punktemodus!$B$7,0)</f>
        <v>1</v>
      </c>
      <c r="BP91" s="137">
        <f>IF(Spielplan!E91="",0,SUM(BJ91:BO91))</f>
        <v>0</v>
      </c>
      <c r="BQ91" s="85"/>
      <c r="BR91" s="141"/>
      <c r="BS91" s="134"/>
      <c r="BT91" s="142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</row>
    <row r="92" spans="1:101" ht="18.75" customHeight="1" thickBot="1" x14ac:dyDescent="0.3">
      <c r="A92" s="60"/>
      <c r="B92" s="60"/>
      <c r="C92" s="230" t="str">
        <f>H89</f>
        <v>Algerien</v>
      </c>
      <c r="D92" s="231"/>
      <c r="E92" s="104"/>
      <c r="F92" s="93"/>
      <c r="G92" s="104"/>
      <c r="H92" s="230" t="str">
        <f>H90</f>
        <v>Südkorea</v>
      </c>
      <c r="I92" s="231"/>
      <c r="J92" s="60"/>
      <c r="K92" s="60" t="s">
        <v>117</v>
      </c>
      <c r="L92" s="60">
        <f t="shared" si="28"/>
        <v>0</v>
      </c>
      <c r="M92" s="60"/>
      <c r="N92" s="60">
        <f>IF($E92="",0,IF($E92&gt;$G92,3,IF($E92=$G92,1,0)))</f>
        <v>0</v>
      </c>
      <c r="O92" s="60"/>
      <c r="P92" s="60">
        <f>IF($G92="",0,IF($E92&gt;$G92,0,IF($E92=$G92,1,3)))</f>
        <v>0</v>
      </c>
      <c r="Q92" s="60"/>
      <c r="R92" s="60">
        <f>E92</f>
        <v>0</v>
      </c>
      <c r="S92" s="60"/>
      <c r="T92" s="60">
        <f>G92</f>
        <v>0</v>
      </c>
      <c r="U92" s="60"/>
      <c r="V92" s="60">
        <f>G92</f>
        <v>0</v>
      </c>
      <c r="W92" s="60"/>
      <c r="X92" s="60">
        <f>E92</f>
        <v>0</v>
      </c>
      <c r="Y92" s="60"/>
      <c r="Z92" s="60">
        <f>P95</f>
        <v>0</v>
      </c>
      <c r="AA92" s="60">
        <f>T95</f>
        <v>0</v>
      </c>
      <c r="AB92" s="60">
        <f>X95</f>
        <v>0</v>
      </c>
      <c r="AC92" s="60">
        <f>AA92-AB92</f>
        <v>0</v>
      </c>
      <c r="AD92" s="60">
        <f>IF(Z92&gt;Z89,-1,0)</f>
        <v>0</v>
      </c>
      <c r="AE92" s="60">
        <f>IF(Z92&gt;Z90,-1,0)</f>
        <v>0</v>
      </c>
      <c r="AF92" s="60">
        <f>IF(Z92&gt;Z91,-1,0)</f>
        <v>0</v>
      </c>
      <c r="AG92" s="60">
        <f>10000-(AJ92*1000+AM92*100+AK92*10)</f>
        <v>10000</v>
      </c>
      <c r="AH92" s="90">
        <f>RANK(AG92,AG89:AG92,1)</f>
        <v>1</v>
      </c>
      <c r="AI92" s="60" t="str">
        <f>H90</f>
        <v>Südkorea</v>
      </c>
      <c r="AJ92" s="60">
        <f t="shared" si="29"/>
        <v>0</v>
      </c>
      <c r="AK92" s="60">
        <f t="shared" si="29"/>
        <v>0</v>
      </c>
      <c r="AL92" s="60">
        <f t="shared" si="29"/>
        <v>0</v>
      </c>
      <c r="AM92" s="60">
        <f>AK92-AL92</f>
        <v>0</v>
      </c>
      <c r="AN92" s="187">
        <f>IF(AG89=AG92,IF(E93&gt;G93,AG89-0.1,AG89),AG89)</f>
        <v>10000</v>
      </c>
      <c r="AO92" s="187">
        <f>IF(AG90=AG92,IF(E92&gt;G92,AG90-0.1,AG90),AG90)</f>
        <v>10000</v>
      </c>
      <c r="AP92" s="187">
        <f>IF(AG91=AG92,IF(E90&gt;G90,AG91-0.1,AG91),AG91)</f>
        <v>10000</v>
      </c>
      <c r="AQ92" s="187"/>
      <c r="AR92" s="187">
        <f>AQ93</f>
        <v>30000</v>
      </c>
      <c r="AS92" s="90">
        <f>RANK(AR92,AR89:AR92,1)</f>
        <v>1</v>
      </c>
      <c r="AT92" s="60" t="str">
        <f t="shared" si="30"/>
        <v>Südkorea</v>
      </c>
      <c r="AU92" s="60">
        <f t="shared" si="30"/>
        <v>0</v>
      </c>
      <c r="AV92" s="60">
        <f t="shared" si="30"/>
        <v>0</v>
      </c>
      <c r="AW92" s="60">
        <f t="shared" si="30"/>
        <v>0</v>
      </c>
      <c r="AX92" s="60"/>
      <c r="AY92" s="60"/>
      <c r="AZ92" s="60"/>
      <c r="BA92" s="113">
        <v>4</v>
      </c>
      <c r="BB92" s="114" t="e">
        <f>VLOOKUP(4,AS89:AT92,2,FALSE)</f>
        <v>#N/A</v>
      </c>
      <c r="BC92" s="115"/>
      <c r="BD92" s="116" t="e">
        <f>VLOOKUP(4,AS89:AW92,3,FALSE)</f>
        <v>#N/A</v>
      </c>
      <c r="BE92" s="116" t="e">
        <f>VLOOKUP(4,AS89:AW92,4,FALSE)</f>
        <v>#N/A</v>
      </c>
      <c r="BF92" s="93" t="s">
        <v>12</v>
      </c>
      <c r="BG92" s="116" t="e">
        <f>VLOOKUP(4,AS89:AW92,5,FALSE)</f>
        <v>#N/A</v>
      </c>
      <c r="BH92" s="60"/>
      <c r="BI92" s="85"/>
      <c r="BJ92" s="85">
        <f>IF(E92&gt;G92,IF(Spielplan!E92&gt;Spielplan!G92,Punktemodus!$B$3,0),0)</f>
        <v>0</v>
      </c>
      <c r="BK92" s="85">
        <f>IF(E92=G92,IF(Spielplan!E92=Spielplan!G92,Punktemodus!$B$3,0),0)</f>
        <v>10</v>
      </c>
      <c r="BL92" s="85">
        <f>IF(E92&lt;G92,IF(Spielplan!E92&lt;Spielplan!G92,Punktemodus!$B$3,0),0)</f>
        <v>0</v>
      </c>
      <c r="BM92" s="85">
        <f>IF(E92=Spielplan!E92,IF(G92=Spielplan!G92,Punktemodus!$B$5,0),0)</f>
        <v>3</v>
      </c>
      <c r="BN92" s="85">
        <f>IF(E92=Spielplan!E92,Punktemodus!$B$7,0)</f>
        <v>1</v>
      </c>
      <c r="BO92" s="85">
        <f>IF(G92=Spielplan!G92,Punktemodus!$B$7,0)</f>
        <v>1</v>
      </c>
      <c r="BP92" s="137">
        <f>IF(Spielplan!E92="",0,SUM(BJ92:BO92))</f>
        <v>0</v>
      </c>
      <c r="BQ92" s="85"/>
      <c r="BR92" s="141"/>
      <c r="BS92" s="321" t="s">
        <v>163</v>
      </c>
      <c r="BT92" s="322"/>
      <c r="BU92" s="322"/>
      <c r="BV92" s="322"/>
      <c r="BW92" s="134"/>
      <c r="BX92" s="339">
        <f>BX86+BX89</f>
        <v>730</v>
      </c>
      <c r="BY92" s="340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</row>
    <row r="93" spans="1:101" ht="18.75" customHeight="1" thickBot="1" x14ac:dyDescent="0.3">
      <c r="A93" s="60"/>
      <c r="B93" s="60"/>
      <c r="C93" s="224" t="str">
        <f>C89</f>
        <v>Belgien</v>
      </c>
      <c r="D93" s="225"/>
      <c r="E93" s="104"/>
      <c r="F93" s="93"/>
      <c r="G93" s="104"/>
      <c r="H93" s="224" t="str">
        <f>H90</f>
        <v>Südkorea</v>
      </c>
      <c r="I93" s="225"/>
      <c r="J93" s="60"/>
      <c r="K93" s="60" t="s">
        <v>119</v>
      </c>
      <c r="L93" s="60">
        <f t="shared" si="28"/>
        <v>0</v>
      </c>
      <c r="M93" s="60">
        <f>IF($E93="",0,IF($E93&gt;$G93,3,IF($E93=G93,1,0)))</f>
        <v>0</v>
      </c>
      <c r="N93" s="60"/>
      <c r="O93" s="60"/>
      <c r="P93" s="60">
        <f>IF($G93="",0,IF($E93&gt;$G93,0,IF($E93=$G93,1,3)))</f>
        <v>0</v>
      </c>
      <c r="Q93" s="60">
        <f>E93</f>
        <v>0</v>
      </c>
      <c r="R93" s="60"/>
      <c r="S93" s="60"/>
      <c r="T93" s="60">
        <f>G93</f>
        <v>0</v>
      </c>
      <c r="U93" s="60">
        <f>G93</f>
        <v>0</v>
      </c>
      <c r="V93" s="60"/>
      <c r="W93" s="60"/>
      <c r="X93" s="60">
        <f>E93</f>
        <v>0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187">
        <f>SUM(AN89:AN92)</f>
        <v>30000</v>
      </c>
      <c r="AO93" s="187">
        <f>SUM(AO89:AO92)</f>
        <v>30000</v>
      </c>
      <c r="AP93" s="187">
        <f>SUM(AP89:AP92)</f>
        <v>30000</v>
      </c>
      <c r="AQ93" s="187">
        <f>SUM(AQ89:AQ92)</f>
        <v>30000</v>
      </c>
      <c r="AR93" s="187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85">
        <f>IF(E93&gt;G93,IF(Spielplan!E93&gt;Spielplan!G93,Punktemodus!$B$3,0),0)</f>
        <v>0</v>
      </c>
      <c r="BK93" s="85">
        <f>IF(E93=G93,IF(Spielplan!E93=Spielplan!G93,Punktemodus!$B$3,0),0)</f>
        <v>10</v>
      </c>
      <c r="BL93" s="85">
        <f>IF(E93&lt;G93,IF(Spielplan!E93&lt;Spielplan!G93,Punktemodus!$B$3,0),0)</f>
        <v>0</v>
      </c>
      <c r="BM93" s="85">
        <f>IF(E93=Spielplan!E93,IF(G93=Spielplan!G93,Punktemodus!$B$5,0),0)</f>
        <v>3</v>
      </c>
      <c r="BN93" s="85">
        <f>IF(E93=Spielplan!E93,Punktemodus!$B$7,0)</f>
        <v>1</v>
      </c>
      <c r="BO93" s="85">
        <f>IF(G93=Spielplan!G93,Punktemodus!$B$7,0)</f>
        <v>1</v>
      </c>
      <c r="BP93" s="137">
        <f>IF(Spielplan!E93="",0,SUM(BJ93:BO93))</f>
        <v>0</v>
      </c>
      <c r="BQ93" s="60"/>
      <c r="BR93" s="141"/>
      <c r="BS93" s="322"/>
      <c r="BT93" s="322"/>
      <c r="BU93" s="322"/>
      <c r="BV93" s="322"/>
      <c r="BW93" s="134"/>
      <c r="BX93" s="341"/>
      <c r="BY93" s="342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</row>
    <row r="94" spans="1:101" ht="18.75" customHeight="1" thickBot="1" x14ac:dyDescent="0.3">
      <c r="A94" s="60"/>
      <c r="B94" s="60"/>
      <c r="C94" s="230" t="str">
        <f>H89</f>
        <v>Algerien</v>
      </c>
      <c r="D94" s="231"/>
      <c r="E94" s="104"/>
      <c r="F94" s="93"/>
      <c r="G94" s="104"/>
      <c r="H94" s="230" t="str">
        <f>C90</f>
        <v>Russland</v>
      </c>
      <c r="I94" s="231"/>
      <c r="J94" s="60"/>
      <c r="K94" s="60" t="s">
        <v>119</v>
      </c>
      <c r="L94" s="60">
        <f t="shared" si="28"/>
        <v>0</v>
      </c>
      <c r="M94" s="60"/>
      <c r="N94" s="60">
        <f>IF($E94="",0,IF($E94&gt;$G94,3,IF($E94=$G94,1,0)))</f>
        <v>0</v>
      </c>
      <c r="O94" s="60">
        <f>IF($G94="",0,IF($E94&gt;$G94,0,IF($E94=$G94,1,3)))</f>
        <v>0</v>
      </c>
      <c r="P94" s="60"/>
      <c r="Q94" s="60"/>
      <c r="R94" s="60">
        <f>E94</f>
        <v>0</v>
      </c>
      <c r="S94" s="60">
        <f>G94</f>
        <v>0</v>
      </c>
      <c r="T94" s="60"/>
      <c r="U94" s="60"/>
      <c r="V94" s="60">
        <f>G94</f>
        <v>0</v>
      </c>
      <c r="W94" s="60">
        <f>E94</f>
        <v>0</v>
      </c>
      <c r="X94" s="60"/>
      <c r="Y94" s="60"/>
      <c r="Z94" s="60" t="s">
        <v>30</v>
      </c>
      <c r="AA94" s="60"/>
      <c r="AB94" s="60"/>
      <c r="AC94" s="60"/>
      <c r="AD94" s="60"/>
      <c r="AE94" s="60"/>
      <c r="AF94" s="60"/>
      <c r="AG94" s="60" t="b">
        <f>OR(AG89=AG90,AG89=AG91,AG89=AG92,AG90=AG91,AG90=AG92,AG91=AG92)</f>
        <v>1</v>
      </c>
      <c r="AH94" s="60"/>
      <c r="AI94" s="60"/>
      <c r="AJ94" s="60"/>
      <c r="AK94" s="60"/>
      <c r="AL94" s="60"/>
      <c r="AM94" s="60"/>
      <c r="AN94" s="60"/>
      <c r="AO94" s="60" t="s">
        <v>34</v>
      </c>
      <c r="AP94" s="60"/>
      <c r="AQ94" s="60"/>
      <c r="AR94" s="60" t="b">
        <f>OR(AR89=AR90,AR89=AR91,AR89=AR92,AR90=AR91,AR90=AR92,AR91=AR92)</f>
        <v>1</v>
      </c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85">
        <f>IF(E94&gt;G94,IF(Spielplan!E94&gt;Spielplan!G94,Punktemodus!$B$3,0),0)</f>
        <v>0</v>
      </c>
      <c r="BK94" s="85">
        <f>IF(E94=G94,IF(Spielplan!E94=Spielplan!G94,Punktemodus!$B$3,0),0)</f>
        <v>10</v>
      </c>
      <c r="BL94" s="85">
        <f>IF(E94&lt;G94,IF(Spielplan!E94&lt;Spielplan!G94,Punktemodus!$B$3,0),0)</f>
        <v>0</v>
      </c>
      <c r="BM94" s="85">
        <f>IF(E94=Spielplan!E94,IF(G94=Spielplan!G94,Punktemodus!$B$5,0),0)</f>
        <v>3</v>
      </c>
      <c r="BN94" s="85">
        <f>IF(E94=Spielplan!E94,Punktemodus!$B$7,0)</f>
        <v>1</v>
      </c>
      <c r="BO94" s="85">
        <f>IF(G94=Spielplan!G94,Punktemodus!$B$7,0)</f>
        <v>1</v>
      </c>
      <c r="BP94" s="137">
        <f>IF(Spielplan!E94="",0,SUM(BJ94:BO94))</f>
        <v>0</v>
      </c>
      <c r="BQ94" s="60"/>
      <c r="BR94" s="141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</row>
    <row r="95" spans="1:101" ht="18.75" customHeight="1" thickBot="1" x14ac:dyDescent="0.25">
      <c r="A95" s="60"/>
      <c r="B95" s="60"/>
      <c r="C95" s="136" t="str">
        <f>IF(G94="","",IF(AR94=TRUE,"Achtung: Fehler in Tabelle!",""))</f>
        <v/>
      </c>
      <c r="D95" s="60"/>
      <c r="E95" s="60"/>
      <c r="F95" s="60"/>
      <c r="G95" s="60"/>
      <c r="H95" s="60"/>
      <c r="I95" s="60"/>
      <c r="J95" s="60"/>
      <c r="K95" s="60"/>
      <c r="L95" s="60"/>
      <c r="M95" s="60">
        <f t="shared" ref="M95:X95" si="31">SUM(M89:M94)</f>
        <v>0</v>
      </c>
      <c r="N95" s="60">
        <f t="shared" si="31"/>
        <v>0</v>
      </c>
      <c r="O95" s="60">
        <f t="shared" si="31"/>
        <v>0</v>
      </c>
      <c r="P95" s="60">
        <f t="shared" si="31"/>
        <v>0</v>
      </c>
      <c r="Q95" s="60">
        <f t="shared" si="31"/>
        <v>0</v>
      </c>
      <c r="R95" s="60">
        <f t="shared" si="31"/>
        <v>0</v>
      </c>
      <c r="S95" s="60">
        <f t="shared" si="31"/>
        <v>0</v>
      </c>
      <c r="T95" s="60">
        <f t="shared" si="31"/>
        <v>0</v>
      </c>
      <c r="U95" s="60">
        <f t="shared" si="31"/>
        <v>0</v>
      </c>
      <c r="V95" s="60">
        <f t="shared" si="31"/>
        <v>0</v>
      </c>
      <c r="W95" s="60">
        <f t="shared" si="31"/>
        <v>0</v>
      </c>
      <c r="X95" s="60">
        <f t="shared" si="31"/>
        <v>0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160">
        <f>SUM(BP89:BP94)</f>
        <v>0</v>
      </c>
      <c r="BQ95" s="60"/>
      <c r="BR95" s="141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</row>
    <row r="96" spans="1:101" ht="13.5" thickBo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85"/>
      <c r="BK96" s="85"/>
      <c r="BL96" s="85"/>
      <c r="BM96" s="85"/>
      <c r="BN96" s="85"/>
      <c r="BO96" s="85"/>
      <c r="BP96" s="138"/>
      <c r="BQ96" s="60"/>
      <c r="BR96" s="141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</row>
    <row r="97" spans="1:101" ht="25.5" customHeight="1" thickBo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85"/>
      <c r="BK97" s="85"/>
      <c r="BL97" s="85"/>
      <c r="BM97" s="85"/>
      <c r="BN97" s="85"/>
      <c r="BO97" s="85"/>
      <c r="BP97" s="160">
        <f>SUM(BP12:BP95)/2</f>
        <v>0</v>
      </c>
      <c r="BQ97" s="60"/>
      <c r="BR97" s="141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</row>
    <row r="98" spans="1:101" x14ac:dyDescent="0.2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85"/>
      <c r="BK98" s="85"/>
      <c r="BL98" s="85"/>
      <c r="BM98" s="85"/>
      <c r="BN98" s="85"/>
      <c r="BO98" s="85"/>
      <c r="BP98" s="60"/>
      <c r="BQ98" s="60"/>
      <c r="BR98" s="141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</row>
  </sheetData>
  <mergeCells count="41"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  <mergeCell ref="CQ65:CV66"/>
    <mergeCell ref="BS44:BV45"/>
    <mergeCell ref="BX44:BX47"/>
    <mergeCell ref="BY44:BY47"/>
    <mergeCell ref="BZ44:BZ47"/>
    <mergeCell ref="CE44:CE47"/>
    <mergeCell ref="CF44:CF47"/>
    <mergeCell ref="CJ44:CJ47"/>
    <mergeCell ref="CO44:CO47"/>
    <mergeCell ref="CS44:CS47"/>
    <mergeCell ref="CQ59:CV60"/>
    <mergeCell ref="CQ62:CV63"/>
    <mergeCell ref="CQ32:CV33"/>
    <mergeCell ref="H2:BZ2"/>
    <mergeCell ref="H3:BZ3"/>
    <mergeCell ref="I4:BI4"/>
    <mergeCell ref="BY4:BZ4"/>
    <mergeCell ref="CG4:CV4"/>
    <mergeCell ref="BP8:BP11"/>
    <mergeCell ref="BJ9:BJ11"/>
    <mergeCell ref="BK9:BK11"/>
    <mergeCell ref="BL9:BL11"/>
    <mergeCell ref="BM9:BM11"/>
    <mergeCell ref="BN9:BN11"/>
    <mergeCell ref="BO9:BO11"/>
    <mergeCell ref="CQ23:CV24"/>
    <mergeCell ref="CQ26:CV27"/>
    <mergeCell ref="CQ29:CV30"/>
  </mergeCells>
  <conditionalFormatting sqref="CK24:CL24">
    <cfRule type="expression" dxfId="493" priority="1" stopIfTrue="1">
      <formula>IF($CH34="",TRUE,FALSE)</formula>
    </cfRule>
  </conditionalFormatting>
  <conditionalFormatting sqref="CA14:CB14">
    <cfRule type="expression" dxfId="492" priority="2" stopIfTrue="1">
      <formula>IF($BV$12="",TRUE,FALSE)</formula>
    </cfRule>
  </conditionalFormatting>
  <conditionalFormatting sqref="CA15:CB15">
    <cfRule type="expression" dxfId="491" priority="3" stopIfTrue="1">
      <formula>IF($BV$17="",TRUE,FALSE)</formula>
    </cfRule>
  </conditionalFormatting>
  <conditionalFormatting sqref="CA22:CB22">
    <cfRule type="expression" dxfId="490" priority="4" stopIfTrue="1">
      <formula>IF($BV$20="",TRUE,FALSE)</formula>
    </cfRule>
  </conditionalFormatting>
  <conditionalFormatting sqref="CA23:CB23">
    <cfRule type="expression" dxfId="489" priority="5" stopIfTrue="1">
      <formula>IF($BV$25="",TRUE,FALSE)</formula>
    </cfRule>
  </conditionalFormatting>
  <conditionalFormatting sqref="CA30:CB30">
    <cfRule type="expression" dxfId="488" priority="6" stopIfTrue="1">
      <formula>IF($BV$29="",TRUE,FALSE)</formula>
    </cfRule>
  </conditionalFormatting>
  <conditionalFormatting sqref="CA31:CB31">
    <cfRule type="expression" dxfId="487" priority="7" stopIfTrue="1">
      <formula>IF($BV$33="",TRUE,FALSE)</formula>
    </cfRule>
  </conditionalFormatting>
  <conditionalFormatting sqref="CA38:CB38">
    <cfRule type="expression" dxfId="486" priority="8" stopIfTrue="1">
      <formula>IF($BV$37="",TRUE,FALSE)</formula>
    </cfRule>
  </conditionalFormatting>
  <conditionalFormatting sqref="CA39:CB39">
    <cfRule type="expression" dxfId="485" priority="9" stopIfTrue="1">
      <formula>IF($BV$41="",TRUE,FALSE)</formula>
    </cfRule>
  </conditionalFormatting>
  <conditionalFormatting sqref="CF18:CG18">
    <cfRule type="expression" dxfId="484" priority="10" stopIfTrue="1">
      <formula>IF($CC$15="",TRUE,FALSE)</formula>
    </cfRule>
  </conditionalFormatting>
  <conditionalFormatting sqref="CF19:CG19">
    <cfRule type="expression" dxfId="483" priority="11" stopIfTrue="1">
      <formula>IF($CC$22="",TRUE,FALSE)</formula>
    </cfRule>
  </conditionalFormatting>
  <conditionalFormatting sqref="CF35:CG35">
    <cfRule type="expression" dxfId="482" priority="12" stopIfTrue="1">
      <formula>IF($CC$39="",TRUE,FALSE)</formula>
    </cfRule>
  </conditionalFormatting>
  <conditionalFormatting sqref="CF34:CG34">
    <cfRule type="expression" dxfId="481" priority="13" stopIfTrue="1">
      <formula>IF($CC$31="",TRUE,FALSE)</formula>
    </cfRule>
  </conditionalFormatting>
  <conditionalFormatting sqref="CK23:CL23 CK29:CL29">
    <cfRule type="expression" dxfId="480" priority="14" stopIfTrue="1">
      <formula>IF($CH$18="",TRUE,FALSE)</formula>
    </cfRule>
  </conditionalFormatting>
  <conditionalFormatting sqref="CK30:CL30">
    <cfRule type="expression" dxfId="479" priority="15" stopIfTrue="1">
      <formula>IF($CH$34="",TRUE,FALSE)</formula>
    </cfRule>
  </conditionalFormatting>
  <conditionalFormatting sqref="CQ23:CV24">
    <cfRule type="expression" dxfId="478" priority="16" stopIfTrue="1">
      <formula>IF($CM$23="",TRUE,FALSE)</formula>
    </cfRule>
  </conditionalFormatting>
  <conditionalFormatting sqref="CQ26:CV27">
    <cfRule type="expression" dxfId="477" priority="17" stopIfTrue="1">
      <formula>IF($CM$24="",TRUE,FALSE)</formula>
    </cfRule>
  </conditionalFormatting>
  <conditionalFormatting sqref="CQ29:CV30">
    <cfRule type="expression" dxfId="476" priority="18" stopIfTrue="1">
      <formula>IF($CM$29="",TRUE,FALSE)</formula>
    </cfRule>
  </conditionalFormatting>
  <conditionalFormatting sqref="CQ32:CV33">
    <cfRule type="expression" dxfId="475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5" sqref="I5"/>
      <selection pane="bottomLeft" activeCell="I4" sqref="I4:BI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60"/>
      <c r="B1" s="60"/>
      <c r="C1" s="86"/>
      <c r="D1" s="60"/>
      <c r="E1" s="85"/>
      <c r="F1" s="60"/>
      <c r="G1" s="85"/>
      <c r="H1" s="92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</row>
    <row r="2" spans="1:101" ht="85.5" customHeight="1" thickBot="1" x14ac:dyDescent="1.1000000000000001">
      <c r="A2" s="60"/>
      <c r="B2" s="60"/>
      <c r="C2" s="60"/>
      <c r="D2" s="60"/>
      <c r="E2" s="85"/>
      <c r="F2" s="60"/>
      <c r="G2" s="85"/>
      <c r="H2" s="355" t="s">
        <v>341</v>
      </c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7"/>
      <c r="BR2" s="357"/>
      <c r="BS2" s="357"/>
      <c r="BT2" s="357"/>
      <c r="BU2" s="357"/>
      <c r="BV2" s="357"/>
      <c r="BW2" s="357"/>
      <c r="BX2" s="357"/>
      <c r="BY2" s="357"/>
      <c r="BZ2" s="358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</row>
    <row r="3" spans="1:101" ht="85.5" customHeight="1" thickBot="1" x14ac:dyDescent="0.25">
      <c r="A3" s="60"/>
      <c r="B3" s="60"/>
      <c r="C3" s="60"/>
      <c r="D3" s="60"/>
      <c r="E3" s="85"/>
      <c r="F3" s="60"/>
      <c r="G3" s="85"/>
      <c r="H3" s="320" t="s">
        <v>339</v>
      </c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282"/>
      <c r="BW3" s="282"/>
      <c r="BX3" s="282"/>
      <c r="BY3" s="282"/>
      <c r="BZ3" s="282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</row>
    <row r="4" spans="1:101" ht="37.5" customHeight="1" thickBot="1" x14ac:dyDescent="0.55000000000000004">
      <c r="A4" s="60"/>
      <c r="B4" s="60"/>
      <c r="C4" s="60"/>
      <c r="D4" s="60"/>
      <c r="E4" s="85"/>
      <c r="F4" s="60"/>
      <c r="G4" s="85"/>
      <c r="H4" s="95" t="s">
        <v>161</v>
      </c>
      <c r="I4" s="325" t="s">
        <v>226</v>
      </c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7"/>
      <c r="BJ4" s="60"/>
      <c r="BK4" s="60"/>
      <c r="BL4" s="60"/>
      <c r="BM4" s="60"/>
      <c r="BN4" s="60"/>
      <c r="BO4" s="60"/>
      <c r="BP4" s="60"/>
      <c r="BQ4" s="95" t="s">
        <v>162</v>
      </c>
      <c r="BR4" s="60"/>
      <c r="BS4" s="60"/>
      <c r="BT4" s="60"/>
      <c r="BU4" s="60"/>
      <c r="BV4" s="60"/>
      <c r="BW4" s="60"/>
      <c r="BX4" s="60"/>
      <c r="BY4" s="323">
        <f>BX92</f>
        <v>730</v>
      </c>
      <c r="BZ4" s="324"/>
      <c r="CA4" s="60"/>
      <c r="CB4" s="60"/>
      <c r="CC4" s="60"/>
      <c r="CD4" s="60"/>
      <c r="CE4" s="60"/>
      <c r="CF4" s="60"/>
      <c r="CG4" s="367" t="s">
        <v>340</v>
      </c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9"/>
      <c r="CW4" s="60"/>
    </row>
    <row r="5" spans="1:101" x14ac:dyDescent="0.2">
      <c r="A5" s="60"/>
      <c r="B5" s="60"/>
      <c r="C5" s="60"/>
      <c r="D5" s="60"/>
      <c r="E5" s="85"/>
      <c r="F5" s="60"/>
      <c r="G5" s="8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1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</row>
    <row r="6" spans="1:101" x14ac:dyDescent="0.2">
      <c r="A6" s="60"/>
      <c r="B6" s="60"/>
      <c r="C6" s="60"/>
      <c r="D6" s="60"/>
      <c r="E6" s="85"/>
      <c r="F6" s="60"/>
      <c r="G6" s="85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</row>
    <row r="7" spans="1:101" ht="13.5" thickBot="1" x14ac:dyDescent="0.25">
      <c r="A7" s="60"/>
      <c r="B7" s="60"/>
      <c r="C7" s="60"/>
      <c r="D7" s="60"/>
      <c r="E7" s="85"/>
      <c r="F7" s="60"/>
      <c r="G7" s="85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</row>
    <row r="8" spans="1:101" ht="26.25" customHeight="1" thickBot="1" x14ac:dyDescent="0.45">
      <c r="A8" s="60"/>
      <c r="B8" s="60"/>
      <c r="C8" s="99" t="s">
        <v>150</v>
      </c>
      <c r="D8" s="100"/>
      <c r="E8" s="101"/>
      <c r="F8" s="100"/>
      <c r="G8" s="101"/>
      <c r="H8" s="100"/>
      <c r="I8" s="100"/>
      <c r="J8" s="100"/>
      <c r="K8" s="100"/>
      <c r="L8" s="188"/>
      <c r="M8" s="189" t="s">
        <v>36</v>
      </c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2"/>
      <c r="BI8" s="60"/>
      <c r="BJ8" s="60"/>
      <c r="BK8" s="60"/>
      <c r="BL8" s="60"/>
      <c r="BM8" s="60"/>
      <c r="BN8" s="60"/>
      <c r="BO8" s="60"/>
      <c r="BP8" s="328" t="s">
        <v>149</v>
      </c>
      <c r="BQ8" s="60"/>
      <c r="BR8" s="87"/>
      <c r="BS8" s="99" t="s">
        <v>151</v>
      </c>
      <c r="BT8" s="100"/>
      <c r="BU8" s="100"/>
      <c r="BV8" s="100"/>
      <c r="BW8" s="100"/>
      <c r="BX8" s="100"/>
      <c r="BY8" s="100"/>
      <c r="BZ8" s="103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2"/>
      <c r="CW8" s="60"/>
    </row>
    <row r="9" spans="1:101" ht="28.5" customHeight="1" x14ac:dyDescent="0.2">
      <c r="A9" s="60"/>
      <c r="B9" s="60"/>
      <c r="C9" s="60"/>
      <c r="D9" s="60"/>
      <c r="E9" s="85"/>
      <c r="F9" s="60"/>
      <c r="G9" s="85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330" t="s">
        <v>48</v>
      </c>
      <c r="BK9" s="330" t="s">
        <v>142</v>
      </c>
      <c r="BL9" s="330" t="s">
        <v>143</v>
      </c>
      <c r="BM9" s="330" t="s">
        <v>49</v>
      </c>
      <c r="BN9" s="330" t="s">
        <v>147</v>
      </c>
      <c r="BO9" s="330" t="s">
        <v>148</v>
      </c>
      <c r="BP9" s="329"/>
      <c r="BQ9" s="60"/>
      <c r="BR9" s="87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</row>
    <row r="10" spans="1:101" ht="18.75" customHeight="1" x14ac:dyDescent="0.25">
      <c r="A10" s="60"/>
      <c r="B10" s="60"/>
      <c r="C10" s="88" t="s">
        <v>63</v>
      </c>
      <c r="D10" s="60"/>
      <c r="E10" s="85"/>
      <c r="F10" s="60"/>
      <c r="G10" s="85"/>
      <c r="H10" s="60"/>
      <c r="I10" s="60"/>
      <c r="J10" s="60"/>
      <c r="K10" s="60"/>
      <c r="L10" s="60"/>
      <c r="M10" s="60" t="s">
        <v>4</v>
      </c>
      <c r="N10" s="60"/>
      <c r="O10" s="60"/>
      <c r="P10" s="60"/>
      <c r="Q10" s="60" t="s">
        <v>6</v>
      </c>
      <c r="R10" s="60"/>
      <c r="S10" s="60"/>
      <c r="T10" s="60"/>
      <c r="U10" s="60" t="s">
        <v>7</v>
      </c>
      <c r="V10" s="60"/>
      <c r="W10" s="60"/>
      <c r="X10" s="60"/>
      <c r="Y10" s="60"/>
      <c r="Z10" s="60" t="s">
        <v>4</v>
      </c>
      <c r="AA10" s="60" t="s">
        <v>5</v>
      </c>
      <c r="AB10" s="60"/>
      <c r="AC10" s="60"/>
      <c r="AD10" s="60" t="s">
        <v>9</v>
      </c>
      <c r="AE10" s="60"/>
      <c r="AF10" s="60"/>
      <c r="AG10" s="60"/>
      <c r="AH10" s="60" t="s">
        <v>32</v>
      </c>
      <c r="AI10" s="60"/>
      <c r="AJ10" s="60"/>
      <c r="AK10" s="60"/>
      <c r="AL10" s="60"/>
      <c r="AM10" s="60"/>
      <c r="AN10" s="60" t="s">
        <v>35</v>
      </c>
      <c r="AO10" s="60"/>
      <c r="AP10" s="60"/>
      <c r="AQ10" s="60"/>
      <c r="AR10" s="60"/>
      <c r="AS10" s="60" t="s">
        <v>33</v>
      </c>
      <c r="AT10" s="60"/>
      <c r="AU10" s="60"/>
      <c r="AV10" s="60"/>
      <c r="AW10" s="60"/>
      <c r="AX10" s="60"/>
      <c r="AY10" s="60"/>
      <c r="AZ10" s="60"/>
      <c r="BA10" s="60"/>
      <c r="BB10" s="89" t="s">
        <v>10</v>
      </c>
      <c r="BC10" s="60"/>
      <c r="BD10" s="90" t="s">
        <v>4</v>
      </c>
      <c r="BE10" s="60"/>
      <c r="BF10" s="61" t="s">
        <v>5</v>
      </c>
      <c r="BG10" s="60"/>
      <c r="BH10" s="60"/>
      <c r="BI10" s="60"/>
      <c r="BJ10" s="330"/>
      <c r="BK10" s="330"/>
      <c r="BL10" s="330"/>
      <c r="BM10" s="330"/>
      <c r="BN10" s="330"/>
      <c r="BO10" s="330"/>
      <c r="BP10" s="329"/>
      <c r="BQ10" s="60"/>
      <c r="BR10" s="87"/>
      <c r="BS10" s="88"/>
      <c r="BT10" s="60"/>
      <c r="BU10" s="91" t="s">
        <v>120</v>
      </c>
      <c r="BV10" s="60"/>
      <c r="BW10" s="60"/>
      <c r="BX10" s="61" t="s">
        <v>26</v>
      </c>
      <c r="BY10" s="60"/>
      <c r="BZ10" s="88"/>
      <c r="CA10" s="60"/>
      <c r="CB10" s="60"/>
      <c r="CC10" s="60"/>
      <c r="CD10" s="60"/>
      <c r="CE10" s="61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</row>
    <row r="11" spans="1:101" ht="18.75" customHeight="1" thickBot="1" x14ac:dyDescent="0.25">
      <c r="A11" s="60"/>
      <c r="B11" s="60"/>
      <c r="C11" s="60"/>
      <c r="D11" s="60"/>
      <c r="E11" s="85"/>
      <c r="F11" s="60"/>
      <c r="G11" s="85"/>
      <c r="H11" s="60"/>
      <c r="I11" s="60"/>
      <c r="J11" s="60"/>
      <c r="K11" s="60"/>
      <c r="L11" s="60"/>
      <c r="M11" s="60" t="s">
        <v>0</v>
      </c>
      <c r="N11" s="60" t="s">
        <v>1</v>
      </c>
      <c r="O11" s="60" t="s">
        <v>2</v>
      </c>
      <c r="P11" s="60" t="s">
        <v>3</v>
      </c>
      <c r="Q11" s="60" t="s">
        <v>0</v>
      </c>
      <c r="R11" s="60" t="s">
        <v>1</v>
      </c>
      <c r="S11" s="60" t="s">
        <v>2</v>
      </c>
      <c r="T11" s="60" t="s">
        <v>3</v>
      </c>
      <c r="U11" s="60" t="s">
        <v>0</v>
      </c>
      <c r="V11" s="60" t="s">
        <v>1</v>
      </c>
      <c r="W11" s="60" t="s">
        <v>2</v>
      </c>
      <c r="X11" s="60" t="s">
        <v>3</v>
      </c>
      <c r="Y11" s="60"/>
      <c r="Z11" s="60" t="s">
        <v>8</v>
      </c>
      <c r="AA11" s="60"/>
      <c r="AB11" s="60"/>
      <c r="AC11" s="60"/>
      <c r="AD11" s="60"/>
      <c r="AE11" s="60"/>
      <c r="AF11" s="60"/>
      <c r="AG11" s="60"/>
      <c r="AH11" s="60" t="s">
        <v>31</v>
      </c>
      <c r="AI11" s="60"/>
      <c r="AJ11" s="60"/>
      <c r="AK11" s="60"/>
      <c r="AL11" s="60"/>
      <c r="AM11" s="60"/>
      <c r="AN11" s="60" t="str">
        <f>AI12</f>
        <v>Brasilien</v>
      </c>
      <c r="AO11" s="60" t="str">
        <f>AI13</f>
        <v>Kroatien</v>
      </c>
      <c r="AP11" s="60" t="str">
        <f>AI14</f>
        <v>Mexiko</v>
      </c>
      <c r="AQ11" s="60" t="str">
        <f>AI15</f>
        <v>Kamerun</v>
      </c>
      <c r="AR11" s="60"/>
      <c r="AS11" s="60" t="s">
        <v>31</v>
      </c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330"/>
      <c r="BK11" s="330"/>
      <c r="BL11" s="330"/>
      <c r="BM11" s="330"/>
      <c r="BN11" s="330"/>
      <c r="BO11" s="330"/>
      <c r="BP11" s="329"/>
      <c r="BQ11" s="60"/>
      <c r="BR11" s="87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</row>
    <row r="12" spans="1:101" ht="18.75" customHeight="1" thickBot="1" x14ac:dyDescent="0.3">
      <c r="A12" s="60"/>
      <c r="B12" s="60"/>
      <c r="C12" s="7" t="str">
        <f>Spielplan!$C$12</f>
        <v>Brasilien</v>
      </c>
      <c r="D12" s="38"/>
      <c r="E12" s="104"/>
      <c r="F12" s="93"/>
      <c r="G12" s="104"/>
      <c r="H12" s="7" t="str">
        <f>Spielplan!$H$12</f>
        <v>Kroatien</v>
      </c>
      <c r="I12" s="38"/>
      <c r="J12" s="60"/>
      <c r="K12" s="60" t="s">
        <v>58</v>
      </c>
      <c r="L12" s="60">
        <f t="shared" ref="L12:L17" si="0">IF(E12-G12&gt;0,1,IF(G12=E12,0,-1))</f>
        <v>0</v>
      </c>
      <c r="M12" s="60">
        <f>IF($E12="",0,IF($E12&gt;$G12,3,IF($E12=G12,1,0)))</f>
        <v>0</v>
      </c>
      <c r="N12" s="60">
        <f>IF($G12="",0,IF($E12&gt;$G12,0,IF($E12=G12,1,3)))</f>
        <v>0</v>
      </c>
      <c r="O12" s="60"/>
      <c r="P12" s="60"/>
      <c r="Q12" s="60">
        <f>E12</f>
        <v>0</v>
      </c>
      <c r="R12" s="60">
        <f>G12</f>
        <v>0</v>
      </c>
      <c r="S12" s="60"/>
      <c r="T12" s="60"/>
      <c r="U12" s="60">
        <f>G12</f>
        <v>0</v>
      </c>
      <c r="V12" s="60">
        <f>E12</f>
        <v>0</v>
      </c>
      <c r="W12" s="60"/>
      <c r="X12" s="60"/>
      <c r="Y12" s="60"/>
      <c r="Z12" s="60">
        <f>M18</f>
        <v>0</v>
      </c>
      <c r="AA12" s="60">
        <f>Q18</f>
        <v>0</v>
      </c>
      <c r="AB12" s="60">
        <f>U18</f>
        <v>0</v>
      </c>
      <c r="AC12" s="60">
        <f>AA12-AB12</f>
        <v>0</v>
      </c>
      <c r="AD12" s="60">
        <f>IF(Z12&gt;Z13,-1,0)</f>
        <v>0</v>
      </c>
      <c r="AE12" s="60">
        <f>IF(Z12&gt;Z14,-1,0)</f>
        <v>0</v>
      </c>
      <c r="AF12" s="60">
        <f>IF(Z12&gt;Z15,-1,0)</f>
        <v>0</v>
      </c>
      <c r="AG12" s="60">
        <f>10000-(AJ12*1000+AM12*100+AK12*10)</f>
        <v>10000</v>
      </c>
      <c r="AH12" s="90">
        <f>RANK(AG12,AG12:AG15,1)</f>
        <v>1</v>
      </c>
      <c r="AI12" s="60" t="str">
        <f>C12</f>
        <v>Brasilien</v>
      </c>
      <c r="AJ12" s="60">
        <f t="shared" ref="AJ12:AL15" si="1">Z12</f>
        <v>0</v>
      </c>
      <c r="AK12" s="60">
        <f t="shared" si="1"/>
        <v>0</v>
      </c>
      <c r="AL12" s="60">
        <f t="shared" si="1"/>
        <v>0</v>
      </c>
      <c r="AM12" s="60">
        <f>AK12-AL12</f>
        <v>0</v>
      </c>
      <c r="AN12" s="187"/>
      <c r="AO12" s="187">
        <f>IF(AG13=AG12,IF(G12&gt;E12,AG13-0.1,AG13),AG13)</f>
        <v>10000</v>
      </c>
      <c r="AP12" s="187">
        <f>IF(AG14=AG12,IF(G14&gt;E14,AG14-0.1,AG14),AG14)</f>
        <v>10000</v>
      </c>
      <c r="AQ12" s="187">
        <f>IF(AG15=AG12,IF(G16&gt;E16,AG15-0.1,AG15),AG15)</f>
        <v>10000</v>
      </c>
      <c r="AR12" s="187">
        <f>AN16</f>
        <v>30000</v>
      </c>
      <c r="AS12" s="90">
        <f>RANK(AR12,AR12:AR15,1)</f>
        <v>1</v>
      </c>
      <c r="AT12" s="60" t="str">
        <f t="shared" ref="AT12:AW15" si="2">AI12</f>
        <v>Brasilien</v>
      </c>
      <c r="AU12" s="60">
        <f t="shared" si="2"/>
        <v>0</v>
      </c>
      <c r="AV12" s="60">
        <f t="shared" si="2"/>
        <v>0</v>
      </c>
      <c r="AW12" s="60">
        <f t="shared" si="2"/>
        <v>0</v>
      </c>
      <c r="AX12" s="60"/>
      <c r="AY12" s="60"/>
      <c r="AZ12" s="60"/>
      <c r="BA12" s="3">
        <v>1</v>
      </c>
      <c r="BB12" s="7" t="str">
        <f>VLOOKUP(1,AS12:AT15,2,FALSE)</f>
        <v>Brasilien</v>
      </c>
      <c r="BC12" s="2"/>
      <c r="BD12" s="6">
        <f>VLOOKUP(1,AS12:AW15,3,FALSE)</f>
        <v>0</v>
      </c>
      <c r="BE12" s="4">
        <f>VLOOKUP(1,AS12:AW15,4,FALSE)</f>
        <v>0</v>
      </c>
      <c r="BF12" s="93" t="s">
        <v>12</v>
      </c>
      <c r="BG12" s="4">
        <f>VLOOKUP(1,AS12:AW15,5,FALSE)</f>
        <v>0</v>
      </c>
      <c r="BH12" s="13" t="s">
        <v>18</v>
      </c>
      <c r="BI12" s="60"/>
      <c r="BJ12" s="85">
        <f>IF(E12&gt;G12,IF(Spielplan!E12&gt;Spielplan!G12,Punktemodus!$B$3,0),0)</f>
        <v>0</v>
      </c>
      <c r="BK12" s="85">
        <f>IF(E12=G12,IF(Spielplan!E12=Spielplan!G12,Punktemodus!$B$3,0),0)</f>
        <v>10</v>
      </c>
      <c r="BL12" s="85">
        <f>IF(E12&lt;G12,IF(Spielplan!E12&lt;Spielplan!G12,Punktemodus!$B$3,0),0)</f>
        <v>0</v>
      </c>
      <c r="BM12" s="85">
        <f>IF(E12=Spielplan!E12,IF(G12=Spielplan!G12,Punktemodus!$B$5,0),0)</f>
        <v>3</v>
      </c>
      <c r="BN12" s="85">
        <f>IF(E12=Spielplan!E12,Punktemodus!$B$7,0)</f>
        <v>1</v>
      </c>
      <c r="BO12" s="85">
        <f>IF(G12=Spielplan!G12,Punktemodus!$B$7,0)</f>
        <v>1</v>
      </c>
      <c r="BP12" s="137">
        <f>IF(Spielplan!E12="",0,SUM(BJ12:BO12))</f>
        <v>0</v>
      </c>
      <c r="BQ12" s="60"/>
      <c r="BR12" s="87"/>
      <c r="BS12" s="13" t="s">
        <v>18</v>
      </c>
      <c r="BT12" s="44" t="str">
        <f>IF(G17="","",BB12)</f>
        <v/>
      </c>
      <c r="BU12" s="46"/>
      <c r="BV12" s="104"/>
      <c r="BW12" s="60"/>
      <c r="BX12" s="104"/>
      <c r="BY12" s="60"/>
      <c r="BZ12" s="88"/>
      <c r="CA12" s="60"/>
      <c r="CB12" s="91" t="s">
        <v>27</v>
      </c>
      <c r="CC12" s="60"/>
      <c r="CD12" s="60"/>
      <c r="CE12" s="61" t="s">
        <v>26</v>
      </c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</row>
    <row r="13" spans="1:101" ht="18.75" customHeight="1" thickBot="1" x14ac:dyDescent="0.3">
      <c r="A13" s="60"/>
      <c r="B13" s="60"/>
      <c r="C13" s="44" t="str">
        <f>Spielplan!$C$13</f>
        <v>Mexiko</v>
      </c>
      <c r="D13" s="45"/>
      <c r="E13" s="104"/>
      <c r="F13" s="93"/>
      <c r="G13" s="104"/>
      <c r="H13" s="44" t="str">
        <f>Spielplan!$H$13</f>
        <v>Kamerun</v>
      </c>
      <c r="I13" s="45"/>
      <c r="J13" s="60"/>
      <c r="K13" s="60" t="s">
        <v>59</v>
      </c>
      <c r="L13" s="60">
        <f t="shared" si="0"/>
        <v>0</v>
      </c>
      <c r="M13" s="60"/>
      <c r="N13" s="60"/>
      <c r="O13" s="60">
        <f>IF($E13="",0,IF($E13&gt;$G13,3,IF($E13=$G13,1,0)))</f>
        <v>0</v>
      </c>
      <c r="P13" s="60">
        <f>IF($G13="",0,IF($E13&gt;$G13,0,IF($E13=$G13,1,3)))</f>
        <v>0</v>
      </c>
      <c r="Q13" s="60"/>
      <c r="R13" s="60"/>
      <c r="S13" s="60">
        <f>E13</f>
        <v>0</v>
      </c>
      <c r="T13" s="60">
        <f>G13</f>
        <v>0</v>
      </c>
      <c r="U13" s="60"/>
      <c r="V13" s="60"/>
      <c r="W13" s="60">
        <f>G13</f>
        <v>0</v>
      </c>
      <c r="X13" s="60">
        <f>E13</f>
        <v>0</v>
      </c>
      <c r="Y13" s="60"/>
      <c r="Z13" s="60">
        <f>N18</f>
        <v>0</v>
      </c>
      <c r="AA13" s="60">
        <f>R18</f>
        <v>0</v>
      </c>
      <c r="AB13" s="60">
        <f>V18</f>
        <v>0</v>
      </c>
      <c r="AC13" s="60">
        <f>AA13-AB13</f>
        <v>0</v>
      </c>
      <c r="AD13" s="60">
        <f>IF(Z13&gt;Z12,-1,0)</f>
        <v>0</v>
      </c>
      <c r="AE13" s="60">
        <f>IF(Z13&gt;Z14,-1,0)</f>
        <v>0</v>
      </c>
      <c r="AF13" s="60">
        <f>IF(Z13&gt;Z15,-1,0)</f>
        <v>0</v>
      </c>
      <c r="AG13" s="60">
        <f>10000-(AJ13*1000+AM13*100+AK13*10)</f>
        <v>10000</v>
      </c>
      <c r="AH13" s="90">
        <f>RANK(AG13,AG12:AG15,1)</f>
        <v>1</v>
      </c>
      <c r="AI13" s="60" t="str">
        <f>H12</f>
        <v>Kroatien</v>
      </c>
      <c r="AJ13" s="60">
        <f t="shared" si="1"/>
        <v>0</v>
      </c>
      <c r="AK13" s="60">
        <f t="shared" si="1"/>
        <v>0</v>
      </c>
      <c r="AL13" s="60">
        <f t="shared" si="1"/>
        <v>0</v>
      </c>
      <c r="AM13" s="60">
        <f>AK13-AL13</f>
        <v>0</v>
      </c>
      <c r="AN13" s="187">
        <f>IF(AG12=AG13,IF(E12&gt;G12,AG12-0.1,AG12),AG12)</f>
        <v>10000</v>
      </c>
      <c r="AO13" s="187"/>
      <c r="AP13" s="187">
        <f>IF(AG14=AG13,IF(G17&gt;E17,AG14-0.1,AG14),AG14)</f>
        <v>10000</v>
      </c>
      <c r="AQ13" s="187">
        <f>IF(AG15=AG13,IF(G15&gt;E15,AG15-0.1,AG15),AG15)</f>
        <v>10000</v>
      </c>
      <c r="AR13" s="187">
        <f>AO16</f>
        <v>30000</v>
      </c>
      <c r="AS13" s="90">
        <f>RANK(AR13,AR12:AR15,1)</f>
        <v>1</v>
      </c>
      <c r="AT13" s="60" t="str">
        <f t="shared" si="2"/>
        <v>Kroatien</v>
      </c>
      <c r="AU13" s="60">
        <f t="shared" si="2"/>
        <v>0</v>
      </c>
      <c r="AV13" s="60">
        <f t="shared" si="2"/>
        <v>0</v>
      </c>
      <c r="AW13" s="60">
        <f t="shared" si="2"/>
        <v>0</v>
      </c>
      <c r="AX13" s="60"/>
      <c r="AY13" s="60"/>
      <c r="AZ13" s="60"/>
      <c r="BA13" s="120">
        <v>2</v>
      </c>
      <c r="BB13" s="121" t="e">
        <f>VLOOKUP(2,AS12:AT15,2,FALSE)</f>
        <v>#N/A</v>
      </c>
      <c r="BC13" s="122"/>
      <c r="BD13" s="123" t="e">
        <f>VLOOKUP(2,AS12:AW15,3,FALSE)</f>
        <v>#N/A</v>
      </c>
      <c r="BE13" s="124" t="e">
        <f>VLOOKUP(2,AS12:AW15,4,FALSE)</f>
        <v>#N/A</v>
      </c>
      <c r="BF13" s="93" t="s">
        <v>12</v>
      </c>
      <c r="BG13" s="124" t="e">
        <f>VLOOKUP(2,AS12:AW15,5,FALSE)</f>
        <v>#N/A</v>
      </c>
      <c r="BH13" s="125" t="s">
        <v>19</v>
      </c>
      <c r="BI13" s="60"/>
      <c r="BJ13" s="85">
        <f>IF(E13&gt;G13,IF(Spielplan!E13&gt;Spielplan!G13,Punktemodus!$B$3,0),0)</f>
        <v>0</v>
      </c>
      <c r="BK13" s="85">
        <f>IF(E13=G13,IF(Spielplan!E13=Spielplan!G13,Punktemodus!$B$3,0),0)</f>
        <v>10</v>
      </c>
      <c r="BL13" s="85">
        <f>IF(E13&lt;G13,IF(Spielplan!E13&lt;Spielplan!G13,Punktemodus!$B$3,0),0)</f>
        <v>0</v>
      </c>
      <c r="BM13" s="85">
        <f>IF(E13=Spielplan!E13,IF(G13=Spielplan!G13,Punktemodus!$B$5,0),0)</f>
        <v>3</v>
      </c>
      <c r="BN13" s="85">
        <f>IF(E13=Spielplan!E13,Punktemodus!$B$7,0)</f>
        <v>1</v>
      </c>
      <c r="BO13" s="85">
        <f>IF(G13=Spielplan!G13,Punktemodus!$B$7,0)</f>
        <v>1</v>
      </c>
      <c r="BP13" s="137">
        <f>IF(Spielplan!E13="",0,SUM(BJ13:BO13))</f>
        <v>0</v>
      </c>
      <c r="BQ13" s="60"/>
      <c r="BR13" s="87"/>
      <c r="BS13" s="73" t="s">
        <v>21</v>
      </c>
      <c r="BT13" s="44" t="str">
        <f>IF(G28="","",BB24)</f>
        <v/>
      </c>
      <c r="BU13" s="46"/>
      <c r="BV13" s="104"/>
      <c r="BW13" s="60"/>
      <c r="BX13" s="104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</row>
    <row r="14" spans="1:101" ht="18.75" customHeight="1" thickBot="1" x14ac:dyDescent="0.3">
      <c r="A14" s="60"/>
      <c r="B14" s="60"/>
      <c r="C14" s="7" t="str">
        <f>C12</f>
        <v>Brasilien</v>
      </c>
      <c r="D14" s="38"/>
      <c r="E14" s="104"/>
      <c r="F14" s="93"/>
      <c r="G14" s="104"/>
      <c r="H14" s="7" t="str">
        <f>C13</f>
        <v>Mexiko</v>
      </c>
      <c r="I14" s="38"/>
      <c r="J14" s="60"/>
      <c r="K14" s="60" t="s">
        <v>60</v>
      </c>
      <c r="L14" s="60">
        <f t="shared" si="0"/>
        <v>0</v>
      </c>
      <c r="M14" s="60">
        <f>IF($E14="",0,IF($E14&gt;$G14,3,IF($E14=G14,1,0)))</f>
        <v>0</v>
      </c>
      <c r="N14" s="60"/>
      <c r="O14" s="60">
        <f>IF($G14="",0,IF($E14&gt;$G14,0,IF($E14=$G14,1,3)))</f>
        <v>0</v>
      </c>
      <c r="P14" s="60"/>
      <c r="Q14" s="60">
        <f>E14</f>
        <v>0</v>
      </c>
      <c r="R14" s="60"/>
      <c r="S14" s="60">
        <f>G14</f>
        <v>0</v>
      </c>
      <c r="T14" s="60"/>
      <c r="U14" s="60">
        <f>G14</f>
        <v>0</v>
      </c>
      <c r="V14" s="60"/>
      <c r="W14" s="60">
        <f>E14</f>
        <v>0</v>
      </c>
      <c r="X14" s="60"/>
      <c r="Y14" s="60"/>
      <c r="Z14" s="60">
        <f>O18</f>
        <v>0</v>
      </c>
      <c r="AA14" s="60">
        <f>S18</f>
        <v>0</v>
      </c>
      <c r="AB14" s="60">
        <f>W18</f>
        <v>0</v>
      </c>
      <c r="AC14" s="60">
        <f>AA14-AB14</f>
        <v>0</v>
      </c>
      <c r="AD14" s="60">
        <f>IF(Z14&gt;Z12,-1,0)</f>
        <v>0</v>
      </c>
      <c r="AE14" s="60">
        <f>IF(Z14&gt;Z13,-1,0)</f>
        <v>0</v>
      </c>
      <c r="AF14" s="60">
        <f>IF(Z14&gt;Z15,-1,0)</f>
        <v>0</v>
      </c>
      <c r="AG14" s="60">
        <f>10000-(AJ14*1000+AM14*100+AK14*10)</f>
        <v>10000</v>
      </c>
      <c r="AH14" s="90">
        <f>RANK(AG14,AG12:AG15,1)</f>
        <v>1</v>
      </c>
      <c r="AI14" s="60" t="str">
        <f>C13</f>
        <v>Mexiko</v>
      </c>
      <c r="AJ14" s="60">
        <f t="shared" si="1"/>
        <v>0</v>
      </c>
      <c r="AK14" s="60">
        <f t="shared" si="1"/>
        <v>0</v>
      </c>
      <c r="AL14" s="60">
        <f t="shared" si="1"/>
        <v>0</v>
      </c>
      <c r="AM14" s="60">
        <f>AK14-AL14</f>
        <v>0</v>
      </c>
      <c r="AN14" s="187">
        <f>IF(AG12=AG14,IF(E14&gt;G14,AG12-0.1,AG12),AG12)</f>
        <v>10000</v>
      </c>
      <c r="AO14" s="187">
        <f>IF(AG13=AG14,IF(E17&gt;G17,AG13-0.1,AG13),AG13)</f>
        <v>10000</v>
      </c>
      <c r="AP14" s="187"/>
      <c r="AQ14" s="187">
        <f>IF(AG15=AG14,IF(G13&gt;E13,AG15-0.1,AG15),AG15)</f>
        <v>10000</v>
      </c>
      <c r="AR14" s="187">
        <f>AP16</f>
        <v>30000</v>
      </c>
      <c r="AS14" s="90">
        <f>RANK(AR14,AR12:AR15,1)</f>
        <v>1</v>
      </c>
      <c r="AT14" s="60" t="str">
        <f t="shared" si="2"/>
        <v>Mexiko</v>
      </c>
      <c r="AU14" s="60">
        <f t="shared" si="2"/>
        <v>0</v>
      </c>
      <c r="AV14" s="60">
        <f t="shared" si="2"/>
        <v>0</v>
      </c>
      <c r="AW14" s="60">
        <f t="shared" si="2"/>
        <v>0</v>
      </c>
      <c r="AX14" s="60"/>
      <c r="AY14" s="60"/>
      <c r="AZ14" s="60"/>
      <c r="BA14" s="113">
        <v>3</v>
      </c>
      <c r="BB14" s="114" t="e">
        <f>VLOOKUP(3,AS12:AT15,2,FALSE)</f>
        <v>#N/A</v>
      </c>
      <c r="BC14" s="115"/>
      <c r="BD14" s="116" t="e">
        <f>VLOOKUP(3,AS12:AW15,3,FALSE)</f>
        <v>#N/A</v>
      </c>
      <c r="BE14" s="116" t="e">
        <f>VLOOKUP(3,AS12:AW15,4,FALSE)</f>
        <v>#N/A</v>
      </c>
      <c r="BF14" s="93" t="s">
        <v>12</v>
      </c>
      <c r="BG14" s="116" t="e">
        <f>VLOOKUP(3,AS12:AW15,5,FALSE)</f>
        <v>#N/A</v>
      </c>
      <c r="BH14" s="60"/>
      <c r="BI14" s="60"/>
      <c r="BJ14" s="85">
        <f>IF(E14&gt;G14,IF(Spielplan!E14&gt;Spielplan!G14,Punktemodus!$B$3,0),0)</f>
        <v>0</v>
      </c>
      <c r="BK14" s="85">
        <f>IF(E14=G14,IF(Spielplan!E14=Spielplan!G14,Punktemodus!$B$3,0),0)</f>
        <v>10</v>
      </c>
      <c r="BL14" s="85">
        <f>IF(E14&lt;G14,IF(Spielplan!E14&lt;Spielplan!G14,Punktemodus!$B$3,0),0)</f>
        <v>0</v>
      </c>
      <c r="BM14" s="85">
        <f>IF(E14=Spielplan!E14,IF(G14=Spielplan!G14,Punktemodus!$B$5,0),0)</f>
        <v>3</v>
      </c>
      <c r="BN14" s="85">
        <f>IF(E14=Spielplan!E14,Punktemodus!$B$7,0)</f>
        <v>1</v>
      </c>
      <c r="BO14" s="85">
        <f>IF(G14=Spielplan!G14,Punktemodus!$B$7,0)</f>
        <v>1</v>
      </c>
      <c r="BP14" s="137">
        <f>IF(Spielplan!E14="",0,SUM(BJ14:BO14))</f>
        <v>0</v>
      </c>
      <c r="BQ14" s="60"/>
      <c r="BR14" s="87"/>
      <c r="BS14" s="60"/>
      <c r="BT14" s="60"/>
      <c r="BU14" s="60"/>
      <c r="BV14" s="60"/>
      <c r="BW14" s="60"/>
      <c r="BX14" s="60"/>
      <c r="BY14" s="60"/>
      <c r="BZ14" s="47">
        <v>49</v>
      </c>
      <c r="CA14" s="44" t="str">
        <f>IF(BX12="",IF(BV12&gt;BV13,BT12,BT13),IF(BX12&gt;BX13,BT12,BT13))</f>
        <v/>
      </c>
      <c r="CB14" s="46"/>
      <c r="CC14" s="104"/>
      <c r="CD14" s="60"/>
      <c r="CE14" s="104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</row>
    <row r="15" spans="1:101" ht="18.75" customHeight="1" thickBot="1" x14ac:dyDescent="0.3">
      <c r="A15" s="60"/>
      <c r="B15" s="60"/>
      <c r="C15" s="44" t="str">
        <f>H12</f>
        <v>Kroatien</v>
      </c>
      <c r="D15" s="45"/>
      <c r="E15" s="104"/>
      <c r="F15" s="93"/>
      <c r="G15" s="104"/>
      <c r="H15" s="44" t="str">
        <f>H13</f>
        <v>Kamerun</v>
      </c>
      <c r="I15" s="45"/>
      <c r="J15" s="60"/>
      <c r="K15" s="60" t="s">
        <v>61</v>
      </c>
      <c r="L15" s="60">
        <f t="shared" si="0"/>
        <v>0</v>
      </c>
      <c r="M15" s="60"/>
      <c r="N15" s="60">
        <f>IF($E15="",0,IF($E15&gt;$G15,3,IF($E15=$G15,1,0)))</f>
        <v>0</v>
      </c>
      <c r="O15" s="60"/>
      <c r="P15" s="60">
        <f>IF($G15="",0,IF($E15&gt;$G15,0,IF($E15=$G15,1,3)))</f>
        <v>0</v>
      </c>
      <c r="Q15" s="60"/>
      <c r="R15" s="60">
        <f>E15</f>
        <v>0</v>
      </c>
      <c r="S15" s="60"/>
      <c r="T15" s="60">
        <f>G15</f>
        <v>0</v>
      </c>
      <c r="U15" s="60"/>
      <c r="V15" s="60">
        <f>G15</f>
        <v>0</v>
      </c>
      <c r="W15" s="60"/>
      <c r="X15" s="60">
        <f>E15</f>
        <v>0</v>
      </c>
      <c r="Y15" s="60"/>
      <c r="Z15" s="60">
        <f>P18</f>
        <v>0</v>
      </c>
      <c r="AA15" s="60">
        <f>T18</f>
        <v>0</v>
      </c>
      <c r="AB15" s="60">
        <f>X18</f>
        <v>0</v>
      </c>
      <c r="AC15" s="60">
        <f>AA15-AB15</f>
        <v>0</v>
      </c>
      <c r="AD15" s="60">
        <f>IF(Z15&gt;Z12,-1,0)</f>
        <v>0</v>
      </c>
      <c r="AE15" s="60">
        <f>IF(Z15&gt;Z13,-1,0)</f>
        <v>0</v>
      </c>
      <c r="AF15" s="60">
        <f>IF(Z15&gt;Z14,-1,0)</f>
        <v>0</v>
      </c>
      <c r="AG15" s="60">
        <f>10000-(AJ15*1000+AM15*100+AK15*10)</f>
        <v>10000</v>
      </c>
      <c r="AH15" s="90">
        <f>RANK(AG15,AG12:AG15,1)</f>
        <v>1</v>
      </c>
      <c r="AI15" s="60" t="str">
        <f>H13</f>
        <v>Kamerun</v>
      </c>
      <c r="AJ15" s="60">
        <f t="shared" si="1"/>
        <v>0</v>
      </c>
      <c r="AK15" s="60">
        <f t="shared" si="1"/>
        <v>0</v>
      </c>
      <c r="AL15" s="60">
        <f t="shared" si="1"/>
        <v>0</v>
      </c>
      <c r="AM15" s="60">
        <f>AK15-AL15</f>
        <v>0</v>
      </c>
      <c r="AN15" s="187">
        <f>IF(AG12=AG15,IF(E16&gt;G16,AG12-0.1,AG12),AG12)</f>
        <v>10000</v>
      </c>
      <c r="AO15" s="187">
        <f>IF(AG13=AG15,IF(E15&gt;G15,AG13-0.1,AG13),AG13)</f>
        <v>10000</v>
      </c>
      <c r="AP15" s="187">
        <f>IF(AG14=AG15,IF(E13&gt;G13,AG14-0.1,AG14),AG14)</f>
        <v>10000</v>
      </c>
      <c r="AQ15" s="187"/>
      <c r="AR15" s="187">
        <f>AQ16</f>
        <v>30000</v>
      </c>
      <c r="AS15" s="90">
        <f>RANK(AR15,AR12:AR15,1)</f>
        <v>1</v>
      </c>
      <c r="AT15" s="60" t="str">
        <f t="shared" si="2"/>
        <v>Kamerun</v>
      </c>
      <c r="AU15" s="60">
        <f t="shared" si="2"/>
        <v>0</v>
      </c>
      <c r="AV15" s="60">
        <f t="shared" si="2"/>
        <v>0</v>
      </c>
      <c r="AW15" s="60">
        <f t="shared" si="2"/>
        <v>0</v>
      </c>
      <c r="AX15" s="60"/>
      <c r="AY15" s="60"/>
      <c r="AZ15" s="60"/>
      <c r="BA15" s="113">
        <v>4</v>
      </c>
      <c r="BB15" s="114" t="e">
        <f>VLOOKUP(4,AS12:AT15,2,FALSE)</f>
        <v>#N/A</v>
      </c>
      <c r="BC15" s="115"/>
      <c r="BD15" s="116" t="e">
        <f>VLOOKUP(4,AS12:AW15,3,FALSE)</f>
        <v>#N/A</v>
      </c>
      <c r="BE15" s="116" t="e">
        <f>VLOOKUP(4,AS12:AW15,4,FALSE)</f>
        <v>#N/A</v>
      </c>
      <c r="BF15" s="93" t="s">
        <v>12</v>
      </c>
      <c r="BG15" s="116" t="e">
        <f>VLOOKUP(4,AS12:AW15,5,FALSE)</f>
        <v>#N/A</v>
      </c>
      <c r="BH15" s="60"/>
      <c r="BI15" s="60"/>
      <c r="BJ15" s="85">
        <f>IF(E15&gt;G15,IF(Spielplan!E15&gt;Spielplan!G15,Punktemodus!$B$3,0),0)</f>
        <v>0</v>
      </c>
      <c r="BK15" s="85">
        <f>IF(E15=G15,IF(Spielplan!E15=Spielplan!G15,Punktemodus!$B$3,0),0)</f>
        <v>10</v>
      </c>
      <c r="BL15" s="85">
        <f>IF(E15&lt;G15,IF(Spielplan!E15&lt;Spielplan!G15,Punktemodus!$B$3,0),0)</f>
        <v>0</v>
      </c>
      <c r="BM15" s="85">
        <f>IF(E15=Spielplan!E15,IF(G15=Spielplan!G15,Punktemodus!$B$5,0),0)</f>
        <v>3</v>
      </c>
      <c r="BN15" s="85">
        <f>IF(E15=Spielplan!E15,Punktemodus!$B$7,0)</f>
        <v>1</v>
      </c>
      <c r="BO15" s="85">
        <f>IF(G15=Spielplan!G15,Punktemodus!$B$7,0)</f>
        <v>1</v>
      </c>
      <c r="BP15" s="137">
        <f>IF(Spielplan!E15="",0,SUM(BJ15:BO15))</f>
        <v>0</v>
      </c>
      <c r="BQ15" s="60"/>
      <c r="BR15" s="87"/>
      <c r="BS15" s="60"/>
      <c r="BT15" s="60"/>
      <c r="BU15" s="60"/>
      <c r="BV15" s="60"/>
      <c r="BW15" s="60"/>
      <c r="BX15" s="60"/>
      <c r="BY15" s="60"/>
      <c r="BZ15" s="47">
        <v>50</v>
      </c>
      <c r="CA15" s="44" t="str">
        <f>IF(BX16="",IF(BV16&gt;BV17,BT16,BT17),IF(BX16&gt;BX17,BT16,BT17))</f>
        <v/>
      </c>
      <c r="CB15" s="46"/>
      <c r="CC15" s="104"/>
      <c r="CD15" s="60"/>
      <c r="CE15" s="104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</row>
    <row r="16" spans="1:101" ht="18.75" customHeight="1" thickBot="1" x14ac:dyDescent="0.3">
      <c r="A16" s="60"/>
      <c r="B16" s="60"/>
      <c r="C16" s="7" t="str">
        <f>C12</f>
        <v>Brasilien</v>
      </c>
      <c r="D16" s="38"/>
      <c r="E16" s="104"/>
      <c r="F16" s="93"/>
      <c r="G16" s="104"/>
      <c r="H16" s="7" t="str">
        <f>H13</f>
        <v>Kamerun</v>
      </c>
      <c r="I16" s="38"/>
      <c r="J16" s="60"/>
      <c r="K16" s="60" t="s">
        <v>62</v>
      </c>
      <c r="L16" s="60">
        <f t="shared" si="0"/>
        <v>0</v>
      </c>
      <c r="M16" s="60">
        <f>IF($E16="",0,IF($E16&gt;$G16,3,IF($E16=G16,1,0)))</f>
        <v>0</v>
      </c>
      <c r="N16" s="60"/>
      <c r="O16" s="60"/>
      <c r="P16" s="60">
        <f>IF($G16="",0,IF($E16&gt;$G16,0,IF($E16=$G16,1,3)))</f>
        <v>0</v>
      </c>
      <c r="Q16" s="60">
        <f>E16</f>
        <v>0</v>
      </c>
      <c r="R16" s="60"/>
      <c r="S16" s="60"/>
      <c r="T16" s="60">
        <f>G16</f>
        <v>0</v>
      </c>
      <c r="U16" s="60">
        <f>G16</f>
        <v>0</v>
      </c>
      <c r="V16" s="60"/>
      <c r="W16" s="60"/>
      <c r="X16" s="60">
        <f>E16</f>
        <v>0</v>
      </c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187">
        <f>SUM(AN12:AN15)</f>
        <v>30000</v>
      </c>
      <c r="AO16" s="187">
        <f>SUM(AO12:AO15)</f>
        <v>30000</v>
      </c>
      <c r="AP16" s="187">
        <f>SUM(AP12:AP15)</f>
        <v>30000</v>
      </c>
      <c r="AQ16" s="187">
        <f>SUM(AQ12:AQ15)</f>
        <v>30000</v>
      </c>
      <c r="AR16" s="187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85">
        <f>IF(E16&gt;G16,IF(Spielplan!E16&gt;Spielplan!G16,Punktemodus!$B$3,0),0)</f>
        <v>0</v>
      </c>
      <c r="BK16" s="85">
        <f>IF(E16=G16,IF(Spielplan!E16=Spielplan!G16,Punktemodus!$B$3,0),0)</f>
        <v>10</v>
      </c>
      <c r="BL16" s="85">
        <f>IF(E16&lt;G16,IF(Spielplan!E16&lt;Spielplan!G16,Punktemodus!$B$3,0),0)</f>
        <v>0</v>
      </c>
      <c r="BM16" s="85">
        <f>IF(E16=Spielplan!E16,IF(G16=Spielplan!G16,Punktemodus!$B$5,0),0)</f>
        <v>3</v>
      </c>
      <c r="BN16" s="85">
        <f>IF(E16=Spielplan!E16,Punktemodus!$B$7,0)</f>
        <v>1</v>
      </c>
      <c r="BO16" s="85">
        <f>IF(G16=Spielplan!G16,Punktemodus!$B$7,0)</f>
        <v>1</v>
      </c>
      <c r="BP16" s="137">
        <f>IF(Spielplan!E16="",0,SUM(BJ16:BO16))</f>
        <v>0</v>
      </c>
      <c r="BQ16" s="60"/>
      <c r="BR16" s="87"/>
      <c r="BS16" s="63" t="s">
        <v>22</v>
      </c>
      <c r="BT16" s="44" t="str">
        <f>IF(G39="","",BB34)</f>
        <v/>
      </c>
      <c r="BU16" s="46"/>
      <c r="BV16" s="104"/>
      <c r="BW16" s="60"/>
      <c r="BX16" s="104"/>
      <c r="BY16" s="60"/>
      <c r="BZ16" s="60"/>
      <c r="CA16" s="60"/>
      <c r="CB16" s="60"/>
      <c r="CC16" s="60"/>
      <c r="CD16" s="60"/>
      <c r="CE16" s="60"/>
      <c r="CF16" s="91"/>
      <c r="CG16" s="91" t="s">
        <v>28</v>
      </c>
      <c r="CH16" s="60"/>
      <c r="CI16" s="60"/>
      <c r="CJ16" s="61" t="s">
        <v>26</v>
      </c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</row>
    <row r="17" spans="1:101" ht="18.75" customHeight="1" thickBot="1" x14ac:dyDescent="0.3">
      <c r="A17" s="60"/>
      <c r="B17" s="60"/>
      <c r="C17" s="44" t="str">
        <f>H12</f>
        <v>Kroatien</v>
      </c>
      <c r="D17" s="45"/>
      <c r="E17" s="104"/>
      <c r="F17" s="93"/>
      <c r="G17" s="104"/>
      <c r="H17" s="44" t="str">
        <f>C13</f>
        <v>Mexiko</v>
      </c>
      <c r="I17" s="45"/>
      <c r="J17" s="60"/>
      <c r="K17" s="60" t="s">
        <v>62</v>
      </c>
      <c r="L17" s="60">
        <f t="shared" si="0"/>
        <v>0</v>
      </c>
      <c r="M17" s="60"/>
      <c r="N17" s="60">
        <f>IF($E17="",0,IF($E17&gt;$G17,3,IF($E17=$G17,1,0)))</f>
        <v>0</v>
      </c>
      <c r="O17" s="60">
        <f>IF($G17="",0,IF($E17&gt;$G17,0,IF($E17=$G17,1,3)))</f>
        <v>0</v>
      </c>
      <c r="P17" s="60"/>
      <c r="Q17" s="60"/>
      <c r="R17" s="60">
        <f>E17</f>
        <v>0</v>
      </c>
      <c r="S17" s="60">
        <f>G17</f>
        <v>0</v>
      </c>
      <c r="T17" s="60"/>
      <c r="U17" s="60"/>
      <c r="V17" s="60">
        <f>G17</f>
        <v>0</v>
      </c>
      <c r="W17" s="60">
        <f>E17</f>
        <v>0</v>
      </c>
      <c r="X17" s="60"/>
      <c r="Y17" s="60"/>
      <c r="Z17" s="60" t="s">
        <v>30</v>
      </c>
      <c r="AA17" s="60"/>
      <c r="AB17" s="60"/>
      <c r="AC17" s="60"/>
      <c r="AD17" s="60"/>
      <c r="AE17" s="60"/>
      <c r="AF17" s="60"/>
      <c r="AG17" s="60" t="b">
        <f>OR(AG12=AG13,AG12=AG14,AG12=AG15,AG13=AG14,AG13=AG15,AG14=AG15)</f>
        <v>1</v>
      </c>
      <c r="AH17" s="60"/>
      <c r="AI17" s="60"/>
      <c r="AJ17" s="60"/>
      <c r="AK17" s="60"/>
      <c r="AL17" s="60"/>
      <c r="AM17" s="60"/>
      <c r="AN17" s="60"/>
      <c r="AO17" s="60" t="s">
        <v>34</v>
      </c>
      <c r="AP17" s="60"/>
      <c r="AQ17" s="60"/>
      <c r="AR17" s="60" t="b">
        <f>OR(AR12=AR13,AR12=AR14,AR12=AR15,AR13=AR14,AR13=AR15,AR14=AR15)</f>
        <v>1</v>
      </c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85">
        <f>IF(E17&gt;G17,IF(Spielplan!E17&gt;Spielplan!G17,Punktemodus!$B$3,0),0)</f>
        <v>0</v>
      </c>
      <c r="BK17" s="85">
        <f>IF(E17=G17,IF(Spielplan!E17=Spielplan!G17,Punktemodus!$B$3,0),0)</f>
        <v>10</v>
      </c>
      <c r="BL17" s="85">
        <f>IF(E17&lt;G17,IF(Spielplan!E17&lt;Spielplan!G17,Punktemodus!$B$3,0),0)</f>
        <v>0</v>
      </c>
      <c r="BM17" s="85">
        <f>IF(E17=Spielplan!E17,IF(G17=Spielplan!G17,Punktemodus!$B$5,0),0)</f>
        <v>3</v>
      </c>
      <c r="BN17" s="85">
        <f>IF(E17=Spielplan!E17,Punktemodus!$B$7,0)</f>
        <v>1</v>
      </c>
      <c r="BO17" s="85">
        <f>IF(G17=Spielplan!G17,Punktemodus!$B$7,0)</f>
        <v>1</v>
      </c>
      <c r="BP17" s="137">
        <f>IF(Spielplan!E17="",0,SUM(BJ17:BO17))</f>
        <v>0</v>
      </c>
      <c r="BQ17" s="60"/>
      <c r="BR17" s="87"/>
      <c r="BS17" s="52" t="s">
        <v>25</v>
      </c>
      <c r="BT17" s="44" t="str">
        <f>IF(G50="","",BB46)</f>
        <v/>
      </c>
      <c r="BU17" s="46"/>
      <c r="BV17" s="104"/>
      <c r="BW17" s="60"/>
      <c r="BX17" s="104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</row>
    <row r="18" spans="1:101" ht="18.75" customHeight="1" thickBot="1" x14ac:dyDescent="0.25">
      <c r="A18" s="60"/>
      <c r="B18" s="60"/>
      <c r="C18" s="136" t="str">
        <f>IF(G17="","",IF(AR17=TRUE,"Achtung: Fehler in Tabelle!",""))</f>
        <v/>
      </c>
      <c r="D18" s="60"/>
      <c r="E18" s="85"/>
      <c r="F18" s="60"/>
      <c r="G18" s="85"/>
      <c r="H18" s="60"/>
      <c r="I18" s="60"/>
      <c r="J18" s="60"/>
      <c r="K18" s="60"/>
      <c r="L18" s="60"/>
      <c r="M18" s="60">
        <f t="shared" ref="M18:X18" si="3">SUM(M12:M17)</f>
        <v>0</v>
      </c>
      <c r="N18" s="60">
        <f t="shared" si="3"/>
        <v>0</v>
      </c>
      <c r="O18" s="60">
        <f t="shared" si="3"/>
        <v>0</v>
      </c>
      <c r="P18" s="60">
        <f t="shared" si="3"/>
        <v>0</v>
      </c>
      <c r="Q18" s="60">
        <f t="shared" si="3"/>
        <v>0</v>
      </c>
      <c r="R18" s="60">
        <f t="shared" si="3"/>
        <v>0</v>
      </c>
      <c r="S18" s="60">
        <f t="shared" si="3"/>
        <v>0</v>
      </c>
      <c r="T18" s="60">
        <f t="shared" si="3"/>
        <v>0</v>
      </c>
      <c r="U18" s="60">
        <f t="shared" si="3"/>
        <v>0</v>
      </c>
      <c r="V18" s="60">
        <f t="shared" si="3"/>
        <v>0</v>
      </c>
      <c r="W18" s="60">
        <f t="shared" si="3"/>
        <v>0</v>
      </c>
      <c r="X18" s="60">
        <f t="shared" si="3"/>
        <v>0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160">
        <f>SUM(BP12:BP17)</f>
        <v>0</v>
      </c>
      <c r="BQ18" s="60"/>
      <c r="BR18" s="8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47">
        <v>58</v>
      </c>
      <c r="CF18" s="44" t="str">
        <f>IF(CE14="",IF(CC14&gt;CC15,CA14,CA15),IF(CE14&gt;CE15,CA14,CA15))</f>
        <v/>
      </c>
      <c r="CG18" s="46"/>
      <c r="CH18" s="104"/>
      <c r="CI18" s="60"/>
      <c r="CJ18" s="104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</row>
    <row r="19" spans="1:101" ht="18.75" customHeight="1" thickBot="1" x14ac:dyDescent="0.25">
      <c r="A19" s="60"/>
      <c r="B19" s="60"/>
      <c r="C19" s="60"/>
      <c r="D19" s="60"/>
      <c r="E19" s="85"/>
      <c r="F19" s="60"/>
      <c r="G19" s="85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138"/>
      <c r="BQ19" s="60"/>
      <c r="BR19" s="8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47">
        <v>57</v>
      </c>
      <c r="CF19" s="44" t="str">
        <f>IF(CE22="",IF(CC22&gt;CC23,CA22,CA23),IF(CE22&gt;CE23,CA22,CA23))</f>
        <v/>
      </c>
      <c r="CG19" s="46"/>
      <c r="CH19" s="104"/>
      <c r="CI19" s="60"/>
      <c r="CJ19" s="104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</row>
    <row r="20" spans="1:101" ht="18.75" customHeight="1" thickBot="1" x14ac:dyDescent="0.25">
      <c r="A20" s="60"/>
      <c r="B20" s="60"/>
      <c r="C20" s="60"/>
      <c r="D20" s="60"/>
      <c r="E20" s="85"/>
      <c r="F20" s="60"/>
      <c r="G20" s="85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138"/>
      <c r="BQ20" s="60"/>
      <c r="BR20" s="87"/>
      <c r="BS20" s="54" t="s">
        <v>121</v>
      </c>
      <c r="BT20" s="44" t="str">
        <f>IF(G61="","",BB56)</f>
        <v/>
      </c>
      <c r="BU20" s="46"/>
      <c r="BV20" s="104"/>
      <c r="BW20" s="60"/>
      <c r="BX20" s="104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</row>
    <row r="21" spans="1:101" ht="18.75" customHeight="1" thickBot="1" x14ac:dyDescent="0.3">
      <c r="A21" s="60"/>
      <c r="B21" s="60"/>
      <c r="C21" s="88" t="s">
        <v>64</v>
      </c>
      <c r="D21" s="60"/>
      <c r="E21" s="85"/>
      <c r="F21" s="60"/>
      <c r="G21" s="85"/>
      <c r="H21" s="60"/>
      <c r="I21" s="60"/>
      <c r="J21" s="60"/>
      <c r="K21" s="60"/>
      <c r="L21" s="60"/>
      <c r="M21" s="60" t="s">
        <v>4</v>
      </c>
      <c r="N21" s="60"/>
      <c r="O21" s="60"/>
      <c r="P21" s="60"/>
      <c r="Q21" s="60" t="s">
        <v>6</v>
      </c>
      <c r="R21" s="60"/>
      <c r="S21" s="60"/>
      <c r="T21" s="60"/>
      <c r="U21" s="60" t="s">
        <v>7</v>
      </c>
      <c r="V21" s="60"/>
      <c r="W21" s="60"/>
      <c r="X21" s="60"/>
      <c r="Y21" s="60"/>
      <c r="Z21" s="60" t="s">
        <v>4</v>
      </c>
      <c r="AA21" s="60" t="s">
        <v>5</v>
      </c>
      <c r="AB21" s="60"/>
      <c r="AC21" s="60"/>
      <c r="AD21" s="60" t="s">
        <v>9</v>
      </c>
      <c r="AE21" s="60"/>
      <c r="AF21" s="60"/>
      <c r="AG21" s="60"/>
      <c r="AH21" s="60" t="s">
        <v>32</v>
      </c>
      <c r="AI21" s="60"/>
      <c r="AJ21" s="60"/>
      <c r="AK21" s="60"/>
      <c r="AL21" s="60"/>
      <c r="AM21" s="60"/>
      <c r="AN21" s="60" t="s">
        <v>35</v>
      </c>
      <c r="AO21" s="60"/>
      <c r="AP21" s="60"/>
      <c r="AQ21" s="60"/>
      <c r="AR21" s="60"/>
      <c r="AS21" s="60" t="s">
        <v>33</v>
      </c>
      <c r="AT21" s="60"/>
      <c r="AU21" s="60"/>
      <c r="AV21" s="60"/>
      <c r="AW21" s="60"/>
      <c r="AX21" s="60"/>
      <c r="AY21" s="60"/>
      <c r="AZ21" s="60"/>
      <c r="BA21" s="60"/>
      <c r="BB21" s="89" t="s">
        <v>10</v>
      </c>
      <c r="BC21" s="60"/>
      <c r="BD21" s="90" t="s">
        <v>4</v>
      </c>
      <c r="BE21" s="60"/>
      <c r="BF21" s="61" t="s">
        <v>5</v>
      </c>
      <c r="BG21" s="60"/>
      <c r="BH21" s="60"/>
      <c r="BI21" s="60"/>
      <c r="BJ21" s="60"/>
      <c r="BK21" s="60"/>
      <c r="BL21" s="60"/>
      <c r="BM21" s="60"/>
      <c r="BN21" s="60"/>
      <c r="BO21" s="60"/>
      <c r="BP21" s="138"/>
      <c r="BQ21" s="60"/>
      <c r="BR21" s="87"/>
      <c r="BS21" s="73" t="s">
        <v>122</v>
      </c>
      <c r="BT21" s="44" t="str">
        <f>IF(G72="","",BB68)</f>
        <v/>
      </c>
      <c r="BU21" s="46"/>
      <c r="BV21" s="104"/>
      <c r="BW21" s="60"/>
      <c r="BX21" s="104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91" t="s">
        <v>29</v>
      </c>
      <c r="CM21" s="60"/>
      <c r="CN21" s="60"/>
      <c r="CO21" s="61" t="s">
        <v>26</v>
      </c>
      <c r="CP21" s="60"/>
      <c r="CQ21" s="60"/>
      <c r="CR21" s="60"/>
      <c r="CS21" s="60"/>
      <c r="CT21" s="60"/>
      <c r="CU21" s="60"/>
      <c r="CV21" s="60"/>
      <c r="CW21" s="60"/>
    </row>
    <row r="22" spans="1:101" ht="18.75" customHeight="1" thickBot="1" x14ac:dyDescent="0.3">
      <c r="A22" s="60"/>
      <c r="B22" s="60"/>
      <c r="C22" s="60"/>
      <c r="D22" s="60"/>
      <c r="E22" s="85"/>
      <c r="F22" s="60"/>
      <c r="G22" s="85"/>
      <c r="H22" s="60"/>
      <c r="I22" s="60"/>
      <c r="J22" s="60"/>
      <c r="K22" s="60"/>
      <c r="L22" s="60"/>
      <c r="M22" s="60" t="s">
        <v>0</v>
      </c>
      <c r="N22" s="60" t="s">
        <v>1</v>
      </c>
      <c r="O22" s="60" t="s">
        <v>2</v>
      </c>
      <c r="P22" s="60" t="s">
        <v>3</v>
      </c>
      <c r="Q22" s="60" t="s">
        <v>0</v>
      </c>
      <c r="R22" s="60" t="s">
        <v>1</v>
      </c>
      <c r="S22" s="60" t="s">
        <v>2</v>
      </c>
      <c r="T22" s="60" t="s">
        <v>3</v>
      </c>
      <c r="U22" s="60" t="s">
        <v>0</v>
      </c>
      <c r="V22" s="60" t="s">
        <v>1</v>
      </c>
      <c r="W22" s="60" t="s">
        <v>2</v>
      </c>
      <c r="X22" s="60" t="s">
        <v>3</v>
      </c>
      <c r="Y22" s="60"/>
      <c r="Z22" s="60" t="s">
        <v>8</v>
      </c>
      <c r="AA22" s="60"/>
      <c r="AB22" s="60"/>
      <c r="AC22" s="60"/>
      <c r="AD22" s="60"/>
      <c r="AE22" s="60"/>
      <c r="AF22" s="60"/>
      <c r="AG22" s="60"/>
      <c r="AH22" s="60" t="s">
        <v>31</v>
      </c>
      <c r="AI22" s="60"/>
      <c r="AJ22" s="60"/>
      <c r="AK22" s="60"/>
      <c r="AL22" s="60"/>
      <c r="AM22" s="60"/>
      <c r="AN22" s="60" t="str">
        <f>AI23</f>
        <v>Spanien</v>
      </c>
      <c r="AO22" s="60" t="str">
        <f>AI24</f>
        <v>Niederlande</v>
      </c>
      <c r="AP22" s="60" t="str">
        <f>AI25</f>
        <v>Chile</v>
      </c>
      <c r="AQ22" s="60" t="str">
        <f>AI26</f>
        <v>Australien</v>
      </c>
      <c r="AR22" s="60"/>
      <c r="AS22" s="60" t="s">
        <v>31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138"/>
      <c r="BQ22" s="60"/>
      <c r="BR22" s="87"/>
      <c r="BS22" s="60"/>
      <c r="BT22" s="60"/>
      <c r="BU22" s="60"/>
      <c r="BV22" s="60"/>
      <c r="BW22" s="60"/>
      <c r="BX22" s="60"/>
      <c r="BY22" s="60"/>
      <c r="BZ22" s="47">
        <v>53</v>
      </c>
      <c r="CA22" s="44" t="str">
        <f>IF(BX20="",IF(BV20&gt;BV21,BT20,BT21),IF(BX20&gt;BX21,BT20,BT21))</f>
        <v/>
      </c>
      <c r="CB22" s="46"/>
      <c r="CC22" s="104"/>
      <c r="CD22" s="60"/>
      <c r="CE22" s="104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88" t="s">
        <v>130</v>
      </c>
      <c r="CS22" s="60"/>
      <c r="CT22" s="60"/>
      <c r="CU22" s="60"/>
      <c r="CV22" s="60"/>
      <c r="CW22" s="60"/>
    </row>
    <row r="23" spans="1:101" ht="18.75" customHeight="1" thickBot="1" x14ac:dyDescent="0.3">
      <c r="A23" s="60"/>
      <c r="B23" s="60"/>
      <c r="C23" s="65" t="str">
        <f>Spielplan!$C$23</f>
        <v>Spanien</v>
      </c>
      <c r="D23" s="66"/>
      <c r="E23" s="104"/>
      <c r="F23" s="93"/>
      <c r="G23" s="104"/>
      <c r="H23" s="65" t="str">
        <f>Spielplan!$H$23</f>
        <v>Niederlande</v>
      </c>
      <c r="I23" s="66"/>
      <c r="J23" s="60"/>
      <c r="K23" s="60" t="s">
        <v>68</v>
      </c>
      <c r="L23" s="60">
        <f t="shared" ref="L23:L28" si="4">IF(E23-G23&gt;0,1,IF(G23=E23,0,-1))</f>
        <v>0</v>
      </c>
      <c r="M23" s="60">
        <f>IF($E23="",0,IF($E23&gt;$G23,3,IF($E23=G23,1,0)))</f>
        <v>0</v>
      </c>
      <c r="N23" s="60">
        <f>IF($G23="",0,IF($E23&gt;$G23,0,IF($E23=G23,1,3)))</f>
        <v>0</v>
      </c>
      <c r="O23" s="60"/>
      <c r="P23" s="60"/>
      <c r="Q23" s="60">
        <f>E23</f>
        <v>0</v>
      </c>
      <c r="R23" s="60">
        <f>G23</f>
        <v>0</v>
      </c>
      <c r="S23" s="60"/>
      <c r="T23" s="60"/>
      <c r="U23" s="60">
        <f>G23</f>
        <v>0</v>
      </c>
      <c r="V23" s="60">
        <f>E23</f>
        <v>0</v>
      </c>
      <c r="W23" s="60"/>
      <c r="X23" s="60"/>
      <c r="Y23" s="60"/>
      <c r="Z23" s="60">
        <f>M29</f>
        <v>0</v>
      </c>
      <c r="AA23" s="60">
        <f>Q29</f>
        <v>0</v>
      </c>
      <c r="AB23" s="60">
        <f>U29</f>
        <v>0</v>
      </c>
      <c r="AC23" s="60">
        <f>AA23-AB23</f>
        <v>0</v>
      </c>
      <c r="AD23" s="60">
        <f>IF(Z23&gt;Z24,-1,0)</f>
        <v>0</v>
      </c>
      <c r="AE23" s="60">
        <f>IF(Z23&gt;Z25,-1,0)</f>
        <v>0</v>
      </c>
      <c r="AF23" s="60">
        <f>IF(Z23&gt;Z26,-1,0)</f>
        <v>0</v>
      </c>
      <c r="AG23" s="60">
        <f>10000-(AJ23*1000+AM23*100+AK23*10)</f>
        <v>10000</v>
      </c>
      <c r="AH23" s="90">
        <f>RANK(AG23,AG23:AG26,1)</f>
        <v>1</v>
      </c>
      <c r="AI23" s="60" t="str">
        <f>C23</f>
        <v>Spanien</v>
      </c>
      <c r="AJ23" s="60">
        <f t="shared" ref="AJ23:AL26" si="5">Z23</f>
        <v>0</v>
      </c>
      <c r="AK23" s="60">
        <f t="shared" si="5"/>
        <v>0</v>
      </c>
      <c r="AL23" s="60">
        <f t="shared" si="5"/>
        <v>0</v>
      </c>
      <c r="AM23" s="60">
        <f>AK23-AL23</f>
        <v>0</v>
      </c>
      <c r="AN23" s="187"/>
      <c r="AO23" s="187">
        <f>IF(AG24=AG23,IF(G23&gt;E23,AG24-0.1,AG24),AG24)</f>
        <v>10000</v>
      </c>
      <c r="AP23" s="187">
        <f>IF(AG25=AG23,IF(G25&gt;E25,AG25-0.1,AG25),AG25)</f>
        <v>10000</v>
      </c>
      <c r="AQ23" s="187">
        <f>IF(AG26=AG23,IF(G27&gt;E27,AG26-0.1,AG26),AG26)</f>
        <v>10000</v>
      </c>
      <c r="AR23" s="187">
        <f>AN27</f>
        <v>30000</v>
      </c>
      <c r="AS23" s="90">
        <f>RANK(AR23,AR23:AR26,1)</f>
        <v>1</v>
      </c>
      <c r="AT23" s="60" t="str">
        <f t="shared" ref="AT23:AW26" si="6">AI23</f>
        <v>Spanien</v>
      </c>
      <c r="AU23" s="60">
        <f t="shared" si="6"/>
        <v>0</v>
      </c>
      <c r="AV23" s="60">
        <f t="shared" si="6"/>
        <v>0</v>
      </c>
      <c r="AW23" s="60">
        <f t="shared" si="6"/>
        <v>0</v>
      </c>
      <c r="AX23" s="60"/>
      <c r="AY23" s="60"/>
      <c r="AZ23" s="60"/>
      <c r="BA23" s="67">
        <v>1</v>
      </c>
      <c r="BB23" s="65" t="str">
        <f>VLOOKUP(1,AS23:AT26,2,FALSE)</f>
        <v>Spanien</v>
      </c>
      <c r="BC23" s="66"/>
      <c r="BD23" s="68">
        <f>VLOOKUP(1,AS23:AW26,3,FALSE)</f>
        <v>0</v>
      </c>
      <c r="BE23" s="69">
        <f>VLOOKUP(1,AS23:AW26,4,FALSE)</f>
        <v>0</v>
      </c>
      <c r="BF23" s="93" t="s">
        <v>12</v>
      </c>
      <c r="BG23" s="69">
        <f>VLOOKUP(1,AS23:AW26,5,FALSE)</f>
        <v>0</v>
      </c>
      <c r="BH23" s="70" t="s">
        <v>20</v>
      </c>
      <c r="BI23" s="60"/>
      <c r="BJ23" s="85">
        <f>IF(E23&gt;G23,IF(Spielplan!E23&gt;Spielplan!G23,Punktemodus!$B$3,0),0)</f>
        <v>0</v>
      </c>
      <c r="BK23" s="85">
        <f>IF(E23=G23,IF(Spielplan!E23=Spielplan!G23,Punktemodus!$B$3,0),0)</f>
        <v>10</v>
      </c>
      <c r="BL23" s="85">
        <f>IF(E23&lt;G23,IF(Spielplan!E23&lt;Spielplan!G23,Punktemodus!$B$3,0),0)</f>
        <v>0</v>
      </c>
      <c r="BM23" s="85">
        <f>IF(E23=Spielplan!E23,IF(G23=Spielplan!G23,Punktemodus!$B$5,0),0)</f>
        <v>3</v>
      </c>
      <c r="BN23" s="85">
        <f>IF(E23=Spielplan!E23,Punktemodus!$B$7,0)</f>
        <v>1</v>
      </c>
      <c r="BO23" s="85">
        <f>IF(G23=Spielplan!G23,Punktemodus!$B$7,0)</f>
        <v>1</v>
      </c>
      <c r="BP23" s="137">
        <f>IF(Spielplan!E23="",0,SUM(BJ23:BO23))</f>
        <v>0</v>
      </c>
      <c r="BQ23" s="60"/>
      <c r="BR23" s="87"/>
      <c r="BS23" s="60"/>
      <c r="BT23" s="60"/>
      <c r="BU23" s="60"/>
      <c r="BV23" s="60"/>
      <c r="BW23" s="60"/>
      <c r="BX23" s="60"/>
      <c r="BY23" s="60"/>
      <c r="BZ23" s="47">
        <v>54</v>
      </c>
      <c r="CA23" s="44" t="str">
        <f>IF(BX24="",IF(BV24&gt;BV25,BT24,BT25),IF(BX24&gt;BX25,BT24,BT25))</f>
        <v/>
      </c>
      <c r="CB23" s="46"/>
      <c r="CC23" s="104"/>
      <c r="CD23" s="60"/>
      <c r="CE23" s="104"/>
      <c r="CF23" s="60"/>
      <c r="CG23" s="60"/>
      <c r="CH23" s="60"/>
      <c r="CI23" s="60"/>
      <c r="CJ23" s="47" t="s">
        <v>132</v>
      </c>
      <c r="CK23" s="44" t="str">
        <f>IF(CJ18="",IF(CH18&gt;CH19,CF18,CF19),IF(CJ18&gt;CJ19,CF18,CF19))</f>
        <v/>
      </c>
      <c r="CL23" s="46"/>
      <c r="CM23" s="104"/>
      <c r="CN23" s="60"/>
      <c r="CO23" s="104"/>
      <c r="CP23" s="60"/>
      <c r="CQ23" s="376" t="str">
        <f>IF(CO23="",IF(CM23&gt;CM24,CK23,CK24),IF(CO23&gt;CO24,CK23,CK24))</f>
        <v/>
      </c>
      <c r="CR23" s="377"/>
      <c r="CS23" s="377"/>
      <c r="CT23" s="377"/>
      <c r="CU23" s="377"/>
      <c r="CV23" s="378"/>
      <c r="CW23" s="60"/>
    </row>
    <row r="24" spans="1:101" ht="18.75" customHeight="1" thickBot="1" x14ac:dyDescent="0.3">
      <c r="A24" s="60"/>
      <c r="B24" s="60"/>
      <c r="C24" s="53" t="str">
        <f>Spielplan!$C$24</f>
        <v>Chile</v>
      </c>
      <c r="D24" s="64"/>
      <c r="E24" s="104"/>
      <c r="F24" s="93"/>
      <c r="G24" s="104"/>
      <c r="H24" s="53" t="str">
        <f>Spielplan!$H$24</f>
        <v>Australien</v>
      </c>
      <c r="I24" s="64"/>
      <c r="J24" s="60"/>
      <c r="K24" s="60" t="s">
        <v>69</v>
      </c>
      <c r="L24" s="60">
        <f t="shared" si="4"/>
        <v>0</v>
      </c>
      <c r="M24" s="60"/>
      <c r="N24" s="60"/>
      <c r="O24" s="60">
        <f>IF($E24="",0,IF($E24&gt;$G24,3,IF($E24=$G24,1,0)))</f>
        <v>0</v>
      </c>
      <c r="P24" s="60">
        <f>IF($G24="",0,IF($E24&gt;$G24,0,IF($E24=$G24,1,3)))</f>
        <v>0</v>
      </c>
      <c r="Q24" s="60"/>
      <c r="R24" s="60"/>
      <c r="S24" s="60">
        <f>E24</f>
        <v>0</v>
      </c>
      <c r="T24" s="60">
        <f>G24</f>
        <v>0</v>
      </c>
      <c r="U24" s="60"/>
      <c r="V24" s="60"/>
      <c r="W24" s="60">
        <f>G24</f>
        <v>0</v>
      </c>
      <c r="X24" s="60">
        <f>E24</f>
        <v>0</v>
      </c>
      <c r="Y24" s="60"/>
      <c r="Z24" s="60">
        <f>N29</f>
        <v>0</v>
      </c>
      <c r="AA24" s="60">
        <f>R29</f>
        <v>0</v>
      </c>
      <c r="AB24" s="60">
        <f>V29</f>
        <v>0</v>
      </c>
      <c r="AC24" s="60">
        <f>AA24-AB24</f>
        <v>0</v>
      </c>
      <c r="AD24" s="60">
        <f>IF(Z24&gt;Z23,-1,0)</f>
        <v>0</v>
      </c>
      <c r="AE24" s="60">
        <f>IF(Z24&gt;Z25,-1,0)</f>
        <v>0</v>
      </c>
      <c r="AF24" s="60">
        <f>IF(Z24&gt;Z26,-1,0)</f>
        <v>0</v>
      </c>
      <c r="AG24" s="60">
        <f>10000-(AJ24*1000+AM24*100+AK24*10)</f>
        <v>10000</v>
      </c>
      <c r="AH24" s="90">
        <f>RANK(AG24,AG23:AG26,1)</f>
        <v>1</v>
      </c>
      <c r="AI24" s="60" t="str">
        <f>H23</f>
        <v>Niederlande</v>
      </c>
      <c r="AJ24" s="60">
        <f t="shared" si="5"/>
        <v>0</v>
      </c>
      <c r="AK24" s="60">
        <f t="shared" si="5"/>
        <v>0</v>
      </c>
      <c r="AL24" s="60">
        <f t="shared" si="5"/>
        <v>0</v>
      </c>
      <c r="AM24" s="60">
        <f>AK24-AL24</f>
        <v>0</v>
      </c>
      <c r="AN24" s="187">
        <f>IF(AG23=AG24,IF(E23&gt;G23,AG23-0.1,AG23),AG23)</f>
        <v>10000</v>
      </c>
      <c r="AO24" s="187"/>
      <c r="AP24" s="187">
        <f>IF(AG25=AG24,IF(G28&gt;E28,AG25-0.1,AG25),AG25)</f>
        <v>10000</v>
      </c>
      <c r="AQ24" s="187">
        <f>IF(AG26=AG24,IF(G26&gt;E26,AG26-0.1,AG26),AG26)</f>
        <v>10000</v>
      </c>
      <c r="AR24" s="187">
        <f>AO27</f>
        <v>30000</v>
      </c>
      <c r="AS24" s="90">
        <f>RANK(AR24,AR23:AR26,1)</f>
        <v>1</v>
      </c>
      <c r="AT24" s="60" t="str">
        <f t="shared" si="6"/>
        <v>Niederlande</v>
      </c>
      <c r="AU24" s="60">
        <f t="shared" si="6"/>
        <v>0</v>
      </c>
      <c r="AV24" s="60">
        <f t="shared" si="6"/>
        <v>0</v>
      </c>
      <c r="AW24" s="60">
        <f t="shared" si="6"/>
        <v>0</v>
      </c>
      <c r="AX24" s="60"/>
      <c r="AY24" s="60"/>
      <c r="AZ24" s="60"/>
      <c r="BA24" s="71">
        <v>2</v>
      </c>
      <c r="BB24" s="53" t="e">
        <f>VLOOKUP(2,AS23:AT26,2,FALSE)</f>
        <v>#N/A</v>
      </c>
      <c r="BC24" s="64"/>
      <c r="BD24" s="72" t="e">
        <f>VLOOKUP(2,AS23:AW26,3,FALSE)</f>
        <v>#N/A</v>
      </c>
      <c r="BE24" s="73" t="e">
        <f>VLOOKUP(2,AS23:AW26,4,FALSE)</f>
        <v>#N/A</v>
      </c>
      <c r="BF24" s="93" t="s">
        <v>12</v>
      </c>
      <c r="BG24" s="73" t="e">
        <f>VLOOKUP(2,AS23:AW26,5,FALSE)</f>
        <v>#N/A</v>
      </c>
      <c r="BH24" s="74" t="s">
        <v>21</v>
      </c>
      <c r="BI24" s="60"/>
      <c r="BJ24" s="85">
        <f>IF(E24&gt;G24,IF(Spielplan!E24&gt;Spielplan!G24,Punktemodus!$B$3,0),0)</f>
        <v>0</v>
      </c>
      <c r="BK24" s="85">
        <f>IF(E24=G24,IF(Spielplan!E24=Spielplan!G24,Punktemodus!$B$3,0),0)</f>
        <v>10</v>
      </c>
      <c r="BL24" s="85">
        <f>IF(E24&lt;G24,IF(Spielplan!E24&lt;Spielplan!G24,Punktemodus!$B$3,0),0)</f>
        <v>0</v>
      </c>
      <c r="BM24" s="85">
        <f>IF(E24=Spielplan!E24,IF(G24=Spielplan!G24,Punktemodus!$B$5,0),0)</f>
        <v>3</v>
      </c>
      <c r="BN24" s="85">
        <f>IF(E24=Spielplan!E24,Punktemodus!$B$7,0)</f>
        <v>1</v>
      </c>
      <c r="BO24" s="85">
        <f>IF(G24=Spielplan!G24,Punktemodus!$B$7,0)</f>
        <v>1</v>
      </c>
      <c r="BP24" s="137">
        <f>IF(Spielplan!E24="",0,SUM(BJ24:BO24))</f>
        <v>0</v>
      </c>
      <c r="BQ24" s="60"/>
      <c r="BR24" s="87"/>
      <c r="BS24" s="63" t="s">
        <v>123</v>
      </c>
      <c r="BT24" s="44" t="str">
        <f>IF(G83="","",BB78)</f>
        <v/>
      </c>
      <c r="BU24" s="46"/>
      <c r="BV24" s="104"/>
      <c r="BW24" s="60"/>
      <c r="BX24" s="104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47" t="s">
        <v>133</v>
      </c>
      <c r="CK24" s="44" t="str">
        <f>IF(CJ34="",IF(CH34&gt;CH35,CF34,CF35),IF(CJ34&gt;CJ35,CF34,CF35))</f>
        <v/>
      </c>
      <c r="CL24" s="46"/>
      <c r="CM24" s="104"/>
      <c r="CN24" s="60"/>
      <c r="CO24" s="104"/>
      <c r="CP24" s="60"/>
      <c r="CQ24" s="379"/>
      <c r="CR24" s="380"/>
      <c r="CS24" s="380"/>
      <c r="CT24" s="380"/>
      <c r="CU24" s="380"/>
      <c r="CV24" s="381"/>
      <c r="CW24" s="60"/>
    </row>
    <row r="25" spans="1:101" ht="18.75" customHeight="1" thickBot="1" x14ac:dyDescent="0.3">
      <c r="A25" s="60"/>
      <c r="B25" s="60"/>
      <c r="C25" s="65" t="str">
        <f>C23</f>
        <v>Spanien</v>
      </c>
      <c r="D25" s="66"/>
      <c r="E25" s="104"/>
      <c r="F25" s="93"/>
      <c r="G25" s="104"/>
      <c r="H25" s="65" t="str">
        <f>C24</f>
        <v>Chile</v>
      </c>
      <c r="I25" s="66"/>
      <c r="J25" s="60"/>
      <c r="K25" s="60" t="s">
        <v>70</v>
      </c>
      <c r="L25" s="60">
        <f t="shared" si="4"/>
        <v>0</v>
      </c>
      <c r="M25" s="60">
        <f>IF($E25="",0,IF($E25&gt;$G25,3,IF($E25=G25,1,0)))</f>
        <v>0</v>
      </c>
      <c r="N25" s="60"/>
      <c r="O25" s="60">
        <f>IF($G25="",0,IF($E25&gt;$G25,0,IF($E25=$G25,1,3)))</f>
        <v>0</v>
      </c>
      <c r="P25" s="60"/>
      <c r="Q25" s="60">
        <f>E25</f>
        <v>0</v>
      </c>
      <c r="R25" s="60"/>
      <c r="S25" s="60">
        <f>G25</f>
        <v>0</v>
      </c>
      <c r="T25" s="60"/>
      <c r="U25" s="60">
        <f>G25</f>
        <v>0</v>
      </c>
      <c r="V25" s="60"/>
      <c r="W25" s="60">
        <f>E25</f>
        <v>0</v>
      </c>
      <c r="X25" s="60"/>
      <c r="Y25" s="60"/>
      <c r="Z25" s="60">
        <f>O29</f>
        <v>0</v>
      </c>
      <c r="AA25" s="60">
        <f>S29</f>
        <v>0</v>
      </c>
      <c r="AB25" s="60">
        <f>W29</f>
        <v>0</v>
      </c>
      <c r="AC25" s="60">
        <f>AA25-AB25</f>
        <v>0</v>
      </c>
      <c r="AD25" s="60">
        <f>IF(Z25&gt;Z23,-1,0)</f>
        <v>0</v>
      </c>
      <c r="AE25" s="60">
        <f>IF(Z25&gt;Z24,-1,0)</f>
        <v>0</v>
      </c>
      <c r="AF25" s="60">
        <f>IF(Z25&gt;Z26,-1,0)</f>
        <v>0</v>
      </c>
      <c r="AG25" s="60">
        <f>10000-(AJ25*1000+AM25*100+AK25*10)</f>
        <v>10000</v>
      </c>
      <c r="AH25" s="90">
        <f>RANK(AG25,AG23:AG26,1)</f>
        <v>1</v>
      </c>
      <c r="AI25" s="60" t="str">
        <f>C24</f>
        <v>Chile</v>
      </c>
      <c r="AJ25" s="60">
        <f t="shared" si="5"/>
        <v>0</v>
      </c>
      <c r="AK25" s="60">
        <f t="shared" si="5"/>
        <v>0</v>
      </c>
      <c r="AL25" s="60">
        <f t="shared" si="5"/>
        <v>0</v>
      </c>
      <c r="AM25" s="60">
        <f>AK25-AL25</f>
        <v>0</v>
      </c>
      <c r="AN25" s="187">
        <f>IF(AG23=AG25,IF(E25&gt;G25,AG23-0.1,AG23),AG23)</f>
        <v>10000</v>
      </c>
      <c r="AO25" s="187">
        <f>IF(AG24=AG25,IF(E28&gt;G28,AG24-0.1,AG24),AG24)</f>
        <v>10000</v>
      </c>
      <c r="AP25" s="187"/>
      <c r="AQ25" s="187">
        <f>IF(AG26=AG25,IF(G24&gt;E24,AG26-0.1,AG26),AG26)</f>
        <v>10000</v>
      </c>
      <c r="AR25" s="187">
        <f>AP27</f>
        <v>30000</v>
      </c>
      <c r="AS25" s="90">
        <f>RANK(AR25,AR23:AR26,1)</f>
        <v>1</v>
      </c>
      <c r="AT25" s="60" t="str">
        <f t="shared" si="6"/>
        <v>Chile</v>
      </c>
      <c r="AU25" s="60">
        <f t="shared" si="6"/>
        <v>0</v>
      </c>
      <c r="AV25" s="60">
        <f t="shared" si="6"/>
        <v>0</v>
      </c>
      <c r="AW25" s="60">
        <f t="shared" si="6"/>
        <v>0</v>
      </c>
      <c r="AX25" s="60"/>
      <c r="AY25" s="60"/>
      <c r="AZ25" s="60"/>
      <c r="BA25" s="113">
        <v>3</v>
      </c>
      <c r="BB25" s="114" t="e">
        <f>VLOOKUP(3,AS23:AT26,2,FALSE)</f>
        <v>#N/A</v>
      </c>
      <c r="BC25" s="115"/>
      <c r="BD25" s="116" t="e">
        <f>VLOOKUP(3,AS23:AW26,3,FALSE)</f>
        <v>#N/A</v>
      </c>
      <c r="BE25" s="116" t="e">
        <f>VLOOKUP(3,AS23:AW26,4,FALSE)</f>
        <v>#N/A</v>
      </c>
      <c r="BF25" s="93" t="s">
        <v>12</v>
      </c>
      <c r="BG25" s="116" t="e">
        <f>VLOOKUP(3,AS23:AW26,5,FALSE)</f>
        <v>#N/A</v>
      </c>
      <c r="BH25" s="60"/>
      <c r="BI25" s="60"/>
      <c r="BJ25" s="85">
        <f>IF(E25&gt;G25,IF(Spielplan!E25&gt;Spielplan!G25,Punktemodus!$B$3,0),0)</f>
        <v>0</v>
      </c>
      <c r="BK25" s="85">
        <f>IF(E25=G25,IF(Spielplan!E25=Spielplan!G25,Punktemodus!$B$3,0),0)</f>
        <v>10</v>
      </c>
      <c r="BL25" s="85">
        <f>IF(E25&lt;G25,IF(Spielplan!E25&lt;Spielplan!G25,Punktemodus!$B$3,0),0)</f>
        <v>0</v>
      </c>
      <c r="BM25" s="85">
        <f>IF(E25=Spielplan!E25,IF(G25=Spielplan!G25,Punktemodus!$B$5,0),0)</f>
        <v>3</v>
      </c>
      <c r="BN25" s="85">
        <f>IF(E25=Spielplan!E25,Punktemodus!$B$7,0)</f>
        <v>1</v>
      </c>
      <c r="BO25" s="85">
        <f>IF(G25=Spielplan!G25,Punktemodus!$B$7,0)</f>
        <v>1</v>
      </c>
      <c r="BP25" s="137">
        <f>IF(Spielplan!E25="",0,SUM(BJ25:BO25))</f>
        <v>0</v>
      </c>
      <c r="BQ25" s="60"/>
      <c r="BR25" s="87"/>
      <c r="BS25" s="52" t="s">
        <v>124</v>
      </c>
      <c r="BT25" s="44" t="str">
        <f>IF(G94="","",BB90)</f>
        <v/>
      </c>
      <c r="BU25" s="46"/>
      <c r="BV25" s="104"/>
      <c r="BW25" s="60"/>
      <c r="BX25" s="104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88" t="s">
        <v>136</v>
      </c>
      <c r="CS25" s="60"/>
      <c r="CT25" s="60"/>
      <c r="CU25" s="60"/>
      <c r="CV25" s="60"/>
      <c r="CW25" s="60"/>
    </row>
    <row r="26" spans="1:101" ht="18.75" customHeight="1" thickBot="1" x14ac:dyDescent="0.3">
      <c r="A26" s="60"/>
      <c r="B26" s="60"/>
      <c r="C26" s="53" t="str">
        <f>H23</f>
        <v>Niederlande</v>
      </c>
      <c r="D26" s="64"/>
      <c r="E26" s="104"/>
      <c r="F26" s="93"/>
      <c r="G26" s="104"/>
      <c r="H26" s="53" t="str">
        <f>H24</f>
        <v>Australien</v>
      </c>
      <c r="I26" s="64"/>
      <c r="J26" s="60"/>
      <c r="K26" s="60" t="s">
        <v>71</v>
      </c>
      <c r="L26" s="60">
        <f t="shared" si="4"/>
        <v>0</v>
      </c>
      <c r="M26" s="60"/>
      <c r="N26" s="60">
        <f>IF($E26="",0,IF($E26&gt;$G26,3,IF($E26=$G26,1,0)))</f>
        <v>0</v>
      </c>
      <c r="O26" s="60"/>
      <c r="P26" s="60">
        <f>IF($G26="",0,IF($E26&gt;$G26,0,IF($E26=$G26,1,3)))</f>
        <v>0</v>
      </c>
      <c r="Q26" s="60"/>
      <c r="R26" s="60">
        <f>E26</f>
        <v>0</v>
      </c>
      <c r="S26" s="60"/>
      <c r="T26" s="60">
        <f>G26</f>
        <v>0</v>
      </c>
      <c r="U26" s="60"/>
      <c r="V26" s="60">
        <f>G26</f>
        <v>0</v>
      </c>
      <c r="W26" s="60"/>
      <c r="X26" s="60">
        <f>E26</f>
        <v>0</v>
      </c>
      <c r="Y26" s="60"/>
      <c r="Z26" s="60">
        <f>P29</f>
        <v>0</v>
      </c>
      <c r="AA26" s="60">
        <f>T29</f>
        <v>0</v>
      </c>
      <c r="AB26" s="60">
        <f>X29</f>
        <v>0</v>
      </c>
      <c r="AC26" s="60">
        <f>AA26-AB26</f>
        <v>0</v>
      </c>
      <c r="AD26" s="60">
        <f>IF(Z26&gt;Z23,-1,0)</f>
        <v>0</v>
      </c>
      <c r="AE26" s="60">
        <f>IF(Z26&gt;Z24,-1,0)</f>
        <v>0</v>
      </c>
      <c r="AF26" s="60">
        <f>IF(Z26&gt;Z25,-1,0)</f>
        <v>0</v>
      </c>
      <c r="AG26" s="60">
        <f>10000-(AJ26*1000+AM26*100+AK26*10)</f>
        <v>10000</v>
      </c>
      <c r="AH26" s="90">
        <f>RANK(AG26,AG23:AG26,1)</f>
        <v>1</v>
      </c>
      <c r="AI26" s="60" t="str">
        <f>H24</f>
        <v>Australien</v>
      </c>
      <c r="AJ26" s="60">
        <f t="shared" si="5"/>
        <v>0</v>
      </c>
      <c r="AK26" s="60">
        <f t="shared" si="5"/>
        <v>0</v>
      </c>
      <c r="AL26" s="60">
        <f t="shared" si="5"/>
        <v>0</v>
      </c>
      <c r="AM26" s="60">
        <f>AK26-AL26</f>
        <v>0</v>
      </c>
      <c r="AN26" s="187">
        <f>IF(AG23=AG26,IF(E27&gt;G27,AG23-0.1,AG23),AG23)</f>
        <v>10000</v>
      </c>
      <c r="AO26" s="187">
        <f>IF(AG24=AG26,IF(E26&gt;G26,AG24-0.1,AG24),AG24)</f>
        <v>10000</v>
      </c>
      <c r="AP26" s="187">
        <f>IF(AG25=AG26,IF(E24&gt;G24,AG25-0.1,AG25),AG25)</f>
        <v>10000</v>
      </c>
      <c r="AQ26" s="187"/>
      <c r="AR26" s="187">
        <f>AQ27</f>
        <v>30000</v>
      </c>
      <c r="AS26" s="90">
        <f>RANK(AR26,AR23:AR26,1)</f>
        <v>1</v>
      </c>
      <c r="AT26" s="60" t="str">
        <f t="shared" si="6"/>
        <v>Australien</v>
      </c>
      <c r="AU26" s="60">
        <f t="shared" si="6"/>
        <v>0</v>
      </c>
      <c r="AV26" s="60">
        <f t="shared" si="6"/>
        <v>0</v>
      </c>
      <c r="AW26" s="60">
        <f t="shared" si="6"/>
        <v>0</v>
      </c>
      <c r="AX26" s="60"/>
      <c r="AY26" s="60"/>
      <c r="AZ26" s="60"/>
      <c r="BA26" s="113">
        <v>4</v>
      </c>
      <c r="BB26" s="114" t="e">
        <f>VLOOKUP(4,AS23:AT26,2,FALSE)</f>
        <v>#N/A</v>
      </c>
      <c r="BC26" s="115"/>
      <c r="BD26" s="116" t="e">
        <f>VLOOKUP(4,AS23:AW26,3,FALSE)</f>
        <v>#N/A</v>
      </c>
      <c r="BE26" s="116" t="e">
        <f>VLOOKUP(4,AS23:AW26,4,FALSE)</f>
        <v>#N/A</v>
      </c>
      <c r="BF26" s="93" t="s">
        <v>12</v>
      </c>
      <c r="BG26" s="116" t="e">
        <f>VLOOKUP(4,AS23:AW26,5,FALSE)</f>
        <v>#N/A</v>
      </c>
      <c r="BH26" s="60"/>
      <c r="BI26" s="60"/>
      <c r="BJ26" s="85">
        <f>IF(E26&gt;G26,IF(Spielplan!E26&gt;Spielplan!G26,Punktemodus!$B$3,0),0)</f>
        <v>0</v>
      </c>
      <c r="BK26" s="85">
        <f>IF(E26=G26,IF(Spielplan!E26=Spielplan!G26,Punktemodus!$B$3,0),0)</f>
        <v>10</v>
      </c>
      <c r="BL26" s="85">
        <f>IF(E26&lt;G26,IF(Spielplan!E26&lt;Spielplan!G26,Punktemodus!$B$3,0),0)</f>
        <v>0</v>
      </c>
      <c r="BM26" s="85">
        <f>IF(E26=Spielplan!E26,IF(G26=Spielplan!G26,Punktemodus!$B$5,0),0)</f>
        <v>3</v>
      </c>
      <c r="BN26" s="85">
        <f>IF(E26=Spielplan!E26,Punktemodus!$B$7,0)</f>
        <v>1</v>
      </c>
      <c r="BO26" s="85">
        <f>IF(G26=Spielplan!G26,Punktemodus!$B$7,0)</f>
        <v>1</v>
      </c>
      <c r="BP26" s="137">
        <f>IF(Spielplan!E26="",0,SUM(BJ26:BO26))</f>
        <v>0</v>
      </c>
      <c r="BQ26" s="60"/>
      <c r="BR26" s="8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382" t="str">
        <f>IF(CQ23=CK23,CK24,CK23)</f>
        <v/>
      </c>
      <c r="CR26" s="383"/>
      <c r="CS26" s="383"/>
      <c r="CT26" s="383"/>
      <c r="CU26" s="383"/>
      <c r="CV26" s="384"/>
      <c r="CW26" s="60"/>
    </row>
    <row r="27" spans="1:101" ht="18.75" customHeight="1" thickBot="1" x14ac:dyDescent="0.3">
      <c r="A27" s="60"/>
      <c r="B27" s="60"/>
      <c r="C27" s="65" t="str">
        <f>C23</f>
        <v>Spanien</v>
      </c>
      <c r="D27" s="66"/>
      <c r="E27" s="104"/>
      <c r="F27" s="93"/>
      <c r="G27" s="104"/>
      <c r="H27" s="65" t="str">
        <f>H24</f>
        <v>Australien</v>
      </c>
      <c r="I27" s="66"/>
      <c r="J27" s="60"/>
      <c r="K27" s="60" t="s">
        <v>72</v>
      </c>
      <c r="L27" s="60">
        <f t="shared" si="4"/>
        <v>0</v>
      </c>
      <c r="M27" s="60">
        <f>IF($E27="",0,IF($E27&gt;$G27,3,IF($E27=G27,1,0)))</f>
        <v>0</v>
      </c>
      <c r="N27" s="60"/>
      <c r="O27" s="60"/>
      <c r="P27" s="60">
        <f>IF($G27="",0,IF($E27&gt;$G27,0,IF($E27=$G27,1,3)))</f>
        <v>0</v>
      </c>
      <c r="Q27" s="60">
        <f>E27</f>
        <v>0</v>
      </c>
      <c r="R27" s="60"/>
      <c r="S27" s="60"/>
      <c r="T27" s="60">
        <f>G27</f>
        <v>0</v>
      </c>
      <c r="U27" s="60">
        <f>G27</f>
        <v>0</v>
      </c>
      <c r="V27" s="60"/>
      <c r="W27" s="60"/>
      <c r="X27" s="60">
        <f>E27</f>
        <v>0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187">
        <f>SUM(AN23:AN26)</f>
        <v>30000</v>
      </c>
      <c r="AO27" s="187">
        <f>SUM(AO23:AO26)</f>
        <v>30000</v>
      </c>
      <c r="AP27" s="187">
        <f>SUM(AP23:AP26)</f>
        <v>30000</v>
      </c>
      <c r="AQ27" s="187">
        <f>SUM(AQ23:AQ26)</f>
        <v>30000</v>
      </c>
      <c r="AR27" s="187"/>
      <c r="AS27" s="60"/>
      <c r="AT27" s="60"/>
      <c r="AU27" s="60"/>
      <c r="AV27" s="60"/>
      <c r="AW27" s="60"/>
      <c r="AX27" s="60"/>
      <c r="AY27" s="60"/>
      <c r="AZ27" s="60"/>
      <c r="BA27" s="92"/>
      <c r="BB27" s="60"/>
      <c r="BC27" s="60"/>
      <c r="BD27" s="60"/>
      <c r="BE27" s="60"/>
      <c r="BF27" s="60"/>
      <c r="BG27" s="60"/>
      <c r="BH27" s="60"/>
      <c r="BI27" s="60"/>
      <c r="BJ27" s="85">
        <f>IF(E27&gt;G27,IF(Spielplan!E27&gt;Spielplan!G27,Punktemodus!$B$3,0),0)</f>
        <v>0</v>
      </c>
      <c r="BK27" s="85">
        <f>IF(E27=G27,IF(Spielplan!E27=Spielplan!G27,Punktemodus!$B$3,0),0)</f>
        <v>10</v>
      </c>
      <c r="BL27" s="85">
        <f>IF(E27&lt;G27,IF(Spielplan!E27&lt;Spielplan!G27,Punktemodus!$B$3,0),0)</f>
        <v>0</v>
      </c>
      <c r="BM27" s="85">
        <f>IF(E27=Spielplan!E27,IF(G27=Spielplan!G27,Punktemodus!$B$5,0),0)</f>
        <v>3</v>
      </c>
      <c r="BN27" s="85">
        <f>IF(E27=Spielplan!E27,Punktemodus!$B$7,0)</f>
        <v>1</v>
      </c>
      <c r="BO27" s="85">
        <f>IF(G27=Spielplan!G27,Punktemodus!$B$7,0)</f>
        <v>1</v>
      </c>
      <c r="BP27" s="137">
        <f>IF(Spielplan!E27="",0,SUM(BJ27:BO27))</f>
        <v>0</v>
      </c>
      <c r="BQ27" s="60"/>
      <c r="BR27" s="8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91" t="s">
        <v>131</v>
      </c>
      <c r="CM27" s="60"/>
      <c r="CN27" s="60"/>
      <c r="CO27" s="61" t="s">
        <v>26</v>
      </c>
      <c r="CP27" s="60"/>
      <c r="CQ27" s="385"/>
      <c r="CR27" s="386"/>
      <c r="CS27" s="386"/>
      <c r="CT27" s="386"/>
      <c r="CU27" s="386"/>
      <c r="CV27" s="387"/>
      <c r="CW27" s="60"/>
    </row>
    <row r="28" spans="1:101" ht="18.75" customHeight="1" thickBot="1" x14ac:dyDescent="0.3">
      <c r="A28" s="60"/>
      <c r="B28" s="60"/>
      <c r="C28" s="53" t="str">
        <f>H23</f>
        <v>Niederlande</v>
      </c>
      <c r="D28" s="64"/>
      <c r="E28" s="104"/>
      <c r="F28" s="106"/>
      <c r="G28" s="104"/>
      <c r="H28" s="53" t="str">
        <f>C24</f>
        <v>Chile</v>
      </c>
      <c r="I28" s="64"/>
      <c r="J28" s="60"/>
      <c r="K28" s="60" t="s">
        <v>72</v>
      </c>
      <c r="L28" s="60">
        <f t="shared" si="4"/>
        <v>0</v>
      </c>
      <c r="M28" s="60"/>
      <c r="N28" s="60">
        <f>IF($E28="",0,IF($E28&gt;$G28,3,IF($E28=$G28,1,0)))</f>
        <v>0</v>
      </c>
      <c r="O28" s="60">
        <f>IF($G28="",0,IF($E28&gt;$G28,0,IF($E28=$G28,1,3)))</f>
        <v>0</v>
      </c>
      <c r="P28" s="60"/>
      <c r="Q28" s="60"/>
      <c r="R28" s="60">
        <f>E28</f>
        <v>0</v>
      </c>
      <c r="S28" s="60">
        <f>G28</f>
        <v>0</v>
      </c>
      <c r="T28" s="60"/>
      <c r="U28" s="60"/>
      <c r="V28" s="60">
        <f>G28</f>
        <v>0</v>
      </c>
      <c r="W28" s="60">
        <f>E28</f>
        <v>0</v>
      </c>
      <c r="X28" s="60"/>
      <c r="Y28" s="60"/>
      <c r="Z28" s="60" t="s">
        <v>30</v>
      </c>
      <c r="AA28" s="60"/>
      <c r="AB28" s="60"/>
      <c r="AC28" s="60"/>
      <c r="AD28" s="60"/>
      <c r="AE28" s="60"/>
      <c r="AF28" s="60"/>
      <c r="AG28" s="60" t="b">
        <f>OR(AG23=AG24,AG23=AG25,AG23=AG26,AG24=AG25,AG24=AG26,AG25=AG26)</f>
        <v>1</v>
      </c>
      <c r="AH28" s="60"/>
      <c r="AI28" s="60"/>
      <c r="AJ28" s="60"/>
      <c r="AK28" s="60"/>
      <c r="AL28" s="60"/>
      <c r="AM28" s="60"/>
      <c r="AN28" s="60"/>
      <c r="AO28" s="60" t="s">
        <v>34</v>
      </c>
      <c r="AP28" s="60"/>
      <c r="AQ28" s="60"/>
      <c r="AR28" s="60" t="b">
        <f>OR(AR23=AR24,AR23=AR25,AR23=AR26,AR24=AR25,AR24=AR26,AR25=AR26)</f>
        <v>1</v>
      </c>
      <c r="AS28" s="60"/>
      <c r="AT28" s="60"/>
      <c r="AU28" s="60"/>
      <c r="AV28" s="60"/>
      <c r="AW28" s="60"/>
      <c r="AX28" s="60"/>
      <c r="AY28" s="60"/>
      <c r="AZ28" s="60"/>
      <c r="BA28" s="92"/>
      <c r="BB28" s="60"/>
      <c r="BC28" s="60"/>
      <c r="BD28" s="60"/>
      <c r="BE28" s="60"/>
      <c r="BF28" s="60"/>
      <c r="BG28" s="60"/>
      <c r="BH28" s="60"/>
      <c r="BI28" s="60"/>
      <c r="BJ28" s="85">
        <f>IF(E28&gt;G28,IF(Spielplan!E28&gt;Spielplan!G28,Punktemodus!$B$3,0),0)</f>
        <v>0</v>
      </c>
      <c r="BK28" s="85">
        <f>IF(E28=G28,IF(Spielplan!E28=Spielplan!G28,Punktemodus!$B$3,0),0)</f>
        <v>10</v>
      </c>
      <c r="BL28" s="85">
        <f>IF(E28&lt;G28,IF(Spielplan!E28&lt;Spielplan!G28,Punktemodus!$B$3,0),0)</f>
        <v>0</v>
      </c>
      <c r="BM28" s="85">
        <f>IF(E28=Spielplan!E28,IF(G28=Spielplan!G28,Punktemodus!$B$5,0),0)</f>
        <v>3</v>
      </c>
      <c r="BN28" s="85">
        <f>IF(E28=Spielplan!E28,Punktemodus!$B$7,0)</f>
        <v>1</v>
      </c>
      <c r="BO28" s="85">
        <f>IF(G28=Spielplan!G28,Punktemodus!$B$7,0)</f>
        <v>1</v>
      </c>
      <c r="BP28" s="137">
        <f>IF(Spielplan!E28="",0,SUM(BJ28:BO28))</f>
        <v>0</v>
      </c>
      <c r="BQ28" s="60"/>
      <c r="BR28" s="87"/>
      <c r="BS28" s="82" t="s">
        <v>20</v>
      </c>
      <c r="BT28" s="44" t="str">
        <f>IF(G28="","",BB23)</f>
        <v/>
      </c>
      <c r="BU28" s="46"/>
      <c r="BV28" s="104"/>
      <c r="BW28" s="60"/>
      <c r="BX28" s="104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88" t="s">
        <v>137</v>
      </c>
      <c r="CS28" s="60"/>
      <c r="CT28" s="60"/>
      <c r="CU28" s="60"/>
      <c r="CV28" s="60"/>
      <c r="CW28" s="60"/>
    </row>
    <row r="29" spans="1:101" ht="18.75" customHeight="1" thickBot="1" x14ac:dyDescent="0.25">
      <c r="A29" s="60"/>
      <c r="B29" s="60"/>
      <c r="C29" s="136" t="str">
        <f>IF(G28="","",IF(AR28=TRUE,"Achtung: Fehler in Tabelle!",""))</f>
        <v/>
      </c>
      <c r="D29" s="60"/>
      <c r="E29" s="85"/>
      <c r="F29" s="60"/>
      <c r="G29" s="85"/>
      <c r="H29" s="60"/>
      <c r="I29" s="60"/>
      <c r="J29" s="60"/>
      <c r="K29" s="60"/>
      <c r="L29" s="60"/>
      <c r="M29" s="60">
        <f t="shared" ref="M29:X29" si="7">SUM(M23:M28)</f>
        <v>0</v>
      </c>
      <c r="N29" s="60">
        <f t="shared" si="7"/>
        <v>0</v>
      </c>
      <c r="O29" s="60">
        <f t="shared" si="7"/>
        <v>0</v>
      </c>
      <c r="P29" s="60">
        <f t="shared" si="7"/>
        <v>0</v>
      </c>
      <c r="Q29" s="60">
        <f t="shared" si="7"/>
        <v>0</v>
      </c>
      <c r="R29" s="60">
        <f t="shared" si="7"/>
        <v>0</v>
      </c>
      <c r="S29" s="60">
        <f t="shared" si="7"/>
        <v>0</v>
      </c>
      <c r="T29" s="60">
        <f t="shared" si="7"/>
        <v>0</v>
      </c>
      <c r="U29" s="60">
        <f t="shared" si="7"/>
        <v>0</v>
      </c>
      <c r="V29" s="60">
        <f t="shared" si="7"/>
        <v>0</v>
      </c>
      <c r="W29" s="60">
        <f t="shared" si="7"/>
        <v>0</v>
      </c>
      <c r="X29" s="60">
        <f t="shared" si="7"/>
        <v>0</v>
      </c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160">
        <f>SUM(BP23:BP28)</f>
        <v>0</v>
      </c>
      <c r="BQ29" s="60"/>
      <c r="BR29" s="87"/>
      <c r="BS29" s="5" t="s">
        <v>125</v>
      </c>
      <c r="BT29" s="44" t="str">
        <f>IF(G17="","",BB13)</f>
        <v/>
      </c>
      <c r="BU29" s="46"/>
      <c r="BV29" s="104"/>
      <c r="BW29" s="60"/>
      <c r="BX29" s="104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47" t="s">
        <v>134</v>
      </c>
      <c r="CK29" s="44" t="str">
        <f>IF(CK23=CF19,CF18,CF19)</f>
        <v/>
      </c>
      <c r="CL29" s="46"/>
      <c r="CM29" s="104"/>
      <c r="CN29" s="60"/>
      <c r="CO29" s="104"/>
      <c r="CP29" s="60"/>
      <c r="CQ29" s="388" t="str">
        <f>IF(CO29="",IF(CM29&gt;CM30,CK29,CK30),IF(CO29&gt;CO30,CK29,CK30))</f>
        <v/>
      </c>
      <c r="CR29" s="389"/>
      <c r="CS29" s="389"/>
      <c r="CT29" s="389"/>
      <c r="CU29" s="389"/>
      <c r="CV29" s="390"/>
      <c r="CW29" s="60"/>
    </row>
    <row r="30" spans="1:101" ht="18.75" customHeight="1" thickBot="1" x14ac:dyDescent="0.25">
      <c r="A30" s="60"/>
      <c r="B30" s="60"/>
      <c r="C30" s="60"/>
      <c r="D30" s="60"/>
      <c r="E30" s="85"/>
      <c r="F30" s="60"/>
      <c r="G30" s="85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85"/>
      <c r="BJ30" s="60"/>
      <c r="BK30" s="60"/>
      <c r="BL30" s="60"/>
      <c r="BM30" s="60"/>
      <c r="BN30" s="60"/>
      <c r="BO30" s="60"/>
      <c r="BP30" s="138"/>
      <c r="BQ30" s="60"/>
      <c r="BR30" s="87"/>
      <c r="BS30" s="60"/>
      <c r="BT30" s="60"/>
      <c r="BU30" s="60"/>
      <c r="BV30" s="60"/>
      <c r="BW30" s="60"/>
      <c r="BX30" s="60"/>
      <c r="BY30" s="60"/>
      <c r="BZ30" s="47">
        <v>52</v>
      </c>
      <c r="CA30" s="44" t="str">
        <f>IF(BX28="",IF(BV28&gt;BV29,BT28,BT29),IF(BX28&gt;BX29,BT28,BT29))</f>
        <v/>
      </c>
      <c r="CB30" s="46"/>
      <c r="CC30" s="104"/>
      <c r="CD30" s="60"/>
      <c r="CE30" s="104"/>
      <c r="CF30" s="60"/>
      <c r="CG30" s="60"/>
      <c r="CH30" s="60"/>
      <c r="CI30" s="60"/>
      <c r="CJ30" s="47" t="s">
        <v>135</v>
      </c>
      <c r="CK30" s="44" t="str">
        <f>IF(CK24=CF34,CF35,CF34)</f>
        <v/>
      </c>
      <c r="CL30" s="46"/>
      <c r="CM30" s="104"/>
      <c r="CN30" s="60"/>
      <c r="CO30" s="104"/>
      <c r="CP30" s="60"/>
      <c r="CQ30" s="391"/>
      <c r="CR30" s="392"/>
      <c r="CS30" s="392"/>
      <c r="CT30" s="392"/>
      <c r="CU30" s="392"/>
      <c r="CV30" s="393"/>
      <c r="CW30" s="60"/>
    </row>
    <row r="31" spans="1:101" ht="18.75" customHeight="1" thickBot="1" x14ac:dyDescent="0.3">
      <c r="A31" s="60"/>
      <c r="B31" s="60"/>
      <c r="C31" s="60"/>
      <c r="D31" s="60"/>
      <c r="E31" s="85"/>
      <c r="F31" s="60"/>
      <c r="G31" s="85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85"/>
      <c r="BJ31" s="60"/>
      <c r="BK31" s="60"/>
      <c r="BL31" s="60"/>
      <c r="BM31" s="60"/>
      <c r="BN31" s="60"/>
      <c r="BO31" s="60"/>
      <c r="BP31" s="138"/>
      <c r="BQ31" s="60"/>
      <c r="BR31" s="87"/>
      <c r="BS31" s="60"/>
      <c r="BT31" s="60"/>
      <c r="BU31" s="60"/>
      <c r="BV31" s="60"/>
      <c r="BW31" s="60"/>
      <c r="BX31" s="60"/>
      <c r="BY31" s="60"/>
      <c r="BZ31" s="47">
        <v>51</v>
      </c>
      <c r="CA31" s="44" t="str">
        <f>IF(BX32="",IF(BV32&gt;BV33,BT32,BT33),IF(BX32&gt;BX33,BT32,BT33))</f>
        <v/>
      </c>
      <c r="CB31" s="46"/>
      <c r="CC31" s="104"/>
      <c r="CD31" s="60"/>
      <c r="CE31" s="104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88" t="s">
        <v>138</v>
      </c>
      <c r="CS31" s="60"/>
      <c r="CT31" s="60"/>
      <c r="CU31" s="60"/>
      <c r="CV31" s="60"/>
      <c r="CW31" s="60"/>
    </row>
    <row r="32" spans="1:101" ht="18.75" customHeight="1" thickBot="1" x14ac:dyDescent="0.3">
      <c r="A32" s="60"/>
      <c r="B32" s="60"/>
      <c r="C32" s="88" t="s">
        <v>73</v>
      </c>
      <c r="D32" s="60"/>
      <c r="E32" s="85"/>
      <c r="F32" s="60"/>
      <c r="G32" s="85"/>
      <c r="H32" s="60"/>
      <c r="I32" s="60"/>
      <c r="J32" s="60"/>
      <c r="K32" s="60"/>
      <c r="L32" s="60"/>
      <c r="M32" s="60" t="s">
        <v>4</v>
      </c>
      <c r="N32" s="60"/>
      <c r="O32" s="60"/>
      <c r="P32" s="60"/>
      <c r="Q32" s="60" t="s">
        <v>6</v>
      </c>
      <c r="R32" s="60"/>
      <c r="S32" s="60"/>
      <c r="T32" s="60"/>
      <c r="U32" s="60" t="s">
        <v>7</v>
      </c>
      <c r="V32" s="60"/>
      <c r="W32" s="60"/>
      <c r="X32" s="60"/>
      <c r="Y32" s="60"/>
      <c r="Z32" s="60" t="s">
        <v>4</v>
      </c>
      <c r="AA32" s="60" t="s">
        <v>5</v>
      </c>
      <c r="AB32" s="60"/>
      <c r="AC32" s="60"/>
      <c r="AD32" s="60" t="s">
        <v>9</v>
      </c>
      <c r="AE32" s="60"/>
      <c r="AF32" s="60"/>
      <c r="AG32" s="60"/>
      <c r="AH32" s="60" t="s">
        <v>32</v>
      </c>
      <c r="AI32" s="60"/>
      <c r="AJ32" s="60"/>
      <c r="AK32" s="60"/>
      <c r="AL32" s="60"/>
      <c r="AM32" s="60"/>
      <c r="AN32" s="60" t="s">
        <v>35</v>
      </c>
      <c r="AO32" s="60"/>
      <c r="AP32" s="60"/>
      <c r="AQ32" s="60"/>
      <c r="AR32" s="60"/>
      <c r="AS32" s="60" t="s">
        <v>33</v>
      </c>
      <c r="AT32" s="60"/>
      <c r="AU32" s="60"/>
      <c r="AV32" s="60"/>
      <c r="AW32" s="60"/>
      <c r="AX32" s="60"/>
      <c r="AY32" s="60"/>
      <c r="AZ32" s="60"/>
      <c r="BA32" s="60"/>
      <c r="BB32" s="89" t="s">
        <v>10</v>
      </c>
      <c r="BC32" s="60"/>
      <c r="BD32" s="90" t="s">
        <v>4</v>
      </c>
      <c r="BE32" s="60"/>
      <c r="BF32" s="61" t="s">
        <v>5</v>
      </c>
      <c r="BG32" s="60"/>
      <c r="BH32" s="60"/>
      <c r="BI32" s="85"/>
      <c r="BJ32" s="60"/>
      <c r="BK32" s="60"/>
      <c r="BL32" s="60"/>
      <c r="BM32" s="60"/>
      <c r="BN32" s="60"/>
      <c r="BO32" s="60"/>
      <c r="BP32" s="138"/>
      <c r="BQ32" s="85"/>
      <c r="BR32" s="87"/>
      <c r="BS32" s="55" t="s">
        <v>24</v>
      </c>
      <c r="BT32" s="44" t="str">
        <f>IF(G50="","",BB45)</f>
        <v/>
      </c>
      <c r="BU32" s="46"/>
      <c r="BV32" s="104"/>
      <c r="BW32" s="60"/>
      <c r="BX32" s="104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343" t="str">
        <f>IF(CQ29=CK29,CK30,CK29)</f>
        <v/>
      </c>
      <c r="CR32" s="344"/>
      <c r="CS32" s="344"/>
      <c r="CT32" s="344"/>
      <c r="CU32" s="344"/>
      <c r="CV32" s="345"/>
      <c r="CW32" s="60"/>
    </row>
    <row r="33" spans="1:101" ht="18.75" customHeight="1" thickBot="1" x14ac:dyDescent="0.25">
      <c r="A33" s="60"/>
      <c r="B33" s="60"/>
      <c r="C33" s="60"/>
      <c r="D33" s="60"/>
      <c r="E33" s="85"/>
      <c r="F33" s="60"/>
      <c r="G33" s="85"/>
      <c r="H33" s="60"/>
      <c r="I33" s="60"/>
      <c r="J33" s="60"/>
      <c r="K33" s="60"/>
      <c r="L33" s="60"/>
      <c r="M33" s="60" t="s">
        <v>0</v>
      </c>
      <c r="N33" s="60" t="s">
        <v>1</v>
      </c>
      <c r="O33" s="60" t="s">
        <v>2</v>
      </c>
      <c r="P33" s="60" t="s">
        <v>3</v>
      </c>
      <c r="Q33" s="60" t="s">
        <v>0</v>
      </c>
      <c r="R33" s="60" t="s">
        <v>1</v>
      </c>
      <c r="S33" s="60" t="s">
        <v>2</v>
      </c>
      <c r="T33" s="60" t="s">
        <v>3</v>
      </c>
      <c r="U33" s="60" t="s">
        <v>0</v>
      </c>
      <c r="V33" s="60" t="s">
        <v>1</v>
      </c>
      <c r="W33" s="60" t="s">
        <v>2</v>
      </c>
      <c r="X33" s="60" t="s">
        <v>3</v>
      </c>
      <c r="Y33" s="60"/>
      <c r="Z33" s="60" t="s">
        <v>8</v>
      </c>
      <c r="AA33" s="60"/>
      <c r="AB33" s="60"/>
      <c r="AC33" s="60"/>
      <c r="AD33" s="60"/>
      <c r="AE33" s="60"/>
      <c r="AF33" s="60"/>
      <c r="AG33" s="60"/>
      <c r="AH33" s="60" t="s">
        <v>31</v>
      </c>
      <c r="AI33" s="60"/>
      <c r="AJ33" s="60"/>
      <c r="AK33" s="60"/>
      <c r="AL33" s="60"/>
      <c r="AM33" s="60"/>
      <c r="AN33" s="60" t="str">
        <f>AI34</f>
        <v>Kolumbien</v>
      </c>
      <c r="AO33" s="60" t="str">
        <f>AI35</f>
        <v>Griechenland</v>
      </c>
      <c r="AP33" s="60" t="str">
        <f>AI36</f>
        <v>Elfenbeinküste</v>
      </c>
      <c r="AQ33" s="60" t="str">
        <f>AI37</f>
        <v>Japan</v>
      </c>
      <c r="AR33" s="60"/>
      <c r="AS33" s="60" t="s">
        <v>31</v>
      </c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85"/>
      <c r="BJ33" s="85"/>
      <c r="BK33" s="85"/>
      <c r="BL33" s="85"/>
      <c r="BM33" s="85"/>
      <c r="BN33" s="85"/>
      <c r="BO33" s="85"/>
      <c r="BP33" s="137"/>
      <c r="BQ33" s="85"/>
      <c r="BR33" s="87"/>
      <c r="BS33" s="25" t="s">
        <v>23</v>
      </c>
      <c r="BT33" s="44" t="str">
        <f>IF(G39="","",BB35)</f>
        <v/>
      </c>
      <c r="BU33" s="46"/>
      <c r="BV33" s="104"/>
      <c r="BW33" s="60"/>
      <c r="BX33" s="104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346"/>
      <c r="CR33" s="347"/>
      <c r="CS33" s="347"/>
      <c r="CT33" s="347"/>
      <c r="CU33" s="347"/>
      <c r="CV33" s="348"/>
      <c r="CW33" s="60"/>
    </row>
    <row r="34" spans="1:101" ht="18.75" customHeight="1" thickBot="1" x14ac:dyDescent="0.3">
      <c r="A34" s="60"/>
      <c r="B34" s="60"/>
      <c r="C34" s="20" t="str">
        <f>Spielplan!$C$34</f>
        <v>Kolumbien</v>
      </c>
      <c r="D34" s="39"/>
      <c r="E34" s="104"/>
      <c r="F34" s="93"/>
      <c r="G34" s="104"/>
      <c r="H34" s="20" t="str">
        <f>Spielplan!$H$34</f>
        <v>Griechenland</v>
      </c>
      <c r="I34" s="39"/>
      <c r="J34" s="60"/>
      <c r="K34" s="60" t="s">
        <v>78</v>
      </c>
      <c r="L34" s="60">
        <f t="shared" ref="L34:L39" si="8">IF(E34-G34&gt;0,1,IF(G34=E34,0,-1))</f>
        <v>0</v>
      </c>
      <c r="M34" s="60">
        <f>IF($E34="",0,IF($E34&gt;$G34,3,IF($E34=G34,1,0)))</f>
        <v>0</v>
      </c>
      <c r="N34" s="60">
        <f>IF($G34="",0,IF($E34&gt;$G34,0,IF($E34=G34,1,3)))</f>
        <v>0</v>
      </c>
      <c r="O34" s="60"/>
      <c r="P34" s="60"/>
      <c r="Q34" s="60">
        <f>E34</f>
        <v>0</v>
      </c>
      <c r="R34" s="60">
        <f>G34</f>
        <v>0</v>
      </c>
      <c r="S34" s="60"/>
      <c r="T34" s="60"/>
      <c r="U34" s="60">
        <f>G34</f>
        <v>0</v>
      </c>
      <c r="V34" s="60">
        <f>E34</f>
        <v>0</v>
      </c>
      <c r="W34" s="60"/>
      <c r="X34" s="60"/>
      <c r="Y34" s="60"/>
      <c r="Z34" s="60">
        <f>M40</f>
        <v>0</v>
      </c>
      <c r="AA34" s="60">
        <f>Q40</f>
        <v>0</v>
      </c>
      <c r="AB34" s="60">
        <f>U40</f>
        <v>0</v>
      </c>
      <c r="AC34" s="60">
        <f>AA34-AB34</f>
        <v>0</v>
      </c>
      <c r="AD34" s="60">
        <f>IF(Z34&gt;Z35,-1,0)</f>
        <v>0</v>
      </c>
      <c r="AE34" s="60">
        <f>IF(Z34&gt;Z36,-1,0)</f>
        <v>0</v>
      </c>
      <c r="AF34" s="60">
        <f>IF(Z34&gt;Z37,-1,0)</f>
        <v>0</v>
      </c>
      <c r="AG34" s="60">
        <f>10000-(AJ34*1000+AM34*100+AK34*10)</f>
        <v>10000</v>
      </c>
      <c r="AH34" s="90">
        <f>RANK(AG34,AG34:AG37,1)</f>
        <v>1</v>
      </c>
      <c r="AI34" s="60" t="str">
        <f>C34</f>
        <v>Kolumbien</v>
      </c>
      <c r="AJ34" s="60">
        <f t="shared" ref="AJ34:AL37" si="9">Z34</f>
        <v>0</v>
      </c>
      <c r="AK34" s="60">
        <f t="shared" si="9"/>
        <v>0</v>
      </c>
      <c r="AL34" s="60">
        <f t="shared" si="9"/>
        <v>0</v>
      </c>
      <c r="AM34" s="60">
        <f>AK34-AL34</f>
        <v>0</v>
      </c>
      <c r="AN34" s="187"/>
      <c r="AO34" s="187">
        <f>IF(AG35=AG34,IF(G34&gt;E34,AG35-0.1,AG35),AG35)</f>
        <v>10000</v>
      </c>
      <c r="AP34" s="187">
        <f>IF(AG36=AG34,IF(G36&gt;E36,AG36-0.1,AG36),AG36)</f>
        <v>10000</v>
      </c>
      <c r="AQ34" s="187">
        <f>IF(AG37=AG34,IF(G38&gt;E38,AG37-0.1,AG37),AG37)</f>
        <v>10000</v>
      </c>
      <c r="AR34" s="187">
        <f>AN38</f>
        <v>30000</v>
      </c>
      <c r="AS34" s="90">
        <f>RANK(AR34,AR34:AR37,1)</f>
        <v>1</v>
      </c>
      <c r="AT34" s="60" t="str">
        <f t="shared" ref="AT34:AW37" si="10">AI34</f>
        <v>Kolumbien</v>
      </c>
      <c r="AU34" s="60">
        <f t="shared" si="10"/>
        <v>0</v>
      </c>
      <c r="AV34" s="60">
        <f t="shared" si="10"/>
        <v>0</v>
      </c>
      <c r="AW34" s="60">
        <f t="shared" si="10"/>
        <v>0</v>
      </c>
      <c r="AX34" s="60"/>
      <c r="AY34" s="60"/>
      <c r="AZ34" s="60"/>
      <c r="BA34" s="19">
        <v>1</v>
      </c>
      <c r="BB34" s="20" t="str">
        <f>VLOOKUP(1,AS34:AT37,2,FALSE)</f>
        <v>Kolumbien</v>
      </c>
      <c r="BC34" s="18"/>
      <c r="BD34" s="21">
        <f>VLOOKUP(1,AS34:AW37,3,FALSE)</f>
        <v>0</v>
      </c>
      <c r="BE34" s="22">
        <f>VLOOKUP(1,AS34:AW37,4,FALSE)</f>
        <v>0</v>
      </c>
      <c r="BF34" s="93" t="s">
        <v>12</v>
      </c>
      <c r="BG34" s="22">
        <f>VLOOKUP(1,AS34:AW37,5,FALSE)</f>
        <v>0</v>
      </c>
      <c r="BH34" s="27" t="s">
        <v>22</v>
      </c>
      <c r="BI34" s="85"/>
      <c r="BJ34" s="85">
        <f>IF(E34&gt;G34,IF(Spielplan!E34&gt;Spielplan!G34,Punktemodus!$B$3,0),0)</f>
        <v>0</v>
      </c>
      <c r="BK34" s="85">
        <f>IF(E34=G34,IF(Spielplan!E34=Spielplan!G34,Punktemodus!$B$3,0),0)</f>
        <v>10</v>
      </c>
      <c r="BL34" s="85">
        <f>IF(E34&lt;G34,IF(Spielplan!E34&lt;Spielplan!G34,Punktemodus!$B$3,0),0)</f>
        <v>0</v>
      </c>
      <c r="BM34" s="85">
        <f>IF(E34=Spielplan!E34,IF(G34=Spielplan!G34,Punktemodus!$B$5,0),0)</f>
        <v>3</v>
      </c>
      <c r="BN34" s="85">
        <f>IF(E34=Spielplan!E34,Punktemodus!$B$7,0)</f>
        <v>1</v>
      </c>
      <c r="BO34" s="85">
        <f>IF(G34=Spielplan!G34,Punktemodus!$B$7,0)</f>
        <v>1</v>
      </c>
      <c r="BP34" s="137">
        <f>IF(Spielplan!E34="",0,SUM(BJ34:BO34))</f>
        <v>0</v>
      </c>
      <c r="BQ34" s="85"/>
      <c r="BR34" s="8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47">
        <v>59</v>
      </c>
      <c r="CF34" s="44" t="str">
        <f>IF(CE30="",IF(CC30&gt;CC31,CA30,CA31),IF(CE30&gt;CE31,CA30,CA31))</f>
        <v/>
      </c>
      <c r="CG34" s="46"/>
      <c r="CH34" s="104"/>
      <c r="CI34" s="60"/>
      <c r="CJ34" s="104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</row>
    <row r="35" spans="1:101" ht="18.75" customHeight="1" thickBot="1" x14ac:dyDescent="0.3">
      <c r="A35" s="60"/>
      <c r="B35" s="60"/>
      <c r="C35" s="14" t="str">
        <f>Spielplan!$C$35</f>
        <v>Elfenbeinküste</v>
      </c>
      <c r="D35" s="40"/>
      <c r="E35" s="104"/>
      <c r="F35" s="93"/>
      <c r="G35" s="104"/>
      <c r="H35" s="14" t="str">
        <f>Spielplan!$H$35</f>
        <v>Japan</v>
      </c>
      <c r="I35" s="40"/>
      <c r="J35" s="60"/>
      <c r="K35" s="60" t="s">
        <v>79</v>
      </c>
      <c r="L35" s="60">
        <f t="shared" si="8"/>
        <v>0</v>
      </c>
      <c r="M35" s="60"/>
      <c r="N35" s="60"/>
      <c r="O35" s="60">
        <f>IF($E35="",0,IF($E35&gt;$G35,3,IF($E35=$G35,1,0)))</f>
        <v>0</v>
      </c>
      <c r="P35" s="60">
        <f>IF($G35="",0,IF($E35&gt;$G35,0,IF($E35=$G35,1,3)))</f>
        <v>0</v>
      </c>
      <c r="Q35" s="60"/>
      <c r="R35" s="60"/>
      <c r="S35" s="60">
        <f>E35</f>
        <v>0</v>
      </c>
      <c r="T35" s="60">
        <f>G35</f>
        <v>0</v>
      </c>
      <c r="U35" s="60"/>
      <c r="V35" s="60"/>
      <c r="W35" s="60">
        <f>G35</f>
        <v>0</v>
      </c>
      <c r="X35" s="60">
        <f>E35</f>
        <v>0</v>
      </c>
      <c r="Y35" s="60"/>
      <c r="Z35" s="60">
        <f>N40</f>
        <v>0</v>
      </c>
      <c r="AA35" s="60">
        <f>R40</f>
        <v>0</v>
      </c>
      <c r="AB35" s="60">
        <f>V40</f>
        <v>0</v>
      </c>
      <c r="AC35" s="60">
        <f>AA35-AB35</f>
        <v>0</v>
      </c>
      <c r="AD35" s="60">
        <f>IF(Z35&gt;Z34,-1,0)</f>
        <v>0</v>
      </c>
      <c r="AE35" s="60">
        <f>IF(Z35&gt;Z36,-1,0)</f>
        <v>0</v>
      </c>
      <c r="AF35" s="60">
        <f>IF(Z35&gt;Z37,-1,0)</f>
        <v>0</v>
      </c>
      <c r="AG35" s="60">
        <f>10000-(AJ35*1000+AM35*100+AK35*10)</f>
        <v>10000</v>
      </c>
      <c r="AH35" s="90">
        <f>RANK(AG35,AG34:AG37,1)</f>
        <v>1</v>
      </c>
      <c r="AI35" s="60" t="str">
        <f>H34</f>
        <v>Griechenland</v>
      </c>
      <c r="AJ35" s="60">
        <f t="shared" si="9"/>
        <v>0</v>
      </c>
      <c r="AK35" s="60">
        <f t="shared" si="9"/>
        <v>0</v>
      </c>
      <c r="AL35" s="60">
        <f t="shared" si="9"/>
        <v>0</v>
      </c>
      <c r="AM35" s="60">
        <f>AK35-AL35</f>
        <v>0</v>
      </c>
      <c r="AN35" s="187">
        <f>IF(AG34=AG35,IF(E34&gt;G34,AG34-0.1,AG34),AG34)</f>
        <v>10000</v>
      </c>
      <c r="AO35" s="187"/>
      <c r="AP35" s="187">
        <f>IF(AG36=AG35,IF(G39&gt;E39,AG36-0.1,AG36),AG36)</f>
        <v>10000</v>
      </c>
      <c r="AQ35" s="187">
        <f>IF(AG37=AG35,IF(G37&gt;E37,AG37-0.1,AG37),AG37)</f>
        <v>10000</v>
      </c>
      <c r="AR35" s="187">
        <f>AO38</f>
        <v>30000</v>
      </c>
      <c r="AS35" s="90">
        <f>RANK(AR35,AR34:AR37,1)</f>
        <v>1</v>
      </c>
      <c r="AT35" s="60" t="str">
        <f t="shared" si="10"/>
        <v>Griechenland</v>
      </c>
      <c r="AU35" s="60">
        <f t="shared" si="10"/>
        <v>0</v>
      </c>
      <c r="AV35" s="60">
        <f t="shared" si="10"/>
        <v>0</v>
      </c>
      <c r="AW35" s="60">
        <f t="shared" si="10"/>
        <v>0</v>
      </c>
      <c r="AX35" s="60"/>
      <c r="AY35" s="60"/>
      <c r="AZ35" s="60"/>
      <c r="BA35" s="23">
        <v>2</v>
      </c>
      <c r="BB35" s="14" t="e">
        <f>VLOOKUP(2,AS34:AT37,2,FALSE)</f>
        <v>#N/A</v>
      </c>
      <c r="BC35" s="15"/>
      <c r="BD35" s="24" t="e">
        <f>VLOOKUP(2,AS34:AW37,3,FALSE)</f>
        <v>#N/A</v>
      </c>
      <c r="BE35" s="25" t="e">
        <f>VLOOKUP(2,AS34:AW37,4,FALSE)</f>
        <v>#N/A</v>
      </c>
      <c r="BF35" s="93" t="s">
        <v>12</v>
      </c>
      <c r="BG35" s="25" t="e">
        <f>VLOOKUP(2,AS34:AW37,5,FALSE)</f>
        <v>#N/A</v>
      </c>
      <c r="BH35" s="26" t="s">
        <v>23</v>
      </c>
      <c r="BI35" s="85"/>
      <c r="BJ35" s="85">
        <f>IF(E35&gt;G35,IF(Spielplan!E35&gt;Spielplan!G35,Punktemodus!$B$3,0),0)</f>
        <v>0</v>
      </c>
      <c r="BK35" s="85">
        <f>IF(E35=G35,IF(Spielplan!E35=Spielplan!G35,Punktemodus!$B$3,0),0)</f>
        <v>10</v>
      </c>
      <c r="BL35" s="85">
        <f>IF(E35&lt;G35,IF(Spielplan!E35&lt;Spielplan!G35,Punktemodus!$B$3,0),0)</f>
        <v>0</v>
      </c>
      <c r="BM35" s="85">
        <f>IF(E35=Spielplan!E35,IF(G35=Spielplan!G35,Punktemodus!$B$5,0),0)</f>
        <v>3</v>
      </c>
      <c r="BN35" s="85">
        <f>IF(E35=Spielplan!E35,Punktemodus!$B$7,0)</f>
        <v>1</v>
      </c>
      <c r="BO35" s="85">
        <f>IF(G35=Spielplan!G35,Punktemodus!$B$7,0)</f>
        <v>1</v>
      </c>
      <c r="BP35" s="137">
        <f>IF(Spielplan!E35="",0,SUM(BJ35:BO35))</f>
        <v>0</v>
      </c>
      <c r="BQ35" s="85"/>
      <c r="BR35" s="8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47">
        <v>60</v>
      </c>
      <c r="CF35" s="44" t="str">
        <f>IF(CE38="",IF(CC38&gt;CC39,CA38,CA39),IF(CE38&gt;CE39,CA38,CA39))</f>
        <v/>
      </c>
      <c r="CG35" s="46"/>
      <c r="CH35" s="104"/>
      <c r="CI35" s="60"/>
      <c r="CJ35" s="104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</row>
    <row r="36" spans="1:101" ht="18.75" customHeight="1" thickBot="1" x14ac:dyDescent="0.3">
      <c r="A36" s="60"/>
      <c r="B36" s="60"/>
      <c r="C36" s="20" t="str">
        <f>C34</f>
        <v>Kolumbien</v>
      </c>
      <c r="D36" s="39"/>
      <c r="E36" s="104"/>
      <c r="F36" s="93"/>
      <c r="G36" s="104"/>
      <c r="H36" s="20" t="str">
        <f>C35</f>
        <v>Elfenbeinküste</v>
      </c>
      <c r="I36" s="39"/>
      <c r="J36" s="60"/>
      <c r="K36" s="60" t="s">
        <v>81</v>
      </c>
      <c r="L36" s="60">
        <f t="shared" si="8"/>
        <v>0</v>
      </c>
      <c r="M36" s="60">
        <f>IF($E36="",0,IF($E36&gt;$G36,3,IF($E36=G36,1,0)))</f>
        <v>0</v>
      </c>
      <c r="N36" s="60"/>
      <c r="O36" s="60">
        <f>IF($G36="",0,IF($E36&gt;$G36,0,IF($E36=$G36,1,3)))</f>
        <v>0</v>
      </c>
      <c r="P36" s="60"/>
      <c r="Q36" s="60">
        <f>E36</f>
        <v>0</v>
      </c>
      <c r="R36" s="60"/>
      <c r="S36" s="60">
        <f>G36</f>
        <v>0</v>
      </c>
      <c r="T36" s="60"/>
      <c r="U36" s="60">
        <f>G36</f>
        <v>0</v>
      </c>
      <c r="V36" s="60"/>
      <c r="W36" s="60">
        <f>E36</f>
        <v>0</v>
      </c>
      <c r="X36" s="60"/>
      <c r="Y36" s="60"/>
      <c r="Z36" s="60">
        <f>O40</f>
        <v>0</v>
      </c>
      <c r="AA36" s="60">
        <f>S40</f>
        <v>0</v>
      </c>
      <c r="AB36" s="60">
        <f>W40</f>
        <v>0</v>
      </c>
      <c r="AC36" s="60">
        <f>AA36-AB36</f>
        <v>0</v>
      </c>
      <c r="AD36" s="60">
        <f>IF(Z36&gt;Z34,-1,0)</f>
        <v>0</v>
      </c>
      <c r="AE36" s="60">
        <f>IF(Z36&gt;Z35,-1,0)</f>
        <v>0</v>
      </c>
      <c r="AF36" s="60">
        <f>IF(Z36&gt;Z37,-1,0)</f>
        <v>0</v>
      </c>
      <c r="AG36" s="60">
        <f>10000-(AJ36*1000+AM36*100+AK36*10)</f>
        <v>10000</v>
      </c>
      <c r="AH36" s="90">
        <f>RANK(AG36,AG34:AG37,1)</f>
        <v>1</v>
      </c>
      <c r="AI36" s="60" t="str">
        <f>C35</f>
        <v>Elfenbeinküste</v>
      </c>
      <c r="AJ36" s="60">
        <f t="shared" si="9"/>
        <v>0</v>
      </c>
      <c r="AK36" s="60">
        <f t="shared" si="9"/>
        <v>0</v>
      </c>
      <c r="AL36" s="60">
        <f t="shared" si="9"/>
        <v>0</v>
      </c>
      <c r="AM36" s="60">
        <f>AK36-AL36</f>
        <v>0</v>
      </c>
      <c r="AN36" s="187">
        <f>IF(AG34=AG36,IF(E36&gt;G36,AG34-0.1,AG34),AG34)</f>
        <v>10000</v>
      </c>
      <c r="AO36" s="187">
        <f>IF(AG35=AG36,IF(E39&gt;G39,AG35-0.1,AG35),AG35)</f>
        <v>10000</v>
      </c>
      <c r="AP36" s="187"/>
      <c r="AQ36" s="187">
        <f>IF(AG37=AG36,IF(G35&gt;E35,AG37-0.1,AG37),AG37)</f>
        <v>10000</v>
      </c>
      <c r="AR36" s="187">
        <f>AP38</f>
        <v>30000</v>
      </c>
      <c r="AS36" s="90">
        <f>RANK(AR36,AR34:AR37,1)</f>
        <v>1</v>
      </c>
      <c r="AT36" s="60" t="str">
        <f t="shared" si="10"/>
        <v>Elfenbeinküste</v>
      </c>
      <c r="AU36" s="60">
        <f t="shared" si="10"/>
        <v>0</v>
      </c>
      <c r="AV36" s="60">
        <f t="shared" si="10"/>
        <v>0</v>
      </c>
      <c r="AW36" s="60">
        <f t="shared" si="10"/>
        <v>0</v>
      </c>
      <c r="AX36" s="60"/>
      <c r="AY36" s="60"/>
      <c r="AZ36" s="60"/>
      <c r="BA36" s="113">
        <v>3</v>
      </c>
      <c r="BB36" s="114" t="e">
        <f>VLOOKUP(3,AS34:AT37,2,FALSE)</f>
        <v>#N/A</v>
      </c>
      <c r="BC36" s="115"/>
      <c r="BD36" s="116" t="e">
        <f>VLOOKUP(3,AS34:AW37,3,FALSE)</f>
        <v>#N/A</v>
      </c>
      <c r="BE36" s="116" t="e">
        <f>VLOOKUP(3,AS34:AW37,4,FALSE)</f>
        <v>#N/A</v>
      </c>
      <c r="BF36" s="93" t="s">
        <v>12</v>
      </c>
      <c r="BG36" s="116" t="e">
        <f>VLOOKUP(3,AS34:AW37,5,FALSE)</f>
        <v>#N/A</v>
      </c>
      <c r="BH36" s="60"/>
      <c r="BI36" s="85"/>
      <c r="BJ36" s="85">
        <f>IF(E36&gt;G36,IF(Spielplan!E36&gt;Spielplan!G36,Punktemodus!$B$3,0),0)</f>
        <v>0</v>
      </c>
      <c r="BK36" s="85">
        <f>IF(E36=G36,IF(Spielplan!E36=Spielplan!G36,Punktemodus!$B$3,0),0)</f>
        <v>10</v>
      </c>
      <c r="BL36" s="85">
        <f>IF(E36&lt;G36,IF(Spielplan!E36&lt;Spielplan!G36,Punktemodus!$B$3,0),0)</f>
        <v>0</v>
      </c>
      <c r="BM36" s="85">
        <f>IF(E36=Spielplan!E36,IF(G36=Spielplan!G36,Punktemodus!$B$5,0),0)</f>
        <v>3</v>
      </c>
      <c r="BN36" s="85">
        <f>IF(E36=Spielplan!E36,Punktemodus!$B$7,0)</f>
        <v>1</v>
      </c>
      <c r="BO36" s="85">
        <f>IF(G36=Spielplan!G36,Punktemodus!$B$7,0)</f>
        <v>1</v>
      </c>
      <c r="BP36" s="137">
        <f>IF(Spielplan!E36="",0,SUM(BJ36:BO36))</f>
        <v>0</v>
      </c>
      <c r="BQ36" s="85"/>
      <c r="BR36" s="87"/>
      <c r="BS36" s="82" t="s">
        <v>126</v>
      </c>
      <c r="BT36" s="44" t="str">
        <f>IF(G72="","",BB67)</f>
        <v/>
      </c>
      <c r="BU36" s="46"/>
      <c r="BV36" s="104"/>
      <c r="BW36" s="60"/>
      <c r="BX36" s="104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</row>
    <row r="37" spans="1:101" ht="18.75" customHeight="1" thickBot="1" x14ac:dyDescent="0.3">
      <c r="A37" s="60"/>
      <c r="B37" s="60"/>
      <c r="C37" s="14" t="str">
        <f>H34</f>
        <v>Griechenland</v>
      </c>
      <c r="D37" s="40"/>
      <c r="E37" s="104"/>
      <c r="F37" s="93"/>
      <c r="G37" s="104"/>
      <c r="H37" s="14" t="str">
        <f>H35</f>
        <v>Japan</v>
      </c>
      <c r="I37" s="40"/>
      <c r="J37" s="60"/>
      <c r="K37" s="60" t="s">
        <v>80</v>
      </c>
      <c r="L37" s="60">
        <f t="shared" si="8"/>
        <v>0</v>
      </c>
      <c r="M37" s="60"/>
      <c r="N37" s="60">
        <f>IF($E37="",0,IF($E37&gt;$G37,3,IF($E37=$G37,1,0)))</f>
        <v>0</v>
      </c>
      <c r="O37" s="60"/>
      <c r="P37" s="60">
        <f>IF($G37="",0,IF($E37&gt;$G37,0,IF($E37=$G37,1,3)))</f>
        <v>0</v>
      </c>
      <c r="Q37" s="60"/>
      <c r="R37" s="60">
        <f>E37</f>
        <v>0</v>
      </c>
      <c r="S37" s="60"/>
      <c r="T37" s="60">
        <f>G37</f>
        <v>0</v>
      </c>
      <c r="U37" s="60"/>
      <c r="V37" s="60">
        <f>G37</f>
        <v>0</v>
      </c>
      <c r="W37" s="60"/>
      <c r="X37" s="60">
        <f>E37</f>
        <v>0</v>
      </c>
      <c r="Y37" s="60"/>
      <c r="Z37" s="60">
        <f>P40</f>
        <v>0</v>
      </c>
      <c r="AA37" s="60">
        <f>T40</f>
        <v>0</v>
      </c>
      <c r="AB37" s="60">
        <f>X40</f>
        <v>0</v>
      </c>
      <c r="AC37" s="60">
        <f>AA37-AB37</f>
        <v>0</v>
      </c>
      <c r="AD37" s="60">
        <f>IF(Z37&gt;Z34,-1,0)</f>
        <v>0</v>
      </c>
      <c r="AE37" s="60">
        <f>IF(Z37&gt;Z35,-1,0)</f>
        <v>0</v>
      </c>
      <c r="AF37" s="60">
        <f>IF(Z37&gt;Z36,-1,0)</f>
        <v>0</v>
      </c>
      <c r="AG37" s="60">
        <f>10000-(AJ37*1000+AM37*100+AK37*10)</f>
        <v>10000</v>
      </c>
      <c r="AH37" s="90">
        <f>RANK(AG37,AG34:AG37,1)</f>
        <v>1</v>
      </c>
      <c r="AI37" s="60" t="str">
        <f>H35</f>
        <v>Japan</v>
      </c>
      <c r="AJ37" s="60">
        <f t="shared" si="9"/>
        <v>0</v>
      </c>
      <c r="AK37" s="60">
        <f t="shared" si="9"/>
        <v>0</v>
      </c>
      <c r="AL37" s="60">
        <f t="shared" si="9"/>
        <v>0</v>
      </c>
      <c r="AM37" s="60">
        <f>AK37-AL37</f>
        <v>0</v>
      </c>
      <c r="AN37" s="187">
        <f>IF(AG34=AG37,IF(E38&gt;G38,AG34-0.1,AG34),AG34)</f>
        <v>10000</v>
      </c>
      <c r="AO37" s="187">
        <f>IF(AG35=AG37,IF(E37&gt;G37,AG35-0.1,AG35),AG35)</f>
        <v>10000</v>
      </c>
      <c r="AP37" s="187">
        <f>IF(AG36=AG37,IF(E35&gt;G35,AG36-0.1,AG36),AG36)</f>
        <v>10000</v>
      </c>
      <c r="AQ37" s="187"/>
      <c r="AR37" s="187">
        <f>AQ38</f>
        <v>30000</v>
      </c>
      <c r="AS37" s="90">
        <f>RANK(AR37,AR34:AR37,1)</f>
        <v>1</v>
      </c>
      <c r="AT37" s="60" t="str">
        <f t="shared" si="10"/>
        <v>Japan</v>
      </c>
      <c r="AU37" s="60">
        <f t="shared" si="10"/>
        <v>0</v>
      </c>
      <c r="AV37" s="60">
        <f t="shared" si="10"/>
        <v>0</v>
      </c>
      <c r="AW37" s="60">
        <f t="shared" si="10"/>
        <v>0</v>
      </c>
      <c r="AX37" s="60"/>
      <c r="AY37" s="60"/>
      <c r="AZ37" s="60"/>
      <c r="BA37" s="113">
        <v>4</v>
      </c>
      <c r="BB37" s="114" t="e">
        <f>VLOOKUP(4,AS34:AT37,2,FALSE)</f>
        <v>#N/A</v>
      </c>
      <c r="BC37" s="115"/>
      <c r="BD37" s="116" t="e">
        <f>VLOOKUP(4,AS34:AW37,3,FALSE)</f>
        <v>#N/A</v>
      </c>
      <c r="BE37" s="116" t="e">
        <f>VLOOKUP(4,AS34:AW37,4,FALSE)</f>
        <v>#N/A</v>
      </c>
      <c r="BF37" s="93" t="s">
        <v>12</v>
      </c>
      <c r="BG37" s="116" t="e">
        <f>VLOOKUP(4,AS34:AW37,5,FALSE)</f>
        <v>#N/A</v>
      </c>
      <c r="BH37" s="60"/>
      <c r="BI37" s="85"/>
      <c r="BJ37" s="85">
        <f>IF(E37&gt;G37,IF(Spielplan!E37&gt;Spielplan!G37,Punktemodus!$B$3,0),0)</f>
        <v>0</v>
      </c>
      <c r="BK37" s="85">
        <f>IF(E37=G37,IF(Spielplan!E37=Spielplan!G37,Punktemodus!$B$3,0),0)</f>
        <v>10</v>
      </c>
      <c r="BL37" s="85">
        <f>IF(E37&lt;G37,IF(Spielplan!E37&lt;Spielplan!G37,Punktemodus!$B$3,0),0)</f>
        <v>0</v>
      </c>
      <c r="BM37" s="85">
        <f>IF(E37=Spielplan!E37,IF(G37=Spielplan!G37,Punktemodus!$B$5,0),0)</f>
        <v>3</v>
      </c>
      <c r="BN37" s="85">
        <f>IF(E37=Spielplan!E37,Punktemodus!$B$7,0)</f>
        <v>1</v>
      </c>
      <c r="BO37" s="85">
        <f>IF(G37=Spielplan!G37,Punktemodus!$B$7,0)</f>
        <v>1</v>
      </c>
      <c r="BP37" s="137">
        <f>IF(Spielplan!E37="",0,SUM(BJ37:BO37))</f>
        <v>0</v>
      </c>
      <c r="BQ37" s="85"/>
      <c r="BR37" s="87"/>
      <c r="BS37" s="5" t="s">
        <v>127</v>
      </c>
      <c r="BT37" s="44" t="str">
        <f>IF(G61="","",BB57)</f>
        <v/>
      </c>
      <c r="BU37" s="46"/>
      <c r="BV37" s="104"/>
      <c r="BW37" s="60"/>
      <c r="BX37" s="104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</row>
    <row r="38" spans="1:101" ht="18.75" customHeight="1" thickBot="1" x14ac:dyDescent="0.3">
      <c r="A38" s="60"/>
      <c r="B38" s="60"/>
      <c r="C38" s="20" t="str">
        <f>C34</f>
        <v>Kolumbien</v>
      </c>
      <c r="D38" s="39"/>
      <c r="E38" s="104"/>
      <c r="F38" s="93"/>
      <c r="G38" s="104"/>
      <c r="H38" s="20" t="str">
        <f>H35</f>
        <v>Japan</v>
      </c>
      <c r="I38" s="39"/>
      <c r="J38" s="60"/>
      <c r="K38" s="60" t="s">
        <v>82</v>
      </c>
      <c r="L38" s="60">
        <f t="shared" si="8"/>
        <v>0</v>
      </c>
      <c r="M38" s="60">
        <f>IF($E38="",0,IF($E38&gt;$G38,3,IF($E38=G38,1,0)))</f>
        <v>0</v>
      </c>
      <c r="N38" s="60"/>
      <c r="O38" s="60"/>
      <c r="P38" s="60">
        <f>IF($G38="",0,IF($E38&gt;$G38,0,IF($E38=$G38,1,3)))</f>
        <v>0</v>
      </c>
      <c r="Q38" s="60">
        <f>E38</f>
        <v>0</v>
      </c>
      <c r="R38" s="60"/>
      <c r="S38" s="60"/>
      <c r="T38" s="60">
        <f>G38</f>
        <v>0</v>
      </c>
      <c r="U38" s="60">
        <f>G38</f>
        <v>0</v>
      </c>
      <c r="V38" s="60"/>
      <c r="W38" s="60"/>
      <c r="X38" s="60">
        <f>E38</f>
        <v>0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187">
        <f>SUM(AN34:AN37)</f>
        <v>30000</v>
      </c>
      <c r="AO38" s="187">
        <f>SUM(AO34:AO37)</f>
        <v>30000</v>
      </c>
      <c r="AP38" s="187">
        <f>SUM(AP34:AP37)</f>
        <v>30000</v>
      </c>
      <c r="AQ38" s="187">
        <f>SUM(AQ34:AQ37)</f>
        <v>30000</v>
      </c>
      <c r="AR38" s="187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85">
        <f>IF(E38&gt;G38,IF(Spielplan!E38&gt;Spielplan!G38,Punktemodus!$B$3,0),0)</f>
        <v>0</v>
      </c>
      <c r="BK38" s="85">
        <f>IF(E38=G38,IF(Spielplan!E38=Spielplan!G38,Punktemodus!$B$3,0),0)</f>
        <v>10</v>
      </c>
      <c r="BL38" s="85">
        <f>IF(E38&lt;G38,IF(Spielplan!E38&lt;Spielplan!G38,Punktemodus!$B$3,0),0)</f>
        <v>0</v>
      </c>
      <c r="BM38" s="85">
        <f>IF(E38=Spielplan!E38,IF(G38=Spielplan!G38,Punktemodus!$B$5,0),0)</f>
        <v>3</v>
      </c>
      <c r="BN38" s="85">
        <f>IF(E38=Spielplan!E38,Punktemodus!$B$7,0)</f>
        <v>1</v>
      </c>
      <c r="BO38" s="85">
        <f>IF(G38=Spielplan!G38,Punktemodus!$B$7,0)</f>
        <v>1</v>
      </c>
      <c r="BP38" s="137">
        <f>IF(Spielplan!E38="",0,SUM(BJ38:BO38))</f>
        <v>0</v>
      </c>
      <c r="BQ38" s="60"/>
      <c r="BR38" s="87"/>
      <c r="BS38" s="60"/>
      <c r="BT38" s="60"/>
      <c r="BU38" s="60"/>
      <c r="BV38" s="60"/>
      <c r="BW38" s="60"/>
      <c r="BX38" s="60"/>
      <c r="BY38" s="60"/>
      <c r="BZ38" s="47">
        <v>55</v>
      </c>
      <c r="CA38" s="44" t="str">
        <f>IF(BX36="",IF(BV36&gt;BV37,BT36,BT37),IF(BX36&gt;BX37,BT36,BT37))</f>
        <v/>
      </c>
      <c r="CB38" s="46"/>
      <c r="CC38" s="104"/>
      <c r="CD38" s="60"/>
      <c r="CE38" s="104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</row>
    <row r="39" spans="1:101" ht="18.75" customHeight="1" thickBot="1" x14ac:dyDescent="0.3">
      <c r="A39" s="60"/>
      <c r="B39" s="60"/>
      <c r="C39" s="14" t="str">
        <f>H34</f>
        <v>Griechenland</v>
      </c>
      <c r="D39" s="40"/>
      <c r="E39" s="104"/>
      <c r="F39" s="93"/>
      <c r="G39" s="104"/>
      <c r="H39" s="14" t="str">
        <f>C35</f>
        <v>Elfenbeinküste</v>
      </c>
      <c r="I39" s="40"/>
      <c r="J39" s="60"/>
      <c r="K39" s="60" t="s">
        <v>82</v>
      </c>
      <c r="L39" s="60">
        <f t="shared" si="8"/>
        <v>0</v>
      </c>
      <c r="M39" s="60"/>
      <c r="N39" s="60">
        <f>IF($E39="",0,IF($E39&gt;$G39,3,IF($E39=$G39,1,0)))</f>
        <v>0</v>
      </c>
      <c r="O39" s="60">
        <f>IF($G39="",0,IF($E39&gt;$G39,0,IF($E39=$G39,1,3)))</f>
        <v>0</v>
      </c>
      <c r="P39" s="60"/>
      <c r="Q39" s="60"/>
      <c r="R39" s="60">
        <f>E39</f>
        <v>0</v>
      </c>
      <c r="S39" s="60">
        <f>G39</f>
        <v>0</v>
      </c>
      <c r="T39" s="60"/>
      <c r="U39" s="60"/>
      <c r="V39" s="60">
        <f>G39</f>
        <v>0</v>
      </c>
      <c r="W39" s="60">
        <f>E39</f>
        <v>0</v>
      </c>
      <c r="X39" s="60"/>
      <c r="Y39" s="60"/>
      <c r="Z39" s="60" t="s">
        <v>30</v>
      </c>
      <c r="AA39" s="60"/>
      <c r="AB39" s="60"/>
      <c r="AC39" s="60"/>
      <c r="AD39" s="60"/>
      <c r="AE39" s="60"/>
      <c r="AF39" s="60"/>
      <c r="AG39" s="60" t="b">
        <f>OR(AG34=AG35,AG34=AG36,AG34=AG37,AG35=AG36,AG35=AG37,AG36=AG37)</f>
        <v>1</v>
      </c>
      <c r="AH39" s="60"/>
      <c r="AI39" s="60"/>
      <c r="AJ39" s="60"/>
      <c r="AK39" s="60"/>
      <c r="AL39" s="60"/>
      <c r="AM39" s="60"/>
      <c r="AN39" s="60"/>
      <c r="AO39" s="60" t="s">
        <v>34</v>
      </c>
      <c r="AP39" s="60"/>
      <c r="AQ39" s="60"/>
      <c r="AR39" s="60" t="b">
        <f>OR(AR34=AR35,AR34=AR36,AR34=AR37,AR35=AR36,AR35=AR37,AR36=AR37)</f>
        <v>1</v>
      </c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85">
        <f>IF(E39&gt;G39,IF(Spielplan!E39&gt;Spielplan!G39,Punktemodus!$B$3,0),0)</f>
        <v>0</v>
      </c>
      <c r="BK39" s="85">
        <f>IF(E39=G39,IF(Spielplan!E39=Spielplan!G39,Punktemodus!$B$3,0),0)</f>
        <v>10</v>
      </c>
      <c r="BL39" s="85">
        <f>IF(E39&lt;G39,IF(Spielplan!E39&lt;Spielplan!G39,Punktemodus!$B$3,0),0)</f>
        <v>0</v>
      </c>
      <c r="BM39" s="85">
        <f>IF(E39=Spielplan!E39,IF(G39=Spielplan!G39,Punktemodus!$B$5,0),0)</f>
        <v>3</v>
      </c>
      <c r="BN39" s="85">
        <f>IF(E39=Spielplan!E39,Punktemodus!$B$7,0)</f>
        <v>1</v>
      </c>
      <c r="BO39" s="85">
        <f>IF(G39=Spielplan!G39,Punktemodus!$B$7,0)</f>
        <v>1</v>
      </c>
      <c r="BP39" s="137">
        <f>IF(Spielplan!E39="",0,SUM(BJ39:BO39))</f>
        <v>0</v>
      </c>
      <c r="BQ39" s="60"/>
      <c r="BR39" s="87"/>
      <c r="BS39" s="60"/>
      <c r="BT39" s="60"/>
      <c r="BU39" s="60"/>
      <c r="BV39" s="60"/>
      <c r="BW39" s="60"/>
      <c r="BX39" s="60"/>
      <c r="BY39" s="60"/>
      <c r="BZ39" s="47">
        <v>56</v>
      </c>
      <c r="CA39" s="44" t="str">
        <f>IF(BX40="",IF(BV40&gt;BV41,BT40,BT41),IF(BX40&gt;BX41,BT40,BT41))</f>
        <v/>
      </c>
      <c r="CB39" s="46"/>
      <c r="CC39" s="104"/>
      <c r="CD39" s="60"/>
      <c r="CE39" s="104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</row>
    <row r="40" spans="1:101" ht="18.75" customHeight="1" thickBot="1" x14ac:dyDescent="0.25">
      <c r="A40" s="60"/>
      <c r="B40" s="60"/>
      <c r="C40" s="136" t="str">
        <f>IF(G39="","",IF(AR39=TRUE,"Achtung: Fehler in Tabelle!",""))</f>
        <v/>
      </c>
      <c r="D40" s="60"/>
      <c r="E40" s="85"/>
      <c r="F40" s="60"/>
      <c r="G40" s="85"/>
      <c r="H40" s="60"/>
      <c r="I40" s="60"/>
      <c r="J40" s="60"/>
      <c r="K40" s="60"/>
      <c r="L40" s="60"/>
      <c r="M40" s="60">
        <f t="shared" ref="M40:X40" si="11">SUM(M34:M39)</f>
        <v>0</v>
      </c>
      <c r="N40" s="60">
        <f t="shared" si="11"/>
        <v>0</v>
      </c>
      <c r="O40" s="60">
        <f t="shared" si="11"/>
        <v>0</v>
      </c>
      <c r="P40" s="60">
        <f t="shared" si="11"/>
        <v>0</v>
      </c>
      <c r="Q40" s="60">
        <f t="shared" si="11"/>
        <v>0</v>
      </c>
      <c r="R40" s="60">
        <f t="shared" si="11"/>
        <v>0</v>
      </c>
      <c r="S40" s="60">
        <f t="shared" si="11"/>
        <v>0</v>
      </c>
      <c r="T40" s="60">
        <f t="shared" si="11"/>
        <v>0</v>
      </c>
      <c r="U40" s="60">
        <f t="shared" si="11"/>
        <v>0</v>
      </c>
      <c r="V40" s="60">
        <f t="shared" si="11"/>
        <v>0</v>
      </c>
      <c r="W40" s="60">
        <f t="shared" si="11"/>
        <v>0</v>
      </c>
      <c r="X40" s="60">
        <f t="shared" si="11"/>
        <v>0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160">
        <f>SUM(BP34:BP39)</f>
        <v>0</v>
      </c>
      <c r="BQ40" s="60"/>
      <c r="BR40" s="87"/>
      <c r="BS40" s="55" t="s">
        <v>128</v>
      </c>
      <c r="BT40" s="44" t="str">
        <f>IF(G94="","",BB89)</f>
        <v/>
      </c>
      <c r="BU40" s="46"/>
      <c r="BV40" s="104"/>
      <c r="BW40" s="60"/>
      <c r="BX40" s="104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</row>
    <row r="41" spans="1:101" ht="18.75" customHeight="1" thickBot="1" x14ac:dyDescent="0.25">
      <c r="A41" s="60"/>
      <c r="B41" s="60"/>
      <c r="C41" s="60"/>
      <c r="D41" s="60"/>
      <c r="E41" s="85"/>
      <c r="F41" s="60"/>
      <c r="G41" s="85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138"/>
      <c r="BQ41" s="60"/>
      <c r="BR41" s="87"/>
      <c r="BS41" s="25" t="s">
        <v>129</v>
      </c>
      <c r="BT41" s="44" t="str">
        <f>IF(G83="","",BB79)</f>
        <v/>
      </c>
      <c r="BU41" s="46"/>
      <c r="BV41" s="104"/>
      <c r="BW41" s="60"/>
      <c r="BX41" s="104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</row>
    <row r="42" spans="1:101" ht="18.75" customHeight="1" thickBot="1" x14ac:dyDescent="0.3">
      <c r="A42" s="60"/>
      <c r="B42" s="60"/>
      <c r="C42" s="89"/>
      <c r="D42" s="60"/>
      <c r="E42" s="85"/>
      <c r="F42" s="60"/>
      <c r="G42" s="85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89"/>
      <c r="BC42" s="60"/>
      <c r="BD42" s="90"/>
      <c r="BE42" s="60"/>
      <c r="BF42" s="61"/>
      <c r="BG42" s="60"/>
      <c r="BH42" s="60"/>
      <c r="BI42" s="60"/>
      <c r="BJ42" s="60"/>
      <c r="BK42" s="60"/>
      <c r="BL42" s="60"/>
      <c r="BM42" s="60"/>
      <c r="BN42" s="60"/>
      <c r="BO42" s="60"/>
      <c r="BP42" s="138"/>
      <c r="BQ42" s="60"/>
      <c r="BR42" s="87"/>
      <c r="BS42" s="94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</row>
    <row r="43" spans="1:101" ht="18.75" customHeight="1" thickBot="1" x14ac:dyDescent="0.3">
      <c r="A43" s="60"/>
      <c r="B43" s="60"/>
      <c r="C43" s="88" t="s">
        <v>74</v>
      </c>
      <c r="D43" s="60"/>
      <c r="E43" s="85"/>
      <c r="F43" s="60"/>
      <c r="G43" s="85"/>
      <c r="H43" s="60"/>
      <c r="I43" s="60"/>
      <c r="J43" s="60"/>
      <c r="K43" s="60"/>
      <c r="L43" s="60"/>
      <c r="M43" s="60" t="s">
        <v>4</v>
      </c>
      <c r="N43" s="60"/>
      <c r="O43" s="60"/>
      <c r="P43" s="60"/>
      <c r="Q43" s="60" t="s">
        <v>6</v>
      </c>
      <c r="R43" s="60"/>
      <c r="S43" s="60"/>
      <c r="T43" s="60"/>
      <c r="U43" s="60" t="s">
        <v>7</v>
      </c>
      <c r="V43" s="60"/>
      <c r="W43" s="60"/>
      <c r="X43" s="60"/>
      <c r="Y43" s="60"/>
      <c r="Z43" s="60" t="s">
        <v>4</v>
      </c>
      <c r="AA43" s="60" t="s">
        <v>5</v>
      </c>
      <c r="AB43" s="60"/>
      <c r="AC43" s="60"/>
      <c r="AD43" s="60" t="s">
        <v>9</v>
      </c>
      <c r="AE43" s="60"/>
      <c r="AF43" s="60"/>
      <c r="AG43" s="60"/>
      <c r="AH43" s="60" t="s">
        <v>32</v>
      </c>
      <c r="AI43" s="60"/>
      <c r="AJ43" s="60"/>
      <c r="AK43" s="60"/>
      <c r="AL43" s="60"/>
      <c r="AM43" s="60"/>
      <c r="AN43" s="60" t="s">
        <v>35</v>
      </c>
      <c r="AO43" s="60"/>
      <c r="AP43" s="60"/>
      <c r="AQ43" s="60"/>
      <c r="AR43" s="60"/>
      <c r="AS43" s="60" t="s">
        <v>33</v>
      </c>
      <c r="AT43" s="60"/>
      <c r="AU43" s="60"/>
      <c r="AV43" s="60"/>
      <c r="AW43" s="60"/>
      <c r="AX43" s="60"/>
      <c r="AY43" s="60"/>
      <c r="AZ43" s="60"/>
      <c r="BA43" s="60"/>
      <c r="BB43" s="89" t="s">
        <v>10</v>
      </c>
      <c r="BC43" s="60"/>
      <c r="BD43" s="90" t="s">
        <v>4</v>
      </c>
      <c r="BE43" s="60"/>
      <c r="BF43" s="61" t="s">
        <v>5</v>
      </c>
      <c r="BG43" s="60"/>
      <c r="BH43" s="60"/>
      <c r="BI43" s="85"/>
      <c r="BJ43" s="60"/>
      <c r="BK43" s="60"/>
      <c r="BL43" s="60"/>
      <c r="BM43" s="60"/>
      <c r="BN43" s="60"/>
      <c r="BO43" s="60"/>
      <c r="BP43" s="138"/>
      <c r="BQ43" s="85"/>
      <c r="BR43" s="139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</row>
    <row r="44" spans="1:101" ht="18.75" customHeight="1" thickBot="1" x14ac:dyDescent="0.25">
      <c r="A44" s="60"/>
      <c r="B44" s="60"/>
      <c r="C44" s="60"/>
      <c r="D44" s="60"/>
      <c r="E44" s="85"/>
      <c r="F44" s="60"/>
      <c r="G44" s="85"/>
      <c r="H44" s="60"/>
      <c r="I44" s="60"/>
      <c r="J44" s="60"/>
      <c r="K44" s="60"/>
      <c r="L44" s="60"/>
      <c r="M44" s="60" t="s">
        <v>0</v>
      </c>
      <c r="N44" s="60" t="s">
        <v>1</v>
      </c>
      <c r="O44" s="60" t="s">
        <v>2</v>
      </c>
      <c r="P44" s="60" t="s">
        <v>3</v>
      </c>
      <c r="Q44" s="60" t="s">
        <v>0</v>
      </c>
      <c r="R44" s="60" t="s">
        <v>1</v>
      </c>
      <c r="S44" s="60" t="s">
        <v>2</v>
      </c>
      <c r="T44" s="60" t="s">
        <v>3</v>
      </c>
      <c r="U44" s="60" t="s">
        <v>0</v>
      </c>
      <c r="V44" s="60" t="s">
        <v>1</v>
      </c>
      <c r="W44" s="60" t="s">
        <v>2</v>
      </c>
      <c r="X44" s="60" t="s">
        <v>3</v>
      </c>
      <c r="Y44" s="60"/>
      <c r="Z44" s="60" t="s">
        <v>8</v>
      </c>
      <c r="AA44" s="60"/>
      <c r="AB44" s="60"/>
      <c r="AC44" s="60"/>
      <c r="AD44" s="60"/>
      <c r="AE44" s="60"/>
      <c r="AF44" s="60"/>
      <c r="AG44" s="60"/>
      <c r="AH44" s="60" t="s">
        <v>31</v>
      </c>
      <c r="AI44" s="60"/>
      <c r="AJ44" s="60"/>
      <c r="AK44" s="60"/>
      <c r="AL44" s="60"/>
      <c r="AM44" s="60"/>
      <c r="AN44" s="60" t="str">
        <f>AI45</f>
        <v>Uruguay</v>
      </c>
      <c r="AO44" s="60" t="str">
        <f>AI46</f>
        <v>Costa Rica</v>
      </c>
      <c r="AP44" s="60" t="str">
        <f>AI47</f>
        <v>England</v>
      </c>
      <c r="AQ44" s="60" t="str">
        <f>AI48</f>
        <v>Italien</v>
      </c>
      <c r="AR44" s="60"/>
      <c r="AS44" s="60" t="s">
        <v>31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85"/>
      <c r="BJ44" s="85"/>
      <c r="BK44" s="85"/>
      <c r="BL44" s="85"/>
      <c r="BM44" s="85"/>
      <c r="BN44" s="85"/>
      <c r="BO44" s="85"/>
      <c r="BP44" s="137"/>
      <c r="BQ44" s="85"/>
      <c r="BR44" s="141"/>
      <c r="BS44" s="359" t="s">
        <v>165</v>
      </c>
      <c r="BT44" s="360"/>
      <c r="BU44" s="361"/>
      <c r="BV44" s="362"/>
      <c r="BW44" s="156"/>
      <c r="BX44" s="351" t="s">
        <v>152</v>
      </c>
      <c r="BY44" s="351" t="s">
        <v>153</v>
      </c>
      <c r="BZ44" s="352"/>
      <c r="CA44" s="156"/>
      <c r="CB44" s="155"/>
      <c r="CC44" s="155"/>
      <c r="CD44" s="155"/>
      <c r="CE44" s="351" t="s">
        <v>155</v>
      </c>
      <c r="CF44" s="351" t="s">
        <v>156</v>
      </c>
      <c r="CG44" s="155"/>
      <c r="CH44" s="155"/>
      <c r="CI44" s="155"/>
      <c r="CJ44" s="351" t="s">
        <v>158</v>
      </c>
      <c r="CK44" s="155"/>
      <c r="CL44" s="155"/>
      <c r="CM44" s="155"/>
      <c r="CN44" s="155"/>
      <c r="CO44" s="351" t="s">
        <v>159</v>
      </c>
      <c r="CP44" s="155"/>
      <c r="CQ44" s="155"/>
      <c r="CR44" s="155"/>
      <c r="CS44" s="351" t="s">
        <v>146</v>
      </c>
      <c r="CT44" s="155"/>
      <c r="CU44" s="134"/>
      <c r="CV44" s="134"/>
      <c r="CW44" s="134"/>
    </row>
    <row r="45" spans="1:101" ht="18.75" customHeight="1" thickBot="1" x14ac:dyDescent="0.3">
      <c r="A45" s="60"/>
      <c r="B45" s="60"/>
      <c r="C45" s="75" t="str">
        <f>Spielplan!$C$45</f>
        <v>Uruguay</v>
      </c>
      <c r="D45" s="76"/>
      <c r="E45" s="104"/>
      <c r="F45" s="93"/>
      <c r="G45" s="104"/>
      <c r="H45" s="75" t="str">
        <f>Spielplan!$H$45</f>
        <v>Costa Rica</v>
      </c>
      <c r="I45" s="76"/>
      <c r="J45" s="60"/>
      <c r="K45" s="60" t="s">
        <v>85</v>
      </c>
      <c r="L45" s="60">
        <f t="shared" ref="L45:L50" si="12">IF(E45-G45&gt;0,1,IF(G45=E45,0,-1))</f>
        <v>0</v>
      </c>
      <c r="M45" s="60">
        <f>IF($E45="",0,IF($E45&gt;$G45,3,IF($E45=G45,1,0)))</f>
        <v>0</v>
      </c>
      <c r="N45" s="60">
        <f>IF($G45="",0,IF($E45&gt;$G45,0,IF($E45=G45,1,3)))</f>
        <v>0</v>
      </c>
      <c r="O45" s="60"/>
      <c r="P45" s="60"/>
      <c r="Q45" s="60">
        <f>E45</f>
        <v>0</v>
      </c>
      <c r="R45" s="60">
        <f>G45</f>
        <v>0</v>
      </c>
      <c r="S45" s="60"/>
      <c r="T45" s="60"/>
      <c r="U45" s="60">
        <f>G45</f>
        <v>0</v>
      </c>
      <c r="V45" s="60">
        <f>E45</f>
        <v>0</v>
      </c>
      <c r="W45" s="60"/>
      <c r="X45" s="60"/>
      <c r="Y45" s="60"/>
      <c r="Z45" s="60">
        <f>M51</f>
        <v>0</v>
      </c>
      <c r="AA45" s="60">
        <f>Q51</f>
        <v>0</v>
      </c>
      <c r="AB45" s="60">
        <f>U51</f>
        <v>0</v>
      </c>
      <c r="AC45" s="60">
        <f>AA45-AB45</f>
        <v>0</v>
      </c>
      <c r="AD45" s="60">
        <f>IF(Z45&gt;Z46,-1,0)</f>
        <v>0</v>
      </c>
      <c r="AE45" s="60">
        <f>IF(Z45&gt;Z47,-1,0)</f>
        <v>0</v>
      </c>
      <c r="AF45" s="60">
        <f>IF(Z45&gt;Z48,-1,0)</f>
        <v>0</v>
      </c>
      <c r="AG45" s="60">
        <f>10000-(AJ45*1000+AM45*100+AK45*10)</f>
        <v>10000</v>
      </c>
      <c r="AH45" s="90">
        <f>RANK(AG45,AG45:AG48,1)</f>
        <v>1</v>
      </c>
      <c r="AI45" s="60" t="str">
        <f>C45</f>
        <v>Uruguay</v>
      </c>
      <c r="AJ45" s="60">
        <f t="shared" ref="AJ45:AL48" si="13">Z45</f>
        <v>0</v>
      </c>
      <c r="AK45" s="60">
        <f t="shared" si="13"/>
        <v>0</v>
      </c>
      <c r="AL45" s="60">
        <f t="shared" si="13"/>
        <v>0</v>
      </c>
      <c r="AM45" s="60">
        <f>AK45-AL45</f>
        <v>0</v>
      </c>
      <c r="AN45" s="187"/>
      <c r="AO45" s="187">
        <f>IF(AG46=AG45,IF(G45&gt;E45,AG46-0.1,AG46),AG46)</f>
        <v>10000</v>
      </c>
      <c r="AP45" s="187">
        <f>IF(AG47=AG45,IF(G47&gt;E47,AG47-0.1,AG47),AG47)</f>
        <v>10000</v>
      </c>
      <c r="AQ45" s="187">
        <f>IF(AG48=AG45,IF(G49&gt;E49,AG48-0.1,AG48),AG48)</f>
        <v>10000</v>
      </c>
      <c r="AR45" s="187">
        <f>AN49</f>
        <v>30000</v>
      </c>
      <c r="AS45" s="90">
        <f>RANK(AR45,AR45:AR48,1)</f>
        <v>1</v>
      </c>
      <c r="AT45" s="60" t="str">
        <f t="shared" ref="AT45:AW48" si="14">AI45</f>
        <v>Uruguay</v>
      </c>
      <c r="AU45" s="60">
        <f t="shared" si="14"/>
        <v>0</v>
      </c>
      <c r="AV45" s="60">
        <f t="shared" si="14"/>
        <v>0</v>
      </c>
      <c r="AW45" s="60">
        <f t="shared" si="14"/>
        <v>0</v>
      </c>
      <c r="AX45" s="60"/>
      <c r="AY45" s="60"/>
      <c r="AZ45" s="60"/>
      <c r="BA45" s="77">
        <v>1</v>
      </c>
      <c r="BB45" s="75" t="str">
        <f>VLOOKUP(1,AS45:AT48,2,FALSE)</f>
        <v>Uruguay</v>
      </c>
      <c r="BC45" s="76"/>
      <c r="BD45" s="78">
        <f>VLOOKUP(1,AS45:AW48,3,FALSE)</f>
        <v>0</v>
      </c>
      <c r="BE45" s="79">
        <f>VLOOKUP(1,AS45:AW48,4,FALSE)</f>
        <v>0</v>
      </c>
      <c r="BF45" s="93" t="s">
        <v>12</v>
      </c>
      <c r="BG45" s="79">
        <f>VLOOKUP(1,AS45:AW48,5,FALSE)</f>
        <v>0</v>
      </c>
      <c r="BH45" s="80" t="s">
        <v>24</v>
      </c>
      <c r="BI45" s="85"/>
      <c r="BJ45" s="85">
        <f>IF(E45&gt;G45,IF(Spielplan!E45&gt;Spielplan!G45,Punktemodus!$B$3,0),0)</f>
        <v>0</v>
      </c>
      <c r="BK45" s="85">
        <f>IF(E45=G45,IF(Spielplan!E45=Spielplan!G45,Punktemodus!$B$3,0),0)</f>
        <v>10</v>
      </c>
      <c r="BL45" s="85">
        <f>IF(E45&lt;G45,IF(Spielplan!E45&lt;Spielplan!G45,Punktemodus!$B$3,0),0)</f>
        <v>0</v>
      </c>
      <c r="BM45" s="85">
        <f>IF(E45=Spielplan!E45,IF(G45=Spielplan!G45,Punktemodus!$B$5,0),0)</f>
        <v>3</v>
      </c>
      <c r="BN45" s="85">
        <f>IF(E45=Spielplan!E45,Punktemodus!$B$7,0)</f>
        <v>1</v>
      </c>
      <c r="BO45" s="85">
        <f>IF(G45=Spielplan!G45,Punktemodus!$B$7,0)</f>
        <v>1</v>
      </c>
      <c r="BP45" s="137">
        <f>IF(Spielplan!E45="",0,SUM(BJ45:BO45))</f>
        <v>0</v>
      </c>
      <c r="BQ45" s="85"/>
      <c r="BR45" s="141"/>
      <c r="BS45" s="363"/>
      <c r="BT45" s="364"/>
      <c r="BU45" s="365"/>
      <c r="BV45" s="366"/>
      <c r="BW45" s="156"/>
      <c r="BX45" s="351"/>
      <c r="BY45" s="351"/>
      <c r="BZ45" s="352"/>
      <c r="CA45" s="156"/>
      <c r="CB45" s="155"/>
      <c r="CC45" s="155"/>
      <c r="CD45" s="155"/>
      <c r="CE45" s="351"/>
      <c r="CF45" s="351"/>
      <c r="CG45" s="155"/>
      <c r="CH45" s="155"/>
      <c r="CI45" s="155"/>
      <c r="CJ45" s="351"/>
      <c r="CK45" s="155"/>
      <c r="CL45" s="155"/>
      <c r="CM45" s="155"/>
      <c r="CN45" s="155"/>
      <c r="CO45" s="351"/>
      <c r="CP45" s="155"/>
      <c r="CQ45" s="155"/>
      <c r="CR45" s="155"/>
      <c r="CS45" s="351"/>
      <c r="CT45" s="155"/>
      <c r="CU45" s="134"/>
      <c r="CV45" s="134"/>
      <c r="CW45" s="134"/>
    </row>
    <row r="46" spans="1:101" ht="18.75" customHeight="1" thickBot="1" x14ac:dyDescent="0.3">
      <c r="A46" s="60"/>
      <c r="B46" s="60"/>
      <c r="C46" s="48" t="str">
        <f>Spielplan!$C$46</f>
        <v>England</v>
      </c>
      <c r="D46" s="49"/>
      <c r="E46" s="104"/>
      <c r="F46" s="93"/>
      <c r="G46" s="104"/>
      <c r="H46" s="48" t="str">
        <f>Spielplan!$H$46</f>
        <v>Italien</v>
      </c>
      <c r="I46" s="49"/>
      <c r="J46" s="60"/>
      <c r="K46" s="60" t="s">
        <v>86</v>
      </c>
      <c r="L46" s="60">
        <f t="shared" si="12"/>
        <v>0</v>
      </c>
      <c r="M46" s="60"/>
      <c r="N46" s="60"/>
      <c r="O46" s="60">
        <f>IF($E46="",0,IF($E46&gt;$G46,3,IF($E46=$G46,1,0)))</f>
        <v>0</v>
      </c>
      <c r="P46" s="60">
        <f>IF($G46="",0,IF($E46&gt;$G46,0,IF($E46=$G46,1,3)))</f>
        <v>0</v>
      </c>
      <c r="Q46" s="60"/>
      <c r="R46" s="60"/>
      <c r="S46" s="60">
        <f>E46</f>
        <v>0</v>
      </c>
      <c r="T46" s="60">
        <f>G46</f>
        <v>0</v>
      </c>
      <c r="U46" s="60"/>
      <c r="V46" s="60"/>
      <c r="W46" s="60">
        <f>G46</f>
        <v>0</v>
      </c>
      <c r="X46" s="60">
        <f>E46</f>
        <v>0</v>
      </c>
      <c r="Y46" s="60"/>
      <c r="Z46" s="60">
        <f>N51</f>
        <v>0</v>
      </c>
      <c r="AA46" s="60">
        <f>R51</f>
        <v>0</v>
      </c>
      <c r="AB46" s="60">
        <f>V51</f>
        <v>0</v>
      </c>
      <c r="AC46" s="60">
        <f>AA46-AB46</f>
        <v>0</v>
      </c>
      <c r="AD46" s="60">
        <f>IF(Z46&gt;Z45,-1,0)</f>
        <v>0</v>
      </c>
      <c r="AE46" s="60">
        <f>IF(Z46&gt;Z47,-1,0)</f>
        <v>0</v>
      </c>
      <c r="AF46" s="60">
        <f>IF(Z46&gt;Z48,-1,0)</f>
        <v>0</v>
      </c>
      <c r="AG46" s="60">
        <f>10000-(AJ46*1000+AM46*100+AK46*10)</f>
        <v>10000</v>
      </c>
      <c r="AH46" s="90">
        <f>RANK(AG46,AG45:AG48,1)</f>
        <v>1</v>
      </c>
      <c r="AI46" s="60" t="str">
        <f>H45</f>
        <v>Costa Rica</v>
      </c>
      <c r="AJ46" s="60">
        <f t="shared" si="13"/>
        <v>0</v>
      </c>
      <c r="AK46" s="60">
        <f t="shared" si="13"/>
        <v>0</v>
      </c>
      <c r="AL46" s="60">
        <f t="shared" si="13"/>
        <v>0</v>
      </c>
      <c r="AM46" s="60">
        <f>AK46-AL46</f>
        <v>0</v>
      </c>
      <c r="AN46" s="187">
        <f>IF(AG45=AG46,IF(E45&gt;G45,AG45-0.1,AG45),AG45)</f>
        <v>10000</v>
      </c>
      <c r="AO46" s="187"/>
      <c r="AP46" s="187">
        <f>IF(AG47=AG46,IF(G50&gt;E50,AG47-0.1,AG47),AG47)</f>
        <v>10000</v>
      </c>
      <c r="AQ46" s="187">
        <f>IF(AG48=AG46,IF(G48&gt;E48,AG48-0.1,AG48),AG48)</f>
        <v>10000</v>
      </c>
      <c r="AR46" s="187">
        <f>AO49</f>
        <v>30000</v>
      </c>
      <c r="AS46" s="90">
        <f>RANK(AR46,AR45:AR48,1)</f>
        <v>1</v>
      </c>
      <c r="AT46" s="60" t="str">
        <f t="shared" si="14"/>
        <v>Costa Rica</v>
      </c>
      <c r="AU46" s="60">
        <f t="shared" si="14"/>
        <v>0</v>
      </c>
      <c r="AV46" s="60">
        <f t="shared" si="14"/>
        <v>0</v>
      </c>
      <c r="AW46" s="60">
        <f t="shared" si="14"/>
        <v>0</v>
      </c>
      <c r="AX46" s="60"/>
      <c r="AY46" s="60"/>
      <c r="AZ46" s="60"/>
      <c r="BA46" s="50">
        <v>2</v>
      </c>
      <c r="BB46" s="48" t="e">
        <f>VLOOKUP(2,AS45:AT48,2,FALSE)</f>
        <v>#N/A</v>
      </c>
      <c r="BC46" s="49"/>
      <c r="BD46" s="51" t="e">
        <f>VLOOKUP(2,AS45:AW48,3,FALSE)</f>
        <v>#N/A</v>
      </c>
      <c r="BE46" s="52" t="e">
        <f>VLOOKUP(2,AS45:AW48,4,FALSE)</f>
        <v>#N/A</v>
      </c>
      <c r="BF46" s="93" t="s">
        <v>12</v>
      </c>
      <c r="BG46" s="52" t="e">
        <f>VLOOKUP(2,AS45:AW48,5,FALSE)</f>
        <v>#N/A</v>
      </c>
      <c r="BH46" s="81" t="s">
        <v>25</v>
      </c>
      <c r="BI46" s="85"/>
      <c r="BJ46" s="85">
        <f>IF(E46&gt;G46,IF(Spielplan!E46&gt;Spielplan!G46,Punktemodus!$B$3,0),0)</f>
        <v>0</v>
      </c>
      <c r="BK46" s="85">
        <f>IF(E46=G46,IF(Spielplan!E46=Spielplan!G46,Punktemodus!$B$3,0),0)</f>
        <v>10</v>
      </c>
      <c r="BL46" s="85">
        <f>IF(E46&lt;G46,IF(Spielplan!E46&lt;Spielplan!G46,Punktemodus!$B$3,0),0)</f>
        <v>0</v>
      </c>
      <c r="BM46" s="85">
        <f>IF(E46=Spielplan!E46,IF(G46=Spielplan!G46,Punktemodus!$B$5,0),0)</f>
        <v>3</v>
      </c>
      <c r="BN46" s="85">
        <f>IF(E46=Spielplan!E46,Punktemodus!$B$7,0)</f>
        <v>1</v>
      </c>
      <c r="BO46" s="85">
        <f>IF(G46=Spielplan!G46,Punktemodus!$B$7,0)</f>
        <v>1</v>
      </c>
      <c r="BP46" s="137">
        <f>IF(Spielplan!E46="",0,SUM(BJ46:BO46))</f>
        <v>0</v>
      </c>
      <c r="BQ46" s="85"/>
      <c r="BR46" s="141"/>
      <c r="BS46" s="142"/>
      <c r="BT46" s="155"/>
      <c r="BU46" s="154" t="s">
        <v>120</v>
      </c>
      <c r="BV46" s="155"/>
      <c r="BW46" s="155"/>
      <c r="BX46" s="351"/>
      <c r="BY46" s="351"/>
      <c r="BZ46" s="352"/>
      <c r="CA46" s="155"/>
      <c r="CB46" s="155"/>
      <c r="CC46" s="155"/>
      <c r="CD46" s="155"/>
      <c r="CE46" s="351"/>
      <c r="CF46" s="351"/>
      <c r="CG46" s="155"/>
      <c r="CH46" s="155"/>
      <c r="CI46" s="155"/>
      <c r="CJ46" s="351"/>
      <c r="CK46" s="155"/>
      <c r="CL46" s="155"/>
      <c r="CM46" s="155"/>
      <c r="CN46" s="155"/>
      <c r="CO46" s="351"/>
      <c r="CP46" s="155"/>
      <c r="CQ46" s="155"/>
      <c r="CR46" s="155"/>
      <c r="CS46" s="351"/>
      <c r="CT46" s="155"/>
      <c r="CU46" s="134"/>
      <c r="CV46" s="134"/>
      <c r="CW46" s="134"/>
    </row>
    <row r="47" spans="1:101" ht="18.75" customHeight="1" thickBot="1" x14ac:dyDescent="0.3">
      <c r="A47" s="60"/>
      <c r="B47" s="60"/>
      <c r="C47" s="75" t="str">
        <f>C45</f>
        <v>Uruguay</v>
      </c>
      <c r="D47" s="76"/>
      <c r="E47" s="104"/>
      <c r="F47" s="93"/>
      <c r="G47" s="104"/>
      <c r="H47" s="75" t="str">
        <f>C46</f>
        <v>England</v>
      </c>
      <c r="I47" s="76"/>
      <c r="J47" s="60"/>
      <c r="K47" s="60" t="s">
        <v>87</v>
      </c>
      <c r="L47" s="60">
        <f t="shared" si="12"/>
        <v>0</v>
      </c>
      <c r="M47" s="60">
        <f>IF($E47="",0,IF($E47&gt;$G47,3,IF($E47=G47,1,0)))</f>
        <v>0</v>
      </c>
      <c r="N47" s="60"/>
      <c r="O47" s="60">
        <f>IF($G47="",0,IF($E47&gt;$G47,0,IF($E47=$G47,1,3)))</f>
        <v>0</v>
      </c>
      <c r="P47" s="60"/>
      <c r="Q47" s="60">
        <f>E47</f>
        <v>0</v>
      </c>
      <c r="R47" s="60"/>
      <c r="S47" s="60">
        <f>G47</f>
        <v>0</v>
      </c>
      <c r="T47" s="60"/>
      <c r="U47" s="60">
        <f>G47</f>
        <v>0</v>
      </c>
      <c r="V47" s="60"/>
      <c r="W47" s="60">
        <f>E47</f>
        <v>0</v>
      </c>
      <c r="X47" s="60"/>
      <c r="Y47" s="60"/>
      <c r="Z47" s="60">
        <f>O51</f>
        <v>0</v>
      </c>
      <c r="AA47" s="60">
        <f>S51</f>
        <v>0</v>
      </c>
      <c r="AB47" s="60">
        <f>W51</f>
        <v>0</v>
      </c>
      <c r="AC47" s="60">
        <f>AA47-AB47</f>
        <v>0</v>
      </c>
      <c r="AD47" s="60">
        <f>IF(Z47&gt;Z45,-1,0)</f>
        <v>0</v>
      </c>
      <c r="AE47" s="60">
        <f>IF(Z47&gt;Z46,-1,0)</f>
        <v>0</v>
      </c>
      <c r="AF47" s="60">
        <f>IF(Z47&gt;Z48,-1,0)</f>
        <v>0</v>
      </c>
      <c r="AG47" s="60">
        <f>10000-(AJ47*1000+AM47*100+AK47*10)</f>
        <v>10000</v>
      </c>
      <c r="AH47" s="90">
        <f>RANK(AG47,AG45:AG48,1)</f>
        <v>1</v>
      </c>
      <c r="AI47" s="60" t="str">
        <f>C46</f>
        <v>England</v>
      </c>
      <c r="AJ47" s="60">
        <f t="shared" si="13"/>
        <v>0</v>
      </c>
      <c r="AK47" s="60">
        <f t="shared" si="13"/>
        <v>0</v>
      </c>
      <c r="AL47" s="60">
        <f t="shared" si="13"/>
        <v>0</v>
      </c>
      <c r="AM47" s="60">
        <f>AK47-AL47</f>
        <v>0</v>
      </c>
      <c r="AN47" s="187">
        <f>IF(AG45=AG47,IF(E47&gt;G47,AG45-0.1,AG45),AG45)</f>
        <v>10000</v>
      </c>
      <c r="AO47" s="187">
        <f>IF(AG46=AG47,IF(E50&gt;G50,AG46-0.1,AG46),AG46)</f>
        <v>10000</v>
      </c>
      <c r="AP47" s="187"/>
      <c r="AQ47" s="187">
        <f>IF(AG48=AG47,IF(G46&gt;E46,AG48-0.1,AG48),AG48)</f>
        <v>10000</v>
      </c>
      <c r="AR47" s="187">
        <f>AP49</f>
        <v>30000</v>
      </c>
      <c r="AS47" s="90">
        <f>RANK(AR47,AR45:AR48,1)</f>
        <v>1</v>
      </c>
      <c r="AT47" s="60" t="str">
        <f t="shared" si="14"/>
        <v>England</v>
      </c>
      <c r="AU47" s="60">
        <f t="shared" si="14"/>
        <v>0</v>
      </c>
      <c r="AV47" s="60">
        <f t="shared" si="14"/>
        <v>0</v>
      </c>
      <c r="AW47" s="60">
        <f t="shared" si="14"/>
        <v>0</v>
      </c>
      <c r="AX47" s="60"/>
      <c r="AY47" s="60"/>
      <c r="AZ47" s="60"/>
      <c r="BA47" s="113">
        <v>3</v>
      </c>
      <c r="BB47" s="114" t="e">
        <f>VLOOKUP(3,AS45:AT48,2,FALSE)</f>
        <v>#N/A</v>
      </c>
      <c r="BC47" s="115"/>
      <c r="BD47" s="116" t="e">
        <f>VLOOKUP(3,AS45:AW48,3,FALSE)</f>
        <v>#N/A</v>
      </c>
      <c r="BE47" s="116" t="e">
        <f>VLOOKUP(3,AS45:AW48,4,FALSE)</f>
        <v>#N/A</v>
      </c>
      <c r="BF47" s="93" t="s">
        <v>12</v>
      </c>
      <c r="BG47" s="116" t="e">
        <f>VLOOKUP(3,AS45:AW48,5,FALSE)</f>
        <v>#N/A</v>
      </c>
      <c r="BH47" s="60"/>
      <c r="BI47" s="60"/>
      <c r="BJ47" s="85">
        <f>IF(E47&gt;G47,IF(Spielplan!E47&gt;Spielplan!G47,Punktemodus!$B$3,0),0)</f>
        <v>0</v>
      </c>
      <c r="BK47" s="85">
        <f>IF(E47=G47,IF(Spielplan!E47=Spielplan!G47,Punktemodus!$B$3,0),0)</f>
        <v>10</v>
      </c>
      <c r="BL47" s="85">
        <f>IF(E47&lt;G47,IF(Spielplan!E47&lt;Spielplan!G47,Punktemodus!$B$3,0),0)</f>
        <v>0</v>
      </c>
      <c r="BM47" s="85">
        <f>IF(E47=Spielplan!E47,IF(G47=Spielplan!G47,Punktemodus!$B$5,0),0)</f>
        <v>3</v>
      </c>
      <c r="BN47" s="85">
        <f>IF(E47=Spielplan!E47,Punktemodus!$B$7,0)</f>
        <v>1</v>
      </c>
      <c r="BO47" s="85">
        <f>IF(G47=Spielplan!G47,Punktemodus!$B$7,0)</f>
        <v>1</v>
      </c>
      <c r="BP47" s="137">
        <f>IF(Spielplan!E47="",0,SUM(BJ47:BO47))</f>
        <v>0</v>
      </c>
      <c r="BQ47" s="85"/>
      <c r="BR47" s="141"/>
      <c r="BS47" s="134"/>
      <c r="BT47" s="134"/>
      <c r="BU47" s="134"/>
      <c r="BV47" s="134"/>
      <c r="BW47" s="155"/>
      <c r="BX47" s="351"/>
      <c r="BY47" s="351"/>
      <c r="BZ47" s="352"/>
      <c r="CA47" s="155"/>
      <c r="CB47" s="155"/>
      <c r="CC47" s="155"/>
      <c r="CD47" s="155"/>
      <c r="CE47" s="351"/>
      <c r="CF47" s="351"/>
      <c r="CG47" s="155"/>
      <c r="CH47" s="155"/>
      <c r="CI47" s="155"/>
      <c r="CJ47" s="351"/>
      <c r="CK47" s="155"/>
      <c r="CL47" s="155"/>
      <c r="CM47" s="155"/>
      <c r="CN47" s="155"/>
      <c r="CO47" s="351"/>
      <c r="CP47" s="155"/>
      <c r="CQ47" s="155"/>
      <c r="CR47" s="155"/>
      <c r="CS47" s="351"/>
      <c r="CT47" s="155"/>
      <c r="CU47" s="134"/>
      <c r="CV47" s="134"/>
      <c r="CW47" s="134"/>
    </row>
    <row r="48" spans="1:101" ht="18.75" customHeight="1" thickBot="1" x14ac:dyDescent="0.3">
      <c r="A48" s="60"/>
      <c r="B48" s="60"/>
      <c r="C48" s="48" t="str">
        <f>H45</f>
        <v>Costa Rica</v>
      </c>
      <c r="D48" s="49"/>
      <c r="E48" s="104"/>
      <c r="F48" s="93"/>
      <c r="G48" s="104"/>
      <c r="H48" s="48" t="str">
        <f>H46</f>
        <v>Italien</v>
      </c>
      <c r="I48" s="49"/>
      <c r="J48" s="60"/>
      <c r="K48" s="60" t="s">
        <v>88</v>
      </c>
      <c r="L48" s="60">
        <f t="shared" si="12"/>
        <v>0</v>
      </c>
      <c r="M48" s="60"/>
      <c r="N48" s="60">
        <f>IF($E48="",0,IF($E48&gt;$G48,3,IF($E48=$G48,1,0)))</f>
        <v>0</v>
      </c>
      <c r="O48" s="60"/>
      <c r="P48" s="60">
        <f>IF($G48="",0,IF($E48&gt;$G48,0,IF($E48=$G48,1,3)))</f>
        <v>0</v>
      </c>
      <c r="Q48" s="60"/>
      <c r="R48" s="60">
        <f>E48</f>
        <v>0</v>
      </c>
      <c r="S48" s="60"/>
      <c r="T48" s="60">
        <f>G48</f>
        <v>0</v>
      </c>
      <c r="U48" s="60"/>
      <c r="V48" s="60">
        <f>G48</f>
        <v>0</v>
      </c>
      <c r="W48" s="60"/>
      <c r="X48" s="60">
        <f>E48</f>
        <v>0</v>
      </c>
      <c r="Y48" s="60"/>
      <c r="Z48" s="60">
        <f>P51</f>
        <v>0</v>
      </c>
      <c r="AA48" s="60">
        <f>T51</f>
        <v>0</v>
      </c>
      <c r="AB48" s="60">
        <f>X51</f>
        <v>0</v>
      </c>
      <c r="AC48" s="60">
        <f>AA48-AB48</f>
        <v>0</v>
      </c>
      <c r="AD48" s="60">
        <f>IF(Z48&gt;Z45,-1,0)</f>
        <v>0</v>
      </c>
      <c r="AE48" s="60">
        <f>IF(Z48&gt;Z46,-1,0)</f>
        <v>0</v>
      </c>
      <c r="AF48" s="60">
        <f>IF(Z48&gt;Z47,-1,0)</f>
        <v>0</v>
      </c>
      <c r="AG48" s="60">
        <f>10000-(AJ48*1000+AM48*100+AK48*10)</f>
        <v>10000</v>
      </c>
      <c r="AH48" s="90">
        <f>RANK(AG48,AG45:AG48,1)</f>
        <v>1</v>
      </c>
      <c r="AI48" s="60" t="str">
        <f>H46</f>
        <v>Italien</v>
      </c>
      <c r="AJ48" s="60">
        <f t="shared" si="13"/>
        <v>0</v>
      </c>
      <c r="AK48" s="60">
        <f t="shared" si="13"/>
        <v>0</v>
      </c>
      <c r="AL48" s="60">
        <f t="shared" si="13"/>
        <v>0</v>
      </c>
      <c r="AM48" s="60">
        <f>AK48-AL48</f>
        <v>0</v>
      </c>
      <c r="AN48" s="187">
        <f>IF(AG45=AG48,IF(E49&gt;G49,AG45-0.1,AG45),AG45)</f>
        <v>10000</v>
      </c>
      <c r="AO48" s="187">
        <f>IF(AG46=AG48,IF(E48&gt;G48,AG46-0.1,AG46),AG46)</f>
        <v>10000</v>
      </c>
      <c r="AP48" s="187">
        <f>IF(AG47=AG48,IF(E46&gt;G46,AG47-0.1,AG47),AG47)</f>
        <v>10000</v>
      </c>
      <c r="AQ48" s="187"/>
      <c r="AR48" s="187">
        <f>AQ49</f>
        <v>30000</v>
      </c>
      <c r="AS48" s="90">
        <f>RANK(AR48,AR45:AR48,1)</f>
        <v>1</v>
      </c>
      <c r="AT48" s="60" t="str">
        <f t="shared" si="14"/>
        <v>Italien</v>
      </c>
      <c r="AU48" s="60">
        <f t="shared" si="14"/>
        <v>0</v>
      </c>
      <c r="AV48" s="60">
        <f t="shared" si="14"/>
        <v>0</v>
      </c>
      <c r="AW48" s="60">
        <f t="shared" si="14"/>
        <v>0</v>
      </c>
      <c r="AX48" s="60"/>
      <c r="AY48" s="60"/>
      <c r="AZ48" s="60"/>
      <c r="BA48" s="113">
        <v>4</v>
      </c>
      <c r="BB48" s="114" t="e">
        <f>VLOOKUP(4,AS45:AT48,2,FALSE)</f>
        <v>#N/A</v>
      </c>
      <c r="BC48" s="115"/>
      <c r="BD48" s="116" t="e">
        <f>VLOOKUP(4,AS45:AW48,3,FALSE)</f>
        <v>#N/A</v>
      </c>
      <c r="BE48" s="116" t="e">
        <f>VLOOKUP(4,AS45:AW48,4,FALSE)</f>
        <v>#N/A</v>
      </c>
      <c r="BF48" s="93" t="s">
        <v>12</v>
      </c>
      <c r="BG48" s="116" t="e">
        <f>VLOOKUP(4,AS45:AW48,5,FALSE)</f>
        <v>#N/A</v>
      </c>
      <c r="BH48" s="60"/>
      <c r="BI48" s="60"/>
      <c r="BJ48" s="85">
        <f>IF(E48&gt;G48,IF(Spielplan!E48&gt;Spielplan!G48,Punktemodus!$B$3,0),0)</f>
        <v>0</v>
      </c>
      <c r="BK48" s="85">
        <f>IF(E48=G48,IF(Spielplan!E48=Spielplan!G48,Punktemodus!$B$3,0),0)</f>
        <v>10</v>
      </c>
      <c r="BL48" s="85">
        <f>IF(E48&lt;G48,IF(Spielplan!E48&lt;Spielplan!G48,Punktemodus!$B$3,0),0)</f>
        <v>0</v>
      </c>
      <c r="BM48" s="85">
        <f>IF(E48=Spielplan!E48,IF(G48=Spielplan!G48,Punktemodus!$B$5,0),0)</f>
        <v>3</v>
      </c>
      <c r="BN48" s="85">
        <f>IF(E48=Spielplan!E48,Punktemodus!$B$7,0)</f>
        <v>1</v>
      </c>
      <c r="BO48" s="85">
        <f>IF(G48=Spielplan!G48,Punktemodus!$B$7,0)</f>
        <v>1</v>
      </c>
      <c r="BP48" s="137">
        <f>IF(Spielplan!E48="",0,SUM(BJ48:BO48))</f>
        <v>0</v>
      </c>
      <c r="BQ48" s="85"/>
      <c r="BR48" s="141"/>
      <c r="BS48" s="143" t="s">
        <v>18</v>
      </c>
      <c r="BT48" s="144" t="str">
        <f>Spielplan!$BL$12</f>
        <v/>
      </c>
      <c r="BU48" s="145"/>
      <c r="BV48" s="146">
        <f>Spielplan!$BN$12</f>
        <v>0</v>
      </c>
      <c r="BW48" s="157"/>
      <c r="BX48" s="158">
        <f>IF(BT12=BT48,Punktemodus!$B$11,0)</f>
        <v>10</v>
      </c>
      <c r="BY48" s="158">
        <f>IF(BT48=BT29,Punktemodus!B13,0)</f>
        <v>5</v>
      </c>
      <c r="BZ48" s="142"/>
      <c r="CA48" s="155"/>
      <c r="CB48" s="154" t="s">
        <v>27</v>
      </c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34"/>
      <c r="CV48" s="134"/>
      <c r="CW48" s="134"/>
    </row>
    <row r="49" spans="1:101" ht="18.75" customHeight="1" thickBot="1" x14ac:dyDescent="0.3">
      <c r="A49" s="60"/>
      <c r="B49" s="60"/>
      <c r="C49" s="75" t="str">
        <f>C45</f>
        <v>Uruguay</v>
      </c>
      <c r="D49" s="76"/>
      <c r="E49" s="104"/>
      <c r="F49" s="93"/>
      <c r="G49" s="104"/>
      <c r="H49" s="75" t="str">
        <f>H46</f>
        <v>Italien</v>
      </c>
      <c r="I49" s="76"/>
      <c r="J49" s="60"/>
      <c r="K49" s="60" t="s">
        <v>89</v>
      </c>
      <c r="L49" s="60">
        <f t="shared" si="12"/>
        <v>0</v>
      </c>
      <c r="M49" s="60">
        <f>IF($E49="",0,IF($E49&gt;$G49,3,IF($E49=G49,1,0)))</f>
        <v>0</v>
      </c>
      <c r="N49" s="60"/>
      <c r="O49" s="60"/>
      <c r="P49" s="60">
        <f>IF($G49="",0,IF($E49&gt;$G49,0,IF($E49=$G49,1,3)))</f>
        <v>0</v>
      </c>
      <c r="Q49" s="60">
        <f>E49</f>
        <v>0</v>
      </c>
      <c r="R49" s="60"/>
      <c r="S49" s="60"/>
      <c r="T49" s="60">
        <f>G49</f>
        <v>0</v>
      </c>
      <c r="U49" s="60">
        <f>G49</f>
        <v>0</v>
      </c>
      <c r="V49" s="60"/>
      <c r="W49" s="60"/>
      <c r="X49" s="60">
        <f>E49</f>
        <v>0</v>
      </c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187">
        <f>SUM(AN45:AN48)</f>
        <v>30000</v>
      </c>
      <c r="AO49" s="187">
        <f>SUM(AO45:AO48)</f>
        <v>30000</v>
      </c>
      <c r="AP49" s="187">
        <f>SUM(AP45:AP48)</f>
        <v>30000</v>
      </c>
      <c r="AQ49" s="187">
        <f>SUM(AQ45:AQ48)</f>
        <v>30000</v>
      </c>
      <c r="AR49" s="187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85">
        <f>IF(E49&gt;G49,IF(Spielplan!E49&gt;Spielplan!G49,Punktemodus!$B$3,0),0)</f>
        <v>0</v>
      </c>
      <c r="BK49" s="85">
        <f>IF(E49=G49,IF(Spielplan!E49=Spielplan!G49,Punktemodus!$B$3,0),0)</f>
        <v>10</v>
      </c>
      <c r="BL49" s="85">
        <f>IF(E49&lt;G49,IF(Spielplan!E49&lt;Spielplan!G49,Punktemodus!$B$3,0),0)</f>
        <v>0</v>
      </c>
      <c r="BM49" s="85">
        <f>IF(E49=Spielplan!E49,IF(G49=Spielplan!G49,Punktemodus!$B$5,0),0)</f>
        <v>3</v>
      </c>
      <c r="BN49" s="85">
        <f>IF(E49=Spielplan!E49,Punktemodus!$B$7,0)</f>
        <v>1</v>
      </c>
      <c r="BO49" s="85">
        <f>IF(G49=Spielplan!G49,Punktemodus!$B$7,0)</f>
        <v>1</v>
      </c>
      <c r="BP49" s="137">
        <f>IF(Spielplan!E49="",0,SUM(BJ49:BO49))</f>
        <v>0</v>
      </c>
      <c r="BQ49" s="60"/>
      <c r="BR49" s="141"/>
      <c r="BS49" s="149" t="s">
        <v>21</v>
      </c>
      <c r="BT49" s="144" t="str">
        <f>Spielplan!$BL$13</f>
        <v/>
      </c>
      <c r="BU49" s="145"/>
      <c r="BV49" s="146">
        <f>Spielplan!$BN$13</f>
        <v>0</v>
      </c>
      <c r="BW49" s="155"/>
      <c r="BX49" s="158">
        <f>IF(BT13=BT49,Punktemodus!$B$11,0)</f>
        <v>10</v>
      </c>
      <c r="BY49" s="158">
        <f>IF(BT49=BT28,Punktemodus!B13,0)</f>
        <v>5</v>
      </c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34"/>
      <c r="CV49" s="134"/>
      <c r="CW49" s="134"/>
    </row>
    <row r="50" spans="1:101" ht="18.75" customHeight="1" thickBot="1" x14ac:dyDescent="0.3">
      <c r="A50" s="60"/>
      <c r="B50" s="60"/>
      <c r="C50" s="48" t="str">
        <f>H45</f>
        <v>Costa Rica</v>
      </c>
      <c r="D50" s="49"/>
      <c r="E50" s="104"/>
      <c r="F50" s="93"/>
      <c r="G50" s="104"/>
      <c r="H50" s="48" t="str">
        <f>C46</f>
        <v>England</v>
      </c>
      <c r="I50" s="49"/>
      <c r="J50" s="60"/>
      <c r="K50" s="60" t="s">
        <v>89</v>
      </c>
      <c r="L50" s="60">
        <f t="shared" si="12"/>
        <v>0</v>
      </c>
      <c r="M50" s="60"/>
      <c r="N50" s="60">
        <f>IF($E50="",0,IF($E50&gt;$G50,3,IF($E50=$G50,1,0)))</f>
        <v>0</v>
      </c>
      <c r="O50" s="60">
        <f>IF($G50="",0,IF($E50&gt;$G50,0,IF($E50=$G50,1,3)))</f>
        <v>0</v>
      </c>
      <c r="P50" s="60"/>
      <c r="Q50" s="60"/>
      <c r="R50" s="60">
        <f>E50</f>
        <v>0</v>
      </c>
      <c r="S50" s="60">
        <f>G50</f>
        <v>0</v>
      </c>
      <c r="T50" s="60"/>
      <c r="U50" s="60"/>
      <c r="V50" s="60">
        <f>G50</f>
        <v>0</v>
      </c>
      <c r="W50" s="60">
        <f>E50</f>
        <v>0</v>
      </c>
      <c r="X50" s="60"/>
      <c r="Y50" s="60"/>
      <c r="Z50" s="60" t="s">
        <v>30</v>
      </c>
      <c r="AA50" s="60"/>
      <c r="AB50" s="60"/>
      <c r="AC50" s="60"/>
      <c r="AD50" s="60"/>
      <c r="AE50" s="60"/>
      <c r="AF50" s="60"/>
      <c r="AG50" s="60" t="b">
        <f>OR(AG45=AG46,AG45=AG47,AG45=AG48,AG46=AG47,AG46=AG48,AG47=AG48)</f>
        <v>1</v>
      </c>
      <c r="AH50" s="60"/>
      <c r="AI50" s="60"/>
      <c r="AJ50" s="60"/>
      <c r="AK50" s="60"/>
      <c r="AL50" s="60"/>
      <c r="AM50" s="60"/>
      <c r="AN50" s="60"/>
      <c r="AO50" s="60" t="s">
        <v>34</v>
      </c>
      <c r="AP50" s="60"/>
      <c r="AQ50" s="60"/>
      <c r="AR50" s="60" t="b">
        <f>OR(AR45=AR46,AR45=AR47,AR45=AR48,AR46=AR47,AR46=AR48,AR47=AR48)</f>
        <v>1</v>
      </c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85">
        <f>IF(E50&gt;G50,IF(Spielplan!E50&gt;Spielplan!G50,Punktemodus!$B$3,0),0)</f>
        <v>0</v>
      </c>
      <c r="BK50" s="85">
        <f>IF(E50=G50,IF(Spielplan!E50=Spielplan!G50,Punktemodus!$B$3,0),0)</f>
        <v>10</v>
      </c>
      <c r="BL50" s="85">
        <f>IF(E50&lt;G50,IF(Spielplan!E50&lt;Spielplan!G50,Punktemodus!$B$3,0),0)</f>
        <v>0</v>
      </c>
      <c r="BM50" s="85">
        <f>IF(E50=Spielplan!E50,IF(G50=Spielplan!G50,Punktemodus!$B$5,0),0)</f>
        <v>3</v>
      </c>
      <c r="BN50" s="85">
        <f>IF(E50=Spielplan!E50,Punktemodus!$B$7,0)</f>
        <v>1</v>
      </c>
      <c r="BO50" s="85">
        <f>IF(G50=Spielplan!G50,Punktemodus!$B$7,0)</f>
        <v>1</v>
      </c>
      <c r="BP50" s="137">
        <f>IF(Spielplan!E50="",0,SUM(BJ50:BO50))</f>
        <v>0</v>
      </c>
      <c r="BQ50" s="60"/>
      <c r="BR50" s="141"/>
      <c r="BS50" s="150"/>
      <c r="BT50" s="134"/>
      <c r="BU50" s="134"/>
      <c r="BV50" s="151"/>
      <c r="BW50" s="157"/>
      <c r="BX50" s="158"/>
      <c r="BY50" s="158"/>
      <c r="BZ50" s="155"/>
      <c r="CA50" s="144" t="str">
        <f>Spielplan!$BS$14</f>
        <v/>
      </c>
      <c r="CB50" s="159"/>
      <c r="CC50" s="146">
        <f>Spielplan!$BU$14</f>
        <v>0</v>
      </c>
      <c r="CD50" s="157"/>
      <c r="CE50" s="155">
        <f>IF(CA50=CA14,Punktemodus!B15,0)</f>
        <v>20</v>
      </c>
      <c r="CF50" s="158">
        <f>IF(OR(CA50=$CA$15,CA50=$CA$22,CA50=$CA$23,CA50=$CA$30,CA50=$CA$31,CA50=$CA$38,CA50=$CA$39),Punktemodus!B17,0)</f>
        <v>10</v>
      </c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34"/>
      <c r="CV50" s="134"/>
      <c r="CW50" s="134"/>
    </row>
    <row r="51" spans="1:101" ht="18.75" customHeight="1" thickBot="1" x14ac:dyDescent="0.3">
      <c r="A51" s="60"/>
      <c r="B51" s="60"/>
      <c r="C51" s="136" t="str">
        <f>IF(G50="","",IF(AR50=TRUE,"Achtung: Fehler in Tabelle!",""))</f>
        <v/>
      </c>
      <c r="D51" s="60"/>
      <c r="E51" s="85"/>
      <c r="F51" s="60"/>
      <c r="G51" s="85"/>
      <c r="H51" s="60"/>
      <c r="I51" s="60"/>
      <c r="J51" s="60"/>
      <c r="K51" s="60"/>
      <c r="L51" s="60"/>
      <c r="M51" s="60">
        <f t="shared" ref="M51:X51" si="15">SUM(M45:M50)</f>
        <v>0</v>
      </c>
      <c r="N51" s="60">
        <f t="shared" si="15"/>
        <v>0</v>
      </c>
      <c r="O51" s="60">
        <f t="shared" si="15"/>
        <v>0</v>
      </c>
      <c r="P51" s="60">
        <f t="shared" si="15"/>
        <v>0</v>
      </c>
      <c r="Q51" s="60">
        <f t="shared" si="15"/>
        <v>0</v>
      </c>
      <c r="R51" s="60">
        <f t="shared" si="15"/>
        <v>0</v>
      </c>
      <c r="S51" s="60">
        <f t="shared" si="15"/>
        <v>0</v>
      </c>
      <c r="T51" s="60">
        <f t="shared" si="15"/>
        <v>0</v>
      </c>
      <c r="U51" s="60">
        <f t="shared" si="15"/>
        <v>0</v>
      </c>
      <c r="V51" s="60">
        <f t="shared" si="15"/>
        <v>0</v>
      </c>
      <c r="W51" s="60">
        <f t="shared" si="15"/>
        <v>0</v>
      </c>
      <c r="X51" s="60">
        <f t="shared" si="15"/>
        <v>0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160">
        <f>SUM(BP45:BP50)</f>
        <v>0</v>
      </c>
      <c r="BQ51" s="60"/>
      <c r="BR51" s="141"/>
      <c r="BS51" s="152"/>
      <c r="BT51" s="134"/>
      <c r="BU51" s="134"/>
      <c r="BV51" s="151"/>
      <c r="BW51" s="157"/>
      <c r="BX51" s="158"/>
      <c r="BY51" s="158"/>
      <c r="BZ51" s="155"/>
      <c r="CA51" s="144" t="str">
        <f>Spielplan!$BS$15</f>
        <v/>
      </c>
      <c r="CB51" s="159"/>
      <c r="CC51" s="146">
        <f>Spielplan!$BU$15</f>
        <v>0</v>
      </c>
      <c r="CD51" s="155"/>
      <c r="CE51" s="155">
        <f>IF(CA51=CA15,Punktemodus!B15,0)</f>
        <v>20</v>
      </c>
      <c r="CF51" s="158">
        <f>IF(OR(CA51=$CA$14,CA51=$CA$22,CA51=$CA$23,CA51=$CA$30,CA51=$CA$31,CA51=$CA$38,CA51=$CA$39),Punktemodus!B17,0)</f>
        <v>10</v>
      </c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34"/>
      <c r="CV51" s="134"/>
      <c r="CW51" s="134"/>
    </row>
    <row r="52" spans="1:101" ht="18.75" customHeight="1" thickBot="1" x14ac:dyDescent="0.3">
      <c r="A52" s="60"/>
      <c r="B52" s="60"/>
      <c r="C52" s="60"/>
      <c r="D52" s="60"/>
      <c r="E52" s="85"/>
      <c r="F52" s="60"/>
      <c r="G52" s="85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138"/>
      <c r="BQ52" s="60"/>
      <c r="BR52" s="141"/>
      <c r="BS52" s="153" t="s">
        <v>22</v>
      </c>
      <c r="BT52" s="144" t="str">
        <f>Spielplan!$BL$16</f>
        <v/>
      </c>
      <c r="BU52" s="145"/>
      <c r="BV52" s="146">
        <f>Spielplan!$BN$16</f>
        <v>0</v>
      </c>
      <c r="BW52" s="155"/>
      <c r="BX52" s="158">
        <f>IF(BT16=BT52,Punktemodus!$B$11,0)</f>
        <v>10</v>
      </c>
      <c r="BY52" s="158">
        <f>IF(BT52=BT33,Punktemodus!B13,0)</f>
        <v>5</v>
      </c>
      <c r="BZ52" s="155"/>
      <c r="CA52" s="155"/>
      <c r="CB52" s="155"/>
      <c r="CC52" s="155"/>
      <c r="CD52" s="155"/>
      <c r="CE52" s="155"/>
      <c r="CF52" s="154"/>
      <c r="CG52" s="154" t="s">
        <v>28</v>
      </c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34"/>
      <c r="CV52" s="134"/>
      <c r="CW52" s="134"/>
    </row>
    <row r="53" spans="1:101" ht="18.75" customHeight="1" thickBot="1" x14ac:dyDescent="0.25">
      <c r="A53" s="60"/>
      <c r="B53" s="60"/>
      <c r="C53" s="60"/>
      <c r="D53" s="60"/>
      <c r="E53" s="85"/>
      <c r="F53" s="60"/>
      <c r="G53" s="85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138"/>
      <c r="BQ53" s="60"/>
      <c r="BR53" s="141"/>
      <c r="BS53" s="149" t="s">
        <v>25</v>
      </c>
      <c r="BT53" s="144" t="str">
        <f>Spielplan!$BL$17</f>
        <v/>
      </c>
      <c r="BU53" s="145"/>
      <c r="BV53" s="146">
        <f>Spielplan!$BN$17</f>
        <v>0</v>
      </c>
      <c r="BW53" s="155"/>
      <c r="BX53" s="158">
        <f>IF(BT17=BT53,Punktemodus!$B$11,0)</f>
        <v>10</v>
      </c>
      <c r="BY53" s="158">
        <f>IF(BT53=BT32,Punktemodus!B13,0)</f>
        <v>5</v>
      </c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34"/>
      <c r="CV53" s="134"/>
      <c r="CW53" s="134"/>
    </row>
    <row r="54" spans="1:101" ht="18.75" customHeight="1" thickBot="1" x14ac:dyDescent="0.3">
      <c r="A54" s="60"/>
      <c r="B54" s="60"/>
      <c r="C54" s="88" t="s">
        <v>90</v>
      </c>
      <c r="D54" s="60"/>
      <c r="E54" s="85"/>
      <c r="F54" s="60"/>
      <c r="G54" s="85"/>
      <c r="H54" s="60"/>
      <c r="I54" s="60"/>
      <c r="J54" s="60"/>
      <c r="K54" s="60"/>
      <c r="L54" s="60"/>
      <c r="M54" s="60" t="s">
        <v>4</v>
      </c>
      <c r="N54" s="60"/>
      <c r="O54" s="60"/>
      <c r="P54" s="60"/>
      <c r="Q54" s="60" t="s">
        <v>6</v>
      </c>
      <c r="R54" s="60"/>
      <c r="S54" s="60"/>
      <c r="T54" s="60"/>
      <c r="U54" s="60" t="s">
        <v>7</v>
      </c>
      <c r="V54" s="60"/>
      <c r="W54" s="60"/>
      <c r="X54" s="60"/>
      <c r="Y54" s="60"/>
      <c r="Z54" s="60" t="s">
        <v>4</v>
      </c>
      <c r="AA54" s="60" t="s">
        <v>5</v>
      </c>
      <c r="AB54" s="60"/>
      <c r="AC54" s="60"/>
      <c r="AD54" s="60" t="s">
        <v>9</v>
      </c>
      <c r="AE54" s="60"/>
      <c r="AF54" s="60"/>
      <c r="AG54" s="60"/>
      <c r="AH54" s="60" t="s">
        <v>32</v>
      </c>
      <c r="AI54" s="60"/>
      <c r="AJ54" s="60"/>
      <c r="AK54" s="60"/>
      <c r="AL54" s="60"/>
      <c r="AM54" s="60"/>
      <c r="AN54" s="60" t="s">
        <v>35</v>
      </c>
      <c r="AO54" s="60"/>
      <c r="AP54" s="60"/>
      <c r="AQ54" s="60"/>
      <c r="AR54" s="60"/>
      <c r="AS54" s="60" t="s">
        <v>33</v>
      </c>
      <c r="AT54" s="60"/>
      <c r="AU54" s="60"/>
      <c r="AV54" s="60"/>
      <c r="AW54" s="60"/>
      <c r="AX54" s="60"/>
      <c r="AY54" s="60"/>
      <c r="AZ54" s="60"/>
      <c r="BA54" s="89" t="s">
        <v>10</v>
      </c>
      <c r="BB54" s="60"/>
      <c r="BC54" s="90" t="s">
        <v>4</v>
      </c>
      <c r="BD54" s="60"/>
      <c r="BE54" s="61" t="s">
        <v>5</v>
      </c>
      <c r="BF54" s="60"/>
      <c r="BG54" s="60"/>
      <c r="BH54" s="60"/>
      <c r="BI54" s="85"/>
      <c r="BJ54" s="60"/>
      <c r="BK54" s="60"/>
      <c r="BL54" s="60"/>
      <c r="BM54" s="60"/>
      <c r="BN54" s="60"/>
      <c r="BO54" s="60"/>
      <c r="BP54" s="138"/>
      <c r="BQ54" s="85"/>
      <c r="BR54" s="141"/>
      <c r="BS54" s="150"/>
      <c r="BT54" s="134"/>
      <c r="BU54" s="134"/>
      <c r="BV54" s="134"/>
      <c r="BW54" s="134"/>
      <c r="BX54" s="148"/>
      <c r="BY54" s="148"/>
      <c r="BZ54" s="134"/>
      <c r="CA54" s="134"/>
      <c r="CB54" s="134"/>
      <c r="CC54" s="134"/>
      <c r="CD54" s="134"/>
      <c r="CE54" s="134"/>
      <c r="CF54" s="144" t="str">
        <f>Spielplan!$BX$18</f>
        <v/>
      </c>
      <c r="CG54" s="145"/>
      <c r="CH54" s="146">
        <f>Spielplan!$BZ$18</f>
        <v>0</v>
      </c>
      <c r="CI54" s="134"/>
      <c r="CJ54" s="134">
        <f>IF(OR(CF54=$CF$18,CF54=$CF$19,CF54=$CF$34,CF54=$CF$35),Punktemodus!$B$19,0)</f>
        <v>30</v>
      </c>
      <c r="CK54" s="134"/>
      <c r="CL54" s="134"/>
      <c r="CM54" s="134"/>
      <c r="CN54" s="134"/>
      <c r="CO54" s="134"/>
      <c r="CP54" s="134"/>
      <c r="CQ54" s="134"/>
      <c r="CR54" s="134"/>
      <c r="CS54" s="134">
        <f>IF(CQ59=CQ23,Punktemodus!B23,0)</f>
        <v>50</v>
      </c>
      <c r="CT54" s="134"/>
      <c r="CU54" s="134"/>
      <c r="CV54" s="134"/>
      <c r="CW54" s="134"/>
    </row>
    <row r="55" spans="1:101" ht="18.75" customHeight="1" thickBot="1" x14ac:dyDescent="0.25">
      <c r="A55" s="60"/>
      <c r="B55" s="60"/>
      <c r="C55" s="92"/>
      <c r="D55" s="60"/>
      <c r="E55" s="85"/>
      <c r="F55" s="60"/>
      <c r="G55" s="85"/>
      <c r="H55" s="60"/>
      <c r="I55" s="60"/>
      <c r="J55" s="60"/>
      <c r="K55" s="60"/>
      <c r="L55" s="60"/>
      <c r="M55" s="60" t="s">
        <v>0</v>
      </c>
      <c r="N55" s="60" t="s">
        <v>1</v>
      </c>
      <c r="O55" s="60" t="s">
        <v>2</v>
      </c>
      <c r="P55" s="60" t="s">
        <v>3</v>
      </c>
      <c r="Q55" s="60" t="s">
        <v>0</v>
      </c>
      <c r="R55" s="60" t="s">
        <v>1</v>
      </c>
      <c r="S55" s="60" t="s">
        <v>2</v>
      </c>
      <c r="T55" s="60" t="s">
        <v>3</v>
      </c>
      <c r="U55" s="60" t="s">
        <v>0</v>
      </c>
      <c r="V55" s="60" t="s">
        <v>1</v>
      </c>
      <c r="W55" s="60" t="s">
        <v>2</v>
      </c>
      <c r="X55" s="60" t="s">
        <v>3</v>
      </c>
      <c r="Y55" s="60"/>
      <c r="Z55" s="60" t="s">
        <v>8</v>
      </c>
      <c r="AA55" s="60"/>
      <c r="AB55" s="60"/>
      <c r="AC55" s="60"/>
      <c r="AD55" s="60"/>
      <c r="AE55" s="60"/>
      <c r="AF55" s="60"/>
      <c r="AG55" s="60"/>
      <c r="AH55" s="60" t="s">
        <v>31</v>
      </c>
      <c r="AI55" s="60"/>
      <c r="AJ55" s="60"/>
      <c r="AK55" s="60"/>
      <c r="AL55" s="60"/>
      <c r="AM55" s="60"/>
      <c r="AN55" s="60" t="str">
        <f>AI56</f>
        <v>Schweiz</v>
      </c>
      <c r="AO55" s="60" t="str">
        <f>AI57</f>
        <v>Ecuador</v>
      </c>
      <c r="AP55" s="60" t="str">
        <f>AI58</f>
        <v>Frankreich</v>
      </c>
      <c r="AQ55" s="60" t="str">
        <f>AI59</f>
        <v>Honduras</v>
      </c>
      <c r="AR55" s="60"/>
      <c r="AS55" s="60" t="s">
        <v>31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85"/>
      <c r="BJ55" s="85"/>
      <c r="BK55" s="85"/>
      <c r="BL55" s="85"/>
      <c r="BM55" s="85"/>
      <c r="BN55" s="85"/>
      <c r="BO55" s="85"/>
      <c r="BP55" s="137"/>
      <c r="BQ55" s="85"/>
      <c r="BR55" s="141"/>
      <c r="BS55" s="134"/>
      <c r="BT55" s="134"/>
      <c r="BU55" s="134"/>
      <c r="BV55" s="134"/>
      <c r="BW55" s="134"/>
      <c r="BX55" s="148"/>
      <c r="BY55" s="148"/>
      <c r="BZ55" s="134"/>
      <c r="CA55" s="134"/>
      <c r="CB55" s="134"/>
      <c r="CC55" s="134"/>
      <c r="CD55" s="134"/>
      <c r="CE55" s="134"/>
      <c r="CF55" s="144" t="str">
        <f>Spielplan!$BX$19</f>
        <v/>
      </c>
      <c r="CG55" s="145"/>
      <c r="CH55" s="146">
        <f>Spielplan!$BZ$19</f>
        <v>0</v>
      </c>
      <c r="CI55" s="134"/>
      <c r="CJ55" s="134">
        <f>IF(OR(CF55=$CF$18,CF55=$CF$19,CF55=$CF$34,CF55=$CF$35),Punktemodus!$B$19,0)</f>
        <v>30</v>
      </c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</row>
    <row r="56" spans="1:101" ht="18.75" customHeight="1" thickBot="1" x14ac:dyDescent="0.3">
      <c r="A56" s="60"/>
      <c r="B56" s="60"/>
      <c r="C56" s="191" t="str">
        <f>Spielplan!$C56</f>
        <v>Schweiz</v>
      </c>
      <c r="D56" s="192"/>
      <c r="E56" s="104"/>
      <c r="F56" s="93"/>
      <c r="G56" s="104"/>
      <c r="H56" s="191" t="str">
        <f>Spielplan!$H$56</f>
        <v>Ecuador</v>
      </c>
      <c r="I56" s="192"/>
      <c r="J56" s="60"/>
      <c r="K56" s="60" t="s">
        <v>96</v>
      </c>
      <c r="L56" s="60">
        <f t="shared" ref="L56:L61" si="16">IF(E56-G56&gt;0,1,IF(G56=E56,0,-1))</f>
        <v>0</v>
      </c>
      <c r="M56" s="60">
        <f>IF($E56="",0,IF($E56&gt;$G56,3,IF($E56=G56,1,0)))</f>
        <v>0</v>
      </c>
      <c r="N56" s="60">
        <f>IF($G56="",0,IF($E56&gt;$G56,0,IF($E56=G56,1,3)))</f>
        <v>0</v>
      </c>
      <c r="O56" s="60"/>
      <c r="P56" s="60"/>
      <c r="Q56" s="60">
        <f>E56</f>
        <v>0</v>
      </c>
      <c r="R56" s="60">
        <f>G56</f>
        <v>0</v>
      </c>
      <c r="S56" s="60"/>
      <c r="T56" s="60"/>
      <c r="U56" s="60">
        <f>G56</f>
        <v>0</v>
      </c>
      <c r="V56" s="60">
        <f>E56</f>
        <v>0</v>
      </c>
      <c r="W56" s="60"/>
      <c r="X56" s="60"/>
      <c r="Y56" s="60"/>
      <c r="Z56" s="60">
        <f>M62</f>
        <v>0</v>
      </c>
      <c r="AA56" s="60">
        <f>Q62</f>
        <v>0</v>
      </c>
      <c r="AB56" s="60">
        <f>U62</f>
        <v>0</v>
      </c>
      <c r="AC56" s="60">
        <f>AA56-AB56</f>
        <v>0</v>
      </c>
      <c r="AD56" s="60">
        <f>IF(Z56&gt;Z57,-1,0)</f>
        <v>0</v>
      </c>
      <c r="AE56" s="60">
        <f>IF(Z56&gt;Z58,-1,0)</f>
        <v>0</v>
      </c>
      <c r="AF56" s="60">
        <f>IF(Z56&gt;Z59,-1,0)</f>
        <v>0</v>
      </c>
      <c r="AG56" s="60">
        <f>10000-(AJ56*1000+AM56*100+AK56*10)</f>
        <v>10000</v>
      </c>
      <c r="AH56" s="90">
        <f>RANK(AG56,AG56:AG59,1)</f>
        <v>1</v>
      </c>
      <c r="AI56" s="60" t="str">
        <f>C56</f>
        <v>Schweiz</v>
      </c>
      <c r="AJ56" s="60">
        <f t="shared" ref="AJ56:AL59" si="17">Z56</f>
        <v>0</v>
      </c>
      <c r="AK56" s="60">
        <f t="shared" si="17"/>
        <v>0</v>
      </c>
      <c r="AL56" s="60">
        <f t="shared" si="17"/>
        <v>0</v>
      </c>
      <c r="AM56" s="60">
        <f>AK56-AL56</f>
        <v>0</v>
      </c>
      <c r="AN56" s="187"/>
      <c r="AO56" s="187">
        <f>IF(AG57=AG56,IF(G56&gt;E56,AG57-0.1,AG57),AG57)</f>
        <v>10000</v>
      </c>
      <c r="AP56" s="187">
        <f>IF(AG58=AG56,IF(G58&gt;E58,AG58-0.1,AG58),AG58)</f>
        <v>10000</v>
      </c>
      <c r="AQ56" s="187">
        <f>IF(AG59=AG56,IF(G60&gt;E60,AG59-0.1,AG59),AG59)</f>
        <v>10000</v>
      </c>
      <c r="AR56" s="187">
        <f>AN60</f>
        <v>30000</v>
      </c>
      <c r="AS56" s="90">
        <f>RANK(AR56,AR56:AR59,1)</f>
        <v>1</v>
      </c>
      <c r="AT56" s="60" t="str">
        <f t="shared" ref="AT56:AW59" si="18">AI56</f>
        <v>Schweiz</v>
      </c>
      <c r="AU56" s="60">
        <f t="shared" si="18"/>
        <v>0</v>
      </c>
      <c r="AV56" s="60">
        <f t="shared" si="18"/>
        <v>0</v>
      </c>
      <c r="AW56" s="60">
        <f t="shared" si="18"/>
        <v>0</v>
      </c>
      <c r="AX56" s="60"/>
      <c r="AY56" s="60"/>
      <c r="AZ56" s="60"/>
      <c r="BA56" s="195">
        <v>1</v>
      </c>
      <c r="BB56" s="191" t="str">
        <f>VLOOKUP(1,AS56:AT59,2,FALSE)</f>
        <v>Schweiz</v>
      </c>
      <c r="BC56" s="196"/>
      <c r="BD56" s="197">
        <f>VLOOKUP(1,AS56:AW59,3,FALSE)</f>
        <v>0</v>
      </c>
      <c r="BE56" s="198">
        <f>VLOOKUP(1,AS56:AW59,4,FALSE)</f>
        <v>0</v>
      </c>
      <c r="BF56" s="93" t="s">
        <v>12</v>
      </c>
      <c r="BG56" s="198">
        <f>VLOOKUP(1,AS56:AW59,5,FALSE)</f>
        <v>0</v>
      </c>
      <c r="BH56" s="199" t="s">
        <v>121</v>
      </c>
      <c r="BI56" s="85"/>
      <c r="BJ56" s="85">
        <f>IF(E56&gt;G56,IF(Spielplan!E56&gt;Spielplan!G56,Punktemodus!$B$3,0),0)</f>
        <v>0</v>
      </c>
      <c r="BK56" s="85">
        <f>IF(E56=G56,IF(Spielplan!E56=Spielplan!G56,Punktemodus!$B$3,0),0)</f>
        <v>10</v>
      </c>
      <c r="BL56" s="85">
        <f>IF(E56&lt;G56,IF(Spielplan!E56&lt;Spielplan!G56,Punktemodus!$B$3,0),0)</f>
        <v>0</v>
      </c>
      <c r="BM56" s="85">
        <f>IF(E56=Spielplan!E56,IF(G56=Spielplan!G56,Punktemodus!$B$5,0),0)</f>
        <v>3</v>
      </c>
      <c r="BN56" s="85">
        <f>IF(E56=Spielplan!E56,Punktemodus!$B$7,0)</f>
        <v>1</v>
      </c>
      <c r="BO56" s="85">
        <f>IF(G56=Spielplan!G56,Punktemodus!$B$7,0)</f>
        <v>1</v>
      </c>
      <c r="BP56" s="137">
        <f>IF(Spielplan!E56="",0,SUM(BJ56:BO56))</f>
        <v>0</v>
      </c>
      <c r="BQ56" s="85"/>
      <c r="BR56" s="141"/>
      <c r="BS56" s="153" t="s">
        <v>121</v>
      </c>
      <c r="BT56" s="144" t="str">
        <f>Spielplan!$BL$20</f>
        <v/>
      </c>
      <c r="BU56" s="145"/>
      <c r="BV56" s="146">
        <f>Spielplan!$BN$20</f>
        <v>0</v>
      </c>
      <c r="BW56" s="147"/>
      <c r="BX56" s="148">
        <f>IF(BT20=BT56,Punktemodus!$B$11,0)</f>
        <v>10</v>
      </c>
      <c r="BY56" s="148">
        <f>IF(BT56=BT37,Punktemodus!B13,0)</f>
        <v>5</v>
      </c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</row>
    <row r="57" spans="1:101" ht="18.75" customHeight="1" thickBot="1" x14ac:dyDescent="0.3">
      <c r="A57" s="60"/>
      <c r="B57" s="60"/>
      <c r="C57" s="193" t="str">
        <f>Spielplan!$C$57</f>
        <v>Frankreich</v>
      </c>
      <c r="D57" s="194"/>
      <c r="E57" s="104"/>
      <c r="F57" s="93"/>
      <c r="G57" s="104"/>
      <c r="H57" s="193" t="str">
        <f>Spielplan!$H$57</f>
        <v>Honduras</v>
      </c>
      <c r="I57" s="194"/>
      <c r="J57" s="60"/>
      <c r="K57" s="60" t="s">
        <v>97</v>
      </c>
      <c r="L57" s="60">
        <f t="shared" si="16"/>
        <v>0</v>
      </c>
      <c r="M57" s="60"/>
      <c r="N57" s="60"/>
      <c r="O57" s="60">
        <f>IF($E57="",0,IF($E57&gt;$G57,3,IF($E57=$G57,1,0)))</f>
        <v>0</v>
      </c>
      <c r="P57" s="60">
        <f>IF($G57="",0,IF($E57&gt;$G57,0,IF($E57=$G57,1,3)))</f>
        <v>0</v>
      </c>
      <c r="Q57" s="60"/>
      <c r="R57" s="60"/>
      <c r="S57" s="60">
        <f>E57</f>
        <v>0</v>
      </c>
      <c r="T57" s="60">
        <f>G57</f>
        <v>0</v>
      </c>
      <c r="U57" s="60"/>
      <c r="V57" s="60"/>
      <c r="W57" s="60">
        <f>G57</f>
        <v>0</v>
      </c>
      <c r="X57" s="60">
        <f>E57</f>
        <v>0</v>
      </c>
      <c r="Y57" s="60"/>
      <c r="Z57" s="60">
        <f>N62</f>
        <v>0</v>
      </c>
      <c r="AA57" s="60">
        <f>R62</f>
        <v>0</v>
      </c>
      <c r="AB57" s="60">
        <f>V62</f>
        <v>0</v>
      </c>
      <c r="AC57" s="60">
        <f>AA57-AB57</f>
        <v>0</v>
      </c>
      <c r="AD57" s="60">
        <f>IF(Z57&gt;Z56,-1,0)</f>
        <v>0</v>
      </c>
      <c r="AE57" s="60">
        <f>IF(Z57&gt;Z58,-1,0)</f>
        <v>0</v>
      </c>
      <c r="AF57" s="60">
        <f>IF(Z57&gt;Z59,-1,0)</f>
        <v>0</v>
      </c>
      <c r="AG57" s="60">
        <f>10000-(AJ57*1000+AM57*100+AK57*10)</f>
        <v>10000</v>
      </c>
      <c r="AH57" s="90">
        <f>RANK(AG57,AG56:AG59,1)</f>
        <v>1</v>
      </c>
      <c r="AI57" s="60" t="str">
        <f>H56</f>
        <v>Ecuador</v>
      </c>
      <c r="AJ57" s="60">
        <f t="shared" si="17"/>
        <v>0</v>
      </c>
      <c r="AK57" s="60">
        <f t="shared" si="17"/>
        <v>0</v>
      </c>
      <c r="AL57" s="60">
        <f t="shared" si="17"/>
        <v>0</v>
      </c>
      <c r="AM57" s="60">
        <f>AK57-AL57</f>
        <v>0</v>
      </c>
      <c r="AN57" s="187">
        <f>IF(AG56=AG57,IF(E56&gt;G56,AG56-0.1,AG56),AG56)</f>
        <v>10000</v>
      </c>
      <c r="AO57" s="187"/>
      <c r="AP57" s="187">
        <f>IF(AG58=AG57,IF(G61&gt;E61,AG58-0.1,AG58),AG58)</f>
        <v>10000</v>
      </c>
      <c r="AQ57" s="187">
        <f>IF(AG59=AG57,IF(G59&gt;E59,AG59-0.1,AG59),AG59)</f>
        <v>10000</v>
      </c>
      <c r="AR57" s="187">
        <f>AO60</f>
        <v>30000</v>
      </c>
      <c r="AS57" s="90">
        <f>RANK(AR57,AR56:AR59,1)</f>
        <v>1</v>
      </c>
      <c r="AT57" s="60" t="str">
        <f t="shared" si="18"/>
        <v>Ecuador</v>
      </c>
      <c r="AU57" s="60">
        <f t="shared" si="18"/>
        <v>0</v>
      </c>
      <c r="AV57" s="60">
        <f t="shared" si="18"/>
        <v>0</v>
      </c>
      <c r="AW57" s="60">
        <f t="shared" si="18"/>
        <v>0</v>
      </c>
      <c r="AX57" s="60"/>
      <c r="AY57" s="60"/>
      <c r="AZ57" s="60"/>
      <c r="BA57" s="235">
        <v>2</v>
      </c>
      <c r="BB57" s="193" t="e">
        <f>VLOOKUP(2,AS56:AT59,2,FALSE)</f>
        <v>#N/A</v>
      </c>
      <c r="BC57" s="236"/>
      <c r="BD57" s="237" t="e">
        <f>VLOOKUP(2,AS56:AW59,3,FALSE)</f>
        <v>#N/A</v>
      </c>
      <c r="BE57" s="238" t="e">
        <f>VLOOKUP(2,AS56:AW59,4,FALSE)</f>
        <v>#N/A</v>
      </c>
      <c r="BF57" s="93" t="s">
        <v>12</v>
      </c>
      <c r="BG57" s="238" t="e">
        <f>VLOOKUP(2,AS56:AW59,5,FALSE)</f>
        <v>#N/A</v>
      </c>
      <c r="BH57" s="238" t="s">
        <v>127</v>
      </c>
      <c r="BI57" s="85"/>
      <c r="BJ57" s="85">
        <f>IF(E57&gt;G57,IF(Spielplan!E57&gt;Spielplan!G57,Punktemodus!$B$3,0),0)</f>
        <v>0</v>
      </c>
      <c r="BK57" s="85">
        <f>IF(E57=G57,IF(Spielplan!E57=Spielplan!G57,Punktemodus!$B$3,0),0)</f>
        <v>10</v>
      </c>
      <c r="BL57" s="85">
        <f>IF(E57&lt;G57,IF(Spielplan!E57&lt;Spielplan!G57,Punktemodus!$B$3,0),0)</f>
        <v>0</v>
      </c>
      <c r="BM57" s="85">
        <f>IF(E57=Spielplan!E57,IF(G57=Spielplan!G57,Punktemodus!$B$5,0),0)</f>
        <v>3</v>
      </c>
      <c r="BN57" s="85">
        <f>IF(E57=Spielplan!E57,Punktemodus!$B$7,0)</f>
        <v>1</v>
      </c>
      <c r="BO57" s="85">
        <f>IF(G57=Spielplan!G57,Punktemodus!$B$7,0)</f>
        <v>1</v>
      </c>
      <c r="BP57" s="137">
        <f>IF(Spielplan!E57="",0,SUM(BJ57:BO57))</f>
        <v>0</v>
      </c>
      <c r="BQ57" s="85"/>
      <c r="BR57" s="141"/>
      <c r="BS57" s="149" t="s">
        <v>122</v>
      </c>
      <c r="BT57" s="144" t="str">
        <f>Spielplan!$BL$21</f>
        <v/>
      </c>
      <c r="BU57" s="145"/>
      <c r="BV57" s="146">
        <f>Spielplan!$BN$21</f>
        <v>0</v>
      </c>
      <c r="BW57" s="134"/>
      <c r="BX57" s="148">
        <f>IF(BT21=BT57,Punktemodus!$B$11,0)</f>
        <v>10</v>
      </c>
      <c r="BY57" s="148">
        <f>IF(BT57=BT36,Punktemodus!B13,0)</f>
        <v>5</v>
      </c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54" t="s">
        <v>29</v>
      </c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</row>
    <row r="58" spans="1:101" ht="18.75" customHeight="1" thickBot="1" x14ac:dyDescent="0.3">
      <c r="A58" s="60"/>
      <c r="B58" s="60"/>
      <c r="C58" s="191" t="str">
        <f>C56</f>
        <v>Schweiz</v>
      </c>
      <c r="D58" s="192"/>
      <c r="E58" s="104"/>
      <c r="F58" s="93"/>
      <c r="G58" s="104"/>
      <c r="H58" s="191" t="str">
        <f>C57</f>
        <v>Frankreich</v>
      </c>
      <c r="I58" s="192"/>
      <c r="J58" s="60"/>
      <c r="K58" s="60" t="s">
        <v>98</v>
      </c>
      <c r="L58" s="60">
        <f t="shared" si="16"/>
        <v>0</v>
      </c>
      <c r="M58" s="60">
        <f>IF($E58="",0,IF($E58&gt;$G58,3,IF($E58=G58,1,0)))</f>
        <v>0</v>
      </c>
      <c r="N58" s="60"/>
      <c r="O58" s="60">
        <f>IF($G58="",0,IF($E58&gt;$G58,0,IF($E58=$G58,1,3)))</f>
        <v>0</v>
      </c>
      <c r="P58" s="60"/>
      <c r="Q58" s="60">
        <f>E58</f>
        <v>0</v>
      </c>
      <c r="R58" s="60"/>
      <c r="S58" s="60">
        <f>G58</f>
        <v>0</v>
      </c>
      <c r="T58" s="60"/>
      <c r="U58" s="60">
        <f>G58</f>
        <v>0</v>
      </c>
      <c r="V58" s="60"/>
      <c r="W58" s="60">
        <f>E58</f>
        <v>0</v>
      </c>
      <c r="X58" s="60"/>
      <c r="Y58" s="60"/>
      <c r="Z58" s="60">
        <f>O62</f>
        <v>0</v>
      </c>
      <c r="AA58" s="60">
        <f>S62</f>
        <v>0</v>
      </c>
      <c r="AB58" s="60">
        <f>W62</f>
        <v>0</v>
      </c>
      <c r="AC58" s="60">
        <f>AA58-AB58</f>
        <v>0</v>
      </c>
      <c r="AD58" s="60">
        <f>IF(Z58&gt;Z56,-1,0)</f>
        <v>0</v>
      </c>
      <c r="AE58" s="60">
        <f>IF(Z58&gt;Z57,-1,0)</f>
        <v>0</v>
      </c>
      <c r="AF58" s="60">
        <f>IF(Z58&gt;Z59,-1,0)</f>
        <v>0</v>
      </c>
      <c r="AG58" s="60">
        <f>10000-(AJ58*1000+AM58*100+AK58*10)</f>
        <v>10000</v>
      </c>
      <c r="AH58" s="90">
        <f>RANK(AG58,AG56:AG59,1)</f>
        <v>1</v>
      </c>
      <c r="AI58" s="60" t="str">
        <f>C57</f>
        <v>Frankreich</v>
      </c>
      <c r="AJ58" s="60">
        <f t="shared" si="17"/>
        <v>0</v>
      </c>
      <c r="AK58" s="60">
        <f t="shared" si="17"/>
        <v>0</v>
      </c>
      <c r="AL58" s="60">
        <f t="shared" si="17"/>
        <v>0</v>
      </c>
      <c r="AM58" s="60">
        <f>AK58-AL58</f>
        <v>0</v>
      </c>
      <c r="AN58" s="187">
        <f>IF(AG56=AG58,IF(E58&gt;G58,AG56-0.1,AG56),AG56)</f>
        <v>10000</v>
      </c>
      <c r="AO58" s="187">
        <f>IF(AG57=AG58,IF(E61&gt;G61,AG57-0.1,AG57),AG57)</f>
        <v>10000</v>
      </c>
      <c r="AP58" s="187"/>
      <c r="AQ58" s="187">
        <f>IF(AG59=AG58,IF(G57&gt;E57,AG59-0.1,AG59),AG59)</f>
        <v>10000</v>
      </c>
      <c r="AR58" s="187">
        <f>AP60</f>
        <v>30000</v>
      </c>
      <c r="AS58" s="90">
        <f>RANK(AR58,AR56:AR59,1)</f>
        <v>1</v>
      </c>
      <c r="AT58" s="60" t="str">
        <f t="shared" si="18"/>
        <v>Frankreich</v>
      </c>
      <c r="AU58" s="60">
        <f t="shared" si="18"/>
        <v>0</v>
      </c>
      <c r="AV58" s="60">
        <f t="shared" si="18"/>
        <v>0</v>
      </c>
      <c r="AW58" s="60">
        <f t="shared" si="18"/>
        <v>0</v>
      </c>
      <c r="AX58" s="60"/>
      <c r="AY58" s="60"/>
      <c r="AZ58" s="60"/>
      <c r="BA58" s="113">
        <v>3</v>
      </c>
      <c r="BB58" s="114" t="e">
        <f>VLOOKUP(3,AS56:AT59,2,FALSE)</f>
        <v>#N/A</v>
      </c>
      <c r="BC58" s="115"/>
      <c r="BD58" s="116" t="e">
        <f>VLOOKUP(3,AS56:AW59,3,FALSE)</f>
        <v>#N/A</v>
      </c>
      <c r="BE58" s="116" t="e">
        <f>VLOOKUP(3,AS56:AW59,4,FALSE)</f>
        <v>#N/A</v>
      </c>
      <c r="BF58" s="93" t="s">
        <v>12</v>
      </c>
      <c r="BG58" s="116" t="e">
        <f>VLOOKUP(3,AS56:AW59,5,FALSE)</f>
        <v>#N/A</v>
      </c>
      <c r="BH58" s="60"/>
      <c r="BI58" s="85"/>
      <c r="BJ58" s="85">
        <f>IF(E58&gt;G58,IF(Spielplan!E58&gt;Spielplan!G58,Punktemodus!$B$3,0),0)</f>
        <v>0</v>
      </c>
      <c r="BK58" s="85">
        <f>IF(E58=G58,IF(Spielplan!E58=Spielplan!G58,Punktemodus!$B$3,0),0)</f>
        <v>10</v>
      </c>
      <c r="BL58" s="85">
        <f>IF(E58&lt;G58,IF(Spielplan!E58&lt;Spielplan!G58,Punktemodus!$B$3,0),0)</f>
        <v>0</v>
      </c>
      <c r="BM58" s="85">
        <f>IF(E58=Spielplan!E58,IF(G58=Spielplan!G58,Punktemodus!$B$5,0),0)</f>
        <v>3</v>
      </c>
      <c r="BN58" s="85">
        <f>IF(E58=Spielplan!E58,Punktemodus!$B$7,0)</f>
        <v>1</v>
      </c>
      <c r="BO58" s="85">
        <f>IF(G58=Spielplan!G58,Punktemodus!$B$7,0)</f>
        <v>1</v>
      </c>
      <c r="BP58" s="137">
        <f>IF(Spielplan!E58="",0,SUM(BJ58:BO58))</f>
        <v>0</v>
      </c>
      <c r="BQ58" s="85"/>
      <c r="BR58" s="141"/>
      <c r="BS58" s="150"/>
      <c r="BT58" s="134"/>
      <c r="BU58" s="134"/>
      <c r="BV58" s="134"/>
      <c r="BW58" s="134"/>
      <c r="BX58" s="148"/>
      <c r="BY58" s="148"/>
      <c r="BZ58" s="134"/>
      <c r="CA58" s="144" t="str">
        <f>Spielplan!$BS$22</f>
        <v/>
      </c>
      <c r="CB58" s="145"/>
      <c r="CC58" s="146">
        <f>Spielplan!$BU$22</f>
        <v>0</v>
      </c>
      <c r="CD58" s="147"/>
      <c r="CE58" s="134">
        <f>IF(CA58=CA22,Punktemodus!B15,0)</f>
        <v>20</v>
      </c>
      <c r="CF58" s="148">
        <f>IF(OR(CA58=$CA$14,CA58=$CA$15,CA58=$CA$23,CA58=$CA$30,CA58=$CA$31,CA58=$CA$38,CA58=$CA$39),Punktemodus!B17,0)</f>
        <v>10</v>
      </c>
      <c r="CG58" s="134"/>
      <c r="CH58" s="134"/>
      <c r="CI58" s="147"/>
      <c r="CJ58" s="134"/>
      <c r="CK58" s="134"/>
      <c r="CL58" s="134"/>
      <c r="CM58" s="134"/>
      <c r="CN58" s="134"/>
      <c r="CO58" s="134"/>
      <c r="CP58" s="134"/>
      <c r="CQ58" s="155"/>
      <c r="CR58" s="142" t="s">
        <v>130</v>
      </c>
      <c r="CS58" s="155"/>
      <c r="CT58" s="155"/>
      <c r="CU58" s="155"/>
      <c r="CV58" s="155"/>
      <c r="CW58" s="134"/>
    </row>
    <row r="59" spans="1:101" ht="18.75" customHeight="1" thickBot="1" x14ac:dyDescent="0.3">
      <c r="A59" s="60"/>
      <c r="B59" s="60"/>
      <c r="C59" s="193" t="str">
        <f>H56</f>
        <v>Ecuador</v>
      </c>
      <c r="D59" s="194"/>
      <c r="E59" s="104"/>
      <c r="F59" s="93"/>
      <c r="G59" s="104"/>
      <c r="H59" s="193" t="str">
        <f>H57</f>
        <v>Honduras</v>
      </c>
      <c r="I59" s="194"/>
      <c r="J59" s="60"/>
      <c r="K59" s="60" t="s">
        <v>99</v>
      </c>
      <c r="L59" s="60">
        <f t="shared" si="16"/>
        <v>0</v>
      </c>
      <c r="M59" s="60"/>
      <c r="N59" s="60">
        <f>IF($E59="",0,IF($E59&gt;$G59,3,IF($E59=$G59,1,0)))</f>
        <v>0</v>
      </c>
      <c r="O59" s="60"/>
      <c r="P59" s="60">
        <f>IF($G59="",0,IF($E59&gt;$G59,0,IF($E59=$G59,1,3)))</f>
        <v>0</v>
      </c>
      <c r="Q59" s="60"/>
      <c r="R59" s="60">
        <f>E59</f>
        <v>0</v>
      </c>
      <c r="S59" s="60"/>
      <c r="T59" s="60">
        <f>G59</f>
        <v>0</v>
      </c>
      <c r="U59" s="60"/>
      <c r="V59" s="60">
        <f>G59</f>
        <v>0</v>
      </c>
      <c r="W59" s="60"/>
      <c r="X59" s="60">
        <f>E59</f>
        <v>0</v>
      </c>
      <c r="Y59" s="60"/>
      <c r="Z59" s="60">
        <f>P62</f>
        <v>0</v>
      </c>
      <c r="AA59" s="60">
        <f>T62</f>
        <v>0</v>
      </c>
      <c r="AB59" s="60">
        <f>X62</f>
        <v>0</v>
      </c>
      <c r="AC59" s="60">
        <f>AA59-AB59</f>
        <v>0</v>
      </c>
      <c r="AD59" s="60">
        <f>IF(Z59&gt;Z56,-1,0)</f>
        <v>0</v>
      </c>
      <c r="AE59" s="60">
        <f>IF(Z59&gt;Z57,-1,0)</f>
        <v>0</v>
      </c>
      <c r="AF59" s="60">
        <f>IF(Z59&gt;Z58,-1,0)</f>
        <v>0</v>
      </c>
      <c r="AG59" s="60">
        <f>10000-(AJ59*1000+AM59*100+AK59*10)</f>
        <v>10000</v>
      </c>
      <c r="AH59" s="90">
        <f>RANK(AG59,AG56:AG59,1)</f>
        <v>1</v>
      </c>
      <c r="AI59" s="60" t="str">
        <f>H57</f>
        <v>Honduras</v>
      </c>
      <c r="AJ59" s="60">
        <f t="shared" si="17"/>
        <v>0</v>
      </c>
      <c r="AK59" s="60">
        <f t="shared" si="17"/>
        <v>0</v>
      </c>
      <c r="AL59" s="60">
        <f t="shared" si="17"/>
        <v>0</v>
      </c>
      <c r="AM59" s="60">
        <f>AK59-AL59</f>
        <v>0</v>
      </c>
      <c r="AN59" s="187">
        <f>IF(AG56=AG59,IF(E60&gt;G60,AG56-0.1,AG56),AG56)</f>
        <v>10000</v>
      </c>
      <c r="AO59" s="187">
        <f>IF(AG57=AG59,IF(E59&gt;G59,AG57-0.1,AG57),AG57)</f>
        <v>10000</v>
      </c>
      <c r="AP59" s="187">
        <f>IF(AG58=AG59,IF(E57&gt;G57,AG58-0.1,AG58),AG58)</f>
        <v>10000</v>
      </c>
      <c r="AQ59" s="187"/>
      <c r="AR59" s="187">
        <f>AQ60</f>
        <v>30000</v>
      </c>
      <c r="AS59" s="90">
        <f>RANK(AR59,AR56:AR59,1)</f>
        <v>1</v>
      </c>
      <c r="AT59" s="60" t="str">
        <f t="shared" si="18"/>
        <v>Honduras</v>
      </c>
      <c r="AU59" s="60">
        <f t="shared" si="18"/>
        <v>0</v>
      </c>
      <c r="AV59" s="60">
        <f t="shared" si="18"/>
        <v>0</v>
      </c>
      <c r="AW59" s="60">
        <f t="shared" si="18"/>
        <v>0</v>
      </c>
      <c r="AX59" s="60"/>
      <c r="AY59" s="60"/>
      <c r="AZ59" s="60"/>
      <c r="BA59" s="113">
        <v>4</v>
      </c>
      <c r="BB59" s="114" t="e">
        <f>VLOOKUP(4,AS56:AT59,2,FALSE)</f>
        <v>#N/A</v>
      </c>
      <c r="BC59" s="115"/>
      <c r="BD59" s="116" t="e">
        <f>VLOOKUP(4,AS56:AW59,3,FALSE)</f>
        <v>#N/A</v>
      </c>
      <c r="BE59" s="116" t="e">
        <f>VLOOKUP(4,AS56:AW59,4,FALSE)</f>
        <v>#N/A</v>
      </c>
      <c r="BF59" s="93" t="s">
        <v>12</v>
      </c>
      <c r="BG59" s="116" t="e">
        <f>VLOOKUP(4,AS56:AW59,5,FALSE)</f>
        <v>#N/A</v>
      </c>
      <c r="BH59" s="60"/>
      <c r="BI59" s="85"/>
      <c r="BJ59" s="85">
        <f>IF(E59&gt;G59,IF(Spielplan!E59&gt;Spielplan!G59,Punktemodus!$B$3,0),0)</f>
        <v>0</v>
      </c>
      <c r="BK59" s="85">
        <f>IF(E59=G59,IF(Spielplan!E59=Spielplan!G59,Punktemodus!$B$3,0),0)</f>
        <v>10</v>
      </c>
      <c r="BL59" s="85">
        <f>IF(E59&lt;G59,IF(Spielplan!E59&lt;Spielplan!G59,Punktemodus!$B$3,0),0)</f>
        <v>0</v>
      </c>
      <c r="BM59" s="85">
        <f>IF(E59=Spielplan!E59,IF(G59=Spielplan!G59,Punktemodus!$B$5,0),0)</f>
        <v>3</v>
      </c>
      <c r="BN59" s="85">
        <f>IF(E59=Spielplan!E59,Punktemodus!$B$7,0)</f>
        <v>1</v>
      </c>
      <c r="BO59" s="85">
        <f>IF(G59=Spielplan!G59,Punktemodus!$B$7,0)</f>
        <v>1</v>
      </c>
      <c r="BP59" s="137">
        <f>IF(Spielplan!E59="",0,SUM(BJ59:BO59))</f>
        <v>0</v>
      </c>
      <c r="BQ59" s="85"/>
      <c r="BR59" s="141"/>
      <c r="BS59" s="134"/>
      <c r="BT59" s="134"/>
      <c r="BU59" s="134"/>
      <c r="BV59" s="134"/>
      <c r="BW59" s="134"/>
      <c r="BX59" s="148"/>
      <c r="BY59" s="148"/>
      <c r="BZ59" s="134"/>
      <c r="CA59" s="144" t="str">
        <f>Spielplan!$BS$23</f>
        <v/>
      </c>
      <c r="CB59" s="145"/>
      <c r="CC59" s="146">
        <f>Spielplan!$BU$23</f>
        <v>0</v>
      </c>
      <c r="CD59" s="134"/>
      <c r="CE59" s="134">
        <f>IF(CA59=CA23,Punktemodus!B15,0)</f>
        <v>20</v>
      </c>
      <c r="CF59" s="148">
        <f>IF(OR(CA59=$CA$14,CA59=$CA$15,CA59=$CA$22,CA59=$CA$30,CA59=$CA$31,CA59=$CA$38,CA59=$CA$39),Punktemodus!B17,0)</f>
        <v>10</v>
      </c>
      <c r="CG59" s="134"/>
      <c r="CH59" s="134"/>
      <c r="CI59" s="134"/>
      <c r="CJ59" s="134"/>
      <c r="CK59" s="144" t="str">
        <f>Spielplan!$CC$23</f>
        <v/>
      </c>
      <c r="CL59" s="145"/>
      <c r="CM59" s="146">
        <f>Spielplan!$CE$23</f>
        <v>0</v>
      </c>
      <c r="CN59" s="134"/>
      <c r="CO59" s="134">
        <f>IF(OR(CK59=CK23,CK59=CK24),Punktemodus!B21,0)</f>
        <v>40</v>
      </c>
      <c r="CP59" s="134"/>
      <c r="CQ59" s="370" t="str">
        <f>Spielplan!$CI$23</f>
        <v/>
      </c>
      <c r="CR59" s="371"/>
      <c r="CS59" s="371"/>
      <c r="CT59" s="371"/>
      <c r="CU59" s="371"/>
      <c r="CV59" s="372"/>
      <c r="CW59" s="134"/>
    </row>
    <row r="60" spans="1:101" ht="18.75" customHeight="1" thickBot="1" x14ac:dyDescent="0.3">
      <c r="A60" s="60"/>
      <c r="B60" s="60"/>
      <c r="C60" s="191" t="str">
        <f>C56</f>
        <v>Schweiz</v>
      </c>
      <c r="D60" s="192"/>
      <c r="E60" s="104"/>
      <c r="F60" s="93"/>
      <c r="G60" s="104"/>
      <c r="H60" s="191" t="str">
        <f>H57</f>
        <v>Honduras</v>
      </c>
      <c r="I60" s="192"/>
      <c r="J60" s="60"/>
      <c r="K60" s="60" t="s">
        <v>100</v>
      </c>
      <c r="L60" s="60">
        <f t="shared" si="16"/>
        <v>0</v>
      </c>
      <c r="M60" s="60">
        <f>IF($E60="",0,IF($E60&gt;$G60,3,IF($E60=G60,1,0)))</f>
        <v>0</v>
      </c>
      <c r="N60" s="60"/>
      <c r="O60" s="60"/>
      <c r="P60" s="60">
        <f>IF($G60="",0,IF($E60&gt;$G60,0,IF($E60=$G60,1,3)))</f>
        <v>0</v>
      </c>
      <c r="Q60" s="60">
        <f>E60</f>
        <v>0</v>
      </c>
      <c r="R60" s="60"/>
      <c r="S60" s="60"/>
      <c r="T60" s="60">
        <f>G60</f>
        <v>0</v>
      </c>
      <c r="U60" s="60">
        <f>G60</f>
        <v>0</v>
      </c>
      <c r="V60" s="60"/>
      <c r="W60" s="60"/>
      <c r="X60" s="60">
        <f>E60</f>
        <v>0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187">
        <f>SUM(AN56:AN59)</f>
        <v>30000</v>
      </c>
      <c r="AO60" s="187">
        <f>SUM(AO56:AO59)</f>
        <v>30000</v>
      </c>
      <c r="AP60" s="187">
        <f>SUM(AP56:AP59)</f>
        <v>30000</v>
      </c>
      <c r="AQ60" s="187">
        <f>SUM(AQ56:AQ59)</f>
        <v>30000</v>
      </c>
      <c r="AR60" s="187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85">
        <f>IF(E60&gt;G60,IF(Spielplan!E60&gt;Spielplan!G60,Punktemodus!$B$3,0),0)</f>
        <v>0</v>
      </c>
      <c r="BK60" s="85">
        <f>IF(E60=G60,IF(Spielplan!E60=Spielplan!G60,Punktemodus!$B$3,0),0)</f>
        <v>10</v>
      </c>
      <c r="BL60" s="85">
        <f>IF(E60&lt;G60,IF(Spielplan!E60&lt;Spielplan!G60,Punktemodus!$B$3,0),0)</f>
        <v>0</v>
      </c>
      <c r="BM60" s="85">
        <f>IF(E60=Spielplan!E60,IF(G60=Spielplan!G60,Punktemodus!$B$5,0),0)</f>
        <v>3</v>
      </c>
      <c r="BN60" s="85">
        <f>IF(E60=Spielplan!E60,Punktemodus!$B$7,0)</f>
        <v>1</v>
      </c>
      <c r="BO60" s="85">
        <f>IF(G60=Spielplan!G60,Punktemodus!$B$7,0)</f>
        <v>1</v>
      </c>
      <c r="BP60" s="137">
        <f>IF(Spielplan!E60="",0,SUM(BJ60:BO60))</f>
        <v>0</v>
      </c>
      <c r="BQ60" s="60"/>
      <c r="BR60" s="141"/>
      <c r="BS60" s="153" t="s">
        <v>123</v>
      </c>
      <c r="BT60" s="144" t="str">
        <f>Spielplan!$BL$24</f>
        <v/>
      </c>
      <c r="BU60" s="145"/>
      <c r="BV60" s="146">
        <f>Spielplan!$BN$24</f>
        <v>0</v>
      </c>
      <c r="BW60" s="147"/>
      <c r="BX60" s="148">
        <f>IF(BT24=BT60,Punktemodus!$B$11,0)</f>
        <v>10</v>
      </c>
      <c r="BY60" s="148">
        <f>IF(BT60=BT41,Punktemodus!B13,0)</f>
        <v>5</v>
      </c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44" t="str">
        <f>Spielplan!$CC$24</f>
        <v/>
      </c>
      <c r="CL60" s="145"/>
      <c r="CM60" s="146">
        <f>Spielplan!$CE$24</f>
        <v>0</v>
      </c>
      <c r="CN60" s="134"/>
      <c r="CO60" s="134">
        <f>IF(OR(CK60=CK23,CK60=CK24),Punktemodus!B21,0)</f>
        <v>40</v>
      </c>
      <c r="CP60" s="134"/>
      <c r="CQ60" s="373"/>
      <c r="CR60" s="374"/>
      <c r="CS60" s="374"/>
      <c r="CT60" s="374"/>
      <c r="CU60" s="374"/>
      <c r="CV60" s="375"/>
      <c r="CW60" s="134"/>
    </row>
    <row r="61" spans="1:101" ht="18.75" customHeight="1" thickBot="1" x14ac:dyDescent="0.3">
      <c r="A61" s="60"/>
      <c r="B61" s="60"/>
      <c r="C61" s="193" t="str">
        <f>H56</f>
        <v>Ecuador</v>
      </c>
      <c r="D61" s="194"/>
      <c r="E61" s="104"/>
      <c r="F61" s="93"/>
      <c r="G61" s="104"/>
      <c r="H61" s="193" t="str">
        <f>C57</f>
        <v>Frankreich</v>
      </c>
      <c r="I61" s="194"/>
      <c r="J61" s="60"/>
      <c r="K61" s="60" t="s">
        <v>100</v>
      </c>
      <c r="L61" s="60">
        <f t="shared" si="16"/>
        <v>0</v>
      </c>
      <c r="M61" s="60"/>
      <c r="N61" s="60">
        <f>IF($E61="",0,IF($E61&gt;$G61,3,IF($E61=$G61,1,0)))</f>
        <v>0</v>
      </c>
      <c r="O61" s="60">
        <f>IF($G61="",0,IF($E61&gt;$G61,0,IF($E61=$G61,1,3)))</f>
        <v>0</v>
      </c>
      <c r="P61" s="60"/>
      <c r="Q61" s="60"/>
      <c r="R61" s="60">
        <f>E61</f>
        <v>0</v>
      </c>
      <c r="S61" s="60">
        <f>G61</f>
        <v>0</v>
      </c>
      <c r="T61" s="60"/>
      <c r="U61" s="60"/>
      <c r="V61" s="60">
        <f>G61</f>
        <v>0</v>
      </c>
      <c r="W61" s="60">
        <f>E61</f>
        <v>0</v>
      </c>
      <c r="X61" s="60"/>
      <c r="Y61" s="60"/>
      <c r="Z61" s="60" t="s">
        <v>30</v>
      </c>
      <c r="AA61" s="60"/>
      <c r="AB61" s="60"/>
      <c r="AC61" s="60"/>
      <c r="AD61" s="60"/>
      <c r="AE61" s="60"/>
      <c r="AF61" s="60"/>
      <c r="AG61" s="60" t="b">
        <f>OR(AG56=AG57,AG56=AG58,AG56=AG59,AG57=AG58,AG57=AG59,AG58=AG59)</f>
        <v>1</v>
      </c>
      <c r="AH61" s="60"/>
      <c r="AI61" s="60"/>
      <c r="AJ61" s="60"/>
      <c r="AK61" s="60"/>
      <c r="AL61" s="60"/>
      <c r="AM61" s="60"/>
      <c r="AN61" s="60"/>
      <c r="AO61" s="60" t="s">
        <v>34</v>
      </c>
      <c r="AP61" s="60"/>
      <c r="AQ61" s="60"/>
      <c r="AR61" s="60" t="b">
        <f>OR(AR56=AR57,AR56=AR58,AR56=AR59,AR57=AR58,AR57=AR59,AR58=AR59)</f>
        <v>1</v>
      </c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85">
        <f>IF(E61&gt;G61,IF(Spielplan!E61&gt;Spielplan!G61,Punktemodus!$B$3,0),0)</f>
        <v>0</v>
      </c>
      <c r="BK61" s="85">
        <f>IF(E61=G61,IF(Spielplan!E61=Spielplan!G61,Punktemodus!$B$3,0),0)</f>
        <v>10</v>
      </c>
      <c r="BL61" s="85">
        <f>IF(E61&lt;G61,IF(Spielplan!E61&lt;Spielplan!G61,Punktemodus!$B$3,0),0)</f>
        <v>0</v>
      </c>
      <c r="BM61" s="85">
        <f>IF(E61=Spielplan!E61,IF(G61=Spielplan!G61,Punktemodus!$B$5,0),0)</f>
        <v>3</v>
      </c>
      <c r="BN61" s="85">
        <f>IF(E61=Spielplan!E61,Punktemodus!$B$7,0)</f>
        <v>1</v>
      </c>
      <c r="BO61" s="85">
        <f>IF(G61=Spielplan!G61,Punktemodus!$B$7,0)</f>
        <v>1</v>
      </c>
      <c r="BP61" s="137">
        <f>IF(Spielplan!E61="",0,SUM(BJ61:BO61))</f>
        <v>0</v>
      </c>
      <c r="BQ61" s="60"/>
      <c r="BR61" s="141"/>
      <c r="BS61" s="149" t="s">
        <v>124</v>
      </c>
      <c r="BT61" s="144" t="str">
        <f>Spielplan!$BL$25</f>
        <v/>
      </c>
      <c r="BU61" s="145"/>
      <c r="BV61" s="146">
        <f>Spielplan!$BN$25</f>
        <v>0</v>
      </c>
      <c r="BW61" s="134"/>
      <c r="BX61" s="148">
        <f>IF(BT25=BT61,Punktemodus!$B$11,0)</f>
        <v>10</v>
      </c>
      <c r="BY61" s="148">
        <f>IF(BT61=BT40,Punktemodus!B13,0)</f>
        <v>5</v>
      </c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55"/>
      <c r="CR61" s="142" t="s">
        <v>136</v>
      </c>
      <c r="CS61" s="155"/>
      <c r="CT61" s="155"/>
      <c r="CU61" s="155"/>
      <c r="CV61" s="155"/>
      <c r="CW61" s="134"/>
    </row>
    <row r="62" spans="1:101" ht="18.75" customHeight="1" thickBot="1" x14ac:dyDescent="0.25">
      <c r="A62" s="60"/>
      <c r="B62" s="60"/>
      <c r="C62" s="136" t="str">
        <f>IF(G61="","",IF(AR61=TRUE,"Achtung: Fehler in Tabelle!",""))</f>
        <v/>
      </c>
      <c r="D62" s="60"/>
      <c r="E62" s="85"/>
      <c r="F62" s="60"/>
      <c r="G62" s="85"/>
      <c r="H62" s="60"/>
      <c r="I62" s="60"/>
      <c r="J62" s="60"/>
      <c r="K62" s="60"/>
      <c r="L62" s="60"/>
      <c r="M62" s="60">
        <f t="shared" ref="M62:X62" si="19">SUM(M56:M61)</f>
        <v>0</v>
      </c>
      <c r="N62" s="60">
        <f t="shared" si="19"/>
        <v>0</v>
      </c>
      <c r="O62" s="60">
        <f t="shared" si="19"/>
        <v>0</v>
      </c>
      <c r="P62" s="60">
        <f t="shared" si="19"/>
        <v>0</v>
      </c>
      <c r="Q62" s="60">
        <f t="shared" si="19"/>
        <v>0</v>
      </c>
      <c r="R62" s="60">
        <f t="shared" si="19"/>
        <v>0</v>
      </c>
      <c r="S62" s="60">
        <f t="shared" si="19"/>
        <v>0</v>
      </c>
      <c r="T62" s="60">
        <f t="shared" si="19"/>
        <v>0</v>
      </c>
      <c r="U62" s="60">
        <f t="shared" si="19"/>
        <v>0</v>
      </c>
      <c r="V62" s="60">
        <f t="shared" si="19"/>
        <v>0</v>
      </c>
      <c r="W62" s="60">
        <f t="shared" si="19"/>
        <v>0</v>
      </c>
      <c r="X62" s="60">
        <f t="shared" si="19"/>
        <v>0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160">
        <f>SUM(BP56:BP61)</f>
        <v>0</v>
      </c>
      <c r="BQ62" s="60"/>
      <c r="BR62" s="141"/>
      <c r="BS62" s="150"/>
      <c r="BT62" s="134"/>
      <c r="BU62" s="134"/>
      <c r="BV62" s="134"/>
      <c r="BW62" s="134"/>
      <c r="BX62" s="148"/>
      <c r="BY62" s="148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370" t="str">
        <f>Spielplan!$CI$26</f>
        <v/>
      </c>
      <c r="CR62" s="371"/>
      <c r="CS62" s="371"/>
      <c r="CT62" s="371"/>
      <c r="CU62" s="371"/>
      <c r="CV62" s="372"/>
      <c r="CW62" s="134"/>
    </row>
    <row r="63" spans="1:101" ht="18.75" customHeight="1" thickBot="1" x14ac:dyDescent="0.3">
      <c r="A63" s="60"/>
      <c r="B63" s="60"/>
      <c r="C63" s="60"/>
      <c r="D63" s="60"/>
      <c r="E63" s="85"/>
      <c r="F63" s="60"/>
      <c r="G63" s="85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138"/>
      <c r="BQ63" s="60"/>
      <c r="BR63" s="141"/>
      <c r="BS63" s="134"/>
      <c r="BT63" s="134"/>
      <c r="BU63" s="134"/>
      <c r="BV63" s="134"/>
      <c r="BW63" s="134"/>
      <c r="BX63" s="148"/>
      <c r="BY63" s="148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54" t="s">
        <v>131</v>
      </c>
      <c r="CM63" s="134"/>
      <c r="CN63" s="134"/>
      <c r="CO63" s="134"/>
      <c r="CP63" s="134"/>
      <c r="CQ63" s="373"/>
      <c r="CR63" s="374"/>
      <c r="CS63" s="374"/>
      <c r="CT63" s="374"/>
      <c r="CU63" s="374"/>
      <c r="CV63" s="375"/>
      <c r="CW63" s="134"/>
    </row>
    <row r="64" spans="1:101" ht="18.75" customHeight="1" thickBot="1" x14ac:dyDescent="0.3">
      <c r="A64" s="60"/>
      <c r="B64" s="60"/>
      <c r="C64" s="60"/>
      <c r="D64" s="60"/>
      <c r="E64" s="85"/>
      <c r="F64" s="60"/>
      <c r="G64" s="85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138"/>
      <c r="BQ64" s="60"/>
      <c r="BR64" s="141"/>
      <c r="BS64" s="153" t="s">
        <v>20</v>
      </c>
      <c r="BT64" s="144" t="str">
        <f>Spielplan!$BL$28</f>
        <v/>
      </c>
      <c r="BU64" s="145"/>
      <c r="BV64" s="146">
        <f>Spielplan!$BN$28</f>
        <v>0</v>
      </c>
      <c r="BW64" s="147"/>
      <c r="BX64" s="148">
        <f>IF(BT28=BT64,Punktemodus!$B$11,0)</f>
        <v>10</v>
      </c>
      <c r="BY64" s="148">
        <f>IF(BT64=BT13,Punktemodus!B13,0)</f>
        <v>5</v>
      </c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55"/>
      <c r="CR64" s="142" t="s">
        <v>137</v>
      </c>
      <c r="CS64" s="155"/>
      <c r="CT64" s="155"/>
      <c r="CU64" s="155"/>
      <c r="CV64" s="155"/>
      <c r="CW64" s="134"/>
    </row>
    <row r="65" spans="1:101" ht="18.75" customHeight="1" thickBot="1" x14ac:dyDescent="0.3">
      <c r="A65" s="60"/>
      <c r="B65" s="60"/>
      <c r="C65" s="88" t="s">
        <v>91</v>
      </c>
      <c r="D65" s="60"/>
      <c r="E65" s="85"/>
      <c r="F65" s="60"/>
      <c r="G65" s="85"/>
      <c r="H65" s="60"/>
      <c r="I65" s="60"/>
      <c r="J65" s="60"/>
      <c r="K65" s="60"/>
      <c r="L65" s="60"/>
      <c r="M65" s="60" t="s">
        <v>4</v>
      </c>
      <c r="N65" s="60"/>
      <c r="O65" s="60"/>
      <c r="P65" s="60"/>
      <c r="Q65" s="60" t="s">
        <v>6</v>
      </c>
      <c r="R65" s="60"/>
      <c r="S65" s="60"/>
      <c r="T65" s="60"/>
      <c r="U65" s="60" t="s">
        <v>7</v>
      </c>
      <c r="V65" s="60"/>
      <c r="W65" s="60"/>
      <c r="X65" s="60"/>
      <c r="Y65" s="60"/>
      <c r="Z65" s="60" t="s">
        <v>4</v>
      </c>
      <c r="AA65" s="60" t="s">
        <v>5</v>
      </c>
      <c r="AB65" s="60"/>
      <c r="AC65" s="60"/>
      <c r="AD65" s="60" t="s">
        <v>9</v>
      </c>
      <c r="AE65" s="60"/>
      <c r="AF65" s="60"/>
      <c r="AG65" s="60"/>
      <c r="AH65" s="60" t="s">
        <v>32</v>
      </c>
      <c r="AI65" s="60"/>
      <c r="AJ65" s="60"/>
      <c r="AK65" s="60"/>
      <c r="AL65" s="60"/>
      <c r="AM65" s="60"/>
      <c r="AN65" s="60" t="s">
        <v>35</v>
      </c>
      <c r="AO65" s="60"/>
      <c r="AP65" s="60"/>
      <c r="AQ65" s="60"/>
      <c r="AR65" s="60"/>
      <c r="AS65" s="60" t="s">
        <v>33</v>
      </c>
      <c r="AT65" s="60"/>
      <c r="AU65" s="60"/>
      <c r="AV65" s="60"/>
      <c r="AW65" s="60"/>
      <c r="AX65" s="60"/>
      <c r="AY65" s="60"/>
      <c r="AZ65" s="60"/>
      <c r="BA65" s="60"/>
      <c r="BB65" s="89" t="s">
        <v>10</v>
      </c>
      <c r="BC65" s="60"/>
      <c r="BD65" s="90" t="s">
        <v>4</v>
      </c>
      <c r="BE65" s="60"/>
      <c r="BF65" s="61" t="s">
        <v>5</v>
      </c>
      <c r="BG65" s="60"/>
      <c r="BH65" s="60"/>
      <c r="BI65" s="85"/>
      <c r="BJ65" s="60"/>
      <c r="BK65" s="60"/>
      <c r="BL65" s="60"/>
      <c r="BM65" s="60"/>
      <c r="BN65" s="60"/>
      <c r="BO65" s="60"/>
      <c r="BP65" s="138"/>
      <c r="BQ65" s="85"/>
      <c r="BR65" s="141"/>
      <c r="BS65" s="149" t="s">
        <v>125</v>
      </c>
      <c r="BT65" s="144" t="str">
        <f>Spielplan!$BL$29</f>
        <v/>
      </c>
      <c r="BU65" s="145"/>
      <c r="BV65" s="146">
        <f>Spielplan!$BN$29</f>
        <v>0</v>
      </c>
      <c r="BW65" s="134"/>
      <c r="BX65" s="148">
        <f>IF(BT29=BT65,Punktemodus!$B$11,0)</f>
        <v>10</v>
      </c>
      <c r="BY65" s="148">
        <f>IF(BT65=BT12,Punktemodus!B13,0)</f>
        <v>5</v>
      </c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44" t="str">
        <f>Spielplan!$CC$29</f>
        <v/>
      </c>
      <c r="CL65" s="145"/>
      <c r="CM65" s="146">
        <f>Spielplan!$CE$29</f>
        <v>0</v>
      </c>
      <c r="CN65" s="134"/>
      <c r="CO65" s="134"/>
      <c r="CP65" s="134"/>
      <c r="CQ65" s="370" t="str">
        <f>Spielplan!$CI$29</f>
        <v/>
      </c>
      <c r="CR65" s="371"/>
      <c r="CS65" s="371"/>
      <c r="CT65" s="371"/>
      <c r="CU65" s="371"/>
      <c r="CV65" s="372"/>
      <c r="CW65" s="134"/>
    </row>
    <row r="66" spans="1:101" ht="18.75" customHeight="1" thickBot="1" x14ac:dyDescent="0.3">
      <c r="A66" s="60"/>
      <c r="B66" s="60"/>
      <c r="C66" s="60"/>
      <c r="D66" s="60"/>
      <c r="E66" s="85"/>
      <c r="F66" s="60"/>
      <c r="G66" s="85"/>
      <c r="H66" s="60"/>
      <c r="I66" s="60"/>
      <c r="J66" s="60"/>
      <c r="K66" s="60"/>
      <c r="L66" s="60"/>
      <c r="M66" s="60" t="s">
        <v>0</v>
      </c>
      <c r="N66" s="60" t="s">
        <v>1</v>
      </c>
      <c r="O66" s="60" t="s">
        <v>2</v>
      </c>
      <c r="P66" s="60" t="s">
        <v>3</v>
      </c>
      <c r="Q66" s="60" t="s">
        <v>0</v>
      </c>
      <c r="R66" s="60" t="s">
        <v>1</v>
      </c>
      <c r="S66" s="60" t="s">
        <v>2</v>
      </c>
      <c r="T66" s="60" t="s">
        <v>3</v>
      </c>
      <c r="U66" s="60" t="s">
        <v>0</v>
      </c>
      <c r="V66" s="60" t="s">
        <v>1</v>
      </c>
      <c r="W66" s="60" t="s">
        <v>2</v>
      </c>
      <c r="X66" s="60" t="s">
        <v>3</v>
      </c>
      <c r="Y66" s="60"/>
      <c r="Z66" s="60" t="s">
        <v>8</v>
      </c>
      <c r="AA66" s="60"/>
      <c r="AB66" s="60"/>
      <c r="AC66" s="60"/>
      <c r="AD66" s="60"/>
      <c r="AE66" s="60"/>
      <c r="AF66" s="60"/>
      <c r="AG66" s="60"/>
      <c r="AH66" s="60" t="s">
        <v>31</v>
      </c>
      <c r="AI66" s="60"/>
      <c r="AJ66" s="60"/>
      <c r="AK66" s="60"/>
      <c r="AL66" s="60"/>
      <c r="AM66" s="60"/>
      <c r="AN66" s="60" t="str">
        <f>AI67</f>
        <v>Argentinien</v>
      </c>
      <c r="AO66" s="60" t="str">
        <f>AI68</f>
        <v>Bosnien</v>
      </c>
      <c r="AP66" s="60" t="str">
        <f>AI69</f>
        <v>Iran</v>
      </c>
      <c r="AQ66" s="60" t="str">
        <f>AI70</f>
        <v>Nigeria</v>
      </c>
      <c r="AR66" s="60"/>
      <c r="AS66" s="60" t="s">
        <v>31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85"/>
      <c r="BJ66" s="85"/>
      <c r="BK66" s="85"/>
      <c r="BL66" s="85"/>
      <c r="BM66" s="85"/>
      <c r="BN66" s="85"/>
      <c r="BO66" s="85"/>
      <c r="BP66" s="137"/>
      <c r="BQ66" s="85"/>
      <c r="BR66" s="141"/>
      <c r="BS66" s="150"/>
      <c r="BT66" s="134"/>
      <c r="BU66" s="134"/>
      <c r="BV66" s="134"/>
      <c r="BW66" s="134"/>
      <c r="BX66" s="148"/>
      <c r="BY66" s="148"/>
      <c r="BZ66" s="134"/>
      <c r="CA66" s="144" t="str">
        <f>Spielplan!$BS$30</f>
        <v/>
      </c>
      <c r="CB66" s="145"/>
      <c r="CC66" s="146">
        <f>Spielplan!$BU$30</f>
        <v>0</v>
      </c>
      <c r="CD66" s="147"/>
      <c r="CE66" s="134">
        <f>IF(CA66=CA30,Punktemodus!B15,0)</f>
        <v>20</v>
      </c>
      <c r="CF66" s="148">
        <f>IF(OR(CA66=$CA$14,CA66=$CA$15,CA66=$CA$22,CA66=$CA$23,CA66=$CA$31,CA66=$CA$38,CA66=$CA$39),Punktemodus!B17,0)</f>
        <v>10</v>
      </c>
      <c r="CG66" s="134"/>
      <c r="CH66" s="134"/>
      <c r="CI66" s="134"/>
      <c r="CJ66" s="134"/>
      <c r="CK66" s="144" t="str">
        <f>Spielplan!$CC$30</f>
        <v/>
      </c>
      <c r="CL66" s="145"/>
      <c r="CM66" s="146">
        <f>Spielplan!$CE$30</f>
        <v>0</v>
      </c>
      <c r="CN66" s="134"/>
      <c r="CO66" s="134"/>
      <c r="CP66" s="134"/>
      <c r="CQ66" s="373"/>
      <c r="CR66" s="374"/>
      <c r="CS66" s="374"/>
      <c r="CT66" s="374"/>
      <c r="CU66" s="374"/>
      <c r="CV66" s="375"/>
      <c r="CW66" s="134"/>
    </row>
    <row r="67" spans="1:101" ht="18.75" customHeight="1" thickBot="1" x14ac:dyDescent="0.3">
      <c r="A67" s="60"/>
      <c r="B67" s="60"/>
      <c r="C67" s="200" t="str">
        <f>Spielplan!$C$67</f>
        <v>Argentinien</v>
      </c>
      <c r="D67" s="201"/>
      <c r="E67" s="104"/>
      <c r="F67" s="93"/>
      <c r="G67" s="104"/>
      <c r="H67" s="200" t="str">
        <f>Spielplan!$H$67</f>
        <v>Bosnien</v>
      </c>
      <c r="I67" s="201"/>
      <c r="J67" s="60"/>
      <c r="K67" s="60" t="s">
        <v>101</v>
      </c>
      <c r="L67" s="60">
        <f t="shared" ref="L67:L72" si="20">IF(E67-G67&gt;0,1,IF(G67=E67,0,-1))</f>
        <v>0</v>
      </c>
      <c r="M67" s="60">
        <f>IF($E67="",0,IF($E67&gt;$G67,3,IF($E67=G67,1,0)))</f>
        <v>0</v>
      </c>
      <c r="N67" s="60">
        <f>IF($G67="",0,IF($E67&gt;$G67,0,IF($E67=G67,1,3)))</f>
        <v>0</v>
      </c>
      <c r="O67" s="60"/>
      <c r="P67" s="60"/>
      <c r="Q67" s="60">
        <f>E67</f>
        <v>0</v>
      </c>
      <c r="R67" s="60">
        <f>G67</f>
        <v>0</v>
      </c>
      <c r="S67" s="60"/>
      <c r="T67" s="60"/>
      <c r="U67" s="60">
        <f>G67</f>
        <v>0</v>
      </c>
      <c r="V67" s="60">
        <f>E67</f>
        <v>0</v>
      </c>
      <c r="W67" s="60"/>
      <c r="X67" s="60"/>
      <c r="Y67" s="60"/>
      <c r="Z67" s="60">
        <f>M73</f>
        <v>0</v>
      </c>
      <c r="AA67" s="60">
        <f>Q73</f>
        <v>0</v>
      </c>
      <c r="AB67" s="60">
        <f>U73</f>
        <v>0</v>
      </c>
      <c r="AC67" s="60">
        <f>AA67-AB67</f>
        <v>0</v>
      </c>
      <c r="AD67" s="60">
        <f>IF(Z67&gt;Z68,-1,0)</f>
        <v>0</v>
      </c>
      <c r="AE67" s="60">
        <f>IF(Z67&gt;Z69,-1,0)</f>
        <v>0</v>
      </c>
      <c r="AF67" s="60">
        <f>IF(Z67&gt;Z70,-1,0)</f>
        <v>0</v>
      </c>
      <c r="AG67" s="60">
        <f>10000-(AJ67*1000+AM67*100+AK67*10)</f>
        <v>10000</v>
      </c>
      <c r="AH67" s="90">
        <f>RANK(AG67,AG67:AG70,1)</f>
        <v>1</v>
      </c>
      <c r="AI67" s="60" t="str">
        <f>C67</f>
        <v>Argentinien</v>
      </c>
      <c r="AJ67" s="60">
        <f t="shared" ref="AJ67:AL70" si="21">Z67</f>
        <v>0</v>
      </c>
      <c r="AK67" s="60">
        <f t="shared" si="21"/>
        <v>0</v>
      </c>
      <c r="AL67" s="60">
        <f t="shared" si="21"/>
        <v>0</v>
      </c>
      <c r="AM67" s="60">
        <f>AK67-AL67</f>
        <v>0</v>
      </c>
      <c r="AN67" s="187"/>
      <c r="AO67" s="187">
        <f>IF(AG68=AG67,IF(G67&gt;E67,AG68-0.1,AG68),AG68)</f>
        <v>10000</v>
      </c>
      <c r="AP67" s="187">
        <f>IF(AG69=AG67,IF(G69&gt;E69,AG69-0.1,AG69),AG69)</f>
        <v>10000</v>
      </c>
      <c r="AQ67" s="187">
        <f>IF(AG70=AG67,IF(G71&gt;E71,AG70-0.1,AG70),AG70)</f>
        <v>10000</v>
      </c>
      <c r="AR67" s="187">
        <f>AN71</f>
        <v>30000</v>
      </c>
      <c r="AS67" s="90">
        <f>RANK(AR67,AR67:AR70,1)</f>
        <v>1</v>
      </c>
      <c r="AT67" s="60" t="str">
        <f t="shared" ref="AT67:AW70" si="22">AI67</f>
        <v>Argentinien</v>
      </c>
      <c r="AU67" s="60">
        <f t="shared" si="22"/>
        <v>0</v>
      </c>
      <c r="AV67" s="60">
        <f t="shared" si="22"/>
        <v>0</v>
      </c>
      <c r="AW67" s="60">
        <f t="shared" si="22"/>
        <v>0</v>
      </c>
      <c r="AX67" s="60"/>
      <c r="AY67" s="60"/>
      <c r="AZ67" s="60"/>
      <c r="BA67" s="202">
        <v>1</v>
      </c>
      <c r="BB67" s="200" t="str">
        <f>VLOOKUP(1,AS67:AT70,2,FALSE)</f>
        <v>Argentinien</v>
      </c>
      <c r="BC67" s="201"/>
      <c r="BD67" s="203">
        <f>VLOOKUP(1,AS67:AW70,3,FALSE)</f>
        <v>0</v>
      </c>
      <c r="BE67" s="204">
        <f>VLOOKUP(1,AS67:AW70,4,FALSE)</f>
        <v>0</v>
      </c>
      <c r="BF67" s="93" t="s">
        <v>12</v>
      </c>
      <c r="BG67" s="204">
        <f>VLOOKUP(1,AS67:AW70,5,FALSE)</f>
        <v>0</v>
      </c>
      <c r="BH67" s="205" t="s">
        <v>126</v>
      </c>
      <c r="BI67" s="85"/>
      <c r="BJ67" s="85">
        <f>IF(E67&gt;G67,IF(Spielplan!E67&gt;Spielplan!G67,Punktemodus!$B$3,0),0)</f>
        <v>0</v>
      </c>
      <c r="BK67" s="85">
        <f>IF(E67=G67,IF(Spielplan!E67=Spielplan!G67,Punktemodus!$B$3,0),0)</f>
        <v>10</v>
      </c>
      <c r="BL67" s="85">
        <f>IF(E67&lt;G67,IF(Spielplan!E67&lt;Spielplan!G67,Punktemodus!$B$3,0),0)</f>
        <v>0</v>
      </c>
      <c r="BM67" s="85">
        <f>IF(E67=Spielplan!E67,IF(G67=Spielplan!G67,Punktemodus!$B$5,0),0)</f>
        <v>3</v>
      </c>
      <c r="BN67" s="85">
        <f>IF(E67=Spielplan!E67,Punktemodus!$B$7,0)</f>
        <v>1</v>
      </c>
      <c r="BO67" s="85">
        <f>IF(G67=Spielplan!G67,Punktemodus!$B$7,0)</f>
        <v>1</v>
      </c>
      <c r="BP67" s="137">
        <f>IF(Spielplan!E67="",0,SUM(BJ67:BO67))</f>
        <v>0</v>
      </c>
      <c r="BQ67" s="85"/>
      <c r="BR67" s="141"/>
      <c r="BS67" s="134"/>
      <c r="BT67" s="134"/>
      <c r="BU67" s="134"/>
      <c r="BV67" s="134"/>
      <c r="BW67" s="134"/>
      <c r="BX67" s="148"/>
      <c r="BY67" s="148"/>
      <c r="BZ67" s="134"/>
      <c r="CA67" s="144" t="str">
        <f>Spielplan!$BS$31</f>
        <v/>
      </c>
      <c r="CB67" s="145"/>
      <c r="CC67" s="146">
        <f>Spielplan!$BU$31</f>
        <v>0</v>
      </c>
      <c r="CD67" s="134"/>
      <c r="CE67" s="134">
        <f>IF(CA67=CA31,Punktemodus!B15,0)</f>
        <v>20</v>
      </c>
      <c r="CF67" s="148">
        <f>IF(OR(CA67=$CA$14,CA67=$CA$15,CA67=$CA$22,CA67=$CA$23,CA67=$CA$30,CA67=$CA$38,CA67=$CA$39),Punktemodus!B17,0)</f>
        <v>10</v>
      </c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55"/>
      <c r="CR67" s="142" t="s">
        <v>138</v>
      </c>
      <c r="CS67" s="155"/>
      <c r="CT67" s="155"/>
      <c r="CU67" s="155"/>
      <c r="CV67" s="155"/>
      <c r="CW67" s="134"/>
    </row>
    <row r="68" spans="1:101" ht="18.75" customHeight="1" thickBot="1" x14ac:dyDescent="0.3">
      <c r="A68" s="60"/>
      <c r="B68" s="60"/>
      <c r="C68" s="206" t="str">
        <f>Spielplan!$C$68</f>
        <v>Iran</v>
      </c>
      <c r="D68" s="207"/>
      <c r="E68" s="104"/>
      <c r="F68" s="93"/>
      <c r="G68" s="104"/>
      <c r="H68" s="206" t="str">
        <f>Spielplan!$H$68</f>
        <v>Nigeria</v>
      </c>
      <c r="I68" s="207"/>
      <c r="J68" s="60"/>
      <c r="K68" s="60" t="s">
        <v>102</v>
      </c>
      <c r="L68" s="60">
        <f t="shared" si="20"/>
        <v>0</v>
      </c>
      <c r="M68" s="60"/>
      <c r="N68" s="60"/>
      <c r="O68" s="60">
        <f>IF($E68="",0,IF($E68&gt;$G68,3,IF($E68=$G68,1,0)))</f>
        <v>0</v>
      </c>
      <c r="P68" s="60">
        <f>IF($G68="",0,IF($E68&gt;$G68,0,IF($E68=$G68,1,3)))</f>
        <v>0</v>
      </c>
      <c r="Q68" s="60"/>
      <c r="R68" s="60"/>
      <c r="S68" s="60">
        <f>E68</f>
        <v>0</v>
      </c>
      <c r="T68" s="60">
        <f>G68</f>
        <v>0</v>
      </c>
      <c r="U68" s="60"/>
      <c r="V68" s="60"/>
      <c r="W68" s="60">
        <f>G68</f>
        <v>0</v>
      </c>
      <c r="X68" s="60">
        <f>E68</f>
        <v>0</v>
      </c>
      <c r="Y68" s="60"/>
      <c r="Z68" s="60">
        <f>N73</f>
        <v>0</v>
      </c>
      <c r="AA68" s="60">
        <f>R73</f>
        <v>0</v>
      </c>
      <c r="AB68" s="60">
        <f>V73</f>
        <v>0</v>
      </c>
      <c r="AC68" s="60">
        <f>AA68-AB68</f>
        <v>0</v>
      </c>
      <c r="AD68" s="60">
        <f>IF(Z68&gt;Z67,-1,0)</f>
        <v>0</v>
      </c>
      <c r="AE68" s="60">
        <f>IF(Z68&gt;Z69,-1,0)</f>
        <v>0</v>
      </c>
      <c r="AF68" s="60">
        <f>IF(Z68&gt;Z70,-1,0)</f>
        <v>0</v>
      </c>
      <c r="AG68" s="60">
        <f>10000-(AJ68*1000+AM68*100+AK68*10)</f>
        <v>10000</v>
      </c>
      <c r="AH68" s="90">
        <f>RANK(AG68,AG67:AG70,1)</f>
        <v>1</v>
      </c>
      <c r="AI68" s="60" t="str">
        <f>H67</f>
        <v>Bosnien</v>
      </c>
      <c r="AJ68" s="60">
        <f t="shared" si="21"/>
        <v>0</v>
      </c>
      <c r="AK68" s="60">
        <f t="shared" si="21"/>
        <v>0</v>
      </c>
      <c r="AL68" s="60">
        <f t="shared" si="21"/>
        <v>0</v>
      </c>
      <c r="AM68" s="60">
        <f>AK68-AL68</f>
        <v>0</v>
      </c>
      <c r="AN68" s="187">
        <f>IF(AG67=AG68,IF(E67&gt;G67,AG67-0.1,AG67),AG67)</f>
        <v>10000</v>
      </c>
      <c r="AO68" s="187"/>
      <c r="AP68" s="187">
        <f>IF(AG69=AG68,IF(G72&gt;E72,AG69-0.1,AG69),AG69)</f>
        <v>10000</v>
      </c>
      <c r="AQ68" s="187">
        <f>IF(AG70=AG68,IF(G70&gt;E70,AG70-0.1,AG70),AG70)</f>
        <v>10000</v>
      </c>
      <c r="AR68" s="187">
        <f>AO71</f>
        <v>30000</v>
      </c>
      <c r="AS68" s="90">
        <f>RANK(AR68,AR67:AR70,1)</f>
        <v>1</v>
      </c>
      <c r="AT68" s="60" t="str">
        <f t="shared" si="22"/>
        <v>Bosnien</v>
      </c>
      <c r="AU68" s="60">
        <f t="shared" si="22"/>
        <v>0</v>
      </c>
      <c r="AV68" s="60">
        <f t="shared" si="22"/>
        <v>0</v>
      </c>
      <c r="AW68" s="60">
        <f t="shared" si="22"/>
        <v>0</v>
      </c>
      <c r="AX68" s="60"/>
      <c r="AY68" s="60"/>
      <c r="AZ68" s="60"/>
      <c r="BA68" s="208">
        <v>2</v>
      </c>
      <c r="BB68" s="206" t="e">
        <f>VLOOKUP(2,AS67:AT70,2,FALSE)</f>
        <v>#N/A</v>
      </c>
      <c r="BC68" s="207"/>
      <c r="BD68" s="209" t="e">
        <f>VLOOKUP(2,AS67:AW70,3,FALSE)</f>
        <v>#N/A</v>
      </c>
      <c r="BE68" s="210" t="e">
        <f>VLOOKUP(2,AS67:AW70,4,FALSE)</f>
        <v>#N/A</v>
      </c>
      <c r="BF68" s="93" t="s">
        <v>12</v>
      </c>
      <c r="BG68" s="210" t="e">
        <f>VLOOKUP(2,AS67:AW70,5,FALSE)</f>
        <v>#N/A</v>
      </c>
      <c r="BH68" s="210" t="s">
        <v>122</v>
      </c>
      <c r="BI68" s="85"/>
      <c r="BJ68" s="85">
        <f>IF(E68&gt;G68,IF(Spielplan!E68&gt;Spielplan!G68,Punktemodus!$B$3,0),0)</f>
        <v>0</v>
      </c>
      <c r="BK68" s="85">
        <f>IF(E68=G68,IF(Spielplan!E68=Spielplan!G68,Punktemodus!$B$3,0),0)</f>
        <v>10</v>
      </c>
      <c r="BL68" s="85">
        <f>IF(E68&lt;G68,IF(Spielplan!E68&lt;Spielplan!G68,Punktemodus!$B$3,0),0)</f>
        <v>0</v>
      </c>
      <c r="BM68" s="85">
        <f>IF(E68=Spielplan!E68,IF(G68=Spielplan!G68,Punktemodus!$B$5,0),0)</f>
        <v>3</v>
      </c>
      <c r="BN68" s="85">
        <f>IF(E68=Spielplan!E68,Punktemodus!$B$7,0)</f>
        <v>1</v>
      </c>
      <c r="BO68" s="85">
        <f>IF(G68=Spielplan!G68,Punktemodus!$B$7,0)</f>
        <v>1</v>
      </c>
      <c r="BP68" s="137">
        <f>IF(Spielplan!E68="",0,SUM(BJ68:BO68))</f>
        <v>0</v>
      </c>
      <c r="BQ68" s="85"/>
      <c r="BR68" s="141"/>
      <c r="BS68" s="153" t="s">
        <v>24</v>
      </c>
      <c r="BT68" s="144" t="str">
        <f>Spielplan!$BL$32</f>
        <v/>
      </c>
      <c r="BU68" s="145"/>
      <c r="BV68" s="146">
        <f>Spielplan!$BN$32</f>
        <v>0</v>
      </c>
      <c r="BW68" s="147"/>
      <c r="BX68" s="148">
        <f>IF(BT32=BT68,Punktemodus!$B$11,0)</f>
        <v>10</v>
      </c>
      <c r="BY68" s="148">
        <f>IF(BT68=BT17,Punktemodus!B13,0)</f>
        <v>5</v>
      </c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370" t="str">
        <f>Spielplan!$CI$32</f>
        <v/>
      </c>
      <c r="CR68" s="371"/>
      <c r="CS68" s="371"/>
      <c r="CT68" s="371"/>
      <c r="CU68" s="371"/>
      <c r="CV68" s="372"/>
      <c r="CW68" s="134"/>
    </row>
    <row r="69" spans="1:101" ht="18.75" customHeight="1" thickBot="1" x14ac:dyDescent="0.3">
      <c r="A69" s="60"/>
      <c r="B69" s="60"/>
      <c r="C69" s="200" t="str">
        <f>C67</f>
        <v>Argentinien</v>
      </c>
      <c r="D69" s="201"/>
      <c r="E69" s="104"/>
      <c r="F69" s="93"/>
      <c r="G69" s="104"/>
      <c r="H69" s="200" t="str">
        <f>C68</f>
        <v>Iran</v>
      </c>
      <c r="I69" s="201"/>
      <c r="J69" s="60"/>
      <c r="K69" s="60" t="s">
        <v>103</v>
      </c>
      <c r="L69" s="60">
        <f t="shared" si="20"/>
        <v>0</v>
      </c>
      <c r="M69" s="60">
        <f>IF($E69="",0,IF($E69&gt;$G69,3,IF($E69=G69,1,0)))</f>
        <v>0</v>
      </c>
      <c r="N69" s="60"/>
      <c r="O69" s="60">
        <f>IF($G69="",0,IF($E69&gt;$G69,0,IF($E69=$G69,1,3)))</f>
        <v>0</v>
      </c>
      <c r="P69" s="60"/>
      <c r="Q69" s="60">
        <f>E69</f>
        <v>0</v>
      </c>
      <c r="R69" s="60"/>
      <c r="S69" s="60">
        <f>G69</f>
        <v>0</v>
      </c>
      <c r="T69" s="60"/>
      <c r="U69" s="60">
        <f>G69</f>
        <v>0</v>
      </c>
      <c r="V69" s="60"/>
      <c r="W69" s="60">
        <f>E69</f>
        <v>0</v>
      </c>
      <c r="X69" s="60"/>
      <c r="Y69" s="60"/>
      <c r="Z69" s="60">
        <f>O73</f>
        <v>0</v>
      </c>
      <c r="AA69" s="60">
        <f>S73</f>
        <v>0</v>
      </c>
      <c r="AB69" s="60">
        <f>W73</f>
        <v>0</v>
      </c>
      <c r="AC69" s="60">
        <f>AA69-AB69</f>
        <v>0</v>
      </c>
      <c r="AD69" s="60">
        <f>IF(Z69&gt;Z67,-1,0)</f>
        <v>0</v>
      </c>
      <c r="AE69" s="60">
        <f>IF(Z69&gt;Z68,-1,0)</f>
        <v>0</v>
      </c>
      <c r="AF69" s="60">
        <f>IF(Z69&gt;Z70,-1,0)</f>
        <v>0</v>
      </c>
      <c r="AG69" s="60">
        <f>10000-(AJ69*1000+AM69*100+AK69*10)</f>
        <v>10000</v>
      </c>
      <c r="AH69" s="90">
        <f>RANK(AG69,AG67:AG70,1)</f>
        <v>1</v>
      </c>
      <c r="AI69" s="60" t="str">
        <f>C68</f>
        <v>Iran</v>
      </c>
      <c r="AJ69" s="60">
        <f t="shared" si="21"/>
        <v>0</v>
      </c>
      <c r="AK69" s="60">
        <f t="shared" si="21"/>
        <v>0</v>
      </c>
      <c r="AL69" s="60">
        <f t="shared" si="21"/>
        <v>0</v>
      </c>
      <c r="AM69" s="60">
        <f>AK69-AL69</f>
        <v>0</v>
      </c>
      <c r="AN69" s="187">
        <f>IF(AG67=AG69,IF(E69&gt;G69,AG67-0.1,AG67),AG67)</f>
        <v>10000</v>
      </c>
      <c r="AO69" s="187">
        <f>IF(AG68=AG69,IF(E72&gt;G72,AG68-0.1,AG68),AG68)</f>
        <v>10000</v>
      </c>
      <c r="AP69" s="187"/>
      <c r="AQ69" s="187">
        <f>IF(AG70=AG69,IF(G68&gt;E68,AG70-0.1,AG70),AG70)</f>
        <v>10000</v>
      </c>
      <c r="AR69" s="187">
        <f>AP71</f>
        <v>30000</v>
      </c>
      <c r="AS69" s="90">
        <f>RANK(AR69,AR67:AR70,1)</f>
        <v>1</v>
      </c>
      <c r="AT69" s="60" t="str">
        <f t="shared" si="22"/>
        <v>Iran</v>
      </c>
      <c r="AU69" s="60">
        <f t="shared" si="22"/>
        <v>0</v>
      </c>
      <c r="AV69" s="60">
        <f t="shared" si="22"/>
        <v>0</v>
      </c>
      <c r="AW69" s="60">
        <f t="shared" si="22"/>
        <v>0</v>
      </c>
      <c r="AX69" s="60"/>
      <c r="AY69" s="60"/>
      <c r="AZ69" s="60"/>
      <c r="BA69" s="113">
        <v>3</v>
      </c>
      <c r="BB69" s="114" t="e">
        <f>VLOOKUP(3,AS67:AT70,2,FALSE)</f>
        <v>#N/A</v>
      </c>
      <c r="BC69" s="115"/>
      <c r="BD69" s="116" t="e">
        <f>VLOOKUP(3,AS67:AW70,3,FALSE)</f>
        <v>#N/A</v>
      </c>
      <c r="BE69" s="116" t="e">
        <f>VLOOKUP(3,AS67:AW70,4,FALSE)</f>
        <v>#N/A</v>
      </c>
      <c r="BF69" s="93" t="s">
        <v>12</v>
      </c>
      <c r="BG69" s="116" t="e">
        <f>VLOOKUP(3,AS67:AW70,5,FALSE)</f>
        <v>#N/A</v>
      </c>
      <c r="BH69" s="60"/>
      <c r="BI69" s="85"/>
      <c r="BJ69" s="85">
        <f>IF(E69&gt;G69,IF(Spielplan!E69&gt;Spielplan!G69,Punktemodus!$B$3,0),0)</f>
        <v>0</v>
      </c>
      <c r="BK69" s="85">
        <f>IF(E69=G69,IF(Spielplan!E69=Spielplan!G69,Punktemodus!$B$3,0),0)</f>
        <v>10</v>
      </c>
      <c r="BL69" s="85">
        <f>IF(E69&lt;G69,IF(Spielplan!E69&lt;Spielplan!G69,Punktemodus!$B$3,0),0)</f>
        <v>0</v>
      </c>
      <c r="BM69" s="85">
        <f>IF(E69=Spielplan!E69,IF(G69=Spielplan!G69,Punktemodus!$B$5,0),0)</f>
        <v>3</v>
      </c>
      <c r="BN69" s="85">
        <f>IF(E69=Spielplan!E69,Punktemodus!$B$7,0)</f>
        <v>1</v>
      </c>
      <c r="BO69" s="85">
        <f>IF(G69=Spielplan!G69,Punktemodus!$B$7,0)</f>
        <v>1</v>
      </c>
      <c r="BP69" s="137">
        <f>IF(Spielplan!E69="",0,SUM(BJ69:BO69))</f>
        <v>0</v>
      </c>
      <c r="BQ69" s="85"/>
      <c r="BR69" s="141"/>
      <c r="BS69" s="149" t="s">
        <v>23</v>
      </c>
      <c r="BT69" s="144" t="str">
        <f>Spielplan!$BL$33</f>
        <v/>
      </c>
      <c r="BU69" s="145"/>
      <c r="BV69" s="146">
        <f>Spielplan!$BN$33</f>
        <v>0</v>
      </c>
      <c r="BW69" s="134"/>
      <c r="BX69" s="148">
        <f>IF(BT33=BT69,Punktemodus!$B$11,0)</f>
        <v>10</v>
      </c>
      <c r="BY69" s="148">
        <f>IF(BT69=BT16,Punktemodus!B13,0)</f>
        <v>5</v>
      </c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373"/>
      <c r="CR69" s="374"/>
      <c r="CS69" s="374"/>
      <c r="CT69" s="374"/>
      <c r="CU69" s="374"/>
      <c r="CV69" s="375"/>
      <c r="CW69" s="134"/>
    </row>
    <row r="70" spans="1:101" ht="18.75" customHeight="1" thickBot="1" x14ac:dyDescent="0.3">
      <c r="A70" s="60"/>
      <c r="B70" s="60"/>
      <c r="C70" s="206" t="str">
        <f>H67</f>
        <v>Bosnien</v>
      </c>
      <c r="D70" s="207"/>
      <c r="E70" s="104"/>
      <c r="F70" s="93"/>
      <c r="G70" s="104"/>
      <c r="H70" s="206" t="str">
        <f>H68</f>
        <v>Nigeria</v>
      </c>
      <c r="I70" s="207"/>
      <c r="J70" s="60"/>
      <c r="K70" s="60" t="s">
        <v>104</v>
      </c>
      <c r="L70" s="60">
        <f t="shared" si="20"/>
        <v>0</v>
      </c>
      <c r="M70" s="60"/>
      <c r="N70" s="60">
        <f>IF($E70="",0,IF($E70&gt;$G70,3,IF($E70=$G70,1,0)))</f>
        <v>0</v>
      </c>
      <c r="O70" s="60"/>
      <c r="P70" s="60">
        <f>IF($G70="",0,IF($E70&gt;$G70,0,IF($E70=$G70,1,3)))</f>
        <v>0</v>
      </c>
      <c r="Q70" s="60"/>
      <c r="R70" s="60">
        <f>E70</f>
        <v>0</v>
      </c>
      <c r="S70" s="60"/>
      <c r="T70" s="60">
        <f>G70</f>
        <v>0</v>
      </c>
      <c r="U70" s="60"/>
      <c r="V70" s="60">
        <f>G70</f>
        <v>0</v>
      </c>
      <c r="W70" s="60"/>
      <c r="X70" s="60">
        <f>E70</f>
        <v>0</v>
      </c>
      <c r="Y70" s="60"/>
      <c r="Z70" s="60">
        <f>P73</f>
        <v>0</v>
      </c>
      <c r="AA70" s="60">
        <f>T73</f>
        <v>0</v>
      </c>
      <c r="AB70" s="60">
        <f>X73</f>
        <v>0</v>
      </c>
      <c r="AC70" s="60">
        <f>AA70-AB70</f>
        <v>0</v>
      </c>
      <c r="AD70" s="60">
        <f>IF(Z70&gt;Z67,-1,0)</f>
        <v>0</v>
      </c>
      <c r="AE70" s="60">
        <f>IF(Z70&gt;Z68,-1,0)</f>
        <v>0</v>
      </c>
      <c r="AF70" s="60">
        <f>IF(Z70&gt;Z69,-1,0)</f>
        <v>0</v>
      </c>
      <c r="AG70" s="60">
        <f>10000-(AJ70*1000+AM70*100+AK70*10)</f>
        <v>10000</v>
      </c>
      <c r="AH70" s="90">
        <f>RANK(AG70,AG67:AG70,1)</f>
        <v>1</v>
      </c>
      <c r="AI70" s="60" t="str">
        <f>H68</f>
        <v>Nigeria</v>
      </c>
      <c r="AJ70" s="60">
        <f t="shared" si="21"/>
        <v>0</v>
      </c>
      <c r="AK70" s="60">
        <f t="shared" si="21"/>
        <v>0</v>
      </c>
      <c r="AL70" s="60">
        <f t="shared" si="21"/>
        <v>0</v>
      </c>
      <c r="AM70" s="60">
        <f>AK70-AL70</f>
        <v>0</v>
      </c>
      <c r="AN70" s="187">
        <f>IF(AG67=AG70,IF(E71&gt;G71,AG67-0.1,AG67),AG67)</f>
        <v>10000</v>
      </c>
      <c r="AO70" s="187">
        <f>IF(AG68=AG70,IF(E70&gt;G70,AG68-0.1,AG68),AG68)</f>
        <v>10000</v>
      </c>
      <c r="AP70" s="187">
        <f>IF(AG69=AG70,IF(E68&gt;G68,AG69-0.1,AG69),AG69)</f>
        <v>10000</v>
      </c>
      <c r="AQ70" s="187"/>
      <c r="AR70" s="187">
        <f>AQ71</f>
        <v>30000</v>
      </c>
      <c r="AS70" s="90">
        <f>RANK(AR70,AR67:AR70,1)</f>
        <v>1</v>
      </c>
      <c r="AT70" s="60" t="str">
        <f t="shared" si="22"/>
        <v>Nigeria</v>
      </c>
      <c r="AU70" s="60">
        <f t="shared" si="22"/>
        <v>0</v>
      </c>
      <c r="AV70" s="60">
        <f t="shared" si="22"/>
        <v>0</v>
      </c>
      <c r="AW70" s="60">
        <f t="shared" si="22"/>
        <v>0</v>
      </c>
      <c r="AX70" s="60"/>
      <c r="AY70" s="60"/>
      <c r="AZ70" s="60"/>
      <c r="BA70" s="113">
        <v>4</v>
      </c>
      <c r="BB70" s="114" t="e">
        <f>VLOOKUP(4,AS67:AT70,2,FALSE)</f>
        <v>#N/A</v>
      </c>
      <c r="BC70" s="115"/>
      <c r="BD70" s="116" t="e">
        <f>VLOOKUP(4,AS67:AW70,3,FALSE)</f>
        <v>#N/A</v>
      </c>
      <c r="BE70" s="116" t="e">
        <f>VLOOKUP(4,AS67:AW70,4,FALSE)</f>
        <v>#N/A</v>
      </c>
      <c r="BF70" s="93" t="s">
        <v>12</v>
      </c>
      <c r="BG70" s="116" t="e">
        <f>VLOOKUP(4,AS67:AW70,5,FALSE)</f>
        <v>#N/A</v>
      </c>
      <c r="BH70" s="60"/>
      <c r="BI70" s="85"/>
      <c r="BJ70" s="85">
        <f>IF(E70&gt;G70,IF(Spielplan!E70&gt;Spielplan!G70,Punktemodus!$B$3,0),0)</f>
        <v>0</v>
      </c>
      <c r="BK70" s="85">
        <f>IF(E70=G70,IF(Spielplan!E70=Spielplan!G70,Punktemodus!$B$3,0),0)</f>
        <v>10</v>
      </c>
      <c r="BL70" s="85">
        <f>IF(E70&lt;G70,IF(Spielplan!E70&lt;Spielplan!G70,Punktemodus!$B$3,0),0)</f>
        <v>0</v>
      </c>
      <c r="BM70" s="85">
        <f>IF(E70=Spielplan!E70,IF(G70=Spielplan!G70,Punktemodus!$B$5,0),0)</f>
        <v>3</v>
      </c>
      <c r="BN70" s="85">
        <f>IF(E70=Spielplan!E70,Punktemodus!$B$7,0)</f>
        <v>1</v>
      </c>
      <c r="BO70" s="85">
        <f>IF(G70=Spielplan!G70,Punktemodus!$B$7,0)</f>
        <v>1</v>
      </c>
      <c r="BP70" s="137">
        <f>IF(Spielplan!E70="",0,SUM(BJ70:BO70))</f>
        <v>0</v>
      </c>
      <c r="BQ70" s="60"/>
      <c r="BR70" s="141"/>
      <c r="BS70" s="150"/>
      <c r="BT70" s="134"/>
      <c r="BU70" s="134"/>
      <c r="BV70" s="134"/>
      <c r="BW70" s="134"/>
      <c r="BX70" s="148"/>
      <c r="BY70" s="148"/>
      <c r="BZ70" s="134"/>
      <c r="CA70" s="134"/>
      <c r="CB70" s="134"/>
      <c r="CC70" s="134"/>
      <c r="CD70" s="134"/>
      <c r="CE70" s="134"/>
      <c r="CF70" s="144" t="str">
        <f>Spielplan!$BX$34</f>
        <v/>
      </c>
      <c r="CG70" s="145"/>
      <c r="CH70" s="146">
        <f>Spielplan!$BZ$34</f>
        <v>0</v>
      </c>
      <c r="CI70" s="134"/>
      <c r="CJ70" s="134">
        <f>IF(OR(CF70=$CF$18,CF70=$CF$19,CF70=$CF$34,CF70=$CF$35),Punktemodus!$B$19,0)</f>
        <v>30</v>
      </c>
      <c r="CK70" s="134"/>
      <c r="CL70" s="134"/>
      <c r="CM70" s="134"/>
      <c r="CN70" s="134"/>
      <c r="CO70" s="134"/>
      <c r="CP70" s="134"/>
      <c r="CQ70" s="155"/>
      <c r="CR70" s="155"/>
      <c r="CS70" s="155"/>
      <c r="CT70" s="155"/>
      <c r="CU70" s="155"/>
      <c r="CV70" s="155"/>
      <c r="CW70" s="134"/>
    </row>
    <row r="71" spans="1:101" ht="18.75" customHeight="1" thickBot="1" x14ac:dyDescent="0.3">
      <c r="A71" s="60"/>
      <c r="B71" s="60"/>
      <c r="C71" s="200" t="str">
        <f>C67</f>
        <v>Argentinien</v>
      </c>
      <c r="D71" s="201"/>
      <c r="E71" s="104"/>
      <c r="F71" s="93"/>
      <c r="G71" s="104"/>
      <c r="H71" s="200" t="str">
        <f>H68</f>
        <v>Nigeria</v>
      </c>
      <c r="I71" s="201"/>
      <c r="J71" s="60"/>
      <c r="K71" s="60" t="s">
        <v>105</v>
      </c>
      <c r="L71" s="60">
        <f t="shared" si="20"/>
        <v>0</v>
      </c>
      <c r="M71" s="60">
        <f>IF($E71="",0,IF($E71&gt;$G71,3,IF($E71=G71,1,0)))</f>
        <v>0</v>
      </c>
      <c r="N71" s="60"/>
      <c r="O71" s="60"/>
      <c r="P71" s="60">
        <f>IF($G71="",0,IF($E71&gt;$G71,0,IF($E71=$G71,1,3)))</f>
        <v>0</v>
      </c>
      <c r="Q71" s="60">
        <f>E71</f>
        <v>0</v>
      </c>
      <c r="R71" s="60"/>
      <c r="S71" s="60"/>
      <c r="T71" s="60">
        <f>G71</f>
        <v>0</v>
      </c>
      <c r="U71" s="60">
        <f>G71</f>
        <v>0</v>
      </c>
      <c r="V71" s="60"/>
      <c r="W71" s="60"/>
      <c r="X71" s="60">
        <f>E71</f>
        <v>0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187">
        <f>SUM(AN67:AN70)</f>
        <v>30000</v>
      </c>
      <c r="AO71" s="187">
        <f>SUM(AO67:AO70)</f>
        <v>30000</v>
      </c>
      <c r="AP71" s="187">
        <f>SUM(AP67:AP70)</f>
        <v>30000</v>
      </c>
      <c r="AQ71" s="187">
        <f>SUM(AQ67:AQ70)</f>
        <v>30000</v>
      </c>
      <c r="AR71" s="187"/>
      <c r="AS71" s="60"/>
      <c r="AT71" s="60"/>
      <c r="AU71" s="60"/>
      <c r="AV71" s="60"/>
      <c r="AW71" s="60"/>
      <c r="AX71" s="60"/>
      <c r="AY71" s="60"/>
      <c r="AZ71" s="60"/>
      <c r="BA71" s="92"/>
      <c r="BB71" s="60"/>
      <c r="BC71" s="60"/>
      <c r="BD71" s="60"/>
      <c r="BE71" s="60"/>
      <c r="BF71" s="60"/>
      <c r="BG71" s="60"/>
      <c r="BH71" s="60"/>
      <c r="BI71" s="60"/>
      <c r="BJ71" s="85">
        <f>IF(E71&gt;G71,IF(Spielplan!E71&gt;Spielplan!G71,Punktemodus!$B$3,0),0)</f>
        <v>0</v>
      </c>
      <c r="BK71" s="85">
        <f>IF(E71=G71,IF(Spielplan!E71=Spielplan!G71,Punktemodus!$B$3,0),0)</f>
        <v>10</v>
      </c>
      <c r="BL71" s="85">
        <f>IF(E71&lt;G71,IF(Spielplan!E71&lt;Spielplan!G71,Punktemodus!$B$3,0),0)</f>
        <v>0</v>
      </c>
      <c r="BM71" s="85">
        <f>IF(E71=Spielplan!E71,IF(G71=Spielplan!G71,Punktemodus!$B$5,0),0)</f>
        <v>3</v>
      </c>
      <c r="BN71" s="85">
        <f>IF(E71=Spielplan!E71,Punktemodus!$B$7,0)</f>
        <v>1</v>
      </c>
      <c r="BO71" s="85">
        <f>IF(G71=Spielplan!G71,Punktemodus!$B$7,0)</f>
        <v>1</v>
      </c>
      <c r="BP71" s="137">
        <f>IF(Spielplan!E71="",0,SUM(BJ71:BO71))</f>
        <v>0</v>
      </c>
      <c r="BQ71" s="60"/>
      <c r="BR71" s="141"/>
      <c r="BS71" s="134"/>
      <c r="BT71" s="134"/>
      <c r="BU71" s="134"/>
      <c r="BV71" s="134"/>
      <c r="BW71" s="134"/>
      <c r="BX71" s="148"/>
      <c r="BY71" s="148"/>
      <c r="BZ71" s="134"/>
      <c r="CA71" s="134"/>
      <c r="CB71" s="134"/>
      <c r="CC71" s="134"/>
      <c r="CD71" s="134"/>
      <c r="CE71" s="134"/>
      <c r="CF71" s="144" t="str">
        <f>Spielplan!$BX$35</f>
        <v/>
      </c>
      <c r="CG71" s="145"/>
      <c r="CH71" s="146">
        <f>Spielplan!$BZ$35</f>
        <v>0</v>
      </c>
      <c r="CI71" s="134"/>
      <c r="CJ71" s="134">
        <f>IF(OR(CF71=$CF$18,CF71=$CF$19,CF71=$CF$34,CF71=$CF$35),Punktemodus!$B$19,0)</f>
        <v>30</v>
      </c>
      <c r="CK71" s="134"/>
      <c r="CL71" s="134"/>
      <c r="CM71" s="134"/>
      <c r="CN71" s="134"/>
      <c r="CO71" s="134"/>
      <c r="CP71" s="134"/>
      <c r="CQ71" s="155"/>
      <c r="CR71" s="155"/>
      <c r="CS71" s="155"/>
      <c r="CT71" s="155"/>
      <c r="CU71" s="155"/>
      <c r="CV71" s="155"/>
      <c r="CW71" s="134"/>
    </row>
    <row r="72" spans="1:101" ht="18.75" customHeight="1" thickBot="1" x14ac:dyDescent="0.3">
      <c r="A72" s="60"/>
      <c r="B72" s="60"/>
      <c r="C72" s="206" t="str">
        <f>H67</f>
        <v>Bosnien</v>
      </c>
      <c r="D72" s="207"/>
      <c r="E72" s="104"/>
      <c r="F72" s="106"/>
      <c r="G72" s="104"/>
      <c r="H72" s="206" t="str">
        <f>C68</f>
        <v>Iran</v>
      </c>
      <c r="I72" s="207"/>
      <c r="J72" s="60"/>
      <c r="K72" s="60" t="s">
        <v>105</v>
      </c>
      <c r="L72" s="60">
        <f t="shared" si="20"/>
        <v>0</v>
      </c>
      <c r="M72" s="60"/>
      <c r="N72" s="60">
        <f>IF($E72="",0,IF($E72&gt;$G72,3,IF($E72=$G72,1,0)))</f>
        <v>0</v>
      </c>
      <c r="O72" s="60">
        <f>IF($G72="",0,IF($E72&gt;$G72,0,IF($E72=$G72,1,3)))</f>
        <v>0</v>
      </c>
      <c r="P72" s="60"/>
      <c r="Q72" s="60"/>
      <c r="R72" s="60">
        <f>E72</f>
        <v>0</v>
      </c>
      <c r="S72" s="60">
        <f>G72</f>
        <v>0</v>
      </c>
      <c r="T72" s="60"/>
      <c r="U72" s="60"/>
      <c r="V72" s="60">
        <f>G72</f>
        <v>0</v>
      </c>
      <c r="W72" s="60">
        <f>E72</f>
        <v>0</v>
      </c>
      <c r="X72" s="60"/>
      <c r="Y72" s="60"/>
      <c r="Z72" s="60" t="s">
        <v>30</v>
      </c>
      <c r="AA72" s="60"/>
      <c r="AB72" s="60"/>
      <c r="AC72" s="60"/>
      <c r="AD72" s="60"/>
      <c r="AE72" s="60"/>
      <c r="AF72" s="60"/>
      <c r="AG72" s="60" t="b">
        <f>OR(AG67=AG68,AG67=AG69,AG67=AG70,AG68=AG69,AG68=AG70,AG69=AG70)</f>
        <v>1</v>
      </c>
      <c r="AH72" s="60"/>
      <c r="AI72" s="60"/>
      <c r="AJ72" s="60"/>
      <c r="AK72" s="60"/>
      <c r="AL72" s="60"/>
      <c r="AM72" s="60"/>
      <c r="AN72" s="60"/>
      <c r="AO72" s="60" t="s">
        <v>34</v>
      </c>
      <c r="AP72" s="60"/>
      <c r="AQ72" s="60"/>
      <c r="AR72" s="60" t="b">
        <f>OR(AR67=AR68,AR67=AR69,AR67=AR70,AR68=AR69,AR68=AR70,AR69=AR70)</f>
        <v>1</v>
      </c>
      <c r="AS72" s="60"/>
      <c r="AT72" s="60"/>
      <c r="AU72" s="60"/>
      <c r="AV72" s="60"/>
      <c r="AW72" s="60"/>
      <c r="AX72" s="60"/>
      <c r="AY72" s="60"/>
      <c r="AZ72" s="60"/>
      <c r="BA72" s="92"/>
      <c r="BB72" s="60"/>
      <c r="BC72" s="60"/>
      <c r="BD72" s="60"/>
      <c r="BE72" s="60"/>
      <c r="BF72" s="60"/>
      <c r="BG72" s="60"/>
      <c r="BH72" s="60"/>
      <c r="BI72" s="60"/>
      <c r="BJ72" s="85">
        <f>IF(E72&gt;G72,IF(Spielplan!E72&gt;Spielplan!G72,Punktemodus!$B$3,0),0)</f>
        <v>0</v>
      </c>
      <c r="BK72" s="85">
        <f>IF(E72=G72,IF(Spielplan!E72=Spielplan!G72,Punktemodus!$B$3,0),0)</f>
        <v>10</v>
      </c>
      <c r="BL72" s="85">
        <f>IF(E72&lt;G72,IF(Spielplan!E72&lt;Spielplan!G72,Punktemodus!$B$3,0),0)</f>
        <v>0</v>
      </c>
      <c r="BM72" s="85">
        <f>IF(E72=Spielplan!E72,IF(G72=Spielplan!G72,Punktemodus!$B$5,0),0)</f>
        <v>3</v>
      </c>
      <c r="BN72" s="85">
        <f>IF(E72=Spielplan!E72,Punktemodus!$B$7,0)</f>
        <v>1</v>
      </c>
      <c r="BO72" s="85">
        <f>IF(G72=Spielplan!G72,Punktemodus!$B$7,0)</f>
        <v>1</v>
      </c>
      <c r="BP72" s="137">
        <f>IF(Spielplan!E72="",0,SUM(BJ72:BO72))</f>
        <v>0</v>
      </c>
      <c r="BQ72" s="60"/>
      <c r="BR72" s="141"/>
      <c r="BS72" s="153" t="s">
        <v>126</v>
      </c>
      <c r="BT72" s="144" t="str">
        <f>Spielplan!$BL$36</f>
        <v/>
      </c>
      <c r="BU72" s="145"/>
      <c r="BV72" s="146">
        <f>Spielplan!$BN$36</f>
        <v>0</v>
      </c>
      <c r="BW72" s="147"/>
      <c r="BX72" s="148">
        <f>IF(BT36=BT72,Punktemodus!$B$11,0)</f>
        <v>10</v>
      </c>
      <c r="BY72" s="148">
        <f>IF(BT72=BT21,Punktemodus!B13,0)</f>
        <v>5</v>
      </c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55"/>
      <c r="CR72" s="155"/>
      <c r="CS72" s="155"/>
      <c r="CT72" s="155"/>
      <c r="CU72" s="155"/>
      <c r="CV72" s="155"/>
      <c r="CW72" s="134"/>
    </row>
    <row r="73" spans="1:101" ht="18.75" customHeight="1" thickBot="1" x14ac:dyDescent="0.25">
      <c r="A73" s="60"/>
      <c r="B73" s="60"/>
      <c r="C73" s="136" t="str">
        <f>IF(G72="","",IF(AR72=TRUE,"Achtung: Fehler in Tabelle!",""))</f>
        <v/>
      </c>
      <c r="D73" s="60"/>
      <c r="E73" s="85"/>
      <c r="F73" s="60"/>
      <c r="G73" s="85"/>
      <c r="H73" s="60"/>
      <c r="I73" s="60"/>
      <c r="J73" s="60"/>
      <c r="K73" s="60"/>
      <c r="L73" s="60"/>
      <c r="M73" s="60">
        <f t="shared" ref="M73:X73" si="23">SUM(M67:M72)</f>
        <v>0</v>
      </c>
      <c r="N73" s="60">
        <f t="shared" si="23"/>
        <v>0</v>
      </c>
      <c r="O73" s="60">
        <f t="shared" si="23"/>
        <v>0</v>
      </c>
      <c r="P73" s="60">
        <f t="shared" si="23"/>
        <v>0</v>
      </c>
      <c r="Q73" s="60">
        <f t="shared" si="23"/>
        <v>0</v>
      </c>
      <c r="R73" s="60">
        <f t="shared" si="23"/>
        <v>0</v>
      </c>
      <c r="S73" s="60">
        <f t="shared" si="23"/>
        <v>0</v>
      </c>
      <c r="T73" s="60">
        <f t="shared" si="23"/>
        <v>0</v>
      </c>
      <c r="U73" s="60">
        <f t="shared" si="23"/>
        <v>0</v>
      </c>
      <c r="V73" s="60">
        <f t="shared" si="23"/>
        <v>0</v>
      </c>
      <c r="W73" s="60">
        <f t="shared" si="23"/>
        <v>0</v>
      </c>
      <c r="X73" s="60">
        <f t="shared" si="23"/>
        <v>0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160">
        <f>SUM(BP67:BP72)</f>
        <v>0</v>
      </c>
      <c r="BQ73" s="60"/>
      <c r="BR73" s="141"/>
      <c r="BS73" s="149" t="s">
        <v>127</v>
      </c>
      <c r="BT73" s="144" t="str">
        <f>Spielplan!$BL$37</f>
        <v/>
      </c>
      <c r="BU73" s="145"/>
      <c r="BV73" s="146">
        <f>Spielplan!$BN$37</f>
        <v>0</v>
      </c>
      <c r="BW73" s="134"/>
      <c r="BX73" s="148">
        <f>IF(BT37=BT73,Punktemodus!$B$11,0)</f>
        <v>10</v>
      </c>
      <c r="BY73" s="148">
        <f>IF(BT73=BT20,Punktemodus!B13,0)</f>
        <v>5</v>
      </c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55"/>
      <c r="CR73" s="155"/>
      <c r="CS73" s="155"/>
      <c r="CT73" s="155"/>
      <c r="CU73" s="155"/>
      <c r="CV73" s="155"/>
      <c r="CW73" s="134"/>
    </row>
    <row r="74" spans="1:101" ht="18.75" customHeight="1" thickBot="1" x14ac:dyDescent="0.3">
      <c r="A74" s="60"/>
      <c r="B74" s="60"/>
      <c r="C74" s="60"/>
      <c r="D74" s="60"/>
      <c r="E74" s="85"/>
      <c r="F74" s="60"/>
      <c r="G74" s="85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138"/>
      <c r="BQ74" s="60"/>
      <c r="BR74" s="141"/>
      <c r="BS74" s="150"/>
      <c r="BT74" s="134"/>
      <c r="BU74" s="134"/>
      <c r="BV74" s="134"/>
      <c r="BW74" s="134"/>
      <c r="BX74" s="148"/>
      <c r="BY74" s="148"/>
      <c r="BZ74" s="134"/>
      <c r="CA74" s="144" t="str">
        <f>Spielplan!$BS$38</f>
        <v/>
      </c>
      <c r="CB74" s="145"/>
      <c r="CC74" s="146">
        <f>Spielplan!$BU$38</f>
        <v>0</v>
      </c>
      <c r="CD74" s="147"/>
      <c r="CE74" s="134">
        <f>IF(CA74=CA38,Punktemodus!B15,0)</f>
        <v>20</v>
      </c>
      <c r="CF74" s="148">
        <f>IF(OR(CA74=$CA$14,CA74=$CA$15,CA74=$CA$22,CA74=$CA$23,CA74=$CA$30,CA74=$CA$31,CA74=$CA$39),Punktemodus!B17,0)</f>
        <v>10</v>
      </c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</row>
    <row r="75" spans="1:101" ht="18.75" customHeight="1" thickBot="1" x14ac:dyDescent="0.25">
      <c r="A75" s="60"/>
      <c r="B75" s="60"/>
      <c r="C75" s="60"/>
      <c r="D75" s="60"/>
      <c r="E75" s="85"/>
      <c r="F75" s="60"/>
      <c r="G75" s="85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138"/>
      <c r="BQ75" s="60"/>
      <c r="BR75" s="141"/>
      <c r="BS75" s="134"/>
      <c r="BT75" s="134"/>
      <c r="BU75" s="134"/>
      <c r="BV75" s="134"/>
      <c r="BW75" s="134"/>
      <c r="BX75" s="148"/>
      <c r="BY75" s="148"/>
      <c r="BZ75" s="134"/>
      <c r="CA75" s="144" t="str">
        <f>Spielplan!$BS$39</f>
        <v/>
      </c>
      <c r="CB75" s="145"/>
      <c r="CC75" s="146">
        <f>Spielplan!$BU$39</f>
        <v>0</v>
      </c>
      <c r="CD75" s="134"/>
      <c r="CE75" s="134">
        <f>IF(CA75=CA39,Punktemodus!B15,0)</f>
        <v>20</v>
      </c>
      <c r="CF75" s="148">
        <f>IF(OR(CA75=$CA$14,CA75=$CA$15,CA75=$CA$22,CA75=$CA$23,CA75=$CA$30,CA75=$CA$31,CA75=$CA$38),Punktemodus!B17,0)</f>
        <v>10</v>
      </c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</row>
    <row r="76" spans="1:101" ht="18.75" customHeight="1" thickBot="1" x14ac:dyDescent="0.3">
      <c r="A76" s="60"/>
      <c r="B76" s="60"/>
      <c r="C76" s="88" t="s">
        <v>92</v>
      </c>
      <c r="D76" s="60"/>
      <c r="E76" s="85"/>
      <c r="F76" s="60"/>
      <c r="G76" s="85"/>
      <c r="H76" s="60"/>
      <c r="I76" s="60"/>
      <c r="J76" s="60"/>
      <c r="K76" s="60"/>
      <c r="L76" s="60"/>
      <c r="M76" s="60" t="s">
        <v>4</v>
      </c>
      <c r="N76" s="60"/>
      <c r="O76" s="60"/>
      <c r="P76" s="60"/>
      <c r="Q76" s="60" t="s">
        <v>6</v>
      </c>
      <c r="R76" s="60"/>
      <c r="S76" s="60"/>
      <c r="T76" s="60"/>
      <c r="U76" s="60" t="s">
        <v>7</v>
      </c>
      <c r="V76" s="60"/>
      <c r="W76" s="60"/>
      <c r="X76" s="60"/>
      <c r="Y76" s="60"/>
      <c r="Z76" s="60" t="s">
        <v>4</v>
      </c>
      <c r="AA76" s="60" t="s">
        <v>5</v>
      </c>
      <c r="AB76" s="60"/>
      <c r="AC76" s="60"/>
      <c r="AD76" s="60" t="s">
        <v>9</v>
      </c>
      <c r="AE76" s="60"/>
      <c r="AF76" s="60"/>
      <c r="AG76" s="60"/>
      <c r="AH76" s="60" t="s">
        <v>32</v>
      </c>
      <c r="AI76" s="60"/>
      <c r="AJ76" s="60"/>
      <c r="AK76" s="60"/>
      <c r="AL76" s="60"/>
      <c r="AM76" s="60"/>
      <c r="AN76" s="60" t="s">
        <v>35</v>
      </c>
      <c r="AO76" s="60"/>
      <c r="AP76" s="60"/>
      <c r="AQ76" s="60"/>
      <c r="AR76" s="60"/>
      <c r="AS76" s="60" t="s">
        <v>33</v>
      </c>
      <c r="AT76" s="60"/>
      <c r="AU76" s="60"/>
      <c r="AV76" s="60"/>
      <c r="AW76" s="60"/>
      <c r="AX76" s="60"/>
      <c r="AY76" s="60"/>
      <c r="AZ76" s="60"/>
      <c r="BA76" s="60"/>
      <c r="BB76" s="89" t="s">
        <v>10</v>
      </c>
      <c r="BC76" s="60"/>
      <c r="BD76" s="90" t="s">
        <v>4</v>
      </c>
      <c r="BE76" s="60"/>
      <c r="BF76" s="61" t="s">
        <v>5</v>
      </c>
      <c r="BG76" s="60"/>
      <c r="BH76" s="60"/>
      <c r="BI76" s="85"/>
      <c r="BJ76" s="60"/>
      <c r="BK76" s="60"/>
      <c r="BL76" s="60"/>
      <c r="BM76" s="60"/>
      <c r="BN76" s="60"/>
      <c r="BO76" s="60"/>
      <c r="BP76" s="138"/>
      <c r="BQ76" s="85"/>
      <c r="BR76" s="141"/>
      <c r="BS76" s="153" t="s">
        <v>128</v>
      </c>
      <c r="BT76" s="144" t="str">
        <f>Spielplan!$BL$40</f>
        <v/>
      </c>
      <c r="BU76" s="145"/>
      <c r="BV76" s="146">
        <f>Spielplan!$BN$40</f>
        <v>0</v>
      </c>
      <c r="BW76" s="147"/>
      <c r="BX76" s="148">
        <f>IF(BT40=BT76,Punktemodus!$B$11,0)</f>
        <v>10</v>
      </c>
      <c r="BY76" s="148">
        <f>IF(BT76=BT25,Punktemodus!B13,0)</f>
        <v>5</v>
      </c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</row>
    <row r="77" spans="1:101" ht="18.75" customHeight="1" thickBot="1" x14ac:dyDescent="0.25">
      <c r="A77" s="60"/>
      <c r="B77" s="60"/>
      <c r="C77" s="60"/>
      <c r="D77" s="60"/>
      <c r="E77" s="85"/>
      <c r="F77" s="60"/>
      <c r="G77" s="85"/>
      <c r="H77" s="60"/>
      <c r="I77" s="60"/>
      <c r="J77" s="60"/>
      <c r="K77" s="60"/>
      <c r="L77" s="60"/>
      <c r="M77" s="60" t="s">
        <v>0</v>
      </c>
      <c r="N77" s="60" t="s">
        <v>1</v>
      </c>
      <c r="O77" s="60" t="s">
        <v>2</v>
      </c>
      <c r="P77" s="60" t="s">
        <v>3</v>
      </c>
      <c r="Q77" s="60" t="s">
        <v>0</v>
      </c>
      <c r="R77" s="60" t="s">
        <v>1</v>
      </c>
      <c r="S77" s="60" t="s">
        <v>2</v>
      </c>
      <c r="T77" s="60" t="s">
        <v>3</v>
      </c>
      <c r="U77" s="60" t="s">
        <v>0</v>
      </c>
      <c r="V77" s="60" t="s">
        <v>1</v>
      </c>
      <c r="W77" s="60" t="s">
        <v>2</v>
      </c>
      <c r="X77" s="60" t="s">
        <v>3</v>
      </c>
      <c r="Y77" s="60"/>
      <c r="Z77" s="60" t="s">
        <v>8</v>
      </c>
      <c r="AA77" s="60"/>
      <c r="AB77" s="60"/>
      <c r="AC77" s="60"/>
      <c r="AD77" s="60"/>
      <c r="AE77" s="60"/>
      <c r="AF77" s="60"/>
      <c r="AG77" s="60"/>
      <c r="AH77" s="60" t="s">
        <v>31</v>
      </c>
      <c r="AI77" s="60"/>
      <c r="AJ77" s="60"/>
      <c r="AK77" s="60"/>
      <c r="AL77" s="60"/>
      <c r="AM77" s="60"/>
      <c r="AN77" s="60" t="str">
        <f>AI78</f>
        <v>Deutschland</v>
      </c>
      <c r="AO77" s="60" t="str">
        <f>AI79</f>
        <v>Portugal</v>
      </c>
      <c r="AP77" s="60" t="str">
        <f>AI80</f>
        <v>Ghana</v>
      </c>
      <c r="AQ77" s="60" t="str">
        <f>AI81</f>
        <v>USA</v>
      </c>
      <c r="AR77" s="60"/>
      <c r="AS77" s="60" t="s">
        <v>31</v>
      </c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85"/>
      <c r="BJ77" s="85"/>
      <c r="BK77" s="85"/>
      <c r="BL77" s="85"/>
      <c r="BM77" s="85"/>
      <c r="BN77" s="85"/>
      <c r="BO77" s="85"/>
      <c r="BP77" s="137"/>
      <c r="BQ77" s="85"/>
      <c r="BR77" s="141"/>
      <c r="BS77" s="149" t="s">
        <v>129</v>
      </c>
      <c r="BT77" s="144" t="str">
        <f>Spielplan!$BL$41</f>
        <v/>
      </c>
      <c r="BU77" s="145"/>
      <c r="BV77" s="146">
        <f>Spielplan!$BN$41</f>
        <v>0</v>
      </c>
      <c r="BW77" s="134"/>
      <c r="BX77" s="148">
        <f>IF(BT41=BT77,Punktemodus!$B$11,0)</f>
        <v>10</v>
      </c>
      <c r="BY77" s="148">
        <f>IF(BT77=BT24,Punktemodus!B13,0)</f>
        <v>5</v>
      </c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</row>
    <row r="78" spans="1:101" ht="18.75" customHeight="1" thickBot="1" x14ac:dyDescent="0.3">
      <c r="A78" s="60"/>
      <c r="B78" s="60"/>
      <c r="C78" s="211" t="str">
        <f>Spielplan!$C$78</f>
        <v>Deutschland</v>
      </c>
      <c r="D78" s="212"/>
      <c r="E78" s="104"/>
      <c r="F78" s="93"/>
      <c r="G78" s="104"/>
      <c r="H78" s="211" t="str">
        <f>Spielplan!$H$78</f>
        <v>Portugal</v>
      </c>
      <c r="I78" s="212"/>
      <c r="J78" s="60"/>
      <c r="K78" s="60" t="s">
        <v>108</v>
      </c>
      <c r="L78" s="60">
        <f t="shared" ref="L78:L83" si="24">IF(E78-G78&gt;0,1,IF(G78=E78,0,-1))</f>
        <v>0</v>
      </c>
      <c r="M78" s="60">
        <f>IF($E78="",0,IF($E78&gt;$G78,3,IF($E78=G78,1,0)))</f>
        <v>0</v>
      </c>
      <c r="N78" s="60">
        <f>IF($G78="",0,IF($E78&gt;$G78,0,IF($E78=G78,1,3)))</f>
        <v>0</v>
      </c>
      <c r="O78" s="60"/>
      <c r="P78" s="60"/>
      <c r="Q78" s="60">
        <f>E78</f>
        <v>0</v>
      </c>
      <c r="R78" s="60">
        <f>G78</f>
        <v>0</v>
      </c>
      <c r="S78" s="60"/>
      <c r="T78" s="60"/>
      <c r="U78" s="60">
        <f>G78</f>
        <v>0</v>
      </c>
      <c r="V78" s="60">
        <f>E78</f>
        <v>0</v>
      </c>
      <c r="W78" s="60"/>
      <c r="X78" s="60"/>
      <c r="Y78" s="60"/>
      <c r="Z78" s="60">
        <f>M84</f>
        <v>0</v>
      </c>
      <c r="AA78" s="60">
        <f>Q84</f>
        <v>0</v>
      </c>
      <c r="AB78" s="60">
        <f>U84</f>
        <v>0</v>
      </c>
      <c r="AC78" s="60">
        <f>AA78-AB78</f>
        <v>0</v>
      </c>
      <c r="AD78" s="60">
        <f>IF(Z78&gt;Z79,-1,0)</f>
        <v>0</v>
      </c>
      <c r="AE78" s="60">
        <f>IF(Z78&gt;Z80,-1,0)</f>
        <v>0</v>
      </c>
      <c r="AF78" s="60">
        <f>IF(Z78&gt;Z81,-1,0)</f>
        <v>0</v>
      </c>
      <c r="AG78" s="60">
        <f>10000-(AJ78*1000+AM78*100+AK78*10)</f>
        <v>10000</v>
      </c>
      <c r="AH78" s="90">
        <f>RANK(AG78,AG78:AG81,1)</f>
        <v>1</v>
      </c>
      <c r="AI78" s="60" t="str">
        <f>C78</f>
        <v>Deutschland</v>
      </c>
      <c r="AJ78" s="60">
        <f t="shared" ref="AJ78:AL81" si="25">Z78</f>
        <v>0</v>
      </c>
      <c r="AK78" s="60">
        <f t="shared" si="25"/>
        <v>0</v>
      </c>
      <c r="AL78" s="60">
        <f t="shared" si="25"/>
        <v>0</v>
      </c>
      <c r="AM78" s="60">
        <f>AK78-AL78</f>
        <v>0</v>
      </c>
      <c r="AN78" s="187"/>
      <c r="AO78" s="187">
        <f>IF(AG79=AG78,IF(G78&gt;E78,AG79-0.1,AG79),AG79)</f>
        <v>10000</v>
      </c>
      <c r="AP78" s="187">
        <f>IF(AG80=AG78,IF(G80&gt;E80,AG80-0.1,AG80),AG80)</f>
        <v>10000</v>
      </c>
      <c r="AQ78" s="187">
        <f>IF(AG81=AG78,IF(G82&gt;E82,AG81-0.1,AG81),AG81)</f>
        <v>10000</v>
      </c>
      <c r="AR78" s="187">
        <f>AN82</f>
        <v>30000</v>
      </c>
      <c r="AS78" s="90">
        <f>RANK(AR78,AR78:AR81,1)</f>
        <v>1</v>
      </c>
      <c r="AT78" s="60" t="str">
        <f t="shared" ref="AT78:AW81" si="26">AI78</f>
        <v>Deutschland</v>
      </c>
      <c r="AU78" s="60">
        <f t="shared" si="26"/>
        <v>0</v>
      </c>
      <c r="AV78" s="60">
        <f t="shared" si="26"/>
        <v>0</v>
      </c>
      <c r="AW78" s="60">
        <f t="shared" si="26"/>
        <v>0</v>
      </c>
      <c r="AX78" s="60"/>
      <c r="AY78" s="60"/>
      <c r="AZ78" s="60"/>
      <c r="BA78" s="213">
        <v>1</v>
      </c>
      <c r="BB78" s="211" t="str">
        <f>VLOOKUP(1,AS78:AT81,2,FALSE)</f>
        <v>Deutschland</v>
      </c>
      <c r="BC78" s="214"/>
      <c r="BD78" s="215">
        <f>VLOOKUP(1,AS78:AW81,3,FALSE)</f>
        <v>0</v>
      </c>
      <c r="BE78" s="216">
        <f>VLOOKUP(1,AS78:AW81,4,FALSE)</f>
        <v>0</v>
      </c>
      <c r="BF78" s="93" t="s">
        <v>12</v>
      </c>
      <c r="BG78" s="216">
        <f>VLOOKUP(1,AS78:AW81,5,FALSE)</f>
        <v>0</v>
      </c>
      <c r="BH78" s="217" t="s">
        <v>123</v>
      </c>
      <c r="BI78" s="85"/>
      <c r="BJ78" s="85">
        <f>IF(E78&gt;G78,IF(Spielplan!E78&gt;Spielplan!G78,Punktemodus!$B$3,0),0)</f>
        <v>0</v>
      </c>
      <c r="BK78" s="85">
        <f>IF(E78=G78,IF(Spielplan!E78=Spielplan!G78,Punktemodus!$B$3,0),0)</f>
        <v>10</v>
      </c>
      <c r="BL78" s="85">
        <f>IF(E78&lt;G78,IF(Spielplan!E78&lt;Spielplan!G78,Punktemodus!$B$3,0),0)</f>
        <v>0</v>
      </c>
      <c r="BM78" s="85">
        <f>IF(E78=Spielplan!E78,IF(G78=Spielplan!G78,Punktemodus!$B$5,0),0)</f>
        <v>3</v>
      </c>
      <c r="BN78" s="85">
        <f>IF(E78=Spielplan!E78,Punktemodus!$B$7,0)</f>
        <v>1</v>
      </c>
      <c r="BO78" s="85">
        <f>IF(G78=Spielplan!G78,Punktemodus!$B$7,0)</f>
        <v>1</v>
      </c>
      <c r="BP78" s="137">
        <f>IF(Spielplan!E78="",0,SUM(BJ78:BO78))</f>
        <v>0</v>
      </c>
      <c r="BQ78" s="85"/>
      <c r="BR78" s="141"/>
      <c r="BS78" s="150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</row>
    <row r="79" spans="1:101" ht="18.75" customHeight="1" thickBot="1" x14ac:dyDescent="0.3">
      <c r="A79" s="60"/>
      <c r="B79" s="60"/>
      <c r="C79" s="218" t="str">
        <f>Spielplan!$C$79</f>
        <v>Ghana</v>
      </c>
      <c r="D79" s="219"/>
      <c r="E79" s="104"/>
      <c r="F79" s="93"/>
      <c r="G79" s="104"/>
      <c r="H79" s="218" t="str">
        <f>Spielplan!$H$79</f>
        <v>USA</v>
      </c>
      <c r="I79" s="219"/>
      <c r="J79" s="60"/>
      <c r="K79" s="60" t="s">
        <v>109</v>
      </c>
      <c r="L79" s="60">
        <f t="shared" si="24"/>
        <v>0</v>
      </c>
      <c r="M79" s="60"/>
      <c r="N79" s="60"/>
      <c r="O79" s="60">
        <f>IF($E79="",0,IF($E79&gt;$G79,3,IF($E79=$G79,1,0)))</f>
        <v>0</v>
      </c>
      <c r="P79" s="60">
        <f>IF($G79="",0,IF($E79&gt;$G79,0,IF($E79=$G79,1,3)))</f>
        <v>0</v>
      </c>
      <c r="Q79" s="60"/>
      <c r="R79" s="60"/>
      <c r="S79" s="60">
        <f>E79</f>
        <v>0</v>
      </c>
      <c r="T79" s="60">
        <f>G79</f>
        <v>0</v>
      </c>
      <c r="U79" s="60"/>
      <c r="V79" s="60"/>
      <c r="W79" s="60">
        <f>G79</f>
        <v>0</v>
      </c>
      <c r="X79" s="60">
        <f>E79</f>
        <v>0</v>
      </c>
      <c r="Y79" s="60"/>
      <c r="Z79" s="60">
        <f>N84</f>
        <v>0</v>
      </c>
      <c r="AA79" s="60">
        <f>R84</f>
        <v>0</v>
      </c>
      <c r="AB79" s="60">
        <f>V84</f>
        <v>0</v>
      </c>
      <c r="AC79" s="60">
        <f>AA79-AB79</f>
        <v>0</v>
      </c>
      <c r="AD79" s="60">
        <f>IF(Z79&gt;Z78,-1,0)</f>
        <v>0</v>
      </c>
      <c r="AE79" s="60">
        <f>IF(Z79&gt;Z80,-1,0)</f>
        <v>0</v>
      </c>
      <c r="AF79" s="60">
        <f>IF(Z79&gt;Z81,-1,0)</f>
        <v>0</v>
      </c>
      <c r="AG79" s="60">
        <f>10000-(AJ79*1000+AM79*100+AK79*10)</f>
        <v>10000</v>
      </c>
      <c r="AH79" s="90">
        <f>RANK(AG79,AG78:AG81,1)</f>
        <v>1</v>
      </c>
      <c r="AI79" s="60" t="str">
        <f>H78</f>
        <v>Portugal</v>
      </c>
      <c r="AJ79" s="60">
        <f t="shared" si="25"/>
        <v>0</v>
      </c>
      <c r="AK79" s="60">
        <f t="shared" si="25"/>
        <v>0</v>
      </c>
      <c r="AL79" s="60">
        <f t="shared" si="25"/>
        <v>0</v>
      </c>
      <c r="AM79" s="60">
        <f>AK79-AL79</f>
        <v>0</v>
      </c>
      <c r="AN79" s="187">
        <f>IF(AG78=AG79,IF(E78&gt;G78,AG78-0.1,AG78),AG78)</f>
        <v>10000</v>
      </c>
      <c r="AO79" s="187"/>
      <c r="AP79" s="187">
        <f>IF(AG80=AG79,IF(G83&gt;E83,AG80-0.1,AG80),AG80)</f>
        <v>10000</v>
      </c>
      <c r="AQ79" s="187">
        <f>IF(AG81=AG79,IF(G81&gt;E81,AG81-0.1,AG81),AG81)</f>
        <v>10000</v>
      </c>
      <c r="AR79" s="187">
        <f>AO82</f>
        <v>30000</v>
      </c>
      <c r="AS79" s="90">
        <f>RANK(AR79,AR78:AR81,1)</f>
        <v>1</v>
      </c>
      <c r="AT79" s="60" t="str">
        <f t="shared" si="26"/>
        <v>Portugal</v>
      </c>
      <c r="AU79" s="60">
        <f t="shared" si="26"/>
        <v>0</v>
      </c>
      <c r="AV79" s="60">
        <f t="shared" si="26"/>
        <v>0</v>
      </c>
      <c r="AW79" s="60">
        <f t="shared" si="26"/>
        <v>0</v>
      </c>
      <c r="AX79" s="60"/>
      <c r="AY79" s="60"/>
      <c r="AZ79" s="60"/>
      <c r="BA79" s="220">
        <v>2</v>
      </c>
      <c r="BB79" s="218" t="e">
        <f>VLOOKUP(2,AS78:AT81,2,FALSE)</f>
        <v>#N/A</v>
      </c>
      <c r="BC79" s="221"/>
      <c r="BD79" s="222" t="e">
        <f>VLOOKUP(2,AS78:AW81,3,FALSE)</f>
        <v>#N/A</v>
      </c>
      <c r="BE79" s="223" t="e">
        <f>VLOOKUP(2,AS78:AW81,4,FALSE)</f>
        <v>#N/A</v>
      </c>
      <c r="BF79" s="93" t="s">
        <v>12</v>
      </c>
      <c r="BG79" s="223" t="e">
        <f>VLOOKUP(2,AS78:AW81,5,FALSE)</f>
        <v>#N/A</v>
      </c>
      <c r="BH79" s="223" t="s">
        <v>129</v>
      </c>
      <c r="BI79" s="85"/>
      <c r="BJ79" s="85">
        <f>IF(E79&gt;G79,IF(Spielplan!E79&gt;Spielplan!G79,Punktemodus!$B$3,0),0)</f>
        <v>0</v>
      </c>
      <c r="BK79" s="85">
        <f>IF(E79=G79,IF(Spielplan!E79=Spielplan!G79,Punktemodus!$B$3,0),0)</f>
        <v>10</v>
      </c>
      <c r="BL79" s="85">
        <f>IF(E79&lt;G79,IF(Spielplan!E79&lt;Spielplan!G79,Punktemodus!$B$3,0),0)</f>
        <v>0</v>
      </c>
      <c r="BM79" s="85">
        <f>IF(E79=Spielplan!E79,IF(G79=Spielplan!G79,Punktemodus!$B$5,0),0)</f>
        <v>3</v>
      </c>
      <c r="BN79" s="85">
        <f>IF(E79=Spielplan!E79,Punktemodus!$B$7,0)</f>
        <v>1</v>
      </c>
      <c r="BO79" s="85">
        <f>IF(G79=Spielplan!G79,Punktemodus!$B$7,0)</f>
        <v>1</v>
      </c>
      <c r="BP79" s="137">
        <f>IF(Spielplan!E79="",0,SUM(BJ79:BO79))</f>
        <v>0</v>
      </c>
      <c r="BQ79" s="85"/>
      <c r="BR79" s="141"/>
      <c r="BS79" s="134"/>
      <c r="BT79" s="134"/>
      <c r="BU79" s="134"/>
      <c r="BV79" s="134"/>
      <c r="BW79" s="134"/>
      <c r="BX79" s="134"/>
      <c r="BY79" s="134"/>
      <c r="BZ79" s="161">
        <f>SUM(BX48:BY77)</f>
        <v>240</v>
      </c>
      <c r="CA79" s="134"/>
      <c r="CB79" s="134"/>
      <c r="CC79" s="134"/>
      <c r="CD79" s="134"/>
      <c r="CE79" s="161">
        <f>CE50+CF50+CE51+CF51+CE58+CF58+CE59+CF59+CE66+CF66+CE67+CF67+CE74+CF74+CE75+CF75</f>
        <v>240</v>
      </c>
      <c r="CF79" s="134"/>
      <c r="CG79" s="134"/>
      <c r="CH79" s="134"/>
      <c r="CI79" s="134"/>
      <c r="CJ79" s="161">
        <f>CJ54+CJ55+CJ70+CJ71</f>
        <v>120</v>
      </c>
      <c r="CK79" s="134"/>
      <c r="CL79" s="134"/>
      <c r="CM79" s="134"/>
      <c r="CN79" s="134"/>
      <c r="CO79" s="161">
        <f>SUM(CO59:CO60)</f>
        <v>80</v>
      </c>
      <c r="CP79" s="134"/>
      <c r="CQ79" s="134"/>
      <c r="CR79" s="134"/>
      <c r="CS79" s="161">
        <f>CS54</f>
        <v>50</v>
      </c>
      <c r="CT79" s="134"/>
      <c r="CU79" s="134"/>
      <c r="CV79" s="134"/>
      <c r="CW79" s="134"/>
    </row>
    <row r="80" spans="1:101" ht="18.75" customHeight="1" thickBot="1" x14ac:dyDescent="0.3">
      <c r="A80" s="60"/>
      <c r="B80" s="60"/>
      <c r="C80" s="211" t="str">
        <f>C78</f>
        <v>Deutschland</v>
      </c>
      <c r="D80" s="212"/>
      <c r="E80" s="104"/>
      <c r="F80" s="93"/>
      <c r="G80" s="104"/>
      <c r="H80" s="211" t="str">
        <f>C79</f>
        <v>Ghana</v>
      </c>
      <c r="I80" s="212"/>
      <c r="J80" s="60"/>
      <c r="K80" s="60" t="s">
        <v>110</v>
      </c>
      <c r="L80" s="60">
        <f t="shared" si="24"/>
        <v>0</v>
      </c>
      <c r="M80" s="60">
        <f>IF($E80="",0,IF($E80&gt;$G80,3,IF($E80=G80,1,0)))</f>
        <v>0</v>
      </c>
      <c r="N80" s="60"/>
      <c r="O80" s="60">
        <f>IF($G80="",0,IF($E80&gt;$G80,0,IF($E80=$G80,1,3)))</f>
        <v>0</v>
      </c>
      <c r="P80" s="60"/>
      <c r="Q80" s="60">
        <f>E80</f>
        <v>0</v>
      </c>
      <c r="R80" s="60"/>
      <c r="S80" s="60">
        <f>G80</f>
        <v>0</v>
      </c>
      <c r="T80" s="60"/>
      <c r="U80" s="60">
        <f>G80</f>
        <v>0</v>
      </c>
      <c r="V80" s="60"/>
      <c r="W80" s="60">
        <f>E80</f>
        <v>0</v>
      </c>
      <c r="X80" s="60"/>
      <c r="Y80" s="60"/>
      <c r="Z80" s="60">
        <f>O84</f>
        <v>0</v>
      </c>
      <c r="AA80" s="60">
        <f>S84</f>
        <v>0</v>
      </c>
      <c r="AB80" s="60">
        <f>W84</f>
        <v>0</v>
      </c>
      <c r="AC80" s="60">
        <f>AA80-AB80</f>
        <v>0</v>
      </c>
      <c r="AD80" s="60">
        <f>IF(Z80&gt;Z78,-1,0)</f>
        <v>0</v>
      </c>
      <c r="AE80" s="60">
        <f>IF(Z80&gt;Z79,-1,0)</f>
        <v>0</v>
      </c>
      <c r="AF80" s="60">
        <f>IF(Z80&gt;Z81,-1,0)</f>
        <v>0</v>
      </c>
      <c r="AG80" s="60">
        <f>10000-(AJ80*1000+AM80*100+AK80*10)</f>
        <v>10000</v>
      </c>
      <c r="AH80" s="90">
        <f>RANK(AG80,AG78:AG81,1)</f>
        <v>1</v>
      </c>
      <c r="AI80" s="60" t="str">
        <f>C79</f>
        <v>Ghana</v>
      </c>
      <c r="AJ80" s="60">
        <f t="shared" si="25"/>
        <v>0</v>
      </c>
      <c r="AK80" s="60">
        <f t="shared" si="25"/>
        <v>0</v>
      </c>
      <c r="AL80" s="60">
        <f t="shared" si="25"/>
        <v>0</v>
      </c>
      <c r="AM80" s="60">
        <f>AK80-AL80</f>
        <v>0</v>
      </c>
      <c r="AN80" s="187">
        <f>IF(AG78=AG80,IF(E80&gt;G80,AG78-0.1,AG78),AG78)</f>
        <v>10000</v>
      </c>
      <c r="AO80" s="187">
        <f>IF(AG79=AG80,IF(E83&gt;G83,AG79-0.1,AG79),AG79)</f>
        <v>10000</v>
      </c>
      <c r="AP80" s="187"/>
      <c r="AQ80" s="187">
        <f>IF(AG81=AG80,IF(G79&gt;E79,AG81-0.1,AG81),AG81)</f>
        <v>10000</v>
      </c>
      <c r="AR80" s="187">
        <f>AP82</f>
        <v>30000</v>
      </c>
      <c r="AS80" s="90">
        <f>RANK(AR80,AR78:AR81,1)</f>
        <v>1</v>
      </c>
      <c r="AT80" s="60" t="str">
        <f t="shared" si="26"/>
        <v>Ghana</v>
      </c>
      <c r="AU80" s="60">
        <f t="shared" si="26"/>
        <v>0</v>
      </c>
      <c r="AV80" s="60">
        <f t="shared" si="26"/>
        <v>0</v>
      </c>
      <c r="AW80" s="60">
        <f t="shared" si="26"/>
        <v>0</v>
      </c>
      <c r="AX80" s="60"/>
      <c r="AY80" s="60"/>
      <c r="AZ80" s="60"/>
      <c r="BA80" s="113">
        <v>3</v>
      </c>
      <c r="BB80" s="114" t="e">
        <f>VLOOKUP(3,AS78:AT81,2,FALSE)</f>
        <v>#N/A</v>
      </c>
      <c r="BC80" s="115"/>
      <c r="BD80" s="116" t="e">
        <f>VLOOKUP(3,AS78:AW81,3,FALSE)</f>
        <v>#N/A</v>
      </c>
      <c r="BE80" s="116" t="e">
        <f>VLOOKUP(3,AS78:AW81,4,FALSE)</f>
        <v>#N/A</v>
      </c>
      <c r="BF80" s="93" t="s">
        <v>12</v>
      </c>
      <c r="BG80" s="116" t="e">
        <f>VLOOKUP(3,AS78:AW81,5,FALSE)</f>
        <v>#N/A</v>
      </c>
      <c r="BH80" s="60"/>
      <c r="BI80" s="85"/>
      <c r="BJ80" s="85">
        <f>IF(E80&gt;G80,IF(Spielplan!E80&gt;Spielplan!G80,Punktemodus!$B$3,0),0)</f>
        <v>0</v>
      </c>
      <c r="BK80" s="85">
        <f>IF(E80=G80,IF(Spielplan!E80=Spielplan!G80,Punktemodus!$B$3,0),0)</f>
        <v>10</v>
      </c>
      <c r="BL80" s="85">
        <f>IF(E80&lt;G80,IF(Spielplan!E80&lt;Spielplan!G80,Punktemodus!$B$3,0),0)</f>
        <v>0</v>
      </c>
      <c r="BM80" s="85">
        <f>IF(E80=Spielplan!E80,IF(G80=Spielplan!G80,Punktemodus!$B$5,0),0)</f>
        <v>3</v>
      </c>
      <c r="BN80" s="85">
        <f>IF(E80=Spielplan!E80,Punktemodus!$B$7,0)</f>
        <v>1</v>
      </c>
      <c r="BO80" s="85">
        <f>IF(G80=Spielplan!G80,Punktemodus!$B$7,0)</f>
        <v>1</v>
      </c>
      <c r="BP80" s="137">
        <f>IF(Spielplan!E80="",0,SUM(BJ80:BO80))</f>
        <v>0</v>
      </c>
      <c r="BQ80" s="85"/>
      <c r="BR80" s="141"/>
      <c r="BS80" s="134"/>
      <c r="BT80" s="134"/>
      <c r="BU80" s="134"/>
      <c r="BV80" s="134"/>
      <c r="BW80" s="134"/>
      <c r="BX80" s="134"/>
      <c r="BY80" s="134"/>
      <c r="BZ80" s="138"/>
      <c r="CA80" s="134"/>
      <c r="CB80" s="134"/>
      <c r="CC80" s="134"/>
      <c r="CD80" s="134"/>
      <c r="CE80" s="138"/>
      <c r="CF80" s="134"/>
      <c r="CG80" s="134"/>
      <c r="CH80" s="134"/>
      <c r="CI80" s="134"/>
      <c r="CJ80" s="138"/>
      <c r="CK80" s="134"/>
      <c r="CL80" s="134"/>
      <c r="CM80" s="134"/>
      <c r="CN80" s="134"/>
      <c r="CO80" s="138"/>
      <c r="CP80" s="134"/>
      <c r="CQ80" s="134"/>
      <c r="CR80" s="134"/>
      <c r="CS80" s="138"/>
      <c r="CT80" s="134"/>
      <c r="CU80" s="134"/>
      <c r="CV80" s="134"/>
      <c r="CW80" s="134"/>
    </row>
    <row r="81" spans="1:101" ht="18.75" customHeight="1" thickBot="1" x14ac:dyDescent="0.3">
      <c r="A81" s="60"/>
      <c r="B81" s="60"/>
      <c r="C81" s="218" t="str">
        <f>H78</f>
        <v>Portugal</v>
      </c>
      <c r="D81" s="219"/>
      <c r="E81" s="104"/>
      <c r="F81" s="93"/>
      <c r="G81" s="104"/>
      <c r="H81" s="218" t="str">
        <f>H79</f>
        <v>USA</v>
      </c>
      <c r="I81" s="219"/>
      <c r="J81" s="60"/>
      <c r="K81" s="60" t="s">
        <v>111</v>
      </c>
      <c r="L81" s="60">
        <f t="shared" si="24"/>
        <v>0</v>
      </c>
      <c r="M81" s="60"/>
      <c r="N81" s="60">
        <f>IF($E81="",0,IF($E81&gt;$G81,3,IF($E81=$G81,1,0)))</f>
        <v>0</v>
      </c>
      <c r="O81" s="60"/>
      <c r="P81" s="60">
        <f>IF($G81="",0,IF($E81&gt;$G81,0,IF($E81=$G81,1,3)))</f>
        <v>0</v>
      </c>
      <c r="Q81" s="60"/>
      <c r="R81" s="60">
        <f>E81</f>
        <v>0</v>
      </c>
      <c r="S81" s="60"/>
      <c r="T81" s="60">
        <f>G81</f>
        <v>0</v>
      </c>
      <c r="U81" s="60"/>
      <c r="V81" s="60">
        <f>G81</f>
        <v>0</v>
      </c>
      <c r="W81" s="60"/>
      <c r="X81" s="60">
        <f>E81</f>
        <v>0</v>
      </c>
      <c r="Y81" s="60"/>
      <c r="Z81" s="60">
        <f>P84</f>
        <v>0</v>
      </c>
      <c r="AA81" s="60">
        <f>T84</f>
        <v>0</v>
      </c>
      <c r="AB81" s="60">
        <f>X84</f>
        <v>0</v>
      </c>
      <c r="AC81" s="60">
        <f>AA81-AB81</f>
        <v>0</v>
      </c>
      <c r="AD81" s="60">
        <f>IF(Z81&gt;Z78,-1,0)</f>
        <v>0</v>
      </c>
      <c r="AE81" s="60">
        <f>IF(Z81&gt;Z79,-1,0)</f>
        <v>0</v>
      </c>
      <c r="AF81" s="60">
        <f>IF(Z81&gt;Z80,-1,0)</f>
        <v>0</v>
      </c>
      <c r="AG81" s="60">
        <f>10000-(AJ81*1000+AM81*100+AK81*10)</f>
        <v>10000</v>
      </c>
      <c r="AH81" s="90">
        <f>RANK(AG81,AG78:AG81,1)</f>
        <v>1</v>
      </c>
      <c r="AI81" s="60" t="str">
        <f>H79</f>
        <v>USA</v>
      </c>
      <c r="AJ81" s="60">
        <f t="shared" si="25"/>
        <v>0</v>
      </c>
      <c r="AK81" s="60">
        <f t="shared" si="25"/>
        <v>0</v>
      </c>
      <c r="AL81" s="60">
        <f t="shared" si="25"/>
        <v>0</v>
      </c>
      <c r="AM81" s="60">
        <f>AK81-AL81</f>
        <v>0</v>
      </c>
      <c r="AN81" s="187">
        <f>IF(AG78=AG81,IF(E82&gt;G82,AG78-0.1,AG78),AG78)</f>
        <v>10000</v>
      </c>
      <c r="AO81" s="187">
        <f>IF(AG79=AG81,IF(E81&gt;G81,AG79-0.1,AG79),AG79)</f>
        <v>10000</v>
      </c>
      <c r="AP81" s="187">
        <f>IF(AG80=AG81,IF(E79&gt;G79,AG80-0.1,AG80),AG80)</f>
        <v>10000</v>
      </c>
      <c r="AQ81" s="187"/>
      <c r="AR81" s="187">
        <f>AQ82</f>
        <v>30000</v>
      </c>
      <c r="AS81" s="90">
        <f>RANK(AR81,AR78:AR81,1)</f>
        <v>1</v>
      </c>
      <c r="AT81" s="60" t="str">
        <f t="shared" si="26"/>
        <v>USA</v>
      </c>
      <c r="AU81" s="60">
        <f t="shared" si="26"/>
        <v>0</v>
      </c>
      <c r="AV81" s="60">
        <f t="shared" si="26"/>
        <v>0</v>
      </c>
      <c r="AW81" s="60">
        <f t="shared" si="26"/>
        <v>0</v>
      </c>
      <c r="AX81" s="60"/>
      <c r="AY81" s="60"/>
      <c r="AZ81" s="60"/>
      <c r="BA81" s="113">
        <v>4</v>
      </c>
      <c r="BB81" s="114" t="e">
        <f>VLOOKUP(4,AS78:AT81,2,FALSE)</f>
        <v>#N/A</v>
      </c>
      <c r="BC81" s="115"/>
      <c r="BD81" s="116" t="e">
        <f>VLOOKUP(4,AS78:AW81,3,FALSE)</f>
        <v>#N/A</v>
      </c>
      <c r="BE81" s="116" t="e">
        <f>VLOOKUP(4,AS78:AW81,4,FALSE)</f>
        <v>#N/A</v>
      </c>
      <c r="BF81" s="93" t="s">
        <v>12</v>
      </c>
      <c r="BG81" s="116" t="e">
        <f>VLOOKUP(4,AS78:AW81,5,FALSE)</f>
        <v>#N/A</v>
      </c>
      <c r="BH81" s="60"/>
      <c r="BI81" s="85"/>
      <c r="BJ81" s="85">
        <f>IF(E81&gt;G81,IF(Spielplan!E81&gt;Spielplan!G81,Punktemodus!$B$3,0),0)</f>
        <v>0</v>
      </c>
      <c r="BK81" s="85">
        <f>IF(E81=G81,IF(Spielplan!E81=Spielplan!G81,Punktemodus!$B$3,0),0)</f>
        <v>10</v>
      </c>
      <c r="BL81" s="85">
        <f>IF(E81&lt;G81,IF(Spielplan!E81&lt;Spielplan!G81,Punktemodus!$B$3,0),0)</f>
        <v>0</v>
      </c>
      <c r="BM81" s="85">
        <f>IF(E81=Spielplan!E81,IF(G81=Spielplan!G81,Punktemodus!$B$5,0),0)</f>
        <v>3</v>
      </c>
      <c r="BN81" s="85">
        <f>IF(E81=Spielplan!E81,Punktemodus!$B$7,0)</f>
        <v>1</v>
      </c>
      <c r="BO81" s="85">
        <f>IF(G81=Spielplan!G81,Punktemodus!$B$7,0)</f>
        <v>1</v>
      </c>
      <c r="BP81" s="137">
        <f>IF(Spielplan!E81="",0,SUM(BJ81:BO81))</f>
        <v>0</v>
      </c>
      <c r="BQ81" s="85"/>
      <c r="BR81" s="141"/>
      <c r="BS81" s="134"/>
      <c r="BT81" s="134"/>
      <c r="BU81" s="134"/>
      <c r="BV81" s="134"/>
      <c r="BW81" s="134"/>
      <c r="BX81" s="134"/>
      <c r="BY81" s="134"/>
      <c r="BZ81" s="353" t="s">
        <v>154</v>
      </c>
      <c r="CA81" s="155"/>
      <c r="CB81" s="155"/>
      <c r="CC81" s="155"/>
      <c r="CD81" s="155"/>
      <c r="CE81" s="353" t="s">
        <v>157</v>
      </c>
      <c r="CF81" s="155"/>
      <c r="CG81" s="155"/>
      <c r="CH81" s="155"/>
      <c r="CI81" s="155"/>
      <c r="CJ81" s="353" t="s">
        <v>164</v>
      </c>
      <c r="CK81" s="155"/>
      <c r="CL81" s="155"/>
      <c r="CM81" s="155"/>
      <c r="CN81" s="155"/>
      <c r="CO81" s="353" t="s">
        <v>159</v>
      </c>
      <c r="CP81" s="155"/>
      <c r="CQ81" s="155"/>
      <c r="CR81" s="155"/>
      <c r="CS81" s="353" t="s">
        <v>160</v>
      </c>
      <c r="CT81" s="155"/>
      <c r="CU81" s="134"/>
      <c r="CV81" s="134"/>
      <c r="CW81" s="134"/>
    </row>
    <row r="82" spans="1:101" ht="18.75" customHeight="1" thickBot="1" x14ac:dyDescent="0.3">
      <c r="A82" s="60"/>
      <c r="B82" s="60"/>
      <c r="C82" s="211" t="str">
        <f>C78</f>
        <v>Deutschland</v>
      </c>
      <c r="D82" s="212"/>
      <c r="E82" s="104"/>
      <c r="F82" s="93"/>
      <c r="G82" s="104"/>
      <c r="H82" s="211" t="str">
        <f>H79</f>
        <v>USA</v>
      </c>
      <c r="I82" s="212"/>
      <c r="J82" s="60"/>
      <c r="K82" s="60" t="s">
        <v>112</v>
      </c>
      <c r="L82" s="60">
        <f t="shared" si="24"/>
        <v>0</v>
      </c>
      <c r="M82" s="60">
        <f>IF($E82="",0,IF($E82&gt;$G82,3,IF($E82=G82,1,0)))</f>
        <v>0</v>
      </c>
      <c r="N82" s="60"/>
      <c r="O82" s="60"/>
      <c r="P82" s="60">
        <f>IF($G82="",0,IF($E82&gt;$G82,0,IF($E82=$G82,1,3)))</f>
        <v>0</v>
      </c>
      <c r="Q82" s="60">
        <f>E82</f>
        <v>0</v>
      </c>
      <c r="R82" s="60"/>
      <c r="S82" s="60"/>
      <c r="T82" s="60">
        <f>G82</f>
        <v>0</v>
      </c>
      <c r="U82" s="60">
        <f>G82</f>
        <v>0</v>
      </c>
      <c r="V82" s="60"/>
      <c r="W82" s="60"/>
      <c r="X82" s="60">
        <f>E82</f>
        <v>0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187">
        <f>SUM(AN78:AN81)</f>
        <v>30000</v>
      </c>
      <c r="AO82" s="187">
        <f>SUM(AO78:AO81)</f>
        <v>30000</v>
      </c>
      <c r="AP82" s="187">
        <f>SUM(AP78:AP81)</f>
        <v>30000</v>
      </c>
      <c r="AQ82" s="187">
        <f>SUM(AQ78:AQ81)</f>
        <v>30000</v>
      </c>
      <c r="AR82" s="187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85">
        <f>IF(E82&gt;G82,IF(Spielplan!E82&gt;Spielplan!G82,Punktemodus!$B$3,0),0)</f>
        <v>0</v>
      </c>
      <c r="BK82" s="85">
        <f>IF(E82=G82,IF(Spielplan!E82=Spielplan!G82,Punktemodus!$B$3,0),0)</f>
        <v>10</v>
      </c>
      <c r="BL82" s="85">
        <f>IF(E82&lt;G82,IF(Spielplan!E82&lt;Spielplan!G82,Punktemodus!$B$3,0),0)</f>
        <v>0</v>
      </c>
      <c r="BM82" s="85">
        <f>IF(E82=Spielplan!E82,IF(G82=Spielplan!G82,Punktemodus!$B$5,0),0)</f>
        <v>3</v>
      </c>
      <c r="BN82" s="85">
        <f>IF(E82=Spielplan!E82,Punktemodus!$B$7,0)</f>
        <v>1</v>
      </c>
      <c r="BO82" s="85">
        <f>IF(G82=Spielplan!G82,Punktemodus!$B$7,0)</f>
        <v>1</v>
      </c>
      <c r="BP82" s="137">
        <f>IF(Spielplan!E82="",0,SUM(BJ82:BO82))</f>
        <v>0</v>
      </c>
      <c r="BQ82" s="60"/>
      <c r="BR82" s="141"/>
      <c r="BS82" s="134"/>
      <c r="BT82" s="134"/>
      <c r="BU82" s="134"/>
      <c r="BV82" s="134"/>
      <c r="BW82" s="134"/>
      <c r="BX82" s="134"/>
      <c r="BY82" s="134"/>
      <c r="BZ82" s="353"/>
      <c r="CA82" s="155"/>
      <c r="CB82" s="155"/>
      <c r="CC82" s="155"/>
      <c r="CD82" s="155"/>
      <c r="CE82" s="353"/>
      <c r="CF82" s="155"/>
      <c r="CG82" s="155"/>
      <c r="CH82" s="155"/>
      <c r="CI82" s="155"/>
      <c r="CJ82" s="353"/>
      <c r="CK82" s="155"/>
      <c r="CL82" s="155"/>
      <c r="CM82" s="155"/>
      <c r="CN82" s="155"/>
      <c r="CO82" s="353"/>
      <c r="CP82" s="155"/>
      <c r="CQ82" s="155"/>
      <c r="CR82" s="155"/>
      <c r="CS82" s="353"/>
      <c r="CT82" s="155"/>
      <c r="CU82" s="134"/>
      <c r="CV82" s="134"/>
      <c r="CW82" s="134"/>
    </row>
    <row r="83" spans="1:101" ht="18.75" customHeight="1" thickBot="1" x14ac:dyDescent="0.3">
      <c r="A83" s="60"/>
      <c r="B83" s="60"/>
      <c r="C83" s="218" t="str">
        <f>H78</f>
        <v>Portugal</v>
      </c>
      <c r="D83" s="219"/>
      <c r="E83" s="104"/>
      <c r="F83" s="93"/>
      <c r="G83" s="104"/>
      <c r="H83" s="218" t="str">
        <f>C79</f>
        <v>Ghana</v>
      </c>
      <c r="I83" s="219"/>
      <c r="J83" s="60"/>
      <c r="K83" s="60" t="s">
        <v>112</v>
      </c>
      <c r="L83" s="60">
        <f t="shared" si="24"/>
        <v>0</v>
      </c>
      <c r="M83" s="60"/>
      <c r="N83" s="60">
        <f>IF($E83="",0,IF($E83&gt;$G83,3,IF($E83=$G83,1,0)))</f>
        <v>0</v>
      </c>
      <c r="O83" s="60">
        <f>IF($G83="",0,IF($E83&gt;$G83,0,IF($E83=$G83,1,3)))</f>
        <v>0</v>
      </c>
      <c r="P83" s="60"/>
      <c r="Q83" s="60"/>
      <c r="R83" s="60">
        <f>E83</f>
        <v>0</v>
      </c>
      <c r="S83" s="60">
        <f>G83</f>
        <v>0</v>
      </c>
      <c r="T83" s="60"/>
      <c r="U83" s="60"/>
      <c r="V83" s="60">
        <f>G83</f>
        <v>0</v>
      </c>
      <c r="W83" s="60">
        <f>E83</f>
        <v>0</v>
      </c>
      <c r="X83" s="60"/>
      <c r="Y83" s="60"/>
      <c r="Z83" s="60" t="s">
        <v>30</v>
      </c>
      <c r="AA83" s="60"/>
      <c r="AB83" s="60"/>
      <c r="AC83" s="60"/>
      <c r="AD83" s="60"/>
      <c r="AE83" s="60"/>
      <c r="AF83" s="60"/>
      <c r="AG83" s="60" t="b">
        <f>OR(AG78=AG79,AG78=AG80,AG78=AG81,AG79=AG80,AG79=AG81,AG80=AG81)</f>
        <v>1</v>
      </c>
      <c r="AH83" s="60"/>
      <c r="AI83" s="60"/>
      <c r="AJ83" s="60"/>
      <c r="AK83" s="60"/>
      <c r="AL83" s="60"/>
      <c r="AM83" s="60"/>
      <c r="AN83" s="60"/>
      <c r="AO83" s="60" t="s">
        <v>34</v>
      </c>
      <c r="AP83" s="60"/>
      <c r="AQ83" s="60"/>
      <c r="AR83" s="60" t="b">
        <f>OR(AR78=AR79,AR78=AR80,AR78=AR81,AR79=AR80,AR79=AR81,AR80=AR81)</f>
        <v>1</v>
      </c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85">
        <f>IF(E83&gt;G83,IF(Spielplan!E83&gt;Spielplan!G83,Punktemodus!$B$3,0),0)</f>
        <v>0</v>
      </c>
      <c r="BK83" s="85">
        <f>IF(E83=G83,IF(Spielplan!E83=Spielplan!G83,Punktemodus!$B$3,0),0)</f>
        <v>10</v>
      </c>
      <c r="BL83" s="85">
        <f>IF(E83&lt;G83,IF(Spielplan!E83&lt;Spielplan!G83,Punktemodus!$B$3,0),0)</f>
        <v>0</v>
      </c>
      <c r="BM83" s="85">
        <f>IF(E83=Spielplan!E83,IF(G83=Spielplan!G83,Punktemodus!$B$5,0),0)</f>
        <v>3</v>
      </c>
      <c r="BN83" s="85">
        <f>IF(E83=Spielplan!E83,Punktemodus!$B$7,0)</f>
        <v>1</v>
      </c>
      <c r="BO83" s="85">
        <f>IF(G83=Spielplan!G83,Punktemodus!$B$7,0)</f>
        <v>1</v>
      </c>
      <c r="BP83" s="137">
        <f>IF(Spielplan!E83="",0,SUM(BJ83:BO83))</f>
        <v>0</v>
      </c>
      <c r="BQ83" s="60"/>
      <c r="BR83" s="141"/>
      <c r="BS83" s="134"/>
      <c r="BT83" s="134"/>
      <c r="BU83" s="134"/>
      <c r="BV83" s="134"/>
      <c r="BW83" s="134"/>
      <c r="BX83" s="134"/>
      <c r="BY83" s="134"/>
      <c r="BZ83" s="353"/>
      <c r="CA83" s="155"/>
      <c r="CB83" s="155"/>
      <c r="CC83" s="155"/>
      <c r="CD83" s="155"/>
      <c r="CE83" s="353"/>
      <c r="CF83" s="155"/>
      <c r="CG83" s="155"/>
      <c r="CH83" s="155"/>
      <c r="CI83" s="155"/>
      <c r="CJ83" s="353"/>
      <c r="CK83" s="155"/>
      <c r="CL83" s="155"/>
      <c r="CM83" s="155"/>
      <c r="CN83" s="155"/>
      <c r="CO83" s="353"/>
      <c r="CP83" s="155"/>
      <c r="CQ83" s="155"/>
      <c r="CR83" s="155"/>
      <c r="CS83" s="353"/>
      <c r="CT83" s="155"/>
      <c r="CU83" s="134"/>
      <c r="CV83" s="134"/>
      <c r="CW83" s="134"/>
    </row>
    <row r="84" spans="1:101" ht="18.75" customHeight="1" thickBot="1" x14ac:dyDescent="0.25">
      <c r="A84" s="60"/>
      <c r="B84" s="60"/>
      <c r="C84" s="136" t="str">
        <f>IF(G83="","",IF(AR83=TRUE,"Achtung: Fehler in Tabelle!",""))</f>
        <v/>
      </c>
      <c r="D84" s="60"/>
      <c r="E84" s="85"/>
      <c r="F84" s="60"/>
      <c r="G84" s="85"/>
      <c r="H84" s="60"/>
      <c r="I84" s="60"/>
      <c r="J84" s="60"/>
      <c r="K84" s="60"/>
      <c r="L84" s="60"/>
      <c r="M84" s="60">
        <f t="shared" ref="M84:X84" si="27">SUM(M78:M83)</f>
        <v>0</v>
      </c>
      <c r="N84" s="60">
        <f t="shared" si="27"/>
        <v>0</v>
      </c>
      <c r="O84" s="60">
        <f t="shared" si="27"/>
        <v>0</v>
      </c>
      <c r="P84" s="60">
        <f t="shared" si="27"/>
        <v>0</v>
      </c>
      <c r="Q84" s="60">
        <f t="shared" si="27"/>
        <v>0</v>
      </c>
      <c r="R84" s="60">
        <f t="shared" si="27"/>
        <v>0</v>
      </c>
      <c r="S84" s="60">
        <f t="shared" si="27"/>
        <v>0</v>
      </c>
      <c r="T84" s="60">
        <f t="shared" si="27"/>
        <v>0</v>
      </c>
      <c r="U84" s="60">
        <f t="shared" si="27"/>
        <v>0</v>
      </c>
      <c r="V84" s="60">
        <f t="shared" si="27"/>
        <v>0</v>
      </c>
      <c r="W84" s="60">
        <f t="shared" si="27"/>
        <v>0</v>
      </c>
      <c r="X84" s="60">
        <f t="shared" si="27"/>
        <v>0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160">
        <f>SUM(BP78:BP83)</f>
        <v>0</v>
      </c>
      <c r="BQ84" s="60"/>
      <c r="BR84" s="141"/>
      <c r="BS84" s="134"/>
      <c r="BT84" s="134"/>
      <c r="BU84" s="134"/>
      <c r="BV84" s="134"/>
      <c r="BW84" s="134"/>
      <c r="BX84" s="134"/>
      <c r="BY84" s="134"/>
      <c r="BZ84" s="354"/>
      <c r="CA84" s="155"/>
      <c r="CB84" s="155"/>
      <c r="CC84" s="155"/>
      <c r="CD84" s="155"/>
      <c r="CE84" s="354"/>
      <c r="CF84" s="155"/>
      <c r="CG84" s="155"/>
      <c r="CH84" s="155"/>
      <c r="CI84" s="155"/>
      <c r="CJ84" s="354"/>
      <c r="CK84" s="155"/>
      <c r="CL84" s="155"/>
      <c r="CM84" s="155"/>
      <c r="CN84" s="155"/>
      <c r="CO84" s="354"/>
      <c r="CP84" s="155"/>
      <c r="CQ84" s="155"/>
      <c r="CR84" s="155"/>
      <c r="CS84" s="354"/>
      <c r="CT84" s="155"/>
      <c r="CU84" s="134"/>
      <c r="CV84" s="134"/>
      <c r="CW84" s="134"/>
    </row>
    <row r="85" spans="1:101" ht="18.75" customHeight="1" thickBot="1" x14ac:dyDescent="0.25">
      <c r="A85" s="60"/>
      <c r="B85" s="60"/>
      <c r="C85" s="60"/>
      <c r="D85" s="60"/>
      <c r="E85" s="85"/>
      <c r="F85" s="60"/>
      <c r="G85" s="85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138"/>
      <c r="BQ85" s="60"/>
      <c r="BR85" s="141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</row>
    <row r="86" spans="1:101" ht="18.75" customHeight="1" x14ac:dyDescent="0.25">
      <c r="A86" s="60"/>
      <c r="B86" s="60"/>
      <c r="C86" s="89"/>
      <c r="D86" s="60"/>
      <c r="E86" s="85"/>
      <c r="F86" s="60"/>
      <c r="G86" s="85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89"/>
      <c r="BC86" s="60"/>
      <c r="BD86" s="90"/>
      <c r="BE86" s="60"/>
      <c r="BF86" s="61"/>
      <c r="BG86" s="60"/>
      <c r="BH86" s="60"/>
      <c r="BI86" s="60"/>
      <c r="BJ86" s="60"/>
      <c r="BK86" s="60"/>
      <c r="BL86" s="60"/>
      <c r="BM86" s="60"/>
      <c r="BN86" s="60"/>
      <c r="BO86" s="60"/>
      <c r="BP86" s="138"/>
      <c r="BQ86" s="60"/>
      <c r="BR86" s="141"/>
      <c r="BS86" s="321" t="s">
        <v>45</v>
      </c>
      <c r="BT86" s="322"/>
      <c r="BU86" s="322"/>
      <c r="BV86" s="322"/>
      <c r="BW86" s="134"/>
      <c r="BX86" s="331">
        <f>BP97</f>
        <v>0</v>
      </c>
      <c r="BY86" s="332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</row>
    <row r="87" spans="1:101" ht="18.75" customHeight="1" thickBot="1" x14ac:dyDescent="0.3">
      <c r="A87" s="60"/>
      <c r="B87" s="60"/>
      <c r="C87" s="88" t="s">
        <v>93</v>
      </c>
      <c r="D87" s="60"/>
      <c r="E87" s="85"/>
      <c r="F87" s="60"/>
      <c r="G87" s="85"/>
      <c r="H87" s="60"/>
      <c r="I87" s="60"/>
      <c r="J87" s="60"/>
      <c r="K87" s="60"/>
      <c r="L87" s="60"/>
      <c r="M87" s="60" t="s">
        <v>4</v>
      </c>
      <c r="N87" s="60"/>
      <c r="O87" s="60"/>
      <c r="P87" s="60"/>
      <c r="Q87" s="60" t="s">
        <v>6</v>
      </c>
      <c r="R87" s="60"/>
      <c r="S87" s="60"/>
      <c r="T87" s="60"/>
      <c r="U87" s="60" t="s">
        <v>7</v>
      </c>
      <c r="V87" s="60"/>
      <c r="W87" s="60"/>
      <c r="X87" s="60"/>
      <c r="Y87" s="60"/>
      <c r="Z87" s="60" t="s">
        <v>4</v>
      </c>
      <c r="AA87" s="60" t="s">
        <v>5</v>
      </c>
      <c r="AB87" s="60"/>
      <c r="AC87" s="60"/>
      <c r="AD87" s="60" t="s">
        <v>9</v>
      </c>
      <c r="AE87" s="60"/>
      <c r="AF87" s="60"/>
      <c r="AG87" s="60"/>
      <c r="AH87" s="60" t="s">
        <v>32</v>
      </c>
      <c r="AI87" s="60"/>
      <c r="AJ87" s="60"/>
      <c r="AK87" s="60"/>
      <c r="AL87" s="60"/>
      <c r="AM87" s="60"/>
      <c r="AN87" s="60" t="s">
        <v>35</v>
      </c>
      <c r="AO87" s="60"/>
      <c r="AP87" s="60"/>
      <c r="AQ87" s="60"/>
      <c r="AR87" s="60"/>
      <c r="AS87" s="60" t="s">
        <v>33</v>
      </c>
      <c r="AT87" s="60"/>
      <c r="AU87" s="60"/>
      <c r="AV87" s="60"/>
      <c r="AW87" s="60"/>
      <c r="AX87" s="60"/>
      <c r="AY87" s="60"/>
      <c r="AZ87" s="60"/>
      <c r="BA87" s="60"/>
      <c r="BB87" s="89" t="s">
        <v>10</v>
      </c>
      <c r="BC87" s="60"/>
      <c r="BD87" s="90" t="s">
        <v>4</v>
      </c>
      <c r="BE87" s="60"/>
      <c r="BF87" s="61" t="s">
        <v>5</v>
      </c>
      <c r="BG87" s="60"/>
      <c r="BH87" s="60"/>
      <c r="BI87" s="85"/>
      <c r="BJ87" s="60"/>
      <c r="BK87" s="60"/>
      <c r="BL87" s="60"/>
      <c r="BM87" s="60"/>
      <c r="BN87" s="60"/>
      <c r="BO87" s="60"/>
      <c r="BP87" s="138"/>
      <c r="BQ87" s="85"/>
      <c r="BR87" s="141"/>
      <c r="BS87" s="322"/>
      <c r="BT87" s="322"/>
      <c r="BU87" s="322"/>
      <c r="BV87" s="322"/>
      <c r="BW87" s="134"/>
      <c r="BX87" s="333"/>
      <c r="BY87" s="3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</row>
    <row r="88" spans="1:101" ht="18.75" customHeight="1" thickBot="1" x14ac:dyDescent="0.3">
      <c r="A88" s="60"/>
      <c r="B88" s="60"/>
      <c r="C88" s="60"/>
      <c r="D88" s="60"/>
      <c r="E88" s="85"/>
      <c r="F88" s="60"/>
      <c r="G88" s="85"/>
      <c r="H88" s="60"/>
      <c r="I88" s="60"/>
      <c r="J88" s="60"/>
      <c r="K88" s="60"/>
      <c r="L88" s="60"/>
      <c r="M88" s="60" t="s">
        <v>0</v>
      </c>
      <c r="N88" s="60" t="s">
        <v>1</v>
      </c>
      <c r="O88" s="60" t="s">
        <v>2</v>
      </c>
      <c r="P88" s="60" t="s">
        <v>3</v>
      </c>
      <c r="Q88" s="60" t="s">
        <v>0</v>
      </c>
      <c r="R88" s="60" t="s">
        <v>1</v>
      </c>
      <c r="S88" s="60" t="s">
        <v>2</v>
      </c>
      <c r="T88" s="60" t="s">
        <v>3</v>
      </c>
      <c r="U88" s="60" t="s">
        <v>0</v>
      </c>
      <c r="V88" s="60" t="s">
        <v>1</v>
      </c>
      <c r="W88" s="60" t="s">
        <v>2</v>
      </c>
      <c r="X88" s="60" t="s">
        <v>3</v>
      </c>
      <c r="Y88" s="60"/>
      <c r="Z88" s="60" t="s">
        <v>8</v>
      </c>
      <c r="AA88" s="60"/>
      <c r="AB88" s="60"/>
      <c r="AC88" s="60"/>
      <c r="AD88" s="60"/>
      <c r="AE88" s="60"/>
      <c r="AF88" s="60"/>
      <c r="AG88" s="60"/>
      <c r="AH88" s="60" t="s">
        <v>31</v>
      </c>
      <c r="AI88" s="60"/>
      <c r="AJ88" s="60"/>
      <c r="AK88" s="60"/>
      <c r="AL88" s="60"/>
      <c r="AM88" s="60"/>
      <c r="AN88" s="60" t="str">
        <f>AI89</f>
        <v>Belgien</v>
      </c>
      <c r="AO88" s="60" t="str">
        <f>AI90</f>
        <v>Algerien</v>
      </c>
      <c r="AP88" s="60" t="str">
        <f>AI91</f>
        <v>Russland</v>
      </c>
      <c r="AQ88" s="60" t="str">
        <f>AI92</f>
        <v>Südkorea</v>
      </c>
      <c r="AR88" s="60"/>
      <c r="AS88" s="60" t="s">
        <v>31</v>
      </c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85"/>
      <c r="BJ88" s="85"/>
      <c r="BK88" s="85"/>
      <c r="BL88" s="85"/>
      <c r="BM88" s="85"/>
      <c r="BN88" s="85"/>
      <c r="BO88" s="85"/>
      <c r="BP88" s="137"/>
      <c r="BQ88" s="85"/>
      <c r="BR88" s="141"/>
      <c r="BS88" s="134"/>
      <c r="BT88" s="142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</row>
    <row r="89" spans="1:101" ht="18.75" customHeight="1" thickBot="1" x14ac:dyDescent="0.3">
      <c r="A89" s="60"/>
      <c r="B89" s="60"/>
      <c r="C89" s="224" t="str">
        <f>Spielplan!$C$89</f>
        <v>Belgien</v>
      </c>
      <c r="D89" s="225"/>
      <c r="E89" s="104"/>
      <c r="F89" s="93"/>
      <c r="G89" s="104"/>
      <c r="H89" s="224" t="str">
        <f>Spielplan!$H$89</f>
        <v>Algerien</v>
      </c>
      <c r="I89" s="225"/>
      <c r="J89" s="60"/>
      <c r="K89" s="60" t="s">
        <v>115</v>
      </c>
      <c r="L89" s="60">
        <f t="shared" ref="L89:L94" si="28">IF(E89-G89&gt;0,1,IF(G89=E89,0,-1))</f>
        <v>0</v>
      </c>
      <c r="M89" s="60">
        <f>IF($E89="",0,IF($E89&gt;$G89,3,IF($E89=G89,1,0)))</f>
        <v>0</v>
      </c>
      <c r="N89" s="60">
        <f>IF($G89="",0,IF($E89&gt;$G89,0,IF($E89=G89,1,3)))</f>
        <v>0</v>
      </c>
      <c r="O89" s="60"/>
      <c r="P89" s="60"/>
      <c r="Q89" s="60">
        <f>E89</f>
        <v>0</v>
      </c>
      <c r="R89" s="60">
        <f>G89</f>
        <v>0</v>
      </c>
      <c r="S89" s="60"/>
      <c r="T89" s="60"/>
      <c r="U89" s="60">
        <f>G89</f>
        <v>0</v>
      </c>
      <c r="V89" s="60">
        <f>E89</f>
        <v>0</v>
      </c>
      <c r="W89" s="60"/>
      <c r="X89" s="60"/>
      <c r="Y89" s="60"/>
      <c r="Z89" s="60">
        <f>M95</f>
        <v>0</v>
      </c>
      <c r="AA89" s="60">
        <f>Q95</f>
        <v>0</v>
      </c>
      <c r="AB89" s="60">
        <f>U95</f>
        <v>0</v>
      </c>
      <c r="AC89" s="60">
        <f>AA89-AB89</f>
        <v>0</v>
      </c>
      <c r="AD89" s="60">
        <f>IF(Z89&gt;Z90,-1,0)</f>
        <v>0</v>
      </c>
      <c r="AE89" s="60">
        <f>IF(Z89&gt;Z91,-1,0)</f>
        <v>0</v>
      </c>
      <c r="AF89" s="60">
        <f>IF(Z89&gt;Z92,-1,0)</f>
        <v>0</v>
      </c>
      <c r="AG89" s="60">
        <f>10000-(AJ89*1000+AM89*100+AK89*10)</f>
        <v>10000</v>
      </c>
      <c r="AH89" s="90">
        <f>RANK(AG89,AG89:AG92,1)</f>
        <v>1</v>
      </c>
      <c r="AI89" s="60" t="str">
        <f>C89</f>
        <v>Belgien</v>
      </c>
      <c r="AJ89" s="60">
        <f t="shared" ref="AJ89:AL92" si="29">Z89</f>
        <v>0</v>
      </c>
      <c r="AK89" s="60">
        <f t="shared" si="29"/>
        <v>0</v>
      </c>
      <c r="AL89" s="60">
        <f t="shared" si="29"/>
        <v>0</v>
      </c>
      <c r="AM89" s="60">
        <f>AK89-AL89</f>
        <v>0</v>
      </c>
      <c r="AN89" s="187"/>
      <c r="AO89" s="187">
        <f>IF(AG90=AG89,IF(G89&gt;E89,AG90-0.1,AG90),AG90)</f>
        <v>10000</v>
      </c>
      <c r="AP89" s="187">
        <f>IF(AG91=AG89,IF(G91&gt;E91,AG91-0.1,AG91),AG91)</f>
        <v>10000</v>
      </c>
      <c r="AQ89" s="187">
        <f>IF(AG92=AG89,IF(G93&gt;E93,AG92-0.1,AG92),AG92)</f>
        <v>10000</v>
      </c>
      <c r="AR89" s="187">
        <f>AN93</f>
        <v>30000</v>
      </c>
      <c r="AS89" s="90">
        <f>RANK(AR89,AR89:AR92,1)</f>
        <v>1</v>
      </c>
      <c r="AT89" s="60" t="str">
        <f t="shared" ref="AT89:AW92" si="30">AI89</f>
        <v>Belgien</v>
      </c>
      <c r="AU89" s="60">
        <f t="shared" si="30"/>
        <v>0</v>
      </c>
      <c r="AV89" s="60">
        <f t="shared" si="30"/>
        <v>0</v>
      </c>
      <c r="AW89" s="60">
        <f t="shared" si="30"/>
        <v>0</v>
      </c>
      <c r="AX89" s="60"/>
      <c r="AY89" s="60"/>
      <c r="AZ89" s="60"/>
      <c r="BA89" s="226">
        <v>1</v>
      </c>
      <c r="BB89" s="224" t="str">
        <f>VLOOKUP(1,AS89:AT92,2,FALSE)</f>
        <v>Belgien</v>
      </c>
      <c r="BC89" s="225"/>
      <c r="BD89" s="227">
        <f>VLOOKUP(1,AS89:AW92,3,FALSE)</f>
        <v>0</v>
      </c>
      <c r="BE89" s="228">
        <f>VLOOKUP(1,AS89:AW92,4,FALSE)</f>
        <v>0</v>
      </c>
      <c r="BF89" s="93" t="s">
        <v>12</v>
      </c>
      <c r="BG89" s="228">
        <f>VLOOKUP(1,AS89:AW92,5,FALSE)</f>
        <v>0</v>
      </c>
      <c r="BH89" s="229" t="s">
        <v>128</v>
      </c>
      <c r="BI89" s="85"/>
      <c r="BJ89" s="85">
        <f>IF(E89&gt;G89,IF(Spielplan!E89&gt;Spielplan!G89,Punktemodus!$B$3,0),0)</f>
        <v>0</v>
      </c>
      <c r="BK89" s="85">
        <f>IF(E89=G89,IF(Spielplan!E89=Spielplan!G89,Punktemodus!$B$3,0),0)</f>
        <v>10</v>
      </c>
      <c r="BL89" s="85">
        <f>IF(E89&lt;G89,IF(Spielplan!E89&lt;Spielplan!G89,Punktemodus!$B$3,0),0)</f>
        <v>0</v>
      </c>
      <c r="BM89" s="85">
        <f>IF(E89=Spielplan!E89,IF(G89=Spielplan!G89,Punktemodus!$B$5,0),0)</f>
        <v>3</v>
      </c>
      <c r="BN89" s="85">
        <f>IF(E89=Spielplan!E89,Punktemodus!$B$7,0)</f>
        <v>1</v>
      </c>
      <c r="BO89" s="85">
        <f>IF(G89=Spielplan!G89,Punktemodus!$B$7,0)</f>
        <v>1</v>
      </c>
      <c r="BP89" s="137">
        <f>IF(Spielplan!E89="",0,SUM(BJ89:BO89))</f>
        <v>0</v>
      </c>
      <c r="BQ89" s="85"/>
      <c r="BR89" s="141"/>
      <c r="BS89" s="321" t="s">
        <v>46</v>
      </c>
      <c r="BT89" s="322"/>
      <c r="BU89" s="322"/>
      <c r="BV89" s="322"/>
      <c r="BW89" s="134"/>
      <c r="BX89" s="335">
        <f>BZ79+CE79+CJ79+CO79+CS79</f>
        <v>730</v>
      </c>
      <c r="BY89" s="336"/>
      <c r="BZ89" s="134"/>
      <c r="CA89" s="349"/>
      <c r="CB89" s="350"/>
      <c r="CC89" s="350"/>
      <c r="CD89" s="350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</row>
    <row r="90" spans="1:101" ht="18.75" customHeight="1" thickBot="1" x14ac:dyDescent="0.3">
      <c r="A90" s="60"/>
      <c r="B90" s="60"/>
      <c r="C90" s="230" t="str">
        <f>Spielplan!$C$90</f>
        <v>Russland</v>
      </c>
      <c r="D90" s="231"/>
      <c r="E90" s="104"/>
      <c r="F90" s="93"/>
      <c r="G90" s="104"/>
      <c r="H90" s="230" t="str">
        <f>Spielplan!$H$90</f>
        <v>Südkorea</v>
      </c>
      <c r="I90" s="231"/>
      <c r="J90" s="60"/>
      <c r="K90" s="60" t="s">
        <v>116</v>
      </c>
      <c r="L90" s="60">
        <f t="shared" si="28"/>
        <v>0</v>
      </c>
      <c r="M90" s="60"/>
      <c r="N90" s="60"/>
      <c r="O90" s="60">
        <f>IF($E90="",0,IF($E90&gt;$G90,3,IF($E90=$G90,1,0)))</f>
        <v>0</v>
      </c>
      <c r="P90" s="60">
        <f>IF($G90="",0,IF($E90&gt;$G90,0,IF($E90=$G90,1,3)))</f>
        <v>0</v>
      </c>
      <c r="Q90" s="60"/>
      <c r="R90" s="60"/>
      <c r="S90" s="60">
        <f>E90</f>
        <v>0</v>
      </c>
      <c r="T90" s="60">
        <f>G90</f>
        <v>0</v>
      </c>
      <c r="U90" s="60"/>
      <c r="V90" s="60"/>
      <c r="W90" s="60">
        <f>G90</f>
        <v>0</v>
      </c>
      <c r="X90" s="60">
        <f>E90</f>
        <v>0</v>
      </c>
      <c r="Y90" s="60"/>
      <c r="Z90" s="60">
        <f>N95</f>
        <v>0</v>
      </c>
      <c r="AA90" s="60">
        <f>R95</f>
        <v>0</v>
      </c>
      <c r="AB90" s="60">
        <f>V95</f>
        <v>0</v>
      </c>
      <c r="AC90" s="60">
        <f>AA90-AB90</f>
        <v>0</v>
      </c>
      <c r="AD90" s="60">
        <f>IF(Z90&gt;Z89,-1,0)</f>
        <v>0</v>
      </c>
      <c r="AE90" s="60">
        <f>IF(Z90&gt;Z91,-1,0)</f>
        <v>0</v>
      </c>
      <c r="AF90" s="60">
        <f>IF(Z90&gt;Z92,-1,0)</f>
        <v>0</v>
      </c>
      <c r="AG90" s="60">
        <f>10000-(AJ90*1000+AM90*100+AK90*10)</f>
        <v>10000</v>
      </c>
      <c r="AH90" s="90">
        <f>RANK(AG90,AG89:AG92,1)</f>
        <v>1</v>
      </c>
      <c r="AI90" s="60" t="str">
        <f>H89</f>
        <v>Algerien</v>
      </c>
      <c r="AJ90" s="60">
        <f t="shared" si="29"/>
        <v>0</v>
      </c>
      <c r="AK90" s="60">
        <f t="shared" si="29"/>
        <v>0</v>
      </c>
      <c r="AL90" s="60">
        <f t="shared" si="29"/>
        <v>0</v>
      </c>
      <c r="AM90" s="60">
        <f>AK90-AL90</f>
        <v>0</v>
      </c>
      <c r="AN90" s="187">
        <f>IF(AG89=AG90,IF(E89&gt;G89,AG89-0.1,AG89),AG89)</f>
        <v>10000</v>
      </c>
      <c r="AO90" s="187"/>
      <c r="AP90" s="187">
        <f>IF(AG91=AG90,IF(G94&gt;E94,AG91-0.1,AG91),AG91)</f>
        <v>10000</v>
      </c>
      <c r="AQ90" s="187">
        <f>IF(AG92=AG90,IF(G92&gt;E92,AG92-0.1,AG92),AG92)</f>
        <v>10000</v>
      </c>
      <c r="AR90" s="187">
        <f>AO93</f>
        <v>30000</v>
      </c>
      <c r="AS90" s="90">
        <f>RANK(AR90,AR89:AR92,1)</f>
        <v>1</v>
      </c>
      <c r="AT90" s="60" t="str">
        <f t="shared" si="30"/>
        <v>Algerien</v>
      </c>
      <c r="AU90" s="60">
        <f t="shared" si="30"/>
        <v>0</v>
      </c>
      <c r="AV90" s="60">
        <f t="shared" si="30"/>
        <v>0</v>
      </c>
      <c r="AW90" s="60">
        <f t="shared" si="30"/>
        <v>0</v>
      </c>
      <c r="AX90" s="60"/>
      <c r="AY90" s="60"/>
      <c r="AZ90" s="60"/>
      <c r="BA90" s="232">
        <v>2</v>
      </c>
      <c r="BB90" s="230" t="e">
        <f>VLOOKUP(2,AS89:AT92,2,FALSE)</f>
        <v>#N/A</v>
      </c>
      <c r="BC90" s="231"/>
      <c r="BD90" s="233" t="e">
        <f>VLOOKUP(2,AS89:AW92,3,FALSE)</f>
        <v>#N/A</v>
      </c>
      <c r="BE90" s="234" t="e">
        <f>VLOOKUP(2,AS89:AW92,4,FALSE)</f>
        <v>#N/A</v>
      </c>
      <c r="BF90" s="93" t="s">
        <v>12</v>
      </c>
      <c r="BG90" s="234" t="e">
        <f>VLOOKUP(2,AS89:AW92,5,FALSE)</f>
        <v>#N/A</v>
      </c>
      <c r="BH90" s="234" t="s">
        <v>124</v>
      </c>
      <c r="BI90" s="85"/>
      <c r="BJ90" s="85">
        <f>IF(E90&gt;G90,IF(Spielplan!E90&gt;Spielplan!G90,Punktemodus!$B$3,0),0)</f>
        <v>0</v>
      </c>
      <c r="BK90" s="85">
        <f>IF(E90=G90,IF(Spielplan!E90=Spielplan!G90,Punktemodus!$B$3,0),0)</f>
        <v>10</v>
      </c>
      <c r="BL90" s="85">
        <f>IF(E90&lt;G90,IF(Spielplan!E90&lt;Spielplan!G90,Punktemodus!$B$3,0),0)</f>
        <v>0</v>
      </c>
      <c r="BM90" s="85">
        <f>IF(E90=Spielplan!E90,IF(G90=Spielplan!G90,Punktemodus!$B$5,0),0)</f>
        <v>3</v>
      </c>
      <c r="BN90" s="85">
        <f>IF(E90=Spielplan!E90,Punktemodus!$B$7,0)</f>
        <v>1</v>
      </c>
      <c r="BO90" s="85">
        <f>IF(G90=Spielplan!G90,Punktemodus!$B$7,0)</f>
        <v>1</v>
      </c>
      <c r="BP90" s="137">
        <f>IF(Spielplan!E90="",0,SUM(BJ90:BO90))</f>
        <v>0</v>
      </c>
      <c r="BQ90" s="85"/>
      <c r="BR90" s="141"/>
      <c r="BS90" s="322"/>
      <c r="BT90" s="322"/>
      <c r="BU90" s="322"/>
      <c r="BV90" s="322"/>
      <c r="BW90" s="134"/>
      <c r="BX90" s="337"/>
      <c r="BY90" s="338"/>
      <c r="BZ90" s="134"/>
      <c r="CA90" s="350"/>
      <c r="CB90" s="350"/>
      <c r="CC90" s="350"/>
      <c r="CD90" s="350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</row>
    <row r="91" spans="1:101" ht="18.75" customHeight="1" thickBot="1" x14ac:dyDescent="0.3">
      <c r="A91" s="60"/>
      <c r="B91" s="60"/>
      <c r="C91" s="224" t="str">
        <f>C89</f>
        <v>Belgien</v>
      </c>
      <c r="D91" s="225"/>
      <c r="E91" s="104"/>
      <c r="F91" s="93"/>
      <c r="G91" s="104"/>
      <c r="H91" s="224" t="str">
        <f>C90</f>
        <v>Russland</v>
      </c>
      <c r="I91" s="225"/>
      <c r="J91" s="60"/>
      <c r="K91" s="60" t="s">
        <v>118</v>
      </c>
      <c r="L91" s="60">
        <f t="shared" si="28"/>
        <v>0</v>
      </c>
      <c r="M91" s="60">
        <f>IF($E91="",0,IF($E91&gt;$G91,3,IF($E91=G91,1,0)))</f>
        <v>0</v>
      </c>
      <c r="N91" s="60"/>
      <c r="O91" s="60">
        <f>IF($G91="",0,IF($E91&gt;$G91,0,IF($E91=$G91,1,3)))</f>
        <v>0</v>
      </c>
      <c r="P91" s="60"/>
      <c r="Q91" s="60">
        <f>E91</f>
        <v>0</v>
      </c>
      <c r="R91" s="60"/>
      <c r="S91" s="60">
        <f>G91</f>
        <v>0</v>
      </c>
      <c r="T91" s="60"/>
      <c r="U91" s="60">
        <f>G91</f>
        <v>0</v>
      </c>
      <c r="V91" s="60"/>
      <c r="W91" s="60">
        <f>E91</f>
        <v>0</v>
      </c>
      <c r="X91" s="60"/>
      <c r="Y91" s="60"/>
      <c r="Z91" s="60">
        <f>O95</f>
        <v>0</v>
      </c>
      <c r="AA91" s="60">
        <f>S95</f>
        <v>0</v>
      </c>
      <c r="AB91" s="60">
        <f>W95</f>
        <v>0</v>
      </c>
      <c r="AC91" s="60">
        <f>AA91-AB91</f>
        <v>0</v>
      </c>
      <c r="AD91" s="60">
        <f>IF(Z91&gt;Z89,-1,0)</f>
        <v>0</v>
      </c>
      <c r="AE91" s="60">
        <f>IF(Z91&gt;Z90,-1,0)</f>
        <v>0</v>
      </c>
      <c r="AF91" s="60">
        <f>IF(Z91&gt;Z92,-1,0)</f>
        <v>0</v>
      </c>
      <c r="AG91" s="60">
        <f>10000-(AJ91*1000+AM91*100+AK91*10)</f>
        <v>10000</v>
      </c>
      <c r="AH91" s="90">
        <f>RANK(AG91,AG89:AG92,1)</f>
        <v>1</v>
      </c>
      <c r="AI91" s="60" t="str">
        <f>C90</f>
        <v>Russland</v>
      </c>
      <c r="AJ91" s="60">
        <f t="shared" si="29"/>
        <v>0</v>
      </c>
      <c r="AK91" s="60">
        <f t="shared" si="29"/>
        <v>0</v>
      </c>
      <c r="AL91" s="60">
        <f t="shared" si="29"/>
        <v>0</v>
      </c>
      <c r="AM91" s="60">
        <f>AK91-AL91</f>
        <v>0</v>
      </c>
      <c r="AN91" s="187">
        <f>IF(AG89=AG91,IF(E91&gt;G91,AG89-0.1,AG89),AG89)</f>
        <v>10000</v>
      </c>
      <c r="AO91" s="187">
        <f>IF(AG90=AG91,IF(E94&gt;G94,AG90-0.1,AG90),AG90)</f>
        <v>10000</v>
      </c>
      <c r="AP91" s="187"/>
      <c r="AQ91" s="187">
        <f>IF(AG92=AG91,IF(G90&gt;E90,AG92-0.1,AG92),AG92)</f>
        <v>10000</v>
      </c>
      <c r="AR91" s="187">
        <f>AP93</f>
        <v>30000</v>
      </c>
      <c r="AS91" s="90">
        <f>RANK(AR91,AR89:AR92,1)</f>
        <v>1</v>
      </c>
      <c r="AT91" s="60" t="str">
        <f t="shared" si="30"/>
        <v>Russland</v>
      </c>
      <c r="AU91" s="60">
        <f t="shared" si="30"/>
        <v>0</v>
      </c>
      <c r="AV91" s="60">
        <f t="shared" si="30"/>
        <v>0</v>
      </c>
      <c r="AW91" s="60">
        <f t="shared" si="30"/>
        <v>0</v>
      </c>
      <c r="AX91" s="60"/>
      <c r="AY91" s="60"/>
      <c r="AZ91" s="60"/>
      <c r="BA91" s="113">
        <v>3</v>
      </c>
      <c r="BB91" s="114" t="e">
        <f>VLOOKUP(3,AS89:AT92,2,FALSE)</f>
        <v>#N/A</v>
      </c>
      <c r="BC91" s="115"/>
      <c r="BD91" s="116" t="e">
        <f>VLOOKUP(3,AS89:AW92,3,FALSE)</f>
        <v>#N/A</v>
      </c>
      <c r="BE91" s="116" t="e">
        <f>VLOOKUP(3,AS89:AW92,4,FALSE)</f>
        <v>#N/A</v>
      </c>
      <c r="BF91" s="93" t="s">
        <v>12</v>
      </c>
      <c r="BG91" s="116" t="e">
        <f>VLOOKUP(3,AS89:AW92,5,FALSE)</f>
        <v>#N/A</v>
      </c>
      <c r="BH91" s="60"/>
      <c r="BI91" s="85"/>
      <c r="BJ91" s="85">
        <f>IF(E91&gt;G91,IF(Spielplan!E91&gt;Spielplan!G91,Punktemodus!$B$3,0),0)</f>
        <v>0</v>
      </c>
      <c r="BK91" s="85">
        <f>IF(E91=G91,IF(Spielplan!E91=Spielplan!G91,Punktemodus!$B$3,0),0)</f>
        <v>10</v>
      </c>
      <c r="BL91" s="85">
        <f>IF(E91&lt;G91,IF(Spielplan!E91&lt;Spielplan!G91,Punktemodus!$B$3,0),0)</f>
        <v>0</v>
      </c>
      <c r="BM91" s="85">
        <f>IF(E91=Spielplan!E91,IF(G91=Spielplan!G91,Punktemodus!$B$5,0),0)</f>
        <v>3</v>
      </c>
      <c r="BN91" s="85">
        <f>IF(E91=Spielplan!E91,Punktemodus!$B$7,0)</f>
        <v>1</v>
      </c>
      <c r="BO91" s="85">
        <f>IF(G91=Spielplan!G91,Punktemodus!$B$7,0)</f>
        <v>1</v>
      </c>
      <c r="BP91" s="137">
        <f>IF(Spielplan!E91="",0,SUM(BJ91:BO91))</f>
        <v>0</v>
      </c>
      <c r="BQ91" s="85"/>
      <c r="BR91" s="141"/>
      <c r="BS91" s="134"/>
      <c r="BT91" s="142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</row>
    <row r="92" spans="1:101" ht="18.75" customHeight="1" thickBot="1" x14ac:dyDescent="0.3">
      <c r="A92" s="60"/>
      <c r="B92" s="60"/>
      <c r="C92" s="230" t="str">
        <f>H89</f>
        <v>Algerien</v>
      </c>
      <c r="D92" s="231"/>
      <c r="E92" s="104"/>
      <c r="F92" s="93"/>
      <c r="G92" s="104"/>
      <c r="H92" s="230" t="str">
        <f>H90</f>
        <v>Südkorea</v>
      </c>
      <c r="I92" s="231"/>
      <c r="J92" s="60"/>
      <c r="K92" s="60" t="s">
        <v>117</v>
      </c>
      <c r="L92" s="60">
        <f t="shared" si="28"/>
        <v>0</v>
      </c>
      <c r="M92" s="60"/>
      <c r="N92" s="60">
        <f>IF($E92="",0,IF($E92&gt;$G92,3,IF($E92=$G92,1,0)))</f>
        <v>0</v>
      </c>
      <c r="O92" s="60"/>
      <c r="P92" s="60">
        <f>IF($G92="",0,IF($E92&gt;$G92,0,IF($E92=$G92,1,3)))</f>
        <v>0</v>
      </c>
      <c r="Q92" s="60"/>
      <c r="R92" s="60">
        <f>E92</f>
        <v>0</v>
      </c>
      <c r="S92" s="60"/>
      <c r="T92" s="60">
        <f>G92</f>
        <v>0</v>
      </c>
      <c r="U92" s="60"/>
      <c r="V92" s="60">
        <f>G92</f>
        <v>0</v>
      </c>
      <c r="W92" s="60"/>
      <c r="X92" s="60">
        <f>E92</f>
        <v>0</v>
      </c>
      <c r="Y92" s="60"/>
      <c r="Z92" s="60">
        <f>P95</f>
        <v>0</v>
      </c>
      <c r="AA92" s="60">
        <f>T95</f>
        <v>0</v>
      </c>
      <c r="AB92" s="60">
        <f>X95</f>
        <v>0</v>
      </c>
      <c r="AC92" s="60">
        <f>AA92-AB92</f>
        <v>0</v>
      </c>
      <c r="AD92" s="60">
        <f>IF(Z92&gt;Z89,-1,0)</f>
        <v>0</v>
      </c>
      <c r="AE92" s="60">
        <f>IF(Z92&gt;Z90,-1,0)</f>
        <v>0</v>
      </c>
      <c r="AF92" s="60">
        <f>IF(Z92&gt;Z91,-1,0)</f>
        <v>0</v>
      </c>
      <c r="AG92" s="60">
        <f>10000-(AJ92*1000+AM92*100+AK92*10)</f>
        <v>10000</v>
      </c>
      <c r="AH92" s="90">
        <f>RANK(AG92,AG89:AG92,1)</f>
        <v>1</v>
      </c>
      <c r="AI92" s="60" t="str">
        <f>H90</f>
        <v>Südkorea</v>
      </c>
      <c r="AJ92" s="60">
        <f t="shared" si="29"/>
        <v>0</v>
      </c>
      <c r="AK92" s="60">
        <f t="shared" si="29"/>
        <v>0</v>
      </c>
      <c r="AL92" s="60">
        <f t="shared" si="29"/>
        <v>0</v>
      </c>
      <c r="AM92" s="60">
        <f>AK92-AL92</f>
        <v>0</v>
      </c>
      <c r="AN92" s="187">
        <f>IF(AG89=AG92,IF(E93&gt;G93,AG89-0.1,AG89),AG89)</f>
        <v>10000</v>
      </c>
      <c r="AO92" s="187">
        <f>IF(AG90=AG92,IF(E92&gt;G92,AG90-0.1,AG90),AG90)</f>
        <v>10000</v>
      </c>
      <c r="AP92" s="187">
        <f>IF(AG91=AG92,IF(E90&gt;G90,AG91-0.1,AG91),AG91)</f>
        <v>10000</v>
      </c>
      <c r="AQ92" s="187"/>
      <c r="AR92" s="187">
        <f>AQ93</f>
        <v>30000</v>
      </c>
      <c r="AS92" s="90">
        <f>RANK(AR92,AR89:AR92,1)</f>
        <v>1</v>
      </c>
      <c r="AT92" s="60" t="str">
        <f t="shared" si="30"/>
        <v>Südkorea</v>
      </c>
      <c r="AU92" s="60">
        <f t="shared" si="30"/>
        <v>0</v>
      </c>
      <c r="AV92" s="60">
        <f t="shared" si="30"/>
        <v>0</v>
      </c>
      <c r="AW92" s="60">
        <f t="shared" si="30"/>
        <v>0</v>
      </c>
      <c r="AX92" s="60"/>
      <c r="AY92" s="60"/>
      <c r="AZ92" s="60"/>
      <c r="BA92" s="113">
        <v>4</v>
      </c>
      <c r="BB92" s="114" t="e">
        <f>VLOOKUP(4,AS89:AT92,2,FALSE)</f>
        <v>#N/A</v>
      </c>
      <c r="BC92" s="115"/>
      <c r="BD92" s="116" t="e">
        <f>VLOOKUP(4,AS89:AW92,3,FALSE)</f>
        <v>#N/A</v>
      </c>
      <c r="BE92" s="116" t="e">
        <f>VLOOKUP(4,AS89:AW92,4,FALSE)</f>
        <v>#N/A</v>
      </c>
      <c r="BF92" s="93" t="s">
        <v>12</v>
      </c>
      <c r="BG92" s="116" t="e">
        <f>VLOOKUP(4,AS89:AW92,5,FALSE)</f>
        <v>#N/A</v>
      </c>
      <c r="BH92" s="60"/>
      <c r="BI92" s="85"/>
      <c r="BJ92" s="85">
        <f>IF(E92&gt;G92,IF(Spielplan!E92&gt;Spielplan!G92,Punktemodus!$B$3,0),0)</f>
        <v>0</v>
      </c>
      <c r="BK92" s="85">
        <f>IF(E92=G92,IF(Spielplan!E92=Spielplan!G92,Punktemodus!$B$3,0),0)</f>
        <v>10</v>
      </c>
      <c r="BL92" s="85">
        <f>IF(E92&lt;G92,IF(Spielplan!E92&lt;Spielplan!G92,Punktemodus!$B$3,0),0)</f>
        <v>0</v>
      </c>
      <c r="BM92" s="85">
        <f>IF(E92=Spielplan!E92,IF(G92=Spielplan!G92,Punktemodus!$B$5,0),0)</f>
        <v>3</v>
      </c>
      <c r="BN92" s="85">
        <f>IF(E92=Spielplan!E92,Punktemodus!$B$7,0)</f>
        <v>1</v>
      </c>
      <c r="BO92" s="85">
        <f>IF(G92=Spielplan!G92,Punktemodus!$B$7,0)</f>
        <v>1</v>
      </c>
      <c r="BP92" s="137">
        <f>IF(Spielplan!E92="",0,SUM(BJ92:BO92))</f>
        <v>0</v>
      </c>
      <c r="BQ92" s="85"/>
      <c r="BR92" s="141"/>
      <c r="BS92" s="321" t="s">
        <v>163</v>
      </c>
      <c r="BT92" s="322"/>
      <c r="BU92" s="322"/>
      <c r="BV92" s="322"/>
      <c r="BW92" s="134"/>
      <c r="BX92" s="339">
        <f>BX86+BX89</f>
        <v>730</v>
      </c>
      <c r="BY92" s="340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</row>
    <row r="93" spans="1:101" ht="18.75" customHeight="1" thickBot="1" x14ac:dyDescent="0.3">
      <c r="A93" s="60"/>
      <c r="B93" s="60"/>
      <c r="C93" s="224" t="str">
        <f>C89</f>
        <v>Belgien</v>
      </c>
      <c r="D93" s="225"/>
      <c r="E93" s="104"/>
      <c r="F93" s="93"/>
      <c r="G93" s="104"/>
      <c r="H93" s="224" t="str">
        <f>H90</f>
        <v>Südkorea</v>
      </c>
      <c r="I93" s="225"/>
      <c r="J93" s="60"/>
      <c r="K93" s="60" t="s">
        <v>119</v>
      </c>
      <c r="L93" s="60">
        <f t="shared" si="28"/>
        <v>0</v>
      </c>
      <c r="M93" s="60">
        <f>IF($E93="",0,IF($E93&gt;$G93,3,IF($E93=G93,1,0)))</f>
        <v>0</v>
      </c>
      <c r="N93" s="60"/>
      <c r="O93" s="60"/>
      <c r="P93" s="60">
        <f>IF($G93="",0,IF($E93&gt;$G93,0,IF($E93=$G93,1,3)))</f>
        <v>0</v>
      </c>
      <c r="Q93" s="60">
        <f>E93</f>
        <v>0</v>
      </c>
      <c r="R93" s="60"/>
      <c r="S93" s="60"/>
      <c r="T93" s="60">
        <f>G93</f>
        <v>0</v>
      </c>
      <c r="U93" s="60">
        <f>G93</f>
        <v>0</v>
      </c>
      <c r="V93" s="60"/>
      <c r="W93" s="60"/>
      <c r="X93" s="60">
        <f>E93</f>
        <v>0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187">
        <f>SUM(AN89:AN92)</f>
        <v>30000</v>
      </c>
      <c r="AO93" s="187">
        <f>SUM(AO89:AO92)</f>
        <v>30000</v>
      </c>
      <c r="AP93" s="187">
        <f>SUM(AP89:AP92)</f>
        <v>30000</v>
      </c>
      <c r="AQ93" s="187">
        <f>SUM(AQ89:AQ92)</f>
        <v>30000</v>
      </c>
      <c r="AR93" s="187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85">
        <f>IF(E93&gt;G93,IF(Spielplan!E93&gt;Spielplan!G93,Punktemodus!$B$3,0),0)</f>
        <v>0</v>
      </c>
      <c r="BK93" s="85">
        <f>IF(E93=G93,IF(Spielplan!E93=Spielplan!G93,Punktemodus!$B$3,0),0)</f>
        <v>10</v>
      </c>
      <c r="BL93" s="85">
        <f>IF(E93&lt;G93,IF(Spielplan!E93&lt;Spielplan!G93,Punktemodus!$B$3,0),0)</f>
        <v>0</v>
      </c>
      <c r="BM93" s="85">
        <f>IF(E93=Spielplan!E93,IF(G93=Spielplan!G93,Punktemodus!$B$5,0),0)</f>
        <v>3</v>
      </c>
      <c r="BN93" s="85">
        <f>IF(E93=Spielplan!E93,Punktemodus!$B$7,0)</f>
        <v>1</v>
      </c>
      <c r="BO93" s="85">
        <f>IF(G93=Spielplan!G93,Punktemodus!$B$7,0)</f>
        <v>1</v>
      </c>
      <c r="BP93" s="137">
        <f>IF(Spielplan!E93="",0,SUM(BJ93:BO93))</f>
        <v>0</v>
      </c>
      <c r="BQ93" s="60"/>
      <c r="BR93" s="141"/>
      <c r="BS93" s="322"/>
      <c r="BT93" s="322"/>
      <c r="BU93" s="322"/>
      <c r="BV93" s="322"/>
      <c r="BW93" s="134"/>
      <c r="BX93" s="341"/>
      <c r="BY93" s="342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</row>
    <row r="94" spans="1:101" ht="18.75" customHeight="1" thickBot="1" x14ac:dyDescent="0.3">
      <c r="A94" s="60"/>
      <c r="B94" s="60"/>
      <c r="C94" s="230" t="str">
        <f>H89</f>
        <v>Algerien</v>
      </c>
      <c r="D94" s="231"/>
      <c r="E94" s="104"/>
      <c r="F94" s="93"/>
      <c r="G94" s="104"/>
      <c r="H94" s="230" t="str">
        <f>C90</f>
        <v>Russland</v>
      </c>
      <c r="I94" s="231"/>
      <c r="J94" s="60"/>
      <c r="K94" s="60" t="s">
        <v>119</v>
      </c>
      <c r="L94" s="60">
        <f t="shared" si="28"/>
        <v>0</v>
      </c>
      <c r="M94" s="60"/>
      <c r="N94" s="60">
        <f>IF($E94="",0,IF($E94&gt;$G94,3,IF($E94=$G94,1,0)))</f>
        <v>0</v>
      </c>
      <c r="O94" s="60">
        <f>IF($G94="",0,IF($E94&gt;$G94,0,IF($E94=$G94,1,3)))</f>
        <v>0</v>
      </c>
      <c r="P94" s="60"/>
      <c r="Q94" s="60"/>
      <c r="R94" s="60">
        <f>E94</f>
        <v>0</v>
      </c>
      <c r="S94" s="60">
        <f>G94</f>
        <v>0</v>
      </c>
      <c r="T94" s="60"/>
      <c r="U94" s="60"/>
      <c r="V94" s="60">
        <f>G94</f>
        <v>0</v>
      </c>
      <c r="W94" s="60">
        <f>E94</f>
        <v>0</v>
      </c>
      <c r="X94" s="60"/>
      <c r="Y94" s="60"/>
      <c r="Z94" s="60" t="s">
        <v>30</v>
      </c>
      <c r="AA94" s="60"/>
      <c r="AB94" s="60"/>
      <c r="AC94" s="60"/>
      <c r="AD94" s="60"/>
      <c r="AE94" s="60"/>
      <c r="AF94" s="60"/>
      <c r="AG94" s="60" t="b">
        <f>OR(AG89=AG90,AG89=AG91,AG89=AG92,AG90=AG91,AG90=AG92,AG91=AG92)</f>
        <v>1</v>
      </c>
      <c r="AH94" s="60"/>
      <c r="AI94" s="60"/>
      <c r="AJ94" s="60"/>
      <c r="AK94" s="60"/>
      <c r="AL94" s="60"/>
      <c r="AM94" s="60"/>
      <c r="AN94" s="60"/>
      <c r="AO94" s="60" t="s">
        <v>34</v>
      </c>
      <c r="AP94" s="60"/>
      <c r="AQ94" s="60"/>
      <c r="AR94" s="60" t="b">
        <f>OR(AR89=AR90,AR89=AR91,AR89=AR92,AR90=AR91,AR90=AR92,AR91=AR92)</f>
        <v>1</v>
      </c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85">
        <f>IF(E94&gt;G94,IF(Spielplan!E94&gt;Spielplan!G94,Punktemodus!$B$3,0),0)</f>
        <v>0</v>
      </c>
      <c r="BK94" s="85">
        <f>IF(E94=G94,IF(Spielplan!E94=Spielplan!G94,Punktemodus!$B$3,0),0)</f>
        <v>10</v>
      </c>
      <c r="BL94" s="85">
        <f>IF(E94&lt;G94,IF(Spielplan!E94&lt;Spielplan!G94,Punktemodus!$B$3,0),0)</f>
        <v>0</v>
      </c>
      <c r="BM94" s="85">
        <f>IF(E94=Spielplan!E94,IF(G94=Spielplan!G94,Punktemodus!$B$5,0),0)</f>
        <v>3</v>
      </c>
      <c r="BN94" s="85">
        <f>IF(E94=Spielplan!E94,Punktemodus!$B$7,0)</f>
        <v>1</v>
      </c>
      <c r="BO94" s="85">
        <f>IF(G94=Spielplan!G94,Punktemodus!$B$7,0)</f>
        <v>1</v>
      </c>
      <c r="BP94" s="137">
        <f>IF(Spielplan!E94="",0,SUM(BJ94:BO94))</f>
        <v>0</v>
      </c>
      <c r="BQ94" s="60"/>
      <c r="BR94" s="141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</row>
    <row r="95" spans="1:101" ht="18.75" customHeight="1" thickBot="1" x14ac:dyDescent="0.25">
      <c r="A95" s="60"/>
      <c r="B95" s="60"/>
      <c r="C95" s="136" t="str">
        <f>IF(G94="","",IF(AR94=TRUE,"Achtung: Fehler in Tabelle!",""))</f>
        <v/>
      </c>
      <c r="D95" s="60"/>
      <c r="E95" s="60"/>
      <c r="F95" s="60"/>
      <c r="G95" s="60"/>
      <c r="H95" s="60"/>
      <c r="I95" s="60"/>
      <c r="J95" s="60"/>
      <c r="K95" s="60"/>
      <c r="L95" s="60"/>
      <c r="M95" s="60">
        <f t="shared" ref="M95:X95" si="31">SUM(M89:M94)</f>
        <v>0</v>
      </c>
      <c r="N95" s="60">
        <f t="shared" si="31"/>
        <v>0</v>
      </c>
      <c r="O95" s="60">
        <f t="shared" si="31"/>
        <v>0</v>
      </c>
      <c r="P95" s="60">
        <f t="shared" si="31"/>
        <v>0</v>
      </c>
      <c r="Q95" s="60">
        <f t="shared" si="31"/>
        <v>0</v>
      </c>
      <c r="R95" s="60">
        <f t="shared" si="31"/>
        <v>0</v>
      </c>
      <c r="S95" s="60">
        <f t="shared" si="31"/>
        <v>0</v>
      </c>
      <c r="T95" s="60">
        <f t="shared" si="31"/>
        <v>0</v>
      </c>
      <c r="U95" s="60">
        <f t="shared" si="31"/>
        <v>0</v>
      </c>
      <c r="V95" s="60">
        <f t="shared" si="31"/>
        <v>0</v>
      </c>
      <c r="W95" s="60">
        <f t="shared" si="31"/>
        <v>0</v>
      </c>
      <c r="X95" s="60">
        <f t="shared" si="31"/>
        <v>0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160">
        <f>SUM(BP89:BP94)</f>
        <v>0</v>
      </c>
      <c r="BQ95" s="60"/>
      <c r="BR95" s="141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</row>
    <row r="96" spans="1:101" ht="13.5" thickBo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85"/>
      <c r="BK96" s="85"/>
      <c r="BL96" s="85"/>
      <c r="BM96" s="85"/>
      <c r="BN96" s="85"/>
      <c r="BO96" s="85"/>
      <c r="BP96" s="138"/>
      <c r="BQ96" s="60"/>
      <c r="BR96" s="141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</row>
    <row r="97" spans="1:101" ht="25.5" customHeight="1" thickBo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85"/>
      <c r="BK97" s="85"/>
      <c r="BL97" s="85"/>
      <c r="BM97" s="85"/>
      <c r="BN97" s="85"/>
      <c r="BO97" s="85"/>
      <c r="BP97" s="160">
        <f>SUM(BP12:BP95)/2</f>
        <v>0</v>
      </c>
      <c r="BQ97" s="60"/>
      <c r="BR97" s="141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</row>
    <row r="98" spans="1:101" x14ac:dyDescent="0.2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85"/>
      <c r="BK98" s="85"/>
      <c r="BL98" s="85"/>
      <c r="BM98" s="85"/>
      <c r="BN98" s="85"/>
      <c r="BO98" s="85"/>
      <c r="BP98" s="60"/>
      <c r="BQ98" s="60"/>
      <c r="BR98" s="141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</row>
  </sheetData>
  <mergeCells count="41"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  <mergeCell ref="CQ65:CV66"/>
    <mergeCell ref="BS44:BV45"/>
    <mergeCell ref="BX44:BX47"/>
    <mergeCell ref="BY44:BY47"/>
    <mergeCell ref="BZ44:BZ47"/>
    <mergeCell ref="CE44:CE47"/>
    <mergeCell ref="CF44:CF47"/>
    <mergeCell ref="CJ44:CJ47"/>
    <mergeCell ref="CO44:CO47"/>
    <mergeCell ref="CS44:CS47"/>
    <mergeCell ref="CQ59:CV60"/>
    <mergeCell ref="CQ62:CV63"/>
    <mergeCell ref="CQ32:CV33"/>
    <mergeCell ref="H2:BZ2"/>
    <mergeCell ref="H3:BZ3"/>
    <mergeCell ref="I4:BI4"/>
    <mergeCell ref="BY4:BZ4"/>
    <mergeCell ref="CG4:CV4"/>
    <mergeCell ref="BP8:BP11"/>
    <mergeCell ref="BJ9:BJ11"/>
    <mergeCell ref="BK9:BK11"/>
    <mergeCell ref="BL9:BL11"/>
    <mergeCell ref="BM9:BM11"/>
    <mergeCell ref="BN9:BN11"/>
    <mergeCell ref="BO9:BO11"/>
    <mergeCell ref="CQ23:CV24"/>
    <mergeCell ref="CQ26:CV27"/>
    <mergeCell ref="CQ29:CV30"/>
  </mergeCells>
  <conditionalFormatting sqref="CK24:CL24">
    <cfRule type="expression" dxfId="474" priority="1" stopIfTrue="1">
      <formula>IF($CH34="",TRUE,FALSE)</formula>
    </cfRule>
  </conditionalFormatting>
  <conditionalFormatting sqref="CA14:CB14">
    <cfRule type="expression" dxfId="473" priority="2" stopIfTrue="1">
      <formula>IF($BV$12="",TRUE,FALSE)</formula>
    </cfRule>
  </conditionalFormatting>
  <conditionalFormatting sqref="CA15:CB15">
    <cfRule type="expression" dxfId="472" priority="3" stopIfTrue="1">
      <formula>IF($BV$17="",TRUE,FALSE)</formula>
    </cfRule>
  </conditionalFormatting>
  <conditionalFormatting sqref="CA22:CB22">
    <cfRule type="expression" dxfId="471" priority="4" stopIfTrue="1">
      <formula>IF($BV$20="",TRUE,FALSE)</formula>
    </cfRule>
  </conditionalFormatting>
  <conditionalFormatting sqref="CA23:CB23">
    <cfRule type="expression" dxfId="470" priority="5" stopIfTrue="1">
      <formula>IF($BV$25="",TRUE,FALSE)</formula>
    </cfRule>
  </conditionalFormatting>
  <conditionalFormatting sqref="CA30:CB30">
    <cfRule type="expression" dxfId="469" priority="6" stopIfTrue="1">
      <formula>IF($BV$29="",TRUE,FALSE)</formula>
    </cfRule>
  </conditionalFormatting>
  <conditionalFormatting sqref="CA31:CB31">
    <cfRule type="expression" dxfId="468" priority="7" stopIfTrue="1">
      <formula>IF($BV$33="",TRUE,FALSE)</formula>
    </cfRule>
  </conditionalFormatting>
  <conditionalFormatting sqref="CA38:CB38">
    <cfRule type="expression" dxfId="467" priority="8" stopIfTrue="1">
      <formula>IF($BV$37="",TRUE,FALSE)</formula>
    </cfRule>
  </conditionalFormatting>
  <conditionalFormatting sqref="CA39:CB39">
    <cfRule type="expression" dxfId="466" priority="9" stopIfTrue="1">
      <formula>IF($BV$41="",TRUE,FALSE)</formula>
    </cfRule>
  </conditionalFormatting>
  <conditionalFormatting sqref="CF18:CG18">
    <cfRule type="expression" dxfId="465" priority="10" stopIfTrue="1">
      <formula>IF($CC$15="",TRUE,FALSE)</formula>
    </cfRule>
  </conditionalFormatting>
  <conditionalFormatting sqref="CF19:CG19">
    <cfRule type="expression" dxfId="464" priority="11" stopIfTrue="1">
      <formula>IF($CC$22="",TRUE,FALSE)</formula>
    </cfRule>
  </conditionalFormatting>
  <conditionalFormatting sqref="CF35:CG35">
    <cfRule type="expression" dxfId="463" priority="12" stopIfTrue="1">
      <formula>IF($CC$39="",TRUE,FALSE)</formula>
    </cfRule>
  </conditionalFormatting>
  <conditionalFormatting sqref="CF34:CG34">
    <cfRule type="expression" dxfId="462" priority="13" stopIfTrue="1">
      <formula>IF($CC$31="",TRUE,FALSE)</formula>
    </cfRule>
  </conditionalFormatting>
  <conditionalFormatting sqref="CK23:CL23 CK29:CL29">
    <cfRule type="expression" dxfId="461" priority="14" stopIfTrue="1">
      <formula>IF($CH$18="",TRUE,FALSE)</formula>
    </cfRule>
  </conditionalFormatting>
  <conditionalFormatting sqref="CK30:CL30">
    <cfRule type="expression" dxfId="460" priority="15" stopIfTrue="1">
      <formula>IF($CH$34="",TRUE,FALSE)</formula>
    </cfRule>
  </conditionalFormatting>
  <conditionalFormatting sqref="CQ23:CV24">
    <cfRule type="expression" dxfId="459" priority="16" stopIfTrue="1">
      <formula>IF($CM$23="",TRUE,FALSE)</formula>
    </cfRule>
  </conditionalFormatting>
  <conditionalFormatting sqref="CQ26:CV27">
    <cfRule type="expression" dxfId="458" priority="17" stopIfTrue="1">
      <formula>IF($CM$24="",TRUE,FALSE)</formula>
    </cfRule>
  </conditionalFormatting>
  <conditionalFormatting sqref="CQ29:CV30">
    <cfRule type="expression" dxfId="457" priority="18" stopIfTrue="1">
      <formula>IF($CM$29="",TRUE,FALSE)</formula>
    </cfRule>
  </conditionalFormatting>
  <conditionalFormatting sqref="CQ32:CV33">
    <cfRule type="expression" dxfId="456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5" sqref="I5"/>
      <selection pane="bottomLeft" activeCell="I4" sqref="I4:BI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60"/>
      <c r="B1" s="60"/>
      <c r="C1" s="86"/>
      <c r="D1" s="60"/>
      <c r="E1" s="85"/>
      <c r="F1" s="60"/>
      <c r="G1" s="85"/>
      <c r="H1" s="92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</row>
    <row r="2" spans="1:101" ht="85.5" customHeight="1" thickBot="1" x14ac:dyDescent="1.1000000000000001">
      <c r="A2" s="60"/>
      <c r="B2" s="60"/>
      <c r="C2" s="60"/>
      <c r="D2" s="60"/>
      <c r="E2" s="85"/>
      <c r="F2" s="60"/>
      <c r="G2" s="85"/>
      <c r="H2" s="355" t="s">
        <v>341</v>
      </c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7"/>
      <c r="BR2" s="357"/>
      <c r="BS2" s="357"/>
      <c r="BT2" s="357"/>
      <c r="BU2" s="357"/>
      <c r="BV2" s="357"/>
      <c r="BW2" s="357"/>
      <c r="BX2" s="357"/>
      <c r="BY2" s="357"/>
      <c r="BZ2" s="358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</row>
    <row r="3" spans="1:101" ht="85.5" customHeight="1" thickBot="1" x14ac:dyDescent="0.25">
      <c r="A3" s="60"/>
      <c r="B3" s="60"/>
      <c r="C3" s="60"/>
      <c r="D3" s="60"/>
      <c r="E3" s="85"/>
      <c r="F3" s="60"/>
      <c r="G3" s="85"/>
      <c r="H3" s="320" t="s">
        <v>339</v>
      </c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282"/>
      <c r="BW3" s="282"/>
      <c r="BX3" s="282"/>
      <c r="BY3" s="282"/>
      <c r="BZ3" s="282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</row>
    <row r="4" spans="1:101" ht="37.5" customHeight="1" thickBot="1" x14ac:dyDescent="0.55000000000000004">
      <c r="A4" s="60"/>
      <c r="B4" s="60"/>
      <c r="C4" s="60"/>
      <c r="D4" s="60"/>
      <c r="E4" s="85"/>
      <c r="F4" s="60"/>
      <c r="G4" s="85"/>
      <c r="H4" s="95" t="s">
        <v>161</v>
      </c>
      <c r="I4" s="325" t="s">
        <v>354</v>
      </c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7"/>
      <c r="BJ4" s="60"/>
      <c r="BK4" s="60"/>
      <c r="BL4" s="60"/>
      <c r="BM4" s="60"/>
      <c r="BN4" s="60"/>
      <c r="BO4" s="60"/>
      <c r="BP4" s="60"/>
      <c r="BQ4" s="95" t="s">
        <v>162</v>
      </c>
      <c r="BR4" s="60"/>
      <c r="BS4" s="60"/>
      <c r="BT4" s="60"/>
      <c r="BU4" s="60"/>
      <c r="BV4" s="60"/>
      <c r="BW4" s="60"/>
      <c r="BX4" s="60"/>
      <c r="BY4" s="323">
        <f>BX92</f>
        <v>730</v>
      </c>
      <c r="BZ4" s="324"/>
      <c r="CA4" s="60"/>
      <c r="CB4" s="60"/>
      <c r="CC4" s="60"/>
      <c r="CD4" s="60"/>
      <c r="CE4" s="60"/>
      <c r="CF4" s="60"/>
      <c r="CG4" s="367" t="s">
        <v>340</v>
      </c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9"/>
      <c r="CW4" s="60"/>
    </row>
    <row r="5" spans="1:101" x14ac:dyDescent="0.2">
      <c r="A5" s="60"/>
      <c r="B5" s="60"/>
      <c r="C5" s="60"/>
      <c r="D5" s="60"/>
      <c r="E5" s="85"/>
      <c r="F5" s="60"/>
      <c r="G5" s="8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1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</row>
    <row r="6" spans="1:101" x14ac:dyDescent="0.2">
      <c r="A6" s="60"/>
      <c r="B6" s="60"/>
      <c r="C6" s="60"/>
      <c r="D6" s="60"/>
      <c r="E6" s="85"/>
      <c r="F6" s="60"/>
      <c r="G6" s="85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</row>
    <row r="7" spans="1:101" ht="13.5" thickBot="1" x14ac:dyDescent="0.25">
      <c r="A7" s="60"/>
      <c r="B7" s="60"/>
      <c r="C7" s="60"/>
      <c r="D7" s="60"/>
      <c r="E7" s="85"/>
      <c r="F7" s="60"/>
      <c r="G7" s="85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</row>
    <row r="8" spans="1:101" ht="26.25" customHeight="1" thickBot="1" x14ac:dyDescent="0.45">
      <c r="A8" s="60"/>
      <c r="B8" s="60"/>
      <c r="C8" s="99" t="s">
        <v>150</v>
      </c>
      <c r="D8" s="100"/>
      <c r="E8" s="101"/>
      <c r="F8" s="100"/>
      <c r="G8" s="101"/>
      <c r="H8" s="100"/>
      <c r="I8" s="100"/>
      <c r="J8" s="100"/>
      <c r="K8" s="100"/>
      <c r="L8" s="188"/>
      <c r="M8" s="189" t="s">
        <v>36</v>
      </c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2"/>
      <c r="BI8" s="60"/>
      <c r="BJ8" s="60"/>
      <c r="BK8" s="60"/>
      <c r="BL8" s="60"/>
      <c r="BM8" s="60"/>
      <c r="BN8" s="60"/>
      <c r="BO8" s="60"/>
      <c r="BP8" s="328" t="s">
        <v>149</v>
      </c>
      <c r="BQ8" s="60"/>
      <c r="BR8" s="87"/>
      <c r="BS8" s="99" t="s">
        <v>151</v>
      </c>
      <c r="BT8" s="100"/>
      <c r="BU8" s="100"/>
      <c r="BV8" s="100"/>
      <c r="BW8" s="100"/>
      <c r="BX8" s="100"/>
      <c r="BY8" s="100"/>
      <c r="BZ8" s="103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2"/>
      <c r="CW8" s="60"/>
    </row>
    <row r="9" spans="1:101" ht="28.5" customHeight="1" x14ac:dyDescent="0.2">
      <c r="A9" s="60"/>
      <c r="B9" s="60"/>
      <c r="C9" s="60"/>
      <c r="D9" s="60"/>
      <c r="E9" s="85"/>
      <c r="F9" s="60"/>
      <c r="G9" s="85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330" t="s">
        <v>48</v>
      </c>
      <c r="BK9" s="330" t="s">
        <v>142</v>
      </c>
      <c r="BL9" s="330" t="s">
        <v>143</v>
      </c>
      <c r="BM9" s="330" t="s">
        <v>49</v>
      </c>
      <c r="BN9" s="330" t="s">
        <v>147</v>
      </c>
      <c r="BO9" s="330" t="s">
        <v>148</v>
      </c>
      <c r="BP9" s="329"/>
      <c r="BQ9" s="60"/>
      <c r="BR9" s="87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</row>
    <row r="10" spans="1:101" ht="18.75" customHeight="1" x14ac:dyDescent="0.25">
      <c r="A10" s="60"/>
      <c r="B10" s="60"/>
      <c r="C10" s="88" t="s">
        <v>63</v>
      </c>
      <c r="D10" s="60"/>
      <c r="E10" s="85"/>
      <c r="F10" s="60"/>
      <c r="G10" s="85"/>
      <c r="H10" s="60"/>
      <c r="I10" s="60"/>
      <c r="J10" s="60"/>
      <c r="K10" s="60"/>
      <c r="L10" s="60"/>
      <c r="M10" s="60" t="s">
        <v>4</v>
      </c>
      <c r="N10" s="60"/>
      <c r="O10" s="60"/>
      <c r="P10" s="60"/>
      <c r="Q10" s="60" t="s">
        <v>6</v>
      </c>
      <c r="R10" s="60"/>
      <c r="S10" s="60"/>
      <c r="T10" s="60"/>
      <c r="U10" s="60" t="s">
        <v>7</v>
      </c>
      <c r="V10" s="60"/>
      <c r="W10" s="60"/>
      <c r="X10" s="60"/>
      <c r="Y10" s="60"/>
      <c r="Z10" s="60" t="s">
        <v>4</v>
      </c>
      <c r="AA10" s="60" t="s">
        <v>5</v>
      </c>
      <c r="AB10" s="60"/>
      <c r="AC10" s="60"/>
      <c r="AD10" s="60" t="s">
        <v>9</v>
      </c>
      <c r="AE10" s="60"/>
      <c r="AF10" s="60"/>
      <c r="AG10" s="60"/>
      <c r="AH10" s="60" t="s">
        <v>32</v>
      </c>
      <c r="AI10" s="60"/>
      <c r="AJ10" s="60"/>
      <c r="AK10" s="60"/>
      <c r="AL10" s="60"/>
      <c r="AM10" s="60"/>
      <c r="AN10" s="60" t="s">
        <v>35</v>
      </c>
      <c r="AO10" s="60"/>
      <c r="AP10" s="60"/>
      <c r="AQ10" s="60"/>
      <c r="AR10" s="60"/>
      <c r="AS10" s="60" t="s">
        <v>33</v>
      </c>
      <c r="AT10" s="60"/>
      <c r="AU10" s="60"/>
      <c r="AV10" s="60"/>
      <c r="AW10" s="60"/>
      <c r="AX10" s="60"/>
      <c r="AY10" s="60"/>
      <c r="AZ10" s="60"/>
      <c r="BA10" s="60"/>
      <c r="BB10" s="89" t="s">
        <v>10</v>
      </c>
      <c r="BC10" s="60"/>
      <c r="BD10" s="90" t="s">
        <v>4</v>
      </c>
      <c r="BE10" s="60"/>
      <c r="BF10" s="61" t="s">
        <v>5</v>
      </c>
      <c r="BG10" s="60"/>
      <c r="BH10" s="60"/>
      <c r="BI10" s="60"/>
      <c r="BJ10" s="330"/>
      <c r="BK10" s="330"/>
      <c r="BL10" s="330"/>
      <c r="BM10" s="330"/>
      <c r="BN10" s="330"/>
      <c r="BO10" s="330"/>
      <c r="BP10" s="329"/>
      <c r="BQ10" s="60"/>
      <c r="BR10" s="87"/>
      <c r="BS10" s="88"/>
      <c r="BT10" s="60"/>
      <c r="BU10" s="91" t="s">
        <v>120</v>
      </c>
      <c r="BV10" s="60"/>
      <c r="BW10" s="60"/>
      <c r="BX10" s="61" t="s">
        <v>26</v>
      </c>
      <c r="BY10" s="60"/>
      <c r="BZ10" s="88"/>
      <c r="CA10" s="60"/>
      <c r="CB10" s="60"/>
      <c r="CC10" s="60"/>
      <c r="CD10" s="60"/>
      <c r="CE10" s="61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</row>
    <row r="11" spans="1:101" ht="18.75" customHeight="1" thickBot="1" x14ac:dyDescent="0.25">
      <c r="A11" s="60"/>
      <c r="B11" s="60"/>
      <c r="C11" s="60"/>
      <c r="D11" s="60"/>
      <c r="E11" s="85"/>
      <c r="F11" s="60"/>
      <c r="G11" s="85"/>
      <c r="H11" s="60"/>
      <c r="I11" s="60"/>
      <c r="J11" s="60"/>
      <c r="K11" s="60"/>
      <c r="L11" s="60"/>
      <c r="M11" s="60" t="s">
        <v>0</v>
      </c>
      <c r="N11" s="60" t="s">
        <v>1</v>
      </c>
      <c r="O11" s="60" t="s">
        <v>2</v>
      </c>
      <c r="P11" s="60" t="s">
        <v>3</v>
      </c>
      <c r="Q11" s="60" t="s">
        <v>0</v>
      </c>
      <c r="R11" s="60" t="s">
        <v>1</v>
      </c>
      <c r="S11" s="60" t="s">
        <v>2</v>
      </c>
      <c r="T11" s="60" t="s">
        <v>3</v>
      </c>
      <c r="U11" s="60" t="s">
        <v>0</v>
      </c>
      <c r="V11" s="60" t="s">
        <v>1</v>
      </c>
      <c r="W11" s="60" t="s">
        <v>2</v>
      </c>
      <c r="X11" s="60" t="s">
        <v>3</v>
      </c>
      <c r="Y11" s="60"/>
      <c r="Z11" s="60" t="s">
        <v>8</v>
      </c>
      <c r="AA11" s="60"/>
      <c r="AB11" s="60"/>
      <c r="AC11" s="60"/>
      <c r="AD11" s="60"/>
      <c r="AE11" s="60"/>
      <c r="AF11" s="60"/>
      <c r="AG11" s="60"/>
      <c r="AH11" s="60" t="s">
        <v>31</v>
      </c>
      <c r="AI11" s="60"/>
      <c r="AJ11" s="60"/>
      <c r="AK11" s="60"/>
      <c r="AL11" s="60"/>
      <c r="AM11" s="60"/>
      <c r="AN11" s="60" t="str">
        <f>AI12</f>
        <v>Brasilien</v>
      </c>
      <c r="AO11" s="60" t="str">
        <f>AI13</f>
        <v>Kroatien</v>
      </c>
      <c r="AP11" s="60" t="str">
        <f>AI14</f>
        <v>Mexiko</v>
      </c>
      <c r="AQ11" s="60" t="str">
        <f>AI15</f>
        <v>Kamerun</v>
      </c>
      <c r="AR11" s="60"/>
      <c r="AS11" s="60" t="s">
        <v>31</v>
      </c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330"/>
      <c r="BK11" s="330"/>
      <c r="BL11" s="330"/>
      <c r="BM11" s="330"/>
      <c r="BN11" s="330"/>
      <c r="BO11" s="330"/>
      <c r="BP11" s="329"/>
      <c r="BQ11" s="60"/>
      <c r="BR11" s="87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</row>
    <row r="12" spans="1:101" ht="18.75" customHeight="1" thickBot="1" x14ac:dyDescent="0.3">
      <c r="A12" s="60"/>
      <c r="B12" s="60"/>
      <c r="C12" s="7" t="str">
        <f>Spielplan!$C$12</f>
        <v>Brasilien</v>
      </c>
      <c r="D12" s="38"/>
      <c r="E12" s="104"/>
      <c r="F12" s="93"/>
      <c r="G12" s="104"/>
      <c r="H12" s="7" t="str">
        <f>Spielplan!$H$12</f>
        <v>Kroatien</v>
      </c>
      <c r="I12" s="38"/>
      <c r="J12" s="60"/>
      <c r="K12" s="60" t="s">
        <v>58</v>
      </c>
      <c r="L12" s="60">
        <f t="shared" ref="L12:L17" si="0">IF(E12-G12&gt;0,1,IF(G12=E12,0,-1))</f>
        <v>0</v>
      </c>
      <c r="M12" s="60">
        <f>IF($E12="",0,IF($E12&gt;$G12,3,IF($E12=G12,1,0)))</f>
        <v>0</v>
      </c>
      <c r="N12" s="60">
        <f>IF($G12="",0,IF($E12&gt;$G12,0,IF($E12=G12,1,3)))</f>
        <v>0</v>
      </c>
      <c r="O12" s="60"/>
      <c r="P12" s="60"/>
      <c r="Q12" s="60">
        <f>E12</f>
        <v>0</v>
      </c>
      <c r="R12" s="60">
        <f>G12</f>
        <v>0</v>
      </c>
      <c r="S12" s="60"/>
      <c r="T12" s="60"/>
      <c r="U12" s="60">
        <f>G12</f>
        <v>0</v>
      </c>
      <c r="V12" s="60">
        <f>E12</f>
        <v>0</v>
      </c>
      <c r="W12" s="60"/>
      <c r="X12" s="60"/>
      <c r="Y12" s="60"/>
      <c r="Z12" s="60">
        <f>M18</f>
        <v>0</v>
      </c>
      <c r="AA12" s="60">
        <f>Q18</f>
        <v>0</v>
      </c>
      <c r="AB12" s="60">
        <f>U18</f>
        <v>0</v>
      </c>
      <c r="AC12" s="60">
        <f>AA12-AB12</f>
        <v>0</v>
      </c>
      <c r="AD12" s="60">
        <f>IF(Z12&gt;Z13,-1,0)</f>
        <v>0</v>
      </c>
      <c r="AE12" s="60">
        <f>IF(Z12&gt;Z14,-1,0)</f>
        <v>0</v>
      </c>
      <c r="AF12" s="60">
        <f>IF(Z12&gt;Z15,-1,0)</f>
        <v>0</v>
      </c>
      <c r="AG12" s="60">
        <f>10000-(AJ12*1000+AM12*100+AK12*10)</f>
        <v>10000</v>
      </c>
      <c r="AH12" s="90">
        <f>RANK(AG12,AG12:AG15,1)</f>
        <v>1</v>
      </c>
      <c r="AI12" s="60" t="str">
        <f>C12</f>
        <v>Brasilien</v>
      </c>
      <c r="AJ12" s="60">
        <f t="shared" ref="AJ12:AL15" si="1">Z12</f>
        <v>0</v>
      </c>
      <c r="AK12" s="60">
        <f t="shared" si="1"/>
        <v>0</v>
      </c>
      <c r="AL12" s="60">
        <f t="shared" si="1"/>
        <v>0</v>
      </c>
      <c r="AM12" s="60">
        <f>AK12-AL12</f>
        <v>0</v>
      </c>
      <c r="AN12" s="187"/>
      <c r="AO12" s="187">
        <f>IF(AG13=AG12,IF(G12&gt;E12,AG13-0.1,AG13),AG13)</f>
        <v>10000</v>
      </c>
      <c r="AP12" s="187">
        <f>IF(AG14=AG12,IF(G14&gt;E14,AG14-0.1,AG14),AG14)</f>
        <v>10000</v>
      </c>
      <c r="AQ12" s="187">
        <f>IF(AG15=AG12,IF(G16&gt;E16,AG15-0.1,AG15),AG15)</f>
        <v>10000</v>
      </c>
      <c r="AR12" s="187">
        <f>AN16</f>
        <v>30000</v>
      </c>
      <c r="AS12" s="90">
        <f>RANK(AR12,AR12:AR15,1)</f>
        <v>1</v>
      </c>
      <c r="AT12" s="60" t="str">
        <f t="shared" ref="AT12:AW15" si="2">AI12</f>
        <v>Brasilien</v>
      </c>
      <c r="AU12" s="60">
        <f t="shared" si="2"/>
        <v>0</v>
      </c>
      <c r="AV12" s="60">
        <f t="shared" si="2"/>
        <v>0</v>
      </c>
      <c r="AW12" s="60">
        <f t="shared" si="2"/>
        <v>0</v>
      </c>
      <c r="AX12" s="60"/>
      <c r="AY12" s="60"/>
      <c r="AZ12" s="60"/>
      <c r="BA12" s="3">
        <v>1</v>
      </c>
      <c r="BB12" s="7" t="str">
        <f>VLOOKUP(1,AS12:AT15,2,FALSE)</f>
        <v>Brasilien</v>
      </c>
      <c r="BC12" s="2"/>
      <c r="BD12" s="6">
        <f>VLOOKUP(1,AS12:AW15,3,FALSE)</f>
        <v>0</v>
      </c>
      <c r="BE12" s="4">
        <f>VLOOKUP(1,AS12:AW15,4,FALSE)</f>
        <v>0</v>
      </c>
      <c r="BF12" s="93" t="s">
        <v>12</v>
      </c>
      <c r="BG12" s="4">
        <f>VLOOKUP(1,AS12:AW15,5,FALSE)</f>
        <v>0</v>
      </c>
      <c r="BH12" s="13" t="s">
        <v>18</v>
      </c>
      <c r="BI12" s="60"/>
      <c r="BJ12" s="85">
        <f>IF(E12&gt;G12,IF(Spielplan!E12&gt;Spielplan!G12,Punktemodus!$B$3,0),0)</f>
        <v>0</v>
      </c>
      <c r="BK12" s="85">
        <f>IF(E12=G12,IF(Spielplan!E12=Spielplan!G12,Punktemodus!$B$3,0),0)</f>
        <v>10</v>
      </c>
      <c r="BL12" s="85">
        <f>IF(E12&lt;G12,IF(Spielplan!E12&lt;Spielplan!G12,Punktemodus!$B$3,0),0)</f>
        <v>0</v>
      </c>
      <c r="BM12" s="85">
        <f>IF(E12=Spielplan!E12,IF(G12=Spielplan!G12,Punktemodus!$B$5,0),0)</f>
        <v>3</v>
      </c>
      <c r="BN12" s="85">
        <f>IF(E12=Spielplan!E12,Punktemodus!$B$7,0)</f>
        <v>1</v>
      </c>
      <c r="BO12" s="85">
        <f>IF(G12=Spielplan!G12,Punktemodus!$B$7,0)</f>
        <v>1</v>
      </c>
      <c r="BP12" s="137">
        <f>IF(Spielplan!E12="",0,SUM(BJ12:BO12))</f>
        <v>0</v>
      </c>
      <c r="BQ12" s="60"/>
      <c r="BR12" s="87"/>
      <c r="BS12" s="13" t="s">
        <v>18</v>
      </c>
      <c r="BT12" s="44" t="str">
        <f>IF(G17="","",BB12)</f>
        <v/>
      </c>
      <c r="BU12" s="46"/>
      <c r="BV12" s="104"/>
      <c r="BW12" s="60"/>
      <c r="BX12" s="104"/>
      <c r="BY12" s="60"/>
      <c r="BZ12" s="88"/>
      <c r="CA12" s="60"/>
      <c r="CB12" s="91" t="s">
        <v>27</v>
      </c>
      <c r="CC12" s="60"/>
      <c r="CD12" s="60"/>
      <c r="CE12" s="61" t="s">
        <v>26</v>
      </c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</row>
    <row r="13" spans="1:101" ht="18.75" customHeight="1" thickBot="1" x14ac:dyDescent="0.3">
      <c r="A13" s="60"/>
      <c r="B13" s="60"/>
      <c r="C13" s="44" t="str">
        <f>Spielplan!$C$13</f>
        <v>Mexiko</v>
      </c>
      <c r="D13" s="45"/>
      <c r="E13" s="104"/>
      <c r="F13" s="93"/>
      <c r="G13" s="104"/>
      <c r="H13" s="44" t="str">
        <f>Spielplan!$H$13</f>
        <v>Kamerun</v>
      </c>
      <c r="I13" s="45"/>
      <c r="J13" s="60"/>
      <c r="K13" s="60" t="s">
        <v>59</v>
      </c>
      <c r="L13" s="60">
        <f t="shared" si="0"/>
        <v>0</v>
      </c>
      <c r="M13" s="60"/>
      <c r="N13" s="60"/>
      <c r="O13" s="60">
        <f>IF($E13="",0,IF($E13&gt;$G13,3,IF($E13=$G13,1,0)))</f>
        <v>0</v>
      </c>
      <c r="P13" s="60">
        <f>IF($G13="",0,IF($E13&gt;$G13,0,IF($E13=$G13,1,3)))</f>
        <v>0</v>
      </c>
      <c r="Q13" s="60"/>
      <c r="R13" s="60"/>
      <c r="S13" s="60">
        <f>E13</f>
        <v>0</v>
      </c>
      <c r="T13" s="60">
        <f>G13</f>
        <v>0</v>
      </c>
      <c r="U13" s="60"/>
      <c r="V13" s="60"/>
      <c r="W13" s="60">
        <f>G13</f>
        <v>0</v>
      </c>
      <c r="X13" s="60">
        <f>E13</f>
        <v>0</v>
      </c>
      <c r="Y13" s="60"/>
      <c r="Z13" s="60">
        <f>N18</f>
        <v>0</v>
      </c>
      <c r="AA13" s="60">
        <f>R18</f>
        <v>0</v>
      </c>
      <c r="AB13" s="60">
        <f>V18</f>
        <v>0</v>
      </c>
      <c r="AC13" s="60">
        <f>AA13-AB13</f>
        <v>0</v>
      </c>
      <c r="AD13" s="60">
        <f>IF(Z13&gt;Z12,-1,0)</f>
        <v>0</v>
      </c>
      <c r="AE13" s="60">
        <f>IF(Z13&gt;Z14,-1,0)</f>
        <v>0</v>
      </c>
      <c r="AF13" s="60">
        <f>IF(Z13&gt;Z15,-1,0)</f>
        <v>0</v>
      </c>
      <c r="AG13" s="60">
        <f>10000-(AJ13*1000+AM13*100+AK13*10)</f>
        <v>10000</v>
      </c>
      <c r="AH13" s="90">
        <f>RANK(AG13,AG12:AG15,1)</f>
        <v>1</v>
      </c>
      <c r="AI13" s="60" t="str">
        <f>H12</f>
        <v>Kroatien</v>
      </c>
      <c r="AJ13" s="60">
        <f t="shared" si="1"/>
        <v>0</v>
      </c>
      <c r="AK13" s="60">
        <f t="shared" si="1"/>
        <v>0</v>
      </c>
      <c r="AL13" s="60">
        <f t="shared" si="1"/>
        <v>0</v>
      </c>
      <c r="AM13" s="60">
        <f>AK13-AL13</f>
        <v>0</v>
      </c>
      <c r="AN13" s="187">
        <f>IF(AG12=AG13,IF(E12&gt;G12,AG12-0.1,AG12),AG12)</f>
        <v>10000</v>
      </c>
      <c r="AO13" s="187"/>
      <c r="AP13" s="187">
        <f>IF(AG14=AG13,IF(G17&gt;E17,AG14-0.1,AG14),AG14)</f>
        <v>10000</v>
      </c>
      <c r="AQ13" s="187">
        <f>IF(AG15=AG13,IF(G15&gt;E15,AG15-0.1,AG15),AG15)</f>
        <v>10000</v>
      </c>
      <c r="AR13" s="187">
        <f>AO16</f>
        <v>30000</v>
      </c>
      <c r="AS13" s="90">
        <f>RANK(AR13,AR12:AR15,1)</f>
        <v>1</v>
      </c>
      <c r="AT13" s="60" t="str">
        <f t="shared" si="2"/>
        <v>Kroatien</v>
      </c>
      <c r="AU13" s="60">
        <f t="shared" si="2"/>
        <v>0</v>
      </c>
      <c r="AV13" s="60">
        <f t="shared" si="2"/>
        <v>0</v>
      </c>
      <c r="AW13" s="60">
        <f t="shared" si="2"/>
        <v>0</v>
      </c>
      <c r="AX13" s="60"/>
      <c r="AY13" s="60"/>
      <c r="AZ13" s="60"/>
      <c r="BA13" s="120">
        <v>2</v>
      </c>
      <c r="BB13" s="121" t="e">
        <f>VLOOKUP(2,AS12:AT15,2,FALSE)</f>
        <v>#N/A</v>
      </c>
      <c r="BC13" s="122"/>
      <c r="BD13" s="123" t="e">
        <f>VLOOKUP(2,AS12:AW15,3,FALSE)</f>
        <v>#N/A</v>
      </c>
      <c r="BE13" s="124" t="e">
        <f>VLOOKUP(2,AS12:AW15,4,FALSE)</f>
        <v>#N/A</v>
      </c>
      <c r="BF13" s="93" t="s">
        <v>12</v>
      </c>
      <c r="BG13" s="124" t="e">
        <f>VLOOKUP(2,AS12:AW15,5,FALSE)</f>
        <v>#N/A</v>
      </c>
      <c r="BH13" s="125" t="s">
        <v>19</v>
      </c>
      <c r="BI13" s="60"/>
      <c r="BJ13" s="85">
        <f>IF(E13&gt;G13,IF(Spielplan!E13&gt;Spielplan!G13,Punktemodus!$B$3,0),0)</f>
        <v>0</v>
      </c>
      <c r="BK13" s="85">
        <f>IF(E13=G13,IF(Spielplan!E13=Spielplan!G13,Punktemodus!$B$3,0),0)</f>
        <v>10</v>
      </c>
      <c r="BL13" s="85">
        <f>IF(E13&lt;G13,IF(Spielplan!E13&lt;Spielplan!G13,Punktemodus!$B$3,0),0)</f>
        <v>0</v>
      </c>
      <c r="BM13" s="85">
        <f>IF(E13=Spielplan!E13,IF(G13=Spielplan!G13,Punktemodus!$B$5,0),0)</f>
        <v>3</v>
      </c>
      <c r="BN13" s="85">
        <f>IF(E13=Spielplan!E13,Punktemodus!$B$7,0)</f>
        <v>1</v>
      </c>
      <c r="BO13" s="85">
        <f>IF(G13=Spielplan!G13,Punktemodus!$B$7,0)</f>
        <v>1</v>
      </c>
      <c r="BP13" s="137">
        <f>IF(Spielplan!E13="",0,SUM(BJ13:BO13))</f>
        <v>0</v>
      </c>
      <c r="BQ13" s="60"/>
      <c r="BR13" s="87"/>
      <c r="BS13" s="73" t="s">
        <v>21</v>
      </c>
      <c r="BT13" s="44" t="str">
        <f>IF(G28="","",BB24)</f>
        <v/>
      </c>
      <c r="BU13" s="46"/>
      <c r="BV13" s="104"/>
      <c r="BW13" s="60"/>
      <c r="BX13" s="104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</row>
    <row r="14" spans="1:101" ht="18.75" customHeight="1" thickBot="1" x14ac:dyDescent="0.3">
      <c r="A14" s="60"/>
      <c r="B14" s="60"/>
      <c r="C14" s="7" t="str">
        <f>C12</f>
        <v>Brasilien</v>
      </c>
      <c r="D14" s="38"/>
      <c r="E14" s="104"/>
      <c r="F14" s="93"/>
      <c r="G14" s="104"/>
      <c r="H14" s="7" t="str">
        <f>C13</f>
        <v>Mexiko</v>
      </c>
      <c r="I14" s="38"/>
      <c r="J14" s="60"/>
      <c r="K14" s="60" t="s">
        <v>60</v>
      </c>
      <c r="L14" s="60">
        <f t="shared" si="0"/>
        <v>0</v>
      </c>
      <c r="M14" s="60">
        <f>IF($E14="",0,IF($E14&gt;$G14,3,IF($E14=G14,1,0)))</f>
        <v>0</v>
      </c>
      <c r="N14" s="60"/>
      <c r="O14" s="60">
        <f>IF($G14="",0,IF($E14&gt;$G14,0,IF($E14=$G14,1,3)))</f>
        <v>0</v>
      </c>
      <c r="P14" s="60"/>
      <c r="Q14" s="60">
        <f>E14</f>
        <v>0</v>
      </c>
      <c r="R14" s="60"/>
      <c r="S14" s="60">
        <f>G14</f>
        <v>0</v>
      </c>
      <c r="T14" s="60"/>
      <c r="U14" s="60">
        <f>G14</f>
        <v>0</v>
      </c>
      <c r="V14" s="60"/>
      <c r="W14" s="60">
        <f>E14</f>
        <v>0</v>
      </c>
      <c r="X14" s="60"/>
      <c r="Y14" s="60"/>
      <c r="Z14" s="60">
        <f>O18</f>
        <v>0</v>
      </c>
      <c r="AA14" s="60">
        <f>S18</f>
        <v>0</v>
      </c>
      <c r="AB14" s="60">
        <f>W18</f>
        <v>0</v>
      </c>
      <c r="AC14" s="60">
        <f>AA14-AB14</f>
        <v>0</v>
      </c>
      <c r="AD14" s="60">
        <f>IF(Z14&gt;Z12,-1,0)</f>
        <v>0</v>
      </c>
      <c r="AE14" s="60">
        <f>IF(Z14&gt;Z13,-1,0)</f>
        <v>0</v>
      </c>
      <c r="AF14" s="60">
        <f>IF(Z14&gt;Z15,-1,0)</f>
        <v>0</v>
      </c>
      <c r="AG14" s="60">
        <f>10000-(AJ14*1000+AM14*100+AK14*10)</f>
        <v>10000</v>
      </c>
      <c r="AH14" s="90">
        <f>RANK(AG14,AG12:AG15,1)</f>
        <v>1</v>
      </c>
      <c r="AI14" s="60" t="str">
        <f>C13</f>
        <v>Mexiko</v>
      </c>
      <c r="AJ14" s="60">
        <f t="shared" si="1"/>
        <v>0</v>
      </c>
      <c r="AK14" s="60">
        <f t="shared" si="1"/>
        <v>0</v>
      </c>
      <c r="AL14" s="60">
        <f t="shared" si="1"/>
        <v>0</v>
      </c>
      <c r="AM14" s="60">
        <f>AK14-AL14</f>
        <v>0</v>
      </c>
      <c r="AN14" s="187">
        <f>IF(AG12=AG14,IF(E14&gt;G14,AG12-0.1,AG12),AG12)</f>
        <v>10000</v>
      </c>
      <c r="AO14" s="187">
        <f>IF(AG13=AG14,IF(E17&gt;G17,AG13-0.1,AG13),AG13)</f>
        <v>10000</v>
      </c>
      <c r="AP14" s="187"/>
      <c r="AQ14" s="187">
        <f>IF(AG15=AG14,IF(G13&gt;E13,AG15-0.1,AG15),AG15)</f>
        <v>10000</v>
      </c>
      <c r="AR14" s="187">
        <f>AP16</f>
        <v>30000</v>
      </c>
      <c r="AS14" s="90">
        <f>RANK(AR14,AR12:AR15,1)</f>
        <v>1</v>
      </c>
      <c r="AT14" s="60" t="str">
        <f t="shared" si="2"/>
        <v>Mexiko</v>
      </c>
      <c r="AU14" s="60">
        <f t="shared" si="2"/>
        <v>0</v>
      </c>
      <c r="AV14" s="60">
        <f t="shared" si="2"/>
        <v>0</v>
      </c>
      <c r="AW14" s="60">
        <f t="shared" si="2"/>
        <v>0</v>
      </c>
      <c r="AX14" s="60"/>
      <c r="AY14" s="60"/>
      <c r="AZ14" s="60"/>
      <c r="BA14" s="113">
        <v>3</v>
      </c>
      <c r="BB14" s="114" t="e">
        <f>VLOOKUP(3,AS12:AT15,2,FALSE)</f>
        <v>#N/A</v>
      </c>
      <c r="BC14" s="115"/>
      <c r="BD14" s="116" t="e">
        <f>VLOOKUP(3,AS12:AW15,3,FALSE)</f>
        <v>#N/A</v>
      </c>
      <c r="BE14" s="116" t="e">
        <f>VLOOKUP(3,AS12:AW15,4,FALSE)</f>
        <v>#N/A</v>
      </c>
      <c r="BF14" s="93" t="s">
        <v>12</v>
      </c>
      <c r="BG14" s="116" t="e">
        <f>VLOOKUP(3,AS12:AW15,5,FALSE)</f>
        <v>#N/A</v>
      </c>
      <c r="BH14" s="60"/>
      <c r="BI14" s="60"/>
      <c r="BJ14" s="85">
        <f>IF(E14&gt;G14,IF(Spielplan!E14&gt;Spielplan!G14,Punktemodus!$B$3,0),0)</f>
        <v>0</v>
      </c>
      <c r="BK14" s="85">
        <f>IF(E14=G14,IF(Spielplan!E14=Spielplan!G14,Punktemodus!$B$3,0),0)</f>
        <v>10</v>
      </c>
      <c r="BL14" s="85">
        <f>IF(E14&lt;G14,IF(Spielplan!E14&lt;Spielplan!G14,Punktemodus!$B$3,0),0)</f>
        <v>0</v>
      </c>
      <c r="BM14" s="85">
        <f>IF(E14=Spielplan!E14,IF(G14=Spielplan!G14,Punktemodus!$B$5,0),0)</f>
        <v>3</v>
      </c>
      <c r="BN14" s="85">
        <f>IF(E14=Spielplan!E14,Punktemodus!$B$7,0)</f>
        <v>1</v>
      </c>
      <c r="BO14" s="85">
        <f>IF(G14=Spielplan!G14,Punktemodus!$B$7,0)</f>
        <v>1</v>
      </c>
      <c r="BP14" s="137">
        <f>IF(Spielplan!E14="",0,SUM(BJ14:BO14))</f>
        <v>0</v>
      </c>
      <c r="BQ14" s="60"/>
      <c r="BR14" s="87"/>
      <c r="BS14" s="60"/>
      <c r="BT14" s="60"/>
      <c r="BU14" s="60"/>
      <c r="BV14" s="60"/>
      <c r="BW14" s="60"/>
      <c r="BX14" s="60"/>
      <c r="BY14" s="60"/>
      <c r="BZ14" s="47">
        <v>49</v>
      </c>
      <c r="CA14" s="44" t="str">
        <f>IF(BX12="",IF(BV12&gt;BV13,BT12,BT13),IF(BX12&gt;BX13,BT12,BT13))</f>
        <v/>
      </c>
      <c r="CB14" s="46"/>
      <c r="CC14" s="104"/>
      <c r="CD14" s="60"/>
      <c r="CE14" s="104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</row>
    <row r="15" spans="1:101" ht="18.75" customHeight="1" thickBot="1" x14ac:dyDescent="0.3">
      <c r="A15" s="60"/>
      <c r="B15" s="60"/>
      <c r="C15" s="44" t="str">
        <f>H12</f>
        <v>Kroatien</v>
      </c>
      <c r="D15" s="45"/>
      <c r="E15" s="104"/>
      <c r="F15" s="93"/>
      <c r="G15" s="104"/>
      <c r="H15" s="44" t="str">
        <f>H13</f>
        <v>Kamerun</v>
      </c>
      <c r="I15" s="45"/>
      <c r="J15" s="60"/>
      <c r="K15" s="60" t="s">
        <v>61</v>
      </c>
      <c r="L15" s="60">
        <f t="shared" si="0"/>
        <v>0</v>
      </c>
      <c r="M15" s="60"/>
      <c r="N15" s="60">
        <f>IF($E15="",0,IF($E15&gt;$G15,3,IF($E15=$G15,1,0)))</f>
        <v>0</v>
      </c>
      <c r="O15" s="60"/>
      <c r="P15" s="60">
        <f>IF($G15="",0,IF($E15&gt;$G15,0,IF($E15=$G15,1,3)))</f>
        <v>0</v>
      </c>
      <c r="Q15" s="60"/>
      <c r="R15" s="60">
        <f>E15</f>
        <v>0</v>
      </c>
      <c r="S15" s="60"/>
      <c r="T15" s="60">
        <f>G15</f>
        <v>0</v>
      </c>
      <c r="U15" s="60"/>
      <c r="V15" s="60">
        <f>G15</f>
        <v>0</v>
      </c>
      <c r="W15" s="60"/>
      <c r="X15" s="60">
        <f>E15</f>
        <v>0</v>
      </c>
      <c r="Y15" s="60"/>
      <c r="Z15" s="60">
        <f>P18</f>
        <v>0</v>
      </c>
      <c r="AA15" s="60">
        <f>T18</f>
        <v>0</v>
      </c>
      <c r="AB15" s="60">
        <f>X18</f>
        <v>0</v>
      </c>
      <c r="AC15" s="60">
        <f>AA15-AB15</f>
        <v>0</v>
      </c>
      <c r="AD15" s="60">
        <f>IF(Z15&gt;Z12,-1,0)</f>
        <v>0</v>
      </c>
      <c r="AE15" s="60">
        <f>IF(Z15&gt;Z13,-1,0)</f>
        <v>0</v>
      </c>
      <c r="AF15" s="60">
        <f>IF(Z15&gt;Z14,-1,0)</f>
        <v>0</v>
      </c>
      <c r="AG15" s="60">
        <f>10000-(AJ15*1000+AM15*100+AK15*10)</f>
        <v>10000</v>
      </c>
      <c r="AH15" s="90">
        <f>RANK(AG15,AG12:AG15,1)</f>
        <v>1</v>
      </c>
      <c r="AI15" s="60" t="str">
        <f>H13</f>
        <v>Kamerun</v>
      </c>
      <c r="AJ15" s="60">
        <f t="shared" si="1"/>
        <v>0</v>
      </c>
      <c r="AK15" s="60">
        <f t="shared" si="1"/>
        <v>0</v>
      </c>
      <c r="AL15" s="60">
        <f t="shared" si="1"/>
        <v>0</v>
      </c>
      <c r="AM15" s="60">
        <f>AK15-AL15</f>
        <v>0</v>
      </c>
      <c r="AN15" s="187">
        <f>IF(AG12=AG15,IF(E16&gt;G16,AG12-0.1,AG12),AG12)</f>
        <v>10000</v>
      </c>
      <c r="AO15" s="187">
        <f>IF(AG13=AG15,IF(E15&gt;G15,AG13-0.1,AG13),AG13)</f>
        <v>10000</v>
      </c>
      <c r="AP15" s="187">
        <f>IF(AG14=AG15,IF(E13&gt;G13,AG14-0.1,AG14),AG14)</f>
        <v>10000</v>
      </c>
      <c r="AQ15" s="187"/>
      <c r="AR15" s="187">
        <f>AQ16</f>
        <v>30000</v>
      </c>
      <c r="AS15" s="90">
        <f>RANK(AR15,AR12:AR15,1)</f>
        <v>1</v>
      </c>
      <c r="AT15" s="60" t="str">
        <f t="shared" si="2"/>
        <v>Kamerun</v>
      </c>
      <c r="AU15" s="60">
        <f t="shared" si="2"/>
        <v>0</v>
      </c>
      <c r="AV15" s="60">
        <f t="shared" si="2"/>
        <v>0</v>
      </c>
      <c r="AW15" s="60">
        <f t="shared" si="2"/>
        <v>0</v>
      </c>
      <c r="AX15" s="60"/>
      <c r="AY15" s="60"/>
      <c r="AZ15" s="60"/>
      <c r="BA15" s="113">
        <v>4</v>
      </c>
      <c r="BB15" s="114" t="e">
        <f>VLOOKUP(4,AS12:AT15,2,FALSE)</f>
        <v>#N/A</v>
      </c>
      <c r="BC15" s="115"/>
      <c r="BD15" s="116" t="e">
        <f>VLOOKUP(4,AS12:AW15,3,FALSE)</f>
        <v>#N/A</v>
      </c>
      <c r="BE15" s="116" t="e">
        <f>VLOOKUP(4,AS12:AW15,4,FALSE)</f>
        <v>#N/A</v>
      </c>
      <c r="BF15" s="93" t="s">
        <v>12</v>
      </c>
      <c r="BG15" s="116" t="e">
        <f>VLOOKUP(4,AS12:AW15,5,FALSE)</f>
        <v>#N/A</v>
      </c>
      <c r="BH15" s="60"/>
      <c r="BI15" s="60"/>
      <c r="BJ15" s="85">
        <f>IF(E15&gt;G15,IF(Spielplan!E15&gt;Spielplan!G15,Punktemodus!$B$3,0),0)</f>
        <v>0</v>
      </c>
      <c r="BK15" s="85">
        <f>IF(E15=G15,IF(Spielplan!E15=Spielplan!G15,Punktemodus!$B$3,0),0)</f>
        <v>10</v>
      </c>
      <c r="BL15" s="85">
        <f>IF(E15&lt;G15,IF(Spielplan!E15&lt;Spielplan!G15,Punktemodus!$B$3,0),0)</f>
        <v>0</v>
      </c>
      <c r="BM15" s="85">
        <f>IF(E15=Spielplan!E15,IF(G15=Spielplan!G15,Punktemodus!$B$5,0),0)</f>
        <v>3</v>
      </c>
      <c r="BN15" s="85">
        <f>IF(E15=Spielplan!E15,Punktemodus!$B$7,0)</f>
        <v>1</v>
      </c>
      <c r="BO15" s="85">
        <f>IF(G15=Spielplan!G15,Punktemodus!$B$7,0)</f>
        <v>1</v>
      </c>
      <c r="BP15" s="137">
        <f>IF(Spielplan!E15="",0,SUM(BJ15:BO15))</f>
        <v>0</v>
      </c>
      <c r="BQ15" s="60"/>
      <c r="BR15" s="87"/>
      <c r="BS15" s="60"/>
      <c r="BT15" s="60"/>
      <c r="BU15" s="60"/>
      <c r="BV15" s="60"/>
      <c r="BW15" s="60"/>
      <c r="BX15" s="60"/>
      <c r="BY15" s="60"/>
      <c r="BZ15" s="47">
        <v>50</v>
      </c>
      <c r="CA15" s="44" t="str">
        <f>IF(BX16="",IF(BV16&gt;BV17,BT16,BT17),IF(BX16&gt;BX17,BT16,BT17))</f>
        <v/>
      </c>
      <c r="CB15" s="46"/>
      <c r="CC15" s="104"/>
      <c r="CD15" s="60"/>
      <c r="CE15" s="104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</row>
    <row r="16" spans="1:101" ht="18.75" customHeight="1" thickBot="1" x14ac:dyDescent="0.3">
      <c r="A16" s="60"/>
      <c r="B16" s="60"/>
      <c r="C16" s="7" t="str">
        <f>C12</f>
        <v>Brasilien</v>
      </c>
      <c r="D16" s="38"/>
      <c r="E16" s="104"/>
      <c r="F16" s="93"/>
      <c r="G16" s="104"/>
      <c r="H16" s="7" t="str">
        <f>H13</f>
        <v>Kamerun</v>
      </c>
      <c r="I16" s="38"/>
      <c r="J16" s="60"/>
      <c r="K16" s="60" t="s">
        <v>62</v>
      </c>
      <c r="L16" s="60">
        <f t="shared" si="0"/>
        <v>0</v>
      </c>
      <c r="M16" s="60">
        <f>IF($E16="",0,IF($E16&gt;$G16,3,IF($E16=G16,1,0)))</f>
        <v>0</v>
      </c>
      <c r="N16" s="60"/>
      <c r="O16" s="60"/>
      <c r="P16" s="60">
        <f>IF($G16="",0,IF($E16&gt;$G16,0,IF($E16=$G16,1,3)))</f>
        <v>0</v>
      </c>
      <c r="Q16" s="60">
        <f>E16</f>
        <v>0</v>
      </c>
      <c r="R16" s="60"/>
      <c r="S16" s="60"/>
      <c r="T16" s="60">
        <f>G16</f>
        <v>0</v>
      </c>
      <c r="U16" s="60">
        <f>G16</f>
        <v>0</v>
      </c>
      <c r="V16" s="60"/>
      <c r="W16" s="60"/>
      <c r="X16" s="60">
        <f>E16</f>
        <v>0</v>
      </c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187">
        <f>SUM(AN12:AN15)</f>
        <v>30000</v>
      </c>
      <c r="AO16" s="187">
        <f>SUM(AO12:AO15)</f>
        <v>30000</v>
      </c>
      <c r="AP16" s="187">
        <f>SUM(AP12:AP15)</f>
        <v>30000</v>
      </c>
      <c r="AQ16" s="187">
        <f>SUM(AQ12:AQ15)</f>
        <v>30000</v>
      </c>
      <c r="AR16" s="187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85">
        <f>IF(E16&gt;G16,IF(Spielplan!E16&gt;Spielplan!G16,Punktemodus!$B$3,0),0)</f>
        <v>0</v>
      </c>
      <c r="BK16" s="85">
        <f>IF(E16=G16,IF(Spielplan!E16=Spielplan!G16,Punktemodus!$B$3,0),0)</f>
        <v>10</v>
      </c>
      <c r="BL16" s="85">
        <f>IF(E16&lt;G16,IF(Spielplan!E16&lt;Spielplan!G16,Punktemodus!$B$3,0),0)</f>
        <v>0</v>
      </c>
      <c r="BM16" s="85">
        <f>IF(E16=Spielplan!E16,IF(G16=Spielplan!G16,Punktemodus!$B$5,0),0)</f>
        <v>3</v>
      </c>
      <c r="BN16" s="85">
        <f>IF(E16=Spielplan!E16,Punktemodus!$B$7,0)</f>
        <v>1</v>
      </c>
      <c r="BO16" s="85">
        <f>IF(G16=Spielplan!G16,Punktemodus!$B$7,0)</f>
        <v>1</v>
      </c>
      <c r="BP16" s="137">
        <f>IF(Spielplan!E16="",0,SUM(BJ16:BO16))</f>
        <v>0</v>
      </c>
      <c r="BQ16" s="60"/>
      <c r="BR16" s="87"/>
      <c r="BS16" s="63" t="s">
        <v>22</v>
      </c>
      <c r="BT16" s="44" t="str">
        <f>IF(G39="","",BB34)</f>
        <v/>
      </c>
      <c r="BU16" s="46"/>
      <c r="BV16" s="104"/>
      <c r="BW16" s="60"/>
      <c r="BX16" s="104"/>
      <c r="BY16" s="60"/>
      <c r="BZ16" s="60"/>
      <c r="CA16" s="60"/>
      <c r="CB16" s="60"/>
      <c r="CC16" s="60"/>
      <c r="CD16" s="60"/>
      <c r="CE16" s="60"/>
      <c r="CF16" s="91"/>
      <c r="CG16" s="91" t="s">
        <v>28</v>
      </c>
      <c r="CH16" s="60"/>
      <c r="CI16" s="60"/>
      <c r="CJ16" s="61" t="s">
        <v>26</v>
      </c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</row>
    <row r="17" spans="1:101" ht="18.75" customHeight="1" thickBot="1" x14ac:dyDescent="0.3">
      <c r="A17" s="60"/>
      <c r="B17" s="60"/>
      <c r="C17" s="44" t="str">
        <f>H12</f>
        <v>Kroatien</v>
      </c>
      <c r="D17" s="45"/>
      <c r="E17" s="104"/>
      <c r="F17" s="93"/>
      <c r="G17" s="104"/>
      <c r="H17" s="44" t="str">
        <f>C13</f>
        <v>Mexiko</v>
      </c>
      <c r="I17" s="45"/>
      <c r="J17" s="60"/>
      <c r="K17" s="60" t="s">
        <v>62</v>
      </c>
      <c r="L17" s="60">
        <f t="shared" si="0"/>
        <v>0</v>
      </c>
      <c r="M17" s="60"/>
      <c r="N17" s="60">
        <f>IF($E17="",0,IF($E17&gt;$G17,3,IF($E17=$G17,1,0)))</f>
        <v>0</v>
      </c>
      <c r="O17" s="60">
        <f>IF($G17="",0,IF($E17&gt;$G17,0,IF($E17=$G17,1,3)))</f>
        <v>0</v>
      </c>
      <c r="P17" s="60"/>
      <c r="Q17" s="60"/>
      <c r="R17" s="60">
        <f>E17</f>
        <v>0</v>
      </c>
      <c r="S17" s="60">
        <f>G17</f>
        <v>0</v>
      </c>
      <c r="T17" s="60"/>
      <c r="U17" s="60"/>
      <c r="V17" s="60">
        <f>G17</f>
        <v>0</v>
      </c>
      <c r="W17" s="60">
        <f>E17</f>
        <v>0</v>
      </c>
      <c r="X17" s="60"/>
      <c r="Y17" s="60"/>
      <c r="Z17" s="60" t="s">
        <v>30</v>
      </c>
      <c r="AA17" s="60"/>
      <c r="AB17" s="60"/>
      <c r="AC17" s="60"/>
      <c r="AD17" s="60"/>
      <c r="AE17" s="60"/>
      <c r="AF17" s="60"/>
      <c r="AG17" s="60" t="b">
        <f>OR(AG12=AG13,AG12=AG14,AG12=AG15,AG13=AG14,AG13=AG15,AG14=AG15)</f>
        <v>1</v>
      </c>
      <c r="AH17" s="60"/>
      <c r="AI17" s="60"/>
      <c r="AJ17" s="60"/>
      <c r="AK17" s="60"/>
      <c r="AL17" s="60"/>
      <c r="AM17" s="60"/>
      <c r="AN17" s="60"/>
      <c r="AO17" s="60" t="s">
        <v>34</v>
      </c>
      <c r="AP17" s="60"/>
      <c r="AQ17" s="60"/>
      <c r="AR17" s="60" t="b">
        <f>OR(AR12=AR13,AR12=AR14,AR12=AR15,AR13=AR14,AR13=AR15,AR14=AR15)</f>
        <v>1</v>
      </c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85">
        <f>IF(E17&gt;G17,IF(Spielplan!E17&gt;Spielplan!G17,Punktemodus!$B$3,0),0)</f>
        <v>0</v>
      </c>
      <c r="BK17" s="85">
        <f>IF(E17=G17,IF(Spielplan!E17=Spielplan!G17,Punktemodus!$B$3,0),0)</f>
        <v>10</v>
      </c>
      <c r="BL17" s="85">
        <f>IF(E17&lt;G17,IF(Spielplan!E17&lt;Spielplan!G17,Punktemodus!$B$3,0),0)</f>
        <v>0</v>
      </c>
      <c r="BM17" s="85">
        <f>IF(E17=Spielplan!E17,IF(G17=Spielplan!G17,Punktemodus!$B$5,0),0)</f>
        <v>3</v>
      </c>
      <c r="BN17" s="85">
        <f>IF(E17=Spielplan!E17,Punktemodus!$B$7,0)</f>
        <v>1</v>
      </c>
      <c r="BO17" s="85">
        <f>IF(G17=Spielplan!G17,Punktemodus!$B$7,0)</f>
        <v>1</v>
      </c>
      <c r="BP17" s="137">
        <f>IF(Spielplan!E17="",0,SUM(BJ17:BO17))</f>
        <v>0</v>
      </c>
      <c r="BQ17" s="60"/>
      <c r="BR17" s="87"/>
      <c r="BS17" s="52" t="s">
        <v>25</v>
      </c>
      <c r="BT17" s="44" t="str">
        <f>IF(G50="","",BB46)</f>
        <v/>
      </c>
      <c r="BU17" s="46"/>
      <c r="BV17" s="104"/>
      <c r="BW17" s="60"/>
      <c r="BX17" s="104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</row>
    <row r="18" spans="1:101" ht="18.75" customHeight="1" thickBot="1" x14ac:dyDescent="0.25">
      <c r="A18" s="60"/>
      <c r="B18" s="60"/>
      <c r="C18" s="136" t="str">
        <f>IF(G17="","",IF(AR17=TRUE,"Achtung: Fehler in Tabelle!",""))</f>
        <v/>
      </c>
      <c r="D18" s="60"/>
      <c r="E18" s="85"/>
      <c r="F18" s="60"/>
      <c r="G18" s="85"/>
      <c r="H18" s="60"/>
      <c r="I18" s="60"/>
      <c r="J18" s="60"/>
      <c r="K18" s="60"/>
      <c r="L18" s="60"/>
      <c r="M18" s="60">
        <f t="shared" ref="M18:X18" si="3">SUM(M12:M17)</f>
        <v>0</v>
      </c>
      <c r="N18" s="60">
        <f t="shared" si="3"/>
        <v>0</v>
      </c>
      <c r="O18" s="60">
        <f t="shared" si="3"/>
        <v>0</v>
      </c>
      <c r="P18" s="60">
        <f t="shared" si="3"/>
        <v>0</v>
      </c>
      <c r="Q18" s="60">
        <f t="shared" si="3"/>
        <v>0</v>
      </c>
      <c r="R18" s="60">
        <f t="shared" si="3"/>
        <v>0</v>
      </c>
      <c r="S18" s="60">
        <f t="shared" si="3"/>
        <v>0</v>
      </c>
      <c r="T18" s="60">
        <f t="shared" si="3"/>
        <v>0</v>
      </c>
      <c r="U18" s="60">
        <f t="shared" si="3"/>
        <v>0</v>
      </c>
      <c r="V18" s="60">
        <f t="shared" si="3"/>
        <v>0</v>
      </c>
      <c r="W18" s="60">
        <f t="shared" si="3"/>
        <v>0</v>
      </c>
      <c r="X18" s="60">
        <f t="shared" si="3"/>
        <v>0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160">
        <f>SUM(BP12:BP17)</f>
        <v>0</v>
      </c>
      <c r="BQ18" s="60"/>
      <c r="BR18" s="8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47">
        <v>58</v>
      </c>
      <c r="CF18" s="44" t="str">
        <f>IF(CE14="",IF(CC14&gt;CC15,CA14,CA15),IF(CE14&gt;CE15,CA14,CA15))</f>
        <v/>
      </c>
      <c r="CG18" s="46"/>
      <c r="CH18" s="104"/>
      <c r="CI18" s="60"/>
      <c r="CJ18" s="104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</row>
    <row r="19" spans="1:101" ht="18.75" customHeight="1" thickBot="1" x14ac:dyDescent="0.25">
      <c r="A19" s="60"/>
      <c r="B19" s="60"/>
      <c r="C19" s="60"/>
      <c r="D19" s="60"/>
      <c r="E19" s="85"/>
      <c r="F19" s="60"/>
      <c r="G19" s="85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138"/>
      <c r="BQ19" s="60"/>
      <c r="BR19" s="8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47">
        <v>57</v>
      </c>
      <c r="CF19" s="44" t="str">
        <f>IF(CE22="",IF(CC22&gt;CC23,CA22,CA23),IF(CE22&gt;CE23,CA22,CA23))</f>
        <v/>
      </c>
      <c r="CG19" s="46"/>
      <c r="CH19" s="104"/>
      <c r="CI19" s="60"/>
      <c r="CJ19" s="104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</row>
    <row r="20" spans="1:101" ht="18.75" customHeight="1" thickBot="1" x14ac:dyDescent="0.25">
      <c r="A20" s="60"/>
      <c r="B20" s="60"/>
      <c r="C20" s="60"/>
      <c r="D20" s="60"/>
      <c r="E20" s="85"/>
      <c r="F20" s="60"/>
      <c r="G20" s="85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138"/>
      <c r="BQ20" s="60"/>
      <c r="BR20" s="87"/>
      <c r="BS20" s="54" t="s">
        <v>121</v>
      </c>
      <c r="BT20" s="44" t="str">
        <f>IF(G61="","",BB56)</f>
        <v/>
      </c>
      <c r="BU20" s="46"/>
      <c r="BV20" s="104"/>
      <c r="BW20" s="60"/>
      <c r="BX20" s="104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</row>
    <row r="21" spans="1:101" ht="18.75" customHeight="1" thickBot="1" x14ac:dyDescent="0.3">
      <c r="A21" s="60"/>
      <c r="B21" s="60"/>
      <c r="C21" s="88" t="s">
        <v>64</v>
      </c>
      <c r="D21" s="60"/>
      <c r="E21" s="85"/>
      <c r="F21" s="60"/>
      <c r="G21" s="85"/>
      <c r="H21" s="60"/>
      <c r="I21" s="60"/>
      <c r="J21" s="60"/>
      <c r="K21" s="60"/>
      <c r="L21" s="60"/>
      <c r="M21" s="60" t="s">
        <v>4</v>
      </c>
      <c r="N21" s="60"/>
      <c r="O21" s="60"/>
      <c r="P21" s="60"/>
      <c r="Q21" s="60" t="s">
        <v>6</v>
      </c>
      <c r="R21" s="60"/>
      <c r="S21" s="60"/>
      <c r="T21" s="60"/>
      <c r="U21" s="60" t="s">
        <v>7</v>
      </c>
      <c r="V21" s="60"/>
      <c r="W21" s="60"/>
      <c r="X21" s="60"/>
      <c r="Y21" s="60"/>
      <c r="Z21" s="60" t="s">
        <v>4</v>
      </c>
      <c r="AA21" s="60" t="s">
        <v>5</v>
      </c>
      <c r="AB21" s="60"/>
      <c r="AC21" s="60"/>
      <c r="AD21" s="60" t="s">
        <v>9</v>
      </c>
      <c r="AE21" s="60"/>
      <c r="AF21" s="60"/>
      <c r="AG21" s="60"/>
      <c r="AH21" s="60" t="s">
        <v>32</v>
      </c>
      <c r="AI21" s="60"/>
      <c r="AJ21" s="60"/>
      <c r="AK21" s="60"/>
      <c r="AL21" s="60"/>
      <c r="AM21" s="60"/>
      <c r="AN21" s="60" t="s">
        <v>35</v>
      </c>
      <c r="AO21" s="60"/>
      <c r="AP21" s="60"/>
      <c r="AQ21" s="60"/>
      <c r="AR21" s="60"/>
      <c r="AS21" s="60" t="s">
        <v>33</v>
      </c>
      <c r="AT21" s="60"/>
      <c r="AU21" s="60"/>
      <c r="AV21" s="60"/>
      <c r="AW21" s="60"/>
      <c r="AX21" s="60"/>
      <c r="AY21" s="60"/>
      <c r="AZ21" s="60"/>
      <c r="BA21" s="60"/>
      <c r="BB21" s="89" t="s">
        <v>10</v>
      </c>
      <c r="BC21" s="60"/>
      <c r="BD21" s="90" t="s">
        <v>4</v>
      </c>
      <c r="BE21" s="60"/>
      <c r="BF21" s="61" t="s">
        <v>5</v>
      </c>
      <c r="BG21" s="60"/>
      <c r="BH21" s="60"/>
      <c r="BI21" s="60"/>
      <c r="BJ21" s="60"/>
      <c r="BK21" s="60"/>
      <c r="BL21" s="60"/>
      <c r="BM21" s="60"/>
      <c r="BN21" s="60"/>
      <c r="BO21" s="60"/>
      <c r="BP21" s="138"/>
      <c r="BQ21" s="60"/>
      <c r="BR21" s="87"/>
      <c r="BS21" s="73" t="s">
        <v>122</v>
      </c>
      <c r="BT21" s="44" t="str">
        <f>IF(G72="","",BB68)</f>
        <v/>
      </c>
      <c r="BU21" s="46"/>
      <c r="BV21" s="104"/>
      <c r="BW21" s="60"/>
      <c r="BX21" s="104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91" t="s">
        <v>29</v>
      </c>
      <c r="CM21" s="60"/>
      <c r="CN21" s="60"/>
      <c r="CO21" s="61" t="s">
        <v>26</v>
      </c>
      <c r="CP21" s="60"/>
      <c r="CQ21" s="60"/>
      <c r="CR21" s="60"/>
      <c r="CS21" s="60"/>
      <c r="CT21" s="60"/>
      <c r="CU21" s="60"/>
      <c r="CV21" s="60"/>
      <c r="CW21" s="60"/>
    </row>
    <row r="22" spans="1:101" ht="18.75" customHeight="1" thickBot="1" x14ac:dyDescent="0.3">
      <c r="A22" s="60"/>
      <c r="B22" s="60"/>
      <c r="C22" s="60"/>
      <c r="D22" s="60"/>
      <c r="E22" s="85"/>
      <c r="F22" s="60"/>
      <c r="G22" s="85"/>
      <c r="H22" s="60"/>
      <c r="I22" s="60"/>
      <c r="J22" s="60"/>
      <c r="K22" s="60"/>
      <c r="L22" s="60"/>
      <c r="M22" s="60" t="s">
        <v>0</v>
      </c>
      <c r="N22" s="60" t="s">
        <v>1</v>
      </c>
      <c r="O22" s="60" t="s">
        <v>2</v>
      </c>
      <c r="P22" s="60" t="s">
        <v>3</v>
      </c>
      <c r="Q22" s="60" t="s">
        <v>0</v>
      </c>
      <c r="R22" s="60" t="s">
        <v>1</v>
      </c>
      <c r="S22" s="60" t="s">
        <v>2</v>
      </c>
      <c r="T22" s="60" t="s">
        <v>3</v>
      </c>
      <c r="U22" s="60" t="s">
        <v>0</v>
      </c>
      <c r="V22" s="60" t="s">
        <v>1</v>
      </c>
      <c r="W22" s="60" t="s">
        <v>2</v>
      </c>
      <c r="X22" s="60" t="s">
        <v>3</v>
      </c>
      <c r="Y22" s="60"/>
      <c r="Z22" s="60" t="s">
        <v>8</v>
      </c>
      <c r="AA22" s="60"/>
      <c r="AB22" s="60"/>
      <c r="AC22" s="60"/>
      <c r="AD22" s="60"/>
      <c r="AE22" s="60"/>
      <c r="AF22" s="60"/>
      <c r="AG22" s="60"/>
      <c r="AH22" s="60" t="s">
        <v>31</v>
      </c>
      <c r="AI22" s="60"/>
      <c r="AJ22" s="60"/>
      <c r="AK22" s="60"/>
      <c r="AL22" s="60"/>
      <c r="AM22" s="60"/>
      <c r="AN22" s="60" t="str">
        <f>AI23</f>
        <v>Spanien</v>
      </c>
      <c r="AO22" s="60" t="str">
        <f>AI24</f>
        <v>Niederlande</v>
      </c>
      <c r="AP22" s="60" t="str">
        <f>AI25</f>
        <v>Chile</v>
      </c>
      <c r="AQ22" s="60" t="str">
        <f>AI26</f>
        <v>Australien</v>
      </c>
      <c r="AR22" s="60"/>
      <c r="AS22" s="60" t="s">
        <v>31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138"/>
      <c r="BQ22" s="60"/>
      <c r="BR22" s="87"/>
      <c r="BS22" s="60"/>
      <c r="BT22" s="60"/>
      <c r="BU22" s="60"/>
      <c r="BV22" s="60"/>
      <c r="BW22" s="60"/>
      <c r="BX22" s="60"/>
      <c r="BY22" s="60"/>
      <c r="BZ22" s="47">
        <v>53</v>
      </c>
      <c r="CA22" s="44" t="str">
        <f>IF(BX20="",IF(BV20&gt;BV21,BT20,BT21),IF(BX20&gt;BX21,BT20,BT21))</f>
        <v/>
      </c>
      <c r="CB22" s="46"/>
      <c r="CC22" s="104"/>
      <c r="CD22" s="60"/>
      <c r="CE22" s="104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88" t="s">
        <v>130</v>
      </c>
      <c r="CS22" s="60"/>
      <c r="CT22" s="60"/>
      <c r="CU22" s="60"/>
      <c r="CV22" s="60"/>
      <c r="CW22" s="60"/>
    </row>
    <row r="23" spans="1:101" ht="18.75" customHeight="1" thickBot="1" x14ac:dyDescent="0.3">
      <c r="A23" s="60"/>
      <c r="B23" s="60"/>
      <c r="C23" s="65" t="str">
        <f>Spielplan!$C$23</f>
        <v>Spanien</v>
      </c>
      <c r="D23" s="66"/>
      <c r="E23" s="104"/>
      <c r="F23" s="93"/>
      <c r="G23" s="104"/>
      <c r="H23" s="65" t="str">
        <f>Spielplan!$H$23</f>
        <v>Niederlande</v>
      </c>
      <c r="I23" s="66"/>
      <c r="J23" s="60"/>
      <c r="K23" s="60" t="s">
        <v>68</v>
      </c>
      <c r="L23" s="60">
        <f t="shared" ref="L23:L28" si="4">IF(E23-G23&gt;0,1,IF(G23=E23,0,-1))</f>
        <v>0</v>
      </c>
      <c r="M23" s="60">
        <f>IF($E23="",0,IF($E23&gt;$G23,3,IF($E23=G23,1,0)))</f>
        <v>0</v>
      </c>
      <c r="N23" s="60">
        <f>IF($G23="",0,IF($E23&gt;$G23,0,IF($E23=G23,1,3)))</f>
        <v>0</v>
      </c>
      <c r="O23" s="60"/>
      <c r="P23" s="60"/>
      <c r="Q23" s="60">
        <f>E23</f>
        <v>0</v>
      </c>
      <c r="R23" s="60">
        <f>G23</f>
        <v>0</v>
      </c>
      <c r="S23" s="60"/>
      <c r="T23" s="60"/>
      <c r="U23" s="60">
        <f>G23</f>
        <v>0</v>
      </c>
      <c r="V23" s="60">
        <f>E23</f>
        <v>0</v>
      </c>
      <c r="W23" s="60"/>
      <c r="X23" s="60"/>
      <c r="Y23" s="60"/>
      <c r="Z23" s="60">
        <f>M29</f>
        <v>0</v>
      </c>
      <c r="AA23" s="60">
        <f>Q29</f>
        <v>0</v>
      </c>
      <c r="AB23" s="60">
        <f>U29</f>
        <v>0</v>
      </c>
      <c r="AC23" s="60">
        <f>AA23-AB23</f>
        <v>0</v>
      </c>
      <c r="AD23" s="60">
        <f>IF(Z23&gt;Z24,-1,0)</f>
        <v>0</v>
      </c>
      <c r="AE23" s="60">
        <f>IF(Z23&gt;Z25,-1,0)</f>
        <v>0</v>
      </c>
      <c r="AF23" s="60">
        <f>IF(Z23&gt;Z26,-1,0)</f>
        <v>0</v>
      </c>
      <c r="AG23" s="60">
        <f>10000-(AJ23*1000+AM23*100+AK23*10)</f>
        <v>10000</v>
      </c>
      <c r="AH23" s="90">
        <f>RANK(AG23,AG23:AG26,1)</f>
        <v>1</v>
      </c>
      <c r="AI23" s="60" t="str">
        <f>C23</f>
        <v>Spanien</v>
      </c>
      <c r="AJ23" s="60">
        <f t="shared" ref="AJ23:AL26" si="5">Z23</f>
        <v>0</v>
      </c>
      <c r="AK23" s="60">
        <f t="shared" si="5"/>
        <v>0</v>
      </c>
      <c r="AL23" s="60">
        <f t="shared" si="5"/>
        <v>0</v>
      </c>
      <c r="AM23" s="60">
        <f>AK23-AL23</f>
        <v>0</v>
      </c>
      <c r="AN23" s="187"/>
      <c r="AO23" s="187">
        <f>IF(AG24=AG23,IF(G23&gt;E23,AG24-0.1,AG24),AG24)</f>
        <v>10000</v>
      </c>
      <c r="AP23" s="187">
        <f>IF(AG25=AG23,IF(G25&gt;E25,AG25-0.1,AG25),AG25)</f>
        <v>10000</v>
      </c>
      <c r="AQ23" s="187">
        <f>IF(AG26=AG23,IF(G27&gt;E27,AG26-0.1,AG26),AG26)</f>
        <v>10000</v>
      </c>
      <c r="AR23" s="187">
        <f>AN27</f>
        <v>30000</v>
      </c>
      <c r="AS23" s="90">
        <f>RANK(AR23,AR23:AR26,1)</f>
        <v>1</v>
      </c>
      <c r="AT23" s="60" t="str">
        <f t="shared" ref="AT23:AW26" si="6">AI23</f>
        <v>Spanien</v>
      </c>
      <c r="AU23" s="60">
        <f t="shared" si="6"/>
        <v>0</v>
      </c>
      <c r="AV23" s="60">
        <f t="shared" si="6"/>
        <v>0</v>
      </c>
      <c r="AW23" s="60">
        <f t="shared" si="6"/>
        <v>0</v>
      </c>
      <c r="AX23" s="60"/>
      <c r="AY23" s="60"/>
      <c r="AZ23" s="60"/>
      <c r="BA23" s="67">
        <v>1</v>
      </c>
      <c r="BB23" s="65" t="str">
        <f>VLOOKUP(1,AS23:AT26,2,FALSE)</f>
        <v>Spanien</v>
      </c>
      <c r="BC23" s="66"/>
      <c r="BD23" s="68">
        <f>VLOOKUP(1,AS23:AW26,3,FALSE)</f>
        <v>0</v>
      </c>
      <c r="BE23" s="69">
        <f>VLOOKUP(1,AS23:AW26,4,FALSE)</f>
        <v>0</v>
      </c>
      <c r="BF23" s="93" t="s">
        <v>12</v>
      </c>
      <c r="BG23" s="69">
        <f>VLOOKUP(1,AS23:AW26,5,FALSE)</f>
        <v>0</v>
      </c>
      <c r="BH23" s="70" t="s">
        <v>20</v>
      </c>
      <c r="BI23" s="60"/>
      <c r="BJ23" s="85">
        <f>IF(E23&gt;G23,IF(Spielplan!E23&gt;Spielplan!G23,Punktemodus!$B$3,0),0)</f>
        <v>0</v>
      </c>
      <c r="BK23" s="85">
        <f>IF(E23=G23,IF(Spielplan!E23=Spielplan!G23,Punktemodus!$B$3,0),0)</f>
        <v>10</v>
      </c>
      <c r="BL23" s="85">
        <f>IF(E23&lt;G23,IF(Spielplan!E23&lt;Spielplan!G23,Punktemodus!$B$3,0),0)</f>
        <v>0</v>
      </c>
      <c r="BM23" s="85">
        <f>IF(E23=Spielplan!E23,IF(G23=Spielplan!G23,Punktemodus!$B$5,0),0)</f>
        <v>3</v>
      </c>
      <c r="BN23" s="85">
        <f>IF(E23=Spielplan!E23,Punktemodus!$B$7,0)</f>
        <v>1</v>
      </c>
      <c r="BO23" s="85">
        <f>IF(G23=Spielplan!G23,Punktemodus!$B$7,0)</f>
        <v>1</v>
      </c>
      <c r="BP23" s="137">
        <f>IF(Spielplan!E23="",0,SUM(BJ23:BO23))</f>
        <v>0</v>
      </c>
      <c r="BQ23" s="60"/>
      <c r="BR23" s="87"/>
      <c r="BS23" s="60"/>
      <c r="BT23" s="60"/>
      <c r="BU23" s="60"/>
      <c r="BV23" s="60"/>
      <c r="BW23" s="60"/>
      <c r="BX23" s="60"/>
      <c r="BY23" s="60"/>
      <c r="BZ23" s="47">
        <v>54</v>
      </c>
      <c r="CA23" s="44" t="str">
        <f>IF(BX24="",IF(BV24&gt;BV25,BT24,BT25),IF(BX24&gt;BX25,BT24,BT25))</f>
        <v/>
      </c>
      <c r="CB23" s="46"/>
      <c r="CC23" s="104"/>
      <c r="CD23" s="60"/>
      <c r="CE23" s="104"/>
      <c r="CF23" s="60"/>
      <c r="CG23" s="60"/>
      <c r="CH23" s="60"/>
      <c r="CI23" s="60"/>
      <c r="CJ23" s="47" t="s">
        <v>132</v>
      </c>
      <c r="CK23" s="44" t="str">
        <f>IF(CJ18="",IF(CH18&gt;CH19,CF18,CF19),IF(CJ18&gt;CJ19,CF18,CF19))</f>
        <v/>
      </c>
      <c r="CL23" s="46"/>
      <c r="CM23" s="104"/>
      <c r="CN23" s="60"/>
      <c r="CO23" s="104"/>
      <c r="CP23" s="60"/>
      <c r="CQ23" s="376" t="str">
        <f>IF(CO23="",IF(CM23&gt;CM24,CK23,CK24),IF(CO23&gt;CO24,CK23,CK24))</f>
        <v/>
      </c>
      <c r="CR23" s="377"/>
      <c r="CS23" s="377"/>
      <c r="CT23" s="377"/>
      <c r="CU23" s="377"/>
      <c r="CV23" s="378"/>
      <c r="CW23" s="60"/>
    </row>
    <row r="24" spans="1:101" ht="18.75" customHeight="1" thickBot="1" x14ac:dyDescent="0.3">
      <c r="A24" s="60"/>
      <c r="B24" s="60"/>
      <c r="C24" s="53" t="str">
        <f>Spielplan!$C$24</f>
        <v>Chile</v>
      </c>
      <c r="D24" s="64"/>
      <c r="E24" s="104"/>
      <c r="F24" s="93"/>
      <c r="G24" s="104"/>
      <c r="H24" s="53" t="str">
        <f>Spielplan!$H$24</f>
        <v>Australien</v>
      </c>
      <c r="I24" s="64"/>
      <c r="J24" s="60"/>
      <c r="K24" s="60" t="s">
        <v>69</v>
      </c>
      <c r="L24" s="60">
        <f t="shared" si="4"/>
        <v>0</v>
      </c>
      <c r="M24" s="60"/>
      <c r="N24" s="60"/>
      <c r="O24" s="60">
        <f>IF($E24="",0,IF($E24&gt;$G24,3,IF($E24=$G24,1,0)))</f>
        <v>0</v>
      </c>
      <c r="P24" s="60">
        <f>IF($G24="",0,IF($E24&gt;$G24,0,IF($E24=$G24,1,3)))</f>
        <v>0</v>
      </c>
      <c r="Q24" s="60"/>
      <c r="R24" s="60"/>
      <c r="S24" s="60">
        <f>E24</f>
        <v>0</v>
      </c>
      <c r="T24" s="60">
        <f>G24</f>
        <v>0</v>
      </c>
      <c r="U24" s="60"/>
      <c r="V24" s="60"/>
      <c r="W24" s="60">
        <f>G24</f>
        <v>0</v>
      </c>
      <c r="X24" s="60">
        <f>E24</f>
        <v>0</v>
      </c>
      <c r="Y24" s="60"/>
      <c r="Z24" s="60">
        <f>N29</f>
        <v>0</v>
      </c>
      <c r="AA24" s="60">
        <f>R29</f>
        <v>0</v>
      </c>
      <c r="AB24" s="60">
        <f>V29</f>
        <v>0</v>
      </c>
      <c r="AC24" s="60">
        <f>AA24-AB24</f>
        <v>0</v>
      </c>
      <c r="AD24" s="60">
        <f>IF(Z24&gt;Z23,-1,0)</f>
        <v>0</v>
      </c>
      <c r="AE24" s="60">
        <f>IF(Z24&gt;Z25,-1,0)</f>
        <v>0</v>
      </c>
      <c r="AF24" s="60">
        <f>IF(Z24&gt;Z26,-1,0)</f>
        <v>0</v>
      </c>
      <c r="AG24" s="60">
        <f>10000-(AJ24*1000+AM24*100+AK24*10)</f>
        <v>10000</v>
      </c>
      <c r="AH24" s="90">
        <f>RANK(AG24,AG23:AG26,1)</f>
        <v>1</v>
      </c>
      <c r="AI24" s="60" t="str">
        <f>H23</f>
        <v>Niederlande</v>
      </c>
      <c r="AJ24" s="60">
        <f t="shared" si="5"/>
        <v>0</v>
      </c>
      <c r="AK24" s="60">
        <f t="shared" si="5"/>
        <v>0</v>
      </c>
      <c r="AL24" s="60">
        <f t="shared" si="5"/>
        <v>0</v>
      </c>
      <c r="AM24" s="60">
        <f>AK24-AL24</f>
        <v>0</v>
      </c>
      <c r="AN24" s="187">
        <f>IF(AG23=AG24,IF(E23&gt;G23,AG23-0.1,AG23),AG23)</f>
        <v>10000</v>
      </c>
      <c r="AO24" s="187"/>
      <c r="AP24" s="187">
        <f>IF(AG25=AG24,IF(G28&gt;E28,AG25-0.1,AG25),AG25)</f>
        <v>10000</v>
      </c>
      <c r="AQ24" s="187">
        <f>IF(AG26=AG24,IF(G26&gt;E26,AG26-0.1,AG26),AG26)</f>
        <v>10000</v>
      </c>
      <c r="AR24" s="187">
        <f>AO27</f>
        <v>30000</v>
      </c>
      <c r="AS24" s="90">
        <f>RANK(AR24,AR23:AR26,1)</f>
        <v>1</v>
      </c>
      <c r="AT24" s="60" t="str">
        <f t="shared" si="6"/>
        <v>Niederlande</v>
      </c>
      <c r="AU24" s="60">
        <f t="shared" si="6"/>
        <v>0</v>
      </c>
      <c r="AV24" s="60">
        <f t="shared" si="6"/>
        <v>0</v>
      </c>
      <c r="AW24" s="60">
        <f t="shared" si="6"/>
        <v>0</v>
      </c>
      <c r="AX24" s="60"/>
      <c r="AY24" s="60"/>
      <c r="AZ24" s="60"/>
      <c r="BA24" s="71">
        <v>2</v>
      </c>
      <c r="BB24" s="53" t="e">
        <f>VLOOKUP(2,AS23:AT26,2,FALSE)</f>
        <v>#N/A</v>
      </c>
      <c r="BC24" s="64"/>
      <c r="BD24" s="72" t="e">
        <f>VLOOKUP(2,AS23:AW26,3,FALSE)</f>
        <v>#N/A</v>
      </c>
      <c r="BE24" s="73" t="e">
        <f>VLOOKUP(2,AS23:AW26,4,FALSE)</f>
        <v>#N/A</v>
      </c>
      <c r="BF24" s="93" t="s">
        <v>12</v>
      </c>
      <c r="BG24" s="73" t="e">
        <f>VLOOKUP(2,AS23:AW26,5,FALSE)</f>
        <v>#N/A</v>
      </c>
      <c r="BH24" s="74" t="s">
        <v>21</v>
      </c>
      <c r="BI24" s="60"/>
      <c r="BJ24" s="85">
        <f>IF(E24&gt;G24,IF(Spielplan!E24&gt;Spielplan!G24,Punktemodus!$B$3,0),0)</f>
        <v>0</v>
      </c>
      <c r="BK24" s="85">
        <f>IF(E24=G24,IF(Spielplan!E24=Spielplan!G24,Punktemodus!$B$3,0),0)</f>
        <v>10</v>
      </c>
      <c r="BL24" s="85">
        <f>IF(E24&lt;G24,IF(Spielplan!E24&lt;Spielplan!G24,Punktemodus!$B$3,0),0)</f>
        <v>0</v>
      </c>
      <c r="BM24" s="85">
        <f>IF(E24=Spielplan!E24,IF(G24=Spielplan!G24,Punktemodus!$B$5,0),0)</f>
        <v>3</v>
      </c>
      <c r="BN24" s="85">
        <f>IF(E24=Spielplan!E24,Punktemodus!$B$7,0)</f>
        <v>1</v>
      </c>
      <c r="BO24" s="85">
        <f>IF(G24=Spielplan!G24,Punktemodus!$B$7,0)</f>
        <v>1</v>
      </c>
      <c r="BP24" s="137">
        <f>IF(Spielplan!E24="",0,SUM(BJ24:BO24))</f>
        <v>0</v>
      </c>
      <c r="BQ24" s="60"/>
      <c r="BR24" s="87"/>
      <c r="BS24" s="63" t="s">
        <v>123</v>
      </c>
      <c r="BT24" s="44" t="str">
        <f>IF(G83="","",BB78)</f>
        <v/>
      </c>
      <c r="BU24" s="46"/>
      <c r="BV24" s="104"/>
      <c r="BW24" s="60"/>
      <c r="BX24" s="104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47" t="s">
        <v>133</v>
      </c>
      <c r="CK24" s="44" t="str">
        <f>IF(CJ34="",IF(CH34&gt;CH35,CF34,CF35),IF(CJ34&gt;CJ35,CF34,CF35))</f>
        <v/>
      </c>
      <c r="CL24" s="46"/>
      <c r="CM24" s="104"/>
      <c r="CN24" s="60"/>
      <c r="CO24" s="104"/>
      <c r="CP24" s="60"/>
      <c r="CQ24" s="379"/>
      <c r="CR24" s="380"/>
      <c r="CS24" s="380"/>
      <c r="CT24" s="380"/>
      <c r="CU24" s="380"/>
      <c r="CV24" s="381"/>
      <c r="CW24" s="60"/>
    </row>
    <row r="25" spans="1:101" ht="18.75" customHeight="1" thickBot="1" x14ac:dyDescent="0.3">
      <c r="A25" s="60"/>
      <c r="B25" s="60"/>
      <c r="C25" s="65" t="str">
        <f>C23</f>
        <v>Spanien</v>
      </c>
      <c r="D25" s="66"/>
      <c r="E25" s="104"/>
      <c r="F25" s="93"/>
      <c r="G25" s="104"/>
      <c r="H25" s="65" t="str">
        <f>C24</f>
        <v>Chile</v>
      </c>
      <c r="I25" s="66"/>
      <c r="J25" s="60"/>
      <c r="K25" s="60" t="s">
        <v>70</v>
      </c>
      <c r="L25" s="60">
        <f t="shared" si="4"/>
        <v>0</v>
      </c>
      <c r="M25" s="60">
        <f>IF($E25="",0,IF($E25&gt;$G25,3,IF($E25=G25,1,0)))</f>
        <v>0</v>
      </c>
      <c r="N25" s="60"/>
      <c r="O25" s="60">
        <f>IF($G25="",0,IF($E25&gt;$G25,0,IF($E25=$G25,1,3)))</f>
        <v>0</v>
      </c>
      <c r="P25" s="60"/>
      <c r="Q25" s="60">
        <f>E25</f>
        <v>0</v>
      </c>
      <c r="R25" s="60"/>
      <c r="S25" s="60">
        <f>G25</f>
        <v>0</v>
      </c>
      <c r="T25" s="60"/>
      <c r="U25" s="60">
        <f>G25</f>
        <v>0</v>
      </c>
      <c r="V25" s="60"/>
      <c r="W25" s="60">
        <f>E25</f>
        <v>0</v>
      </c>
      <c r="X25" s="60"/>
      <c r="Y25" s="60"/>
      <c r="Z25" s="60">
        <f>O29</f>
        <v>0</v>
      </c>
      <c r="AA25" s="60">
        <f>S29</f>
        <v>0</v>
      </c>
      <c r="AB25" s="60">
        <f>W29</f>
        <v>0</v>
      </c>
      <c r="AC25" s="60">
        <f>AA25-AB25</f>
        <v>0</v>
      </c>
      <c r="AD25" s="60">
        <f>IF(Z25&gt;Z23,-1,0)</f>
        <v>0</v>
      </c>
      <c r="AE25" s="60">
        <f>IF(Z25&gt;Z24,-1,0)</f>
        <v>0</v>
      </c>
      <c r="AF25" s="60">
        <f>IF(Z25&gt;Z26,-1,0)</f>
        <v>0</v>
      </c>
      <c r="AG25" s="60">
        <f>10000-(AJ25*1000+AM25*100+AK25*10)</f>
        <v>10000</v>
      </c>
      <c r="AH25" s="90">
        <f>RANK(AG25,AG23:AG26,1)</f>
        <v>1</v>
      </c>
      <c r="AI25" s="60" t="str">
        <f>C24</f>
        <v>Chile</v>
      </c>
      <c r="AJ25" s="60">
        <f t="shared" si="5"/>
        <v>0</v>
      </c>
      <c r="AK25" s="60">
        <f t="shared" si="5"/>
        <v>0</v>
      </c>
      <c r="AL25" s="60">
        <f t="shared" si="5"/>
        <v>0</v>
      </c>
      <c r="AM25" s="60">
        <f>AK25-AL25</f>
        <v>0</v>
      </c>
      <c r="AN25" s="187">
        <f>IF(AG23=AG25,IF(E25&gt;G25,AG23-0.1,AG23),AG23)</f>
        <v>10000</v>
      </c>
      <c r="AO25" s="187">
        <f>IF(AG24=AG25,IF(E28&gt;G28,AG24-0.1,AG24),AG24)</f>
        <v>10000</v>
      </c>
      <c r="AP25" s="187"/>
      <c r="AQ25" s="187">
        <f>IF(AG26=AG25,IF(G24&gt;E24,AG26-0.1,AG26),AG26)</f>
        <v>10000</v>
      </c>
      <c r="AR25" s="187">
        <f>AP27</f>
        <v>30000</v>
      </c>
      <c r="AS25" s="90">
        <f>RANK(AR25,AR23:AR26,1)</f>
        <v>1</v>
      </c>
      <c r="AT25" s="60" t="str">
        <f t="shared" si="6"/>
        <v>Chile</v>
      </c>
      <c r="AU25" s="60">
        <f t="shared" si="6"/>
        <v>0</v>
      </c>
      <c r="AV25" s="60">
        <f t="shared" si="6"/>
        <v>0</v>
      </c>
      <c r="AW25" s="60">
        <f t="shared" si="6"/>
        <v>0</v>
      </c>
      <c r="AX25" s="60"/>
      <c r="AY25" s="60"/>
      <c r="AZ25" s="60"/>
      <c r="BA25" s="113">
        <v>3</v>
      </c>
      <c r="BB25" s="114" t="e">
        <f>VLOOKUP(3,AS23:AT26,2,FALSE)</f>
        <v>#N/A</v>
      </c>
      <c r="BC25" s="115"/>
      <c r="BD25" s="116" t="e">
        <f>VLOOKUP(3,AS23:AW26,3,FALSE)</f>
        <v>#N/A</v>
      </c>
      <c r="BE25" s="116" t="e">
        <f>VLOOKUP(3,AS23:AW26,4,FALSE)</f>
        <v>#N/A</v>
      </c>
      <c r="BF25" s="93" t="s">
        <v>12</v>
      </c>
      <c r="BG25" s="116" t="e">
        <f>VLOOKUP(3,AS23:AW26,5,FALSE)</f>
        <v>#N/A</v>
      </c>
      <c r="BH25" s="60"/>
      <c r="BI25" s="60"/>
      <c r="BJ25" s="85">
        <f>IF(E25&gt;G25,IF(Spielplan!E25&gt;Spielplan!G25,Punktemodus!$B$3,0),0)</f>
        <v>0</v>
      </c>
      <c r="BK25" s="85">
        <f>IF(E25=G25,IF(Spielplan!E25=Spielplan!G25,Punktemodus!$B$3,0),0)</f>
        <v>10</v>
      </c>
      <c r="BL25" s="85">
        <f>IF(E25&lt;G25,IF(Spielplan!E25&lt;Spielplan!G25,Punktemodus!$B$3,0),0)</f>
        <v>0</v>
      </c>
      <c r="BM25" s="85">
        <f>IF(E25=Spielplan!E25,IF(G25=Spielplan!G25,Punktemodus!$B$5,0),0)</f>
        <v>3</v>
      </c>
      <c r="BN25" s="85">
        <f>IF(E25=Spielplan!E25,Punktemodus!$B$7,0)</f>
        <v>1</v>
      </c>
      <c r="BO25" s="85">
        <f>IF(G25=Spielplan!G25,Punktemodus!$B$7,0)</f>
        <v>1</v>
      </c>
      <c r="BP25" s="137">
        <f>IF(Spielplan!E25="",0,SUM(BJ25:BO25))</f>
        <v>0</v>
      </c>
      <c r="BQ25" s="60"/>
      <c r="BR25" s="87"/>
      <c r="BS25" s="52" t="s">
        <v>124</v>
      </c>
      <c r="BT25" s="44" t="str">
        <f>IF(G94="","",BB90)</f>
        <v/>
      </c>
      <c r="BU25" s="46"/>
      <c r="BV25" s="104"/>
      <c r="BW25" s="60"/>
      <c r="BX25" s="104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88" t="s">
        <v>136</v>
      </c>
      <c r="CS25" s="60"/>
      <c r="CT25" s="60"/>
      <c r="CU25" s="60"/>
      <c r="CV25" s="60"/>
      <c r="CW25" s="60"/>
    </row>
    <row r="26" spans="1:101" ht="18.75" customHeight="1" thickBot="1" x14ac:dyDescent="0.3">
      <c r="A26" s="60"/>
      <c r="B26" s="60"/>
      <c r="C26" s="53" t="str">
        <f>H23</f>
        <v>Niederlande</v>
      </c>
      <c r="D26" s="64"/>
      <c r="E26" s="104"/>
      <c r="F26" s="93"/>
      <c r="G26" s="104"/>
      <c r="H26" s="53" t="str">
        <f>H24</f>
        <v>Australien</v>
      </c>
      <c r="I26" s="64"/>
      <c r="J26" s="60"/>
      <c r="K26" s="60" t="s">
        <v>71</v>
      </c>
      <c r="L26" s="60">
        <f t="shared" si="4"/>
        <v>0</v>
      </c>
      <c r="M26" s="60"/>
      <c r="N26" s="60">
        <f>IF($E26="",0,IF($E26&gt;$G26,3,IF($E26=$G26,1,0)))</f>
        <v>0</v>
      </c>
      <c r="O26" s="60"/>
      <c r="P26" s="60">
        <f>IF($G26="",0,IF($E26&gt;$G26,0,IF($E26=$G26,1,3)))</f>
        <v>0</v>
      </c>
      <c r="Q26" s="60"/>
      <c r="R26" s="60">
        <f>E26</f>
        <v>0</v>
      </c>
      <c r="S26" s="60"/>
      <c r="T26" s="60">
        <f>G26</f>
        <v>0</v>
      </c>
      <c r="U26" s="60"/>
      <c r="V26" s="60">
        <f>G26</f>
        <v>0</v>
      </c>
      <c r="W26" s="60"/>
      <c r="X26" s="60">
        <f>E26</f>
        <v>0</v>
      </c>
      <c r="Y26" s="60"/>
      <c r="Z26" s="60">
        <f>P29</f>
        <v>0</v>
      </c>
      <c r="AA26" s="60">
        <f>T29</f>
        <v>0</v>
      </c>
      <c r="AB26" s="60">
        <f>X29</f>
        <v>0</v>
      </c>
      <c r="AC26" s="60">
        <f>AA26-AB26</f>
        <v>0</v>
      </c>
      <c r="AD26" s="60">
        <f>IF(Z26&gt;Z23,-1,0)</f>
        <v>0</v>
      </c>
      <c r="AE26" s="60">
        <f>IF(Z26&gt;Z24,-1,0)</f>
        <v>0</v>
      </c>
      <c r="AF26" s="60">
        <f>IF(Z26&gt;Z25,-1,0)</f>
        <v>0</v>
      </c>
      <c r="AG26" s="60">
        <f>10000-(AJ26*1000+AM26*100+AK26*10)</f>
        <v>10000</v>
      </c>
      <c r="AH26" s="90">
        <f>RANK(AG26,AG23:AG26,1)</f>
        <v>1</v>
      </c>
      <c r="AI26" s="60" t="str">
        <f>H24</f>
        <v>Australien</v>
      </c>
      <c r="AJ26" s="60">
        <f t="shared" si="5"/>
        <v>0</v>
      </c>
      <c r="AK26" s="60">
        <f t="shared" si="5"/>
        <v>0</v>
      </c>
      <c r="AL26" s="60">
        <f t="shared" si="5"/>
        <v>0</v>
      </c>
      <c r="AM26" s="60">
        <f>AK26-AL26</f>
        <v>0</v>
      </c>
      <c r="AN26" s="187">
        <f>IF(AG23=AG26,IF(E27&gt;G27,AG23-0.1,AG23),AG23)</f>
        <v>10000</v>
      </c>
      <c r="AO26" s="187">
        <f>IF(AG24=AG26,IF(E26&gt;G26,AG24-0.1,AG24),AG24)</f>
        <v>10000</v>
      </c>
      <c r="AP26" s="187">
        <f>IF(AG25=AG26,IF(E24&gt;G24,AG25-0.1,AG25),AG25)</f>
        <v>10000</v>
      </c>
      <c r="AQ26" s="187"/>
      <c r="AR26" s="187">
        <f>AQ27</f>
        <v>30000</v>
      </c>
      <c r="AS26" s="90">
        <f>RANK(AR26,AR23:AR26,1)</f>
        <v>1</v>
      </c>
      <c r="AT26" s="60" t="str">
        <f t="shared" si="6"/>
        <v>Australien</v>
      </c>
      <c r="AU26" s="60">
        <f t="shared" si="6"/>
        <v>0</v>
      </c>
      <c r="AV26" s="60">
        <f t="shared" si="6"/>
        <v>0</v>
      </c>
      <c r="AW26" s="60">
        <f t="shared" si="6"/>
        <v>0</v>
      </c>
      <c r="AX26" s="60"/>
      <c r="AY26" s="60"/>
      <c r="AZ26" s="60"/>
      <c r="BA26" s="113">
        <v>4</v>
      </c>
      <c r="BB26" s="114" t="e">
        <f>VLOOKUP(4,AS23:AT26,2,FALSE)</f>
        <v>#N/A</v>
      </c>
      <c r="BC26" s="115"/>
      <c r="BD26" s="116" t="e">
        <f>VLOOKUP(4,AS23:AW26,3,FALSE)</f>
        <v>#N/A</v>
      </c>
      <c r="BE26" s="116" t="e">
        <f>VLOOKUP(4,AS23:AW26,4,FALSE)</f>
        <v>#N/A</v>
      </c>
      <c r="BF26" s="93" t="s">
        <v>12</v>
      </c>
      <c r="BG26" s="116" t="e">
        <f>VLOOKUP(4,AS23:AW26,5,FALSE)</f>
        <v>#N/A</v>
      </c>
      <c r="BH26" s="60"/>
      <c r="BI26" s="60"/>
      <c r="BJ26" s="85">
        <f>IF(E26&gt;G26,IF(Spielplan!E26&gt;Spielplan!G26,Punktemodus!$B$3,0),0)</f>
        <v>0</v>
      </c>
      <c r="BK26" s="85">
        <f>IF(E26=G26,IF(Spielplan!E26=Spielplan!G26,Punktemodus!$B$3,0),0)</f>
        <v>10</v>
      </c>
      <c r="BL26" s="85">
        <f>IF(E26&lt;G26,IF(Spielplan!E26&lt;Spielplan!G26,Punktemodus!$B$3,0),0)</f>
        <v>0</v>
      </c>
      <c r="BM26" s="85">
        <f>IF(E26=Spielplan!E26,IF(G26=Spielplan!G26,Punktemodus!$B$5,0),0)</f>
        <v>3</v>
      </c>
      <c r="BN26" s="85">
        <f>IF(E26=Spielplan!E26,Punktemodus!$B$7,0)</f>
        <v>1</v>
      </c>
      <c r="BO26" s="85">
        <f>IF(G26=Spielplan!G26,Punktemodus!$B$7,0)</f>
        <v>1</v>
      </c>
      <c r="BP26" s="137">
        <f>IF(Spielplan!E26="",0,SUM(BJ26:BO26))</f>
        <v>0</v>
      </c>
      <c r="BQ26" s="60"/>
      <c r="BR26" s="8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382" t="str">
        <f>IF(CQ23=CK23,CK24,CK23)</f>
        <v/>
      </c>
      <c r="CR26" s="383"/>
      <c r="CS26" s="383"/>
      <c r="CT26" s="383"/>
      <c r="CU26" s="383"/>
      <c r="CV26" s="384"/>
      <c r="CW26" s="60"/>
    </row>
    <row r="27" spans="1:101" ht="18.75" customHeight="1" thickBot="1" x14ac:dyDescent="0.3">
      <c r="A27" s="60"/>
      <c r="B27" s="60"/>
      <c r="C27" s="65" t="str">
        <f>C23</f>
        <v>Spanien</v>
      </c>
      <c r="D27" s="66"/>
      <c r="E27" s="104"/>
      <c r="F27" s="93"/>
      <c r="G27" s="104"/>
      <c r="H27" s="65" t="str">
        <f>H24</f>
        <v>Australien</v>
      </c>
      <c r="I27" s="66"/>
      <c r="J27" s="60"/>
      <c r="K27" s="60" t="s">
        <v>72</v>
      </c>
      <c r="L27" s="60">
        <f t="shared" si="4"/>
        <v>0</v>
      </c>
      <c r="M27" s="60">
        <f>IF($E27="",0,IF($E27&gt;$G27,3,IF($E27=G27,1,0)))</f>
        <v>0</v>
      </c>
      <c r="N27" s="60"/>
      <c r="O27" s="60"/>
      <c r="P27" s="60">
        <f>IF($G27="",0,IF($E27&gt;$G27,0,IF($E27=$G27,1,3)))</f>
        <v>0</v>
      </c>
      <c r="Q27" s="60">
        <f>E27</f>
        <v>0</v>
      </c>
      <c r="R27" s="60"/>
      <c r="S27" s="60"/>
      <c r="T27" s="60">
        <f>G27</f>
        <v>0</v>
      </c>
      <c r="U27" s="60">
        <f>G27</f>
        <v>0</v>
      </c>
      <c r="V27" s="60"/>
      <c r="W27" s="60"/>
      <c r="X27" s="60">
        <f>E27</f>
        <v>0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187">
        <f>SUM(AN23:AN26)</f>
        <v>30000</v>
      </c>
      <c r="AO27" s="187">
        <f>SUM(AO23:AO26)</f>
        <v>30000</v>
      </c>
      <c r="AP27" s="187">
        <f>SUM(AP23:AP26)</f>
        <v>30000</v>
      </c>
      <c r="AQ27" s="187">
        <f>SUM(AQ23:AQ26)</f>
        <v>30000</v>
      </c>
      <c r="AR27" s="187"/>
      <c r="AS27" s="60"/>
      <c r="AT27" s="60"/>
      <c r="AU27" s="60"/>
      <c r="AV27" s="60"/>
      <c r="AW27" s="60"/>
      <c r="AX27" s="60"/>
      <c r="AY27" s="60"/>
      <c r="AZ27" s="60"/>
      <c r="BA27" s="92"/>
      <c r="BB27" s="60"/>
      <c r="BC27" s="60"/>
      <c r="BD27" s="60"/>
      <c r="BE27" s="60"/>
      <c r="BF27" s="60"/>
      <c r="BG27" s="60"/>
      <c r="BH27" s="60"/>
      <c r="BI27" s="60"/>
      <c r="BJ27" s="85">
        <f>IF(E27&gt;G27,IF(Spielplan!E27&gt;Spielplan!G27,Punktemodus!$B$3,0),0)</f>
        <v>0</v>
      </c>
      <c r="BK27" s="85">
        <f>IF(E27=G27,IF(Spielplan!E27=Spielplan!G27,Punktemodus!$B$3,0),0)</f>
        <v>10</v>
      </c>
      <c r="BL27" s="85">
        <f>IF(E27&lt;G27,IF(Spielplan!E27&lt;Spielplan!G27,Punktemodus!$B$3,0),0)</f>
        <v>0</v>
      </c>
      <c r="BM27" s="85">
        <f>IF(E27=Spielplan!E27,IF(G27=Spielplan!G27,Punktemodus!$B$5,0),0)</f>
        <v>3</v>
      </c>
      <c r="BN27" s="85">
        <f>IF(E27=Spielplan!E27,Punktemodus!$B$7,0)</f>
        <v>1</v>
      </c>
      <c r="BO27" s="85">
        <f>IF(G27=Spielplan!G27,Punktemodus!$B$7,0)</f>
        <v>1</v>
      </c>
      <c r="BP27" s="137">
        <f>IF(Spielplan!E27="",0,SUM(BJ27:BO27))</f>
        <v>0</v>
      </c>
      <c r="BQ27" s="60"/>
      <c r="BR27" s="8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91" t="s">
        <v>131</v>
      </c>
      <c r="CM27" s="60"/>
      <c r="CN27" s="60"/>
      <c r="CO27" s="61" t="s">
        <v>26</v>
      </c>
      <c r="CP27" s="60"/>
      <c r="CQ27" s="385"/>
      <c r="CR27" s="386"/>
      <c r="CS27" s="386"/>
      <c r="CT27" s="386"/>
      <c r="CU27" s="386"/>
      <c r="CV27" s="387"/>
      <c r="CW27" s="60"/>
    </row>
    <row r="28" spans="1:101" ht="18.75" customHeight="1" thickBot="1" x14ac:dyDescent="0.3">
      <c r="A28" s="60"/>
      <c r="B28" s="60"/>
      <c r="C28" s="53" t="str">
        <f>H23</f>
        <v>Niederlande</v>
      </c>
      <c r="D28" s="64"/>
      <c r="E28" s="104"/>
      <c r="F28" s="106"/>
      <c r="G28" s="104"/>
      <c r="H28" s="53" t="str">
        <f>C24</f>
        <v>Chile</v>
      </c>
      <c r="I28" s="64"/>
      <c r="J28" s="60"/>
      <c r="K28" s="60" t="s">
        <v>72</v>
      </c>
      <c r="L28" s="60">
        <f t="shared" si="4"/>
        <v>0</v>
      </c>
      <c r="M28" s="60"/>
      <c r="N28" s="60">
        <f>IF($E28="",0,IF($E28&gt;$G28,3,IF($E28=$G28,1,0)))</f>
        <v>0</v>
      </c>
      <c r="O28" s="60">
        <f>IF($G28="",0,IF($E28&gt;$G28,0,IF($E28=$G28,1,3)))</f>
        <v>0</v>
      </c>
      <c r="P28" s="60"/>
      <c r="Q28" s="60"/>
      <c r="R28" s="60">
        <f>E28</f>
        <v>0</v>
      </c>
      <c r="S28" s="60">
        <f>G28</f>
        <v>0</v>
      </c>
      <c r="T28" s="60"/>
      <c r="U28" s="60"/>
      <c r="V28" s="60">
        <f>G28</f>
        <v>0</v>
      </c>
      <c r="W28" s="60">
        <f>E28</f>
        <v>0</v>
      </c>
      <c r="X28" s="60"/>
      <c r="Y28" s="60"/>
      <c r="Z28" s="60" t="s">
        <v>30</v>
      </c>
      <c r="AA28" s="60"/>
      <c r="AB28" s="60"/>
      <c r="AC28" s="60"/>
      <c r="AD28" s="60"/>
      <c r="AE28" s="60"/>
      <c r="AF28" s="60"/>
      <c r="AG28" s="60" t="b">
        <f>OR(AG23=AG24,AG23=AG25,AG23=AG26,AG24=AG25,AG24=AG26,AG25=AG26)</f>
        <v>1</v>
      </c>
      <c r="AH28" s="60"/>
      <c r="AI28" s="60"/>
      <c r="AJ28" s="60"/>
      <c r="AK28" s="60"/>
      <c r="AL28" s="60"/>
      <c r="AM28" s="60"/>
      <c r="AN28" s="60"/>
      <c r="AO28" s="60" t="s">
        <v>34</v>
      </c>
      <c r="AP28" s="60"/>
      <c r="AQ28" s="60"/>
      <c r="AR28" s="60" t="b">
        <f>OR(AR23=AR24,AR23=AR25,AR23=AR26,AR24=AR25,AR24=AR26,AR25=AR26)</f>
        <v>1</v>
      </c>
      <c r="AS28" s="60"/>
      <c r="AT28" s="60"/>
      <c r="AU28" s="60"/>
      <c r="AV28" s="60"/>
      <c r="AW28" s="60"/>
      <c r="AX28" s="60"/>
      <c r="AY28" s="60"/>
      <c r="AZ28" s="60"/>
      <c r="BA28" s="92"/>
      <c r="BB28" s="60"/>
      <c r="BC28" s="60"/>
      <c r="BD28" s="60"/>
      <c r="BE28" s="60"/>
      <c r="BF28" s="60"/>
      <c r="BG28" s="60"/>
      <c r="BH28" s="60"/>
      <c r="BI28" s="60"/>
      <c r="BJ28" s="85">
        <f>IF(E28&gt;G28,IF(Spielplan!E28&gt;Spielplan!G28,Punktemodus!$B$3,0),0)</f>
        <v>0</v>
      </c>
      <c r="BK28" s="85">
        <f>IF(E28=G28,IF(Spielplan!E28=Spielplan!G28,Punktemodus!$B$3,0),0)</f>
        <v>10</v>
      </c>
      <c r="BL28" s="85">
        <f>IF(E28&lt;G28,IF(Spielplan!E28&lt;Spielplan!G28,Punktemodus!$B$3,0),0)</f>
        <v>0</v>
      </c>
      <c r="BM28" s="85">
        <f>IF(E28=Spielplan!E28,IF(G28=Spielplan!G28,Punktemodus!$B$5,0),0)</f>
        <v>3</v>
      </c>
      <c r="BN28" s="85">
        <f>IF(E28=Spielplan!E28,Punktemodus!$B$7,0)</f>
        <v>1</v>
      </c>
      <c r="BO28" s="85">
        <f>IF(G28=Spielplan!G28,Punktemodus!$B$7,0)</f>
        <v>1</v>
      </c>
      <c r="BP28" s="137">
        <f>IF(Spielplan!E28="",0,SUM(BJ28:BO28))</f>
        <v>0</v>
      </c>
      <c r="BQ28" s="60"/>
      <c r="BR28" s="87"/>
      <c r="BS28" s="82" t="s">
        <v>20</v>
      </c>
      <c r="BT28" s="44" t="str">
        <f>IF(G28="","",BB23)</f>
        <v/>
      </c>
      <c r="BU28" s="46"/>
      <c r="BV28" s="104"/>
      <c r="BW28" s="60"/>
      <c r="BX28" s="104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88" t="s">
        <v>137</v>
      </c>
      <c r="CS28" s="60"/>
      <c r="CT28" s="60"/>
      <c r="CU28" s="60"/>
      <c r="CV28" s="60"/>
      <c r="CW28" s="60"/>
    </row>
    <row r="29" spans="1:101" ht="18.75" customHeight="1" thickBot="1" x14ac:dyDescent="0.25">
      <c r="A29" s="60"/>
      <c r="B29" s="60"/>
      <c r="C29" s="136" t="str">
        <f>IF(G28="","",IF(AR28=TRUE,"Achtung: Fehler in Tabelle!",""))</f>
        <v/>
      </c>
      <c r="D29" s="60"/>
      <c r="E29" s="85"/>
      <c r="F29" s="60"/>
      <c r="G29" s="85"/>
      <c r="H29" s="60"/>
      <c r="I29" s="60"/>
      <c r="J29" s="60"/>
      <c r="K29" s="60"/>
      <c r="L29" s="60"/>
      <c r="M29" s="60">
        <f t="shared" ref="M29:X29" si="7">SUM(M23:M28)</f>
        <v>0</v>
      </c>
      <c r="N29" s="60">
        <f t="shared" si="7"/>
        <v>0</v>
      </c>
      <c r="O29" s="60">
        <f t="shared" si="7"/>
        <v>0</v>
      </c>
      <c r="P29" s="60">
        <f t="shared" si="7"/>
        <v>0</v>
      </c>
      <c r="Q29" s="60">
        <f t="shared" si="7"/>
        <v>0</v>
      </c>
      <c r="R29" s="60">
        <f t="shared" si="7"/>
        <v>0</v>
      </c>
      <c r="S29" s="60">
        <f t="shared" si="7"/>
        <v>0</v>
      </c>
      <c r="T29" s="60">
        <f t="shared" si="7"/>
        <v>0</v>
      </c>
      <c r="U29" s="60">
        <f t="shared" si="7"/>
        <v>0</v>
      </c>
      <c r="V29" s="60">
        <f t="shared" si="7"/>
        <v>0</v>
      </c>
      <c r="W29" s="60">
        <f t="shared" si="7"/>
        <v>0</v>
      </c>
      <c r="X29" s="60">
        <f t="shared" si="7"/>
        <v>0</v>
      </c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160">
        <f>SUM(BP23:BP28)</f>
        <v>0</v>
      </c>
      <c r="BQ29" s="60"/>
      <c r="BR29" s="87"/>
      <c r="BS29" s="5" t="s">
        <v>125</v>
      </c>
      <c r="BT29" s="44" t="str">
        <f>IF(G17="","",BB13)</f>
        <v/>
      </c>
      <c r="BU29" s="46"/>
      <c r="BV29" s="104"/>
      <c r="BW29" s="60"/>
      <c r="BX29" s="104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47" t="s">
        <v>134</v>
      </c>
      <c r="CK29" s="44" t="str">
        <f>IF(CK23=CF19,CF18,CF19)</f>
        <v/>
      </c>
      <c r="CL29" s="46"/>
      <c r="CM29" s="104"/>
      <c r="CN29" s="60"/>
      <c r="CO29" s="104"/>
      <c r="CP29" s="60"/>
      <c r="CQ29" s="388" t="str">
        <f>IF(CO29="",IF(CM29&gt;CM30,CK29,CK30),IF(CO29&gt;CO30,CK29,CK30))</f>
        <v/>
      </c>
      <c r="CR29" s="389"/>
      <c r="CS29" s="389"/>
      <c r="CT29" s="389"/>
      <c r="CU29" s="389"/>
      <c r="CV29" s="390"/>
      <c r="CW29" s="60"/>
    </row>
    <row r="30" spans="1:101" ht="18.75" customHeight="1" thickBot="1" x14ac:dyDescent="0.25">
      <c r="A30" s="60"/>
      <c r="B30" s="60"/>
      <c r="C30" s="60"/>
      <c r="D30" s="60"/>
      <c r="E30" s="85"/>
      <c r="F30" s="60"/>
      <c r="G30" s="85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85"/>
      <c r="BJ30" s="60"/>
      <c r="BK30" s="60"/>
      <c r="BL30" s="60"/>
      <c r="BM30" s="60"/>
      <c r="BN30" s="60"/>
      <c r="BO30" s="60"/>
      <c r="BP30" s="138"/>
      <c r="BQ30" s="60"/>
      <c r="BR30" s="87"/>
      <c r="BS30" s="60"/>
      <c r="BT30" s="60"/>
      <c r="BU30" s="60"/>
      <c r="BV30" s="60"/>
      <c r="BW30" s="60"/>
      <c r="BX30" s="60"/>
      <c r="BY30" s="60"/>
      <c r="BZ30" s="47">
        <v>52</v>
      </c>
      <c r="CA30" s="44" t="str">
        <f>IF(BX28="",IF(BV28&gt;BV29,BT28,BT29),IF(BX28&gt;BX29,BT28,BT29))</f>
        <v/>
      </c>
      <c r="CB30" s="46"/>
      <c r="CC30" s="104"/>
      <c r="CD30" s="60"/>
      <c r="CE30" s="104"/>
      <c r="CF30" s="60"/>
      <c r="CG30" s="60"/>
      <c r="CH30" s="60"/>
      <c r="CI30" s="60"/>
      <c r="CJ30" s="47" t="s">
        <v>135</v>
      </c>
      <c r="CK30" s="44" t="str">
        <f>IF(CK24=CF34,CF35,CF34)</f>
        <v/>
      </c>
      <c r="CL30" s="46"/>
      <c r="CM30" s="104"/>
      <c r="CN30" s="60"/>
      <c r="CO30" s="104"/>
      <c r="CP30" s="60"/>
      <c r="CQ30" s="391"/>
      <c r="CR30" s="392"/>
      <c r="CS30" s="392"/>
      <c r="CT30" s="392"/>
      <c r="CU30" s="392"/>
      <c r="CV30" s="393"/>
      <c r="CW30" s="60"/>
    </row>
    <row r="31" spans="1:101" ht="18.75" customHeight="1" thickBot="1" x14ac:dyDescent="0.3">
      <c r="A31" s="60"/>
      <c r="B31" s="60"/>
      <c r="C31" s="60"/>
      <c r="D31" s="60"/>
      <c r="E31" s="85"/>
      <c r="F31" s="60"/>
      <c r="G31" s="85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85"/>
      <c r="BJ31" s="60"/>
      <c r="BK31" s="60"/>
      <c r="BL31" s="60"/>
      <c r="BM31" s="60"/>
      <c r="BN31" s="60"/>
      <c r="BO31" s="60"/>
      <c r="BP31" s="138"/>
      <c r="BQ31" s="60"/>
      <c r="BR31" s="87"/>
      <c r="BS31" s="60"/>
      <c r="BT31" s="60"/>
      <c r="BU31" s="60"/>
      <c r="BV31" s="60"/>
      <c r="BW31" s="60"/>
      <c r="BX31" s="60"/>
      <c r="BY31" s="60"/>
      <c r="BZ31" s="47">
        <v>51</v>
      </c>
      <c r="CA31" s="44" t="str">
        <f>IF(BX32="",IF(BV32&gt;BV33,BT32,BT33),IF(BX32&gt;BX33,BT32,BT33))</f>
        <v/>
      </c>
      <c r="CB31" s="46"/>
      <c r="CC31" s="104"/>
      <c r="CD31" s="60"/>
      <c r="CE31" s="104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88" t="s">
        <v>138</v>
      </c>
      <c r="CS31" s="60"/>
      <c r="CT31" s="60"/>
      <c r="CU31" s="60"/>
      <c r="CV31" s="60"/>
      <c r="CW31" s="60"/>
    </row>
    <row r="32" spans="1:101" ht="18.75" customHeight="1" thickBot="1" x14ac:dyDescent="0.3">
      <c r="A32" s="60"/>
      <c r="B32" s="60"/>
      <c r="C32" s="88" t="s">
        <v>73</v>
      </c>
      <c r="D32" s="60"/>
      <c r="E32" s="85"/>
      <c r="F32" s="60"/>
      <c r="G32" s="85"/>
      <c r="H32" s="60"/>
      <c r="I32" s="60"/>
      <c r="J32" s="60"/>
      <c r="K32" s="60"/>
      <c r="L32" s="60"/>
      <c r="M32" s="60" t="s">
        <v>4</v>
      </c>
      <c r="N32" s="60"/>
      <c r="O32" s="60"/>
      <c r="P32" s="60"/>
      <c r="Q32" s="60" t="s">
        <v>6</v>
      </c>
      <c r="R32" s="60"/>
      <c r="S32" s="60"/>
      <c r="T32" s="60"/>
      <c r="U32" s="60" t="s">
        <v>7</v>
      </c>
      <c r="V32" s="60"/>
      <c r="W32" s="60"/>
      <c r="X32" s="60"/>
      <c r="Y32" s="60"/>
      <c r="Z32" s="60" t="s">
        <v>4</v>
      </c>
      <c r="AA32" s="60" t="s">
        <v>5</v>
      </c>
      <c r="AB32" s="60"/>
      <c r="AC32" s="60"/>
      <c r="AD32" s="60" t="s">
        <v>9</v>
      </c>
      <c r="AE32" s="60"/>
      <c r="AF32" s="60"/>
      <c r="AG32" s="60"/>
      <c r="AH32" s="60" t="s">
        <v>32</v>
      </c>
      <c r="AI32" s="60"/>
      <c r="AJ32" s="60"/>
      <c r="AK32" s="60"/>
      <c r="AL32" s="60"/>
      <c r="AM32" s="60"/>
      <c r="AN32" s="60" t="s">
        <v>35</v>
      </c>
      <c r="AO32" s="60"/>
      <c r="AP32" s="60"/>
      <c r="AQ32" s="60"/>
      <c r="AR32" s="60"/>
      <c r="AS32" s="60" t="s">
        <v>33</v>
      </c>
      <c r="AT32" s="60"/>
      <c r="AU32" s="60"/>
      <c r="AV32" s="60"/>
      <c r="AW32" s="60"/>
      <c r="AX32" s="60"/>
      <c r="AY32" s="60"/>
      <c r="AZ32" s="60"/>
      <c r="BA32" s="60"/>
      <c r="BB32" s="89" t="s">
        <v>10</v>
      </c>
      <c r="BC32" s="60"/>
      <c r="BD32" s="90" t="s">
        <v>4</v>
      </c>
      <c r="BE32" s="60"/>
      <c r="BF32" s="61" t="s">
        <v>5</v>
      </c>
      <c r="BG32" s="60"/>
      <c r="BH32" s="60"/>
      <c r="BI32" s="85"/>
      <c r="BJ32" s="60"/>
      <c r="BK32" s="60"/>
      <c r="BL32" s="60"/>
      <c r="BM32" s="60"/>
      <c r="BN32" s="60"/>
      <c r="BO32" s="60"/>
      <c r="BP32" s="138"/>
      <c r="BQ32" s="85"/>
      <c r="BR32" s="87"/>
      <c r="BS32" s="55" t="s">
        <v>24</v>
      </c>
      <c r="BT32" s="44" t="str">
        <f>IF(G50="","",BB45)</f>
        <v/>
      </c>
      <c r="BU32" s="46"/>
      <c r="BV32" s="104"/>
      <c r="BW32" s="60"/>
      <c r="BX32" s="104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343" t="str">
        <f>IF(CQ29=CK29,CK30,CK29)</f>
        <v/>
      </c>
      <c r="CR32" s="344"/>
      <c r="CS32" s="344"/>
      <c r="CT32" s="344"/>
      <c r="CU32" s="344"/>
      <c r="CV32" s="345"/>
      <c r="CW32" s="60"/>
    </row>
    <row r="33" spans="1:101" ht="18.75" customHeight="1" thickBot="1" x14ac:dyDescent="0.25">
      <c r="A33" s="60"/>
      <c r="B33" s="60"/>
      <c r="C33" s="60"/>
      <c r="D33" s="60"/>
      <c r="E33" s="85"/>
      <c r="F33" s="60"/>
      <c r="G33" s="85"/>
      <c r="H33" s="60"/>
      <c r="I33" s="60"/>
      <c r="J33" s="60"/>
      <c r="K33" s="60"/>
      <c r="L33" s="60"/>
      <c r="M33" s="60" t="s">
        <v>0</v>
      </c>
      <c r="N33" s="60" t="s">
        <v>1</v>
      </c>
      <c r="O33" s="60" t="s">
        <v>2</v>
      </c>
      <c r="P33" s="60" t="s">
        <v>3</v>
      </c>
      <c r="Q33" s="60" t="s">
        <v>0</v>
      </c>
      <c r="R33" s="60" t="s">
        <v>1</v>
      </c>
      <c r="S33" s="60" t="s">
        <v>2</v>
      </c>
      <c r="T33" s="60" t="s">
        <v>3</v>
      </c>
      <c r="U33" s="60" t="s">
        <v>0</v>
      </c>
      <c r="V33" s="60" t="s">
        <v>1</v>
      </c>
      <c r="W33" s="60" t="s">
        <v>2</v>
      </c>
      <c r="X33" s="60" t="s">
        <v>3</v>
      </c>
      <c r="Y33" s="60"/>
      <c r="Z33" s="60" t="s">
        <v>8</v>
      </c>
      <c r="AA33" s="60"/>
      <c r="AB33" s="60"/>
      <c r="AC33" s="60"/>
      <c r="AD33" s="60"/>
      <c r="AE33" s="60"/>
      <c r="AF33" s="60"/>
      <c r="AG33" s="60"/>
      <c r="AH33" s="60" t="s">
        <v>31</v>
      </c>
      <c r="AI33" s="60"/>
      <c r="AJ33" s="60"/>
      <c r="AK33" s="60"/>
      <c r="AL33" s="60"/>
      <c r="AM33" s="60"/>
      <c r="AN33" s="60" t="str">
        <f>AI34</f>
        <v>Kolumbien</v>
      </c>
      <c r="AO33" s="60" t="str">
        <f>AI35</f>
        <v>Griechenland</v>
      </c>
      <c r="AP33" s="60" t="str">
        <f>AI36</f>
        <v>Elfenbeinküste</v>
      </c>
      <c r="AQ33" s="60" t="str">
        <f>AI37</f>
        <v>Japan</v>
      </c>
      <c r="AR33" s="60"/>
      <c r="AS33" s="60" t="s">
        <v>31</v>
      </c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85"/>
      <c r="BJ33" s="85"/>
      <c r="BK33" s="85"/>
      <c r="BL33" s="85"/>
      <c r="BM33" s="85"/>
      <c r="BN33" s="85"/>
      <c r="BO33" s="85"/>
      <c r="BP33" s="137"/>
      <c r="BQ33" s="85"/>
      <c r="BR33" s="87"/>
      <c r="BS33" s="25" t="s">
        <v>23</v>
      </c>
      <c r="BT33" s="44" t="str">
        <f>IF(G39="","",BB35)</f>
        <v/>
      </c>
      <c r="BU33" s="46"/>
      <c r="BV33" s="104"/>
      <c r="BW33" s="60"/>
      <c r="BX33" s="104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346"/>
      <c r="CR33" s="347"/>
      <c r="CS33" s="347"/>
      <c r="CT33" s="347"/>
      <c r="CU33" s="347"/>
      <c r="CV33" s="348"/>
      <c r="CW33" s="60"/>
    </row>
    <row r="34" spans="1:101" ht="18.75" customHeight="1" thickBot="1" x14ac:dyDescent="0.3">
      <c r="A34" s="60"/>
      <c r="B34" s="60"/>
      <c r="C34" s="20" t="str">
        <f>Spielplan!$C$34</f>
        <v>Kolumbien</v>
      </c>
      <c r="D34" s="39"/>
      <c r="E34" s="104"/>
      <c r="F34" s="93"/>
      <c r="G34" s="104"/>
      <c r="H34" s="20" t="str">
        <f>Spielplan!$H$34</f>
        <v>Griechenland</v>
      </c>
      <c r="I34" s="39"/>
      <c r="J34" s="60"/>
      <c r="K34" s="60" t="s">
        <v>78</v>
      </c>
      <c r="L34" s="60">
        <f t="shared" ref="L34:L39" si="8">IF(E34-G34&gt;0,1,IF(G34=E34,0,-1))</f>
        <v>0</v>
      </c>
      <c r="M34" s="60">
        <f>IF($E34="",0,IF($E34&gt;$G34,3,IF($E34=G34,1,0)))</f>
        <v>0</v>
      </c>
      <c r="N34" s="60">
        <f>IF($G34="",0,IF($E34&gt;$G34,0,IF($E34=G34,1,3)))</f>
        <v>0</v>
      </c>
      <c r="O34" s="60"/>
      <c r="P34" s="60"/>
      <c r="Q34" s="60">
        <f>E34</f>
        <v>0</v>
      </c>
      <c r="R34" s="60">
        <f>G34</f>
        <v>0</v>
      </c>
      <c r="S34" s="60"/>
      <c r="T34" s="60"/>
      <c r="U34" s="60">
        <f>G34</f>
        <v>0</v>
      </c>
      <c r="V34" s="60">
        <f>E34</f>
        <v>0</v>
      </c>
      <c r="W34" s="60"/>
      <c r="X34" s="60"/>
      <c r="Y34" s="60"/>
      <c r="Z34" s="60">
        <f>M40</f>
        <v>0</v>
      </c>
      <c r="AA34" s="60">
        <f>Q40</f>
        <v>0</v>
      </c>
      <c r="AB34" s="60">
        <f>U40</f>
        <v>0</v>
      </c>
      <c r="AC34" s="60">
        <f>AA34-AB34</f>
        <v>0</v>
      </c>
      <c r="AD34" s="60">
        <f>IF(Z34&gt;Z35,-1,0)</f>
        <v>0</v>
      </c>
      <c r="AE34" s="60">
        <f>IF(Z34&gt;Z36,-1,0)</f>
        <v>0</v>
      </c>
      <c r="AF34" s="60">
        <f>IF(Z34&gt;Z37,-1,0)</f>
        <v>0</v>
      </c>
      <c r="AG34" s="60">
        <f>10000-(AJ34*1000+AM34*100+AK34*10)</f>
        <v>10000</v>
      </c>
      <c r="AH34" s="90">
        <f>RANK(AG34,AG34:AG37,1)</f>
        <v>1</v>
      </c>
      <c r="AI34" s="60" t="str">
        <f>C34</f>
        <v>Kolumbien</v>
      </c>
      <c r="AJ34" s="60">
        <f t="shared" ref="AJ34:AL37" si="9">Z34</f>
        <v>0</v>
      </c>
      <c r="AK34" s="60">
        <f t="shared" si="9"/>
        <v>0</v>
      </c>
      <c r="AL34" s="60">
        <f t="shared" si="9"/>
        <v>0</v>
      </c>
      <c r="AM34" s="60">
        <f>AK34-AL34</f>
        <v>0</v>
      </c>
      <c r="AN34" s="187"/>
      <c r="AO34" s="187">
        <f>IF(AG35=AG34,IF(G34&gt;E34,AG35-0.1,AG35),AG35)</f>
        <v>10000</v>
      </c>
      <c r="AP34" s="187">
        <f>IF(AG36=AG34,IF(G36&gt;E36,AG36-0.1,AG36),AG36)</f>
        <v>10000</v>
      </c>
      <c r="AQ34" s="187">
        <f>IF(AG37=AG34,IF(G38&gt;E38,AG37-0.1,AG37),AG37)</f>
        <v>10000</v>
      </c>
      <c r="AR34" s="187">
        <f>AN38</f>
        <v>30000</v>
      </c>
      <c r="AS34" s="90">
        <f>RANK(AR34,AR34:AR37,1)</f>
        <v>1</v>
      </c>
      <c r="AT34" s="60" t="str">
        <f t="shared" ref="AT34:AW37" si="10">AI34</f>
        <v>Kolumbien</v>
      </c>
      <c r="AU34" s="60">
        <f t="shared" si="10"/>
        <v>0</v>
      </c>
      <c r="AV34" s="60">
        <f t="shared" si="10"/>
        <v>0</v>
      </c>
      <c r="AW34" s="60">
        <f t="shared" si="10"/>
        <v>0</v>
      </c>
      <c r="AX34" s="60"/>
      <c r="AY34" s="60"/>
      <c r="AZ34" s="60"/>
      <c r="BA34" s="19">
        <v>1</v>
      </c>
      <c r="BB34" s="20" t="str">
        <f>VLOOKUP(1,AS34:AT37,2,FALSE)</f>
        <v>Kolumbien</v>
      </c>
      <c r="BC34" s="18"/>
      <c r="BD34" s="21">
        <f>VLOOKUP(1,AS34:AW37,3,FALSE)</f>
        <v>0</v>
      </c>
      <c r="BE34" s="22">
        <f>VLOOKUP(1,AS34:AW37,4,FALSE)</f>
        <v>0</v>
      </c>
      <c r="BF34" s="93" t="s">
        <v>12</v>
      </c>
      <c r="BG34" s="22">
        <f>VLOOKUP(1,AS34:AW37,5,FALSE)</f>
        <v>0</v>
      </c>
      <c r="BH34" s="27" t="s">
        <v>22</v>
      </c>
      <c r="BI34" s="85"/>
      <c r="BJ34" s="85">
        <f>IF(E34&gt;G34,IF(Spielplan!E34&gt;Spielplan!G34,Punktemodus!$B$3,0),0)</f>
        <v>0</v>
      </c>
      <c r="BK34" s="85">
        <f>IF(E34=G34,IF(Spielplan!E34=Spielplan!G34,Punktemodus!$B$3,0),0)</f>
        <v>10</v>
      </c>
      <c r="BL34" s="85">
        <f>IF(E34&lt;G34,IF(Spielplan!E34&lt;Spielplan!G34,Punktemodus!$B$3,0),0)</f>
        <v>0</v>
      </c>
      <c r="BM34" s="85">
        <f>IF(E34=Spielplan!E34,IF(G34=Spielplan!G34,Punktemodus!$B$5,0),0)</f>
        <v>3</v>
      </c>
      <c r="BN34" s="85">
        <f>IF(E34=Spielplan!E34,Punktemodus!$B$7,0)</f>
        <v>1</v>
      </c>
      <c r="BO34" s="85">
        <f>IF(G34=Spielplan!G34,Punktemodus!$B$7,0)</f>
        <v>1</v>
      </c>
      <c r="BP34" s="137">
        <f>IF(Spielplan!E34="",0,SUM(BJ34:BO34))</f>
        <v>0</v>
      </c>
      <c r="BQ34" s="85"/>
      <c r="BR34" s="8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47">
        <v>59</v>
      </c>
      <c r="CF34" s="44" t="str">
        <f>IF(CE30="",IF(CC30&gt;CC31,CA30,CA31),IF(CE30&gt;CE31,CA30,CA31))</f>
        <v/>
      </c>
      <c r="CG34" s="46"/>
      <c r="CH34" s="104"/>
      <c r="CI34" s="60"/>
      <c r="CJ34" s="104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</row>
    <row r="35" spans="1:101" ht="18.75" customHeight="1" thickBot="1" x14ac:dyDescent="0.3">
      <c r="A35" s="60"/>
      <c r="B35" s="60"/>
      <c r="C35" s="14" t="str">
        <f>Spielplan!$C$35</f>
        <v>Elfenbeinküste</v>
      </c>
      <c r="D35" s="40"/>
      <c r="E35" s="104"/>
      <c r="F35" s="93"/>
      <c r="G35" s="104"/>
      <c r="H35" s="14" t="str">
        <f>Spielplan!$H$35</f>
        <v>Japan</v>
      </c>
      <c r="I35" s="40"/>
      <c r="J35" s="60"/>
      <c r="K35" s="60" t="s">
        <v>79</v>
      </c>
      <c r="L35" s="60">
        <f t="shared" si="8"/>
        <v>0</v>
      </c>
      <c r="M35" s="60"/>
      <c r="N35" s="60"/>
      <c r="O35" s="60">
        <f>IF($E35="",0,IF($E35&gt;$G35,3,IF($E35=$G35,1,0)))</f>
        <v>0</v>
      </c>
      <c r="P35" s="60">
        <f>IF($G35="",0,IF($E35&gt;$G35,0,IF($E35=$G35,1,3)))</f>
        <v>0</v>
      </c>
      <c r="Q35" s="60"/>
      <c r="R35" s="60"/>
      <c r="S35" s="60">
        <f>E35</f>
        <v>0</v>
      </c>
      <c r="T35" s="60">
        <f>G35</f>
        <v>0</v>
      </c>
      <c r="U35" s="60"/>
      <c r="V35" s="60"/>
      <c r="W35" s="60">
        <f>G35</f>
        <v>0</v>
      </c>
      <c r="X35" s="60">
        <f>E35</f>
        <v>0</v>
      </c>
      <c r="Y35" s="60"/>
      <c r="Z35" s="60">
        <f>N40</f>
        <v>0</v>
      </c>
      <c r="AA35" s="60">
        <f>R40</f>
        <v>0</v>
      </c>
      <c r="AB35" s="60">
        <f>V40</f>
        <v>0</v>
      </c>
      <c r="AC35" s="60">
        <f>AA35-AB35</f>
        <v>0</v>
      </c>
      <c r="AD35" s="60">
        <f>IF(Z35&gt;Z34,-1,0)</f>
        <v>0</v>
      </c>
      <c r="AE35" s="60">
        <f>IF(Z35&gt;Z36,-1,0)</f>
        <v>0</v>
      </c>
      <c r="AF35" s="60">
        <f>IF(Z35&gt;Z37,-1,0)</f>
        <v>0</v>
      </c>
      <c r="AG35" s="60">
        <f>10000-(AJ35*1000+AM35*100+AK35*10)</f>
        <v>10000</v>
      </c>
      <c r="AH35" s="90">
        <f>RANK(AG35,AG34:AG37,1)</f>
        <v>1</v>
      </c>
      <c r="AI35" s="60" t="str">
        <f>H34</f>
        <v>Griechenland</v>
      </c>
      <c r="AJ35" s="60">
        <f t="shared" si="9"/>
        <v>0</v>
      </c>
      <c r="AK35" s="60">
        <f t="shared" si="9"/>
        <v>0</v>
      </c>
      <c r="AL35" s="60">
        <f t="shared" si="9"/>
        <v>0</v>
      </c>
      <c r="AM35" s="60">
        <f>AK35-AL35</f>
        <v>0</v>
      </c>
      <c r="AN35" s="187">
        <f>IF(AG34=AG35,IF(E34&gt;G34,AG34-0.1,AG34),AG34)</f>
        <v>10000</v>
      </c>
      <c r="AO35" s="187"/>
      <c r="AP35" s="187">
        <f>IF(AG36=AG35,IF(G39&gt;E39,AG36-0.1,AG36),AG36)</f>
        <v>10000</v>
      </c>
      <c r="AQ35" s="187">
        <f>IF(AG37=AG35,IF(G37&gt;E37,AG37-0.1,AG37),AG37)</f>
        <v>10000</v>
      </c>
      <c r="AR35" s="187">
        <f>AO38</f>
        <v>30000</v>
      </c>
      <c r="AS35" s="90">
        <f>RANK(AR35,AR34:AR37,1)</f>
        <v>1</v>
      </c>
      <c r="AT35" s="60" t="str">
        <f t="shared" si="10"/>
        <v>Griechenland</v>
      </c>
      <c r="AU35" s="60">
        <f t="shared" si="10"/>
        <v>0</v>
      </c>
      <c r="AV35" s="60">
        <f t="shared" si="10"/>
        <v>0</v>
      </c>
      <c r="AW35" s="60">
        <f t="shared" si="10"/>
        <v>0</v>
      </c>
      <c r="AX35" s="60"/>
      <c r="AY35" s="60"/>
      <c r="AZ35" s="60"/>
      <c r="BA35" s="23">
        <v>2</v>
      </c>
      <c r="BB35" s="14" t="e">
        <f>VLOOKUP(2,AS34:AT37,2,FALSE)</f>
        <v>#N/A</v>
      </c>
      <c r="BC35" s="15"/>
      <c r="BD35" s="24" t="e">
        <f>VLOOKUP(2,AS34:AW37,3,FALSE)</f>
        <v>#N/A</v>
      </c>
      <c r="BE35" s="25" t="e">
        <f>VLOOKUP(2,AS34:AW37,4,FALSE)</f>
        <v>#N/A</v>
      </c>
      <c r="BF35" s="93" t="s">
        <v>12</v>
      </c>
      <c r="BG35" s="25" t="e">
        <f>VLOOKUP(2,AS34:AW37,5,FALSE)</f>
        <v>#N/A</v>
      </c>
      <c r="BH35" s="26" t="s">
        <v>23</v>
      </c>
      <c r="BI35" s="85"/>
      <c r="BJ35" s="85">
        <f>IF(E35&gt;G35,IF(Spielplan!E35&gt;Spielplan!G35,Punktemodus!$B$3,0),0)</f>
        <v>0</v>
      </c>
      <c r="BK35" s="85">
        <f>IF(E35=G35,IF(Spielplan!E35=Spielplan!G35,Punktemodus!$B$3,0),0)</f>
        <v>10</v>
      </c>
      <c r="BL35" s="85">
        <f>IF(E35&lt;G35,IF(Spielplan!E35&lt;Spielplan!G35,Punktemodus!$B$3,0),0)</f>
        <v>0</v>
      </c>
      <c r="BM35" s="85">
        <f>IF(E35=Spielplan!E35,IF(G35=Spielplan!G35,Punktemodus!$B$5,0),0)</f>
        <v>3</v>
      </c>
      <c r="BN35" s="85">
        <f>IF(E35=Spielplan!E35,Punktemodus!$B$7,0)</f>
        <v>1</v>
      </c>
      <c r="BO35" s="85">
        <f>IF(G35=Spielplan!G35,Punktemodus!$B$7,0)</f>
        <v>1</v>
      </c>
      <c r="BP35" s="137">
        <f>IF(Spielplan!E35="",0,SUM(BJ35:BO35))</f>
        <v>0</v>
      </c>
      <c r="BQ35" s="85"/>
      <c r="BR35" s="8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47">
        <v>60</v>
      </c>
      <c r="CF35" s="44" t="str">
        <f>IF(CE38="",IF(CC38&gt;CC39,CA38,CA39),IF(CE38&gt;CE39,CA38,CA39))</f>
        <v/>
      </c>
      <c r="CG35" s="46"/>
      <c r="CH35" s="104"/>
      <c r="CI35" s="60"/>
      <c r="CJ35" s="104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</row>
    <row r="36" spans="1:101" ht="18.75" customHeight="1" thickBot="1" x14ac:dyDescent="0.3">
      <c r="A36" s="60"/>
      <c r="B36" s="60"/>
      <c r="C36" s="20" t="str">
        <f>C34</f>
        <v>Kolumbien</v>
      </c>
      <c r="D36" s="39"/>
      <c r="E36" s="104"/>
      <c r="F36" s="93"/>
      <c r="G36" s="104"/>
      <c r="H36" s="20" t="str">
        <f>C35</f>
        <v>Elfenbeinküste</v>
      </c>
      <c r="I36" s="39"/>
      <c r="J36" s="60"/>
      <c r="K36" s="60" t="s">
        <v>81</v>
      </c>
      <c r="L36" s="60">
        <f t="shared" si="8"/>
        <v>0</v>
      </c>
      <c r="M36" s="60">
        <f>IF($E36="",0,IF($E36&gt;$G36,3,IF($E36=G36,1,0)))</f>
        <v>0</v>
      </c>
      <c r="N36" s="60"/>
      <c r="O36" s="60">
        <f>IF($G36="",0,IF($E36&gt;$G36,0,IF($E36=$G36,1,3)))</f>
        <v>0</v>
      </c>
      <c r="P36" s="60"/>
      <c r="Q36" s="60">
        <f>E36</f>
        <v>0</v>
      </c>
      <c r="R36" s="60"/>
      <c r="S36" s="60">
        <f>G36</f>
        <v>0</v>
      </c>
      <c r="T36" s="60"/>
      <c r="U36" s="60">
        <f>G36</f>
        <v>0</v>
      </c>
      <c r="V36" s="60"/>
      <c r="W36" s="60">
        <f>E36</f>
        <v>0</v>
      </c>
      <c r="X36" s="60"/>
      <c r="Y36" s="60"/>
      <c r="Z36" s="60">
        <f>O40</f>
        <v>0</v>
      </c>
      <c r="AA36" s="60">
        <f>S40</f>
        <v>0</v>
      </c>
      <c r="AB36" s="60">
        <f>W40</f>
        <v>0</v>
      </c>
      <c r="AC36" s="60">
        <f>AA36-AB36</f>
        <v>0</v>
      </c>
      <c r="AD36" s="60">
        <f>IF(Z36&gt;Z34,-1,0)</f>
        <v>0</v>
      </c>
      <c r="AE36" s="60">
        <f>IF(Z36&gt;Z35,-1,0)</f>
        <v>0</v>
      </c>
      <c r="AF36" s="60">
        <f>IF(Z36&gt;Z37,-1,0)</f>
        <v>0</v>
      </c>
      <c r="AG36" s="60">
        <f>10000-(AJ36*1000+AM36*100+AK36*10)</f>
        <v>10000</v>
      </c>
      <c r="AH36" s="90">
        <f>RANK(AG36,AG34:AG37,1)</f>
        <v>1</v>
      </c>
      <c r="AI36" s="60" t="str">
        <f>C35</f>
        <v>Elfenbeinküste</v>
      </c>
      <c r="AJ36" s="60">
        <f t="shared" si="9"/>
        <v>0</v>
      </c>
      <c r="AK36" s="60">
        <f t="shared" si="9"/>
        <v>0</v>
      </c>
      <c r="AL36" s="60">
        <f t="shared" si="9"/>
        <v>0</v>
      </c>
      <c r="AM36" s="60">
        <f>AK36-AL36</f>
        <v>0</v>
      </c>
      <c r="AN36" s="187">
        <f>IF(AG34=AG36,IF(E36&gt;G36,AG34-0.1,AG34),AG34)</f>
        <v>10000</v>
      </c>
      <c r="AO36" s="187">
        <f>IF(AG35=AG36,IF(E39&gt;G39,AG35-0.1,AG35),AG35)</f>
        <v>10000</v>
      </c>
      <c r="AP36" s="187"/>
      <c r="AQ36" s="187">
        <f>IF(AG37=AG36,IF(G35&gt;E35,AG37-0.1,AG37),AG37)</f>
        <v>10000</v>
      </c>
      <c r="AR36" s="187">
        <f>AP38</f>
        <v>30000</v>
      </c>
      <c r="AS36" s="90">
        <f>RANK(AR36,AR34:AR37,1)</f>
        <v>1</v>
      </c>
      <c r="AT36" s="60" t="str">
        <f t="shared" si="10"/>
        <v>Elfenbeinküste</v>
      </c>
      <c r="AU36" s="60">
        <f t="shared" si="10"/>
        <v>0</v>
      </c>
      <c r="AV36" s="60">
        <f t="shared" si="10"/>
        <v>0</v>
      </c>
      <c r="AW36" s="60">
        <f t="shared" si="10"/>
        <v>0</v>
      </c>
      <c r="AX36" s="60"/>
      <c r="AY36" s="60"/>
      <c r="AZ36" s="60"/>
      <c r="BA36" s="113">
        <v>3</v>
      </c>
      <c r="BB36" s="114" t="e">
        <f>VLOOKUP(3,AS34:AT37,2,FALSE)</f>
        <v>#N/A</v>
      </c>
      <c r="BC36" s="115"/>
      <c r="BD36" s="116" t="e">
        <f>VLOOKUP(3,AS34:AW37,3,FALSE)</f>
        <v>#N/A</v>
      </c>
      <c r="BE36" s="116" t="e">
        <f>VLOOKUP(3,AS34:AW37,4,FALSE)</f>
        <v>#N/A</v>
      </c>
      <c r="BF36" s="93" t="s">
        <v>12</v>
      </c>
      <c r="BG36" s="116" t="e">
        <f>VLOOKUP(3,AS34:AW37,5,FALSE)</f>
        <v>#N/A</v>
      </c>
      <c r="BH36" s="60"/>
      <c r="BI36" s="85"/>
      <c r="BJ36" s="85">
        <f>IF(E36&gt;G36,IF(Spielplan!E36&gt;Spielplan!G36,Punktemodus!$B$3,0),0)</f>
        <v>0</v>
      </c>
      <c r="BK36" s="85">
        <f>IF(E36=G36,IF(Spielplan!E36=Spielplan!G36,Punktemodus!$B$3,0),0)</f>
        <v>10</v>
      </c>
      <c r="BL36" s="85">
        <f>IF(E36&lt;G36,IF(Spielplan!E36&lt;Spielplan!G36,Punktemodus!$B$3,0),0)</f>
        <v>0</v>
      </c>
      <c r="BM36" s="85">
        <f>IF(E36=Spielplan!E36,IF(G36=Spielplan!G36,Punktemodus!$B$5,0),0)</f>
        <v>3</v>
      </c>
      <c r="BN36" s="85">
        <f>IF(E36=Spielplan!E36,Punktemodus!$B$7,0)</f>
        <v>1</v>
      </c>
      <c r="BO36" s="85">
        <f>IF(G36=Spielplan!G36,Punktemodus!$B$7,0)</f>
        <v>1</v>
      </c>
      <c r="BP36" s="137">
        <f>IF(Spielplan!E36="",0,SUM(BJ36:BO36))</f>
        <v>0</v>
      </c>
      <c r="BQ36" s="85"/>
      <c r="BR36" s="87"/>
      <c r="BS36" s="82" t="s">
        <v>126</v>
      </c>
      <c r="BT36" s="44" t="str">
        <f>IF(G72="","",BB67)</f>
        <v/>
      </c>
      <c r="BU36" s="46"/>
      <c r="BV36" s="104"/>
      <c r="BW36" s="60"/>
      <c r="BX36" s="104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</row>
    <row r="37" spans="1:101" ht="18.75" customHeight="1" thickBot="1" x14ac:dyDescent="0.3">
      <c r="A37" s="60"/>
      <c r="B37" s="60"/>
      <c r="C37" s="14" t="str">
        <f>H34</f>
        <v>Griechenland</v>
      </c>
      <c r="D37" s="40"/>
      <c r="E37" s="104"/>
      <c r="F37" s="93"/>
      <c r="G37" s="104"/>
      <c r="H37" s="14" t="str">
        <f>H35</f>
        <v>Japan</v>
      </c>
      <c r="I37" s="40"/>
      <c r="J37" s="60"/>
      <c r="K37" s="60" t="s">
        <v>80</v>
      </c>
      <c r="L37" s="60">
        <f t="shared" si="8"/>
        <v>0</v>
      </c>
      <c r="M37" s="60"/>
      <c r="N37" s="60">
        <f>IF($E37="",0,IF($E37&gt;$G37,3,IF($E37=$G37,1,0)))</f>
        <v>0</v>
      </c>
      <c r="O37" s="60"/>
      <c r="P37" s="60">
        <f>IF($G37="",0,IF($E37&gt;$G37,0,IF($E37=$G37,1,3)))</f>
        <v>0</v>
      </c>
      <c r="Q37" s="60"/>
      <c r="R37" s="60">
        <f>E37</f>
        <v>0</v>
      </c>
      <c r="S37" s="60"/>
      <c r="T37" s="60">
        <f>G37</f>
        <v>0</v>
      </c>
      <c r="U37" s="60"/>
      <c r="V37" s="60">
        <f>G37</f>
        <v>0</v>
      </c>
      <c r="W37" s="60"/>
      <c r="X37" s="60">
        <f>E37</f>
        <v>0</v>
      </c>
      <c r="Y37" s="60"/>
      <c r="Z37" s="60">
        <f>P40</f>
        <v>0</v>
      </c>
      <c r="AA37" s="60">
        <f>T40</f>
        <v>0</v>
      </c>
      <c r="AB37" s="60">
        <f>X40</f>
        <v>0</v>
      </c>
      <c r="AC37" s="60">
        <f>AA37-AB37</f>
        <v>0</v>
      </c>
      <c r="AD37" s="60">
        <f>IF(Z37&gt;Z34,-1,0)</f>
        <v>0</v>
      </c>
      <c r="AE37" s="60">
        <f>IF(Z37&gt;Z35,-1,0)</f>
        <v>0</v>
      </c>
      <c r="AF37" s="60">
        <f>IF(Z37&gt;Z36,-1,0)</f>
        <v>0</v>
      </c>
      <c r="AG37" s="60">
        <f>10000-(AJ37*1000+AM37*100+AK37*10)</f>
        <v>10000</v>
      </c>
      <c r="AH37" s="90">
        <f>RANK(AG37,AG34:AG37,1)</f>
        <v>1</v>
      </c>
      <c r="AI37" s="60" t="str">
        <f>H35</f>
        <v>Japan</v>
      </c>
      <c r="AJ37" s="60">
        <f t="shared" si="9"/>
        <v>0</v>
      </c>
      <c r="AK37" s="60">
        <f t="shared" si="9"/>
        <v>0</v>
      </c>
      <c r="AL37" s="60">
        <f t="shared" si="9"/>
        <v>0</v>
      </c>
      <c r="AM37" s="60">
        <f>AK37-AL37</f>
        <v>0</v>
      </c>
      <c r="AN37" s="187">
        <f>IF(AG34=AG37,IF(E38&gt;G38,AG34-0.1,AG34),AG34)</f>
        <v>10000</v>
      </c>
      <c r="AO37" s="187">
        <f>IF(AG35=AG37,IF(E37&gt;G37,AG35-0.1,AG35),AG35)</f>
        <v>10000</v>
      </c>
      <c r="AP37" s="187">
        <f>IF(AG36=AG37,IF(E35&gt;G35,AG36-0.1,AG36),AG36)</f>
        <v>10000</v>
      </c>
      <c r="AQ37" s="187"/>
      <c r="AR37" s="187">
        <f>AQ38</f>
        <v>30000</v>
      </c>
      <c r="AS37" s="90">
        <f>RANK(AR37,AR34:AR37,1)</f>
        <v>1</v>
      </c>
      <c r="AT37" s="60" t="str">
        <f t="shared" si="10"/>
        <v>Japan</v>
      </c>
      <c r="AU37" s="60">
        <f t="shared" si="10"/>
        <v>0</v>
      </c>
      <c r="AV37" s="60">
        <f t="shared" si="10"/>
        <v>0</v>
      </c>
      <c r="AW37" s="60">
        <f t="shared" si="10"/>
        <v>0</v>
      </c>
      <c r="AX37" s="60"/>
      <c r="AY37" s="60"/>
      <c r="AZ37" s="60"/>
      <c r="BA37" s="113">
        <v>4</v>
      </c>
      <c r="BB37" s="114" t="e">
        <f>VLOOKUP(4,AS34:AT37,2,FALSE)</f>
        <v>#N/A</v>
      </c>
      <c r="BC37" s="115"/>
      <c r="BD37" s="116" t="e">
        <f>VLOOKUP(4,AS34:AW37,3,FALSE)</f>
        <v>#N/A</v>
      </c>
      <c r="BE37" s="116" t="e">
        <f>VLOOKUP(4,AS34:AW37,4,FALSE)</f>
        <v>#N/A</v>
      </c>
      <c r="BF37" s="93" t="s">
        <v>12</v>
      </c>
      <c r="BG37" s="116" t="e">
        <f>VLOOKUP(4,AS34:AW37,5,FALSE)</f>
        <v>#N/A</v>
      </c>
      <c r="BH37" s="60"/>
      <c r="BI37" s="85"/>
      <c r="BJ37" s="85">
        <f>IF(E37&gt;G37,IF(Spielplan!E37&gt;Spielplan!G37,Punktemodus!$B$3,0),0)</f>
        <v>0</v>
      </c>
      <c r="BK37" s="85">
        <f>IF(E37=G37,IF(Spielplan!E37=Spielplan!G37,Punktemodus!$B$3,0),0)</f>
        <v>10</v>
      </c>
      <c r="BL37" s="85">
        <f>IF(E37&lt;G37,IF(Spielplan!E37&lt;Spielplan!G37,Punktemodus!$B$3,0),0)</f>
        <v>0</v>
      </c>
      <c r="BM37" s="85">
        <f>IF(E37=Spielplan!E37,IF(G37=Spielplan!G37,Punktemodus!$B$5,0),0)</f>
        <v>3</v>
      </c>
      <c r="BN37" s="85">
        <f>IF(E37=Spielplan!E37,Punktemodus!$B$7,0)</f>
        <v>1</v>
      </c>
      <c r="BO37" s="85">
        <f>IF(G37=Spielplan!G37,Punktemodus!$B$7,0)</f>
        <v>1</v>
      </c>
      <c r="BP37" s="137">
        <f>IF(Spielplan!E37="",0,SUM(BJ37:BO37))</f>
        <v>0</v>
      </c>
      <c r="BQ37" s="85"/>
      <c r="BR37" s="87"/>
      <c r="BS37" s="5" t="s">
        <v>127</v>
      </c>
      <c r="BT37" s="44" t="str">
        <f>IF(G61="","",BB57)</f>
        <v/>
      </c>
      <c r="BU37" s="46"/>
      <c r="BV37" s="104"/>
      <c r="BW37" s="60"/>
      <c r="BX37" s="104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</row>
    <row r="38" spans="1:101" ht="18.75" customHeight="1" thickBot="1" x14ac:dyDescent="0.3">
      <c r="A38" s="60"/>
      <c r="B38" s="60"/>
      <c r="C38" s="20" t="str">
        <f>C34</f>
        <v>Kolumbien</v>
      </c>
      <c r="D38" s="39"/>
      <c r="E38" s="104"/>
      <c r="F38" s="93"/>
      <c r="G38" s="104"/>
      <c r="H38" s="20" t="str">
        <f>H35</f>
        <v>Japan</v>
      </c>
      <c r="I38" s="39"/>
      <c r="J38" s="60"/>
      <c r="K38" s="60" t="s">
        <v>82</v>
      </c>
      <c r="L38" s="60">
        <f t="shared" si="8"/>
        <v>0</v>
      </c>
      <c r="M38" s="60">
        <f>IF($E38="",0,IF($E38&gt;$G38,3,IF($E38=G38,1,0)))</f>
        <v>0</v>
      </c>
      <c r="N38" s="60"/>
      <c r="O38" s="60"/>
      <c r="P38" s="60">
        <f>IF($G38="",0,IF($E38&gt;$G38,0,IF($E38=$G38,1,3)))</f>
        <v>0</v>
      </c>
      <c r="Q38" s="60">
        <f>E38</f>
        <v>0</v>
      </c>
      <c r="R38" s="60"/>
      <c r="S38" s="60"/>
      <c r="T38" s="60">
        <f>G38</f>
        <v>0</v>
      </c>
      <c r="U38" s="60">
        <f>G38</f>
        <v>0</v>
      </c>
      <c r="V38" s="60"/>
      <c r="W38" s="60"/>
      <c r="X38" s="60">
        <f>E38</f>
        <v>0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187">
        <f>SUM(AN34:AN37)</f>
        <v>30000</v>
      </c>
      <c r="AO38" s="187">
        <f>SUM(AO34:AO37)</f>
        <v>30000</v>
      </c>
      <c r="AP38" s="187">
        <f>SUM(AP34:AP37)</f>
        <v>30000</v>
      </c>
      <c r="AQ38" s="187">
        <f>SUM(AQ34:AQ37)</f>
        <v>30000</v>
      </c>
      <c r="AR38" s="187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85">
        <f>IF(E38&gt;G38,IF(Spielplan!E38&gt;Spielplan!G38,Punktemodus!$B$3,0),0)</f>
        <v>0</v>
      </c>
      <c r="BK38" s="85">
        <f>IF(E38=G38,IF(Spielplan!E38=Spielplan!G38,Punktemodus!$B$3,0),0)</f>
        <v>10</v>
      </c>
      <c r="BL38" s="85">
        <f>IF(E38&lt;G38,IF(Spielplan!E38&lt;Spielplan!G38,Punktemodus!$B$3,0),0)</f>
        <v>0</v>
      </c>
      <c r="BM38" s="85">
        <f>IF(E38=Spielplan!E38,IF(G38=Spielplan!G38,Punktemodus!$B$5,0),0)</f>
        <v>3</v>
      </c>
      <c r="BN38" s="85">
        <f>IF(E38=Spielplan!E38,Punktemodus!$B$7,0)</f>
        <v>1</v>
      </c>
      <c r="BO38" s="85">
        <f>IF(G38=Spielplan!G38,Punktemodus!$B$7,0)</f>
        <v>1</v>
      </c>
      <c r="BP38" s="137">
        <f>IF(Spielplan!E38="",0,SUM(BJ38:BO38))</f>
        <v>0</v>
      </c>
      <c r="BQ38" s="60"/>
      <c r="BR38" s="87"/>
      <c r="BS38" s="60"/>
      <c r="BT38" s="60"/>
      <c r="BU38" s="60"/>
      <c r="BV38" s="60"/>
      <c r="BW38" s="60"/>
      <c r="BX38" s="60"/>
      <c r="BY38" s="60"/>
      <c r="BZ38" s="47">
        <v>55</v>
      </c>
      <c r="CA38" s="44" t="str">
        <f>IF(BX36="",IF(BV36&gt;BV37,BT36,BT37),IF(BX36&gt;BX37,BT36,BT37))</f>
        <v/>
      </c>
      <c r="CB38" s="46"/>
      <c r="CC38" s="104"/>
      <c r="CD38" s="60"/>
      <c r="CE38" s="104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</row>
    <row r="39" spans="1:101" ht="18.75" customHeight="1" thickBot="1" x14ac:dyDescent="0.3">
      <c r="A39" s="60"/>
      <c r="B39" s="60"/>
      <c r="C39" s="14" t="str">
        <f>H34</f>
        <v>Griechenland</v>
      </c>
      <c r="D39" s="40"/>
      <c r="E39" s="104"/>
      <c r="F39" s="93"/>
      <c r="G39" s="104"/>
      <c r="H39" s="14" t="str">
        <f>C35</f>
        <v>Elfenbeinküste</v>
      </c>
      <c r="I39" s="40"/>
      <c r="J39" s="60"/>
      <c r="K39" s="60" t="s">
        <v>82</v>
      </c>
      <c r="L39" s="60">
        <f t="shared" si="8"/>
        <v>0</v>
      </c>
      <c r="M39" s="60"/>
      <c r="N39" s="60">
        <f>IF($E39="",0,IF($E39&gt;$G39,3,IF($E39=$G39,1,0)))</f>
        <v>0</v>
      </c>
      <c r="O39" s="60">
        <f>IF($G39="",0,IF($E39&gt;$G39,0,IF($E39=$G39,1,3)))</f>
        <v>0</v>
      </c>
      <c r="P39" s="60"/>
      <c r="Q39" s="60"/>
      <c r="R39" s="60">
        <f>E39</f>
        <v>0</v>
      </c>
      <c r="S39" s="60">
        <f>G39</f>
        <v>0</v>
      </c>
      <c r="T39" s="60"/>
      <c r="U39" s="60"/>
      <c r="V39" s="60">
        <f>G39</f>
        <v>0</v>
      </c>
      <c r="W39" s="60">
        <f>E39</f>
        <v>0</v>
      </c>
      <c r="X39" s="60"/>
      <c r="Y39" s="60"/>
      <c r="Z39" s="60" t="s">
        <v>30</v>
      </c>
      <c r="AA39" s="60"/>
      <c r="AB39" s="60"/>
      <c r="AC39" s="60"/>
      <c r="AD39" s="60"/>
      <c r="AE39" s="60"/>
      <c r="AF39" s="60"/>
      <c r="AG39" s="60" t="b">
        <f>OR(AG34=AG35,AG34=AG36,AG34=AG37,AG35=AG36,AG35=AG37,AG36=AG37)</f>
        <v>1</v>
      </c>
      <c r="AH39" s="60"/>
      <c r="AI39" s="60"/>
      <c r="AJ39" s="60"/>
      <c r="AK39" s="60"/>
      <c r="AL39" s="60"/>
      <c r="AM39" s="60"/>
      <c r="AN39" s="60"/>
      <c r="AO39" s="60" t="s">
        <v>34</v>
      </c>
      <c r="AP39" s="60"/>
      <c r="AQ39" s="60"/>
      <c r="AR39" s="60" t="b">
        <f>OR(AR34=AR35,AR34=AR36,AR34=AR37,AR35=AR36,AR35=AR37,AR36=AR37)</f>
        <v>1</v>
      </c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85">
        <f>IF(E39&gt;G39,IF(Spielplan!E39&gt;Spielplan!G39,Punktemodus!$B$3,0),0)</f>
        <v>0</v>
      </c>
      <c r="BK39" s="85">
        <f>IF(E39=G39,IF(Spielplan!E39=Spielplan!G39,Punktemodus!$B$3,0),0)</f>
        <v>10</v>
      </c>
      <c r="BL39" s="85">
        <f>IF(E39&lt;G39,IF(Spielplan!E39&lt;Spielplan!G39,Punktemodus!$B$3,0),0)</f>
        <v>0</v>
      </c>
      <c r="BM39" s="85">
        <f>IF(E39=Spielplan!E39,IF(G39=Spielplan!G39,Punktemodus!$B$5,0),0)</f>
        <v>3</v>
      </c>
      <c r="BN39" s="85">
        <f>IF(E39=Spielplan!E39,Punktemodus!$B$7,0)</f>
        <v>1</v>
      </c>
      <c r="BO39" s="85">
        <f>IF(G39=Spielplan!G39,Punktemodus!$B$7,0)</f>
        <v>1</v>
      </c>
      <c r="BP39" s="137">
        <f>IF(Spielplan!E39="",0,SUM(BJ39:BO39))</f>
        <v>0</v>
      </c>
      <c r="BQ39" s="60"/>
      <c r="BR39" s="87"/>
      <c r="BS39" s="60"/>
      <c r="BT39" s="60"/>
      <c r="BU39" s="60"/>
      <c r="BV39" s="60"/>
      <c r="BW39" s="60"/>
      <c r="BX39" s="60"/>
      <c r="BY39" s="60"/>
      <c r="BZ39" s="47">
        <v>56</v>
      </c>
      <c r="CA39" s="44" t="str">
        <f>IF(BX40="",IF(BV40&gt;BV41,BT40,BT41),IF(BX40&gt;BX41,BT40,BT41))</f>
        <v/>
      </c>
      <c r="CB39" s="46"/>
      <c r="CC39" s="104"/>
      <c r="CD39" s="60"/>
      <c r="CE39" s="104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</row>
    <row r="40" spans="1:101" ht="18.75" customHeight="1" thickBot="1" x14ac:dyDescent="0.25">
      <c r="A40" s="60"/>
      <c r="B40" s="60"/>
      <c r="C40" s="136" t="str">
        <f>IF(G39="","",IF(AR39=TRUE,"Achtung: Fehler in Tabelle!",""))</f>
        <v/>
      </c>
      <c r="D40" s="60"/>
      <c r="E40" s="85"/>
      <c r="F40" s="60"/>
      <c r="G40" s="85"/>
      <c r="H40" s="60"/>
      <c r="I40" s="60"/>
      <c r="J40" s="60"/>
      <c r="K40" s="60"/>
      <c r="L40" s="60"/>
      <c r="M40" s="60">
        <f t="shared" ref="M40:X40" si="11">SUM(M34:M39)</f>
        <v>0</v>
      </c>
      <c r="N40" s="60">
        <f t="shared" si="11"/>
        <v>0</v>
      </c>
      <c r="O40" s="60">
        <f t="shared" si="11"/>
        <v>0</v>
      </c>
      <c r="P40" s="60">
        <f t="shared" si="11"/>
        <v>0</v>
      </c>
      <c r="Q40" s="60">
        <f t="shared" si="11"/>
        <v>0</v>
      </c>
      <c r="R40" s="60">
        <f t="shared" si="11"/>
        <v>0</v>
      </c>
      <c r="S40" s="60">
        <f t="shared" si="11"/>
        <v>0</v>
      </c>
      <c r="T40" s="60">
        <f t="shared" si="11"/>
        <v>0</v>
      </c>
      <c r="U40" s="60">
        <f t="shared" si="11"/>
        <v>0</v>
      </c>
      <c r="V40" s="60">
        <f t="shared" si="11"/>
        <v>0</v>
      </c>
      <c r="W40" s="60">
        <f t="shared" si="11"/>
        <v>0</v>
      </c>
      <c r="X40" s="60">
        <f t="shared" si="11"/>
        <v>0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160">
        <f>SUM(BP34:BP39)</f>
        <v>0</v>
      </c>
      <c r="BQ40" s="60"/>
      <c r="BR40" s="87"/>
      <c r="BS40" s="55" t="s">
        <v>128</v>
      </c>
      <c r="BT40" s="44" t="str">
        <f>IF(G94="","",BB89)</f>
        <v/>
      </c>
      <c r="BU40" s="46"/>
      <c r="BV40" s="104"/>
      <c r="BW40" s="60"/>
      <c r="BX40" s="104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</row>
    <row r="41" spans="1:101" ht="18.75" customHeight="1" thickBot="1" x14ac:dyDescent="0.25">
      <c r="A41" s="60"/>
      <c r="B41" s="60"/>
      <c r="C41" s="60"/>
      <c r="D41" s="60"/>
      <c r="E41" s="85"/>
      <c r="F41" s="60"/>
      <c r="G41" s="85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138"/>
      <c r="BQ41" s="60"/>
      <c r="BR41" s="87"/>
      <c r="BS41" s="25" t="s">
        <v>129</v>
      </c>
      <c r="BT41" s="44" t="str">
        <f>IF(G83="","",BB79)</f>
        <v/>
      </c>
      <c r="BU41" s="46"/>
      <c r="BV41" s="104"/>
      <c r="BW41" s="60"/>
      <c r="BX41" s="104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</row>
    <row r="42" spans="1:101" ht="18.75" customHeight="1" thickBot="1" x14ac:dyDescent="0.3">
      <c r="A42" s="60"/>
      <c r="B42" s="60"/>
      <c r="C42" s="89"/>
      <c r="D42" s="60"/>
      <c r="E42" s="85"/>
      <c r="F42" s="60"/>
      <c r="G42" s="85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89"/>
      <c r="BC42" s="60"/>
      <c r="BD42" s="90"/>
      <c r="BE42" s="60"/>
      <c r="BF42" s="61"/>
      <c r="BG42" s="60"/>
      <c r="BH42" s="60"/>
      <c r="BI42" s="60"/>
      <c r="BJ42" s="60"/>
      <c r="BK42" s="60"/>
      <c r="BL42" s="60"/>
      <c r="BM42" s="60"/>
      <c r="BN42" s="60"/>
      <c r="BO42" s="60"/>
      <c r="BP42" s="138"/>
      <c r="BQ42" s="60"/>
      <c r="BR42" s="87"/>
      <c r="BS42" s="94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</row>
    <row r="43" spans="1:101" ht="18.75" customHeight="1" thickBot="1" x14ac:dyDescent="0.3">
      <c r="A43" s="60"/>
      <c r="B43" s="60"/>
      <c r="C43" s="88" t="s">
        <v>74</v>
      </c>
      <c r="D43" s="60"/>
      <c r="E43" s="85"/>
      <c r="F43" s="60"/>
      <c r="G43" s="85"/>
      <c r="H43" s="60"/>
      <c r="I43" s="60"/>
      <c r="J43" s="60"/>
      <c r="K43" s="60"/>
      <c r="L43" s="60"/>
      <c r="M43" s="60" t="s">
        <v>4</v>
      </c>
      <c r="N43" s="60"/>
      <c r="O43" s="60"/>
      <c r="P43" s="60"/>
      <c r="Q43" s="60" t="s">
        <v>6</v>
      </c>
      <c r="R43" s="60"/>
      <c r="S43" s="60"/>
      <c r="T43" s="60"/>
      <c r="U43" s="60" t="s">
        <v>7</v>
      </c>
      <c r="V43" s="60"/>
      <c r="W43" s="60"/>
      <c r="X43" s="60"/>
      <c r="Y43" s="60"/>
      <c r="Z43" s="60" t="s">
        <v>4</v>
      </c>
      <c r="AA43" s="60" t="s">
        <v>5</v>
      </c>
      <c r="AB43" s="60"/>
      <c r="AC43" s="60"/>
      <c r="AD43" s="60" t="s">
        <v>9</v>
      </c>
      <c r="AE43" s="60"/>
      <c r="AF43" s="60"/>
      <c r="AG43" s="60"/>
      <c r="AH43" s="60" t="s">
        <v>32</v>
      </c>
      <c r="AI43" s="60"/>
      <c r="AJ43" s="60"/>
      <c r="AK43" s="60"/>
      <c r="AL43" s="60"/>
      <c r="AM43" s="60"/>
      <c r="AN43" s="60" t="s">
        <v>35</v>
      </c>
      <c r="AO43" s="60"/>
      <c r="AP43" s="60"/>
      <c r="AQ43" s="60"/>
      <c r="AR43" s="60"/>
      <c r="AS43" s="60" t="s">
        <v>33</v>
      </c>
      <c r="AT43" s="60"/>
      <c r="AU43" s="60"/>
      <c r="AV43" s="60"/>
      <c r="AW43" s="60"/>
      <c r="AX43" s="60"/>
      <c r="AY43" s="60"/>
      <c r="AZ43" s="60"/>
      <c r="BA43" s="60"/>
      <c r="BB43" s="89" t="s">
        <v>10</v>
      </c>
      <c r="BC43" s="60"/>
      <c r="BD43" s="90" t="s">
        <v>4</v>
      </c>
      <c r="BE43" s="60"/>
      <c r="BF43" s="61" t="s">
        <v>5</v>
      </c>
      <c r="BG43" s="60"/>
      <c r="BH43" s="60"/>
      <c r="BI43" s="85"/>
      <c r="BJ43" s="60"/>
      <c r="BK43" s="60"/>
      <c r="BL43" s="60"/>
      <c r="BM43" s="60"/>
      <c r="BN43" s="60"/>
      <c r="BO43" s="60"/>
      <c r="BP43" s="138"/>
      <c r="BQ43" s="85"/>
      <c r="BR43" s="139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</row>
    <row r="44" spans="1:101" ht="18.75" customHeight="1" thickBot="1" x14ac:dyDescent="0.25">
      <c r="A44" s="60"/>
      <c r="B44" s="60"/>
      <c r="C44" s="60"/>
      <c r="D44" s="60"/>
      <c r="E44" s="85"/>
      <c r="F44" s="60"/>
      <c r="G44" s="85"/>
      <c r="H44" s="60"/>
      <c r="I44" s="60"/>
      <c r="J44" s="60"/>
      <c r="K44" s="60"/>
      <c r="L44" s="60"/>
      <c r="M44" s="60" t="s">
        <v>0</v>
      </c>
      <c r="N44" s="60" t="s">
        <v>1</v>
      </c>
      <c r="O44" s="60" t="s">
        <v>2</v>
      </c>
      <c r="P44" s="60" t="s">
        <v>3</v>
      </c>
      <c r="Q44" s="60" t="s">
        <v>0</v>
      </c>
      <c r="R44" s="60" t="s">
        <v>1</v>
      </c>
      <c r="S44" s="60" t="s">
        <v>2</v>
      </c>
      <c r="T44" s="60" t="s">
        <v>3</v>
      </c>
      <c r="U44" s="60" t="s">
        <v>0</v>
      </c>
      <c r="V44" s="60" t="s">
        <v>1</v>
      </c>
      <c r="W44" s="60" t="s">
        <v>2</v>
      </c>
      <c r="X44" s="60" t="s">
        <v>3</v>
      </c>
      <c r="Y44" s="60"/>
      <c r="Z44" s="60" t="s">
        <v>8</v>
      </c>
      <c r="AA44" s="60"/>
      <c r="AB44" s="60"/>
      <c r="AC44" s="60"/>
      <c r="AD44" s="60"/>
      <c r="AE44" s="60"/>
      <c r="AF44" s="60"/>
      <c r="AG44" s="60"/>
      <c r="AH44" s="60" t="s">
        <v>31</v>
      </c>
      <c r="AI44" s="60"/>
      <c r="AJ44" s="60"/>
      <c r="AK44" s="60"/>
      <c r="AL44" s="60"/>
      <c r="AM44" s="60"/>
      <c r="AN44" s="60" t="str">
        <f>AI45</f>
        <v>Uruguay</v>
      </c>
      <c r="AO44" s="60" t="str">
        <f>AI46</f>
        <v>Costa Rica</v>
      </c>
      <c r="AP44" s="60" t="str">
        <f>AI47</f>
        <v>England</v>
      </c>
      <c r="AQ44" s="60" t="str">
        <f>AI48</f>
        <v>Italien</v>
      </c>
      <c r="AR44" s="60"/>
      <c r="AS44" s="60" t="s">
        <v>31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85"/>
      <c r="BJ44" s="85"/>
      <c r="BK44" s="85"/>
      <c r="BL44" s="85"/>
      <c r="BM44" s="85"/>
      <c r="BN44" s="85"/>
      <c r="BO44" s="85"/>
      <c r="BP44" s="137"/>
      <c r="BQ44" s="85"/>
      <c r="BR44" s="141"/>
      <c r="BS44" s="359" t="s">
        <v>165</v>
      </c>
      <c r="BT44" s="360"/>
      <c r="BU44" s="361"/>
      <c r="BV44" s="362"/>
      <c r="BW44" s="156"/>
      <c r="BX44" s="351" t="s">
        <v>152</v>
      </c>
      <c r="BY44" s="351" t="s">
        <v>153</v>
      </c>
      <c r="BZ44" s="352"/>
      <c r="CA44" s="156"/>
      <c r="CB44" s="155"/>
      <c r="CC44" s="155"/>
      <c r="CD44" s="155"/>
      <c r="CE44" s="351" t="s">
        <v>155</v>
      </c>
      <c r="CF44" s="351" t="s">
        <v>156</v>
      </c>
      <c r="CG44" s="155"/>
      <c r="CH44" s="155"/>
      <c r="CI44" s="155"/>
      <c r="CJ44" s="351" t="s">
        <v>158</v>
      </c>
      <c r="CK44" s="155"/>
      <c r="CL44" s="155"/>
      <c r="CM44" s="155"/>
      <c r="CN44" s="155"/>
      <c r="CO44" s="351" t="s">
        <v>159</v>
      </c>
      <c r="CP44" s="155"/>
      <c r="CQ44" s="155"/>
      <c r="CR44" s="155"/>
      <c r="CS44" s="351" t="s">
        <v>146</v>
      </c>
      <c r="CT44" s="155"/>
      <c r="CU44" s="134"/>
      <c r="CV44" s="134"/>
      <c r="CW44" s="134"/>
    </row>
    <row r="45" spans="1:101" ht="18.75" customHeight="1" thickBot="1" x14ac:dyDescent="0.3">
      <c r="A45" s="60"/>
      <c r="B45" s="60"/>
      <c r="C45" s="75" t="str">
        <f>Spielplan!$C$45</f>
        <v>Uruguay</v>
      </c>
      <c r="D45" s="76"/>
      <c r="E45" s="104"/>
      <c r="F45" s="93"/>
      <c r="G45" s="104"/>
      <c r="H45" s="75" t="str">
        <f>Spielplan!$H$45</f>
        <v>Costa Rica</v>
      </c>
      <c r="I45" s="76"/>
      <c r="J45" s="60"/>
      <c r="K45" s="60" t="s">
        <v>85</v>
      </c>
      <c r="L45" s="60">
        <f t="shared" ref="L45:L50" si="12">IF(E45-G45&gt;0,1,IF(G45=E45,0,-1))</f>
        <v>0</v>
      </c>
      <c r="M45" s="60">
        <f>IF($E45="",0,IF($E45&gt;$G45,3,IF($E45=G45,1,0)))</f>
        <v>0</v>
      </c>
      <c r="N45" s="60">
        <f>IF($G45="",0,IF($E45&gt;$G45,0,IF($E45=G45,1,3)))</f>
        <v>0</v>
      </c>
      <c r="O45" s="60"/>
      <c r="P45" s="60"/>
      <c r="Q45" s="60">
        <f>E45</f>
        <v>0</v>
      </c>
      <c r="R45" s="60">
        <f>G45</f>
        <v>0</v>
      </c>
      <c r="S45" s="60"/>
      <c r="T45" s="60"/>
      <c r="U45" s="60">
        <f>G45</f>
        <v>0</v>
      </c>
      <c r="V45" s="60">
        <f>E45</f>
        <v>0</v>
      </c>
      <c r="W45" s="60"/>
      <c r="X45" s="60"/>
      <c r="Y45" s="60"/>
      <c r="Z45" s="60">
        <f>M51</f>
        <v>0</v>
      </c>
      <c r="AA45" s="60">
        <f>Q51</f>
        <v>0</v>
      </c>
      <c r="AB45" s="60">
        <f>U51</f>
        <v>0</v>
      </c>
      <c r="AC45" s="60">
        <f>AA45-AB45</f>
        <v>0</v>
      </c>
      <c r="AD45" s="60">
        <f>IF(Z45&gt;Z46,-1,0)</f>
        <v>0</v>
      </c>
      <c r="AE45" s="60">
        <f>IF(Z45&gt;Z47,-1,0)</f>
        <v>0</v>
      </c>
      <c r="AF45" s="60">
        <f>IF(Z45&gt;Z48,-1,0)</f>
        <v>0</v>
      </c>
      <c r="AG45" s="60">
        <f>10000-(AJ45*1000+AM45*100+AK45*10)</f>
        <v>10000</v>
      </c>
      <c r="AH45" s="90">
        <f>RANK(AG45,AG45:AG48,1)</f>
        <v>1</v>
      </c>
      <c r="AI45" s="60" t="str">
        <f>C45</f>
        <v>Uruguay</v>
      </c>
      <c r="AJ45" s="60">
        <f t="shared" ref="AJ45:AL48" si="13">Z45</f>
        <v>0</v>
      </c>
      <c r="AK45" s="60">
        <f t="shared" si="13"/>
        <v>0</v>
      </c>
      <c r="AL45" s="60">
        <f t="shared" si="13"/>
        <v>0</v>
      </c>
      <c r="AM45" s="60">
        <f>AK45-AL45</f>
        <v>0</v>
      </c>
      <c r="AN45" s="187"/>
      <c r="AO45" s="187">
        <f>IF(AG46=AG45,IF(G45&gt;E45,AG46-0.1,AG46),AG46)</f>
        <v>10000</v>
      </c>
      <c r="AP45" s="187">
        <f>IF(AG47=AG45,IF(G47&gt;E47,AG47-0.1,AG47),AG47)</f>
        <v>10000</v>
      </c>
      <c r="AQ45" s="187">
        <f>IF(AG48=AG45,IF(G49&gt;E49,AG48-0.1,AG48),AG48)</f>
        <v>10000</v>
      </c>
      <c r="AR45" s="187">
        <f>AN49</f>
        <v>30000</v>
      </c>
      <c r="AS45" s="90">
        <f>RANK(AR45,AR45:AR48,1)</f>
        <v>1</v>
      </c>
      <c r="AT45" s="60" t="str">
        <f t="shared" ref="AT45:AW48" si="14">AI45</f>
        <v>Uruguay</v>
      </c>
      <c r="AU45" s="60">
        <f t="shared" si="14"/>
        <v>0</v>
      </c>
      <c r="AV45" s="60">
        <f t="shared" si="14"/>
        <v>0</v>
      </c>
      <c r="AW45" s="60">
        <f t="shared" si="14"/>
        <v>0</v>
      </c>
      <c r="AX45" s="60"/>
      <c r="AY45" s="60"/>
      <c r="AZ45" s="60"/>
      <c r="BA45" s="77">
        <v>1</v>
      </c>
      <c r="BB45" s="75" t="str">
        <f>VLOOKUP(1,AS45:AT48,2,FALSE)</f>
        <v>Uruguay</v>
      </c>
      <c r="BC45" s="76"/>
      <c r="BD45" s="78">
        <f>VLOOKUP(1,AS45:AW48,3,FALSE)</f>
        <v>0</v>
      </c>
      <c r="BE45" s="79">
        <f>VLOOKUP(1,AS45:AW48,4,FALSE)</f>
        <v>0</v>
      </c>
      <c r="BF45" s="93" t="s">
        <v>12</v>
      </c>
      <c r="BG45" s="79">
        <f>VLOOKUP(1,AS45:AW48,5,FALSE)</f>
        <v>0</v>
      </c>
      <c r="BH45" s="80" t="s">
        <v>24</v>
      </c>
      <c r="BI45" s="85"/>
      <c r="BJ45" s="85">
        <f>IF(E45&gt;G45,IF(Spielplan!E45&gt;Spielplan!G45,Punktemodus!$B$3,0),0)</f>
        <v>0</v>
      </c>
      <c r="BK45" s="85">
        <f>IF(E45=G45,IF(Spielplan!E45=Spielplan!G45,Punktemodus!$B$3,0),0)</f>
        <v>10</v>
      </c>
      <c r="BL45" s="85">
        <f>IF(E45&lt;G45,IF(Spielplan!E45&lt;Spielplan!G45,Punktemodus!$B$3,0),0)</f>
        <v>0</v>
      </c>
      <c r="BM45" s="85">
        <f>IF(E45=Spielplan!E45,IF(G45=Spielplan!G45,Punktemodus!$B$5,0),0)</f>
        <v>3</v>
      </c>
      <c r="BN45" s="85">
        <f>IF(E45=Spielplan!E45,Punktemodus!$B$7,0)</f>
        <v>1</v>
      </c>
      <c r="BO45" s="85">
        <f>IF(G45=Spielplan!G45,Punktemodus!$B$7,0)</f>
        <v>1</v>
      </c>
      <c r="BP45" s="137">
        <f>IF(Spielplan!E45="",0,SUM(BJ45:BO45))</f>
        <v>0</v>
      </c>
      <c r="BQ45" s="85"/>
      <c r="BR45" s="141"/>
      <c r="BS45" s="363"/>
      <c r="BT45" s="364"/>
      <c r="BU45" s="365"/>
      <c r="BV45" s="366"/>
      <c r="BW45" s="156"/>
      <c r="BX45" s="351"/>
      <c r="BY45" s="351"/>
      <c r="BZ45" s="352"/>
      <c r="CA45" s="156"/>
      <c r="CB45" s="155"/>
      <c r="CC45" s="155"/>
      <c r="CD45" s="155"/>
      <c r="CE45" s="351"/>
      <c r="CF45" s="351"/>
      <c r="CG45" s="155"/>
      <c r="CH45" s="155"/>
      <c r="CI45" s="155"/>
      <c r="CJ45" s="351"/>
      <c r="CK45" s="155"/>
      <c r="CL45" s="155"/>
      <c r="CM45" s="155"/>
      <c r="CN45" s="155"/>
      <c r="CO45" s="351"/>
      <c r="CP45" s="155"/>
      <c r="CQ45" s="155"/>
      <c r="CR45" s="155"/>
      <c r="CS45" s="351"/>
      <c r="CT45" s="155"/>
      <c r="CU45" s="134"/>
      <c r="CV45" s="134"/>
      <c r="CW45" s="134"/>
    </row>
    <row r="46" spans="1:101" ht="18.75" customHeight="1" thickBot="1" x14ac:dyDescent="0.3">
      <c r="A46" s="60"/>
      <c r="B46" s="60"/>
      <c r="C46" s="48" t="str">
        <f>Spielplan!$C$46</f>
        <v>England</v>
      </c>
      <c r="D46" s="49"/>
      <c r="E46" s="104"/>
      <c r="F46" s="93"/>
      <c r="G46" s="104"/>
      <c r="H46" s="48" t="str">
        <f>Spielplan!$H$46</f>
        <v>Italien</v>
      </c>
      <c r="I46" s="49"/>
      <c r="J46" s="60"/>
      <c r="K46" s="60" t="s">
        <v>86</v>
      </c>
      <c r="L46" s="60">
        <f t="shared" si="12"/>
        <v>0</v>
      </c>
      <c r="M46" s="60"/>
      <c r="N46" s="60"/>
      <c r="O46" s="60">
        <f>IF($E46="",0,IF($E46&gt;$G46,3,IF($E46=$G46,1,0)))</f>
        <v>0</v>
      </c>
      <c r="P46" s="60">
        <f>IF($G46="",0,IF($E46&gt;$G46,0,IF($E46=$G46,1,3)))</f>
        <v>0</v>
      </c>
      <c r="Q46" s="60"/>
      <c r="R46" s="60"/>
      <c r="S46" s="60">
        <f>E46</f>
        <v>0</v>
      </c>
      <c r="T46" s="60">
        <f>G46</f>
        <v>0</v>
      </c>
      <c r="U46" s="60"/>
      <c r="V46" s="60"/>
      <c r="W46" s="60">
        <f>G46</f>
        <v>0</v>
      </c>
      <c r="X46" s="60">
        <f>E46</f>
        <v>0</v>
      </c>
      <c r="Y46" s="60"/>
      <c r="Z46" s="60">
        <f>N51</f>
        <v>0</v>
      </c>
      <c r="AA46" s="60">
        <f>R51</f>
        <v>0</v>
      </c>
      <c r="AB46" s="60">
        <f>V51</f>
        <v>0</v>
      </c>
      <c r="AC46" s="60">
        <f>AA46-AB46</f>
        <v>0</v>
      </c>
      <c r="AD46" s="60">
        <f>IF(Z46&gt;Z45,-1,0)</f>
        <v>0</v>
      </c>
      <c r="AE46" s="60">
        <f>IF(Z46&gt;Z47,-1,0)</f>
        <v>0</v>
      </c>
      <c r="AF46" s="60">
        <f>IF(Z46&gt;Z48,-1,0)</f>
        <v>0</v>
      </c>
      <c r="AG46" s="60">
        <f>10000-(AJ46*1000+AM46*100+AK46*10)</f>
        <v>10000</v>
      </c>
      <c r="AH46" s="90">
        <f>RANK(AG46,AG45:AG48,1)</f>
        <v>1</v>
      </c>
      <c r="AI46" s="60" t="str">
        <f>H45</f>
        <v>Costa Rica</v>
      </c>
      <c r="AJ46" s="60">
        <f t="shared" si="13"/>
        <v>0</v>
      </c>
      <c r="AK46" s="60">
        <f t="shared" si="13"/>
        <v>0</v>
      </c>
      <c r="AL46" s="60">
        <f t="shared" si="13"/>
        <v>0</v>
      </c>
      <c r="AM46" s="60">
        <f>AK46-AL46</f>
        <v>0</v>
      </c>
      <c r="AN46" s="187">
        <f>IF(AG45=AG46,IF(E45&gt;G45,AG45-0.1,AG45),AG45)</f>
        <v>10000</v>
      </c>
      <c r="AO46" s="187"/>
      <c r="AP46" s="187">
        <f>IF(AG47=AG46,IF(G50&gt;E50,AG47-0.1,AG47),AG47)</f>
        <v>10000</v>
      </c>
      <c r="AQ46" s="187">
        <f>IF(AG48=AG46,IF(G48&gt;E48,AG48-0.1,AG48),AG48)</f>
        <v>10000</v>
      </c>
      <c r="AR46" s="187">
        <f>AO49</f>
        <v>30000</v>
      </c>
      <c r="AS46" s="90">
        <f>RANK(AR46,AR45:AR48,1)</f>
        <v>1</v>
      </c>
      <c r="AT46" s="60" t="str">
        <f t="shared" si="14"/>
        <v>Costa Rica</v>
      </c>
      <c r="AU46" s="60">
        <f t="shared" si="14"/>
        <v>0</v>
      </c>
      <c r="AV46" s="60">
        <f t="shared" si="14"/>
        <v>0</v>
      </c>
      <c r="AW46" s="60">
        <f t="shared" si="14"/>
        <v>0</v>
      </c>
      <c r="AX46" s="60"/>
      <c r="AY46" s="60"/>
      <c r="AZ46" s="60"/>
      <c r="BA46" s="50">
        <v>2</v>
      </c>
      <c r="BB46" s="48" t="e">
        <f>VLOOKUP(2,AS45:AT48,2,FALSE)</f>
        <v>#N/A</v>
      </c>
      <c r="BC46" s="49"/>
      <c r="BD46" s="51" t="e">
        <f>VLOOKUP(2,AS45:AW48,3,FALSE)</f>
        <v>#N/A</v>
      </c>
      <c r="BE46" s="52" t="e">
        <f>VLOOKUP(2,AS45:AW48,4,FALSE)</f>
        <v>#N/A</v>
      </c>
      <c r="BF46" s="93" t="s">
        <v>12</v>
      </c>
      <c r="BG46" s="52" t="e">
        <f>VLOOKUP(2,AS45:AW48,5,FALSE)</f>
        <v>#N/A</v>
      </c>
      <c r="BH46" s="81" t="s">
        <v>25</v>
      </c>
      <c r="BI46" s="85"/>
      <c r="BJ46" s="85">
        <f>IF(E46&gt;G46,IF(Spielplan!E46&gt;Spielplan!G46,Punktemodus!$B$3,0),0)</f>
        <v>0</v>
      </c>
      <c r="BK46" s="85">
        <f>IF(E46=G46,IF(Spielplan!E46=Spielplan!G46,Punktemodus!$B$3,0),0)</f>
        <v>10</v>
      </c>
      <c r="BL46" s="85">
        <f>IF(E46&lt;G46,IF(Spielplan!E46&lt;Spielplan!G46,Punktemodus!$B$3,0),0)</f>
        <v>0</v>
      </c>
      <c r="BM46" s="85">
        <f>IF(E46=Spielplan!E46,IF(G46=Spielplan!G46,Punktemodus!$B$5,0),0)</f>
        <v>3</v>
      </c>
      <c r="BN46" s="85">
        <f>IF(E46=Spielplan!E46,Punktemodus!$B$7,0)</f>
        <v>1</v>
      </c>
      <c r="BO46" s="85">
        <f>IF(G46=Spielplan!G46,Punktemodus!$B$7,0)</f>
        <v>1</v>
      </c>
      <c r="BP46" s="137">
        <f>IF(Spielplan!E46="",0,SUM(BJ46:BO46))</f>
        <v>0</v>
      </c>
      <c r="BQ46" s="85"/>
      <c r="BR46" s="141"/>
      <c r="BS46" s="142"/>
      <c r="BT46" s="155"/>
      <c r="BU46" s="154" t="s">
        <v>120</v>
      </c>
      <c r="BV46" s="155"/>
      <c r="BW46" s="155"/>
      <c r="BX46" s="351"/>
      <c r="BY46" s="351"/>
      <c r="BZ46" s="352"/>
      <c r="CA46" s="155"/>
      <c r="CB46" s="155"/>
      <c r="CC46" s="155"/>
      <c r="CD46" s="155"/>
      <c r="CE46" s="351"/>
      <c r="CF46" s="351"/>
      <c r="CG46" s="155"/>
      <c r="CH46" s="155"/>
      <c r="CI46" s="155"/>
      <c r="CJ46" s="351"/>
      <c r="CK46" s="155"/>
      <c r="CL46" s="155"/>
      <c r="CM46" s="155"/>
      <c r="CN46" s="155"/>
      <c r="CO46" s="351"/>
      <c r="CP46" s="155"/>
      <c r="CQ46" s="155"/>
      <c r="CR46" s="155"/>
      <c r="CS46" s="351"/>
      <c r="CT46" s="155"/>
      <c r="CU46" s="134"/>
      <c r="CV46" s="134"/>
      <c r="CW46" s="134"/>
    </row>
    <row r="47" spans="1:101" ht="18.75" customHeight="1" thickBot="1" x14ac:dyDescent="0.3">
      <c r="A47" s="60"/>
      <c r="B47" s="60"/>
      <c r="C47" s="75" t="str">
        <f>C45</f>
        <v>Uruguay</v>
      </c>
      <c r="D47" s="76"/>
      <c r="E47" s="104"/>
      <c r="F47" s="93"/>
      <c r="G47" s="104"/>
      <c r="H47" s="75" t="str">
        <f>C46</f>
        <v>England</v>
      </c>
      <c r="I47" s="76"/>
      <c r="J47" s="60"/>
      <c r="K47" s="60" t="s">
        <v>87</v>
      </c>
      <c r="L47" s="60">
        <f t="shared" si="12"/>
        <v>0</v>
      </c>
      <c r="M47" s="60">
        <f>IF($E47="",0,IF($E47&gt;$G47,3,IF($E47=G47,1,0)))</f>
        <v>0</v>
      </c>
      <c r="N47" s="60"/>
      <c r="O47" s="60">
        <f>IF($G47="",0,IF($E47&gt;$G47,0,IF($E47=$G47,1,3)))</f>
        <v>0</v>
      </c>
      <c r="P47" s="60"/>
      <c r="Q47" s="60">
        <f>E47</f>
        <v>0</v>
      </c>
      <c r="R47" s="60"/>
      <c r="S47" s="60">
        <f>G47</f>
        <v>0</v>
      </c>
      <c r="T47" s="60"/>
      <c r="U47" s="60">
        <f>G47</f>
        <v>0</v>
      </c>
      <c r="V47" s="60"/>
      <c r="W47" s="60">
        <f>E47</f>
        <v>0</v>
      </c>
      <c r="X47" s="60"/>
      <c r="Y47" s="60"/>
      <c r="Z47" s="60">
        <f>O51</f>
        <v>0</v>
      </c>
      <c r="AA47" s="60">
        <f>S51</f>
        <v>0</v>
      </c>
      <c r="AB47" s="60">
        <f>W51</f>
        <v>0</v>
      </c>
      <c r="AC47" s="60">
        <f>AA47-AB47</f>
        <v>0</v>
      </c>
      <c r="AD47" s="60">
        <f>IF(Z47&gt;Z45,-1,0)</f>
        <v>0</v>
      </c>
      <c r="AE47" s="60">
        <f>IF(Z47&gt;Z46,-1,0)</f>
        <v>0</v>
      </c>
      <c r="AF47" s="60">
        <f>IF(Z47&gt;Z48,-1,0)</f>
        <v>0</v>
      </c>
      <c r="AG47" s="60">
        <f>10000-(AJ47*1000+AM47*100+AK47*10)</f>
        <v>10000</v>
      </c>
      <c r="AH47" s="90">
        <f>RANK(AG47,AG45:AG48,1)</f>
        <v>1</v>
      </c>
      <c r="AI47" s="60" t="str">
        <f>C46</f>
        <v>England</v>
      </c>
      <c r="AJ47" s="60">
        <f t="shared" si="13"/>
        <v>0</v>
      </c>
      <c r="AK47" s="60">
        <f t="shared" si="13"/>
        <v>0</v>
      </c>
      <c r="AL47" s="60">
        <f t="shared" si="13"/>
        <v>0</v>
      </c>
      <c r="AM47" s="60">
        <f>AK47-AL47</f>
        <v>0</v>
      </c>
      <c r="AN47" s="187">
        <f>IF(AG45=AG47,IF(E47&gt;G47,AG45-0.1,AG45),AG45)</f>
        <v>10000</v>
      </c>
      <c r="AO47" s="187">
        <f>IF(AG46=AG47,IF(E50&gt;G50,AG46-0.1,AG46),AG46)</f>
        <v>10000</v>
      </c>
      <c r="AP47" s="187"/>
      <c r="AQ47" s="187">
        <f>IF(AG48=AG47,IF(G46&gt;E46,AG48-0.1,AG48),AG48)</f>
        <v>10000</v>
      </c>
      <c r="AR47" s="187">
        <f>AP49</f>
        <v>30000</v>
      </c>
      <c r="AS47" s="90">
        <f>RANK(AR47,AR45:AR48,1)</f>
        <v>1</v>
      </c>
      <c r="AT47" s="60" t="str">
        <f t="shared" si="14"/>
        <v>England</v>
      </c>
      <c r="AU47" s="60">
        <f t="shared" si="14"/>
        <v>0</v>
      </c>
      <c r="AV47" s="60">
        <f t="shared" si="14"/>
        <v>0</v>
      </c>
      <c r="AW47" s="60">
        <f t="shared" si="14"/>
        <v>0</v>
      </c>
      <c r="AX47" s="60"/>
      <c r="AY47" s="60"/>
      <c r="AZ47" s="60"/>
      <c r="BA47" s="113">
        <v>3</v>
      </c>
      <c r="BB47" s="114" t="e">
        <f>VLOOKUP(3,AS45:AT48,2,FALSE)</f>
        <v>#N/A</v>
      </c>
      <c r="BC47" s="115"/>
      <c r="BD47" s="116" t="e">
        <f>VLOOKUP(3,AS45:AW48,3,FALSE)</f>
        <v>#N/A</v>
      </c>
      <c r="BE47" s="116" t="e">
        <f>VLOOKUP(3,AS45:AW48,4,FALSE)</f>
        <v>#N/A</v>
      </c>
      <c r="BF47" s="93" t="s">
        <v>12</v>
      </c>
      <c r="BG47" s="116" t="e">
        <f>VLOOKUP(3,AS45:AW48,5,FALSE)</f>
        <v>#N/A</v>
      </c>
      <c r="BH47" s="60"/>
      <c r="BI47" s="60"/>
      <c r="BJ47" s="85">
        <f>IF(E47&gt;G47,IF(Spielplan!E47&gt;Spielplan!G47,Punktemodus!$B$3,0),0)</f>
        <v>0</v>
      </c>
      <c r="BK47" s="85">
        <f>IF(E47=G47,IF(Spielplan!E47=Spielplan!G47,Punktemodus!$B$3,0),0)</f>
        <v>10</v>
      </c>
      <c r="BL47" s="85">
        <f>IF(E47&lt;G47,IF(Spielplan!E47&lt;Spielplan!G47,Punktemodus!$B$3,0),0)</f>
        <v>0</v>
      </c>
      <c r="BM47" s="85">
        <f>IF(E47=Spielplan!E47,IF(G47=Spielplan!G47,Punktemodus!$B$5,0),0)</f>
        <v>3</v>
      </c>
      <c r="BN47" s="85">
        <f>IF(E47=Spielplan!E47,Punktemodus!$B$7,0)</f>
        <v>1</v>
      </c>
      <c r="BO47" s="85">
        <f>IF(G47=Spielplan!G47,Punktemodus!$B$7,0)</f>
        <v>1</v>
      </c>
      <c r="BP47" s="137">
        <f>IF(Spielplan!E47="",0,SUM(BJ47:BO47))</f>
        <v>0</v>
      </c>
      <c r="BQ47" s="85"/>
      <c r="BR47" s="141"/>
      <c r="BS47" s="134"/>
      <c r="BT47" s="134"/>
      <c r="BU47" s="134"/>
      <c r="BV47" s="134"/>
      <c r="BW47" s="155"/>
      <c r="BX47" s="351"/>
      <c r="BY47" s="351"/>
      <c r="BZ47" s="352"/>
      <c r="CA47" s="155"/>
      <c r="CB47" s="155"/>
      <c r="CC47" s="155"/>
      <c r="CD47" s="155"/>
      <c r="CE47" s="351"/>
      <c r="CF47" s="351"/>
      <c r="CG47" s="155"/>
      <c r="CH47" s="155"/>
      <c r="CI47" s="155"/>
      <c r="CJ47" s="351"/>
      <c r="CK47" s="155"/>
      <c r="CL47" s="155"/>
      <c r="CM47" s="155"/>
      <c r="CN47" s="155"/>
      <c r="CO47" s="351"/>
      <c r="CP47" s="155"/>
      <c r="CQ47" s="155"/>
      <c r="CR47" s="155"/>
      <c r="CS47" s="351"/>
      <c r="CT47" s="155"/>
      <c r="CU47" s="134"/>
      <c r="CV47" s="134"/>
      <c r="CW47" s="134"/>
    </row>
    <row r="48" spans="1:101" ht="18.75" customHeight="1" thickBot="1" x14ac:dyDescent="0.3">
      <c r="A48" s="60"/>
      <c r="B48" s="60"/>
      <c r="C48" s="48" t="str">
        <f>H45</f>
        <v>Costa Rica</v>
      </c>
      <c r="D48" s="49"/>
      <c r="E48" s="104"/>
      <c r="F48" s="93"/>
      <c r="G48" s="104"/>
      <c r="H48" s="48" t="str">
        <f>H46</f>
        <v>Italien</v>
      </c>
      <c r="I48" s="49"/>
      <c r="J48" s="60"/>
      <c r="K48" s="60" t="s">
        <v>88</v>
      </c>
      <c r="L48" s="60">
        <f t="shared" si="12"/>
        <v>0</v>
      </c>
      <c r="M48" s="60"/>
      <c r="N48" s="60">
        <f>IF($E48="",0,IF($E48&gt;$G48,3,IF($E48=$G48,1,0)))</f>
        <v>0</v>
      </c>
      <c r="O48" s="60"/>
      <c r="P48" s="60">
        <f>IF($G48="",0,IF($E48&gt;$G48,0,IF($E48=$G48,1,3)))</f>
        <v>0</v>
      </c>
      <c r="Q48" s="60"/>
      <c r="R48" s="60">
        <f>E48</f>
        <v>0</v>
      </c>
      <c r="S48" s="60"/>
      <c r="T48" s="60">
        <f>G48</f>
        <v>0</v>
      </c>
      <c r="U48" s="60"/>
      <c r="V48" s="60">
        <f>G48</f>
        <v>0</v>
      </c>
      <c r="W48" s="60"/>
      <c r="X48" s="60">
        <f>E48</f>
        <v>0</v>
      </c>
      <c r="Y48" s="60"/>
      <c r="Z48" s="60">
        <f>P51</f>
        <v>0</v>
      </c>
      <c r="AA48" s="60">
        <f>T51</f>
        <v>0</v>
      </c>
      <c r="AB48" s="60">
        <f>X51</f>
        <v>0</v>
      </c>
      <c r="AC48" s="60">
        <f>AA48-AB48</f>
        <v>0</v>
      </c>
      <c r="AD48" s="60">
        <f>IF(Z48&gt;Z45,-1,0)</f>
        <v>0</v>
      </c>
      <c r="AE48" s="60">
        <f>IF(Z48&gt;Z46,-1,0)</f>
        <v>0</v>
      </c>
      <c r="AF48" s="60">
        <f>IF(Z48&gt;Z47,-1,0)</f>
        <v>0</v>
      </c>
      <c r="AG48" s="60">
        <f>10000-(AJ48*1000+AM48*100+AK48*10)</f>
        <v>10000</v>
      </c>
      <c r="AH48" s="90">
        <f>RANK(AG48,AG45:AG48,1)</f>
        <v>1</v>
      </c>
      <c r="AI48" s="60" t="str">
        <f>H46</f>
        <v>Italien</v>
      </c>
      <c r="AJ48" s="60">
        <f t="shared" si="13"/>
        <v>0</v>
      </c>
      <c r="AK48" s="60">
        <f t="shared" si="13"/>
        <v>0</v>
      </c>
      <c r="AL48" s="60">
        <f t="shared" si="13"/>
        <v>0</v>
      </c>
      <c r="AM48" s="60">
        <f>AK48-AL48</f>
        <v>0</v>
      </c>
      <c r="AN48" s="187">
        <f>IF(AG45=AG48,IF(E49&gt;G49,AG45-0.1,AG45),AG45)</f>
        <v>10000</v>
      </c>
      <c r="AO48" s="187">
        <f>IF(AG46=AG48,IF(E48&gt;G48,AG46-0.1,AG46),AG46)</f>
        <v>10000</v>
      </c>
      <c r="AP48" s="187">
        <f>IF(AG47=AG48,IF(E46&gt;G46,AG47-0.1,AG47),AG47)</f>
        <v>10000</v>
      </c>
      <c r="AQ48" s="187"/>
      <c r="AR48" s="187">
        <f>AQ49</f>
        <v>30000</v>
      </c>
      <c r="AS48" s="90">
        <f>RANK(AR48,AR45:AR48,1)</f>
        <v>1</v>
      </c>
      <c r="AT48" s="60" t="str">
        <f t="shared" si="14"/>
        <v>Italien</v>
      </c>
      <c r="AU48" s="60">
        <f t="shared" si="14"/>
        <v>0</v>
      </c>
      <c r="AV48" s="60">
        <f t="shared" si="14"/>
        <v>0</v>
      </c>
      <c r="AW48" s="60">
        <f t="shared" si="14"/>
        <v>0</v>
      </c>
      <c r="AX48" s="60"/>
      <c r="AY48" s="60"/>
      <c r="AZ48" s="60"/>
      <c r="BA48" s="113">
        <v>4</v>
      </c>
      <c r="BB48" s="114" t="e">
        <f>VLOOKUP(4,AS45:AT48,2,FALSE)</f>
        <v>#N/A</v>
      </c>
      <c r="BC48" s="115"/>
      <c r="BD48" s="116" t="e">
        <f>VLOOKUP(4,AS45:AW48,3,FALSE)</f>
        <v>#N/A</v>
      </c>
      <c r="BE48" s="116" t="e">
        <f>VLOOKUP(4,AS45:AW48,4,FALSE)</f>
        <v>#N/A</v>
      </c>
      <c r="BF48" s="93" t="s">
        <v>12</v>
      </c>
      <c r="BG48" s="116" t="e">
        <f>VLOOKUP(4,AS45:AW48,5,FALSE)</f>
        <v>#N/A</v>
      </c>
      <c r="BH48" s="60"/>
      <c r="BI48" s="60"/>
      <c r="BJ48" s="85">
        <f>IF(E48&gt;G48,IF(Spielplan!E48&gt;Spielplan!G48,Punktemodus!$B$3,0),0)</f>
        <v>0</v>
      </c>
      <c r="BK48" s="85">
        <f>IF(E48=G48,IF(Spielplan!E48=Spielplan!G48,Punktemodus!$B$3,0),0)</f>
        <v>10</v>
      </c>
      <c r="BL48" s="85">
        <f>IF(E48&lt;G48,IF(Spielplan!E48&lt;Spielplan!G48,Punktemodus!$B$3,0),0)</f>
        <v>0</v>
      </c>
      <c r="BM48" s="85">
        <f>IF(E48=Spielplan!E48,IF(G48=Spielplan!G48,Punktemodus!$B$5,0),0)</f>
        <v>3</v>
      </c>
      <c r="BN48" s="85">
        <f>IF(E48=Spielplan!E48,Punktemodus!$B$7,0)</f>
        <v>1</v>
      </c>
      <c r="BO48" s="85">
        <f>IF(G48=Spielplan!G48,Punktemodus!$B$7,0)</f>
        <v>1</v>
      </c>
      <c r="BP48" s="137">
        <f>IF(Spielplan!E48="",0,SUM(BJ48:BO48))</f>
        <v>0</v>
      </c>
      <c r="BQ48" s="85"/>
      <c r="BR48" s="141"/>
      <c r="BS48" s="143" t="s">
        <v>18</v>
      </c>
      <c r="BT48" s="144" t="str">
        <f>Spielplan!$BL$12</f>
        <v/>
      </c>
      <c r="BU48" s="145"/>
      <c r="BV48" s="146">
        <f>Spielplan!$BN$12</f>
        <v>0</v>
      </c>
      <c r="BW48" s="157"/>
      <c r="BX48" s="158">
        <f>IF(BT12=BT48,Punktemodus!$B$11,0)</f>
        <v>10</v>
      </c>
      <c r="BY48" s="158">
        <f>IF(BT48=BT29,Punktemodus!B13,0)</f>
        <v>5</v>
      </c>
      <c r="BZ48" s="142"/>
      <c r="CA48" s="155"/>
      <c r="CB48" s="154" t="s">
        <v>27</v>
      </c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34"/>
      <c r="CV48" s="134"/>
      <c r="CW48" s="134"/>
    </row>
    <row r="49" spans="1:101" ht="18.75" customHeight="1" thickBot="1" x14ac:dyDescent="0.3">
      <c r="A49" s="60"/>
      <c r="B49" s="60"/>
      <c r="C49" s="75" t="str">
        <f>C45</f>
        <v>Uruguay</v>
      </c>
      <c r="D49" s="76"/>
      <c r="E49" s="104"/>
      <c r="F49" s="93"/>
      <c r="G49" s="104"/>
      <c r="H49" s="75" t="str">
        <f>H46</f>
        <v>Italien</v>
      </c>
      <c r="I49" s="76"/>
      <c r="J49" s="60"/>
      <c r="K49" s="60" t="s">
        <v>89</v>
      </c>
      <c r="L49" s="60">
        <f t="shared" si="12"/>
        <v>0</v>
      </c>
      <c r="M49" s="60">
        <f>IF($E49="",0,IF($E49&gt;$G49,3,IF($E49=G49,1,0)))</f>
        <v>0</v>
      </c>
      <c r="N49" s="60"/>
      <c r="O49" s="60"/>
      <c r="P49" s="60">
        <f>IF($G49="",0,IF($E49&gt;$G49,0,IF($E49=$G49,1,3)))</f>
        <v>0</v>
      </c>
      <c r="Q49" s="60">
        <f>E49</f>
        <v>0</v>
      </c>
      <c r="R49" s="60"/>
      <c r="S49" s="60"/>
      <c r="T49" s="60">
        <f>G49</f>
        <v>0</v>
      </c>
      <c r="U49" s="60">
        <f>G49</f>
        <v>0</v>
      </c>
      <c r="V49" s="60"/>
      <c r="W49" s="60"/>
      <c r="X49" s="60">
        <f>E49</f>
        <v>0</v>
      </c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187">
        <f>SUM(AN45:AN48)</f>
        <v>30000</v>
      </c>
      <c r="AO49" s="187">
        <f>SUM(AO45:AO48)</f>
        <v>30000</v>
      </c>
      <c r="AP49" s="187">
        <f>SUM(AP45:AP48)</f>
        <v>30000</v>
      </c>
      <c r="AQ49" s="187">
        <f>SUM(AQ45:AQ48)</f>
        <v>30000</v>
      </c>
      <c r="AR49" s="187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85">
        <f>IF(E49&gt;G49,IF(Spielplan!E49&gt;Spielplan!G49,Punktemodus!$B$3,0),0)</f>
        <v>0</v>
      </c>
      <c r="BK49" s="85">
        <f>IF(E49=G49,IF(Spielplan!E49=Spielplan!G49,Punktemodus!$B$3,0),0)</f>
        <v>10</v>
      </c>
      <c r="BL49" s="85">
        <f>IF(E49&lt;G49,IF(Spielplan!E49&lt;Spielplan!G49,Punktemodus!$B$3,0),0)</f>
        <v>0</v>
      </c>
      <c r="BM49" s="85">
        <f>IF(E49=Spielplan!E49,IF(G49=Spielplan!G49,Punktemodus!$B$5,0),0)</f>
        <v>3</v>
      </c>
      <c r="BN49" s="85">
        <f>IF(E49=Spielplan!E49,Punktemodus!$B$7,0)</f>
        <v>1</v>
      </c>
      <c r="BO49" s="85">
        <f>IF(G49=Spielplan!G49,Punktemodus!$B$7,0)</f>
        <v>1</v>
      </c>
      <c r="BP49" s="137">
        <f>IF(Spielplan!E49="",0,SUM(BJ49:BO49))</f>
        <v>0</v>
      </c>
      <c r="BQ49" s="60"/>
      <c r="BR49" s="141"/>
      <c r="BS49" s="149" t="s">
        <v>21</v>
      </c>
      <c r="BT49" s="144" t="str">
        <f>Spielplan!$BL$13</f>
        <v/>
      </c>
      <c r="BU49" s="145"/>
      <c r="BV49" s="146">
        <f>Spielplan!$BN$13</f>
        <v>0</v>
      </c>
      <c r="BW49" s="155"/>
      <c r="BX49" s="158">
        <f>IF(BT13=BT49,Punktemodus!$B$11,0)</f>
        <v>10</v>
      </c>
      <c r="BY49" s="158">
        <f>IF(BT49=BT28,Punktemodus!B13,0)</f>
        <v>5</v>
      </c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34"/>
      <c r="CV49" s="134"/>
      <c r="CW49" s="134"/>
    </row>
    <row r="50" spans="1:101" ht="18.75" customHeight="1" thickBot="1" x14ac:dyDescent="0.3">
      <c r="A50" s="60"/>
      <c r="B50" s="60"/>
      <c r="C50" s="48" t="str">
        <f>H45</f>
        <v>Costa Rica</v>
      </c>
      <c r="D50" s="49"/>
      <c r="E50" s="104"/>
      <c r="F50" s="93"/>
      <c r="G50" s="104"/>
      <c r="H50" s="48" t="str">
        <f>C46</f>
        <v>England</v>
      </c>
      <c r="I50" s="49"/>
      <c r="J50" s="60"/>
      <c r="K50" s="60" t="s">
        <v>89</v>
      </c>
      <c r="L50" s="60">
        <f t="shared" si="12"/>
        <v>0</v>
      </c>
      <c r="M50" s="60"/>
      <c r="N50" s="60">
        <f>IF($E50="",0,IF($E50&gt;$G50,3,IF($E50=$G50,1,0)))</f>
        <v>0</v>
      </c>
      <c r="O50" s="60">
        <f>IF($G50="",0,IF($E50&gt;$G50,0,IF($E50=$G50,1,3)))</f>
        <v>0</v>
      </c>
      <c r="P50" s="60"/>
      <c r="Q50" s="60"/>
      <c r="R50" s="60">
        <f>E50</f>
        <v>0</v>
      </c>
      <c r="S50" s="60">
        <f>G50</f>
        <v>0</v>
      </c>
      <c r="T50" s="60"/>
      <c r="U50" s="60"/>
      <c r="V50" s="60">
        <f>G50</f>
        <v>0</v>
      </c>
      <c r="W50" s="60">
        <f>E50</f>
        <v>0</v>
      </c>
      <c r="X50" s="60"/>
      <c r="Y50" s="60"/>
      <c r="Z50" s="60" t="s">
        <v>30</v>
      </c>
      <c r="AA50" s="60"/>
      <c r="AB50" s="60"/>
      <c r="AC50" s="60"/>
      <c r="AD50" s="60"/>
      <c r="AE50" s="60"/>
      <c r="AF50" s="60"/>
      <c r="AG50" s="60" t="b">
        <f>OR(AG45=AG46,AG45=AG47,AG45=AG48,AG46=AG47,AG46=AG48,AG47=AG48)</f>
        <v>1</v>
      </c>
      <c r="AH50" s="60"/>
      <c r="AI50" s="60"/>
      <c r="AJ50" s="60"/>
      <c r="AK50" s="60"/>
      <c r="AL50" s="60"/>
      <c r="AM50" s="60"/>
      <c r="AN50" s="60"/>
      <c r="AO50" s="60" t="s">
        <v>34</v>
      </c>
      <c r="AP50" s="60"/>
      <c r="AQ50" s="60"/>
      <c r="AR50" s="60" t="b">
        <f>OR(AR45=AR46,AR45=AR47,AR45=AR48,AR46=AR47,AR46=AR48,AR47=AR48)</f>
        <v>1</v>
      </c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85">
        <f>IF(E50&gt;G50,IF(Spielplan!E50&gt;Spielplan!G50,Punktemodus!$B$3,0),0)</f>
        <v>0</v>
      </c>
      <c r="BK50" s="85">
        <f>IF(E50=G50,IF(Spielplan!E50=Spielplan!G50,Punktemodus!$B$3,0),0)</f>
        <v>10</v>
      </c>
      <c r="BL50" s="85">
        <f>IF(E50&lt;G50,IF(Spielplan!E50&lt;Spielplan!G50,Punktemodus!$B$3,0),0)</f>
        <v>0</v>
      </c>
      <c r="BM50" s="85">
        <f>IF(E50=Spielplan!E50,IF(G50=Spielplan!G50,Punktemodus!$B$5,0),0)</f>
        <v>3</v>
      </c>
      <c r="BN50" s="85">
        <f>IF(E50=Spielplan!E50,Punktemodus!$B$7,0)</f>
        <v>1</v>
      </c>
      <c r="BO50" s="85">
        <f>IF(G50=Spielplan!G50,Punktemodus!$B$7,0)</f>
        <v>1</v>
      </c>
      <c r="BP50" s="137">
        <f>IF(Spielplan!E50="",0,SUM(BJ50:BO50))</f>
        <v>0</v>
      </c>
      <c r="BQ50" s="60"/>
      <c r="BR50" s="141"/>
      <c r="BS50" s="150"/>
      <c r="BT50" s="134"/>
      <c r="BU50" s="134"/>
      <c r="BV50" s="151"/>
      <c r="BW50" s="157"/>
      <c r="BX50" s="158"/>
      <c r="BY50" s="158"/>
      <c r="BZ50" s="155"/>
      <c r="CA50" s="144" t="str">
        <f>Spielplan!$BS$14</f>
        <v/>
      </c>
      <c r="CB50" s="159"/>
      <c r="CC50" s="146">
        <f>Spielplan!$BU$14</f>
        <v>0</v>
      </c>
      <c r="CD50" s="157"/>
      <c r="CE50" s="155">
        <f>IF(CA50=CA14,Punktemodus!B15,0)</f>
        <v>20</v>
      </c>
      <c r="CF50" s="158">
        <f>IF(OR(CA50=$CA$15,CA50=$CA$22,CA50=$CA$23,CA50=$CA$30,CA50=$CA$31,CA50=$CA$38,CA50=$CA$39),Punktemodus!B17,0)</f>
        <v>10</v>
      </c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34"/>
      <c r="CV50" s="134"/>
      <c r="CW50" s="134"/>
    </row>
    <row r="51" spans="1:101" ht="18.75" customHeight="1" thickBot="1" x14ac:dyDescent="0.3">
      <c r="A51" s="60"/>
      <c r="B51" s="60"/>
      <c r="C51" s="136" t="str">
        <f>IF(G50="","",IF(AR50=TRUE,"Achtung: Fehler in Tabelle!",""))</f>
        <v/>
      </c>
      <c r="D51" s="60"/>
      <c r="E51" s="85"/>
      <c r="F51" s="60"/>
      <c r="G51" s="85"/>
      <c r="H51" s="60"/>
      <c r="I51" s="60"/>
      <c r="J51" s="60"/>
      <c r="K51" s="60"/>
      <c r="L51" s="60"/>
      <c r="M51" s="60">
        <f t="shared" ref="M51:X51" si="15">SUM(M45:M50)</f>
        <v>0</v>
      </c>
      <c r="N51" s="60">
        <f t="shared" si="15"/>
        <v>0</v>
      </c>
      <c r="O51" s="60">
        <f t="shared" si="15"/>
        <v>0</v>
      </c>
      <c r="P51" s="60">
        <f t="shared" si="15"/>
        <v>0</v>
      </c>
      <c r="Q51" s="60">
        <f t="shared" si="15"/>
        <v>0</v>
      </c>
      <c r="R51" s="60">
        <f t="shared" si="15"/>
        <v>0</v>
      </c>
      <c r="S51" s="60">
        <f t="shared" si="15"/>
        <v>0</v>
      </c>
      <c r="T51" s="60">
        <f t="shared" si="15"/>
        <v>0</v>
      </c>
      <c r="U51" s="60">
        <f t="shared" si="15"/>
        <v>0</v>
      </c>
      <c r="V51" s="60">
        <f t="shared" si="15"/>
        <v>0</v>
      </c>
      <c r="W51" s="60">
        <f t="shared" si="15"/>
        <v>0</v>
      </c>
      <c r="X51" s="60">
        <f t="shared" si="15"/>
        <v>0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160">
        <f>SUM(BP45:BP50)</f>
        <v>0</v>
      </c>
      <c r="BQ51" s="60"/>
      <c r="BR51" s="141"/>
      <c r="BS51" s="152"/>
      <c r="BT51" s="134"/>
      <c r="BU51" s="134"/>
      <c r="BV51" s="151"/>
      <c r="BW51" s="157"/>
      <c r="BX51" s="158"/>
      <c r="BY51" s="158"/>
      <c r="BZ51" s="155"/>
      <c r="CA51" s="144" t="str">
        <f>Spielplan!$BS$15</f>
        <v/>
      </c>
      <c r="CB51" s="159"/>
      <c r="CC51" s="146">
        <f>Spielplan!$BU$15</f>
        <v>0</v>
      </c>
      <c r="CD51" s="155"/>
      <c r="CE51" s="155">
        <f>IF(CA51=CA15,Punktemodus!B15,0)</f>
        <v>20</v>
      </c>
      <c r="CF51" s="158">
        <f>IF(OR(CA51=$CA$14,CA51=$CA$22,CA51=$CA$23,CA51=$CA$30,CA51=$CA$31,CA51=$CA$38,CA51=$CA$39),Punktemodus!B17,0)</f>
        <v>10</v>
      </c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34"/>
      <c r="CV51" s="134"/>
      <c r="CW51" s="134"/>
    </row>
    <row r="52" spans="1:101" ht="18.75" customHeight="1" thickBot="1" x14ac:dyDescent="0.3">
      <c r="A52" s="60"/>
      <c r="B52" s="60"/>
      <c r="C52" s="60"/>
      <c r="D52" s="60"/>
      <c r="E52" s="85"/>
      <c r="F52" s="60"/>
      <c r="G52" s="85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138"/>
      <c r="BQ52" s="60"/>
      <c r="BR52" s="141"/>
      <c r="BS52" s="153" t="s">
        <v>22</v>
      </c>
      <c r="BT52" s="144" t="str">
        <f>Spielplan!$BL$16</f>
        <v/>
      </c>
      <c r="BU52" s="145"/>
      <c r="BV52" s="146">
        <f>Spielplan!$BN$16</f>
        <v>0</v>
      </c>
      <c r="BW52" s="155"/>
      <c r="BX52" s="158">
        <f>IF(BT16=BT52,Punktemodus!$B$11,0)</f>
        <v>10</v>
      </c>
      <c r="BY52" s="158">
        <f>IF(BT52=BT33,Punktemodus!B13,0)</f>
        <v>5</v>
      </c>
      <c r="BZ52" s="155"/>
      <c r="CA52" s="155"/>
      <c r="CB52" s="155"/>
      <c r="CC52" s="155"/>
      <c r="CD52" s="155"/>
      <c r="CE52" s="155"/>
      <c r="CF52" s="154"/>
      <c r="CG52" s="154" t="s">
        <v>28</v>
      </c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34"/>
      <c r="CV52" s="134"/>
      <c r="CW52" s="134"/>
    </row>
    <row r="53" spans="1:101" ht="18.75" customHeight="1" thickBot="1" x14ac:dyDescent="0.25">
      <c r="A53" s="60"/>
      <c r="B53" s="60"/>
      <c r="C53" s="60"/>
      <c r="D53" s="60"/>
      <c r="E53" s="85"/>
      <c r="F53" s="60"/>
      <c r="G53" s="85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138"/>
      <c r="BQ53" s="60"/>
      <c r="BR53" s="141"/>
      <c r="BS53" s="149" t="s">
        <v>25</v>
      </c>
      <c r="BT53" s="144" t="str">
        <f>Spielplan!$BL$17</f>
        <v/>
      </c>
      <c r="BU53" s="145"/>
      <c r="BV53" s="146">
        <f>Spielplan!$BN$17</f>
        <v>0</v>
      </c>
      <c r="BW53" s="155"/>
      <c r="BX53" s="158">
        <f>IF(BT17=BT53,Punktemodus!$B$11,0)</f>
        <v>10</v>
      </c>
      <c r="BY53" s="158">
        <f>IF(BT53=BT32,Punktemodus!B13,0)</f>
        <v>5</v>
      </c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34"/>
      <c r="CV53" s="134"/>
      <c r="CW53" s="134"/>
    </row>
    <row r="54" spans="1:101" ht="18.75" customHeight="1" thickBot="1" x14ac:dyDescent="0.3">
      <c r="A54" s="60"/>
      <c r="B54" s="60"/>
      <c r="C54" s="88" t="s">
        <v>90</v>
      </c>
      <c r="D54" s="60"/>
      <c r="E54" s="85"/>
      <c r="F54" s="60"/>
      <c r="G54" s="85"/>
      <c r="H54" s="60"/>
      <c r="I54" s="60"/>
      <c r="J54" s="60"/>
      <c r="K54" s="60"/>
      <c r="L54" s="60"/>
      <c r="M54" s="60" t="s">
        <v>4</v>
      </c>
      <c r="N54" s="60"/>
      <c r="O54" s="60"/>
      <c r="P54" s="60"/>
      <c r="Q54" s="60" t="s">
        <v>6</v>
      </c>
      <c r="R54" s="60"/>
      <c r="S54" s="60"/>
      <c r="T54" s="60"/>
      <c r="U54" s="60" t="s">
        <v>7</v>
      </c>
      <c r="V54" s="60"/>
      <c r="W54" s="60"/>
      <c r="X54" s="60"/>
      <c r="Y54" s="60"/>
      <c r="Z54" s="60" t="s">
        <v>4</v>
      </c>
      <c r="AA54" s="60" t="s">
        <v>5</v>
      </c>
      <c r="AB54" s="60"/>
      <c r="AC54" s="60"/>
      <c r="AD54" s="60" t="s">
        <v>9</v>
      </c>
      <c r="AE54" s="60"/>
      <c r="AF54" s="60"/>
      <c r="AG54" s="60"/>
      <c r="AH54" s="60" t="s">
        <v>32</v>
      </c>
      <c r="AI54" s="60"/>
      <c r="AJ54" s="60"/>
      <c r="AK54" s="60"/>
      <c r="AL54" s="60"/>
      <c r="AM54" s="60"/>
      <c r="AN54" s="60" t="s">
        <v>35</v>
      </c>
      <c r="AO54" s="60"/>
      <c r="AP54" s="60"/>
      <c r="AQ54" s="60"/>
      <c r="AR54" s="60"/>
      <c r="AS54" s="60" t="s">
        <v>33</v>
      </c>
      <c r="AT54" s="60"/>
      <c r="AU54" s="60"/>
      <c r="AV54" s="60"/>
      <c r="AW54" s="60"/>
      <c r="AX54" s="60"/>
      <c r="AY54" s="60"/>
      <c r="AZ54" s="60"/>
      <c r="BA54" s="89" t="s">
        <v>10</v>
      </c>
      <c r="BB54" s="60"/>
      <c r="BC54" s="90" t="s">
        <v>4</v>
      </c>
      <c r="BD54" s="60"/>
      <c r="BE54" s="61" t="s">
        <v>5</v>
      </c>
      <c r="BF54" s="60"/>
      <c r="BG54" s="60"/>
      <c r="BH54" s="60"/>
      <c r="BI54" s="85"/>
      <c r="BJ54" s="60"/>
      <c r="BK54" s="60"/>
      <c r="BL54" s="60"/>
      <c r="BM54" s="60"/>
      <c r="BN54" s="60"/>
      <c r="BO54" s="60"/>
      <c r="BP54" s="138"/>
      <c r="BQ54" s="85"/>
      <c r="BR54" s="141"/>
      <c r="BS54" s="150"/>
      <c r="BT54" s="134"/>
      <c r="BU54" s="134"/>
      <c r="BV54" s="134"/>
      <c r="BW54" s="134"/>
      <c r="BX54" s="148"/>
      <c r="BY54" s="148"/>
      <c r="BZ54" s="134"/>
      <c r="CA54" s="134"/>
      <c r="CB54" s="134"/>
      <c r="CC54" s="134"/>
      <c r="CD54" s="134"/>
      <c r="CE54" s="134"/>
      <c r="CF54" s="144" t="str">
        <f>Spielplan!$BX$18</f>
        <v/>
      </c>
      <c r="CG54" s="145"/>
      <c r="CH54" s="146">
        <f>Spielplan!$BZ$18</f>
        <v>0</v>
      </c>
      <c r="CI54" s="134"/>
      <c r="CJ54" s="134">
        <f>IF(OR(CF54=$CF$18,CF54=$CF$19,CF54=$CF$34,CF54=$CF$35),Punktemodus!$B$19,0)</f>
        <v>30</v>
      </c>
      <c r="CK54" s="134"/>
      <c r="CL54" s="134"/>
      <c r="CM54" s="134"/>
      <c r="CN54" s="134"/>
      <c r="CO54" s="134"/>
      <c r="CP54" s="134"/>
      <c r="CQ54" s="134"/>
      <c r="CR54" s="134"/>
      <c r="CS54" s="134">
        <f>IF(CQ59=CQ23,Punktemodus!B23,0)</f>
        <v>50</v>
      </c>
      <c r="CT54" s="134"/>
      <c r="CU54" s="134"/>
      <c r="CV54" s="134"/>
      <c r="CW54" s="134"/>
    </row>
    <row r="55" spans="1:101" ht="18.75" customHeight="1" thickBot="1" x14ac:dyDescent="0.25">
      <c r="A55" s="60"/>
      <c r="B55" s="60"/>
      <c r="C55" s="92"/>
      <c r="D55" s="60"/>
      <c r="E55" s="85"/>
      <c r="F55" s="60"/>
      <c r="G55" s="85"/>
      <c r="H55" s="60"/>
      <c r="I55" s="60"/>
      <c r="J55" s="60"/>
      <c r="K55" s="60"/>
      <c r="L55" s="60"/>
      <c r="M55" s="60" t="s">
        <v>0</v>
      </c>
      <c r="N55" s="60" t="s">
        <v>1</v>
      </c>
      <c r="O55" s="60" t="s">
        <v>2</v>
      </c>
      <c r="P55" s="60" t="s">
        <v>3</v>
      </c>
      <c r="Q55" s="60" t="s">
        <v>0</v>
      </c>
      <c r="R55" s="60" t="s">
        <v>1</v>
      </c>
      <c r="S55" s="60" t="s">
        <v>2</v>
      </c>
      <c r="T55" s="60" t="s">
        <v>3</v>
      </c>
      <c r="U55" s="60" t="s">
        <v>0</v>
      </c>
      <c r="V55" s="60" t="s">
        <v>1</v>
      </c>
      <c r="W55" s="60" t="s">
        <v>2</v>
      </c>
      <c r="X55" s="60" t="s">
        <v>3</v>
      </c>
      <c r="Y55" s="60"/>
      <c r="Z55" s="60" t="s">
        <v>8</v>
      </c>
      <c r="AA55" s="60"/>
      <c r="AB55" s="60"/>
      <c r="AC55" s="60"/>
      <c r="AD55" s="60"/>
      <c r="AE55" s="60"/>
      <c r="AF55" s="60"/>
      <c r="AG55" s="60"/>
      <c r="AH55" s="60" t="s">
        <v>31</v>
      </c>
      <c r="AI55" s="60"/>
      <c r="AJ55" s="60"/>
      <c r="AK55" s="60"/>
      <c r="AL55" s="60"/>
      <c r="AM55" s="60"/>
      <c r="AN55" s="60" t="str">
        <f>AI56</f>
        <v>Schweiz</v>
      </c>
      <c r="AO55" s="60" t="str">
        <f>AI57</f>
        <v>Ecuador</v>
      </c>
      <c r="AP55" s="60" t="str">
        <f>AI58</f>
        <v>Frankreich</v>
      </c>
      <c r="AQ55" s="60" t="str">
        <f>AI59</f>
        <v>Honduras</v>
      </c>
      <c r="AR55" s="60"/>
      <c r="AS55" s="60" t="s">
        <v>31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85"/>
      <c r="BJ55" s="85"/>
      <c r="BK55" s="85"/>
      <c r="BL55" s="85"/>
      <c r="BM55" s="85"/>
      <c r="BN55" s="85"/>
      <c r="BO55" s="85"/>
      <c r="BP55" s="137"/>
      <c r="BQ55" s="85"/>
      <c r="BR55" s="141"/>
      <c r="BS55" s="134"/>
      <c r="BT55" s="134"/>
      <c r="BU55" s="134"/>
      <c r="BV55" s="134"/>
      <c r="BW55" s="134"/>
      <c r="BX55" s="148"/>
      <c r="BY55" s="148"/>
      <c r="BZ55" s="134"/>
      <c r="CA55" s="134"/>
      <c r="CB55" s="134"/>
      <c r="CC55" s="134"/>
      <c r="CD55" s="134"/>
      <c r="CE55" s="134"/>
      <c r="CF55" s="144" t="str">
        <f>Spielplan!$BX$19</f>
        <v/>
      </c>
      <c r="CG55" s="145"/>
      <c r="CH55" s="146">
        <f>Spielplan!$BZ$19</f>
        <v>0</v>
      </c>
      <c r="CI55" s="134"/>
      <c r="CJ55" s="134">
        <f>IF(OR(CF55=$CF$18,CF55=$CF$19,CF55=$CF$34,CF55=$CF$35),Punktemodus!$B$19,0)</f>
        <v>30</v>
      </c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</row>
    <row r="56" spans="1:101" ht="18.75" customHeight="1" thickBot="1" x14ac:dyDescent="0.3">
      <c r="A56" s="60"/>
      <c r="B56" s="60"/>
      <c r="C56" s="191" t="str">
        <f>Spielplan!$C56</f>
        <v>Schweiz</v>
      </c>
      <c r="D56" s="192"/>
      <c r="E56" s="104"/>
      <c r="F56" s="93"/>
      <c r="G56" s="104"/>
      <c r="H56" s="191" t="str">
        <f>Spielplan!$H$56</f>
        <v>Ecuador</v>
      </c>
      <c r="I56" s="192"/>
      <c r="J56" s="60"/>
      <c r="K56" s="60" t="s">
        <v>96</v>
      </c>
      <c r="L56" s="60">
        <f t="shared" ref="L56:L61" si="16">IF(E56-G56&gt;0,1,IF(G56=E56,0,-1))</f>
        <v>0</v>
      </c>
      <c r="M56" s="60">
        <f>IF($E56="",0,IF($E56&gt;$G56,3,IF($E56=G56,1,0)))</f>
        <v>0</v>
      </c>
      <c r="N56" s="60">
        <f>IF($G56="",0,IF($E56&gt;$G56,0,IF($E56=G56,1,3)))</f>
        <v>0</v>
      </c>
      <c r="O56" s="60"/>
      <c r="P56" s="60"/>
      <c r="Q56" s="60">
        <f>E56</f>
        <v>0</v>
      </c>
      <c r="R56" s="60">
        <f>G56</f>
        <v>0</v>
      </c>
      <c r="S56" s="60"/>
      <c r="T56" s="60"/>
      <c r="U56" s="60">
        <f>G56</f>
        <v>0</v>
      </c>
      <c r="V56" s="60">
        <f>E56</f>
        <v>0</v>
      </c>
      <c r="W56" s="60"/>
      <c r="X56" s="60"/>
      <c r="Y56" s="60"/>
      <c r="Z56" s="60">
        <f>M62</f>
        <v>0</v>
      </c>
      <c r="AA56" s="60">
        <f>Q62</f>
        <v>0</v>
      </c>
      <c r="AB56" s="60">
        <f>U62</f>
        <v>0</v>
      </c>
      <c r="AC56" s="60">
        <f>AA56-AB56</f>
        <v>0</v>
      </c>
      <c r="AD56" s="60">
        <f>IF(Z56&gt;Z57,-1,0)</f>
        <v>0</v>
      </c>
      <c r="AE56" s="60">
        <f>IF(Z56&gt;Z58,-1,0)</f>
        <v>0</v>
      </c>
      <c r="AF56" s="60">
        <f>IF(Z56&gt;Z59,-1,0)</f>
        <v>0</v>
      </c>
      <c r="AG56" s="60">
        <f>10000-(AJ56*1000+AM56*100+AK56*10)</f>
        <v>10000</v>
      </c>
      <c r="AH56" s="90">
        <f>RANK(AG56,AG56:AG59,1)</f>
        <v>1</v>
      </c>
      <c r="AI56" s="60" t="str">
        <f>C56</f>
        <v>Schweiz</v>
      </c>
      <c r="AJ56" s="60">
        <f t="shared" ref="AJ56:AL59" si="17">Z56</f>
        <v>0</v>
      </c>
      <c r="AK56" s="60">
        <f t="shared" si="17"/>
        <v>0</v>
      </c>
      <c r="AL56" s="60">
        <f t="shared" si="17"/>
        <v>0</v>
      </c>
      <c r="AM56" s="60">
        <f>AK56-AL56</f>
        <v>0</v>
      </c>
      <c r="AN56" s="187"/>
      <c r="AO56" s="187">
        <f>IF(AG57=AG56,IF(G56&gt;E56,AG57-0.1,AG57),AG57)</f>
        <v>10000</v>
      </c>
      <c r="AP56" s="187">
        <f>IF(AG58=AG56,IF(G58&gt;E58,AG58-0.1,AG58),AG58)</f>
        <v>10000</v>
      </c>
      <c r="AQ56" s="187">
        <f>IF(AG59=AG56,IF(G60&gt;E60,AG59-0.1,AG59),AG59)</f>
        <v>10000</v>
      </c>
      <c r="AR56" s="187">
        <f>AN60</f>
        <v>30000</v>
      </c>
      <c r="AS56" s="90">
        <f>RANK(AR56,AR56:AR59,1)</f>
        <v>1</v>
      </c>
      <c r="AT56" s="60" t="str">
        <f t="shared" ref="AT56:AW59" si="18">AI56</f>
        <v>Schweiz</v>
      </c>
      <c r="AU56" s="60">
        <f t="shared" si="18"/>
        <v>0</v>
      </c>
      <c r="AV56" s="60">
        <f t="shared" si="18"/>
        <v>0</v>
      </c>
      <c r="AW56" s="60">
        <f t="shared" si="18"/>
        <v>0</v>
      </c>
      <c r="AX56" s="60"/>
      <c r="AY56" s="60"/>
      <c r="AZ56" s="60"/>
      <c r="BA56" s="195">
        <v>1</v>
      </c>
      <c r="BB56" s="191" t="str">
        <f>VLOOKUP(1,AS56:AT59,2,FALSE)</f>
        <v>Schweiz</v>
      </c>
      <c r="BC56" s="196"/>
      <c r="BD56" s="197">
        <f>VLOOKUP(1,AS56:AW59,3,FALSE)</f>
        <v>0</v>
      </c>
      <c r="BE56" s="198">
        <f>VLOOKUP(1,AS56:AW59,4,FALSE)</f>
        <v>0</v>
      </c>
      <c r="BF56" s="93" t="s">
        <v>12</v>
      </c>
      <c r="BG56" s="198">
        <f>VLOOKUP(1,AS56:AW59,5,FALSE)</f>
        <v>0</v>
      </c>
      <c r="BH56" s="199" t="s">
        <v>121</v>
      </c>
      <c r="BI56" s="85"/>
      <c r="BJ56" s="85">
        <f>IF(E56&gt;G56,IF(Spielplan!E56&gt;Spielplan!G56,Punktemodus!$B$3,0),0)</f>
        <v>0</v>
      </c>
      <c r="BK56" s="85">
        <f>IF(E56=G56,IF(Spielplan!E56=Spielplan!G56,Punktemodus!$B$3,0),0)</f>
        <v>10</v>
      </c>
      <c r="BL56" s="85">
        <f>IF(E56&lt;G56,IF(Spielplan!E56&lt;Spielplan!G56,Punktemodus!$B$3,0),0)</f>
        <v>0</v>
      </c>
      <c r="BM56" s="85">
        <f>IF(E56=Spielplan!E56,IF(G56=Spielplan!G56,Punktemodus!$B$5,0),0)</f>
        <v>3</v>
      </c>
      <c r="BN56" s="85">
        <f>IF(E56=Spielplan!E56,Punktemodus!$B$7,0)</f>
        <v>1</v>
      </c>
      <c r="BO56" s="85">
        <f>IF(G56=Spielplan!G56,Punktemodus!$B$7,0)</f>
        <v>1</v>
      </c>
      <c r="BP56" s="137">
        <f>IF(Spielplan!E56="",0,SUM(BJ56:BO56))</f>
        <v>0</v>
      </c>
      <c r="BQ56" s="85"/>
      <c r="BR56" s="141"/>
      <c r="BS56" s="153" t="s">
        <v>121</v>
      </c>
      <c r="BT56" s="144" t="str">
        <f>Spielplan!$BL$20</f>
        <v/>
      </c>
      <c r="BU56" s="145"/>
      <c r="BV56" s="146">
        <f>Spielplan!$BN$20</f>
        <v>0</v>
      </c>
      <c r="BW56" s="147"/>
      <c r="BX56" s="148">
        <f>IF(BT20=BT56,Punktemodus!$B$11,0)</f>
        <v>10</v>
      </c>
      <c r="BY56" s="148">
        <f>IF(BT56=BT37,Punktemodus!B13,0)</f>
        <v>5</v>
      </c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</row>
    <row r="57" spans="1:101" ht="18.75" customHeight="1" thickBot="1" x14ac:dyDescent="0.3">
      <c r="A57" s="60"/>
      <c r="B57" s="60"/>
      <c r="C57" s="193" t="str">
        <f>Spielplan!$C$57</f>
        <v>Frankreich</v>
      </c>
      <c r="D57" s="194"/>
      <c r="E57" s="104"/>
      <c r="F57" s="93"/>
      <c r="G57" s="104"/>
      <c r="H57" s="193" t="str">
        <f>Spielplan!$H$57</f>
        <v>Honduras</v>
      </c>
      <c r="I57" s="194"/>
      <c r="J57" s="60"/>
      <c r="K57" s="60" t="s">
        <v>97</v>
      </c>
      <c r="L57" s="60">
        <f t="shared" si="16"/>
        <v>0</v>
      </c>
      <c r="M57" s="60"/>
      <c r="N57" s="60"/>
      <c r="O57" s="60">
        <f>IF($E57="",0,IF($E57&gt;$G57,3,IF($E57=$G57,1,0)))</f>
        <v>0</v>
      </c>
      <c r="P57" s="60">
        <f>IF($G57="",0,IF($E57&gt;$G57,0,IF($E57=$G57,1,3)))</f>
        <v>0</v>
      </c>
      <c r="Q57" s="60"/>
      <c r="R57" s="60"/>
      <c r="S57" s="60">
        <f>E57</f>
        <v>0</v>
      </c>
      <c r="T57" s="60">
        <f>G57</f>
        <v>0</v>
      </c>
      <c r="U57" s="60"/>
      <c r="V57" s="60"/>
      <c r="W57" s="60">
        <f>G57</f>
        <v>0</v>
      </c>
      <c r="X57" s="60">
        <f>E57</f>
        <v>0</v>
      </c>
      <c r="Y57" s="60"/>
      <c r="Z57" s="60">
        <f>N62</f>
        <v>0</v>
      </c>
      <c r="AA57" s="60">
        <f>R62</f>
        <v>0</v>
      </c>
      <c r="AB57" s="60">
        <f>V62</f>
        <v>0</v>
      </c>
      <c r="AC57" s="60">
        <f>AA57-AB57</f>
        <v>0</v>
      </c>
      <c r="AD57" s="60">
        <f>IF(Z57&gt;Z56,-1,0)</f>
        <v>0</v>
      </c>
      <c r="AE57" s="60">
        <f>IF(Z57&gt;Z58,-1,0)</f>
        <v>0</v>
      </c>
      <c r="AF57" s="60">
        <f>IF(Z57&gt;Z59,-1,0)</f>
        <v>0</v>
      </c>
      <c r="AG57" s="60">
        <f>10000-(AJ57*1000+AM57*100+AK57*10)</f>
        <v>10000</v>
      </c>
      <c r="AH57" s="90">
        <f>RANK(AG57,AG56:AG59,1)</f>
        <v>1</v>
      </c>
      <c r="AI57" s="60" t="str">
        <f>H56</f>
        <v>Ecuador</v>
      </c>
      <c r="AJ57" s="60">
        <f t="shared" si="17"/>
        <v>0</v>
      </c>
      <c r="AK57" s="60">
        <f t="shared" si="17"/>
        <v>0</v>
      </c>
      <c r="AL57" s="60">
        <f t="shared" si="17"/>
        <v>0</v>
      </c>
      <c r="AM57" s="60">
        <f>AK57-AL57</f>
        <v>0</v>
      </c>
      <c r="AN57" s="187">
        <f>IF(AG56=AG57,IF(E56&gt;G56,AG56-0.1,AG56),AG56)</f>
        <v>10000</v>
      </c>
      <c r="AO57" s="187"/>
      <c r="AP57" s="187">
        <f>IF(AG58=AG57,IF(G61&gt;E61,AG58-0.1,AG58),AG58)</f>
        <v>10000</v>
      </c>
      <c r="AQ57" s="187">
        <f>IF(AG59=AG57,IF(G59&gt;E59,AG59-0.1,AG59),AG59)</f>
        <v>10000</v>
      </c>
      <c r="AR57" s="187">
        <f>AO60</f>
        <v>30000</v>
      </c>
      <c r="AS57" s="90">
        <f>RANK(AR57,AR56:AR59,1)</f>
        <v>1</v>
      </c>
      <c r="AT57" s="60" t="str">
        <f t="shared" si="18"/>
        <v>Ecuador</v>
      </c>
      <c r="AU57" s="60">
        <f t="shared" si="18"/>
        <v>0</v>
      </c>
      <c r="AV57" s="60">
        <f t="shared" si="18"/>
        <v>0</v>
      </c>
      <c r="AW57" s="60">
        <f t="shared" si="18"/>
        <v>0</v>
      </c>
      <c r="AX57" s="60"/>
      <c r="AY57" s="60"/>
      <c r="AZ57" s="60"/>
      <c r="BA57" s="235">
        <v>2</v>
      </c>
      <c r="BB57" s="193" t="e">
        <f>VLOOKUP(2,AS56:AT59,2,FALSE)</f>
        <v>#N/A</v>
      </c>
      <c r="BC57" s="236"/>
      <c r="BD57" s="237" t="e">
        <f>VLOOKUP(2,AS56:AW59,3,FALSE)</f>
        <v>#N/A</v>
      </c>
      <c r="BE57" s="238" t="e">
        <f>VLOOKUP(2,AS56:AW59,4,FALSE)</f>
        <v>#N/A</v>
      </c>
      <c r="BF57" s="93" t="s">
        <v>12</v>
      </c>
      <c r="BG57" s="238" t="e">
        <f>VLOOKUP(2,AS56:AW59,5,FALSE)</f>
        <v>#N/A</v>
      </c>
      <c r="BH57" s="238" t="s">
        <v>127</v>
      </c>
      <c r="BI57" s="85"/>
      <c r="BJ57" s="85">
        <f>IF(E57&gt;G57,IF(Spielplan!E57&gt;Spielplan!G57,Punktemodus!$B$3,0),0)</f>
        <v>0</v>
      </c>
      <c r="BK57" s="85">
        <f>IF(E57=G57,IF(Spielplan!E57=Spielplan!G57,Punktemodus!$B$3,0),0)</f>
        <v>10</v>
      </c>
      <c r="BL57" s="85">
        <f>IF(E57&lt;G57,IF(Spielplan!E57&lt;Spielplan!G57,Punktemodus!$B$3,0),0)</f>
        <v>0</v>
      </c>
      <c r="BM57" s="85">
        <f>IF(E57=Spielplan!E57,IF(G57=Spielplan!G57,Punktemodus!$B$5,0),0)</f>
        <v>3</v>
      </c>
      <c r="BN57" s="85">
        <f>IF(E57=Spielplan!E57,Punktemodus!$B$7,0)</f>
        <v>1</v>
      </c>
      <c r="BO57" s="85">
        <f>IF(G57=Spielplan!G57,Punktemodus!$B$7,0)</f>
        <v>1</v>
      </c>
      <c r="BP57" s="137">
        <f>IF(Spielplan!E57="",0,SUM(BJ57:BO57))</f>
        <v>0</v>
      </c>
      <c r="BQ57" s="85"/>
      <c r="BR57" s="141"/>
      <c r="BS57" s="149" t="s">
        <v>122</v>
      </c>
      <c r="BT57" s="144" t="str">
        <f>Spielplan!$BL$21</f>
        <v/>
      </c>
      <c r="BU57" s="145"/>
      <c r="BV57" s="146">
        <f>Spielplan!$BN$21</f>
        <v>0</v>
      </c>
      <c r="BW57" s="134"/>
      <c r="BX57" s="148">
        <f>IF(BT21=BT57,Punktemodus!$B$11,0)</f>
        <v>10</v>
      </c>
      <c r="BY57" s="148">
        <f>IF(BT57=BT36,Punktemodus!B13,0)</f>
        <v>5</v>
      </c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54" t="s">
        <v>29</v>
      </c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</row>
    <row r="58" spans="1:101" ht="18.75" customHeight="1" thickBot="1" x14ac:dyDescent="0.3">
      <c r="A58" s="60"/>
      <c r="B58" s="60"/>
      <c r="C58" s="191" t="str">
        <f>C56</f>
        <v>Schweiz</v>
      </c>
      <c r="D58" s="192"/>
      <c r="E58" s="104"/>
      <c r="F58" s="93"/>
      <c r="G58" s="104"/>
      <c r="H58" s="191" t="str">
        <f>C57</f>
        <v>Frankreich</v>
      </c>
      <c r="I58" s="192"/>
      <c r="J58" s="60"/>
      <c r="K58" s="60" t="s">
        <v>98</v>
      </c>
      <c r="L58" s="60">
        <f t="shared" si="16"/>
        <v>0</v>
      </c>
      <c r="M58" s="60">
        <f>IF($E58="",0,IF($E58&gt;$G58,3,IF($E58=G58,1,0)))</f>
        <v>0</v>
      </c>
      <c r="N58" s="60"/>
      <c r="O58" s="60">
        <f>IF($G58="",0,IF($E58&gt;$G58,0,IF($E58=$G58,1,3)))</f>
        <v>0</v>
      </c>
      <c r="P58" s="60"/>
      <c r="Q58" s="60">
        <f>E58</f>
        <v>0</v>
      </c>
      <c r="R58" s="60"/>
      <c r="S58" s="60">
        <f>G58</f>
        <v>0</v>
      </c>
      <c r="T58" s="60"/>
      <c r="U58" s="60">
        <f>G58</f>
        <v>0</v>
      </c>
      <c r="V58" s="60"/>
      <c r="W58" s="60">
        <f>E58</f>
        <v>0</v>
      </c>
      <c r="X58" s="60"/>
      <c r="Y58" s="60"/>
      <c r="Z58" s="60">
        <f>O62</f>
        <v>0</v>
      </c>
      <c r="AA58" s="60">
        <f>S62</f>
        <v>0</v>
      </c>
      <c r="AB58" s="60">
        <f>W62</f>
        <v>0</v>
      </c>
      <c r="AC58" s="60">
        <f>AA58-AB58</f>
        <v>0</v>
      </c>
      <c r="AD58" s="60">
        <f>IF(Z58&gt;Z56,-1,0)</f>
        <v>0</v>
      </c>
      <c r="AE58" s="60">
        <f>IF(Z58&gt;Z57,-1,0)</f>
        <v>0</v>
      </c>
      <c r="AF58" s="60">
        <f>IF(Z58&gt;Z59,-1,0)</f>
        <v>0</v>
      </c>
      <c r="AG58" s="60">
        <f>10000-(AJ58*1000+AM58*100+AK58*10)</f>
        <v>10000</v>
      </c>
      <c r="AH58" s="90">
        <f>RANK(AG58,AG56:AG59,1)</f>
        <v>1</v>
      </c>
      <c r="AI58" s="60" t="str">
        <f>C57</f>
        <v>Frankreich</v>
      </c>
      <c r="AJ58" s="60">
        <f t="shared" si="17"/>
        <v>0</v>
      </c>
      <c r="AK58" s="60">
        <f t="shared" si="17"/>
        <v>0</v>
      </c>
      <c r="AL58" s="60">
        <f t="shared" si="17"/>
        <v>0</v>
      </c>
      <c r="AM58" s="60">
        <f>AK58-AL58</f>
        <v>0</v>
      </c>
      <c r="AN58" s="187">
        <f>IF(AG56=AG58,IF(E58&gt;G58,AG56-0.1,AG56),AG56)</f>
        <v>10000</v>
      </c>
      <c r="AO58" s="187">
        <f>IF(AG57=AG58,IF(E61&gt;G61,AG57-0.1,AG57),AG57)</f>
        <v>10000</v>
      </c>
      <c r="AP58" s="187"/>
      <c r="AQ58" s="187">
        <f>IF(AG59=AG58,IF(G57&gt;E57,AG59-0.1,AG59),AG59)</f>
        <v>10000</v>
      </c>
      <c r="AR58" s="187">
        <f>AP60</f>
        <v>30000</v>
      </c>
      <c r="AS58" s="90">
        <f>RANK(AR58,AR56:AR59,1)</f>
        <v>1</v>
      </c>
      <c r="AT58" s="60" t="str">
        <f t="shared" si="18"/>
        <v>Frankreich</v>
      </c>
      <c r="AU58" s="60">
        <f t="shared" si="18"/>
        <v>0</v>
      </c>
      <c r="AV58" s="60">
        <f t="shared" si="18"/>
        <v>0</v>
      </c>
      <c r="AW58" s="60">
        <f t="shared" si="18"/>
        <v>0</v>
      </c>
      <c r="AX58" s="60"/>
      <c r="AY58" s="60"/>
      <c r="AZ58" s="60"/>
      <c r="BA58" s="113">
        <v>3</v>
      </c>
      <c r="BB58" s="114" t="e">
        <f>VLOOKUP(3,AS56:AT59,2,FALSE)</f>
        <v>#N/A</v>
      </c>
      <c r="BC58" s="115"/>
      <c r="BD58" s="116" t="e">
        <f>VLOOKUP(3,AS56:AW59,3,FALSE)</f>
        <v>#N/A</v>
      </c>
      <c r="BE58" s="116" t="e">
        <f>VLOOKUP(3,AS56:AW59,4,FALSE)</f>
        <v>#N/A</v>
      </c>
      <c r="BF58" s="93" t="s">
        <v>12</v>
      </c>
      <c r="BG58" s="116" t="e">
        <f>VLOOKUP(3,AS56:AW59,5,FALSE)</f>
        <v>#N/A</v>
      </c>
      <c r="BH58" s="60"/>
      <c r="BI58" s="85"/>
      <c r="BJ58" s="85">
        <f>IF(E58&gt;G58,IF(Spielplan!E58&gt;Spielplan!G58,Punktemodus!$B$3,0),0)</f>
        <v>0</v>
      </c>
      <c r="BK58" s="85">
        <f>IF(E58=G58,IF(Spielplan!E58=Spielplan!G58,Punktemodus!$B$3,0),0)</f>
        <v>10</v>
      </c>
      <c r="BL58" s="85">
        <f>IF(E58&lt;G58,IF(Spielplan!E58&lt;Spielplan!G58,Punktemodus!$B$3,0),0)</f>
        <v>0</v>
      </c>
      <c r="BM58" s="85">
        <f>IF(E58=Spielplan!E58,IF(G58=Spielplan!G58,Punktemodus!$B$5,0),0)</f>
        <v>3</v>
      </c>
      <c r="BN58" s="85">
        <f>IF(E58=Spielplan!E58,Punktemodus!$B$7,0)</f>
        <v>1</v>
      </c>
      <c r="BO58" s="85">
        <f>IF(G58=Spielplan!G58,Punktemodus!$B$7,0)</f>
        <v>1</v>
      </c>
      <c r="BP58" s="137">
        <f>IF(Spielplan!E58="",0,SUM(BJ58:BO58))</f>
        <v>0</v>
      </c>
      <c r="BQ58" s="85"/>
      <c r="BR58" s="141"/>
      <c r="BS58" s="150"/>
      <c r="BT58" s="134"/>
      <c r="BU58" s="134"/>
      <c r="BV58" s="134"/>
      <c r="BW58" s="134"/>
      <c r="BX58" s="148"/>
      <c r="BY58" s="148"/>
      <c r="BZ58" s="134"/>
      <c r="CA58" s="144" t="str">
        <f>Spielplan!$BS$22</f>
        <v/>
      </c>
      <c r="CB58" s="145"/>
      <c r="CC58" s="146">
        <f>Spielplan!$BU$22</f>
        <v>0</v>
      </c>
      <c r="CD58" s="147"/>
      <c r="CE58" s="134">
        <f>IF(CA58=CA22,Punktemodus!B15,0)</f>
        <v>20</v>
      </c>
      <c r="CF58" s="148">
        <f>IF(OR(CA58=$CA$14,CA58=$CA$15,CA58=$CA$23,CA58=$CA$30,CA58=$CA$31,CA58=$CA$38,CA58=$CA$39),Punktemodus!B17,0)</f>
        <v>10</v>
      </c>
      <c r="CG58" s="134"/>
      <c r="CH58" s="134"/>
      <c r="CI58" s="147"/>
      <c r="CJ58" s="134"/>
      <c r="CK58" s="134"/>
      <c r="CL58" s="134"/>
      <c r="CM58" s="134"/>
      <c r="CN58" s="134"/>
      <c r="CO58" s="134"/>
      <c r="CP58" s="134"/>
      <c r="CQ58" s="155"/>
      <c r="CR58" s="142" t="s">
        <v>130</v>
      </c>
      <c r="CS58" s="155"/>
      <c r="CT58" s="155"/>
      <c r="CU58" s="155"/>
      <c r="CV58" s="155"/>
      <c r="CW58" s="134"/>
    </row>
    <row r="59" spans="1:101" ht="18.75" customHeight="1" thickBot="1" x14ac:dyDescent="0.3">
      <c r="A59" s="60"/>
      <c r="B59" s="60"/>
      <c r="C59" s="193" t="str">
        <f>H56</f>
        <v>Ecuador</v>
      </c>
      <c r="D59" s="194"/>
      <c r="E59" s="104"/>
      <c r="F59" s="93"/>
      <c r="G59" s="104"/>
      <c r="H59" s="193" t="str">
        <f>H57</f>
        <v>Honduras</v>
      </c>
      <c r="I59" s="194"/>
      <c r="J59" s="60"/>
      <c r="K59" s="60" t="s">
        <v>99</v>
      </c>
      <c r="L59" s="60">
        <f t="shared" si="16"/>
        <v>0</v>
      </c>
      <c r="M59" s="60"/>
      <c r="N59" s="60">
        <f>IF($E59="",0,IF($E59&gt;$G59,3,IF($E59=$G59,1,0)))</f>
        <v>0</v>
      </c>
      <c r="O59" s="60"/>
      <c r="P59" s="60">
        <f>IF($G59="",0,IF($E59&gt;$G59,0,IF($E59=$G59,1,3)))</f>
        <v>0</v>
      </c>
      <c r="Q59" s="60"/>
      <c r="R59" s="60">
        <f>E59</f>
        <v>0</v>
      </c>
      <c r="S59" s="60"/>
      <c r="T59" s="60">
        <f>G59</f>
        <v>0</v>
      </c>
      <c r="U59" s="60"/>
      <c r="V59" s="60">
        <f>G59</f>
        <v>0</v>
      </c>
      <c r="W59" s="60"/>
      <c r="X59" s="60">
        <f>E59</f>
        <v>0</v>
      </c>
      <c r="Y59" s="60"/>
      <c r="Z59" s="60">
        <f>P62</f>
        <v>0</v>
      </c>
      <c r="AA59" s="60">
        <f>T62</f>
        <v>0</v>
      </c>
      <c r="AB59" s="60">
        <f>X62</f>
        <v>0</v>
      </c>
      <c r="AC59" s="60">
        <f>AA59-AB59</f>
        <v>0</v>
      </c>
      <c r="AD59" s="60">
        <f>IF(Z59&gt;Z56,-1,0)</f>
        <v>0</v>
      </c>
      <c r="AE59" s="60">
        <f>IF(Z59&gt;Z57,-1,0)</f>
        <v>0</v>
      </c>
      <c r="AF59" s="60">
        <f>IF(Z59&gt;Z58,-1,0)</f>
        <v>0</v>
      </c>
      <c r="AG59" s="60">
        <f>10000-(AJ59*1000+AM59*100+AK59*10)</f>
        <v>10000</v>
      </c>
      <c r="AH59" s="90">
        <f>RANK(AG59,AG56:AG59,1)</f>
        <v>1</v>
      </c>
      <c r="AI59" s="60" t="str">
        <f>H57</f>
        <v>Honduras</v>
      </c>
      <c r="AJ59" s="60">
        <f t="shared" si="17"/>
        <v>0</v>
      </c>
      <c r="AK59" s="60">
        <f t="shared" si="17"/>
        <v>0</v>
      </c>
      <c r="AL59" s="60">
        <f t="shared" si="17"/>
        <v>0</v>
      </c>
      <c r="AM59" s="60">
        <f>AK59-AL59</f>
        <v>0</v>
      </c>
      <c r="AN59" s="187">
        <f>IF(AG56=AG59,IF(E60&gt;G60,AG56-0.1,AG56),AG56)</f>
        <v>10000</v>
      </c>
      <c r="AO59" s="187">
        <f>IF(AG57=AG59,IF(E59&gt;G59,AG57-0.1,AG57),AG57)</f>
        <v>10000</v>
      </c>
      <c r="AP59" s="187">
        <f>IF(AG58=AG59,IF(E57&gt;G57,AG58-0.1,AG58),AG58)</f>
        <v>10000</v>
      </c>
      <c r="AQ59" s="187"/>
      <c r="AR59" s="187">
        <f>AQ60</f>
        <v>30000</v>
      </c>
      <c r="AS59" s="90">
        <f>RANK(AR59,AR56:AR59,1)</f>
        <v>1</v>
      </c>
      <c r="AT59" s="60" t="str">
        <f t="shared" si="18"/>
        <v>Honduras</v>
      </c>
      <c r="AU59" s="60">
        <f t="shared" si="18"/>
        <v>0</v>
      </c>
      <c r="AV59" s="60">
        <f t="shared" si="18"/>
        <v>0</v>
      </c>
      <c r="AW59" s="60">
        <f t="shared" si="18"/>
        <v>0</v>
      </c>
      <c r="AX59" s="60"/>
      <c r="AY59" s="60"/>
      <c r="AZ59" s="60"/>
      <c r="BA59" s="113">
        <v>4</v>
      </c>
      <c r="BB59" s="114" t="e">
        <f>VLOOKUP(4,AS56:AT59,2,FALSE)</f>
        <v>#N/A</v>
      </c>
      <c r="BC59" s="115"/>
      <c r="BD59" s="116" t="e">
        <f>VLOOKUP(4,AS56:AW59,3,FALSE)</f>
        <v>#N/A</v>
      </c>
      <c r="BE59" s="116" t="e">
        <f>VLOOKUP(4,AS56:AW59,4,FALSE)</f>
        <v>#N/A</v>
      </c>
      <c r="BF59" s="93" t="s">
        <v>12</v>
      </c>
      <c r="BG59" s="116" t="e">
        <f>VLOOKUP(4,AS56:AW59,5,FALSE)</f>
        <v>#N/A</v>
      </c>
      <c r="BH59" s="60"/>
      <c r="BI59" s="85"/>
      <c r="BJ59" s="85">
        <f>IF(E59&gt;G59,IF(Spielplan!E59&gt;Spielplan!G59,Punktemodus!$B$3,0),0)</f>
        <v>0</v>
      </c>
      <c r="BK59" s="85">
        <f>IF(E59=G59,IF(Spielplan!E59=Spielplan!G59,Punktemodus!$B$3,0),0)</f>
        <v>10</v>
      </c>
      <c r="BL59" s="85">
        <f>IF(E59&lt;G59,IF(Spielplan!E59&lt;Spielplan!G59,Punktemodus!$B$3,0),0)</f>
        <v>0</v>
      </c>
      <c r="BM59" s="85">
        <f>IF(E59=Spielplan!E59,IF(G59=Spielplan!G59,Punktemodus!$B$5,0),0)</f>
        <v>3</v>
      </c>
      <c r="BN59" s="85">
        <f>IF(E59=Spielplan!E59,Punktemodus!$B$7,0)</f>
        <v>1</v>
      </c>
      <c r="BO59" s="85">
        <f>IF(G59=Spielplan!G59,Punktemodus!$B$7,0)</f>
        <v>1</v>
      </c>
      <c r="BP59" s="137">
        <f>IF(Spielplan!E59="",0,SUM(BJ59:BO59))</f>
        <v>0</v>
      </c>
      <c r="BQ59" s="85"/>
      <c r="BR59" s="141"/>
      <c r="BS59" s="134"/>
      <c r="BT59" s="134"/>
      <c r="BU59" s="134"/>
      <c r="BV59" s="134"/>
      <c r="BW59" s="134"/>
      <c r="BX59" s="148"/>
      <c r="BY59" s="148"/>
      <c r="BZ59" s="134"/>
      <c r="CA59" s="144" t="str">
        <f>Spielplan!$BS$23</f>
        <v/>
      </c>
      <c r="CB59" s="145"/>
      <c r="CC59" s="146">
        <f>Spielplan!$BU$23</f>
        <v>0</v>
      </c>
      <c r="CD59" s="134"/>
      <c r="CE59" s="134">
        <f>IF(CA59=CA23,Punktemodus!B15,0)</f>
        <v>20</v>
      </c>
      <c r="CF59" s="148">
        <f>IF(OR(CA59=$CA$14,CA59=$CA$15,CA59=$CA$22,CA59=$CA$30,CA59=$CA$31,CA59=$CA$38,CA59=$CA$39),Punktemodus!B17,0)</f>
        <v>10</v>
      </c>
      <c r="CG59" s="134"/>
      <c r="CH59" s="134"/>
      <c r="CI59" s="134"/>
      <c r="CJ59" s="134"/>
      <c r="CK59" s="144" t="str">
        <f>Spielplan!$CC$23</f>
        <v/>
      </c>
      <c r="CL59" s="145"/>
      <c r="CM59" s="146">
        <f>Spielplan!$CE$23</f>
        <v>0</v>
      </c>
      <c r="CN59" s="134"/>
      <c r="CO59" s="134">
        <f>IF(OR(CK59=CK23,CK59=CK24),Punktemodus!B21,0)</f>
        <v>40</v>
      </c>
      <c r="CP59" s="134"/>
      <c r="CQ59" s="370" t="str">
        <f>Spielplan!$CI$23</f>
        <v/>
      </c>
      <c r="CR59" s="371"/>
      <c r="CS59" s="371"/>
      <c r="CT59" s="371"/>
      <c r="CU59" s="371"/>
      <c r="CV59" s="372"/>
      <c r="CW59" s="134"/>
    </row>
    <row r="60" spans="1:101" ht="18.75" customHeight="1" thickBot="1" x14ac:dyDescent="0.3">
      <c r="A60" s="60"/>
      <c r="B60" s="60"/>
      <c r="C60" s="191" t="str">
        <f>C56</f>
        <v>Schweiz</v>
      </c>
      <c r="D60" s="192"/>
      <c r="E60" s="104"/>
      <c r="F60" s="93"/>
      <c r="G60" s="104"/>
      <c r="H60" s="191" t="str">
        <f>H57</f>
        <v>Honduras</v>
      </c>
      <c r="I60" s="192"/>
      <c r="J60" s="60"/>
      <c r="K60" s="60" t="s">
        <v>100</v>
      </c>
      <c r="L60" s="60">
        <f t="shared" si="16"/>
        <v>0</v>
      </c>
      <c r="M60" s="60">
        <f>IF($E60="",0,IF($E60&gt;$G60,3,IF($E60=G60,1,0)))</f>
        <v>0</v>
      </c>
      <c r="N60" s="60"/>
      <c r="O60" s="60"/>
      <c r="P60" s="60">
        <f>IF($G60="",0,IF($E60&gt;$G60,0,IF($E60=$G60,1,3)))</f>
        <v>0</v>
      </c>
      <c r="Q60" s="60">
        <f>E60</f>
        <v>0</v>
      </c>
      <c r="R60" s="60"/>
      <c r="S60" s="60"/>
      <c r="T60" s="60">
        <f>G60</f>
        <v>0</v>
      </c>
      <c r="U60" s="60">
        <f>G60</f>
        <v>0</v>
      </c>
      <c r="V60" s="60"/>
      <c r="W60" s="60"/>
      <c r="X60" s="60">
        <f>E60</f>
        <v>0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187">
        <f>SUM(AN56:AN59)</f>
        <v>30000</v>
      </c>
      <c r="AO60" s="187">
        <f>SUM(AO56:AO59)</f>
        <v>30000</v>
      </c>
      <c r="AP60" s="187">
        <f>SUM(AP56:AP59)</f>
        <v>30000</v>
      </c>
      <c r="AQ60" s="187">
        <f>SUM(AQ56:AQ59)</f>
        <v>30000</v>
      </c>
      <c r="AR60" s="187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85">
        <f>IF(E60&gt;G60,IF(Spielplan!E60&gt;Spielplan!G60,Punktemodus!$B$3,0),0)</f>
        <v>0</v>
      </c>
      <c r="BK60" s="85">
        <f>IF(E60=G60,IF(Spielplan!E60=Spielplan!G60,Punktemodus!$B$3,0),0)</f>
        <v>10</v>
      </c>
      <c r="BL60" s="85">
        <f>IF(E60&lt;G60,IF(Spielplan!E60&lt;Spielplan!G60,Punktemodus!$B$3,0),0)</f>
        <v>0</v>
      </c>
      <c r="BM60" s="85">
        <f>IF(E60=Spielplan!E60,IF(G60=Spielplan!G60,Punktemodus!$B$5,0),0)</f>
        <v>3</v>
      </c>
      <c r="BN60" s="85">
        <f>IF(E60=Spielplan!E60,Punktemodus!$B$7,0)</f>
        <v>1</v>
      </c>
      <c r="BO60" s="85">
        <f>IF(G60=Spielplan!G60,Punktemodus!$B$7,0)</f>
        <v>1</v>
      </c>
      <c r="BP60" s="137">
        <f>IF(Spielplan!E60="",0,SUM(BJ60:BO60))</f>
        <v>0</v>
      </c>
      <c r="BQ60" s="60"/>
      <c r="BR60" s="141"/>
      <c r="BS60" s="153" t="s">
        <v>123</v>
      </c>
      <c r="BT60" s="144" t="str">
        <f>Spielplan!$BL$24</f>
        <v/>
      </c>
      <c r="BU60" s="145"/>
      <c r="BV60" s="146">
        <f>Spielplan!$BN$24</f>
        <v>0</v>
      </c>
      <c r="BW60" s="147"/>
      <c r="BX60" s="148">
        <f>IF(BT24=BT60,Punktemodus!$B$11,0)</f>
        <v>10</v>
      </c>
      <c r="BY60" s="148">
        <f>IF(BT60=BT41,Punktemodus!B13,0)</f>
        <v>5</v>
      </c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44" t="str">
        <f>Spielplan!$CC$24</f>
        <v/>
      </c>
      <c r="CL60" s="145"/>
      <c r="CM60" s="146">
        <f>Spielplan!$CE$24</f>
        <v>0</v>
      </c>
      <c r="CN60" s="134"/>
      <c r="CO60" s="134">
        <f>IF(OR(CK60=CK23,CK60=CK24),Punktemodus!B21,0)</f>
        <v>40</v>
      </c>
      <c r="CP60" s="134"/>
      <c r="CQ60" s="373"/>
      <c r="CR60" s="374"/>
      <c r="CS60" s="374"/>
      <c r="CT60" s="374"/>
      <c r="CU60" s="374"/>
      <c r="CV60" s="375"/>
      <c r="CW60" s="134"/>
    </row>
    <row r="61" spans="1:101" ht="18.75" customHeight="1" thickBot="1" x14ac:dyDescent="0.3">
      <c r="A61" s="60"/>
      <c r="B61" s="60"/>
      <c r="C61" s="193" t="str">
        <f>H56</f>
        <v>Ecuador</v>
      </c>
      <c r="D61" s="194"/>
      <c r="E61" s="104"/>
      <c r="F61" s="93"/>
      <c r="G61" s="104"/>
      <c r="H61" s="193" t="str">
        <f>C57</f>
        <v>Frankreich</v>
      </c>
      <c r="I61" s="194"/>
      <c r="J61" s="60"/>
      <c r="K61" s="60" t="s">
        <v>100</v>
      </c>
      <c r="L61" s="60">
        <f t="shared" si="16"/>
        <v>0</v>
      </c>
      <c r="M61" s="60"/>
      <c r="N61" s="60">
        <f>IF($E61="",0,IF($E61&gt;$G61,3,IF($E61=$G61,1,0)))</f>
        <v>0</v>
      </c>
      <c r="O61" s="60">
        <f>IF($G61="",0,IF($E61&gt;$G61,0,IF($E61=$G61,1,3)))</f>
        <v>0</v>
      </c>
      <c r="P61" s="60"/>
      <c r="Q61" s="60"/>
      <c r="R61" s="60">
        <f>E61</f>
        <v>0</v>
      </c>
      <c r="S61" s="60">
        <f>G61</f>
        <v>0</v>
      </c>
      <c r="T61" s="60"/>
      <c r="U61" s="60"/>
      <c r="V61" s="60">
        <f>G61</f>
        <v>0</v>
      </c>
      <c r="W61" s="60">
        <f>E61</f>
        <v>0</v>
      </c>
      <c r="X61" s="60"/>
      <c r="Y61" s="60"/>
      <c r="Z61" s="60" t="s">
        <v>30</v>
      </c>
      <c r="AA61" s="60"/>
      <c r="AB61" s="60"/>
      <c r="AC61" s="60"/>
      <c r="AD61" s="60"/>
      <c r="AE61" s="60"/>
      <c r="AF61" s="60"/>
      <c r="AG61" s="60" t="b">
        <f>OR(AG56=AG57,AG56=AG58,AG56=AG59,AG57=AG58,AG57=AG59,AG58=AG59)</f>
        <v>1</v>
      </c>
      <c r="AH61" s="60"/>
      <c r="AI61" s="60"/>
      <c r="AJ61" s="60"/>
      <c r="AK61" s="60"/>
      <c r="AL61" s="60"/>
      <c r="AM61" s="60"/>
      <c r="AN61" s="60"/>
      <c r="AO61" s="60" t="s">
        <v>34</v>
      </c>
      <c r="AP61" s="60"/>
      <c r="AQ61" s="60"/>
      <c r="AR61" s="60" t="b">
        <f>OR(AR56=AR57,AR56=AR58,AR56=AR59,AR57=AR58,AR57=AR59,AR58=AR59)</f>
        <v>1</v>
      </c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85">
        <f>IF(E61&gt;G61,IF(Spielplan!E61&gt;Spielplan!G61,Punktemodus!$B$3,0),0)</f>
        <v>0</v>
      </c>
      <c r="BK61" s="85">
        <f>IF(E61=G61,IF(Spielplan!E61=Spielplan!G61,Punktemodus!$B$3,0),0)</f>
        <v>10</v>
      </c>
      <c r="BL61" s="85">
        <f>IF(E61&lt;G61,IF(Spielplan!E61&lt;Spielplan!G61,Punktemodus!$B$3,0),0)</f>
        <v>0</v>
      </c>
      <c r="BM61" s="85">
        <f>IF(E61=Spielplan!E61,IF(G61=Spielplan!G61,Punktemodus!$B$5,0),0)</f>
        <v>3</v>
      </c>
      <c r="BN61" s="85">
        <f>IF(E61=Spielplan!E61,Punktemodus!$B$7,0)</f>
        <v>1</v>
      </c>
      <c r="BO61" s="85">
        <f>IF(G61=Spielplan!G61,Punktemodus!$B$7,0)</f>
        <v>1</v>
      </c>
      <c r="BP61" s="137">
        <f>IF(Spielplan!E61="",0,SUM(BJ61:BO61))</f>
        <v>0</v>
      </c>
      <c r="BQ61" s="60"/>
      <c r="BR61" s="141"/>
      <c r="BS61" s="149" t="s">
        <v>124</v>
      </c>
      <c r="BT61" s="144" t="str">
        <f>Spielplan!$BL$25</f>
        <v/>
      </c>
      <c r="BU61" s="145"/>
      <c r="BV61" s="146">
        <f>Spielplan!$BN$25</f>
        <v>0</v>
      </c>
      <c r="BW61" s="134"/>
      <c r="BX61" s="148">
        <f>IF(BT25=BT61,Punktemodus!$B$11,0)</f>
        <v>10</v>
      </c>
      <c r="BY61" s="148">
        <f>IF(BT61=BT40,Punktemodus!B13,0)</f>
        <v>5</v>
      </c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55"/>
      <c r="CR61" s="142" t="s">
        <v>136</v>
      </c>
      <c r="CS61" s="155"/>
      <c r="CT61" s="155"/>
      <c r="CU61" s="155"/>
      <c r="CV61" s="155"/>
      <c r="CW61" s="134"/>
    </row>
    <row r="62" spans="1:101" ht="18.75" customHeight="1" thickBot="1" x14ac:dyDescent="0.25">
      <c r="A62" s="60"/>
      <c r="B62" s="60"/>
      <c r="C62" s="136" t="str">
        <f>IF(G61="","",IF(AR61=TRUE,"Achtung: Fehler in Tabelle!",""))</f>
        <v/>
      </c>
      <c r="D62" s="60"/>
      <c r="E62" s="85"/>
      <c r="F62" s="60"/>
      <c r="G62" s="85"/>
      <c r="H62" s="60"/>
      <c r="I62" s="60"/>
      <c r="J62" s="60"/>
      <c r="K62" s="60"/>
      <c r="L62" s="60"/>
      <c r="M62" s="60">
        <f t="shared" ref="M62:X62" si="19">SUM(M56:M61)</f>
        <v>0</v>
      </c>
      <c r="N62" s="60">
        <f t="shared" si="19"/>
        <v>0</v>
      </c>
      <c r="O62" s="60">
        <f t="shared" si="19"/>
        <v>0</v>
      </c>
      <c r="P62" s="60">
        <f t="shared" si="19"/>
        <v>0</v>
      </c>
      <c r="Q62" s="60">
        <f t="shared" si="19"/>
        <v>0</v>
      </c>
      <c r="R62" s="60">
        <f t="shared" si="19"/>
        <v>0</v>
      </c>
      <c r="S62" s="60">
        <f t="shared" si="19"/>
        <v>0</v>
      </c>
      <c r="T62" s="60">
        <f t="shared" si="19"/>
        <v>0</v>
      </c>
      <c r="U62" s="60">
        <f t="shared" si="19"/>
        <v>0</v>
      </c>
      <c r="V62" s="60">
        <f t="shared" si="19"/>
        <v>0</v>
      </c>
      <c r="W62" s="60">
        <f t="shared" si="19"/>
        <v>0</v>
      </c>
      <c r="X62" s="60">
        <f t="shared" si="19"/>
        <v>0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160">
        <f>SUM(BP56:BP61)</f>
        <v>0</v>
      </c>
      <c r="BQ62" s="60"/>
      <c r="BR62" s="141"/>
      <c r="BS62" s="150"/>
      <c r="BT62" s="134"/>
      <c r="BU62" s="134"/>
      <c r="BV62" s="134"/>
      <c r="BW62" s="134"/>
      <c r="BX62" s="148"/>
      <c r="BY62" s="148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370" t="str">
        <f>Spielplan!$CI$26</f>
        <v/>
      </c>
      <c r="CR62" s="371"/>
      <c r="CS62" s="371"/>
      <c r="CT62" s="371"/>
      <c r="CU62" s="371"/>
      <c r="CV62" s="372"/>
      <c r="CW62" s="134"/>
    </row>
    <row r="63" spans="1:101" ht="18.75" customHeight="1" thickBot="1" x14ac:dyDescent="0.3">
      <c r="A63" s="60"/>
      <c r="B63" s="60"/>
      <c r="C63" s="60"/>
      <c r="D63" s="60"/>
      <c r="E63" s="85"/>
      <c r="F63" s="60"/>
      <c r="G63" s="85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138"/>
      <c r="BQ63" s="60"/>
      <c r="BR63" s="141"/>
      <c r="BS63" s="134"/>
      <c r="BT63" s="134"/>
      <c r="BU63" s="134"/>
      <c r="BV63" s="134"/>
      <c r="BW63" s="134"/>
      <c r="BX63" s="148"/>
      <c r="BY63" s="148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54" t="s">
        <v>131</v>
      </c>
      <c r="CM63" s="134"/>
      <c r="CN63" s="134"/>
      <c r="CO63" s="134"/>
      <c r="CP63" s="134"/>
      <c r="CQ63" s="373"/>
      <c r="CR63" s="374"/>
      <c r="CS63" s="374"/>
      <c r="CT63" s="374"/>
      <c r="CU63" s="374"/>
      <c r="CV63" s="375"/>
      <c r="CW63" s="134"/>
    </row>
    <row r="64" spans="1:101" ht="18.75" customHeight="1" thickBot="1" x14ac:dyDescent="0.3">
      <c r="A64" s="60"/>
      <c r="B64" s="60"/>
      <c r="C64" s="60"/>
      <c r="D64" s="60"/>
      <c r="E64" s="85"/>
      <c r="F64" s="60"/>
      <c r="G64" s="85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138"/>
      <c r="BQ64" s="60"/>
      <c r="BR64" s="141"/>
      <c r="BS64" s="153" t="s">
        <v>20</v>
      </c>
      <c r="BT64" s="144" t="str">
        <f>Spielplan!$BL$28</f>
        <v/>
      </c>
      <c r="BU64" s="145"/>
      <c r="BV64" s="146">
        <f>Spielplan!$BN$28</f>
        <v>0</v>
      </c>
      <c r="BW64" s="147"/>
      <c r="BX64" s="148">
        <f>IF(BT28=BT64,Punktemodus!$B$11,0)</f>
        <v>10</v>
      </c>
      <c r="BY64" s="148">
        <f>IF(BT64=BT13,Punktemodus!B13,0)</f>
        <v>5</v>
      </c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55"/>
      <c r="CR64" s="142" t="s">
        <v>137</v>
      </c>
      <c r="CS64" s="155"/>
      <c r="CT64" s="155"/>
      <c r="CU64" s="155"/>
      <c r="CV64" s="155"/>
      <c r="CW64" s="134"/>
    </row>
    <row r="65" spans="1:101" ht="18.75" customHeight="1" thickBot="1" x14ac:dyDescent="0.3">
      <c r="A65" s="60"/>
      <c r="B65" s="60"/>
      <c r="C65" s="88" t="s">
        <v>91</v>
      </c>
      <c r="D65" s="60"/>
      <c r="E65" s="85"/>
      <c r="F65" s="60"/>
      <c r="G65" s="85"/>
      <c r="H65" s="60"/>
      <c r="I65" s="60"/>
      <c r="J65" s="60"/>
      <c r="K65" s="60"/>
      <c r="L65" s="60"/>
      <c r="M65" s="60" t="s">
        <v>4</v>
      </c>
      <c r="N65" s="60"/>
      <c r="O65" s="60"/>
      <c r="P65" s="60"/>
      <c r="Q65" s="60" t="s">
        <v>6</v>
      </c>
      <c r="R65" s="60"/>
      <c r="S65" s="60"/>
      <c r="T65" s="60"/>
      <c r="U65" s="60" t="s">
        <v>7</v>
      </c>
      <c r="V65" s="60"/>
      <c r="W65" s="60"/>
      <c r="X65" s="60"/>
      <c r="Y65" s="60"/>
      <c r="Z65" s="60" t="s">
        <v>4</v>
      </c>
      <c r="AA65" s="60" t="s">
        <v>5</v>
      </c>
      <c r="AB65" s="60"/>
      <c r="AC65" s="60"/>
      <c r="AD65" s="60" t="s">
        <v>9</v>
      </c>
      <c r="AE65" s="60"/>
      <c r="AF65" s="60"/>
      <c r="AG65" s="60"/>
      <c r="AH65" s="60" t="s">
        <v>32</v>
      </c>
      <c r="AI65" s="60"/>
      <c r="AJ65" s="60"/>
      <c r="AK65" s="60"/>
      <c r="AL65" s="60"/>
      <c r="AM65" s="60"/>
      <c r="AN65" s="60" t="s">
        <v>35</v>
      </c>
      <c r="AO65" s="60"/>
      <c r="AP65" s="60"/>
      <c r="AQ65" s="60"/>
      <c r="AR65" s="60"/>
      <c r="AS65" s="60" t="s">
        <v>33</v>
      </c>
      <c r="AT65" s="60"/>
      <c r="AU65" s="60"/>
      <c r="AV65" s="60"/>
      <c r="AW65" s="60"/>
      <c r="AX65" s="60"/>
      <c r="AY65" s="60"/>
      <c r="AZ65" s="60"/>
      <c r="BA65" s="60"/>
      <c r="BB65" s="89" t="s">
        <v>10</v>
      </c>
      <c r="BC65" s="60"/>
      <c r="BD65" s="90" t="s">
        <v>4</v>
      </c>
      <c r="BE65" s="60"/>
      <c r="BF65" s="61" t="s">
        <v>5</v>
      </c>
      <c r="BG65" s="60"/>
      <c r="BH65" s="60"/>
      <c r="BI65" s="85"/>
      <c r="BJ65" s="60"/>
      <c r="BK65" s="60"/>
      <c r="BL65" s="60"/>
      <c r="BM65" s="60"/>
      <c r="BN65" s="60"/>
      <c r="BO65" s="60"/>
      <c r="BP65" s="138"/>
      <c r="BQ65" s="85"/>
      <c r="BR65" s="141"/>
      <c r="BS65" s="149" t="s">
        <v>125</v>
      </c>
      <c r="BT65" s="144" t="str">
        <f>Spielplan!$BL$29</f>
        <v/>
      </c>
      <c r="BU65" s="145"/>
      <c r="BV65" s="146">
        <f>Spielplan!$BN$29</f>
        <v>0</v>
      </c>
      <c r="BW65" s="134"/>
      <c r="BX65" s="148">
        <f>IF(BT29=BT65,Punktemodus!$B$11,0)</f>
        <v>10</v>
      </c>
      <c r="BY65" s="148">
        <f>IF(BT65=BT12,Punktemodus!B13,0)</f>
        <v>5</v>
      </c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44" t="str">
        <f>Spielplan!$CC$29</f>
        <v/>
      </c>
      <c r="CL65" s="145"/>
      <c r="CM65" s="146">
        <f>Spielplan!$CE$29</f>
        <v>0</v>
      </c>
      <c r="CN65" s="134"/>
      <c r="CO65" s="134"/>
      <c r="CP65" s="134"/>
      <c r="CQ65" s="370" t="str">
        <f>Spielplan!$CI$29</f>
        <v/>
      </c>
      <c r="CR65" s="371"/>
      <c r="CS65" s="371"/>
      <c r="CT65" s="371"/>
      <c r="CU65" s="371"/>
      <c r="CV65" s="372"/>
      <c r="CW65" s="134"/>
    </row>
    <row r="66" spans="1:101" ht="18.75" customHeight="1" thickBot="1" x14ac:dyDescent="0.3">
      <c r="A66" s="60"/>
      <c r="B66" s="60"/>
      <c r="C66" s="60"/>
      <c r="D66" s="60"/>
      <c r="E66" s="85"/>
      <c r="F66" s="60"/>
      <c r="G66" s="85"/>
      <c r="H66" s="60"/>
      <c r="I66" s="60"/>
      <c r="J66" s="60"/>
      <c r="K66" s="60"/>
      <c r="L66" s="60"/>
      <c r="M66" s="60" t="s">
        <v>0</v>
      </c>
      <c r="N66" s="60" t="s">
        <v>1</v>
      </c>
      <c r="O66" s="60" t="s">
        <v>2</v>
      </c>
      <c r="P66" s="60" t="s">
        <v>3</v>
      </c>
      <c r="Q66" s="60" t="s">
        <v>0</v>
      </c>
      <c r="R66" s="60" t="s">
        <v>1</v>
      </c>
      <c r="S66" s="60" t="s">
        <v>2</v>
      </c>
      <c r="T66" s="60" t="s">
        <v>3</v>
      </c>
      <c r="U66" s="60" t="s">
        <v>0</v>
      </c>
      <c r="V66" s="60" t="s">
        <v>1</v>
      </c>
      <c r="W66" s="60" t="s">
        <v>2</v>
      </c>
      <c r="X66" s="60" t="s">
        <v>3</v>
      </c>
      <c r="Y66" s="60"/>
      <c r="Z66" s="60" t="s">
        <v>8</v>
      </c>
      <c r="AA66" s="60"/>
      <c r="AB66" s="60"/>
      <c r="AC66" s="60"/>
      <c r="AD66" s="60"/>
      <c r="AE66" s="60"/>
      <c r="AF66" s="60"/>
      <c r="AG66" s="60"/>
      <c r="AH66" s="60" t="s">
        <v>31</v>
      </c>
      <c r="AI66" s="60"/>
      <c r="AJ66" s="60"/>
      <c r="AK66" s="60"/>
      <c r="AL66" s="60"/>
      <c r="AM66" s="60"/>
      <c r="AN66" s="60" t="str">
        <f>AI67</f>
        <v>Argentinien</v>
      </c>
      <c r="AO66" s="60" t="str">
        <f>AI68</f>
        <v>Bosnien</v>
      </c>
      <c r="AP66" s="60" t="str">
        <f>AI69</f>
        <v>Iran</v>
      </c>
      <c r="AQ66" s="60" t="str">
        <f>AI70</f>
        <v>Nigeria</v>
      </c>
      <c r="AR66" s="60"/>
      <c r="AS66" s="60" t="s">
        <v>31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85"/>
      <c r="BJ66" s="85"/>
      <c r="BK66" s="85"/>
      <c r="BL66" s="85"/>
      <c r="BM66" s="85"/>
      <c r="BN66" s="85"/>
      <c r="BO66" s="85"/>
      <c r="BP66" s="137"/>
      <c r="BQ66" s="85"/>
      <c r="BR66" s="141"/>
      <c r="BS66" s="150"/>
      <c r="BT66" s="134"/>
      <c r="BU66" s="134"/>
      <c r="BV66" s="134"/>
      <c r="BW66" s="134"/>
      <c r="BX66" s="148"/>
      <c r="BY66" s="148"/>
      <c r="BZ66" s="134"/>
      <c r="CA66" s="144" t="str">
        <f>Spielplan!$BS$30</f>
        <v/>
      </c>
      <c r="CB66" s="145"/>
      <c r="CC66" s="146">
        <f>Spielplan!$BU$30</f>
        <v>0</v>
      </c>
      <c r="CD66" s="147"/>
      <c r="CE66" s="134">
        <f>IF(CA66=CA30,Punktemodus!B15,0)</f>
        <v>20</v>
      </c>
      <c r="CF66" s="148">
        <f>IF(OR(CA66=$CA$14,CA66=$CA$15,CA66=$CA$22,CA66=$CA$23,CA66=$CA$31,CA66=$CA$38,CA66=$CA$39),Punktemodus!B17,0)</f>
        <v>10</v>
      </c>
      <c r="CG66" s="134"/>
      <c r="CH66" s="134"/>
      <c r="CI66" s="134"/>
      <c r="CJ66" s="134"/>
      <c r="CK66" s="144" t="str">
        <f>Spielplan!$CC$30</f>
        <v/>
      </c>
      <c r="CL66" s="145"/>
      <c r="CM66" s="146">
        <f>Spielplan!$CE$30</f>
        <v>0</v>
      </c>
      <c r="CN66" s="134"/>
      <c r="CO66" s="134"/>
      <c r="CP66" s="134"/>
      <c r="CQ66" s="373"/>
      <c r="CR66" s="374"/>
      <c r="CS66" s="374"/>
      <c r="CT66" s="374"/>
      <c r="CU66" s="374"/>
      <c r="CV66" s="375"/>
      <c r="CW66" s="134"/>
    </row>
    <row r="67" spans="1:101" ht="18.75" customHeight="1" thickBot="1" x14ac:dyDescent="0.3">
      <c r="A67" s="60"/>
      <c r="B67" s="60"/>
      <c r="C67" s="200" t="str">
        <f>Spielplan!$C$67</f>
        <v>Argentinien</v>
      </c>
      <c r="D67" s="201"/>
      <c r="E67" s="104"/>
      <c r="F67" s="93"/>
      <c r="G67" s="104"/>
      <c r="H67" s="200" t="str">
        <f>Spielplan!$H$67</f>
        <v>Bosnien</v>
      </c>
      <c r="I67" s="201"/>
      <c r="J67" s="60"/>
      <c r="K67" s="60" t="s">
        <v>101</v>
      </c>
      <c r="L67" s="60">
        <f t="shared" ref="L67:L72" si="20">IF(E67-G67&gt;0,1,IF(G67=E67,0,-1))</f>
        <v>0</v>
      </c>
      <c r="M67" s="60">
        <f>IF($E67="",0,IF($E67&gt;$G67,3,IF($E67=G67,1,0)))</f>
        <v>0</v>
      </c>
      <c r="N67" s="60">
        <f>IF($G67="",0,IF($E67&gt;$G67,0,IF($E67=G67,1,3)))</f>
        <v>0</v>
      </c>
      <c r="O67" s="60"/>
      <c r="P67" s="60"/>
      <c r="Q67" s="60">
        <f>E67</f>
        <v>0</v>
      </c>
      <c r="R67" s="60">
        <f>G67</f>
        <v>0</v>
      </c>
      <c r="S67" s="60"/>
      <c r="T67" s="60"/>
      <c r="U67" s="60">
        <f>G67</f>
        <v>0</v>
      </c>
      <c r="V67" s="60">
        <f>E67</f>
        <v>0</v>
      </c>
      <c r="W67" s="60"/>
      <c r="X67" s="60"/>
      <c r="Y67" s="60"/>
      <c r="Z67" s="60">
        <f>M73</f>
        <v>0</v>
      </c>
      <c r="AA67" s="60">
        <f>Q73</f>
        <v>0</v>
      </c>
      <c r="AB67" s="60">
        <f>U73</f>
        <v>0</v>
      </c>
      <c r="AC67" s="60">
        <f>AA67-AB67</f>
        <v>0</v>
      </c>
      <c r="AD67" s="60">
        <f>IF(Z67&gt;Z68,-1,0)</f>
        <v>0</v>
      </c>
      <c r="AE67" s="60">
        <f>IF(Z67&gt;Z69,-1,0)</f>
        <v>0</v>
      </c>
      <c r="AF67" s="60">
        <f>IF(Z67&gt;Z70,-1,0)</f>
        <v>0</v>
      </c>
      <c r="AG67" s="60">
        <f>10000-(AJ67*1000+AM67*100+AK67*10)</f>
        <v>10000</v>
      </c>
      <c r="AH67" s="90">
        <f>RANK(AG67,AG67:AG70,1)</f>
        <v>1</v>
      </c>
      <c r="AI67" s="60" t="str">
        <f>C67</f>
        <v>Argentinien</v>
      </c>
      <c r="AJ67" s="60">
        <f t="shared" ref="AJ67:AL70" si="21">Z67</f>
        <v>0</v>
      </c>
      <c r="AK67" s="60">
        <f t="shared" si="21"/>
        <v>0</v>
      </c>
      <c r="AL67" s="60">
        <f t="shared" si="21"/>
        <v>0</v>
      </c>
      <c r="AM67" s="60">
        <f>AK67-AL67</f>
        <v>0</v>
      </c>
      <c r="AN67" s="187"/>
      <c r="AO67" s="187">
        <f>IF(AG68=AG67,IF(G67&gt;E67,AG68-0.1,AG68),AG68)</f>
        <v>10000</v>
      </c>
      <c r="AP67" s="187">
        <f>IF(AG69=AG67,IF(G69&gt;E69,AG69-0.1,AG69),AG69)</f>
        <v>10000</v>
      </c>
      <c r="AQ67" s="187">
        <f>IF(AG70=AG67,IF(G71&gt;E71,AG70-0.1,AG70),AG70)</f>
        <v>10000</v>
      </c>
      <c r="AR67" s="187">
        <f>AN71</f>
        <v>30000</v>
      </c>
      <c r="AS67" s="90">
        <f>RANK(AR67,AR67:AR70,1)</f>
        <v>1</v>
      </c>
      <c r="AT67" s="60" t="str">
        <f t="shared" ref="AT67:AW70" si="22">AI67</f>
        <v>Argentinien</v>
      </c>
      <c r="AU67" s="60">
        <f t="shared" si="22"/>
        <v>0</v>
      </c>
      <c r="AV67" s="60">
        <f t="shared" si="22"/>
        <v>0</v>
      </c>
      <c r="AW67" s="60">
        <f t="shared" si="22"/>
        <v>0</v>
      </c>
      <c r="AX67" s="60"/>
      <c r="AY67" s="60"/>
      <c r="AZ67" s="60"/>
      <c r="BA67" s="202">
        <v>1</v>
      </c>
      <c r="BB67" s="200" t="str">
        <f>VLOOKUP(1,AS67:AT70,2,FALSE)</f>
        <v>Argentinien</v>
      </c>
      <c r="BC67" s="201"/>
      <c r="BD67" s="203">
        <f>VLOOKUP(1,AS67:AW70,3,FALSE)</f>
        <v>0</v>
      </c>
      <c r="BE67" s="204">
        <f>VLOOKUP(1,AS67:AW70,4,FALSE)</f>
        <v>0</v>
      </c>
      <c r="BF67" s="93" t="s">
        <v>12</v>
      </c>
      <c r="BG67" s="204">
        <f>VLOOKUP(1,AS67:AW70,5,FALSE)</f>
        <v>0</v>
      </c>
      <c r="BH67" s="205" t="s">
        <v>126</v>
      </c>
      <c r="BI67" s="85"/>
      <c r="BJ67" s="85">
        <f>IF(E67&gt;G67,IF(Spielplan!E67&gt;Spielplan!G67,Punktemodus!$B$3,0),0)</f>
        <v>0</v>
      </c>
      <c r="BK67" s="85">
        <f>IF(E67=G67,IF(Spielplan!E67=Spielplan!G67,Punktemodus!$B$3,0),0)</f>
        <v>10</v>
      </c>
      <c r="BL67" s="85">
        <f>IF(E67&lt;G67,IF(Spielplan!E67&lt;Spielplan!G67,Punktemodus!$B$3,0),0)</f>
        <v>0</v>
      </c>
      <c r="BM67" s="85">
        <f>IF(E67=Spielplan!E67,IF(G67=Spielplan!G67,Punktemodus!$B$5,0),0)</f>
        <v>3</v>
      </c>
      <c r="BN67" s="85">
        <f>IF(E67=Spielplan!E67,Punktemodus!$B$7,0)</f>
        <v>1</v>
      </c>
      <c r="BO67" s="85">
        <f>IF(G67=Spielplan!G67,Punktemodus!$B$7,0)</f>
        <v>1</v>
      </c>
      <c r="BP67" s="137">
        <f>IF(Spielplan!E67="",0,SUM(BJ67:BO67))</f>
        <v>0</v>
      </c>
      <c r="BQ67" s="85"/>
      <c r="BR67" s="141"/>
      <c r="BS67" s="134"/>
      <c r="BT67" s="134"/>
      <c r="BU67" s="134"/>
      <c r="BV67" s="134"/>
      <c r="BW67" s="134"/>
      <c r="BX67" s="148"/>
      <c r="BY67" s="148"/>
      <c r="BZ67" s="134"/>
      <c r="CA67" s="144" t="str">
        <f>Spielplan!$BS$31</f>
        <v/>
      </c>
      <c r="CB67" s="145"/>
      <c r="CC67" s="146">
        <f>Spielplan!$BU$31</f>
        <v>0</v>
      </c>
      <c r="CD67" s="134"/>
      <c r="CE67" s="134">
        <f>IF(CA67=CA31,Punktemodus!B15,0)</f>
        <v>20</v>
      </c>
      <c r="CF67" s="148">
        <f>IF(OR(CA67=$CA$14,CA67=$CA$15,CA67=$CA$22,CA67=$CA$23,CA67=$CA$30,CA67=$CA$38,CA67=$CA$39),Punktemodus!B17,0)</f>
        <v>10</v>
      </c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55"/>
      <c r="CR67" s="142" t="s">
        <v>138</v>
      </c>
      <c r="CS67" s="155"/>
      <c r="CT67" s="155"/>
      <c r="CU67" s="155"/>
      <c r="CV67" s="155"/>
      <c r="CW67" s="134"/>
    </row>
    <row r="68" spans="1:101" ht="18.75" customHeight="1" thickBot="1" x14ac:dyDescent="0.3">
      <c r="A68" s="60"/>
      <c r="B68" s="60"/>
      <c r="C68" s="206" t="str">
        <f>Spielplan!$C$68</f>
        <v>Iran</v>
      </c>
      <c r="D68" s="207"/>
      <c r="E68" s="104"/>
      <c r="F68" s="93"/>
      <c r="G68" s="104"/>
      <c r="H68" s="206" t="str">
        <f>Spielplan!$H$68</f>
        <v>Nigeria</v>
      </c>
      <c r="I68" s="207"/>
      <c r="J68" s="60"/>
      <c r="K68" s="60" t="s">
        <v>102</v>
      </c>
      <c r="L68" s="60">
        <f t="shared" si="20"/>
        <v>0</v>
      </c>
      <c r="M68" s="60"/>
      <c r="N68" s="60"/>
      <c r="O68" s="60">
        <f>IF($E68="",0,IF($E68&gt;$G68,3,IF($E68=$G68,1,0)))</f>
        <v>0</v>
      </c>
      <c r="P68" s="60">
        <f>IF($G68="",0,IF($E68&gt;$G68,0,IF($E68=$G68,1,3)))</f>
        <v>0</v>
      </c>
      <c r="Q68" s="60"/>
      <c r="R68" s="60"/>
      <c r="S68" s="60">
        <f>E68</f>
        <v>0</v>
      </c>
      <c r="T68" s="60">
        <f>G68</f>
        <v>0</v>
      </c>
      <c r="U68" s="60"/>
      <c r="V68" s="60"/>
      <c r="W68" s="60">
        <f>G68</f>
        <v>0</v>
      </c>
      <c r="X68" s="60">
        <f>E68</f>
        <v>0</v>
      </c>
      <c r="Y68" s="60"/>
      <c r="Z68" s="60">
        <f>N73</f>
        <v>0</v>
      </c>
      <c r="AA68" s="60">
        <f>R73</f>
        <v>0</v>
      </c>
      <c r="AB68" s="60">
        <f>V73</f>
        <v>0</v>
      </c>
      <c r="AC68" s="60">
        <f>AA68-AB68</f>
        <v>0</v>
      </c>
      <c r="AD68" s="60">
        <f>IF(Z68&gt;Z67,-1,0)</f>
        <v>0</v>
      </c>
      <c r="AE68" s="60">
        <f>IF(Z68&gt;Z69,-1,0)</f>
        <v>0</v>
      </c>
      <c r="AF68" s="60">
        <f>IF(Z68&gt;Z70,-1,0)</f>
        <v>0</v>
      </c>
      <c r="AG68" s="60">
        <f>10000-(AJ68*1000+AM68*100+AK68*10)</f>
        <v>10000</v>
      </c>
      <c r="AH68" s="90">
        <f>RANK(AG68,AG67:AG70,1)</f>
        <v>1</v>
      </c>
      <c r="AI68" s="60" t="str">
        <f>H67</f>
        <v>Bosnien</v>
      </c>
      <c r="AJ68" s="60">
        <f t="shared" si="21"/>
        <v>0</v>
      </c>
      <c r="AK68" s="60">
        <f t="shared" si="21"/>
        <v>0</v>
      </c>
      <c r="AL68" s="60">
        <f t="shared" si="21"/>
        <v>0</v>
      </c>
      <c r="AM68" s="60">
        <f>AK68-AL68</f>
        <v>0</v>
      </c>
      <c r="AN68" s="187">
        <f>IF(AG67=AG68,IF(E67&gt;G67,AG67-0.1,AG67),AG67)</f>
        <v>10000</v>
      </c>
      <c r="AO68" s="187"/>
      <c r="AP68" s="187">
        <f>IF(AG69=AG68,IF(G72&gt;E72,AG69-0.1,AG69),AG69)</f>
        <v>10000</v>
      </c>
      <c r="AQ68" s="187">
        <f>IF(AG70=AG68,IF(G70&gt;E70,AG70-0.1,AG70),AG70)</f>
        <v>10000</v>
      </c>
      <c r="AR68" s="187">
        <f>AO71</f>
        <v>30000</v>
      </c>
      <c r="AS68" s="90">
        <f>RANK(AR68,AR67:AR70,1)</f>
        <v>1</v>
      </c>
      <c r="AT68" s="60" t="str">
        <f t="shared" si="22"/>
        <v>Bosnien</v>
      </c>
      <c r="AU68" s="60">
        <f t="shared" si="22"/>
        <v>0</v>
      </c>
      <c r="AV68" s="60">
        <f t="shared" si="22"/>
        <v>0</v>
      </c>
      <c r="AW68" s="60">
        <f t="shared" si="22"/>
        <v>0</v>
      </c>
      <c r="AX68" s="60"/>
      <c r="AY68" s="60"/>
      <c r="AZ68" s="60"/>
      <c r="BA68" s="208">
        <v>2</v>
      </c>
      <c r="BB68" s="206" t="e">
        <f>VLOOKUP(2,AS67:AT70,2,FALSE)</f>
        <v>#N/A</v>
      </c>
      <c r="BC68" s="207"/>
      <c r="BD68" s="209" t="e">
        <f>VLOOKUP(2,AS67:AW70,3,FALSE)</f>
        <v>#N/A</v>
      </c>
      <c r="BE68" s="210" t="e">
        <f>VLOOKUP(2,AS67:AW70,4,FALSE)</f>
        <v>#N/A</v>
      </c>
      <c r="BF68" s="93" t="s">
        <v>12</v>
      </c>
      <c r="BG68" s="210" t="e">
        <f>VLOOKUP(2,AS67:AW70,5,FALSE)</f>
        <v>#N/A</v>
      </c>
      <c r="BH68" s="210" t="s">
        <v>122</v>
      </c>
      <c r="BI68" s="85"/>
      <c r="BJ68" s="85">
        <f>IF(E68&gt;G68,IF(Spielplan!E68&gt;Spielplan!G68,Punktemodus!$B$3,0),0)</f>
        <v>0</v>
      </c>
      <c r="BK68" s="85">
        <f>IF(E68=G68,IF(Spielplan!E68=Spielplan!G68,Punktemodus!$B$3,0),0)</f>
        <v>10</v>
      </c>
      <c r="BL68" s="85">
        <f>IF(E68&lt;G68,IF(Spielplan!E68&lt;Spielplan!G68,Punktemodus!$B$3,0),0)</f>
        <v>0</v>
      </c>
      <c r="BM68" s="85">
        <f>IF(E68=Spielplan!E68,IF(G68=Spielplan!G68,Punktemodus!$B$5,0),0)</f>
        <v>3</v>
      </c>
      <c r="BN68" s="85">
        <f>IF(E68=Spielplan!E68,Punktemodus!$B$7,0)</f>
        <v>1</v>
      </c>
      <c r="BO68" s="85">
        <f>IF(G68=Spielplan!G68,Punktemodus!$B$7,0)</f>
        <v>1</v>
      </c>
      <c r="BP68" s="137">
        <f>IF(Spielplan!E68="",0,SUM(BJ68:BO68))</f>
        <v>0</v>
      </c>
      <c r="BQ68" s="85"/>
      <c r="BR68" s="141"/>
      <c r="BS68" s="153" t="s">
        <v>24</v>
      </c>
      <c r="BT68" s="144" t="str">
        <f>Spielplan!$BL$32</f>
        <v/>
      </c>
      <c r="BU68" s="145"/>
      <c r="BV68" s="146">
        <f>Spielplan!$BN$32</f>
        <v>0</v>
      </c>
      <c r="BW68" s="147"/>
      <c r="BX68" s="148">
        <f>IF(BT32=BT68,Punktemodus!$B$11,0)</f>
        <v>10</v>
      </c>
      <c r="BY68" s="148">
        <f>IF(BT68=BT17,Punktemodus!B13,0)</f>
        <v>5</v>
      </c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370" t="str">
        <f>Spielplan!$CI$32</f>
        <v/>
      </c>
      <c r="CR68" s="371"/>
      <c r="CS68" s="371"/>
      <c r="CT68" s="371"/>
      <c r="CU68" s="371"/>
      <c r="CV68" s="372"/>
      <c r="CW68" s="134"/>
    </row>
    <row r="69" spans="1:101" ht="18.75" customHeight="1" thickBot="1" x14ac:dyDescent="0.3">
      <c r="A69" s="60"/>
      <c r="B69" s="60"/>
      <c r="C69" s="200" t="str">
        <f>C67</f>
        <v>Argentinien</v>
      </c>
      <c r="D69" s="201"/>
      <c r="E69" s="104"/>
      <c r="F69" s="93"/>
      <c r="G69" s="104"/>
      <c r="H69" s="200" t="str">
        <f>C68</f>
        <v>Iran</v>
      </c>
      <c r="I69" s="201"/>
      <c r="J69" s="60"/>
      <c r="K69" s="60" t="s">
        <v>103</v>
      </c>
      <c r="L69" s="60">
        <f t="shared" si="20"/>
        <v>0</v>
      </c>
      <c r="M69" s="60">
        <f>IF($E69="",0,IF($E69&gt;$G69,3,IF($E69=G69,1,0)))</f>
        <v>0</v>
      </c>
      <c r="N69" s="60"/>
      <c r="O69" s="60">
        <f>IF($G69="",0,IF($E69&gt;$G69,0,IF($E69=$G69,1,3)))</f>
        <v>0</v>
      </c>
      <c r="P69" s="60"/>
      <c r="Q69" s="60">
        <f>E69</f>
        <v>0</v>
      </c>
      <c r="R69" s="60"/>
      <c r="S69" s="60">
        <f>G69</f>
        <v>0</v>
      </c>
      <c r="T69" s="60"/>
      <c r="U69" s="60">
        <f>G69</f>
        <v>0</v>
      </c>
      <c r="V69" s="60"/>
      <c r="W69" s="60">
        <f>E69</f>
        <v>0</v>
      </c>
      <c r="X69" s="60"/>
      <c r="Y69" s="60"/>
      <c r="Z69" s="60">
        <f>O73</f>
        <v>0</v>
      </c>
      <c r="AA69" s="60">
        <f>S73</f>
        <v>0</v>
      </c>
      <c r="AB69" s="60">
        <f>W73</f>
        <v>0</v>
      </c>
      <c r="AC69" s="60">
        <f>AA69-AB69</f>
        <v>0</v>
      </c>
      <c r="AD69" s="60">
        <f>IF(Z69&gt;Z67,-1,0)</f>
        <v>0</v>
      </c>
      <c r="AE69" s="60">
        <f>IF(Z69&gt;Z68,-1,0)</f>
        <v>0</v>
      </c>
      <c r="AF69" s="60">
        <f>IF(Z69&gt;Z70,-1,0)</f>
        <v>0</v>
      </c>
      <c r="AG69" s="60">
        <f>10000-(AJ69*1000+AM69*100+AK69*10)</f>
        <v>10000</v>
      </c>
      <c r="AH69" s="90">
        <f>RANK(AG69,AG67:AG70,1)</f>
        <v>1</v>
      </c>
      <c r="AI69" s="60" t="str">
        <f>C68</f>
        <v>Iran</v>
      </c>
      <c r="AJ69" s="60">
        <f t="shared" si="21"/>
        <v>0</v>
      </c>
      <c r="AK69" s="60">
        <f t="shared" si="21"/>
        <v>0</v>
      </c>
      <c r="AL69" s="60">
        <f t="shared" si="21"/>
        <v>0</v>
      </c>
      <c r="AM69" s="60">
        <f>AK69-AL69</f>
        <v>0</v>
      </c>
      <c r="AN69" s="187">
        <f>IF(AG67=AG69,IF(E69&gt;G69,AG67-0.1,AG67),AG67)</f>
        <v>10000</v>
      </c>
      <c r="AO69" s="187">
        <f>IF(AG68=AG69,IF(E72&gt;G72,AG68-0.1,AG68),AG68)</f>
        <v>10000</v>
      </c>
      <c r="AP69" s="187"/>
      <c r="AQ69" s="187">
        <f>IF(AG70=AG69,IF(G68&gt;E68,AG70-0.1,AG70),AG70)</f>
        <v>10000</v>
      </c>
      <c r="AR69" s="187">
        <f>AP71</f>
        <v>30000</v>
      </c>
      <c r="AS69" s="90">
        <f>RANK(AR69,AR67:AR70,1)</f>
        <v>1</v>
      </c>
      <c r="AT69" s="60" t="str">
        <f t="shared" si="22"/>
        <v>Iran</v>
      </c>
      <c r="AU69" s="60">
        <f t="shared" si="22"/>
        <v>0</v>
      </c>
      <c r="AV69" s="60">
        <f t="shared" si="22"/>
        <v>0</v>
      </c>
      <c r="AW69" s="60">
        <f t="shared" si="22"/>
        <v>0</v>
      </c>
      <c r="AX69" s="60"/>
      <c r="AY69" s="60"/>
      <c r="AZ69" s="60"/>
      <c r="BA69" s="113">
        <v>3</v>
      </c>
      <c r="BB69" s="114" t="e">
        <f>VLOOKUP(3,AS67:AT70,2,FALSE)</f>
        <v>#N/A</v>
      </c>
      <c r="BC69" s="115"/>
      <c r="BD69" s="116" t="e">
        <f>VLOOKUP(3,AS67:AW70,3,FALSE)</f>
        <v>#N/A</v>
      </c>
      <c r="BE69" s="116" t="e">
        <f>VLOOKUP(3,AS67:AW70,4,FALSE)</f>
        <v>#N/A</v>
      </c>
      <c r="BF69" s="93" t="s">
        <v>12</v>
      </c>
      <c r="BG69" s="116" t="e">
        <f>VLOOKUP(3,AS67:AW70,5,FALSE)</f>
        <v>#N/A</v>
      </c>
      <c r="BH69" s="60"/>
      <c r="BI69" s="85"/>
      <c r="BJ69" s="85">
        <f>IF(E69&gt;G69,IF(Spielplan!E69&gt;Spielplan!G69,Punktemodus!$B$3,0),0)</f>
        <v>0</v>
      </c>
      <c r="BK69" s="85">
        <f>IF(E69=G69,IF(Spielplan!E69=Spielplan!G69,Punktemodus!$B$3,0),0)</f>
        <v>10</v>
      </c>
      <c r="BL69" s="85">
        <f>IF(E69&lt;G69,IF(Spielplan!E69&lt;Spielplan!G69,Punktemodus!$B$3,0),0)</f>
        <v>0</v>
      </c>
      <c r="BM69" s="85">
        <f>IF(E69=Spielplan!E69,IF(G69=Spielplan!G69,Punktemodus!$B$5,0),0)</f>
        <v>3</v>
      </c>
      <c r="BN69" s="85">
        <f>IF(E69=Spielplan!E69,Punktemodus!$B$7,0)</f>
        <v>1</v>
      </c>
      <c r="BO69" s="85">
        <f>IF(G69=Spielplan!G69,Punktemodus!$B$7,0)</f>
        <v>1</v>
      </c>
      <c r="BP69" s="137">
        <f>IF(Spielplan!E69="",0,SUM(BJ69:BO69))</f>
        <v>0</v>
      </c>
      <c r="BQ69" s="85"/>
      <c r="BR69" s="141"/>
      <c r="BS69" s="149" t="s">
        <v>23</v>
      </c>
      <c r="BT69" s="144" t="str">
        <f>Spielplan!$BL$33</f>
        <v/>
      </c>
      <c r="BU69" s="145"/>
      <c r="BV69" s="146">
        <f>Spielplan!$BN$33</f>
        <v>0</v>
      </c>
      <c r="BW69" s="134"/>
      <c r="BX69" s="148">
        <f>IF(BT33=BT69,Punktemodus!$B$11,0)</f>
        <v>10</v>
      </c>
      <c r="BY69" s="148">
        <f>IF(BT69=BT16,Punktemodus!B13,0)</f>
        <v>5</v>
      </c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373"/>
      <c r="CR69" s="374"/>
      <c r="CS69" s="374"/>
      <c r="CT69" s="374"/>
      <c r="CU69" s="374"/>
      <c r="CV69" s="375"/>
      <c r="CW69" s="134"/>
    </row>
    <row r="70" spans="1:101" ht="18.75" customHeight="1" thickBot="1" x14ac:dyDescent="0.3">
      <c r="A70" s="60"/>
      <c r="B70" s="60"/>
      <c r="C70" s="206" t="str">
        <f>H67</f>
        <v>Bosnien</v>
      </c>
      <c r="D70" s="207"/>
      <c r="E70" s="104"/>
      <c r="F70" s="93"/>
      <c r="G70" s="104"/>
      <c r="H70" s="206" t="str">
        <f>H68</f>
        <v>Nigeria</v>
      </c>
      <c r="I70" s="207"/>
      <c r="J70" s="60"/>
      <c r="K70" s="60" t="s">
        <v>104</v>
      </c>
      <c r="L70" s="60">
        <f t="shared" si="20"/>
        <v>0</v>
      </c>
      <c r="M70" s="60"/>
      <c r="N70" s="60">
        <f>IF($E70="",0,IF($E70&gt;$G70,3,IF($E70=$G70,1,0)))</f>
        <v>0</v>
      </c>
      <c r="O70" s="60"/>
      <c r="P70" s="60">
        <f>IF($G70="",0,IF($E70&gt;$G70,0,IF($E70=$G70,1,3)))</f>
        <v>0</v>
      </c>
      <c r="Q70" s="60"/>
      <c r="R70" s="60">
        <f>E70</f>
        <v>0</v>
      </c>
      <c r="S70" s="60"/>
      <c r="T70" s="60">
        <f>G70</f>
        <v>0</v>
      </c>
      <c r="U70" s="60"/>
      <c r="V70" s="60">
        <f>G70</f>
        <v>0</v>
      </c>
      <c r="W70" s="60"/>
      <c r="X70" s="60">
        <f>E70</f>
        <v>0</v>
      </c>
      <c r="Y70" s="60"/>
      <c r="Z70" s="60">
        <f>P73</f>
        <v>0</v>
      </c>
      <c r="AA70" s="60">
        <f>T73</f>
        <v>0</v>
      </c>
      <c r="AB70" s="60">
        <f>X73</f>
        <v>0</v>
      </c>
      <c r="AC70" s="60">
        <f>AA70-AB70</f>
        <v>0</v>
      </c>
      <c r="AD70" s="60">
        <f>IF(Z70&gt;Z67,-1,0)</f>
        <v>0</v>
      </c>
      <c r="AE70" s="60">
        <f>IF(Z70&gt;Z68,-1,0)</f>
        <v>0</v>
      </c>
      <c r="AF70" s="60">
        <f>IF(Z70&gt;Z69,-1,0)</f>
        <v>0</v>
      </c>
      <c r="AG70" s="60">
        <f>10000-(AJ70*1000+AM70*100+AK70*10)</f>
        <v>10000</v>
      </c>
      <c r="AH70" s="90">
        <f>RANK(AG70,AG67:AG70,1)</f>
        <v>1</v>
      </c>
      <c r="AI70" s="60" t="str">
        <f>H68</f>
        <v>Nigeria</v>
      </c>
      <c r="AJ70" s="60">
        <f t="shared" si="21"/>
        <v>0</v>
      </c>
      <c r="AK70" s="60">
        <f t="shared" si="21"/>
        <v>0</v>
      </c>
      <c r="AL70" s="60">
        <f t="shared" si="21"/>
        <v>0</v>
      </c>
      <c r="AM70" s="60">
        <f>AK70-AL70</f>
        <v>0</v>
      </c>
      <c r="AN70" s="187">
        <f>IF(AG67=AG70,IF(E71&gt;G71,AG67-0.1,AG67),AG67)</f>
        <v>10000</v>
      </c>
      <c r="AO70" s="187">
        <f>IF(AG68=AG70,IF(E70&gt;G70,AG68-0.1,AG68),AG68)</f>
        <v>10000</v>
      </c>
      <c r="AP70" s="187">
        <f>IF(AG69=AG70,IF(E68&gt;G68,AG69-0.1,AG69),AG69)</f>
        <v>10000</v>
      </c>
      <c r="AQ70" s="187"/>
      <c r="AR70" s="187">
        <f>AQ71</f>
        <v>30000</v>
      </c>
      <c r="AS70" s="90">
        <f>RANK(AR70,AR67:AR70,1)</f>
        <v>1</v>
      </c>
      <c r="AT70" s="60" t="str">
        <f t="shared" si="22"/>
        <v>Nigeria</v>
      </c>
      <c r="AU70" s="60">
        <f t="shared" si="22"/>
        <v>0</v>
      </c>
      <c r="AV70" s="60">
        <f t="shared" si="22"/>
        <v>0</v>
      </c>
      <c r="AW70" s="60">
        <f t="shared" si="22"/>
        <v>0</v>
      </c>
      <c r="AX70" s="60"/>
      <c r="AY70" s="60"/>
      <c r="AZ70" s="60"/>
      <c r="BA70" s="113">
        <v>4</v>
      </c>
      <c r="BB70" s="114" t="e">
        <f>VLOOKUP(4,AS67:AT70,2,FALSE)</f>
        <v>#N/A</v>
      </c>
      <c r="BC70" s="115"/>
      <c r="BD70" s="116" t="e">
        <f>VLOOKUP(4,AS67:AW70,3,FALSE)</f>
        <v>#N/A</v>
      </c>
      <c r="BE70" s="116" t="e">
        <f>VLOOKUP(4,AS67:AW70,4,FALSE)</f>
        <v>#N/A</v>
      </c>
      <c r="BF70" s="93" t="s">
        <v>12</v>
      </c>
      <c r="BG70" s="116" t="e">
        <f>VLOOKUP(4,AS67:AW70,5,FALSE)</f>
        <v>#N/A</v>
      </c>
      <c r="BH70" s="60"/>
      <c r="BI70" s="85"/>
      <c r="BJ70" s="85">
        <f>IF(E70&gt;G70,IF(Spielplan!E70&gt;Spielplan!G70,Punktemodus!$B$3,0),0)</f>
        <v>0</v>
      </c>
      <c r="BK70" s="85">
        <f>IF(E70=G70,IF(Spielplan!E70=Spielplan!G70,Punktemodus!$B$3,0),0)</f>
        <v>10</v>
      </c>
      <c r="BL70" s="85">
        <f>IF(E70&lt;G70,IF(Spielplan!E70&lt;Spielplan!G70,Punktemodus!$B$3,0),0)</f>
        <v>0</v>
      </c>
      <c r="BM70" s="85">
        <f>IF(E70=Spielplan!E70,IF(G70=Spielplan!G70,Punktemodus!$B$5,0),0)</f>
        <v>3</v>
      </c>
      <c r="BN70" s="85">
        <f>IF(E70=Spielplan!E70,Punktemodus!$B$7,0)</f>
        <v>1</v>
      </c>
      <c r="BO70" s="85">
        <f>IF(G70=Spielplan!G70,Punktemodus!$B$7,0)</f>
        <v>1</v>
      </c>
      <c r="BP70" s="137">
        <f>IF(Spielplan!E70="",0,SUM(BJ70:BO70))</f>
        <v>0</v>
      </c>
      <c r="BQ70" s="60"/>
      <c r="BR70" s="141"/>
      <c r="BS70" s="150"/>
      <c r="BT70" s="134"/>
      <c r="BU70" s="134"/>
      <c r="BV70" s="134"/>
      <c r="BW70" s="134"/>
      <c r="BX70" s="148"/>
      <c r="BY70" s="148"/>
      <c r="BZ70" s="134"/>
      <c r="CA70" s="134"/>
      <c r="CB70" s="134"/>
      <c r="CC70" s="134"/>
      <c r="CD70" s="134"/>
      <c r="CE70" s="134"/>
      <c r="CF70" s="144" t="str">
        <f>Spielplan!$BX$34</f>
        <v/>
      </c>
      <c r="CG70" s="145"/>
      <c r="CH70" s="146">
        <f>Spielplan!$BZ$34</f>
        <v>0</v>
      </c>
      <c r="CI70" s="134"/>
      <c r="CJ70" s="134">
        <f>IF(OR(CF70=$CF$18,CF70=$CF$19,CF70=$CF$34,CF70=$CF$35),Punktemodus!$B$19,0)</f>
        <v>30</v>
      </c>
      <c r="CK70" s="134"/>
      <c r="CL70" s="134"/>
      <c r="CM70" s="134"/>
      <c r="CN70" s="134"/>
      <c r="CO70" s="134"/>
      <c r="CP70" s="134"/>
      <c r="CQ70" s="155"/>
      <c r="CR70" s="155"/>
      <c r="CS70" s="155"/>
      <c r="CT70" s="155"/>
      <c r="CU70" s="155"/>
      <c r="CV70" s="155"/>
      <c r="CW70" s="134"/>
    </row>
    <row r="71" spans="1:101" ht="18.75" customHeight="1" thickBot="1" x14ac:dyDescent="0.3">
      <c r="A71" s="60"/>
      <c r="B71" s="60"/>
      <c r="C71" s="200" t="str">
        <f>C67</f>
        <v>Argentinien</v>
      </c>
      <c r="D71" s="201"/>
      <c r="E71" s="104"/>
      <c r="F71" s="93"/>
      <c r="G71" s="104"/>
      <c r="H71" s="200" t="str">
        <f>H68</f>
        <v>Nigeria</v>
      </c>
      <c r="I71" s="201"/>
      <c r="J71" s="60"/>
      <c r="K71" s="60" t="s">
        <v>105</v>
      </c>
      <c r="L71" s="60">
        <f t="shared" si="20"/>
        <v>0</v>
      </c>
      <c r="M71" s="60">
        <f>IF($E71="",0,IF($E71&gt;$G71,3,IF($E71=G71,1,0)))</f>
        <v>0</v>
      </c>
      <c r="N71" s="60"/>
      <c r="O71" s="60"/>
      <c r="P71" s="60">
        <f>IF($G71="",0,IF($E71&gt;$G71,0,IF($E71=$G71,1,3)))</f>
        <v>0</v>
      </c>
      <c r="Q71" s="60">
        <f>E71</f>
        <v>0</v>
      </c>
      <c r="R71" s="60"/>
      <c r="S71" s="60"/>
      <c r="T71" s="60">
        <f>G71</f>
        <v>0</v>
      </c>
      <c r="U71" s="60">
        <f>G71</f>
        <v>0</v>
      </c>
      <c r="V71" s="60"/>
      <c r="W71" s="60"/>
      <c r="X71" s="60">
        <f>E71</f>
        <v>0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187">
        <f>SUM(AN67:AN70)</f>
        <v>30000</v>
      </c>
      <c r="AO71" s="187">
        <f>SUM(AO67:AO70)</f>
        <v>30000</v>
      </c>
      <c r="AP71" s="187">
        <f>SUM(AP67:AP70)</f>
        <v>30000</v>
      </c>
      <c r="AQ71" s="187">
        <f>SUM(AQ67:AQ70)</f>
        <v>30000</v>
      </c>
      <c r="AR71" s="187"/>
      <c r="AS71" s="60"/>
      <c r="AT71" s="60"/>
      <c r="AU71" s="60"/>
      <c r="AV71" s="60"/>
      <c r="AW71" s="60"/>
      <c r="AX71" s="60"/>
      <c r="AY71" s="60"/>
      <c r="AZ71" s="60"/>
      <c r="BA71" s="92"/>
      <c r="BB71" s="60"/>
      <c r="BC71" s="60"/>
      <c r="BD71" s="60"/>
      <c r="BE71" s="60"/>
      <c r="BF71" s="60"/>
      <c r="BG71" s="60"/>
      <c r="BH71" s="60"/>
      <c r="BI71" s="60"/>
      <c r="BJ71" s="85">
        <f>IF(E71&gt;G71,IF(Spielplan!E71&gt;Spielplan!G71,Punktemodus!$B$3,0),0)</f>
        <v>0</v>
      </c>
      <c r="BK71" s="85">
        <f>IF(E71=G71,IF(Spielplan!E71=Spielplan!G71,Punktemodus!$B$3,0),0)</f>
        <v>10</v>
      </c>
      <c r="BL71" s="85">
        <f>IF(E71&lt;G71,IF(Spielplan!E71&lt;Spielplan!G71,Punktemodus!$B$3,0),0)</f>
        <v>0</v>
      </c>
      <c r="BM71" s="85">
        <f>IF(E71=Spielplan!E71,IF(G71=Spielplan!G71,Punktemodus!$B$5,0),0)</f>
        <v>3</v>
      </c>
      <c r="BN71" s="85">
        <f>IF(E71=Spielplan!E71,Punktemodus!$B$7,0)</f>
        <v>1</v>
      </c>
      <c r="BO71" s="85">
        <f>IF(G71=Spielplan!G71,Punktemodus!$B$7,0)</f>
        <v>1</v>
      </c>
      <c r="BP71" s="137">
        <f>IF(Spielplan!E71="",0,SUM(BJ71:BO71))</f>
        <v>0</v>
      </c>
      <c r="BQ71" s="60"/>
      <c r="BR71" s="141"/>
      <c r="BS71" s="134"/>
      <c r="BT71" s="134"/>
      <c r="BU71" s="134"/>
      <c r="BV71" s="134"/>
      <c r="BW71" s="134"/>
      <c r="BX71" s="148"/>
      <c r="BY71" s="148"/>
      <c r="BZ71" s="134"/>
      <c r="CA71" s="134"/>
      <c r="CB71" s="134"/>
      <c r="CC71" s="134"/>
      <c r="CD71" s="134"/>
      <c r="CE71" s="134"/>
      <c r="CF71" s="144" t="str">
        <f>Spielplan!$BX$35</f>
        <v/>
      </c>
      <c r="CG71" s="145"/>
      <c r="CH71" s="146">
        <f>Spielplan!$BZ$35</f>
        <v>0</v>
      </c>
      <c r="CI71" s="134"/>
      <c r="CJ71" s="134">
        <f>IF(OR(CF71=$CF$18,CF71=$CF$19,CF71=$CF$34,CF71=$CF$35),Punktemodus!$B$19,0)</f>
        <v>30</v>
      </c>
      <c r="CK71" s="134"/>
      <c r="CL71" s="134"/>
      <c r="CM71" s="134"/>
      <c r="CN71" s="134"/>
      <c r="CO71" s="134"/>
      <c r="CP71" s="134"/>
      <c r="CQ71" s="155"/>
      <c r="CR71" s="155"/>
      <c r="CS71" s="155"/>
      <c r="CT71" s="155"/>
      <c r="CU71" s="155"/>
      <c r="CV71" s="155"/>
      <c r="CW71" s="134"/>
    </row>
    <row r="72" spans="1:101" ht="18.75" customHeight="1" thickBot="1" x14ac:dyDescent="0.3">
      <c r="A72" s="60"/>
      <c r="B72" s="60"/>
      <c r="C72" s="206" t="str">
        <f>H67</f>
        <v>Bosnien</v>
      </c>
      <c r="D72" s="207"/>
      <c r="E72" s="104"/>
      <c r="F72" s="106"/>
      <c r="G72" s="104"/>
      <c r="H72" s="206" t="str">
        <f>C68</f>
        <v>Iran</v>
      </c>
      <c r="I72" s="207"/>
      <c r="J72" s="60"/>
      <c r="K72" s="60" t="s">
        <v>105</v>
      </c>
      <c r="L72" s="60">
        <f t="shared" si="20"/>
        <v>0</v>
      </c>
      <c r="M72" s="60"/>
      <c r="N72" s="60">
        <f>IF($E72="",0,IF($E72&gt;$G72,3,IF($E72=$G72,1,0)))</f>
        <v>0</v>
      </c>
      <c r="O72" s="60">
        <f>IF($G72="",0,IF($E72&gt;$G72,0,IF($E72=$G72,1,3)))</f>
        <v>0</v>
      </c>
      <c r="P72" s="60"/>
      <c r="Q72" s="60"/>
      <c r="R72" s="60">
        <f>E72</f>
        <v>0</v>
      </c>
      <c r="S72" s="60">
        <f>G72</f>
        <v>0</v>
      </c>
      <c r="T72" s="60"/>
      <c r="U72" s="60"/>
      <c r="V72" s="60">
        <f>G72</f>
        <v>0</v>
      </c>
      <c r="W72" s="60">
        <f>E72</f>
        <v>0</v>
      </c>
      <c r="X72" s="60"/>
      <c r="Y72" s="60"/>
      <c r="Z72" s="60" t="s">
        <v>30</v>
      </c>
      <c r="AA72" s="60"/>
      <c r="AB72" s="60"/>
      <c r="AC72" s="60"/>
      <c r="AD72" s="60"/>
      <c r="AE72" s="60"/>
      <c r="AF72" s="60"/>
      <c r="AG72" s="60" t="b">
        <f>OR(AG67=AG68,AG67=AG69,AG67=AG70,AG68=AG69,AG68=AG70,AG69=AG70)</f>
        <v>1</v>
      </c>
      <c r="AH72" s="60"/>
      <c r="AI72" s="60"/>
      <c r="AJ72" s="60"/>
      <c r="AK72" s="60"/>
      <c r="AL72" s="60"/>
      <c r="AM72" s="60"/>
      <c r="AN72" s="60"/>
      <c r="AO72" s="60" t="s">
        <v>34</v>
      </c>
      <c r="AP72" s="60"/>
      <c r="AQ72" s="60"/>
      <c r="AR72" s="60" t="b">
        <f>OR(AR67=AR68,AR67=AR69,AR67=AR70,AR68=AR69,AR68=AR70,AR69=AR70)</f>
        <v>1</v>
      </c>
      <c r="AS72" s="60"/>
      <c r="AT72" s="60"/>
      <c r="AU72" s="60"/>
      <c r="AV72" s="60"/>
      <c r="AW72" s="60"/>
      <c r="AX72" s="60"/>
      <c r="AY72" s="60"/>
      <c r="AZ72" s="60"/>
      <c r="BA72" s="92"/>
      <c r="BB72" s="60"/>
      <c r="BC72" s="60"/>
      <c r="BD72" s="60"/>
      <c r="BE72" s="60"/>
      <c r="BF72" s="60"/>
      <c r="BG72" s="60"/>
      <c r="BH72" s="60"/>
      <c r="BI72" s="60"/>
      <c r="BJ72" s="85">
        <f>IF(E72&gt;G72,IF(Spielplan!E72&gt;Spielplan!G72,Punktemodus!$B$3,0),0)</f>
        <v>0</v>
      </c>
      <c r="BK72" s="85">
        <f>IF(E72=G72,IF(Spielplan!E72=Spielplan!G72,Punktemodus!$B$3,0),0)</f>
        <v>10</v>
      </c>
      <c r="BL72" s="85">
        <f>IF(E72&lt;G72,IF(Spielplan!E72&lt;Spielplan!G72,Punktemodus!$B$3,0),0)</f>
        <v>0</v>
      </c>
      <c r="BM72" s="85">
        <f>IF(E72=Spielplan!E72,IF(G72=Spielplan!G72,Punktemodus!$B$5,0),0)</f>
        <v>3</v>
      </c>
      <c r="BN72" s="85">
        <f>IF(E72=Spielplan!E72,Punktemodus!$B$7,0)</f>
        <v>1</v>
      </c>
      <c r="BO72" s="85">
        <f>IF(G72=Spielplan!G72,Punktemodus!$B$7,0)</f>
        <v>1</v>
      </c>
      <c r="BP72" s="137">
        <f>IF(Spielplan!E72="",0,SUM(BJ72:BO72))</f>
        <v>0</v>
      </c>
      <c r="BQ72" s="60"/>
      <c r="BR72" s="141"/>
      <c r="BS72" s="153" t="s">
        <v>126</v>
      </c>
      <c r="BT72" s="144" t="str">
        <f>Spielplan!$BL$36</f>
        <v/>
      </c>
      <c r="BU72" s="145"/>
      <c r="BV72" s="146">
        <f>Spielplan!$BN$36</f>
        <v>0</v>
      </c>
      <c r="BW72" s="147"/>
      <c r="BX72" s="148">
        <f>IF(BT36=BT72,Punktemodus!$B$11,0)</f>
        <v>10</v>
      </c>
      <c r="BY72" s="148">
        <f>IF(BT72=BT21,Punktemodus!B13,0)</f>
        <v>5</v>
      </c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55"/>
      <c r="CR72" s="155"/>
      <c r="CS72" s="155"/>
      <c r="CT72" s="155"/>
      <c r="CU72" s="155"/>
      <c r="CV72" s="155"/>
      <c r="CW72" s="134"/>
    </row>
    <row r="73" spans="1:101" ht="18.75" customHeight="1" thickBot="1" x14ac:dyDescent="0.25">
      <c r="A73" s="60"/>
      <c r="B73" s="60"/>
      <c r="C73" s="136" t="str">
        <f>IF(G72="","",IF(AR72=TRUE,"Achtung: Fehler in Tabelle!",""))</f>
        <v/>
      </c>
      <c r="D73" s="60"/>
      <c r="E73" s="85"/>
      <c r="F73" s="60"/>
      <c r="G73" s="85"/>
      <c r="H73" s="60"/>
      <c r="I73" s="60"/>
      <c r="J73" s="60"/>
      <c r="K73" s="60"/>
      <c r="L73" s="60"/>
      <c r="M73" s="60">
        <f t="shared" ref="M73:X73" si="23">SUM(M67:M72)</f>
        <v>0</v>
      </c>
      <c r="N73" s="60">
        <f t="shared" si="23"/>
        <v>0</v>
      </c>
      <c r="O73" s="60">
        <f t="shared" si="23"/>
        <v>0</v>
      </c>
      <c r="P73" s="60">
        <f t="shared" si="23"/>
        <v>0</v>
      </c>
      <c r="Q73" s="60">
        <f t="shared" si="23"/>
        <v>0</v>
      </c>
      <c r="R73" s="60">
        <f t="shared" si="23"/>
        <v>0</v>
      </c>
      <c r="S73" s="60">
        <f t="shared" si="23"/>
        <v>0</v>
      </c>
      <c r="T73" s="60">
        <f t="shared" si="23"/>
        <v>0</v>
      </c>
      <c r="U73" s="60">
        <f t="shared" si="23"/>
        <v>0</v>
      </c>
      <c r="V73" s="60">
        <f t="shared" si="23"/>
        <v>0</v>
      </c>
      <c r="W73" s="60">
        <f t="shared" si="23"/>
        <v>0</v>
      </c>
      <c r="X73" s="60">
        <f t="shared" si="23"/>
        <v>0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160">
        <f>SUM(BP67:BP72)</f>
        <v>0</v>
      </c>
      <c r="BQ73" s="60"/>
      <c r="BR73" s="141"/>
      <c r="BS73" s="149" t="s">
        <v>127</v>
      </c>
      <c r="BT73" s="144" t="str">
        <f>Spielplan!$BL$37</f>
        <v/>
      </c>
      <c r="BU73" s="145"/>
      <c r="BV73" s="146">
        <f>Spielplan!$BN$37</f>
        <v>0</v>
      </c>
      <c r="BW73" s="134"/>
      <c r="BX73" s="148">
        <f>IF(BT37=BT73,Punktemodus!$B$11,0)</f>
        <v>10</v>
      </c>
      <c r="BY73" s="148">
        <f>IF(BT73=BT20,Punktemodus!B13,0)</f>
        <v>5</v>
      </c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55"/>
      <c r="CR73" s="155"/>
      <c r="CS73" s="155"/>
      <c r="CT73" s="155"/>
      <c r="CU73" s="155"/>
      <c r="CV73" s="155"/>
      <c r="CW73" s="134"/>
    </row>
    <row r="74" spans="1:101" ht="18.75" customHeight="1" thickBot="1" x14ac:dyDescent="0.3">
      <c r="A74" s="60"/>
      <c r="B74" s="60"/>
      <c r="C74" s="60"/>
      <c r="D74" s="60"/>
      <c r="E74" s="85"/>
      <c r="F74" s="60"/>
      <c r="G74" s="85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138"/>
      <c r="BQ74" s="60"/>
      <c r="BR74" s="141"/>
      <c r="BS74" s="150"/>
      <c r="BT74" s="134"/>
      <c r="BU74" s="134"/>
      <c r="BV74" s="134"/>
      <c r="BW74" s="134"/>
      <c r="BX74" s="148"/>
      <c r="BY74" s="148"/>
      <c r="BZ74" s="134"/>
      <c r="CA74" s="144" t="str">
        <f>Spielplan!$BS$38</f>
        <v/>
      </c>
      <c r="CB74" s="145"/>
      <c r="CC74" s="146">
        <f>Spielplan!$BU$38</f>
        <v>0</v>
      </c>
      <c r="CD74" s="147"/>
      <c r="CE74" s="134">
        <f>IF(CA74=CA38,Punktemodus!B15,0)</f>
        <v>20</v>
      </c>
      <c r="CF74" s="148">
        <f>IF(OR(CA74=$CA$14,CA74=$CA$15,CA74=$CA$22,CA74=$CA$23,CA74=$CA$30,CA74=$CA$31,CA74=$CA$39),Punktemodus!B17,0)</f>
        <v>10</v>
      </c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</row>
    <row r="75" spans="1:101" ht="18.75" customHeight="1" thickBot="1" x14ac:dyDescent="0.25">
      <c r="A75" s="60"/>
      <c r="B75" s="60"/>
      <c r="C75" s="60"/>
      <c r="D75" s="60"/>
      <c r="E75" s="85"/>
      <c r="F75" s="60"/>
      <c r="G75" s="85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138"/>
      <c r="BQ75" s="60"/>
      <c r="BR75" s="141"/>
      <c r="BS75" s="134"/>
      <c r="BT75" s="134"/>
      <c r="BU75" s="134"/>
      <c r="BV75" s="134"/>
      <c r="BW75" s="134"/>
      <c r="BX75" s="148"/>
      <c r="BY75" s="148"/>
      <c r="BZ75" s="134"/>
      <c r="CA75" s="144" t="str">
        <f>Spielplan!$BS$39</f>
        <v/>
      </c>
      <c r="CB75" s="145"/>
      <c r="CC75" s="146">
        <f>Spielplan!$BU$39</f>
        <v>0</v>
      </c>
      <c r="CD75" s="134"/>
      <c r="CE75" s="134">
        <f>IF(CA75=CA39,Punktemodus!B15,0)</f>
        <v>20</v>
      </c>
      <c r="CF75" s="148">
        <f>IF(OR(CA75=$CA$14,CA75=$CA$15,CA75=$CA$22,CA75=$CA$23,CA75=$CA$30,CA75=$CA$31,CA75=$CA$38),Punktemodus!B17,0)</f>
        <v>10</v>
      </c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</row>
    <row r="76" spans="1:101" ht="18.75" customHeight="1" thickBot="1" x14ac:dyDescent="0.3">
      <c r="A76" s="60"/>
      <c r="B76" s="60"/>
      <c r="C76" s="88" t="s">
        <v>92</v>
      </c>
      <c r="D76" s="60"/>
      <c r="E76" s="85"/>
      <c r="F76" s="60"/>
      <c r="G76" s="85"/>
      <c r="H76" s="60"/>
      <c r="I76" s="60"/>
      <c r="J76" s="60"/>
      <c r="K76" s="60"/>
      <c r="L76" s="60"/>
      <c r="M76" s="60" t="s">
        <v>4</v>
      </c>
      <c r="N76" s="60"/>
      <c r="O76" s="60"/>
      <c r="P76" s="60"/>
      <c r="Q76" s="60" t="s">
        <v>6</v>
      </c>
      <c r="R76" s="60"/>
      <c r="S76" s="60"/>
      <c r="T76" s="60"/>
      <c r="U76" s="60" t="s">
        <v>7</v>
      </c>
      <c r="V76" s="60"/>
      <c r="W76" s="60"/>
      <c r="X76" s="60"/>
      <c r="Y76" s="60"/>
      <c r="Z76" s="60" t="s">
        <v>4</v>
      </c>
      <c r="AA76" s="60" t="s">
        <v>5</v>
      </c>
      <c r="AB76" s="60"/>
      <c r="AC76" s="60"/>
      <c r="AD76" s="60" t="s">
        <v>9</v>
      </c>
      <c r="AE76" s="60"/>
      <c r="AF76" s="60"/>
      <c r="AG76" s="60"/>
      <c r="AH76" s="60" t="s">
        <v>32</v>
      </c>
      <c r="AI76" s="60"/>
      <c r="AJ76" s="60"/>
      <c r="AK76" s="60"/>
      <c r="AL76" s="60"/>
      <c r="AM76" s="60"/>
      <c r="AN76" s="60" t="s">
        <v>35</v>
      </c>
      <c r="AO76" s="60"/>
      <c r="AP76" s="60"/>
      <c r="AQ76" s="60"/>
      <c r="AR76" s="60"/>
      <c r="AS76" s="60" t="s">
        <v>33</v>
      </c>
      <c r="AT76" s="60"/>
      <c r="AU76" s="60"/>
      <c r="AV76" s="60"/>
      <c r="AW76" s="60"/>
      <c r="AX76" s="60"/>
      <c r="AY76" s="60"/>
      <c r="AZ76" s="60"/>
      <c r="BA76" s="60"/>
      <c r="BB76" s="89" t="s">
        <v>10</v>
      </c>
      <c r="BC76" s="60"/>
      <c r="BD76" s="90" t="s">
        <v>4</v>
      </c>
      <c r="BE76" s="60"/>
      <c r="BF76" s="61" t="s">
        <v>5</v>
      </c>
      <c r="BG76" s="60"/>
      <c r="BH76" s="60"/>
      <c r="BI76" s="85"/>
      <c r="BJ76" s="60"/>
      <c r="BK76" s="60"/>
      <c r="BL76" s="60"/>
      <c r="BM76" s="60"/>
      <c r="BN76" s="60"/>
      <c r="BO76" s="60"/>
      <c r="BP76" s="138"/>
      <c r="BQ76" s="85"/>
      <c r="BR76" s="141"/>
      <c r="BS76" s="153" t="s">
        <v>128</v>
      </c>
      <c r="BT76" s="144" t="str">
        <f>Spielplan!$BL$40</f>
        <v/>
      </c>
      <c r="BU76" s="145"/>
      <c r="BV76" s="146">
        <f>Spielplan!$BN$40</f>
        <v>0</v>
      </c>
      <c r="BW76" s="147"/>
      <c r="BX76" s="148">
        <f>IF(BT40=BT76,Punktemodus!$B$11,0)</f>
        <v>10</v>
      </c>
      <c r="BY76" s="148">
        <f>IF(BT76=BT25,Punktemodus!B13,0)</f>
        <v>5</v>
      </c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</row>
    <row r="77" spans="1:101" ht="18.75" customHeight="1" thickBot="1" x14ac:dyDescent="0.25">
      <c r="A77" s="60"/>
      <c r="B77" s="60"/>
      <c r="C77" s="60"/>
      <c r="D77" s="60"/>
      <c r="E77" s="85"/>
      <c r="F77" s="60"/>
      <c r="G77" s="85"/>
      <c r="H77" s="60"/>
      <c r="I77" s="60"/>
      <c r="J77" s="60"/>
      <c r="K77" s="60"/>
      <c r="L77" s="60"/>
      <c r="M77" s="60" t="s">
        <v>0</v>
      </c>
      <c r="N77" s="60" t="s">
        <v>1</v>
      </c>
      <c r="O77" s="60" t="s">
        <v>2</v>
      </c>
      <c r="P77" s="60" t="s">
        <v>3</v>
      </c>
      <c r="Q77" s="60" t="s">
        <v>0</v>
      </c>
      <c r="R77" s="60" t="s">
        <v>1</v>
      </c>
      <c r="S77" s="60" t="s">
        <v>2</v>
      </c>
      <c r="T77" s="60" t="s">
        <v>3</v>
      </c>
      <c r="U77" s="60" t="s">
        <v>0</v>
      </c>
      <c r="V77" s="60" t="s">
        <v>1</v>
      </c>
      <c r="W77" s="60" t="s">
        <v>2</v>
      </c>
      <c r="X77" s="60" t="s">
        <v>3</v>
      </c>
      <c r="Y77" s="60"/>
      <c r="Z77" s="60" t="s">
        <v>8</v>
      </c>
      <c r="AA77" s="60"/>
      <c r="AB77" s="60"/>
      <c r="AC77" s="60"/>
      <c r="AD77" s="60"/>
      <c r="AE77" s="60"/>
      <c r="AF77" s="60"/>
      <c r="AG77" s="60"/>
      <c r="AH77" s="60" t="s">
        <v>31</v>
      </c>
      <c r="AI77" s="60"/>
      <c r="AJ77" s="60"/>
      <c r="AK77" s="60"/>
      <c r="AL77" s="60"/>
      <c r="AM77" s="60"/>
      <c r="AN77" s="60" t="str">
        <f>AI78</f>
        <v>Deutschland</v>
      </c>
      <c r="AO77" s="60" t="str">
        <f>AI79</f>
        <v>Portugal</v>
      </c>
      <c r="AP77" s="60" t="str">
        <f>AI80</f>
        <v>Ghana</v>
      </c>
      <c r="AQ77" s="60" t="str">
        <f>AI81</f>
        <v>USA</v>
      </c>
      <c r="AR77" s="60"/>
      <c r="AS77" s="60" t="s">
        <v>31</v>
      </c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85"/>
      <c r="BJ77" s="85"/>
      <c r="BK77" s="85"/>
      <c r="BL77" s="85"/>
      <c r="BM77" s="85"/>
      <c r="BN77" s="85"/>
      <c r="BO77" s="85"/>
      <c r="BP77" s="137"/>
      <c r="BQ77" s="85"/>
      <c r="BR77" s="141"/>
      <c r="BS77" s="149" t="s">
        <v>129</v>
      </c>
      <c r="BT77" s="144" t="str">
        <f>Spielplan!$BL$41</f>
        <v/>
      </c>
      <c r="BU77" s="145"/>
      <c r="BV77" s="146">
        <f>Spielplan!$BN$41</f>
        <v>0</v>
      </c>
      <c r="BW77" s="134"/>
      <c r="BX77" s="148">
        <f>IF(BT41=BT77,Punktemodus!$B$11,0)</f>
        <v>10</v>
      </c>
      <c r="BY77" s="148">
        <f>IF(BT77=BT24,Punktemodus!B13,0)</f>
        <v>5</v>
      </c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</row>
    <row r="78" spans="1:101" ht="18.75" customHeight="1" thickBot="1" x14ac:dyDescent="0.3">
      <c r="A78" s="60"/>
      <c r="B78" s="60"/>
      <c r="C78" s="211" t="str">
        <f>Spielplan!$C$78</f>
        <v>Deutschland</v>
      </c>
      <c r="D78" s="212"/>
      <c r="E78" s="104"/>
      <c r="F78" s="93"/>
      <c r="G78" s="104"/>
      <c r="H78" s="211" t="str">
        <f>Spielplan!$H$78</f>
        <v>Portugal</v>
      </c>
      <c r="I78" s="212"/>
      <c r="J78" s="60"/>
      <c r="K78" s="60" t="s">
        <v>108</v>
      </c>
      <c r="L78" s="60">
        <f t="shared" ref="L78:L83" si="24">IF(E78-G78&gt;0,1,IF(G78=E78,0,-1))</f>
        <v>0</v>
      </c>
      <c r="M78" s="60">
        <f>IF($E78="",0,IF($E78&gt;$G78,3,IF($E78=G78,1,0)))</f>
        <v>0</v>
      </c>
      <c r="N78" s="60">
        <f>IF($G78="",0,IF($E78&gt;$G78,0,IF($E78=G78,1,3)))</f>
        <v>0</v>
      </c>
      <c r="O78" s="60"/>
      <c r="P78" s="60"/>
      <c r="Q78" s="60">
        <f>E78</f>
        <v>0</v>
      </c>
      <c r="R78" s="60">
        <f>G78</f>
        <v>0</v>
      </c>
      <c r="S78" s="60"/>
      <c r="T78" s="60"/>
      <c r="U78" s="60">
        <f>G78</f>
        <v>0</v>
      </c>
      <c r="V78" s="60">
        <f>E78</f>
        <v>0</v>
      </c>
      <c r="W78" s="60"/>
      <c r="X78" s="60"/>
      <c r="Y78" s="60"/>
      <c r="Z78" s="60">
        <f>M84</f>
        <v>0</v>
      </c>
      <c r="AA78" s="60">
        <f>Q84</f>
        <v>0</v>
      </c>
      <c r="AB78" s="60">
        <f>U84</f>
        <v>0</v>
      </c>
      <c r="AC78" s="60">
        <f>AA78-AB78</f>
        <v>0</v>
      </c>
      <c r="AD78" s="60">
        <f>IF(Z78&gt;Z79,-1,0)</f>
        <v>0</v>
      </c>
      <c r="AE78" s="60">
        <f>IF(Z78&gt;Z80,-1,0)</f>
        <v>0</v>
      </c>
      <c r="AF78" s="60">
        <f>IF(Z78&gt;Z81,-1,0)</f>
        <v>0</v>
      </c>
      <c r="AG78" s="60">
        <f>10000-(AJ78*1000+AM78*100+AK78*10)</f>
        <v>10000</v>
      </c>
      <c r="AH78" s="90">
        <f>RANK(AG78,AG78:AG81,1)</f>
        <v>1</v>
      </c>
      <c r="AI78" s="60" t="str">
        <f>C78</f>
        <v>Deutschland</v>
      </c>
      <c r="AJ78" s="60">
        <f t="shared" ref="AJ78:AL81" si="25">Z78</f>
        <v>0</v>
      </c>
      <c r="AK78" s="60">
        <f t="shared" si="25"/>
        <v>0</v>
      </c>
      <c r="AL78" s="60">
        <f t="shared" si="25"/>
        <v>0</v>
      </c>
      <c r="AM78" s="60">
        <f>AK78-AL78</f>
        <v>0</v>
      </c>
      <c r="AN78" s="187"/>
      <c r="AO78" s="187">
        <f>IF(AG79=AG78,IF(G78&gt;E78,AG79-0.1,AG79),AG79)</f>
        <v>10000</v>
      </c>
      <c r="AP78" s="187">
        <f>IF(AG80=AG78,IF(G80&gt;E80,AG80-0.1,AG80),AG80)</f>
        <v>10000</v>
      </c>
      <c r="AQ78" s="187">
        <f>IF(AG81=AG78,IF(G82&gt;E82,AG81-0.1,AG81),AG81)</f>
        <v>10000</v>
      </c>
      <c r="AR78" s="187">
        <f>AN82</f>
        <v>30000</v>
      </c>
      <c r="AS78" s="90">
        <f>RANK(AR78,AR78:AR81,1)</f>
        <v>1</v>
      </c>
      <c r="AT78" s="60" t="str">
        <f t="shared" ref="AT78:AW81" si="26">AI78</f>
        <v>Deutschland</v>
      </c>
      <c r="AU78" s="60">
        <f t="shared" si="26"/>
        <v>0</v>
      </c>
      <c r="AV78" s="60">
        <f t="shared" si="26"/>
        <v>0</v>
      </c>
      <c r="AW78" s="60">
        <f t="shared" si="26"/>
        <v>0</v>
      </c>
      <c r="AX78" s="60"/>
      <c r="AY78" s="60"/>
      <c r="AZ78" s="60"/>
      <c r="BA78" s="213">
        <v>1</v>
      </c>
      <c r="BB78" s="211" t="str">
        <f>VLOOKUP(1,AS78:AT81,2,FALSE)</f>
        <v>Deutschland</v>
      </c>
      <c r="BC78" s="214"/>
      <c r="BD78" s="215">
        <f>VLOOKUP(1,AS78:AW81,3,FALSE)</f>
        <v>0</v>
      </c>
      <c r="BE78" s="216">
        <f>VLOOKUP(1,AS78:AW81,4,FALSE)</f>
        <v>0</v>
      </c>
      <c r="BF78" s="93" t="s">
        <v>12</v>
      </c>
      <c r="BG78" s="216">
        <f>VLOOKUP(1,AS78:AW81,5,FALSE)</f>
        <v>0</v>
      </c>
      <c r="BH78" s="217" t="s">
        <v>123</v>
      </c>
      <c r="BI78" s="85"/>
      <c r="BJ78" s="85">
        <f>IF(E78&gt;G78,IF(Spielplan!E78&gt;Spielplan!G78,Punktemodus!$B$3,0),0)</f>
        <v>0</v>
      </c>
      <c r="BK78" s="85">
        <f>IF(E78=G78,IF(Spielplan!E78=Spielplan!G78,Punktemodus!$B$3,0),0)</f>
        <v>10</v>
      </c>
      <c r="BL78" s="85">
        <f>IF(E78&lt;G78,IF(Spielplan!E78&lt;Spielplan!G78,Punktemodus!$B$3,0),0)</f>
        <v>0</v>
      </c>
      <c r="BM78" s="85">
        <f>IF(E78=Spielplan!E78,IF(G78=Spielplan!G78,Punktemodus!$B$5,0),0)</f>
        <v>3</v>
      </c>
      <c r="BN78" s="85">
        <f>IF(E78=Spielplan!E78,Punktemodus!$B$7,0)</f>
        <v>1</v>
      </c>
      <c r="BO78" s="85">
        <f>IF(G78=Spielplan!G78,Punktemodus!$B$7,0)</f>
        <v>1</v>
      </c>
      <c r="BP78" s="137">
        <f>IF(Spielplan!E78="",0,SUM(BJ78:BO78))</f>
        <v>0</v>
      </c>
      <c r="BQ78" s="85"/>
      <c r="BR78" s="141"/>
      <c r="BS78" s="150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</row>
    <row r="79" spans="1:101" ht="18.75" customHeight="1" thickBot="1" x14ac:dyDescent="0.3">
      <c r="A79" s="60"/>
      <c r="B79" s="60"/>
      <c r="C79" s="218" t="str">
        <f>Spielplan!$C$79</f>
        <v>Ghana</v>
      </c>
      <c r="D79" s="219"/>
      <c r="E79" s="104"/>
      <c r="F79" s="93"/>
      <c r="G79" s="104"/>
      <c r="H79" s="218" t="str">
        <f>Spielplan!$H$79</f>
        <v>USA</v>
      </c>
      <c r="I79" s="219"/>
      <c r="J79" s="60"/>
      <c r="K79" s="60" t="s">
        <v>109</v>
      </c>
      <c r="L79" s="60">
        <f t="shared" si="24"/>
        <v>0</v>
      </c>
      <c r="M79" s="60"/>
      <c r="N79" s="60"/>
      <c r="O79" s="60">
        <f>IF($E79="",0,IF($E79&gt;$G79,3,IF($E79=$G79,1,0)))</f>
        <v>0</v>
      </c>
      <c r="P79" s="60">
        <f>IF($G79="",0,IF($E79&gt;$G79,0,IF($E79=$G79,1,3)))</f>
        <v>0</v>
      </c>
      <c r="Q79" s="60"/>
      <c r="R79" s="60"/>
      <c r="S79" s="60">
        <f>E79</f>
        <v>0</v>
      </c>
      <c r="T79" s="60">
        <f>G79</f>
        <v>0</v>
      </c>
      <c r="U79" s="60"/>
      <c r="V79" s="60"/>
      <c r="W79" s="60">
        <f>G79</f>
        <v>0</v>
      </c>
      <c r="X79" s="60">
        <f>E79</f>
        <v>0</v>
      </c>
      <c r="Y79" s="60"/>
      <c r="Z79" s="60">
        <f>N84</f>
        <v>0</v>
      </c>
      <c r="AA79" s="60">
        <f>R84</f>
        <v>0</v>
      </c>
      <c r="AB79" s="60">
        <f>V84</f>
        <v>0</v>
      </c>
      <c r="AC79" s="60">
        <f>AA79-AB79</f>
        <v>0</v>
      </c>
      <c r="AD79" s="60">
        <f>IF(Z79&gt;Z78,-1,0)</f>
        <v>0</v>
      </c>
      <c r="AE79" s="60">
        <f>IF(Z79&gt;Z80,-1,0)</f>
        <v>0</v>
      </c>
      <c r="AF79" s="60">
        <f>IF(Z79&gt;Z81,-1,0)</f>
        <v>0</v>
      </c>
      <c r="AG79" s="60">
        <f>10000-(AJ79*1000+AM79*100+AK79*10)</f>
        <v>10000</v>
      </c>
      <c r="AH79" s="90">
        <f>RANK(AG79,AG78:AG81,1)</f>
        <v>1</v>
      </c>
      <c r="AI79" s="60" t="str">
        <f>H78</f>
        <v>Portugal</v>
      </c>
      <c r="AJ79" s="60">
        <f t="shared" si="25"/>
        <v>0</v>
      </c>
      <c r="AK79" s="60">
        <f t="shared" si="25"/>
        <v>0</v>
      </c>
      <c r="AL79" s="60">
        <f t="shared" si="25"/>
        <v>0</v>
      </c>
      <c r="AM79" s="60">
        <f>AK79-AL79</f>
        <v>0</v>
      </c>
      <c r="AN79" s="187">
        <f>IF(AG78=AG79,IF(E78&gt;G78,AG78-0.1,AG78),AG78)</f>
        <v>10000</v>
      </c>
      <c r="AO79" s="187"/>
      <c r="AP79" s="187">
        <f>IF(AG80=AG79,IF(G83&gt;E83,AG80-0.1,AG80),AG80)</f>
        <v>10000</v>
      </c>
      <c r="AQ79" s="187">
        <f>IF(AG81=AG79,IF(G81&gt;E81,AG81-0.1,AG81),AG81)</f>
        <v>10000</v>
      </c>
      <c r="AR79" s="187">
        <f>AO82</f>
        <v>30000</v>
      </c>
      <c r="AS79" s="90">
        <f>RANK(AR79,AR78:AR81,1)</f>
        <v>1</v>
      </c>
      <c r="AT79" s="60" t="str">
        <f t="shared" si="26"/>
        <v>Portugal</v>
      </c>
      <c r="AU79" s="60">
        <f t="shared" si="26"/>
        <v>0</v>
      </c>
      <c r="AV79" s="60">
        <f t="shared" si="26"/>
        <v>0</v>
      </c>
      <c r="AW79" s="60">
        <f t="shared" si="26"/>
        <v>0</v>
      </c>
      <c r="AX79" s="60"/>
      <c r="AY79" s="60"/>
      <c r="AZ79" s="60"/>
      <c r="BA79" s="220">
        <v>2</v>
      </c>
      <c r="BB79" s="218" t="e">
        <f>VLOOKUP(2,AS78:AT81,2,FALSE)</f>
        <v>#N/A</v>
      </c>
      <c r="BC79" s="221"/>
      <c r="BD79" s="222" t="e">
        <f>VLOOKUP(2,AS78:AW81,3,FALSE)</f>
        <v>#N/A</v>
      </c>
      <c r="BE79" s="223" t="e">
        <f>VLOOKUP(2,AS78:AW81,4,FALSE)</f>
        <v>#N/A</v>
      </c>
      <c r="BF79" s="93" t="s">
        <v>12</v>
      </c>
      <c r="BG79" s="223" t="e">
        <f>VLOOKUP(2,AS78:AW81,5,FALSE)</f>
        <v>#N/A</v>
      </c>
      <c r="BH79" s="223" t="s">
        <v>129</v>
      </c>
      <c r="BI79" s="85"/>
      <c r="BJ79" s="85">
        <f>IF(E79&gt;G79,IF(Spielplan!E79&gt;Spielplan!G79,Punktemodus!$B$3,0),0)</f>
        <v>0</v>
      </c>
      <c r="BK79" s="85">
        <f>IF(E79=G79,IF(Spielplan!E79=Spielplan!G79,Punktemodus!$B$3,0),0)</f>
        <v>10</v>
      </c>
      <c r="BL79" s="85">
        <f>IF(E79&lt;G79,IF(Spielplan!E79&lt;Spielplan!G79,Punktemodus!$B$3,0),0)</f>
        <v>0</v>
      </c>
      <c r="BM79" s="85">
        <f>IF(E79=Spielplan!E79,IF(G79=Spielplan!G79,Punktemodus!$B$5,0),0)</f>
        <v>3</v>
      </c>
      <c r="BN79" s="85">
        <f>IF(E79=Spielplan!E79,Punktemodus!$B$7,0)</f>
        <v>1</v>
      </c>
      <c r="BO79" s="85">
        <f>IF(G79=Spielplan!G79,Punktemodus!$B$7,0)</f>
        <v>1</v>
      </c>
      <c r="BP79" s="137">
        <f>IF(Spielplan!E79="",0,SUM(BJ79:BO79))</f>
        <v>0</v>
      </c>
      <c r="BQ79" s="85"/>
      <c r="BR79" s="141"/>
      <c r="BS79" s="134"/>
      <c r="BT79" s="134"/>
      <c r="BU79" s="134"/>
      <c r="BV79" s="134"/>
      <c r="BW79" s="134"/>
      <c r="BX79" s="134"/>
      <c r="BY79" s="134"/>
      <c r="BZ79" s="161">
        <f>SUM(BX48:BY77)</f>
        <v>240</v>
      </c>
      <c r="CA79" s="134"/>
      <c r="CB79" s="134"/>
      <c r="CC79" s="134"/>
      <c r="CD79" s="134"/>
      <c r="CE79" s="161">
        <f>CE50+CF50+CE51+CF51+CE58+CF58+CE59+CF59+CE66+CF66+CE67+CF67+CE74+CF74+CE75+CF75</f>
        <v>240</v>
      </c>
      <c r="CF79" s="134"/>
      <c r="CG79" s="134"/>
      <c r="CH79" s="134"/>
      <c r="CI79" s="134"/>
      <c r="CJ79" s="161">
        <f>CJ54+CJ55+CJ70+CJ71</f>
        <v>120</v>
      </c>
      <c r="CK79" s="134"/>
      <c r="CL79" s="134"/>
      <c r="CM79" s="134"/>
      <c r="CN79" s="134"/>
      <c r="CO79" s="161">
        <f>SUM(CO59:CO60)</f>
        <v>80</v>
      </c>
      <c r="CP79" s="134"/>
      <c r="CQ79" s="134"/>
      <c r="CR79" s="134"/>
      <c r="CS79" s="161">
        <f>CS54</f>
        <v>50</v>
      </c>
      <c r="CT79" s="134"/>
      <c r="CU79" s="134"/>
      <c r="CV79" s="134"/>
      <c r="CW79" s="134"/>
    </row>
    <row r="80" spans="1:101" ht="18.75" customHeight="1" thickBot="1" x14ac:dyDescent="0.3">
      <c r="A80" s="60"/>
      <c r="B80" s="60"/>
      <c r="C80" s="211" t="str">
        <f>C78</f>
        <v>Deutschland</v>
      </c>
      <c r="D80" s="212"/>
      <c r="E80" s="104"/>
      <c r="F80" s="93"/>
      <c r="G80" s="104"/>
      <c r="H80" s="211" t="str">
        <f>C79</f>
        <v>Ghana</v>
      </c>
      <c r="I80" s="212"/>
      <c r="J80" s="60"/>
      <c r="K80" s="60" t="s">
        <v>110</v>
      </c>
      <c r="L80" s="60">
        <f t="shared" si="24"/>
        <v>0</v>
      </c>
      <c r="M80" s="60">
        <f>IF($E80="",0,IF($E80&gt;$G80,3,IF($E80=G80,1,0)))</f>
        <v>0</v>
      </c>
      <c r="N80" s="60"/>
      <c r="O80" s="60">
        <f>IF($G80="",0,IF($E80&gt;$G80,0,IF($E80=$G80,1,3)))</f>
        <v>0</v>
      </c>
      <c r="P80" s="60"/>
      <c r="Q80" s="60">
        <f>E80</f>
        <v>0</v>
      </c>
      <c r="R80" s="60"/>
      <c r="S80" s="60">
        <f>G80</f>
        <v>0</v>
      </c>
      <c r="T80" s="60"/>
      <c r="U80" s="60">
        <f>G80</f>
        <v>0</v>
      </c>
      <c r="V80" s="60"/>
      <c r="W80" s="60">
        <f>E80</f>
        <v>0</v>
      </c>
      <c r="X80" s="60"/>
      <c r="Y80" s="60"/>
      <c r="Z80" s="60">
        <f>O84</f>
        <v>0</v>
      </c>
      <c r="AA80" s="60">
        <f>S84</f>
        <v>0</v>
      </c>
      <c r="AB80" s="60">
        <f>W84</f>
        <v>0</v>
      </c>
      <c r="AC80" s="60">
        <f>AA80-AB80</f>
        <v>0</v>
      </c>
      <c r="AD80" s="60">
        <f>IF(Z80&gt;Z78,-1,0)</f>
        <v>0</v>
      </c>
      <c r="AE80" s="60">
        <f>IF(Z80&gt;Z79,-1,0)</f>
        <v>0</v>
      </c>
      <c r="AF80" s="60">
        <f>IF(Z80&gt;Z81,-1,0)</f>
        <v>0</v>
      </c>
      <c r="AG80" s="60">
        <f>10000-(AJ80*1000+AM80*100+AK80*10)</f>
        <v>10000</v>
      </c>
      <c r="AH80" s="90">
        <f>RANK(AG80,AG78:AG81,1)</f>
        <v>1</v>
      </c>
      <c r="AI80" s="60" t="str">
        <f>C79</f>
        <v>Ghana</v>
      </c>
      <c r="AJ80" s="60">
        <f t="shared" si="25"/>
        <v>0</v>
      </c>
      <c r="AK80" s="60">
        <f t="shared" si="25"/>
        <v>0</v>
      </c>
      <c r="AL80" s="60">
        <f t="shared" si="25"/>
        <v>0</v>
      </c>
      <c r="AM80" s="60">
        <f>AK80-AL80</f>
        <v>0</v>
      </c>
      <c r="AN80" s="187">
        <f>IF(AG78=AG80,IF(E80&gt;G80,AG78-0.1,AG78),AG78)</f>
        <v>10000</v>
      </c>
      <c r="AO80" s="187">
        <f>IF(AG79=AG80,IF(E83&gt;G83,AG79-0.1,AG79),AG79)</f>
        <v>10000</v>
      </c>
      <c r="AP80" s="187"/>
      <c r="AQ80" s="187">
        <f>IF(AG81=AG80,IF(G79&gt;E79,AG81-0.1,AG81),AG81)</f>
        <v>10000</v>
      </c>
      <c r="AR80" s="187">
        <f>AP82</f>
        <v>30000</v>
      </c>
      <c r="AS80" s="90">
        <f>RANK(AR80,AR78:AR81,1)</f>
        <v>1</v>
      </c>
      <c r="AT80" s="60" t="str">
        <f t="shared" si="26"/>
        <v>Ghana</v>
      </c>
      <c r="AU80" s="60">
        <f t="shared" si="26"/>
        <v>0</v>
      </c>
      <c r="AV80" s="60">
        <f t="shared" si="26"/>
        <v>0</v>
      </c>
      <c r="AW80" s="60">
        <f t="shared" si="26"/>
        <v>0</v>
      </c>
      <c r="AX80" s="60"/>
      <c r="AY80" s="60"/>
      <c r="AZ80" s="60"/>
      <c r="BA80" s="113">
        <v>3</v>
      </c>
      <c r="BB80" s="114" t="e">
        <f>VLOOKUP(3,AS78:AT81,2,FALSE)</f>
        <v>#N/A</v>
      </c>
      <c r="BC80" s="115"/>
      <c r="BD80" s="116" t="e">
        <f>VLOOKUP(3,AS78:AW81,3,FALSE)</f>
        <v>#N/A</v>
      </c>
      <c r="BE80" s="116" t="e">
        <f>VLOOKUP(3,AS78:AW81,4,FALSE)</f>
        <v>#N/A</v>
      </c>
      <c r="BF80" s="93" t="s">
        <v>12</v>
      </c>
      <c r="BG80" s="116" t="e">
        <f>VLOOKUP(3,AS78:AW81,5,FALSE)</f>
        <v>#N/A</v>
      </c>
      <c r="BH80" s="60"/>
      <c r="BI80" s="85"/>
      <c r="BJ80" s="85">
        <f>IF(E80&gt;G80,IF(Spielplan!E80&gt;Spielplan!G80,Punktemodus!$B$3,0),0)</f>
        <v>0</v>
      </c>
      <c r="BK80" s="85">
        <f>IF(E80=G80,IF(Spielplan!E80=Spielplan!G80,Punktemodus!$B$3,0),0)</f>
        <v>10</v>
      </c>
      <c r="BL80" s="85">
        <f>IF(E80&lt;G80,IF(Spielplan!E80&lt;Spielplan!G80,Punktemodus!$B$3,0),0)</f>
        <v>0</v>
      </c>
      <c r="BM80" s="85">
        <f>IF(E80=Spielplan!E80,IF(G80=Spielplan!G80,Punktemodus!$B$5,0),0)</f>
        <v>3</v>
      </c>
      <c r="BN80" s="85">
        <f>IF(E80=Spielplan!E80,Punktemodus!$B$7,0)</f>
        <v>1</v>
      </c>
      <c r="BO80" s="85">
        <f>IF(G80=Spielplan!G80,Punktemodus!$B$7,0)</f>
        <v>1</v>
      </c>
      <c r="BP80" s="137">
        <f>IF(Spielplan!E80="",0,SUM(BJ80:BO80))</f>
        <v>0</v>
      </c>
      <c r="BQ80" s="85"/>
      <c r="BR80" s="141"/>
      <c r="BS80" s="134"/>
      <c r="BT80" s="134"/>
      <c r="BU80" s="134"/>
      <c r="BV80" s="134"/>
      <c r="BW80" s="134"/>
      <c r="BX80" s="134"/>
      <c r="BY80" s="134"/>
      <c r="BZ80" s="138"/>
      <c r="CA80" s="134"/>
      <c r="CB80" s="134"/>
      <c r="CC80" s="134"/>
      <c r="CD80" s="134"/>
      <c r="CE80" s="138"/>
      <c r="CF80" s="134"/>
      <c r="CG80" s="134"/>
      <c r="CH80" s="134"/>
      <c r="CI80" s="134"/>
      <c r="CJ80" s="138"/>
      <c r="CK80" s="134"/>
      <c r="CL80" s="134"/>
      <c r="CM80" s="134"/>
      <c r="CN80" s="134"/>
      <c r="CO80" s="138"/>
      <c r="CP80" s="134"/>
      <c r="CQ80" s="134"/>
      <c r="CR80" s="134"/>
      <c r="CS80" s="138"/>
      <c r="CT80" s="134"/>
      <c r="CU80" s="134"/>
      <c r="CV80" s="134"/>
      <c r="CW80" s="134"/>
    </row>
    <row r="81" spans="1:101" ht="18.75" customHeight="1" thickBot="1" x14ac:dyDescent="0.3">
      <c r="A81" s="60"/>
      <c r="B81" s="60"/>
      <c r="C81" s="218" t="str">
        <f>H78</f>
        <v>Portugal</v>
      </c>
      <c r="D81" s="219"/>
      <c r="E81" s="104"/>
      <c r="F81" s="93"/>
      <c r="G81" s="104"/>
      <c r="H81" s="218" t="str">
        <f>H79</f>
        <v>USA</v>
      </c>
      <c r="I81" s="219"/>
      <c r="J81" s="60"/>
      <c r="K81" s="60" t="s">
        <v>111</v>
      </c>
      <c r="L81" s="60">
        <f t="shared" si="24"/>
        <v>0</v>
      </c>
      <c r="M81" s="60"/>
      <c r="N81" s="60">
        <f>IF($E81="",0,IF($E81&gt;$G81,3,IF($E81=$G81,1,0)))</f>
        <v>0</v>
      </c>
      <c r="O81" s="60"/>
      <c r="P81" s="60">
        <f>IF($G81="",0,IF($E81&gt;$G81,0,IF($E81=$G81,1,3)))</f>
        <v>0</v>
      </c>
      <c r="Q81" s="60"/>
      <c r="R81" s="60">
        <f>E81</f>
        <v>0</v>
      </c>
      <c r="S81" s="60"/>
      <c r="T81" s="60">
        <f>G81</f>
        <v>0</v>
      </c>
      <c r="U81" s="60"/>
      <c r="V81" s="60">
        <f>G81</f>
        <v>0</v>
      </c>
      <c r="W81" s="60"/>
      <c r="X81" s="60">
        <f>E81</f>
        <v>0</v>
      </c>
      <c r="Y81" s="60"/>
      <c r="Z81" s="60">
        <f>P84</f>
        <v>0</v>
      </c>
      <c r="AA81" s="60">
        <f>T84</f>
        <v>0</v>
      </c>
      <c r="AB81" s="60">
        <f>X84</f>
        <v>0</v>
      </c>
      <c r="AC81" s="60">
        <f>AA81-AB81</f>
        <v>0</v>
      </c>
      <c r="AD81" s="60">
        <f>IF(Z81&gt;Z78,-1,0)</f>
        <v>0</v>
      </c>
      <c r="AE81" s="60">
        <f>IF(Z81&gt;Z79,-1,0)</f>
        <v>0</v>
      </c>
      <c r="AF81" s="60">
        <f>IF(Z81&gt;Z80,-1,0)</f>
        <v>0</v>
      </c>
      <c r="AG81" s="60">
        <f>10000-(AJ81*1000+AM81*100+AK81*10)</f>
        <v>10000</v>
      </c>
      <c r="AH81" s="90">
        <f>RANK(AG81,AG78:AG81,1)</f>
        <v>1</v>
      </c>
      <c r="AI81" s="60" t="str">
        <f>H79</f>
        <v>USA</v>
      </c>
      <c r="AJ81" s="60">
        <f t="shared" si="25"/>
        <v>0</v>
      </c>
      <c r="AK81" s="60">
        <f t="shared" si="25"/>
        <v>0</v>
      </c>
      <c r="AL81" s="60">
        <f t="shared" si="25"/>
        <v>0</v>
      </c>
      <c r="AM81" s="60">
        <f>AK81-AL81</f>
        <v>0</v>
      </c>
      <c r="AN81" s="187">
        <f>IF(AG78=AG81,IF(E82&gt;G82,AG78-0.1,AG78),AG78)</f>
        <v>10000</v>
      </c>
      <c r="AO81" s="187">
        <f>IF(AG79=AG81,IF(E81&gt;G81,AG79-0.1,AG79),AG79)</f>
        <v>10000</v>
      </c>
      <c r="AP81" s="187">
        <f>IF(AG80=AG81,IF(E79&gt;G79,AG80-0.1,AG80),AG80)</f>
        <v>10000</v>
      </c>
      <c r="AQ81" s="187"/>
      <c r="AR81" s="187">
        <f>AQ82</f>
        <v>30000</v>
      </c>
      <c r="AS81" s="90">
        <f>RANK(AR81,AR78:AR81,1)</f>
        <v>1</v>
      </c>
      <c r="AT81" s="60" t="str">
        <f t="shared" si="26"/>
        <v>USA</v>
      </c>
      <c r="AU81" s="60">
        <f t="shared" si="26"/>
        <v>0</v>
      </c>
      <c r="AV81" s="60">
        <f t="shared" si="26"/>
        <v>0</v>
      </c>
      <c r="AW81" s="60">
        <f t="shared" si="26"/>
        <v>0</v>
      </c>
      <c r="AX81" s="60"/>
      <c r="AY81" s="60"/>
      <c r="AZ81" s="60"/>
      <c r="BA81" s="113">
        <v>4</v>
      </c>
      <c r="BB81" s="114" t="e">
        <f>VLOOKUP(4,AS78:AT81,2,FALSE)</f>
        <v>#N/A</v>
      </c>
      <c r="BC81" s="115"/>
      <c r="BD81" s="116" t="e">
        <f>VLOOKUP(4,AS78:AW81,3,FALSE)</f>
        <v>#N/A</v>
      </c>
      <c r="BE81" s="116" t="e">
        <f>VLOOKUP(4,AS78:AW81,4,FALSE)</f>
        <v>#N/A</v>
      </c>
      <c r="BF81" s="93" t="s">
        <v>12</v>
      </c>
      <c r="BG81" s="116" t="e">
        <f>VLOOKUP(4,AS78:AW81,5,FALSE)</f>
        <v>#N/A</v>
      </c>
      <c r="BH81" s="60"/>
      <c r="BI81" s="85"/>
      <c r="BJ81" s="85">
        <f>IF(E81&gt;G81,IF(Spielplan!E81&gt;Spielplan!G81,Punktemodus!$B$3,0),0)</f>
        <v>0</v>
      </c>
      <c r="BK81" s="85">
        <f>IF(E81=G81,IF(Spielplan!E81=Spielplan!G81,Punktemodus!$B$3,0),0)</f>
        <v>10</v>
      </c>
      <c r="BL81" s="85">
        <f>IF(E81&lt;G81,IF(Spielplan!E81&lt;Spielplan!G81,Punktemodus!$B$3,0),0)</f>
        <v>0</v>
      </c>
      <c r="BM81" s="85">
        <f>IF(E81=Spielplan!E81,IF(G81=Spielplan!G81,Punktemodus!$B$5,0),0)</f>
        <v>3</v>
      </c>
      <c r="BN81" s="85">
        <f>IF(E81=Spielplan!E81,Punktemodus!$B$7,0)</f>
        <v>1</v>
      </c>
      <c r="BO81" s="85">
        <f>IF(G81=Spielplan!G81,Punktemodus!$B$7,0)</f>
        <v>1</v>
      </c>
      <c r="BP81" s="137">
        <f>IF(Spielplan!E81="",0,SUM(BJ81:BO81))</f>
        <v>0</v>
      </c>
      <c r="BQ81" s="85"/>
      <c r="BR81" s="141"/>
      <c r="BS81" s="134"/>
      <c r="BT81" s="134"/>
      <c r="BU81" s="134"/>
      <c r="BV81" s="134"/>
      <c r="BW81" s="134"/>
      <c r="BX81" s="134"/>
      <c r="BY81" s="134"/>
      <c r="BZ81" s="353" t="s">
        <v>154</v>
      </c>
      <c r="CA81" s="155"/>
      <c r="CB81" s="155"/>
      <c r="CC81" s="155"/>
      <c r="CD81" s="155"/>
      <c r="CE81" s="353" t="s">
        <v>157</v>
      </c>
      <c r="CF81" s="155"/>
      <c r="CG81" s="155"/>
      <c r="CH81" s="155"/>
      <c r="CI81" s="155"/>
      <c r="CJ81" s="353" t="s">
        <v>164</v>
      </c>
      <c r="CK81" s="155"/>
      <c r="CL81" s="155"/>
      <c r="CM81" s="155"/>
      <c r="CN81" s="155"/>
      <c r="CO81" s="353" t="s">
        <v>159</v>
      </c>
      <c r="CP81" s="155"/>
      <c r="CQ81" s="155"/>
      <c r="CR81" s="155"/>
      <c r="CS81" s="353" t="s">
        <v>160</v>
      </c>
      <c r="CT81" s="155"/>
      <c r="CU81" s="134"/>
      <c r="CV81" s="134"/>
      <c r="CW81" s="134"/>
    </row>
    <row r="82" spans="1:101" ht="18.75" customHeight="1" thickBot="1" x14ac:dyDescent="0.3">
      <c r="A82" s="60"/>
      <c r="B82" s="60"/>
      <c r="C82" s="211" t="str">
        <f>C78</f>
        <v>Deutschland</v>
      </c>
      <c r="D82" s="212"/>
      <c r="E82" s="104"/>
      <c r="F82" s="93"/>
      <c r="G82" s="104"/>
      <c r="H82" s="211" t="str">
        <f>H79</f>
        <v>USA</v>
      </c>
      <c r="I82" s="212"/>
      <c r="J82" s="60"/>
      <c r="K82" s="60" t="s">
        <v>112</v>
      </c>
      <c r="L82" s="60">
        <f t="shared" si="24"/>
        <v>0</v>
      </c>
      <c r="M82" s="60">
        <f>IF($E82="",0,IF($E82&gt;$G82,3,IF($E82=G82,1,0)))</f>
        <v>0</v>
      </c>
      <c r="N82" s="60"/>
      <c r="O82" s="60"/>
      <c r="P82" s="60">
        <f>IF($G82="",0,IF($E82&gt;$G82,0,IF($E82=$G82,1,3)))</f>
        <v>0</v>
      </c>
      <c r="Q82" s="60">
        <f>E82</f>
        <v>0</v>
      </c>
      <c r="R82" s="60"/>
      <c r="S82" s="60"/>
      <c r="T82" s="60">
        <f>G82</f>
        <v>0</v>
      </c>
      <c r="U82" s="60">
        <f>G82</f>
        <v>0</v>
      </c>
      <c r="V82" s="60"/>
      <c r="W82" s="60"/>
      <c r="X82" s="60">
        <f>E82</f>
        <v>0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187">
        <f>SUM(AN78:AN81)</f>
        <v>30000</v>
      </c>
      <c r="AO82" s="187">
        <f>SUM(AO78:AO81)</f>
        <v>30000</v>
      </c>
      <c r="AP82" s="187">
        <f>SUM(AP78:AP81)</f>
        <v>30000</v>
      </c>
      <c r="AQ82" s="187">
        <f>SUM(AQ78:AQ81)</f>
        <v>30000</v>
      </c>
      <c r="AR82" s="187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85">
        <f>IF(E82&gt;G82,IF(Spielplan!E82&gt;Spielplan!G82,Punktemodus!$B$3,0),0)</f>
        <v>0</v>
      </c>
      <c r="BK82" s="85">
        <f>IF(E82=G82,IF(Spielplan!E82=Spielplan!G82,Punktemodus!$B$3,0),0)</f>
        <v>10</v>
      </c>
      <c r="BL82" s="85">
        <f>IF(E82&lt;G82,IF(Spielplan!E82&lt;Spielplan!G82,Punktemodus!$B$3,0),0)</f>
        <v>0</v>
      </c>
      <c r="BM82" s="85">
        <f>IF(E82=Spielplan!E82,IF(G82=Spielplan!G82,Punktemodus!$B$5,0),0)</f>
        <v>3</v>
      </c>
      <c r="BN82" s="85">
        <f>IF(E82=Spielplan!E82,Punktemodus!$B$7,0)</f>
        <v>1</v>
      </c>
      <c r="BO82" s="85">
        <f>IF(G82=Spielplan!G82,Punktemodus!$B$7,0)</f>
        <v>1</v>
      </c>
      <c r="BP82" s="137">
        <f>IF(Spielplan!E82="",0,SUM(BJ82:BO82))</f>
        <v>0</v>
      </c>
      <c r="BQ82" s="60"/>
      <c r="BR82" s="141"/>
      <c r="BS82" s="134"/>
      <c r="BT82" s="134"/>
      <c r="BU82" s="134"/>
      <c r="BV82" s="134"/>
      <c r="BW82" s="134"/>
      <c r="BX82" s="134"/>
      <c r="BY82" s="134"/>
      <c r="BZ82" s="353"/>
      <c r="CA82" s="155"/>
      <c r="CB82" s="155"/>
      <c r="CC82" s="155"/>
      <c r="CD82" s="155"/>
      <c r="CE82" s="353"/>
      <c r="CF82" s="155"/>
      <c r="CG82" s="155"/>
      <c r="CH82" s="155"/>
      <c r="CI82" s="155"/>
      <c r="CJ82" s="353"/>
      <c r="CK82" s="155"/>
      <c r="CL82" s="155"/>
      <c r="CM82" s="155"/>
      <c r="CN82" s="155"/>
      <c r="CO82" s="353"/>
      <c r="CP82" s="155"/>
      <c r="CQ82" s="155"/>
      <c r="CR82" s="155"/>
      <c r="CS82" s="353"/>
      <c r="CT82" s="155"/>
      <c r="CU82" s="134"/>
      <c r="CV82" s="134"/>
      <c r="CW82" s="134"/>
    </row>
    <row r="83" spans="1:101" ht="18.75" customHeight="1" thickBot="1" x14ac:dyDescent="0.3">
      <c r="A83" s="60"/>
      <c r="B83" s="60"/>
      <c r="C83" s="218" t="str">
        <f>H78</f>
        <v>Portugal</v>
      </c>
      <c r="D83" s="219"/>
      <c r="E83" s="104"/>
      <c r="F83" s="93"/>
      <c r="G83" s="104"/>
      <c r="H83" s="218" t="str">
        <f>C79</f>
        <v>Ghana</v>
      </c>
      <c r="I83" s="219"/>
      <c r="J83" s="60"/>
      <c r="K83" s="60" t="s">
        <v>112</v>
      </c>
      <c r="L83" s="60">
        <f t="shared" si="24"/>
        <v>0</v>
      </c>
      <c r="M83" s="60"/>
      <c r="N83" s="60">
        <f>IF($E83="",0,IF($E83&gt;$G83,3,IF($E83=$G83,1,0)))</f>
        <v>0</v>
      </c>
      <c r="O83" s="60">
        <f>IF($G83="",0,IF($E83&gt;$G83,0,IF($E83=$G83,1,3)))</f>
        <v>0</v>
      </c>
      <c r="P83" s="60"/>
      <c r="Q83" s="60"/>
      <c r="R83" s="60">
        <f>E83</f>
        <v>0</v>
      </c>
      <c r="S83" s="60">
        <f>G83</f>
        <v>0</v>
      </c>
      <c r="T83" s="60"/>
      <c r="U83" s="60"/>
      <c r="V83" s="60">
        <f>G83</f>
        <v>0</v>
      </c>
      <c r="W83" s="60">
        <f>E83</f>
        <v>0</v>
      </c>
      <c r="X83" s="60"/>
      <c r="Y83" s="60"/>
      <c r="Z83" s="60" t="s">
        <v>30</v>
      </c>
      <c r="AA83" s="60"/>
      <c r="AB83" s="60"/>
      <c r="AC83" s="60"/>
      <c r="AD83" s="60"/>
      <c r="AE83" s="60"/>
      <c r="AF83" s="60"/>
      <c r="AG83" s="60" t="b">
        <f>OR(AG78=AG79,AG78=AG80,AG78=AG81,AG79=AG80,AG79=AG81,AG80=AG81)</f>
        <v>1</v>
      </c>
      <c r="AH83" s="60"/>
      <c r="AI83" s="60"/>
      <c r="AJ83" s="60"/>
      <c r="AK83" s="60"/>
      <c r="AL83" s="60"/>
      <c r="AM83" s="60"/>
      <c r="AN83" s="60"/>
      <c r="AO83" s="60" t="s">
        <v>34</v>
      </c>
      <c r="AP83" s="60"/>
      <c r="AQ83" s="60"/>
      <c r="AR83" s="60" t="b">
        <f>OR(AR78=AR79,AR78=AR80,AR78=AR81,AR79=AR80,AR79=AR81,AR80=AR81)</f>
        <v>1</v>
      </c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85">
        <f>IF(E83&gt;G83,IF(Spielplan!E83&gt;Spielplan!G83,Punktemodus!$B$3,0),0)</f>
        <v>0</v>
      </c>
      <c r="BK83" s="85">
        <f>IF(E83=G83,IF(Spielplan!E83=Spielplan!G83,Punktemodus!$B$3,0),0)</f>
        <v>10</v>
      </c>
      <c r="BL83" s="85">
        <f>IF(E83&lt;G83,IF(Spielplan!E83&lt;Spielplan!G83,Punktemodus!$B$3,0),0)</f>
        <v>0</v>
      </c>
      <c r="BM83" s="85">
        <f>IF(E83=Spielplan!E83,IF(G83=Spielplan!G83,Punktemodus!$B$5,0),0)</f>
        <v>3</v>
      </c>
      <c r="BN83" s="85">
        <f>IF(E83=Spielplan!E83,Punktemodus!$B$7,0)</f>
        <v>1</v>
      </c>
      <c r="BO83" s="85">
        <f>IF(G83=Spielplan!G83,Punktemodus!$B$7,0)</f>
        <v>1</v>
      </c>
      <c r="BP83" s="137">
        <f>IF(Spielplan!E83="",0,SUM(BJ83:BO83))</f>
        <v>0</v>
      </c>
      <c r="BQ83" s="60"/>
      <c r="BR83" s="141"/>
      <c r="BS83" s="134"/>
      <c r="BT83" s="134"/>
      <c r="BU83" s="134"/>
      <c r="BV83" s="134"/>
      <c r="BW83" s="134"/>
      <c r="BX83" s="134"/>
      <c r="BY83" s="134"/>
      <c r="BZ83" s="353"/>
      <c r="CA83" s="155"/>
      <c r="CB83" s="155"/>
      <c r="CC83" s="155"/>
      <c r="CD83" s="155"/>
      <c r="CE83" s="353"/>
      <c r="CF83" s="155"/>
      <c r="CG83" s="155"/>
      <c r="CH83" s="155"/>
      <c r="CI83" s="155"/>
      <c r="CJ83" s="353"/>
      <c r="CK83" s="155"/>
      <c r="CL83" s="155"/>
      <c r="CM83" s="155"/>
      <c r="CN83" s="155"/>
      <c r="CO83" s="353"/>
      <c r="CP83" s="155"/>
      <c r="CQ83" s="155"/>
      <c r="CR83" s="155"/>
      <c r="CS83" s="353"/>
      <c r="CT83" s="155"/>
      <c r="CU83" s="134"/>
      <c r="CV83" s="134"/>
      <c r="CW83" s="134"/>
    </row>
    <row r="84" spans="1:101" ht="18.75" customHeight="1" thickBot="1" x14ac:dyDescent="0.25">
      <c r="A84" s="60"/>
      <c r="B84" s="60"/>
      <c r="C84" s="136" t="str">
        <f>IF(G83="","",IF(AR83=TRUE,"Achtung: Fehler in Tabelle!",""))</f>
        <v/>
      </c>
      <c r="D84" s="60"/>
      <c r="E84" s="85"/>
      <c r="F84" s="60"/>
      <c r="G84" s="85"/>
      <c r="H84" s="60"/>
      <c r="I84" s="60"/>
      <c r="J84" s="60"/>
      <c r="K84" s="60"/>
      <c r="L84" s="60"/>
      <c r="M84" s="60">
        <f t="shared" ref="M84:X84" si="27">SUM(M78:M83)</f>
        <v>0</v>
      </c>
      <c r="N84" s="60">
        <f t="shared" si="27"/>
        <v>0</v>
      </c>
      <c r="O84" s="60">
        <f t="shared" si="27"/>
        <v>0</v>
      </c>
      <c r="P84" s="60">
        <f t="shared" si="27"/>
        <v>0</v>
      </c>
      <c r="Q84" s="60">
        <f t="shared" si="27"/>
        <v>0</v>
      </c>
      <c r="R84" s="60">
        <f t="shared" si="27"/>
        <v>0</v>
      </c>
      <c r="S84" s="60">
        <f t="shared" si="27"/>
        <v>0</v>
      </c>
      <c r="T84" s="60">
        <f t="shared" si="27"/>
        <v>0</v>
      </c>
      <c r="U84" s="60">
        <f t="shared" si="27"/>
        <v>0</v>
      </c>
      <c r="V84" s="60">
        <f t="shared" si="27"/>
        <v>0</v>
      </c>
      <c r="W84" s="60">
        <f t="shared" si="27"/>
        <v>0</v>
      </c>
      <c r="X84" s="60">
        <f t="shared" si="27"/>
        <v>0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160">
        <f>SUM(BP78:BP83)</f>
        <v>0</v>
      </c>
      <c r="BQ84" s="60"/>
      <c r="BR84" s="141"/>
      <c r="BS84" s="134"/>
      <c r="BT84" s="134"/>
      <c r="BU84" s="134"/>
      <c r="BV84" s="134"/>
      <c r="BW84" s="134"/>
      <c r="BX84" s="134"/>
      <c r="BY84" s="134"/>
      <c r="BZ84" s="354"/>
      <c r="CA84" s="155"/>
      <c r="CB84" s="155"/>
      <c r="CC84" s="155"/>
      <c r="CD84" s="155"/>
      <c r="CE84" s="354"/>
      <c r="CF84" s="155"/>
      <c r="CG84" s="155"/>
      <c r="CH84" s="155"/>
      <c r="CI84" s="155"/>
      <c r="CJ84" s="354"/>
      <c r="CK84" s="155"/>
      <c r="CL84" s="155"/>
      <c r="CM84" s="155"/>
      <c r="CN84" s="155"/>
      <c r="CO84" s="354"/>
      <c r="CP84" s="155"/>
      <c r="CQ84" s="155"/>
      <c r="CR84" s="155"/>
      <c r="CS84" s="354"/>
      <c r="CT84" s="155"/>
      <c r="CU84" s="134"/>
      <c r="CV84" s="134"/>
      <c r="CW84" s="134"/>
    </row>
    <row r="85" spans="1:101" ht="18.75" customHeight="1" thickBot="1" x14ac:dyDescent="0.25">
      <c r="A85" s="60"/>
      <c r="B85" s="60"/>
      <c r="C85" s="60"/>
      <c r="D85" s="60"/>
      <c r="E85" s="85"/>
      <c r="F85" s="60"/>
      <c r="G85" s="85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138"/>
      <c r="BQ85" s="60"/>
      <c r="BR85" s="141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</row>
    <row r="86" spans="1:101" ht="18.75" customHeight="1" x14ac:dyDescent="0.25">
      <c r="A86" s="60"/>
      <c r="B86" s="60"/>
      <c r="C86" s="89"/>
      <c r="D86" s="60"/>
      <c r="E86" s="85"/>
      <c r="F86" s="60"/>
      <c r="G86" s="85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89"/>
      <c r="BC86" s="60"/>
      <c r="BD86" s="90"/>
      <c r="BE86" s="60"/>
      <c r="BF86" s="61"/>
      <c r="BG86" s="60"/>
      <c r="BH86" s="60"/>
      <c r="BI86" s="60"/>
      <c r="BJ86" s="60"/>
      <c r="BK86" s="60"/>
      <c r="BL86" s="60"/>
      <c r="BM86" s="60"/>
      <c r="BN86" s="60"/>
      <c r="BO86" s="60"/>
      <c r="BP86" s="138"/>
      <c r="BQ86" s="60"/>
      <c r="BR86" s="141"/>
      <c r="BS86" s="321" t="s">
        <v>45</v>
      </c>
      <c r="BT86" s="322"/>
      <c r="BU86" s="322"/>
      <c r="BV86" s="322"/>
      <c r="BW86" s="134"/>
      <c r="BX86" s="331">
        <f>BP97</f>
        <v>0</v>
      </c>
      <c r="BY86" s="332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</row>
    <row r="87" spans="1:101" ht="18.75" customHeight="1" thickBot="1" x14ac:dyDescent="0.3">
      <c r="A87" s="60"/>
      <c r="B87" s="60"/>
      <c r="C87" s="88" t="s">
        <v>93</v>
      </c>
      <c r="D87" s="60"/>
      <c r="E87" s="85"/>
      <c r="F87" s="60"/>
      <c r="G87" s="85"/>
      <c r="H87" s="60"/>
      <c r="I87" s="60"/>
      <c r="J87" s="60"/>
      <c r="K87" s="60"/>
      <c r="L87" s="60"/>
      <c r="M87" s="60" t="s">
        <v>4</v>
      </c>
      <c r="N87" s="60"/>
      <c r="O87" s="60"/>
      <c r="P87" s="60"/>
      <c r="Q87" s="60" t="s">
        <v>6</v>
      </c>
      <c r="R87" s="60"/>
      <c r="S87" s="60"/>
      <c r="T87" s="60"/>
      <c r="U87" s="60" t="s">
        <v>7</v>
      </c>
      <c r="V87" s="60"/>
      <c r="W87" s="60"/>
      <c r="X87" s="60"/>
      <c r="Y87" s="60"/>
      <c r="Z87" s="60" t="s">
        <v>4</v>
      </c>
      <c r="AA87" s="60" t="s">
        <v>5</v>
      </c>
      <c r="AB87" s="60"/>
      <c r="AC87" s="60"/>
      <c r="AD87" s="60" t="s">
        <v>9</v>
      </c>
      <c r="AE87" s="60"/>
      <c r="AF87" s="60"/>
      <c r="AG87" s="60"/>
      <c r="AH87" s="60" t="s">
        <v>32</v>
      </c>
      <c r="AI87" s="60"/>
      <c r="AJ87" s="60"/>
      <c r="AK87" s="60"/>
      <c r="AL87" s="60"/>
      <c r="AM87" s="60"/>
      <c r="AN87" s="60" t="s">
        <v>35</v>
      </c>
      <c r="AO87" s="60"/>
      <c r="AP87" s="60"/>
      <c r="AQ87" s="60"/>
      <c r="AR87" s="60"/>
      <c r="AS87" s="60" t="s">
        <v>33</v>
      </c>
      <c r="AT87" s="60"/>
      <c r="AU87" s="60"/>
      <c r="AV87" s="60"/>
      <c r="AW87" s="60"/>
      <c r="AX87" s="60"/>
      <c r="AY87" s="60"/>
      <c r="AZ87" s="60"/>
      <c r="BA87" s="60"/>
      <c r="BB87" s="89" t="s">
        <v>10</v>
      </c>
      <c r="BC87" s="60"/>
      <c r="BD87" s="90" t="s">
        <v>4</v>
      </c>
      <c r="BE87" s="60"/>
      <c r="BF87" s="61" t="s">
        <v>5</v>
      </c>
      <c r="BG87" s="60"/>
      <c r="BH87" s="60"/>
      <c r="BI87" s="85"/>
      <c r="BJ87" s="60"/>
      <c r="BK87" s="60"/>
      <c r="BL87" s="60"/>
      <c r="BM87" s="60"/>
      <c r="BN87" s="60"/>
      <c r="BO87" s="60"/>
      <c r="BP87" s="138"/>
      <c r="BQ87" s="85"/>
      <c r="BR87" s="141"/>
      <c r="BS87" s="322"/>
      <c r="BT87" s="322"/>
      <c r="BU87" s="322"/>
      <c r="BV87" s="322"/>
      <c r="BW87" s="134"/>
      <c r="BX87" s="333"/>
      <c r="BY87" s="3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</row>
    <row r="88" spans="1:101" ht="18.75" customHeight="1" thickBot="1" x14ac:dyDescent="0.3">
      <c r="A88" s="60"/>
      <c r="B88" s="60"/>
      <c r="C88" s="60"/>
      <c r="D88" s="60"/>
      <c r="E88" s="85"/>
      <c r="F88" s="60"/>
      <c r="G88" s="85"/>
      <c r="H88" s="60"/>
      <c r="I88" s="60"/>
      <c r="J88" s="60"/>
      <c r="K88" s="60"/>
      <c r="L88" s="60"/>
      <c r="M88" s="60" t="s">
        <v>0</v>
      </c>
      <c r="N88" s="60" t="s">
        <v>1</v>
      </c>
      <c r="O88" s="60" t="s">
        <v>2</v>
      </c>
      <c r="P88" s="60" t="s">
        <v>3</v>
      </c>
      <c r="Q88" s="60" t="s">
        <v>0</v>
      </c>
      <c r="R88" s="60" t="s">
        <v>1</v>
      </c>
      <c r="S88" s="60" t="s">
        <v>2</v>
      </c>
      <c r="T88" s="60" t="s">
        <v>3</v>
      </c>
      <c r="U88" s="60" t="s">
        <v>0</v>
      </c>
      <c r="V88" s="60" t="s">
        <v>1</v>
      </c>
      <c r="W88" s="60" t="s">
        <v>2</v>
      </c>
      <c r="X88" s="60" t="s">
        <v>3</v>
      </c>
      <c r="Y88" s="60"/>
      <c r="Z88" s="60" t="s">
        <v>8</v>
      </c>
      <c r="AA88" s="60"/>
      <c r="AB88" s="60"/>
      <c r="AC88" s="60"/>
      <c r="AD88" s="60"/>
      <c r="AE88" s="60"/>
      <c r="AF88" s="60"/>
      <c r="AG88" s="60"/>
      <c r="AH88" s="60" t="s">
        <v>31</v>
      </c>
      <c r="AI88" s="60"/>
      <c r="AJ88" s="60"/>
      <c r="AK88" s="60"/>
      <c r="AL88" s="60"/>
      <c r="AM88" s="60"/>
      <c r="AN88" s="60" t="str">
        <f>AI89</f>
        <v>Belgien</v>
      </c>
      <c r="AO88" s="60" t="str">
        <f>AI90</f>
        <v>Algerien</v>
      </c>
      <c r="AP88" s="60" t="str">
        <f>AI91</f>
        <v>Russland</v>
      </c>
      <c r="AQ88" s="60" t="str">
        <f>AI92</f>
        <v>Südkorea</v>
      </c>
      <c r="AR88" s="60"/>
      <c r="AS88" s="60" t="s">
        <v>31</v>
      </c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85"/>
      <c r="BJ88" s="85"/>
      <c r="BK88" s="85"/>
      <c r="BL88" s="85"/>
      <c r="BM88" s="85"/>
      <c r="BN88" s="85"/>
      <c r="BO88" s="85"/>
      <c r="BP88" s="137"/>
      <c r="BQ88" s="85"/>
      <c r="BR88" s="141"/>
      <c r="BS88" s="134"/>
      <c r="BT88" s="142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</row>
    <row r="89" spans="1:101" ht="18.75" customHeight="1" thickBot="1" x14ac:dyDescent="0.3">
      <c r="A89" s="60"/>
      <c r="B89" s="60"/>
      <c r="C89" s="224" t="str">
        <f>Spielplan!$C$89</f>
        <v>Belgien</v>
      </c>
      <c r="D89" s="225"/>
      <c r="E89" s="104"/>
      <c r="F89" s="93"/>
      <c r="G89" s="104"/>
      <c r="H89" s="224" t="str">
        <f>Spielplan!$H$89</f>
        <v>Algerien</v>
      </c>
      <c r="I89" s="225"/>
      <c r="J89" s="60"/>
      <c r="K89" s="60" t="s">
        <v>115</v>
      </c>
      <c r="L89" s="60">
        <f t="shared" ref="L89:L94" si="28">IF(E89-G89&gt;0,1,IF(G89=E89,0,-1))</f>
        <v>0</v>
      </c>
      <c r="M89" s="60">
        <f>IF($E89="",0,IF($E89&gt;$G89,3,IF($E89=G89,1,0)))</f>
        <v>0</v>
      </c>
      <c r="N89" s="60">
        <f>IF($G89="",0,IF($E89&gt;$G89,0,IF($E89=G89,1,3)))</f>
        <v>0</v>
      </c>
      <c r="O89" s="60"/>
      <c r="P89" s="60"/>
      <c r="Q89" s="60">
        <f>E89</f>
        <v>0</v>
      </c>
      <c r="R89" s="60">
        <f>G89</f>
        <v>0</v>
      </c>
      <c r="S89" s="60"/>
      <c r="T89" s="60"/>
      <c r="U89" s="60">
        <f>G89</f>
        <v>0</v>
      </c>
      <c r="V89" s="60">
        <f>E89</f>
        <v>0</v>
      </c>
      <c r="W89" s="60"/>
      <c r="X89" s="60"/>
      <c r="Y89" s="60"/>
      <c r="Z89" s="60">
        <f>M95</f>
        <v>0</v>
      </c>
      <c r="AA89" s="60">
        <f>Q95</f>
        <v>0</v>
      </c>
      <c r="AB89" s="60">
        <f>U95</f>
        <v>0</v>
      </c>
      <c r="AC89" s="60">
        <f>AA89-AB89</f>
        <v>0</v>
      </c>
      <c r="AD89" s="60">
        <f>IF(Z89&gt;Z90,-1,0)</f>
        <v>0</v>
      </c>
      <c r="AE89" s="60">
        <f>IF(Z89&gt;Z91,-1,0)</f>
        <v>0</v>
      </c>
      <c r="AF89" s="60">
        <f>IF(Z89&gt;Z92,-1,0)</f>
        <v>0</v>
      </c>
      <c r="AG89" s="60">
        <f>10000-(AJ89*1000+AM89*100+AK89*10)</f>
        <v>10000</v>
      </c>
      <c r="AH89" s="90">
        <f>RANK(AG89,AG89:AG92,1)</f>
        <v>1</v>
      </c>
      <c r="AI89" s="60" t="str">
        <f>C89</f>
        <v>Belgien</v>
      </c>
      <c r="AJ89" s="60">
        <f t="shared" ref="AJ89:AL92" si="29">Z89</f>
        <v>0</v>
      </c>
      <c r="AK89" s="60">
        <f t="shared" si="29"/>
        <v>0</v>
      </c>
      <c r="AL89" s="60">
        <f t="shared" si="29"/>
        <v>0</v>
      </c>
      <c r="AM89" s="60">
        <f>AK89-AL89</f>
        <v>0</v>
      </c>
      <c r="AN89" s="187"/>
      <c r="AO89" s="187">
        <f>IF(AG90=AG89,IF(G89&gt;E89,AG90-0.1,AG90),AG90)</f>
        <v>10000</v>
      </c>
      <c r="AP89" s="187">
        <f>IF(AG91=AG89,IF(G91&gt;E91,AG91-0.1,AG91),AG91)</f>
        <v>10000</v>
      </c>
      <c r="AQ89" s="187">
        <f>IF(AG92=AG89,IF(G93&gt;E93,AG92-0.1,AG92),AG92)</f>
        <v>10000</v>
      </c>
      <c r="AR89" s="187">
        <f>AN93</f>
        <v>30000</v>
      </c>
      <c r="AS89" s="90">
        <f>RANK(AR89,AR89:AR92,1)</f>
        <v>1</v>
      </c>
      <c r="AT89" s="60" t="str">
        <f t="shared" ref="AT89:AW92" si="30">AI89</f>
        <v>Belgien</v>
      </c>
      <c r="AU89" s="60">
        <f t="shared" si="30"/>
        <v>0</v>
      </c>
      <c r="AV89" s="60">
        <f t="shared" si="30"/>
        <v>0</v>
      </c>
      <c r="AW89" s="60">
        <f t="shared" si="30"/>
        <v>0</v>
      </c>
      <c r="AX89" s="60"/>
      <c r="AY89" s="60"/>
      <c r="AZ89" s="60"/>
      <c r="BA89" s="226">
        <v>1</v>
      </c>
      <c r="BB89" s="224" t="str">
        <f>VLOOKUP(1,AS89:AT92,2,FALSE)</f>
        <v>Belgien</v>
      </c>
      <c r="BC89" s="225"/>
      <c r="BD89" s="227">
        <f>VLOOKUP(1,AS89:AW92,3,FALSE)</f>
        <v>0</v>
      </c>
      <c r="BE89" s="228">
        <f>VLOOKUP(1,AS89:AW92,4,FALSE)</f>
        <v>0</v>
      </c>
      <c r="BF89" s="93" t="s">
        <v>12</v>
      </c>
      <c r="BG89" s="228">
        <f>VLOOKUP(1,AS89:AW92,5,FALSE)</f>
        <v>0</v>
      </c>
      <c r="BH89" s="229" t="s">
        <v>128</v>
      </c>
      <c r="BI89" s="85"/>
      <c r="BJ89" s="85">
        <f>IF(E89&gt;G89,IF(Spielplan!E89&gt;Spielplan!G89,Punktemodus!$B$3,0),0)</f>
        <v>0</v>
      </c>
      <c r="BK89" s="85">
        <f>IF(E89=G89,IF(Spielplan!E89=Spielplan!G89,Punktemodus!$B$3,0),0)</f>
        <v>10</v>
      </c>
      <c r="BL89" s="85">
        <f>IF(E89&lt;G89,IF(Spielplan!E89&lt;Spielplan!G89,Punktemodus!$B$3,0),0)</f>
        <v>0</v>
      </c>
      <c r="BM89" s="85">
        <f>IF(E89=Spielplan!E89,IF(G89=Spielplan!G89,Punktemodus!$B$5,0),0)</f>
        <v>3</v>
      </c>
      <c r="BN89" s="85">
        <f>IF(E89=Spielplan!E89,Punktemodus!$B$7,0)</f>
        <v>1</v>
      </c>
      <c r="BO89" s="85">
        <f>IF(G89=Spielplan!G89,Punktemodus!$B$7,0)</f>
        <v>1</v>
      </c>
      <c r="BP89" s="137">
        <f>IF(Spielplan!E89="",0,SUM(BJ89:BO89))</f>
        <v>0</v>
      </c>
      <c r="BQ89" s="85"/>
      <c r="BR89" s="141"/>
      <c r="BS89" s="321" t="s">
        <v>46</v>
      </c>
      <c r="BT89" s="322"/>
      <c r="BU89" s="322"/>
      <c r="BV89" s="322"/>
      <c r="BW89" s="134"/>
      <c r="BX89" s="335">
        <f>BZ79+CE79+CJ79+CO79+CS79</f>
        <v>730</v>
      </c>
      <c r="BY89" s="336"/>
      <c r="BZ89" s="134"/>
      <c r="CA89" s="349"/>
      <c r="CB89" s="350"/>
      <c r="CC89" s="350"/>
      <c r="CD89" s="350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</row>
    <row r="90" spans="1:101" ht="18.75" customHeight="1" thickBot="1" x14ac:dyDescent="0.3">
      <c r="A90" s="60"/>
      <c r="B90" s="60"/>
      <c r="C90" s="230" t="str">
        <f>Spielplan!$C$90</f>
        <v>Russland</v>
      </c>
      <c r="D90" s="231"/>
      <c r="E90" s="104"/>
      <c r="F90" s="93"/>
      <c r="G90" s="104"/>
      <c r="H90" s="230" t="str">
        <f>Spielplan!$H$90</f>
        <v>Südkorea</v>
      </c>
      <c r="I90" s="231"/>
      <c r="J90" s="60"/>
      <c r="K90" s="60" t="s">
        <v>116</v>
      </c>
      <c r="L90" s="60">
        <f t="shared" si="28"/>
        <v>0</v>
      </c>
      <c r="M90" s="60"/>
      <c r="N90" s="60"/>
      <c r="O90" s="60">
        <f>IF($E90="",0,IF($E90&gt;$G90,3,IF($E90=$G90,1,0)))</f>
        <v>0</v>
      </c>
      <c r="P90" s="60">
        <f>IF($G90="",0,IF($E90&gt;$G90,0,IF($E90=$G90,1,3)))</f>
        <v>0</v>
      </c>
      <c r="Q90" s="60"/>
      <c r="R90" s="60"/>
      <c r="S90" s="60">
        <f>E90</f>
        <v>0</v>
      </c>
      <c r="T90" s="60">
        <f>G90</f>
        <v>0</v>
      </c>
      <c r="U90" s="60"/>
      <c r="V90" s="60"/>
      <c r="W90" s="60">
        <f>G90</f>
        <v>0</v>
      </c>
      <c r="X90" s="60">
        <f>E90</f>
        <v>0</v>
      </c>
      <c r="Y90" s="60"/>
      <c r="Z90" s="60">
        <f>N95</f>
        <v>0</v>
      </c>
      <c r="AA90" s="60">
        <f>R95</f>
        <v>0</v>
      </c>
      <c r="AB90" s="60">
        <f>V95</f>
        <v>0</v>
      </c>
      <c r="AC90" s="60">
        <f>AA90-AB90</f>
        <v>0</v>
      </c>
      <c r="AD90" s="60">
        <f>IF(Z90&gt;Z89,-1,0)</f>
        <v>0</v>
      </c>
      <c r="AE90" s="60">
        <f>IF(Z90&gt;Z91,-1,0)</f>
        <v>0</v>
      </c>
      <c r="AF90" s="60">
        <f>IF(Z90&gt;Z92,-1,0)</f>
        <v>0</v>
      </c>
      <c r="AG90" s="60">
        <f>10000-(AJ90*1000+AM90*100+AK90*10)</f>
        <v>10000</v>
      </c>
      <c r="AH90" s="90">
        <f>RANK(AG90,AG89:AG92,1)</f>
        <v>1</v>
      </c>
      <c r="AI90" s="60" t="str">
        <f>H89</f>
        <v>Algerien</v>
      </c>
      <c r="AJ90" s="60">
        <f t="shared" si="29"/>
        <v>0</v>
      </c>
      <c r="AK90" s="60">
        <f t="shared" si="29"/>
        <v>0</v>
      </c>
      <c r="AL90" s="60">
        <f t="shared" si="29"/>
        <v>0</v>
      </c>
      <c r="AM90" s="60">
        <f>AK90-AL90</f>
        <v>0</v>
      </c>
      <c r="AN90" s="187">
        <f>IF(AG89=AG90,IF(E89&gt;G89,AG89-0.1,AG89),AG89)</f>
        <v>10000</v>
      </c>
      <c r="AO90" s="187"/>
      <c r="AP90" s="187">
        <f>IF(AG91=AG90,IF(G94&gt;E94,AG91-0.1,AG91),AG91)</f>
        <v>10000</v>
      </c>
      <c r="AQ90" s="187">
        <f>IF(AG92=AG90,IF(G92&gt;E92,AG92-0.1,AG92),AG92)</f>
        <v>10000</v>
      </c>
      <c r="AR90" s="187">
        <f>AO93</f>
        <v>30000</v>
      </c>
      <c r="AS90" s="90">
        <f>RANK(AR90,AR89:AR92,1)</f>
        <v>1</v>
      </c>
      <c r="AT90" s="60" t="str">
        <f t="shared" si="30"/>
        <v>Algerien</v>
      </c>
      <c r="AU90" s="60">
        <f t="shared" si="30"/>
        <v>0</v>
      </c>
      <c r="AV90" s="60">
        <f t="shared" si="30"/>
        <v>0</v>
      </c>
      <c r="AW90" s="60">
        <f t="shared" si="30"/>
        <v>0</v>
      </c>
      <c r="AX90" s="60"/>
      <c r="AY90" s="60"/>
      <c r="AZ90" s="60"/>
      <c r="BA90" s="232">
        <v>2</v>
      </c>
      <c r="BB90" s="230" t="e">
        <f>VLOOKUP(2,AS89:AT92,2,FALSE)</f>
        <v>#N/A</v>
      </c>
      <c r="BC90" s="231"/>
      <c r="BD90" s="233" t="e">
        <f>VLOOKUP(2,AS89:AW92,3,FALSE)</f>
        <v>#N/A</v>
      </c>
      <c r="BE90" s="234" t="e">
        <f>VLOOKUP(2,AS89:AW92,4,FALSE)</f>
        <v>#N/A</v>
      </c>
      <c r="BF90" s="93" t="s">
        <v>12</v>
      </c>
      <c r="BG90" s="234" t="e">
        <f>VLOOKUP(2,AS89:AW92,5,FALSE)</f>
        <v>#N/A</v>
      </c>
      <c r="BH90" s="234" t="s">
        <v>124</v>
      </c>
      <c r="BI90" s="85"/>
      <c r="BJ90" s="85">
        <f>IF(E90&gt;G90,IF(Spielplan!E90&gt;Spielplan!G90,Punktemodus!$B$3,0),0)</f>
        <v>0</v>
      </c>
      <c r="BK90" s="85">
        <f>IF(E90=G90,IF(Spielplan!E90=Spielplan!G90,Punktemodus!$B$3,0),0)</f>
        <v>10</v>
      </c>
      <c r="BL90" s="85">
        <f>IF(E90&lt;G90,IF(Spielplan!E90&lt;Spielplan!G90,Punktemodus!$B$3,0),0)</f>
        <v>0</v>
      </c>
      <c r="BM90" s="85">
        <f>IF(E90=Spielplan!E90,IF(G90=Spielplan!G90,Punktemodus!$B$5,0),0)</f>
        <v>3</v>
      </c>
      <c r="BN90" s="85">
        <f>IF(E90=Spielplan!E90,Punktemodus!$B$7,0)</f>
        <v>1</v>
      </c>
      <c r="BO90" s="85">
        <f>IF(G90=Spielplan!G90,Punktemodus!$B$7,0)</f>
        <v>1</v>
      </c>
      <c r="BP90" s="137">
        <f>IF(Spielplan!E90="",0,SUM(BJ90:BO90))</f>
        <v>0</v>
      </c>
      <c r="BQ90" s="85"/>
      <c r="BR90" s="141"/>
      <c r="BS90" s="322"/>
      <c r="BT90" s="322"/>
      <c r="BU90" s="322"/>
      <c r="BV90" s="322"/>
      <c r="BW90" s="134"/>
      <c r="BX90" s="337"/>
      <c r="BY90" s="338"/>
      <c r="BZ90" s="134"/>
      <c r="CA90" s="350"/>
      <c r="CB90" s="350"/>
      <c r="CC90" s="350"/>
      <c r="CD90" s="350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</row>
    <row r="91" spans="1:101" ht="18.75" customHeight="1" thickBot="1" x14ac:dyDescent="0.3">
      <c r="A91" s="60"/>
      <c r="B91" s="60"/>
      <c r="C91" s="224" t="str">
        <f>C89</f>
        <v>Belgien</v>
      </c>
      <c r="D91" s="225"/>
      <c r="E91" s="104"/>
      <c r="F91" s="93"/>
      <c r="G91" s="104"/>
      <c r="H91" s="224" t="str">
        <f>C90</f>
        <v>Russland</v>
      </c>
      <c r="I91" s="225"/>
      <c r="J91" s="60"/>
      <c r="K91" s="60" t="s">
        <v>118</v>
      </c>
      <c r="L91" s="60">
        <f t="shared" si="28"/>
        <v>0</v>
      </c>
      <c r="M91" s="60">
        <f>IF($E91="",0,IF($E91&gt;$G91,3,IF($E91=G91,1,0)))</f>
        <v>0</v>
      </c>
      <c r="N91" s="60"/>
      <c r="O91" s="60">
        <f>IF($G91="",0,IF($E91&gt;$G91,0,IF($E91=$G91,1,3)))</f>
        <v>0</v>
      </c>
      <c r="P91" s="60"/>
      <c r="Q91" s="60">
        <f>E91</f>
        <v>0</v>
      </c>
      <c r="R91" s="60"/>
      <c r="S91" s="60">
        <f>G91</f>
        <v>0</v>
      </c>
      <c r="T91" s="60"/>
      <c r="U91" s="60">
        <f>G91</f>
        <v>0</v>
      </c>
      <c r="V91" s="60"/>
      <c r="W91" s="60">
        <f>E91</f>
        <v>0</v>
      </c>
      <c r="X91" s="60"/>
      <c r="Y91" s="60"/>
      <c r="Z91" s="60">
        <f>O95</f>
        <v>0</v>
      </c>
      <c r="AA91" s="60">
        <f>S95</f>
        <v>0</v>
      </c>
      <c r="AB91" s="60">
        <f>W95</f>
        <v>0</v>
      </c>
      <c r="AC91" s="60">
        <f>AA91-AB91</f>
        <v>0</v>
      </c>
      <c r="AD91" s="60">
        <f>IF(Z91&gt;Z89,-1,0)</f>
        <v>0</v>
      </c>
      <c r="AE91" s="60">
        <f>IF(Z91&gt;Z90,-1,0)</f>
        <v>0</v>
      </c>
      <c r="AF91" s="60">
        <f>IF(Z91&gt;Z92,-1,0)</f>
        <v>0</v>
      </c>
      <c r="AG91" s="60">
        <f>10000-(AJ91*1000+AM91*100+AK91*10)</f>
        <v>10000</v>
      </c>
      <c r="AH91" s="90">
        <f>RANK(AG91,AG89:AG92,1)</f>
        <v>1</v>
      </c>
      <c r="AI91" s="60" t="str">
        <f>C90</f>
        <v>Russland</v>
      </c>
      <c r="AJ91" s="60">
        <f t="shared" si="29"/>
        <v>0</v>
      </c>
      <c r="AK91" s="60">
        <f t="shared" si="29"/>
        <v>0</v>
      </c>
      <c r="AL91" s="60">
        <f t="shared" si="29"/>
        <v>0</v>
      </c>
      <c r="AM91" s="60">
        <f>AK91-AL91</f>
        <v>0</v>
      </c>
      <c r="AN91" s="187">
        <f>IF(AG89=AG91,IF(E91&gt;G91,AG89-0.1,AG89),AG89)</f>
        <v>10000</v>
      </c>
      <c r="AO91" s="187">
        <f>IF(AG90=AG91,IF(E94&gt;G94,AG90-0.1,AG90),AG90)</f>
        <v>10000</v>
      </c>
      <c r="AP91" s="187"/>
      <c r="AQ91" s="187">
        <f>IF(AG92=AG91,IF(G90&gt;E90,AG92-0.1,AG92),AG92)</f>
        <v>10000</v>
      </c>
      <c r="AR91" s="187">
        <f>AP93</f>
        <v>30000</v>
      </c>
      <c r="AS91" s="90">
        <f>RANK(AR91,AR89:AR92,1)</f>
        <v>1</v>
      </c>
      <c r="AT91" s="60" t="str">
        <f t="shared" si="30"/>
        <v>Russland</v>
      </c>
      <c r="AU91" s="60">
        <f t="shared" si="30"/>
        <v>0</v>
      </c>
      <c r="AV91" s="60">
        <f t="shared" si="30"/>
        <v>0</v>
      </c>
      <c r="AW91" s="60">
        <f t="shared" si="30"/>
        <v>0</v>
      </c>
      <c r="AX91" s="60"/>
      <c r="AY91" s="60"/>
      <c r="AZ91" s="60"/>
      <c r="BA91" s="113">
        <v>3</v>
      </c>
      <c r="BB91" s="114" t="e">
        <f>VLOOKUP(3,AS89:AT92,2,FALSE)</f>
        <v>#N/A</v>
      </c>
      <c r="BC91" s="115"/>
      <c r="BD91" s="116" t="e">
        <f>VLOOKUP(3,AS89:AW92,3,FALSE)</f>
        <v>#N/A</v>
      </c>
      <c r="BE91" s="116" t="e">
        <f>VLOOKUP(3,AS89:AW92,4,FALSE)</f>
        <v>#N/A</v>
      </c>
      <c r="BF91" s="93" t="s">
        <v>12</v>
      </c>
      <c r="BG91" s="116" t="e">
        <f>VLOOKUP(3,AS89:AW92,5,FALSE)</f>
        <v>#N/A</v>
      </c>
      <c r="BH91" s="60"/>
      <c r="BI91" s="85"/>
      <c r="BJ91" s="85">
        <f>IF(E91&gt;G91,IF(Spielplan!E91&gt;Spielplan!G91,Punktemodus!$B$3,0),0)</f>
        <v>0</v>
      </c>
      <c r="BK91" s="85">
        <f>IF(E91=G91,IF(Spielplan!E91=Spielplan!G91,Punktemodus!$B$3,0),0)</f>
        <v>10</v>
      </c>
      <c r="BL91" s="85">
        <f>IF(E91&lt;G91,IF(Spielplan!E91&lt;Spielplan!G91,Punktemodus!$B$3,0),0)</f>
        <v>0</v>
      </c>
      <c r="BM91" s="85">
        <f>IF(E91=Spielplan!E91,IF(G91=Spielplan!G91,Punktemodus!$B$5,0),0)</f>
        <v>3</v>
      </c>
      <c r="BN91" s="85">
        <f>IF(E91=Spielplan!E91,Punktemodus!$B$7,0)</f>
        <v>1</v>
      </c>
      <c r="BO91" s="85">
        <f>IF(G91=Spielplan!G91,Punktemodus!$B$7,0)</f>
        <v>1</v>
      </c>
      <c r="BP91" s="137">
        <f>IF(Spielplan!E91="",0,SUM(BJ91:BO91))</f>
        <v>0</v>
      </c>
      <c r="BQ91" s="85"/>
      <c r="BR91" s="141"/>
      <c r="BS91" s="134"/>
      <c r="BT91" s="142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</row>
    <row r="92" spans="1:101" ht="18.75" customHeight="1" thickBot="1" x14ac:dyDescent="0.3">
      <c r="A92" s="60"/>
      <c r="B92" s="60"/>
      <c r="C92" s="230" t="str">
        <f>H89</f>
        <v>Algerien</v>
      </c>
      <c r="D92" s="231"/>
      <c r="E92" s="104"/>
      <c r="F92" s="93"/>
      <c r="G92" s="104"/>
      <c r="H92" s="230" t="str">
        <f>H90</f>
        <v>Südkorea</v>
      </c>
      <c r="I92" s="231"/>
      <c r="J92" s="60"/>
      <c r="K92" s="60" t="s">
        <v>117</v>
      </c>
      <c r="L92" s="60">
        <f t="shared" si="28"/>
        <v>0</v>
      </c>
      <c r="M92" s="60"/>
      <c r="N92" s="60">
        <f>IF($E92="",0,IF($E92&gt;$G92,3,IF($E92=$G92,1,0)))</f>
        <v>0</v>
      </c>
      <c r="O92" s="60"/>
      <c r="P92" s="60">
        <f>IF($G92="",0,IF($E92&gt;$G92,0,IF($E92=$G92,1,3)))</f>
        <v>0</v>
      </c>
      <c r="Q92" s="60"/>
      <c r="R92" s="60">
        <f>E92</f>
        <v>0</v>
      </c>
      <c r="S92" s="60"/>
      <c r="T92" s="60">
        <f>G92</f>
        <v>0</v>
      </c>
      <c r="U92" s="60"/>
      <c r="V92" s="60">
        <f>G92</f>
        <v>0</v>
      </c>
      <c r="W92" s="60"/>
      <c r="X92" s="60">
        <f>E92</f>
        <v>0</v>
      </c>
      <c r="Y92" s="60"/>
      <c r="Z92" s="60">
        <f>P95</f>
        <v>0</v>
      </c>
      <c r="AA92" s="60">
        <f>T95</f>
        <v>0</v>
      </c>
      <c r="AB92" s="60">
        <f>X95</f>
        <v>0</v>
      </c>
      <c r="AC92" s="60">
        <f>AA92-AB92</f>
        <v>0</v>
      </c>
      <c r="AD92" s="60">
        <f>IF(Z92&gt;Z89,-1,0)</f>
        <v>0</v>
      </c>
      <c r="AE92" s="60">
        <f>IF(Z92&gt;Z90,-1,0)</f>
        <v>0</v>
      </c>
      <c r="AF92" s="60">
        <f>IF(Z92&gt;Z91,-1,0)</f>
        <v>0</v>
      </c>
      <c r="AG92" s="60">
        <f>10000-(AJ92*1000+AM92*100+AK92*10)</f>
        <v>10000</v>
      </c>
      <c r="AH92" s="90">
        <f>RANK(AG92,AG89:AG92,1)</f>
        <v>1</v>
      </c>
      <c r="AI92" s="60" t="str">
        <f>H90</f>
        <v>Südkorea</v>
      </c>
      <c r="AJ92" s="60">
        <f t="shared" si="29"/>
        <v>0</v>
      </c>
      <c r="AK92" s="60">
        <f t="shared" si="29"/>
        <v>0</v>
      </c>
      <c r="AL92" s="60">
        <f t="shared" si="29"/>
        <v>0</v>
      </c>
      <c r="AM92" s="60">
        <f>AK92-AL92</f>
        <v>0</v>
      </c>
      <c r="AN92" s="187">
        <f>IF(AG89=AG92,IF(E93&gt;G93,AG89-0.1,AG89),AG89)</f>
        <v>10000</v>
      </c>
      <c r="AO92" s="187">
        <f>IF(AG90=AG92,IF(E92&gt;G92,AG90-0.1,AG90),AG90)</f>
        <v>10000</v>
      </c>
      <c r="AP92" s="187">
        <f>IF(AG91=AG92,IF(E90&gt;G90,AG91-0.1,AG91),AG91)</f>
        <v>10000</v>
      </c>
      <c r="AQ92" s="187"/>
      <c r="AR92" s="187">
        <f>AQ93</f>
        <v>30000</v>
      </c>
      <c r="AS92" s="90">
        <f>RANK(AR92,AR89:AR92,1)</f>
        <v>1</v>
      </c>
      <c r="AT92" s="60" t="str">
        <f t="shared" si="30"/>
        <v>Südkorea</v>
      </c>
      <c r="AU92" s="60">
        <f t="shared" si="30"/>
        <v>0</v>
      </c>
      <c r="AV92" s="60">
        <f t="shared" si="30"/>
        <v>0</v>
      </c>
      <c r="AW92" s="60">
        <f t="shared" si="30"/>
        <v>0</v>
      </c>
      <c r="AX92" s="60"/>
      <c r="AY92" s="60"/>
      <c r="AZ92" s="60"/>
      <c r="BA92" s="113">
        <v>4</v>
      </c>
      <c r="BB92" s="114" t="e">
        <f>VLOOKUP(4,AS89:AT92,2,FALSE)</f>
        <v>#N/A</v>
      </c>
      <c r="BC92" s="115"/>
      <c r="BD92" s="116" t="e">
        <f>VLOOKUP(4,AS89:AW92,3,FALSE)</f>
        <v>#N/A</v>
      </c>
      <c r="BE92" s="116" t="e">
        <f>VLOOKUP(4,AS89:AW92,4,FALSE)</f>
        <v>#N/A</v>
      </c>
      <c r="BF92" s="93" t="s">
        <v>12</v>
      </c>
      <c r="BG92" s="116" t="e">
        <f>VLOOKUP(4,AS89:AW92,5,FALSE)</f>
        <v>#N/A</v>
      </c>
      <c r="BH92" s="60"/>
      <c r="BI92" s="85"/>
      <c r="BJ92" s="85">
        <f>IF(E92&gt;G92,IF(Spielplan!E92&gt;Spielplan!G92,Punktemodus!$B$3,0),0)</f>
        <v>0</v>
      </c>
      <c r="BK92" s="85">
        <f>IF(E92=G92,IF(Spielplan!E92=Spielplan!G92,Punktemodus!$B$3,0),0)</f>
        <v>10</v>
      </c>
      <c r="BL92" s="85">
        <f>IF(E92&lt;G92,IF(Spielplan!E92&lt;Spielplan!G92,Punktemodus!$B$3,0),0)</f>
        <v>0</v>
      </c>
      <c r="BM92" s="85">
        <f>IF(E92=Spielplan!E92,IF(G92=Spielplan!G92,Punktemodus!$B$5,0),0)</f>
        <v>3</v>
      </c>
      <c r="BN92" s="85">
        <f>IF(E92=Spielplan!E92,Punktemodus!$B$7,0)</f>
        <v>1</v>
      </c>
      <c r="BO92" s="85">
        <f>IF(G92=Spielplan!G92,Punktemodus!$B$7,0)</f>
        <v>1</v>
      </c>
      <c r="BP92" s="137">
        <f>IF(Spielplan!E92="",0,SUM(BJ92:BO92))</f>
        <v>0</v>
      </c>
      <c r="BQ92" s="85"/>
      <c r="BR92" s="141"/>
      <c r="BS92" s="321" t="s">
        <v>163</v>
      </c>
      <c r="BT92" s="322"/>
      <c r="BU92" s="322"/>
      <c r="BV92" s="322"/>
      <c r="BW92" s="134"/>
      <c r="BX92" s="339">
        <f>BX86+BX89</f>
        <v>730</v>
      </c>
      <c r="BY92" s="340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</row>
    <row r="93" spans="1:101" ht="18.75" customHeight="1" thickBot="1" x14ac:dyDescent="0.3">
      <c r="A93" s="60"/>
      <c r="B93" s="60"/>
      <c r="C93" s="224" t="str">
        <f>C89</f>
        <v>Belgien</v>
      </c>
      <c r="D93" s="225"/>
      <c r="E93" s="104"/>
      <c r="F93" s="93"/>
      <c r="G93" s="104"/>
      <c r="H93" s="224" t="str">
        <f>H90</f>
        <v>Südkorea</v>
      </c>
      <c r="I93" s="225"/>
      <c r="J93" s="60"/>
      <c r="K93" s="60" t="s">
        <v>119</v>
      </c>
      <c r="L93" s="60">
        <f t="shared" si="28"/>
        <v>0</v>
      </c>
      <c r="M93" s="60">
        <f>IF($E93="",0,IF($E93&gt;$G93,3,IF($E93=G93,1,0)))</f>
        <v>0</v>
      </c>
      <c r="N93" s="60"/>
      <c r="O93" s="60"/>
      <c r="P93" s="60">
        <f>IF($G93="",0,IF($E93&gt;$G93,0,IF($E93=$G93,1,3)))</f>
        <v>0</v>
      </c>
      <c r="Q93" s="60">
        <f>E93</f>
        <v>0</v>
      </c>
      <c r="R93" s="60"/>
      <c r="S93" s="60"/>
      <c r="T93" s="60">
        <f>G93</f>
        <v>0</v>
      </c>
      <c r="U93" s="60">
        <f>G93</f>
        <v>0</v>
      </c>
      <c r="V93" s="60"/>
      <c r="W93" s="60"/>
      <c r="X93" s="60">
        <f>E93</f>
        <v>0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187">
        <f>SUM(AN89:AN92)</f>
        <v>30000</v>
      </c>
      <c r="AO93" s="187">
        <f>SUM(AO89:AO92)</f>
        <v>30000</v>
      </c>
      <c r="AP93" s="187">
        <f>SUM(AP89:AP92)</f>
        <v>30000</v>
      </c>
      <c r="AQ93" s="187">
        <f>SUM(AQ89:AQ92)</f>
        <v>30000</v>
      </c>
      <c r="AR93" s="187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85">
        <f>IF(E93&gt;G93,IF(Spielplan!E93&gt;Spielplan!G93,Punktemodus!$B$3,0),0)</f>
        <v>0</v>
      </c>
      <c r="BK93" s="85">
        <f>IF(E93=G93,IF(Spielplan!E93=Spielplan!G93,Punktemodus!$B$3,0),0)</f>
        <v>10</v>
      </c>
      <c r="BL93" s="85">
        <f>IF(E93&lt;G93,IF(Spielplan!E93&lt;Spielplan!G93,Punktemodus!$B$3,0),0)</f>
        <v>0</v>
      </c>
      <c r="BM93" s="85">
        <f>IF(E93=Spielplan!E93,IF(G93=Spielplan!G93,Punktemodus!$B$5,0),0)</f>
        <v>3</v>
      </c>
      <c r="BN93" s="85">
        <f>IF(E93=Spielplan!E93,Punktemodus!$B$7,0)</f>
        <v>1</v>
      </c>
      <c r="BO93" s="85">
        <f>IF(G93=Spielplan!G93,Punktemodus!$B$7,0)</f>
        <v>1</v>
      </c>
      <c r="BP93" s="137">
        <f>IF(Spielplan!E93="",0,SUM(BJ93:BO93))</f>
        <v>0</v>
      </c>
      <c r="BQ93" s="60"/>
      <c r="BR93" s="141"/>
      <c r="BS93" s="322"/>
      <c r="BT93" s="322"/>
      <c r="BU93" s="322"/>
      <c r="BV93" s="322"/>
      <c r="BW93" s="134"/>
      <c r="BX93" s="341"/>
      <c r="BY93" s="342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</row>
    <row r="94" spans="1:101" ht="18.75" customHeight="1" thickBot="1" x14ac:dyDescent="0.3">
      <c r="A94" s="60"/>
      <c r="B94" s="60"/>
      <c r="C94" s="230" t="str">
        <f>H89</f>
        <v>Algerien</v>
      </c>
      <c r="D94" s="231"/>
      <c r="E94" s="104"/>
      <c r="F94" s="93"/>
      <c r="G94" s="104"/>
      <c r="H94" s="230" t="str">
        <f>C90</f>
        <v>Russland</v>
      </c>
      <c r="I94" s="231"/>
      <c r="J94" s="60"/>
      <c r="K94" s="60" t="s">
        <v>119</v>
      </c>
      <c r="L94" s="60">
        <f t="shared" si="28"/>
        <v>0</v>
      </c>
      <c r="M94" s="60"/>
      <c r="N94" s="60">
        <f>IF($E94="",0,IF($E94&gt;$G94,3,IF($E94=$G94,1,0)))</f>
        <v>0</v>
      </c>
      <c r="O94" s="60">
        <f>IF($G94="",0,IF($E94&gt;$G94,0,IF($E94=$G94,1,3)))</f>
        <v>0</v>
      </c>
      <c r="P94" s="60"/>
      <c r="Q94" s="60"/>
      <c r="R94" s="60">
        <f>E94</f>
        <v>0</v>
      </c>
      <c r="S94" s="60">
        <f>G94</f>
        <v>0</v>
      </c>
      <c r="T94" s="60"/>
      <c r="U94" s="60"/>
      <c r="V94" s="60">
        <f>G94</f>
        <v>0</v>
      </c>
      <c r="W94" s="60">
        <f>E94</f>
        <v>0</v>
      </c>
      <c r="X94" s="60"/>
      <c r="Y94" s="60"/>
      <c r="Z94" s="60" t="s">
        <v>30</v>
      </c>
      <c r="AA94" s="60"/>
      <c r="AB94" s="60"/>
      <c r="AC94" s="60"/>
      <c r="AD94" s="60"/>
      <c r="AE94" s="60"/>
      <c r="AF94" s="60"/>
      <c r="AG94" s="60" t="b">
        <f>OR(AG89=AG90,AG89=AG91,AG89=AG92,AG90=AG91,AG90=AG92,AG91=AG92)</f>
        <v>1</v>
      </c>
      <c r="AH94" s="60"/>
      <c r="AI94" s="60"/>
      <c r="AJ94" s="60"/>
      <c r="AK94" s="60"/>
      <c r="AL94" s="60"/>
      <c r="AM94" s="60"/>
      <c r="AN94" s="60"/>
      <c r="AO94" s="60" t="s">
        <v>34</v>
      </c>
      <c r="AP94" s="60"/>
      <c r="AQ94" s="60"/>
      <c r="AR94" s="60" t="b">
        <f>OR(AR89=AR90,AR89=AR91,AR89=AR92,AR90=AR91,AR90=AR92,AR91=AR92)</f>
        <v>1</v>
      </c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85">
        <f>IF(E94&gt;G94,IF(Spielplan!E94&gt;Spielplan!G94,Punktemodus!$B$3,0),0)</f>
        <v>0</v>
      </c>
      <c r="BK94" s="85">
        <f>IF(E94=G94,IF(Spielplan!E94=Spielplan!G94,Punktemodus!$B$3,0),0)</f>
        <v>10</v>
      </c>
      <c r="BL94" s="85">
        <f>IF(E94&lt;G94,IF(Spielplan!E94&lt;Spielplan!G94,Punktemodus!$B$3,0),0)</f>
        <v>0</v>
      </c>
      <c r="BM94" s="85">
        <f>IF(E94=Spielplan!E94,IF(G94=Spielplan!G94,Punktemodus!$B$5,0),0)</f>
        <v>3</v>
      </c>
      <c r="BN94" s="85">
        <f>IF(E94=Spielplan!E94,Punktemodus!$B$7,0)</f>
        <v>1</v>
      </c>
      <c r="BO94" s="85">
        <f>IF(G94=Spielplan!G94,Punktemodus!$B$7,0)</f>
        <v>1</v>
      </c>
      <c r="BP94" s="137">
        <f>IF(Spielplan!E94="",0,SUM(BJ94:BO94))</f>
        <v>0</v>
      </c>
      <c r="BQ94" s="60"/>
      <c r="BR94" s="141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</row>
    <row r="95" spans="1:101" ht="18.75" customHeight="1" thickBot="1" x14ac:dyDescent="0.25">
      <c r="A95" s="60"/>
      <c r="B95" s="60"/>
      <c r="C95" s="136" t="str">
        <f>IF(G94="","",IF(AR94=TRUE,"Achtung: Fehler in Tabelle!",""))</f>
        <v/>
      </c>
      <c r="D95" s="60"/>
      <c r="E95" s="60"/>
      <c r="F95" s="60"/>
      <c r="G95" s="60"/>
      <c r="H95" s="60"/>
      <c r="I95" s="60"/>
      <c r="J95" s="60"/>
      <c r="K95" s="60"/>
      <c r="L95" s="60"/>
      <c r="M95" s="60">
        <f t="shared" ref="M95:X95" si="31">SUM(M89:M94)</f>
        <v>0</v>
      </c>
      <c r="N95" s="60">
        <f t="shared" si="31"/>
        <v>0</v>
      </c>
      <c r="O95" s="60">
        <f t="shared" si="31"/>
        <v>0</v>
      </c>
      <c r="P95" s="60">
        <f t="shared" si="31"/>
        <v>0</v>
      </c>
      <c r="Q95" s="60">
        <f t="shared" si="31"/>
        <v>0</v>
      </c>
      <c r="R95" s="60">
        <f t="shared" si="31"/>
        <v>0</v>
      </c>
      <c r="S95" s="60">
        <f t="shared" si="31"/>
        <v>0</v>
      </c>
      <c r="T95" s="60">
        <f t="shared" si="31"/>
        <v>0</v>
      </c>
      <c r="U95" s="60">
        <f t="shared" si="31"/>
        <v>0</v>
      </c>
      <c r="V95" s="60">
        <f t="shared" si="31"/>
        <v>0</v>
      </c>
      <c r="W95" s="60">
        <f t="shared" si="31"/>
        <v>0</v>
      </c>
      <c r="X95" s="60">
        <f t="shared" si="31"/>
        <v>0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160">
        <f>SUM(BP89:BP94)</f>
        <v>0</v>
      </c>
      <c r="BQ95" s="60"/>
      <c r="BR95" s="141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</row>
    <row r="96" spans="1:101" ht="13.5" thickBo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85"/>
      <c r="BK96" s="85"/>
      <c r="BL96" s="85"/>
      <c r="BM96" s="85"/>
      <c r="BN96" s="85"/>
      <c r="BO96" s="85"/>
      <c r="BP96" s="138"/>
      <c r="BQ96" s="60"/>
      <c r="BR96" s="141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</row>
    <row r="97" spans="1:101" ht="25.5" customHeight="1" thickBo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85"/>
      <c r="BK97" s="85"/>
      <c r="BL97" s="85"/>
      <c r="BM97" s="85"/>
      <c r="BN97" s="85"/>
      <c r="BO97" s="85"/>
      <c r="BP97" s="160">
        <f>SUM(BP12:BP95)/2</f>
        <v>0</v>
      </c>
      <c r="BQ97" s="60"/>
      <c r="BR97" s="141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</row>
    <row r="98" spans="1:101" x14ac:dyDescent="0.2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85"/>
      <c r="BK98" s="85"/>
      <c r="BL98" s="85"/>
      <c r="BM98" s="85"/>
      <c r="BN98" s="85"/>
      <c r="BO98" s="85"/>
      <c r="BP98" s="60"/>
      <c r="BQ98" s="60"/>
      <c r="BR98" s="141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</row>
  </sheetData>
  <mergeCells count="41"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  <mergeCell ref="CQ65:CV66"/>
    <mergeCell ref="BS44:BV45"/>
    <mergeCell ref="BX44:BX47"/>
    <mergeCell ref="BY44:BY47"/>
    <mergeCell ref="BZ44:BZ47"/>
    <mergeCell ref="CE44:CE47"/>
    <mergeCell ref="CF44:CF47"/>
    <mergeCell ref="CJ44:CJ47"/>
    <mergeCell ref="CO44:CO47"/>
    <mergeCell ref="CS44:CS47"/>
    <mergeCell ref="CQ59:CV60"/>
    <mergeCell ref="CQ62:CV63"/>
    <mergeCell ref="CQ32:CV33"/>
    <mergeCell ref="H2:BZ2"/>
    <mergeCell ref="H3:BZ3"/>
    <mergeCell ref="I4:BI4"/>
    <mergeCell ref="BY4:BZ4"/>
    <mergeCell ref="CG4:CV4"/>
    <mergeCell ref="BP8:BP11"/>
    <mergeCell ref="BJ9:BJ11"/>
    <mergeCell ref="BK9:BK11"/>
    <mergeCell ref="BL9:BL11"/>
    <mergeCell ref="BM9:BM11"/>
    <mergeCell ref="BN9:BN11"/>
    <mergeCell ref="BO9:BO11"/>
    <mergeCell ref="CQ23:CV24"/>
    <mergeCell ref="CQ26:CV27"/>
    <mergeCell ref="CQ29:CV30"/>
  </mergeCells>
  <conditionalFormatting sqref="CK24:CL24">
    <cfRule type="expression" dxfId="455" priority="1" stopIfTrue="1">
      <formula>IF($CH34="",TRUE,FALSE)</formula>
    </cfRule>
  </conditionalFormatting>
  <conditionalFormatting sqref="CA14:CB14">
    <cfRule type="expression" dxfId="454" priority="2" stopIfTrue="1">
      <formula>IF($BV$12="",TRUE,FALSE)</formula>
    </cfRule>
  </conditionalFormatting>
  <conditionalFormatting sqref="CA15:CB15">
    <cfRule type="expression" dxfId="453" priority="3" stopIfTrue="1">
      <formula>IF($BV$17="",TRUE,FALSE)</formula>
    </cfRule>
  </conditionalFormatting>
  <conditionalFormatting sqref="CA22:CB22">
    <cfRule type="expression" dxfId="452" priority="4" stopIfTrue="1">
      <formula>IF($BV$20="",TRUE,FALSE)</formula>
    </cfRule>
  </conditionalFormatting>
  <conditionalFormatting sqref="CA23:CB23">
    <cfRule type="expression" dxfId="451" priority="5" stopIfTrue="1">
      <formula>IF($BV$25="",TRUE,FALSE)</formula>
    </cfRule>
  </conditionalFormatting>
  <conditionalFormatting sqref="CA30:CB30">
    <cfRule type="expression" dxfId="450" priority="6" stopIfTrue="1">
      <formula>IF($BV$29="",TRUE,FALSE)</formula>
    </cfRule>
  </conditionalFormatting>
  <conditionalFormatting sqref="CA31:CB31">
    <cfRule type="expression" dxfId="449" priority="7" stopIfTrue="1">
      <formula>IF($BV$33="",TRUE,FALSE)</formula>
    </cfRule>
  </conditionalFormatting>
  <conditionalFormatting sqref="CA38:CB38">
    <cfRule type="expression" dxfId="448" priority="8" stopIfTrue="1">
      <formula>IF($BV$37="",TRUE,FALSE)</formula>
    </cfRule>
  </conditionalFormatting>
  <conditionalFormatting sqref="CA39:CB39">
    <cfRule type="expression" dxfId="447" priority="9" stopIfTrue="1">
      <formula>IF($BV$41="",TRUE,FALSE)</formula>
    </cfRule>
  </conditionalFormatting>
  <conditionalFormatting sqref="CF18:CG18">
    <cfRule type="expression" dxfId="446" priority="10" stopIfTrue="1">
      <formula>IF($CC$15="",TRUE,FALSE)</formula>
    </cfRule>
  </conditionalFormatting>
  <conditionalFormatting sqref="CF19:CG19">
    <cfRule type="expression" dxfId="445" priority="11" stopIfTrue="1">
      <formula>IF($CC$22="",TRUE,FALSE)</formula>
    </cfRule>
  </conditionalFormatting>
  <conditionalFormatting sqref="CF35:CG35">
    <cfRule type="expression" dxfId="444" priority="12" stopIfTrue="1">
      <formula>IF($CC$39="",TRUE,FALSE)</formula>
    </cfRule>
  </conditionalFormatting>
  <conditionalFormatting sqref="CF34:CG34">
    <cfRule type="expression" dxfId="443" priority="13" stopIfTrue="1">
      <formula>IF($CC$31="",TRUE,FALSE)</formula>
    </cfRule>
  </conditionalFormatting>
  <conditionalFormatting sqref="CK23:CL23 CK29:CL29">
    <cfRule type="expression" dxfId="442" priority="14" stopIfTrue="1">
      <formula>IF($CH$18="",TRUE,FALSE)</formula>
    </cfRule>
  </conditionalFormatting>
  <conditionalFormatting sqref="CK30:CL30">
    <cfRule type="expression" dxfId="441" priority="15" stopIfTrue="1">
      <formula>IF($CH$34="",TRUE,FALSE)</formula>
    </cfRule>
  </conditionalFormatting>
  <conditionalFormatting sqref="CQ23:CV24">
    <cfRule type="expression" dxfId="440" priority="16" stopIfTrue="1">
      <formula>IF($CM$23="",TRUE,FALSE)</formula>
    </cfRule>
  </conditionalFormatting>
  <conditionalFormatting sqref="CQ26:CV27">
    <cfRule type="expression" dxfId="439" priority="17" stopIfTrue="1">
      <formula>IF($CM$24="",TRUE,FALSE)</formula>
    </cfRule>
  </conditionalFormatting>
  <conditionalFormatting sqref="CQ29:CV30">
    <cfRule type="expression" dxfId="438" priority="18" stopIfTrue="1">
      <formula>IF($CM$29="",TRUE,FALSE)</formula>
    </cfRule>
  </conditionalFormatting>
  <conditionalFormatting sqref="CQ32:CV33">
    <cfRule type="expression" dxfId="437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5" sqref="I5"/>
      <selection pane="bottomLeft" activeCell="I4" sqref="I4:BI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60"/>
      <c r="B1" s="60"/>
      <c r="C1" s="86"/>
      <c r="D1" s="60"/>
      <c r="E1" s="85"/>
      <c r="F1" s="60"/>
      <c r="G1" s="85"/>
      <c r="H1" s="92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</row>
    <row r="2" spans="1:101" ht="85.5" customHeight="1" thickBot="1" x14ac:dyDescent="1.1000000000000001">
      <c r="A2" s="60"/>
      <c r="B2" s="60"/>
      <c r="C2" s="60"/>
      <c r="D2" s="60"/>
      <c r="E2" s="85"/>
      <c r="F2" s="60"/>
      <c r="G2" s="85"/>
      <c r="H2" s="355" t="s">
        <v>341</v>
      </c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7"/>
      <c r="BR2" s="357"/>
      <c r="BS2" s="357"/>
      <c r="BT2" s="357"/>
      <c r="BU2" s="357"/>
      <c r="BV2" s="357"/>
      <c r="BW2" s="357"/>
      <c r="BX2" s="357"/>
      <c r="BY2" s="357"/>
      <c r="BZ2" s="358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</row>
    <row r="3" spans="1:101" ht="85.5" customHeight="1" thickBot="1" x14ac:dyDescent="0.25">
      <c r="A3" s="60"/>
      <c r="B3" s="60"/>
      <c r="C3" s="60"/>
      <c r="D3" s="60"/>
      <c r="E3" s="85"/>
      <c r="F3" s="60"/>
      <c r="G3" s="85"/>
      <c r="H3" s="320" t="s">
        <v>339</v>
      </c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282"/>
      <c r="BW3" s="282"/>
      <c r="BX3" s="282"/>
      <c r="BY3" s="282"/>
      <c r="BZ3" s="282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</row>
    <row r="4" spans="1:101" ht="37.5" customHeight="1" thickBot="1" x14ac:dyDescent="0.55000000000000004">
      <c r="A4" s="60"/>
      <c r="B4" s="60"/>
      <c r="C4" s="60"/>
      <c r="D4" s="60"/>
      <c r="E4" s="85"/>
      <c r="F4" s="60"/>
      <c r="G4" s="85"/>
      <c r="H4" s="95" t="s">
        <v>161</v>
      </c>
      <c r="I4" s="325" t="s">
        <v>355</v>
      </c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7"/>
      <c r="BJ4" s="60"/>
      <c r="BK4" s="60"/>
      <c r="BL4" s="60"/>
      <c r="BM4" s="60"/>
      <c r="BN4" s="60"/>
      <c r="BO4" s="60"/>
      <c r="BP4" s="60"/>
      <c r="BQ4" s="95" t="s">
        <v>162</v>
      </c>
      <c r="BR4" s="60"/>
      <c r="BS4" s="60"/>
      <c r="BT4" s="60"/>
      <c r="BU4" s="60"/>
      <c r="BV4" s="60"/>
      <c r="BW4" s="60"/>
      <c r="BX4" s="60"/>
      <c r="BY4" s="323">
        <f>BX92</f>
        <v>730</v>
      </c>
      <c r="BZ4" s="324"/>
      <c r="CA4" s="60"/>
      <c r="CB4" s="60"/>
      <c r="CC4" s="60"/>
      <c r="CD4" s="60"/>
      <c r="CE4" s="60"/>
      <c r="CF4" s="60"/>
      <c r="CG4" s="367" t="s">
        <v>340</v>
      </c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9"/>
      <c r="CW4" s="60"/>
    </row>
    <row r="5" spans="1:101" x14ac:dyDescent="0.2">
      <c r="A5" s="60"/>
      <c r="B5" s="60"/>
      <c r="C5" s="60"/>
      <c r="D5" s="60"/>
      <c r="E5" s="85"/>
      <c r="F5" s="60"/>
      <c r="G5" s="8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1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</row>
    <row r="6" spans="1:101" x14ac:dyDescent="0.2">
      <c r="A6" s="60"/>
      <c r="B6" s="60"/>
      <c r="C6" s="60"/>
      <c r="D6" s="60"/>
      <c r="E6" s="85"/>
      <c r="F6" s="60"/>
      <c r="G6" s="85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</row>
    <row r="7" spans="1:101" ht="13.5" thickBot="1" x14ac:dyDescent="0.25">
      <c r="A7" s="60"/>
      <c r="B7" s="60"/>
      <c r="C7" s="60"/>
      <c r="D7" s="60"/>
      <c r="E7" s="85"/>
      <c r="F7" s="60"/>
      <c r="G7" s="85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</row>
    <row r="8" spans="1:101" ht="26.25" customHeight="1" thickBot="1" x14ac:dyDescent="0.45">
      <c r="A8" s="60"/>
      <c r="B8" s="60"/>
      <c r="C8" s="99" t="s">
        <v>150</v>
      </c>
      <c r="D8" s="100"/>
      <c r="E8" s="101"/>
      <c r="F8" s="100"/>
      <c r="G8" s="101"/>
      <c r="H8" s="100"/>
      <c r="I8" s="100"/>
      <c r="J8" s="100"/>
      <c r="K8" s="100"/>
      <c r="L8" s="188"/>
      <c r="M8" s="189" t="s">
        <v>36</v>
      </c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2"/>
      <c r="BI8" s="60"/>
      <c r="BJ8" s="60"/>
      <c r="BK8" s="60"/>
      <c r="BL8" s="60"/>
      <c r="BM8" s="60"/>
      <c r="BN8" s="60"/>
      <c r="BO8" s="60"/>
      <c r="BP8" s="328" t="s">
        <v>149</v>
      </c>
      <c r="BQ8" s="60"/>
      <c r="BR8" s="87"/>
      <c r="BS8" s="99" t="s">
        <v>151</v>
      </c>
      <c r="BT8" s="100"/>
      <c r="BU8" s="100"/>
      <c r="BV8" s="100"/>
      <c r="BW8" s="100"/>
      <c r="BX8" s="100"/>
      <c r="BY8" s="100"/>
      <c r="BZ8" s="103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2"/>
      <c r="CW8" s="60"/>
    </row>
    <row r="9" spans="1:101" ht="28.5" customHeight="1" x14ac:dyDescent="0.2">
      <c r="A9" s="60"/>
      <c r="B9" s="60"/>
      <c r="C9" s="60"/>
      <c r="D9" s="60"/>
      <c r="E9" s="85"/>
      <c r="F9" s="60"/>
      <c r="G9" s="85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330" t="s">
        <v>48</v>
      </c>
      <c r="BK9" s="330" t="s">
        <v>142</v>
      </c>
      <c r="BL9" s="330" t="s">
        <v>143</v>
      </c>
      <c r="BM9" s="330" t="s">
        <v>49</v>
      </c>
      <c r="BN9" s="330" t="s">
        <v>147</v>
      </c>
      <c r="BO9" s="330" t="s">
        <v>148</v>
      </c>
      <c r="BP9" s="329"/>
      <c r="BQ9" s="60"/>
      <c r="BR9" s="87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</row>
    <row r="10" spans="1:101" ht="18.75" customHeight="1" x14ac:dyDescent="0.25">
      <c r="A10" s="60"/>
      <c r="B10" s="60"/>
      <c r="C10" s="88" t="s">
        <v>63</v>
      </c>
      <c r="D10" s="60"/>
      <c r="E10" s="85"/>
      <c r="F10" s="60"/>
      <c r="G10" s="85"/>
      <c r="H10" s="60"/>
      <c r="I10" s="60"/>
      <c r="J10" s="60"/>
      <c r="K10" s="60"/>
      <c r="L10" s="60"/>
      <c r="M10" s="60" t="s">
        <v>4</v>
      </c>
      <c r="N10" s="60"/>
      <c r="O10" s="60"/>
      <c r="P10" s="60"/>
      <c r="Q10" s="60" t="s">
        <v>6</v>
      </c>
      <c r="R10" s="60"/>
      <c r="S10" s="60"/>
      <c r="T10" s="60"/>
      <c r="U10" s="60" t="s">
        <v>7</v>
      </c>
      <c r="V10" s="60"/>
      <c r="W10" s="60"/>
      <c r="X10" s="60"/>
      <c r="Y10" s="60"/>
      <c r="Z10" s="60" t="s">
        <v>4</v>
      </c>
      <c r="AA10" s="60" t="s">
        <v>5</v>
      </c>
      <c r="AB10" s="60"/>
      <c r="AC10" s="60"/>
      <c r="AD10" s="60" t="s">
        <v>9</v>
      </c>
      <c r="AE10" s="60"/>
      <c r="AF10" s="60"/>
      <c r="AG10" s="60"/>
      <c r="AH10" s="60" t="s">
        <v>32</v>
      </c>
      <c r="AI10" s="60"/>
      <c r="AJ10" s="60"/>
      <c r="AK10" s="60"/>
      <c r="AL10" s="60"/>
      <c r="AM10" s="60"/>
      <c r="AN10" s="60" t="s">
        <v>35</v>
      </c>
      <c r="AO10" s="60"/>
      <c r="AP10" s="60"/>
      <c r="AQ10" s="60"/>
      <c r="AR10" s="60"/>
      <c r="AS10" s="60" t="s">
        <v>33</v>
      </c>
      <c r="AT10" s="60"/>
      <c r="AU10" s="60"/>
      <c r="AV10" s="60"/>
      <c r="AW10" s="60"/>
      <c r="AX10" s="60"/>
      <c r="AY10" s="60"/>
      <c r="AZ10" s="60"/>
      <c r="BA10" s="60"/>
      <c r="BB10" s="89" t="s">
        <v>10</v>
      </c>
      <c r="BC10" s="60"/>
      <c r="BD10" s="90" t="s">
        <v>4</v>
      </c>
      <c r="BE10" s="60"/>
      <c r="BF10" s="61" t="s">
        <v>5</v>
      </c>
      <c r="BG10" s="60"/>
      <c r="BH10" s="60"/>
      <c r="BI10" s="60"/>
      <c r="BJ10" s="330"/>
      <c r="BK10" s="330"/>
      <c r="BL10" s="330"/>
      <c r="BM10" s="330"/>
      <c r="BN10" s="330"/>
      <c r="BO10" s="330"/>
      <c r="BP10" s="329"/>
      <c r="BQ10" s="60"/>
      <c r="BR10" s="87"/>
      <c r="BS10" s="88"/>
      <c r="BT10" s="60"/>
      <c r="BU10" s="91" t="s">
        <v>120</v>
      </c>
      <c r="BV10" s="60"/>
      <c r="BW10" s="60"/>
      <c r="BX10" s="61" t="s">
        <v>26</v>
      </c>
      <c r="BY10" s="60"/>
      <c r="BZ10" s="88"/>
      <c r="CA10" s="60"/>
      <c r="CB10" s="60"/>
      <c r="CC10" s="60"/>
      <c r="CD10" s="60"/>
      <c r="CE10" s="61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</row>
    <row r="11" spans="1:101" ht="18.75" customHeight="1" thickBot="1" x14ac:dyDescent="0.25">
      <c r="A11" s="60"/>
      <c r="B11" s="60"/>
      <c r="C11" s="60"/>
      <c r="D11" s="60"/>
      <c r="E11" s="85"/>
      <c r="F11" s="60"/>
      <c r="G11" s="85"/>
      <c r="H11" s="60"/>
      <c r="I11" s="60"/>
      <c r="J11" s="60"/>
      <c r="K11" s="60"/>
      <c r="L11" s="60"/>
      <c r="M11" s="60" t="s">
        <v>0</v>
      </c>
      <c r="N11" s="60" t="s">
        <v>1</v>
      </c>
      <c r="O11" s="60" t="s">
        <v>2</v>
      </c>
      <c r="P11" s="60" t="s">
        <v>3</v>
      </c>
      <c r="Q11" s="60" t="s">
        <v>0</v>
      </c>
      <c r="R11" s="60" t="s">
        <v>1</v>
      </c>
      <c r="S11" s="60" t="s">
        <v>2</v>
      </c>
      <c r="T11" s="60" t="s">
        <v>3</v>
      </c>
      <c r="U11" s="60" t="s">
        <v>0</v>
      </c>
      <c r="V11" s="60" t="s">
        <v>1</v>
      </c>
      <c r="W11" s="60" t="s">
        <v>2</v>
      </c>
      <c r="X11" s="60" t="s">
        <v>3</v>
      </c>
      <c r="Y11" s="60"/>
      <c r="Z11" s="60" t="s">
        <v>8</v>
      </c>
      <c r="AA11" s="60"/>
      <c r="AB11" s="60"/>
      <c r="AC11" s="60"/>
      <c r="AD11" s="60"/>
      <c r="AE11" s="60"/>
      <c r="AF11" s="60"/>
      <c r="AG11" s="60"/>
      <c r="AH11" s="60" t="s">
        <v>31</v>
      </c>
      <c r="AI11" s="60"/>
      <c r="AJ11" s="60"/>
      <c r="AK11" s="60"/>
      <c r="AL11" s="60"/>
      <c r="AM11" s="60"/>
      <c r="AN11" s="60" t="str">
        <f>AI12</f>
        <v>Brasilien</v>
      </c>
      <c r="AO11" s="60" t="str">
        <f>AI13</f>
        <v>Kroatien</v>
      </c>
      <c r="AP11" s="60" t="str">
        <f>AI14</f>
        <v>Mexiko</v>
      </c>
      <c r="AQ11" s="60" t="str">
        <f>AI15</f>
        <v>Kamerun</v>
      </c>
      <c r="AR11" s="60"/>
      <c r="AS11" s="60" t="s">
        <v>31</v>
      </c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330"/>
      <c r="BK11" s="330"/>
      <c r="BL11" s="330"/>
      <c r="BM11" s="330"/>
      <c r="BN11" s="330"/>
      <c r="BO11" s="330"/>
      <c r="BP11" s="329"/>
      <c r="BQ11" s="60"/>
      <c r="BR11" s="87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</row>
    <row r="12" spans="1:101" ht="18.75" customHeight="1" thickBot="1" x14ac:dyDescent="0.3">
      <c r="A12" s="60"/>
      <c r="B12" s="60"/>
      <c r="C12" s="7" t="str">
        <f>Spielplan!$C$12</f>
        <v>Brasilien</v>
      </c>
      <c r="D12" s="38"/>
      <c r="E12" s="104"/>
      <c r="F12" s="93"/>
      <c r="G12" s="104"/>
      <c r="H12" s="7" t="str">
        <f>Spielplan!$H$12</f>
        <v>Kroatien</v>
      </c>
      <c r="I12" s="38"/>
      <c r="J12" s="60"/>
      <c r="K12" s="60" t="s">
        <v>58</v>
      </c>
      <c r="L12" s="60">
        <f t="shared" ref="L12:L17" si="0">IF(E12-G12&gt;0,1,IF(G12=E12,0,-1))</f>
        <v>0</v>
      </c>
      <c r="M12" s="60">
        <f>IF($E12="",0,IF($E12&gt;$G12,3,IF($E12=G12,1,0)))</f>
        <v>0</v>
      </c>
      <c r="N12" s="60">
        <f>IF($G12="",0,IF($E12&gt;$G12,0,IF($E12=G12,1,3)))</f>
        <v>0</v>
      </c>
      <c r="O12" s="60"/>
      <c r="P12" s="60"/>
      <c r="Q12" s="60">
        <f>E12</f>
        <v>0</v>
      </c>
      <c r="R12" s="60">
        <f>G12</f>
        <v>0</v>
      </c>
      <c r="S12" s="60"/>
      <c r="T12" s="60"/>
      <c r="U12" s="60">
        <f>G12</f>
        <v>0</v>
      </c>
      <c r="V12" s="60">
        <f>E12</f>
        <v>0</v>
      </c>
      <c r="W12" s="60"/>
      <c r="X12" s="60"/>
      <c r="Y12" s="60"/>
      <c r="Z12" s="60">
        <f>M18</f>
        <v>0</v>
      </c>
      <c r="AA12" s="60">
        <f>Q18</f>
        <v>0</v>
      </c>
      <c r="AB12" s="60">
        <f>U18</f>
        <v>0</v>
      </c>
      <c r="AC12" s="60">
        <f>AA12-AB12</f>
        <v>0</v>
      </c>
      <c r="AD12" s="60">
        <f>IF(Z12&gt;Z13,-1,0)</f>
        <v>0</v>
      </c>
      <c r="AE12" s="60">
        <f>IF(Z12&gt;Z14,-1,0)</f>
        <v>0</v>
      </c>
      <c r="AF12" s="60">
        <f>IF(Z12&gt;Z15,-1,0)</f>
        <v>0</v>
      </c>
      <c r="AG12" s="60">
        <f>10000-(AJ12*1000+AM12*100+AK12*10)</f>
        <v>10000</v>
      </c>
      <c r="AH12" s="90">
        <f>RANK(AG12,AG12:AG15,1)</f>
        <v>1</v>
      </c>
      <c r="AI12" s="60" t="str">
        <f>C12</f>
        <v>Brasilien</v>
      </c>
      <c r="AJ12" s="60">
        <f t="shared" ref="AJ12:AL15" si="1">Z12</f>
        <v>0</v>
      </c>
      <c r="AK12" s="60">
        <f t="shared" si="1"/>
        <v>0</v>
      </c>
      <c r="AL12" s="60">
        <f t="shared" si="1"/>
        <v>0</v>
      </c>
      <c r="AM12" s="60">
        <f>AK12-AL12</f>
        <v>0</v>
      </c>
      <c r="AN12" s="187"/>
      <c r="AO12" s="187">
        <f>IF(AG13=AG12,IF(G12&gt;E12,AG13-0.1,AG13),AG13)</f>
        <v>10000</v>
      </c>
      <c r="AP12" s="187">
        <f>IF(AG14=AG12,IF(G14&gt;E14,AG14-0.1,AG14),AG14)</f>
        <v>10000</v>
      </c>
      <c r="AQ12" s="187">
        <f>IF(AG15=AG12,IF(G16&gt;E16,AG15-0.1,AG15),AG15)</f>
        <v>10000</v>
      </c>
      <c r="AR12" s="187">
        <f>AN16</f>
        <v>30000</v>
      </c>
      <c r="AS12" s="90">
        <f>RANK(AR12,AR12:AR15,1)</f>
        <v>1</v>
      </c>
      <c r="AT12" s="60" t="str">
        <f t="shared" ref="AT12:AW15" si="2">AI12</f>
        <v>Brasilien</v>
      </c>
      <c r="AU12" s="60">
        <f t="shared" si="2"/>
        <v>0</v>
      </c>
      <c r="AV12" s="60">
        <f t="shared" si="2"/>
        <v>0</v>
      </c>
      <c r="AW12" s="60">
        <f t="shared" si="2"/>
        <v>0</v>
      </c>
      <c r="AX12" s="60"/>
      <c r="AY12" s="60"/>
      <c r="AZ12" s="60"/>
      <c r="BA12" s="3">
        <v>1</v>
      </c>
      <c r="BB12" s="7" t="str">
        <f>VLOOKUP(1,AS12:AT15,2,FALSE)</f>
        <v>Brasilien</v>
      </c>
      <c r="BC12" s="2"/>
      <c r="BD12" s="6">
        <f>VLOOKUP(1,AS12:AW15,3,FALSE)</f>
        <v>0</v>
      </c>
      <c r="BE12" s="4">
        <f>VLOOKUP(1,AS12:AW15,4,FALSE)</f>
        <v>0</v>
      </c>
      <c r="BF12" s="93" t="s">
        <v>12</v>
      </c>
      <c r="BG12" s="4">
        <f>VLOOKUP(1,AS12:AW15,5,FALSE)</f>
        <v>0</v>
      </c>
      <c r="BH12" s="13" t="s">
        <v>18</v>
      </c>
      <c r="BI12" s="60"/>
      <c r="BJ12" s="85">
        <f>IF(E12&gt;G12,IF(Spielplan!E12&gt;Spielplan!G12,Punktemodus!$B$3,0),0)</f>
        <v>0</v>
      </c>
      <c r="BK12" s="85">
        <f>IF(E12=G12,IF(Spielplan!E12=Spielplan!G12,Punktemodus!$B$3,0),0)</f>
        <v>10</v>
      </c>
      <c r="BL12" s="85">
        <f>IF(E12&lt;G12,IF(Spielplan!E12&lt;Spielplan!G12,Punktemodus!$B$3,0),0)</f>
        <v>0</v>
      </c>
      <c r="BM12" s="85">
        <f>IF(E12=Spielplan!E12,IF(G12=Spielplan!G12,Punktemodus!$B$5,0),0)</f>
        <v>3</v>
      </c>
      <c r="BN12" s="85">
        <f>IF(E12=Spielplan!E12,Punktemodus!$B$7,0)</f>
        <v>1</v>
      </c>
      <c r="BO12" s="85">
        <f>IF(G12=Spielplan!G12,Punktemodus!$B$7,0)</f>
        <v>1</v>
      </c>
      <c r="BP12" s="137">
        <f>IF(Spielplan!E12="",0,SUM(BJ12:BO12))</f>
        <v>0</v>
      </c>
      <c r="BQ12" s="60"/>
      <c r="BR12" s="87"/>
      <c r="BS12" s="13" t="s">
        <v>18</v>
      </c>
      <c r="BT12" s="44" t="str">
        <f>IF(G17="","",BB12)</f>
        <v/>
      </c>
      <c r="BU12" s="46"/>
      <c r="BV12" s="104"/>
      <c r="BW12" s="60"/>
      <c r="BX12" s="104"/>
      <c r="BY12" s="60"/>
      <c r="BZ12" s="88"/>
      <c r="CA12" s="60"/>
      <c r="CB12" s="91" t="s">
        <v>27</v>
      </c>
      <c r="CC12" s="60"/>
      <c r="CD12" s="60"/>
      <c r="CE12" s="61" t="s">
        <v>26</v>
      </c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</row>
    <row r="13" spans="1:101" ht="18.75" customHeight="1" thickBot="1" x14ac:dyDescent="0.3">
      <c r="A13" s="60"/>
      <c r="B13" s="60"/>
      <c r="C13" s="44" t="str">
        <f>Spielplan!$C$13</f>
        <v>Mexiko</v>
      </c>
      <c r="D13" s="45"/>
      <c r="E13" s="104"/>
      <c r="F13" s="93"/>
      <c r="G13" s="104"/>
      <c r="H13" s="44" t="str">
        <f>Spielplan!$H$13</f>
        <v>Kamerun</v>
      </c>
      <c r="I13" s="45"/>
      <c r="J13" s="60"/>
      <c r="K13" s="60" t="s">
        <v>59</v>
      </c>
      <c r="L13" s="60">
        <f t="shared" si="0"/>
        <v>0</v>
      </c>
      <c r="M13" s="60"/>
      <c r="N13" s="60"/>
      <c r="O13" s="60">
        <f>IF($E13="",0,IF($E13&gt;$G13,3,IF($E13=$G13,1,0)))</f>
        <v>0</v>
      </c>
      <c r="P13" s="60">
        <f>IF($G13="",0,IF($E13&gt;$G13,0,IF($E13=$G13,1,3)))</f>
        <v>0</v>
      </c>
      <c r="Q13" s="60"/>
      <c r="R13" s="60"/>
      <c r="S13" s="60">
        <f>E13</f>
        <v>0</v>
      </c>
      <c r="T13" s="60">
        <f>G13</f>
        <v>0</v>
      </c>
      <c r="U13" s="60"/>
      <c r="V13" s="60"/>
      <c r="W13" s="60">
        <f>G13</f>
        <v>0</v>
      </c>
      <c r="X13" s="60">
        <f>E13</f>
        <v>0</v>
      </c>
      <c r="Y13" s="60"/>
      <c r="Z13" s="60">
        <f>N18</f>
        <v>0</v>
      </c>
      <c r="AA13" s="60">
        <f>R18</f>
        <v>0</v>
      </c>
      <c r="AB13" s="60">
        <f>V18</f>
        <v>0</v>
      </c>
      <c r="AC13" s="60">
        <f>AA13-AB13</f>
        <v>0</v>
      </c>
      <c r="AD13" s="60">
        <f>IF(Z13&gt;Z12,-1,0)</f>
        <v>0</v>
      </c>
      <c r="AE13" s="60">
        <f>IF(Z13&gt;Z14,-1,0)</f>
        <v>0</v>
      </c>
      <c r="AF13" s="60">
        <f>IF(Z13&gt;Z15,-1,0)</f>
        <v>0</v>
      </c>
      <c r="AG13" s="60">
        <f>10000-(AJ13*1000+AM13*100+AK13*10)</f>
        <v>10000</v>
      </c>
      <c r="AH13" s="90">
        <f>RANK(AG13,AG12:AG15,1)</f>
        <v>1</v>
      </c>
      <c r="AI13" s="60" t="str">
        <f>H12</f>
        <v>Kroatien</v>
      </c>
      <c r="AJ13" s="60">
        <f t="shared" si="1"/>
        <v>0</v>
      </c>
      <c r="AK13" s="60">
        <f t="shared" si="1"/>
        <v>0</v>
      </c>
      <c r="AL13" s="60">
        <f t="shared" si="1"/>
        <v>0</v>
      </c>
      <c r="AM13" s="60">
        <f>AK13-AL13</f>
        <v>0</v>
      </c>
      <c r="AN13" s="187">
        <f>IF(AG12=AG13,IF(E12&gt;G12,AG12-0.1,AG12),AG12)</f>
        <v>10000</v>
      </c>
      <c r="AO13" s="187"/>
      <c r="AP13" s="187">
        <f>IF(AG14=AG13,IF(G17&gt;E17,AG14-0.1,AG14),AG14)</f>
        <v>10000</v>
      </c>
      <c r="AQ13" s="187">
        <f>IF(AG15=AG13,IF(G15&gt;E15,AG15-0.1,AG15),AG15)</f>
        <v>10000</v>
      </c>
      <c r="AR13" s="187">
        <f>AO16</f>
        <v>30000</v>
      </c>
      <c r="AS13" s="90">
        <f>RANK(AR13,AR12:AR15,1)</f>
        <v>1</v>
      </c>
      <c r="AT13" s="60" t="str">
        <f t="shared" si="2"/>
        <v>Kroatien</v>
      </c>
      <c r="AU13" s="60">
        <f t="shared" si="2"/>
        <v>0</v>
      </c>
      <c r="AV13" s="60">
        <f t="shared" si="2"/>
        <v>0</v>
      </c>
      <c r="AW13" s="60">
        <f t="shared" si="2"/>
        <v>0</v>
      </c>
      <c r="AX13" s="60"/>
      <c r="AY13" s="60"/>
      <c r="AZ13" s="60"/>
      <c r="BA13" s="120">
        <v>2</v>
      </c>
      <c r="BB13" s="121" t="e">
        <f>VLOOKUP(2,AS12:AT15,2,FALSE)</f>
        <v>#N/A</v>
      </c>
      <c r="BC13" s="122"/>
      <c r="BD13" s="123" t="e">
        <f>VLOOKUP(2,AS12:AW15,3,FALSE)</f>
        <v>#N/A</v>
      </c>
      <c r="BE13" s="124" t="e">
        <f>VLOOKUP(2,AS12:AW15,4,FALSE)</f>
        <v>#N/A</v>
      </c>
      <c r="BF13" s="93" t="s">
        <v>12</v>
      </c>
      <c r="BG13" s="124" t="e">
        <f>VLOOKUP(2,AS12:AW15,5,FALSE)</f>
        <v>#N/A</v>
      </c>
      <c r="BH13" s="125" t="s">
        <v>19</v>
      </c>
      <c r="BI13" s="60"/>
      <c r="BJ13" s="85">
        <f>IF(E13&gt;G13,IF(Spielplan!E13&gt;Spielplan!G13,Punktemodus!$B$3,0),0)</f>
        <v>0</v>
      </c>
      <c r="BK13" s="85">
        <f>IF(E13=G13,IF(Spielplan!E13=Spielplan!G13,Punktemodus!$B$3,0),0)</f>
        <v>10</v>
      </c>
      <c r="BL13" s="85">
        <f>IF(E13&lt;G13,IF(Spielplan!E13&lt;Spielplan!G13,Punktemodus!$B$3,0),0)</f>
        <v>0</v>
      </c>
      <c r="BM13" s="85">
        <f>IF(E13=Spielplan!E13,IF(G13=Spielplan!G13,Punktemodus!$B$5,0),0)</f>
        <v>3</v>
      </c>
      <c r="BN13" s="85">
        <f>IF(E13=Spielplan!E13,Punktemodus!$B$7,0)</f>
        <v>1</v>
      </c>
      <c r="BO13" s="85">
        <f>IF(G13=Spielplan!G13,Punktemodus!$B$7,0)</f>
        <v>1</v>
      </c>
      <c r="BP13" s="137">
        <f>IF(Spielplan!E13="",0,SUM(BJ13:BO13))</f>
        <v>0</v>
      </c>
      <c r="BQ13" s="60"/>
      <c r="BR13" s="87"/>
      <c r="BS13" s="73" t="s">
        <v>21</v>
      </c>
      <c r="BT13" s="44" t="str">
        <f>IF(G28="","",BB24)</f>
        <v/>
      </c>
      <c r="BU13" s="46"/>
      <c r="BV13" s="104"/>
      <c r="BW13" s="60"/>
      <c r="BX13" s="104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</row>
    <row r="14" spans="1:101" ht="18.75" customHeight="1" thickBot="1" x14ac:dyDescent="0.3">
      <c r="A14" s="60"/>
      <c r="B14" s="60"/>
      <c r="C14" s="7" t="str">
        <f>C12</f>
        <v>Brasilien</v>
      </c>
      <c r="D14" s="38"/>
      <c r="E14" s="104"/>
      <c r="F14" s="93"/>
      <c r="G14" s="104"/>
      <c r="H14" s="7" t="str">
        <f>C13</f>
        <v>Mexiko</v>
      </c>
      <c r="I14" s="38"/>
      <c r="J14" s="60"/>
      <c r="K14" s="60" t="s">
        <v>60</v>
      </c>
      <c r="L14" s="60">
        <f t="shared" si="0"/>
        <v>0</v>
      </c>
      <c r="M14" s="60">
        <f>IF($E14="",0,IF($E14&gt;$G14,3,IF($E14=G14,1,0)))</f>
        <v>0</v>
      </c>
      <c r="N14" s="60"/>
      <c r="O14" s="60">
        <f>IF($G14="",0,IF($E14&gt;$G14,0,IF($E14=$G14,1,3)))</f>
        <v>0</v>
      </c>
      <c r="P14" s="60"/>
      <c r="Q14" s="60">
        <f>E14</f>
        <v>0</v>
      </c>
      <c r="R14" s="60"/>
      <c r="S14" s="60">
        <f>G14</f>
        <v>0</v>
      </c>
      <c r="T14" s="60"/>
      <c r="U14" s="60">
        <f>G14</f>
        <v>0</v>
      </c>
      <c r="V14" s="60"/>
      <c r="W14" s="60">
        <f>E14</f>
        <v>0</v>
      </c>
      <c r="X14" s="60"/>
      <c r="Y14" s="60"/>
      <c r="Z14" s="60">
        <f>O18</f>
        <v>0</v>
      </c>
      <c r="AA14" s="60">
        <f>S18</f>
        <v>0</v>
      </c>
      <c r="AB14" s="60">
        <f>W18</f>
        <v>0</v>
      </c>
      <c r="AC14" s="60">
        <f>AA14-AB14</f>
        <v>0</v>
      </c>
      <c r="AD14" s="60">
        <f>IF(Z14&gt;Z12,-1,0)</f>
        <v>0</v>
      </c>
      <c r="AE14" s="60">
        <f>IF(Z14&gt;Z13,-1,0)</f>
        <v>0</v>
      </c>
      <c r="AF14" s="60">
        <f>IF(Z14&gt;Z15,-1,0)</f>
        <v>0</v>
      </c>
      <c r="AG14" s="60">
        <f>10000-(AJ14*1000+AM14*100+AK14*10)</f>
        <v>10000</v>
      </c>
      <c r="AH14" s="90">
        <f>RANK(AG14,AG12:AG15,1)</f>
        <v>1</v>
      </c>
      <c r="AI14" s="60" t="str">
        <f>C13</f>
        <v>Mexiko</v>
      </c>
      <c r="AJ14" s="60">
        <f t="shared" si="1"/>
        <v>0</v>
      </c>
      <c r="AK14" s="60">
        <f t="shared" si="1"/>
        <v>0</v>
      </c>
      <c r="AL14" s="60">
        <f t="shared" si="1"/>
        <v>0</v>
      </c>
      <c r="AM14" s="60">
        <f>AK14-AL14</f>
        <v>0</v>
      </c>
      <c r="AN14" s="187">
        <f>IF(AG12=AG14,IF(E14&gt;G14,AG12-0.1,AG12),AG12)</f>
        <v>10000</v>
      </c>
      <c r="AO14" s="187">
        <f>IF(AG13=AG14,IF(E17&gt;G17,AG13-0.1,AG13),AG13)</f>
        <v>10000</v>
      </c>
      <c r="AP14" s="187"/>
      <c r="AQ14" s="187">
        <f>IF(AG15=AG14,IF(G13&gt;E13,AG15-0.1,AG15),AG15)</f>
        <v>10000</v>
      </c>
      <c r="AR14" s="187">
        <f>AP16</f>
        <v>30000</v>
      </c>
      <c r="AS14" s="90">
        <f>RANK(AR14,AR12:AR15,1)</f>
        <v>1</v>
      </c>
      <c r="AT14" s="60" t="str">
        <f t="shared" si="2"/>
        <v>Mexiko</v>
      </c>
      <c r="AU14" s="60">
        <f t="shared" si="2"/>
        <v>0</v>
      </c>
      <c r="AV14" s="60">
        <f t="shared" si="2"/>
        <v>0</v>
      </c>
      <c r="AW14" s="60">
        <f t="shared" si="2"/>
        <v>0</v>
      </c>
      <c r="AX14" s="60"/>
      <c r="AY14" s="60"/>
      <c r="AZ14" s="60"/>
      <c r="BA14" s="113">
        <v>3</v>
      </c>
      <c r="BB14" s="114" t="e">
        <f>VLOOKUP(3,AS12:AT15,2,FALSE)</f>
        <v>#N/A</v>
      </c>
      <c r="BC14" s="115"/>
      <c r="BD14" s="116" t="e">
        <f>VLOOKUP(3,AS12:AW15,3,FALSE)</f>
        <v>#N/A</v>
      </c>
      <c r="BE14" s="116" t="e">
        <f>VLOOKUP(3,AS12:AW15,4,FALSE)</f>
        <v>#N/A</v>
      </c>
      <c r="BF14" s="93" t="s">
        <v>12</v>
      </c>
      <c r="BG14" s="116" t="e">
        <f>VLOOKUP(3,AS12:AW15,5,FALSE)</f>
        <v>#N/A</v>
      </c>
      <c r="BH14" s="60"/>
      <c r="BI14" s="60"/>
      <c r="BJ14" s="85">
        <f>IF(E14&gt;G14,IF(Spielplan!E14&gt;Spielplan!G14,Punktemodus!$B$3,0),0)</f>
        <v>0</v>
      </c>
      <c r="BK14" s="85">
        <f>IF(E14=G14,IF(Spielplan!E14=Spielplan!G14,Punktemodus!$B$3,0),0)</f>
        <v>10</v>
      </c>
      <c r="BL14" s="85">
        <f>IF(E14&lt;G14,IF(Spielplan!E14&lt;Spielplan!G14,Punktemodus!$B$3,0),0)</f>
        <v>0</v>
      </c>
      <c r="BM14" s="85">
        <f>IF(E14=Spielplan!E14,IF(G14=Spielplan!G14,Punktemodus!$B$5,0),0)</f>
        <v>3</v>
      </c>
      <c r="BN14" s="85">
        <f>IF(E14=Spielplan!E14,Punktemodus!$B$7,0)</f>
        <v>1</v>
      </c>
      <c r="BO14" s="85">
        <f>IF(G14=Spielplan!G14,Punktemodus!$B$7,0)</f>
        <v>1</v>
      </c>
      <c r="BP14" s="137">
        <f>IF(Spielplan!E14="",0,SUM(BJ14:BO14))</f>
        <v>0</v>
      </c>
      <c r="BQ14" s="60"/>
      <c r="BR14" s="87"/>
      <c r="BS14" s="60"/>
      <c r="BT14" s="60"/>
      <c r="BU14" s="60"/>
      <c r="BV14" s="60"/>
      <c r="BW14" s="60"/>
      <c r="BX14" s="60"/>
      <c r="BY14" s="60"/>
      <c r="BZ14" s="47">
        <v>49</v>
      </c>
      <c r="CA14" s="44" t="str">
        <f>IF(BX12="",IF(BV12&gt;BV13,BT12,BT13),IF(BX12&gt;BX13,BT12,BT13))</f>
        <v/>
      </c>
      <c r="CB14" s="46"/>
      <c r="CC14" s="104"/>
      <c r="CD14" s="60"/>
      <c r="CE14" s="104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</row>
    <row r="15" spans="1:101" ht="18.75" customHeight="1" thickBot="1" x14ac:dyDescent="0.3">
      <c r="A15" s="60"/>
      <c r="B15" s="60"/>
      <c r="C15" s="44" t="str">
        <f>H12</f>
        <v>Kroatien</v>
      </c>
      <c r="D15" s="45"/>
      <c r="E15" s="104"/>
      <c r="F15" s="93"/>
      <c r="G15" s="104"/>
      <c r="H15" s="44" t="str">
        <f>H13</f>
        <v>Kamerun</v>
      </c>
      <c r="I15" s="45"/>
      <c r="J15" s="60"/>
      <c r="K15" s="60" t="s">
        <v>61</v>
      </c>
      <c r="L15" s="60">
        <f t="shared" si="0"/>
        <v>0</v>
      </c>
      <c r="M15" s="60"/>
      <c r="N15" s="60">
        <f>IF($E15="",0,IF($E15&gt;$G15,3,IF($E15=$G15,1,0)))</f>
        <v>0</v>
      </c>
      <c r="O15" s="60"/>
      <c r="P15" s="60">
        <f>IF($G15="",0,IF($E15&gt;$G15,0,IF($E15=$G15,1,3)))</f>
        <v>0</v>
      </c>
      <c r="Q15" s="60"/>
      <c r="R15" s="60">
        <f>E15</f>
        <v>0</v>
      </c>
      <c r="S15" s="60"/>
      <c r="T15" s="60">
        <f>G15</f>
        <v>0</v>
      </c>
      <c r="U15" s="60"/>
      <c r="V15" s="60">
        <f>G15</f>
        <v>0</v>
      </c>
      <c r="W15" s="60"/>
      <c r="X15" s="60">
        <f>E15</f>
        <v>0</v>
      </c>
      <c r="Y15" s="60"/>
      <c r="Z15" s="60">
        <f>P18</f>
        <v>0</v>
      </c>
      <c r="AA15" s="60">
        <f>T18</f>
        <v>0</v>
      </c>
      <c r="AB15" s="60">
        <f>X18</f>
        <v>0</v>
      </c>
      <c r="AC15" s="60">
        <f>AA15-AB15</f>
        <v>0</v>
      </c>
      <c r="AD15" s="60">
        <f>IF(Z15&gt;Z12,-1,0)</f>
        <v>0</v>
      </c>
      <c r="AE15" s="60">
        <f>IF(Z15&gt;Z13,-1,0)</f>
        <v>0</v>
      </c>
      <c r="AF15" s="60">
        <f>IF(Z15&gt;Z14,-1,0)</f>
        <v>0</v>
      </c>
      <c r="AG15" s="60">
        <f>10000-(AJ15*1000+AM15*100+AK15*10)</f>
        <v>10000</v>
      </c>
      <c r="AH15" s="90">
        <f>RANK(AG15,AG12:AG15,1)</f>
        <v>1</v>
      </c>
      <c r="AI15" s="60" t="str">
        <f>H13</f>
        <v>Kamerun</v>
      </c>
      <c r="AJ15" s="60">
        <f t="shared" si="1"/>
        <v>0</v>
      </c>
      <c r="AK15" s="60">
        <f t="shared" si="1"/>
        <v>0</v>
      </c>
      <c r="AL15" s="60">
        <f t="shared" si="1"/>
        <v>0</v>
      </c>
      <c r="AM15" s="60">
        <f>AK15-AL15</f>
        <v>0</v>
      </c>
      <c r="AN15" s="187">
        <f>IF(AG12=AG15,IF(E16&gt;G16,AG12-0.1,AG12),AG12)</f>
        <v>10000</v>
      </c>
      <c r="AO15" s="187">
        <f>IF(AG13=AG15,IF(E15&gt;G15,AG13-0.1,AG13),AG13)</f>
        <v>10000</v>
      </c>
      <c r="AP15" s="187">
        <f>IF(AG14=AG15,IF(E13&gt;G13,AG14-0.1,AG14),AG14)</f>
        <v>10000</v>
      </c>
      <c r="AQ15" s="187"/>
      <c r="AR15" s="187">
        <f>AQ16</f>
        <v>30000</v>
      </c>
      <c r="AS15" s="90">
        <f>RANK(AR15,AR12:AR15,1)</f>
        <v>1</v>
      </c>
      <c r="AT15" s="60" t="str">
        <f t="shared" si="2"/>
        <v>Kamerun</v>
      </c>
      <c r="AU15" s="60">
        <f t="shared" si="2"/>
        <v>0</v>
      </c>
      <c r="AV15" s="60">
        <f t="shared" si="2"/>
        <v>0</v>
      </c>
      <c r="AW15" s="60">
        <f t="shared" si="2"/>
        <v>0</v>
      </c>
      <c r="AX15" s="60"/>
      <c r="AY15" s="60"/>
      <c r="AZ15" s="60"/>
      <c r="BA15" s="113">
        <v>4</v>
      </c>
      <c r="BB15" s="114" t="e">
        <f>VLOOKUP(4,AS12:AT15,2,FALSE)</f>
        <v>#N/A</v>
      </c>
      <c r="BC15" s="115"/>
      <c r="BD15" s="116" t="e">
        <f>VLOOKUP(4,AS12:AW15,3,FALSE)</f>
        <v>#N/A</v>
      </c>
      <c r="BE15" s="116" t="e">
        <f>VLOOKUP(4,AS12:AW15,4,FALSE)</f>
        <v>#N/A</v>
      </c>
      <c r="BF15" s="93" t="s">
        <v>12</v>
      </c>
      <c r="BG15" s="116" t="e">
        <f>VLOOKUP(4,AS12:AW15,5,FALSE)</f>
        <v>#N/A</v>
      </c>
      <c r="BH15" s="60"/>
      <c r="BI15" s="60"/>
      <c r="BJ15" s="85">
        <f>IF(E15&gt;G15,IF(Spielplan!E15&gt;Spielplan!G15,Punktemodus!$B$3,0),0)</f>
        <v>0</v>
      </c>
      <c r="BK15" s="85">
        <f>IF(E15=G15,IF(Spielplan!E15=Spielplan!G15,Punktemodus!$B$3,0),0)</f>
        <v>10</v>
      </c>
      <c r="BL15" s="85">
        <f>IF(E15&lt;G15,IF(Spielplan!E15&lt;Spielplan!G15,Punktemodus!$B$3,0),0)</f>
        <v>0</v>
      </c>
      <c r="BM15" s="85">
        <f>IF(E15=Spielplan!E15,IF(G15=Spielplan!G15,Punktemodus!$B$5,0),0)</f>
        <v>3</v>
      </c>
      <c r="BN15" s="85">
        <f>IF(E15=Spielplan!E15,Punktemodus!$B$7,0)</f>
        <v>1</v>
      </c>
      <c r="BO15" s="85">
        <f>IF(G15=Spielplan!G15,Punktemodus!$B$7,0)</f>
        <v>1</v>
      </c>
      <c r="BP15" s="137">
        <f>IF(Spielplan!E15="",0,SUM(BJ15:BO15))</f>
        <v>0</v>
      </c>
      <c r="BQ15" s="60"/>
      <c r="BR15" s="87"/>
      <c r="BS15" s="60"/>
      <c r="BT15" s="60"/>
      <c r="BU15" s="60"/>
      <c r="BV15" s="60"/>
      <c r="BW15" s="60"/>
      <c r="BX15" s="60"/>
      <c r="BY15" s="60"/>
      <c r="BZ15" s="47">
        <v>50</v>
      </c>
      <c r="CA15" s="44" t="str">
        <f>IF(BX16="",IF(BV16&gt;BV17,BT16,BT17),IF(BX16&gt;BX17,BT16,BT17))</f>
        <v/>
      </c>
      <c r="CB15" s="46"/>
      <c r="CC15" s="104"/>
      <c r="CD15" s="60"/>
      <c r="CE15" s="104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</row>
    <row r="16" spans="1:101" ht="18.75" customHeight="1" thickBot="1" x14ac:dyDescent="0.3">
      <c r="A16" s="60"/>
      <c r="B16" s="60"/>
      <c r="C16" s="7" t="str">
        <f>C12</f>
        <v>Brasilien</v>
      </c>
      <c r="D16" s="38"/>
      <c r="E16" s="104"/>
      <c r="F16" s="93"/>
      <c r="G16" s="104"/>
      <c r="H16" s="7" t="str">
        <f>H13</f>
        <v>Kamerun</v>
      </c>
      <c r="I16" s="38"/>
      <c r="J16" s="60"/>
      <c r="K16" s="60" t="s">
        <v>62</v>
      </c>
      <c r="L16" s="60">
        <f t="shared" si="0"/>
        <v>0</v>
      </c>
      <c r="M16" s="60">
        <f>IF($E16="",0,IF($E16&gt;$G16,3,IF($E16=G16,1,0)))</f>
        <v>0</v>
      </c>
      <c r="N16" s="60"/>
      <c r="O16" s="60"/>
      <c r="P16" s="60">
        <f>IF($G16="",0,IF($E16&gt;$G16,0,IF($E16=$G16,1,3)))</f>
        <v>0</v>
      </c>
      <c r="Q16" s="60">
        <f>E16</f>
        <v>0</v>
      </c>
      <c r="R16" s="60"/>
      <c r="S16" s="60"/>
      <c r="T16" s="60">
        <f>G16</f>
        <v>0</v>
      </c>
      <c r="U16" s="60">
        <f>G16</f>
        <v>0</v>
      </c>
      <c r="V16" s="60"/>
      <c r="W16" s="60"/>
      <c r="X16" s="60">
        <f>E16</f>
        <v>0</v>
      </c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187">
        <f>SUM(AN12:AN15)</f>
        <v>30000</v>
      </c>
      <c r="AO16" s="187">
        <f>SUM(AO12:AO15)</f>
        <v>30000</v>
      </c>
      <c r="AP16" s="187">
        <f>SUM(AP12:AP15)</f>
        <v>30000</v>
      </c>
      <c r="AQ16" s="187">
        <f>SUM(AQ12:AQ15)</f>
        <v>30000</v>
      </c>
      <c r="AR16" s="187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85">
        <f>IF(E16&gt;G16,IF(Spielplan!E16&gt;Spielplan!G16,Punktemodus!$B$3,0),0)</f>
        <v>0</v>
      </c>
      <c r="BK16" s="85">
        <f>IF(E16=G16,IF(Spielplan!E16=Spielplan!G16,Punktemodus!$B$3,0),0)</f>
        <v>10</v>
      </c>
      <c r="BL16" s="85">
        <f>IF(E16&lt;G16,IF(Spielplan!E16&lt;Spielplan!G16,Punktemodus!$B$3,0),0)</f>
        <v>0</v>
      </c>
      <c r="BM16" s="85">
        <f>IF(E16=Spielplan!E16,IF(G16=Spielplan!G16,Punktemodus!$B$5,0),0)</f>
        <v>3</v>
      </c>
      <c r="BN16" s="85">
        <f>IF(E16=Spielplan!E16,Punktemodus!$B$7,0)</f>
        <v>1</v>
      </c>
      <c r="BO16" s="85">
        <f>IF(G16=Spielplan!G16,Punktemodus!$B$7,0)</f>
        <v>1</v>
      </c>
      <c r="BP16" s="137">
        <f>IF(Spielplan!E16="",0,SUM(BJ16:BO16))</f>
        <v>0</v>
      </c>
      <c r="BQ16" s="60"/>
      <c r="BR16" s="87"/>
      <c r="BS16" s="63" t="s">
        <v>22</v>
      </c>
      <c r="BT16" s="44" t="str">
        <f>IF(G39="","",BB34)</f>
        <v/>
      </c>
      <c r="BU16" s="46"/>
      <c r="BV16" s="104"/>
      <c r="BW16" s="60"/>
      <c r="BX16" s="104"/>
      <c r="BY16" s="60"/>
      <c r="BZ16" s="60"/>
      <c r="CA16" s="60"/>
      <c r="CB16" s="60"/>
      <c r="CC16" s="60"/>
      <c r="CD16" s="60"/>
      <c r="CE16" s="60"/>
      <c r="CF16" s="91"/>
      <c r="CG16" s="91" t="s">
        <v>28</v>
      </c>
      <c r="CH16" s="60"/>
      <c r="CI16" s="60"/>
      <c r="CJ16" s="61" t="s">
        <v>26</v>
      </c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</row>
    <row r="17" spans="1:101" ht="18.75" customHeight="1" thickBot="1" x14ac:dyDescent="0.3">
      <c r="A17" s="60"/>
      <c r="B17" s="60"/>
      <c r="C17" s="44" t="str">
        <f>H12</f>
        <v>Kroatien</v>
      </c>
      <c r="D17" s="45"/>
      <c r="E17" s="104"/>
      <c r="F17" s="93"/>
      <c r="G17" s="104"/>
      <c r="H17" s="44" t="str">
        <f>C13</f>
        <v>Mexiko</v>
      </c>
      <c r="I17" s="45"/>
      <c r="J17" s="60"/>
      <c r="K17" s="60" t="s">
        <v>62</v>
      </c>
      <c r="L17" s="60">
        <f t="shared" si="0"/>
        <v>0</v>
      </c>
      <c r="M17" s="60"/>
      <c r="N17" s="60">
        <f>IF($E17="",0,IF($E17&gt;$G17,3,IF($E17=$G17,1,0)))</f>
        <v>0</v>
      </c>
      <c r="O17" s="60">
        <f>IF($G17="",0,IF($E17&gt;$G17,0,IF($E17=$G17,1,3)))</f>
        <v>0</v>
      </c>
      <c r="P17" s="60"/>
      <c r="Q17" s="60"/>
      <c r="R17" s="60">
        <f>E17</f>
        <v>0</v>
      </c>
      <c r="S17" s="60">
        <f>G17</f>
        <v>0</v>
      </c>
      <c r="T17" s="60"/>
      <c r="U17" s="60"/>
      <c r="V17" s="60">
        <f>G17</f>
        <v>0</v>
      </c>
      <c r="W17" s="60">
        <f>E17</f>
        <v>0</v>
      </c>
      <c r="X17" s="60"/>
      <c r="Y17" s="60"/>
      <c r="Z17" s="60" t="s">
        <v>30</v>
      </c>
      <c r="AA17" s="60"/>
      <c r="AB17" s="60"/>
      <c r="AC17" s="60"/>
      <c r="AD17" s="60"/>
      <c r="AE17" s="60"/>
      <c r="AF17" s="60"/>
      <c r="AG17" s="60" t="b">
        <f>OR(AG12=AG13,AG12=AG14,AG12=AG15,AG13=AG14,AG13=AG15,AG14=AG15)</f>
        <v>1</v>
      </c>
      <c r="AH17" s="60"/>
      <c r="AI17" s="60"/>
      <c r="AJ17" s="60"/>
      <c r="AK17" s="60"/>
      <c r="AL17" s="60"/>
      <c r="AM17" s="60"/>
      <c r="AN17" s="60"/>
      <c r="AO17" s="60" t="s">
        <v>34</v>
      </c>
      <c r="AP17" s="60"/>
      <c r="AQ17" s="60"/>
      <c r="AR17" s="60" t="b">
        <f>OR(AR12=AR13,AR12=AR14,AR12=AR15,AR13=AR14,AR13=AR15,AR14=AR15)</f>
        <v>1</v>
      </c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85">
        <f>IF(E17&gt;G17,IF(Spielplan!E17&gt;Spielplan!G17,Punktemodus!$B$3,0),0)</f>
        <v>0</v>
      </c>
      <c r="BK17" s="85">
        <f>IF(E17=G17,IF(Spielplan!E17=Spielplan!G17,Punktemodus!$B$3,0),0)</f>
        <v>10</v>
      </c>
      <c r="BL17" s="85">
        <f>IF(E17&lt;G17,IF(Spielplan!E17&lt;Spielplan!G17,Punktemodus!$B$3,0),0)</f>
        <v>0</v>
      </c>
      <c r="BM17" s="85">
        <f>IF(E17=Spielplan!E17,IF(G17=Spielplan!G17,Punktemodus!$B$5,0),0)</f>
        <v>3</v>
      </c>
      <c r="BN17" s="85">
        <f>IF(E17=Spielplan!E17,Punktemodus!$B$7,0)</f>
        <v>1</v>
      </c>
      <c r="BO17" s="85">
        <f>IF(G17=Spielplan!G17,Punktemodus!$B$7,0)</f>
        <v>1</v>
      </c>
      <c r="BP17" s="137">
        <f>IF(Spielplan!E17="",0,SUM(BJ17:BO17))</f>
        <v>0</v>
      </c>
      <c r="BQ17" s="60"/>
      <c r="BR17" s="87"/>
      <c r="BS17" s="52" t="s">
        <v>25</v>
      </c>
      <c r="BT17" s="44" t="str">
        <f>IF(G50="","",BB46)</f>
        <v/>
      </c>
      <c r="BU17" s="46"/>
      <c r="BV17" s="104"/>
      <c r="BW17" s="60"/>
      <c r="BX17" s="104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</row>
    <row r="18" spans="1:101" ht="18.75" customHeight="1" thickBot="1" x14ac:dyDescent="0.25">
      <c r="A18" s="60"/>
      <c r="B18" s="60"/>
      <c r="C18" s="136" t="str">
        <f>IF(G17="","",IF(AR17=TRUE,"Achtung: Fehler in Tabelle!",""))</f>
        <v/>
      </c>
      <c r="D18" s="60"/>
      <c r="E18" s="85"/>
      <c r="F18" s="60"/>
      <c r="G18" s="85"/>
      <c r="H18" s="60"/>
      <c r="I18" s="60"/>
      <c r="J18" s="60"/>
      <c r="K18" s="60"/>
      <c r="L18" s="60"/>
      <c r="M18" s="60">
        <f t="shared" ref="M18:X18" si="3">SUM(M12:M17)</f>
        <v>0</v>
      </c>
      <c r="N18" s="60">
        <f t="shared" si="3"/>
        <v>0</v>
      </c>
      <c r="O18" s="60">
        <f t="shared" si="3"/>
        <v>0</v>
      </c>
      <c r="P18" s="60">
        <f t="shared" si="3"/>
        <v>0</v>
      </c>
      <c r="Q18" s="60">
        <f t="shared" si="3"/>
        <v>0</v>
      </c>
      <c r="R18" s="60">
        <f t="shared" si="3"/>
        <v>0</v>
      </c>
      <c r="S18" s="60">
        <f t="shared" si="3"/>
        <v>0</v>
      </c>
      <c r="T18" s="60">
        <f t="shared" si="3"/>
        <v>0</v>
      </c>
      <c r="U18" s="60">
        <f t="shared" si="3"/>
        <v>0</v>
      </c>
      <c r="V18" s="60">
        <f t="shared" si="3"/>
        <v>0</v>
      </c>
      <c r="W18" s="60">
        <f t="shared" si="3"/>
        <v>0</v>
      </c>
      <c r="X18" s="60">
        <f t="shared" si="3"/>
        <v>0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160">
        <f>SUM(BP12:BP17)</f>
        <v>0</v>
      </c>
      <c r="BQ18" s="60"/>
      <c r="BR18" s="8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47">
        <v>58</v>
      </c>
      <c r="CF18" s="44" t="str">
        <f>IF(CE14="",IF(CC14&gt;CC15,CA14,CA15),IF(CE14&gt;CE15,CA14,CA15))</f>
        <v/>
      </c>
      <c r="CG18" s="46"/>
      <c r="CH18" s="104"/>
      <c r="CI18" s="60"/>
      <c r="CJ18" s="104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</row>
    <row r="19" spans="1:101" ht="18.75" customHeight="1" thickBot="1" x14ac:dyDescent="0.25">
      <c r="A19" s="60"/>
      <c r="B19" s="60"/>
      <c r="C19" s="60"/>
      <c r="D19" s="60"/>
      <c r="E19" s="85"/>
      <c r="F19" s="60"/>
      <c r="G19" s="85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138"/>
      <c r="BQ19" s="60"/>
      <c r="BR19" s="8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47">
        <v>57</v>
      </c>
      <c r="CF19" s="44" t="str">
        <f>IF(CE22="",IF(CC22&gt;CC23,CA22,CA23),IF(CE22&gt;CE23,CA22,CA23))</f>
        <v/>
      </c>
      <c r="CG19" s="46"/>
      <c r="CH19" s="104"/>
      <c r="CI19" s="60"/>
      <c r="CJ19" s="104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</row>
    <row r="20" spans="1:101" ht="18.75" customHeight="1" thickBot="1" x14ac:dyDescent="0.25">
      <c r="A20" s="60"/>
      <c r="B20" s="60"/>
      <c r="C20" s="60"/>
      <c r="D20" s="60"/>
      <c r="E20" s="85"/>
      <c r="F20" s="60"/>
      <c r="G20" s="85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138"/>
      <c r="BQ20" s="60"/>
      <c r="BR20" s="87"/>
      <c r="BS20" s="54" t="s">
        <v>121</v>
      </c>
      <c r="BT20" s="44" t="str">
        <f>IF(G61="","",BB56)</f>
        <v/>
      </c>
      <c r="BU20" s="46"/>
      <c r="BV20" s="104"/>
      <c r="BW20" s="60"/>
      <c r="BX20" s="104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</row>
    <row r="21" spans="1:101" ht="18.75" customHeight="1" thickBot="1" x14ac:dyDescent="0.3">
      <c r="A21" s="60"/>
      <c r="B21" s="60"/>
      <c r="C21" s="88" t="s">
        <v>64</v>
      </c>
      <c r="D21" s="60"/>
      <c r="E21" s="85"/>
      <c r="F21" s="60"/>
      <c r="G21" s="85"/>
      <c r="H21" s="60"/>
      <c r="I21" s="60"/>
      <c r="J21" s="60"/>
      <c r="K21" s="60"/>
      <c r="L21" s="60"/>
      <c r="M21" s="60" t="s">
        <v>4</v>
      </c>
      <c r="N21" s="60"/>
      <c r="O21" s="60"/>
      <c r="P21" s="60"/>
      <c r="Q21" s="60" t="s">
        <v>6</v>
      </c>
      <c r="R21" s="60"/>
      <c r="S21" s="60"/>
      <c r="T21" s="60"/>
      <c r="U21" s="60" t="s">
        <v>7</v>
      </c>
      <c r="V21" s="60"/>
      <c r="W21" s="60"/>
      <c r="X21" s="60"/>
      <c r="Y21" s="60"/>
      <c r="Z21" s="60" t="s">
        <v>4</v>
      </c>
      <c r="AA21" s="60" t="s">
        <v>5</v>
      </c>
      <c r="AB21" s="60"/>
      <c r="AC21" s="60"/>
      <c r="AD21" s="60" t="s">
        <v>9</v>
      </c>
      <c r="AE21" s="60"/>
      <c r="AF21" s="60"/>
      <c r="AG21" s="60"/>
      <c r="AH21" s="60" t="s">
        <v>32</v>
      </c>
      <c r="AI21" s="60"/>
      <c r="AJ21" s="60"/>
      <c r="AK21" s="60"/>
      <c r="AL21" s="60"/>
      <c r="AM21" s="60"/>
      <c r="AN21" s="60" t="s">
        <v>35</v>
      </c>
      <c r="AO21" s="60"/>
      <c r="AP21" s="60"/>
      <c r="AQ21" s="60"/>
      <c r="AR21" s="60"/>
      <c r="AS21" s="60" t="s">
        <v>33</v>
      </c>
      <c r="AT21" s="60"/>
      <c r="AU21" s="60"/>
      <c r="AV21" s="60"/>
      <c r="AW21" s="60"/>
      <c r="AX21" s="60"/>
      <c r="AY21" s="60"/>
      <c r="AZ21" s="60"/>
      <c r="BA21" s="60"/>
      <c r="BB21" s="89" t="s">
        <v>10</v>
      </c>
      <c r="BC21" s="60"/>
      <c r="BD21" s="90" t="s">
        <v>4</v>
      </c>
      <c r="BE21" s="60"/>
      <c r="BF21" s="61" t="s">
        <v>5</v>
      </c>
      <c r="BG21" s="60"/>
      <c r="BH21" s="60"/>
      <c r="BI21" s="60"/>
      <c r="BJ21" s="60"/>
      <c r="BK21" s="60"/>
      <c r="BL21" s="60"/>
      <c r="BM21" s="60"/>
      <c r="BN21" s="60"/>
      <c r="BO21" s="60"/>
      <c r="BP21" s="138"/>
      <c r="BQ21" s="60"/>
      <c r="BR21" s="87"/>
      <c r="BS21" s="73" t="s">
        <v>122</v>
      </c>
      <c r="BT21" s="44" t="str">
        <f>IF(G72="","",BB68)</f>
        <v/>
      </c>
      <c r="BU21" s="46"/>
      <c r="BV21" s="104"/>
      <c r="BW21" s="60"/>
      <c r="BX21" s="104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91" t="s">
        <v>29</v>
      </c>
      <c r="CM21" s="60"/>
      <c r="CN21" s="60"/>
      <c r="CO21" s="61" t="s">
        <v>26</v>
      </c>
      <c r="CP21" s="60"/>
      <c r="CQ21" s="60"/>
      <c r="CR21" s="60"/>
      <c r="CS21" s="60"/>
      <c r="CT21" s="60"/>
      <c r="CU21" s="60"/>
      <c r="CV21" s="60"/>
      <c r="CW21" s="60"/>
    </row>
    <row r="22" spans="1:101" ht="18.75" customHeight="1" thickBot="1" x14ac:dyDescent="0.3">
      <c r="A22" s="60"/>
      <c r="B22" s="60"/>
      <c r="C22" s="60"/>
      <c r="D22" s="60"/>
      <c r="E22" s="85"/>
      <c r="F22" s="60"/>
      <c r="G22" s="85"/>
      <c r="H22" s="60"/>
      <c r="I22" s="60"/>
      <c r="J22" s="60"/>
      <c r="K22" s="60"/>
      <c r="L22" s="60"/>
      <c r="M22" s="60" t="s">
        <v>0</v>
      </c>
      <c r="N22" s="60" t="s">
        <v>1</v>
      </c>
      <c r="O22" s="60" t="s">
        <v>2</v>
      </c>
      <c r="P22" s="60" t="s">
        <v>3</v>
      </c>
      <c r="Q22" s="60" t="s">
        <v>0</v>
      </c>
      <c r="R22" s="60" t="s">
        <v>1</v>
      </c>
      <c r="S22" s="60" t="s">
        <v>2</v>
      </c>
      <c r="T22" s="60" t="s">
        <v>3</v>
      </c>
      <c r="U22" s="60" t="s">
        <v>0</v>
      </c>
      <c r="V22" s="60" t="s">
        <v>1</v>
      </c>
      <c r="W22" s="60" t="s">
        <v>2</v>
      </c>
      <c r="X22" s="60" t="s">
        <v>3</v>
      </c>
      <c r="Y22" s="60"/>
      <c r="Z22" s="60" t="s">
        <v>8</v>
      </c>
      <c r="AA22" s="60"/>
      <c r="AB22" s="60"/>
      <c r="AC22" s="60"/>
      <c r="AD22" s="60"/>
      <c r="AE22" s="60"/>
      <c r="AF22" s="60"/>
      <c r="AG22" s="60"/>
      <c r="AH22" s="60" t="s">
        <v>31</v>
      </c>
      <c r="AI22" s="60"/>
      <c r="AJ22" s="60"/>
      <c r="AK22" s="60"/>
      <c r="AL22" s="60"/>
      <c r="AM22" s="60"/>
      <c r="AN22" s="60" t="str">
        <f>AI23</f>
        <v>Spanien</v>
      </c>
      <c r="AO22" s="60" t="str">
        <f>AI24</f>
        <v>Niederlande</v>
      </c>
      <c r="AP22" s="60" t="str">
        <f>AI25</f>
        <v>Chile</v>
      </c>
      <c r="AQ22" s="60" t="str">
        <f>AI26</f>
        <v>Australien</v>
      </c>
      <c r="AR22" s="60"/>
      <c r="AS22" s="60" t="s">
        <v>31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138"/>
      <c r="BQ22" s="60"/>
      <c r="BR22" s="87"/>
      <c r="BS22" s="60"/>
      <c r="BT22" s="60"/>
      <c r="BU22" s="60"/>
      <c r="BV22" s="60"/>
      <c r="BW22" s="60"/>
      <c r="BX22" s="60"/>
      <c r="BY22" s="60"/>
      <c r="BZ22" s="47">
        <v>53</v>
      </c>
      <c r="CA22" s="44" t="str">
        <f>IF(BX20="",IF(BV20&gt;BV21,BT20,BT21),IF(BX20&gt;BX21,BT20,BT21))</f>
        <v/>
      </c>
      <c r="CB22" s="46"/>
      <c r="CC22" s="104"/>
      <c r="CD22" s="60"/>
      <c r="CE22" s="104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88" t="s">
        <v>130</v>
      </c>
      <c r="CS22" s="60"/>
      <c r="CT22" s="60"/>
      <c r="CU22" s="60"/>
      <c r="CV22" s="60"/>
      <c r="CW22" s="60"/>
    </row>
    <row r="23" spans="1:101" ht="18.75" customHeight="1" thickBot="1" x14ac:dyDescent="0.3">
      <c r="A23" s="60"/>
      <c r="B23" s="60"/>
      <c r="C23" s="65" t="str">
        <f>Spielplan!$C$23</f>
        <v>Spanien</v>
      </c>
      <c r="D23" s="66"/>
      <c r="E23" s="104"/>
      <c r="F23" s="93"/>
      <c r="G23" s="104"/>
      <c r="H23" s="65" t="str">
        <f>Spielplan!$H$23</f>
        <v>Niederlande</v>
      </c>
      <c r="I23" s="66"/>
      <c r="J23" s="60"/>
      <c r="K23" s="60" t="s">
        <v>68</v>
      </c>
      <c r="L23" s="60">
        <f t="shared" ref="L23:L28" si="4">IF(E23-G23&gt;0,1,IF(G23=E23,0,-1))</f>
        <v>0</v>
      </c>
      <c r="M23" s="60">
        <f>IF($E23="",0,IF($E23&gt;$G23,3,IF($E23=G23,1,0)))</f>
        <v>0</v>
      </c>
      <c r="N23" s="60">
        <f>IF($G23="",0,IF($E23&gt;$G23,0,IF($E23=G23,1,3)))</f>
        <v>0</v>
      </c>
      <c r="O23" s="60"/>
      <c r="P23" s="60"/>
      <c r="Q23" s="60">
        <f>E23</f>
        <v>0</v>
      </c>
      <c r="R23" s="60">
        <f>G23</f>
        <v>0</v>
      </c>
      <c r="S23" s="60"/>
      <c r="T23" s="60"/>
      <c r="U23" s="60">
        <f>G23</f>
        <v>0</v>
      </c>
      <c r="V23" s="60">
        <f>E23</f>
        <v>0</v>
      </c>
      <c r="W23" s="60"/>
      <c r="X23" s="60"/>
      <c r="Y23" s="60"/>
      <c r="Z23" s="60">
        <f>M29</f>
        <v>0</v>
      </c>
      <c r="AA23" s="60">
        <f>Q29</f>
        <v>0</v>
      </c>
      <c r="AB23" s="60">
        <f>U29</f>
        <v>0</v>
      </c>
      <c r="AC23" s="60">
        <f>AA23-AB23</f>
        <v>0</v>
      </c>
      <c r="AD23" s="60">
        <f>IF(Z23&gt;Z24,-1,0)</f>
        <v>0</v>
      </c>
      <c r="AE23" s="60">
        <f>IF(Z23&gt;Z25,-1,0)</f>
        <v>0</v>
      </c>
      <c r="AF23" s="60">
        <f>IF(Z23&gt;Z26,-1,0)</f>
        <v>0</v>
      </c>
      <c r="AG23" s="60">
        <f>10000-(AJ23*1000+AM23*100+AK23*10)</f>
        <v>10000</v>
      </c>
      <c r="AH23" s="90">
        <f>RANK(AG23,AG23:AG26,1)</f>
        <v>1</v>
      </c>
      <c r="AI23" s="60" t="str">
        <f>C23</f>
        <v>Spanien</v>
      </c>
      <c r="AJ23" s="60">
        <f t="shared" ref="AJ23:AL26" si="5">Z23</f>
        <v>0</v>
      </c>
      <c r="AK23" s="60">
        <f t="shared" si="5"/>
        <v>0</v>
      </c>
      <c r="AL23" s="60">
        <f t="shared" si="5"/>
        <v>0</v>
      </c>
      <c r="AM23" s="60">
        <f>AK23-AL23</f>
        <v>0</v>
      </c>
      <c r="AN23" s="187"/>
      <c r="AO23" s="187">
        <f>IF(AG24=AG23,IF(G23&gt;E23,AG24-0.1,AG24),AG24)</f>
        <v>10000</v>
      </c>
      <c r="AP23" s="187">
        <f>IF(AG25=AG23,IF(G25&gt;E25,AG25-0.1,AG25),AG25)</f>
        <v>10000</v>
      </c>
      <c r="AQ23" s="187">
        <f>IF(AG26=AG23,IF(G27&gt;E27,AG26-0.1,AG26),AG26)</f>
        <v>10000</v>
      </c>
      <c r="AR23" s="187">
        <f>AN27</f>
        <v>30000</v>
      </c>
      <c r="AS23" s="90">
        <f>RANK(AR23,AR23:AR26,1)</f>
        <v>1</v>
      </c>
      <c r="AT23" s="60" t="str">
        <f t="shared" ref="AT23:AW26" si="6">AI23</f>
        <v>Spanien</v>
      </c>
      <c r="AU23" s="60">
        <f t="shared" si="6"/>
        <v>0</v>
      </c>
      <c r="AV23" s="60">
        <f t="shared" si="6"/>
        <v>0</v>
      </c>
      <c r="AW23" s="60">
        <f t="shared" si="6"/>
        <v>0</v>
      </c>
      <c r="AX23" s="60"/>
      <c r="AY23" s="60"/>
      <c r="AZ23" s="60"/>
      <c r="BA23" s="67">
        <v>1</v>
      </c>
      <c r="BB23" s="65" t="str">
        <f>VLOOKUP(1,AS23:AT26,2,FALSE)</f>
        <v>Spanien</v>
      </c>
      <c r="BC23" s="66"/>
      <c r="BD23" s="68">
        <f>VLOOKUP(1,AS23:AW26,3,FALSE)</f>
        <v>0</v>
      </c>
      <c r="BE23" s="69">
        <f>VLOOKUP(1,AS23:AW26,4,FALSE)</f>
        <v>0</v>
      </c>
      <c r="BF23" s="93" t="s">
        <v>12</v>
      </c>
      <c r="BG23" s="69">
        <f>VLOOKUP(1,AS23:AW26,5,FALSE)</f>
        <v>0</v>
      </c>
      <c r="BH23" s="70" t="s">
        <v>20</v>
      </c>
      <c r="BI23" s="60"/>
      <c r="BJ23" s="85">
        <f>IF(E23&gt;G23,IF(Spielplan!E23&gt;Spielplan!G23,Punktemodus!$B$3,0),0)</f>
        <v>0</v>
      </c>
      <c r="BK23" s="85">
        <f>IF(E23=G23,IF(Spielplan!E23=Spielplan!G23,Punktemodus!$B$3,0),0)</f>
        <v>10</v>
      </c>
      <c r="BL23" s="85">
        <f>IF(E23&lt;G23,IF(Spielplan!E23&lt;Spielplan!G23,Punktemodus!$B$3,0),0)</f>
        <v>0</v>
      </c>
      <c r="BM23" s="85">
        <f>IF(E23=Spielplan!E23,IF(G23=Spielplan!G23,Punktemodus!$B$5,0),0)</f>
        <v>3</v>
      </c>
      <c r="BN23" s="85">
        <f>IF(E23=Spielplan!E23,Punktemodus!$B$7,0)</f>
        <v>1</v>
      </c>
      <c r="BO23" s="85">
        <f>IF(G23=Spielplan!G23,Punktemodus!$B$7,0)</f>
        <v>1</v>
      </c>
      <c r="BP23" s="137">
        <f>IF(Spielplan!E23="",0,SUM(BJ23:BO23))</f>
        <v>0</v>
      </c>
      <c r="BQ23" s="60"/>
      <c r="BR23" s="87"/>
      <c r="BS23" s="60"/>
      <c r="BT23" s="60"/>
      <c r="BU23" s="60"/>
      <c r="BV23" s="60"/>
      <c r="BW23" s="60"/>
      <c r="BX23" s="60"/>
      <c r="BY23" s="60"/>
      <c r="BZ23" s="47">
        <v>54</v>
      </c>
      <c r="CA23" s="44" t="str">
        <f>IF(BX24="",IF(BV24&gt;BV25,BT24,BT25),IF(BX24&gt;BX25,BT24,BT25))</f>
        <v/>
      </c>
      <c r="CB23" s="46"/>
      <c r="CC23" s="104"/>
      <c r="CD23" s="60"/>
      <c r="CE23" s="104"/>
      <c r="CF23" s="60"/>
      <c r="CG23" s="60"/>
      <c r="CH23" s="60"/>
      <c r="CI23" s="60"/>
      <c r="CJ23" s="47" t="s">
        <v>132</v>
      </c>
      <c r="CK23" s="44" t="str">
        <f>IF(CJ18="",IF(CH18&gt;CH19,CF18,CF19),IF(CJ18&gt;CJ19,CF18,CF19))</f>
        <v/>
      </c>
      <c r="CL23" s="46"/>
      <c r="CM23" s="104"/>
      <c r="CN23" s="60"/>
      <c r="CO23" s="104"/>
      <c r="CP23" s="60"/>
      <c r="CQ23" s="376" t="str">
        <f>IF(CO23="",IF(CM23&gt;CM24,CK23,CK24),IF(CO23&gt;CO24,CK23,CK24))</f>
        <v/>
      </c>
      <c r="CR23" s="377"/>
      <c r="CS23" s="377"/>
      <c r="CT23" s="377"/>
      <c r="CU23" s="377"/>
      <c r="CV23" s="378"/>
      <c r="CW23" s="60"/>
    </row>
    <row r="24" spans="1:101" ht="18.75" customHeight="1" thickBot="1" x14ac:dyDescent="0.3">
      <c r="A24" s="60"/>
      <c r="B24" s="60"/>
      <c r="C24" s="53" t="str">
        <f>Spielplan!$C$24</f>
        <v>Chile</v>
      </c>
      <c r="D24" s="64"/>
      <c r="E24" s="104"/>
      <c r="F24" s="93"/>
      <c r="G24" s="104"/>
      <c r="H24" s="53" t="str">
        <f>Spielplan!$H$24</f>
        <v>Australien</v>
      </c>
      <c r="I24" s="64"/>
      <c r="J24" s="60"/>
      <c r="K24" s="60" t="s">
        <v>69</v>
      </c>
      <c r="L24" s="60">
        <f t="shared" si="4"/>
        <v>0</v>
      </c>
      <c r="M24" s="60"/>
      <c r="N24" s="60"/>
      <c r="O24" s="60">
        <f>IF($E24="",0,IF($E24&gt;$G24,3,IF($E24=$G24,1,0)))</f>
        <v>0</v>
      </c>
      <c r="P24" s="60">
        <f>IF($G24="",0,IF($E24&gt;$G24,0,IF($E24=$G24,1,3)))</f>
        <v>0</v>
      </c>
      <c r="Q24" s="60"/>
      <c r="R24" s="60"/>
      <c r="S24" s="60">
        <f>E24</f>
        <v>0</v>
      </c>
      <c r="T24" s="60">
        <f>G24</f>
        <v>0</v>
      </c>
      <c r="U24" s="60"/>
      <c r="V24" s="60"/>
      <c r="W24" s="60">
        <f>G24</f>
        <v>0</v>
      </c>
      <c r="X24" s="60">
        <f>E24</f>
        <v>0</v>
      </c>
      <c r="Y24" s="60"/>
      <c r="Z24" s="60">
        <f>N29</f>
        <v>0</v>
      </c>
      <c r="AA24" s="60">
        <f>R29</f>
        <v>0</v>
      </c>
      <c r="AB24" s="60">
        <f>V29</f>
        <v>0</v>
      </c>
      <c r="AC24" s="60">
        <f>AA24-AB24</f>
        <v>0</v>
      </c>
      <c r="AD24" s="60">
        <f>IF(Z24&gt;Z23,-1,0)</f>
        <v>0</v>
      </c>
      <c r="AE24" s="60">
        <f>IF(Z24&gt;Z25,-1,0)</f>
        <v>0</v>
      </c>
      <c r="AF24" s="60">
        <f>IF(Z24&gt;Z26,-1,0)</f>
        <v>0</v>
      </c>
      <c r="AG24" s="60">
        <f>10000-(AJ24*1000+AM24*100+AK24*10)</f>
        <v>10000</v>
      </c>
      <c r="AH24" s="90">
        <f>RANK(AG24,AG23:AG26,1)</f>
        <v>1</v>
      </c>
      <c r="AI24" s="60" t="str">
        <f>H23</f>
        <v>Niederlande</v>
      </c>
      <c r="AJ24" s="60">
        <f t="shared" si="5"/>
        <v>0</v>
      </c>
      <c r="AK24" s="60">
        <f t="shared" si="5"/>
        <v>0</v>
      </c>
      <c r="AL24" s="60">
        <f t="shared" si="5"/>
        <v>0</v>
      </c>
      <c r="AM24" s="60">
        <f>AK24-AL24</f>
        <v>0</v>
      </c>
      <c r="AN24" s="187">
        <f>IF(AG23=AG24,IF(E23&gt;G23,AG23-0.1,AG23),AG23)</f>
        <v>10000</v>
      </c>
      <c r="AO24" s="187"/>
      <c r="AP24" s="187">
        <f>IF(AG25=AG24,IF(G28&gt;E28,AG25-0.1,AG25),AG25)</f>
        <v>10000</v>
      </c>
      <c r="AQ24" s="187">
        <f>IF(AG26=AG24,IF(G26&gt;E26,AG26-0.1,AG26),AG26)</f>
        <v>10000</v>
      </c>
      <c r="AR24" s="187">
        <f>AO27</f>
        <v>30000</v>
      </c>
      <c r="AS24" s="90">
        <f>RANK(AR24,AR23:AR26,1)</f>
        <v>1</v>
      </c>
      <c r="AT24" s="60" t="str">
        <f t="shared" si="6"/>
        <v>Niederlande</v>
      </c>
      <c r="AU24" s="60">
        <f t="shared" si="6"/>
        <v>0</v>
      </c>
      <c r="AV24" s="60">
        <f t="shared" si="6"/>
        <v>0</v>
      </c>
      <c r="AW24" s="60">
        <f t="shared" si="6"/>
        <v>0</v>
      </c>
      <c r="AX24" s="60"/>
      <c r="AY24" s="60"/>
      <c r="AZ24" s="60"/>
      <c r="BA24" s="71">
        <v>2</v>
      </c>
      <c r="BB24" s="53" t="e">
        <f>VLOOKUP(2,AS23:AT26,2,FALSE)</f>
        <v>#N/A</v>
      </c>
      <c r="BC24" s="64"/>
      <c r="BD24" s="72" t="e">
        <f>VLOOKUP(2,AS23:AW26,3,FALSE)</f>
        <v>#N/A</v>
      </c>
      <c r="BE24" s="73" t="e">
        <f>VLOOKUP(2,AS23:AW26,4,FALSE)</f>
        <v>#N/A</v>
      </c>
      <c r="BF24" s="93" t="s">
        <v>12</v>
      </c>
      <c r="BG24" s="73" t="e">
        <f>VLOOKUP(2,AS23:AW26,5,FALSE)</f>
        <v>#N/A</v>
      </c>
      <c r="BH24" s="74" t="s">
        <v>21</v>
      </c>
      <c r="BI24" s="60"/>
      <c r="BJ24" s="85">
        <f>IF(E24&gt;G24,IF(Spielplan!E24&gt;Spielplan!G24,Punktemodus!$B$3,0),0)</f>
        <v>0</v>
      </c>
      <c r="BK24" s="85">
        <f>IF(E24=G24,IF(Spielplan!E24=Spielplan!G24,Punktemodus!$B$3,0),0)</f>
        <v>10</v>
      </c>
      <c r="BL24" s="85">
        <f>IF(E24&lt;G24,IF(Spielplan!E24&lt;Spielplan!G24,Punktemodus!$B$3,0),0)</f>
        <v>0</v>
      </c>
      <c r="BM24" s="85">
        <f>IF(E24=Spielplan!E24,IF(G24=Spielplan!G24,Punktemodus!$B$5,0),0)</f>
        <v>3</v>
      </c>
      <c r="BN24" s="85">
        <f>IF(E24=Spielplan!E24,Punktemodus!$B$7,0)</f>
        <v>1</v>
      </c>
      <c r="BO24" s="85">
        <f>IF(G24=Spielplan!G24,Punktemodus!$B$7,0)</f>
        <v>1</v>
      </c>
      <c r="BP24" s="137">
        <f>IF(Spielplan!E24="",0,SUM(BJ24:BO24))</f>
        <v>0</v>
      </c>
      <c r="BQ24" s="60"/>
      <c r="BR24" s="87"/>
      <c r="BS24" s="63" t="s">
        <v>123</v>
      </c>
      <c r="BT24" s="44" t="str">
        <f>IF(G83="","",BB78)</f>
        <v/>
      </c>
      <c r="BU24" s="46"/>
      <c r="BV24" s="104"/>
      <c r="BW24" s="60"/>
      <c r="BX24" s="104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47" t="s">
        <v>133</v>
      </c>
      <c r="CK24" s="44" t="str">
        <f>IF(CJ34="",IF(CH34&gt;CH35,CF34,CF35),IF(CJ34&gt;CJ35,CF34,CF35))</f>
        <v/>
      </c>
      <c r="CL24" s="46"/>
      <c r="CM24" s="104"/>
      <c r="CN24" s="60"/>
      <c r="CO24" s="104"/>
      <c r="CP24" s="60"/>
      <c r="CQ24" s="379"/>
      <c r="CR24" s="380"/>
      <c r="CS24" s="380"/>
      <c r="CT24" s="380"/>
      <c r="CU24" s="380"/>
      <c r="CV24" s="381"/>
      <c r="CW24" s="60"/>
    </row>
    <row r="25" spans="1:101" ht="18.75" customHeight="1" thickBot="1" x14ac:dyDescent="0.3">
      <c r="A25" s="60"/>
      <c r="B25" s="60"/>
      <c r="C25" s="65" t="str">
        <f>C23</f>
        <v>Spanien</v>
      </c>
      <c r="D25" s="66"/>
      <c r="E25" s="104"/>
      <c r="F25" s="93"/>
      <c r="G25" s="104"/>
      <c r="H25" s="65" t="str">
        <f>C24</f>
        <v>Chile</v>
      </c>
      <c r="I25" s="66"/>
      <c r="J25" s="60"/>
      <c r="K25" s="60" t="s">
        <v>70</v>
      </c>
      <c r="L25" s="60">
        <f t="shared" si="4"/>
        <v>0</v>
      </c>
      <c r="M25" s="60">
        <f>IF($E25="",0,IF($E25&gt;$G25,3,IF($E25=G25,1,0)))</f>
        <v>0</v>
      </c>
      <c r="N25" s="60"/>
      <c r="O25" s="60">
        <f>IF($G25="",0,IF($E25&gt;$G25,0,IF($E25=$G25,1,3)))</f>
        <v>0</v>
      </c>
      <c r="P25" s="60"/>
      <c r="Q25" s="60">
        <f>E25</f>
        <v>0</v>
      </c>
      <c r="R25" s="60"/>
      <c r="S25" s="60">
        <f>G25</f>
        <v>0</v>
      </c>
      <c r="T25" s="60"/>
      <c r="U25" s="60">
        <f>G25</f>
        <v>0</v>
      </c>
      <c r="V25" s="60"/>
      <c r="W25" s="60">
        <f>E25</f>
        <v>0</v>
      </c>
      <c r="X25" s="60"/>
      <c r="Y25" s="60"/>
      <c r="Z25" s="60">
        <f>O29</f>
        <v>0</v>
      </c>
      <c r="AA25" s="60">
        <f>S29</f>
        <v>0</v>
      </c>
      <c r="AB25" s="60">
        <f>W29</f>
        <v>0</v>
      </c>
      <c r="AC25" s="60">
        <f>AA25-AB25</f>
        <v>0</v>
      </c>
      <c r="AD25" s="60">
        <f>IF(Z25&gt;Z23,-1,0)</f>
        <v>0</v>
      </c>
      <c r="AE25" s="60">
        <f>IF(Z25&gt;Z24,-1,0)</f>
        <v>0</v>
      </c>
      <c r="AF25" s="60">
        <f>IF(Z25&gt;Z26,-1,0)</f>
        <v>0</v>
      </c>
      <c r="AG25" s="60">
        <f>10000-(AJ25*1000+AM25*100+AK25*10)</f>
        <v>10000</v>
      </c>
      <c r="AH25" s="90">
        <f>RANK(AG25,AG23:AG26,1)</f>
        <v>1</v>
      </c>
      <c r="AI25" s="60" t="str">
        <f>C24</f>
        <v>Chile</v>
      </c>
      <c r="AJ25" s="60">
        <f t="shared" si="5"/>
        <v>0</v>
      </c>
      <c r="AK25" s="60">
        <f t="shared" si="5"/>
        <v>0</v>
      </c>
      <c r="AL25" s="60">
        <f t="shared" si="5"/>
        <v>0</v>
      </c>
      <c r="AM25" s="60">
        <f>AK25-AL25</f>
        <v>0</v>
      </c>
      <c r="AN25" s="187">
        <f>IF(AG23=AG25,IF(E25&gt;G25,AG23-0.1,AG23),AG23)</f>
        <v>10000</v>
      </c>
      <c r="AO25" s="187">
        <f>IF(AG24=AG25,IF(E28&gt;G28,AG24-0.1,AG24),AG24)</f>
        <v>10000</v>
      </c>
      <c r="AP25" s="187"/>
      <c r="AQ25" s="187">
        <f>IF(AG26=AG25,IF(G24&gt;E24,AG26-0.1,AG26),AG26)</f>
        <v>10000</v>
      </c>
      <c r="AR25" s="187">
        <f>AP27</f>
        <v>30000</v>
      </c>
      <c r="AS25" s="90">
        <f>RANK(AR25,AR23:AR26,1)</f>
        <v>1</v>
      </c>
      <c r="AT25" s="60" t="str">
        <f t="shared" si="6"/>
        <v>Chile</v>
      </c>
      <c r="AU25" s="60">
        <f t="shared" si="6"/>
        <v>0</v>
      </c>
      <c r="AV25" s="60">
        <f t="shared" si="6"/>
        <v>0</v>
      </c>
      <c r="AW25" s="60">
        <f t="shared" si="6"/>
        <v>0</v>
      </c>
      <c r="AX25" s="60"/>
      <c r="AY25" s="60"/>
      <c r="AZ25" s="60"/>
      <c r="BA25" s="113">
        <v>3</v>
      </c>
      <c r="BB25" s="114" t="e">
        <f>VLOOKUP(3,AS23:AT26,2,FALSE)</f>
        <v>#N/A</v>
      </c>
      <c r="BC25" s="115"/>
      <c r="BD25" s="116" t="e">
        <f>VLOOKUP(3,AS23:AW26,3,FALSE)</f>
        <v>#N/A</v>
      </c>
      <c r="BE25" s="116" t="e">
        <f>VLOOKUP(3,AS23:AW26,4,FALSE)</f>
        <v>#N/A</v>
      </c>
      <c r="BF25" s="93" t="s">
        <v>12</v>
      </c>
      <c r="BG25" s="116" t="e">
        <f>VLOOKUP(3,AS23:AW26,5,FALSE)</f>
        <v>#N/A</v>
      </c>
      <c r="BH25" s="60"/>
      <c r="BI25" s="60"/>
      <c r="BJ25" s="85">
        <f>IF(E25&gt;G25,IF(Spielplan!E25&gt;Spielplan!G25,Punktemodus!$B$3,0),0)</f>
        <v>0</v>
      </c>
      <c r="BK25" s="85">
        <f>IF(E25=G25,IF(Spielplan!E25=Spielplan!G25,Punktemodus!$B$3,0),0)</f>
        <v>10</v>
      </c>
      <c r="BL25" s="85">
        <f>IF(E25&lt;G25,IF(Spielplan!E25&lt;Spielplan!G25,Punktemodus!$B$3,0),0)</f>
        <v>0</v>
      </c>
      <c r="BM25" s="85">
        <f>IF(E25=Spielplan!E25,IF(G25=Spielplan!G25,Punktemodus!$B$5,0),0)</f>
        <v>3</v>
      </c>
      <c r="BN25" s="85">
        <f>IF(E25=Spielplan!E25,Punktemodus!$B$7,0)</f>
        <v>1</v>
      </c>
      <c r="BO25" s="85">
        <f>IF(G25=Spielplan!G25,Punktemodus!$B$7,0)</f>
        <v>1</v>
      </c>
      <c r="BP25" s="137">
        <f>IF(Spielplan!E25="",0,SUM(BJ25:BO25))</f>
        <v>0</v>
      </c>
      <c r="BQ25" s="60"/>
      <c r="BR25" s="87"/>
      <c r="BS25" s="52" t="s">
        <v>124</v>
      </c>
      <c r="BT25" s="44" t="str">
        <f>IF(G94="","",BB90)</f>
        <v/>
      </c>
      <c r="BU25" s="46"/>
      <c r="BV25" s="104"/>
      <c r="BW25" s="60"/>
      <c r="BX25" s="104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88" t="s">
        <v>136</v>
      </c>
      <c r="CS25" s="60"/>
      <c r="CT25" s="60"/>
      <c r="CU25" s="60"/>
      <c r="CV25" s="60"/>
      <c r="CW25" s="60"/>
    </row>
    <row r="26" spans="1:101" ht="18.75" customHeight="1" thickBot="1" x14ac:dyDescent="0.3">
      <c r="A26" s="60"/>
      <c r="B26" s="60"/>
      <c r="C26" s="53" t="str">
        <f>H23</f>
        <v>Niederlande</v>
      </c>
      <c r="D26" s="64"/>
      <c r="E26" s="104"/>
      <c r="F26" s="93"/>
      <c r="G26" s="104"/>
      <c r="H26" s="53" t="str">
        <f>H24</f>
        <v>Australien</v>
      </c>
      <c r="I26" s="64"/>
      <c r="J26" s="60"/>
      <c r="K26" s="60" t="s">
        <v>71</v>
      </c>
      <c r="L26" s="60">
        <f t="shared" si="4"/>
        <v>0</v>
      </c>
      <c r="M26" s="60"/>
      <c r="N26" s="60">
        <f>IF($E26="",0,IF($E26&gt;$G26,3,IF($E26=$G26,1,0)))</f>
        <v>0</v>
      </c>
      <c r="O26" s="60"/>
      <c r="P26" s="60">
        <f>IF($G26="",0,IF($E26&gt;$G26,0,IF($E26=$G26,1,3)))</f>
        <v>0</v>
      </c>
      <c r="Q26" s="60"/>
      <c r="R26" s="60">
        <f>E26</f>
        <v>0</v>
      </c>
      <c r="S26" s="60"/>
      <c r="T26" s="60">
        <f>G26</f>
        <v>0</v>
      </c>
      <c r="U26" s="60"/>
      <c r="V26" s="60">
        <f>G26</f>
        <v>0</v>
      </c>
      <c r="W26" s="60"/>
      <c r="X26" s="60">
        <f>E26</f>
        <v>0</v>
      </c>
      <c r="Y26" s="60"/>
      <c r="Z26" s="60">
        <f>P29</f>
        <v>0</v>
      </c>
      <c r="AA26" s="60">
        <f>T29</f>
        <v>0</v>
      </c>
      <c r="AB26" s="60">
        <f>X29</f>
        <v>0</v>
      </c>
      <c r="AC26" s="60">
        <f>AA26-AB26</f>
        <v>0</v>
      </c>
      <c r="AD26" s="60">
        <f>IF(Z26&gt;Z23,-1,0)</f>
        <v>0</v>
      </c>
      <c r="AE26" s="60">
        <f>IF(Z26&gt;Z24,-1,0)</f>
        <v>0</v>
      </c>
      <c r="AF26" s="60">
        <f>IF(Z26&gt;Z25,-1,0)</f>
        <v>0</v>
      </c>
      <c r="AG26" s="60">
        <f>10000-(AJ26*1000+AM26*100+AK26*10)</f>
        <v>10000</v>
      </c>
      <c r="AH26" s="90">
        <f>RANK(AG26,AG23:AG26,1)</f>
        <v>1</v>
      </c>
      <c r="AI26" s="60" t="str">
        <f>H24</f>
        <v>Australien</v>
      </c>
      <c r="AJ26" s="60">
        <f t="shared" si="5"/>
        <v>0</v>
      </c>
      <c r="AK26" s="60">
        <f t="shared" si="5"/>
        <v>0</v>
      </c>
      <c r="AL26" s="60">
        <f t="shared" si="5"/>
        <v>0</v>
      </c>
      <c r="AM26" s="60">
        <f>AK26-AL26</f>
        <v>0</v>
      </c>
      <c r="AN26" s="187">
        <f>IF(AG23=AG26,IF(E27&gt;G27,AG23-0.1,AG23),AG23)</f>
        <v>10000</v>
      </c>
      <c r="AO26" s="187">
        <f>IF(AG24=AG26,IF(E26&gt;G26,AG24-0.1,AG24),AG24)</f>
        <v>10000</v>
      </c>
      <c r="AP26" s="187">
        <f>IF(AG25=AG26,IF(E24&gt;G24,AG25-0.1,AG25),AG25)</f>
        <v>10000</v>
      </c>
      <c r="AQ26" s="187"/>
      <c r="AR26" s="187">
        <f>AQ27</f>
        <v>30000</v>
      </c>
      <c r="AS26" s="90">
        <f>RANK(AR26,AR23:AR26,1)</f>
        <v>1</v>
      </c>
      <c r="AT26" s="60" t="str">
        <f t="shared" si="6"/>
        <v>Australien</v>
      </c>
      <c r="AU26" s="60">
        <f t="shared" si="6"/>
        <v>0</v>
      </c>
      <c r="AV26" s="60">
        <f t="shared" si="6"/>
        <v>0</v>
      </c>
      <c r="AW26" s="60">
        <f t="shared" si="6"/>
        <v>0</v>
      </c>
      <c r="AX26" s="60"/>
      <c r="AY26" s="60"/>
      <c r="AZ26" s="60"/>
      <c r="BA26" s="113">
        <v>4</v>
      </c>
      <c r="BB26" s="114" t="e">
        <f>VLOOKUP(4,AS23:AT26,2,FALSE)</f>
        <v>#N/A</v>
      </c>
      <c r="BC26" s="115"/>
      <c r="BD26" s="116" t="e">
        <f>VLOOKUP(4,AS23:AW26,3,FALSE)</f>
        <v>#N/A</v>
      </c>
      <c r="BE26" s="116" t="e">
        <f>VLOOKUP(4,AS23:AW26,4,FALSE)</f>
        <v>#N/A</v>
      </c>
      <c r="BF26" s="93" t="s">
        <v>12</v>
      </c>
      <c r="BG26" s="116" t="e">
        <f>VLOOKUP(4,AS23:AW26,5,FALSE)</f>
        <v>#N/A</v>
      </c>
      <c r="BH26" s="60"/>
      <c r="BI26" s="60"/>
      <c r="BJ26" s="85">
        <f>IF(E26&gt;G26,IF(Spielplan!E26&gt;Spielplan!G26,Punktemodus!$B$3,0),0)</f>
        <v>0</v>
      </c>
      <c r="BK26" s="85">
        <f>IF(E26=G26,IF(Spielplan!E26=Spielplan!G26,Punktemodus!$B$3,0),0)</f>
        <v>10</v>
      </c>
      <c r="BL26" s="85">
        <f>IF(E26&lt;G26,IF(Spielplan!E26&lt;Spielplan!G26,Punktemodus!$B$3,0),0)</f>
        <v>0</v>
      </c>
      <c r="BM26" s="85">
        <f>IF(E26=Spielplan!E26,IF(G26=Spielplan!G26,Punktemodus!$B$5,0),0)</f>
        <v>3</v>
      </c>
      <c r="BN26" s="85">
        <f>IF(E26=Spielplan!E26,Punktemodus!$B$7,0)</f>
        <v>1</v>
      </c>
      <c r="BO26" s="85">
        <f>IF(G26=Spielplan!G26,Punktemodus!$B$7,0)</f>
        <v>1</v>
      </c>
      <c r="BP26" s="137">
        <f>IF(Spielplan!E26="",0,SUM(BJ26:BO26))</f>
        <v>0</v>
      </c>
      <c r="BQ26" s="60"/>
      <c r="BR26" s="8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382" t="str">
        <f>IF(CQ23=CK23,CK24,CK23)</f>
        <v/>
      </c>
      <c r="CR26" s="383"/>
      <c r="CS26" s="383"/>
      <c r="CT26" s="383"/>
      <c r="CU26" s="383"/>
      <c r="CV26" s="384"/>
      <c r="CW26" s="60"/>
    </row>
    <row r="27" spans="1:101" ht="18.75" customHeight="1" thickBot="1" x14ac:dyDescent="0.3">
      <c r="A27" s="60"/>
      <c r="B27" s="60"/>
      <c r="C27" s="65" t="str">
        <f>C23</f>
        <v>Spanien</v>
      </c>
      <c r="D27" s="66"/>
      <c r="E27" s="104"/>
      <c r="F27" s="93"/>
      <c r="G27" s="104"/>
      <c r="H27" s="65" t="str">
        <f>H24</f>
        <v>Australien</v>
      </c>
      <c r="I27" s="66"/>
      <c r="J27" s="60"/>
      <c r="K27" s="60" t="s">
        <v>72</v>
      </c>
      <c r="L27" s="60">
        <f t="shared" si="4"/>
        <v>0</v>
      </c>
      <c r="M27" s="60">
        <f>IF($E27="",0,IF($E27&gt;$G27,3,IF($E27=G27,1,0)))</f>
        <v>0</v>
      </c>
      <c r="N27" s="60"/>
      <c r="O27" s="60"/>
      <c r="P27" s="60">
        <f>IF($G27="",0,IF($E27&gt;$G27,0,IF($E27=$G27,1,3)))</f>
        <v>0</v>
      </c>
      <c r="Q27" s="60">
        <f>E27</f>
        <v>0</v>
      </c>
      <c r="R27" s="60"/>
      <c r="S27" s="60"/>
      <c r="T27" s="60">
        <f>G27</f>
        <v>0</v>
      </c>
      <c r="U27" s="60">
        <f>G27</f>
        <v>0</v>
      </c>
      <c r="V27" s="60"/>
      <c r="W27" s="60"/>
      <c r="X27" s="60">
        <f>E27</f>
        <v>0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187">
        <f>SUM(AN23:AN26)</f>
        <v>30000</v>
      </c>
      <c r="AO27" s="187">
        <f>SUM(AO23:AO26)</f>
        <v>30000</v>
      </c>
      <c r="AP27" s="187">
        <f>SUM(AP23:AP26)</f>
        <v>30000</v>
      </c>
      <c r="AQ27" s="187">
        <f>SUM(AQ23:AQ26)</f>
        <v>30000</v>
      </c>
      <c r="AR27" s="187"/>
      <c r="AS27" s="60"/>
      <c r="AT27" s="60"/>
      <c r="AU27" s="60"/>
      <c r="AV27" s="60"/>
      <c r="AW27" s="60"/>
      <c r="AX27" s="60"/>
      <c r="AY27" s="60"/>
      <c r="AZ27" s="60"/>
      <c r="BA27" s="92"/>
      <c r="BB27" s="60"/>
      <c r="BC27" s="60"/>
      <c r="BD27" s="60"/>
      <c r="BE27" s="60"/>
      <c r="BF27" s="60"/>
      <c r="BG27" s="60"/>
      <c r="BH27" s="60"/>
      <c r="BI27" s="60"/>
      <c r="BJ27" s="85">
        <f>IF(E27&gt;G27,IF(Spielplan!E27&gt;Spielplan!G27,Punktemodus!$B$3,0),0)</f>
        <v>0</v>
      </c>
      <c r="BK27" s="85">
        <f>IF(E27=G27,IF(Spielplan!E27=Spielplan!G27,Punktemodus!$B$3,0),0)</f>
        <v>10</v>
      </c>
      <c r="BL27" s="85">
        <f>IF(E27&lt;G27,IF(Spielplan!E27&lt;Spielplan!G27,Punktemodus!$B$3,0),0)</f>
        <v>0</v>
      </c>
      <c r="BM27" s="85">
        <f>IF(E27=Spielplan!E27,IF(G27=Spielplan!G27,Punktemodus!$B$5,0),0)</f>
        <v>3</v>
      </c>
      <c r="BN27" s="85">
        <f>IF(E27=Spielplan!E27,Punktemodus!$B$7,0)</f>
        <v>1</v>
      </c>
      <c r="BO27" s="85">
        <f>IF(G27=Spielplan!G27,Punktemodus!$B$7,0)</f>
        <v>1</v>
      </c>
      <c r="BP27" s="137">
        <f>IF(Spielplan!E27="",0,SUM(BJ27:BO27))</f>
        <v>0</v>
      </c>
      <c r="BQ27" s="60"/>
      <c r="BR27" s="8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91" t="s">
        <v>131</v>
      </c>
      <c r="CM27" s="60"/>
      <c r="CN27" s="60"/>
      <c r="CO27" s="61" t="s">
        <v>26</v>
      </c>
      <c r="CP27" s="60"/>
      <c r="CQ27" s="385"/>
      <c r="CR27" s="386"/>
      <c r="CS27" s="386"/>
      <c r="CT27" s="386"/>
      <c r="CU27" s="386"/>
      <c r="CV27" s="387"/>
      <c r="CW27" s="60"/>
    </row>
    <row r="28" spans="1:101" ht="18.75" customHeight="1" thickBot="1" x14ac:dyDescent="0.3">
      <c r="A28" s="60"/>
      <c r="B28" s="60"/>
      <c r="C28" s="53" t="str">
        <f>H23</f>
        <v>Niederlande</v>
      </c>
      <c r="D28" s="64"/>
      <c r="E28" s="104"/>
      <c r="F28" s="106"/>
      <c r="G28" s="104"/>
      <c r="H28" s="53" t="str">
        <f>C24</f>
        <v>Chile</v>
      </c>
      <c r="I28" s="64"/>
      <c r="J28" s="60"/>
      <c r="K28" s="60" t="s">
        <v>72</v>
      </c>
      <c r="L28" s="60">
        <f t="shared" si="4"/>
        <v>0</v>
      </c>
      <c r="M28" s="60"/>
      <c r="N28" s="60">
        <f>IF($E28="",0,IF($E28&gt;$G28,3,IF($E28=$G28,1,0)))</f>
        <v>0</v>
      </c>
      <c r="O28" s="60">
        <f>IF($G28="",0,IF($E28&gt;$G28,0,IF($E28=$G28,1,3)))</f>
        <v>0</v>
      </c>
      <c r="P28" s="60"/>
      <c r="Q28" s="60"/>
      <c r="R28" s="60">
        <f>E28</f>
        <v>0</v>
      </c>
      <c r="S28" s="60">
        <f>G28</f>
        <v>0</v>
      </c>
      <c r="T28" s="60"/>
      <c r="U28" s="60"/>
      <c r="V28" s="60">
        <f>G28</f>
        <v>0</v>
      </c>
      <c r="W28" s="60">
        <f>E28</f>
        <v>0</v>
      </c>
      <c r="X28" s="60"/>
      <c r="Y28" s="60"/>
      <c r="Z28" s="60" t="s">
        <v>30</v>
      </c>
      <c r="AA28" s="60"/>
      <c r="AB28" s="60"/>
      <c r="AC28" s="60"/>
      <c r="AD28" s="60"/>
      <c r="AE28" s="60"/>
      <c r="AF28" s="60"/>
      <c r="AG28" s="60" t="b">
        <f>OR(AG23=AG24,AG23=AG25,AG23=AG26,AG24=AG25,AG24=AG26,AG25=AG26)</f>
        <v>1</v>
      </c>
      <c r="AH28" s="60"/>
      <c r="AI28" s="60"/>
      <c r="AJ28" s="60"/>
      <c r="AK28" s="60"/>
      <c r="AL28" s="60"/>
      <c r="AM28" s="60"/>
      <c r="AN28" s="60"/>
      <c r="AO28" s="60" t="s">
        <v>34</v>
      </c>
      <c r="AP28" s="60"/>
      <c r="AQ28" s="60"/>
      <c r="AR28" s="60" t="b">
        <f>OR(AR23=AR24,AR23=AR25,AR23=AR26,AR24=AR25,AR24=AR26,AR25=AR26)</f>
        <v>1</v>
      </c>
      <c r="AS28" s="60"/>
      <c r="AT28" s="60"/>
      <c r="AU28" s="60"/>
      <c r="AV28" s="60"/>
      <c r="AW28" s="60"/>
      <c r="AX28" s="60"/>
      <c r="AY28" s="60"/>
      <c r="AZ28" s="60"/>
      <c r="BA28" s="92"/>
      <c r="BB28" s="60"/>
      <c r="BC28" s="60"/>
      <c r="BD28" s="60"/>
      <c r="BE28" s="60"/>
      <c r="BF28" s="60"/>
      <c r="BG28" s="60"/>
      <c r="BH28" s="60"/>
      <c r="BI28" s="60"/>
      <c r="BJ28" s="85">
        <f>IF(E28&gt;G28,IF(Spielplan!E28&gt;Spielplan!G28,Punktemodus!$B$3,0),0)</f>
        <v>0</v>
      </c>
      <c r="BK28" s="85">
        <f>IF(E28=G28,IF(Spielplan!E28=Spielplan!G28,Punktemodus!$B$3,0),0)</f>
        <v>10</v>
      </c>
      <c r="BL28" s="85">
        <f>IF(E28&lt;G28,IF(Spielplan!E28&lt;Spielplan!G28,Punktemodus!$B$3,0),0)</f>
        <v>0</v>
      </c>
      <c r="BM28" s="85">
        <f>IF(E28=Spielplan!E28,IF(G28=Spielplan!G28,Punktemodus!$B$5,0),0)</f>
        <v>3</v>
      </c>
      <c r="BN28" s="85">
        <f>IF(E28=Spielplan!E28,Punktemodus!$B$7,0)</f>
        <v>1</v>
      </c>
      <c r="BO28" s="85">
        <f>IF(G28=Spielplan!G28,Punktemodus!$B$7,0)</f>
        <v>1</v>
      </c>
      <c r="BP28" s="137">
        <f>IF(Spielplan!E28="",0,SUM(BJ28:BO28))</f>
        <v>0</v>
      </c>
      <c r="BQ28" s="60"/>
      <c r="BR28" s="87"/>
      <c r="BS28" s="82" t="s">
        <v>20</v>
      </c>
      <c r="BT28" s="44" t="str">
        <f>IF(G28="","",BB23)</f>
        <v/>
      </c>
      <c r="BU28" s="46"/>
      <c r="BV28" s="104"/>
      <c r="BW28" s="60"/>
      <c r="BX28" s="104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88" t="s">
        <v>137</v>
      </c>
      <c r="CS28" s="60"/>
      <c r="CT28" s="60"/>
      <c r="CU28" s="60"/>
      <c r="CV28" s="60"/>
      <c r="CW28" s="60"/>
    </row>
    <row r="29" spans="1:101" ht="18.75" customHeight="1" thickBot="1" x14ac:dyDescent="0.25">
      <c r="A29" s="60"/>
      <c r="B29" s="60"/>
      <c r="C29" s="136" t="str">
        <f>IF(G28="","",IF(AR28=TRUE,"Achtung: Fehler in Tabelle!",""))</f>
        <v/>
      </c>
      <c r="D29" s="60"/>
      <c r="E29" s="85"/>
      <c r="F29" s="60"/>
      <c r="G29" s="85"/>
      <c r="H29" s="60"/>
      <c r="I29" s="60"/>
      <c r="J29" s="60"/>
      <c r="K29" s="60"/>
      <c r="L29" s="60"/>
      <c r="M29" s="60">
        <f t="shared" ref="M29:X29" si="7">SUM(M23:M28)</f>
        <v>0</v>
      </c>
      <c r="N29" s="60">
        <f t="shared" si="7"/>
        <v>0</v>
      </c>
      <c r="O29" s="60">
        <f t="shared" si="7"/>
        <v>0</v>
      </c>
      <c r="P29" s="60">
        <f t="shared" si="7"/>
        <v>0</v>
      </c>
      <c r="Q29" s="60">
        <f t="shared" si="7"/>
        <v>0</v>
      </c>
      <c r="R29" s="60">
        <f t="shared" si="7"/>
        <v>0</v>
      </c>
      <c r="S29" s="60">
        <f t="shared" si="7"/>
        <v>0</v>
      </c>
      <c r="T29" s="60">
        <f t="shared" si="7"/>
        <v>0</v>
      </c>
      <c r="U29" s="60">
        <f t="shared" si="7"/>
        <v>0</v>
      </c>
      <c r="V29" s="60">
        <f t="shared" si="7"/>
        <v>0</v>
      </c>
      <c r="W29" s="60">
        <f t="shared" si="7"/>
        <v>0</v>
      </c>
      <c r="X29" s="60">
        <f t="shared" si="7"/>
        <v>0</v>
      </c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160">
        <f>SUM(BP23:BP28)</f>
        <v>0</v>
      </c>
      <c r="BQ29" s="60"/>
      <c r="BR29" s="87"/>
      <c r="BS29" s="5" t="s">
        <v>125</v>
      </c>
      <c r="BT29" s="44" t="str">
        <f>IF(G17="","",BB13)</f>
        <v/>
      </c>
      <c r="BU29" s="46"/>
      <c r="BV29" s="104"/>
      <c r="BW29" s="60"/>
      <c r="BX29" s="104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47" t="s">
        <v>134</v>
      </c>
      <c r="CK29" s="44" t="str">
        <f>IF(CK23=CF19,CF18,CF19)</f>
        <v/>
      </c>
      <c r="CL29" s="46"/>
      <c r="CM29" s="104"/>
      <c r="CN29" s="60"/>
      <c r="CO29" s="104"/>
      <c r="CP29" s="60"/>
      <c r="CQ29" s="388" t="str">
        <f>IF(CO29="",IF(CM29&gt;CM30,CK29,CK30),IF(CO29&gt;CO30,CK29,CK30))</f>
        <v/>
      </c>
      <c r="CR29" s="389"/>
      <c r="CS29" s="389"/>
      <c r="CT29" s="389"/>
      <c r="CU29" s="389"/>
      <c r="CV29" s="390"/>
      <c r="CW29" s="60"/>
    </row>
    <row r="30" spans="1:101" ht="18.75" customHeight="1" thickBot="1" x14ac:dyDescent="0.25">
      <c r="A30" s="60"/>
      <c r="B30" s="60"/>
      <c r="C30" s="60"/>
      <c r="D30" s="60"/>
      <c r="E30" s="85"/>
      <c r="F30" s="60"/>
      <c r="G30" s="85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85"/>
      <c r="BJ30" s="60"/>
      <c r="BK30" s="60"/>
      <c r="BL30" s="60"/>
      <c r="BM30" s="60"/>
      <c r="BN30" s="60"/>
      <c r="BO30" s="60"/>
      <c r="BP30" s="138"/>
      <c r="BQ30" s="60"/>
      <c r="BR30" s="87"/>
      <c r="BS30" s="60"/>
      <c r="BT30" s="60"/>
      <c r="BU30" s="60"/>
      <c r="BV30" s="60"/>
      <c r="BW30" s="60"/>
      <c r="BX30" s="60"/>
      <c r="BY30" s="60"/>
      <c r="BZ30" s="47">
        <v>52</v>
      </c>
      <c r="CA30" s="44" t="str">
        <f>IF(BX28="",IF(BV28&gt;BV29,BT28,BT29),IF(BX28&gt;BX29,BT28,BT29))</f>
        <v/>
      </c>
      <c r="CB30" s="46"/>
      <c r="CC30" s="104"/>
      <c r="CD30" s="60"/>
      <c r="CE30" s="104"/>
      <c r="CF30" s="60"/>
      <c r="CG30" s="60"/>
      <c r="CH30" s="60"/>
      <c r="CI30" s="60"/>
      <c r="CJ30" s="47" t="s">
        <v>135</v>
      </c>
      <c r="CK30" s="44" t="str">
        <f>IF(CK24=CF34,CF35,CF34)</f>
        <v/>
      </c>
      <c r="CL30" s="46"/>
      <c r="CM30" s="104"/>
      <c r="CN30" s="60"/>
      <c r="CO30" s="104"/>
      <c r="CP30" s="60"/>
      <c r="CQ30" s="391"/>
      <c r="CR30" s="392"/>
      <c r="CS30" s="392"/>
      <c r="CT30" s="392"/>
      <c r="CU30" s="392"/>
      <c r="CV30" s="393"/>
      <c r="CW30" s="60"/>
    </row>
    <row r="31" spans="1:101" ht="18.75" customHeight="1" thickBot="1" x14ac:dyDescent="0.3">
      <c r="A31" s="60"/>
      <c r="B31" s="60"/>
      <c r="C31" s="60"/>
      <c r="D31" s="60"/>
      <c r="E31" s="85"/>
      <c r="F31" s="60"/>
      <c r="G31" s="85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85"/>
      <c r="BJ31" s="60"/>
      <c r="BK31" s="60"/>
      <c r="BL31" s="60"/>
      <c r="BM31" s="60"/>
      <c r="BN31" s="60"/>
      <c r="BO31" s="60"/>
      <c r="BP31" s="138"/>
      <c r="BQ31" s="60"/>
      <c r="BR31" s="87"/>
      <c r="BS31" s="60"/>
      <c r="BT31" s="60"/>
      <c r="BU31" s="60"/>
      <c r="BV31" s="60"/>
      <c r="BW31" s="60"/>
      <c r="BX31" s="60"/>
      <c r="BY31" s="60"/>
      <c r="BZ31" s="47">
        <v>51</v>
      </c>
      <c r="CA31" s="44" t="str">
        <f>IF(BX32="",IF(BV32&gt;BV33,BT32,BT33),IF(BX32&gt;BX33,BT32,BT33))</f>
        <v/>
      </c>
      <c r="CB31" s="46"/>
      <c r="CC31" s="104"/>
      <c r="CD31" s="60"/>
      <c r="CE31" s="104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88" t="s">
        <v>138</v>
      </c>
      <c r="CS31" s="60"/>
      <c r="CT31" s="60"/>
      <c r="CU31" s="60"/>
      <c r="CV31" s="60"/>
      <c r="CW31" s="60"/>
    </row>
    <row r="32" spans="1:101" ht="18.75" customHeight="1" thickBot="1" x14ac:dyDescent="0.3">
      <c r="A32" s="60"/>
      <c r="B32" s="60"/>
      <c r="C32" s="88" t="s">
        <v>73</v>
      </c>
      <c r="D32" s="60"/>
      <c r="E32" s="85"/>
      <c r="F32" s="60"/>
      <c r="G32" s="85"/>
      <c r="H32" s="60"/>
      <c r="I32" s="60"/>
      <c r="J32" s="60"/>
      <c r="K32" s="60"/>
      <c r="L32" s="60"/>
      <c r="M32" s="60" t="s">
        <v>4</v>
      </c>
      <c r="N32" s="60"/>
      <c r="O32" s="60"/>
      <c r="P32" s="60"/>
      <c r="Q32" s="60" t="s">
        <v>6</v>
      </c>
      <c r="R32" s="60"/>
      <c r="S32" s="60"/>
      <c r="T32" s="60"/>
      <c r="U32" s="60" t="s">
        <v>7</v>
      </c>
      <c r="V32" s="60"/>
      <c r="W32" s="60"/>
      <c r="X32" s="60"/>
      <c r="Y32" s="60"/>
      <c r="Z32" s="60" t="s">
        <v>4</v>
      </c>
      <c r="AA32" s="60" t="s">
        <v>5</v>
      </c>
      <c r="AB32" s="60"/>
      <c r="AC32" s="60"/>
      <c r="AD32" s="60" t="s">
        <v>9</v>
      </c>
      <c r="AE32" s="60"/>
      <c r="AF32" s="60"/>
      <c r="AG32" s="60"/>
      <c r="AH32" s="60" t="s">
        <v>32</v>
      </c>
      <c r="AI32" s="60"/>
      <c r="AJ32" s="60"/>
      <c r="AK32" s="60"/>
      <c r="AL32" s="60"/>
      <c r="AM32" s="60"/>
      <c r="AN32" s="60" t="s">
        <v>35</v>
      </c>
      <c r="AO32" s="60"/>
      <c r="AP32" s="60"/>
      <c r="AQ32" s="60"/>
      <c r="AR32" s="60"/>
      <c r="AS32" s="60" t="s">
        <v>33</v>
      </c>
      <c r="AT32" s="60"/>
      <c r="AU32" s="60"/>
      <c r="AV32" s="60"/>
      <c r="AW32" s="60"/>
      <c r="AX32" s="60"/>
      <c r="AY32" s="60"/>
      <c r="AZ32" s="60"/>
      <c r="BA32" s="60"/>
      <c r="BB32" s="89" t="s">
        <v>10</v>
      </c>
      <c r="BC32" s="60"/>
      <c r="BD32" s="90" t="s">
        <v>4</v>
      </c>
      <c r="BE32" s="60"/>
      <c r="BF32" s="61" t="s">
        <v>5</v>
      </c>
      <c r="BG32" s="60"/>
      <c r="BH32" s="60"/>
      <c r="BI32" s="85"/>
      <c r="BJ32" s="60"/>
      <c r="BK32" s="60"/>
      <c r="BL32" s="60"/>
      <c r="BM32" s="60"/>
      <c r="BN32" s="60"/>
      <c r="BO32" s="60"/>
      <c r="BP32" s="138"/>
      <c r="BQ32" s="85"/>
      <c r="BR32" s="87"/>
      <c r="BS32" s="55" t="s">
        <v>24</v>
      </c>
      <c r="BT32" s="44" t="str">
        <f>IF(G50="","",BB45)</f>
        <v/>
      </c>
      <c r="BU32" s="46"/>
      <c r="BV32" s="104"/>
      <c r="BW32" s="60"/>
      <c r="BX32" s="104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343" t="str">
        <f>IF(CQ29=CK29,CK30,CK29)</f>
        <v/>
      </c>
      <c r="CR32" s="344"/>
      <c r="CS32" s="344"/>
      <c r="CT32" s="344"/>
      <c r="CU32" s="344"/>
      <c r="CV32" s="345"/>
      <c r="CW32" s="60"/>
    </row>
    <row r="33" spans="1:101" ht="18.75" customHeight="1" thickBot="1" x14ac:dyDescent="0.25">
      <c r="A33" s="60"/>
      <c r="B33" s="60"/>
      <c r="C33" s="60"/>
      <c r="D33" s="60"/>
      <c r="E33" s="85"/>
      <c r="F33" s="60"/>
      <c r="G33" s="85"/>
      <c r="H33" s="60"/>
      <c r="I33" s="60"/>
      <c r="J33" s="60"/>
      <c r="K33" s="60"/>
      <c r="L33" s="60"/>
      <c r="M33" s="60" t="s">
        <v>0</v>
      </c>
      <c r="N33" s="60" t="s">
        <v>1</v>
      </c>
      <c r="O33" s="60" t="s">
        <v>2</v>
      </c>
      <c r="P33" s="60" t="s">
        <v>3</v>
      </c>
      <c r="Q33" s="60" t="s">
        <v>0</v>
      </c>
      <c r="R33" s="60" t="s">
        <v>1</v>
      </c>
      <c r="S33" s="60" t="s">
        <v>2</v>
      </c>
      <c r="T33" s="60" t="s">
        <v>3</v>
      </c>
      <c r="U33" s="60" t="s">
        <v>0</v>
      </c>
      <c r="V33" s="60" t="s">
        <v>1</v>
      </c>
      <c r="W33" s="60" t="s">
        <v>2</v>
      </c>
      <c r="X33" s="60" t="s">
        <v>3</v>
      </c>
      <c r="Y33" s="60"/>
      <c r="Z33" s="60" t="s">
        <v>8</v>
      </c>
      <c r="AA33" s="60"/>
      <c r="AB33" s="60"/>
      <c r="AC33" s="60"/>
      <c r="AD33" s="60"/>
      <c r="AE33" s="60"/>
      <c r="AF33" s="60"/>
      <c r="AG33" s="60"/>
      <c r="AH33" s="60" t="s">
        <v>31</v>
      </c>
      <c r="AI33" s="60"/>
      <c r="AJ33" s="60"/>
      <c r="AK33" s="60"/>
      <c r="AL33" s="60"/>
      <c r="AM33" s="60"/>
      <c r="AN33" s="60" t="str">
        <f>AI34</f>
        <v>Kolumbien</v>
      </c>
      <c r="AO33" s="60" t="str">
        <f>AI35</f>
        <v>Griechenland</v>
      </c>
      <c r="AP33" s="60" t="str">
        <f>AI36</f>
        <v>Elfenbeinküste</v>
      </c>
      <c r="AQ33" s="60" t="str">
        <f>AI37</f>
        <v>Japan</v>
      </c>
      <c r="AR33" s="60"/>
      <c r="AS33" s="60" t="s">
        <v>31</v>
      </c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85"/>
      <c r="BJ33" s="85"/>
      <c r="BK33" s="85"/>
      <c r="BL33" s="85"/>
      <c r="BM33" s="85"/>
      <c r="BN33" s="85"/>
      <c r="BO33" s="85"/>
      <c r="BP33" s="137"/>
      <c r="BQ33" s="85"/>
      <c r="BR33" s="87"/>
      <c r="BS33" s="25" t="s">
        <v>23</v>
      </c>
      <c r="BT33" s="44" t="str">
        <f>IF(G39="","",BB35)</f>
        <v/>
      </c>
      <c r="BU33" s="46"/>
      <c r="BV33" s="104"/>
      <c r="BW33" s="60"/>
      <c r="BX33" s="104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346"/>
      <c r="CR33" s="347"/>
      <c r="CS33" s="347"/>
      <c r="CT33" s="347"/>
      <c r="CU33" s="347"/>
      <c r="CV33" s="348"/>
      <c r="CW33" s="60"/>
    </row>
    <row r="34" spans="1:101" ht="18.75" customHeight="1" thickBot="1" x14ac:dyDescent="0.3">
      <c r="A34" s="60"/>
      <c r="B34" s="60"/>
      <c r="C34" s="20" t="str">
        <f>Spielplan!$C$34</f>
        <v>Kolumbien</v>
      </c>
      <c r="D34" s="39"/>
      <c r="E34" s="104"/>
      <c r="F34" s="93"/>
      <c r="G34" s="104"/>
      <c r="H34" s="20" t="str">
        <f>Spielplan!$H$34</f>
        <v>Griechenland</v>
      </c>
      <c r="I34" s="39"/>
      <c r="J34" s="60"/>
      <c r="K34" s="60" t="s">
        <v>78</v>
      </c>
      <c r="L34" s="60">
        <f t="shared" ref="L34:L39" si="8">IF(E34-G34&gt;0,1,IF(G34=E34,0,-1))</f>
        <v>0</v>
      </c>
      <c r="M34" s="60">
        <f>IF($E34="",0,IF($E34&gt;$G34,3,IF($E34=G34,1,0)))</f>
        <v>0</v>
      </c>
      <c r="N34" s="60">
        <f>IF($G34="",0,IF($E34&gt;$G34,0,IF($E34=G34,1,3)))</f>
        <v>0</v>
      </c>
      <c r="O34" s="60"/>
      <c r="P34" s="60"/>
      <c r="Q34" s="60">
        <f>E34</f>
        <v>0</v>
      </c>
      <c r="R34" s="60">
        <f>G34</f>
        <v>0</v>
      </c>
      <c r="S34" s="60"/>
      <c r="T34" s="60"/>
      <c r="U34" s="60">
        <f>G34</f>
        <v>0</v>
      </c>
      <c r="V34" s="60">
        <f>E34</f>
        <v>0</v>
      </c>
      <c r="W34" s="60"/>
      <c r="X34" s="60"/>
      <c r="Y34" s="60"/>
      <c r="Z34" s="60">
        <f>M40</f>
        <v>0</v>
      </c>
      <c r="AA34" s="60">
        <f>Q40</f>
        <v>0</v>
      </c>
      <c r="AB34" s="60">
        <f>U40</f>
        <v>0</v>
      </c>
      <c r="AC34" s="60">
        <f>AA34-AB34</f>
        <v>0</v>
      </c>
      <c r="AD34" s="60">
        <f>IF(Z34&gt;Z35,-1,0)</f>
        <v>0</v>
      </c>
      <c r="AE34" s="60">
        <f>IF(Z34&gt;Z36,-1,0)</f>
        <v>0</v>
      </c>
      <c r="AF34" s="60">
        <f>IF(Z34&gt;Z37,-1,0)</f>
        <v>0</v>
      </c>
      <c r="AG34" s="60">
        <f>10000-(AJ34*1000+AM34*100+AK34*10)</f>
        <v>10000</v>
      </c>
      <c r="AH34" s="90">
        <f>RANK(AG34,AG34:AG37,1)</f>
        <v>1</v>
      </c>
      <c r="AI34" s="60" t="str">
        <f>C34</f>
        <v>Kolumbien</v>
      </c>
      <c r="AJ34" s="60">
        <f t="shared" ref="AJ34:AL37" si="9">Z34</f>
        <v>0</v>
      </c>
      <c r="AK34" s="60">
        <f t="shared" si="9"/>
        <v>0</v>
      </c>
      <c r="AL34" s="60">
        <f t="shared" si="9"/>
        <v>0</v>
      </c>
      <c r="AM34" s="60">
        <f>AK34-AL34</f>
        <v>0</v>
      </c>
      <c r="AN34" s="187"/>
      <c r="AO34" s="187">
        <f>IF(AG35=AG34,IF(G34&gt;E34,AG35-0.1,AG35),AG35)</f>
        <v>10000</v>
      </c>
      <c r="AP34" s="187">
        <f>IF(AG36=AG34,IF(G36&gt;E36,AG36-0.1,AG36),AG36)</f>
        <v>10000</v>
      </c>
      <c r="AQ34" s="187">
        <f>IF(AG37=AG34,IF(G38&gt;E38,AG37-0.1,AG37),AG37)</f>
        <v>10000</v>
      </c>
      <c r="AR34" s="187">
        <f>AN38</f>
        <v>30000</v>
      </c>
      <c r="AS34" s="90">
        <f>RANK(AR34,AR34:AR37,1)</f>
        <v>1</v>
      </c>
      <c r="AT34" s="60" t="str">
        <f t="shared" ref="AT34:AW37" si="10">AI34</f>
        <v>Kolumbien</v>
      </c>
      <c r="AU34" s="60">
        <f t="shared" si="10"/>
        <v>0</v>
      </c>
      <c r="AV34" s="60">
        <f t="shared" si="10"/>
        <v>0</v>
      </c>
      <c r="AW34" s="60">
        <f t="shared" si="10"/>
        <v>0</v>
      </c>
      <c r="AX34" s="60"/>
      <c r="AY34" s="60"/>
      <c r="AZ34" s="60"/>
      <c r="BA34" s="19">
        <v>1</v>
      </c>
      <c r="BB34" s="20" t="str">
        <f>VLOOKUP(1,AS34:AT37,2,FALSE)</f>
        <v>Kolumbien</v>
      </c>
      <c r="BC34" s="18"/>
      <c r="BD34" s="21">
        <f>VLOOKUP(1,AS34:AW37,3,FALSE)</f>
        <v>0</v>
      </c>
      <c r="BE34" s="22">
        <f>VLOOKUP(1,AS34:AW37,4,FALSE)</f>
        <v>0</v>
      </c>
      <c r="BF34" s="93" t="s">
        <v>12</v>
      </c>
      <c r="BG34" s="22">
        <f>VLOOKUP(1,AS34:AW37,5,FALSE)</f>
        <v>0</v>
      </c>
      <c r="BH34" s="27" t="s">
        <v>22</v>
      </c>
      <c r="BI34" s="85"/>
      <c r="BJ34" s="85">
        <f>IF(E34&gt;G34,IF(Spielplan!E34&gt;Spielplan!G34,Punktemodus!$B$3,0),0)</f>
        <v>0</v>
      </c>
      <c r="BK34" s="85">
        <f>IF(E34=G34,IF(Spielplan!E34=Spielplan!G34,Punktemodus!$B$3,0),0)</f>
        <v>10</v>
      </c>
      <c r="BL34" s="85">
        <f>IF(E34&lt;G34,IF(Spielplan!E34&lt;Spielplan!G34,Punktemodus!$B$3,0),0)</f>
        <v>0</v>
      </c>
      <c r="BM34" s="85">
        <f>IF(E34=Spielplan!E34,IF(G34=Spielplan!G34,Punktemodus!$B$5,0),0)</f>
        <v>3</v>
      </c>
      <c r="BN34" s="85">
        <f>IF(E34=Spielplan!E34,Punktemodus!$B$7,0)</f>
        <v>1</v>
      </c>
      <c r="BO34" s="85">
        <f>IF(G34=Spielplan!G34,Punktemodus!$B$7,0)</f>
        <v>1</v>
      </c>
      <c r="BP34" s="137">
        <f>IF(Spielplan!E34="",0,SUM(BJ34:BO34))</f>
        <v>0</v>
      </c>
      <c r="BQ34" s="85"/>
      <c r="BR34" s="8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47">
        <v>59</v>
      </c>
      <c r="CF34" s="44" t="str">
        <f>IF(CE30="",IF(CC30&gt;CC31,CA30,CA31),IF(CE30&gt;CE31,CA30,CA31))</f>
        <v/>
      </c>
      <c r="CG34" s="46"/>
      <c r="CH34" s="104"/>
      <c r="CI34" s="60"/>
      <c r="CJ34" s="104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</row>
    <row r="35" spans="1:101" ht="18.75" customHeight="1" thickBot="1" x14ac:dyDescent="0.3">
      <c r="A35" s="60"/>
      <c r="B35" s="60"/>
      <c r="C35" s="14" t="str">
        <f>Spielplan!$C$35</f>
        <v>Elfenbeinküste</v>
      </c>
      <c r="D35" s="40"/>
      <c r="E35" s="104"/>
      <c r="F35" s="93"/>
      <c r="G35" s="104"/>
      <c r="H35" s="14" t="str">
        <f>Spielplan!$H$35</f>
        <v>Japan</v>
      </c>
      <c r="I35" s="40"/>
      <c r="J35" s="60"/>
      <c r="K35" s="60" t="s">
        <v>79</v>
      </c>
      <c r="L35" s="60">
        <f t="shared" si="8"/>
        <v>0</v>
      </c>
      <c r="M35" s="60"/>
      <c r="N35" s="60"/>
      <c r="O35" s="60">
        <f>IF($E35="",0,IF($E35&gt;$G35,3,IF($E35=$G35,1,0)))</f>
        <v>0</v>
      </c>
      <c r="P35" s="60">
        <f>IF($G35="",0,IF($E35&gt;$G35,0,IF($E35=$G35,1,3)))</f>
        <v>0</v>
      </c>
      <c r="Q35" s="60"/>
      <c r="R35" s="60"/>
      <c r="S35" s="60">
        <f>E35</f>
        <v>0</v>
      </c>
      <c r="T35" s="60">
        <f>G35</f>
        <v>0</v>
      </c>
      <c r="U35" s="60"/>
      <c r="V35" s="60"/>
      <c r="W35" s="60">
        <f>G35</f>
        <v>0</v>
      </c>
      <c r="X35" s="60">
        <f>E35</f>
        <v>0</v>
      </c>
      <c r="Y35" s="60"/>
      <c r="Z35" s="60">
        <f>N40</f>
        <v>0</v>
      </c>
      <c r="AA35" s="60">
        <f>R40</f>
        <v>0</v>
      </c>
      <c r="AB35" s="60">
        <f>V40</f>
        <v>0</v>
      </c>
      <c r="AC35" s="60">
        <f>AA35-AB35</f>
        <v>0</v>
      </c>
      <c r="AD35" s="60">
        <f>IF(Z35&gt;Z34,-1,0)</f>
        <v>0</v>
      </c>
      <c r="AE35" s="60">
        <f>IF(Z35&gt;Z36,-1,0)</f>
        <v>0</v>
      </c>
      <c r="AF35" s="60">
        <f>IF(Z35&gt;Z37,-1,0)</f>
        <v>0</v>
      </c>
      <c r="AG35" s="60">
        <f>10000-(AJ35*1000+AM35*100+AK35*10)</f>
        <v>10000</v>
      </c>
      <c r="AH35" s="90">
        <f>RANK(AG35,AG34:AG37,1)</f>
        <v>1</v>
      </c>
      <c r="AI35" s="60" t="str">
        <f>H34</f>
        <v>Griechenland</v>
      </c>
      <c r="AJ35" s="60">
        <f t="shared" si="9"/>
        <v>0</v>
      </c>
      <c r="AK35" s="60">
        <f t="shared" si="9"/>
        <v>0</v>
      </c>
      <c r="AL35" s="60">
        <f t="shared" si="9"/>
        <v>0</v>
      </c>
      <c r="AM35" s="60">
        <f>AK35-AL35</f>
        <v>0</v>
      </c>
      <c r="AN35" s="187">
        <f>IF(AG34=AG35,IF(E34&gt;G34,AG34-0.1,AG34),AG34)</f>
        <v>10000</v>
      </c>
      <c r="AO35" s="187"/>
      <c r="AP35" s="187">
        <f>IF(AG36=AG35,IF(G39&gt;E39,AG36-0.1,AG36),AG36)</f>
        <v>10000</v>
      </c>
      <c r="AQ35" s="187">
        <f>IF(AG37=AG35,IF(G37&gt;E37,AG37-0.1,AG37),AG37)</f>
        <v>10000</v>
      </c>
      <c r="AR35" s="187">
        <f>AO38</f>
        <v>30000</v>
      </c>
      <c r="AS35" s="90">
        <f>RANK(AR35,AR34:AR37,1)</f>
        <v>1</v>
      </c>
      <c r="AT35" s="60" t="str">
        <f t="shared" si="10"/>
        <v>Griechenland</v>
      </c>
      <c r="AU35" s="60">
        <f t="shared" si="10"/>
        <v>0</v>
      </c>
      <c r="AV35" s="60">
        <f t="shared" si="10"/>
        <v>0</v>
      </c>
      <c r="AW35" s="60">
        <f t="shared" si="10"/>
        <v>0</v>
      </c>
      <c r="AX35" s="60"/>
      <c r="AY35" s="60"/>
      <c r="AZ35" s="60"/>
      <c r="BA35" s="23">
        <v>2</v>
      </c>
      <c r="BB35" s="14" t="e">
        <f>VLOOKUP(2,AS34:AT37,2,FALSE)</f>
        <v>#N/A</v>
      </c>
      <c r="BC35" s="15"/>
      <c r="BD35" s="24" t="e">
        <f>VLOOKUP(2,AS34:AW37,3,FALSE)</f>
        <v>#N/A</v>
      </c>
      <c r="BE35" s="25" t="e">
        <f>VLOOKUP(2,AS34:AW37,4,FALSE)</f>
        <v>#N/A</v>
      </c>
      <c r="BF35" s="93" t="s">
        <v>12</v>
      </c>
      <c r="BG35" s="25" t="e">
        <f>VLOOKUP(2,AS34:AW37,5,FALSE)</f>
        <v>#N/A</v>
      </c>
      <c r="BH35" s="26" t="s">
        <v>23</v>
      </c>
      <c r="BI35" s="85"/>
      <c r="BJ35" s="85">
        <f>IF(E35&gt;G35,IF(Spielplan!E35&gt;Spielplan!G35,Punktemodus!$B$3,0),0)</f>
        <v>0</v>
      </c>
      <c r="BK35" s="85">
        <f>IF(E35=G35,IF(Spielplan!E35=Spielplan!G35,Punktemodus!$B$3,0),0)</f>
        <v>10</v>
      </c>
      <c r="BL35" s="85">
        <f>IF(E35&lt;G35,IF(Spielplan!E35&lt;Spielplan!G35,Punktemodus!$B$3,0),0)</f>
        <v>0</v>
      </c>
      <c r="BM35" s="85">
        <f>IF(E35=Spielplan!E35,IF(G35=Spielplan!G35,Punktemodus!$B$5,0),0)</f>
        <v>3</v>
      </c>
      <c r="BN35" s="85">
        <f>IF(E35=Spielplan!E35,Punktemodus!$B$7,0)</f>
        <v>1</v>
      </c>
      <c r="BO35" s="85">
        <f>IF(G35=Spielplan!G35,Punktemodus!$B$7,0)</f>
        <v>1</v>
      </c>
      <c r="BP35" s="137">
        <f>IF(Spielplan!E35="",0,SUM(BJ35:BO35))</f>
        <v>0</v>
      </c>
      <c r="BQ35" s="85"/>
      <c r="BR35" s="8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47">
        <v>60</v>
      </c>
      <c r="CF35" s="44" t="str">
        <f>IF(CE38="",IF(CC38&gt;CC39,CA38,CA39),IF(CE38&gt;CE39,CA38,CA39))</f>
        <v/>
      </c>
      <c r="CG35" s="46"/>
      <c r="CH35" s="104"/>
      <c r="CI35" s="60"/>
      <c r="CJ35" s="104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</row>
    <row r="36" spans="1:101" ht="18.75" customHeight="1" thickBot="1" x14ac:dyDescent="0.3">
      <c r="A36" s="60"/>
      <c r="B36" s="60"/>
      <c r="C36" s="20" t="str">
        <f>C34</f>
        <v>Kolumbien</v>
      </c>
      <c r="D36" s="39"/>
      <c r="E36" s="104"/>
      <c r="F36" s="93"/>
      <c r="G36" s="104"/>
      <c r="H36" s="20" t="str">
        <f>C35</f>
        <v>Elfenbeinküste</v>
      </c>
      <c r="I36" s="39"/>
      <c r="J36" s="60"/>
      <c r="K36" s="60" t="s">
        <v>81</v>
      </c>
      <c r="L36" s="60">
        <f t="shared" si="8"/>
        <v>0</v>
      </c>
      <c r="M36" s="60">
        <f>IF($E36="",0,IF($E36&gt;$G36,3,IF($E36=G36,1,0)))</f>
        <v>0</v>
      </c>
      <c r="N36" s="60"/>
      <c r="O36" s="60">
        <f>IF($G36="",0,IF($E36&gt;$G36,0,IF($E36=$G36,1,3)))</f>
        <v>0</v>
      </c>
      <c r="P36" s="60"/>
      <c r="Q36" s="60">
        <f>E36</f>
        <v>0</v>
      </c>
      <c r="R36" s="60"/>
      <c r="S36" s="60">
        <f>G36</f>
        <v>0</v>
      </c>
      <c r="T36" s="60"/>
      <c r="U36" s="60">
        <f>G36</f>
        <v>0</v>
      </c>
      <c r="V36" s="60"/>
      <c r="W36" s="60">
        <f>E36</f>
        <v>0</v>
      </c>
      <c r="X36" s="60"/>
      <c r="Y36" s="60"/>
      <c r="Z36" s="60">
        <f>O40</f>
        <v>0</v>
      </c>
      <c r="AA36" s="60">
        <f>S40</f>
        <v>0</v>
      </c>
      <c r="AB36" s="60">
        <f>W40</f>
        <v>0</v>
      </c>
      <c r="AC36" s="60">
        <f>AA36-AB36</f>
        <v>0</v>
      </c>
      <c r="AD36" s="60">
        <f>IF(Z36&gt;Z34,-1,0)</f>
        <v>0</v>
      </c>
      <c r="AE36" s="60">
        <f>IF(Z36&gt;Z35,-1,0)</f>
        <v>0</v>
      </c>
      <c r="AF36" s="60">
        <f>IF(Z36&gt;Z37,-1,0)</f>
        <v>0</v>
      </c>
      <c r="AG36" s="60">
        <f>10000-(AJ36*1000+AM36*100+AK36*10)</f>
        <v>10000</v>
      </c>
      <c r="AH36" s="90">
        <f>RANK(AG36,AG34:AG37,1)</f>
        <v>1</v>
      </c>
      <c r="AI36" s="60" t="str">
        <f>C35</f>
        <v>Elfenbeinküste</v>
      </c>
      <c r="AJ36" s="60">
        <f t="shared" si="9"/>
        <v>0</v>
      </c>
      <c r="AK36" s="60">
        <f t="shared" si="9"/>
        <v>0</v>
      </c>
      <c r="AL36" s="60">
        <f t="shared" si="9"/>
        <v>0</v>
      </c>
      <c r="AM36" s="60">
        <f>AK36-AL36</f>
        <v>0</v>
      </c>
      <c r="AN36" s="187">
        <f>IF(AG34=AG36,IF(E36&gt;G36,AG34-0.1,AG34),AG34)</f>
        <v>10000</v>
      </c>
      <c r="AO36" s="187">
        <f>IF(AG35=AG36,IF(E39&gt;G39,AG35-0.1,AG35),AG35)</f>
        <v>10000</v>
      </c>
      <c r="AP36" s="187"/>
      <c r="AQ36" s="187">
        <f>IF(AG37=AG36,IF(G35&gt;E35,AG37-0.1,AG37),AG37)</f>
        <v>10000</v>
      </c>
      <c r="AR36" s="187">
        <f>AP38</f>
        <v>30000</v>
      </c>
      <c r="AS36" s="90">
        <f>RANK(AR36,AR34:AR37,1)</f>
        <v>1</v>
      </c>
      <c r="AT36" s="60" t="str">
        <f t="shared" si="10"/>
        <v>Elfenbeinküste</v>
      </c>
      <c r="AU36" s="60">
        <f t="shared" si="10"/>
        <v>0</v>
      </c>
      <c r="AV36" s="60">
        <f t="shared" si="10"/>
        <v>0</v>
      </c>
      <c r="AW36" s="60">
        <f t="shared" si="10"/>
        <v>0</v>
      </c>
      <c r="AX36" s="60"/>
      <c r="AY36" s="60"/>
      <c r="AZ36" s="60"/>
      <c r="BA36" s="113">
        <v>3</v>
      </c>
      <c r="BB36" s="114" t="e">
        <f>VLOOKUP(3,AS34:AT37,2,FALSE)</f>
        <v>#N/A</v>
      </c>
      <c r="BC36" s="115"/>
      <c r="BD36" s="116" t="e">
        <f>VLOOKUP(3,AS34:AW37,3,FALSE)</f>
        <v>#N/A</v>
      </c>
      <c r="BE36" s="116" t="e">
        <f>VLOOKUP(3,AS34:AW37,4,FALSE)</f>
        <v>#N/A</v>
      </c>
      <c r="BF36" s="93" t="s">
        <v>12</v>
      </c>
      <c r="BG36" s="116" t="e">
        <f>VLOOKUP(3,AS34:AW37,5,FALSE)</f>
        <v>#N/A</v>
      </c>
      <c r="BH36" s="60"/>
      <c r="BI36" s="85"/>
      <c r="BJ36" s="85">
        <f>IF(E36&gt;G36,IF(Spielplan!E36&gt;Spielplan!G36,Punktemodus!$B$3,0),0)</f>
        <v>0</v>
      </c>
      <c r="BK36" s="85">
        <f>IF(E36=G36,IF(Spielplan!E36=Spielplan!G36,Punktemodus!$B$3,0),0)</f>
        <v>10</v>
      </c>
      <c r="BL36" s="85">
        <f>IF(E36&lt;G36,IF(Spielplan!E36&lt;Spielplan!G36,Punktemodus!$B$3,0),0)</f>
        <v>0</v>
      </c>
      <c r="BM36" s="85">
        <f>IF(E36=Spielplan!E36,IF(G36=Spielplan!G36,Punktemodus!$B$5,0),0)</f>
        <v>3</v>
      </c>
      <c r="BN36" s="85">
        <f>IF(E36=Spielplan!E36,Punktemodus!$B$7,0)</f>
        <v>1</v>
      </c>
      <c r="BO36" s="85">
        <f>IF(G36=Spielplan!G36,Punktemodus!$B$7,0)</f>
        <v>1</v>
      </c>
      <c r="BP36" s="137">
        <f>IF(Spielplan!E36="",0,SUM(BJ36:BO36))</f>
        <v>0</v>
      </c>
      <c r="BQ36" s="85"/>
      <c r="BR36" s="87"/>
      <c r="BS36" s="82" t="s">
        <v>126</v>
      </c>
      <c r="BT36" s="44" t="str">
        <f>IF(G72="","",BB67)</f>
        <v/>
      </c>
      <c r="BU36" s="46"/>
      <c r="BV36" s="104"/>
      <c r="BW36" s="60"/>
      <c r="BX36" s="104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</row>
    <row r="37" spans="1:101" ht="18.75" customHeight="1" thickBot="1" x14ac:dyDescent="0.3">
      <c r="A37" s="60"/>
      <c r="B37" s="60"/>
      <c r="C37" s="14" t="str">
        <f>H34</f>
        <v>Griechenland</v>
      </c>
      <c r="D37" s="40"/>
      <c r="E37" s="104"/>
      <c r="F37" s="93"/>
      <c r="G37" s="104"/>
      <c r="H37" s="14" t="str">
        <f>H35</f>
        <v>Japan</v>
      </c>
      <c r="I37" s="40"/>
      <c r="J37" s="60"/>
      <c r="K37" s="60" t="s">
        <v>80</v>
      </c>
      <c r="L37" s="60">
        <f t="shared" si="8"/>
        <v>0</v>
      </c>
      <c r="M37" s="60"/>
      <c r="N37" s="60">
        <f>IF($E37="",0,IF($E37&gt;$G37,3,IF($E37=$G37,1,0)))</f>
        <v>0</v>
      </c>
      <c r="O37" s="60"/>
      <c r="P37" s="60">
        <f>IF($G37="",0,IF($E37&gt;$G37,0,IF($E37=$G37,1,3)))</f>
        <v>0</v>
      </c>
      <c r="Q37" s="60"/>
      <c r="R37" s="60">
        <f>E37</f>
        <v>0</v>
      </c>
      <c r="S37" s="60"/>
      <c r="T37" s="60">
        <f>G37</f>
        <v>0</v>
      </c>
      <c r="U37" s="60"/>
      <c r="V37" s="60">
        <f>G37</f>
        <v>0</v>
      </c>
      <c r="W37" s="60"/>
      <c r="X37" s="60">
        <f>E37</f>
        <v>0</v>
      </c>
      <c r="Y37" s="60"/>
      <c r="Z37" s="60">
        <f>P40</f>
        <v>0</v>
      </c>
      <c r="AA37" s="60">
        <f>T40</f>
        <v>0</v>
      </c>
      <c r="AB37" s="60">
        <f>X40</f>
        <v>0</v>
      </c>
      <c r="AC37" s="60">
        <f>AA37-AB37</f>
        <v>0</v>
      </c>
      <c r="AD37" s="60">
        <f>IF(Z37&gt;Z34,-1,0)</f>
        <v>0</v>
      </c>
      <c r="AE37" s="60">
        <f>IF(Z37&gt;Z35,-1,0)</f>
        <v>0</v>
      </c>
      <c r="AF37" s="60">
        <f>IF(Z37&gt;Z36,-1,0)</f>
        <v>0</v>
      </c>
      <c r="AG37" s="60">
        <f>10000-(AJ37*1000+AM37*100+AK37*10)</f>
        <v>10000</v>
      </c>
      <c r="AH37" s="90">
        <f>RANK(AG37,AG34:AG37,1)</f>
        <v>1</v>
      </c>
      <c r="AI37" s="60" t="str">
        <f>H35</f>
        <v>Japan</v>
      </c>
      <c r="AJ37" s="60">
        <f t="shared" si="9"/>
        <v>0</v>
      </c>
      <c r="AK37" s="60">
        <f t="shared" si="9"/>
        <v>0</v>
      </c>
      <c r="AL37" s="60">
        <f t="shared" si="9"/>
        <v>0</v>
      </c>
      <c r="AM37" s="60">
        <f>AK37-AL37</f>
        <v>0</v>
      </c>
      <c r="AN37" s="187">
        <f>IF(AG34=AG37,IF(E38&gt;G38,AG34-0.1,AG34),AG34)</f>
        <v>10000</v>
      </c>
      <c r="AO37" s="187">
        <f>IF(AG35=AG37,IF(E37&gt;G37,AG35-0.1,AG35),AG35)</f>
        <v>10000</v>
      </c>
      <c r="AP37" s="187">
        <f>IF(AG36=AG37,IF(E35&gt;G35,AG36-0.1,AG36),AG36)</f>
        <v>10000</v>
      </c>
      <c r="AQ37" s="187"/>
      <c r="AR37" s="187">
        <f>AQ38</f>
        <v>30000</v>
      </c>
      <c r="AS37" s="90">
        <f>RANK(AR37,AR34:AR37,1)</f>
        <v>1</v>
      </c>
      <c r="AT37" s="60" t="str">
        <f t="shared" si="10"/>
        <v>Japan</v>
      </c>
      <c r="AU37" s="60">
        <f t="shared" si="10"/>
        <v>0</v>
      </c>
      <c r="AV37" s="60">
        <f t="shared" si="10"/>
        <v>0</v>
      </c>
      <c r="AW37" s="60">
        <f t="shared" si="10"/>
        <v>0</v>
      </c>
      <c r="AX37" s="60"/>
      <c r="AY37" s="60"/>
      <c r="AZ37" s="60"/>
      <c r="BA37" s="113">
        <v>4</v>
      </c>
      <c r="BB37" s="114" t="e">
        <f>VLOOKUP(4,AS34:AT37,2,FALSE)</f>
        <v>#N/A</v>
      </c>
      <c r="BC37" s="115"/>
      <c r="BD37" s="116" t="e">
        <f>VLOOKUP(4,AS34:AW37,3,FALSE)</f>
        <v>#N/A</v>
      </c>
      <c r="BE37" s="116" t="e">
        <f>VLOOKUP(4,AS34:AW37,4,FALSE)</f>
        <v>#N/A</v>
      </c>
      <c r="BF37" s="93" t="s">
        <v>12</v>
      </c>
      <c r="BG37" s="116" t="e">
        <f>VLOOKUP(4,AS34:AW37,5,FALSE)</f>
        <v>#N/A</v>
      </c>
      <c r="BH37" s="60"/>
      <c r="BI37" s="85"/>
      <c r="BJ37" s="85">
        <f>IF(E37&gt;G37,IF(Spielplan!E37&gt;Spielplan!G37,Punktemodus!$B$3,0),0)</f>
        <v>0</v>
      </c>
      <c r="BK37" s="85">
        <f>IF(E37=G37,IF(Spielplan!E37=Spielplan!G37,Punktemodus!$B$3,0),0)</f>
        <v>10</v>
      </c>
      <c r="BL37" s="85">
        <f>IF(E37&lt;G37,IF(Spielplan!E37&lt;Spielplan!G37,Punktemodus!$B$3,0),0)</f>
        <v>0</v>
      </c>
      <c r="BM37" s="85">
        <f>IF(E37=Spielplan!E37,IF(G37=Spielplan!G37,Punktemodus!$B$5,0),0)</f>
        <v>3</v>
      </c>
      <c r="BN37" s="85">
        <f>IF(E37=Spielplan!E37,Punktemodus!$B$7,0)</f>
        <v>1</v>
      </c>
      <c r="BO37" s="85">
        <f>IF(G37=Spielplan!G37,Punktemodus!$B$7,0)</f>
        <v>1</v>
      </c>
      <c r="BP37" s="137">
        <f>IF(Spielplan!E37="",0,SUM(BJ37:BO37))</f>
        <v>0</v>
      </c>
      <c r="BQ37" s="85"/>
      <c r="BR37" s="87"/>
      <c r="BS37" s="5" t="s">
        <v>127</v>
      </c>
      <c r="BT37" s="44" t="str">
        <f>IF(G61="","",BB57)</f>
        <v/>
      </c>
      <c r="BU37" s="46"/>
      <c r="BV37" s="104"/>
      <c r="BW37" s="60"/>
      <c r="BX37" s="104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</row>
    <row r="38" spans="1:101" ht="18.75" customHeight="1" thickBot="1" x14ac:dyDescent="0.3">
      <c r="A38" s="60"/>
      <c r="B38" s="60"/>
      <c r="C38" s="20" t="str">
        <f>C34</f>
        <v>Kolumbien</v>
      </c>
      <c r="D38" s="39"/>
      <c r="E38" s="104"/>
      <c r="F38" s="93"/>
      <c r="G38" s="104"/>
      <c r="H38" s="20" t="str">
        <f>H35</f>
        <v>Japan</v>
      </c>
      <c r="I38" s="39"/>
      <c r="J38" s="60"/>
      <c r="K38" s="60" t="s">
        <v>82</v>
      </c>
      <c r="L38" s="60">
        <f t="shared" si="8"/>
        <v>0</v>
      </c>
      <c r="M38" s="60">
        <f>IF($E38="",0,IF($E38&gt;$G38,3,IF($E38=G38,1,0)))</f>
        <v>0</v>
      </c>
      <c r="N38" s="60"/>
      <c r="O38" s="60"/>
      <c r="P38" s="60">
        <f>IF($G38="",0,IF($E38&gt;$G38,0,IF($E38=$G38,1,3)))</f>
        <v>0</v>
      </c>
      <c r="Q38" s="60">
        <f>E38</f>
        <v>0</v>
      </c>
      <c r="R38" s="60"/>
      <c r="S38" s="60"/>
      <c r="T38" s="60">
        <f>G38</f>
        <v>0</v>
      </c>
      <c r="U38" s="60">
        <f>G38</f>
        <v>0</v>
      </c>
      <c r="V38" s="60"/>
      <c r="W38" s="60"/>
      <c r="X38" s="60">
        <f>E38</f>
        <v>0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187">
        <f>SUM(AN34:AN37)</f>
        <v>30000</v>
      </c>
      <c r="AO38" s="187">
        <f>SUM(AO34:AO37)</f>
        <v>30000</v>
      </c>
      <c r="AP38" s="187">
        <f>SUM(AP34:AP37)</f>
        <v>30000</v>
      </c>
      <c r="AQ38" s="187">
        <f>SUM(AQ34:AQ37)</f>
        <v>30000</v>
      </c>
      <c r="AR38" s="187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85">
        <f>IF(E38&gt;G38,IF(Spielplan!E38&gt;Spielplan!G38,Punktemodus!$B$3,0),0)</f>
        <v>0</v>
      </c>
      <c r="BK38" s="85">
        <f>IF(E38=G38,IF(Spielplan!E38=Spielplan!G38,Punktemodus!$B$3,0),0)</f>
        <v>10</v>
      </c>
      <c r="BL38" s="85">
        <f>IF(E38&lt;G38,IF(Spielplan!E38&lt;Spielplan!G38,Punktemodus!$B$3,0),0)</f>
        <v>0</v>
      </c>
      <c r="BM38" s="85">
        <f>IF(E38=Spielplan!E38,IF(G38=Spielplan!G38,Punktemodus!$B$5,0),0)</f>
        <v>3</v>
      </c>
      <c r="BN38" s="85">
        <f>IF(E38=Spielplan!E38,Punktemodus!$B$7,0)</f>
        <v>1</v>
      </c>
      <c r="BO38" s="85">
        <f>IF(G38=Spielplan!G38,Punktemodus!$B$7,0)</f>
        <v>1</v>
      </c>
      <c r="BP38" s="137">
        <f>IF(Spielplan!E38="",0,SUM(BJ38:BO38))</f>
        <v>0</v>
      </c>
      <c r="BQ38" s="60"/>
      <c r="BR38" s="87"/>
      <c r="BS38" s="60"/>
      <c r="BT38" s="60"/>
      <c r="BU38" s="60"/>
      <c r="BV38" s="60"/>
      <c r="BW38" s="60"/>
      <c r="BX38" s="60"/>
      <c r="BY38" s="60"/>
      <c r="BZ38" s="47">
        <v>55</v>
      </c>
      <c r="CA38" s="44" t="str">
        <f>IF(BX36="",IF(BV36&gt;BV37,BT36,BT37),IF(BX36&gt;BX37,BT36,BT37))</f>
        <v/>
      </c>
      <c r="CB38" s="46"/>
      <c r="CC38" s="104"/>
      <c r="CD38" s="60"/>
      <c r="CE38" s="104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</row>
    <row r="39" spans="1:101" ht="18.75" customHeight="1" thickBot="1" x14ac:dyDescent="0.3">
      <c r="A39" s="60"/>
      <c r="B39" s="60"/>
      <c r="C39" s="14" t="str">
        <f>H34</f>
        <v>Griechenland</v>
      </c>
      <c r="D39" s="40"/>
      <c r="E39" s="104"/>
      <c r="F39" s="93"/>
      <c r="G39" s="104"/>
      <c r="H39" s="14" t="str">
        <f>C35</f>
        <v>Elfenbeinküste</v>
      </c>
      <c r="I39" s="40"/>
      <c r="J39" s="60"/>
      <c r="K39" s="60" t="s">
        <v>82</v>
      </c>
      <c r="L39" s="60">
        <f t="shared" si="8"/>
        <v>0</v>
      </c>
      <c r="M39" s="60"/>
      <c r="N39" s="60">
        <f>IF($E39="",0,IF($E39&gt;$G39,3,IF($E39=$G39,1,0)))</f>
        <v>0</v>
      </c>
      <c r="O39" s="60">
        <f>IF($G39="",0,IF($E39&gt;$G39,0,IF($E39=$G39,1,3)))</f>
        <v>0</v>
      </c>
      <c r="P39" s="60"/>
      <c r="Q39" s="60"/>
      <c r="R39" s="60">
        <f>E39</f>
        <v>0</v>
      </c>
      <c r="S39" s="60">
        <f>G39</f>
        <v>0</v>
      </c>
      <c r="T39" s="60"/>
      <c r="U39" s="60"/>
      <c r="V39" s="60">
        <f>G39</f>
        <v>0</v>
      </c>
      <c r="W39" s="60">
        <f>E39</f>
        <v>0</v>
      </c>
      <c r="X39" s="60"/>
      <c r="Y39" s="60"/>
      <c r="Z39" s="60" t="s">
        <v>30</v>
      </c>
      <c r="AA39" s="60"/>
      <c r="AB39" s="60"/>
      <c r="AC39" s="60"/>
      <c r="AD39" s="60"/>
      <c r="AE39" s="60"/>
      <c r="AF39" s="60"/>
      <c r="AG39" s="60" t="b">
        <f>OR(AG34=AG35,AG34=AG36,AG34=AG37,AG35=AG36,AG35=AG37,AG36=AG37)</f>
        <v>1</v>
      </c>
      <c r="AH39" s="60"/>
      <c r="AI39" s="60"/>
      <c r="AJ39" s="60"/>
      <c r="AK39" s="60"/>
      <c r="AL39" s="60"/>
      <c r="AM39" s="60"/>
      <c r="AN39" s="60"/>
      <c r="AO39" s="60" t="s">
        <v>34</v>
      </c>
      <c r="AP39" s="60"/>
      <c r="AQ39" s="60"/>
      <c r="AR39" s="60" t="b">
        <f>OR(AR34=AR35,AR34=AR36,AR34=AR37,AR35=AR36,AR35=AR37,AR36=AR37)</f>
        <v>1</v>
      </c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85">
        <f>IF(E39&gt;G39,IF(Spielplan!E39&gt;Spielplan!G39,Punktemodus!$B$3,0),0)</f>
        <v>0</v>
      </c>
      <c r="BK39" s="85">
        <f>IF(E39=G39,IF(Spielplan!E39=Spielplan!G39,Punktemodus!$B$3,0),0)</f>
        <v>10</v>
      </c>
      <c r="BL39" s="85">
        <f>IF(E39&lt;G39,IF(Spielplan!E39&lt;Spielplan!G39,Punktemodus!$B$3,0),0)</f>
        <v>0</v>
      </c>
      <c r="BM39" s="85">
        <f>IF(E39=Spielplan!E39,IF(G39=Spielplan!G39,Punktemodus!$B$5,0),0)</f>
        <v>3</v>
      </c>
      <c r="BN39" s="85">
        <f>IF(E39=Spielplan!E39,Punktemodus!$B$7,0)</f>
        <v>1</v>
      </c>
      <c r="BO39" s="85">
        <f>IF(G39=Spielplan!G39,Punktemodus!$B$7,0)</f>
        <v>1</v>
      </c>
      <c r="BP39" s="137">
        <f>IF(Spielplan!E39="",0,SUM(BJ39:BO39))</f>
        <v>0</v>
      </c>
      <c r="BQ39" s="60"/>
      <c r="BR39" s="87"/>
      <c r="BS39" s="60"/>
      <c r="BT39" s="60"/>
      <c r="BU39" s="60"/>
      <c r="BV39" s="60"/>
      <c r="BW39" s="60"/>
      <c r="BX39" s="60"/>
      <c r="BY39" s="60"/>
      <c r="BZ39" s="47">
        <v>56</v>
      </c>
      <c r="CA39" s="44" t="str">
        <f>IF(BX40="",IF(BV40&gt;BV41,BT40,BT41),IF(BX40&gt;BX41,BT40,BT41))</f>
        <v/>
      </c>
      <c r="CB39" s="46"/>
      <c r="CC39" s="104"/>
      <c r="CD39" s="60"/>
      <c r="CE39" s="104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</row>
    <row r="40" spans="1:101" ht="18.75" customHeight="1" thickBot="1" x14ac:dyDescent="0.25">
      <c r="A40" s="60"/>
      <c r="B40" s="60"/>
      <c r="C40" s="136" t="str">
        <f>IF(G39="","",IF(AR39=TRUE,"Achtung: Fehler in Tabelle!",""))</f>
        <v/>
      </c>
      <c r="D40" s="60"/>
      <c r="E40" s="85"/>
      <c r="F40" s="60"/>
      <c r="G40" s="85"/>
      <c r="H40" s="60"/>
      <c r="I40" s="60"/>
      <c r="J40" s="60"/>
      <c r="K40" s="60"/>
      <c r="L40" s="60"/>
      <c r="M40" s="60">
        <f t="shared" ref="M40:X40" si="11">SUM(M34:M39)</f>
        <v>0</v>
      </c>
      <c r="N40" s="60">
        <f t="shared" si="11"/>
        <v>0</v>
      </c>
      <c r="O40" s="60">
        <f t="shared" si="11"/>
        <v>0</v>
      </c>
      <c r="P40" s="60">
        <f t="shared" si="11"/>
        <v>0</v>
      </c>
      <c r="Q40" s="60">
        <f t="shared" si="11"/>
        <v>0</v>
      </c>
      <c r="R40" s="60">
        <f t="shared" si="11"/>
        <v>0</v>
      </c>
      <c r="S40" s="60">
        <f t="shared" si="11"/>
        <v>0</v>
      </c>
      <c r="T40" s="60">
        <f t="shared" si="11"/>
        <v>0</v>
      </c>
      <c r="U40" s="60">
        <f t="shared" si="11"/>
        <v>0</v>
      </c>
      <c r="V40" s="60">
        <f t="shared" si="11"/>
        <v>0</v>
      </c>
      <c r="W40" s="60">
        <f t="shared" si="11"/>
        <v>0</v>
      </c>
      <c r="X40" s="60">
        <f t="shared" si="11"/>
        <v>0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160">
        <f>SUM(BP34:BP39)</f>
        <v>0</v>
      </c>
      <c r="BQ40" s="60"/>
      <c r="BR40" s="87"/>
      <c r="BS40" s="55" t="s">
        <v>128</v>
      </c>
      <c r="BT40" s="44" t="str">
        <f>IF(G94="","",BB89)</f>
        <v/>
      </c>
      <c r="BU40" s="46"/>
      <c r="BV40" s="104"/>
      <c r="BW40" s="60"/>
      <c r="BX40" s="104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</row>
    <row r="41" spans="1:101" ht="18.75" customHeight="1" thickBot="1" x14ac:dyDescent="0.25">
      <c r="A41" s="60"/>
      <c r="B41" s="60"/>
      <c r="C41" s="60"/>
      <c r="D41" s="60"/>
      <c r="E41" s="85"/>
      <c r="F41" s="60"/>
      <c r="G41" s="85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138"/>
      <c r="BQ41" s="60"/>
      <c r="BR41" s="87"/>
      <c r="BS41" s="25" t="s">
        <v>129</v>
      </c>
      <c r="BT41" s="44" t="str">
        <f>IF(G83="","",BB79)</f>
        <v/>
      </c>
      <c r="BU41" s="46"/>
      <c r="BV41" s="104"/>
      <c r="BW41" s="60"/>
      <c r="BX41" s="104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</row>
    <row r="42" spans="1:101" ht="18.75" customHeight="1" thickBot="1" x14ac:dyDescent="0.3">
      <c r="A42" s="60"/>
      <c r="B42" s="60"/>
      <c r="C42" s="89"/>
      <c r="D42" s="60"/>
      <c r="E42" s="85"/>
      <c r="F42" s="60"/>
      <c r="G42" s="85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89"/>
      <c r="BC42" s="60"/>
      <c r="BD42" s="90"/>
      <c r="BE42" s="60"/>
      <c r="BF42" s="61"/>
      <c r="BG42" s="60"/>
      <c r="BH42" s="60"/>
      <c r="BI42" s="60"/>
      <c r="BJ42" s="60"/>
      <c r="BK42" s="60"/>
      <c r="BL42" s="60"/>
      <c r="BM42" s="60"/>
      <c r="BN42" s="60"/>
      <c r="BO42" s="60"/>
      <c r="BP42" s="138"/>
      <c r="BQ42" s="60"/>
      <c r="BR42" s="87"/>
      <c r="BS42" s="94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</row>
    <row r="43" spans="1:101" ht="18.75" customHeight="1" thickBot="1" x14ac:dyDescent="0.3">
      <c r="A43" s="60"/>
      <c r="B43" s="60"/>
      <c r="C43" s="88" t="s">
        <v>74</v>
      </c>
      <c r="D43" s="60"/>
      <c r="E43" s="85"/>
      <c r="F43" s="60"/>
      <c r="G43" s="85"/>
      <c r="H43" s="60"/>
      <c r="I43" s="60"/>
      <c r="J43" s="60"/>
      <c r="K43" s="60"/>
      <c r="L43" s="60"/>
      <c r="M43" s="60" t="s">
        <v>4</v>
      </c>
      <c r="N43" s="60"/>
      <c r="O43" s="60"/>
      <c r="P43" s="60"/>
      <c r="Q43" s="60" t="s">
        <v>6</v>
      </c>
      <c r="R43" s="60"/>
      <c r="S43" s="60"/>
      <c r="T43" s="60"/>
      <c r="U43" s="60" t="s">
        <v>7</v>
      </c>
      <c r="V43" s="60"/>
      <c r="W43" s="60"/>
      <c r="X43" s="60"/>
      <c r="Y43" s="60"/>
      <c r="Z43" s="60" t="s">
        <v>4</v>
      </c>
      <c r="AA43" s="60" t="s">
        <v>5</v>
      </c>
      <c r="AB43" s="60"/>
      <c r="AC43" s="60"/>
      <c r="AD43" s="60" t="s">
        <v>9</v>
      </c>
      <c r="AE43" s="60"/>
      <c r="AF43" s="60"/>
      <c r="AG43" s="60"/>
      <c r="AH43" s="60" t="s">
        <v>32</v>
      </c>
      <c r="AI43" s="60"/>
      <c r="AJ43" s="60"/>
      <c r="AK43" s="60"/>
      <c r="AL43" s="60"/>
      <c r="AM43" s="60"/>
      <c r="AN43" s="60" t="s">
        <v>35</v>
      </c>
      <c r="AO43" s="60"/>
      <c r="AP43" s="60"/>
      <c r="AQ43" s="60"/>
      <c r="AR43" s="60"/>
      <c r="AS43" s="60" t="s">
        <v>33</v>
      </c>
      <c r="AT43" s="60"/>
      <c r="AU43" s="60"/>
      <c r="AV43" s="60"/>
      <c r="AW43" s="60"/>
      <c r="AX43" s="60"/>
      <c r="AY43" s="60"/>
      <c r="AZ43" s="60"/>
      <c r="BA43" s="60"/>
      <c r="BB43" s="89" t="s">
        <v>10</v>
      </c>
      <c r="BC43" s="60"/>
      <c r="BD43" s="90" t="s">
        <v>4</v>
      </c>
      <c r="BE43" s="60"/>
      <c r="BF43" s="61" t="s">
        <v>5</v>
      </c>
      <c r="BG43" s="60"/>
      <c r="BH43" s="60"/>
      <c r="BI43" s="85"/>
      <c r="BJ43" s="60"/>
      <c r="BK43" s="60"/>
      <c r="BL43" s="60"/>
      <c r="BM43" s="60"/>
      <c r="BN43" s="60"/>
      <c r="BO43" s="60"/>
      <c r="BP43" s="138"/>
      <c r="BQ43" s="85"/>
      <c r="BR43" s="139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</row>
    <row r="44" spans="1:101" ht="18.75" customHeight="1" thickBot="1" x14ac:dyDescent="0.25">
      <c r="A44" s="60"/>
      <c r="B44" s="60"/>
      <c r="C44" s="60"/>
      <c r="D44" s="60"/>
      <c r="E44" s="85"/>
      <c r="F44" s="60"/>
      <c r="G44" s="85"/>
      <c r="H44" s="60"/>
      <c r="I44" s="60"/>
      <c r="J44" s="60"/>
      <c r="K44" s="60"/>
      <c r="L44" s="60"/>
      <c r="M44" s="60" t="s">
        <v>0</v>
      </c>
      <c r="N44" s="60" t="s">
        <v>1</v>
      </c>
      <c r="O44" s="60" t="s">
        <v>2</v>
      </c>
      <c r="P44" s="60" t="s">
        <v>3</v>
      </c>
      <c r="Q44" s="60" t="s">
        <v>0</v>
      </c>
      <c r="R44" s="60" t="s">
        <v>1</v>
      </c>
      <c r="S44" s="60" t="s">
        <v>2</v>
      </c>
      <c r="T44" s="60" t="s">
        <v>3</v>
      </c>
      <c r="U44" s="60" t="s">
        <v>0</v>
      </c>
      <c r="V44" s="60" t="s">
        <v>1</v>
      </c>
      <c r="W44" s="60" t="s">
        <v>2</v>
      </c>
      <c r="X44" s="60" t="s">
        <v>3</v>
      </c>
      <c r="Y44" s="60"/>
      <c r="Z44" s="60" t="s">
        <v>8</v>
      </c>
      <c r="AA44" s="60"/>
      <c r="AB44" s="60"/>
      <c r="AC44" s="60"/>
      <c r="AD44" s="60"/>
      <c r="AE44" s="60"/>
      <c r="AF44" s="60"/>
      <c r="AG44" s="60"/>
      <c r="AH44" s="60" t="s">
        <v>31</v>
      </c>
      <c r="AI44" s="60"/>
      <c r="AJ44" s="60"/>
      <c r="AK44" s="60"/>
      <c r="AL44" s="60"/>
      <c r="AM44" s="60"/>
      <c r="AN44" s="60" t="str">
        <f>AI45</f>
        <v>Uruguay</v>
      </c>
      <c r="AO44" s="60" t="str">
        <f>AI46</f>
        <v>Costa Rica</v>
      </c>
      <c r="AP44" s="60" t="str">
        <f>AI47</f>
        <v>England</v>
      </c>
      <c r="AQ44" s="60" t="str">
        <f>AI48</f>
        <v>Italien</v>
      </c>
      <c r="AR44" s="60"/>
      <c r="AS44" s="60" t="s">
        <v>31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85"/>
      <c r="BJ44" s="85"/>
      <c r="BK44" s="85"/>
      <c r="BL44" s="85"/>
      <c r="BM44" s="85"/>
      <c r="BN44" s="85"/>
      <c r="BO44" s="85"/>
      <c r="BP44" s="137"/>
      <c r="BQ44" s="85"/>
      <c r="BR44" s="141"/>
      <c r="BS44" s="359" t="s">
        <v>165</v>
      </c>
      <c r="BT44" s="360"/>
      <c r="BU44" s="361"/>
      <c r="BV44" s="362"/>
      <c r="BW44" s="156"/>
      <c r="BX44" s="351" t="s">
        <v>152</v>
      </c>
      <c r="BY44" s="351" t="s">
        <v>153</v>
      </c>
      <c r="BZ44" s="352"/>
      <c r="CA44" s="156"/>
      <c r="CB44" s="155"/>
      <c r="CC44" s="155"/>
      <c r="CD44" s="155"/>
      <c r="CE44" s="351" t="s">
        <v>155</v>
      </c>
      <c r="CF44" s="351" t="s">
        <v>156</v>
      </c>
      <c r="CG44" s="155"/>
      <c r="CH44" s="155"/>
      <c r="CI44" s="155"/>
      <c r="CJ44" s="351" t="s">
        <v>158</v>
      </c>
      <c r="CK44" s="155"/>
      <c r="CL44" s="155"/>
      <c r="CM44" s="155"/>
      <c r="CN44" s="155"/>
      <c r="CO44" s="351" t="s">
        <v>159</v>
      </c>
      <c r="CP44" s="155"/>
      <c r="CQ44" s="155"/>
      <c r="CR44" s="155"/>
      <c r="CS44" s="351" t="s">
        <v>146</v>
      </c>
      <c r="CT44" s="155"/>
      <c r="CU44" s="134"/>
      <c r="CV44" s="134"/>
      <c r="CW44" s="134"/>
    </row>
    <row r="45" spans="1:101" ht="18.75" customHeight="1" thickBot="1" x14ac:dyDescent="0.3">
      <c r="A45" s="60"/>
      <c r="B45" s="60"/>
      <c r="C45" s="75" t="str">
        <f>Spielplan!$C$45</f>
        <v>Uruguay</v>
      </c>
      <c r="D45" s="76"/>
      <c r="E45" s="104"/>
      <c r="F45" s="93"/>
      <c r="G45" s="104"/>
      <c r="H45" s="75" t="str">
        <f>Spielplan!$H$45</f>
        <v>Costa Rica</v>
      </c>
      <c r="I45" s="76"/>
      <c r="J45" s="60"/>
      <c r="K45" s="60" t="s">
        <v>85</v>
      </c>
      <c r="L45" s="60">
        <f t="shared" ref="L45:L50" si="12">IF(E45-G45&gt;0,1,IF(G45=E45,0,-1))</f>
        <v>0</v>
      </c>
      <c r="M45" s="60">
        <f>IF($E45="",0,IF($E45&gt;$G45,3,IF($E45=G45,1,0)))</f>
        <v>0</v>
      </c>
      <c r="N45" s="60">
        <f>IF($G45="",0,IF($E45&gt;$G45,0,IF($E45=G45,1,3)))</f>
        <v>0</v>
      </c>
      <c r="O45" s="60"/>
      <c r="P45" s="60"/>
      <c r="Q45" s="60">
        <f>E45</f>
        <v>0</v>
      </c>
      <c r="R45" s="60">
        <f>G45</f>
        <v>0</v>
      </c>
      <c r="S45" s="60"/>
      <c r="T45" s="60"/>
      <c r="U45" s="60">
        <f>G45</f>
        <v>0</v>
      </c>
      <c r="V45" s="60">
        <f>E45</f>
        <v>0</v>
      </c>
      <c r="W45" s="60"/>
      <c r="X45" s="60"/>
      <c r="Y45" s="60"/>
      <c r="Z45" s="60">
        <f>M51</f>
        <v>0</v>
      </c>
      <c r="AA45" s="60">
        <f>Q51</f>
        <v>0</v>
      </c>
      <c r="AB45" s="60">
        <f>U51</f>
        <v>0</v>
      </c>
      <c r="AC45" s="60">
        <f>AA45-AB45</f>
        <v>0</v>
      </c>
      <c r="AD45" s="60">
        <f>IF(Z45&gt;Z46,-1,0)</f>
        <v>0</v>
      </c>
      <c r="AE45" s="60">
        <f>IF(Z45&gt;Z47,-1,0)</f>
        <v>0</v>
      </c>
      <c r="AF45" s="60">
        <f>IF(Z45&gt;Z48,-1,0)</f>
        <v>0</v>
      </c>
      <c r="AG45" s="60">
        <f>10000-(AJ45*1000+AM45*100+AK45*10)</f>
        <v>10000</v>
      </c>
      <c r="AH45" s="90">
        <f>RANK(AG45,AG45:AG48,1)</f>
        <v>1</v>
      </c>
      <c r="AI45" s="60" t="str">
        <f>C45</f>
        <v>Uruguay</v>
      </c>
      <c r="AJ45" s="60">
        <f t="shared" ref="AJ45:AL48" si="13">Z45</f>
        <v>0</v>
      </c>
      <c r="AK45" s="60">
        <f t="shared" si="13"/>
        <v>0</v>
      </c>
      <c r="AL45" s="60">
        <f t="shared" si="13"/>
        <v>0</v>
      </c>
      <c r="AM45" s="60">
        <f>AK45-AL45</f>
        <v>0</v>
      </c>
      <c r="AN45" s="187"/>
      <c r="AO45" s="187">
        <f>IF(AG46=AG45,IF(G45&gt;E45,AG46-0.1,AG46),AG46)</f>
        <v>10000</v>
      </c>
      <c r="AP45" s="187">
        <f>IF(AG47=AG45,IF(G47&gt;E47,AG47-0.1,AG47),AG47)</f>
        <v>10000</v>
      </c>
      <c r="AQ45" s="187">
        <f>IF(AG48=AG45,IF(G49&gt;E49,AG48-0.1,AG48),AG48)</f>
        <v>10000</v>
      </c>
      <c r="AR45" s="187">
        <f>AN49</f>
        <v>30000</v>
      </c>
      <c r="AS45" s="90">
        <f>RANK(AR45,AR45:AR48,1)</f>
        <v>1</v>
      </c>
      <c r="AT45" s="60" t="str">
        <f t="shared" ref="AT45:AW48" si="14">AI45</f>
        <v>Uruguay</v>
      </c>
      <c r="AU45" s="60">
        <f t="shared" si="14"/>
        <v>0</v>
      </c>
      <c r="AV45" s="60">
        <f t="shared" si="14"/>
        <v>0</v>
      </c>
      <c r="AW45" s="60">
        <f t="shared" si="14"/>
        <v>0</v>
      </c>
      <c r="AX45" s="60"/>
      <c r="AY45" s="60"/>
      <c r="AZ45" s="60"/>
      <c r="BA45" s="77">
        <v>1</v>
      </c>
      <c r="BB45" s="75" t="str">
        <f>VLOOKUP(1,AS45:AT48,2,FALSE)</f>
        <v>Uruguay</v>
      </c>
      <c r="BC45" s="76"/>
      <c r="BD45" s="78">
        <f>VLOOKUP(1,AS45:AW48,3,FALSE)</f>
        <v>0</v>
      </c>
      <c r="BE45" s="79">
        <f>VLOOKUP(1,AS45:AW48,4,FALSE)</f>
        <v>0</v>
      </c>
      <c r="BF45" s="93" t="s">
        <v>12</v>
      </c>
      <c r="BG45" s="79">
        <f>VLOOKUP(1,AS45:AW48,5,FALSE)</f>
        <v>0</v>
      </c>
      <c r="BH45" s="80" t="s">
        <v>24</v>
      </c>
      <c r="BI45" s="85"/>
      <c r="BJ45" s="85">
        <f>IF(E45&gt;G45,IF(Spielplan!E45&gt;Spielplan!G45,Punktemodus!$B$3,0),0)</f>
        <v>0</v>
      </c>
      <c r="BK45" s="85">
        <f>IF(E45=G45,IF(Spielplan!E45=Spielplan!G45,Punktemodus!$B$3,0),0)</f>
        <v>10</v>
      </c>
      <c r="BL45" s="85">
        <f>IF(E45&lt;G45,IF(Spielplan!E45&lt;Spielplan!G45,Punktemodus!$B$3,0),0)</f>
        <v>0</v>
      </c>
      <c r="BM45" s="85">
        <f>IF(E45=Spielplan!E45,IF(G45=Spielplan!G45,Punktemodus!$B$5,0),0)</f>
        <v>3</v>
      </c>
      <c r="BN45" s="85">
        <f>IF(E45=Spielplan!E45,Punktemodus!$B$7,0)</f>
        <v>1</v>
      </c>
      <c r="BO45" s="85">
        <f>IF(G45=Spielplan!G45,Punktemodus!$B$7,0)</f>
        <v>1</v>
      </c>
      <c r="BP45" s="137">
        <f>IF(Spielplan!E45="",0,SUM(BJ45:BO45))</f>
        <v>0</v>
      </c>
      <c r="BQ45" s="85"/>
      <c r="BR45" s="141"/>
      <c r="BS45" s="363"/>
      <c r="BT45" s="364"/>
      <c r="BU45" s="365"/>
      <c r="BV45" s="366"/>
      <c r="BW45" s="156"/>
      <c r="BX45" s="351"/>
      <c r="BY45" s="351"/>
      <c r="BZ45" s="352"/>
      <c r="CA45" s="156"/>
      <c r="CB45" s="155"/>
      <c r="CC45" s="155"/>
      <c r="CD45" s="155"/>
      <c r="CE45" s="351"/>
      <c r="CF45" s="351"/>
      <c r="CG45" s="155"/>
      <c r="CH45" s="155"/>
      <c r="CI45" s="155"/>
      <c r="CJ45" s="351"/>
      <c r="CK45" s="155"/>
      <c r="CL45" s="155"/>
      <c r="CM45" s="155"/>
      <c r="CN45" s="155"/>
      <c r="CO45" s="351"/>
      <c r="CP45" s="155"/>
      <c r="CQ45" s="155"/>
      <c r="CR45" s="155"/>
      <c r="CS45" s="351"/>
      <c r="CT45" s="155"/>
      <c r="CU45" s="134"/>
      <c r="CV45" s="134"/>
      <c r="CW45" s="134"/>
    </row>
    <row r="46" spans="1:101" ht="18.75" customHeight="1" thickBot="1" x14ac:dyDescent="0.3">
      <c r="A46" s="60"/>
      <c r="B46" s="60"/>
      <c r="C46" s="48" t="str">
        <f>Spielplan!$C$46</f>
        <v>England</v>
      </c>
      <c r="D46" s="49"/>
      <c r="E46" s="104"/>
      <c r="F46" s="93"/>
      <c r="G46" s="104"/>
      <c r="H46" s="48" t="str">
        <f>Spielplan!$H$46</f>
        <v>Italien</v>
      </c>
      <c r="I46" s="49"/>
      <c r="J46" s="60"/>
      <c r="K46" s="60" t="s">
        <v>86</v>
      </c>
      <c r="L46" s="60">
        <f t="shared" si="12"/>
        <v>0</v>
      </c>
      <c r="M46" s="60"/>
      <c r="N46" s="60"/>
      <c r="O46" s="60">
        <f>IF($E46="",0,IF($E46&gt;$G46,3,IF($E46=$G46,1,0)))</f>
        <v>0</v>
      </c>
      <c r="P46" s="60">
        <f>IF($G46="",0,IF($E46&gt;$G46,0,IF($E46=$G46,1,3)))</f>
        <v>0</v>
      </c>
      <c r="Q46" s="60"/>
      <c r="R46" s="60"/>
      <c r="S46" s="60">
        <f>E46</f>
        <v>0</v>
      </c>
      <c r="T46" s="60">
        <f>G46</f>
        <v>0</v>
      </c>
      <c r="U46" s="60"/>
      <c r="V46" s="60"/>
      <c r="W46" s="60">
        <f>G46</f>
        <v>0</v>
      </c>
      <c r="X46" s="60">
        <f>E46</f>
        <v>0</v>
      </c>
      <c r="Y46" s="60"/>
      <c r="Z46" s="60">
        <f>N51</f>
        <v>0</v>
      </c>
      <c r="AA46" s="60">
        <f>R51</f>
        <v>0</v>
      </c>
      <c r="AB46" s="60">
        <f>V51</f>
        <v>0</v>
      </c>
      <c r="AC46" s="60">
        <f>AA46-AB46</f>
        <v>0</v>
      </c>
      <c r="AD46" s="60">
        <f>IF(Z46&gt;Z45,-1,0)</f>
        <v>0</v>
      </c>
      <c r="AE46" s="60">
        <f>IF(Z46&gt;Z47,-1,0)</f>
        <v>0</v>
      </c>
      <c r="AF46" s="60">
        <f>IF(Z46&gt;Z48,-1,0)</f>
        <v>0</v>
      </c>
      <c r="AG46" s="60">
        <f>10000-(AJ46*1000+AM46*100+AK46*10)</f>
        <v>10000</v>
      </c>
      <c r="AH46" s="90">
        <f>RANK(AG46,AG45:AG48,1)</f>
        <v>1</v>
      </c>
      <c r="AI46" s="60" t="str">
        <f>H45</f>
        <v>Costa Rica</v>
      </c>
      <c r="AJ46" s="60">
        <f t="shared" si="13"/>
        <v>0</v>
      </c>
      <c r="AK46" s="60">
        <f t="shared" si="13"/>
        <v>0</v>
      </c>
      <c r="AL46" s="60">
        <f t="shared" si="13"/>
        <v>0</v>
      </c>
      <c r="AM46" s="60">
        <f>AK46-AL46</f>
        <v>0</v>
      </c>
      <c r="AN46" s="187">
        <f>IF(AG45=AG46,IF(E45&gt;G45,AG45-0.1,AG45),AG45)</f>
        <v>10000</v>
      </c>
      <c r="AO46" s="187"/>
      <c r="AP46" s="187">
        <f>IF(AG47=AG46,IF(G50&gt;E50,AG47-0.1,AG47),AG47)</f>
        <v>10000</v>
      </c>
      <c r="AQ46" s="187">
        <f>IF(AG48=AG46,IF(G48&gt;E48,AG48-0.1,AG48),AG48)</f>
        <v>10000</v>
      </c>
      <c r="AR46" s="187">
        <f>AO49</f>
        <v>30000</v>
      </c>
      <c r="AS46" s="90">
        <f>RANK(AR46,AR45:AR48,1)</f>
        <v>1</v>
      </c>
      <c r="AT46" s="60" t="str">
        <f t="shared" si="14"/>
        <v>Costa Rica</v>
      </c>
      <c r="AU46" s="60">
        <f t="shared" si="14"/>
        <v>0</v>
      </c>
      <c r="AV46" s="60">
        <f t="shared" si="14"/>
        <v>0</v>
      </c>
      <c r="AW46" s="60">
        <f t="shared" si="14"/>
        <v>0</v>
      </c>
      <c r="AX46" s="60"/>
      <c r="AY46" s="60"/>
      <c r="AZ46" s="60"/>
      <c r="BA46" s="50">
        <v>2</v>
      </c>
      <c r="BB46" s="48" t="e">
        <f>VLOOKUP(2,AS45:AT48,2,FALSE)</f>
        <v>#N/A</v>
      </c>
      <c r="BC46" s="49"/>
      <c r="BD46" s="51" t="e">
        <f>VLOOKUP(2,AS45:AW48,3,FALSE)</f>
        <v>#N/A</v>
      </c>
      <c r="BE46" s="52" t="e">
        <f>VLOOKUP(2,AS45:AW48,4,FALSE)</f>
        <v>#N/A</v>
      </c>
      <c r="BF46" s="93" t="s">
        <v>12</v>
      </c>
      <c r="BG46" s="52" t="e">
        <f>VLOOKUP(2,AS45:AW48,5,FALSE)</f>
        <v>#N/A</v>
      </c>
      <c r="BH46" s="81" t="s">
        <v>25</v>
      </c>
      <c r="BI46" s="85"/>
      <c r="BJ46" s="85">
        <f>IF(E46&gt;G46,IF(Spielplan!E46&gt;Spielplan!G46,Punktemodus!$B$3,0),0)</f>
        <v>0</v>
      </c>
      <c r="BK46" s="85">
        <f>IF(E46=G46,IF(Spielplan!E46=Spielplan!G46,Punktemodus!$B$3,0),0)</f>
        <v>10</v>
      </c>
      <c r="BL46" s="85">
        <f>IF(E46&lt;G46,IF(Spielplan!E46&lt;Spielplan!G46,Punktemodus!$B$3,0),0)</f>
        <v>0</v>
      </c>
      <c r="BM46" s="85">
        <f>IF(E46=Spielplan!E46,IF(G46=Spielplan!G46,Punktemodus!$B$5,0),0)</f>
        <v>3</v>
      </c>
      <c r="BN46" s="85">
        <f>IF(E46=Spielplan!E46,Punktemodus!$B$7,0)</f>
        <v>1</v>
      </c>
      <c r="BO46" s="85">
        <f>IF(G46=Spielplan!G46,Punktemodus!$B$7,0)</f>
        <v>1</v>
      </c>
      <c r="BP46" s="137">
        <f>IF(Spielplan!E46="",0,SUM(BJ46:BO46))</f>
        <v>0</v>
      </c>
      <c r="BQ46" s="85"/>
      <c r="BR46" s="141"/>
      <c r="BS46" s="142"/>
      <c r="BT46" s="155"/>
      <c r="BU46" s="154" t="s">
        <v>120</v>
      </c>
      <c r="BV46" s="155"/>
      <c r="BW46" s="155"/>
      <c r="BX46" s="351"/>
      <c r="BY46" s="351"/>
      <c r="BZ46" s="352"/>
      <c r="CA46" s="155"/>
      <c r="CB46" s="155"/>
      <c r="CC46" s="155"/>
      <c r="CD46" s="155"/>
      <c r="CE46" s="351"/>
      <c r="CF46" s="351"/>
      <c r="CG46" s="155"/>
      <c r="CH46" s="155"/>
      <c r="CI46" s="155"/>
      <c r="CJ46" s="351"/>
      <c r="CK46" s="155"/>
      <c r="CL46" s="155"/>
      <c r="CM46" s="155"/>
      <c r="CN46" s="155"/>
      <c r="CO46" s="351"/>
      <c r="CP46" s="155"/>
      <c r="CQ46" s="155"/>
      <c r="CR46" s="155"/>
      <c r="CS46" s="351"/>
      <c r="CT46" s="155"/>
      <c r="CU46" s="134"/>
      <c r="CV46" s="134"/>
      <c r="CW46" s="134"/>
    </row>
    <row r="47" spans="1:101" ht="18.75" customHeight="1" thickBot="1" x14ac:dyDescent="0.3">
      <c r="A47" s="60"/>
      <c r="B47" s="60"/>
      <c r="C47" s="75" t="str">
        <f>C45</f>
        <v>Uruguay</v>
      </c>
      <c r="D47" s="76"/>
      <c r="E47" s="104"/>
      <c r="F47" s="93"/>
      <c r="G47" s="104"/>
      <c r="H47" s="75" t="str">
        <f>C46</f>
        <v>England</v>
      </c>
      <c r="I47" s="76"/>
      <c r="J47" s="60"/>
      <c r="K47" s="60" t="s">
        <v>87</v>
      </c>
      <c r="L47" s="60">
        <f t="shared" si="12"/>
        <v>0</v>
      </c>
      <c r="M47" s="60">
        <f>IF($E47="",0,IF($E47&gt;$G47,3,IF($E47=G47,1,0)))</f>
        <v>0</v>
      </c>
      <c r="N47" s="60"/>
      <c r="O47" s="60">
        <f>IF($G47="",0,IF($E47&gt;$G47,0,IF($E47=$G47,1,3)))</f>
        <v>0</v>
      </c>
      <c r="P47" s="60"/>
      <c r="Q47" s="60">
        <f>E47</f>
        <v>0</v>
      </c>
      <c r="R47" s="60"/>
      <c r="S47" s="60">
        <f>G47</f>
        <v>0</v>
      </c>
      <c r="T47" s="60"/>
      <c r="U47" s="60">
        <f>G47</f>
        <v>0</v>
      </c>
      <c r="V47" s="60"/>
      <c r="W47" s="60">
        <f>E47</f>
        <v>0</v>
      </c>
      <c r="X47" s="60"/>
      <c r="Y47" s="60"/>
      <c r="Z47" s="60">
        <f>O51</f>
        <v>0</v>
      </c>
      <c r="AA47" s="60">
        <f>S51</f>
        <v>0</v>
      </c>
      <c r="AB47" s="60">
        <f>W51</f>
        <v>0</v>
      </c>
      <c r="AC47" s="60">
        <f>AA47-AB47</f>
        <v>0</v>
      </c>
      <c r="AD47" s="60">
        <f>IF(Z47&gt;Z45,-1,0)</f>
        <v>0</v>
      </c>
      <c r="AE47" s="60">
        <f>IF(Z47&gt;Z46,-1,0)</f>
        <v>0</v>
      </c>
      <c r="AF47" s="60">
        <f>IF(Z47&gt;Z48,-1,0)</f>
        <v>0</v>
      </c>
      <c r="AG47" s="60">
        <f>10000-(AJ47*1000+AM47*100+AK47*10)</f>
        <v>10000</v>
      </c>
      <c r="AH47" s="90">
        <f>RANK(AG47,AG45:AG48,1)</f>
        <v>1</v>
      </c>
      <c r="AI47" s="60" t="str">
        <f>C46</f>
        <v>England</v>
      </c>
      <c r="AJ47" s="60">
        <f t="shared" si="13"/>
        <v>0</v>
      </c>
      <c r="AK47" s="60">
        <f t="shared" si="13"/>
        <v>0</v>
      </c>
      <c r="AL47" s="60">
        <f t="shared" si="13"/>
        <v>0</v>
      </c>
      <c r="AM47" s="60">
        <f>AK47-AL47</f>
        <v>0</v>
      </c>
      <c r="AN47" s="187">
        <f>IF(AG45=AG47,IF(E47&gt;G47,AG45-0.1,AG45),AG45)</f>
        <v>10000</v>
      </c>
      <c r="AO47" s="187">
        <f>IF(AG46=AG47,IF(E50&gt;G50,AG46-0.1,AG46),AG46)</f>
        <v>10000</v>
      </c>
      <c r="AP47" s="187"/>
      <c r="AQ47" s="187">
        <f>IF(AG48=AG47,IF(G46&gt;E46,AG48-0.1,AG48),AG48)</f>
        <v>10000</v>
      </c>
      <c r="AR47" s="187">
        <f>AP49</f>
        <v>30000</v>
      </c>
      <c r="AS47" s="90">
        <f>RANK(AR47,AR45:AR48,1)</f>
        <v>1</v>
      </c>
      <c r="AT47" s="60" t="str">
        <f t="shared" si="14"/>
        <v>England</v>
      </c>
      <c r="AU47" s="60">
        <f t="shared" si="14"/>
        <v>0</v>
      </c>
      <c r="AV47" s="60">
        <f t="shared" si="14"/>
        <v>0</v>
      </c>
      <c r="AW47" s="60">
        <f t="shared" si="14"/>
        <v>0</v>
      </c>
      <c r="AX47" s="60"/>
      <c r="AY47" s="60"/>
      <c r="AZ47" s="60"/>
      <c r="BA47" s="113">
        <v>3</v>
      </c>
      <c r="BB47" s="114" t="e">
        <f>VLOOKUP(3,AS45:AT48,2,FALSE)</f>
        <v>#N/A</v>
      </c>
      <c r="BC47" s="115"/>
      <c r="BD47" s="116" t="e">
        <f>VLOOKUP(3,AS45:AW48,3,FALSE)</f>
        <v>#N/A</v>
      </c>
      <c r="BE47" s="116" t="e">
        <f>VLOOKUP(3,AS45:AW48,4,FALSE)</f>
        <v>#N/A</v>
      </c>
      <c r="BF47" s="93" t="s">
        <v>12</v>
      </c>
      <c r="BG47" s="116" t="e">
        <f>VLOOKUP(3,AS45:AW48,5,FALSE)</f>
        <v>#N/A</v>
      </c>
      <c r="BH47" s="60"/>
      <c r="BI47" s="60"/>
      <c r="BJ47" s="85">
        <f>IF(E47&gt;G47,IF(Spielplan!E47&gt;Spielplan!G47,Punktemodus!$B$3,0),0)</f>
        <v>0</v>
      </c>
      <c r="BK47" s="85">
        <f>IF(E47=G47,IF(Spielplan!E47=Spielplan!G47,Punktemodus!$B$3,0),0)</f>
        <v>10</v>
      </c>
      <c r="BL47" s="85">
        <f>IF(E47&lt;G47,IF(Spielplan!E47&lt;Spielplan!G47,Punktemodus!$B$3,0),0)</f>
        <v>0</v>
      </c>
      <c r="BM47" s="85">
        <f>IF(E47=Spielplan!E47,IF(G47=Spielplan!G47,Punktemodus!$B$5,0),0)</f>
        <v>3</v>
      </c>
      <c r="BN47" s="85">
        <f>IF(E47=Spielplan!E47,Punktemodus!$B$7,0)</f>
        <v>1</v>
      </c>
      <c r="BO47" s="85">
        <f>IF(G47=Spielplan!G47,Punktemodus!$B$7,0)</f>
        <v>1</v>
      </c>
      <c r="BP47" s="137">
        <f>IF(Spielplan!E47="",0,SUM(BJ47:BO47))</f>
        <v>0</v>
      </c>
      <c r="BQ47" s="85"/>
      <c r="BR47" s="141"/>
      <c r="BS47" s="134"/>
      <c r="BT47" s="134"/>
      <c r="BU47" s="134"/>
      <c r="BV47" s="134"/>
      <c r="BW47" s="155"/>
      <c r="BX47" s="351"/>
      <c r="BY47" s="351"/>
      <c r="BZ47" s="352"/>
      <c r="CA47" s="155"/>
      <c r="CB47" s="155"/>
      <c r="CC47" s="155"/>
      <c r="CD47" s="155"/>
      <c r="CE47" s="351"/>
      <c r="CF47" s="351"/>
      <c r="CG47" s="155"/>
      <c r="CH47" s="155"/>
      <c r="CI47" s="155"/>
      <c r="CJ47" s="351"/>
      <c r="CK47" s="155"/>
      <c r="CL47" s="155"/>
      <c r="CM47" s="155"/>
      <c r="CN47" s="155"/>
      <c r="CO47" s="351"/>
      <c r="CP47" s="155"/>
      <c r="CQ47" s="155"/>
      <c r="CR47" s="155"/>
      <c r="CS47" s="351"/>
      <c r="CT47" s="155"/>
      <c r="CU47" s="134"/>
      <c r="CV47" s="134"/>
      <c r="CW47" s="134"/>
    </row>
    <row r="48" spans="1:101" ht="18.75" customHeight="1" thickBot="1" x14ac:dyDescent="0.3">
      <c r="A48" s="60"/>
      <c r="B48" s="60"/>
      <c r="C48" s="48" t="str">
        <f>H45</f>
        <v>Costa Rica</v>
      </c>
      <c r="D48" s="49"/>
      <c r="E48" s="104"/>
      <c r="F48" s="93"/>
      <c r="G48" s="104"/>
      <c r="H48" s="48" t="str">
        <f>H46</f>
        <v>Italien</v>
      </c>
      <c r="I48" s="49"/>
      <c r="J48" s="60"/>
      <c r="K48" s="60" t="s">
        <v>88</v>
      </c>
      <c r="L48" s="60">
        <f t="shared" si="12"/>
        <v>0</v>
      </c>
      <c r="M48" s="60"/>
      <c r="N48" s="60">
        <f>IF($E48="",0,IF($E48&gt;$G48,3,IF($E48=$G48,1,0)))</f>
        <v>0</v>
      </c>
      <c r="O48" s="60"/>
      <c r="P48" s="60">
        <f>IF($G48="",0,IF($E48&gt;$G48,0,IF($E48=$G48,1,3)))</f>
        <v>0</v>
      </c>
      <c r="Q48" s="60"/>
      <c r="R48" s="60">
        <f>E48</f>
        <v>0</v>
      </c>
      <c r="S48" s="60"/>
      <c r="T48" s="60">
        <f>G48</f>
        <v>0</v>
      </c>
      <c r="U48" s="60"/>
      <c r="V48" s="60">
        <f>G48</f>
        <v>0</v>
      </c>
      <c r="W48" s="60"/>
      <c r="X48" s="60">
        <f>E48</f>
        <v>0</v>
      </c>
      <c r="Y48" s="60"/>
      <c r="Z48" s="60">
        <f>P51</f>
        <v>0</v>
      </c>
      <c r="AA48" s="60">
        <f>T51</f>
        <v>0</v>
      </c>
      <c r="AB48" s="60">
        <f>X51</f>
        <v>0</v>
      </c>
      <c r="AC48" s="60">
        <f>AA48-AB48</f>
        <v>0</v>
      </c>
      <c r="AD48" s="60">
        <f>IF(Z48&gt;Z45,-1,0)</f>
        <v>0</v>
      </c>
      <c r="AE48" s="60">
        <f>IF(Z48&gt;Z46,-1,0)</f>
        <v>0</v>
      </c>
      <c r="AF48" s="60">
        <f>IF(Z48&gt;Z47,-1,0)</f>
        <v>0</v>
      </c>
      <c r="AG48" s="60">
        <f>10000-(AJ48*1000+AM48*100+AK48*10)</f>
        <v>10000</v>
      </c>
      <c r="AH48" s="90">
        <f>RANK(AG48,AG45:AG48,1)</f>
        <v>1</v>
      </c>
      <c r="AI48" s="60" t="str">
        <f>H46</f>
        <v>Italien</v>
      </c>
      <c r="AJ48" s="60">
        <f t="shared" si="13"/>
        <v>0</v>
      </c>
      <c r="AK48" s="60">
        <f t="shared" si="13"/>
        <v>0</v>
      </c>
      <c r="AL48" s="60">
        <f t="shared" si="13"/>
        <v>0</v>
      </c>
      <c r="AM48" s="60">
        <f>AK48-AL48</f>
        <v>0</v>
      </c>
      <c r="AN48" s="187">
        <f>IF(AG45=AG48,IF(E49&gt;G49,AG45-0.1,AG45),AG45)</f>
        <v>10000</v>
      </c>
      <c r="AO48" s="187">
        <f>IF(AG46=AG48,IF(E48&gt;G48,AG46-0.1,AG46),AG46)</f>
        <v>10000</v>
      </c>
      <c r="AP48" s="187">
        <f>IF(AG47=AG48,IF(E46&gt;G46,AG47-0.1,AG47),AG47)</f>
        <v>10000</v>
      </c>
      <c r="AQ48" s="187"/>
      <c r="AR48" s="187">
        <f>AQ49</f>
        <v>30000</v>
      </c>
      <c r="AS48" s="90">
        <f>RANK(AR48,AR45:AR48,1)</f>
        <v>1</v>
      </c>
      <c r="AT48" s="60" t="str">
        <f t="shared" si="14"/>
        <v>Italien</v>
      </c>
      <c r="AU48" s="60">
        <f t="shared" si="14"/>
        <v>0</v>
      </c>
      <c r="AV48" s="60">
        <f t="shared" si="14"/>
        <v>0</v>
      </c>
      <c r="AW48" s="60">
        <f t="shared" si="14"/>
        <v>0</v>
      </c>
      <c r="AX48" s="60"/>
      <c r="AY48" s="60"/>
      <c r="AZ48" s="60"/>
      <c r="BA48" s="113">
        <v>4</v>
      </c>
      <c r="BB48" s="114" t="e">
        <f>VLOOKUP(4,AS45:AT48,2,FALSE)</f>
        <v>#N/A</v>
      </c>
      <c r="BC48" s="115"/>
      <c r="BD48" s="116" t="e">
        <f>VLOOKUP(4,AS45:AW48,3,FALSE)</f>
        <v>#N/A</v>
      </c>
      <c r="BE48" s="116" t="e">
        <f>VLOOKUP(4,AS45:AW48,4,FALSE)</f>
        <v>#N/A</v>
      </c>
      <c r="BF48" s="93" t="s">
        <v>12</v>
      </c>
      <c r="BG48" s="116" t="e">
        <f>VLOOKUP(4,AS45:AW48,5,FALSE)</f>
        <v>#N/A</v>
      </c>
      <c r="BH48" s="60"/>
      <c r="BI48" s="60"/>
      <c r="BJ48" s="85">
        <f>IF(E48&gt;G48,IF(Spielplan!E48&gt;Spielplan!G48,Punktemodus!$B$3,0),0)</f>
        <v>0</v>
      </c>
      <c r="BK48" s="85">
        <f>IF(E48=G48,IF(Spielplan!E48=Spielplan!G48,Punktemodus!$B$3,0),0)</f>
        <v>10</v>
      </c>
      <c r="BL48" s="85">
        <f>IF(E48&lt;G48,IF(Spielplan!E48&lt;Spielplan!G48,Punktemodus!$B$3,0),0)</f>
        <v>0</v>
      </c>
      <c r="BM48" s="85">
        <f>IF(E48=Spielplan!E48,IF(G48=Spielplan!G48,Punktemodus!$B$5,0),0)</f>
        <v>3</v>
      </c>
      <c r="BN48" s="85">
        <f>IF(E48=Spielplan!E48,Punktemodus!$B$7,0)</f>
        <v>1</v>
      </c>
      <c r="BO48" s="85">
        <f>IF(G48=Spielplan!G48,Punktemodus!$B$7,0)</f>
        <v>1</v>
      </c>
      <c r="BP48" s="137">
        <f>IF(Spielplan!E48="",0,SUM(BJ48:BO48))</f>
        <v>0</v>
      </c>
      <c r="BQ48" s="85"/>
      <c r="BR48" s="141"/>
      <c r="BS48" s="143" t="s">
        <v>18</v>
      </c>
      <c r="BT48" s="144" t="str">
        <f>Spielplan!$BL$12</f>
        <v/>
      </c>
      <c r="BU48" s="145"/>
      <c r="BV48" s="146">
        <f>Spielplan!$BN$12</f>
        <v>0</v>
      </c>
      <c r="BW48" s="157"/>
      <c r="BX48" s="158">
        <f>IF(BT12=BT48,Punktemodus!$B$11,0)</f>
        <v>10</v>
      </c>
      <c r="BY48" s="158">
        <f>IF(BT48=BT29,Punktemodus!B13,0)</f>
        <v>5</v>
      </c>
      <c r="BZ48" s="142"/>
      <c r="CA48" s="155"/>
      <c r="CB48" s="154" t="s">
        <v>27</v>
      </c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34"/>
      <c r="CV48" s="134"/>
      <c r="CW48" s="134"/>
    </row>
    <row r="49" spans="1:101" ht="18.75" customHeight="1" thickBot="1" x14ac:dyDescent="0.3">
      <c r="A49" s="60"/>
      <c r="B49" s="60"/>
      <c r="C49" s="75" t="str">
        <f>C45</f>
        <v>Uruguay</v>
      </c>
      <c r="D49" s="76"/>
      <c r="E49" s="104"/>
      <c r="F49" s="93"/>
      <c r="G49" s="104"/>
      <c r="H49" s="75" t="str">
        <f>H46</f>
        <v>Italien</v>
      </c>
      <c r="I49" s="76"/>
      <c r="J49" s="60"/>
      <c r="K49" s="60" t="s">
        <v>89</v>
      </c>
      <c r="L49" s="60">
        <f t="shared" si="12"/>
        <v>0</v>
      </c>
      <c r="M49" s="60">
        <f>IF($E49="",0,IF($E49&gt;$G49,3,IF($E49=G49,1,0)))</f>
        <v>0</v>
      </c>
      <c r="N49" s="60"/>
      <c r="O49" s="60"/>
      <c r="P49" s="60">
        <f>IF($G49="",0,IF($E49&gt;$G49,0,IF($E49=$G49,1,3)))</f>
        <v>0</v>
      </c>
      <c r="Q49" s="60">
        <f>E49</f>
        <v>0</v>
      </c>
      <c r="R49" s="60"/>
      <c r="S49" s="60"/>
      <c r="T49" s="60">
        <f>G49</f>
        <v>0</v>
      </c>
      <c r="U49" s="60">
        <f>G49</f>
        <v>0</v>
      </c>
      <c r="V49" s="60"/>
      <c r="W49" s="60"/>
      <c r="X49" s="60">
        <f>E49</f>
        <v>0</v>
      </c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187">
        <f>SUM(AN45:AN48)</f>
        <v>30000</v>
      </c>
      <c r="AO49" s="187">
        <f>SUM(AO45:AO48)</f>
        <v>30000</v>
      </c>
      <c r="AP49" s="187">
        <f>SUM(AP45:AP48)</f>
        <v>30000</v>
      </c>
      <c r="AQ49" s="187">
        <f>SUM(AQ45:AQ48)</f>
        <v>30000</v>
      </c>
      <c r="AR49" s="187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85">
        <f>IF(E49&gt;G49,IF(Spielplan!E49&gt;Spielplan!G49,Punktemodus!$B$3,0),0)</f>
        <v>0</v>
      </c>
      <c r="BK49" s="85">
        <f>IF(E49=G49,IF(Spielplan!E49=Spielplan!G49,Punktemodus!$B$3,0),0)</f>
        <v>10</v>
      </c>
      <c r="BL49" s="85">
        <f>IF(E49&lt;G49,IF(Spielplan!E49&lt;Spielplan!G49,Punktemodus!$B$3,0),0)</f>
        <v>0</v>
      </c>
      <c r="BM49" s="85">
        <f>IF(E49=Spielplan!E49,IF(G49=Spielplan!G49,Punktemodus!$B$5,0),0)</f>
        <v>3</v>
      </c>
      <c r="BN49" s="85">
        <f>IF(E49=Spielplan!E49,Punktemodus!$B$7,0)</f>
        <v>1</v>
      </c>
      <c r="BO49" s="85">
        <f>IF(G49=Spielplan!G49,Punktemodus!$B$7,0)</f>
        <v>1</v>
      </c>
      <c r="BP49" s="137">
        <f>IF(Spielplan!E49="",0,SUM(BJ49:BO49))</f>
        <v>0</v>
      </c>
      <c r="BQ49" s="60"/>
      <c r="BR49" s="141"/>
      <c r="BS49" s="149" t="s">
        <v>21</v>
      </c>
      <c r="BT49" s="144" t="str">
        <f>Spielplan!$BL$13</f>
        <v/>
      </c>
      <c r="BU49" s="145"/>
      <c r="BV49" s="146">
        <f>Spielplan!$BN$13</f>
        <v>0</v>
      </c>
      <c r="BW49" s="155"/>
      <c r="BX49" s="158">
        <f>IF(BT13=BT49,Punktemodus!$B$11,0)</f>
        <v>10</v>
      </c>
      <c r="BY49" s="158">
        <f>IF(BT49=BT28,Punktemodus!B13,0)</f>
        <v>5</v>
      </c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34"/>
      <c r="CV49" s="134"/>
      <c r="CW49" s="134"/>
    </row>
    <row r="50" spans="1:101" ht="18.75" customHeight="1" thickBot="1" x14ac:dyDescent="0.3">
      <c r="A50" s="60"/>
      <c r="B50" s="60"/>
      <c r="C50" s="48" t="str">
        <f>H45</f>
        <v>Costa Rica</v>
      </c>
      <c r="D50" s="49"/>
      <c r="E50" s="104"/>
      <c r="F50" s="93"/>
      <c r="G50" s="104"/>
      <c r="H50" s="48" t="str">
        <f>C46</f>
        <v>England</v>
      </c>
      <c r="I50" s="49"/>
      <c r="J50" s="60"/>
      <c r="K50" s="60" t="s">
        <v>89</v>
      </c>
      <c r="L50" s="60">
        <f t="shared" si="12"/>
        <v>0</v>
      </c>
      <c r="M50" s="60"/>
      <c r="N50" s="60">
        <f>IF($E50="",0,IF($E50&gt;$G50,3,IF($E50=$G50,1,0)))</f>
        <v>0</v>
      </c>
      <c r="O50" s="60">
        <f>IF($G50="",0,IF($E50&gt;$G50,0,IF($E50=$G50,1,3)))</f>
        <v>0</v>
      </c>
      <c r="P50" s="60"/>
      <c r="Q50" s="60"/>
      <c r="R50" s="60">
        <f>E50</f>
        <v>0</v>
      </c>
      <c r="S50" s="60">
        <f>G50</f>
        <v>0</v>
      </c>
      <c r="T50" s="60"/>
      <c r="U50" s="60"/>
      <c r="V50" s="60">
        <f>G50</f>
        <v>0</v>
      </c>
      <c r="W50" s="60">
        <f>E50</f>
        <v>0</v>
      </c>
      <c r="X50" s="60"/>
      <c r="Y50" s="60"/>
      <c r="Z50" s="60" t="s">
        <v>30</v>
      </c>
      <c r="AA50" s="60"/>
      <c r="AB50" s="60"/>
      <c r="AC50" s="60"/>
      <c r="AD50" s="60"/>
      <c r="AE50" s="60"/>
      <c r="AF50" s="60"/>
      <c r="AG50" s="60" t="b">
        <f>OR(AG45=AG46,AG45=AG47,AG45=AG48,AG46=AG47,AG46=AG48,AG47=AG48)</f>
        <v>1</v>
      </c>
      <c r="AH50" s="60"/>
      <c r="AI50" s="60"/>
      <c r="AJ50" s="60"/>
      <c r="AK50" s="60"/>
      <c r="AL50" s="60"/>
      <c r="AM50" s="60"/>
      <c r="AN50" s="60"/>
      <c r="AO50" s="60" t="s">
        <v>34</v>
      </c>
      <c r="AP50" s="60"/>
      <c r="AQ50" s="60"/>
      <c r="AR50" s="60" t="b">
        <f>OR(AR45=AR46,AR45=AR47,AR45=AR48,AR46=AR47,AR46=AR48,AR47=AR48)</f>
        <v>1</v>
      </c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85">
        <f>IF(E50&gt;G50,IF(Spielplan!E50&gt;Spielplan!G50,Punktemodus!$B$3,0),0)</f>
        <v>0</v>
      </c>
      <c r="BK50" s="85">
        <f>IF(E50=G50,IF(Spielplan!E50=Spielplan!G50,Punktemodus!$B$3,0),0)</f>
        <v>10</v>
      </c>
      <c r="BL50" s="85">
        <f>IF(E50&lt;G50,IF(Spielplan!E50&lt;Spielplan!G50,Punktemodus!$B$3,0),0)</f>
        <v>0</v>
      </c>
      <c r="BM50" s="85">
        <f>IF(E50=Spielplan!E50,IF(G50=Spielplan!G50,Punktemodus!$B$5,0),0)</f>
        <v>3</v>
      </c>
      <c r="BN50" s="85">
        <f>IF(E50=Spielplan!E50,Punktemodus!$B$7,0)</f>
        <v>1</v>
      </c>
      <c r="BO50" s="85">
        <f>IF(G50=Spielplan!G50,Punktemodus!$B$7,0)</f>
        <v>1</v>
      </c>
      <c r="BP50" s="137">
        <f>IF(Spielplan!E50="",0,SUM(BJ50:BO50))</f>
        <v>0</v>
      </c>
      <c r="BQ50" s="60"/>
      <c r="BR50" s="141"/>
      <c r="BS50" s="150"/>
      <c r="BT50" s="134"/>
      <c r="BU50" s="134"/>
      <c r="BV50" s="151"/>
      <c r="BW50" s="157"/>
      <c r="BX50" s="158"/>
      <c r="BY50" s="158"/>
      <c r="BZ50" s="155"/>
      <c r="CA50" s="144" t="str">
        <f>Spielplan!$BS$14</f>
        <v/>
      </c>
      <c r="CB50" s="159"/>
      <c r="CC50" s="146">
        <f>Spielplan!$BU$14</f>
        <v>0</v>
      </c>
      <c r="CD50" s="157"/>
      <c r="CE50" s="155">
        <f>IF(CA50=CA14,Punktemodus!B15,0)</f>
        <v>20</v>
      </c>
      <c r="CF50" s="158">
        <f>IF(OR(CA50=$CA$15,CA50=$CA$22,CA50=$CA$23,CA50=$CA$30,CA50=$CA$31,CA50=$CA$38,CA50=$CA$39),Punktemodus!B17,0)</f>
        <v>10</v>
      </c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34"/>
      <c r="CV50" s="134"/>
      <c r="CW50" s="134"/>
    </row>
    <row r="51" spans="1:101" ht="18.75" customHeight="1" thickBot="1" x14ac:dyDescent="0.3">
      <c r="A51" s="60"/>
      <c r="B51" s="60"/>
      <c r="C51" s="136" t="str">
        <f>IF(G50="","",IF(AR50=TRUE,"Achtung: Fehler in Tabelle!",""))</f>
        <v/>
      </c>
      <c r="D51" s="60"/>
      <c r="E51" s="85"/>
      <c r="F51" s="60"/>
      <c r="G51" s="85"/>
      <c r="H51" s="60"/>
      <c r="I51" s="60"/>
      <c r="J51" s="60"/>
      <c r="K51" s="60"/>
      <c r="L51" s="60"/>
      <c r="M51" s="60">
        <f t="shared" ref="M51:X51" si="15">SUM(M45:M50)</f>
        <v>0</v>
      </c>
      <c r="N51" s="60">
        <f t="shared" si="15"/>
        <v>0</v>
      </c>
      <c r="O51" s="60">
        <f t="shared" si="15"/>
        <v>0</v>
      </c>
      <c r="P51" s="60">
        <f t="shared" si="15"/>
        <v>0</v>
      </c>
      <c r="Q51" s="60">
        <f t="shared" si="15"/>
        <v>0</v>
      </c>
      <c r="R51" s="60">
        <f t="shared" si="15"/>
        <v>0</v>
      </c>
      <c r="S51" s="60">
        <f t="shared" si="15"/>
        <v>0</v>
      </c>
      <c r="T51" s="60">
        <f t="shared" si="15"/>
        <v>0</v>
      </c>
      <c r="U51" s="60">
        <f t="shared" si="15"/>
        <v>0</v>
      </c>
      <c r="V51" s="60">
        <f t="shared" si="15"/>
        <v>0</v>
      </c>
      <c r="W51" s="60">
        <f t="shared" si="15"/>
        <v>0</v>
      </c>
      <c r="X51" s="60">
        <f t="shared" si="15"/>
        <v>0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160">
        <f>SUM(BP45:BP50)</f>
        <v>0</v>
      </c>
      <c r="BQ51" s="60"/>
      <c r="BR51" s="141"/>
      <c r="BS51" s="152"/>
      <c r="BT51" s="134"/>
      <c r="BU51" s="134"/>
      <c r="BV51" s="151"/>
      <c r="BW51" s="157"/>
      <c r="BX51" s="158"/>
      <c r="BY51" s="158"/>
      <c r="BZ51" s="155"/>
      <c r="CA51" s="144" t="str">
        <f>Spielplan!$BS$15</f>
        <v/>
      </c>
      <c r="CB51" s="159"/>
      <c r="CC51" s="146">
        <f>Spielplan!$BU$15</f>
        <v>0</v>
      </c>
      <c r="CD51" s="155"/>
      <c r="CE51" s="155">
        <f>IF(CA51=CA15,Punktemodus!B15,0)</f>
        <v>20</v>
      </c>
      <c r="CF51" s="158">
        <f>IF(OR(CA51=$CA$14,CA51=$CA$22,CA51=$CA$23,CA51=$CA$30,CA51=$CA$31,CA51=$CA$38,CA51=$CA$39),Punktemodus!B17,0)</f>
        <v>10</v>
      </c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34"/>
      <c r="CV51" s="134"/>
      <c r="CW51" s="134"/>
    </row>
    <row r="52" spans="1:101" ht="18.75" customHeight="1" thickBot="1" x14ac:dyDescent="0.3">
      <c r="A52" s="60"/>
      <c r="B52" s="60"/>
      <c r="C52" s="60"/>
      <c r="D52" s="60"/>
      <c r="E52" s="85"/>
      <c r="F52" s="60"/>
      <c r="G52" s="85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138"/>
      <c r="BQ52" s="60"/>
      <c r="BR52" s="141"/>
      <c r="BS52" s="153" t="s">
        <v>22</v>
      </c>
      <c r="BT52" s="144" t="str">
        <f>Spielplan!$BL$16</f>
        <v/>
      </c>
      <c r="BU52" s="145"/>
      <c r="BV52" s="146">
        <f>Spielplan!$BN$16</f>
        <v>0</v>
      </c>
      <c r="BW52" s="155"/>
      <c r="BX52" s="158">
        <f>IF(BT16=BT52,Punktemodus!$B$11,0)</f>
        <v>10</v>
      </c>
      <c r="BY52" s="158">
        <f>IF(BT52=BT33,Punktemodus!B13,0)</f>
        <v>5</v>
      </c>
      <c r="BZ52" s="155"/>
      <c r="CA52" s="155"/>
      <c r="CB52" s="155"/>
      <c r="CC52" s="155"/>
      <c r="CD52" s="155"/>
      <c r="CE52" s="155"/>
      <c r="CF52" s="154"/>
      <c r="CG52" s="154" t="s">
        <v>28</v>
      </c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34"/>
      <c r="CV52" s="134"/>
      <c r="CW52" s="134"/>
    </row>
    <row r="53" spans="1:101" ht="18.75" customHeight="1" thickBot="1" x14ac:dyDescent="0.25">
      <c r="A53" s="60"/>
      <c r="B53" s="60"/>
      <c r="C53" s="60"/>
      <c r="D53" s="60"/>
      <c r="E53" s="85"/>
      <c r="F53" s="60"/>
      <c r="G53" s="85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138"/>
      <c r="BQ53" s="60"/>
      <c r="BR53" s="141"/>
      <c r="BS53" s="149" t="s">
        <v>25</v>
      </c>
      <c r="BT53" s="144" t="str">
        <f>Spielplan!$BL$17</f>
        <v/>
      </c>
      <c r="BU53" s="145"/>
      <c r="BV53" s="146">
        <f>Spielplan!$BN$17</f>
        <v>0</v>
      </c>
      <c r="BW53" s="155"/>
      <c r="BX53" s="158">
        <f>IF(BT17=BT53,Punktemodus!$B$11,0)</f>
        <v>10</v>
      </c>
      <c r="BY53" s="158">
        <f>IF(BT53=BT32,Punktemodus!B13,0)</f>
        <v>5</v>
      </c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34"/>
      <c r="CV53" s="134"/>
      <c r="CW53" s="134"/>
    </row>
    <row r="54" spans="1:101" ht="18.75" customHeight="1" thickBot="1" x14ac:dyDescent="0.3">
      <c r="A54" s="60"/>
      <c r="B54" s="60"/>
      <c r="C54" s="88" t="s">
        <v>90</v>
      </c>
      <c r="D54" s="60"/>
      <c r="E54" s="85"/>
      <c r="F54" s="60"/>
      <c r="G54" s="85"/>
      <c r="H54" s="60"/>
      <c r="I54" s="60"/>
      <c r="J54" s="60"/>
      <c r="K54" s="60"/>
      <c r="L54" s="60"/>
      <c r="M54" s="60" t="s">
        <v>4</v>
      </c>
      <c r="N54" s="60"/>
      <c r="O54" s="60"/>
      <c r="P54" s="60"/>
      <c r="Q54" s="60" t="s">
        <v>6</v>
      </c>
      <c r="R54" s="60"/>
      <c r="S54" s="60"/>
      <c r="T54" s="60"/>
      <c r="U54" s="60" t="s">
        <v>7</v>
      </c>
      <c r="V54" s="60"/>
      <c r="W54" s="60"/>
      <c r="X54" s="60"/>
      <c r="Y54" s="60"/>
      <c r="Z54" s="60" t="s">
        <v>4</v>
      </c>
      <c r="AA54" s="60" t="s">
        <v>5</v>
      </c>
      <c r="AB54" s="60"/>
      <c r="AC54" s="60"/>
      <c r="AD54" s="60" t="s">
        <v>9</v>
      </c>
      <c r="AE54" s="60"/>
      <c r="AF54" s="60"/>
      <c r="AG54" s="60"/>
      <c r="AH54" s="60" t="s">
        <v>32</v>
      </c>
      <c r="AI54" s="60"/>
      <c r="AJ54" s="60"/>
      <c r="AK54" s="60"/>
      <c r="AL54" s="60"/>
      <c r="AM54" s="60"/>
      <c r="AN54" s="60" t="s">
        <v>35</v>
      </c>
      <c r="AO54" s="60"/>
      <c r="AP54" s="60"/>
      <c r="AQ54" s="60"/>
      <c r="AR54" s="60"/>
      <c r="AS54" s="60" t="s">
        <v>33</v>
      </c>
      <c r="AT54" s="60"/>
      <c r="AU54" s="60"/>
      <c r="AV54" s="60"/>
      <c r="AW54" s="60"/>
      <c r="AX54" s="60"/>
      <c r="AY54" s="60"/>
      <c r="AZ54" s="60"/>
      <c r="BA54" s="89" t="s">
        <v>10</v>
      </c>
      <c r="BB54" s="60"/>
      <c r="BC54" s="90" t="s">
        <v>4</v>
      </c>
      <c r="BD54" s="60"/>
      <c r="BE54" s="61" t="s">
        <v>5</v>
      </c>
      <c r="BF54" s="60"/>
      <c r="BG54" s="60"/>
      <c r="BH54" s="60"/>
      <c r="BI54" s="85"/>
      <c r="BJ54" s="60"/>
      <c r="BK54" s="60"/>
      <c r="BL54" s="60"/>
      <c r="BM54" s="60"/>
      <c r="BN54" s="60"/>
      <c r="BO54" s="60"/>
      <c r="BP54" s="138"/>
      <c r="BQ54" s="85"/>
      <c r="BR54" s="141"/>
      <c r="BS54" s="150"/>
      <c r="BT54" s="134"/>
      <c r="BU54" s="134"/>
      <c r="BV54" s="134"/>
      <c r="BW54" s="134"/>
      <c r="BX54" s="148"/>
      <c r="BY54" s="148"/>
      <c r="BZ54" s="134"/>
      <c r="CA54" s="134"/>
      <c r="CB54" s="134"/>
      <c r="CC54" s="134"/>
      <c r="CD54" s="134"/>
      <c r="CE54" s="134"/>
      <c r="CF54" s="144" t="str">
        <f>Spielplan!$BX$18</f>
        <v/>
      </c>
      <c r="CG54" s="145"/>
      <c r="CH54" s="146">
        <f>Spielplan!$BZ$18</f>
        <v>0</v>
      </c>
      <c r="CI54" s="134"/>
      <c r="CJ54" s="134">
        <f>IF(OR(CF54=$CF$18,CF54=$CF$19,CF54=$CF$34,CF54=$CF$35),Punktemodus!$B$19,0)</f>
        <v>30</v>
      </c>
      <c r="CK54" s="134"/>
      <c r="CL54" s="134"/>
      <c r="CM54" s="134"/>
      <c r="CN54" s="134"/>
      <c r="CO54" s="134"/>
      <c r="CP54" s="134"/>
      <c r="CQ54" s="134"/>
      <c r="CR54" s="134"/>
      <c r="CS54" s="134">
        <f>IF(CQ59=CQ23,Punktemodus!B23,0)</f>
        <v>50</v>
      </c>
      <c r="CT54" s="134"/>
      <c r="CU54" s="134"/>
      <c r="CV54" s="134"/>
      <c r="CW54" s="134"/>
    </row>
    <row r="55" spans="1:101" ht="18.75" customHeight="1" thickBot="1" x14ac:dyDescent="0.25">
      <c r="A55" s="60"/>
      <c r="B55" s="60"/>
      <c r="C55" s="92"/>
      <c r="D55" s="60"/>
      <c r="E55" s="85"/>
      <c r="F55" s="60"/>
      <c r="G55" s="85"/>
      <c r="H55" s="60"/>
      <c r="I55" s="60"/>
      <c r="J55" s="60"/>
      <c r="K55" s="60"/>
      <c r="L55" s="60"/>
      <c r="M55" s="60" t="s">
        <v>0</v>
      </c>
      <c r="N55" s="60" t="s">
        <v>1</v>
      </c>
      <c r="O55" s="60" t="s">
        <v>2</v>
      </c>
      <c r="P55" s="60" t="s">
        <v>3</v>
      </c>
      <c r="Q55" s="60" t="s">
        <v>0</v>
      </c>
      <c r="R55" s="60" t="s">
        <v>1</v>
      </c>
      <c r="S55" s="60" t="s">
        <v>2</v>
      </c>
      <c r="T55" s="60" t="s">
        <v>3</v>
      </c>
      <c r="U55" s="60" t="s">
        <v>0</v>
      </c>
      <c r="V55" s="60" t="s">
        <v>1</v>
      </c>
      <c r="W55" s="60" t="s">
        <v>2</v>
      </c>
      <c r="X55" s="60" t="s">
        <v>3</v>
      </c>
      <c r="Y55" s="60"/>
      <c r="Z55" s="60" t="s">
        <v>8</v>
      </c>
      <c r="AA55" s="60"/>
      <c r="AB55" s="60"/>
      <c r="AC55" s="60"/>
      <c r="AD55" s="60"/>
      <c r="AE55" s="60"/>
      <c r="AF55" s="60"/>
      <c r="AG55" s="60"/>
      <c r="AH55" s="60" t="s">
        <v>31</v>
      </c>
      <c r="AI55" s="60"/>
      <c r="AJ55" s="60"/>
      <c r="AK55" s="60"/>
      <c r="AL55" s="60"/>
      <c r="AM55" s="60"/>
      <c r="AN55" s="60" t="str">
        <f>AI56</f>
        <v>Schweiz</v>
      </c>
      <c r="AO55" s="60" t="str">
        <f>AI57</f>
        <v>Ecuador</v>
      </c>
      <c r="AP55" s="60" t="str">
        <f>AI58</f>
        <v>Frankreich</v>
      </c>
      <c r="AQ55" s="60" t="str">
        <f>AI59</f>
        <v>Honduras</v>
      </c>
      <c r="AR55" s="60"/>
      <c r="AS55" s="60" t="s">
        <v>31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85"/>
      <c r="BJ55" s="85"/>
      <c r="BK55" s="85"/>
      <c r="BL55" s="85"/>
      <c r="BM55" s="85"/>
      <c r="BN55" s="85"/>
      <c r="BO55" s="85"/>
      <c r="BP55" s="137"/>
      <c r="BQ55" s="85"/>
      <c r="BR55" s="141"/>
      <c r="BS55" s="134"/>
      <c r="BT55" s="134"/>
      <c r="BU55" s="134"/>
      <c r="BV55" s="134"/>
      <c r="BW55" s="134"/>
      <c r="BX55" s="148"/>
      <c r="BY55" s="148"/>
      <c r="BZ55" s="134"/>
      <c r="CA55" s="134"/>
      <c r="CB55" s="134"/>
      <c r="CC55" s="134"/>
      <c r="CD55" s="134"/>
      <c r="CE55" s="134"/>
      <c r="CF55" s="144" t="str">
        <f>Spielplan!$BX$19</f>
        <v/>
      </c>
      <c r="CG55" s="145"/>
      <c r="CH55" s="146">
        <f>Spielplan!$BZ$19</f>
        <v>0</v>
      </c>
      <c r="CI55" s="134"/>
      <c r="CJ55" s="134">
        <f>IF(OR(CF55=$CF$18,CF55=$CF$19,CF55=$CF$34,CF55=$CF$35),Punktemodus!$B$19,0)</f>
        <v>30</v>
      </c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</row>
    <row r="56" spans="1:101" ht="18.75" customHeight="1" thickBot="1" x14ac:dyDescent="0.3">
      <c r="A56" s="60"/>
      <c r="B56" s="60"/>
      <c r="C56" s="191" t="str">
        <f>Spielplan!$C56</f>
        <v>Schweiz</v>
      </c>
      <c r="D56" s="192"/>
      <c r="E56" s="104"/>
      <c r="F56" s="93"/>
      <c r="G56" s="104"/>
      <c r="H56" s="191" t="str">
        <f>Spielplan!$H$56</f>
        <v>Ecuador</v>
      </c>
      <c r="I56" s="192"/>
      <c r="J56" s="60"/>
      <c r="K56" s="60" t="s">
        <v>96</v>
      </c>
      <c r="L56" s="60">
        <f t="shared" ref="L56:L61" si="16">IF(E56-G56&gt;0,1,IF(G56=E56,0,-1))</f>
        <v>0</v>
      </c>
      <c r="M56" s="60">
        <f>IF($E56="",0,IF($E56&gt;$G56,3,IF($E56=G56,1,0)))</f>
        <v>0</v>
      </c>
      <c r="N56" s="60">
        <f>IF($G56="",0,IF($E56&gt;$G56,0,IF($E56=G56,1,3)))</f>
        <v>0</v>
      </c>
      <c r="O56" s="60"/>
      <c r="P56" s="60"/>
      <c r="Q56" s="60">
        <f>E56</f>
        <v>0</v>
      </c>
      <c r="R56" s="60">
        <f>G56</f>
        <v>0</v>
      </c>
      <c r="S56" s="60"/>
      <c r="T56" s="60"/>
      <c r="U56" s="60">
        <f>G56</f>
        <v>0</v>
      </c>
      <c r="V56" s="60">
        <f>E56</f>
        <v>0</v>
      </c>
      <c r="W56" s="60"/>
      <c r="X56" s="60"/>
      <c r="Y56" s="60"/>
      <c r="Z56" s="60">
        <f>M62</f>
        <v>0</v>
      </c>
      <c r="AA56" s="60">
        <f>Q62</f>
        <v>0</v>
      </c>
      <c r="AB56" s="60">
        <f>U62</f>
        <v>0</v>
      </c>
      <c r="AC56" s="60">
        <f>AA56-AB56</f>
        <v>0</v>
      </c>
      <c r="AD56" s="60">
        <f>IF(Z56&gt;Z57,-1,0)</f>
        <v>0</v>
      </c>
      <c r="AE56" s="60">
        <f>IF(Z56&gt;Z58,-1,0)</f>
        <v>0</v>
      </c>
      <c r="AF56" s="60">
        <f>IF(Z56&gt;Z59,-1,0)</f>
        <v>0</v>
      </c>
      <c r="AG56" s="60">
        <f>10000-(AJ56*1000+AM56*100+AK56*10)</f>
        <v>10000</v>
      </c>
      <c r="AH56" s="90">
        <f>RANK(AG56,AG56:AG59,1)</f>
        <v>1</v>
      </c>
      <c r="AI56" s="60" t="str">
        <f>C56</f>
        <v>Schweiz</v>
      </c>
      <c r="AJ56" s="60">
        <f t="shared" ref="AJ56:AL59" si="17">Z56</f>
        <v>0</v>
      </c>
      <c r="AK56" s="60">
        <f t="shared" si="17"/>
        <v>0</v>
      </c>
      <c r="AL56" s="60">
        <f t="shared" si="17"/>
        <v>0</v>
      </c>
      <c r="AM56" s="60">
        <f>AK56-AL56</f>
        <v>0</v>
      </c>
      <c r="AN56" s="187"/>
      <c r="AO56" s="187">
        <f>IF(AG57=AG56,IF(G56&gt;E56,AG57-0.1,AG57),AG57)</f>
        <v>10000</v>
      </c>
      <c r="AP56" s="187">
        <f>IF(AG58=AG56,IF(G58&gt;E58,AG58-0.1,AG58),AG58)</f>
        <v>10000</v>
      </c>
      <c r="AQ56" s="187">
        <f>IF(AG59=AG56,IF(G60&gt;E60,AG59-0.1,AG59),AG59)</f>
        <v>10000</v>
      </c>
      <c r="AR56" s="187">
        <f>AN60</f>
        <v>30000</v>
      </c>
      <c r="AS56" s="90">
        <f>RANK(AR56,AR56:AR59,1)</f>
        <v>1</v>
      </c>
      <c r="AT56" s="60" t="str">
        <f t="shared" ref="AT56:AW59" si="18">AI56</f>
        <v>Schweiz</v>
      </c>
      <c r="AU56" s="60">
        <f t="shared" si="18"/>
        <v>0</v>
      </c>
      <c r="AV56" s="60">
        <f t="shared" si="18"/>
        <v>0</v>
      </c>
      <c r="AW56" s="60">
        <f t="shared" si="18"/>
        <v>0</v>
      </c>
      <c r="AX56" s="60"/>
      <c r="AY56" s="60"/>
      <c r="AZ56" s="60"/>
      <c r="BA56" s="195">
        <v>1</v>
      </c>
      <c r="BB56" s="191" t="str">
        <f>VLOOKUP(1,AS56:AT59,2,FALSE)</f>
        <v>Schweiz</v>
      </c>
      <c r="BC56" s="196"/>
      <c r="BD56" s="197">
        <f>VLOOKUP(1,AS56:AW59,3,FALSE)</f>
        <v>0</v>
      </c>
      <c r="BE56" s="198">
        <f>VLOOKUP(1,AS56:AW59,4,FALSE)</f>
        <v>0</v>
      </c>
      <c r="BF56" s="93" t="s">
        <v>12</v>
      </c>
      <c r="BG56" s="198">
        <f>VLOOKUP(1,AS56:AW59,5,FALSE)</f>
        <v>0</v>
      </c>
      <c r="BH56" s="199" t="s">
        <v>121</v>
      </c>
      <c r="BI56" s="85"/>
      <c r="BJ56" s="85">
        <f>IF(E56&gt;G56,IF(Spielplan!E56&gt;Spielplan!G56,Punktemodus!$B$3,0),0)</f>
        <v>0</v>
      </c>
      <c r="BK56" s="85">
        <f>IF(E56=G56,IF(Spielplan!E56=Spielplan!G56,Punktemodus!$B$3,0),0)</f>
        <v>10</v>
      </c>
      <c r="BL56" s="85">
        <f>IF(E56&lt;G56,IF(Spielplan!E56&lt;Spielplan!G56,Punktemodus!$B$3,0),0)</f>
        <v>0</v>
      </c>
      <c r="BM56" s="85">
        <f>IF(E56=Spielplan!E56,IF(G56=Spielplan!G56,Punktemodus!$B$5,0),0)</f>
        <v>3</v>
      </c>
      <c r="BN56" s="85">
        <f>IF(E56=Spielplan!E56,Punktemodus!$B$7,0)</f>
        <v>1</v>
      </c>
      <c r="BO56" s="85">
        <f>IF(G56=Spielplan!G56,Punktemodus!$B$7,0)</f>
        <v>1</v>
      </c>
      <c r="BP56" s="137">
        <f>IF(Spielplan!E56="",0,SUM(BJ56:BO56))</f>
        <v>0</v>
      </c>
      <c r="BQ56" s="85"/>
      <c r="BR56" s="141"/>
      <c r="BS56" s="153" t="s">
        <v>121</v>
      </c>
      <c r="BT56" s="144" t="str">
        <f>Spielplan!$BL$20</f>
        <v/>
      </c>
      <c r="BU56" s="145"/>
      <c r="BV56" s="146">
        <f>Spielplan!$BN$20</f>
        <v>0</v>
      </c>
      <c r="BW56" s="147"/>
      <c r="BX56" s="148">
        <f>IF(BT20=BT56,Punktemodus!$B$11,0)</f>
        <v>10</v>
      </c>
      <c r="BY56" s="148">
        <f>IF(BT56=BT37,Punktemodus!B13,0)</f>
        <v>5</v>
      </c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</row>
    <row r="57" spans="1:101" ht="18.75" customHeight="1" thickBot="1" x14ac:dyDescent="0.3">
      <c r="A57" s="60"/>
      <c r="B57" s="60"/>
      <c r="C57" s="193" t="str">
        <f>Spielplan!$C$57</f>
        <v>Frankreich</v>
      </c>
      <c r="D57" s="194"/>
      <c r="E57" s="104"/>
      <c r="F57" s="93"/>
      <c r="G57" s="104"/>
      <c r="H57" s="193" t="str">
        <f>Spielplan!$H$57</f>
        <v>Honduras</v>
      </c>
      <c r="I57" s="194"/>
      <c r="J57" s="60"/>
      <c r="K57" s="60" t="s">
        <v>97</v>
      </c>
      <c r="L57" s="60">
        <f t="shared" si="16"/>
        <v>0</v>
      </c>
      <c r="M57" s="60"/>
      <c r="N57" s="60"/>
      <c r="O57" s="60">
        <f>IF($E57="",0,IF($E57&gt;$G57,3,IF($E57=$G57,1,0)))</f>
        <v>0</v>
      </c>
      <c r="P57" s="60">
        <f>IF($G57="",0,IF($E57&gt;$G57,0,IF($E57=$G57,1,3)))</f>
        <v>0</v>
      </c>
      <c r="Q57" s="60"/>
      <c r="R57" s="60"/>
      <c r="S57" s="60">
        <f>E57</f>
        <v>0</v>
      </c>
      <c r="T57" s="60">
        <f>G57</f>
        <v>0</v>
      </c>
      <c r="U57" s="60"/>
      <c r="V57" s="60"/>
      <c r="W57" s="60">
        <f>G57</f>
        <v>0</v>
      </c>
      <c r="X57" s="60">
        <f>E57</f>
        <v>0</v>
      </c>
      <c r="Y57" s="60"/>
      <c r="Z57" s="60">
        <f>N62</f>
        <v>0</v>
      </c>
      <c r="AA57" s="60">
        <f>R62</f>
        <v>0</v>
      </c>
      <c r="AB57" s="60">
        <f>V62</f>
        <v>0</v>
      </c>
      <c r="AC57" s="60">
        <f>AA57-AB57</f>
        <v>0</v>
      </c>
      <c r="AD57" s="60">
        <f>IF(Z57&gt;Z56,-1,0)</f>
        <v>0</v>
      </c>
      <c r="AE57" s="60">
        <f>IF(Z57&gt;Z58,-1,0)</f>
        <v>0</v>
      </c>
      <c r="AF57" s="60">
        <f>IF(Z57&gt;Z59,-1,0)</f>
        <v>0</v>
      </c>
      <c r="AG57" s="60">
        <f>10000-(AJ57*1000+AM57*100+AK57*10)</f>
        <v>10000</v>
      </c>
      <c r="AH57" s="90">
        <f>RANK(AG57,AG56:AG59,1)</f>
        <v>1</v>
      </c>
      <c r="AI57" s="60" t="str">
        <f>H56</f>
        <v>Ecuador</v>
      </c>
      <c r="AJ57" s="60">
        <f t="shared" si="17"/>
        <v>0</v>
      </c>
      <c r="AK57" s="60">
        <f t="shared" si="17"/>
        <v>0</v>
      </c>
      <c r="AL57" s="60">
        <f t="shared" si="17"/>
        <v>0</v>
      </c>
      <c r="AM57" s="60">
        <f>AK57-AL57</f>
        <v>0</v>
      </c>
      <c r="AN57" s="187">
        <f>IF(AG56=AG57,IF(E56&gt;G56,AG56-0.1,AG56),AG56)</f>
        <v>10000</v>
      </c>
      <c r="AO57" s="187"/>
      <c r="AP57" s="187">
        <f>IF(AG58=AG57,IF(G61&gt;E61,AG58-0.1,AG58),AG58)</f>
        <v>10000</v>
      </c>
      <c r="AQ57" s="187">
        <f>IF(AG59=AG57,IF(G59&gt;E59,AG59-0.1,AG59),AG59)</f>
        <v>10000</v>
      </c>
      <c r="AR57" s="187">
        <f>AO60</f>
        <v>30000</v>
      </c>
      <c r="AS57" s="90">
        <f>RANK(AR57,AR56:AR59,1)</f>
        <v>1</v>
      </c>
      <c r="AT57" s="60" t="str">
        <f t="shared" si="18"/>
        <v>Ecuador</v>
      </c>
      <c r="AU57" s="60">
        <f t="shared" si="18"/>
        <v>0</v>
      </c>
      <c r="AV57" s="60">
        <f t="shared" si="18"/>
        <v>0</v>
      </c>
      <c r="AW57" s="60">
        <f t="shared" si="18"/>
        <v>0</v>
      </c>
      <c r="AX57" s="60"/>
      <c r="AY57" s="60"/>
      <c r="AZ57" s="60"/>
      <c r="BA57" s="235">
        <v>2</v>
      </c>
      <c r="BB57" s="193" t="e">
        <f>VLOOKUP(2,AS56:AT59,2,FALSE)</f>
        <v>#N/A</v>
      </c>
      <c r="BC57" s="236"/>
      <c r="BD57" s="237" t="e">
        <f>VLOOKUP(2,AS56:AW59,3,FALSE)</f>
        <v>#N/A</v>
      </c>
      <c r="BE57" s="238" t="e">
        <f>VLOOKUP(2,AS56:AW59,4,FALSE)</f>
        <v>#N/A</v>
      </c>
      <c r="BF57" s="93" t="s">
        <v>12</v>
      </c>
      <c r="BG57" s="238" t="e">
        <f>VLOOKUP(2,AS56:AW59,5,FALSE)</f>
        <v>#N/A</v>
      </c>
      <c r="BH57" s="238" t="s">
        <v>127</v>
      </c>
      <c r="BI57" s="85"/>
      <c r="BJ57" s="85">
        <f>IF(E57&gt;G57,IF(Spielplan!E57&gt;Spielplan!G57,Punktemodus!$B$3,0),0)</f>
        <v>0</v>
      </c>
      <c r="BK57" s="85">
        <f>IF(E57=G57,IF(Spielplan!E57=Spielplan!G57,Punktemodus!$B$3,0),0)</f>
        <v>10</v>
      </c>
      <c r="BL57" s="85">
        <f>IF(E57&lt;G57,IF(Spielplan!E57&lt;Spielplan!G57,Punktemodus!$B$3,0),0)</f>
        <v>0</v>
      </c>
      <c r="BM57" s="85">
        <f>IF(E57=Spielplan!E57,IF(G57=Spielplan!G57,Punktemodus!$B$5,0),0)</f>
        <v>3</v>
      </c>
      <c r="BN57" s="85">
        <f>IF(E57=Spielplan!E57,Punktemodus!$B$7,0)</f>
        <v>1</v>
      </c>
      <c r="BO57" s="85">
        <f>IF(G57=Spielplan!G57,Punktemodus!$B$7,0)</f>
        <v>1</v>
      </c>
      <c r="BP57" s="137">
        <f>IF(Spielplan!E57="",0,SUM(BJ57:BO57))</f>
        <v>0</v>
      </c>
      <c r="BQ57" s="85"/>
      <c r="BR57" s="141"/>
      <c r="BS57" s="149" t="s">
        <v>122</v>
      </c>
      <c r="BT57" s="144" t="str">
        <f>Spielplan!$BL$21</f>
        <v/>
      </c>
      <c r="BU57" s="145"/>
      <c r="BV57" s="146">
        <f>Spielplan!$BN$21</f>
        <v>0</v>
      </c>
      <c r="BW57" s="134"/>
      <c r="BX57" s="148">
        <f>IF(BT21=BT57,Punktemodus!$B$11,0)</f>
        <v>10</v>
      </c>
      <c r="BY57" s="148">
        <f>IF(BT57=BT36,Punktemodus!B13,0)</f>
        <v>5</v>
      </c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54" t="s">
        <v>29</v>
      </c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</row>
    <row r="58" spans="1:101" ht="18.75" customHeight="1" thickBot="1" x14ac:dyDescent="0.3">
      <c r="A58" s="60"/>
      <c r="B58" s="60"/>
      <c r="C58" s="191" t="str">
        <f>C56</f>
        <v>Schweiz</v>
      </c>
      <c r="D58" s="192"/>
      <c r="E58" s="104"/>
      <c r="F58" s="93"/>
      <c r="G58" s="104"/>
      <c r="H58" s="191" t="str">
        <f>C57</f>
        <v>Frankreich</v>
      </c>
      <c r="I58" s="192"/>
      <c r="J58" s="60"/>
      <c r="K58" s="60" t="s">
        <v>98</v>
      </c>
      <c r="L58" s="60">
        <f t="shared" si="16"/>
        <v>0</v>
      </c>
      <c r="M58" s="60">
        <f>IF($E58="",0,IF($E58&gt;$G58,3,IF($E58=G58,1,0)))</f>
        <v>0</v>
      </c>
      <c r="N58" s="60"/>
      <c r="O58" s="60">
        <f>IF($G58="",0,IF($E58&gt;$G58,0,IF($E58=$G58,1,3)))</f>
        <v>0</v>
      </c>
      <c r="P58" s="60"/>
      <c r="Q58" s="60">
        <f>E58</f>
        <v>0</v>
      </c>
      <c r="R58" s="60"/>
      <c r="S58" s="60">
        <f>G58</f>
        <v>0</v>
      </c>
      <c r="T58" s="60"/>
      <c r="U58" s="60">
        <f>G58</f>
        <v>0</v>
      </c>
      <c r="V58" s="60"/>
      <c r="W58" s="60">
        <f>E58</f>
        <v>0</v>
      </c>
      <c r="X58" s="60"/>
      <c r="Y58" s="60"/>
      <c r="Z58" s="60">
        <f>O62</f>
        <v>0</v>
      </c>
      <c r="AA58" s="60">
        <f>S62</f>
        <v>0</v>
      </c>
      <c r="AB58" s="60">
        <f>W62</f>
        <v>0</v>
      </c>
      <c r="AC58" s="60">
        <f>AA58-AB58</f>
        <v>0</v>
      </c>
      <c r="AD58" s="60">
        <f>IF(Z58&gt;Z56,-1,0)</f>
        <v>0</v>
      </c>
      <c r="AE58" s="60">
        <f>IF(Z58&gt;Z57,-1,0)</f>
        <v>0</v>
      </c>
      <c r="AF58" s="60">
        <f>IF(Z58&gt;Z59,-1,0)</f>
        <v>0</v>
      </c>
      <c r="AG58" s="60">
        <f>10000-(AJ58*1000+AM58*100+AK58*10)</f>
        <v>10000</v>
      </c>
      <c r="AH58" s="90">
        <f>RANK(AG58,AG56:AG59,1)</f>
        <v>1</v>
      </c>
      <c r="AI58" s="60" t="str">
        <f>C57</f>
        <v>Frankreich</v>
      </c>
      <c r="AJ58" s="60">
        <f t="shared" si="17"/>
        <v>0</v>
      </c>
      <c r="AK58" s="60">
        <f t="shared" si="17"/>
        <v>0</v>
      </c>
      <c r="AL58" s="60">
        <f t="shared" si="17"/>
        <v>0</v>
      </c>
      <c r="AM58" s="60">
        <f>AK58-AL58</f>
        <v>0</v>
      </c>
      <c r="AN58" s="187">
        <f>IF(AG56=AG58,IF(E58&gt;G58,AG56-0.1,AG56),AG56)</f>
        <v>10000</v>
      </c>
      <c r="AO58" s="187">
        <f>IF(AG57=AG58,IF(E61&gt;G61,AG57-0.1,AG57),AG57)</f>
        <v>10000</v>
      </c>
      <c r="AP58" s="187"/>
      <c r="AQ58" s="187">
        <f>IF(AG59=AG58,IF(G57&gt;E57,AG59-0.1,AG59),AG59)</f>
        <v>10000</v>
      </c>
      <c r="AR58" s="187">
        <f>AP60</f>
        <v>30000</v>
      </c>
      <c r="AS58" s="90">
        <f>RANK(AR58,AR56:AR59,1)</f>
        <v>1</v>
      </c>
      <c r="AT58" s="60" t="str">
        <f t="shared" si="18"/>
        <v>Frankreich</v>
      </c>
      <c r="AU58" s="60">
        <f t="shared" si="18"/>
        <v>0</v>
      </c>
      <c r="AV58" s="60">
        <f t="shared" si="18"/>
        <v>0</v>
      </c>
      <c r="AW58" s="60">
        <f t="shared" si="18"/>
        <v>0</v>
      </c>
      <c r="AX58" s="60"/>
      <c r="AY58" s="60"/>
      <c r="AZ58" s="60"/>
      <c r="BA58" s="113">
        <v>3</v>
      </c>
      <c r="BB58" s="114" t="e">
        <f>VLOOKUP(3,AS56:AT59,2,FALSE)</f>
        <v>#N/A</v>
      </c>
      <c r="BC58" s="115"/>
      <c r="BD58" s="116" t="e">
        <f>VLOOKUP(3,AS56:AW59,3,FALSE)</f>
        <v>#N/A</v>
      </c>
      <c r="BE58" s="116" t="e">
        <f>VLOOKUP(3,AS56:AW59,4,FALSE)</f>
        <v>#N/A</v>
      </c>
      <c r="BF58" s="93" t="s">
        <v>12</v>
      </c>
      <c r="BG58" s="116" t="e">
        <f>VLOOKUP(3,AS56:AW59,5,FALSE)</f>
        <v>#N/A</v>
      </c>
      <c r="BH58" s="60"/>
      <c r="BI58" s="85"/>
      <c r="BJ58" s="85">
        <f>IF(E58&gt;G58,IF(Spielplan!E58&gt;Spielplan!G58,Punktemodus!$B$3,0),0)</f>
        <v>0</v>
      </c>
      <c r="BK58" s="85">
        <f>IF(E58=G58,IF(Spielplan!E58=Spielplan!G58,Punktemodus!$B$3,0),0)</f>
        <v>10</v>
      </c>
      <c r="BL58" s="85">
        <f>IF(E58&lt;G58,IF(Spielplan!E58&lt;Spielplan!G58,Punktemodus!$B$3,0),0)</f>
        <v>0</v>
      </c>
      <c r="BM58" s="85">
        <f>IF(E58=Spielplan!E58,IF(G58=Spielplan!G58,Punktemodus!$B$5,0),0)</f>
        <v>3</v>
      </c>
      <c r="BN58" s="85">
        <f>IF(E58=Spielplan!E58,Punktemodus!$B$7,0)</f>
        <v>1</v>
      </c>
      <c r="BO58" s="85">
        <f>IF(G58=Spielplan!G58,Punktemodus!$B$7,0)</f>
        <v>1</v>
      </c>
      <c r="BP58" s="137">
        <f>IF(Spielplan!E58="",0,SUM(BJ58:BO58))</f>
        <v>0</v>
      </c>
      <c r="BQ58" s="85"/>
      <c r="BR58" s="141"/>
      <c r="BS58" s="150"/>
      <c r="BT58" s="134"/>
      <c r="BU58" s="134"/>
      <c r="BV58" s="134"/>
      <c r="BW58" s="134"/>
      <c r="BX58" s="148"/>
      <c r="BY58" s="148"/>
      <c r="BZ58" s="134"/>
      <c r="CA58" s="144" t="str">
        <f>Spielplan!$BS$22</f>
        <v/>
      </c>
      <c r="CB58" s="145"/>
      <c r="CC58" s="146">
        <f>Spielplan!$BU$22</f>
        <v>0</v>
      </c>
      <c r="CD58" s="147"/>
      <c r="CE58" s="134">
        <f>IF(CA58=CA22,Punktemodus!B15,0)</f>
        <v>20</v>
      </c>
      <c r="CF58" s="148">
        <f>IF(OR(CA58=$CA$14,CA58=$CA$15,CA58=$CA$23,CA58=$CA$30,CA58=$CA$31,CA58=$CA$38,CA58=$CA$39),Punktemodus!B17,0)</f>
        <v>10</v>
      </c>
      <c r="CG58" s="134"/>
      <c r="CH58" s="134"/>
      <c r="CI58" s="147"/>
      <c r="CJ58" s="134"/>
      <c r="CK58" s="134"/>
      <c r="CL58" s="134"/>
      <c r="CM58" s="134"/>
      <c r="CN58" s="134"/>
      <c r="CO58" s="134"/>
      <c r="CP58" s="134"/>
      <c r="CQ58" s="155"/>
      <c r="CR58" s="142" t="s">
        <v>130</v>
      </c>
      <c r="CS58" s="155"/>
      <c r="CT58" s="155"/>
      <c r="CU58" s="155"/>
      <c r="CV58" s="155"/>
      <c r="CW58" s="134"/>
    </row>
    <row r="59" spans="1:101" ht="18.75" customHeight="1" thickBot="1" x14ac:dyDescent="0.3">
      <c r="A59" s="60"/>
      <c r="B59" s="60"/>
      <c r="C59" s="193" t="str">
        <f>H56</f>
        <v>Ecuador</v>
      </c>
      <c r="D59" s="194"/>
      <c r="E59" s="104"/>
      <c r="F59" s="93"/>
      <c r="G59" s="104"/>
      <c r="H59" s="193" t="str">
        <f>H57</f>
        <v>Honduras</v>
      </c>
      <c r="I59" s="194"/>
      <c r="J59" s="60"/>
      <c r="K59" s="60" t="s">
        <v>99</v>
      </c>
      <c r="L59" s="60">
        <f t="shared" si="16"/>
        <v>0</v>
      </c>
      <c r="M59" s="60"/>
      <c r="N59" s="60">
        <f>IF($E59="",0,IF($E59&gt;$G59,3,IF($E59=$G59,1,0)))</f>
        <v>0</v>
      </c>
      <c r="O59" s="60"/>
      <c r="P59" s="60">
        <f>IF($G59="",0,IF($E59&gt;$G59,0,IF($E59=$G59,1,3)))</f>
        <v>0</v>
      </c>
      <c r="Q59" s="60"/>
      <c r="R59" s="60">
        <f>E59</f>
        <v>0</v>
      </c>
      <c r="S59" s="60"/>
      <c r="T59" s="60">
        <f>G59</f>
        <v>0</v>
      </c>
      <c r="U59" s="60"/>
      <c r="V59" s="60">
        <f>G59</f>
        <v>0</v>
      </c>
      <c r="W59" s="60"/>
      <c r="X59" s="60">
        <f>E59</f>
        <v>0</v>
      </c>
      <c r="Y59" s="60"/>
      <c r="Z59" s="60">
        <f>P62</f>
        <v>0</v>
      </c>
      <c r="AA59" s="60">
        <f>T62</f>
        <v>0</v>
      </c>
      <c r="AB59" s="60">
        <f>X62</f>
        <v>0</v>
      </c>
      <c r="AC59" s="60">
        <f>AA59-AB59</f>
        <v>0</v>
      </c>
      <c r="AD59" s="60">
        <f>IF(Z59&gt;Z56,-1,0)</f>
        <v>0</v>
      </c>
      <c r="AE59" s="60">
        <f>IF(Z59&gt;Z57,-1,0)</f>
        <v>0</v>
      </c>
      <c r="AF59" s="60">
        <f>IF(Z59&gt;Z58,-1,0)</f>
        <v>0</v>
      </c>
      <c r="AG59" s="60">
        <f>10000-(AJ59*1000+AM59*100+AK59*10)</f>
        <v>10000</v>
      </c>
      <c r="AH59" s="90">
        <f>RANK(AG59,AG56:AG59,1)</f>
        <v>1</v>
      </c>
      <c r="AI59" s="60" t="str">
        <f>H57</f>
        <v>Honduras</v>
      </c>
      <c r="AJ59" s="60">
        <f t="shared" si="17"/>
        <v>0</v>
      </c>
      <c r="AK59" s="60">
        <f t="shared" si="17"/>
        <v>0</v>
      </c>
      <c r="AL59" s="60">
        <f t="shared" si="17"/>
        <v>0</v>
      </c>
      <c r="AM59" s="60">
        <f>AK59-AL59</f>
        <v>0</v>
      </c>
      <c r="AN59" s="187">
        <f>IF(AG56=AG59,IF(E60&gt;G60,AG56-0.1,AG56),AG56)</f>
        <v>10000</v>
      </c>
      <c r="AO59" s="187">
        <f>IF(AG57=AG59,IF(E59&gt;G59,AG57-0.1,AG57),AG57)</f>
        <v>10000</v>
      </c>
      <c r="AP59" s="187">
        <f>IF(AG58=AG59,IF(E57&gt;G57,AG58-0.1,AG58),AG58)</f>
        <v>10000</v>
      </c>
      <c r="AQ59" s="187"/>
      <c r="AR59" s="187">
        <f>AQ60</f>
        <v>30000</v>
      </c>
      <c r="AS59" s="90">
        <f>RANK(AR59,AR56:AR59,1)</f>
        <v>1</v>
      </c>
      <c r="AT59" s="60" t="str">
        <f t="shared" si="18"/>
        <v>Honduras</v>
      </c>
      <c r="AU59" s="60">
        <f t="shared" si="18"/>
        <v>0</v>
      </c>
      <c r="AV59" s="60">
        <f t="shared" si="18"/>
        <v>0</v>
      </c>
      <c r="AW59" s="60">
        <f t="shared" si="18"/>
        <v>0</v>
      </c>
      <c r="AX59" s="60"/>
      <c r="AY59" s="60"/>
      <c r="AZ59" s="60"/>
      <c r="BA59" s="113">
        <v>4</v>
      </c>
      <c r="BB59" s="114" t="e">
        <f>VLOOKUP(4,AS56:AT59,2,FALSE)</f>
        <v>#N/A</v>
      </c>
      <c r="BC59" s="115"/>
      <c r="BD59" s="116" t="e">
        <f>VLOOKUP(4,AS56:AW59,3,FALSE)</f>
        <v>#N/A</v>
      </c>
      <c r="BE59" s="116" t="e">
        <f>VLOOKUP(4,AS56:AW59,4,FALSE)</f>
        <v>#N/A</v>
      </c>
      <c r="BF59" s="93" t="s">
        <v>12</v>
      </c>
      <c r="BG59" s="116" t="e">
        <f>VLOOKUP(4,AS56:AW59,5,FALSE)</f>
        <v>#N/A</v>
      </c>
      <c r="BH59" s="60"/>
      <c r="BI59" s="85"/>
      <c r="BJ59" s="85">
        <f>IF(E59&gt;G59,IF(Spielplan!E59&gt;Spielplan!G59,Punktemodus!$B$3,0),0)</f>
        <v>0</v>
      </c>
      <c r="BK59" s="85">
        <f>IF(E59=G59,IF(Spielplan!E59=Spielplan!G59,Punktemodus!$B$3,0),0)</f>
        <v>10</v>
      </c>
      <c r="BL59" s="85">
        <f>IF(E59&lt;G59,IF(Spielplan!E59&lt;Spielplan!G59,Punktemodus!$B$3,0),0)</f>
        <v>0</v>
      </c>
      <c r="BM59" s="85">
        <f>IF(E59=Spielplan!E59,IF(G59=Spielplan!G59,Punktemodus!$B$5,0),0)</f>
        <v>3</v>
      </c>
      <c r="BN59" s="85">
        <f>IF(E59=Spielplan!E59,Punktemodus!$B$7,0)</f>
        <v>1</v>
      </c>
      <c r="BO59" s="85">
        <f>IF(G59=Spielplan!G59,Punktemodus!$B$7,0)</f>
        <v>1</v>
      </c>
      <c r="BP59" s="137">
        <f>IF(Spielplan!E59="",0,SUM(BJ59:BO59))</f>
        <v>0</v>
      </c>
      <c r="BQ59" s="85"/>
      <c r="BR59" s="141"/>
      <c r="BS59" s="134"/>
      <c r="BT59" s="134"/>
      <c r="BU59" s="134"/>
      <c r="BV59" s="134"/>
      <c r="BW59" s="134"/>
      <c r="BX59" s="148"/>
      <c r="BY59" s="148"/>
      <c r="BZ59" s="134"/>
      <c r="CA59" s="144" t="str">
        <f>Spielplan!$BS$23</f>
        <v/>
      </c>
      <c r="CB59" s="145"/>
      <c r="CC59" s="146">
        <f>Spielplan!$BU$23</f>
        <v>0</v>
      </c>
      <c r="CD59" s="134"/>
      <c r="CE59" s="134">
        <f>IF(CA59=CA23,Punktemodus!B15,0)</f>
        <v>20</v>
      </c>
      <c r="CF59" s="148">
        <f>IF(OR(CA59=$CA$14,CA59=$CA$15,CA59=$CA$22,CA59=$CA$30,CA59=$CA$31,CA59=$CA$38,CA59=$CA$39),Punktemodus!B17,0)</f>
        <v>10</v>
      </c>
      <c r="CG59" s="134"/>
      <c r="CH59" s="134"/>
      <c r="CI59" s="134"/>
      <c r="CJ59" s="134"/>
      <c r="CK59" s="144" t="str">
        <f>Spielplan!$CC$23</f>
        <v/>
      </c>
      <c r="CL59" s="145"/>
      <c r="CM59" s="146">
        <f>Spielplan!$CE$23</f>
        <v>0</v>
      </c>
      <c r="CN59" s="134"/>
      <c r="CO59" s="134">
        <f>IF(OR(CK59=CK23,CK59=CK24),Punktemodus!B21,0)</f>
        <v>40</v>
      </c>
      <c r="CP59" s="134"/>
      <c r="CQ59" s="370" t="str">
        <f>Spielplan!$CI$23</f>
        <v/>
      </c>
      <c r="CR59" s="371"/>
      <c r="CS59" s="371"/>
      <c r="CT59" s="371"/>
      <c r="CU59" s="371"/>
      <c r="CV59" s="372"/>
      <c r="CW59" s="134"/>
    </row>
    <row r="60" spans="1:101" ht="18.75" customHeight="1" thickBot="1" x14ac:dyDescent="0.3">
      <c r="A60" s="60"/>
      <c r="B60" s="60"/>
      <c r="C60" s="191" t="str">
        <f>C56</f>
        <v>Schweiz</v>
      </c>
      <c r="D60" s="192"/>
      <c r="E60" s="104"/>
      <c r="F60" s="93"/>
      <c r="G60" s="104"/>
      <c r="H60" s="191" t="str">
        <f>H57</f>
        <v>Honduras</v>
      </c>
      <c r="I60" s="192"/>
      <c r="J60" s="60"/>
      <c r="K60" s="60" t="s">
        <v>100</v>
      </c>
      <c r="L60" s="60">
        <f t="shared" si="16"/>
        <v>0</v>
      </c>
      <c r="M60" s="60">
        <f>IF($E60="",0,IF($E60&gt;$G60,3,IF($E60=G60,1,0)))</f>
        <v>0</v>
      </c>
      <c r="N60" s="60"/>
      <c r="O60" s="60"/>
      <c r="P60" s="60">
        <f>IF($G60="",0,IF($E60&gt;$G60,0,IF($E60=$G60,1,3)))</f>
        <v>0</v>
      </c>
      <c r="Q60" s="60">
        <f>E60</f>
        <v>0</v>
      </c>
      <c r="R60" s="60"/>
      <c r="S60" s="60"/>
      <c r="T60" s="60">
        <f>G60</f>
        <v>0</v>
      </c>
      <c r="U60" s="60">
        <f>G60</f>
        <v>0</v>
      </c>
      <c r="V60" s="60"/>
      <c r="W60" s="60"/>
      <c r="X60" s="60">
        <f>E60</f>
        <v>0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187">
        <f>SUM(AN56:AN59)</f>
        <v>30000</v>
      </c>
      <c r="AO60" s="187">
        <f>SUM(AO56:AO59)</f>
        <v>30000</v>
      </c>
      <c r="AP60" s="187">
        <f>SUM(AP56:AP59)</f>
        <v>30000</v>
      </c>
      <c r="AQ60" s="187">
        <f>SUM(AQ56:AQ59)</f>
        <v>30000</v>
      </c>
      <c r="AR60" s="187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85">
        <f>IF(E60&gt;G60,IF(Spielplan!E60&gt;Spielplan!G60,Punktemodus!$B$3,0),0)</f>
        <v>0</v>
      </c>
      <c r="BK60" s="85">
        <f>IF(E60=G60,IF(Spielplan!E60=Spielplan!G60,Punktemodus!$B$3,0),0)</f>
        <v>10</v>
      </c>
      <c r="BL60" s="85">
        <f>IF(E60&lt;G60,IF(Spielplan!E60&lt;Spielplan!G60,Punktemodus!$B$3,0),0)</f>
        <v>0</v>
      </c>
      <c r="BM60" s="85">
        <f>IF(E60=Spielplan!E60,IF(G60=Spielplan!G60,Punktemodus!$B$5,0),0)</f>
        <v>3</v>
      </c>
      <c r="BN60" s="85">
        <f>IF(E60=Spielplan!E60,Punktemodus!$B$7,0)</f>
        <v>1</v>
      </c>
      <c r="BO60" s="85">
        <f>IF(G60=Spielplan!G60,Punktemodus!$B$7,0)</f>
        <v>1</v>
      </c>
      <c r="BP60" s="137">
        <f>IF(Spielplan!E60="",0,SUM(BJ60:BO60))</f>
        <v>0</v>
      </c>
      <c r="BQ60" s="60"/>
      <c r="BR60" s="141"/>
      <c r="BS60" s="153" t="s">
        <v>123</v>
      </c>
      <c r="BT60" s="144" t="str">
        <f>Spielplan!$BL$24</f>
        <v/>
      </c>
      <c r="BU60" s="145"/>
      <c r="BV60" s="146">
        <f>Spielplan!$BN$24</f>
        <v>0</v>
      </c>
      <c r="BW60" s="147"/>
      <c r="BX60" s="148">
        <f>IF(BT24=BT60,Punktemodus!$B$11,0)</f>
        <v>10</v>
      </c>
      <c r="BY60" s="148">
        <f>IF(BT60=BT41,Punktemodus!B13,0)</f>
        <v>5</v>
      </c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44" t="str">
        <f>Spielplan!$CC$24</f>
        <v/>
      </c>
      <c r="CL60" s="145"/>
      <c r="CM60" s="146">
        <f>Spielplan!$CE$24</f>
        <v>0</v>
      </c>
      <c r="CN60" s="134"/>
      <c r="CO60" s="134">
        <f>IF(OR(CK60=CK23,CK60=CK24),Punktemodus!B21,0)</f>
        <v>40</v>
      </c>
      <c r="CP60" s="134"/>
      <c r="CQ60" s="373"/>
      <c r="CR60" s="374"/>
      <c r="CS60" s="374"/>
      <c r="CT60" s="374"/>
      <c r="CU60" s="374"/>
      <c r="CV60" s="375"/>
      <c r="CW60" s="134"/>
    </row>
    <row r="61" spans="1:101" ht="18.75" customHeight="1" thickBot="1" x14ac:dyDescent="0.3">
      <c r="A61" s="60"/>
      <c r="B61" s="60"/>
      <c r="C61" s="193" t="str">
        <f>H56</f>
        <v>Ecuador</v>
      </c>
      <c r="D61" s="194"/>
      <c r="E61" s="104"/>
      <c r="F61" s="93"/>
      <c r="G61" s="104"/>
      <c r="H61" s="193" t="str">
        <f>C57</f>
        <v>Frankreich</v>
      </c>
      <c r="I61" s="194"/>
      <c r="J61" s="60"/>
      <c r="K61" s="60" t="s">
        <v>100</v>
      </c>
      <c r="L61" s="60">
        <f t="shared" si="16"/>
        <v>0</v>
      </c>
      <c r="M61" s="60"/>
      <c r="N61" s="60">
        <f>IF($E61="",0,IF($E61&gt;$G61,3,IF($E61=$G61,1,0)))</f>
        <v>0</v>
      </c>
      <c r="O61" s="60">
        <f>IF($G61="",0,IF($E61&gt;$G61,0,IF($E61=$G61,1,3)))</f>
        <v>0</v>
      </c>
      <c r="P61" s="60"/>
      <c r="Q61" s="60"/>
      <c r="R61" s="60">
        <f>E61</f>
        <v>0</v>
      </c>
      <c r="S61" s="60">
        <f>G61</f>
        <v>0</v>
      </c>
      <c r="T61" s="60"/>
      <c r="U61" s="60"/>
      <c r="V61" s="60">
        <f>G61</f>
        <v>0</v>
      </c>
      <c r="W61" s="60">
        <f>E61</f>
        <v>0</v>
      </c>
      <c r="X61" s="60"/>
      <c r="Y61" s="60"/>
      <c r="Z61" s="60" t="s">
        <v>30</v>
      </c>
      <c r="AA61" s="60"/>
      <c r="AB61" s="60"/>
      <c r="AC61" s="60"/>
      <c r="AD61" s="60"/>
      <c r="AE61" s="60"/>
      <c r="AF61" s="60"/>
      <c r="AG61" s="60" t="b">
        <f>OR(AG56=AG57,AG56=AG58,AG56=AG59,AG57=AG58,AG57=AG59,AG58=AG59)</f>
        <v>1</v>
      </c>
      <c r="AH61" s="60"/>
      <c r="AI61" s="60"/>
      <c r="AJ61" s="60"/>
      <c r="AK61" s="60"/>
      <c r="AL61" s="60"/>
      <c r="AM61" s="60"/>
      <c r="AN61" s="60"/>
      <c r="AO61" s="60" t="s">
        <v>34</v>
      </c>
      <c r="AP61" s="60"/>
      <c r="AQ61" s="60"/>
      <c r="AR61" s="60" t="b">
        <f>OR(AR56=AR57,AR56=AR58,AR56=AR59,AR57=AR58,AR57=AR59,AR58=AR59)</f>
        <v>1</v>
      </c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85">
        <f>IF(E61&gt;G61,IF(Spielplan!E61&gt;Spielplan!G61,Punktemodus!$B$3,0),0)</f>
        <v>0</v>
      </c>
      <c r="BK61" s="85">
        <f>IF(E61=G61,IF(Spielplan!E61=Spielplan!G61,Punktemodus!$B$3,0),0)</f>
        <v>10</v>
      </c>
      <c r="BL61" s="85">
        <f>IF(E61&lt;G61,IF(Spielplan!E61&lt;Spielplan!G61,Punktemodus!$B$3,0),0)</f>
        <v>0</v>
      </c>
      <c r="BM61" s="85">
        <f>IF(E61=Spielplan!E61,IF(G61=Spielplan!G61,Punktemodus!$B$5,0),0)</f>
        <v>3</v>
      </c>
      <c r="BN61" s="85">
        <f>IF(E61=Spielplan!E61,Punktemodus!$B$7,0)</f>
        <v>1</v>
      </c>
      <c r="BO61" s="85">
        <f>IF(G61=Spielplan!G61,Punktemodus!$B$7,0)</f>
        <v>1</v>
      </c>
      <c r="BP61" s="137">
        <f>IF(Spielplan!E61="",0,SUM(BJ61:BO61))</f>
        <v>0</v>
      </c>
      <c r="BQ61" s="60"/>
      <c r="BR61" s="141"/>
      <c r="BS61" s="149" t="s">
        <v>124</v>
      </c>
      <c r="BT61" s="144" t="str">
        <f>Spielplan!$BL$25</f>
        <v/>
      </c>
      <c r="BU61" s="145"/>
      <c r="BV61" s="146">
        <f>Spielplan!$BN$25</f>
        <v>0</v>
      </c>
      <c r="BW61" s="134"/>
      <c r="BX61" s="148">
        <f>IF(BT25=BT61,Punktemodus!$B$11,0)</f>
        <v>10</v>
      </c>
      <c r="BY61" s="148">
        <f>IF(BT61=BT40,Punktemodus!B13,0)</f>
        <v>5</v>
      </c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55"/>
      <c r="CR61" s="142" t="s">
        <v>136</v>
      </c>
      <c r="CS61" s="155"/>
      <c r="CT61" s="155"/>
      <c r="CU61" s="155"/>
      <c r="CV61" s="155"/>
      <c r="CW61" s="134"/>
    </row>
    <row r="62" spans="1:101" ht="18.75" customHeight="1" thickBot="1" x14ac:dyDescent="0.25">
      <c r="A62" s="60"/>
      <c r="B62" s="60"/>
      <c r="C62" s="136" t="str">
        <f>IF(G61="","",IF(AR61=TRUE,"Achtung: Fehler in Tabelle!",""))</f>
        <v/>
      </c>
      <c r="D62" s="60"/>
      <c r="E62" s="85"/>
      <c r="F62" s="60"/>
      <c r="G62" s="85"/>
      <c r="H62" s="60"/>
      <c r="I62" s="60"/>
      <c r="J62" s="60"/>
      <c r="K62" s="60"/>
      <c r="L62" s="60"/>
      <c r="M62" s="60">
        <f t="shared" ref="M62:X62" si="19">SUM(M56:M61)</f>
        <v>0</v>
      </c>
      <c r="N62" s="60">
        <f t="shared" si="19"/>
        <v>0</v>
      </c>
      <c r="O62" s="60">
        <f t="shared" si="19"/>
        <v>0</v>
      </c>
      <c r="P62" s="60">
        <f t="shared" si="19"/>
        <v>0</v>
      </c>
      <c r="Q62" s="60">
        <f t="shared" si="19"/>
        <v>0</v>
      </c>
      <c r="R62" s="60">
        <f t="shared" si="19"/>
        <v>0</v>
      </c>
      <c r="S62" s="60">
        <f t="shared" si="19"/>
        <v>0</v>
      </c>
      <c r="T62" s="60">
        <f t="shared" si="19"/>
        <v>0</v>
      </c>
      <c r="U62" s="60">
        <f t="shared" si="19"/>
        <v>0</v>
      </c>
      <c r="V62" s="60">
        <f t="shared" si="19"/>
        <v>0</v>
      </c>
      <c r="W62" s="60">
        <f t="shared" si="19"/>
        <v>0</v>
      </c>
      <c r="X62" s="60">
        <f t="shared" si="19"/>
        <v>0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160">
        <f>SUM(BP56:BP61)</f>
        <v>0</v>
      </c>
      <c r="BQ62" s="60"/>
      <c r="BR62" s="141"/>
      <c r="BS62" s="150"/>
      <c r="BT62" s="134"/>
      <c r="BU62" s="134"/>
      <c r="BV62" s="134"/>
      <c r="BW62" s="134"/>
      <c r="BX62" s="148"/>
      <c r="BY62" s="148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370" t="str">
        <f>Spielplan!$CI$26</f>
        <v/>
      </c>
      <c r="CR62" s="371"/>
      <c r="CS62" s="371"/>
      <c r="CT62" s="371"/>
      <c r="CU62" s="371"/>
      <c r="CV62" s="372"/>
      <c r="CW62" s="134"/>
    </row>
    <row r="63" spans="1:101" ht="18.75" customHeight="1" thickBot="1" x14ac:dyDescent="0.3">
      <c r="A63" s="60"/>
      <c r="B63" s="60"/>
      <c r="C63" s="60"/>
      <c r="D63" s="60"/>
      <c r="E63" s="85"/>
      <c r="F63" s="60"/>
      <c r="G63" s="85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138"/>
      <c r="BQ63" s="60"/>
      <c r="BR63" s="141"/>
      <c r="BS63" s="134"/>
      <c r="BT63" s="134"/>
      <c r="BU63" s="134"/>
      <c r="BV63" s="134"/>
      <c r="BW63" s="134"/>
      <c r="BX63" s="148"/>
      <c r="BY63" s="148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54" t="s">
        <v>131</v>
      </c>
      <c r="CM63" s="134"/>
      <c r="CN63" s="134"/>
      <c r="CO63" s="134"/>
      <c r="CP63" s="134"/>
      <c r="CQ63" s="373"/>
      <c r="CR63" s="374"/>
      <c r="CS63" s="374"/>
      <c r="CT63" s="374"/>
      <c r="CU63" s="374"/>
      <c r="CV63" s="375"/>
      <c r="CW63" s="134"/>
    </row>
    <row r="64" spans="1:101" ht="18.75" customHeight="1" thickBot="1" x14ac:dyDescent="0.3">
      <c r="A64" s="60"/>
      <c r="B64" s="60"/>
      <c r="C64" s="60"/>
      <c r="D64" s="60"/>
      <c r="E64" s="85"/>
      <c r="F64" s="60"/>
      <c r="G64" s="85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138"/>
      <c r="BQ64" s="60"/>
      <c r="BR64" s="141"/>
      <c r="BS64" s="153" t="s">
        <v>20</v>
      </c>
      <c r="BT64" s="144" t="str">
        <f>Spielplan!$BL$28</f>
        <v/>
      </c>
      <c r="BU64" s="145"/>
      <c r="BV64" s="146">
        <f>Spielplan!$BN$28</f>
        <v>0</v>
      </c>
      <c r="BW64" s="147"/>
      <c r="BX64" s="148">
        <f>IF(BT28=BT64,Punktemodus!$B$11,0)</f>
        <v>10</v>
      </c>
      <c r="BY64" s="148">
        <f>IF(BT64=BT13,Punktemodus!B13,0)</f>
        <v>5</v>
      </c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55"/>
      <c r="CR64" s="142" t="s">
        <v>137</v>
      </c>
      <c r="CS64" s="155"/>
      <c r="CT64" s="155"/>
      <c r="CU64" s="155"/>
      <c r="CV64" s="155"/>
      <c r="CW64" s="134"/>
    </row>
    <row r="65" spans="1:101" ht="18.75" customHeight="1" thickBot="1" x14ac:dyDescent="0.3">
      <c r="A65" s="60"/>
      <c r="B65" s="60"/>
      <c r="C65" s="88" t="s">
        <v>91</v>
      </c>
      <c r="D65" s="60"/>
      <c r="E65" s="85"/>
      <c r="F65" s="60"/>
      <c r="G65" s="85"/>
      <c r="H65" s="60"/>
      <c r="I65" s="60"/>
      <c r="J65" s="60"/>
      <c r="K65" s="60"/>
      <c r="L65" s="60"/>
      <c r="M65" s="60" t="s">
        <v>4</v>
      </c>
      <c r="N65" s="60"/>
      <c r="O65" s="60"/>
      <c r="P65" s="60"/>
      <c r="Q65" s="60" t="s">
        <v>6</v>
      </c>
      <c r="R65" s="60"/>
      <c r="S65" s="60"/>
      <c r="T65" s="60"/>
      <c r="U65" s="60" t="s">
        <v>7</v>
      </c>
      <c r="V65" s="60"/>
      <c r="W65" s="60"/>
      <c r="X65" s="60"/>
      <c r="Y65" s="60"/>
      <c r="Z65" s="60" t="s">
        <v>4</v>
      </c>
      <c r="AA65" s="60" t="s">
        <v>5</v>
      </c>
      <c r="AB65" s="60"/>
      <c r="AC65" s="60"/>
      <c r="AD65" s="60" t="s">
        <v>9</v>
      </c>
      <c r="AE65" s="60"/>
      <c r="AF65" s="60"/>
      <c r="AG65" s="60"/>
      <c r="AH65" s="60" t="s">
        <v>32</v>
      </c>
      <c r="AI65" s="60"/>
      <c r="AJ65" s="60"/>
      <c r="AK65" s="60"/>
      <c r="AL65" s="60"/>
      <c r="AM65" s="60"/>
      <c r="AN65" s="60" t="s">
        <v>35</v>
      </c>
      <c r="AO65" s="60"/>
      <c r="AP65" s="60"/>
      <c r="AQ65" s="60"/>
      <c r="AR65" s="60"/>
      <c r="AS65" s="60" t="s">
        <v>33</v>
      </c>
      <c r="AT65" s="60"/>
      <c r="AU65" s="60"/>
      <c r="AV65" s="60"/>
      <c r="AW65" s="60"/>
      <c r="AX65" s="60"/>
      <c r="AY65" s="60"/>
      <c r="AZ65" s="60"/>
      <c r="BA65" s="60"/>
      <c r="BB65" s="89" t="s">
        <v>10</v>
      </c>
      <c r="BC65" s="60"/>
      <c r="BD65" s="90" t="s">
        <v>4</v>
      </c>
      <c r="BE65" s="60"/>
      <c r="BF65" s="61" t="s">
        <v>5</v>
      </c>
      <c r="BG65" s="60"/>
      <c r="BH65" s="60"/>
      <c r="BI65" s="85"/>
      <c r="BJ65" s="60"/>
      <c r="BK65" s="60"/>
      <c r="BL65" s="60"/>
      <c r="BM65" s="60"/>
      <c r="BN65" s="60"/>
      <c r="BO65" s="60"/>
      <c r="BP65" s="138"/>
      <c r="BQ65" s="85"/>
      <c r="BR65" s="141"/>
      <c r="BS65" s="149" t="s">
        <v>125</v>
      </c>
      <c r="BT65" s="144" t="str">
        <f>Spielplan!$BL$29</f>
        <v/>
      </c>
      <c r="BU65" s="145"/>
      <c r="BV65" s="146">
        <f>Spielplan!$BN$29</f>
        <v>0</v>
      </c>
      <c r="BW65" s="134"/>
      <c r="BX65" s="148">
        <f>IF(BT29=BT65,Punktemodus!$B$11,0)</f>
        <v>10</v>
      </c>
      <c r="BY65" s="148">
        <f>IF(BT65=BT12,Punktemodus!B13,0)</f>
        <v>5</v>
      </c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44" t="str">
        <f>Spielplan!$CC$29</f>
        <v/>
      </c>
      <c r="CL65" s="145"/>
      <c r="CM65" s="146">
        <f>Spielplan!$CE$29</f>
        <v>0</v>
      </c>
      <c r="CN65" s="134"/>
      <c r="CO65" s="134"/>
      <c r="CP65" s="134"/>
      <c r="CQ65" s="370" t="str">
        <f>Spielplan!$CI$29</f>
        <v/>
      </c>
      <c r="CR65" s="371"/>
      <c r="CS65" s="371"/>
      <c r="CT65" s="371"/>
      <c r="CU65" s="371"/>
      <c r="CV65" s="372"/>
      <c r="CW65" s="134"/>
    </row>
    <row r="66" spans="1:101" ht="18.75" customHeight="1" thickBot="1" x14ac:dyDescent="0.3">
      <c r="A66" s="60"/>
      <c r="B66" s="60"/>
      <c r="C66" s="60"/>
      <c r="D66" s="60"/>
      <c r="E66" s="85"/>
      <c r="F66" s="60"/>
      <c r="G66" s="85"/>
      <c r="H66" s="60"/>
      <c r="I66" s="60"/>
      <c r="J66" s="60"/>
      <c r="K66" s="60"/>
      <c r="L66" s="60"/>
      <c r="M66" s="60" t="s">
        <v>0</v>
      </c>
      <c r="N66" s="60" t="s">
        <v>1</v>
      </c>
      <c r="O66" s="60" t="s">
        <v>2</v>
      </c>
      <c r="P66" s="60" t="s">
        <v>3</v>
      </c>
      <c r="Q66" s="60" t="s">
        <v>0</v>
      </c>
      <c r="R66" s="60" t="s">
        <v>1</v>
      </c>
      <c r="S66" s="60" t="s">
        <v>2</v>
      </c>
      <c r="T66" s="60" t="s">
        <v>3</v>
      </c>
      <c r="U66" s="60" t="s">
        <v>0</v>
      </c>
      <c r="V66" s="60" t="s">
        <v>1</v>
      </c>
      <c r="W66" s="60" t="s">
        <v>2</v>
      </c>
      <c r="X66" s="60" t="s">
        <v>3</v>
      </c>
      <c r="Y66" s="60"/>
      <c r="Z66" s="60" t="s">
        <v>8</v>
      </c>
      <c r="AA66" s="60"/>
      <c r="AB66" s="60"/>
      <c r="AC66" s="60"/>
      <c r="AD66" s="60"/>
      <c r="AE66" s="60"/>
      <c r="AF66" s="60"/>
      <c r="AG66" s="60"/>
      <c r="AH66" s="60" t="s">
        <v>31</v>
      </c>
      <c r="AI66" s="60"/>
      <c r="AJ66" s="60"/>
      <c r="AK66" s="60"/>
      <c r="AL66" s="60"/>
      <c r="AM66" s="60"/>
      <c r="AN66" s="60" t="str">
        <f>AI67</f>
        <v>Argentinien</v>
      </c>
      <c r="AO66" s="60" t="str">
        <f>AI68</f>
        <v>Bosnien</v>
      </c>
      <c r="AP66" s="60" t="str">
        <f>AI69</f>
        <v>Iran</v>
      </c>
      <c r="AQ66" s="60" t="str">
        <f>AI70</f>
        <v>Nigeria</v>
      </c>
      <c r="AR66" s="60"/>
      <c r="AS66" s="60" t="s">
        <v>31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85"/>
      <c r="BJ66" s="85"/>
      <c r="BK66" s="85"/>
      <c r="BL66" s="85"/>
      <c r="BM66" s="85"/>
      <c r="BN66" s="85"/>
      <c r="BO66" s="85"/>
      <c r="BP66" s="137"/>
      <c r="BQ66" s="85"/>
      <c r="BR66" s="141"/>
      <c r="BS66" s="150"/>
      <c r="BT66" s="134"/>
      <c r="BU66" s="134"/>
      <c r="BV66" s="134"/>
      <c r="BW66" s="134"/>
      <c r="BX66" s="148"/>
      <c r="BY66" s="148"/>
      <c r="BZ66" s="134"/>
      <c r="CA66" s="144" t="str">
        <f>Spielplan!$BS$30</f>
        <v/>
      </c>
      <c r="CB66" s="145"/>
      <c r="CC66" s="146">
        <f>Spielplan!$BU$30</f>
        <v>0</v>
      </c>
      <c r="CD66" s="147"/>
      <c r="CE66" s="134">
        <f>IF(CA66=CA30,Punktemodus!B15,0)</f>
        <v>20</v>
      </c>
      <c r="CF66" s="148">
        <f>IF(OR(CA66=$CA$14,CA66=$CA$15,CA66=$CA$22,CA66=$CA$23,CA66=$CA$31,CA66=$CA$38,CA66=$CA$39),Punktemodus!B17,0)</f>
        <v>10</v>
      </c>
      <c r="CG66" s="134"/>
      <c r="CH66" s="134"/>
      <c r="CI66" s="134"/>
      <c r="CJ66" s="134"/>
      <c r="CK66" s="144" t="str">
        <f>Spielplan!$CC$30</f>
        <v/>
      </c>
      <c r="CL66" s="145"/>
      <c r="CM66" s="146">
        <f>Spielplan!$CE$30</f>
        <v>0</v>
      </c>
      <c r="CN66" s="134"/>
      <c r="CO66" s="134"/>
      <c r="CP66" s="134"/>
      <c r="CQ66" s="373"/>
      <c r="CR66" s="374"/>
      <c r="CS66" s="374"/>
      <c r="CT66" s="374"/>
      <c r="CU66" s="374"/>
      <c r="CV66" s="375"/>
      <c r="CW66" s="134"/>
    </row>
    <row r="67" spans="1:101" ht="18.75" customHeight="1" thickBot="1" x14ac:dyDescent="0.3">
      <c r="A67" s="60"/>
      <c r="B67" s="60"/>
      <c r="C67" s="200" t="str">
        <f>Spielplan!$C$67</f>
        <v>Argentinien</v>
      </c>
      <c r="D67" s="201"/>
      <c r="E67" s="104"/>
      <c r="F67" s="93"/>
      <c r="G67" s="104"/>
      <c r="H67" s="200" t="str">
        <f>Spielplan!$H$67</f>
        <v>Bosnien</v>
      </c>
      <c r="I67" s="201"/>
      <c r="J67" s="60"/>
      <c r="K67" s="60" t="s">
        <v>101</v>
      </c>
      <c r="L67" s="60">
        <f t="shared" ref="L67:L72" si="20">IF(E67-G67&gt;0,1,IF(G67=E67,0,-1))</f>
        <v>0</v>
      </c>
      <c r="M67" s="60">
        <f>IF($E67="",0,IF($E67&gt;$G67,3,IF($E67=G67,1,0)))</f>
        <v>0</v>
      </c>
      <c r="N67" s="60">
        <f>IF($G67="",0,IF($E67&gt;$G67,0,IF($E67=G67,1,3)))</f>
        <v>0</v>
      </c>
      <c r="O67" s="60"/>
      <c r="P67" s="60"/>
      <c r="Q67" s="60">
        <f>E67</f>
        <v>0</v>
      </c>
      <c r="R67" s="60">
        <f>G67</f>
        <v>0</v>
      </c>
      <c r="S67" s="60"/>
      <c r="T67" s="60"/>
      <c r="U67" s="60">
        <f>G67</f>
        <v>0</v>
      </c>
      <c r="V67" s="60">
        <f>E67</f>
        <v>0</v>
      </c>
      <c r="W67" s="60"/>
      <c r="X67" s="60"/>
      <c r="Y67" s="60"/>
      <c r="Z67" s="60">
        <f>M73</f>
        <v>0</v>
      </c>
      <c r="AA67" s="60">
        <f>Q73</f>
        <v>0</v>
      </c>
      <c r="AB67" s="60">
        <f>U73</f>
        <v>0</v>
      </c>
      <c r="AC67" s="60">
        <f>AA67-AB67</f>
        <v>0</v>
      </c>
      <c r="AD67" s="60">
        <f>IF(Z67&gt;Z68,-1,0)</f>
        <v>0</v>
      </c>
      <c r="AE67" s="60">
        <f>IF(Z67&gt;Z69,-1,0)</f>
        <v>0</v>
      </c>
      <c r="AF67" s="60">
        <f>IF(Z67&gt;Z70,-1,0)</f>
        <v>0</v>
      </c>
      <c r="AG67" s="60">
        <f>10000-(AJ67*1000+AM67*100+AK67*10)</f>
        <v>10000</v>
      </c>
      <c r="AH67" s="90">
        <f>RANK(AG67,AG67:AG70,1)</f>
        <v>1</v>
      </c>
      <c r="AI67" s="60" t="str">
        <f>C67</f>
        <v>Argentinien</v>
      </c>
      <c r="AJ67" s="60">
        <f t="shared" ref="AJ67:AL70" si="21">Z67</f>
        <v>0</v>
      </c>
      <c r="AK67" s="60">
        <f t="shared" si="21"/>
        <v>0</v>
      </c>
      <c r="AL67" s="60">
        <f t="shared" si="21"/>
        <v>0</v>
      </c>
      <c r="AM67" s="60">
        <f>AK67-AL67</f>
        <v>0</v>
      </c>
      <c r="AN67" s="187"/>
      <c r="AO67" s="187">
        <f>IF(AG68=AG67,IF(G67&gt;E67,AG68-0.1,AG68),AG68)</f>
        <v>10000</v>
      </c>
      <c r="AP67" s="187">
        <f>IF(AG69=AG67,IF(G69&gt;E69,AG69-0.1,AG69),AG69)</f>
        <v>10000</v>
      </c>
      <c r="AQ67" s="187">
        <f>IF(AG70=AG67,IF(G71&gt;E71,AG70-0.1,AG70),AG70)</f>
        <v>10000</v>
      </c>
      <c r="AR67" s="187">
        <f>AN71</f>
        <v>30000</v>
      </c>
      <c r="AS67" s="90">
        <f>RANK(AR67,AR67:AR70,1)</f>
        <v>1</v>
      </c>
      <c r="AT67" s="60" t="str">
        <f t="shared" ref="AT67:AW70" si="22">AI67</f>
        <v>Argentinien</v>
      </c>
      <c r="AU67" s="60">
        <f t="shared" si="22"/>
        <v>0</v>
      </c>
      <c r="AV67" s="60">
        <f t="shared" si="22"/>
        <v>0</v>
      </c>
      <c r="AW67" s="60">
        <f t="shared" si="22"/>
        <v>0</v>
      </c>
      <c r="AX67" s="60"/>
      <c r="AY67" s="60"/>
      <c r="AZ67" s="60"/>
      <c r="BA67" s="202">
        <v>1</v>
      </c>
      <c r="BB67" s="200" t="str">
        <f>VLOOKUP(1,AS67:AT70,2,FALSE)</f>
        <v>Argentinien</v>
      </c>
      <c r="BC67" s="201"/>
      <c r="BD67" s="203">
        <f>VLOOKUP(1,AS67:AW70,3,FALSE)</f>
        <v>0</v>
      </c>
      <c r="BE67" s="204">
        <f>VLOOKUP(1,AS67:AW70,4,FALSE)</f>
        <v>0</v>
      </c>
      <c r="BF67" s="93" t="s">
        <v>12</v>
      </c>
      <c r="BG67" s="204">
        <f>VLOOKUP(1,AS67:AW70,5,FALSE)</f>
        <v>0</v>
      </c>
      <c r="BH67" s="205" t="s">
        <v>126</v>
      </c>
      <c r="BI67" s="85"/>
      <c r="BJ67" s="85">
        <f>IF(E67&gt;G67,IF(Spielplan!E67&gt;Spielplan!G67,Punktemodus!$B$3,0),0)</f>
        <v>0</v>
      </c>
      <c r="BK67" s="85">
        <f>IF(E67=G67,IF(Spielplan!E67=Spielplan!G67,Punktemodus!$B$3,0),0)</f>
        <v>10</v>
      </c>
      <c r="BL67" s="85">
        <f>IF(E67&lt;G67,IF(Spielplan!E67&lt;Spielplan!G67,Punktemodus!$B$3,0),0)</f>
        <v>0</v>
      </c>
      <c r="BM67" s="85">
        <f>IF(E67=Spielplan!E67,IF(G67=Spielplan!G67,Punktemodus!$B$5,0),0)</f>
        <v>3</v>
      </c>
      <c r="BN67" s="85">
        <f>IF(E67=Spielplan!E67,Punktemodus!$B$7,0)</f>
        <v>1</v>
      </c>
      <c r="BO67" s="85">
        <f>IF(G67=Spielplan!G67,Punktemodus!$B$7,0)</f>
        <v>1</v>
      </c>
      <c r="BP67" s="137">
        <f>IF(Spielplan!E67="",0,SUM(BJ67:BO67))</f>
        <v>0</v>
      </c>
      <c r="BQ67" s="85"/>
      <c r="BR67" s="141"/>
      <c r="BS67" s="134"/>
      <c r="BT67" s="134"/>
      <c r="BU67" s="134"/>
      <c r="BV67" s="134"/>
      <c r="BW67" s="134"/>
      <c r="BX67" s="148"/>
      <c r="BY67" s="148"/>
      <c r="BZ67" s="134"/>
      <c r="CA67" s="144" t="str">
        <f>Spielplan!$BS$31</f>
        <v/>
      </c>
      <c r="CB67" s="145"/>
      <c r="CC67" s="146">
        <f>Spielplan!$BU$31</f>
        <v>0</v>
      </c>
      <c r="CD67" s="134"/>
      <c r="CE67" s="134">
        <f>IF(CA67=CA31,Punktemodus!B15,0)</f>
        <v>20</v>
      </c>
      <c r="CF67" s="148">
        <f>IF(OR(CA67=$CA$14,CA67=$CA$15,CA67=$CA$22,CA67=$CA$23,CA67=$CA$30,CA67=$CA$38,CA67=$CA$39),Punktemodus!B17,0)</f>
        <v>10</v>
      </c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55"/>
      <c r="CR67" s="142" t="s">
        <v>138</v>
      </c>
      <c r="CS67" s="155"/>
      <c r="CT67" s="155"/>
      <c r="CU67" s="155"/>
      <c r="CV67" s="155"/>
      <c r="CW67" s="134"/>
    </row>
    <row r="68" spans="1:101" ht="18.75" customHeight="1" thickBot="1" x14ac:dyDescent="0.3">
      <c r="A68" s="60"/>
      <c r="B68" s="60"/>
      <c r="C68" s="206" t="str">
        <f>Spielplan!$C$68</f>
        <v>Iran</v>
      </c>
      <c r="D68" s="207"/>
      <c r="E68" s="104"/>
      <c r="F68" s="93"/>
      <c r="G68" s="104"/>
      <c r="H68" s="206" t="str">
        <f>Spielplan!$H$68</f>
        <v>Nigeria</v>
      </c>
      <c r="I68" s="207"/>
      <c r="J68" s="60"/>
      <c r="K68" s="60" t="s">
        <v>102</v>
      </c>
      <c r="L68" s="60">
        <f t="shared" si="20"/>
        <v>0</v>
      </c>
      <c r="M68" s="60"/>
      <c r="N68" s="60"/>
      <c r="O68" s="60">
        <f>IF($E68="",0,IF($E68&gt;$G68,3,IF($E68=$G68,1,0)))</f>
        <v>0</v>
      </c>
      <c r="P68" s="60">
        <f>IF($G68="",0,IF($E68&gt;$G68,0,IF($E68=$G68,1,3)))</f>
        <v>0</v>
      </c>
      <c r="Q68" s="60"/>
      <c r="R68" s="60"/>
      <c r="S68" s="60">
        <f>E68</f>
        <v>0</v>
      </c>
      <c r="T68" s="60">
        <f>G68</f>
        <v>0</v>
      </c>
      <c r="U68" s="60"/>
      <c r="V68" s="60"/>
      <c r="W68" s="60">
        <f>G68</f>
        <v>0</v>
      </c>
      <c r="X68" s="60">
        <f>E68</f>
        <v>0</v>
      </c>
      <c r="Y68" s="60"/>
      <c r="Z68" s="60">
        <f>N73</f>
        <v>0</v>
      </c>
      <c r="AA68" s="60">
        <f>R73</f>
        <v>0</v>
      </c>
      <c r="AB68" s="60">
        <f>V73</f>
        <v>0</v>
      </c>
      <c r="AC68" s="60">
        <f>AA68-AB68</f>
        <v>0</v>
      </c>
      <c r="AD68" s="60">
        <f>IF(Z68&gt;Z67,-1,0)</f>
        <v>0</v>
      </c>
      <c r="AE68" s="60">
        <f>IF(Z68&gt;Z69,-1,0)</f>
        <v>0</v>
      </c>
      <c r="AF68" s="60">
        <f>IF(Z68&gt;Z70,-1,0)</f>
        <v>0</v>
      </c>
      <c r="AG68" s="60">
        <f>10000-(AJ68*1000+AM68*100+AK68*10)</f>
        <v>10000</v>
      </c>
      <c r="AH68" s="90">
        <f>RANK(AG68,AG67:AG70,1)</f>
        <v>1</v>
      </c>
      <c r="AI68" s="60" t="str">
        <f>H67</f>
        <v>Bosnien</v>
      </c>
      <c r="AJ68" s="60">
        <f t="shared" si="21"/>
        <v>0</v>
      </c>
      <c r="AK68" s="60">
        <f t="shared" si="21"/>
        <v>0</v>
      </c>
      <c r="AL68" s="60">
        <f t="shared" si="21"/>
        <v>0</v>
      </c>
      <c r="AM68" s="60">
        <f>AK68-AL68</f>
        <v>0</v>
      </c>
      <c r="AN68" s="187">
        <f>IF(AG67=AG68,IF(E67&gt;G67,AG67-0.1,AG67),AG67)</f>
        <v>10000</v>
      </c>
      <c r="AO68" s="187"/>
      <c r="AP68" s="187">
        <f>IF(AG69=AG68,IF(G72&gt;E72,AG69-0.1,AG69),AG69)</f>
        <v>10000</v>
      </c>
      <c r="AQ68" s="187">
        <f>IF(AG70=AG68,IF(G70&gt;E70,AG70-0.1,AG70),AG70)</f>
        <v>10000</v>
      </c>
      <c r="AR68" s="187">
        <f>AO71</f>
        <v>30000</v>
      </c>
      <c r="AS68" s="90">
        <f>RANK(AR68,AR67:AR70,1)</f>
        <v>1</v>
      </c>
      <c r="AT68" s="60" t="str">
        <f t="shared" si="22"/>
        <v>Bosnien</v>
      </c>
      <c r="AU68" s="60">
        <f t="shared" si="22"/>
        <v>0</v>
      </c>
      <c r="AV68" s="60">
        <f t="shared" si="22"/>
        <v>0</v>
      </c>
      <c r="AW68" s="60">
        <f t="shared" si="22"/>
        <v>0</v>
      </c>
      <c r="AX68" s="60"/>
      <c r="AY68" s="60"/>
      <c r="AZ68" s="60"/>
      <c r="BA68" s="208">
        <v>2</v>
      </c>
      <c r="BB68" s="206" t="e">
        <f>VLOOKUP(2,AS67:AT70,2,FALSE)</f>
        <v>#N/A</v>
      </c>
      <c r="BC68" s="207"/>
      <c r="BD68" s="209" t="e">
        <f>VLOOKUP(2,AS67:AW70,3,FALSE)</f>
        <v>#N/A</v>
      </c>
      <c r="BE68" s="210" t="e">
        <f>VLOOKUP(2,AS67:AW70,4,FALSE)</f>
        <v>#N/A</v>
      </c>
      <c r="BF68" s="93" t="s">
        <v>12</v>
      </c>
      <c r="BG68" s="210" t="e">
        <f>VLOOKUP(2,AS67:AW70,5,FALSE)</f>
        <v>#N/A</v>
      </c>
      <c r="BH68" s="210" t="s">
        <v>122</v>
      </c>
      <c r="BI68" s="85"/>
      <c r="BJ68" s="85">
        <f>IF(E68&gt;G68,IF(Spielplan!E68&gt;Spielplan!G68,Punktemodus!$B$3,0),0)</f>
        <v>0</v>
      </c>
      <c r="BK68" s="85">
        <f>IF(E68=G68,IF(Spielplan!E68=Spielplan!G68,Punktemodus!$B$3,0),0)</f>
        <v>10</v>
      </c>
      <c r="BL68" s="85">
        <f>IF(E68&lt;G68,IF(Spielplan!E68&lt;Spielplan!G68,Punktemodus!$B$3,0),0)</f>
        <v>0</v>
      </c>
      <c r="BM68" s="85">
        <f>IF(E68=Spielplan!E68,IF(G68=Spielplan!G68,Punktemodus!$B$5,0),0)</f>
        <v>3</v>
      </c>
      <c r="BN68" s="85">
        <f>IF(E68=Spielplan!E68,Punktemodus!$B$7,0)</f>
        <v>1</v>
      </c>
      <c r="BO68" s="85">
        <f>IF(G68=Spielplan!G68,Punktemodus!$B$7,0)</f>
        <v>1</v>
      </c>
      <c r="BP68" s="137">
        <f>IF(Spielplan!E68="",0,SUM(BJ68:BO68))</f>
        <v>0</v>
      </c>
      <c r="BQ68" s="85"/>
      <c r="BR68" s="141"/>
      <c r="BS68" s="153" t="s">
        <v>24</v>
      </c>
      <c r="BT68" s="144" t="str">
        <f>Spielplan!$BL$32</f>
        <v/>
      </c>
      <c r="BU68" s="145"/>
      <c r="BV68" s="146">
        <f>Spielplan!$BN$32</f>
        <v>0</v>
      </c>
      <c r="BW68" s="147"/>
      <c r="BX68" s="148">
        <f>IF(BT32=BT68,Punktemodus!$B$11,0)</f>
        <v>10</v>
      </c>
      <c r="BY68" s="148">
        <f>IF(BT68=BT17,Punktemodus!B13,0)</f>
        <v>5</v>
      </c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370" t="str">
        <f>Spielplan!$CI$32</f>
        <v/>
      </c>
      <c r="CR68" s="371"/>
      <c r="CS68" s="371"/>
      <c r="CT68" s="371"/>
      <c r="CU68" s="371"/>
      <c r="CV68" s="372"/>
      <c r="CW68" s="134"/>
    </row>
    <row r="69" spans="1:101" ht="18.75" customHeight="1" thickBot="1" x14ac:dyDescent="0.3">
      <c r="A69" s="60"/>
      <c r="B69" s="60"/>
      <c r="C69" s="200" t="str">
        <f>C67</f>
        <v>Argentinien</v>
      </c>
      <c r="D69" s="201"/>
      <c r="E69" s="104"/>
      <c r="F69" s="93"/>
      <c r="G69" s="104"/>
      <c r="H69" s="200" t="str">
        <f>C68</f>
        <v>Iran</v>
      </c>
      <c r="I69" s="201"/>
      <c r="J69" s="60"/>
      <c r="K69" s="60" t="s">
        <v>103</v>
      </c>
      <c r="L69" s="60">
        <f t="shared" si="20"/>
        <v>0</v>
      </c>
      <c r="M69" s="60">
        <f>IF($E69="",0,IF($E69&gt;$G69,3,IF($E69=G69,1,0)))</f>
        <v>0</v>
      </c>
      <c r="N69" s="60"/>
      <c r="O69" s="60">
        <f>IF($G69="",0,IF($E69&gt;$G69,0,IF($E69=$G69,1,3)))</f>
        <v>0</v>
      </c>
      <c r="P69" s="60"/>
      <c r="Q69" s="60">
        <f>E69</f>
        <v>0</v>
      </c>
      <c r="R69" s="60"/>
      <c r="S69" s="60">
        <f>G69</f>
        <v>0</v>
      </c>
      <c r="T69" s="60"/>
      <c r="U69" s="60">
        <f>G69</f>
        <v>0</v>
      </c>
      <c r="V69" s="60"/>
      <c r="W69" s="60">
        <f>E69</f>
        <v>0</v>
      </c>
      <c r="X69" s="60"/>
      <c r="Y69" s="60"/>
      <c r="Z69" s="60">
        <f>O73</f>
        <v>0</v>
      </c>
      <c r="AA69" s="60">
        <f>S73</f>
        <v>0</v>
      </c>
      <c r="AB69" s="60">
        <f>W73</f>
        <v>0</v>
      </c>
      <c r="AC69" s="60">
        <f>AA69-AB69</f>
        <v>0</v>
      </c>
      <c r="AD69" s="60">
        <f>IF(Z69&gt;Z67,-1,0)</f>
        <v>0</v>
      </c>
      <c r="AE69" s="60">
        <f>IF(Z69&gt;Z68,-1,0)</f>
        <v>0</v>
      </c>
      <c r="AF69" s="60">
        <f>IF(Z69&gt;Z70,-1,0)</f>
        <v>0</v>
      </c>
      <c r="AG69" s="60">
        <f>10000-(AJ69*1000+AM69*100+AK69*10)</f>
        <v>10000</v>
      </c>
      <c r="AH69" s="90">
        <f>RANK(AG69,AG67:AG70,1)</f>
        <v>1</v>
      </c>
      <c r="AI69" s="60" t="str">
        <f>C68</f>
        <v>Iran</v>
      </c>
      <c r="AJ69" s="60">
        <f t="shared" si="21"/>
        <v>0</v>
      </c>
      <c r="AK69" s="60">
        <f t="shared" si="21"/>
        <v>0</v>
      </c>
      <c r="AL69" s="60">
        <f t="shared" si="21"/>
        <v>0</v>
      </c>
      <c r="AM69" s="60">
        <f>AK69-AL69</f>
        <v>0</v>
      </c>
      <c r="AN69" s="187">
        <f>IF(AG67=AG69,IF(E69&gt;G69,AG67-0.1,AG67),AG67)</f>
        <v>10000</v>
      </c>
      <c r="AO69" s="187">
        <f>IF(AG68=AG69,IF(E72&gt;G72,AG68-0.1,AG68),AG68)</f>
        <v>10000</v>
      </c>
      <c r="AP69" s="187"/>
      <c r="AQ69" s="187">
        <f>IF(AG70=AG69,IF(G68&gt;E68,AG70-0.1,AG70),AG70)</f>
        <v>10000</v>
      </c>
      <c r="AR69" s="187">
        <f>AP71</f>
        <v>30000</v>
      </c>
      <c r="AS69" s="90">
        <f>RANK(AR69,AR67:AR70,1)</f>
        <v>1</v>
      </c>
      <c r="AT69" s="60" t="str">
        <f t="shared" si="22"/>
        <v>Iran</v>
      </c>
      <c r="AU69" s="60">
        <f t="shared" si="22"/>
        <v>0</v>
      </c>
      <c r="AV69" s="60">
        <f t="shared" si="22"/>
        <v>0</v>
      </c>
      <c r="AW69" s="60">
        <f t="shared" si="22"/>
        <v>0</v>
      </c>
      <c r="AX69" s="60"/>
      <c r="AY69" s="60"/>
      <c r="AZ69" s="60"/>
      <c r="BA69" s="113">
        <v>3</v>
      </c>
      <c r="BB69" s="114" t="e">
        <f>VLOOKUP(3,AS67:AT70,2,FALSE)</f>
        <v>#N/A</v>
      </c>
      <c r="BC69" s="115"/>
      <c r="BD69" s="116" t="e">
        <f>VLOOKUP(3,AS67:AW70,3,FALSE)</f>
        <v>#N/A</v>
      </c>
      <c r="BE69" s="116" t="e">
        <f>VLOOKUP(3,AS67:AW70,4,FALSE)</f>
        <v>#N/A</v>
      </c>
      <c r="BF69" s="93" t="s">
        <v>12</v>
      </c>
      <c r="BG69" s="116" t="e">
        <f>VLOOKUP(3,AS67:AW70,5,FALSE)</f>
        <v>#N/A</v>
      </c>
      <c r="BH69" s="60"/>
      <c r="BI69" s="85"/>
      <c r="BJ69" s="85">
        <f>IF(E69&gt;G69,IF(Spielplan!E69&gt;Spielplan!G69,Punktemodus!$B$3,0),0)</f>
        <v>0</v>
      </c>
      <c r="BK69" s="85">
        <f>IF(E69=G69,IF(Spielplan!E69=Spielplan!G69,Punktemodus!$B$3,0),0)</f>
        <v>10</v>
      </c>
      <c r="BL69" s="85">
        <f>IF(E69&lt;G69,IF(Spielplan!E69&lt;Spielplan!G69,Punktemodus!$B$3,0),0)</f>
        <v>0</v>
      </c>
      <c r="BM69" s="85">
        <f>IF(E69=Spielplan!E69,IF(G69=Spielplan!G69,Punktemodus!$B$5,0),0)</f>
        <v>3</v>
      </c>
      <c r="BN69" s="85">
        <f>IF(E69=Spielplan!E69,Punktemodus!$B$7,0)</f>
        <v>1</v>
      </c>
      <c r="BO69" s="85">
        <f>IF(G69=Spielplan!G69,Punktemodus!$B$7,0)</f>
        <v>1</v>
      </c>
      <c r="BP69" s="137">
        <f>IF(Spielplan!E69="",0,SUM(BJ69:BO69))</f>
        <v>0</v>
      </c>
      <c r="BQ69" s="85"/>
      <c r="BR69" s="141"/>
      <c r="BS69" s="149" t="s">
        <v>23</v>
      </c>
      <c r="BT69" s="144" t="str">
        <f>Spielplan!$BL$33</f>
        <v/>
      </c>
      <c r="BU69" s="145"/>
      <c r="BV69" s="146">
        <f>Spielplan!$BN$33</f>
        <v>0</v>
      </c>
      <c r="BW69" s="134"/>
      <c r="BX69" s="148">
        <f>IF(BT33=BT69,Punktemodus!$B$11,0)</f>
        <v>10</v>
      </c>
      <c r="BY69" s="148">
        <f>IF(BT69=BT16,Punktemodus!B13,0)</f>
        <v>5</v>
      </c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373"/>
      <c r="CR69" s="374"/>
      <c r="CS69" s="374"/>
      <c r="CT69" s="374"/>
      <c r="CU69" s="374"/>
      <c r="CV69" s="375"/>
      <c r="CW69" s="134"/>
    </row>
    <row r="70" spans="1:101" ht="18.75" customHeight="1" thickBot="1" x14ac:dyDescent="0.3">
      <c r="A70" s="60"/>
      <c r="B70" s="60"/>
      <c r="C70" s="206" t="str">
        <f>H67</f>
        <v>Bosnien</v>
      </c>
      <c r="D70" s="207"/>
      <c r="E70" s="104"/>
      <c r="F70" s="93"/>
      <c r="G70" s="104"/>
      <c r="H70" s="206" t="str">
        <f>H68</f>
        <v>Nigeria</v>
      </c>
      <c r="I70" s="207"/>
      <c r="J70" s="60"/>
      <c r="K70" s="60" t="s">
        <v>104</v>
      </c>
      <c r="L70" s="60">
        <f t="shared" si="20"/>
        <v>0</v>
      </c>
      <c r="M70" s="60"/>
      <c r="N70" s="60">
        <f>IF($E70="",0,IF($E70&gt;$G70,3,IF($E70=$G70,1,0)))</f>
        <v>0</v>
      </c>
      <c r="O70" s="60"/>
      <c r="P70" s="60">
        <f>IF($G70="",0,IF($E70&gt;$G70,0,IF($E70=$G70,1,3)))</f>
        <v>0</v>
      </c>
      <c r="Q70" s="60"/>
      <c r="R70" s="60">
        <f>E70</f>
        <v>0</v>
      </c>
      <c r="S70" s="60"/>
      <c r="T70" s="60">
        <f>G70</f>
        <v>0</v>
      </c>
      <c r="U70" s="60"/>
      <c r="V70" s="60">
        <f>G70</f>
        <v>0</v>
      </c>
      <c r="W70" s="60"/>
      <c r="X70" s="60">
        <f>E70</f>
        <v>0</v>
      </c>
      <c r="Y70" s="60"/>
      <c r="Z70" s="60">
        <f>P73</f>
        <v>0</v>
      </c>
      <c r="AA70" s="60">
        <f>T73</f>
        <v>0</v>
      </c>
      <c r="AB70" s="60">
        <f>X73</f>
        <v>0</v>
      </c>
      <c r="AC70" s="60">
        <f>AA70-AB70</f>
        <v>0</v>
      </c>
      <c r="AD70" s="60">
        <f>IF(Z70&gt;Z67,-1,0)</f>
        <v>0</v>
      </c>
      <c r="AE70" s="60">
        <f>IF(Z70&gt;Z68,-1,0)</f>
        <v>0</v>
      </c>
      <c r="AF70" s="60">
        <f>IF(Z70&gt;Z69,-1,0)</f>
        <v>0</v>
      </c>
      <c r="AG70" s="60">
        <f>10000-(AJ70*1000+AM70*100+AK70*10)</f>
        <v>10000</v>
      </c>
      <c r="AH70" s="90">
        <f>RANK(AG70,AG67:AG70,1)</f>
        <v>1</v>
      </c>
      <c r="AI70" s="60" t="str">
        <f>H68</f>
        <v>Nigeria</v>
      </c>
      <c r="AJ70" s="60">
        <f t="shared" si="21"/>
        <v>0</v>
      </c>
      <c r="AK70" s="60">
        <f t="shared" si="21"/>
        <v>0</v>
      </c>
      <c r="AL70" s="60">
        <f t="shared" si="21"/>
        <v>0</v>
      </c>
      <c r="AM70" s="60">
        <f>AK70-AL70</f>
        <v>0</v>
      </c>
      <c r="AN70" s="187">
        <f>IF(AG67=AG70,IF(E71&gt;G71,AG67-0.1,AG67),AG67)</f>
        <v>10000</v>
      </c>
      <c r="AO70" s="187">
        <f>IF(AG68=AG70,IF(E70&gt;G70,AG68-0.1,AG68),AG68)</f>
        <v>10000</v>
      </c>
      <c r="AP70" s="187">
        <f>IF(AG69=AG70,IF(E68&gt;G68,AG69-0.1,AG69),AG69)</f>
        <v>10000</v>
      </c>
      <c r="AQ70" s="187"/>
      <c r="AR70" s="187">
        <f>AQ71</f>
        <v>30000</v>
      </c>
      <c r="AS70" s="90">
        <f>RANK(AR70,AR67:AR70,1)</f>
        <v>1</v>
      </c>
      <c r="AT70" s="60" t="str">
        <f t="shared" si="22"/>
        <v>Nigeria</v>
      </c>
      <c r="AU70" s="60">
        <f t="shared" si="22"/>
        <v>0</v>
      </c>
      <c r="AV70" s="60">
        <f t="shared" si="22"/>
        <v>0</v>
      </c>
      <c r="AW70" s="60">
        <f t="shared" si="22"/>
        <v>0</v>
      </c>
      <c r="AX70" s="60"/>
      <c r="AY70" s="60"/>
      <c r="AZ70" s="60"/>
      <c r="BA70" s="113">
        <v>4</v>
      </c>
      <c r="BB70" s="114" t="e">
        <f>VLOOKUP(4,AS67:AT70,2,FALSE)</f>
        <v>#N/A</v>
      </c>
      <c r="BC70" s="115"/>
      <c r="BD70" s="116" t="e">
        <f>VLOOKUP(4,AS67:AW70,3,FALSE)</f>
        <v>#N/A</v>
      </c>
      <c r="BE70" s="116" t="e">
        <f>VLOOKUP(4,AS67:AW70,4,FALSE)</f>
        <v>#N/A</v>
      </c>
      <c r="BF70" s="93" t="s">
        <v>12</v>
      </c>
      <c r="BG70" s="116" t="e">
        <f>VLOOKUP(4,AS67:AW70,5,FALSE)</f>
        <v>#N/A</v>
      </c>
      <c r="BH70" s="60"/>
      <c r="BI70" s="85"/>
      <c r="BJ70" s="85">
        <f>IF(E70&gt;G70,IF(Spielplan!E70&gt;Spielplan!G70,Punktemodus!$B$3,0),0)</f>
        <v>0</v>
      </c>
      <c r="BK70" s="85">
        <f>IF(E70=G70,IF(Spielplan!E70=Spielplan!G70,Punktemodus!$B$3,0),0)</f>
        <v>10</v>
      </c>
      <c r="BL70" s="85">
        <f>IF(E70&lt;G70,IF(Spielplan!E70&lt;Spielplan!G70,Punktemodus!$B$3,0),0)</f>
        <v>0</v>
      </c>
      <c r="BM70" s="85">
        <f>IF(E70=Spielplan!E70,IF(G70=Spielplan!G70,Punktemodus!$B$5,0),0)</f>
        <v>3</v>
      </c>
      <c r="BN70" s="85">
        <f>IF(E70=Spielplan!E70,Punktemodus!$B$7,0)</f>
        <v>1</v>
      </c>
      <c r="BO70" s="85">
        <f>IF(G70=Spielplan!G70,Punktemodus!$B$7,0)</f>
        <v>1</v>
      </c>
      <c r="BP70" s="137">
        <f>IF(Spielplan!E70="",0,SUM(BJ70:BO70))</f>
        <v>0</v>
      </c>
      <c r="BQ70" s="60"/>
      <c r="BR70" s="141"/>
      <c r="BS70" s="150"/>
      <c r="BT70" s="134"/>
      <c r="BU70" s="134"/>
      <c r="BV70" s="134"/>
      <c r="BW70" s="134"/>
      <c r="BX70" s="148"/>
      <c r="BY70" s="148"/>
      <c r="BZ70" s="134"/>
      <c r="CA70" s="134"/>
      <c r="CB70" s="134"/>
      <c r="CC70" s="134"/>
      <c r="CD70" s="134"/>
      <c r="CE70" s="134"/>
      <c r="CF70" s="144" t="str">
        <f>Spielplan!$BX$34</f>
        <v/>
      </c>
      <c r="CG70" s="145"/>
      <c r="CH70" s="146">
        <f>Spielplan!$BZ$34</f>
        <v>0</v>
      </c>
      <c r="CI70" s="134"/>
      <c r="CJ70" s="134">
        <f>IF(OR(CF70=$CF$18,CF70=$CF$19,CF70=$CF$34,CF70=$CF$35),Punktemodus!$B$19,0)</f>
        <v>30</v>
      </c>
      <c r="CK70" s="134"/>
      <c r="CL70" s="134"/>
      <c r="CM70" s="134"/>
      <c r="CN70" s="134"/>
      <c r="CO70" s="134"/>
      <c r="CP70" s="134"/>
      <c r="CQ70" s="155"/>
      <c r="CR70" s="155"/>
      <c r="CS70" s="155"/>
      <c r="CT70" s="155"/>
      <c r="CU70" s="155"/>
      <c r="CV70" s="155"/>
      <c r="CW70" s="134"/>
    </row>
    <row r="71" spans="1:101" ht="18.75" customHeight="1" thickBot="1" x14ac:dyDescent="0.3">
      <c r="A71" s="60"/>
      <c r="B71" s="60"/>
      <c r="C71" s="200" t="str">
        <f>C67</f>
        <v>Argentinien</v>
      </c>
      <c r="D71" s="201"/>
      <c r="E71" s="104"/>
      <c r="F71" s="93"/>
      <c r="G71" s="104"/>
      <c r="H71" s="200" t="str">
        <f>H68</f>
        <v>Nigeria</v>
      </c>
      <c r="I71" s="201"/>
      <c r="J71" s="60"/>
      <c r="K71" s="60" t="s">
        <v>105</v>
      </c>
      <c r="L71" s="60">
        <f t="shared" si="20"/>
        <v>0</v>
      </c>
      <c r="M71" s="60">
        <f>IF($E71="",0,IF($E71&gt;$G71,3,IF($E71=G71,1,0)))</f>
        <v>0</v>
      </c>
      <c r="N71" s="60"/>
      <c r="O71" s="60"/>
      <c r="P71" s="60">
        <f>IF($G71="",0,IF($E71&gt;$G71,0,IF($E71=$G71,1,3)))</f>
        <v>0</v>
      </c>
      <c r="Q71" s="60">
        <f>E71</f>
        <v>0</v>
      </c>
      <c r="R71" s="60"/>
      <c r="S71" s="60"/>
      <c r="T71" s="60">
        <f>G71</f>
        <v>0</v>
      </c>
      <c r="U71" s="60">
        <f>G71</f>
        <v>0</v>
      </c>
      <c r="V71" s="60"/>
      <c r="W71" s="60"/>
      <c r="X71" s="60">
        <f>E71</f>
        <v>0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187">
        <f>SUM(AN67:AN70)</f>
        <v>30000</v>
      </c>
      <c r="AO71" s="187">
        <f>SUM(AO67:AO70)</f>
        <v>30000</v>
      </c>
      <c r="AP71" s="187">
        <f>SUM(AP67:AP70)</f>
        <v>30000</v>
      </c>
      <c r="AQ71" s="187">
        <f>SUM(AQ67:AQ70)</f>
        <v>30000</v>
      </c>
      <c r="AR71" s="187"/>
      <c r="AS71" s="60"/>
      <c r="AT71" s="60"/>
      <c r="AU71" s="60"/>
      <c r="AV71" s="60"/>
      <c r="AW71" s="60"/>
      <c r="AX71" s="60"/>
      <c r="AY71" s="60"/>
      <c r="AZ71" s="60"/>
      <c r="BA71" s="92"/>
      <c r="BB71" s="60"/>
      <c r="BC71" s="60"/>
      <c r="BD71" s="60"/>
      <c r="BE71" s="60"/>
      <c r="BF71" s="60"/>
      <c r="BG71" s="60"/>
      <c r="BH71" s="60"/>
      <c r="BI71" s="60"/>
      <c r="BJ71" s="85">
        <f>IF(E71&gt;G71,IF(Spielplan!E71&gt;Spielplan!G71,Punktemodus!$B$3,0),0)</f>
        <v>0</v>
      </c>
      <c r="BK71" s="85">
        <f>IF(E71=G71,IF(Spielplan!E71=Spielplan!G71,Punktemodus!$B$3,0),0)</f>
        <v>10</v>
      </c>
      <c r="BL71" s="85">
        <f>IF(E71&lt;G71,IF(Spielplan!E71&lt;Spielplan!G71,Punktemodus!$B$3,0),0)</f>
        <v>0</v>
      </c>
      <c r="BM71" s="85">
        <f>IF(E71=Spielplan!E71,IF(G71=Spielplan!G71,Punktemodus!$B$5,0),0)</f>
        <v>3</v>
      </c>
      <c r="BN71" s="85">
        <f>IF(E71=Spielplan!E71,Punktemodus!$B$7,0)</f>
        <v>1</v>
      </c>
      <c r="BO71" s="85">
        <f>IF(G71=Spielplan!G71,Punktemodus!$B$7,0)</f>
        <v>1</v>
      </c>
      <c r="BP71" s="137">
        <f>IF(Spielplan!E71="",0,SUM(BJ71:BO71))</f>
        <v>0</v>
      </c>
      <c r="BQ71" s="60"/>
      <c r="BR71" s="141"/>
      <c r="BS71" s="134"/>
      <c r="BT71" s="134"/>
      <c r="BU71" s="134"/>
      <c r="BV71" s="134"/>
      <c r="BW71" s="134"/>
      <c r="BX71" s="148"/>
      <c r="BY71" s="148"/>
      <c r="BZ71" s="134"/>
      <c r="CA71" s="134"/>
      <c r="CB71" s="134"/>
      <c r="CC71" s="134"/>
      <c r="CD71" s="134"/>
      <c r="CE71" s="134"/>
      <c r="CF71" s="144" t="str">
        <f>Spielplan!$BX$35</f>
        <v/>
      </c>
      <c r="CG71" s="145"/>
      <c r="CH71" s="146">
        <f>Spielplan!$BZ$35</f>
        <v>0</v>
      </c>
      <c r="CI71" s="134"/>
      <c r="CJ71" s="134">
        <f>IF(OR(CF71=$CF$18,CF71=$CF$19,CF71=$CF$34,CF71=$CF$35),Punktemodus!$B$19,0)</f>
        <v>30</v>
      </c>
      <c r="CK71" s="134"/>
      <c r="CL71" s="134"/>
      <c r="CM71" s="134"/>
      <c r="CN71" s="134"/>
      <c r="CO71" s="134"/>
      <c r="CP71" s="134"/>
      <c r="CQ71" s="155"/>
      <c r="CR71" s="155"/>
      <c r="CS71" s="155"/>
      <c r="CT71" s="155"/>
      <c r="CU71" s="155"/>
      <c r="CV71" s="155"/>
      <c r="CW71" s="134"/>
    </row>
    <row r="72" spans="1:101" ht="18.75" customHeight="1" thickBot="1" x14ac:dyDescent="0.3">
      <c r="A72" s="60"/>
      <c r="B72" s="60"/>
      <c r="C72" s="206" t="str">
        <f>H67</f>
        <v>Bosnien</v>
      </c>
      <c r="D72" s="207"/>
      <c r="E72" s="104"/>
      <c r="F72" s="106"/>
      <c r="G72" s="104"/>
      <c r="H72" s="206" t="str">
        <f>C68</f>
        <v>Iran</v>
      </c>
      <c r="I72" s="207"/>
      <c r="J72" s="60"/>
      <c r="K72" s="60" t="s">
        <v>105</v>
      </c>
      <c r="L72" s="60">
        <f t="shared" si="20"/>
        <v>0</v>
      </c>
      <c r="M72" s="60"/>
      <c r="N72" s="60">
        <f>IF($E72="",0,IF($E72&gt;$G72,3,IF($E72=$G72,1,0)))</f>
        <v>0</v>
      </c>
      <c r="O72" s="60">
        <f>IF($G72="",0,IF($E72&gt;$G72,0,IF($E72=$G72,1,3)))</f>
        <v>0</v>
      </c>
      <c r="P72" s="60"/>
      <c r="Q72" s="60"/>
      <c r="R72" s="60">
        <f>E72</f>
        <v>0</v>
      </c>
      <c r="S72" s="60">
        <f>G72</f>
        <v>0</v>
      </c>
      <c r="T72" s="60"/>
      <c r="U72" s="60"/>
      <c r="V72" s="60">
        <f>G72</f>
        <v>0</v>
      </c>
      <c r="W72" s="60">
        <f>E72</f>
        <v>0</v>
      </c>
      <c r="X72" s="60"/>
      <c r="Y72" s="60"/>
      <c r="Z72" s="60" t="s">
        <v>30</v>
      </c>
      <c r="AA72" s="60"/>
      <c r="AB72" s="60"/>
      <c r="AC72" s="60"/>
      <c r="AD72" s="60"/>
      <c r="AE72" s="60"/>
      <c r="AF72" s="60"/>
      <c r="AG72" s="60" t="b">
        <f>OR(AG67=AG68,AG67=AG69,AG67=AG70,AG68=AG69,AG68=AG70,AG69=AG70)</f>
        <v>1</v>
      </c>
      <c r="AH72" s="60"/>
      <c r="AI72" s="60"/>
      <c r="AJ72" s="60"/>
      <c r="AK72" s="60"/>
      <c r="AL72" s="60"/>
      <c r="AM72" s="60"/>
      <c r="AN72" s="60"/>
      <c r="AO72" s="60" t="s">
        <v>34</v>
      </c>
      <c r="AP72" s="60"/>
      <c r="AQ72" s="60"/>
      <c r="AR72" s="60" t="b">
        <f>OR(AR67=AR68,AR67=AR69,AR67=AR70,AR68=AR69,AR68=AR70,AR69=AR70)</f>
        <v>1</v>
      </c>
      <c r="AS72" s="60"/>
      <c r="AT72" s="60"/>
      <c r="AU72" s="60"/>
      <c r="AV72" s="60"/>
      <c r="AW72" s="60"/>
      <c r="AX72" s="60"/>
      <c r="AY72" s="60"/>
      <c r="AZ72" s="60"/>
      <c r="BA72" s="92"/>
      <c r="BB72" s="60"/>
      <c r="BC72" s="60"/>
      <c r="BD72" s="60"/>
      <c r="BE72" s="60"/>
      <c r="BF72" s="60"/>
      <c r="BG72" s="60"/>
      <c r="BH72" s="60"/>
      <c r="BI72" s="60"/>
      <c r="BJ72" s="85">
        <f>IF(E72&gt;G72,IF(Spielplan!E72&gt;Spielplan!G72,Punktemodus!$B$3,0),0)</f>
        <v>0</v>
      </c>
      <c r="BK72" s="85">
        <f>IF(E72=G72,IF(Spielplan!E72=Spielplan!G72,Punktemodus!$B$3,0),0)</f>
        <v>10</v>
      </c>
      <c r="BL72" s="85">
        <f>IF(E72&lt;G72,IF(Spielplan!E72&lt;Spielplan!G72,Punktemodus!$B$3,0),0)</f>
        <v>0</v>
      </c>
      <c r="BM72" s="85">
        <f>IF(E72=Spielplan!E72,IF(G72=Spielplan!G72,Punktemodus!$B$5,0),0)</f>
        <v>3</v>
      </c>
      <c r="BN72" s="85">
        <f>IF(E72=Spielplan!E72,Punktemodus!$B$7,0)</f>
        <v>1</v>
      </c>
      <c r="BO72" s="85">
        <f>IF(G72=Spielplan!G72,Punktemodus!$B$7,0)</f>
        <v>1</v>
      </c>
      <c r="BP72" s="137">
        <f>IF(Spielplan!E72="",0,SUM(BJ72:BO72))</f>
        <v>0</v>
      </c>
      <c r="BQ72" s="60"/>
      <c r="BR72" s="141"/>
      <c r="BS72" s="153" t="s">
        <v>126</v>
      </c>
      <c r="BT72" s="144" t="str">
        <f>Spielplan!$BL$36</f>
        <v/>
      </c>
      <c r="BU72" s="145"/>
      <c r="BV72" s="146">
        <f>Spielplan!$BN$36</f>
        <v>0</v>
      </c>
      <c r="BW72" s="147"/>
      <c r="BX72" s="148">
        <f>IF(BT36=BT72,Punktemodus!$B$11,0)</f>
        <v>10</v>
      </c>
      <c r="BY72" s="148">
        <f>IF(BT72=BT21,Punktemodus!B13,0)</f>
        <v>5</v>
      </c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55"/>
      <c r="CR72" s="155"/>
      <c r="CS72" s="155"/>
      <c r="CT72" s="155"/>
      <c r="CU72" s="155"/>
      <c r="CV72" s="155"/>
      <c r="CW72" s="134"/>
    </row>
    <row r="73" spans="1:101" ht="18.75" customHeight="1" thickBot="1" x14ac:dyDescent="0.25">
      <c r="A73" s="60"/>
      <c r="B73" s="60"/>
      <c r="C73" s="136" t="str">
        <f>IF(G72="","",IF(AR72=TRUE,"Achtung: Fehler in Tabelle!",""))</f>
        <v/>
      </c>
      <c r="D73" s="60"/>
      <c r="E73" s="85"/>
      <c r="F73" s="60"/>
      <c r="G73" s="85"/>
      <c r="H73" s="60"/>
      <c r="I73" s="60"/>
      <c r="J73" s="60"/>
      <c r="K73" s="60"/>
      <c r="L73" s="60"/>
      <c r="M73" s="60">
        <f t="shared" ref="M73:X73" si="23">SUM(M67:M72)</f>
        <v>0</v>
      </c>
      <c r="N73" s="60">
        <f t="shared" si="23"/>
        <v>0</v>
      </c>
      <c r="O73" s="60">
        <f t="shared" si="23"/>
        <v>0</v>
      </c>
      <c r="P73" s="60">
        <f t="shared" si="23"/>
        <v>0</v>
      </c>
      <c r="Q73" s="60">
        <f t="shared" si="23"/>
        <v>0</v>
      </c>
      <c r="R73" s="60">
        <f t="shared" si="23"/>
        <v>0</v>
      </c>
      <c r="S73" s="60">
        <f t="shared" si="23"/>
        <v>0</v>
      </c>
      <c r="T73" s="60">
        <f t="shared" si="23"/>
        <v>0</v>
      </c>
      <c r="U73" s="60">
        <f t="shared" si="23"/>
        <v>0</v>
      </c>
      <c r="V73" s="60">
        <f t="shared" si="23"/>
        <v>0</v>
      </c>
      <c r="W73" s="60">
        <f t="shared" si="23"/>
        <v>0</v>
      </c>
      <c r="X73" s="60">
        <f t="shared" si="23"/>
        <v>0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160">
        <f>SUM(BP67:BP72)</f>
        <v>0</v>
      </c>
      <c r="BQ73" s="60"/>
      <c r="BR73" s="141"/>
      <c r="BS73" s="149" t="s">
        <v>127</v>
      </c>
      <c r="BT73" s="144" t="str">
        <f>Spielplan!$BL$37</f>
        <v/>
      </c>
      <c r="BU73" s="145"/>
      <c r="BV73" s="146">
        <f>Spielplan!$BN$37</f>
        <v>0</v>
      </c>
      <c r="BW73" s="134"/>
      <c r="BX73" s="148">
        <f>IF(BT37=BT73,Punktemodus!$B$11,0)</f>
        <v>10</v>
      </c>
      <c r="BY73" s="148">
        <f>IF(BT73=BT20,Punktemodus!B13,0)</f>
        <v>5</v>
      </c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55"/>
      <c r="CR73" s="155"/>
      <c r="CS73" s="155"/>
      <c r="CT73" s="155"/>
      <c r="CU73" s="155"/>
      <c r="CV73" s="155"/>
      <c r="CW73" s="134"/>
    </row>
    <row r="74" spans="1:101" ht="18.75" customHeight="1" thickBot="1" x14ac:dyDescent="0.3">
      <c r="A74" s="60"/>
      <c r="B74" s="60"/>
      <c r="C74" s="60"/>
      <c r="D74" s="60"/>
      <c r="E74" s="85"/>
      <c r="F74" s="60"/>
      <c r="G74" s="85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138"/>
      <c r="BQ74" s="60"/>
      <c r="BR74" s="141"/>
      <c r="BS74" s="150"/>
      <c r="BT74" s="134"/>
      <c r="BU74" s="134"/>
      <c r="BV74" s="134"/>
      <c r="BW74" s="134"/>
      <c r="BX74" s="148"/>
      <c r="BY74" s="148"/>
      <c r="BZ74" s="134"/>
      <c r="CA74" s="144" t="str">
        <f>Spielplan!$BS$38</f>
        <v/>
      </c>
      <c r="CB74" s="145"/>
      <c r="CC74" s="146">
        <f>Spielplan!$BU$38</f>
        <v>0</v>
      </c>
      <c r="CD74" s="147"/>
      <c r="CE74" s="134">
        <f>IF(CA74=CA38,Punktemodus!B15,0)</f>
        <v>20</v>
      </c>
      <c r="CF74" s="148">
        <f>IF(OR(CA74=$CA$14,CA74=$CA$15,CA74=$CA$22,CA74=$CA$23,CA74=$CA$30,CA74=$CA$31,CA74=$CA$39),Punktemodus!B17,0)</f>
        <v>10</v>
      </c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</row>
    <row r="75" spans="1:101" ht="18.75" customHeight="1" thickBot="1" x14ac:dyDescent="0.25">
      <c r="A75" s="60"/>
      <c r="B75" s="60"/>
      <c r="C75" s="60"/>
      <c r="D75" s="60"/>
      <c r="E75" s="85"/>
      <c r="F75" s="60"/>
      <c r="G75" s="85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138"/>
      <c r="BQ75" s="60"/>
      <c r="BR75" s="141"/>
      <c r="BS75" s="134"/>
      <c r="BT75" s="134"/>
      <c r="BU75" s="134"/>
      <c r="BV75" s="134"/>
      <c r="BW75" s="134"/>
      <c r="BX75" s="148"/>
      <c r="BY75" s="148"/>
      <c r="BZ75" s="134"/>
      <c r="CA75" s="144" t="str">
        <f>Spielplan!$BS$39</f>
        <v/>
      </c>
      <c r="CB75" s="145"/>
      <c r="CC75" s="146">
        <f>Spielplan!$BU$39</f>
        <v>0</v>
      </c>
      <c r="CD75" s="134"/>
      <c r="CE75" s="134">
        <f>IF(CA75=CA39,Punktemodus!B15,0)</f>
        <v>20</v>
      </c>
      <c r="CF75" s="148">
        <f>IF(OR(CA75=$CA$14,CA75=$CA$15,CA75=$CA$22,CA75=$CA$23,CA75=$CA$30,CA75=$CA$31,CA75=$CA$38),Punktemodus!B17,0)</f>
        <v>10</v>
      </c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</row>
    <row r="76" spans="1:101" ht="18.75" customHeight="1" thickBot="1" x14ac:dyDescent="0.3">
      <c r="A76" s="60"/>
      <c r="B76" s="60"/>
      <c r="C76" s="88" t="s">
        <v>92</v>
      </c>
      <c r="D76" s="60"/>
      <c r="E76" s="85"/>
      <c r="F76" s="60"/>
      <c r="G76" s="85"/>
      <c r="H76" s="60"/>
      <c r="I76" s="60"/>
      <c r="J76" s="60"/>
      <c r="K76" s="60"/>
      <c r="L76" s="60"/>
      <c r="M76" s="60" t="s">
        <v>4</v>
      </c>
      <c r="N76" s="60"/>
      <c r="O76" s="60"/>
      <c r="P76" s="60"/>
      <c r="Q76" s="60" t="s">
        <v>6</v>
      </c>
      <c r="R76" s="60"/>
      <c r="S76" s="60"/>
      <c r="T76" s="60"/>
      <c r="U76" s="60" t="s">
        <v>7</v>
      </c>
      <c r="V76" s="60"/>
      <c r="W76" s="60"/>
      <c r="X76" s="60"/>
      <c r="Y76" s="60"/>
      <c r="Z76" s="60" t="s">
        <v>4</v>
      </c>
      <c r="AA76" s="60" t="s">
        <v>5</v>
      </c>
      <c r="AB76" s="60"/>
      <c r="AC76" s="60"/>
      <c r="AD76" s="60" t="s">
        <v>9</v>
      </c>
      <c r="AE76" s="60"/>
      <c r="AF76" s="60"/>
      <c r="AG76" s="60"/>
      <c r="AH76" s="60" t="s">
        <v>32</v>
      </c>
      <c r="AI76" s="60"/>
      <c r="AJ76" s="60"/>
      <c r="AK76" s="60"/>
      <c r="AL76" s="60"/>
      <c r="AM76" s="60"/>
      <c r="AN76" s="60" t="s">
        <v>35</v>
      </c>
      <c r="AO76" s="60"/>
      <c r="AP76" s="60"/>
      <c r="AQ76" s="60"/>
      <c r="AR76" s="60"/>
      <c r="AS76" s="60" t="s">
        <v>33</v>
      </c>
      <c r="AT76" s="60"/>
      <c r="AU76" s="60"/>
      <c r="AV76" s="60"/>
      <c r="AW76" s="60"/>
      <c r="AX76" s="60"/>
      <c r="AY76" s="60"/>
      <c r="AZ76" s="60"/>
      <c r="BA76" s="60"/>
      <c r="BB76" s="89" t="s">
        <v>10</v>
      </c>
      <c r="BC76" s="60"/>
      <c r="BD76" s="90" t="s">
        <v>4</v>
      </c>
      <c r="BE76" s="60"/>
      <c r="BF76" s="61" t="s">
        <v>5</v>
      </c>
      <c r="BG76" s="60"/>
      <c r="BH76" s="60"/>
      <c r="BI76" s="85"/>
      <c r="BJ76" s="60"/>
      <c r="BK76" s="60"/>
      <c r="BL76" s="60"/>
      <c r="BM76" s="60"/>
      <c r="BN76" s="60"/>
      <c r="BO76" s="60"/>
      <c r="BP76" s="138"/>
      <c r="BQ76" s="85"/>
      <c r="BR76" s="141"/>
      <c r="BS76" s="153" t="s">
        <v>128</v>
      </c>
      <c r="BT76" s="144" t="str">
        <f>Spielplan!$BL$40</f>
        <v/>
      </c>
      <c r="BU76" s="145"/>
      <c r="BV76" s="146">
        <f>Spielplan!$BN$40</f>
        <v>0</v>
      </c>
      <c r="BW76" s="147"/>
      <c r="BX76" s="148">
        <f>IF(BT40=BT76,Punktemodus!$B$11,0)</f>
        <v>10</v>
      </c>
      <c r="BY76" s="148">
        <f>IF(BT76=BT25,Punktemodus!B13,0)</f>
        <v>5</v>
      </c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</row>
    <row r="77" spans="1:101" ht="18.75" customHeight="1" thickBot="1" x14ac:dyDescent="0.25">
      <c r="A77" s="60"/>
      <c r="B77" s="60"/>
      <c r="C77" s="60"/>
      <c r="D77" s="60"/>
      <c r="E77" s="85"/>
      <c r="F77" s="60"/>
      <c r="G77" s="85"/>
      <c r="H77" s="60"/>
      <c r="I77" s="60"/>
      <c r="J77" s="60"/>
      <c r="K77" s="60"/>
      <c r="L77" s="60"/>
      <c r="M77" s="60" t="s">
        <v>0</v>
      </c>
      <c r="N77" s="60" t="s">
        <v>1</v>
      </c>
      <c r="O77" s="60" t="s">
        <v>2</v>
      </c>
      <c r="P77" s="60" t="s">
        <v>3</v>
      </c>
      <c r="Q77" s="60" t="s">
        <v>0</v>
      </c>
      <c r="R77" s="60" t="s">
        <v>1</v>
      </c>
      <c r="S77" s="60" t="s">
        <v>2</v>
      </c>
      <c r="T77" s="60" t="s">
        <v>3</v>
      </c>
      <c r="U77" s="60" t="s">
        <v>0</v>
      </c>
      <c r="V77" s="60" t="s">
        <v>1</v>
      </c>
      <c r="W77" s="60" t="s">
        <v>2</v>
      </c>
      <c r="X77" s="60" t="s">
        <v>3</v>
      </c>
      <c r="Y77" s="60"/>
      <c r="Z77" s="60" t="s">
        <v>8</v>
      </c>
      <c r="AA77" s="60"/>
      <c r="AB77" s="60"/>
      <c r="AC77" s="60"/>
      <c r="AD77" s="60"/>
      <c r="AE77" s="60"/>
      <c r="AF77" s="60"/>
      <c r="AG77" s="60"/>
      <c r="AH77" s="60" t="s">
        <v>31</v>
      </c>
      <c r="AI77" s="60"/>
      <c r="AJ77" s="60"/>
      <c r="AK77" s="60"/>
      <c r="AL77" s="60"/>
      <c r="AM77" s="60"/>
      <c r="AN77" s="60" t="str">
        <f>AI78</f>
        <v>Deutschland</v>
      </c>
      <c r="AO77" s="60" t="str">
        <f>AI79</f>
        <v>Portugal</v>
      </c>
      <c r="AP77" s="60" t="str">
        <f>AI80</f>
        <v>Ghana</v>
      </c>
      <c r="AQ77" s="60" t="str">
        <f>AI81</f>
        <v>USA</v>
      </c>
      <c r="AR77" s="60"/>
      <c r="AS77" s="60" t="s">
        <v>31</v>
      </c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85"/>
      <c r="BJ77" s="85"/>
      <c r="BK77" s="85"/>
      <c r="BL77" s="85"/>
      <c r="BM77" s="85"/>
      <c r="BN77" s="85"/>
      <c r="BO77" s="85"/>
      <c r="BP77" s="137"/>
      <c r="BQ77" s="85"/>
      <c r="BR77" s="141"/>
      <c r="BS77" s="149" t="s">
        <v>129</v>
      </c>
      <c r="BT77" s="144" t="str">
        <f>Spielplan!$BL$41</f>
        <v/>
      </c>
      <c r="BU77" s="145"/>
      <c r="BV77" s="146">
        <f>Spielplan!$BN$41</f>
        <v>0</v>
      </c>
      <c r="BW77" s="134"/>
      <c r="BX77" s="148">
        <f>IF(BT41=BT77,Punktemodus!$B$11,0)</f>
        <v>10</v>
      </c>
      <c r="BY77" s="148">
        <f>IF(BT77=BT24,Punktemodus!B13,0)</f>
        <v>5</v>
      </c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</row>
    <row r="78" spans="1:101" ht="18.75" customHeight="1" thickBot="1" x14ac:dyDescent="0.3">
      <c r="A78" s="60"/>
      <c r="B78" s="60"/>
      <c r="C78" s="211" t="str">
        <f>Spielplan!$C$78</f>
        <v>Deutschland</v>
      </c>
      <c r="D78" s="212"/>
      <c r="E78" s="104"/>
      <c r="F78" s="93"/>
      <c r="G78" s="104"/>
      <c r="H78" s="211" t="str">
        <f>Spielplan!$H$78</f>
        <v>Portugal</v>
      </c>
      <c r="I78" s="212"/>
      <c r="J78" s="60"/>
      <c r="K78" s="60" t="s">
        <v>108</v>
      </c>
      <c r="L78" s="60">
        <f t="shared" ref="L78:L83" si="24">IF(E78-G78&gt;0,1,IF(G78=E78,0,-1))</f>
        <v>0</v>
      </c>
      <c r="M78" s="60">
        <f>IF($E78="",0,IF($E78&gt;$G78,3,IF($E78=G78,1,0)))</f>
        <v>0</v>
      </c>
      <c r="N78" s="60">
        <f>IF($G78="",0,IF($E78&gt;$G78,0,IF($E78=G78,1,3)))</f>
        <v>0</v>
      </c>
      <c r="O78" s="60"/>
      <c r="P78" s="60"/>
      <c r="Q78" s="60">
        <f>E78</f>
        <v>0</v>
      </c>
      <c r="R78" s="60">
        <f>G78</f>
        <v>0</v>
      </c>
      <c r="S78" s="60"/>
      <c r="T78" s="60"/>
      <c r="U78" s="60">
        <f>G78</f>
        <v>0</v>
      </c>
      <c r="V78" s="60">
        <f>E78</f>
        <v>0</v>
      </c>
      <c r="W78" s="60"/>
      <c r="X78" s="60"/>
      <c r="Y78" s="60"/>
      <c r="Z78" s="60">
        <f>M84</f>
        <v>0</v>
      </c>
      <c r="AA78" s="60">
        <f>Q84</f>
        <v>0</v>
      </c>
      <c r="AB78" s="60">
        <f>U84</f>
        <v>0</v>
      </c>
      <c r="AC78" s="60">
        <f>AA78-AB78</f>
        <v>0</v>
      </c>
      <c r="AD78" s="60">
        <f>IF(Z78&gt;Z79,-1,0)</f>
        <v>0</v>
      </c>
      <c r="AE78" s="60">
        <f>IF(Z78&gt;Z80,-1,0)</f>
        <v>0</v>
      </c>
      <c r="AF78" s="60">
        <f>IF(Z78&gt;Z81,-1,0)</f>
        <v>0</v>
      </c>
      <c r="AG78" s="60">
        <f>10000-(AJ78*1000+AM78*100+AK78*10)</f>
        <v>10000</v>
      </c>
      <c r="AH78" s="90">
        <f>RANK(AG78,AG78:AG81,1)</f>
        <v>1</v>
      </c>
      <c r="AI78" s="60" t="str">
        <f>C78</f>
        <v>Deutschland</v>
      </c>
      <c r="AJ78" s="60">
        <f t="shared" ref="AJ78:AL81" si="25">Z78</f>
        <v>0</v>
      </c>
      <c r="AK78" s="60">
        <f t="shared" si="25"/>
        <v>0</v>
      </c>
      <c r="AL78" s="60">
        <f t="shared" si="25"/>
        <v>0</v>
      </c>
      <c r="AM78" s="60">
        <f>AK78-AL78</f>
        <v>0</v>
      </c>
      <c r="AN78" s="187"/>
      <c r="AO78" s="187">
        <f>IF(AG79=AG78,IF(G78&gt;E78,AG79-0.1,AG79),AG79)</f>
        <v>10000</v>
      </c>
      <c r="AP78" s="187">
        <f>IF(AG80=AG78,IF(G80&gt;E80,AG80-0.1,AG80),AG80)</f>
        <v>10000</v>
      </c>
      <c r="AQ78" s="187">
        <f>IF(AG81=AG78,IF(G82&gt;E82,AG81-0.1,AG81),AG81)</f>
        <v>10000</v>
      </c>
      <c r="AR78" s="187">
        <f>AN82</f>
        <v>30000</v>
      </c>
      <c r="AS78" s="90">
        <f>RANK(AR78,AR78:AR81,1)</f>
        <v>1</v>
      </c>
      <c r="AT78" s="60" t="str">
        <f t="shared" ref="AT78:AW81" si="26">AI78</f>
        <v>Deutschland</v>
      </c>
      <c r="AU78" s="60">
        <f t="shared" si="26"/>
        <v>0</v>
      </c>
      <c r="AV78" s="60">
        <f t="shared" si="26"/>
        <v>0</v>
      </c>
      <c r="AW78" s="60">
        <f t="shared" si="26"/>
        <v>0</v>
      </c>
      <c r="AX78" s="60"/>
      <c r="AY78" s="60"/>
      <c r="AZ78" s="60"/>
      <c r="BA78" s="213">
        <v>1</v>
      </c>
      <c r="BB78" s="211" t="str">
        <f>VLOOKUP(1,AS78:AT81,2,FALSE)</f>
        <v>Deutschland</v>
      </c>
      <c r="BC78" s="214"/>
      <c r="BD78" s="215">
        <f>VLOOKUP(1,AS78:AW81,3,FALSE)</f>
        <v>0</v>
      </c>
      <c r="BE78" s="216">
        <f>VLOOKUP(1,AS78:AW81,4,FALSE)</f>
        <v>0</v>
      </c>
      <c r="BF78" s="93" t="s">
        <v>12</v>
      </c>
      <c r="BG78" s="216">
        <f>VLOOKUP(1,AS78:AW81,5,FALSE)</f>
        <v>0</v>
      </c>
      <c r="BH78" s="217" t="s">
        <v>123</v>
      </c>
      <c r="BI78" s="85"/>
      <c r="BJ78" s="85">
        <f>IF(E78&gt;G78,IF(Spielplan!E78&gt;Spielplan!G78,Punktemodus!$B$3,0),0)</f>
        <v>0</v>
      </c>
      <c r="BK78" s="85">
        <f>IF(E78=G78,IF(Spielplan!E78=Spielplan!G78,Punktemodus!$B$3,0),0)</f>
        <v>10</v>
      </c>
      <c r="BL78" s="85">
        <f>IF(E78&lt;G78,IF(Spielplan!E78&lt;Spielplan!G78,Punktemodus!$B$3,0),0)</f>
        <v>0</v>
      </c>
      <c r="BM78" s="85">
        <f>IF(E78=Spielplan!E78,IF(G78=Spielplan!G78,Punktemodus!$B$5,0),0)</f>
        <v>3</v>
      </c>
      <c r="BN78" s="85">
        <f>IF(E78=Spielplan!E78,Punktemodus!$B$7,0)</f>
        <v>1</v>
      </c>
      <c r="BO78" s="85">
        <f>IF(G78=Spielplan!G78,Punktemodus!$B$7,0)</f>
        <v>1</v>
      </c>
      <c r="BP78" s="137">
        <f>IF(Spielplan!E78="",0,SUM(BJ78:BO78))</f>
        <v>0</v>
      </c>
      <c r="BQ78" s="85"/>
      <c r="BR78" s="141"/>
      <c r="BS78" s="150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</row>
    <row r="79" spans="1:101" ht="18.75" customHeight="1" thickBot="1" x14ac:dyDescent="0.3">
      <c r="A79" s="60"/>
      <c r="B79" s="60"/>
      <c r="C79" s="218" t="str">
        <f>Spielplan!$C$79</f>
        <v>Ghana</v>
      </c>
      <c r="D79" s="219"/>
      <c r="E79" s="104"/>
      <c r="F79" s="93"/>
      <c r="G79" s="104"/>
      <c r="H79" s="218" t="str">
        <f>Spielplan!$H$79</f>
        <v>USA</v>
      </c>
      <c r="I79" s="219"/>
      <c r="J79" s="60"/>
      <c r="K79" s="60" t="s">
        <v>109</v>
      </c>
      <c r="L79" s="60">
        <f t="shared" si="24"/>
        <v>0</v>
      </c>
      <c r="M79" s="60"/>
      <c r="N79" s="60"/>
      <c r="O79" s="60">
        <f>IF($E79="",0,IF($E79&gt;$G79,3,IF($E79=$G79,1,0)))</f>
        <v>0</v>
      </c>
      <c r="P79" s="60">
        <f>IF($G79="",0,IF($E79&gt;$G79,0,IF($E79=$G79,1,3)))</f>
        <v>0</v>
      </c>
      <c r="Q79" s="60"/>
      <c r="R79" s="60"/>
      <c r="S79" s="60">
        <f>E79</f>
        <v>0</v>
      </c>
      <c r="T79" s="60">
        <f>G79</f>
        <v>0</v>
      </c>
      <c r="U79" s="60"/>
      <c r="V79" s="60"/>
      <c r="W79" s="60">
        <f>G79</f>
        <v>0</v>
      </c>
      <c r="X79" s="60">
        <f>E79</f>
        <v>0</v>
      </c>
      <c r="Y79" s="60"/>
      <c r="Z79" s="60">
        <f>N84</f>
        <v>0</v>
      </c>
      <c r="AA79" s="60">
        <f>R84</f>
        <v>0</v>
      </c>
      <c r="AB79" s="60">
        <f>V84</f>
        <v>0</v>
      </c>
      <c r="AC79" s="60">
        <f>AA79-AB79</f>
        <v>0</v>
      </c>
      <c r="AD79" s="60">
        <f>IF(Z79&gt;Z78,-1,0)</f>
        <v>0</v>
      </c>
      <c r="AE79" s="60">
        <f>IF(Z79&gt;Z80,-1,0)</f>
        <v>0</v>
      </c>
      <c r="AF79" s="60">
        <f>IF(Z79&gt;Z81,-1,0)</f>
        <v>0</v>
      </c>
      <c r="AG79" s="60">
        <f>10000-(AJ79*1000+AM79*100+AK79*10)</f>
        <v>10000</v>
      </c>
      <c r="AH79" s="90">
        <f>RANK(AG79,AG78:AG81,1)</f>
        <v>1</v>
      </c>
      <c r="AI79" s="60" t="str">
        <f>H78</f>
        <v>Portugal</v>
      </c>
      <c r="AJ79" s="60">
        <f t="shared" si="25"/>
        <v>0</v>
      </c>
      <c r="AK79" s="60">
        <f t="shared" si="25"/>
        <v>0</v>
      </c>
      <c r="AL79" s="60">
        <f t="shared" si="25"/>
        <v>0</v>
      </c>
      <c r="AM79" s="60">
        <f>AK79-AL79</f>
        <v>0</v>
      </c>
      <c r="AN79" s="187">
        <f>IF(AG78=AG79,IF(E78&gt;G78,AG78-0.1,AG78),AG78)</f>
        <v>10000</v>
      </c>
      <c r="AO79" s="187"/>
      <c r="AP79" s="187">
        <f>IF(AG80=AG79,IF(G83&gt;E83,AG80-0.1,AG80),AG80)</f>
        <v>10000</v>
      </c>
      <c r="AQ79" s="187">
        <f>IF(AG81=AG79,IF(G81&gt;E81,AG81-0.1,AG81),AG81)</f>
        <v>10000</v>
      </c>
      <c r="AR79" s="187">
        <f>AO82</f>
        <v>30000</v>
      </c>
      <c r="AS79" s="90">
        <f>RANK(AR79,AR78:AR81,1)</f>
        <v>1</v>
      </c>
      <c r="AT79" s="60" t="str">
        <f t="shared" si="26"/>
        <v>Portugal</v>
      </c>
      <c r="AU79" s="60">
        <f t="shared" si="26"/>
        <v>0</v>
      </c>
      <c r="AV79" s="60">
        <f t="shared" si="26"/>
        <v>0</v>
      </c>
      <c r="AW79" s="60">
        <f t="shared" si="26"/>
        <v>0</v>
      </c>
      <c r="AX79" s="60"/>
      <c r="AY79" s="60"/>
      <c r="AZ79" s="60"/>
      <c r="BA79" s="220">
        <v>2</v>
      </c>
      <c r="BB79" s="218" t="e">
        <f>VLOOKUP(2,AS78:AT81,2,FALSE)</f>
        <v>#N/A</v>
      </c>
      <c r="BC79" s="221"/>
      <c r="BD79" s="222" t="e">
        <f>VLOOKUP(2,AS78:AW81,3,FALSE)</f>
        <v>#N/A</v>
      </c>
      <c r="BE79" s="223" t="e">
        <f>VLOOKUP(2,AS78:AW81,4,FALSE)</f>
        <v>#N/A</v>
      </c>
      <c r="BF79" s="93" t="s">
        <v>12</v>
      </c>
      <c r="BG79" s="223" t="e">
        <f>VLOOKUP(2,AS78:AW81,5,FALSE)</f>
        <v>#N/A</v>
      </c>
      <c r="BH79" s="223" t="s">
        <v>129</v>
      </c>
      <c r="BI79" s="85"/>
      <c r="BJ79" s="85">
        <f>IF(E79&gt;G79,IF(Spielplan!E79&gt;Spielplan!G79,Punktemodus!$B$3,0),0)</f>
        <v>0</v>
      </c>
      <c r="BK79" s="85">
        <f>IF(E79=G79,IF(Spielplan!E79=Spielplan!G79,Punktemodus!$B$3,0),0)</f>
        <v>10</v>
      </c>
      <c r="BL79" s="85">
        <f>IF(E79&lt;G79,IF(Spielplan!E79&lt;Spielplan!G79,Punktemodus!$B$3,0),0)</f>
        <v>0</v>
      </c>
      <c r="BM79" s="85">
        <f>IF(E79=Spielplan!E79,IF(G79=Spielplan!G79,Punktemodus!$B$5,0),0)</f>
        <v>3</v>
      </c>
      <c r="BN79" s="85">
        <f>IF(E79=Spielplan!E79,Punktemodus!$B$7,0)</f>
        <v>1</v>
      </c>
      <c r="BO79" s="85">
        <f>IF(G79=Spielplan!G79,Punktemodus!$B$7,0)</f>
        <v>1</v>
      </c>
      <c r="BP79" s="137">
        <f>IF(Spielplan!E79="",0,SUM(BJ79:BO79))</f>
        <v>0</v>
      </c>
      <c r="BQ79" s="85"/>
      <c r="BR79" s="141"/>
      <c r="BS79" s="134"/>
      <c r="BT79" s="134"/>
      <c r="BU79" s="134"/>
      <c r="BV79" s="134"/>
      <c r="BW79" s="134"/>
      <c r="BX79" s="134"/>
      <c r="BY79" s="134"/>
      <c r="BZ79" s="161">
        <f>SUM(BX48:BY77)</f>
        <v>240</v>
      </c>
      <c r="CA79" s="134"/>
      <c r="CB79" s="134"/>
      <c r="CC79" s="134"/>
      <c r="CD79" s="134"/>
      <c r="CE79" s="161">
        <f>CE50+CF50+CE51+CF51+CE58+CF58+CE59+CF59+CE66+CF66+CE67+CF67+CE74+CF74+CE75+CF75</f>
        <v>240</v>
      </c>
      <c r="CF79" s="134"/>
      <c r="CG79" s="134"/>
      <c r="CH79" s="134"/>
      <c r="CI79" s="134"/>
      <c r="CJ79" s="161">
        <f>CJ54+CJ55+CJ70+CJ71</f>
        <v>120</v>
      </c>
      <c r="CK79" s="134"/>
      <c r="CL79" s="134"/>
      <c r="CM79" s="134"/>
      <c r="CN79" s="134"/>
      <c r="CO79" s="161">
        <f>SUM(CO59:CO60)</f>
        <v>80</v>
      </c>
      <c r="CP79" s="134"/>
      <c r="CQ79" s="134"/>
      <c r="CR79" s="134"/>
      <c r="CS79" s="161">
        <f>CS54</f>
        <v>50</v>
      </c>
      <c r="CT79" s="134"/>
      <c r="CU79" s="134"/>
      <c r="CV79" s="134"/>
      <c r="CW79" s="134"/>
    </row>
    <row r="80" spans="1:101" ht="18.75" customHeight="1" thickBot="1" x14ac:dyDescent="0.3">
      <c r="A80" s="60"/>
      <c r="B80" s="60"/>
      <c r="C80" s="211" t="str">
        <f>C78</f>
        <v>Deutschland</v>
      </c>
      <c r="D80" s="212"/>
      <c r="E80" s="104"/>
      <c r="F80" s="93"/>
      <c r="G80" s="104"/>
      <c r="H80" s="211" t="str">
        <f>C79</f>
        <v>Ghana</v>
      </c>
      <c r="I80" s="212"/>
      <c r="J80" s="60"/>
      <c r="K80" s="60" t="s">
        <v>110</v>
      </c>
      <c r="L80" s="60">
        <f t="shared" si="24"/>
        <v>0</v>
      </c>
      <c r="M80" s="60">
        <f>IF($E80="",0,IF($E80&gt;$G80,3,IF($E80=G80,1,0)))</f>
        <v>0</v>
      </c>
      <c r="N80" s="60"/>
      <c r="O80" s="60">
        <f>IF($G80="",0,IF($E80&gt;$G80,0,IF($E80=$G80,1,3)))</f>
        <v>0</v>
      </c>
      <c r="P80" s="60"/>
      <c r="Q80" s="60">
        <f>E80</f>
        <v>0</v>
      </c>
      <c r="R80" s="60"/>
      <c r="S80" s="60">
        <f>G80</f>
        <v>0</v>
      </c>
      <c r="T80" s="60"/>
      <c r="U80" s="60">
        <f>G80</f>
        <v>0</v>
      </c>
      <c r="V80" s="60"/>
      <c r="W80" s="60">
        <f>E80</f>
        <v>0</v>
      </c>
      <c r="X80" s="60"/>
      <c r="Y80" s="60"/>
      <c r="Z80" s="60">
        <f>O84</f>
        <v>0</v>
      </c>
      <c r="AA80" s="60">
        <f>S84</f>
        <v>0</v>
      </c>
      <c r="AB80" s="60">
        <f>W84</f>
        <v>0</v>
      </c>
      <c r="AC80" s="60">
        <f>AA80-AB80</f>
        <v>0</v>
      </c>
      <c r="AD80" s="60">
        <f>IF(Z80&gt;Z78,-1,0)</f>
        <v>0</v>
      </c>
      <c r="AE80" s="60">
        <f>IF(Z80&gt;Z79,-1,0)</f>
        <v>0</v>
      </c>
      <c r="AF80" s="60">
        <f>IF(Z80&gt;Z81,-1,0)</f>
        <v>0</v>
      </c>
      <c r="AG80" s="60">
        <f>10000-(AJ80*1000+AM80*100+AK80*10)</f>
        <v>10000</v>
      </c>
      <c r="AH80" s="90">
        <f>RANK(AG80,AG78:AG81,1)</f>
        <v>1</v>
      </c>
      <c r="AI80" s="60" t="str">
        <f>C79</f>
        <v>Ghana</v>
      </c>
      <c r="AJ80" s="60">
        <f t="shared" si="25"/>
        <v>0</v>
      </c>
      <c r="AK80" s="60">
        <f t="shared" si="25"/>
        <v>0</v>
      </c>
      <c r="AL80" s="60">
        <f t="shared" si="25"/>
        <v>0</v>
      </c>
      <c r="AM80" s="60">
        <f>AK80-AL80</f>
        <v>0</v>
      </c>
      <c r="AN80" s="187">
        <f>IF(AG78=AG80,IF(E80&gt;G80,AG78-0.1,AG78),AG78)</f>
        <v>10000</v>
      </c>
      <c r="AO80" s="187">
        <f>IF(AG79=AG80,IF(E83&gt;G83,AG79-0.1,AG79),AG79)</f>
        <v>10000</v>
      </c>
      <c r="AP80" s="187"/>
      <c r="AQ80" s="187">
        <f>IF(AG81=AG80,IF(G79&gt;E79,AG81-0.1,AG81),AG81)</f>
        <v>10000</v>
      </c>
      <c r="AR80" s="187">
        <f>AP82</f>
        <v>30000</v>
      </c>
      <c r="AS80" s="90">
        <f>RANK(AR80,AR78:AR81,1)</f>
        <v>1</v>
      </c>
      <c r="AT80" s="60" t="str">
        <f t="shared" si="26"/>
        <v>Ghana</v>
      </c>
      <c r="AU80" s="60">
        <f t="shared" si="26"/>
        <v>0</v>
      </c>
      <c r="AV80" s="60">
        <f t="shared" si="26"/>
        <v>0</v>
      </c>
      <c r="AW80" s="60">
        <f t="shared" si="26"/>
        <v>0</v>
      </c>
      <c r="AX80" s="60"/>
      <c r="AY80" s="60"/>
      <c r="AZ80" s="60"/>
      <c r="BA80" s="113">
        <v>3</v>
      </c>
      <c r="BB80" s="114" t="e">
        <f>VLOOKUP(3,AS78:AT81,2,FALSE)</f>
        <v>#N/A</v>
      </c>
      <c r="BC80" s="115"/>
      <c r="BD80" s="116" t="e">
        <f>VLOOKUP(3,AS78:AW81,3,FALSE)</f>
        <v>#N/A</v>
      </c>
      <c r="BE80" s="116" t="e">
        <f>VLOOKUP(3,AS78:AW81,4,FALSE)</f>
        <v>#N/A</v>
      </c>
      <c r="BF80" s="93" t="s">
        <v>12</v>
      </c>
      <c r="BG80" s="116" t="e">
        <f>VLOOKUP(3,AS78:AW81,5,FALSE)</f>
        <v>#N/A</v>
      </c>
      <c r="BH80" s="60"/>
      <c r="BI80" s="85"/>
      <c r="BJ80" s="85">
        <f>IF(E80&gt;G80,IF(Spielplan!E80&gt;Spielplan!G80,Punktemodus!$B$3,0),0)</f>
        <v>0</v>
      </c>
      <c r="BK80" s="85">
        <f>IF(E80=G80,IF(Spielplan!E80=Spielplan!G80,Punktemodus!$B$3,0),0)</f>
        <v>10</v>
      </c>
      <c r="BL80" s="85">
        <f>IF(E80&lt;G80,IF(Spielplan!E80&lt;Spielplan!G80,Punktemodus!$B$3,0),0)</f>
        <v>0</v>
      </c>
      <c r="BM80" s="85">
        <f>IF(E80=Spielplan!E80,IF(G80=Spielplan!G80,Punktemodus!$B$5,0),0)</f>
        <v>3</v>
      </c>
      <c r="BN80" s="85">
        <f>IF(E80=Spielplan!E80,Punktemodus!$B$7,0)</f>
        <v>1</v>
      </c>
      <c r="BO80" s="85">
        <f>IF(G80=Spielplan!G80,Punktemodus!$B$7,0)</f>
        <v>1</v>
      </c>
      <c r="BP80" s="137">
        <f>IF(Spielplan!E80="",0,SUM(BJ80:BO80))</f>
        <v>0</v>
      </c>
      <c r="BQ80" s="85"/>
      <c r="BR80" s="141"/>
      <c r="BS80" s="134"/>
      <c r="BT80" s="134"/>
      <c r="BU80" s="134"/>
      <c r="BV80" s="134"/>
      <c r="BW80" s="134"/>
      <c r="BX80" s="134"/>
      <c r="BY80" s="134"/>
      <c r="BZ80" s="138"/>
      <c r="CA80" s="134"/>
      <c r="CB80" s="134"/>
      <c r="CC80" s="134"/>
      <c r="CD80" s="134"/>
      <c r="CE80" s="138"/>
      <c r="CF80" s="134"/>
      <c r="CG80" s="134"/>
      <c r="CH80" s="134"/>
      <c r="CI80" s="134"/>
      <c r="CJ80" s="138"/>
      <c r="CK80" s="134"/>
      <c r="CL80" s="134"/>
      <c r="CM80" s="134"/>
      <c r="CN80" s="134"/>
      <c r="CO80" s="138"/>
      <c r="CP80" s="134"/>
      <c r="CQ80" s="134"/>
      <c r="CR80" s="134"/>
      <c r="CS80" s="138"/>
      <c r="CT80" s="134"/>
      <c r="CU80" s="134"/>
      <c r="CV80" s="134"/>
      <c r="CW80" s="134"/>
    </row>
    <row r="81" spans="1:101" ht="18.75" customHeight="1" thickBot="1" x14ac:dyDescent="0.3">
      <c r="A81" s="60"/>
      <c r="B81" s="60"/>
      <c r="C81" s="218" t="str">
        <f>H78</f>
        <v>Portugal</v>
      </c>
      <c r="D81" s="219"/>
      <c r="E81" s="104"/>
      <c r="F81" s="93"/>
      <c r="G81" s="104"/>
      <c r="H81" s="218" t="str">
        <f>H79</f>
        <v>USA</v>
      </c>
      <c r="I81" s="219"/>
      <c r="J81" s="60"/>
      <c r="K81" s="60" t="s">
        <v>111</v>
      </c>
      <c r="L81" s="60">
        <f t="shared" si="24"/>
        <v>0</v>
      </c>
      <c r="M81" s="60"/>
      <c r="N81" s="60">
        <f>IF($E81="",0,IF($E81&gt;$G81,3,IF($E81=$G81,1,0)))</f>
        <v>0</v>
      </c>
      <c r="O81" s="60"/>
      <c r="P81" s="60">
        <f>IF($G81="",0,IF($E81&gt;$G81,0,IF($E81=$G81,1,3)))</f>
        <v>0</v>
      </c>
      <c r="Q81" s="60"/>
      <c r="R81" s="60">
        <f>E81</f>
        <v>0</v>
      </c>
      <c r="S81" s="60"/>
      <c r="T81" s="60">
        <f>G81</f>
        <v>0</v>
      </c>
      <c r="U81" s="60"/>
      <c r="V81" s="60">
        <f>G81</f>
        <v>0</v>
      </c>
      <c r="W81" s="60"/>
      <c r="X81" s="60">
        <f>E81</f>
        <v>0</v>
      </c>
      <c r="Y81" s="60"/>
      <c r="Z81" s="60">
        <f>P84</f>
        <v>0</v>
      </c>
      <c r="AA81" s="60">
        <f>T84</f>
        <v>0</v>
      </c>
      <c r="AB81" s="60">
        <f>X84</f>
        <v>0</v>
      </c>
      <c r="AC81" s="60">
        <f>AA81-AB81</f>
        <v>0</v>
      </c>
      <c r="AD81" s="60">
        <f>IF(Z81&gt;Z78,-1,0)</f>
        <v>0</v>
      </c>
      <c r="AE81" s="60">
        <f>IF(Z81&gt;Z79,-1,0)</f>
        <v>0</v>
      </c>
      <c r="AF81" s="60">
        <f>IF(Z81&gt;Z80,-1,0)</f>
        <v>0</v>
      </c>
      <c r="AG81" s="60">
        <f>10000-(AJ81*1000+AM81*100+AK81*10)</f>
        <v>10000</v>
      </c>
      <c r="AH81" s="90">
        <f>RANK(AG81,AG78:AG81,1)</f>
        <v>1</v>
      </c>
      <c r="AI81" s="60" t="str">
        <f>H79</f>
        <v>USA</v>
      </c>
      <c r="AJ81" s="60">
        <f t="shared" si="25"/>
        <v>0</v>
      </c>
      <c r="AK81" s="60">
        <f t="shared" si="25"/>
        <v>0</v>
      </c>
      <c r="AL81" s="60">
        <f t="shared" si="25"/>
        <v>0</v>
      </c>
      <c r="AM81" s="60">
        <f>AK81-AL81</f>
        <v>0</v>
      </c>
      <c r="AN81" s="187">
        <f>IF(AG78=AG81,IF(E82&gt;G82,AG78-0.1,AG78),AG78)</f>
        <v>10000</v>
      </c>
      <c r="AO81" s="187">
        <f>IF(AG79=AG81,IF(E81&gt;G81,AG79-0.1,AG79),AG79)</f>
        <v>10000</v>
      </c>
      <c r="AP81" s="187">
        <f>IF(AG80=AG81,IF(E79&gt;G79,AG80-0.1,AG80),AG80)</f>
        <v>10000</v>
      </c>
      <c r="AQ81" s="187"/>
      <c r="AR81" s="187">
        <f>AQ82</f>
        <v>30000</v>
      </c>
      <c r="AS81" s="90">
        <f>RANK(AR81,AR78:AR81,1)</f>
        <v>1</v>
      </c>
      <c r="AT81" s="60" t="str">
        <f t="shared" si="26"/>
        <v>USA</v>
      </c>
      <c r="AU81" s="60">
        <f t="shared" si="26"/>
        <v>0</v>
      </c>
      <c r="AV81" s="60">
        <f t="shared" si="26"/>
        <v>0</v>
      </c>
      <c r="AW81" s="60">
        <f t="shared" si="26"/>
        <v>0</v>
      </c>
      <c r="AX81" s="60"/>
      <c r="AY81" s="60"/>
      <c r="AZ81" s="60"/>
      <c r="BA81" s="113">
        <v>4</v>
      </c>
      <c r="BB81" s="114" t="e">
        <f>VLOOKUP(4,AS78:AT81,2,FALSE)</f>
        <v>#N/A</v>
      </c>
      <c r="BC81" s="115"/>
      <c r="BD81" s="116" t="e">
        <f>VLOOKUP(4,AS78:AW81,3,FALSE)</f>
        <v>#N/A</v>
      </c>
      <c r="BE81" s="116" t="e">
        <f>VLOOKUP(4,AS78:AW81,4,FALSE)</f>
        <v>#N/A</v>
      </c>
      <c r="BF81" s="93" t="s">
        <v>12</v>
      </c>
      <c r="BG81" s="116" t="e">
        <f>VLOOKUP(4,AS78:AW81,5,FALSE)</f>
        <v>#N/A</v>
      </c>
      <c r="BH81" s="60"/>
      <c r="BI81" s="85"/>
      <c r="BJ81" s="85">
        <f>IF(E81&gt;G81,IF(Spielplan!E81&gt;Spielplan!G81,Punktemodus!$B$3,0),0)</f>
        <v>0</v>
      </c>
      <c r="BK81" s="85">
        <f>IF(E81=G81,IF(Spielplan!E81=Spielplan!G81,Punktemodus!$B$3,0),0)</f>
        <v>10</v>
      </c>
      <c r="BL81" s="85">
        <f>IF(E81&lt;G81,IF(Spielplan!E81&lt;Spielplan!G81,Punktemodus!$B$3,0),0)</f>
        <v>0</v>
      </c>
      <c r="BM81" s="85">
        <f>IF(E81=Spielplan!E81,IF(G81=Spielplan!G81,Punktemodus!$B$5,0),0)</f>
        <v>3</v>
      </c>
      <c r="BN81" s="85">
        <f>IF(E81=Spielplan!E81,Punktemodus!$B$7,0)</f>
        <v>1</v>
      </c>
      <c r="BO81" s="85">
        <f>IF(G81=Spielplan!G81,Punktemodus!$B$7,0)</f>
        <v>1</v>
      </c>
      <c r="BP81" s="137">
        <f>IF(Spielplan!E81="",0,SUM(BJ81:BO81))</f>
        <v>0</v>
      </c>
      <c r="BQ81" s="85"/>
      <c r="BR81" s="141"/>
      <c r="BS81" s="134"/>
      <c r="BT81" s="134"/>
      <c r="BU81" s="134"/>
      <c r="BV81" s="134"/>
      <c r="BW81" s="134"/>
      <c r="BX81" s="134"/>
      <c r="BY81" s="134"/>
      <c r="BZ81" s="353" t="s">
        <v>154</v>
      </c>
      <c r="CA81" s="155"/>
      <c r="CB81" s="155"/>
      <c r="CC81" s="155"/>
      <c r="CD81" s="155"/>
      <c r="CE81" s="353" t="s">
        <v>157</v>
      </c>
      <c r="CF81" s="155"/>
      <c r="CG81" s="155"/>
      <c r="CH81" s="155"/>
      <c r="CI81" s="155"/>
      <c r="CJ81" s="353" t="s">
        <v>164</v>
      </c>
      <c r="CK81" s="155"/>
      <c r="CL81" s="155"/>
      <c r="CM81" s="155"/>
      <c r="CN81" s="155"/>
      <c r="CO81" s="353" t="s">
        <v>159</v>
      </c>
      <c r="CP81" s="155"/>
      <c r="CQ81" s="155"/>
      <c r="CR81" s="155"/>
      <c r="CS81" s="353" t="s">
        <v>160</v>
      </c>
      <c r="CT81" s="155"/>
      <c r="CU81" s="134"/>
      <c r="CV81" s="134"/>
      <c r="CW81" s="134"/>
    </row>
    <row r="82" spans="1:101" ht="18.75" customHeight="1" thickBot="1" x14ac:dyDescent="0.3">
      <c r="A82" s="60"/>
      <c r="B82" s="60"/>
      <c r="C82" s="211" t="str">
        <f>C78</f>
        <v>Deutschland</v>
      </c>
      <c r="D82" s="212"/>
      <c r="E82" s="104"/>
      <c r="F82" s="93"/>
      <c r="G82" s="104"/>
      <c r="H82" s="211" t="str">
        <f>H79</f>
        <v>USA</v>
      </c>
      <c r="I82" s="212"/>
      <c r="J82" s="60"/>
      <c r="K82" s="60" t="s">
        <v>112</v>
      </c>
      <c r="L82" s="60">
        <f t="shared" si="24"/>
        <v>0</v>
      </c>
      <c r="M82" s="60">
        <f>IF($E82="",0,IF($E82&gt;$G82,3,IF($E82=G82,1,0)))</f>
        <v>0</v>
      </c>
      <c r="N82" s="60"/>
      <c r="O82" s="60"/>
      <c r="P82" s="60">
        <f>IF($G82="",0,IF($E82&gt;$G82,0,IF($E82=$G82,1,3)))</f>
        <v>0</v>
      </c>
      <c r="Q82" s="60">
        <f>E82</f>
        <v>0</v>
      </c>
      <c r="R82" s="60"/>
      <c r="S82" s="60"/>
      <c r="T82" s="60">
        <f>G82</f>
        <v>0</v>
      </c>
      <c r="U82" s="60">
        <f>G82</f>
        <v>0</v>
      </c>
      <c r="V82" s="60"/>
      <c r="W82" s="60"/>
      <c r="X82" s="60">
        <f>E82</f>
        <v>0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187">
        <f>SUM(AN78:AN81)</f>
        <v>30000</v>
      </c>
      <c r="AO82" s="187">
        <f>SUM(AO78:AO81)</f>
        <v>30000</v>
      </c>
      <c r="AP82" s="187">
        <f>SUM(AP78:AP81)</f>
        <v>30000</v>
      </c>
      <c r="AQ82" s="187">
        <f>SUM(AQ78:AQ81)</f>
        <v>30000</v>
      </c>
      <c r="AR82" s="187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85">
        <f>IF(E82&gt;G82,IF(Spielplan!E82&gt;Spielplan!G82,Punktemodus!$B$3,0),0)</f>
        <v>0</v>
      </c>
      <c r="BK82" s="85">
        <f>IF(E82=G82,IF(Spielplan!E82=Spielplan!G82,Punktemodus!$B$3,0),0)</f>
        <v>10</v>
      </c>
      <c r="BL82" s="85">
        <f>IF(E82&lt;G82,IF(Spielplan!E82&lt;Spielplan!G82,Punktemodus!$B$3,0),0)</f>
        <v>0</v>
      </c>
      <c r="BM82" s="85">
        <f>IF(E82=Spielplan!E82,IF(G82=Spielplan!G82,Punktemodus!$B$5,0),0)</f>
        <v>3</v>
      </c>
      <c r="BN82" s="85">
        <f>IF(E82=Spielplan!E82,Punktemodus!$B$7,0)</f>
        <v>1</v>
      </c>
      <c r="BO82" s="85">
        <f>IF(G82=Spielplan!G82,Punktemodus!$B$7,0)</f>
        <v>1</v>
      </c>
      <c r="BP82" s="137">
        <f>IF(Spielplan!E82="",0,SUM(BJ82:BO82))</f>
        <v>0</v>
      </c>
      <c r="BQ82" s="60"/>
      <c r="BR82" s="141"/>
      <c r="BS82" s="134"/>
      <c r="BT82" s="134"/>
      <c r="BU82" s="134"/>
      <c r="BV82" s="134"/>
      <c r="BW82" s="134"/>
      <c r="BX82" s="134"/>
      <c r="BY82" s="134"/>
      <c r="BZ82" s="353"/>
      <c r="CA82" s="155"/>
      <c r="CB82" s="155"/>
      <c r="CC82" s="155"/>
      <c r="CD82" s="155"/>
      <c r="CE82" s="353"/>
      <c r="CF82" s="155"/>
      <c r="CG82" s="155"/>
      <c r="CH82" s="155"/>
      <c r="CI82" s="155"/>
      <c r="CJ82" s="353"/>
      <c r="CK82" s="155"/>
      <c r="CL82" s="155"/>
      <c r="CM82" s="155"/>
      <c r="CN82" s="155"/>
      <c r="CO82" s="353"/>
      <c r="CP82" s="155"/>
      <c r="CQ82" s="155"/>
      <c r="CR82" s="155"/>
      <c r="CS82" s="353"/>
      <c r="CT82" s="155"/>
      <c r="CU82" s="134"/>
      <c r="CV82" s="134"/>
      <c r="CW82" s="134"/>
    </row>
    <row r="83" spans="1:101" ht="18.75" customHeight="1" thickBot="1" x14ac:dyDescent="0.3">
      <c r="A83" s="60"/>
      <c r="B83" s="60"/>
      <c r="C83" s="218" t="str">
        <f>H78</f>
        <v>Portugal</v>
      </c>
      <c r="D83" s="219"/>
      <c r="E83" s="104"/>
      <c r="F83" s="93"/>
      <c r="G83" s="104"/>
      <c r="H83" s="218" t="str">
        <f>C79</f>
        <v>Ghana</v>
      </c>
      <c r="I83" s="219"/>
      <c r="J83" s="60"/>
      <c r="K83" s="60" t="s">
        <v>112</v>
      </c>
      <c r="L83" s="60">
        <f t="shared" si="24"/>
        <v>0</v>
      </c>
      <c r="M83" s="60"/>
      <c r="N83" s="60">
        <f>IF($E83="",0,IF($E83&gt;$G83,3,IF($E83=$G83,1,0)))</f>
        <v>0</v>
      </c>
      <c r="O83" s="60">
        <f>IF($G83="",0,IF($E83&gt;$G83,0,IF($E83=$G83,1,3)))</f>
        <v>0</v>
      </c>
      <c r="P83" s="60"/>
      <c r="Q83" s="60"/>
      <c r="R83" s="60">
        <f>E83</f>
        <v>0</v>
      </c>
      <c r="S83" s="60">
        <f>G83</f>
        <v>0</v>
      </c>
      <c r="T83" s="60"/>
      <c r="U83" s="60"/>
      <c r="V83" s="60">
        <f>G83</f>
        <v>0</v>
      </c>
      <c r="W83" s="60">
        <f>E83</f>
        <v>0</v>
      </c>
      <c r="X83" s="60"/>
      <c r="Y83" s="60"/>
      <c r="Z83" s="60" t="s">
        <v>30</v>
      </c>
      <c r="AA83" s="60"/>
      <c r="AB83" s="60"/>
      <c r="AC83" s="60"/>
      <c r="AD83" s="60"/>
      <c r="AE83" s="60"/>
      <c r="AF83" s="60"/>
      <c r="AG83" s="60" t="b">
        <f>OR(AG78=AG79,AG78=AG80,AG78=AG81,AG79=AG80,AG79=AG81,AG80=AG81)</f>
        <v>1</v>
      </c>
      <c r="AH83" s="60"/>
      <c r="AI83" s="60"/>
      <c r="AJ83" s="60"/>
      <c r="AK83" s="60"/>
      <c r="AL83" s="60"/>
      <c r="AM83" s="60"/>
      <c r="AN83" s="60"/>
      <c r="AO83" s="60" t="s">
        <v>34</v>
      </c>
      <c r="AP83" s="60"/>
      <c r="AQ83" s="60"/>
      <c r="AR83" s="60" t="b">
        <f>OR(AR78=AR79,AR78=AR80,AR78=AR81,AR79=AR80,AR79=AR81,AR80=AR81)</f>
        <v>1</v>
      </c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85">
        <f>IF(E83&gt;G83,IF(Spielplan!E83&gt;Spielplan!G83,Punktemodus!$B$3,0),0)</f>
        <v>0</v>
      </c>
      <c r="BK83" s="85">
        <f>IF(E83=G83,IF(Spielplan!E83=Spielplan!G83,Punktemodus!$B$3,0),0)</f>
        <v>10</v>
      </c>
      <c r="BL83" s="85">
        <f>IF(E83&lt;G83,IF(Spielplan!E83&lt;Spielplan!G83,Punktemodus!$B$3,0),0)</f>
        <v>0</v>
      </c>
      <c r="BM83" s="85">
        <f>IF(E83=Spielplan!E83,IF(G83=Spielplan!G83,Punktemodus!$B$5,0),0)</f>
        <v>3</v>
      </c>
      <c r="BN83" s="85">
        <f>IF(E83=Spielplan!E83,Punktemodus!$B$7,0)</f>
        <v>1</v>
      </c>
      <c r="BO83" s="85">
        <f>IF(G83=Spielplan!G83,Punktemodus!$B$7,0)</f>
        <v>1</v>
      </c>
      <c r="BP83" s="137">
        <f>IF(Spielplan!E83="",0,SUM(BJ83:BO83))</f>
        <v>0</v>
      </c>
      <c r="BQ83" s="60"/>
      <c r="BR83" s="141"/>
      <c r="BS83" s="134"/>
      <c r="BT83" s="134"/>
      <c r="BU83" s="134"/>
      <c r="BV83" s="134"/>
      <c r="BW83" s="134"/>
      <c r="BX83" s="134"/>
      <c r="BY83" s="134"/>
      <c r="BZ83" s="353"/>
      <c r="CA83" s="155"/>
      <c r="CB83" s="155"/>
      <c r="CC83" s="155"/>
      <c r="CD83" s="155"/>
      <c r="CE83" s="353"/>
      <c r="CF83" s="155"/>
      <c r="CG83" s="155"/>
      <c r="CH83" s="155"/>
      <c r="CI83" s="155"/>
      <c r="CJ83" s="353"/>
      <c r="CK83" s="155"/>
      <c r="CL83" s="155"/>
      <c r="CM83" s="155"/>
      <c r="CN83" s="155"/>
      <c r="CO83" s="353"/>
      <c r="CP83" s="155"/>
      <c r="CQ83" s="155"/>
      <c r="CR83" s="155"/>
      <c r="CS83" s="353"/>
      <c r="CT83" s="155"/>
      <c r="CU83" s="134"/>
      <c r="CV83" s="134"/>
      <c r="CW83" s="134"/>
    </row>
    <row r="84" spans="1:101" ht="18.75" customHeight="1" thickBot="1" x14ac:dyDescent="0.25">
      <c r="A84" s="60"/>
      <c r="B84" s="60"/>
      <c r="C84" s="136" t="str">
        <f>IF(G83="","",IF(AR83=TRUE,"Achtung: Fehler in Tabelle!",""))</f>
        <v/>
      </c>
      <c r="D84" s="60"/>
      <c r="E84" s="85"/>
      <c r="F84" s="60"/>
      <c r="G84" s="85"/>
      <c r="H84" s="60"/>
      <c r="I84" s="60"/>
      <c r="J84" s="60"/>
      <c r="K84" s="60"/>
      <c r="L84" s="60"/>
      <c r="M84" s="60">
        <f t="shared" ref="M84:X84" si="27">SUM(M78:M83)</f>
        <v>0</v>
      </c>
      <c r="N84" s="60">
        <f t="shared" si="27"/>
        <v>0</v>
      </c>
      <c r="O84" s="60">
        <f t="shared" si="27"/>
        <v>0</v>
      </c>
      <c r="P84" s="60">
        <f t="shared" si="27"/>
        <v>0</v>
      </c>
      <c r="Q84" s="60">
        <f t="shared" si="27"/>
        <v>0</v>
      </c>
      <c r="R84" s="60">
        <f t="shared" si="27"/>
        <v>0</v>
      </c>
      <c r="S84" s="60">
        <f t="shared" si="27"/>
        <v>0</v>
      </c>
      <c r="T84" s="60">
        <f t="shared" si="27"/>
        <v>0</v>
      </c>
      <c r="U84" s="60">
        <f t="shared" si="27"/>
        <v>0</v>
      </c>
      <c r="V84" s="60">
        <f t="shared" si="27"/>
        <v>0</v>
      </c>
      <c r="W84" s="60">
        <f t="shared" si="27"/>
        <v>0</v>
      </c>
      <c r="X84" s="60">
        <f t="shared" si="27"/>
        <v>0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160">
        <f>SUM(BP78:BP83)</f>
        <v>0</v>
      </c>
      <c r="BQ84" s="60"/>
      <c r="BR84" s="141"/>
      <c r="BS84" s="134"/>
      <c r="BT84" s="134"/>
      <c r="BU84" s="134"/>
      <c r="BV84" s="134"/>
      <c r="BW84" s="134"/>
      <c r="BX84" s="134"/>
      <c r="BY84" s="134"/>
      <c r="BZ84" s="354"/>
      <c r="CA84" s="155"/>
      <c r="CB84" s="155"/>
      <c r="CC84" s="155"/>
      <c r="CD84" s="155"/>
      <c r="CE84" s="354"/>
      <c r="CF84" s="155"/>
      <c r="CG84" s="155"/>
      <c r="CH84" s="155"/>
      <c r="CI84" s="155"/>
      <c r="CJ84" s="354"/>
      <c r="CK84" s="155"/>
      <c r="CL84" s="155"/>
      <c r="CM84" s="155"/>
      <c r="CN84" s="155"/>
      <c r="CO84" s="354"/>
      <c r="CP84" s="155"/>
      <c r="CQ84" s="155"/>
      <c r="CR84" s="155"/>
      <c r="CS84" s="354"/>
      <c r="CT84" s="155"/>
      <c r="CU84" s="134"/>
      <c r="CV84" s="134"/>
      <c r="CW84" s="134"/>
    </row>
    <row r="85" spans="1:101" ht="18.75" customHeight="1" thickBot="1" x14ac:dyDescent="0.25">
      <c r="A85" s="60"/>
      <c r="B85" s="60"/>
      <c r="C85" s="60"/>
      <c r="D85" s="60"/>
      <c r="E85" s="85"/>
      <c r="F85" s="60"/>
      <c r="G85" s="85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138"/>
      <c r="BQ85" s="60"/>
      <c r="BR85" s="141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</row>
    <row r="86" spans="1:101" ht="18.75" customHeight="1" x14ac:dyDescent="0.25">
      <c r="A86" s="60"/>
      <c r="B86" s="60"/>
      <c r="C86" s="89"/>
      <c r="D86" s="60"/>
      <c r="E86" s="85"/>
      <c r="F86" s="60"/>
      <c r="G86" s="85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89"/>
      <c r="BC86" s="60"/>
      <c r="BD86" s="90"/>
      <c r="BE86" s="60"/>
      <c r="BF86" s="61"/>
      <c r="BG86" s="60"/>
      <c r="BH86" s="60"/>
      <c r="BI86" s="60"/>
      <c r="BJ86" s="60"/>
      <c r="BK86" s="60"/>
      <c r="BL86" s="60"/>
      <c r="BM86" s="60"/>
      <c r="BN86" s="60"/>
      <c r="BO86" s="60"/>
      <c r="BP86" s="138"/>
      <c r="BQ86" s="60"/>
      <c r="BR86" s="141"/>
      <c r="BS86" s="321" t="s">
        <v>45</v>
      </c>
      <c r="BT86" s="322"/>
      <c r="BU86" s="322"/>
      <c r="BV86" s="322"/>
      <c r="BW86" s="134"/>
      <c r="BX86" s="331">
        <f>BP97</f>
        <v>0</v>
      </c>
      <c r="BY86" s="332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</row>
    <row r="87" spans="1:101" ht="18.75" customHeight="1" thickBot="1" x14ac:dyDescent="0.3">
      <c r="A87" s="60"/>
      <c r="B87" s="60"/>
      <c r="C87" s="88" t="s">
        <v>93</v>
      </c>
      <c r="D87" s="60"/>
      <c r="E87" s="85"/>
      <c r="F87" s="60"/>
      <c r="G87" s="85"/>
      <c r="H87" s="60"/>
      <c r="I87" s="60"/>
      <c r="J87" s="60"/>
      <c r="K87" s="60"/>
      <c r="L87" s="60"/>
      <c r="M87" s="60" t="s">
        <v>4</v>
      </c>
      <c r="N87" s="60"/>
      <c r="O87" s="60"/>
      <c r="P87" s="60"/>
      <c r="Q87" s="60" t="s">
        <v>6</v>
      </c>
      <c r="R87" s="60"/>
      <c r="S87" s="60"/>
      <c r="T87" s="60"/>
      <c r="U87" s="60" t="s">
        <v>7</v>
      </c>
      <c r="V87" s="60"/>
      <c r="W87" s="60"/>
      <c r="X87" s="60"/>
      <c r="Y87" s="60"/>
      <c r="Z87" s="60" t="s">
        <v>4</v>
      </c>
      <c r="AA87" s="60" t="s">
        <v>5</v>
      </c>
      <c r="AB87" s="60"/>
      <c r="AC87" s="60"/>
      <c r="AD87" s="60" t="s">
        <v>9</v>
      </c>
      <c r="AE87" s="60"/>
      <c r="AF87" s="60"/>
      <c r="AG87" s="60"/>
      <c r="AH87" s="60" t="s">
        <v>32</v>
      </c>
      <c r="AI87" s="60"/>
      <c r="AJ87" s="60"/>
      <c r="AK87" s="60"/>
      <c r="AL87" s="60"/>
      <c r="AM87" s="60"/>
      <c r="AN87" s="60" t="s">
        <v>35</v>
      </c>
      <c r="AO87" s="60"/>
      <c r="AP87" s="60"/>
      <c r="AQ87" s="60"/>
      <c r="AR87" s="60"/>
      <c r="AS87" s="60" t="s">
        <v>33</v>
      </c>
      <c r="AT87" s="60"/>
      <c r="AU87" s="60"/>
      <c r="AV87" s="60"/>
      <c r="AW87" s="60"/>
      <c r="AX87" s="60"/>
      <c r="AY87" s="60"/>
      <c r="AZ87" s="60"/>
      <c r="BA87" s="60"/>
      <c r="BB87" s="89" t="s">
        <v>10</v>
      </c>
      <c r="BC87" s="60"/>
      <c r="BD87" s="90" t="s">
        <v>4</v>
      </c>
      <c r="BE87" s="60"/>
      <c r="BF87" s="61" t="s">
        <v>5</v>
      </c>
      <c r="BG87" s="60"/>
      <c r="BH87" s="60"/>
      <c r="BI87" s="85"/>
      <c r="BJ87" s="60"/>
      <c r="BK87" s="60"/>
      <c r="BL87" s="60"/>
      <c r="BM87" s="60"/>
      <c r="BN87" s="60"/>
      <c r="BO87" s="60"/>
      <c r="BP87" s="138"/>
      <c r="BQ87" s="85"/>
      <c r="BR87" s="141"/>
      <c r="BS87" s="322"/>
      <c r="BT87" s="322"/>
      <c r="BU87" s="322"/>
      <c r="BV87" s="322"/>
      <c r="BW87" s="134"/>
      <c r="BX87" s="333"/>
      <c r="BY87" s="3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</row>
    <row r="88" spans="1:101" ht="18.75" customHeight="1" thickBot="1" x14ac:dyDescent="0.3">
      <c r="A88" s="60"/>
      <c r="B88" s="60"/>
      <c r="C88" s="60"/>
      <c r="D88" s="60"/>
      <c r="E88" s="85"/>
      <c r="F88" s="60"/>
      <c r="G88" s="85"/>
      <c r="H88" s="60"/>
      <c r="I88" s="60"/>
      <c r="J88" s="60"/>
      <c r="K88" s="60"/>
      <c r="L88" s="60"/>
      <c r="M88" s="60" t="s">
        <v>0</v>
      </c>
      <c r="N88" s="60" t="s">
        <v>1</v>
      </c>
      <c r="O88" s="60" t="s">
        <v>2</v>
      </c>
      <c r="P88" s="60" t="s">
        <v>3</v>
      </c>
      <c r="Q88" s="60" t="s">
        <v>0</v>
      </c>
      <c r="R88" s="60" t="s">
        <v>1</v>
      </c>
      <c r="S88" s="60" t="s">
        <v>2</v>
      </c>
      <c r="T88" s="60" t="s">
        <v>3</v>
      </c>
      <c r="U88" s="60" t="s">
        <v>0</v>
      </c>
      <c r="V88" s="60" t="s">
        <v>1</v>
      </c>
      <c r="W88" s="60" t="s">
        <v>2</v>
      </c>
      <c r="X88" s="60" t="s">
        <v>3</v>
      </c>
      <c r="Y88" s="60"/>
      <c r="Z88" s="60" t="s">
        <v>8</v>
      </c>
      <c r="AA88" s="60"/>
      <c r="AB88" s="60"/>
      <c r="AC88" s="60"/>
      <c r="AD88" s="60"/>
      <c r="AE88" s="60"/>
      <c r="AF88" s="60"/>
      <c r="AG88" s="60"/>
      <c r="AH88" s="60" t="s">
        <v>31</v>
      </c>
      <c r="AI88" s="60"/>
      <c r="AJ88" s="60"/>
      <c r="AK88" s="60"/>
      <c r="AL88" s="60"/>
      <c r="AM88" s="60"/>
      <c r="AN88" s="60" t="str">
        <f>AI89</f>
        <v>Belgien</v>
      </c>
      <c r="AO88" s="60" t="str">
        <f>AI90</f>
        <v>Algerien</v>
      </c>
      <c r="AP88" s="60" t="str">
        <f>AI91</f>
        <v>Russland</v>
      </c>
      <c r="AQ88" s="60" t="str">
        <f>AI92</f>
        <v>Südkorea</v>
      </c>
      <c r="AR88" s="60"/>
      <c r="AS88" s="60" t="s">
        <v>31</v>
      </c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85"/>
      <c r="BJ88" s="85"/>
      <c r="BK88" s="85"/>
      <c r="BL88" s="85"/>
      <c r="BM88" s="85"/>
      <c r="BN88" s="85"/>
      <c r="BO88" s="85"/>
      <c r="BP88" s="137"/>
      <c r="BQ88" s="85"/>
      <c r="BR88" s="141"/>
      <c r="BS88" s="134"/>
      <c r="BT88" s="142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</row>
    <row r="89" spans="1:101" ht="18.75" customHeight="1" thickBot="1" x14ac:dyDescent="0.3">
      <c r="A89" s="60"/>
      <c r="B89" s="60"/>
      <c r="C89" s="224" t="str">
        <f>Spielplan!$C$89</f>
        <v>Belgien</v>
      </c>
      <c r="D89" s="225"/>
      <c r="E89" s="104"/>
      <c r="F89" s="93"/>
      <c r="G89" s="104"/>
      <c r="H89" s="224" t="str">
        <f>Spielplan!$H$89</f>
        <v>Algerien</v>
      </c>
      <c r="I89" s="225"/>
      <c r="J89" s="60"/>
      <c r="K89" s="60" t="s">
        <v>115</v>
      </c>
      <c r="L89" s="60">
        <f t="shared" ref="L89:L94" si="28">IF(E89-G89&gt;0,1,IF(G89=E89,0,-1))</f>
        <v>0</v>
      </c>
      <c r="M89" s="60">
        <f>IF($E89="",0,IF($E89&gt;$G89,3,IF($E89=G89,1,0)))</f>
        <v>0</v>
      </c>
      <c r="N89" s="60">
        <f>IF($G89="",0,IF($E89&gt;$G89,0,IF($E89=G89,1,3)))</f>
        <v>0</v>
      </c>
      <c r="O89" s="60"/>
      <c r="P89" s="60"/>
      <c r="Q89" s="60">
        <f>E89</f>
        <v>0</v>
      </c>
      <c r="R89" s="60">
        <f>G89</f>
        <v>0</v>
      </c>
      <c r="S89" s="60"/>
      <c r="T89" s="60"/>
      <c r="U89" s="60">
        <f>G89</f>
        <v>0</v>
      </c>
      <c r="V89" s="60">
        <f>E89</f>
        <v>0</v>
      </c>
      <c r="W89" s="60"/>
      <c r="X89" s="60"/>
      <c r="Y89" s="60"/>
      <c r="Z89" s="60">
        <f>M95</f>
        <v>0</v>
      </c>
      <c r="AA89" s="60">
        <f>Q95</f>
        <v>0</v>
      </c>
      <c r="AB89" s="60">
        <f>U95</f>
        <v>0</v>
      </c>
      <c r="AC89" s="60">
        <f>AA89-AB89</f>
        <v>0</v>
      </c>
      <c r="AD89" s="60">
        <f>IF(Z89&gt;Z90,-1,0)</f>
        <v>0</v>
      </c>
      <c r="AE89" s="60">
        <f>IF(Z89&gt;Z91,-1,0)</f>
        <v>0</v>
      </c>
      <c r="AF89" s="60">
        <f>IF(Z89&gt;Z92,-1,0)</f>
        <v>0</v>
      </c>
      <c r="AG89" s="60">
        <f>10000-(AJ89*1000+AM89*100+AK89*10)</f>
        <v>10000</v>
      </c>
      <c r="AH89" s="90">
        <f>RANK(AG89,AG89:AG92,1)</f>
        <v>1</v>
      </c>
      <c r="AI89" s="60" t="str">
        <f>C89</f>
        <v>Belgien</v>
      </c>
      <c r="AJ89" s="60">
        <f t="shared" ref="AJ89:AL92" si="29">Z89</f>
        <v>0</v>
      </c>
      <c r="AK89" s="60">
        <f t="shared" si="29"/>
        <v>0</v>
      </c>
      <c r="AL89" s="60">
        <f t="shared" si="29"/>
        <v>0</v>
      </c>
      <c r="AM89" s="60">
        <f>AK89-AL89</f>
        <v>0</v>
      </c>
      <c r="AN89" s="187"/>
      <c r="AO89" s="187">
        <f>IF(AG90=AG89,IF(G89&gt;E89,AG90-0.1,AG90),AG90)</f>
        <v>10000</v>
      </c>
      <c r="AP89" s="187">
        <f>IF(AG91=AG89,IF(G91&gt;E91,AG91-0.1,AG91),AG91)</f>
        <v>10000</v>
      </c>
      <c r="AQ89" s="187">
        <f>IF(AG92=AG89,IF(G93&gt;E93,AG92-0.1,AG92),AG92)</f>
        <v>10000</v>
      </c>
      <c r="AR89" s="187">
        <f>AN93</f>
        <v>30000</v>
      </c>
      <c r="AS89" s="90">
        <f>RANK(AR89,AR89:AR92,1)</f>
        <v>1</v>
      </c>
      <c r="AT89" s="60" t="str">
        <f t="shared" ref="AT89:AW92" si="30">AI89</f>
        <v>Belgien</v>
      </c>
      <c r="AU89" s="60">
        <f t="shared" si="30"/>
        <v>0</v>
      </c>
      <c r="AV89" s="60">
        <f t="shared" si="30"/>
        <v>0</v>
      </c>
      <c r="AW89" s="60">
        <f t="shared" si="30"/>
        <v>0</v>
      </c>
      <c r="AX89" s="60"/>
      <c r="AY89" s="60"/>
      <c r="AZ89" s="60"/>
      <c r="BA89" s="226">
        <v>1</v>
      </c>
      <c r="BB89" s="224" t="str">
        <f>VLOOKUP(1,AS89:AT92,2,FALSE)</f>
        <v>Belgien</v>
      </c>
      <c r="BC89" s="225"/>
      <c r="BD89" s="227">
        <f>VLOOKUP(1,AS89:AW92,3,FALSE)</f>
        <v>0</v>
      </c>
      <c r="BE89" s="228">
        <f>VLOOKUP(1,AS89:AW92,4,FALSE)</f>
        <v>0</v>
      </c>
      <c r="BF89" s="93" t="s">
        <v>12</v>
      </c>
      <c r="BG89" s="228">
        <f>VLOOKUP(1,AS89:AW92,5,FALSE)</f>
        <v>0</v>
      </c>
      <c r="BH89" s="229" t="s">
        <v>128</v>
      </c>
      <c r="BI89" s="85"/>
      <c r="BJ89" s="85">
        <f>IF(E89&gt;G89,IF(Spielplan!E89&gt;Spielplan!G89,Punktemodus!$B$3,0),0)</f>
        <v>0</v>
      </c>
      <c r="BK89" s="85">
        <f>IF(E89=G89,IF(Spielplan!E89=Spielplan!G89,Punktemodus!$B$3,0),0)</f>
        <v>10</v>
      </c>
      <c r="BL89" s="85">
        <f>IF(E89&lt;G89,IF(Spielplan!E89&lt;Spielplan!G89,Punktemodus!$B$3,0),0)</f>
        <v>0</v>
      </c>
      <c r="BM89" s="85">
        <f>IF(E89=Spielplan!E89,IF(G89=Spielplan!G89,Punktemodus!$B$5,0),0)</f>
        <v>3</v>
      </c>
      <c r="BN89" s="85">
        <f>IF(E89=Spielplan!E89,Punktemodus!$B$7,0)</f>
        <v>1</v>
      </c>
      <c r="BO89" s="85">
        <f>IF(G89=Spielplan!G89,Punktemodus!$B$7,0)</f>
        <v>1</v>
      </c>
      <c r="BP89" s="137">
        <f>IF(Spielplan!E89="",0,SUM(BJ89:BO89))</f>
        <v>0</v>
      </c>
      <c r="BQ89" s="85"/>
      <c r="BR89" s="141"/>
      <c r="BS89" s="321" t="s">
        <v>46</v>
      </c>
      <c r="BT89" s="322"/>
      <c r="BU89" s="322"/>
      <c r="BV89" s="322"/>
      <c r="BW89" s="134"/>
      <c r="BX89" s="335">
        <f>BZ79+CE79+CJ79+CO79+CS79</f>
        <v>730</v>
      </c>
      <c r="BY89" s="336"/>
      <c r="BZ89" s="134"/>
      <c r="CA89" s="349"/>
      <c r="CB89" s="350"/>
      <c r="CC89" s="350"/>
      <c r="CD89" s="350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</row>
    <row r="90" spans="1:101" ht="18.75" customHeight="1" thickBot="1" x14ac:dyDescent="0.3">
      <c r="A90" s="60"/>
      <c r="B90" s="60"/>
      <c r="C90" s="230" t="str">
        <f>Spielplan!$C$90</f>
        <v>Russland</v>
      </c>
      <c r="D90" s="231"/>
      <c r="E90" s="104"/>
      <c r="F90" s="93"/>
      <c r="G90" s="104"/>
      <c r="H90" s="230" t="str">
        <f>Spielplan!$H$90</f>
        <v>Südkorea</v>
      </c>
      <c r="I90" s="231"/>
      <c r="J90" s="60"/>
      <c r="K90" s="60" t="s">
        <v>116</v>
      </c>
      <c r="L90" s="60">
        <f t="shared" si="28"/>
        <v>0</v>
      </c>
      <c r="M90" s="60"/>
      <c r="N90" s="60"/>
      <c r="O90" s="60">
        <f>IF($E90="",0,IF($E90&gt;$G90,3,IF($E90=$G90,1,0)))</f>
        <v>0</v>
      </c>
      <c r="P90" s="60">
        <f>IF($G90="",0,IF($E90&gt;$G90,0,IF($E90=$G90,1,3)))</f>
        <v>0</v>
      </c>
      <c r="Q90" s="60"/>
      <c r="R90" s="60"/>
      <c r="S90" s="60">
        <f>E90</f>
        <v>0</v>
      </c>
      <c r="T90" s="60">
        <f>G90</f>
        <v>0</v>
      </c>
      <c r="U90" s="60"/>
      <c r="V90" s="60"/>
      <c r="W90" s="60">
        <f>G90</f>
        <v>0</v>
      </c>
      <c r="X90" s="60">
        <f>E90</f>
        <v>0</v>
      </c>
      <c r="Y90" s="60"/>
      <c r="Z90" s="60">
        <f>N95</f>
        <v>0</v>
      </c>
      <c r="AA90" s="60">
        <f>R95</f>
        <v>0</v>
      </c>
      <c r="AB90" s="60">
        <f>V95</f>
        <v>0</v>
      </c>
      <c r="AC90" s="60">
        <f>AA90-AB90</f>
        <v>0</v>
      </c>
      <c r="AD90" s="60">
        <f>IF(Z90&gt;Z89,-1,0)</f>
        <v>0</v>
      </c>
      <c r="AE90" s="60">
        <f>IF(Z90&gt;Z91,-1,0)</f>
        <v>0</v>
      </c>
      <c r="AF90" s="60">
        <f>IF(Z90&gt;Z92,-1,0)</f>
        <v>0</v>
      </c>
      <c r="AG90" s="60">
        <f>10000-(AJ90*1000+AM90*100+AK90*10)</f>
        <v>10000</v>
      </c>
      <c r="AH90" s="90">
        <f>RANK(AG90,AG89:AG92,1)</f>
        <v>1</v>
      </c>
      <c r="AI90" s="60" t="str">
        <f>H89</f>
        <v>Algerien</v>
      </c>
      <c r="AJ90" s="60">
        <f t="shared" si="29"/>
        <v>0</v>
      </c>
      <c r="AK90" s="60">
        <f t="shared" si="29"/>
        <v>0</v>
      </c>
      <c r="AL90" s="60">
        <f t="shared" si="29"/>
        <v>0</v>
      </c>
      <c r="AM90" s="60">
        <f>AK90-AL90</f>
        <v>0</v>
      </c>
      <c r="AN90" s="187">
        <f>IF(AG89=AG90,IF(E89&gt;G89,AG89-0.1,AG89),AG89)</f>
        <v>10000</v>
      </c>
      <c r="AO90" s="187"/>
      <c r="AP90" s="187">
        <f>IF(AG91=AG90,IF(G94&gt;E94,AG91-0.1,AG91),AG91)</f>
        <v>10000</v>
      </c>
      <c r="AQ90" s="187">
        <f>IF(AG92=AG90,IF(G92&gt;E92,AG92-0.1,AG92),AG92)</f>
        <v>10000</v>
      </c>
      <c r="AR90" s="187">
        <f>AO93</f>
        <v>30000</v>
      </c>
      <c r="AS90" s="90">
        <f>RANK(AR90,AR89:AR92,1)</f>
        <v>1</v>
      </c>
      <c r="AT90" s="60" t="str">
        <f t="shared" si="30"/>
        <v>Algerien</v>
      </c>
      <c r="AU90" s="60">
        <f t="shared" si="30"/>
        <v>0</v>
      </c>
      <c r="AV90" s="60">
        <f t="shared" si="30"/>
        <v>0</v>
      </c>
      <c r="AW90" s="60">
        <f t="shared" si="30"/>
        <v>0</v>
      </c>
      <c r="AX90" s="60"/>
      <c r="AY90" s="60"/>
      <c r="AZ90" s="60"/>
      <c r="BA90" s="232">
        <v>2</v>
      </c>
      <c r="BB90" s="230" t="e">
        <f>VLOOKUP(2,AS89:AT92,2,FALSE)</f>
        <v>#N/A</v>
      </c>
      <c r="BC90" s="231"/>
      <c r="BD90" s="233" t="e">
        <f>VLOOKUP(2,AS89:AW92,3,FALSE)</f>
        <v>#N/A</v>
      </c>
      <c r="BE90" s="234" t="e">
        <f>VLOOKUP(2,AS89:AW92,4,FALSE)</f>
        <v>#N/A</v>
      </c>
      <c r="BF90" s="93" t="s">
        <v>12</v>
      </c>
      <c r="BG90" s="234" t="e">
        <f>VLOOKUP(2,AS89:AW92,5,FALSE)</f>
        <v>#N/A</v>
      </c>
      <c r="BH90" s="234" t="s">
        <v>124</v>
      </c>
      <c r="BI90" s="85"/>
      <c r="BJ90" s="85">
        <f>IF(E90&gt;G90,IF(Spielplan!E90&gt;Spielplan!G90,Punktemodus!$B$3,0),0)</f>
        <v>0</v>
      </c>
      <c r="BK90" s="85">
        <f>IF(E90=G90,IF(Spielplan!E90=Spielplan!G90,Punktemodus!$B$3,0),0)</f>
        <v>10</v>
      </c>
      <c r="BL90" s="85">
        <f>IF(E90&lt;G90,IF(Spielplan!E90&lt;Spielplan!G90,Punktemodus!$B$3,0),0)</f>
        <v>0</v>
      </c>
      <c r="BM90" s="85">
        <f>IF(E90=Spielplan!E90,IF(G90=Spielplan!G90,Punktemodus!$B$5,0),0)</f>
        <v>3</v>
      </c>
      <c r="BN90" s="85">
        <f>IF(E90=Spielplan!E90,Punktemodus!$B$7,0)</f>
        <v>1</v>
      </c>
      <c r="BO90" s="85">
        <f>IF(G90=Spielplan!G90,Punktemodus!$B$7,0)</f>
        <v>1</v>
      </c>
      <c r="BP90" s="137">
        <f>IF(Spielplan!E90="",0,SUM(BJ90:BO90))</f>
        <v>0</v>
      </c>
      <c r="BQ90" s="85"/>
      <c r="BR90" s="141"/>
      <c r="BS90" s="322"/>
      <c r="BT90" s="322"/>
      <c r="BU90" s="322"/>
      <c r="BV90" s="322"/>
      <c r="BW90" s="134"/>
      <c r="BX90" s="337"/>
      <c r="BY90" s="338"/>
      <c r="BZ90" s="134"/>
      <c r="CA90" s="350"/>
      <c r="CB90" s="350"/>
      <c r="CC90" s="350"/>
      <c r="CD90" s="350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</row>
    <row r="91" spans="1:101" ht="18.75" customHeight="1" thickBot="1" x14ac:dyDescent="0.3">
      <c r="A91" s="60"/>
      <c r="B91" s="60"/>
      <c r="C91" s="224" t="str">
        <f>C89</f>
        <v>Belgien</v>
      </c>
      <c r="D91" s="225"/>
      <c r="E91" s="104"/>
      <c r="F91" s="93"/>
      <c r="G91" s="104"/>
      <c r="H91" s="224" t="str">
        <f>C90</f>
        <v>Russland</v>
      </c>
      <c r="I91" s="225"/>
      <c r="J91" s="60"/>
      <c r="K91" s="60" t="s">
        <v>118</v>
      </c>
      <c r="L91" s="60">
        <f t="shared" si="28"/>
        <v>0</v>
      </c>
      <c r="M91" s="60">
        <f>IF($E91="",0,IF($E91&gt;$G91,3,IF($E91=G91,1,0)))</f>
        <v>0</v>
      </c>
      <c r="N91" s="60"/>
      <c r="O91" s="60">
        <f>IF($G91="",0,IF($E91&gt;$G91,0,IF($E91=$G91,1,3)))</f>
        <v>0</v>
      </c>
      <c r="P91" s="60"/>
      <c r="Q91" s="60">
        <f>E91</f>
        <v>0</v>
      </c>
      <c r="R91" s="60"/>
      <c r="S91" s="60">
        <f>G91</f>
        <v>0</v>
      </c>
      <c r="T91" s="60"/>
      <c r="U91" s="60">
        <f>G91</f>
        <v>0</v>
      </c>
      <c r="V91" s="60"/>
      <c r="W91" s="60">
        <f>E91</f>
        <v>0</v>
      </c>
      <c r="X91" s="60"/>
      <c r="Y91" s="60"/>
      <c r="Z91" s="60">
        <f>O95</f>
        <v>0</v>
      </c>
      <c r="AA91" s="60">
        <f>S95</f>
        <v>0</v>
      </c>
      <c r="AB91" s="60">
        <f>W95</f>
        <v>0</v>
      </c>
      <c r="AC91" s="60">
        <f>AA91-AB91</f>
        <v>0</v>
      </c>
      <c r="AD91" s="60">
        <f>IF(Z91&gt;Z89,-1,0)</f>
        <v>0</v>
      </c>
      <c r="AE91" s="60">
        <f>IF(Z91&gt;Z90,-1,0)</f>
        <v>0</v>
      </c>
      <c r="AF91" s="60">
        <f>IF(Z91&gt;Z92,-1,0)</f>
        <v>0</v>
      </c>
      <c r="AG91" s="60">
        <f>10000-(AJ91*1000+AM91*100+AK91*10)</f>
        <v>10000</v>
      </c>
      <c r="AH91" s="90">
        <f>RANK(AG91,AG89:AG92,1)</f>
        <v>1</v>
      </c>
      <c r="AI91" s="60" t="str">
        <f>C90</f>
        <v>Russland</v>
      </c>
      <c r="AJ91" s="60">
        <f t="shared" si="29"/>
        <v>0</v>
      </c>
      <c r="AK91" s="60">
        <f t="shared" si="29"/>
        <v>0</v>
      </c>
      <c r="AL91" s="60">
        <f t="shared" si="29"/>
        <v>0</v>
      </c>
      <c r="AM91" s="60">
        <f>AK91-AL91</f>
        <v>0</v>
      </c>
      <c r="AN91" s="187">
        <f>IF(AG89=AG91,IF(E91&gt;G91,AG89-0.1,AG89),AG89)</f>
        <v>10000</v>
      </c>
      <c r="AO91" s="187">
        <f>IF(AG90=AG91,IF(E94&gt;G94,AG90-0.1,AG90),AG90)</f>
        <v>10000</v>
      </c>
      <c r="AP91" s="187"/>
      <c r="AQ91" s="187">
        <f>IF(AG92=AG91,IF(G90&gt;E90,AG92-0.1,AG92),AG92)</f>
        <v>10000</v>
      </c>
      <c r="AR91" s="187">
        <f>AP93</f>
        <v>30000</v>
      </c>
      <c r="AS91" s="90">
        <f>RANK(AR91,AR89:AR92,1)</f>
        <v>1</v>
      </c>
      <c r="AT91" s="60" t="str">
        <f t="shared" si="30"/>
        <v>Russland</v>
      </c>
      <c r="AU91" s="60">
        <f t="shared" si="30"/>
        <v>0</v>
      </c>
      <c r="AV91" s="60">
        <f t="shared" si="30"/>
        <v>0</v>
      </c>
      <c r="AW91" s="60">
        <f t="shared" si="30"/>
        <v>0</v>
      </c>
      <c r="AX91" s="60"/>
      <c r="AY91" s="60"/>
      <c r="AZ91" s="60"/>
      <c r="BA91" s="113">
        <v>3</v>
      </c>
      <c r="BB91" s="114" t="e">
        <f>VLOOKUP(3,AS89:AT92,2,FALSE)</f>
        <v>#N/A</v>
      </c>
      <c r="BC91" s="115"/>
      <c r="BD91" s="116" t="e">
        <f>VLOOKUP(3,AS89:AW92,3,FALSE)</f>
        <v>#N/A</v>
      </c>
      <c r="BE91" s="116" t="e">
        <f>VLOOKUP(3,AS89:AW92,4,FALSE)</f>
        <v>#N/A</v>
      </c>
      <c r="BF91" s="93" t="s">
        <v>12</v>
      </c>
      <c r="BG91" s="116" t="e">
        <f>VLOOKUP(3,AS89:AW92,5,FALSE)</f>
        <v>#N/A</v>
      </c>
      <c r="BH91" s="60"/>
      <c r="BI91" s="85"/>
      <c r="BJ91" s="85">
        <f>IF(E91&gt;G91,IF(Spielplan!E91&gt;Spielplan!G91,Punktemodus!$B$3,0),0)</f>
        <v>0</v>
      </c>
      <c r="BK91" s="85">
        <f>IF(E91=G91,IF(Spielplan!E91=Spielplan!G91,Punktemodus!$B$3,0),0)</f>
        <v>10</v>
      </c>
      <c r="BL91" s="85">
        <f>IF(E91&lt;G91,IF(Spielplan!E91&lt;Spielplan!G91,Punktemodus!$B$3,0),0)</f>
        <v>0</v>
      </c>
      <c r="BM91" s="85">
        <f>IF(E91=Spielplan!E91,IF(G91=Spielplan!G91,Punktemodus!$B$5,0),0)</f>
        <v>3</v>
      </c>
      <c r="BN91" s="85">
        <f>IF(E91=Spielplan!E91,Punktemodus!$B$7,0)</f>
        <v>1</v>
      </c>
      <c r="BO91" s="85">
        <f>IF(G91=Spielplan!G91,Punktemodus!$B$7,0)</f>
        <v>1</v>
      </c>
      <c r="BP91" s="137">
        <f>IF(Spielplan!E91="",0,SUM(BJ91:BO91))</f>
        <v>0</v>
      </c>
      <c r="BQ91" s="85"/>
      <c r="BR91" s="141"/>
      <c r="BS91" s="134"/>
      <c r="BT91" s="142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</row>
    <row r="92" spans="1:101" ht="18.75" customHeight="1" thickBot="1" x14ac:dyDescent="0.3">
      <c r="A92" s="60"/>
      <c r="B92" s="60"/>
      <c r="C92" s="230" t="str">
        <f>H89</f>
        <v>Algerien</v>
      </c>
      <c r="D92" s="231"/>
      <c r="E92" s="104"/>
      <c r="F92" s="93"/>
      <c r="G92" s="104"/>
      <c r="H92" s="230" t="str">
        <f>H90</f>
        <v>Südkorea</v>
      </c>
      <c r="I92" s="231"/>
      <c r="J92" s="60"/>
      <c r="K92" s="60" t="s">
        <v>117</v>
      </c>
      <c r="L92" s="60">
        <f t="shared" si="28"/>
        <v>0</v>
      </c>
      <c r="M92" s="60"/>
      <c r="N92" s="60">
        <f>IF($E92="",0,IF($E92&gt;$G92,3,IF($E92=$G92,1,0)))</f>
        <v>0</v>
      </c>
      <c r="O92" s="60"/>
      <c r="P92" s="60">
        <f>IF($G92="",0,IF($E92&gt;$G92,0,IF($E92=$G92,1,3)))</f>
        <v>0</v>
      </c>
      <c r="Q92" s="60"/>
      <c r="R92" s="60">
        <f>E92</f>
        <v>0</v>
      </c>
      <c r="S92" s="60"/>
      <c r="T92" s="60">
        <f>G92</f>
        <v>0</v>
      </c>
      <c r="U92" s="60"/>
      <c r="V92" s="60">
        <f>G92</f>
        <v>0</v>
      </c>
      <c r="W92" s="60"/>
      <c r="X92" s="60">
        <f>E92</f>
        <v>0</v>
      </c>
      <c r="Y92" s="60"/>
      <c r="Z92" s="60">
        <f>P95</f>
        <v>0</v>
      </c>
      <c r="AA92" s="60">
        <f>T95</f>
        <v>0</v>
      </c>
      <c r="AB92" s="60">
        <f>X95</f>
        <v>0</v>
      </c>
      <c r="AC92" s="60">
        <f>AA92-AB92</f>
        <v>0</v>
      </c>
      <c r="AD92" s="60">
        <f>IF(Z92&gt;Z89,-1,0)</f>
        <v>0</v>
      </c>
      <c r="AE92" s="60">
        <f>IF(Z92&gt;Z90,-1,0)</f>
        <v>0</v>
      </c>
      <c r="AF92" s="60">
        <f>IF(Z92&gt;Z91,-1,0)</f>
        <v>0</v>
      </c>
      <c r="AG92" s="60">
        <f>10000-(AJ92*1000+AM92*100+AK92*10)</f>
        <v>10000</v>
      </c>
      <c r="AH92" s="90">
        <f>RANK(AG92,AG89:AG92,1)</f>
        <v>1</v>
      </c>
      <c r="AI92" s="60" t="str">
        <f>H90</f>
        <v>Südkorea</v>
      </c>
      <c r="AJ92" s="60">
        <f t="shared" si="29"/>
        <v>0</v>
      </c>
      <c r="AK92" s="60">
        <f t="shared" si="29"/>
        <v>0</v>
      </c>
      <c r="AL92" s="60">
        <f t="shared" si="29"/>
        <v>0</v>
      </c>
      <c r="AM92" s="60">
        <f>AK92-AL92</f>
        <v>0</v>
      </c>
      <c r="AN92" s="187">
        <f>IF(AG89=AG92,IF(E93&gt;G93,AG89-0.1,AG89),AG89)</f>
        <v>10000</v>
      </c>
      <c r="AO92" s="187">
        <f>IF(AG90=AG92,IF(E92&gt;G92,AG90-0.1,AG90),AG90)</f>
        <v>10000</v>
      </c>
      <c r="AP92" s="187">
        <f>IF(AG91=AG92,IF(E90&gt;G90,AG91-0.1,AG91),AG91)</f>
        <v>10000</v>
      </c>
      <c r="AQ92" s="187"/>
      <c r="AR92" s="187">
        <f>AQ93</f>
        <v>30000</v>
      </c>
      <c r="AS92" s="90">
        <f>RANK(AR92,AR89:AR92,1)</f>
        <v>1</v>
      </c>
      <c r="AT92" s="60" t="str">
        <f t="shared" si="30"/>
        <v>Südkorea</v>
      </c>
      <c r="AU92" s="60">
        <f t="shared" si="30"/>
        <v>0</v>
      </c>
      <c r="AV92" s="60">
        <f t="shared" si="30"/>
        <v>0</v>
      </c>
      <c r="AW92" s="60">
        <f t="shared" si="30"/>
        <v>0</v>
      </c>
      <c r="AX92" s="60"/>
      <c r="AY92" s="60"/>
      <c r="AZ92" s="60"/>
      <c r="BA92" s="113">
        <v>4</v>
      </c>
      <c r="BB92" s="114" t="e">
        <f>VLOOKUP(4,AS89:AT92,2,FALSE)</f>
        <v>#N/A</v>
      </c>
      <c r="BC92" s="115"/>
      <c r="BD92" s="116" t="e">
        <f>VLOOKUP(4,AS89:AW92,3,FALSE)</f>
        <v>#N/A</v>
      </c>
      <c r="BE92" s="116" t="e">
        <f>VLOOKUP(4,AS89:AW92,4,FALSE)</f>
        <v>#N/A</v>
      </c>
      <c r="BF92" s="93" t="s">
        <v>12</v>
      </c>
      <c r="BG92" s="116" t="e">
        <f>VLOOKUP(4,AS89:AW92,5,FALSE)</f>
        <v>#N/A</v>
      </c>
      <c r="BH92" s="60"/>
      <c r="BI92" s="85"/>
      <c r="BJ92" s="85">
        <f>IF(E92&gt;G92,IF(Spielplan!E92&gt;Spielplan!G92,Punktemodus!$B$3,0),0)</f>
        <v>0</v>
      </c>
      <c r="BK92" s="85">
        <f>IF(E92=G92,IF(Spielplan!E92=Spielplan!G92,Punktemodus!$B$3,0),0)</f>
        <v>10</v>
      </c>
      <c r="BL92" s="85">
        <f>IF(E92&lt;G92,IF(Spielplan!E92&lt;Spielplan!G92,Punktemodus!$B$3,0),0)</f>
        <v>0</v>
      </c>
      <c r="BM92" s="85">
        <f>IF(E92=Spielplan!E92,IF(G92=Spielplan!G92,Punktemodus!$B$5,0),0)</f>
        <v>3</v>
      </c>
      <c r="BN92" s="85">
        <f>IF(E92=Spielplan!E92,Punktemodus!$B$7,0)</f>
        <v>1</v>
      </c>
      <c r="BO92" s="85">
        <f>IF(G92=Spielplan!G92,Punktemodus!$B$7,0)</f>
        <v>1</v>
      </c>
      <c r="BP92" s="137">
        <f>IF(Spielplan!E92="",0,SUM(BJ92:BO92))</f>
        <v>0</v>
      </c>
      <c r="BQ92" s="85"/>
      <c r="BR92" s="141"/>
      <c r="BS92" s="321" t="s">
        <v>163</v>
      </c>
      <c r="BT92" s="322"/>
      <c r="BU92" s="322"/>
      <c r="BV92" s="322"/>
      <c r="BW92" s="134"/>
      <c r="BX92" s="339">
        <f>BX86+BX89</f>
        <v>730</v>
      </c>
      <c r="BY92" s="340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</row>
    <row r="93" spans="1:101" ht="18.75" customHeight="1" thickBot="1" x14ac:dyDescent="0.3">
      <c r="A93" s="60"/>
      <c r="B93" s="60"/>
      <c r="C93" s="224" t="str">
        <f>C89</f>
        <v>Belgien</v>
      </c>
      <c r="D93" s="225"/>
      <c r="E93" s="104"/>
      <c r="F93" s="93"/>
      <c r="G93" s="104"/>
      <c r="H93" s="224" t="str">
        <f>H90</f>
        <v>Südkorea</v>
      </c>
      <c r="I93" s="225"/>
      <c r="J93" s="60"/>
      <c r="K93" s="60" t="s">
        <v>119</v>
      </c>
      <c r="L93" s="60">
        <f t="shared" si="28"/>
        <v>0</v>
      </c>
      <c r="M93" s="60">
        <f>IF($E93="",0,IF($E93&gt;$G93,3,IF($E93=G93,1,0)))</f>
        <v>0</v>
      </c>
      <c r="N93" s="60"/>
      <c r="O93" s="60"/>
      <c r="P93" s="60">
        <f>IF($G93="",0,IF($E93&gt;$G93,0,IF($E93=$G93,1,3)))</f>
        <v>0</v>
      </c>
      <c r="Q93" s="60">
        <f>E93</f>
        <v>0</v>
      </c>
      <c r="R93" s="60"/>
      <c r="S93" s="60"/>
      <c r="T93" s="60">
        <f>G93</f>
        <v>0</v>
      </c>
      <c r="U93" s="60">
        <f>G93</f>
        <v>0</v>
      </c>
      <c r="V93" s="60"/>
      <c r="W93" s="60"/>
      <c r="X93" s="60">
        <f>E93</f>
        <v>0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187">
        <f>SUM(AN89:AN92)</f>
        <v>30000</v>
      </c>
      <c r="AO93" s="187">
        <f>SUM(AO89:AO92)</f>
        <v>30000</v>
      </c>
      <c r="AP93" s="187">
        <f>SUM(AP89:AP92)</f>
        <v>30000</v>
      </c>
      <c r="AQ93" s="187">
        <f>SUM(AQ89:AQ92)</f>
        <v>30000</v>
      </c>
      <c r="AR93" s="187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85">
        <f>IF(E93&gt;G93,IF(Spielplan!E93&gt;Spielplan!G93,Punktemodus!$B$3,0),0)</f>
        <v>0</v>
      </c>
      <c r="BK93" s="85">
        <f>IF(E93=G93,IF(Spielplan!E93=Spielplan!G93,Punktemodus!$B$3,0),0)</f>
        <v>10</v>
      </c>
      <c r="BL93" s="85">
        <f>IF(E93&lt;G93,IF(Spielplan!E93&lt;Spielplan!G93,Punktemodus!$B$3,0),0)</f>
        <v>0</v>
      </c>
      <c r="BM93" s="85">
        <f>IF(E93=Spielplan!E93,IF(G93=Spielplan!G93,Punktemodus!$B$5,0),0)</f>
        <v>3</v>
      </c>
      <c r="BN93" s="85">
        <f>IF(E93=Spielplan!E93,Punktemodus!$B$7,0)</f>
        <v>1</v>
      </c>
      <c r="BO93" s="85">
        <f>IF(G93=Spielplan!G93,Punktemodus!$B$7,0)</f>
        <v>1</v>
      </c>
      <c r="BP93" s="137">
        <f>IF(Spielplan!E93="",0,SUM(BJ93:BO93))</f>
        <v>0</v>
      </c>
      <c r="BQ93" s="60"/>
      <c r="BR93" s="141"/>
      <c r="BS93" s="322"/>
      <c r="BT93" s="322"/>
      <c r="BU93" s="322"/>
      <c r="BV93" s="322"/>
      <c r="BW93" s="134"/>
      <c r="BX93" s="341"/>
      <c r="BY93" s="342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</row>
    <row r="94" spans="1:101" ht="18.75" customHeight="1" thickBot="1" x14ac:dyDescent="0.3">
      <c r="A94" s="60"/>
      <c r="B94" s="60"/>
      <c r="C94" s="230" t="str">
        <f>H89</f>
        <v>Algerien</v>
      </c>
      <c r="D94" s="231"/>
      <c r="E94" s="104"/>
      <c r="F94" s="93"/>
      <c r="G94" s="104"/>
      <c r="H94" s="230" t="str">
        <f>C90</f>
        <v>Russland</v>
      </c>
      <c r="I94" s="231"/>
      <c r="J94" s="60"/>
      <c r="K94" s="60" t="s">
        <v>119</v>
      </c>
      <c r="L94" s="60">
        <f t="shared" si="28"/>
        <v>0</v>
      </c>
      <c r="M94" s="60"/>
      <c r="N94" s="60">
        <f>IF($E94="",0,IF($E94&gt;$G94,3,IF($E94=$G94,1,0)))</f>
        <v>0</v>
      </c>
      <c r="O94" s="60">
        <f>IF($G94="",0,IF($E94&gt;$G94,0,IF($E94=$G94,1,3)))</f>
        <v>0</v>
      </c>
      <c r="P94" s="60"/>
      <c r="Q94" s="60"/>
      <c r="R94" s="60">
        <f>E94</f>
        <v>0</v>
      </c>
      <c r="S94" s="60">
        <f>G94</f>
        <v>0</v>
      </c>
      <c r="T94" s="60"/>
      <c r="U94" s="60"/>
      <c r="V94" s="60">
        <f>G94</f>
        <v>0</v>
      </c>
      <c r="W94" s="60">
        <f>E94</f>
        <v>0</v>
      </c>
      <c r="X94" s="60"/>
      <c r="Y94" s="60"/>
      <c r="Z94" s="60" t="s">
        <v>30</v>
      </c>
      <c r="AA94" s="60"/>
      <c r="AB94" s="60"/>
      <c r="AC94" s="60"/>
      <c r="AD94" s="60"/>
      <c r="AE94" s="60"/>
      <c r="AF94" s="60"/>
      <c r="AG94" s="60" t="b">
        <f>OR(AG89=AG90,AG89=AG91,AG89=AG92,AG90=AG91,AG90=AG92,AG91=AG92)</f>
        <v>1</v>
      </c>
      <c r="AH94" s="60"/>
      <c r="AI94" s="60"/>
      <c r="AJ94" s="60"/>
      <c r="AK94" s="60"/>
      <c r="AL94" s="60"/>
      <c r="AM94" s="60"/>
      <c r="AN94" s="60"/>
      <c r="AO94" s="60" t="s">
        <v>34</v>
      </c>
      <c r="AP94" s="60"/>
      <c r="AQ94" s="60"/>
      <c r="AR94" s="60" t="b">
        <f>OR(AR89=AR90,AR89=AR91,AR89=AR92,AR90=AR91,AR90=AR92,AR91=AR92)</f>
        <v>1</v>
      </c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85">
        <f>IF(E94&gt;G94,IF(Spielplan!E94&gt;Spielplan!G94,Punktemodus!$B$3,0),0)</f>
        <v>0</v>
      </c>
      <c r="BK94" s="85">
        <f>IF(E94=G94,IF(Spielplan!E94=Spielplan!G94,Punktemodus!$B$3,0),0)</f>
        <v>10</v>
      </c>
      <c r="BL94" s="85">
        <f>IF(E94&lt;G94,IF(Spielplan!E94&lt;Spielplan!G94,Punktemodus!$B$3,0),0)</f>
        <v>0</v>
      </c>
      <c r="BM94" s="85">
        <f>IF(E94=Spielplan!E94,IF(G94=Spielplan!G94,Punktemodus!$B$5,0),0)</f>
        <v>3</v>
      </c>
      <c r="BN94" s="85">
        <f>IF(E94=Spielplan!E94,Punktemodus!$B$7,0)</f>
        <v>1</v>
      </c>
      <c r="BO94" s="85">
        <f>IF(G94=Spielplan!G94,Punktemodus!$B$7,0)</f>
        <v>1</v>
      </c>
      <c r="BP94" s="137">
        <f>IF(Spielplan!E94="",0,SUM(BJ94:BO94))</f>
        <v>0</v>
      </c>
      <c r="BQ94" s="60"/>
      <c r="BR94" s="141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</row>
    <row r="95" spans="1:101" ht="18.75" customHeight="1" thickBot="1" x14ac:dyDescent="0.25">
      <c r="A95" s="60"/>
      <c r="B95" s="60"/>
      <c r="C95" s="136" t="str">
        <f>IF(G94="","",IF(AR94=TRUE,"Achtung: Fehler in Tabelle!",""))</f>
        <v/>
      </c>
      <c r="D95" s="60"/>
      <c r="E95" s="60"/>
      <c r="F95" s="60"/>
      <c r="G95" s="60"/>
      <c r="H95" s="60"/>
      <c r="I95" s="60"/>
      <c r="J95" s="60"/>
      <c r="K95" s="60"/>
      <c r="L95" s="60"/>
      <c r="M95" s="60">
        <f t="shared" ref="M95:X95" si="31">SUM(M89:M94)</f>
        <v>0</v>
      </c>
      <c r="N95" s="60">
        <f t="shared" si="31"/>
        <v>0</v>
      </c>
      <c r="O95" s="60">
        <f t="shared" si="31"/>
        <v>0</v>
      </c>
      <c r="P95" s="60">
        <f t="shared" si="31"/>
        <v>0</v>
      </c>
      <c r="Q95" s="60">
        <f t="shared" si="31"/>
        <v>0</v>
      </c>
      <c r="R95" s="60">
        <f t="shared" si="31"/>
        <v>0</v>
      </c>
      <c r="S95" s="60">
        <f t="shared" si="31"/>
        <v>0</v>
      </c>
      <c r="T95" s="60">
        <f t="shared" si="31"/>
        <v>0</v>
      </c>
      <c r="U95" s="60">
        <f t="shared" si="31"/>
        <v>0</v>
      </c>
      <c r="V95" s="60">
        <f t="shared" si="31"/>
        <v>0</v>
      </c>
      <c r="W95" s="60">
        <f t="shared" si="31"/>
        <v>0</v>
      </c>
      <c r="X95" s="60">
        <f t="shared" si="31"/>
        <v>0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160">
        <f>SUM(BP89:BP94)</f>
        <v>0</v>
      </c>
      <c r="BQ95" s="60"/>
      <c r="BR95" s="141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</row>
    <row r="96" spans="1:101" ht="13.5" thickBo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85"/>
      <c r="BK96" s="85"/>
      <c r="BL96" s="85"/>
      <c r="BM96" s="85"/>
      <c r="BN96" s="85"/>
      <c r="BO96" s="85"/>
      <c r="BP96" s="138"/>
      <c r="BQ96" s="60"/>
      <c r="BR96" s="141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</row>
    <row r="97" spans="1:101" ht="25.5" customHeight="1" thickBo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85"/>
      <c r="BK97" s="85"/>
      <c r="BL97" s="85"/>
      <c r="BM97" s="85"/>
      <c r="BN97" s="85"/>
      <c r="BO97" s="85"/>
      <c r="BP97" s="160">
        <f>SUM(BP12:BP95)/2</f>
        <v>0</v>
      </c>
      <c r="BQ97" s="60"/>
      <c r="BR97" s="141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</row>
    <row r="98" spans="1:101" x14ac:dyDescent="0.2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85"/>
      <c r="BK98" s="85"/>
      <c r="BL98" s="85"/>
      <c r="BM98" s="85"/>
      <c r="BN98" s="85"/>
      <c r="BO98" s="85"/>
      <c r="BP98" s="60"/>
      <c r="BQ98" s="60"/>
      <c r="BR98" s="141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</row>
  </sheetData>
  <mergeCells count="41"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  <mergeCell ref="CQ65:CV66"/>
    <mergeCell ref="BS44:BV45"/>
    <mergeCell ref="BX44:BX47"/>
    <mergeCell ref="BY44:BY47"/>
    <mergeCell ref="BZ44:BZ47"/>
    <mergeCell ref="CE44:CE47"/>
    <mergeCell ref="CF44:CF47"/>
    <mergeCell ref="CJ44:CJ47"/>
    <mergeCell ref="CO44:CO47"/>
    <mergeCell ref="CS44:CS47"/>
    <mergeCell ref="CQ59:CV60"/>
    <mergeCell ref="CQ62:CV63"/>
    <mergeCell ref="CQ32:CV33"/>
    <mergeCell ref="H2:BZ2"/>
    <mergeCell ref="H3:BZ3"/>
    <mergeCell ref="I4:BI4"/>
    <mergeCell ref="BY4:BZ4"/>
    <mergeCell ref="CG4:CV4"/>
    <mergeCell ref="BP8:BP11"/>
    <mergeCell ref="BJ9:BJ11"/>
    <mergeCell ref="BK9:BK11"/>
    <mergeCell ref="BL9:BL11"/>
    <mergeCell ref="BM9:BM11"/>
    <mergeCell ref="BN9:BN11"/>
    <mergeCell ref="BO9:BO11"/>
    <mergeCell ref="CQ23:CV24"/>
    <mergeCell ref="CQ26:CV27"/>
    <mergeCell ref="CQ29:CV30"/>
  </mergeCells>
  <conditionalFormatting sqref="CK24:CL24">
    <cfRule type="expression" dxfId="436" priority="1" stopIfTrue="1">
      <formula>IF($CH34="",TRUE,FALSE)</formula>
    </cfRule>
  </conditionalFormatting>
  <conditionalFormatting sqref="CA14:CB14">
    <cfRule type="expression" dxfId="435" priority="2" stopIfTrue="1">
      <formula>IF($BV$12="",TRUE,FALSE)</formula>
    </cfRule>
  </conditionalFormatting>
  <conditionalFormatting sqref="CA15:CB15">
    <cfRule type="expression" dxfId="434" priority="3" stopIfTrue="1">
      <formula>IF($BV$17="",TRUE,FALSE)</formula>
    </cfRule>
  </conditionalFormatting>
  <conditionalFormatting sqref="CA22:CB22">
    <cfRule type="expression" dxfId="433" priority="4" stopIfTrue="1">
      <formula>IF($BV$20="",TRUE,FALSE)</formula>
    </cfRule>
  </conditionalFormatting>
  <conditionalFormatting sqref="CA23:CB23">
    <cfRule type="expression" dxfId="432" priority="5" stopIfTrue="1">
      <formula>IF($BV$25="",TRUE,FALSE)</formula>
    </cfRule>
  </conditionalFormatting>
  <conditionalFormatting sqref="CA30:CB30">
    <cfRule type="expression" dxfId="431" priority="6" stopIfTrue="1">
      <formula>IF($BV$29="",TRUE,FALSE)</formula>
    </cfRule>
  </conditionalFormatting>
  <conditionalFormatting sqref="CA31:CB31">
    <cfRule type="expression" dxfId="430" priority="7" stopIfTrue="1">
      <formula>IF($BV$33="",TRUE,FALSE)</formula>
    </cfRule>
  </conditionalFormatting>
  <conditionalFormatting sqref="CA38:CB38">
    <cfRule type="expression" dxfId="429" priority="8" stopIfTrue="1">
      <formula>IF($BV$37="",TRUE,FALSE)</formula>
    </cfRule>
  </conditionalFormatting>
  <conditionalFormatting sqref="CA39:CB39">
    <cfRule type="expression" dxfId="428" priority="9" stopIfTrue="1">
      <formula>IF($BV$41="",TRUE,FALSE)</formula>
    </cfRule>
  </conditionalFormatting>
  <conditionalFormatting sqref="CF18:CG18">
    <cfRule type="expression" dxfId="427" priority="10" stopIfTrue="1">
      <formula>IF($CC$15="",TRUE,FALSE)</formula>
    </cfRule>
  </conditionalFormatting>
  <conditionalFormatting sqref="CF19:CG19">
    <cfRule type="expression" dxfId="426" priority="11" stopIfTrue="1">
      <formula>IF($CC$22="",TRUE,FALSE)</formula>
    </cfRule>
  </conditionalFormatting>
  <conditionalFormatting sqref="CF35:CG35">
    <cfRule type="expression" dxfId="425" priority="12" stopIfTrue="1">
      <formula>IF($CC$39="",TRUE,FALSE)</formula>
    </cfRule>
  </conditionalFormatting>
  <conditionalFormatting sqref="CF34:CG34">
    <cfRule type="expression" dxfId="424" priority="13" stopIfTrue="1">
      <formula>IF($CC$31="",TRUE,FALSE)</formula>
    </cfRule>
  </conditionalFormatting>
  <conditionalFormatting sqref="CK23:CL23 CK29:CL29">
    <cfRule type="expression" dxfId="423" priority="14" stopIfTrue="1">
      <formula>IF($CH$18="",TRUE,FALSE)</formula>
    </cfRule>
  </conditionalFormatting>
  <conditionalFormatting sqref="CK30:CL30">
    <cfRule type="expression" dxfId="422" priority="15" stopIfTrue="1">
      <formula>IF($CH$34="",TRUE,FALSE)</formula>
    </cfRule>
  </conditionalFormatting>
  <conditionalFormatting sqref="CQ23:CV24">
    <cfRule type="expression" dxfId="421" priority="16" stopIfTrue="1">
      <formula>IF($CM$23="",TRUE,FALSE)</formula>
    </cfRule>
  </conditionalFormatting>
  <conditionalFormatting sqref="CQ26:CV27">
    <cfRule type="expression" dxfId="420" priority="17" stopIfTrue="1">
      <formula>IF($CM$24="",TRUE,FALSE)</formula>
    </cfRule>
  </conditionalFormatting>
  <conditionalFormatting sqref="CQ29:CV30">
    <cfRule type="expression" dxfId="419" priority="18" stopIfTrue="1">
      <formula>IF($CM$29="",TRUE,FALSE)</formula>
    </cfRule>
  </conditionalFormatting>
  <conditionalFormatting sqref="CQ32:CV33">
    <cfRule type="expression" dxfId="418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5" sqref="I5"/>
      <selection pane="bottomLeft" activeCell="I4" sqref="I4:BI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60"/>
      <c r="B1" s="60"/>
      <c r="C1" s="86"/>
      <c r="D1" s="60"/>
      <c r="E1" s="85"/>
      <c r="F1" s="60"/>
      <c r="G1" s="85"/>
      <c r="H1" s="92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</row>
    <row r="2" spans="1:101" ht="85.5" customHeight="1" thickBot="1" x14ac:dyDescent="1.1000000000000001">
      <c r="A2" s="60"/>
      <c r="B2" s="60"/>
      <c r="C2" s="60"/>
      <c r="D2" s="60"/>
      <c r="E2" s="85"/>
      <c r="F2" s="60"/>
      <c r="G2" s="85"/>
      <c r="H2" s="355" t="s">
        <v>341</v>
      </c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7"/>
      <c r="BR2" s="357"/>
      <c r="BS2" s="357"/>
      <c r="BT2" s="357"/>
      <c r="BU2" s="357"/>
      <c r="BV2" s="357"/>
      <c r="BW2" s="357"/>
      <c r="BX2" s="357"/>
      <c r="BY2" s="357"/>
      <c r="BZ2" s="358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</row>
    <row r="3" spans="1:101" ht="85.5" customHeight="1" thickBot="1" x14ac:dyDescent="0.25">
      <c r="A3" s="60"/>
      <c r="B3" s="60"/>
      <c r="C3" s="60"/>
      <c r="D3" s="60"/>
      <c r="E3" s="85"/>
      <c r="F3" s="60"/>
      <c r="G3" s="85"/>
      <c r="H3" s="320" t="s">
        <v>339</v>
      </c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282"/>
      <c r="BW3" s="282"/>
      <c r="BX3" s="282"/>
      <c r="BY3" s="282"/>
      <c r="BZ3" s="282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</row>
    <row r="4" spans="1:101" ht="37.5" customHeight="1" thickBot="1" x14ac:dyDescent="0.55000000000000004">
      <c r="A4" s="60"/>
      <c r="B4" s="60"/>
      <c r="C4" s="60"/>
      <c r="D4" s="60"/>
      <c r="E4" s="85"/>
      <c r="F4" s="60"/>
      <c r="G4" s="85"/>
      <c r="H4" s="95" t="s">
        <v>161</v>
      </c>
      <c r="I4" s="325" t="s">
        <v>356</v>
      </c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7"/>
      <c r="BJ4" s="60"/>
      <c r="BK4" s="60"/>
      <c r="BL4" s="60"/>
      <c r="BM4" s="60"/>
      <c r="BN4" s="60"/>
      <c r="BO4" s="60"/>
      <c r="BP4" s="60"/>
      <c r="BQ4" s="95" t="s">
        <v>162</v>
      </c>
      <c r="BR4" s="60"/>
      <c r="BS4" s="60"/>
      <c r="BT4" s="60"/>
      <c r="BU4" s="60"/>
      <c r="BV4" s="60"/>
      <c r="BW4" s="60"/>
      <c r="BX4" s="60"/>
      <c r="BY4" s="323">
        <f>BX92</f>
        <v>730</v>
      </c>
      <c r="BZ4" s="324"/>
      <c r="CA4" s="60"/>
      <c r="CB4" s="60"/>
      <c r="CC4" s="60"/>
      <c r="CD4" s="60"/>
      <c r="CE4" s="60"/>
      <c r="CF4" s="60"/>
      <c r="CG4" s="367" t="s">
        <v>340</v>
      </c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9"/>
      <c r="CW4" s="60"/>
    </row>
    <row r="5" spans="1:101" x14ac:dyDescent="0.2">
      <c r="A5" s="60"/>
      <c r="B5" s="60"/>
      <c r="C5" s="60"/>
      <c r="D5" s="60"/>
      <c r="E5" s="85"/>
      <c r="F5" s="60"/>
      <c r="G5" s="8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1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</row>
    <row r="6" spans="1:101" x14ac:dyDescent="0.2">
      <c r="A6" s="60"/>
      <c r="B6" s="60"/>
      <c r="C6" s="60"/>
      <c r="D6" s="60"/>
      <c r="E6" s="85"/>
      <c r="F6" s="60"/>
      <c r="G6" s="85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</row>
    <row r="7" spans="1:101" ht="13.5" thickBot="1" x14ac:dyDescent="0.25">
      <c r="A7" s="60"/>
      <c r="B7" s="60"/>
      <c r="C7" s="60"/>
      <c r="D7" s="60"/>
      <c r="E7" s="85"/>
      <c r="F7" s="60"/>
      <c r="G7" s="85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</row>
    <row r="8" spans="1:101" ht="26.25" customHeight="1" thickBot="1" x14ac:dyDescent="0.45">
      <c r="A8" s="60"/>
      <c r="B8" s="60"/>
      <c r="C8" s="99" t="s">
        <v>150</v>
      </c>
      <c r="D8" s="100"/>
      <c r="E8" s="101"/>
      <c r="F8" s="100"/>
      <c r="G8" s="101"/>
      <c r="H8" s="100"/>
      <c r="I8" s="100"/>
      <c r="J8" s="100"/>
      <c r="K8" s="100"/>
      <c r="L8" s="188"/>
      <c r="M8" s="189" t="s">
        <v>36</v>
      </c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2"/>
      <c r="BI8" s="60"/>
      <c r="BJ8" s="60"/>
      <c r="BK8" s="60"/>
      <c r="BL8" s="60"/>
      <c r="BM8" s="60"/>
      <c r="BN8" s="60"/>
      <c r="BO8" s="60"/>
      <c r="BP8" s="328" t="s">
        <v>149</v>
      </c>
      <c r="BQ8" s="60"/>
      <c r="BR8" s="87"/>
      <c r="BS8" s="99" t="s">
        <v>151</v>
      </c>
      <c r="BT8" s="100"/>
      <c r="BU8" s="100"/>
      <c r="BV8" s="100"/>
      <c r="BW8" s="100"/>
      <c r="BX8" s="100"/>
      <c r="BY8" s="100"/>
      <c r="BZ8" s="103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2"/>
      <c r="CW8" s="60"/>
    </row>
    <row r="9" spans="1:101" ht="28.5" customHeight="1" x14ac:dyDescent="0.2">
      <c r="A9" s="60"/>
      <c r="B9" s="60"/>
      <c r="C9" s="60"/>
      <c r="D9" s="60"/>
      <c r="E9" s="85"/>
      <c r="F9" s="60"/>
      <c r="G9" s="85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330" t="s">
        <v>48</v>
      </c>
      <c r="BK9" s="330" t="s">
        <v>142</v>
      </c>
      <c r="BL9" s="330" t="s">
        <v>143</v>
      </c>
      <c r="BM9" s="330" t="s">
        <v>49</v>
      </c>
      <c r="BN9" s="330" t="s">
        <v>147</v>
      </c>
      <c r="BO9" s="330" t="s">
        <v>148</v>
      </c>
      <c r="BP9" s="329"/>
      <c r="BQ9" s="60"/>
      <c r="BR9" s="87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</row>
    <row r="10" spans="1:101" ht="18.75" customHeight="1" x14ac:dyDescent="0.25">
      <c r="A10" s="60"/>
      <c r="B10" s="60"/>
      <c r="C10" s="88" t="s">
        <v>63</v>
      </c>
      <c r="D10" s="60"/>
      <c r="E10" s="85"/>
      <c r="F10" s="60"/>
      <c r="G10" s="85"/>
      <c r="H10" s="60"/>
      <c r="I10" s="60"/>
      <c r="J10" s="60"/>
      <c r="K10" s="60"/>
      <c r="L10" s="60"/>
      <c r="M10" s="60" t="s">
        <v>4</v>
      </c>
      <c r="N10" s="60"/>
      <c r="O10" s="60"/>
      <c r="P10" s="60"/>
      <c r="Q10" s="60" t="s">
        <v>6</v>
      </c>
      <c r="R10" s="60"/>
      <c r="S10" s="60"/>
      <c r="T10" s="60"/>
      <c r="U10" s="60" t="s">
        <v>7</v>
      </c>
      <c r="V10" s="60"/>
      <c r="W10" s="60"/>
      <c r="X10" s="60"/>
      <c r="Y10" s="60"/>
      <c r="Z10" s="60" t="s">
        <v>4</v>
      </c>
      <c r="AA10" s="60" t="s">
        <v>5</v>
      </c>
      <c r="AB10" s="60"/>
      <c r="AC10" s="60"/>
      <c r="AD10" s="60" t="s">
        <v>9</v>
      </c>
      <c r="AE10" s="60"/>
      <c r="AF10" s="60"/>
      <c r="AG10" s="60"/>
      <c r="AH10" s="60" t="s">
        <v>32</v>
      </c>
      <c r="AI10" s="60"/>
      <c r="AJ10" s="60"/>
      <c r="AK10" s="60"/>
      <c r="AL10" s="60"/>
      <c r="AM10" s="60"/>
      <c r="AN10" s="60" t="s">
        <v>35</v>
      </c>
      <c r="AO10" s="60"/>
      <c r="AP10" s="60"/>
      <c r="AQ10" s="60"/>
      <c r="AR10" s="60"/>
      <c r="AS10" s="60" t="s">
        <v>33</v>
      </c>
      <c r="AT10" s="60"/>
      <c r="AU10" s="60"/>
      <c r="AV10" s="60"/>
      <c r="AW10" s="60"/>
      <c r="AX10" s="60"/>
      <c r="AY10" s="60"/>
      <c r="AZ10" s="60"/>
      <c r="BA10" s="60"/>
      <c r="BB10" s="89" t="s">
        <v>10</v>
      </c>
      <c r="BC10" s="60"/>
      <c r="BD10" s="90" t="s">
        <v>4</v>
      </c>
      <c r="BE10" s="60"/>
      <c r="BF10" s="61" t="s">
        <v>5</v>
      </c>
      <c r="BG10" s="60"/>
      <c r="BH10" s="60"/>
      <c r="BI10" s="60"/>
      <c r="BJ10" s="330"/>
      <c r="BK10" s="330"/>
      <c r="BL10" s="330"/>
      <c r="BM10" s="330"/>
      <c r="BN10" s="330"/>
      <c r="BO10" s="330"/>
      <c r="BP10" s="329"/>
      <c r="BQ10" s="60"/>
      <c r="BR10" s="87"/>
      <c r="BS10" s="88"/>
      <c r="BT10" s="60"/>
      <c r="BU10" s="91" t="s">
        <v>120</v>
      </c>
      <c r="BV10" s="60"/>
      <c r="BW10" s="60"/>
      <c r="BX10" s="61" t="s">
        <v>26</v>
      </c>
      <c r="BY10" s="60"/>
      <c r="BZ10" s="88"/>
      <c r="CA10" s="60"/>
      <c r="CB10" s="60"/>
      <c r="CC10" s="60"/>
      <c r="CD10" s="60"/>
      <c r="CE10" s="61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</row>
    <row r="11" spans="1:101" ht="18.75" customHeight="1" thickBot="1" x14ac:dyDescent="0.25">
      <c r="A11" s="60"/>
      <c r="B11" s="60"/>
      <c r="C11" s="60"/>
      <c r="D11" s="60"/>
      <c r="E11" s="85"/>
      <c r="F11" s="60"/>
      <c r="G11" s="85"/>
      <c r="H11" s="60"/>
      <c r="I11" s="60"/>
      <c r="J11" s="60"/>
      <c r="K11" s="60"/>
      <c r="L11" s="60"/>
      <c r="M11" s="60" t="s">
        <v>0</v>
      </c>
      <c r="N11" s="60" t="s">
        <v>1</v>
      </c>
      <c r="O11" s="60" t="s">
        <v>2</v>
      </c>
      <c r="P11" s="60" t="s">
        <v>3</v>
      </c>
      <c r="Q11" s="60" t="s">
        <v>0</v>
      </c>
      <c r="R11" s="60" t="s">
        <v>1</v>
      </c>
      <c r="S11" s="60" t="s">
        <v>2</v>
      </c>
      <c r="T11" s="60" t="s">
        <v>3</v>
      </c>
      <c r="U11" s="60" t="s">
        <v>0</v>
      </c>
      <c r="V11" s="60" t="s">
        <v>1</v>
      </c>
      <c r="W11" s="60" t="s">
        <v>2</v>
      </c>
      <c r="X11" s="60" t="s">
        <v>3</v>
      </c>
      <c r="Y11" s="60"/>
      <c r="Z11" s="60" t="s">
        <v>8</v>
      </c>
      <c r="AA11" s="60"/>
      <c r="AB11" s="60"/>
      <c r="AC11" s="60"/>
      <c r="AD11" s="60"/>
      <c r="AE11" s="60"/>
      <c r="AF11" s="60"/>
      <c r="AG11" s="60"/>
      <c r="AH11" s="60" t="s">
        <v>31</v>
      </c>
      <c r="AI11" s="60"/>
      <c r="AJ11" s="60"/>
      <c r="AK11" s="60"/>
      <c r="AL11" s="60"/>
      <c r="AM11" s="60"/>
      <c r="AN11" s="60" t="str">
        <f>AI12</f>
        <v>Brasilien</v>
      </c>
      <c r="AO11" s="60" t="str">
        <f>AI13</f>
        <v>Kroatien</v>
      </c>
      <c r="AP11" s="60" t="str">
        <f>AI14</f>
        <v>Mexiko</v>
      </c>
      <c r="AQ11" s="60" t="str">
        <f>AI15</f>
        <v>Kamerun</v>
      </c>
      <c r="AR11" s="60"/>
      <c r="AS11" s="60" t="s">
        <v>31</v>
      </c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330"/>
      <c r="BK11" s="330"/>
      <c r="BL11" s="330"/>
      <c r="BM11" s="330"/>
      <c r="BN11" s="330"/>
      <c r="BO11" s="330"/>
      <c r="BP11" s="329"/>
      <c r="BQ11" s="60"/>
      <c r="BR11" s="87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</row>
    <row r="12" spans="1:101" ht="18.75" customHeight="1" thickBot="1" x14ac:dyDescent="0.3">
      <c r="A12" s="60"/>
      <c r="B12" s="60"/>
      <c r="C12" s="7" t="str">
        <f>Spielplan!$C$12</f>
        <v>Brasilien</v>
      </c>
      <c r="D12" s="38"/>
      <c r="E12" s="104"/>
      <c r="F12" s="93"/>
      <c r="G12" s="104"/>
      <c r="H12" s="7" t="str">
        <f>Spielplan!$H$12</f>
        <v>Kroatien</v>
      </c>
      <c r="I12" s="38"/>
      <c r="J12" s="60"/>
      <c r="K12" s="60" t="s">
        <v>58</v>
      </c>
      <c r="L12" s="60">
        <f t="shared" ref="L12:L17" si="0">IF(E12-G12&gt;0,1,IF(G12=E12,0,-1))</f>
        <v>0</v>
      </c>
      <c r="M12" s="60">
        <f>IF($E12="",0,IF($E12&gt;$G12,3,IF($E12=G12,1,0)))</f>
        <v>0</v>
      </c>
      <c r="N12" s="60">
        <f>IF($G12="",0,IF($E12&gt;$G12,0,IF($E12=G12,1,3)))</f>
        <v>0</v>
      </c>
      <c r="O12" s="60"/>
      <c r="P12" s="60"/>
      <c r="Q12" s="60">
        <f>E12</f>
        <v>0</v>
      </c>
      <c r="R12" s="60">
        <f>G12</f>
        <v>0</v>
      </c>
      <c r="S12" s="60"/>
      <c r="T12" s="60"/>
      <c r="U12" s="60">
        <f>G12</f>
        <v>0</v>
      </c>
      <c r="V12" s="60">
        <f>E12</f>
        <v>0</v>
      </c>
      <c r="W12" s="60"/>
      <c r="X12" s="60"/>
      <c r="Y12" s="60"/>
      <c r="Z12" s="60">
        <f>M18</f>
        <v>0</v>
      </c>
      <c r="AA12" s="60">
        <f>Q18</f>
        <v>0</v>
      </c>
      <c r="AB12" s="60">
        <f>U18</f>
        <v>0</v>
      </c>
      <c r="AC12" s="60">
        <f>AA12-AB12</f>
        <v>0</v>
      </c>
      <c r="AD12" s="60">
        <f>IF(Z12&gt;Z13,-1,0)</f>
        <v>0</v>
      </c>
      <c r="AE12" s="60">
        <f>IF(Z12&gt;Z14,-1,0)</f>
        <v>0</v>
      </c>
      <c r="AF12" s="60">
        <f>IF(Z12&gt;Z15,-1,0)</f>
        <v>0</v>
      </c>
      <c r="AG12" s="60">
        <f>10000-(AJ12*1000+AM12*100+AK12*10)</f>
        <v>10000</v>
      </c>
      <c r="AH12" s="90">
        <f>RANK(AG12,AG12:AG15,1)</f>
        <v>1</v>
      </c>
      <c r="AI12" s="60" t="str">
        <f>C12</f>
        <v>Brasilien</v>
      </c>
      <c r="AJ12" s="60">
        <f t="shared" ref="AJ12:AL15" si="1">Z12</f>
        <v>0</v>
      </c>
      <c r="AK12" s="60">
        <f t="shared" si="1"/>
        <v>0</v>
      </c>
      <c r="AL12" s="60">
        <f t="shared" si="1"/>
        <v>0</v>
      </c>
      <c r="AM12" s="60">
        <f>AK12-AL12</f>
        <v>0</v>
      </c>
      <c r="AN12" s="187"/>
      <c r="AO12" s="187">
        <f>IF(AG13=AG12,IF(G12&gt;E12,AG13-0.1,AG13),AG13)</f>
        <v>10000</v>
      </c>
      <c r="AP12" s="187">
        <f>IF(AG14=AG12,IF(G14&gt;E14,AG14-0.1,AG14),AG14)</f>
        <v>10000</v>
      </c>
      <c r="AQ12" s="187">
        <f>IF(AG15=AG12,IF(G16&gt;E16,AG15-0.1,AG15),AG15)</f>
        <v>10000</v>
      </c>
      <c r="AR12" s="187">
        <f>AN16</f>
        <v>30000</v>
      </c>
      <c r="AS12" s="90">
        <f>RANK(AR12,AR12:AR15,1)</f>
        <v>1</v>
      </c>
      <c r="AT12" s="60" t="str">
        <f t="shared" ref="AT12:AW15" si="2">AI12</f>
        <v>Brasilien</v>
      </c>
      <c r="AU12" s="60">
        <f t="shared" si="2"/>
        <v>0</v>
      </c>
      <c r="AV12" s="60">
        <f t="shared" si="2"/>
        <v>0</v>
      </c>
      <c r="AW12" s="60">
        <f t="shared" si="2"/>
        <v>0</v>
      </c>
      <c r="AX12" s="60"/>
      <c r="AY12" s="60"/>
      <c r="AZ12" s="60"/>
      <c r="BA12" s="3">
        <v>1</v>
      </c>
      <c r="BB12" s="7" t="str">
        <f>VLOOKUP(1,AS12:AT15,2,FALSE)</f>
        <v>Brasilien</v>
      </c>
      <c r="BC12" s="2"/>
      <c r="BD12" s="6">
        <f>VLOOKUP(1,AS12:AW15,3,FALSE)</f>
        <v>0</v>
      </c>
      <c r="BE12" s="4">
        <f>VLOOKUP(1,AS12:AW15,4,FALSE)</f>
        <v>0</v>
      </c>
      <c r="BF12" s="93" t="s">
        <v>12</v>
      </c>
      <c r="BG12" s="4">
        <f>VLOOKUP(1,AS12:AW15,5,FALSE)</f>
        <v>0</v>
      </c>
      <c r="BH12" s="13" t="s">
        <v>18</v>
      </c>
      <c r="BI12" s="60"/>
      <c r="BJ12" s="85">
        <f>IF(E12&gt;G12,IF(Spielplan!E12&gt;Spielplan!G12,Punktemodus!$B$3,0),0)</f>
        <v>0</v>
      </c>
      <c r="BK12" s="85">
        <f>IF(E12=G12,IF(Spielplan!E12=Spielplan!G12,Punktemodus!$B$3,0),0)</f>
        <v>10</v>
      </c>
      <c r="BL12" s="85">
        <f>IF(E12&lt;G12,IF(Spielplan!E12&lt;Spielplan!G12,Punktemodus!$B$3,0),0)</f>
        <v>0</v>
      </c>
      <c r="BM12" s="85">
        <f>IF(E12=Spielplan!E12,IF(G12=Spielplan!G12,Punktemodus!$B$5,0),0)</f>
        <v>3</v>
      </c>
      <c r="BN12" s="85">
        <f>IF(E12=Spielplan!E12,Punktemodus!$B$7,0)</f>
        <v>1</v>
      </c>
      <c r="BO12" s="85">
        <f>IF(G12=Spielplan!G12,Punktemodus!$B$7,0)</f>
        <v>1</v>
      </c>
      <c r="BP12" s="137">
        <f>IF(Spielplan!E12="",0,SUM(BJ12:BO12))</f>
        <v>0</v>
      </c>
      <c r="BQ12" s="60"/>
      <c r="BR12" s="87"/>
      <c r="BS12" s="13" t="s">
        <v>18</v>
      </c>
      <c r="BT12" s="44" t="str">
        <f>IF(G17="","",BB12)</f>
        <v/>
      </c>
      <c r="BU12" s="46"/>
      <c r="BV12" s="104"/>
      <c r="BW12" s="60"/>
      <c r="BX12" s="104"/>
      <c r="BY12" s="60"/>
      <c r="BZ12" s="88"/>
      <c r="CA12" s="60"/>
      <c r="CB12" s="91" t="s">
        <v>27</v>
      </c>
      <c r="CC12" s="60"/>
      <c r="CD12" s="60"/>
      <c r="CE12" s="61" t="s">
        <v>26</v>
      </c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</row>
    <row r="13" spans="1:101" ht="18.75" customHeight="1" thickBot="1" x14ac:dyDescent="0.3">
      <c r="A13" s="60"/>
      <c r="B13" s="60"/>
      <c r="C13" s="44" t="str">
        <f>Spielplan!$C$13</f>
        <v>Mexiko</v>
      </c>
      <c r="D13" s="45"/>
      <c r="E13" s="104"/>
      <c r="F13" s="93"/>
      <c r="G13" s="104"/>
      <c r="H13" s="44" t="str">
        <f>Spielplan!$H$13</f>
        <v>Kamerun</v>
      </c>
      <c r="I13" s="45"/>
      <c r="J13" s="60"/>
      <c r="K13" s="60" t="s">
        <v>59</v>
      </c>
      <c r="L13" s="60">
        <f t="shared" si="0"/>
        <v>0</v>
      </c>
      <c r="M13" s="60"/>
      <c r="N13" s="60"/>
      <c r="O13" s="60">
        <f>IF($E13="",0,IF($E13&gt;$G13,3,IF($E13=$G13,1,0)))</f>
        <v>0</v>
      </c>
      <c r="P13" s="60">
        <f>IF($G13="",0,IF($E13&gt;$G13,0,IF($E13=$G13,1,3)))</f>
        <v>0</v>
      </c>
      <c r="Q13" s="60"/>
      <c r="R13" s="60"/>
      <c r="S13" s="60">
        <f>E13</f>
        <v>0</v>
      </c>
      <c r="T13" s="60">
        <f>G13</f>
        <v>0</v>
      </c>
      <c r="U13" s="60"/>
      <c r="V13" s="60"/>
      <c r="W13" s="60">
        <f>G13</f>
        <v>0</v>
      </c>
      <c r="X13" s="60">
        <f>E13</f>
        <v>0</v>
      </c>
      <c r="Y13" s="60"/>
      <c r="Z13" s="60">
        <f>N18</f>
        <v>0</v>
      </c>
      <c r="AA13" s="60">
        <f>R18</f>
        <v>0</v>
      </c>
      <c r="AB13" s="60">
        <f>V18</f>
        <v>0</v>
      </c>
      <c r="AC13" s="60">
        <f>AA13-AB13</f>
        <v>0</v>
      </c>
      <c r="AD13" s="60">
        <f>IF(Z13&gt;Z12,-1,0)</f>
        <v>0</v>
      </c>
      <c r="AE13" s="60">
        <f>IF(Z13&gt;Z14,-1,0)</f>
        <v>0</v>
      </c>
      <c r="AF13" s="60">
        <f>IF(Z13&gt;Z15,-1,0)</f>
        <v>0</v>
      </c>
      <c r="AG13" s="60">
        <f>10000-(AJ13*1000+AM13*100+AK13*10)</f>
        <v>10000</v>
      </c>
      <c r="AH13" s="90">
        <f>RANK(AG13,AG12:AG15,1)</f>
        <v>1</v>
      </c>
      <c r="AI13" s="60" t="str">
        <f>H12</f>
        <v>Kroatien</v>
      </c>
      <c r="AJ13" s="60">
        <f t="shared" si="1"/>
        <v>0</v>
      </c>
      <c r="AK13" s="60">
        <f t="shared" si="1"/>
        <v>0</v>
      </c>
      <c r="AL13" s="60">
        <f t="shared" si="1"/>
        <v>0</v>
      </c>
      <c r="AM13" s="60">
        <f>AK13-AL13</f>
        <v>0</v>
      </c>
      <c r="AN13" s="187">
        <f>IF(AG12=AG13,IF(E12&gt;G12,AG12-0.1,AG12),AG12)</f>
        <v>10000</v>
      </c>
      <c r="AO13" s="187"/>
      <c r="AP13" s="187">
        <f>IF(AG14=AG13,IF(G17&gt;E17,AG14-0.1,AG14),AG14)</f>
        <v>10000</v>
      </c>
      <c r="AQ13" s="187">
        <f>IF(AG15=AG13,IF(G15&gt;E15,AG15-0.1,AG15),AG15)</f>
        <v>10000</v>
      </c>
      <c r="AR13" s="187">
        <f>AO16</f>
        <v>30000</v>
      </c>
      <c r="AS13" s="90">
        <f>RANK(AR13,AR12:AR15,1)</f>
        <v>1</v>
      </c>
      <c r="AT13" s="60" t="str">
        <f t="shared" si="2"/>
        <v>Kroatien</v>
      </c>
      <c r="AU13" s="60">
        <f t="shared" si="2"/>
        <v>0</v>
      </c>
      <c r="AV13" s="60">
        <f t="shared" si="2"/>
        <v>0</v>
      </c>
      <c r="AW13" s="60">
        <f t="shared" si="2"/>
        <v>0</v>
      </c>
      <c r="AX13" s="60"/>
      <c r="AY13" s="60"/>
      <c r="AZ13" s="60"/>
      <c r="BA13" s="120">
        <v>2</v>
      </c>
      <c r="BB13" s="121" t="e">
        <f>VLOOKUP(2,AS12:AT15,2,FALSE)</f>
        <v>#N/A</v>
      </c>
      <c r="BC13" s="122"/>
      <c r="BD13" s="123" t="e">
        <f>VLOOKUP(2,AS12:AW15,3,FALSE)</f>
        <v>#N/A</v>
      </c>
      <c r="BE13" s="124" t="e">
        <f>VLOOKUP(2,AS12:AW15,4,FALSE)</f>
        <v>#N/A</v>
      </c>
      <c r="BF13" s="93" t="s">
        <v>12</v>
      </c>
      <c r="BG13" s="124" t="e">
        <f>VLOOKUP(2,AS12:AW15,5,FALSE)</f>
        <v>#N/A</v>
      </c>
      <c r="BH13" s="125" t="s">
        <v>19</v>
      </c>
      <c r="BI13" s="60"/>
      <c r="BJ13" s="85">
        <f>IF(E13&gt;G13,IF(Spielplan!E13&gt;Spielplan!G13,Punktemodus!$B$3,0),0)</f>
        <v>0</v>
      </c>
      <c r="BK13" s="85">
        <f>IF(E13=G13,IF(Spielplan!E13=Spielplan!G13,Punktemodus!$B$3,0),0)</f>
        <v>10</v>
      </c>
      <c r="BL13" s="85">
        <f>IF(E13&lt;G13,IF(Spielplan!E13&lt;Spielplan!G13,Punktemodus!$B$3,0),0)</f>
        <v>0</v>
      </c>
      <c r="BM13" s="85">
        <f>IF(E13=Spielplan!E13,IF(G13=Spielplan!G13,Punktemodus!$B$5,0),0)</f>
        <v>3</v>
      </c>
      <c r="BN13" s="85">
        <f>IF(E13=Spielplan!E13,Punktemodus!$B$7,0)</f>
        <v>1</v>
      </c>
      <c r="BO13" s="85">
        <f>IF(G13=Spielplan!G13,Punktemodus!$B$7,0)</f>
        <v>1</v>
      </c>
      <c r="BP13" s="137">
        <f>IF(Spielplan!E13="",0,SUM(BJ13:BO13))</f>
        <v>0</v>
      </c>
      <c r="BQ13" s="60"/>
      <c r="BR13" s="87"/>
      <c r="BS13" s="73" t="s">
        <v>21</v>
      </c>
      <c r="BT13" s="44" t="str">
        <f>IF(G28="","",BB24)</f>
        <v/>
      </c>
      <c r="BU13" s="46"/>
      <c r="BV13" s="104"/>
      <c r="BW13" s="60"/>
      <c r="BX13" s="104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</row>
    <row r="14" spans="1:101" ht="18.75" customHeight="1" thickBot="1" x14ac:dyDescent="0.3">
      <c r="A14" s="60"/>
      <c r="B14" s="60"/>
      <c r="C14" s="7" t="str">
        <f>C12</f>
        <v>Brasilien</v>
      </c>
      <c r="D14" s="38"/>
      <c r="E14" s="104"/>
      <c r="F14" s="93"/>
      <c r="G14" s="104"/>
      <c r="H14" s="7" t="str">
        <f>C13</f>
        <v>Mexiko</v>
      </c>
      <c r="I14" s="38"/>
      <c r="J14" s="60"/>
      <c r="K14" s="60" t="s">
        <v>60</v>
      </c>
      <c r="L14" s="60">
        <f t="shared" si="0"/>
        <v>0</v>
      </c>
      <c r="M14" s="60">
        <f>IF($E14="",0,IF($E14&gt;$G14,3,IF($E14=G14,1,0)))</f>
        <v>0</v>
      </c>
      <c r="N14" s="60"/>
      <c r="O14" s="60">
        <f>IF($G14="",0,IF($E14&gt;$G14,0,IF($E14=$G14,1,3)))</f>
        <v>0</v>
      </c>
      <c r="P14" s="60"/>
      <c r="Q14" s="60">
        <f>E14</f>
        <v>0</v>
      </c>
      <c r="R14" s="60"/>
      <c r="S14" s="60">
        <f>G14</f>
        <v>0</v>
      </c>
      <c r="T14" s="60"/>
      <c r="U14" s="60">
        <f>G14</f>
        <v>0</v>
      </c>
      <c r="V14" s="60"/>
      <c r="W14" s="60">
        <f>E14</f>
        <v>0</v>
      </c>
      <c r="X14" s="60"/>
      <c r="Y14" s="60"/>
      <c r="Z14" s="60">
        <f>O18</f>
        <v>0</v>
      </c>
      <c r="AA14" s="60">
        <f>S18</f>
        <v>0</v>
      </c>
      <c r="AB14" s="60">
        <f>W18</f>
        <v>0</v>
      </c>
      <c r="AC14" s="60">
        <f>AA14-AB14</f>
        <v>0</v>
      </c>
      <c r="AD14" s="60">
        <f>IF(Z14&gt;Z12,-1,0)</f>
        <v>0</v>
      </c>
      <c r="AE14" s="60">
        <f>IF(Z14&gt;Z13,-1,0)</f>
        <v>0</v>
      </c>
      <c r="AF14" s="60">
        <f>IF(Z14&gt;Z15,-1,0)</f>
        <v>0</v>
      </c>
      <c r="AG14" s="60">
        <f>10000-(AJ14*1000+AM14*100+AK14*10)</f>
        <v>10000</v>
      </c>
      <c r="AH14" s="90">
        <f>RANK(AG14,AG12:AG15,1)</f>
        <v>1</v>
      </c>
      <c r="AI14" s="60" t="str">
        <f>C13</f>
        <v>Mexiko</v>
      </c>
      <c r="AJ14" s="60">
        <f t="shared" si="1"/>
        <v>0</v>
      </c>
      <c r="AK14" s="60">
        <f t="shared" si="1"/>
        <v>0</v>
      </c>
      <c r="AL14" s="60">
        <f t="shared" si="1"/>
        <v>0</v>
      </c>
      <c r="AM14" s="60">
        <f>AK14-AL14</f>
        <v>0</v>
      </c>
      <c r="AN14" s="187">
        <f>IF(AG12=AG14,IF(E14&gt;G14,AG12-0.1,AG12),AG12)</f>
        <v>10000</v>
      </c>
      <c r="AO14" s="187">
        <f>IF(AG13=AG14,IF(E17&gt;G17,AG13-0.1,AG13),AG13)</f>
        <v>10000</v>
      </c>
      <c r="AP14" s="187"/>
      <c r="AQ14" s="187">
        <f>IF(AG15=AG14,IF(G13&gt;E13,AG15-0.1,AG15),AG15)</f>
        <v>10000</v>
      </c>
      <c r="AR14" s="187">
        <f>AP16</f>
        <v>30000</v>
      </c>
      <c r="AS14" s="90">
        <f>RANK(AR14,AR12:AR15,1)</f>
        <v>1</v>
      </c>
      <c r="AT14" s="60" t="str">
        <f t="shared" si="2"/>
        <v>Mexiko</v>
      </c>
      <c r="AU14" s="60">
        <f t="shared" si="2"/>
        <v>0</v>
      </c>
      <c r="AV14" s="60">
        <f t="shared" si="2"/>
        <v>0</v>
      </c>
      <c r="AW14" s="60">
        <f t="shared" si="2"/>
        <v>0</v>
      </c>
      <c r="AX14" s="60"/>
      <c r="AY14" s="60"/>
      <c r="AZ14" s="60"/>
      <c r="BA14" s="113">
        <v>3</v>
      </c>
      <c r="BB14" s="114" t="e">
        <f>VLOOKUP(3,AS12:AT15,2,FALSE)</f>
        <v>#N/A</v>
      </c>
      <c r="BC14" s="115"/>
      <c r="BD14" s="116" t="e">
        <f>VLOOKUP(3,AS12:AW15,3,FALSE)</f>
        <v>#N/A</v>
      </c>
      <c r="BE14" s="116" t="e">
        <f>VLOOKUP(3,AS12:AW15,4,FALSE)</f>
        <v>#N/A</v>
      </c>
      <c r="BF14" s="93" t="s">
        <v>12</v>
      </c>
      <c r="BG14" s="116" t="e">
        <f>VLOOKUP(3,AS12:AW15,5,FALSE)</f>
        <v>#N/A</v>
      </c>
      <c r="BH14" s="60"/>
      <c r="BI14" s="60"/>
      <c r="BJ14" s="85">
        <f>IF(E14&gt;G14,IF(Spielplan!E14&gt;Spielplan!G14,Punktemodus!$B$3,0),0)</f>
        <v>0</v>
      </c>
      <c r="BK14" s="85">
        <f>IF(E14=G14,IF(Spielplan!E14=Spielplan!G14,Punktemodus!$B$3,0),0)</f>
        <v>10</v>
      </c>
      <c r="BL14" s="85">
        <f>IF(E14&lt;G14,IF(Spielplan!E14&lt;Spielplan!G14,Punktemodus!$B$3,0),0)</f>
        <v>0</v>
      </c>
      <c r="BM14" s="85">
        <f>IF(E14=Spielplan!E14,IF(G14=Spielplan!G14,Punktemodus!$B$5,0),0)</f>
        <v>3</v>
      </c>
      <c r="BN14" s="85">
        <f>IF(E14=Spielplan!E14,Punktemodus!$B$7,0)</f>
        <v>1</v>
      </c>
      <c r="BO14" s="85">
        <f>IF(G14=Spielplan!G14,Punktemodus!$B$7,0)</f>
        <v>1</v>
      </c>
      <c r="BP14" s="137">
        <f>IF(Spielplan!E14="",0,SUM(BJ14:BO14))</f>
        <v>0</v>
      </c>
      <c r="BQ14" s="60"/>
      <c r="BR14" s="87"/>
      <c r="BS14" s="60"/>
      <c r="BT14" s="60"/>
      <c r="BU14" s="60"/>
      <c r="BV14" s="60"/>
      <c r="BW14" s="60"/>
      <c r="BX14" s="60"/>
      <c r="BY14" s="60"/>
      <c r="BZ14" s="47">
        <v>49</v>
      </c>
      <c r="CA14" s="44" t="str">
        <f>IF(BX12="",IF(BV12&gt;BV13,BT12,BT13),IF(BX12&gt;BX13,BT12,BT13))</f>
        <v/>
      </c>
      <c r="CB14" s="46"/>
      <c r="CC14" s="104"/>
      <c r="CD14" s="60"/>
      <c r="CE14" s="104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</row>
    <row r="15" spans="1:101" ht="18.75" customHeight="1" thickBot="1" x14ac:dyDescent="0.3">
      <c r="A15" s="60"/>
      <c r="B15" s="60"/>
      <c r="C15" s="44" t="str">
        <f>H12</f>
        <v>Kroatien</v>
      </c>
      <c r="D15" s="45"/>
      <c r="E15" s="104"/>
      <c r="F15" s="93"/>
      <c r="G15" s="104"/>
      <c r="H15" s="44" t="str">
        <f>H13</f>
        <v>Kamerun</v>
      </c>
      <c r="I15" s="45"/>
      <c r="J15" s="60"/>
      <c r="K15" s="60" t="s">
        <v>61</v>
      </c>
      <c r="L15" s="60">
        <f t="shared" si="0"/>
        <v>0</v>
      </c>
      <c r="M15" s="60"/>
      <c r="N15" s="60">
        <f>IF($E15="",0,IF($E15&gt;$G15,3,IF($E15=$G15,1,0)))</f>
        <v>0</v>
      </c>
      <c r="O15" s="60"/>
      <c r="P15" s="60">
        <f>IF($G15="",0,IF($E15&gt;$G15,0,IF($E15=$G15,1,3)))</f>
        <v>0</v>
      </c>
      <c r="Q15" s="60"/>
      <c r="R15" s="60">
        <f>E15</f>
        <v>0</v>
      </c>
      <c r="S15" s="60"/>
      <c r="T15" s="60">
        <f>G15</f>
        <v>0</v>
      </c>
      <c r="U15" s="60"/>
      <c r="V15" s="60">
        <f>G15</f>
        <v>0</v>
      </c>
      <c r="W15" s="60"/>
      <c r="X15" s="60">
        <f>E15</f>
        <v>0</v>
      </c>
      <c r="Y15" s="60"/>
      <c r="Z15" s="60">
        <f>P18</f>
        <v>0</v>
      </c>
      <c r="AA15" s="60">
        <f>T18</f>
        <v>0</v>
      </c>
      <c r="AB15" s="60">
        <f>X18</f>
        <v>0</v>
      </c>
      <c r="AC15" s="60">
        <f>AA15-AB15</f>
        <v>0</v>
      </c>
      <c r="AD15" s="60">
        <f>IF(Z15&gt;Z12,-1,0)</f>
        <v>0</v>
      </c>
      <c r="AE15" s="60">
        <f>IF(Z15&gt;Z13,-1,0)</f>
        <v>0</v>
      </c>
      <c r="AF15" s="60">
        <f>IF(Z15&gt;Z14,-1,0)</f>
        <v>0</v>
      </c>
      <c r="AG15" s="60">
        <f>10000-(AJ15*1000+AM15*100+AK15*10)</f>
        <v>10000</v>
      </c>
      <c r="AH15" s="90">
        <f>RANK(AG15,AG12:AG15,1)</f>
        <v>1</v>
      </c>
      <c r="AI15" s="60" t="str">
        <f>H13</f>
        <v>Kamerun</v>
      </c>
      <c r="AJ15" s="60">
        <f t="shared" si="1"/>
        <v>0</v>
      </c>
      <c r="AK15" s="60">
        <f t="shared" si="1"/>
        <v>0</v>
      </c>
      <c r="AL15" s="60">
        <f t="shared" si="1"/>
        <v>0</v>
      </c>
      <c r="AM15" s="60">
        <f>AK15-AL15</f>
        <v>0</v>
      </c>
      <c r="AN15" s="187">
        <f>IF(AG12=AG15,IF(E16&gt;G16,AG12-0.1,AG12),AG12)</f>
        <v>10000</v>
      </c>
      <c r="AO15" s="187">
        <f>IF(AG13=AG15,IF(E15&gt;G15,AG13-0.1,AG13),AG13)</f>
        <v>10000</v>
      </c>
      <c r="AP15" s="187">
        <f>IF(AG14=AG15,IF(E13&gt;G13,AG14-0.1,AG14),AG14)</f>
        <v>10000</v>
      </c>
      <c r="AQ15" s="187"/>
      <c r="AR15" s="187">
        <f>AQ16</f>
        <v>30000</v>
      </c>
      <c r="AS15" s="90">
        <f>RANK(AR15,AR12:AR15,1)</f>
        <v>1</v>
      </c>
      <c r="AT15" s="60" t="str">
        <f t="shared" si="2"/>
        <v>Kamerun</v>
      </c>
      <c r="AU15" s="60">
        <f t="shared" si="2"/>
        <v>0</v>
      </c>
      <c r="AV15" s="60">
        <f t="shared" si="2"/>
        <v>0</v>
      </c>
      <c r="AW15" s="60">
        <f t="shared" si="2"/>
        <v>0</v>
      </c>
      <c r="AX15" s="60"/>
      <c r="AY15" s="60"/>
      <c r="AZ15" s="60"/>
      <c r="BA15" s="113">
        <v>4</v>
      </c>
      <c r="BB15" s="114" t="e">
        <f>VLOOKUP(4,AS12:AT15,2,FALSE)</f>
        <v>#N/A</v>
      </c>
      <c r="BC15" s="115"/>
      <c r="BD15" s="116" t="e">
        <f>VLOOKUP(4,AS12:AW15,3,FALSE)</f>
        <v>#N/A</v>
      </c>
      <c r="BE15" s="116" t="e">
        <f>VLOOKUP(4,AS12:AW15,4,FALSE)</f>
        <v>#N/A</v>
      </c>
      <c r="BF15" s="93" t="s">
        <v>12</v>
      </c>
      <c r="BG15" s="116" t="e">
        <f>VLOOKUP(4,AS12:AW15,5,FALSE)</f>
        <v>#N/A</v>
      </c>
      <c r="BH15" s="60"/>
      <c r="BI15" s="60"/>
      <c r="BJ15" s="85">
        <f>IF(E15&gt;G15,IF(Spielplan!E15&gt;Spielplan!G15,Punktemodus!$B$3,0),0)</f>
        <v>0</v>
      </c>
      <c r="BK15" s="85">
        <f>IF(E15=G15,IF(Spielplan!E15=Spielplan!G15,Punktemodus!$B$3,0),0)</f>
        <v>10</v>
      </c>
      <c r="BL15" s="85">
        <f>IF(E15&lt;G15,IF(Spielplan!E15&lt;Spielplan!G15,Punktemodus!$B$3,0),0)</f>
        <v>0</v>
      </c>
      <c r="BM15" s="85">
        <f>IF(E15=Spielplan!E15,IF(G15=Spielplan!G15,Punktemodus!$B$5,0),0)</f>
        <v>3</v>
      </c>
      <c r="BN15" s="85">
        <f>IF(E15=Spielplan!E15,Punktemodus!$B$7,0)</f>
        <v>1</v>
      </c>
      <c r="BO15" s="85">
        <f>IF(G15=Spielplan!G15,Punktemodus!$B$7,0)</f>
        <v>1</v>
      </c>
      <c r="BP15" s="137">
        <f>IF(Spielplan!E15="",0,SUM(BJ15:BO15))</f>
        <v>0</v>
      </c>
      <c r="BQ15" s="60"/>
      <c r="BR15" s="87"/>
      <c r="BS15" s="60"/>
      <c r="BT15" s="60"/>
      <c r="BU15" s="60"/>
      <c r="BV15" s="60"/>
      <c r="BW15" s="60"/>
      <c r="BX15" s="60"/>
      <c r="BY15" s="60"/>
      <c r="BZ15" s="47">
        <v>50</v>
      </c>
      <c r="CA15" s="44" t="str">
        <f>IF(BX16="",IF(BV16&gt;BV17,BT16,BT17),IF(BX16&gt;BX17,BT16,BT17))</f>
        <v/>
      </c>
      <c r="CB15" s="46"/>
      <c r="CC15" s="104"/>
      <c r="CD15" s="60"/>
      <c r="CE15" s="104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</row>
    <row r="16" spans="1:101" ht="18.75" customHeight="1" thickBot="1" x14ac:dyDescent="0.3">
      <c r="A16" s="60"/>
      <c r="B16" s="60"/>
      <c r="C16" s="7" t="str">
        <f>C12</f>
        <v>Brasilien</v>
      </c>
      <c r="D16" s="38"/>
      <c r="E16" s="104"/>
      <c r="F16" s="93"/>
      <c r="G16" s="104"/>
      <c r="H16" s="7" t="str">
        <f>H13</f>
        <v>Kamerun</v>
      </c>
      <c r="I16" s="38"/>
      <c r="J16" s="60"/>
      <c r="K16" s="60" t="s">
        <v>62</v>
      </c>
      <c r="L16" s="60">
        <f t="shared" si="0"/>
        <v>0</v>
      </c>
      <c r="M16" s="60">
        <f>IF($E16="",0,IF($E16&gt;$G16,3,IF($E16=G16,1,0)))</f>
        <v>0</v>
      </c>
      <c r="N16" s="60"/>
      <c r="O16" s="60"/>
      <c r="P16" s="60">
        <f>IF($G16="",0,IF($E16&gt;$G16,0,IF($E16=$G16,1,3)))</f>
        <v>0</v>
      </c>
      <c r="Q16" s="60">
        <f>E16</f>
        <v>0</v>
      </c>
      <c r="R16" s="60"/>
      <c r="S16" s="60"/>
      <c r="T16" s="60">
        <f>G16</f>
        <v>0</v>
      </c>
      <c r="U16" s="60">
        <f>G16</f>
        <v>0</v>
      </c>
      <c r="V16" s="60"/>
      <c r="W16" s="60"/>
      <c r="X16" s="60">
        <f>E16</f>
        <v>0</v>
      </c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187">
        <f>SUM(AN12:AN15)</f>
        <v>30000</v>
      </c>
      <c r="AO16" s="187">
        <f>SUM(AO12:AO15)</f>
        <v>30000</v>
      </c>
      <c r="AP16" s="187">
        <f>SUM(AP12:AP15)</f>
        <v>30000</v>
      </c>
      <c r="AQ16" s="187">
        <f>SUM(AQ12:AQ15)</f>
        <v>30000</v>
      </c>
      <c r="AR16" s="187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85">
        <f>IF(E16&gt;G16,IF(Spielplan!E16&gt;Spielplan!G16,Punktemodus!$B$3,0),0)</f>
        <v>0</v>
      </c>
      <c r="BK16" s="85">
        <f>IF(E16=G16,IF(Spielplan!E16=Spielplan!G16,Punktemodus!$B$3,0),0)</f>
        <v>10</v>
      </c>
      <c r="BL16" s="85">
        <f>IF(E16&lt;G16,IF(Spielplan!E16&lt;Spielplan!G16,Punktemodus!$B$3,0),0)</f>
        <v>0</v>
      </c>
      <c r="BM16" s="85">
        <f>IF(E16=Spielplan!E16,IF(G16=Spielplan!G16,Punktemodus!$B$5,0),0)</f>
        <v>3</v>
      </c>
      <c r="BN16" s="85">
        <f>IF(E16=Spielplan!E16,Punktemodus!$B$7,0)</f>
        <v>1</v>
      </c>
      <c r="BO16" s="85">
        <f>IF(G16=Spielplan!G16,Punktemodus!$B$7,0)</f>
        <v>1</v>
      </c>
      <c r="BP16" s="137">
        <f>IF(Spielplan!E16="",0,SUM(BJ16:BO16))</f>
        <v>0</v>
      </c>
      <c r="BQ16" s="60"/>
      <c r="BR16" s="87"/>
      <c r="BS16" s="63" t="s">
        <v>22</v>
      </c>
      <c r="BT16" s="44" t="str">
        <f>IF(G39="","",BB34)</f>
        <v/>
      </c>
      <c r="BU16" s="46"/>
      <c r="BV16" s="104"/>
      <c r="BW16" s="60"/>
      <c r="BX16" s="104"/>
      <c r="BY16" s="60"/>
      <c r="BZ16" s="60"/>
      <c r="CA16" s="60"/>
      <c r="CB16" s="60"/>
      <c r="CC16" s="60"/>
      <c r="CD16" s="60"/>
      <c r="CE16" s="60"/>
      <c r="CF16" s="91"/>
      <c r="CG16" s="91" t="s">
        <v>28</v>
      </c>
      <c r="CH16" s="60"/>
      <c r="CI16" s="60"/>
      <c r="CJ16" s="61" t="s">
        <v>26</v>
      </c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</row>
    <row r="17" spans="1:101" ht="18.75" customHeight="1" thickBot="1" x14ac:dyDescent="0.3">
      <c r="A17" s="60"/>
      <c r="B17" s="60"/>
      <c r="C17" s="44" t="str">
        <f>H12</f>
        <v>Kroatien</v>
      </c>
      <c r="D17" s="45"/>
      <c r="E17" s="104"/>
      <c r="F17" s="93"/>
      <c r="G17" s="104"/>
      <c r="H17" s="44" t="str">
        <f>C13</f>
        <v>Mexiko</v>
      </c>
      <c r="I17" s="45"/>
      <c r="J17" s="60"/>
      <c r="K17" s="60" t="s">
        <v>62</v>
      </c>
      <c r="L17" s="60">
        <f t="shared" si="0"/>
        <v>0</v>
      </c>
      <c r="M17" s="60"/>
      <c r="N17" s="60">
        <f>IF($E17="",0,IF($E17&gt;$G17,3,IF($E17=$G17,1,0)))</f>
        <v>0</v>
      </c>
      <c r="O17" s="60">
        <f>IF($G17="",0,IF($E17&gt;$G17,0,IF($E17=$G17,1,3)))</f>
        <v>0</v>
      </c>
      <c r="P17" s="60"/>
      <c r="Q17" s="60"/>
      <c r="R17" s="60">
        <f>E17</f>
        <v>0</v>
      </c>
      <c r="S17" s="60">
        <f>G17</f>
        <v>0</v>
      </c>
      <c r="T17" s="60"/>
      <c r="U17" s="60"/>
      <c r="V17" s="60">
        <f>G17</f>
        <v>0</v>
      </c>
      <c r="W17" s="60">
        <f>E17</f>
        <v>0</v>
      </c>
      <c r="X17" s="60"/>
      <c r="Y17" s="60"/>
      <c r="Z17" s="60" t="s">
        <v>30</v>
      </c>
      <c r="AA17" s="60"/>
      <c r="AB17" s="60"/>
      <c r="AC17" s="60"/>
      <c r="AD17" s="60"/>
      <c r="AE17" s="60"/>
      <c r="AF17" s="60"/>
      <c r="AG17" s="60" t="b">
        <f>OR(AG12=AG13,AG12=AG14,AG12=AG15,AG13=AG14,AG13=AG15,AG14=AG15)</f>
        <v>1</v>
      </c>
      <c r="AH17" s="60"/>
      <c r="AI17" s="60"/>
      <c r="AJ17" s="60"/>
      <c r="AK17" s="60"/>
      <c r="AL17" s="60"/>
      <c r="AM17" s="60"/>
      <c r="AN17" s="60"/>
      <c r="AO17" s="60" t="s">
        <v>34</v>
      </c>
      <c r="AP17" s="60"/>
      <c r="AQ17" s="60"/>
      <c r="AR17" s="60" t="b">
        <f>OR(AR12=AR13,AR12=AR14,AR12=AR15,AR13=AR14,AR13=AR15,AR14=AR15)</f>
        <v>1</v>
      </c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85">
        <f>IF(E17&gt;G17,IF(Spielplan!E17&gt;Spielplan!G17,Punktemodus!$B$3,0),0)</f>
        <v>0</v>
      </c>
      <c r="BK17" s="85">
        <f>IF(E17=G17,IF(Spielplan!E17=Spielplan!G17,Punktemodus!$B$3,0),0)</f>
        <v>10</v>
      </c>
      <c r="BL17" s="85">
        <f>IF(E17&lt;G17,IF(Spielplan!E17&lt;Spielplan!G17,Punktemodus!$B$3,0),0)</f>
        <v>0</v>
      </c>
      <c r="BM17" s="85">
        <f>IF(E17=Spielplan!E17,IF(G17=Spielplan!G17,Punktemodus!$B$5,0),0)</f>
        <v>3</v>
      </c>
      <c r="BN17" s="85">
        <f>IF(E17=Spielplan!E17,Punktemodus!$B$7,0)</f>
        <v>1</v>
      </c>
      <c r="BO17" s="85">
        <f>IF(G17=Spielplan!G17,Punktemodus!$B$7,0)</f>
        <v>1</v>
      </c>
      <c r="BP17" s="137">
        <f>IF(Spielplan!E17="",0,SUM(BJ17:BO17))</f>
        <v>0</v>
      </c>
      <c r="BQ17" s="60"/>
      <c r="BR17" s="87"/>
      <c r="BS17" s="52" t="s">
        <v>25</v>
      </c>
      <c r="BT17" s="44" t="str">
        <f>IF(G50="","",BB46)</f>
        <v/>
      </c>
      <c r="BU17" s="46"/>
      <c r="BV17" s="104"/>
      <c r="BW17" s="60"/>
      <c r="BX17" s="104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</row>
    <row r="18" spans="1:101" ht="18.75" customHeight="1" thickBot="1" x14ac:dyDescent="0.25">
      <c r="A18" s="60"/>
      <c r="B18" s="60"/>
      <c r="C18" s="136" t="str">
        <f>IF(G17="","",IF(AR17=TRUE,"Achtung: Fehler in Tabelle!",""))</f>
        <v/>
      </c>
      <c r="D18" s="60"/>
      <c r="E18" s="85"/>
      <c r="F18" s="60"/>
      <c r="G18" s="85"/>
      <c r="H18" s="60"/>
      <c r="I18" s="60"/>
      <c r="J18" s="60"/>
      <c r="K18" s="60"/>
      <c r="L18" s="60"/>
      <c r="M18" s="60">
        <f t="shared" ref="M18:X18" si="3">SUM(M12:M17)</f>
        <v>0</v>
      </c>
      <c r="N18" s="60">
        <f t="shared" si="3"/>
        <v>0</v>
      </c>
      <c r="O18" s="60">
        <f t="shared" si="3"/>
        <v>0</v>
      </c>
      <c r="P18" s="60">
        <f t="shared" si="3"/>
        <v>0</v>
      </c>
      <c r="Q18" s="60">
        <f t="shared" si="3"/>
        <v>0</v>
      </c>
      <c r="R18" s="60">
        <f t="shared" si="3"/>
        <v>0</v>
      </c>
      <c r="S18" s="60">
        <f t="shared" si="3"/>
        <v>0</v>
      </c>
      <c r="T18" s="60">
        <f t="shared" si="3"/>
        <v>0</v>
      </c>
      <c r="U18" s="60">
        <f t="shared" si="3"/>
        <v>0</v>
      </c>
      <c r="V18" s="60">
        <f t="shared" si="3"/>
        <v>0</v>
      </c>
      <c r="W18" s="60">
        <f t="shared" si="3"/>
        <v>0</v>
      </c>
      <c r="X18" s="60">
        <f t="shared" si="3"/>
        <v>0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160">
        <f>SUM(BP12:BP17)</f>
        <v>0</v>
      </c>
      <c r="BQ18" s="60"/>
      <c r="BR18" s="8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47">
        <v>58</v>
      </c>
      <c r="CF18" s="44" t="str">
        <f>IF(CE14="",IF(CC14&gt;CC15,CA14,CA15),IF(CE14&gt;CE15,CA14,CA15))</f>
        <v/>
      </c>
      <c r="CG18" s="46"/>
      <c r="CH18" s="104"/>
      <c r="CI18" s="60"/>
      <c r="CJ18" s="104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</row>
    <row r="19" spans="1:101" ht="18.75" customHeight="1" thickBot="1" x14ac:dyDescent="0.25">
      <c r="A19" s="60"/>
      <c r="B19" s="60"/>
      <c r="C19" s="60"/>
      <c r="D19" s="60"/>
      <c r="E19" s="85"/>
      <c r="F19" s="60"/>
      <c r="G19" s="85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138"/>
      <c r="BQ19" s="60"/>
      <c r="BR19" s="8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47">
        <v>57</v>
      </c>
      <c r="CF19" s="44" t="str">
        <f>IF(CE22="",IF(CC22&gt;CC23,CA22,CA23),IF(CE22&gt;CE23,CA22,CA23))</f>
        <v/>
      </c>
      <c r="CG19" s="46"/>
      <c r="CH19" s="104"/>
      <c r="CI19" s="60"/>
      <c r="CJ19" s="104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</row>
    <row r="20" spans="1:101" ht="18.75" customHeight="1" thickBot="1" x14ac:dyDescent="0.25">
      <c r="A20" s="60"/>
      <c r="B20" s="60"/>
      <c r="C20" s="60"/>
      <c r="D20" s="60"/>
      <c r="E20" s="85"/>
      <c r="F20" s="60"/>
      <c r="G20" s="85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138"/>
      <c r="BQ20" s="60"/>
      <c r="BR20" s="87"/>
      <c r="BS20" s="54" t="s">
        <v>121</v>
      </c>
      <c r="BT20" s="44" t="str">
        <f>IF(G61="","",BB56)</f>
        <v/>
      </c>
      <c r="BU20" s="46"/>
      <c r="BV20" s="104"/>
      <c r="BW20" s="60"/>
      <c r="BX20" s="104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</row>
    <row r="21" spans="1:101" ht="18.75" customHeight="1" thickBot="1" x14ac:dyDescent="0.3">
      <c r="A21" s="60"/>
      <c r="B21" s="60"/>
      <c r="C21" s="88" t="s">
        <v>64</v>
      </c>
      <c r="D21" s="60"/>
      <c r="E21" s="85"/>
      <c r="F21" s="60"/>
      <c r="G21" s="85"/>
      <c r="H21" s="60"/>
      <c r="I21" s="60"/>
      <c r="J21" s="60"/>
      <c r="K21" s="60"/>
      <c r="L21" s="60"/>
      <c r="M21" s="60" t="s">
        <v>4</v>
      </c>
      <c r="N21" s="60"/>
      <c r="O21" s="60"/>
      <c r="P21" s="60"/>
      <c r="Q21" s="60" t="s">
        <v>6</v>
      </c>
      <c r="R21" s="60"/>
      <c r="S21" s="60"/>
      <c r="T21" s="60"/>
      <c r="U21" s="60" t="s">
        <v>7</v>
      </c>
      <c r="V21" s="60"/>
      <c r="W21" s="60"/>
      <c r="X21" s="60"/>
      <c r="Y21" s="60"/>
      <c r="Z21" s="60" t="s">
        <v>4</v>
      </c>
      <c r="AA21" s="60" t="s">
        <v>5</v>
      </c>
      <c r="AB21" s="60"/>
      <c r="AC21" s="60"/>
      <c r="AD21" s="60" t="s">
        <v>9</v>
      </c>
      <c r="AE21" s="60"/>
      <c r="AF21" s="60"/>
      <c r="AG21" s="60"/>
      <c r="AH21" s="60" t="s">
        <v>32</v>
      </c>
      <c r="AI21" s="60"/>
      <c r="AJ21" s="60"/>
      <c r="AK21" s="60"/>
      <c r="AL21" s="60"/>
      <c r="AM21" s="60"/>
      <c r="AN21" s="60" t="s">
        <v>35</v>
      </c>
      <c r="AO21" s="60"/>
      <c r="AP21" s="60"/>
      <c r="AQ21" s="60"/>
      <c r="AR21" s="60"/>
      <c r="AS21" s="60" t="s">
        <v>33</v>
      </c>
      <c r="AT21" s="60"/>
      <c r="AU21" s="60"/>
      <c r="AV21" s="60"/>
      <c r="AW21" s="60"/>
      <c r="AX21" s="60"/>
      <c r="AY21" s="60"/>
      <c r="AZ21" s="60"/>
      <c r="BA21" s="60"/>
      <c r="BB21" s="89" t="s">
        <v>10</v>
      </c>
      <c r="BC21" s="60"/>
      <c r="BD21" s="90" t="s">
        <v>4</v>
      </c>
      <c r="BE21" s="60"/>
      <c r="BF21" s="61" t="s">
        <v>5</v>
      </c>
      <c r="BG21" s="60"/>
      <c r="BH21" s="60"/>
      <c r="BI21" s="60"/>
      <c r="BJ21" s="60"/>
      <c r="BK21" s="60"/>
      <c r="BL21" s="60"/>
      <c r="BM21" s="60"/>
      <c r="BN21" s="60"/>
      <c r="BO21" s="60"/>
      <c r="BP21" s="138"/>
      <c r="BQ21" s="60"/>
      <c r="BR21" s="87"/>
      <c r="BS21" s="73" t="s">
        <v>122</v>
      </c>
      <c r="BT21" s="44" t="str">
        <f>IF(G72="","",BB68)</f>
        <v/>
      </c>
      <c r="BU21" s="46"/>
      <c r="BV21" s="104"/>
      <c r="BW21" s="60"/>
      <c r="BX21" s="104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91" t="s">
        <v>29</v>
      </c>
      <c r="CM21" s="60"/>
      <c r="CN21" s="60"/>
      <c r="CO21" s="61" t="s">
        <v>26</v>
      </c>
      <c r="CP21" s="60"/>
      <c r="CQ21" s="60"/>
      <c r="CR21" s="60"/>
      <c r="CS21" s="60"/>
      <c r="CT21" s="60"/>
      <c r="CU21" s="60"/>
      <c r="CV21" s="60"/>
      <c r="CW21" s="60"/>
    </row>
    <row r="22" spans="1:101" ht="18.75" customHeight="1" thickBot="1" x14ac:dyDescent="0.3">
      <c r="A22" s="60"/>
      <c r="B22" s="60"/>
      <c r="C22" s="60"/>
      <c r="D22" s="60"/>
      <c r="E22" s="85"/>
      <c r="F22" s="60"/>
      <c r="G22" s="85"/>
      <c r="H22" s="60"/>
      <c r="I22" s="60"/>
      <c r="J22" s="60"/>
      <c r="K22" s="60"/>
      <c r="L22" s="60"/>
      <c r="M22" s="60" t="s">
        <v>0</v>
      </c>
      <c r="N22" s="60" t="s">
        <v>1</v>
      </c>
      <c r="O22" s="60" t="s">
        <v>2</v>
      </c>
      <c r="P22" s="60" t="s">
        <v>3</v>
      </c>
      <c r="Q22" s="60" t="s">
        <v>0</v>
      </c>
      <c r="R22" s="60" t="s">
        <v>1</v>
      </c>
      <c r="S22" s="60" t="s">
        <v>2</v>
      </c>
      <c r="T22" s="60" t="s">
        <v>3</v>
      </c>
      <c r="U22" s="60" t="s">
        <v>0</v>
      </c>
      <c r="V22" s="60" t="s">
        <v>1</v>
      </c>
      <c r="W22" s="60" t="s">
        <v>2</v>
      </c>
      <c r="X22" s="60" t="s">
        <v>3</v>
      </c>
      <c r="Y22" s="60"/>
      <c r="Z22" s="60" t="s">
        <v>8</v>
      </c>
      <c r="AA22" s="60"/>
      <c r="AB22" s="60"/>
      <c r="AC22" s="60"/>
      <c r="AD22" s="60"/>
      <c r="AE22" s="60"/>
      <c r="AF22" s="60"/>
      <c r="AG22" s="60"/>
      <c r="AH22" s="60" t="s">
        <v>31</v>
      </c>
      <c r="AI22" s="60"/>
      <c r="AJ22" s="60"/>
      <c r="AK22" s="60"/>
      <c r="AL22" s="60"/>
      <c r="AM22" s="60"/>
      <c r="AN22" s="60" t="str">
        <f>AI23</f>
        <v>Spanien</v>
      </c>
      <c r="AO22" s="60" t="str">
        <f>AI24</f>
        <v>Niederlande</v>
      </c>
      <c r="AP22" s="60" t="str">
        <f>AI25</f>
        <v>Chile</v>
      </c>
      <c r="AQ22" s="60" t="str">
        <f>AI26</f>
        <v>Australien</v>
      </c>
      <c r="AR22" s="60"/>
      <c r="AS22" s="60" t="s">
        <v>31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138"/>
      <c r="BQ22" s="60"/>
      <c r="BR22" s="87"/>
      <c r="BS22" s="60"/>
      <c r="BT22" s="60"/>
      <c r="BU22" s="60"/>
      <c r="BV22" s="60"/>
      <c r="BW22" s="60"/>
      <c r="BX22" s="60"/>
      <c r="BY22" s="60"/>
      <c r="BZ22" s="47">
        <v>53</v>
      </c>
      <c r="CA22" s="44" t="str">
        <f>IF(BX20="",IF(BV20&gt;BV21,BT20,BT21),IF(BX20&gt;BX21,BT20,BT21))</f>
        <v/>
      </c>
      <c r="CB22" s="46"/>
      <c r="CC22" s="104"/>
      <c r="CD22" s="60"/>
      <c r="CE22" s="104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88" t="s">
        <v>130</v>
      </c>
      <c r="CS22" s="60"/>
      <c r="CT22" s="60"/>
      <c r="CU22" s="60"/>
      <c r="CV22" s="60"/>
      <c r="CW22" s="60"/>
    </row>
    <row r="23" spans="1:101" ht="18.75" customHeight="1" thickBot="1" x14ac:dyDescent="0.3">
      <c r="A23" s="60"/>
      <c r="B23" s="60"/>
      <c r="C23" s="65" t="str">
        <f>Spielplan!$C$23</f>
        <v>Spanien</v>
      </c>
      <c r="D23" s="66"/>
      <c r="E23" s="104"/>
      <c r="F23" s="93"/>
      <c r="G23" s="104"/>
      <c r="H23" s="65" t="str">
        <f>Spielplan!$H$23</f>
        <v>Niederlande</v>
      </c>
      <c r="I23" s="66"/>
      <c r="J23" s="60"/>
      <c r="K23" s="60" t="s">
        <v>68</v>
      </c>
      <c r="L23" s="60">
        <f t="shared" ref="L23:L28" si="4">IF(E23-G23&gt;0,1,IF(G23=E23,0,-1))</f>
        <v>0</v>
      </c>
      <c r="M23" s="60">
        <f>IF($E23="",0,IF($E23&gt;$G23,3,IF($E23=G23,1,0)))</f>
        <v>0</v>
      </c>
      <c r="N23" s="60">
        <f>IF($G23="",0,IF($E23&gt;$G23,0,IF($E23=G23,1,3)))</f>
        <v>0</v>
      </c>
      <c r="O23" s="60"/>
      <c r="P23" s="60"/>
      <c r="Q23" s="60">
        <f>E23</f>
        <v>0</v>
      </c>
      <c r="R23" s="60">
        <f>G23</f>
        <v>0</v>
      </c>
      <c r="S23" s="60"/>
      <c r="T23" s="60"/>
      <c r="U23" s="60">
        <f>G23</f>
        <v>0</v>
      </c>
      <c r="V23" s="60">
        <f>E23</f>
        <v>0</v>
      </c>
      <c r="W23" s="60"/>
      <c r="X23" s="60"/>
      <c r="Y23" s="60"/>
      <c r="Z23" s="60">
        <f>M29</f>
        <v>0</v>
      </c>
      <c r="AA23" s="60">
        <f>Q29</f>
        <v>0</v>
      </c>
      <c r="AB23" s="60">
        <f>U29</f>
        <v>0</v>
      </c>
      <c r="AC23" s="60">
        <f>AA23-AB23</f>
        <v>0</v>
      </c>
      <c r="AD23" s="60">
        <f>IF(Z23&gt;Z24,-1,0)</f>
        <v>0</v>
      </c>
      <c r="AE23" s="60">
        <f>IF(Z23&gt;Z25,-1,0)</f>
        <v>0</v>
      </c>
      <c r="AF23" s="60">
        <f>IF(Z23&gt;Z26,-1,0)</f>
        <v>0</v>
      </c>
      <c r="AG23" s="60">
        <f>10000-(AJ23*1000+AM23*100+AK23*10)</f>
        <v>10000</v>
      </c>
      <c r="AH23" s="90">
        <f>RANK(AG23,AG23:AG26,1)</f>
        <v>1</v>
      </c>
      <c r="AI23" s="60" t="str">
        <f>C23</f>
        <v>Spanien</v>
      </c>
      <c r="AJ23" s="60">
        <f t="shared" ref="AJ23:AL26" si="5">Z23</f>
        <v>0</v>
      </c>
      <c r="AK23" s="60">
        <f t="shared" si="5"/>
        <v>0</v>
      </c>
      <c r="AL23" s="60">
        <f t="shared" si="5"/>
        <v>0</v>
      </c>
      <c r="AM23" s="60">
        <f>AK23-AL23</f>
        <v>0</v>
      </c>
      <c r="AN23" s="187"/>
      <c r="AO23" s="187">
        <f>IF(AG24=AG23,IF(G23&gt;E23,AG24-0.1,AG24),AG24)</f>
        <v>10000</v>
      </c>
      <c r="AP23" s="187">
        <f>IF(AG25=AG23,IF(G25&gt;E25,AG25-0.1,AG25),AG25)</f>
        <v>10000</v>
      </c>
      <c r="AQ23" s="187">
        <f>IF(AG26=AG23,IF(G27&gt;E27,AG26-0.1,AG26),AG26)</f>
        <v>10000</v>
      </c>
      <c r="AR23" s="187">
        <f>AN27</f>
        <v>30000</v>
      </c>
      <c r="AS23" s="90">
        <f>RANK(AR23,AR23:AR26,1)</f>
        <v>1</v>
      </c>
      <c r="AT23" s="60" t="str">
        <f t="shared" ref="AT23:AW26" si="6">AI23</f>
        <v>Spanien</v>
      </c>
      <c r="AU23" s="60">
        <f t="shared" si="6"/>
        <v>0</v>
      </c>
      <c r="AV23" s="60">
        <f t="shared" si="6"/>
        <v>0</v>
      </c>
      <c r="AW23" s="60">
        <f t="shared" si="6"/>
        <v>0</v>
      </c>
      <c r="AX23" s="60"/>
      <c r="AY23" s="60"/>
      <c r="AZ23" s="60"/>
      <c r="BA23" s="67">
        <v>1</v>
      </c>
      <c r="BB23" s="65" t="str">
        <f>VLOOKUP(1,AS23:AT26,2,FALSE)</f>
        <v>Spanien</v>
      </c>
      <c r="BC23" s="66"/>
      <c r="BD23" s="68">
        <f>VLOOKUP(1,AS23:AW26,3,FALSE)</f>
        <v>0</v>
      </c>
      <c r="BE23" s="69">
        <f>VLOOKUP(1,AS23:AW26,4,FALSE)</f>
        <v>0</v>
      </c>
      <c r="BF23" s="93" t="s">
        <v>12</v>
      </c>
      <c r="BG23" s="69">
        <f>VLOOKUP(1,AS23:AW26,5,FALSE)</f>
        <v>0</v>
      </c>
      <c r="BH23" s="70" t="s">
        <v>20</v>
      </c>
      <c r="BI23" s="60"/>
      <c r="BJ23" s="85">
        <f>IF(E23&gt;G23,IF(Spielplan!E23&gt;Spielplan!G23,Punktemodus!$B$3,0),0)</f>
        <v>0</v>
      </c>
      <c r="BK23" s="85">
        <f>IF(E23=G23,IF(Spielplan!E23=Spielplan!G23,Punktemodus!$B$3,0),0)</f>
        <v>10</v>
      </c>
      <c r="BL23" s="85">
        <f>IF(E23&lt;G23,IF(Spielplan!E23&lt;Spielplan!G23,Punktemodus!$B$3,0),0)</f>
        <v>0</v>
      </c>
      <c r="BM23" s="85">
        <f>IF(E23=Spielplan!E23,IF(G23=Spielplan!G23,Punktemodus!$B$5,0),0)</f>
        <v>3</v>
      </c>
      <c r="BN23" s="85">
        <f>IF(E23=Spielplan!E23,Punktemodus!$B$7,0)</f>
        <v>1</v>
      </c>
      <c r="BO23" s="85">
        <f>IF(G23=Spielplan!G23,Punktemodus!$B$7,0)</f>
        <v>1</v>
      </c>
      <c r="BP23" s="137">
        <f>IF(Spielplan!E23="",0,SUM(BJ23:BO23))</f>
        <v>0</v>
      </c>
      <c r="BQ23" s="60"/>
      <c r="BR23" s="87"/>
      <c r="BS23" s="60"/>
      <c r="BT23" s="60"/>
      <c r="BU23" s="60"/>
      <c r="BV23" s="60"/>
      <c r="BW23" s="60"/>
      <c r="BX23" s="60"/>
      <c r="BY23" s="60"/>
      <c r="BZ23" s="47">
        <v>54</v>
      </c>
      <c r="CA23" s="44" t="str">
        <f>IF(BX24="",IF(BV24&gt;BV25,BT24,BT25),IF(BX24&gt;BX25,BT24,BT25))</f>
        <v/>
      </c>
      <c r="CB23" s="46"/>
      <c r="CC23" s="104"/>
      <c r="CD23" s="60"/>
      <c r="CE23" s="104"/>
      <c r="CF23" s="60"/>
      <c r="CG23" s="60"/>
      <c r="CH23" s="60"/>
      <c r="CI23" s="60"/>
      <c r="CJ23" s="47" t="s">
        <v>132</v>
      </c>
      <c r="CK23" s="44" t="str">
        <f>IF(CJ18="",IF(CH18&gt;CH19,CF18,CF19),IF(CJ18&gt;CJ19,CF18,CF19))</f>
        <v/>
      </c>
      <c r="CL23" s="46"/>
      <c r="CM23" s="104"/>
      <c r="CN23" s="60"/>
      <c r="CO23" s="104"/>
      <c r="CP23" s="60"/>
      <c r="CQ23" s="376" t="str">
        <f>IF(CO23="",IF(CM23&gt;CM24,CK23,CK24),IF(CO23&gt;CO24,CK23,CK24))</f>
        <v/>
      </c>
      <c r="CR23" s="377"/>
      <c r="CS23" s="377"/>
      <c r="CT23" s="377"/>
      <c r="CU23" s="377"/>
      <c r="CV23" s="378"/>
      <c r="CW23" s="60"/>
    </row>
    <row r="24" spans="1:101" ht="18.75" customHeight="1" thickBot="1" x14ac:dyDescent="0.3">
      <c r="A24" s="60"/>
      <c r="B24" s="60"/>
      <c r="C24" s="53" t="str">
        <f>Spielplan!$C$24</f>
        <v>Chile</v>
      </c>
      <c r="D24" s="64"/>
      <c r="E24" s="104"/>
      <c r="F24" s="93"/>
      <c r="G24" s="104"/>
      <c r="H24" s="53" t="str">
        <f>Spielplan!$H$24</f>
        <v>Australien</v>
      </c>
      <c r="I24" s="64"/>
      <c r="J24" s="60"/>
      <c r="K24" s="60" t="s">
        <v>69</v>
      </c>
      <c r="L24" s="60">
        <f t="shared" si="4"/>
        <v>0</v>
      </c>
      <c r="M24" s="60"/>
      <c r="N24" s="60"/>
      <c r="O24" s="60">
        <f>IF($E24="",0,IF($E24&gt;$G24,3,IF($E24=$G24,1,0)))</f>
        <v>0</v>
      </c>
      <c r="P24" s="60">
        <f>IF($G24="",0,IF($E24&gt;$G24,0,IF($E24=$G24,1,3)))</f>
        <v>0</v>
      </c>
      <c r="Q24" s="60"/>
      <c r="R24" s="60"/>
      <c r="S24" s="60">
        <f>E24</f>
        <v>0</v>
      </c>
      <c r="T24" s="60">
        <f>G24</f>
        <v>0</v>
      </c>
      <c r="U24" s="60"/>
      <c r="V24" s="60"/>
      <c r="W24" s="60">
        <f>G24</f>
        <v>0</v>
      </c>
      <c r="X24" s="60">
        <f>E24</f>
        <v>0</v>
      </c>
      <c r="Y24" s="60"/>
      <c r="Z24" s="60">
        <f>N29</f>
        <v>0</v>
      </c>
      <c r="AA24" s="60">
        <f>R29</f>
        <v>0</v>
      </c>
      <c r="AB24" s="60">
        <f>V29</f>
        <v>0</v>
      </c>
      <c r="AC24" s="60">
        <f>AA24-AB24</f>
        <v>0</v>
      </c>
      <c r="AD24" s="60">
        <f>IF(Z24&gt;Z23,-1,0)</f>
        <v>0</v>
      </c>
      <c r="AE24" s="60">
        <f>IF(Z24&gt;Z25,-1,0)</f>
        <v>0</v>
      </c>
      <c r="AF24" s="60">
        <f>IF(Z24&gt;Z26,-1,0)</f>
        <v>0</v>
      </c>
      <c r="AG24" s="60">
        <f>10000-(AJ24*1000+AM24*100+AK24*10)</f>
        <v>10000</v>
      </c>
      <c r="AH24" s="90">
        <f>RANK(AG24,AG23:AG26,1)</f>
        <v>1</v>
      </c>
      <c r="AI24" s="60" t="str">
        <f>H23</f>
        <v>Niederlande</v>
      </c>
      <c r="AJ24" s="60">
        <f t="shared" si="5"/>
        <v>0</v>
      </c>
      <c r="AK24" s="60">
        <f t="shared" si="5"/>
        <v>0</v>
      </c>
      <c r="AL24" s="60">
        <f t="shared" si="5"/>
        <v>0</v>
      </c>
      <c r="AM24" s="60">
        <f>AK24-AL24</f>
        <v>0</v>
      </c>
      <c r="AN24" s="187">
        <f>IF(AG23=AG24,IF(E23&gt;G23,AG23-0.1,AG23),AG23)</f>
        <v>10000</v>
      </c>
      <c r="AO24" s="187"/>
      <c r="AP24" s="187">
        <f>IF(AG25=AG24,IF(G28&gt;E28,AG25-0.1,AG25),AG25)</f>
        <v>10000</v>
      </c>
      <c r="AQ24" s="187">
        <f>IF(AG26=AG24,IF(G26&gt;E26,AG26-0.1,AG26),AG26)</f>
        <v>10000</v>
      </c>
      <c r="AR24" s="187">
        <f>AO27</f>
        <v>30000</v>
      </c>
      <c r="AS24" s="90">
        <f>RANK(AR24,AR23:AR26,1)</f>
        <v>1</v>
      </c>
      <c r="AT24" s="60" t="str">
        <f t="shared" si="6"/>
        <v>Niederlande</v>
      </c>
      <c r="AU24" s="60">
        <f t="shared" si="6"/>
        <v>0</v>
      </c>
      <c r="AV24" s="60">
        <f t="shared" si="6"/>
        <v>0</v>
      </c>
      <c r="AW24" s="60">
        <f t="shared" si="6"/>
        <v>0</v>
      </c>
      <c r="AX24" s="60"/>
      <c r="AY24" s="60"/>
      <c r="AZ24" s="60"/>
      <c r="BA24" s="71">
        <v>2</v>
      </c>
      <c r="BB24" s="53" t="e">
        <f>VLOOKUP(2,AS23:AT26,2,FALSE)</f>
        <v>#N/A</v>
      </c>
      <c r="BC24" s="64"/>
      <c r="BD24" s="72" t="e">
        <f>VLOOKUP(2,AS23:AW26,3,FALSE)</f>
        <v>#N/A</v>
      </c>
      <c r="BE24" s="73" t="e">
        <f>VLOOKUP(2,AS23:AW26,4,FALSE)</f>
        <v>#N/A</v>
      </c>
      <c r="BF24" s="93" t="s">
        <v>12</v>
      </c>
      <c r="BG24" s="73" t="e">
        <f>VLOOKUP(2,AS23:AW26,5,FALSE)</f>
        <v>#N/A</v>
      </c>
      <c r="BH24" s="74" t="s">
        <v>21</v>
      </c>
      <c r="BI24" s="60"/>
      <c r="BJ24" s="85">
        <f>IF(E24&gt;G24,IF(Spielplan!E24&gt;Spielplan!G24,Punktemodus!$B$3,0),0)</f>
        <v>0</v>
      </c>
      <c r="BK24" s="85">
        <f>IF(E24=G24,IF(Spielplan!E24=Spielplan!G24,Punktemodus!$B$3,0),0)</f>
        <v>10</v>
      </c>
      <c r="BL24" s="85">
        <f>IF(E24&lt;G24,IF(Spielplan!E24&lt;Spielplan!G24,Punktemodus!$B$3,0),0)</f>
        <v>0</v>
      </c>
      <c r="BM24" s="85">
        <f>IF(E24=Spielplan!E24,IF(G24=Spielplan!G24,Punktemodus!$B$5,0),0)</f>
        <v>3</v>
      </c>
      <c r="BN24" s="85">
        <f>IF(E24=Spielplan!E24,Punktemodus!$B$7,0)</f>
        <v>1</v>
      </c>
      <c r="BO24" s="85">
        <f>IF(G24=Spielplan!G24,Punktemodus!$B$7,0)</f>
        <v>1</v>
      </c>
      <c r="BP24" s="137">
        <f>IF(Spielplan!E24="",0,SUM(BJ24:BO24))</f>
        <v>0</v>
      </c>
      <c r="BQ24" s="60"/>
      <c r="BR24" s="87"/>
      <c r="BS24" s="63" t="s">
        <v>123</v>
      </c>
      <c r="BT24" s="44" t="str">
        <f>IF(G83="","",BB78)</f>
        <v/>
      </c>
      <c r="BU24" s="46"/>
      <c r="BV24" s="104"/>
      <c r="BW24" s="60"/>
      <c r="BX24" s="104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47" t="s">
        <v>133</v>
      </c>
      <c r="CK24" s="44" t="str">
        <f>IF(CJ34="",IF(CH34&gt;CH35,CF34,CF35),IF(CJ34&gt;CJ35,CF34,CF35))</f>
        <v/>
      </c>
      <c r="CL24" s="46"/>
      <c r="CM24" s="104"/>
      <c r="CN24" s="60"/>
      <c r="CO24" s="104"/>
      <c r="CP24" s="60"/>
      <c r="CQ24" s="379"/>
      <c r="CR24" s="380"/>
      <c r="CS24" s="380"/>
      <c r="CT24" s="380"/>
      <c r="CU24" s="380"/>
      <c r="CV24" s="381"/>
      <c r="CW24" s="60"/>
    </row>
    <row r="25" spans="1:101" ht="18.75" customHeight="1" thickBot="1" x14ac:dyDescent="0.3">
      <c r="A25" s="60"/>
      <c r="B25" s="60"/>
      <c r="C25" s="65" t="str">
        <f>C23</f>
        <v>Spanien</v>
      </c>
      <c r="D25" s="66"/>
      <c r="E25" s="104"/>
      <c r="F25" s="93"/>
      <c r="G25" s="104"/>
      <c r="H25" s="65" t="str">
        <f>C24</f>
        <v>Chile</v>
      </c>
      <c r="I25" s="66"/>
      <c r="J25" s="60"/>
      <c r="K25" s="60" t="s">
        <v>70</v>
      </c>
      <c r="L25" s="60">
        <f t="shared" si="4"/>
        <v>0</v>
      </c>
      <c r="M25" s="60">
        <f>IF($E25="",0,IF($E25&gt;$G25,3,IF($E25=G25,1,0)))</f>
        <v>0</v>
      </c>
      <c r="N25" s="60"/>
      <c r="O25" s="60">
        <f>IF($G25="",0,IF($E25&gt;$G25,0,IF($E25=$G25,1,3)))</f>
        <v>0</v>
      </c>
      <c r="P25" s="60"/>
      <c r="Q25" s="60">
        <f>E25</f>
        <v>0</v>
      </c>
      <c r="R25" s="60"/>
      <c r="S25" s="60">
        <f>G25</f>
        <v>0</v>
      </c>
      <c r="T25" s="60"/>
      <c r="U25" s="60">
        <f>G25</f>
        <v>0</v>
      </c>
      <c r="V25" s="60"/>
      <c r="W25" s="60">
        <f>E25</f>
        <v>0</v>
      </c>
      <c r="X25" s="60"/>
      <c r="Y25" s="60"/>
      <c r="Z25" s="60">
        <f>O29</f>
        <v>0</v>
      </c>
      <c r="AA25" s="60">
        <f>S29</f>
        <v>0</v>
      </c>
      <c r="AB25" s="60">
        <f>W29</f>
        <v>0</v>
      </c>
      <c r="AC25" s="60">
        <f>AA25-AB25</f>
        <v>0</v>
      </c>
      <c r="AD25" s="60">
        <f>IF(Z25&gt;Z23,-1,0)</f>
        <v>0</v>
      </c>
      <c r="AE25" s="60">
        <f>IF(Z25&gt;Z24,-1,0)</f>
        <v>0</v>
      </c>
      <c r="AF25" s="60">
        <f>IF(Z25&gt;Z26,-1,0)</f>
        <v>0</v>
      </c>
      <c r="AG25" s="60">
        <f>10000-(AJ25*1000+AM25*100+AK25*10)</f>
        <v>10000</v>
      </c>
      <c r="AH25" s="90">
        <f>RANK(AG25,AG23:AG26,1)</f>
        <v>1</v>
      </c>
      <c r="AI25" s="60" t="str">
        <f>C24</f>
        <v>Chile</v>
      </c>
      <c r="AJ25" s="60">
        <f t="shared" si="5"/>
        <v>0</v>
      </c>
      <c r="AK25" s="60">
        <f t="shared" si="5"/>
        <v>0</v>
      </c>
      <c r="AL25" s="60">
        <f t="shared" si="5"/>
        <v>0</v>
      </c>
      <c r="AM25" s="60">
        <f>AK25-AL25</f>
        <v>0</v>
      </c>
      <c r="AN25" s="187">
        <f>IF(AG23=AG25,IF(E25&gt;G25,AG23-0.1,AG23),AG23)</f>
        <v>10000</v>
      </c>
      <c r="AO25" s="187">
        <f>IF(AG24=AG25,IF(E28&gt;G28,AG24-0.1,AG24),AG24)</f>
        <v>10000</v>
      </c>
      <c r="AP25" s="187"/>
      <c r="AQ25" s="187">
        <f>IF(AG26=AG25,IF(G24&gt;E24,AG26-0.1,AG26),AG26)</f>
        <v>10000</v>
      </c>
      <c r="AR25" s="187">
        <f>AP27</f>
        <v>30000</v>
      </c>
      <c r="AS25" s="90">
        <f>RANK(AR25,AR23:AR26,1)</f>
        <v>1</v>
      </c>
      <c r="AT25" s="60" t="str">
        <f t="shared" si="6"/>
        <v>Chile</v>
      </c>
      <c r="AU25" s="60">
        <f t="shared" si="6"/>
        <v>0</v>
      </c>
      <c r="AV25" s="60">
        <f t="shared" si="6"/>
        <v>0</v>
      </c>
      <c r="AW25" s="60">
        <f t="shared" si="6"/>
        <v>0</v>
      </c>
      <c r="AX25" s="60"/>
      <c r="AY25" s="60"/>
      <c r="AZ25" s="60"/>
      <c r="BA25" s="113">
        <v>3</v>
      </c>
      <c r="BB25" s="114" t="e">
        <f>VLOOKUP(3,AS23:AT26,2,FALSE)</f>
        <v>#N/A</v>
      </c>
      <c r="BC25" s="115"/>
      <c r="BD25" s="116" t="e">
        <f>VLOOKUP(3,AS23:AW26,3,FALSE)</f>
        <v>#N/A</v>
      </c>
      <c r="BE25" s="116" t="e">
        <f>VLOOKUP(3,AS23:AW26,4,FALSE)</f>
        <v>#N/A</v>
      </c>
      <c r="BF25" s="93" t="s">
        <v>12</v>
      </c>
      <c r="BG25" s="116" t="e">
        <f>VLOOKUP(3,AS23:AW26,5,FALSE)</f>
        <v>#N/A</v>
      </c>
      <c r="BH25" s="60"/>
      <c r="BI25" s="60"/>
      <c r="BJ25" s="85">
        <f>IF(E25&gt;G25,IF(Spielplan!E25&gt;Spielplan!G25,Punktemodus!$B$3,0),0)</f>
        <v>0</v>
      </c>
      <c r="BK25" s="85">
        <f>IF(E25=G25,IF(Spielplan!E25=Spielplan!G25,Punktemodus!$B$3,0),0)</f>
        <v>10</v>
      </c>
      <c r="BL25" s="85">
        <f>IF(E25&lt;G25,IF(Spielplan!E25&lt;Spielplan!G25,Punktemodus!$B$3,0),0)</f>
        <v>0</v>
      </c>
      <c r="BM25" s="85">
        <f>IF(E25=Spielplan!E25,IF(G25=Spielplan!G25,Punktemodus!$B$5,0),0)</f>
        <v>3</v>
      </c>
      <c r="BN25" s="85">
        <f>IF(E25=Spielplan!E25,Punktemodus!$B$7,0)</f>
        <v>1</v>
      </c>
      <c r="BO25" s="85">
        <f>IF(G25=Spielplan!G25,Punktemodus!$B$7,0)</f>
        <v>1</v>
      </c>
      <c r="BP25" s="137">
        <f>IF(Spielplan!E25="",0,SUM(BJ25:BO25))</f>
        <v>0</v>
      </c>
      <c r="BQ25" s="60"/>
      <c r="BR25" s="87"/>
      <c r="BS25" s="52" t="s">
        <v>124</v>
      </c>
      <c r="BT25" s="44" t="str">
        <f>IF(G94="","",BB90)</f>
        <v/>
      </c>
      <c r="BU25" s="46"/>
      <c r="BV25" s="104"/>
      <c r="BW25" s="60"/>
      <c r="BX25" s="104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88" t="s">
        <v>136</v>
      </c>
      <c r="CS25" s="60"/>
      <c r="CT25" s="60"/>
      <c r="CU25" s="60"/>
      <c r="CV25" s="60"/>
      <c r="CW25" s="60"/>
    </row>
    <row r="26" spans="1:101" ht="18.75" customHeight="1" thickBot="1" x14ac:dyDescent="0.3">
      <c r="A26" s="60"/>
      <c r="B26" s="60"/>
      <c r="C26" s="53" t="str">
        <f>H23</f>
        <v>Niederlande</v>
      </c>
      <c r="D26" s="64"/>
      <c r="E26" s="104"/>
      <c r="F26" s="93"/>
      <c r="G26" s="104"/>
      <c r="H26" s="53" t="str">
        <f>H24</f>
        <v>Australien</v>
      </c>
      <c r="I26" s="64"/>
      <c r="J26" s="60"/>
      <c r="K26" s="60" t="s">
        <v>71</v>
      </c>
      <c r="L26" s="60">
        <f t="shared" si="4"/>
        <v>0</v>
      </c>
      <c r="M26" s="60"/>
      <c r="N26" s="60">
        <f>IF($E26="",0,IF($E26&gt;$G26,3,IF($E26=$G26,1,0)))</f>
        <v>0</v>
      </c>
      <c r="O26" s="60"/>
      <c r="P26" s="60">
        <f>IF($G26="",0,IF($E26&gt;$G26,0,IF($E26=$G26,1,3)))</f>
        <v>0</v>
      </c>
      <c r="Q26" s="60"/>
      <c r="R26" s="60">
        <f>E26</f>
        <v>0</v>
      </c>
      <c r="S26" s="60"/>
      <c r="T26" s="60">
        <f>G26</f>
        <v>0</v>
      </c>
      <c r="U26" s="60"/>
      <c r="V26" s="60">
        <f>G26</f>
        <v>0</v>
      </c>
      <c r="W26" s="60"/>
      <c r="X26" s="60">
        <f>E26</f>
        <v>0</v>
      </c>
      <c r="Y26" s="60"/>
      <c r="Z26" s="60">
        <f>P29</f>
        <v>0</v>
      </c>
      <c r="AA26" s="60">
        <f>T29</f>
        <v>0</v>
      </c>
      <c r="AB26" s="60">
        <f>X29</f>
        <v>0</v>
      </c>
      <c r="AC26" s="60">
        <f>AA26-AB26</f>
        <v>0</v>
      </c>
      <c r="AD26" s="60">
        <f>IF(Z26&gt;Z23,-1,0)</f>
        <v>0</v>
      </c>
      <c r="AE26" s="60">
        <f>IF(Z26&gt;Z24,-1,0)</f>
        <v>0</v>
      </c>
      <c r="AF26" s="60">
        <f>IF(Z26&gt;Z25,-1,0)</f>
        <v>0</v>
      </c>
      <c r="AG26" s="60">
        <f>10000-(AJ26*1000+AM26*100+AK26*10)</f>
        <v>10000</v>
      </c>
      <c r="AH26" s="90">
        <f>RANK(AG26,AG23:AG26,1)</f>
        <v>1</v>
      </c>
      <c r="AI26" s="60" t="str">
        <f>H24</f>
        <v>Australien</v>
      </c>
      <c r="AJ26" s="60">
        <f t="shared" si="5"/>
        <v>0</v>
      </c>
      <c r="AK26" s="60">
        <f t="shared" si="5"/>
        <v>0</v>
      </c>
      <c r="AL26" s="60">
        <f t="shared" si="5"/>
        <v>0</v>
      </c>
      <c r="AM26" s="60">
        <f>AK26-AL26</f>
        <v>0</v>
      </c>
      <c r="AN26" s="187">
        <f>IF(AG23=AG26,IF(E27&gt;G27,AG23-0.1,AG23),AG23)</f>
        <v>10000</v>
      </c>
      <c r="AO26" s="187">
        <f>IF(AG24=AG26,IF(E26&gt;G26,AG24-0.1,AG24),AG24)</f>
        <v>10000</v>
      </c>
      <c r="AP26" s="187">
        <f>IF(AG25=AG26,IF(E24&gt;G24,AG25-0.1,AG25),AG25)</f>
        <v>10000</v>
      </c>
      <c r="AQ26" s="187"/>
      <c r="AR26" s="187">
        <f>AQ27</f>
        <v>30000</v>
      </c>
      <c r="AS26" s="90">
        <f>RANK(AR26,AR23:AR26,1)</f>
        <v>1</v>
      </c>
      <c r="AT26" s="60" t="str">
        <f t="shared" si="6"/>
        <v>Australien</v>
      </c>
      <c r="AU26" s="60">
        <f t="shared" si="6"/>
        <v>0</v>
      </c>
      <c r="AV26" s="60">
        <f t="shared" si="6"/>
        <v>0</v>
      </c>
      <c r="AW26" s="60">
        <f t="shared" si="6"/>
        <v>0</v>
      </c>
      <c r="AX26" s="60"/>
      <c r="AY26" s="60"/>
      <c r="AZ26" s="60"/>
      <c r="BA26" s="113">
        <v>4</v>
      </c>
      <c r="BB26" s="114" t="e">
        <f>VLOOKUP(4,AS23:AT26,2,FALSE)</f>
        <v>#N/A</v>
      </c>
      <c r="BC26" s="115"/>
      <c r="BD26" s="116" t="e">
        <f>VLOOKUP(4,AS23:AW26,3,FALSE)</f>
        <v>#N/A</v>
      </c>
      <c r="BE26" s="116" t="e">
        <f>VLOOKUP(4,AS23:AW26,4,FALSE)</f>
        <v>#N/A</v>
      </c>
      <c r="BF26" s="93" t="s">
        <v>12</v>
      </c>
      <c r="BG26" s="116" t="e">
        <f>VLOOKUP(4,AS23:AW26,5,FALSE)</f>
        <v>#N/A</v>
      </c>
      <c r="BH26" s="60"/>
      <c r="BI26" s="60"/>
      <c r="BJ26" s="85">
        <f>IF(E26&gt;G26,IF(Spielplan!E26&gt;Spielplan!G26,Punktemodus!$B$3,0),0)</f>
        <v>0</v>
      </c>
      <c r="BK26" s="85">
        <f>IF(E26=G26,IF(Spielplan!E26=Spielplan!G26,Punktemodus!$B$3,0),0)</f>
        <v>10</v>
      </c>
      <c r="BL26" s="85">
        <f>IF(E26&lt;G26,IF(Spielplan!E26&lt;Spielplan!G26,Punktemodus!$B$3,0),0)</f>
        <v>0</v>
      </c>
      <c r="BM26" s="85">
        <f>IF(E26=Spielplan!E26,IF(G26=Spielplan!G26,Punktemodus!$B$5,0),0)</f>
        <v>3</v>
      </c>
      <c r="BN26" s="85">
        <f>IF(E26=Spielplan!E26,Punktemodus!$B$7,0)</f>
        <v>1</v>
      </c>
      <c r="BO26" s="85">
        <f>IF(G26=Spielplan!G26,Punktemodus!$B$7,0)</f>
        <v>1</v>
      </c>
      <c r="BP26" s="137">
        <f>IF(Spielplan!E26="",0,SUM(BJ26:BO26))</f>
        <v>0</v>
      </c>
      <c r="BQ26" s="60"/>
      <c r="BR26" s="8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382" t="str">
        <f>IF(CQ23=CK23,CK24,CK23)</f>
        <v/>
      </c>
      <c r="CR26" s="383"/>
      <c r="CS26" s="383"/>
      <c r="CT26" s="383"/>
      <c r="CU26" s="383"/>
      <c r="CV26" s="384"/>
      <c r="CW26" s="60"/>
    </row>
    <row r="27" spans="1:101" ht="18.75" customHeight="1" thickBot="1" x14ac:dyDescent="0.3">
      <c r="A27" s="60"/>
      <c r="B27" s="60"/>
      <c r="C27" s="65" t="str">
        <f>C23</f>
        <v>Spanien</v>
      </c>
      <c r="D27" s="66"/>
      <c r="E27" s="104"/>
      <c r="F27" s="93"/>
      <c r="G27" s="104"/>
      <c r="H27" s="65" t="str">
        <f>H24</f>
        <v>Australien</v>
      </c>
      <c r="I27" s="66"/>
      <c r="J27" s="60"/>
      <c r="K27" s="60" t="s">
        <v>72</v>
      </c>
      <c r="L27" s="60">
        <f t="shared" si="4"/>
        <v>0</v>
      </c>
      <c r="M27" s="60">
        <f>IF($E27="",0,IF($E27&gt;$G27,3,IF($E27=G27,1,0)))</f>
        <v>0</v>
      </c>
      <c r="N27" s="60"/>
      <c r="O27" s="60"/>
      <c r="P27" s="60">
        <f>IF($G27="",0,IF($E27&gt;$G27,0,IF($E27=$G27,1,3)))</f>
        <v>0</v>
      </c>
      <c r="Q27" s="60">
        <f>E27</f>
        <v>0</v>
      </c>
      <c r="R27" s="60"/>
      <c r="S27" s="60"/>
      <c r="T27" s="60">
        <f>G27</f>
        <v>0</v>
      </c>
      <c r="U27" s="60">
        <f>G27</f>
        <v>0</v>
      </c>
      <c r="V27" s="60"/>
      <c r="W27" s="60"/>
      <c r="X27" s="60">
        <f>E27</f>
        <v>0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187">
        <f>SUM(AN23:AN26)</f>
        <v>30000</v>
      </c>
      <c r="AO27" s="187">
        <f>SUM(AO23:AO26)</f>
        <v>30000</v>
      </c>
      <c r="AP27" s="187">
        <f>SUM(AP23:AP26)</f>
        <v>30000</v>
      </c>
      <c r="AQ27" s="187">
        <f>SUM(AQ23:AQ26)</f>
        <v>30000</v>
      </c>
      <c r="AR27" s="187"/>
      <c r="AS27" s="60"/>
      <c r="AT27" s="60"/>
      <c r="AU27" s="60"/>
      <c r="AV27" s="60"/>
      <c r="AW27" s="60"/>
      <c r="AX27" s="60"/>
      <c r="AY27" s="60"/>
      <c r="AZ27" s="60"/>
      <c r="BA27" s="92"/>
      <c r="BB27" s="60"/>
      <c r="BC27" s="60"/>
      <c r="BD27" s="60"/>
      <c r="BE27" s="60"/>
      <c r="BF27" s="60"/>
      <c r="BG27" s="60"/>
      <c r="BH27" s="60"/>
      <c r="BI27" s="60"/>
      <c r="BJ27" s="85">
        <f>IF(E27&gt;G27,IF(Spielplan!E27&gt;Spielplan!G27,Punktemodus!$B$3,0),0)</f>
        <v>0</v>
      </c>
      <c r="BK27" s="85">
        <f>IF(E27=G27,IF(Spielplan!E27=Spielplan!G27,Punktemodus!$B$3,0),0)</f>
        <v>10</v>
      </c>
      <c r="BL27" s="85">
        <f>IF(E27&lt;G27,IF(Spielplan!E27&lt;Spielplan!G27,Punktemodus!$B$3,0),0)</f>
        <v>0</v>
      </c>
      <c r="BM27" s="85">
        <f>IF(E27=Spielplan!E27,IF(G27=Spielplan!G27,Punktemodus!$B$5,0),0)</f>
        <v>3</v>
      </c>
      <c r="BN27" s="85">
        <f>IF(E27=Spielplan!E27,Punktemodus!$B$7,0)</f>
        <v>1</v>
      </c>
      <c r="BO27" s="85">
        <f>IF(G27=Spielplan!G27,Punktemodus!$B$7,0)</f>
        <v>1</v>
      </c>
      <c r="BP27" s="137">
        <f>IF(Spielplan!E27="",0,SUM(BJ27:BO27))</f>
        <v>0</v>
      </c>
      <c r="BQ27" s="60"/>
      <c r="BR27" s="8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91" t="s">
        <v>131</v>
      </c>
      <c r="CM27" s="60"/>
      <c r="CN27" s="60"/>
      <c r="CO27" s="61" t="s">
        <v>26</v>
      </c>
      <c r="CP27" s="60"/>
      <c r="CQ27" s="385"/>
      <c r="CR27" s="386"/>
      <c r="CS27" s="386"/>
      <c r="CT27" s="386"/>
      <c r="CU27" s="386"/>
      <c r="CV27" s="387"/>
      <c r="CW27" s="60"/>
    </row>
    <row r="28" spans="1:101" ht="18.75" customHeight="1" thickBot="1" x14ac:dyDescent="0.3">
      <c r="A28" s="60"/>
      <c r="B28" s="60"/>
      <c r="C28" s="53" t="str">
        <f>H23</f>
        <v>Niederlande</v>
      </c>
      <c r="D28" s="64"/>
      <c r="E28" s="104"/>
      <c r="F28" s="106"/>
      <c r="G28" s="104"/>
      <c r="H28" s="53" t="str">
        <f>C24</f>
        <v>Chile</v>
      </c>
      <c r="I28" s="64"/>
      <c r="J28" s="60"/>
      <c r="K28" s="60" t="s">
        <v>72</v>
      </c>
      <c r="L28" s="60">
        <f t="shared" si="4"/>
        <v>0</v>
      </c>
      <c r="M28" s="60"/>
      <c r="N28" s="60">
        <f>IF($E28="",0,IF($E28&gt;$G28,3,IF($E28=$G28,1,0)))</f>
        <v>0</v>
      </c>
      <c r="O28" s="60">
        <f>IF($G28="",0,IF($E28&gt;$G28,0,IF($E28=$G28,1,3)))</f>
        <v>0</v>
      </c>
      <c r="P28" s="60"/>
      <c r="Q28" s="60"/>
      <c r="R28" s="60">
        <f>E28</f>
        <v>0</v>
      </c>
      <c r="S28" s="60">
        <f>G28</f>
        <v>0</v>
      </c>
      <c r="T28" s="60"/>
      <c r="U28" s="60"/>
      <c r="V28" s="60">
        <f>G28</f>
        <v>0</v>
      </c>
      <c r="W28" s="60">
        <f>E28</f>
        <v>0</v>
      </c>
      <c r="X28" s="60"/>
      <c r="Y28" s="60"/>
      <c r="Z28" s="60" t="s">
        <v>30</v>
      </c>
      <c r="AA28" s="60"/>
      <c r="AB28" s="60"/>
      <c r="AC28" s="60"/>
      <c r="AD28" s="60"/>
      <c r="AE28" s="60"/>
      <c r="AF28" s="60"/>
      <c r="AG28" s="60" t="b">
        <f>OR(AG23=AG24,AG23=AG25,AG23=AG26,AG24=AG25,AG24=AG26,AG25=AG26)</f>
        <v>1</v>
      </c>
      <c r="AH28" s="60"/>
      <c r="AI28" s="60"/>
      <c r="AJ28" s="60"/>
      <c r="AK28" s="60"/>
      <c r="AL28" s="60"/>
      <c r="AM28" s="60"/>
      <c r="AN28" s="60"/>
      <c r="AO28" s="60" t="s">
        <v>34</v>
      </c>
      <c r="AP28" s="60"/>
      <c r="AQ28" s="60"/>
      <c r="AR28" s="60" t="b">
        <f>OR(AR23=AR24,AR23=AR25,AR23=AR26,AR24=AR25,AR24=AR26,AR25=AR26)</f>
        <v>1</v>
      </c>
      <c r="AS28" s="60"/>
      <c r="AT28" s="60"/>
      <c r="AU28" s="60"/>
      <c r="AV28" s="60"/>
      <c r="AW28" s="60"/>
      <c r="AX28" s="60"/>
      <c r="AY28" s="60"/>
      <c r="AZ28" s="60"/>
      <c r="BA28" s="92"/>
      <c r="BB28" s="60"/>
      <c r="BC28" s="60"/>
      <c r="BD28" s="60"/>
      <c r="BE28" s="60"/>
      <c r="BF28" s="60"/>
      <c r="BG28" s="60"/>
      <c r="BH28" s="60"/>
      <c r="BI28" s="60"/>
      <c r="BJ28" s="85">
        <f>IF(E28&gt;G28,IF(Spielplan!E28&gt;Spielplan!G28,Punktemodus!$B$3,0),0)</f>
        <v>0</v>
      </c>
      <c r="BK28" s="85">
        <f>IF(E28=G28,IF(Spielplan!E28=Spielplan!G28,Punktemodus!$B$3,0),0)</f>
        <v>10</v>
      </c>
      <c r="BL28" s="85">
        <f>IF(E28&lt;G28,IF(Spielplan!E28&lt;Spielplan!G28,Punktemodus!$B$3,0),0)</f>
        <v>0</v>
      </c>
      <c r="BM28" s="85">
        <f>IF(E28=Spielplan!E28,IF(G28=Spielplan!G28,Punktemodus!$B$5,0),0)</f>
        <v>3</v>
      </c>
      <c r="BN28" s="85">
        <f>IF(E28=Spielplan!E28,Punktemodus!$B$7,0)</f>
        <v>1</v>
      </c>
      <c r="BO28" s="85">
        <f>IF(G28=Spielplan!G28,Punktemodus!$B$7,0)</f>
        <v>1</v>
      </c>
      <c r="BP28" s="137">
        <f>IF(Spielplan!E28="",0,SUM(BJ28:BO28))</f>
        <v>0</v>
      </c>
      <c r="BQ28" s="60"/>
      <c r="BR28" s="87"/>
      <c r="BS28" s="82" t="s">
        <v>20</v>
      </c>
      <c r="BT28" s="44" t="str">
        <f>IF(G28="","",BB23)</f>
        <v/>
      </c>
      <c r="BU28" s="46"/>
      <c r="BV28" s="104"/>
      <c r="BW28" s="60"/>
      <c r="BX28" s="104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88" t="s">
        <v>137</v>
      </c>
      <c r="CS28" s="60"/>
      <c r="CT28" s="60"/>
      <c r="CU28" s="60"/>
      <c r="CV28" s="60"/>
      <c r="CW28" s="60"/>
    </row>
    <row r="29" spans="1:101" ht="18.75" customHeight="1" thickBot="1" x14ac:dyDescent="0.25">
      <c r="A29" s="60"/>
      <c r="B29" s="60"/>
      <c r="C29" s="136" t="str">
        <f>IF(G28="","",IF(AR28=TRUE,"Achtung: Fehler in Tabelle!",""))</f>
        <v/>
      </c>
      <c r="D29" s="60"/>
      <c r="E29" s="85"/>
      <c r="F29" s="60"/>
      <c r="G29" s="85"/>
      <c r="H29" s="60"/>
      <c r="I29" s="60"/>
      <c r="J29" s="60"/>
      <c r="K29" s="60"/>
      <c r="L29" s="60"/>
      <c r="M29" s="60">
        <f t="shared" ref="M29:X29" si="7">SUM(M23:M28)</f>
        <v>0</v>
      </c>
      <c r="N29" s="60">
        <f t="shared" si="7"/>
        <v>0</v>
      </c>
      <c r="O29" s="60">
        <f t="shared" si="7"/>
        <v>0</v>
      </c>
      <c r="P29" s="60">
        <f t="shared" si="7"/>
        <v>0</v>
      </c>
      <c r="Q29" s="60">
        <f t="shared" si="7"/>
        <v>0</v>
      </c>
      <c r="R29" s="60">
        <f t="shared" si="7"/>
        <v>0</v>
      </c>
      <c r="S29" s="60">
        <f t="shared" si="7"/>
        <v>0</v>
      </c>
      <c r="T29" s="60">
        <f t="shared" si="7"/>
        <v>0</v>
      </c>
      <c r="U29" s="60">
        <f t="shared" si="7"/>
        <v>0</v>
      </c>
      <c r="V29" s="60">
        <f t="shared" si="7"/>
        <v>0</v>
      </c>
      <c r="W29" s="60">
        <f t="shared" si="7"/>
        <v>0</v>
      </c>
      <c r="X29" s="60">
        <f t="shared" si="7"/>
        <v>0</v>
      </c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160">
        <f>SUM(BP23:BP28)</f>
        <v>0</v>
      </c>
      <c r="BQ29" s="60"/>
      <c r="BR29" s="87"/>
      <c r="BS29" s="5" t="s">
        <v>125</v>
      </c>
      <c r="BT29" s="44" t="str">
        <f>IF(G17="","",BB13)</f>
        <v/>
      </c>
      <c r="BU29" s="46"/>
      <c r="BV29" s="104"/>
      <c r="BW29" s="60"/>
      <c r="BX29" s="104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47" t="s">
        <v>134</v>
      </c>
      <c r="CK29" s="44" t="str">
        <f>IF(CK23=CF19,CF18,CF19)</f>
        <v/>
      </c>
      <c r="CL29" s="46"/>
      <c r="CM29" s="104"/>
      <c r="CN29" s="60"/>
      <c r="CO29" s="104"/>
      <c r="CP29" s="60"/>
      <c r="CQ29" s="388" t="str">
        <f>IF(CO29="",IF(CM29&gt;CM30,CK29,CK30),IF(CO29&gt;CO30,CK29,CK30))</f>
        <v/>
      </c>
      <c r="CR29" s="389"/>
      <c r="CS29" s="389"/>
      <c r="CT29" s="389"/>
      <c r="CU29" s="389"/>
      <c r="CV29" s="390"/>
      <c r="CW29" s="60"/>
    </row>
    <row r="30" spans="1:101" ht="18.75" customHeight="1" thickBot="1" x14ac:dyDescent="0.25">
      <c r="A30" s="60"/>
      <c r="B30" s="60"/>
      <c r="C30" s="60"/>
      <c r="D30" s="60"/>
      <c r="E30" s="85"/>
      <c r="F30" s="60"/>
      <c r="G30" s="85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85"/>
      <c r="BJ30" s="60"/>
      <c r="BK30" s="60"/>
      <c r="BL30" s="60"/>
      <c r="BM30" s="60"/>
      <c r="BN30" s="60"/>
      <c r="BO30" s="60"/>
      <c r="BP30" s="138"/>
      <c r="BQ30" s="60"/>
      <c r="BR30" s="87"/>
      <c r="BS30" s="60"/>
      <c r="BT30" s="60"/>
      <c r="BU30" s="60"/>
      <c r="BV30" s="60"/>
      <c r="BW30" s="60"/>
      <c r="BX30" s="60"/>
      <c r="BY30" s="60"/>
      <c r="BZ30" s="47">
        <v>52</v>
      </c>
      <c r="CA30" s="44" t="str">
        <f>IF(BX28="",IF(BV28&gt;BV29,BT28,BT29),IF(BX28&gt;BX29,BT28,BT29))</f>
        <v/>
      </c>
      <c r="CB30" s="46"/>
      <c r="CC30" s="104"/>
      <c r="CD30" s="60"/>
      <c r="CE30" s="104"/>
      <c r="CF30" s="60"/>
      <c r="CG30" s="60"/>
      <c r="CH30" s="60"/>
      <c r="CI30" s="60"/>
      <c r="CJ30" s="47" t="s">
        <v>135</v>
      </c>
      <c r="CK30" s="44" t="str">
        <f>IF(CK24=CF34,CF35,CF34)</f>
        <v/>
      </c>
      <c r="CL30" s="46"/>
      <c r="CM30" s="104"/>
      <c r="CN30" s="60"/>
      <c r="CO30" s="104"/>
      <c r="CP30" s="60"/>
      <c r="CQ30" s="391"/>
      <c r="CR30" s="392"/>
      <c r="CS30" s="392"/>
      <c r="CT30" s="392"/>
      <c r="CU30" s="392"/>
      <c r="CV30" s="393"/>
      <c r="CW30" s="60"/>
    </row>
    <row r="31" spans="1:101" ht="18.75" customHeight="1" thickBot="1" x14ac:dyDescent="0.3">
      <c r="A31" s="60"/>
      <c r="B31" s="60"/>
      <c r="C31" s="60"/>
      <c r="D31" s="60"/>
      <c r="E31" s="85"/>
      <c r="F31" s="60"/>
      <c r="G31" s="85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85"/>
      <c r="BJ31" s="60"/>
      <c r="BK31" s="60"/>
      <c r="BL31" s="60"/>
      <c r="BM31" s="60"/>
      <c r="BN31" s="60"/>
      <c r="BO31" s="60"/>
      <c r="BP31" s="138"/>
      <c r="BQ31" s="60"/>
      <c r="BR31" s="87"/>
      <c r="BS31" s="60"/>
      <c r="BT31" s="60"/>
      <c r="BU31" s="60"/>
      <c r="BV31" s="60"/>
      <c r="BW31" s="60"/>
      <c r="BX31" s="60"/>
      <c r="BY31" s="60"/>
      <c r="BZ31" s="47">
        <v>51</v>
      </c>
      <c r="CA31" s="44" t="str">
        <f>IF(BX32="",IF(BV32&gt;BV33,BT32,BT33),IF(BX32&gt;BX33,BT32,BT33))</f>
        <v/>
      </c>
      <c r="CB31" s="46"/>
      <c r="CC31" s="104"/>
      <c r="CD31" s="60"/>
      <c r="CE31" s="104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88" t="s">
        <v>138</v>
      </c>
      <c r="CS31" s="60"/>
      <c r="CT31" s="60"/>
      <c r="CU31" s="60"/>
      <c r="CV31" s="60"/>
      <c r="CW31" s="60"/>
    </row>
    <row r="32" spans="1:101" ht="18.75" customHeight="1" thickBot="1" x14ac:dyDescent="0.3">
      <c r="A32" s="60"/>
      <c r="B32" s="60"/>
      <c r="C32" s="88" t="s">
        <v>73</v>
      </c>
      <c r="D32" s="60"/>
      <c r="E32" s="85"/>
      <c r="F32" s="60"/>
      <c r="G32" s="85"/>
      <c r="H32" s="60"/>
      <c r="I32" s="60"/>
      <c r="J32" s="60"/>
      <c r="K32" s="60"/>
      <c r="L32" s="60"/>
      <c r="M32" s="60" t="s">
        <v>4</v>
      </c>
      <c r="N32" s="60"/>
      <c r="O32" s="60"/>
      <c r="P32" s="60"/>
      <c r="Q32" s="60" t="s">
        <v>6</v>
      </c>
      <c r="R32" s="60"/>
      <c r="S32" s="60"/>
      <c r="T32" s="60"/>
      <c r="U32" s="60" t="s">
        <v>7</v>
      </c>
      <c r="V32" s="60"/>
      <c r="W32" s="60"/>
      <c r="X32" s="60"/>
      <c r="Y32" s="60"/>
      <c r="Z32" s="60" t="s">
        <v>4</v>
      </c>
      <c r="AA32" s="60" t="s">
        <v>5</v>
      </c>
      <c r="AB32" s="60"/>
      <c r="AC32" s="60"/>
      <c r="AD32" s="60" t="s">
        <v>9</v>
      </c>
      <c r="AE32" s="60"/>
      <c r="AF32" s="60"/>
      <c r="AG32" s="60"/>
      <c r="AH32" s="60" t="s">
        <v>32</v>
      </c>
      <c r="AI32" s="60"/>
      <c r="AJ32" s="60"/>
      <c r="AK32" s="60"/>
      <c r="AL32" s="60"/>
      <c r="AM32" s="60"/>
      <c r="AN32" s="60" t="s">
        <v>35</v>
      </c>
      <c r="AO32" s="60"/>
      <c r="AP32" s="60"/>
      <c r="AQ32" s="60"/>
      <c r="AR32" s="60"/>
      <c r="AS32" s="60" t="s">
        <v>33</v>
      </c>
      <c r="AT32" s="60"/>
      <c r="AU32" s="60"/>
      <c r="AV32" s="60"/>
      <c r="AW32" s="60"/>
      <c r="AX32" s="60"/>
      <c r="AY32" s="60"/>
      <c r="AZ32" s="60"/>
      <c r="BA32" s="60"/>
      <c r="BB32" s="89" t="s">
        <v>10</v>
      </c>
      <c r="BC32" s="60"/>
      <c r="BD32" s="90" t="s">
        <v>4</v>
      </c>
      <c r="BE32" s="60"/>
      <c r="BF32" s="61" t="s">
        <v>5</v>
      </c>
      <c r="BG32" s="60"/>
      <c r="BH32" s="60"/>
      <c r="BI32" s="85"/>
      <c r="BJ32" s="60"/>
      <c r="BK32" s="60"/>
      <c r="BL32" s="60"/>
      <c r="BM32" s="60"/>
      <c r="BN32" s="60"/>
      <c r="BO32" s="60"/>
      <c r="BP32" s="138"/>
      <c r="BQ32" s="85"/>
      <c r="BR32" s="87"/>
      <c r="BS32" s="55" t="s">
        <v>24</v>
      </c>
      <c r="BT32" s="44" t="str">
        <f>IF(G50="","",BB45)</f>
        <v/>
      </c>
      <c r="BU32" s="46"/>
      <c r="BV32" s="104"/>
      <c r="BW32" s="60"/>
      <c r="BX32" s="104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343" t="str">
        <f>IF(CQ29=CK29,CK30,CK29)</f>
        <v/>
      </c>
      <c r="CR32" s="344"/>
      <c r="CS32" s="344"/>
      <c r="CT32" s="344"/>
      <c r="CU32" s="344"/>
      <c r="CV32" s="345"/>
      <c r="CW32" s="60"/>
    </row>
    <row r="33" spans="1:101" ht="18.75" customHeight="1" thickBot="1" x14ac:dyDescent="0.25">
      <c r="A33" s="60"/>
      <c r="B33" s="60"/>
      <c r="C33" s="60"/>
      <c r="D33" s="60"/>
      <c r="E33" s="85"/>
      <c r="F33" s="60"/>
      <c r="G33" s="85"/>
      <c r="H33" s="60"/>
      <c r="I33" s="60"/>
      <c r="J33" s="60"/>
      <c r="K33" s="60"/>
      <c r="L33" s="60"/>
      <c r="M33" s="60" t="s">
        <v>0</v>
      </c>
      <c r="N33" s="60" t="s">
        <v>1</v>
      </c>
      <c r="O33" s="60" t="s">
        <v>2</v>
      </c>
      <c r="P33" s="60" t="s">
        <v>3</v>
      </c>
      <c r="Q33" s="60" t="s">
        <v>0</v>
      </c>
      <c r="R33" s="60" t="s">
        <v>1</v>
      </c>
      <c r="S33" s="60" t="s">
        <v>2</v>
      </c>
      <c r="T33" s="60" t="s">
        <v>3</v>
      </c>
      <c r="U33" s="60" t="s">
        <v>0</v>
      </c>
      <c r="V33" s="60" t="s">
        <v>1</v>
      </c>
      <c r="W33" s="60" t="s">
        <v>2</v>
      </c>
      <c r="X33" s="60" t="s">
        <v>3</v>
      </c>
      <c r="Y33" s="60"/>
      <c r="Z33" s="60" t="s">
        <v>8</v>
      </c>
      <c r="AA33" s="60"/>
      <c r="AB33" s="60"/>
      <c r="AC33" s="60"/>
      <c r="AD33" s="60"/>
      <c r="AE33" s="60"/>
      <c r="AF33" s="60"/>
      <c r="AG33" s="60"/>
      <c r="AH33" s="60" t="s">
        <v>31</v>
      </c>
      <c r="AI33" s="60"/>
      <c r="AJ33" s="60"/>
      <c r="AK33" s="60"/>
      <c r="AL33" s="60"/>
      <c r="AM33" s="60"/>
      <c r="AN33" s="60" t="str">
        <f>AI34</f>
        <v>Kolumbien</v>
      </c>
      <c r="AO33" s="60" t="str">
        <f>AI35</f>
        <v>Griechenland</v>
      </c>
      <c r="AP33" s="60" t="str">
        <f>AI36</f>
        <v>Elfenbeinküste</v>
      </c>
      <c r="AQ33" s="60" t="str">
        <f>AI37</f>
        <v>Japan</v>
      </c>
      <c r="AR33" s="60"/>
      <c r="AS33" s="60" t="s">
        <v>31</v>
      </c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85"/>
      <c r="BJ33" s="85"/>
      <c r="BK33" s="85"/>
      <c r="BL33" s="85"/>
      <c r="BM33" s="85"/>
      <c r="BN33" s="85"/>
      <c r="BO33" s="85"/>
      <c r="BP33" s="137"/>
      <c r="BQ33" s="85"/>
      <c r="BR33" s="87"/>
      <c r="BS33" s="25" t="s">
        <v>23</v>
      </c>
      <c r="BT33" s="44" t="str">
        <f>IF(G39="","",BB35)</f>
        <v/>
      </c>
      <c r="BU33" s="46"/>
      <c r="BV33" s="104"/>
      <c r="BW33" s="60"/>
      <c r="BX33" s="104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346"/>
      <c r="CR33" s="347"/>
      <c r="CS33" s="347"/>
      <c r="CT33" s="347"/>
      <c r="CU33" s="347"/>
      <c r="CV33" s="348"/>
      <c r="CW33" s="60"/>
    </row>
    <row r="34" spans="1:101" ht="18.75" customHeight="1" thickBot="1" x14ac:dyDescent="0.3">
      <c r="A34" s="60"/>
      <c r="B34" s="60"/>
      <c r="C34" s="20" t="str">
        <f>Spielplan!$C$34</f>
        <v>Kolumbien</v>
      </c>
      <c r="D34" s="39"/>
      <c r="E34" s="104"/>
      <c r="F34" s="93"/>
      <c r="G34" s="104"/>
      <c r="H34" s="20" t="str">
        <f>Spielplan!$H$34</f>
        <v>Griechenland</v>
      </c>
      <c r="I34" s="39"/>
      <c r="J34" s="60"/>
      <c r="K34" s="60" t="s">
        <v>78</v>
      </c>
      <c r="L34" s="60">
        <f t="shared" ref="L34:L39" si="8">IF(E34-G34&gt;0,1,IF(G34=E34,0,-1))</f>
        <v>0</v>
      </c>
      <c r="M34" s="60">
        <f>IF($E34="",0,IF($E34&gt;$G34,3,IF($E34=G34,1,0)))</f>
        <v>0</v>
      </c>
      <c r="N34" s="60">
        <f>IF($G34="",0,IF($E34&gt;$G34,0,IF($E34=G34,1,3)))</f>
        <v>0</v>
      </c>
      <c r="O34" s="60"/>
      <c r="P34" s="60"/>
      <c r="Q34" s="60">
        <f>E34</f>
        <v>0</v>
      </c>
      <c r="R34" s="60">
        <f>G34</f>
        <v>0</v>
      </c>
      <c r="S34" s="60"/>
      <c r="T34" s="60"/>
      <c r="U34" s="60">
        <f>G34</f>
        <v>0</v>
      </c>
      <c r="V34" s="60">
        <f>E34</f>
        <v>0</v>
      </c>
      <c r="W34" s="60"/>
      <c r="X34" s="60"/>
      <c r="Y34" s="60"/>
      <c r="Z34" s="60">
        <f>M40</f>
        <v>0</v>
      </c>
      <c r="AA34" s="60">
        <f>Q40</f>
        <v>0</v>
      </c>
      <c r="AB34" s="60">
        <f>U40</f>
        <v>0</v>
      </c>
      <c r="AC34" s="60">
        <f>AA34-AB34</f>
        <v>0</v>
      </c>
      <c r="AD34" s="60">
        <f>IF(Z34&gt;Z35,-1,0)</f>
        <v>0</v>
      </c>
      <c r="AE34" s="60">
        <f>IF(Z34&gt;Z36,-1,0)</f>
        <v>0</v>
      </c>
      <c r="AF34" s="60">
        <f>IF(Z34&gt;Z37,-1,0)</f>
        <v>0</v>
      </c>
      <c r="AG34" s="60">
        <f>10000-(AJ34*1000+AM34*100+AK34*10)</f>
        <v>10000</v>
      </c>
      <c r="AH34" s="90">
        <f>RANK(AG34,AG34:AG37,1)</f>
        <v>1</v>
      </c>
      <c r="AI34" s="60" t="str">
        <f>C34</f>
        <v>Kolumbien</v>
      </c>
      <c r="AJ34" s="60">
        <f t="shared" ref="AJ34:AL37" si="9">Z34</f>
        <v>0</v>
      </c>
      <c r="AK34" s="60">
        <f t="shared" si="9"/>
        <v>0</v>
      </c>
      <c r="AL34" s="60">
        <f t="shared" si="9"/>
        <v>0</v>
      </c>
      <c r="AM34" s="60">
        <f>AK34-AL34</f>
        <v>0</v>
      </c>
      <c r="AN34" s="187"/>
      <c r="AO34" s="187">
        <f>IF(AG35=AG34,IF(G34&gt;E34,AG35-0.1,AG35),AG35)</f>
        <v>10000</v>
      </c>
      <c r="AP34" s="187">
        <f>IF(AG36=AG34,IF(G36&gt;E36,AG36-0.1,AG36),AG36)</f>
        <v>10000</v>
      </c>
      <c r="AQ34" s="187">
        <f>IF(AG37=AG34,IF(G38&gt;E38,AG37-0.1,AG37),AG37)</f>
        <v>10000</v>
      </c>
      <c r="AR34" s="187">
        <f>AN38</f>
        <v>30000</v>
      </c>
      <c r="AS34" s="90">
        <f>RANK(AR34,AR34:AR37,1)</f>
        <v>1</v>
      </c>
      <c r="AT34" s="60" t="str">
        <f t="shared" ref="AT34:AW37" si="10">AI34</f>
        <v>Kolumbien</v>
      </c>
      <c r="AU34" s="60">
        <f t="shared" si="10"/>
        <v>0</v>
      </c>
      <c r="AV34" s="60">
        <f t="shared" si="10"/>
        <v>0</v>
      </c>
      <c r="AW34" s="60">
        <f t="shared" si="10"/>
        <v>0</v>
      </c>
      <c r="AX34" s="60"/>
      <c r="AY34" s="60"/>
      <c r="AZ34" s="60"/>
      <c r="BA34" s="19">
        <v>1</v>
      </c>
      <c r="BB34" s="20" t="str">
        <f>VLOOKUP(1,AS34:AT37,2,FALSE)</f>
        <v>Kolumbien</v>
      </c>
      <c r="BC34" s="18"/>
      <c r="BD34" s="21">
        <f>VLOOKUP(1,AS34:AW37,3,FALSE)</f>
        <v>0</v>
      </c>
      <c r="BE34" s="22">
        <f>VLOOKUP(1,AS34:AW37,4,FALSE)</f>
        <v>0</v>
      </c>
      <c r="BF34" s="93" t="s">
        <v>12</v>
      </c>
      <c r="BG34" s="22">
        <f>VLOOKUP(1,AS34:AW37,5,FALSE)</f>
        <v>0</v>
      </c>
      <c r="BH34" s="27" t="s">
        <v>22</v>
      </c>
      <c r="BI34" s="85"/>
      <c r="BJ34" s="85">
        <f>IF(E34&gt;G34,IF(Spielplan!E34&gt;Spielplan!G34,Punktemodus!$B$3,0),0)</f>
        <v>0</v>
      </c>
      <c r="BK34" s="85">
        <f>IF(E34=G34,IF(Spielplan!E34=Spielplan!G34,Punktemodus!$B$3,0),0)</f>
        <v>10</v>
      </c>
      <c r="BL34" s="85">
        <f>IF(E34&lt;G34,IF(Spielplan!E34&lt;Spielplan!G34,Punktemodus!$B$3,0),0)</f>
        <v>0</v>
      </c>
      <c r="BM34" s="85">
        <f>IF(E34=Spielplan!E34,IF(G34=Spielplan!G34,Punktemodus!$B$5,0),0)</f>
        <v>3</v>
      </c>
      <c r="BN34" s="85">
        <f>IF(E34=Spielplan!E34,Punktemodus!$B$7,0)</f>
        <v>1</v>
      </c>
      <c r="BO34" s="85">
        <f>IF(G34=Spielplan!G34,Punktemodus!$B$7,0)</f>
        <v>1</v>
      </c>
      <c r="BP34" s="137">
        <f>IF(Spielplan!E34="",0,SUM(BJ34:BO34))</f>
        <v>0</v>
      </c>
      <c r="BQ34" s="85"/>
      <c r="BR34" s="8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47">
        <v>59</v>
      </c>
      <c r="CF34" s="44" t="str">
        <f>IF(CE30="",IF(CC30&gt;CC31,CA30,CA31),IF(CE30&gt;CE31,CA30,CA31))</f>
        <v/>
      </c>
      <c r="CG34" s="46"/>
      <c r="CH34" s="104"/>
      <c r="CI34" s="60"/>
      <c r="CJ34" s="104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</row>
    <row r="35" spans="1:101" ht="18.75" customHeight="1" thickBot="1" x14ac:dyDescent="0.3">
      <c r="A35" s="60"/>
      <c r="B35" s="60"/>
      <c r="C35" s="14" t="str">
        <f>Spielplan!$C$35</f>
        <v>Elfenbeinküste</v>
      </c>
      <c r="D35" s="40"/>
      <c r="E35" s="104"/>
      <c r="F35" s="93"/>
      <c r="G35" s="104"/>
      <c r="H35" s="14" t="str">
        <f>Spielplan!$H$35</f>
        <v>Japan</v>
      </c>
      <c r="I35" s="40"/>
      <c r="J35" s="60"/>
      <c r="K35" s="60" t="s">
        <v>79</v>
      </c>
      <c r="L35" s="60">
        <f t="shared" si="8"/>
        <v>0</v>
      </c>
      <c r="M35" s="60"/>
      <c r="N35" s="60"/>
      <c r="O35" s="60">
        <f>IF($E35="",0,IF($E35&gt;$G35,3,IF($E35=$G35,1,0)))</f>
        <v>0</v>
      </c>
      <c r="P35" s="60">
        <f>IF($G35="",0,IF($E35&gt;$G35,0,IF($E35=$G35,1,3)))</f>
        <v>0</v>
      </c>
      <c r="Q35" s="60"/>
      <c r="R35" s="60"/>
      <c r="S35" s="60">
        <f>E35</f>
        <v>0</v>
      </c>
      <c r="T35" s="60">
        <f>G35</f>
        <v>0</v>
      </c>
      <c r="U35" s="60"/>
      <c r="V35" s="60"/>
      <c r="W35" s="60">
        <f>G35</f>
        <v>0</v>
      </c>
      <c r="X35" s="60">
        <f>E35</f>
        <v>0</v>
      </c>
      <c r="Y35" s="60"/>
      <c r="Z35" s="60">
        <f>N40</f>
        <v>0</v>
      </c>
      <c r="AA35" s="60">
        <f>R40</f>
        <v>0</v>
      </c>
      <c r="AB35" s="60">
        <f>V40</f>
        <v>0</v>
      </c>
      <c r="AC35" s="60">
        <f>AA35-AB35</f>
        <v>0</v>
      </c>
      <c r="AD35" s="60">
        <f>IF(Z35&gt;Z34,-1,0)</f>
        <v>0</v>
      </c>
      <c r="AE35" s="60">
        <f>IF(Z35&gt;Z36,-1,0)</f>
        <v>0</v>
      </c>
      <c r="AF35" s="60">
        <f>IF(Z35&gt;Z37,-1,0)</f>
        <v>0</v>
      </c>
      <c r="AG35" s="60">
        <f>10000-(AJ35*1000+AM35*100+AK35*10)</f>
        <v>10000</v>
      </c>
      <c r="AH35" s="90">
        <f>RANK(AG35,AG34:AG37,1)</f>
        <v>1</v>
      </c>
      <c r="AI35" s="60" t="str">
        <f>H34</f>
        <v>Griechenland</v>
      </c>
      <c r="AJ35" s="60">
        <f t="shared" si="9"/>
        <v>0</v>
      </c>
      <c r="AK35" s="60">
        <f t="shared" si="9"/>
        <v>0</v>
      </c>
      <c r="AL35" s="60">
        <f t="shared" si="9"/>
        <v>0</v>
      </c>
      <c r="AM35" s="60">
        <f>AK35-AL35</f>
        <v>0</v>
      </c>
      <c r="AN35" s="187">
        <f>IF(AG34=AG35,IF(E34&gt;G34,AG34-0.1,AG34),AG34)</f>
        <v>10000</v>
      </c>
      <c r="AO35" s="187"/>
      <c r="AP35" s="187">
        <f>IF(AG36=AG35,IF(G39&gt;E39,AG36-0.1,AG36),AG36)</f>
        <v>10000</v>
      </c>
      <c r="AQ35" s="187">
        <f>IF(AG37=AG35,IF(G37&gt;E37,AG37-0.1,AG37),AG37)</f>
        <v>10000</v>
      </c>
      <c r="AR35" s="187">
        <f>AO38</f>
        <v>30000</v>
      </c>
      <c r="AS35" s="90">
        <f>RANK(AR35,AR34:AR37,1)</f>
        <v>1</v>
      </c>
      <c r="AT35" s="60" t="str">
        <f t="shared" si="10"/>
        <v>Griechenland</v>
      </c>
      <c r="AU35" s="60">
        <f t="shared" si="10"/>
        <v>0</v>
      </c>
      <c r="AV35" s="60">
        <f t="shared" si="10"/>
        <v>0</v>
      </c>
      <c r="AW35" s="60">
        <f t="shared" si="10"/>
        <v>0</v>
      </c>
      <c r="AX35" s="60"/>
      <c r="AY35" s="60"/>
      <c r="AZ35" s="60"/>
      <c r="BA35" s="23">
        <v>2</v>
      </c>
      <c r="BB35" s="14" t="e">
        <f>VLOOKUP(2,AS34:AT37,2,FALSE)</f>
        <v>#N/A</v>
      </c>
      <c r="BC35" s="15"/>
      <c r="BD35" s="24" t="e">
        <f>VLOOKUP(2,AS34:AW37,3,FALSE)</f>
        <v>#N/A</v>
      </c>
      <c r="BE35" s="25" t="e">
        <f>VLOOKUP(2,AS34:AW37,4,FALSE)</f>
        <v>#N/A</v>
      </c>
      <c r="BF35" s="93" t="s">
        <v>12</v>
      </c>
      <c r="BG35" s="25" t="e">
        <f>VLOOKUP(2,AS34:AW37,5,FALSE)</f>
        <v>#N/A</v>
      </c>
      <c r="BH35" s="26" t="s">
        <v>23</v>
      </c>
      <c r="BI35" s="85"/>
      <c r="BJ35" s="85">
        <f>IF(E35&gt;G35,IF(Spielplan!E35&gt;Spielplan!G35,Punktemodus!$B$3,0),0)</f>
        <v>0</v>
      </c>
      <c r="BK35" s="85">
        <f>IF(E35=G35,IF(Spielplan!E35=Spielplan!G35,Punktemodus!$B$3,0),0)</f>
        <v>10</v>
      </c>
      <c r="BL35" s="85">
        <f>IF(E35&lt;G35,IF(Spielplan!E35&lt;Spielplan!G35,Punktemodus!$B$3,0),0)</f>
        <v>0</v>
      </c>
      <c r="BM35" s="85">
        <f>IF(E35=Spielplan!E35,IF(G35=Spielplan!G35,Punktemodus!$B$5,0),0)</f>
        <v>3</v>
      </c>
      <c r="BN35" s="85">
        <f>IF(E35=Spielplan!E35,Punktemodus!$B$7,0)</f>
        <v>1</v>
      </c>
      <c r="BO35" s="85">
        <f>IF(G35=Spielplan!G35,Punktemodus!$B$7,0)</f>
        <v>1</v>
      </c>
      <c r="BP35" s="137">
        <f>IF(Spielplan!E35="",0,SUM(BJ35:BO35))</f>
        <v>0</v>
      </c>
      <c r="BQ35" s="85"/>
      <c r="BR35" s="8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47">
        <v>60</v>
      </c>
      <c r="CF35" s="44" t="str">
        <f>IF(CE38="",IF(CC38&gt;CC39,CA38,CA39),IF(CE38&gt;CE39,CA38,CA39))</f>
        <v/>
      </c>
      <c r="CG35" s="46"/>
      <c r="CH35" s="104"/>
      <c r="CI35" s="60"/>
      <c r="CJ35" s="104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</row>
    <row r="36" spans="1:101" ht="18.75" customHeight="1" thickBot="1" x14ac:dyDescent="0.3">
      <c r="A36" s="60"/>
      <c r="B36" s="60"/>
      <c r="C36" s="20" t="str">
        <f>C34</f>
        <v>Kolumbien</v>
      </c>
      <c r="D36" s="39"/>
      <c r="E36" s="104"/>
      <c r="F36" s="93"/>
      <c r="G36" s="104"/>
      <c r="H36" s="20" t="str">
        <f>C35</f>
        <v>Elfenbeinküste</v>
      </c>
      <c r="I36" s="39"/>
      <c r="J36" s="60"/>
      <c r="K36" s="60" t="s">
        <v>81</v>
      </c>
      <c r="L36" s="60">
        <f t="shared" si="8"/>
        <v>0</v>
      </c>
      <c r="M36" s="60">
        <f>IF($E36="",0,IF($E36&gt;$G36,3,IF($E36=G36,1,0)))</f>
        <v>0</v>
      </c>
      <c r="N36" s="60"/>
      <c r="O36" s="60">
        <f>IF($G36="",0,IF($E36&gt;$G36,0,IF($E36=$G36,1,3)))</f>
        <v>0</v>
      </c>
      <c r="P36" s="60"/>
      <c r="Q36" s="60">
        <f>E36</f>
        <v>0</v>
      </c>
      <c r="R36" s="60"/>
      <c r="S36" s="60">
        <f>G36</f>
        <v>0</v>
      </c>
      <c r="T36" s="60"/>
      <c r="U36" s="60">
        <f>G36</f>
        <v>0</v>
      </c>
      <c r="V36" s="60"/>
      <c r="W36" s="60">
        <f>E36</f>
        <v>0</v>
      </c>
      <c r="X36" s="60"/>
      <c r="Y36" s="60"/>
      <c r="Z36" s="60">
        <f>O40</f>
        <v>0</v>
      </c>
      <c r="AA36" s="60">
        <f>S40</f>
        <v>0</v>
      </c>
      <c r="AB36" s="60">
        <f>W40</f>
        <v>0</v>
      </c>
      <c r="AC36" s="60">
        <f>AA36-AB36</f>
        <v>0</v>
      </c>
      <c r="AD36" s="60">
        <f>IF(Z36&gt;Z34,-1,0)</f>
        <v>0</v>
      </c>
      <c r="AE36" s="60">
        <f>IF(Z36&gt;Z35,-1,0)</f>
        <v>0</v>
      </c>
      <c r="AF36" s="60">
        <f>IF(Z36&gt;Z37,-1,0)</f>
        <v>0</v>
      </c>
      <c r="AG36" s="60">
        <f>10000-(AJ36*1000+AM36*100+AK36*10)</f>
        <v>10000</v>
      </c>
      <c r="AH36" s="90">
        <f>RANK(AG36,AG34:AG37,1)</f>
        <v>1</v>
      </c>
      <c r="AI36" s="60" t="str">
        <f>C35</f>
        <v>Elfenbeinküste</v>
      </c>
      <c r="AJ36" s="60">
        <f t="shared" si="9"/>
        <v>0</v>
      </c>
      <c r="AK36" s="60">
        <f t="shared" si="9"/>
        <v>0</v>
      </c>
      <c r="AL36" s="60">
        <f t="shared" si="9"/>
        <v>0</v>
      </c>
      <c r="AM36" s="60">
        <f>AK36-AL36</f>
        <v>0</v>
      </c>
      <c r="AN36" s="187">
        <f>IF(AG34=AG36,IF(E36&gt;G36,AG34-0.1,AG34),AG34)</f>
        <v>10000</v>
      </c>
      <c r="AO36" s="187">
        <f>IF(AG35=AG36,IF(E39&gt;G39,AG35-0.1,AG35),AG35)</f>
        <v>10000</v>
      </c>
      <c r="AP36" s="187"/>
      <c r="AQ36" s="187">
        <f>IF(AG37=AG36,IF(G35&gt;E35,AG37-0.1,AG37),AG37)</f>
        <v>10000</v>
      </c>
      <c r="AR36" s="187">
        <f>AP38</f>
        <v>30000</v>
      </c>
      <c r="AS36" s="90">
        <f>RANK(AR36,AR34:AR37,1)</f>
        <v>1</v>
      </c>
      <c r="AT36" s="60" t="str">
        <f t="shared" si="10"/>
        <v>Elfenbeinküste</v>
      </c>
      <c r="AU36" s="60">
        <f t="shared" si="10"/>
        <v>0</v>
      </c>
      <c r="AV36" s="60">
        <f t="shared" si="10"/>
        <v>0</v>
      </c>
      <c r="AW36" s="60">
        <f t="shared" si="10"/>
        <v>0</v>
      </c>
      <c r="AX36" s="60"/>
      <c r="AY36" s="60"/>
      <c r="AZ36" s="60"/>
      <c r="BA36" s="113">
        <v>3</v>
      </c>
      <c r="BB36" s="114" t="e">
        <f>VLOOKUP(3,AS34:AT37,2,FALSE)</f>
        <v>#N/A</v>
      </c>
      <c r="BC36" s="115"/>
      <c r="BD36" s="116" t="e">
        <f>VLOOKUP(3,AS34:AW37,3,FALSE)</f>
        <v>#N/A</v>
      </c>
      <c r="BE36" s="116" t="e">
        <f>VLOOKUP(3,AS34:AW37,4,FALSE)</f>
        <v>#N/A</v>
      </c>
      <c r="BF36" s="93" t="s">
        <v>12</v>
      </c>
      <c r="BG36" s="116" t="e">
        <f>VLOOKUP(3,AS34:AW37,5,FALSE)</f>
        <v>#N/A</v>
      </c>
      <c r="BH36" s="60"/>
      <c r="BI36" s="85"/>
      <c r="BJ36" s="85">
        <f>IF(E36&gt;G36,IF(Spielplan!E36&gt;Spielplan!G36,Punktemodus!$B$3,0),0)</f>
        <v>0</v>
      </c>
      <c r="BK36" s="85">
        <f>IF(E36=G36,IF(Spielplan!E36=Spielplan!G36,Punktemodus!$B$3,0),0)</f>
        <v>10</v>
      </c>
      <c r="BL36" s="85">
        <f>IF(E36&lt;G36,IF(Spielplan!E36&lt;Spielplan!G36,Punktemodus!$B$3,0),0)</f>
        <v>0</v>
      </c>
      <c r="BM36" s="85">
        <f>IF(E36=Spielplan!E36,IF(G36=Spielplan!G36,Punktemodus!$B$5,0),0)</f>
        <v>3</v>
      </c>
      <c r="BN36" s="85">
        <f>IF(E36=Spielplan!E36,Punktemodus!$B$7,0)</f>
        <v>1</v>
      </c>
      <c r="BO36" s="85">
        <f>IF(G36=Spielplan!G36,Punktemodus!$B$7,0)</f>
        <v>1</v>
      </c>
      <c r="BP36" s="137">
        <f>IF(Spielplan!E36="",0,SUM(BJ36:BO36))</f>
        <v>0</v>
      </c>
      <c r="BQ36" s="85"/>
      <c r="BR36" s="87"/>
      <c r="BS36" s="82" t="s">
        <v>126</v>
      </c>
      <c r="BT36" s="44" t="str">
        <f>IF(G72="","",BB67)</f>
        <v/>
      </c>
      <c r="BU36" s="46"/>
      <c r="BV36" s="104"/>
      <c r="BW36" s="60"/>
      <c r="BX36" s="104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</row>
    <row r="37" spans="1:101" ht="18.75" customHeight="1" thickBot="1" x14ac:dyDescent="0.3">
      <c r="A37" s="60"/>
      <c r="B37" s="60"/>
      <c r="C37" s="14" t="str">
        <f>H34</f>
        <v>Griechenland</v>
      </c>
      <c r="D37" s="40"/>
      <c r="E37" s="104"/>
      <c r="F37" s="93"/>
      <c r="G37" s="104"/>
      <c r="H37" s="14" t="str">
        <f>H35</f>
        <v>Japan</v>
      </c>
      <c r="I37" s="40"/>
      <c r="J37" s="60"/>
      <c r="K37" s="60" t="s">
        <v>80</v>
      </c>
      <c r="L37" s="60">
        <f t="shared" si="8"/>
        <v>0</v>
      </c>
      <c r="M37" s="60"/>
      <c r="N37" s="60">
        <f>IF($E37="",0,IF($E37&gt;$G37,3,IF($E37=$G37,1,0)))</f>
        <v>0</v>
      </c>
      <c r="O37" s="60"/>
      <c r="P37" s="60">
        <f>IF($G37="",0,IF($E37&gt;$G37,0,IF($E37=$G37,1,3)))</f>
        <v>0</v>
      </c>
      <c r="Q37" s="60"/>
      <c r="R37" s="60">
        <f>E37</f>
        <v>0</v>
      </c>
      <c r="S37" s="60"/>
      <c r="T37" s="60">
        <f>G37</f>
        <v>0</v>
      </c>
      <c r="U37" s="60"/>
      <c r="V37" s="60">
        <f>G37</f>
        <v>0</v>
      </c>
      <c r="W37" s="60"/>
      <c r="X37" s="60">
        <f>E37</f>
        <v>0</v>
      </c>
      <c r="Y37" s="60"/>
      <c r="Z37" s="60">
        <f>P40</f>
        <v>0</v>
      </c>
      <c r="AA37" s="60">
        <f>T40</f>
        <v>0</v>
      </c>
      <c r="AB37" s="60">
        <f>X40</f>
        <v>0</v>
      </c>
      <c r="AC37" s="60">
        <f>AA37-AB37</f>
        <v>0</v>
      </c>
      <c r="AD37" s="60">
        <f>IF(Z37&gt;Z34,-1,0)</f>
        <v>0</v>
      </c>
      <c r="AE37" s="60">
        <f>IF(Z37&gt;Z35,-1,0)</f>
        <v>0</v>
      </c>
      <c r="AF37" s="60">
        <f>IF(Z37&gt;Z36,-1,0)</f>
        <v>0</v>
      </c>
      <c r="AG37" s="60">
        <f>10000-(AJ37*1000+AM37*100+AK37*10)</f>
        <v>10000</v>
      </c>
      <c r="AH37" s="90">
        <f>RANK(AG37,AG34:AG37,1)</f>
        <v>1</v>
      </c>
      <c r="AI37" s="60" t="str">
        <f>H35</f>
        <v>Japan</v>
      </c>
      <c r="AJ37" s="60">
        <f t="shared" si="9"/>
        <v>0</v>
      </c>
      <c r="AK37" s="60">
        <f t="shared" si="9"/>
        <v>0</v>
      </c>
      <c r="AL37" s="60">
        <f t="shared" si="9"/>
        <v>0</v>
      </c>
      <c r="AM37" s="60">
        <f>AK37-AL37</f>
        <v>0</v>
      </c>
      <c r="AN37" s="187">
        <f>IF(AG34=AG37,IF(E38&gt;G38,AG34-0.1,AG34),AG34)</f>
        <v>10000</v>
      </c>
      <c r="AO37" s="187">
        <f>IF(AG35=AG37,IF(E37&gt;G37,AG35-0.1,AG35),AG35)</f>
        <v>10000</v>
      </c>
      <c r="AP37" s="187">
        <f>IF(AG36=AG37,IF(E35&gt;G35,AG36-0.1,AG36),AG36)</f>
        <v>10000</v>
      </c>
      <c r="AQ37" s="187"/>
      <c r="AR37" s="187">
        <f>AQ38</f>
        <v>30000</v>
      </c>
      <c r="AS37" s="90">
        <f>RANK(AR37,AR34:AR37,1)</f>
        <v>1</v>
      </c>
      <c r="AT37" s="60" t="str">
        <f t="shared" si="10"/>
        <v>Japan</v>
      </c>
      <c r="AU37" s="60">
        <f t="shared" si="10"/>
        <v>0</v>
      </c>
      <c r="AV37" s="60">
        <f t="shared" si="10"/>
        <v>0</v>
      </c>
      <c r="AW37" s="60">
        <f t="shared" si="10"/>
        <v>0</v>
      </c>
      <c r="AX37" s="60"/>
      <c r="AY37" s="60"/>
      <c r="AZ37" s="60"/>
      <c r="BA37" s="113">
        <v>4</v>
      </c>
      <c r="BB37" s="114" t="e">
        <f>VLOOKUP(4,AS34:AT37,2,FALSE)</f>
        <v>#N/A</v>
      </c>
      <c r="BC37" s="115"/>
      <c r="BD37" s="116" t="e">
        <f>VLOOKUP(4,AS34:AW37,3,FALSE)</f>
        <v>#N/A</v>
      </c>
      <c r="BE37" s="116" t="e">
        <f>VLOOKUP(4,AS34:AW37,4,FALSE)</f>
        <v>#N/A</v>
      </c>
      <c r="BF37" s="93" t="s">
        <v>12</v>
      </c>
      <c r="BG37" s="116" t="e">
        <f>VLOOKUP(4,AS34:AW37,5,FALSE)</f>
        <v>#N/A</v>
      </c>
      <c r="BH37" s="60"/>
      <c r="BI37" s="85"/>
      <c r="BJ37" s="85">
        <f>IF(E37&gt;G37,IF(Spielplan!E37&gt;Spielplan!G37,Punktemodus!$B$3,0),0)</f>
        <v>0</v>
      </c>
      <c r="BK37" s="85">
        <f>IF(E37=G37,IF(Spielplan!E37=Spielplan!G37,Punktemodus!$B$3,0),0)</f>
        <v>10</v>
      </c>
      <c r="BL37" s="85">
        <f>IF(E37&lt;G37,IF(Spielplan!E37&lt;Spielplan!G37,Punktemodus!$B$3,0),0)</f>
        <v>0</v>
      </c>
      <c r="BM37" s="85">
        <f>IF(E37=Spielplan!E37,IF(G37=Spielplan!G37,Punktemodus!$B$5,0),0)</f>
        <v>3</v>
      </c>
      <c r="BN37" s="85">
        <f>IF(E37=Spielplan!E37,Punktemodus!$B$7,0)</f>
        <v>1</v>
      </c>
      <c r="BO37" s="85">
        <f>IF(G37=Spielplan!G37,Punktemodus!$B$7,0)</f>
        <v>1</v>
      </c>
      <c r="BP37" s="137">
        <f>IF(Spielplan!E37="",0,SUM(BJ37:BO37))</f>
        <v>0</v>
      </c>
      <c r="BQ37" s="85"/>
      <c r="BR37" s="87"/>
      <c r="BS37" s="5" t="s">
        <v>127</v>
      </c>
      <c r="BT37" s="44" t="str">
        <f>IF(G61="","",BB57)</f>
        <v/>
      </c>
      <c r="BU37" s="46"/>
      <c r="BV37" s="104"/>
      <c r="BW37" s="60"/>
      <c r="BX37" s="104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</row>
    <row r="38" spans="1:101" ht="18.75" customHeight="1" thickBot="1" x14ac:dyDescent="0.3">
      <c r="A38" s="60"/>
      <c r="B38" s="60"/>
      <c r="C38" s="20" t="str">
        <f>C34</f>
        <v>Kolumbien</v>
      </c>
      <c r="D38" s="39"/>
      <c r="E38" s="104"/>
      <c r="F38" s="93"/>
      <c r="G38" s="104"/>
      <c r="H38" s="20" t="str">
        <f>H35</f>
        <v>Japan</v>
      </c>
      <c r="I38" s="39"/>
      <c r="J38" s="60"/>
      <c r="K38" s="60" t="s">
        <v>82</v>
      </c>
      <c r="L38" s="60">
        <f t="shared" si="8"/>
        <v>0</v>
      </c>
      <c r="M38" s="60">
        <f>IF($E38="",0,IF($E38&gt;$G38,3,IF($E38=G38,1,0)))</f>
        <v>0</v>
      </c>
      <c r="N38" s="60"/>
      <c r="O38" s="60"/>
      <c r="P38" s="60">
        <f>IF($G38="",0,IF($E38&gt;$G38,0,IF($E38=$G38,1,3)))</f>
        <v>0</v>
      </c>
      <c r="Q38" s="60">
        <f>E38</f>
        <v>0</v>
      </c>
      <c r="R38" s="60"/>
      <c r="S38" s="60"/>
      <c r="T38" s="60">
        <f>G38</f>
        <v>0</v>
      </c>
      <c r="U38" s="60">
        <f>G38</f>
        <v>0</v>
      </c>
      <c r="V38" s="60"/>
      <c r="W38" s="60"/>
      <c r="X38" s="60">
        <f>E38</f>
        <v>0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187">
        <f>SUM(AN34:AN37)</f>
        <v>30000</v>
      </c>
      <c r="AO38" s="187">
        <f>SUM(AO34:AO37)</f>
        <v>30000</v>
      </c>
      <c r="AP38" s="187">
        <f>SUM(AP34:AP37)</f>
        <v>30000</v>
      </c>
      <c r="AQ38" s="187">
        <f>SUM(AQ34:AQ37)</f>
        <v>30000</v>
      </c>
      <c r="AR38" s="187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85">
        <f>IF(E38&gt;G38,IF(Spielplan!E38&gt;Spielplan!G38,Punktemodus!$B$3,0),0)</f>
        <v>0</v>
      </c>
      <c r="BK38" s="85">
        <f>IF(E38=G38,IF(Spielplan!E38=Spielplan!G38,Punktemodus!$B$3,0),0)</f>
        <v>10</v>
      </c>
      <c r="BL38" s="85">
        <f>IF(E38&lt;G38,IF(Spielplan!E38&lt;Spielplan!G38,Punktemodus!$B$3,0),0)</f>
        <v>0</v>
      </c>
      <c r="BM38" s="85">
        <f>IF(E38=Spielplan!E38,IF(G38=Spielplan!G38,Punktemodus!$B$5,0),0)</f>
        <v>3</v>
      </c>
      <c r="BN38" s="85">
        <f>IF(E38=Spielplan!E38,Punktemodus!$B$7,0)</f>
        <v>1</v>
      </c>
      <c r="BO38" s="85">
        <f>IF(G38=Spielplan!G38,Punktemodus!$B$7,0)</f>
        <v>1</v>
      </c>
      <c r="BP38" s="137">
        <f>IF(Spielplan!E38="",0,SUM(BJ38:BO38))</f>
        <v>0</v>
      </c>
      <c r="BQ38" s="60"/>
      <c r="BR38" s="87"/>
      <c r="BS38" s="60"/>
      <c r="BT38" s="60"/>
      <c r="BU38" s="60"/>
      <c r="BV38" s="60"/>
      <c r="BW38" s="60"/>
      <c r="BX38" s="60"/>
      <c r="BY38" s="60"/>
      <c r="BZ38" s="47">
        <v>55</v>
      </c>
      <c r="CA38" s="44" t="str">
        <f>IF(BX36="",IF(BV36&gt;BV37,BT36,BT37),IF(BX36&gt;BX37,BT36,BT37))</f>
        <v/>
      </c>
      <c r="CB38" s="46"/>
      <c r="CC38" s="104"/>
      <c r="CD38" s="60"/>
      <c r="CE38" s="104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</row>
    <row r="39" spans="1:101" ht="18.75" customHeight="1" thickBot="1" x14ac:dyDescent="0.3">
      <c r="A39" s="60"/>
      <c r="B39" s="60"/>
      <c r="C39" s="14" t="str">
        <f>H34</f>
        <v>Griechenland</v>
      </c>
      <c r="D39" s="40"/>
      <c r="E39" s="104"/>
      <c r="F39" s="93"/>
      <c r="G39" s="104"/>
      <c r="H39" s="14" t="str">
        <f>C35</f>
        <v>Elfenbeinküste</v>
      </c>
      <c r="I39" s="40"/>
      <c r="J39" s="60"/>
      <c r="K39" s="60" t="s">
        <v>82</v>
      </c>
      <c r="L39" s="60">
        <f t="shared" si="8"/>
        <v>0</v>
      </c>
      <c r="M39" s="60"/>
      <c r="N39" s="60">
        <f>IF($E39="",0,IF($E39&gt;$G39,3,IF($E39=$G39,1,0)))</f>
        <v>0</v>
      </c>
      <c r="O39" s="60">
        <f>IF($G39="",0,IF($E39&gt;$G39,0,IF($E39=$G39,1,3)))</f>
        <v>0</v>
      </c>
      <c r="P39" s="60"/>
      <c r="Q39" s="60"/>
      <c r="R39" s="60">
        <f>E39</f>
        <v>0</v>
      </c>
      <c r="S39" s="60">
        <f>G39</f>
        <v>0</v>
      </c>
      <c r="T39" s="60"/>
      <c r="U39" s="60"/>
      <c r="V39" s="60">
        <f>G39</f>
        <v>0</v>
      </c>
      <c r="W39" s="60">
        <f>E39</f>
        <v>0</v>
      </c>
      <c r="X39" s="60"/>
      <c r="Y39" s="60"/>
      <c r="Z39" s="60" t="s">
        <v>30</v>
      </c>
      <c r="AA39" s="60"/>
      <c r="AB39" s="60"/>
      <c r="AC39" s="60"/>
      <c r="AD39" s="60"/>
      <c r="AE39" s="60"/>
      <c r="AF39" s="60"/>
      <c r="AG39" s="60" t="b">
        <f>OR(AG34=AG35,AG34=AG36,AG34=AG37,AG35=AG36,AG35=AG37,AG36=AG37)</f>
        <v>1</v>
      </c>
      <c r="AH39" s="60"/>
      <c r="AI39" s="60"/>
      <c r="AJ39" s="60"/>
      <c r="AK39" s="60"/>
      <c r="AL39" s="60"/>
      <c r="AM39" s="60"/>
      <c r="AN39" s="60"/>
      <c r="AO39" s="60" t="s">
        <v>34</v>
      </c>
      <c r="AP39" s="60"/>
      <c r="AQ39" s="60"/>
      <c r="AR39" s="60" t="b">
        <f>OR(AR34=AR35,AR34=AR36,AR34=AR37,AR35=AR36,AR35=AR37,AR36=AR37)</f>
        <v>1</v>
      </c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85">
        <f>IF(E39&gt;G39,IF(Spielplan!E39&gt;Spielplan!G39,Punktemodus!$B$3,0),0)</f>
        <v>0</v>
      </c>
      <c r="BK39" s="85">
        <f>IF(E39=G39,IF(Spielplan!E39=Spielplan!G39,Punktemodus!$B$3,0),0)</f>
        <v>10</v>
      </c>
      <c r="BL39" s="85">
        <f>IF(E39&lt;G39,IF(Spielplan!E39&lt;Spielplan!G39,Punktemodus!$B$3,0),0)</f>
        <v>0</v>
      </c>
      <c r="BM39" s="85">
        <f>IF(E39=Spielplan!E39,IF(G39=Spielplan!G39,Punktemodus!$B$5,0),0)</f>
        <v>3</v>
      </c>
      <c r="BN39" s="85">
        <f>IF(E39=Spielplan!E39,Punktemodus!$B$7,0)</f>
        <v>1</v>
      </c>
      <c r="BO39" s="85">
        <f>IF(G39=Spielplan!G39,Punktemodus!$B$7,0)</f>
        <v>1</v>
      </c>
      <c r="BP39" s="137">
        <f>IF(Spielplan!E39="",0,SUM(BJ39:BO39))</f>
        <v>0</v>
      </c>
      <c r="BQ39" s="60"/>
      <c r="BR39" s="87"/>
      <c r="BS39" s="60"/>
      <c r="BT39" s="60"/>
      <c r="BU39" s="60"/>
      <c r="BV39" s="60"/>
      <c r="BW39" s="60"/>
      <c r="BX39" s="60"/>
      <c r="BY39" s="60"/>
      <c r="BZ39" s="47">
        <v>56</v>
      </c>
      <c r="CA39" s="44" t="str">
        <f>IF(BX40="",IF(BV40&gt;BV41,BT40,BT41),IF(BX40&gt;BX41,BT40,BT41))</f>
        <v/>
      </c>
      <c r="CB39" s="46"/>
      <c r="CC39" s="104"/>
      <c r="CD39" s="60"/>
      <c r="CE39" s="104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</row>
    <row r="40" spans="1:101" ht="18.75" customHeight="1" thickBot="1" x14ac:dyDescent="0.25">
      <c r="A40" s="60"/>
      <c r="B40" s="60"/>
      <c r="C40" s="136" t="str">
        <f>IF(G39="","",IF(AR39=TRUE,"Achtung: Fehler in Tabelle!",""))</f>
        <v/>
      </c>
      <c r="D40" s="60"/>
      <c r="E40" s="85"/>
      <c r="F40" s="60"/>
      <c r="G40" s="85"/>
      <c r="H40" s="60"/>
      <c r="I40" s="60"/>
      <c r="J40" s="60"/>
      <c r="K40" s="60"/>
      <c r="L40" s="60"/>
      <c r="M40" s="60">
        <f t="shared" ref="M40:X40" si="11">SUM(M34:M39)</f>
        <v>0</v>
      </c>
      <c r="N40" s="60">
        <f t="shared" si="11"/>
        <v>0</v>
      </c>
      <c r="O40" s="60">
        <f t="shared" si="11"/>
        <v>0</v>
      </c>
      <c r="P40" s="60">
        <f t="shared" si="11"/>
        <v>0</v>
      </c>
      <c r="Q40" s="60">
        <f t="shared" si="11"/>
        <v>0</v>
      </c>
      <c r="R40" s="60">
        <f t="shared" si="11"/>
        <v>0</v>
      </c>
      <c r="S40" s="60">
        <f t="shared" si="11"/>
        <v>0</v>
      </c>
      <c r="T40" s="60">
        <f t="shared" si="11"/>
        <v>0</v>
      </c>
      <c r="U40" s="60">
        <f t="shared" si="11"/>
        <v>0</v>
      </c>
      <c r="V40" s="60">
        <f t="shared" si="11"/>
        <v>0</v>
      </c>
      <c r="W40" s="60">
        <f t="shared" si="11"/>
        <v>0</v>
      </c>
      <c r="X40" s="60">
        <f t="shared" si="11"/>
        <v>0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160">
        <f>SUM(BP34:BP39)</f>
        <v>0</v>
      </c>
      <c r="BQ40" s="60"/>
      <c r="BR40" s="87"/>
      <c r="BS40" s="55" t="s">
        <v>128</v>
      </c>
      <c r="BT40" s="44" t="str">
        <f>IF(G94="","",BB89)</f>
        <v/>
      </c>
      <c r="BU40" s="46"/>
      <c r="BV40" s="104"/>
      <c r="BW40" s="60"/>
      <c r="BX40" s="104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</row>
    <row r="41" spans="1:101" ht="18.75" customHeight="1" thickBot="1" x14ac:dyDescent="0.25">
      <c r="A41" s="60"/>
      <c r="B41" s="60"/>
      <c r="C41" s="60"/>
      <c r="D41" s="60"/>
      <c r="E41" s="85"/>
      <c r="F41" s="60"/>
      <c r="G41" s="85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138"/>
      <c r="BQ41" s="60"/>
      <c r="BR41" s="87"/>
      <c r="BS41" s="25" t="s">
        <v>129</v>
      </c>
      <c r="BT41" s="44" t="str">
        <f>IF(G83="","",BB79)</f>
        <v/>
      </c>
      <c r="BU41" s="46"/>
      <c r="BV41" s="104"/>
      <c r="BW41" s="60"/>
      <c r="BX41" s="104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</row>
    <row r="42" spans="1:101" ht="18.75" customHeight="1" thickBot="1" x14ac:dyDescent="0.3">
      <c r="A42" s="60"/>
      <c r="B42" s="60"/>
      <c r="C42" s="89"/>
      <c r="D42" s="60"/>
      <c r="E42" s="85"/>
      <c r="F42" s="60"/>
      <c r="G42" s="85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89"/>
      <c r="BC42" s="60"/>
      <c r="BD42" s="90"/>
      <c r="BE42" s="60"/>
      <c r="BF42" s="61"/>
      <c r="BG42" s="60"/>
      <c r="BH42" s="60"/>
      <c r="BI42" s="60"/>
      <c r="BJ42" s="60"/>
      <c r="BK42" s="60"/>
      <c r="BL42" s="60"/>
      <c r="BM42" s="60"/>
      <c r="BN42" s="60"/>
      <c r="BO42" s="60"/>
      <c r="BP42" s="138"/>
      <c r="BQ42" s="60"/>
      <c r="BR42" s="87"/>
      <c r="BS42" s="94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</row>
    <row r="43" spans="1:101" ht="18.75" customHeight="1" thickBot="1" x14ac:dyDescent="0.3">
      <c r="A43" s="60"/>
      <c r="B43" s="60"/>
      <c r="C43" s="88" t="s">
        <v>74</v>
      </c>
      <c r="D43" s="60"/>
      <c r="E43" s="85"/>
      <c r="F43" s="60"/>
      <c r="G43" s="85"/>
      <c r="H43" s="60"/>
      <c r="I43" s="60"/>
      <c r="J43" s="60"/>
      <c r="K43" s="60"/>
      <c r="L43" s="60"/>
      <c r="M43" s="60" t="s">
        <v>4</v>
      </c>
      <c r="N43" s="60"/>
      <c r="O43" s="60"/>
      <c r="P43" s="60"/>
      <c r="Q43" s="60" t="s">
        <v>6</v>
      </c>
      <c r="R43" s="60"/>
      <c r="S43" s="60"/>
      <c r="T43" s="60"/>
      <c r="U43" s="60" t="s">
        <v>7</v>
      </c>
      <c r="V43" s="60"/>
      <c r="W43" s="60"/>
      <c r="X43" s="60"/>
      <c r="Y43" s="60"/>
      <c r="Z43" s="60" t="s">
        <v>4</v>
      </c>
      <c r="AA43" s="60" t="s">
        <v>5</v>
      </c>
      <c r="AB43" s="60"/>
      <c r="AC43" s="60"/>
      <c r="AD43" s="60" t="s">
        <v>9</v>
      </c>
      <c r="AE43" s="60"/>
      <c r="AF43" s="60"/>
      <c r="AG43" s="60"/>
      <c r="AH43" s="60" t="s">
        <v>32</v>
      </c>
      <c r="AI43" s="60"/>
      <c r="AJ43" s="60"/>
      <c r="AK43" s="60"/>
      <c r="AL43" s="60"/>
      <c r="AM43" s="60"/>
      <c r="AN43" s="60" t="s">
        <v>35</v>
      </c>
      <c r="AO43" s="60"/>
      <c r="AP43" s="60"/>
      <c r="AQ43" s="60"/>
      <c r="AR43" s="60"/>
      <c r="AS43" s="60" t="s">
        <v>33</v>
      </c>
      <c r="AT43" s="60"/>
      <c r="AU43" s="60"/>
      <c r="AV43" s="60"/>
      <c r="AW43" s="60"/>
      <c r="AX43" s="60"/>
      <c r="AY43" s="60"/>
      <c r="AZ43" s="60"/>
      <c r="BA43" s="60"/>
      <c r="BB43" s="89" t="s">
        <v>10</v>
      </c>
      <c r="BC43" s="60"/>
      <c r="BD43" s="90" t="s">
        <v>4</v>
      </c>
      <c r="BE43" s="60"/>
      <c r="BF43" s="61" t="s">
        <v>5</v>
      </c>
      <c r="BG43" s="60"/>
      <c r="BH43" s="60"/>
      <c r="BI43" s="85"/>
      <c r="BJ43" s="60"/>
      <c r="BK43" s="60"/>
      <c r="BL43" s="60"/>
      <c r="BM43" s="60"/>
      <c r="BN43" s="60"/>
      <c r="BO43" s="60"/>
      <c r="BP43" s="138"/>
      <c r="BQ43" s="85"/>
      <c r="BR43" s="139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</row>
    <row r="44" spans="1:101" ht="18.75" customHeight="1" thickBot="1" x14ac:dyDescent="0.25">
      <c r="A44" s="60"/>
      <c r="B44" s="60"/>
      <c r="C44" s="60"/>
      <c r="D44" s="60"/>
      <c r="E44" s="85"/>
      <c r="F44" s="60"/>
      <c r="G44" s="85"/>
      <c r="H44" s="60"/>
      <c r="I44" s="60"/>
      <c r="J44" s="60"/>
      <c r="K44" s="60"/>
      <c r="L44" s="60"/>
      <c r="M44" s="60" t="s">
        <v>0</v>
      </c>
      <c r="N44" s="60" t="s">
        <v>1</v>
      </c>
      <c r="O44" s="60" t="s">
        <v>2</v>
      </c>
      <c r="P44" s="60" t="s">
        <v>3</v>
      </c>
      <c r="Q44" s="60" t="s">
        <v>0</v>
      </c>
      <c r="R44" s="60" t="s">
        <v>1</v>
      </c>
      <c r="S44" s="60" t="s">
        <v>2</v>
      </c>
      <c r="T44" s="60" t="s">
        <v>3</v>
      </c>
      <c r="U44" s="60" t="s">
        <v>0</v>
      </c>
      <c r="V44" s="60" t="s">
        <v>1</v>
      </c>
      <c r="W44" s="60" t="s">
        <v>2</v>
      </c>
      <c r="X44" s="60" t="s">
        <v>3</v>
      </c>
      <c r="Y44" s="60"/>
      <c r="Z44" s="60" t="s">
        <v>8</v>
      </c>
      <c r="AA44" s="60"/>
      <c r="AB44" s="60"/>
      <c r="AC44" s="60"/>
      <c r="AD44" s="60"/>
      <c r="AE44" s="60"/>
      <c r="AF44" s="60"/>
      <c r="AG44" s="60"/>
      <c r="AH44" s="60" t="s">
        <v>31</v>
      </c>
      <c r="AI44" s="60"/>
      <c r="AJ44" s="60"/>
      <c r="AK44" s="60"/>
      <c r="AL44" s="60"/>
      <c r="AM44" s="60"/>
      <c r="AN44" s="60" t="str">
        <f>AI45</f>
        <v>Uruguay</v>
      </c>
      <c r="AO44" s="60" t="str">
        <f>AI46</f>
        <v>Costa Rica</v>
      </c>
      <c r="AP44" s="60" t="str">
        <f>AI47</f>
        <v>England</v>
      </c>
      <c r="AQ44" s="60" t="str">
        <f>AI48</f>
        <v>Italien</v>
      </c>
      <c r="AR44" s="60"/>
      <c r="AS44" s="60" t="s">
        <v>31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85"/>
      <c r="BJ44" s="85"/>
      <c r="BK44" s="85"/>
      <c r="BL44" s="85"/>
      <c r="BM44" s="85"/>
      <c r="BN44" s="85"/>
      <c r="BO44" s="85"/>
      <c r="BP44" s="137"/>
      <c r="BQ44" s="85"/>
      <c r="BR44" s="141"/>
      <c r="BS44" s="359" t="s">
        <v>165</v>
      </c>
      <c r="BT44" s="360"/>
      <c r="BU44" s="361"/>
      <c r="BV44" s="362"/>
      <c r="BW44" s="156"/>
      <c r="BX44" s="351" t="s">
        <v>152</v>
      </c>
      <c r="BY44" s="351" t="s">
        <v>153</v>
      </c>
      <c r="BZ44" s="352"/>
      <c r="CA44" s="156"/>
      <c r="CB44" s="155"/>
      <c r="CC44" s="155"/>
      <c r="CD44" s="155"/>
      <c r="CE44" s="351" t="s">
        <v>155</v>
      </c>
      <c r="CF44" s="351" t="s">
        <v>156</v>
      </c>
      <c r="CG44" s="155"/>
      <c r="CH44" s="155"/>
      <c r="CI44" s="155"/>
      <c r="CJ44" s="351" t="s">
        <v>158</v>
      </c>
      <c r="CK44" s="155"/>
      <c r="CL44" s="155"/>
      <c r="CM44" s="155"/>
      <c r="CN44" s="155"/>
      <c r="CO44" s="351" t="s">
        <v>159</v>
      </c>
      <c r="CP44" s="155"/>
      <c r="CQ44" s="155"/>
      <c r="CR44" s="155"/>
      <c r="CS44" s="351" t="s">
        <v>146</v>
      </c>
      <c r="CT44" s="155"/>
      <c r="CU44" s="134"/>
      <c r="CV44" s="134"/>
      <c r="CW44" s="134"/>
    </row>
    <row r="45" spans="1:101" ht="18.75" customHeight="1" thickBot="1" x14ac:dyDescent="0.3">
      <c r="A45" s="60"/>
      <c r="B45" s="60"/>
      <c r="C45" s="75" t="str">
        <f>Spielplan!$C$45</f>
        <v>Uruguay</v>
      </c>
      <c r="D45" s="76"/>
      <c r="E45" s="104"/>
      <c r="F45" s="93"/>
      <c r="G45" s="104"/>
      <c r="H45" s="75" t="str">
        <f>Spielplan!$H$45</f>
        <v>Costa Rica</v>
      </c>
      <c r="I45" s="76"/>
      <c r="J45" s="60"/>
      <c r="K45" s="60" t="s">
        <v>85</v>
      </c>
      <c r="L45" s="60">
        <f t="shared" ref="L45:L50" si="12">IF(E45-G45&gt;0,1,IF(G45=E45,0,-1))</f>
        <v>0</v>
      </c>
      <c r="M45" s="60">
        <f>IF($E45="",0,IF($E45&gt;$G45,3,IF($E45=G45,1,0)))</f>
        <v>0</v>
      </c>
      <c r="N45" s="60">
        <f>IF($G45="",0,IF($E45&gt;$G45,0,IF($E45=G45,1,3)))</f>
        <v>0</v>
      </c>
      <c r="O45" s="60"/>
      <c r="P45" s="60"/>
      <c r="Q45" s="60">
        <f>E45</f>
        <v>0</v>
      </c>
      <c r="R45" s="60">
        <f>G45</f>
        <v>0</v>
      </c>
      <c r="S45" s="60"/>
      <c r="T45" s="60"/>
      <c r="U45" s="60">
        <f>G45</f>
        <v>0</v>
      </c>
      <c r="V45" s="60">
        <f>E45</f>
        <v>0</v>
      </c>
      <c r="W45" s="60"/>
      <c r="X45" s="60"/>
      <c r="Y45" s="60"/>
      <c r="Z45" s="60">
        <f>M51</f>
        <v>0</v>
      </c>
      <c r="AA45" s="60">
        <f>Q51</f>
        <v>0</v>
      </c>
      <c r="AB45" s="60">
        <f>U51</f>
        <v>0</v>
      </c>
      <c r="AC45" s="60">
        <f>AA45-AB45</f>
        <v>0</v>
      </c>
      <c r="AD45" s="60">
        <f>IF(Z45&gt;Z46,-1,0)</f>
        <v>0</v>
      </c>
      <c r="AE45" s="60">
        <f>IF(Z45&gt;Z47,-1,0)</f>
        <v>0</v>
      </c>
      <c r="AF45" s="60">
        <f>IF(Z45&gt;Z48,-1,0)</f>
        <v>0</v>
      </c>
      <c r="AG45" s="60">
        <f>10000-(AJ45*1000+AM45*100+AK45*10)</f>
        <v>10000</v>
      </c>
      <c r="AH45" s="90">
        <f>RANK(AG45,AG45:AG48,1)</f>
        <v>1</v>
      </c>
      <c r="AI45" s="60" t="str">
        <f>C45</f>
        <v>Uruguay</v>
      </c>
      <c r="AJ45" s="60">
        <f t="shared" ref="AJ45:AL48" si="13">Z45</f>
        <v>0</v>
      </c>
      <c r="AK45" s="60">
        <f t="shared" si="13"/>
        <v>0</v>
      </c>
      <c r="AL45" s="60">
        <f t="shared" si="13"/>
        <v>0</v>
      </c>
      <c r="AM45" s="60">
        <f>AK45-AL45</f>
        <v>0</v>
      </c>
      <c r="AN45" s="187"/>
      <c r="AO45" s="187">
        <f>IF(AG46=AG45,IF(G45&gt;E45,AG46-0.1,AG46),AG46)</f>
        <v>10000</v>
      </c>
      <c r="AP45" s="187">
        <f>IF(AG47=AG45,IF(G47&gt;E47,AG47-0.1,AG47),AG47)</f>
        <v>10000</v>
      </c>
      <c r="AQ45" s="187">
        <f>IF(AG48=AG45,IF(G49&gt;E49,AG48-0.1,AG48),AG48)</f>
        <v>10000</v>
      </c>
      <c r="AR45" s="187">
        <f>AN49</f>
        <v>30000</v>
      </c>
      <c r="AS45" s="90">
        <f>RANK(AR45,AR45:AR48,1)</f>
        <v>1</v>
      </c>
      <c r="AT45" s="60" t="str">
        <f t="shared" ref="AT45:AW48" si="14">AI45</f>
        <v>Uruguay</v>
      </c>
      <c r="AU45" s="60">
        <f t="shared" si="14"/>
        <v>0</v>
      </c>
      <c r="AV45" s="60">
        <f t="shared" si="14"/>
        <v>0</v>
      </c>
      <c r="AW45" s="60">
        <f t="shared" si="14"/>
        <v>0</v>
      </c>
      <c r="AX45" s="60"/>
      <c r="AY45" s="60"/>
      <c r="AZ45" s="60"/>
      <c r="BA45" s="77">
        <v>1</v>
      </c>
      <c r="BB45" s="75" t="str">
        <f>VLOOKUP(1,AS45:AT48,2,FALSE)</f>
        <v>Uruguay</v>
      </c>
      <c r="BC45" s="76"/>
      <c r="BD45" s="78">
        <f>VLOOKUP(1,AS45:AW48,3,FALSE)</f>
        <v>0</v>
      </c>
      <c r="BE45" s="79">
        <f>VLOOKUP(1,AS45:AW48,4,FALSE)</f>
        <v>0</v>
      </c>
      <c r="BF45" s="93" t="s">
        <v>12</v>
      </c>
      <c r="BG45" s="79">
        <f>VLOOKUP(1,AS45:AW48,5,FALSE)</f>
        <v>0</v>
      </c>
      <c r="BH45" s="80" t="s">
        <v>24</v>
      </c>
      <c r="BI45" s="85"/>
      <c r="BJ45" s="85">
        <f>IF(E45&gt;G45,IF(Spielplan!E45&gt;Spielplan!G45,Punktemodus!$B$3,0),0)</f>
        <v>0</v>
      </c>
      <c r="BK45" s="85">
        <f>IF(E45=G45,IF(Spielplan!E45=Spielplan!G45,Punktemodus!$B$3,0),0)</f>
        <v>10</v>
      </c>
      <c r="BL45" s="85">
        <f>IF(E45&lt;G45,IF(Spielplan!E45&lt;Spielplan!G45,Punktemodus!$B$3,0),0)</f>
        <v>0</v>
      </c>
      <c r="BM45" s="85">
        <f>IF(E45=Spielplan!E45,IF(G45=Spielplan!G45,Punktemodus!$B$5,0),0)</f>
        <v>3</v>
      </c>
      <c r="BN45" s="85">
        <f>IF(E45=Spielplan!E45,Punktemodus!$B$7,0)</f>
        <v>1</v>
      </c>
      <c r="BO45" s="85">
        <f>IF(G45=Spielplan!G45,Punktemodus!$B$7,0)</f>
        <v>1</v>
      </c>
      <c r="BP45" s="137">
        <f>IF(Spielplan!E45="",0,SUM(BJ45:BO45))</f>
        <v>0</v>
      </c>
      <c r="BQ45" s="85"/>
      <c r="BR45" s="141"/>
      <c r="BS45" s="363"/>
      <c r="BT45" s="364"/>
      <c r="BU45" s="365"/>
      <c r="BV45" s="366"/>
      <c r="BW45" s="156"/>
      <c r="BX45" s="351"/>
      <c r="BY45" s="351"/>
      <c r="BZ45" s="352"/>
      <c r="CA45" s="156"/>
      <c r="CB45" s="155"/>
      <c r="CC45" s="155"/>
      <c r="CD45" s="155"/>
      <c r="CE45" s="351"/>
      <c r="CF45" s="351"/>
      <c r="CG45" s="155"/>
      <c r="CH45" s="155"/>
      <c r="CI45" s="155"/>
      <c r="CJ45" s="351"/>
      <c r="CK45" s="155"/>
      <c r="CL45" s="155"/>
      <c r="CM45" s="155"/>
      <c r="CN45" s="155"/>
      <c r="CO45" s="351"/>
      <c r="CP45" s="155"/>
      <c r="CQ45" s="155"/>
      <c r="CR45" s="155"/>
      <c r="CS45" s="351"/>
      <c r="CT45" s="155"/>
      <c r="CU45" s="134"/>
      <c r="CV45" s="134"/>
      <c r="CW45" s="134"/>
    </row>
    <row r="46" spans="1:101" ht="18.75" customHeight="1" thickBot="1" x14ac:dyDescent="0.3">
      <c r="A46" s="60"/>
      <c r="B46" s="60"/>
      <c r="C46" s="48" t="str">
        <f>Spielplan!$C$46</f>
        <v>England</v>
      </c>
      <c r="D46" s="49"/>
      <c r="E46" s="104"/>
      <c r="F46" s="93"/>
      <c r="G46" s="104"/>
      <c r="H46" s="48" t="str">
        <f>Spielplan!$H$46</f>
        <v>Italien</v>
      </c>
      <c r="I46" s="49"/>
      <c r="J46" s="60"/>
      <c r="K46" s="60" t="s">
        <v>86</v>
      </c>
      <c r="L46" s="60">
        <f t="shared" si="12"/>
        <v>0</v>
      </c>
      <c r="M46" s="60"/>
      <c r="N46" s="60"/>
      <c r="O46" s="60">
        <f>IF($E46="",0,IF($E46&gt;$G46,3,IF($E46=$G46,1,0)))</f>
        <v>0</v>
      </c>
      <c r="P46" s="60">
        <f>IF($G46="",0,IF($E46&gt;$G46,0,IF($E46=$G46,1,3)))</f>
        <v>0</v>
      </c>
      <c r="Q46" s="60"/>
      <c r="R46" s="60"/>
      <c r="S46" s="60">
        <f>E46</f>
        <v>0</v>
      </c>
      <c r="T46" s="60">
        <f>G46</f>
        <v>0</v>
      </c>
      <c r="U46" s="60"/>
      <c r="V46" s="60"/>
      <c r="W46" s="60">
        <f>G46</f>
        <v>0</v>
      </c>
      <c r="X46" s="60">
        <f>E46</f>
        <v>0</v>
      </c>
      <c r="Y46" s="60"/>
      <c r="Z46" s="60">
        <f>N51</f>
        <v>0</v>
      </c>
      <c r="AA46" s="60">
        <f>R51</f>
        <v>0</v>
      </c>
      <c r="AB46" s="60">
        <f>V51</f>
        <v>0</v>
      </c>
      <c r="AC46" s="60">
        <f>AA46-AB46</f>
        <v>0</v>
      </c>
      <c r="AD46" s="60">
        <f>IF(Z46&gt;Z45,-1,0)</f>
        <v>0</v>
      </c>
      <c r="AE46" s="60">
        <f>IF(Z46&gt;Z47,-1,0)</f>
        <v>0</v>
      </c>
      <c r="AF46" s="60">
        <f>IF(Z46&gt;Z48,-1,0)</f>
        <v>0</v>
      </c>
      <c r="AG46" s="60">
        <f>10000-(AJ46*1000+AM46*100+AK46*10)</f>
        <v>10000</v>
      </c>
      <c r="AH46" s="90">
        <f>RANK(AG46,AG45:AG48,1)</f>
        <v>1</v>
      </c>
      <c r="AI46" s="60" t="str">
        <f>H45</f>
        <v>Costa Rica</v>
      </c>
      <c r="AJ46" s="60">
        <f t="shared" si="13"/>
        <v>0</v>
      </c>
      <c r="AK46" s="60">
        <f t="shared" si="13"/>
        <v>0</v>
      </c>
      <c r="AL46" s="60">
        <f t="shared" si="13"/>
        <v>0</v>
      </c>
      <c r="AM46" s="60">
        <f>AK46-AL46</f>
        <v>0</v>
      </c>
      <c r="AN46" s="187">
        <f>IF(AG45=AG46,IF(E45&gt;G45,AG45-0.1,AG45),AG45)</f>
        <v>10000</v>
      </c>
      <c r="AO46" s="187"/>
      <c r="AP46" s="187">
        <f>IF(AG47=AG46,IF(G50&gt;E50,AG47-0.1,AG47),AG47)</f>
        <v>10000</v>
      </c>
      <c r="AQ46" s="187">
        <f>IF(AG48=AG46,IF(G48&gt;E48,AG48-0.1,AG48),AG48)</f>
        <v>10000</v>
      </c>
      <c r="AR46" s="187">
        <f>AO49</f>
        <v>30000</v>
      </c>
      <c r="AS46" s="90">
        <f>RANK(AR46,AR45:AR48,1)</f>
        <v>1</v>
      </c>
      <c r="AT46" s="60" t="str">
        <f t="shared" si="14"/>
        <v>Costa Rica</v>
      </c>
      <c r="AU46" s="60">
        <f t="shared" si="14"/>
        <v>0</v>
      </c>
      <c r="AV46" s="60">
        <f t="shared" si="14"/>
        <v>0</v>
      </c>
      <c r="AW46" s="60">
        <f t="shared" si="14"/>
        <v>0</v>
      </c>
      <c r="AX46" s="60"/>
      <c r="AY46" s="60"/>
      <c r="AZ46" s="60"/>
      <c r="BA46" s="50">
        <v>2</v>
      </c>
      <c r="BB46" s="48" t="e">
        <f>VLOOKUP(2,AS45:AT48,2,FALSE)</f>
        <v>#N/A</v>
      </c>
      <c r="BC46" s="49"/>
      <c r="BD46" s="51" t="e">
        <f>VLOOKUP(2,AS45:AW48,3,FALSE)</f>
        <v>#N/A</v>
      </c>
      <c r="BE46" s="52" t="e">
        <f>VLOOKUP(2,AS45:AW48,4,FALSE)</f>
        <v>#N/A</v>
      </c>
      <c r="BF46" s="93" t="s">
        <v>12</v>
      </c>
      <c r="BG46" s="52" t="e">
        <f>VLOOKUP(2,AS45:AW48,5,FALSE)</f>
        <v>#N/A</v>
      </c>
      <c r="BH46" s="81" t="s">
        <v>25</v>
      </c>
      <c r="BI46" s="85"/>
      <c r="BJ46" s="85">
        <f>IF(E46&gt;G46,IF(Spielplan!E46&gt;Spielplan!G46,Punktemodus!$B$3,0),0)</f>
        <v>0</v>
      </c>
      <c r="BK46" s="85">
        <f>IF(E46=G46,IF(Spielplan!E46=Spielplan!G46,Punktemodus!$B$3,0),0)</f>
        <v>10</v>
      </c>
      <c r="BL46" s="85">
        <f>IF(E46&lt;G46,IF(Spielplan!E46&lt;Spielplan!G46,Punktemodus!$B$3,0),0)</f>
        <v>0</v>
      </c>
      <c r="BM46" s="85">
        <f>IF(E46=Spielplan!E46,IF(G46=Spielplan!G46,Punktemodus!$B$5,0),0)</f>
        <v>3</v>
      </c>
      <c r="BN46" s="85">
        <f>IF(E46=Spielplan!E46,Punktemodus!$B$7,0)</f>
        <v>1</v>
      </c>
      <c r="BO46" s="85">
        <f>IF(G46=Spielplan!G46,Punktemodus!$B$7,0)</f>
        <v>1</v>
      </c>
      <c r="BP46" s="137">
        <f>IF(Spielplan!E46="",0,SUM(BJ46:BO46))</f>
        <v>0</v>
      </c>
      <c r="BQ46" s="85"/>
      <c r="BR46" s="141"/>
      <c r="BS46" s="142"/>
      <c r="BT46" s="155"/>
      <c r="BU46" s="154" t="s">
        <v>120</v>
      </c>
      <c r="BV46" s="155"/>
      <c r="BW46" s="155"/>
      <c r="BX46" s="351"/>
      <c r="BY46" s="351"/>
      <c r="BZ46" s="352"/>
      <c r="CA46" s="155"/>
      <c r="CB46" s="155"/>
      <c r="CC46" s="155"/>
      <c r="CD46" s="155"/>
      <c r="CE46" s="351"/>
      <c r="CF46" s="351"/>
      <c r="CG46" s="155"/>
      <c r="CH46" s="155"/>
      <c r="CI46" s="155"/>
      <c r="CJ46" s="351"/>
      <c r="CK46" s="155"/>
      <c r="CL46" s="155"/>
      <c r="CM46" s="155"/>
      <c r="CN46" s="155"/>
      <c r="CO46" s="351"/>
      <c r="CP46" s="155"/>
      <c r="CQ46" s="155"/>
      <c r="CR46" s="155"/>
      <c r="CS46" s="351"/>
      <c r="CT46" s="155"/>
      <c r="CU46" s="134"/>
      <c r="CV46" s="134"/>
      <c r="CW46" s="134"/>
    </row>
    <row r="47" spans="1:101" ht="18.75" customHeight="1" thickBot="1" x14ac:dyDescent="0.3">
      <c r="A47" s="60"/>
      <c r="B47" s="60"/>
      <c r="C47" s="75" t="str">
        <f>C45</f>
        <v>Uruguay</v>
      </c>
      <c r="D47" s="76"/>
      <c r="E47" s="104"/>
      <c r="F47" s="93"/>
      <c r="G47" s="104"/>
      <c r="H47" s="75" t="str">
        <f>C46</f>
        <v>England</v>
      </c>
      <c r="I47" s="76"/>
      <c r="J47" s="60"/>
      <c r="K47" s="60" t="s">
        <v>87</v>
      </c>
      <c r="L47" s="60">
        <f t="shared" si="12"/>
        <v>0</v>
      </c>
      <c r="M47" s="60">
        <f>IF($E47="",0,IF($E47&gt;$G47,3,IF($E47=G47,1,0)))</f>
        <v>0</v>
      </c>
      <c r="N47" s="60"/>
      <c r="O47" s="60">
        <f>IF($G47="",0,IF($E47&gt;$G47,0,IF($E47=$G47,1,3)))</f>
        <v>0</v>
      </c>
      <c r="P47" s="60"/>
      <c r="Q47" s="60">
        <f>E47</f>
        <v>0</v>
      </c>
      <c r="R47" s="60"/>
      <c r="S47" s="60">
        <f>G47</f>
        <v>0</v>
      </c>
      <c r="T47" s="60"/>
      <c r="U47" s="60">
        <f>G47</f>
        <v>0</v>
      </c>
      <c r="V47" s="60"/>
      <c r="W47" s="60">
        <f>E47</f>
        <v>0</v>
      </c>
      <c r="X47" s="60"/>
      <c r="Y47" s="60"/>
      <c r="Z47" s="60">
        <f>O51</f>
        <v>0</v>
      </c>
      <c r="AA47" s="60">
        <f>S51</f>
        <v>0</v>
      </c>
      <c r="AB47" s="60">
        <f>W51</f>
        <v>0</v>
      </c>
      <c r="AC47" s="60">
        <f>AA47-AB47</f>
        <v>0</v>
      </c>
      <c r="AD47" s="60">
        <f>IF(Z47&gt;Z45,-1,0)</f>
        <v>0</v>
      </c>
      <c r="AE47" s="60">
        <f>IF(Z47&gt;Z46,-1,0)</f>
        <v>0</v>
      </c>
      <c r="AF47" s="60">
        <f>IF(Z47&gt;Z48,-1,0)</f>
        <v>0</v>
      </c>
      <c r="AG47" s="60">
        <f>10000-(AJ47*1000+AM47*100+AK47*10)</f>
        <v>10000</v>
      </c>
      <c r="AH47" s="90">
        <f>RANK(AG47,AG45:AG48,1)</f>
        <v>1</v>
      </c>
      <c r="AI47" s="60" t="str">
        <f>C46</f>
        <v>England</v>
      </c>
      <c r="AJ47" s="60">
        <f t="shared" si="13"/>
        <v>0</v>
      </c>
      <c r="AK47" s="60">
        <f t="shared" si="13"/>
        <v>0</v>
      </c>
      <c r="AL47" s="60">
        <f t="shared" si="13"/>
        <v>0</v>
      </c>
      <c r="AM47" s="60">
        <f>AK47-AL47</f>
        <v>0</v>
      </c>
      <c r="AN47" s="187">
        <f>IF(AG45=AG47,IF(E47&gt;G47,AG45-0.1,AG45),AG45)</f>
        <v>10000</v>
      </c>
      <c r="AO47" s="187">
        <f>IF(AG46=AG47,IF(E50&gt;G50,AG46-0.1,AG46),AG46)</f>
        <v>10000</v>
      </c>
      <c r="AP47" s="187"/>
      <c r="AQ47" s="187">
        <f>IF(AG48=AG47,IF(G46&gt;E46,AG48-0.1,AG48),AG48)</f>
        <v>10000</v>
      </c>
      <c r="AR47" s="187">
        <f>AP49</f>
        <v>30000</v>
      </c>
      <c r="AS47" s="90">
        <f>RANK(AR47,AR45:AR48,1)</f>
        <v>1</v>
      </c>
      <c r="AT47" s="60" t="str">
        <f t="shared" si="14"/>
        <v>England</v>
      </c>
      <c r="AU47" s="60">
        <f t="shared" si="14"/>
        <v>0</v>
      </c>
      <c r="AV47" s="60">
        <f t="shared" si="14"/>
        <v>0</v>
      </c>
      <c r="AW47" s="60">
        <f t="shared" si="14"/>
        <v>0</v>
      </c>
      <c r="AX47" s="60"/>
      <c r="AY47" s="60"/>
      <c r="AZ47" s="60"/>
      <c r="BA47" s="113">
        <v>3</v>
      </c>
      <c r="BB47" s="114" t="e">
        <f>VLOOKUP(3,AS45:AT48,2,FALSE)</f>
        <v>#N/A</v>
      </c>
      <c r="BC47" s="115"/>
      <c r="BD47" s="116" t="e">
        <f>VLOOKUP(3,AS45:AW48,3,FALSE)</f>
        <v>#N/A</v>
      </c>
      <c r="BE47" s="116" t="e">
        <f>VLOOKUP(3,AS45:AW48,4,FALSE)</f>
        <v>#N/A</v>
      </c>
      <c r="BF47" s="93" t="s">
        <v>12</v>
      </c>
      <c r="BG47" s="116" t="e">
        <f>VLOOKUP(3,AS45:AW48,5,FALSE)</f>
        <v>#N/A</v>
      </c>
      <c r="BH47" s="60"/>
      <c r="BI47" s="60"/>
      <c r="BJ47" s="85">
        <f>IF(E47&gt;G47,IF(Spielplan!E47&gt;Spielplan!G47,Punktemodus!$B$3,0),0)</f>
        <v>0</v>
      </c>
      <c r="BK47" s="85">
        <f>IF(E47=G47,IF(Spielplan!E47=Spielplan!G47,Punktemodus!$B$3,0),0)</f>
        <v>10</v>
      </c>
      <c r="BL47" s="85">
        <f>IF(E47&lt;G47,IF(Spielplan!E47&lt;Spielplan!G47,Punktemodus!$B$3,0),0)</f>
        <v>0</v>
      </c>
      <c r="BM47" s="85">
        <f>IF(E47=Spielplan!E47,IF(G47=Spielplan!G47,Punktemodus!$B$5,0),0)</f>
        <v>3</v>
      </c>
      <c r="BN47" s="85">
        <f>IF(E47=Spielplan!E47,Punktemodus!$B$7,0)</f>
        <v>1</v>
      </c>
      <c r="BO47" s="85">
        <f>IF(G47=Spielplan!G47,Punktemodus!$B$7,0)</f>
        <v>1</v>
      </c>
      <c r="BP47" s="137">
        <f>IF(Spielplan!E47="",0,SUM(BJ47:BO47))</f>
        <v>0</v>
      </c>
      <c r="BQ47" s="85"/>
      <c r="BR47" s="141"/>
      <c r="BS47" s="134"/>
      <c r="BT47" s="134"/>
      <c r="BU47" s="134"/>
      <c r="BV47" s="134"/>
      <c r="BW47" s="155"/>
      <c r="BX47" s="351"/>
      <c r="BY47" s="351"/>
      <c r="BZ47" s="352"/>
      <c r="CA47" s="155"/>
      <c r="CB47" s="155"/>
      <c r="CC47" s="155"/>
      <c r="CD47" s="155"/>
      <c r="CE47" s="351"/>
      <c r="CF47" s="351"/>
      <c r="CG47" s="155"/>
      <c r="CH47" s="155"/>
      <c r="CI47" s="155"/>
      <c r="CJ47" s="351"/>
      <c r="CK47" s="155"/>
      <c r="CL47" s="155"/>
      <c r="CM47" s="155"/>
      <c r="CN47" s="155"/>
      <c r="CO47" s="351"/>
      <c r="CP47" s="155"/>
      <c r="CQ47" s="155"/>
      <c r="CR47" s="155"/>
      <c r="CS47" s="351"/>
      <c r="CT47" s="155"/>
      <c r="CU47" s="134"/>
      <c r="CV47" s="134"/>
      <c r="CW47" s="134"/>
    </row>
    <row r="48" spans="1:101" ht="18.75" customHeight="1" thickBot="1" x14ac:dyDescent="0.3">
      <c r="A48" s="60"/>
      <c r="B48" s="60"/>
      <c r="C48" s="48" t="str">
        <f>H45</f>
        <v>Costa Rica</v>
      </c>
      <c r="D48" s="49"/>
      <c r="E48" s="104"/>
      <c r="F48" s="93"/>
      <c r="G48" s="104"/>
      <c r="H48" s="48" t="str">
        <f>H46</f>
        <v>Italien</v>
      </c>
      <c r="I48" s="49"/>
      <c r="J48" s="60"/>
      <c r="K48" s="60" t="s">
        <v>88</v>
      </c>
      <c r="L48" s="60">
        <f t="shared" si="12"/>
        <v>0</v>
      </c>
      <c r="M48" s="60"/>
      <c r="N48" s="60">
        <f>IF($E48="",0,IF($E48&gt;$G48,3,IF($E48=$G48,1,0)))</f>
        <v>0</v>
      </c>
      <c r="O48" s="60"/>
      <c r="P48" s="60">
        <f>IF($G48="",0,IF($E48&gt;$G48,0,IF($E48=$G48,1,3)))</f>
        <v>0</v>
      </c>
      <c r="Q48" s="60"/>
      <c r="R48" s="60">
        <f>E48</f>
        <v>0</v>
      </c>
      <c r="S48" s="60"/>
      <c r="T48" s="60">
        <f>G48</f>
        <v>0</v>
      </c>
      <c r="U48" s="60"/>
      <c r="V48" s="60">
        <f>G48</f>
        <v>0</v>
      </c>
      <c r="W48" s="60"/>
      <c r="X48" s="60">
        <f>E48</f>
        <v>0</v>
      </c>
      <c r="Y48" s="60"/>
      <c r="Z48" s="60">
        <f>P51</f>
        <v>0</v>
      </c>
      <c r="AA48" s="60">
        <f>T51</f>
        <v>0</v>
      </c>
      <c r="AB48" s="60">
        <f>X51</f>
        <v>0</v>
      </c>
      <c r="AC48" s="60">
        <f>AA48-AB48</f>
        <v>0</v>
      </c>
      <c r="AD48" s="60">
        <f>IF(Z48&gt;Z45,-1,0)</f>
        <v>0</v>
      </c>
      <c r="AE48" s="60">
        <f>IF(Z48&gt;Z46,-1,0)</f>
        <v>0</v>
      </c>
      <c r="AF48" s="60">
        <f>IF(Z48&gt;Z47,-1,0)</f>
        <v>0</v>
      </c>
      <c r="AG48" s="60">
        <f>10000-(AJ48*1000+AM48*100+AK48*10)</f>
        <v>10000</v>
      </c>
      <c r="AH48" s="90">
        <f>RANK(AG48,AG45:AG48,1)</f>
        <v>1</v>
      </c>
      <c r="AI48" s="60" t="str">
        <f>H46</f>
        <v>Italien</v>
      </c>
      <c r="AJ48" s="60">
        <f t="shared" si="13"/>
        <v>0</v>
      </c>
      <c r="AK48" s="60">
        <f t="shared" si="13"/>
        <v>0</v>
      </c>
      <c r="AL48" s="60">
        <f t="shared" si="13"/>
        <v>0</v>
      </c>
      <c r="AM48" s="60">
        <f>AK48-AL48</f>
        <v>0</v>
      </c>
      <c r="AN48" s="187">
        <f>IF(AG45=AG48,IF(E49&gt;G49,AG45-0.1,AG45),AG45)</f>
        <v>10000</v>
      </c>
      <c r="AO48" s="187">
        <f>IF(AG46=AG48,IF(E48&gt;G48,AG46-0.1,AG46),AG46)</f>
        <v>10000</v>
      </c>
      <c r="AP48" s="187">
        <f>IF(AG47=AG48,IF(E46&gt;G46,AG47-0.1,AG47),AG47)</f>
        <v>10000</v>
      </c>
      <c r="AQ48" s="187"/>
      <c r="AR48" s="187">
        <f>AQ49</f>
        <v>30000</v>
      </c>
      <c r="AS48" s="90">
        <f>RANK(AR48,AR45:AR48,1)</f>
        <v>1</v>
      </c>
      <c r="AT48" s="60" t="str">
        <f t="shared" si="14"/>
        <v>Italien</v>
      </c>
      <c r="AU48" s="60">
        <f t="shared" si="14"/>
        <v>0</v>
      </c>
      <c r="AV48" s="60">
        <f t="shared" si="14"/>
        <v>0</v>
      </c>
      <c r="AW48" s="60">
        <f t="shared" si="14"/>
        <v>0</v>
      </c>
      <c r="AX48" s="60"/>
      <c r="AY48" s="60"/>
      <c r="AZ48" s="60"/>
      <c r="BA48" s="113">
        <v>4</v>
      </c>
      <c r="BB48" s="114" t="e">
        <f>VLOOKUP(4,AS45:AT48,2,FALSE)</f>
        <v>#N/A</v>
      </c>
      <c r="BC48" s="115"/>
      <c r="BD48" s="116" t="e">
        <f>VLOOKUP(4,AS45:AW48,3,FALSE)</f>
        <v>#N/A</v>
      </c>
      <c r="BE48" s="116" t="e">
        <f>VLOOKUP(4,AS45:AW48,4,FALSE)</f>
        <v>#N/A</v>
      </c>
      <c r="BF48" s="93" t="s">
        <v>12</v>
      </c>
      <c r="BG48" s="116" t="e">
        <f>VLOOKUP(4,AS45:AW48,5,FALSE)</f>
        <v>#N/A</v>
      </c>
      <c r="BH48" s="60"/>
      <c r="BI48" s="60"/>
      <c r="BJ48" s="85">
        <f>IF(E48&gt;G48,IF(Spielplan!E48&gt;Spielplan!G48,Punktemodus!$B$3,0),0)</f>
        <v>0</v>
      </c>
      <c r="BK48" s="85">
        <f>IF(E48=G48,IF(Spielplan!E48=Spielplan!G48,Punktemodus!$B$3,0),0)</f>
        <v>10</v>
      </c>
      <c r="BL48" s="85">
        <f>IF(E48&lt;G48,IF(Spielplan!E48&lt;Spielplan!G48,Punktemodus!$B$3,0),0)</f>
        <v>0</v>
      </c>
      <c r="BM48" s="85">
        <f>IF(E48=Spielplan!E48,IF(G48=Spielplan!G48,Punktemodus!$B$5,0),0)</f>
        <v>3</v>
      </c>
      <c r="BN48" s="85">
        <f>IF(E48=Spielplan!E48,Punktemodus!$B$7,0)</f>
        <v>1</v>
      </c>
      <c r="BO48" s="85">
        <f>IF(G48=Spielplan!G48,Punktemodus!$B$7,0)</f>
        <v>1</v>
      </c>
      <c r="BP48" s="137">
        <f>IF(Spielplan!E48="",0,SUM(BJ48:BO48))</f>
        <v>0</v>
      </c>
      <c r="BQ48" s="85"/>
      <c r="BR48" s="141"/>
      <c r="BS48" s="143" t="s">
        <v>18</v>
      </c>
      <c r="BT48" s="144" t="str">
        <f>Spielplan!$BL$12</f>
        <v/>
      </c>
      <c r="BU48" s="145"/>
      <c r="BV48" s="146">
        <f>Spielplan!$BN$12</f>
        <v>0</v>
      </c>
      <c r="BW48" s="157"/>
      <c r="BX48" s="158">
        <f>IF(BT12=BT48,Punktemodus!$B$11,0)</f>
        <v>10</v>
      </c>
      <c r="BY48" s="158">
        <f>IF(BT48=BT29,Punktemodus!B13,0)</f>
        <v>5</v>
      </c>
      <c r="BZ48" s="142"/>
      <c r="CA48" s="155"/>
      <c r="CB48" s="154" t="s">
        <v>27</v>
      </c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34"/>
      <c r="CV48" s="134"/>
      <c r="CW48" s="134"/>
    </row>
    <row r="49" spans="1:101" ht="18.75" customHeight="1" thickBot="1" x14ac:dyDescent="0.3">
      <c r="A49" s="60"/>
      <c r="B49" s="60"/>
      <c r="C49" s="75" t="str">
        <f>C45</f>
        <v>Uruguay</v>
      </c>
      <c r="D49" s="76"/>
      <c r="E49" s="104"/>
      <c r="F49" s="93"/>
      <c r="G49" s="104"/>
      <c r="H49" s="75" t="str">
        <f>H46</f>
        <v>Italien</v>
      </c>
      <c r="I49" s="76"/>
      <c r="J49" s="60"/>
      <c r="K49" s="60" t="s">
        <v>89</v>
      </c>
      <c r="L49" s="60">
        <f t="shared" si="12"/>
        <v>0</v>
      </c>
      <c r="M49" s="60">
        <f>IF($E49="",0,IF($E49&gt;$G49,3,IF($E49=G49,1,0)))</f>
        <v>0</v>
      </c>
      <c r="N49" s="60"/>
      <c r="O49" s="60"/>
      <c r="P49" s="60">
        <f>IF($G49="",0,IF($E49&gt;$G49,0,IF($E49=$G49,1,3)))</f>
        <v>0</v>
      </c>
      <c r="Q49" s="60">
        <f>E49</f>
        <v>0</v>
      </c>
      <c r="R49" s="60"/>
      <c r="S49" s="60"/>
      <c r="T49" s="60">
        <f>G49</f>
        <v>0</v>
      </c>
      <c r="U49" s="60">
        <f>G49</f>
        <v>0</v>
      </c>
      <c r="V49" s="60"/>
      <c r="W49" s="60"/>
      <c r="X49" s="60">
        <f>E49</f>
        <v>0</v>
      </c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187">
        <f>SUM(AN45:AN48)</f>
        <v>30000</v>
      </c>
      <c r="AO49" s="187">
        <f>SUM(AO45:AO48)</f>
        <v>30000</v>
      </c>
      <c r="AP49" s="187">
        <f>SUM(AP45:AP48)</f>
        <v>30000</v>
      </c>
      <c r="AQ49" s="187">
        <f>SUM(AQ45:AQ48)</f>
        <v>30000</v>
      </c>
      <c r="AR49" s="187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85">
        <f>IF(E49&gt;G49,IF(Spielplan!E49&gt;Spielplan!G49,Punktemodus!$B$3,0),0)</f>
        <v>0</v>
      </c>
      <c r="BK49" s="85">
        <f>IF(E49=G49,IF(Spielplan!E49=Spielplan!G49,Punktemodus!$B$3,0),0)</f>
        <v>10</v>
      </c>
      <c r="BL49" s="85">
        <f>IF(E49&lt;G49,IF(Spielplan!E49&lt;Spielplan!G49,Punktemodus!$B$3,0),0)</f>
        <v>0</v>
      </c>
      <c r="BM49" s="85">
        <f>IF(E49=Spielplan!E49,IF(G49=Spielplan!G49,Punktemodus!$B$5,0),0)</f>
        <v>3</v>
      </c>
      <c r="BN49" s="85">
        <f>IF(E49=Spielplan!E49,Punktemodus!$B$7,0)</f>
        <v>1</v>
      </c>
      <c r="BO49" s="85">
        <f>IF(G49=Spielplan!G49,Punktemodus!$B$7,0)</f>
        <v>1</v>
      </c>
      <c r="BP49" s="137">
        <f>IF(Spielplan!E49="",0,SUM(BJ49:BO49))</f>
        <v>0</v>
      </c>
      <c r="BQ49" s="60"/>
      <c r="BR49" s="141"/>
      <c r="BS49" s="149" t="s">
        <v>21</v>
      </c>
      <c r="BT49" s="144" t="str">
        <f>Spielplan!$BL$13</f>
        <v/>
      </c>
      <c r="BU49" s="145"/>
      <c r="BV49" s="146">
        <f>Spielplan!$BN$13</f>
        <v>0</v>
      </c>
      <c r="BW49" s="155"/>
      <c r="BX49" s="158">
        <f>IF(BT13=BT49,Punktemodus!$B$11,0)</f>
        <v>10</v>
      </c>
      <c r="BY49" s="158">
        <f>IF(BT49=BT28,Punktemodus!B13,0)</f>
        <v>5</v>
      </c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34"/>
      <c r="CV49" s="134"/>
      <c r="CW49" s="134"/>
    </row>
    <row r="50" spans="1:101" ht="18.75" customHeight="1" thickBot="1" x14ac:dyDescent="0.3">
      <c r="A50" s="60"/>
      <c r="B50" s="60"/>
      <c r="C50" s="48" t="str">
        <f>H45</f>
        <v>Costa Rica</v>
      </c>
      <c r="D50" s="49"/>
      <c r="E50" s="104"/>
      <c r="F50" s="93"/>
      <c r="G50" s="104"/>
      <c r="H50" s="48" t="str">
        <f>C46</f>
        <v>England</v>
      </c>
      <c r="I50" s="49"/>
      <c r="J50" s="60"/>
      <c r="K50" s="60" t="s">
        <v>89</v>
      </c>
      <c r="L50" s="60">
        <f t="shared" si="12"/>
        <v>0</v>
      </c>
      <c r="M50" s="60"/>
      <c r="N50" s="60">
        <f>IF($E50="",0,IF($E50&gt;$G50,3,IF($E50=$G50,1,0)))</f>
        <v>0</v>
      </c>
      <c r="O50" s="60">
        <f>IF($G50="",0,IF($E50&gt;$G50,0,IF($E50=$G50,1,3)))</f>
        <v>0</v>
      </c>
      <c r="P50" s="60"/>
      <c r="Q50" s="60"/>
      <c r="R50" s="60">
        <f>E50</f>
        <v>0</v>
      </c>
      <c r="S50" s="60">
        <f>G50</f>
        <v>0</v>
      </c>
      <c r="T50" s="60"/>
      <c r="U50" s="60"/>
      <c r="V50" s="60">
        <f>G50</f>
        <v>0</v>
      </c>
      <c r="W50" s="60">
        <f>E50</f>
        <v>0</v>
      </c>
      <c r="X50" s="60"/>
      <c r="Y50" s="60"/>
      <c r="Z50" s="60" t="s">
        <v>30</v>
      </c>
      <c r="AA50" s="60"/>
      <c r="AB50" s="60"/>
      <c r="AC50" s="60"/>
      <c r="AD50" s="60"/>
      <c r="AE50" s="60"/>
      <c r="AF50" s="60"/>
      <c r="AG50" s="60" t="b">
        <f>OR(AG45=AG46,AG45=AG47,AG45=AG48,AG46=AG47,AG46=AG48,AG47=AG48)</f>
        <v>1</v>
      </c>
      <c r="AH50" s="60"/>
      <c r="AI50" s="60"/>
      <c r="AJ50" s="60"/>
      <c r="AK50" s="60"/>
      <c r="AL50" s="60"/>
      <c r="AM50" s="60"/>
      <c r="AN50" s="60"/>
      <c r="AO50" s="60" t="s">
        <v>34</v>
      </c>
      <c r="AP50" s="60"/>
      <c r="AQ50" s="60"/>
      <c r="AR50" s="60" t="b">
        <f>OR(AR45=AR46,AR45=AR47,AR45=AR48,AR46=AR47,AR46=AR48,AR47=AR48)</f>
        <v>1</v>
      </c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85">
        <f>IF(E50&gt;G50,IF(Spielplan!E50&gt;Spielplan!G50,Punktemodus!$B$3,0),0)</f>
        <v>0</v>
      </c>
      <c r="BK50" s="85">
        <f>IF(E50=G50,IF(Spielplan!E50=Spielplan!G50,Punktemodus!$B$3,0),0)</f>
        <v>10</v>
      </c>
      <c r="BL50" s="85">
        <f>IF(E50&lt;G50,IF(Spielplan!E50&lt;Spielplan!G50,Punktemodus!$B$3,0),0)</f>
        <v>0</v>
      </c>
      <c r="BM50" s="85">
        <f>IF(E50=Spielplan!E50,IF(G50=Spielplan!G50,Punktemodus!$B$5,0),0)</f>
        <v>3</v>
      </c>
      <c r="BN50" s="85">
        <f>IF(E50=Spielplan!E50,Punktemodus!$B$7,0)</f>
        <v>1</v>
      </c>
      <c r="BO50" s="85">
        <f>IF(G50=Spielplan!G50,Punktemodus!$B$7,0)</f>
        <v>1</v>
      </c>
      <c r="BP50" s="137">
        <f>IF(Spielplan!E50="",0,SUM(BJ50:BO50))</f>
        <v>0</v>
      </c>
      <c r="BQ50" s="60"/>
      <c r="BR50" s="141"/>
      <c r="BS50" s="150"/>
      <c r="BT50" s="134"/>
      <c r="BU50" s="134"/>
      <c r="BV50" s="151"/>
      <c r="BW50" s="157"/>
      <c r="BX50" s="158"/>
      <c r="BY50" s="158"/>
      <c r="BZ50" s="155"/>
      <c r="CA50" s="144" t="str">
        <f>Spielplan!$BS$14</f>
        <v/>
      </c>
      <c r="CB50" s="159"/>
      <c r="CC50" s="146">
        <f>Spielplan!$BU$14</f>
        <v>0</v>
      </c>
      <c r="CD50" s="157"/>
      <c r="CE50" s="155">
        <f>IF(CA50=CA14,Punktemodus!B15,0)</f>
        <v>20</v>
      </c>
      <c r="CF50" s="158">
        <f>IF(OR(CA50=$CA$15,CA50=$CA$22,CA50=$CA$23,CA50=$CA$30,CA50=$CA$31,CA50=$CA$38,CA50=$CA$39),Punktemodus!B17,0)</f>
        <v>10</v>
      </c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34"/>
      <c r="CV50" s="134"/>
      <c r="CW50" s="134"/>
    </row>
    <row r="51" spans="1:101" ht="18.75" customHeight="1" thickBot="1" x14ac:dyDescent="0.3">
      <c r="A51" s="60"/>
      <c r="B51" s="60"/>
      <c r="C51" s="136" t="str">
        <f>IF(G50="","",IF(AR50=TRUE,"Achtung: Fehler in Tabelle!",""))</f>
        <v/>
      </c>
      <c r="D51" s="60"/>
      <c r="E51" s="85"/>
      <c r="F51" s="60"/>
      <c r="G51" s="85"/>
      <c r="H51" s="60"/>
      <c r="I51" s="60"/>
      <c r="J51" s="60"/>
      <c r="K51" s="60"/>
      <c r="L51" s="60"/>
      <c r="M51" s="60">
        <f t="shared" ref="M51:X51" si="15">SUM(M45:M50)</f>
        <v>0</v>
      </c>
      <c r="N51" s="60">
        <f t="shared" si="15"/>
        <v>0</v>
      </c>
      <c r="O51" s="60">
        <f t="shared" si="15"/>
        <v>0</v>
      </c>
      <c r="P51" s="60">
        <f t="shared" si="15"/>
        <v>0</v>
      </c>
      <c r="Q51" s="60">
        <f t="shared" si="15"/>
        <v>0</v>
      </c>
      <c r="R51" s="60">
        <f t="shared" si="15"/>
        <v>0</v>
      </c>
      <c r="S51" s="60">
        <f t="shared" si="15"/>
        <v>0</v>
      </c>
      <c r="T51" s="60">
        <f t="shared" si="15"/>
        <v>0</v>
      </c>
      <c r="U51" s="60">
        <f t="shared" si="15"/>
        <v>0</v>
      </c>
      <c r="V51" s="60">
        <f t="shared" si="15"/>
        <v>0</v>
      </c>
      <c r="W51" s="60">
        <f t="shared" si="15"/>
        <v>0</v>
      </c>
      <c r="X51" s="60">
        <f t="shared" si="15"/>
        <v>0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160">
        <f>SUM(BP45:BP50)</f>
        <v>0</v>
      </c>
      <c r="BQ51" s="60"/>
      <c r="BR51" s="141"/>
      <c r="BS51" s="152"/>
      <c r="BT51" s="134"/>
      <c r="BU51" s="134"/>
      <c r="BV51" s="151"/>
      <c r="BW51" s="157"/>
      <c r="BX51" s="158"/>
      <c r="BY51" s="158"/>
      <c r="BZ51" s="155"/>
      <c r="CA51" s="144" t="str">
        <f>Spielplan!$BS$15</f>
        <v/>
      </c>
      <c r="CB51" s="159"/>
      <c r="CC51" s="146">
        <f>Spielplan!$BU$15</f>
        <v>0</v>
      </c>
      <c r="CD51" s="155"/>
      <c r="CE51" s="155">
        <f>IF(CA51=CA15,Punktemodus!B15,0)</f>
        <v>20</v>
      </c>
      <c r="CF51" s="158">
        <f>IF(OR(CA51=$CA$14,CA51=$CA$22,CA51=$CA$23,CA51=$CA$30,CA51=$CA$31,CA51=$CA$38,CA51=$CA$39),Punktemodus!B17,0)</f>
        <v>10</v>
      </c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34"/>
      <c r="CV51" s="134"/>
      <c r="CW51" s="134"/>
    </row>
    <row r="52" spans="1:101" ht="18.75" customHeight="1" thickBot="1" x14ac:dyDescent="0.3">
      <c r="A52" s="60"/>
      <c r="B52" s="60"/>
      <c r="C52" s="60"/>
      <c r="D52" s="60"/>
      <c r="E52" s="85"/>
      <c r="F52" s="60"/>
      <c r="G52" s="85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138"/>
      <c r="BQ52" s="60"/>
      <c r="BR52" s="141"/>
      <c r="BS52" s="153" t="s">
        <v>22</v>
      </c>
      <c r="BT52" s="144" t="str">
        <f>Spielplan!$BL$16</f>
        <v/>
      </c>
      <c r="BU52" s="145"/>
      <c r="BV52" s="146">
        <f>Spielplan!$BN$16</f>
        <v>0</v>
      </c>
      <c r="BW52" s="155"/>
      <c r="BX52" s="158">
        <f>IF(BT16=BT52,Punktemodus!$B$11,0)</f>
        <v>10</v>
      </c>
      <c r="BY52" s="158">
        <f>IF(BT52=BT33,Punktemodus!B13,0)</f>
        <v>5</v>
      </c>
      <c r="BZ52" s="155"/>
      <c r="CA52" s="155"/>
      <c r="CB52" s="155"/>
      <c r="CC52" s="155"/>
      <c r="CD52" s="155"/>
      <c r="CE52" s="155"/>
      <c r="CF52" s="154"/>
      <c r="CG52" s="154" t="s">
        <v>28</v>
      </c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34"/>
      <c r="CV52" s="134"/>
      <c r="CW52" s="134"/>
    </row>
    <row r="53" spans="1:101" ht="18.75" customHeight="1" thickBot="1" x14ac:dyDescent="0.25">
      <c r="A53" s="60"/>
      <c r="B53" s="60"/>
      <c r="C53" s="60"/>
      <c r="D53" s="60"/>
      <c r="E53" s="85"/>
      <c r="F53" s="60"/>
      <c r="G53" s="85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138"/>
      <c r="BQ53" s="60"/>
      <c r="BR53" s="141"/>
      <c r="BS53" s="149" t="s">
        <v>25</v>
      </c>
      <c r="BT53" s="144" t="str">
        <f>Spielplan!$BL$17</f>
        <v/>
      </c>
      <c r="BU53" s="145"/>
      <c r="BV53" s="146">
        <f>Spielplan!$BN$17</f>
        <v>0</v>
      </c>
      <c r="BW53" s="155"/>
      <c r="BX53" s="158">
        <f>IF(BT17=BT53,Punktemodus!$B$11,0)</f>
        <v>10</v>
      </c>
      <c r="BY53" s="158">
        <f>IF(BT53=BT32,Punktemodus!B13,0)</f>
        <v>5</v>
      </c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34"/>
      <c r="CV53" s="134"/>
      <c r="CW53" s="134"/>
    </row>
    <row r="54" spans="1:101" ht="18.75" customHeight="1" thickBot="1" x14ac:dyDescent="0.3">
      <c r="A54" s="60"/>
      <c r="B54" s="60"/>
      <c r="C54" s="88" t="s">
        <v>90</v>
      </c>
      <c r="D54" s="60"/>
      <c r="E54" s="85"/>
      <c r="F54" s="60"/>
      <c r="G54" s="85"/>
      <c r="H54" s="60"/>
      <c r="I54" s="60"/>
      <c r="J54" s="60"/>
      <c r="K54" s="60"/>
      <c r="L54" s="60"/>
      <c r="M54" s="60" t="s">
        <v>4</v>
      </c>
      <c r="N54" s="60"/>
      <c r="O54" s="60"/>
      <c r="P54" s="60"/>
      <c r="Q54" s="60" t="s">
        <v>6</v>
      </c>
      <c r="R54" s="60"/>
      <c r="S54" s="60"/>
      <c r="T54" s="60"/>
      <c r="U54" s="60" t="s">
        <v>7</v>
      </c>
      <c r="V54" s="60"/>
      <c r="W54" s="60"/>
      <c r="X54" s="60"/>
      <c r="Y54" s="60"/>
      <c r="Z54" s="60" t="s">
        <v>4</v>
      </c>
      <c r="AA54" s="60" t="s">
        <v>5</v>
      </c>
      <c r="AB54" s="60"/>
      <c r="AC54" s="60"/>
      <c r="AD54" s="60" t="s">
        <v>9</v>
      </c>
      <c r="AE54" s="60"/>
      <c r="AF54" s="60"/>
      <c r="AG54" s="60"/>
      <c r="AH54" s="60" t="s">
        <v>32</v>
      </c>
      <c r="AI54" s="60"/>
      <c r="AJ54" s="60"/>
      <c r="AK54" s="60"/>
      <c r="AL54" s="60"/>
      <c r="AM54" s="60"/>
      <c r="AN54" s="60" t="s">
        <v>35</v>
      </c>
      <c r="AO54" s="60"/>
      <c r="AP54" s="60"/>
      <c r="AQ54" s="60"/>
      <c r="AR54" s="60"/>
      <c r="AS54" s="60" t="s">
        <v>33</v>
      </c>
      <c r="AT54" s="60"/>
      <c r="AU54" s="60"/>
      <c r="AV54" s="60"/>
      <c r="AW54" s="60"/>
      <c r="AX54" s="60"/>
      <c r="AY54" s="60"/>
      <c r="AZ54" s="60"/>
      <c r="BA54" s="89" t="s">
        <v>10</v>
      </c>
      <c r="BB54" s="60"/>
      <c r="BC54" s="90" t="s">
        <v>4</v>
      </c>
      <c r="BD54" s="60"/>
      <c r="BE54" s="61" t="s">
        <v>5</v>
      </c>
      <c r="BF54" s="60"/>
      <c r="BG54" s="60"/>
      <c r="BH54" s="60"/>
      <c r="BI54" s="85"/>
      <c r="BJ54" s="60"/>
      <c r="BK54" s="60"/>
      <c r="BL54" s="60"/>
      <c r="BM54" s="60"/>
      <c r="BN54" s="60"/>
      <c r="BO54" s="60"/>
      <c r="BP54" s="138"/>
      <c r="BQ54" s="85"/>
      <c r="BR54" s="141"/>
      <c r="BS54" s="150"/>
      <c r="BT54" s="134"/>
      <c r="BU54" s="134"/>
      <c r="BV54" s="134"/>
      <c r="BW54" s="134"/>
      <c r="BX54" s="148"/>
      <c r="BY54" s="148"/>
      <c r="BZ54" s="134"/>
      <c r="CA54" s="134"/>
      <c r="CB54" s="134"/>
      <c r="CC54" s="134"/>
      <c r="CD54" s="134"/>
      <c r="CE54" s="134"/>
      <c r="CF54" s="144" t="str">
        <f>Spielplan!$BX$18</f>
        <v/>
      </c>
      <c r="CG54" s="145"/>
      <c r="CH54" s="146">
        <f>Spielplan!$BZ$18</f>
        <v>0</v>
      </c>
      <c r="CI54" s="134"/>
      <c r="CJ54" s="134">
        <f>IF(OR(CF54=$CF$18,CF54=$CF$19,CF54=$CF$34,CF54=$CF$35),Punktemodus!$B$19,0)</f>
        <v>30</v>
      </c>
      <c r="CK54" s="134"/>
      <c r="CL54" s="134"/>
      <c r="CM54" s="134"/>
      <c r="CN54" s="134"/>
      <c r="CO54" s="134"/>
      <c r="CP54" s="134"/>
      <c r="CQ54" s="134"/>
      <c r="CR54" s="134"/>
      <c r="CS54" s="134">
        <f>IF(CQ59=CQ23,Punktemodus!B23,0)</f>
        <v>50</v>
      </c>
      <c r="CT54" s="134"/>
      <c r="CU54" s="134"/>
      <c r="CV54" s="134"/>
      <c r="CW54" s="134"/>
    </row>
    <row r="55" spans="1:101" ht="18.75" customHeight="1" thickBot="1" x14ac:dyDescent="0.25">
      <c r="A55" s="60"/>
      <c r="B55" s="60"/>
      <c r="C55" s="92"/>
      <c r="D55" s="60"/>
      <c r="E55" s="85"/>
      <c r="F55" s="60"/>
      <c r="G55" s="85"/>
      <c r="H55" s="60"/>
      <c r="I55" s="60"/>
      <c r="J55" s="60"/>
      <c r="K55" s="60"/>
      <c r="L55" s="60"/>
      <c r="M55" s="60" t="s">
        <v>0</v>
      </c>
      <c r="N55" s="60" t="s">
        <v>1</v>
      </c>
      <c r="O55" s="60" t="s">
        <v>2</v>
      </c>
      <c r="P55" s="60" t="s">
        <v>3</v>
      </c>
      <c r="Q55" s="60" t="s">
        <v>0</v>
      </c>
      <c r="R55" s="60" t="s">
        <v>1</v>
      </c>
      <c r="S55" s="60" t="s">
        <v>2</v>
      </c>
      <c r="T55" s="60" t="s">
        <v>3</v>
      </c>
      <c r="U55" s="60" t="s">
        <v>0</v>
      </c>
      <c r="V55" s="60" t="s">
        <v>1</v>
      </c>
      <c r="W55" s="60" t="s">
        <v>2</v>
      </c>
      <c r="X55" s="60" t="s">
        <v>3</v>
      </c>
      <c r="Y55" s="60"/>
      <c r="Z55" s="60" t="s">
        <v>8</v>
      </c>
      <c r="AA55" s="60"/>
      <c r="AB55" s="60"/>
      <c r="AC55" s="60"/>
      <c r="AD55" s="60"/>
      <c r="AE55" s="60"/>
      <c r="AF55" s="60"/>
      <c r="AG55" s="60"/>
      <c r="AH55" s="60" t="s">
        <v>31</v>
      </c>
      <c r="AI55" s="60"/>
      <c r="AJ55" s="60"/>
      <c r="AK55" s="60"/>
      <c r="AL55" s="60"/>
      <c r="AM55" s="60"/>
      <c r="AN55" s="60" t="str">
        <f>AI56</f>
        <v>Schweiz</v>
      </c>
      <c r="AO55" s="60" t="str">
        <f>AI57</f>
        <v>Ecuador</v>
      </c>
      <c r="AP55" s="60" t="str">
        <f>AI58</f>
        <v>Frankreich</v>
      </c>
      <c r="AQ55" s="60" t="str">
        <f>AI59</f>
        <v>Honduras</v>
      </c>
      <c r="AR55" s="60"/>
      <c r="AS55" s="60" t="s">
        <v>31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85"/>
      <c r="BJ55" s="85"/>
      <c r="BK55" s="85"/>
      <c r="BL55" s="85"/>
      <c r="BM55" s="85"/>
      <c r="BN55" s="85"/>
      <c r="BO55" s="85"/>
      <c r="BP55" s="137"/>
      <c r="BQ55" s="85"/>
      <c r="BR55" s="141"/>
      <c r="BS55" s="134"/>
      <c r="BT55" s="134"/>
      <c r="BU55" s="134"/>
      <c r="BV55" s="134"/>
      <c r="BW55" s="134"/>
      <c r="BX55" s="148"/>
      <c r="BY55" s="148"/>
      <c r="BZ55" s="134"/>
      <c r="CA55" s="134"/>
      <c r="CB55" s="134"/>
      <c r="CC55" s="134"/>
      <c r="CD55" s="134"/>
      <c r="CE55" s="134"/>
      <c r="CF55" s="144" t="str">
        <f>Spielplan!$BX$19</f>
        <v/>
      </c>
      <c r="CG55" s="145"/>
      <c r="CH55" s="146">
        <f>Spielplan!$BZ$19</f>
        <v>0</v>
      </c>
      <c r="CI55" s="134"/>
      <c r="CJ55" s="134">
        <f>IF(OR(CF55=$CF$18,CF55=$CF$19,CF55=$CF$34,CF55=$CF$35),Punktemodus!$B$19,0)</f>
        <v>30</v>
      </c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</row>
    <row r="56" spans="1:101" ht="18.75" customHeight="1" thickBot="1" x14ac:dyDescent="0.3">
      <c r="A56" s="60"/>
      <c r="B56" s="60"/>
      <c r="C56" s="191" t="str">
        <f>Spielplan!$C56</f>
        <v>Schweiz</v>
      </c>
      <c r="D56" s="192"/>
      <c r="E56" s="104"/>
      <c r="F56" s="93"/>
      <c r="G56" s="104"/>
      <c r="H56" s="191" t="str">
        <f>Spielplan!$H$56</f>
        <v>Ecuador</v>
      </c>
      <c r="I56" s="192"/>
      <c r="J56" s="60"/>
      <c r="K56" s="60" t="s">
        <v>96</v>
      </c>
      <c r="L56" s="60">
        <f t="shared" ref="L56:L61" si="16">IF(E56-G56&gt;0,1,IF(G56=E56,0,-1))</f>
        <v>0</v>
      </c>
      <c r="M56" s="60">
        <f>IF($E56="",0,IF($E56&gt;$G56,3,IF($E56=G56,1,0)))</f>
        <v>0</v>
      </c>
      <c r="N56" s="60">
        <f>IF($G56="",0,IF($E56&gt;$G56,0,IF($E56=G56,1,3)))</f>
        <v>0</v>
      </c>
      <c r="O56" s="60"/>
      <c r="P56" s="60"/>
      <c r="Q56" s="60">
        <f>E56</f>
        <v>0</v>
      </c>
      <c r="R56" s="60">
        <f>G56</f>
        <v>0</v>
      </c>
      <c r="S56" s="60"/>
      <c r="T56" s="60"/>
      <c r="U56" s="60">
        <f>G56</f>
        <v>0</v>
      </c>
      <c r="V56" s="60">
        <f>E56</f>
        <v>0</v>
      </c>
      <c r="W56" s="60"/>
      <c r="X56" s="60"/>
      <c r="Y56" s="60"/>
      <c r="Z56" s="60">
        <f>M62</f>
        <v>0</v>
      </c>
      <c r="AA56" s="60">
        <f>Q62</f>
        <v>0</v>
      </c>
      <c r="AB56" s="60">
        <f>U62</f>
        <v>0</v>
      </c>
      <c r="AC56" s="60">
        <f>AA56-AB56</f>
        <v>0</v>
      </c>
      <c r="AD56" s="60">
        <f>IF(Z56&gt;Z57,-1,0)</f>
        <v>0</v>
      </c>
      <c r="AE56" s="60">
        <f>IF(Z56&gt;Z58,-1,0)</f>
        <v>0</v>
      </c>
      <c r="AF56" s="60">
        <f>IF(Z56&gt;Z59,-1,0)</f>
        <v>0</v>
      </c>
      <c r="AG56" s="60">
        <f>10000-(AJ56*1000+AM56*100+AK56*10)</f>
        <v>10000</v>
      </c>
      <c r="AH56" s="90">
        <f>RANK(AG56,AG56:AG59,1)</f>
        <v>1</v>
      </c>
      <c r="AI56" s="60" t="str">
        <f>C56</f>
        <v>Schweiz</v>
      </c>
      <c r="AJ56" s="60">
        <f t="shared" ref="AJ56:AL59" si="17">Z56</f>
        <v>0</v>
      </c>
      <c r="AK56" s="60">
        <f t="shared" si="17"/>
        <v>0</v>
      </c>
      <c r="AL56" s="60">
        <f t="shared" si="17"/>
        <v>0</v>
      </c>
      <c r="AM56" s="60">
        <f>AK56-AL56</f>
        <v>0</v>
      </c>
      <c r="AN56" s="187"/>
      <c r="AO56" s="187">
        <f>IF(AG57=AG56,IF(G56&gt;E56,AG57-0.1,AG57),AG57)</f>
        <v>10000</v>
      </c>
      <c r="AP56" s="187">
        <f>IF(AG58=AG56,IF(G58&gt;E58,AG58-0.1,AG58),AG58)</f>
        <v>10000</v>
      </c>
      <c r="AQ56" s="187">
        <f>IF(AG59=AG56,IF(G60&gt;E60,AG59-0.1,AG59),AG59)</f>
        <v>10000</v>
      </c>
      <c r="AR56" s="187">
        <f>AN60</f>
        <v>30000</v>
      </c>
      <c r="AS56" s="90">
        <f>RANK(AR56,AR56:AR59,1)</f>
        <v>1</v>
      </c>
      <c r="AT56" s="60" t="str">
        <f t="shared" ref="AT56:AW59" si="18">AI56</f>
        <v>Schweiz</v>
      </c>
      <c r="AU56" s="60">
        <f t="shared" si="18"/>
        <v>0</v>
      </c>
      <c r="AV56" s="60">
        <f t="shared" si="18"/>
        <v>0</v>
      </c>
      <c r="AW56" s="60">
        <f t="shared" si="18"/>
        <v>0</v>
      </c>
      <c r="AX56" s="60"/>
      <c r="AY56" s="60"/>
      <c r="AZ56" s="60"/>
      <c r="BA56" s="195">
        <v>1</v>
      </c>
      <c r="BB56" s="191" t="str">
        <f>VLOOKUP(1,AS56:AT59,2,FALSE)</f>
        <v>Schweiz</v>
      </c>
      <c r="BC56" s="196"/>
      <c r="BD56" s="197">
        <f>VLOOKUP(1,AS56:AW59,3,FALSE)</f>
        <v>0</v>
      </c>
      <c r="BE56" s="198">
        <f>VLOOKUP(1,AS56:AW59,4,FALSE)</f>
        <v>0</v>
      </c>
      <c r="BF56" s="93" t="s">
        <v>12</v>
      </c>
      <c r="BG56" s="198">
        <f>VLOOKUP(1,AS56:AW59,5,FALSE)</f>
        <v>0</v>
      </c>
      <c r="BH56" s="199" t="s">
        <v>121</v>
      </c>
      <c r="BI56" s="85"/>
      <c r="BJ56" s="85">
        <f>IF(E56&gt;G56,IF(Spielplan!E56&gt;Spielplan!G56,Punktemodus!$B$3,0),0)</f>
        <v>0</v>
      </c>
      <c r="BK56" s="85">
        <f>IF(E56=G56,IF(Spielplan!E56=Spielplan!G56,Punktemodus!$B$3,0),0)</f>
        <v>10</v>
      </c>
      <c r="BL56" s="85">
        <f>IF(E56&lt;G56,IF(Spielplan!E56&lt;Spielplan!G56,Punktemodus!$B$3,0),0)</f>
        <v>0</v>
      </c>
      <c r="BM56" s="85">
        <f>IF(E56=Spielplan!E56,IF(G56=Spielplan!G56,Punktemodus!$B$5,0),0)</f>
        <v>3</v>
      </c>
      <c r="BN56" s="85">
        <f>IF(E56=Spielplan!E56,Punktemodus!$B$7,0)</f>
        <v>1</v>
      </c>
      <c r="BO56" s="85">
        <f>IF(G56=Spielplan!G56,Punktemodus!$B$7,0)</f>
        <v>1</v>
      </c>
      <c r="BP56" s="137">
        <f>IF(Spielplan!E56="",0,SUM(BJ56:BO56))</f>
        <v>0</v>
      </c>
      <c r="BQ56" s="85"/>
      <c r="BR56" s="141"/>
      <c r="BS56" s="153" t="s">
        <v>121</v>
      </c>
      <c r="BT56" s="144" t="str">
        <f>Spielplan!$BL$20</f>
        <v/>
      </c>
      <c r="BU56" s="145"/>
      <c r="BV56" s="146">
        <f>Spielplan!$BN$20</f>
        <v>0</v>
      </c>
      <c r="BW56" s="147"/>
      <c r="BX56" s="148">
        <f>IF(BT20=BT56,Punktemodus!$B$11,0)</f>
        <v>10</v>
      </c>
      <c r="BY56" s="148">
        <f>IF(BT56=BT37,Punktemodus!B13,0)</f>
        <v>5</v>
      </c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</row>
    <row r="57" spans="1:101" ht="18.75" customHeight="1" thickBot="1" x14ac:dyDescent="0.3">
      <c r="A57" s="60"/>
      <c r="B57" s="60"/>
      <c r="C57" s="193" t="str">
        <f>Spielplan!$C$57</f>
        <v>Frankreich</v>
      </c>
      <c r="D57" s="194"/>
      <c r="E57" s="104"/>
      <c r="F57" s="93"/>
      <c r="G57" s="104"/>
      <c r="H57" s="193" t="str">
        <f>Spielplan!$H$57</f>
        <v>Honduras</v>
      </c>
      <c r="I57" s="194"/>
      <c r="J57" s="60"/>
      <c r="K57" s="60" t="s">
        <v>97</v>
      </c>
      <c r="L57" s="60">
        <f t="shared" si="16"/>
        <v>0</v>
      </c>
      <c r="M57" s="60"/>
      <c r="N57" s="60"/>
      <c r="O57" s="60">
        <f>IF($E57="",0,IF($E57&gt;$G57,3,IF($E57=$G57,1,0)))</f>
        <v>0</v>
      </c>
      <c r="P57" s="60">
        <f>IF($G57="",0,IF($E57&gt;$G57,0,IF($E57=$G57,1,3)))</f>
        <v>0</v>
      </c>
      <c r="Q57" s="60"/>
      <c r="R57" s="60"/>
      <c r="S57" s="60">
        <f>E57</f>
        <v>0</v>
      </c>
      <c r="T57" s="60">
        <f>G57</f>
        <v>0</v>
      </c>
      <c r="U57" s="60"/>
      <c r="V57" s="60"/>
      <c r="W57" s="60">
        <f>G57</f>
        <v>0</v>
      </c>
      <c r="X57" s="60">
        <f>E57</f>
        <v>0</v>
      </c>
      <c r="Y57" s="60"/>
      <c r="Z57" s="60">
        <f>N62</f>
        <v>0</v>
      </c>
      <c r="AA57" s="60">
        <f>R62</f>
        <v>0</v>
      </c>
      <c r="AB57" s="60">
        <f>V62</f>
        <v>0</v>
      </c>
      <c r="AC57" s="60">
        <f>AA57-AB57</f>
        <v>0</v>
      </c>
      <c r="AD57" s="60">
        <f>IF(Z57&gt;Z56,-1,0)</f>
        <v>0</v>
      </c>
      <c r="AE57" s="60">
        <f>IF(Z57&gt;Z58,-1,0)</f>
        <v>0</v>
      </c>
      <c r="AF57" s="60">
        <f>IF(Z57&gt;Z59,-1,0)</f>
        <v>0</v>
      </c>
      <c r="AG57" s="60">
        <f>10000-(AJ57*1000+AM57*100+AK57*10)</f>
        <v>10000</v>
      </c>
      <c r="AH57" s="90">
        <f>RANK(AG57,AG56:AG59,1)</f>
        <v>1</v>
      </c>
      <c r="AI57" s="60" t="str">
        <f>H56</f>
        <v>Ecuador</v>
      </c>
      <c r="AJ57" s="60">
        <f t="shared" si="17"/>
        <v>0</v>
      </c>
      <c r="AK57" s="60">
        <f t="shared" si="17"/>
        <v>0</v>
      </c>
      <c r="AL57" s="60">
        <f t="shared" si="17"/>
        <v>0</v>
      </c>
      <c r="AM57" s="60">
        <f>AK57-AL57</f>
        <v>0</v>
      </c>
      <c r="AN57" s="187">
        <f>IF(AG56=AG57,IF(E56&gt;G56,AG56-0.1,AG56),AG56)</f>
        <v>10000</v>
      </c>
      <c r="AO57" s="187"/>
      <c r="AP57" s="187">
        <f>IF(AG58=AG57,IF(G61&gt;E61,AG58-0.1,AG58),AG58)</f>
        <v>10000</v>
      </c>
      <c r="AQ57" s="187">
        <f>IF(AG59=AG57,IF(G59&gt;E59,AG59-0.1,AG59),AG59)</f>
        <v>10000</v>
      </c>
      <c r="AR57" s="187">
        <f>AO60</f>
        <v>30000</v>
      </c>
      <c r="AS57" s="90">
        <f>RANK(AR57,AR56:AR59,1)</f>
        <v>1</v>
      </c>
      <c r="AT57" s="60" t="str">
        <f t="shared" si="18"/>
        <v>Ecuador</v>
      </c>
      <c r="AU57" s="60">
        <f t="shared" si="18"/>
        <v>0</v>
      </c>
      <c r="AV57" s="60">
        <f t="shared" si="18"/>
        <v>0</v>
      </c>
      <c r="AW57" s="60">
        <f t="shared" si="18"/>
        <v>0</v>
      </c>
      <c r="AX57" s="60"/>
      <c r="AY57" s="60"/>
      <c r="AZ57" s="60"/>
      <c r="BA57" s="235">
        <v>2</v>
      </c>
      <c r="BB57" s="193" t="e">
        <f>VLOOKUP(2,AS56:AT59,2,FALSE)</f>
        <v>#N/A</v>
      </c>
      <c r="BC57" s="236"/>
      <c r="BD57" s="237" t="e">
        <f>VLOOKUP(2,AS56:AW59,3,FALSE)</f>
        <v>#N/A</v>
      </c>
      <c r="BE57" s="238" t="e">
        <f>VLOOKUP(2,AS56:AW59,4,FALSE)</f>
        <v>#N/A</v>
      </c>
      <c r="BF57" s="93" t="s">
        <v>12</v>
      </c>
      <c r="BG57" s="238" t="e">
        <f>VLOOKUP(2,AS56:AW59,5,FALSE)</f>
        <v>#N/A</v>
      </c>
      <c r="BH57" s="238" t="s">
        <v>127</v>
      </c>
      <c r="BI57" s="85"/>
      <c r="BJ57" s="85">
        <f>IF(E57&gt;G57,IF(Spielplan!E57&gt;Spielplan!G57,Punktemodus!$B$3,0),0)</f>
        <v>0</v>
      </c>
      <c r="BK57" s="85">
        <f>IF(E57=G57,IF(Spielplan!E57=Spielplan!G57,Punktemodus!$B$3,0),0)</f>
        <v>10</v>
      </c>
      <c r="BL57" s="85">
        <f>IF(E57&lt;G57,IF(Spielplan!E57&lt;Spielplan!G57,Punktemodus!$B$3,0),0)</f>
        <v>0</v>
      </c>
      <c r="BM57" s="85">
        <f>IF(E57=Spielplan!E57,IF(G57=Spielplan!G57,Punktemodus!$B$5,0),0)</f>
        <v>3</v>
      </c>
      <c r="BN57" s="85">
        <f>IF(E57=Spielplan!E57,Punktemodus!$B$7,0)</f>
        <v>1</v>
      </c>
      <c r="BO57" s="85">
        <f>IF(G57=Spielplan!G57,Punktemodus!$B$7,0)</f>
        <v>1</v>
      </c>
      <c r="BP57" s="137">
        <f>IF(Spielplan!E57="",0,SUM(BJ57:BO57))</f>
        <v>0</v>
      </c>
      <c r="BQ57" s="85"/>
      <c r="BR57" s="141"/>
      <c r="BS57" s="149" t="s">
        <v>122</v>
      </c>
      <c r="BT57" s="144" t="str">
        <f>Spielplan!$BL$21</f>
        <v/>
      </c>
      <c r="BU57" s="145"/>
      <c r="BV57" s="146">
        <f>Spielplan!$BN$21</f>
        <v>0</v>
      </c>
      <c r="BW57" s="134"/>
      <c r="BX57" s="148">
        <f>IF(BT21=BT57,Punktemodus!$B$11,0)</f>
        <v>10</v>
      </c>
      <c r="BY57" s="148">
        <f>IF(BT57=BT36,Punktemodus!B13,0)</f>
        <v>5</v>
      </c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54" t="s">
        <v>29</v>
      </c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</row>
    <row r="58" spans="1:101" ht="18.75" customHeight="1" thickBot="1" x14ac:dyDescent="0.3">
      <c r="A58" s="60"/>
      <c r="B58" s="60"/>
      <c r="C58" s="191" t="str">
        <f>C56</f>
        <v>Schweiz</v>
      </c>
      <c r="D58" s="192"/>
      <c r="E58" s="104"/>
      <c r="F58" s="93"/>
      <c r="G58" s="104"/>
      <c r="H58" s="191" t="str">
        <f>C57</f>
        <v>Frankreich</v>
      </c>
      <c r="I58" s="192"/>
      <c r="J58" s="60"/>
      <c r="K58" s="60" t="s">
        <v>98</v>
      </c>
      <c r="L58" s="60">
        <f t="shared" si="16"/>
        <v>0</v>
      </c>
      <c r="M58" s="60">
        <f>IF($E58="",0,IF($E58&gt;$G58,3,IF($E58=G58,1,0)))</f>
        <v>0</v>
      </c>
      <c r="N58" s="60"/>
      <c r="O58" s="60">
        <f>IF($G58="",0,IF($E58&gt;$G58,0,IF($E58=$G58,1,3)))</f>
        <v>0</v>
      </c>
      <c r="P58" s="60"/>
      <c r="Q58" s="60">
        <f>E58</f>
        <v>0</v>
      </c>
      <c r="R58" s="60"/>
      <c r="S58" s="60">
        <f>G58</f>
        <v>0</v>
      </c>
      <c r="T58" s="60"/>
      <c r="U58" s="60">
        <f>G58</f>
        <v>0</v>
      </c>
      <c r="V58" s="60"/>
      <c r="W58" s="60">
        <f>E58</f>
        <v>0</v>
      </c>
      <c r="X58" s="60"/>
      <c r="Y58" s="60"/>
      <c r="Z58" s="60">
        <f>O62</f>
        <v>0</v>
      </c>
      <c r="AA58" s="60">
        <f>S62</f>
        <v>0</v>
      </c>
      <c r="AB58" s="60">
        <f>W62</f>
        <v>0</v>
      </c>
      <c r="AC58" s="60">
        <f>AA58-AB58</f>
        <v>0</v>
      </c>
      <c r="AD58" s="60">
        <f>IF(Z58&gt;Z56,-1,0)</f>
        <v>0</v>
      </c>
      <c r="AE58" s="60">
        <f>IF(Z58&gt;Z57,-1,0)</f>
        <v>0</v>
      </c>
      <c r="AF58" s="60">
        <f>IF(Z58&gt;Z59,-1,0)</f>
        <v>0</v>
      </c>
      <c r="AG58" s="60">
        <f>10000-(AJ58*1000+AM58*100+AK58*10)</f>
        <v>10000</v>
      </c>
      <c r="AH58" s="90">
        <f>RANK(AG58,AG56:AG59,1)</f>
        <v>1</v>
      </c>
      <c r="AI58" s="60" t="str">
        <f>C57</f>
        <v>Frankreich</v>
      </c>
      <c r="AJ58" s="60">
        <f t="shared" si="17"/>
        <v>0</v>
      </c>
      <c r="AK58" s="60">
        <f t="shared" si="17"/>
        <v>0</v>
      </c>
      <c r="AL58" s="60">
        <f t="shared" si="17"/>
        <v>0</v>
      </c>
      <c r="AM58" s="60">
        <f>AK58-AL58</f>
        <v>0</v>
      </c>
      <c r="AN58" s="187">
        <f>IF(AG56=AG58,IF(E58&gt;G58,AG56-0.1,AG56),AG56)</f>
        <v>10000</v>
      </c>
      <c r="AO58" s="187">
        <f>IF(AG57=AG58,IF(E61&gt;G61,AG57-0.1,AG57),AG57)</f>
        <v>10000</v>
      </c>
      <c r="AP58" s="187"/>
      <c r="AQ58" s="187">
        <f>IF(AG59=AG58,IF(G57&gt;E57,AG59-0.1,AG59),AG59)</f>
        <v>10000</v>
      </c>
      <c r="AR58" s="187">
        <f>AP60</f>
        <v>30000</v>
      </c>
      <c r="AS58" s="90">
        <f>RANK(AR58,AR56:AR59,1)</f>
        <v>1</v>
      </c>
      <c r="AT58" s="60" t="str">
        <f t="shared" si="18"/>
        <v>Frankreich</v>
      </c>
      <c r="AU58" s="60">
        <f t="shared" si="18"/>
        <v>0</v>
      </c>
      <c r="AV58" s="60">
        <f t="shared" si="18"/>
        <v>0</v>
      </c>
      <c r="AW58" s="60">
        <f t="shared" si="18"/>
        <v>0</v>
      </c>
      <c r="AX58" s="60"/>
      <c r="AY58" s="60"/>
      <c r="AZ58" s="60"/>
      <c r="BA58" s="113">
        <v>3</v>
      </c>
      <c r="BB58" s="114" t="e">
        <f>VLOOKUP(3,AS56:AT59,2,FALSE)</f>
        <v>#N/A</v>
      </c>
      <c r="BC58" s="115"/>
      <c r="BD58" s="116" t="e">
        <f>VLOOKUP(3,AS56:AW59,3,FALSE)</f>
        <v>#N/A</v>
      </c>
      <c r="BE58" s="116" t="e">
        <f>VLOOKUP(3,AS56:AW59,4,FALSE)</f>
        <v>#N/A</v>
      </c>
      <c r="BF58" s="93" t="s">
        <v>12</v>
      </c>
      <c r="BG58" s="116" t="e">
        <f>VLOOKUP(3,AS56:AW59,5,FALSE)</f>
        <v>#N/A</v>
      </c>
      <c r="BH58" s="60"/>
      <c r="BI58" s="85"/>
      <c r="BJ58" s="85">
        <f>IF(E58&gt;G58,IF(Spielplan!E58&gt;Spielplan!G58,Punktemodus!$B$3,0),0)</f>
        <v>0</v>
      </c>
      <c r="BK58" s="85">
        <f>IF(E58=G58,IF(Spielplan!E58=Spielplan!G58,Punktemodus!$B$3,0),0)</f>
        <v>10</v>
      </c>
      <c r="BL58" s="85">
        <f>IF(E58&lt;G58,IF(Spielplan!E58&lt;Spielplan!G58,Punktemodus!$B$3,0),0)</f>
        <v>0</v>
      </c>
      <c r="BM58" s="85">
        <f>IF(E58=Spielplan!E58,IF(G58=Spielplan!G58,Punktemodus!$B$5,0),0)</f>
        <v>3</v>
      </c>
      <c r="BN58" s="85">
        <f>IF(E58=Spielplan!E58,Punktemodus!$B$7,0)</f>
        <v>1</v>
      </c>
      <c r="BO58" s="85">
        <f>IF(G58=Spielplan!G58,Punktemodus!$B$7,0)</f>
        <v>1</v>
      </c>
      <c r="BP58" s="137">
        <f>IF(Spielplan!E58="",0,SUM(BJ58:BO58))</f>
        <v>0</v>
      </c>
      <c r="BQ58" s="85"/>
      <c r="BR58" s="141"/>
      <c r="BS58" s="150"/>
      <c r="BT58" s="134"/>
      <c r="BU58" s="134"/>
      <c r="BV58" s="134"/>
      <c r="BW58" s="134"/>
      <c r="BX58" s="148"/>
      <c r="BY58" s="148"/>
      <c r="BZ58" s="134"/>
      <c r="CA58" s="144" t="str">
        <f>Spielplan!$BS$22</f>
        <v/>
      </c>
      <c r="CB58" s="145"/>
      <c r="CC58" s="146">
        <f>Spielplan!$BU$22</f>
        <v>0</v>
      </c>
      <c r="CD58" s="147"/>
      <c r="CE58" s="134">
        <f>IF(CA58=CA22,Punktemodus!B15,0)</f>
        <v>20</v>
      </c>
      <c r="CF58" s="148">
        <f>IF(OR(CA58=$CA$14,CA58=$CA$15,CA58=$CA$23,CA58=$CA$30,CA58=$CA$31,CA58=$CA$38,CA58=$CA$39),Punktemodus!B17,0)</f>
        <v>10</v>
      </c>
      <c r="CG58" s="134"/>
      <c r="CH58" s="134"/>
      <c r="CI58" s="147"/>
      <c r="CJ58" s="134"/>
      <c r="CK58" s="134"/>
      <c r="CL58" s="134"/>
      <c r="CM58" s="134"/>
      <c r="CN58" s="134"/>
      <c r="CO58" s="134"/>
      <c r="CP58" s="134"/>
      <c r="CQ58" s="155"/>
      <c r="CR58" s="142" t="s">
        <v>130</v>
      </c>
      <c r="CS58" s="155"/>
      <c r="CT58" s="155"/>
      <c r="CU58" s="155"/>
      <c r="CV58" s="155"/>
      <c r="CW58" s="134"/>
    </row>
    <row r="59" spans="1:101" ht="18.75" customHeight="1" thickBot="1" x14ac:dyDescent="0.3">
      <c r="A59" s="60"/>
      <c r="B59" s="60"/>
      <c r="C59" s="193" t="str">
        <f>H56</f>
        <v>Ecuador</v>
      </c>
      <c r="D59" s="194"/>
      <c r="E59" s="104"/>
      <c r="F59" s="93"/>
      <c r="G59" s="104"/>
      <c r="H59" s="193" t="str">
        <f>H57</f>
        <v>Honduras</v>
      </c>
      <c r="I59" s="194"/>
      <c r="J59" s="60"/>
      <c r="K59" s="60" t="s">
        <v>99</v>
      </c>
      <c r="L59" s="60">
        <f t="shared" si="16"/>
        <v>0</v>
      </c>
      <c r="M59" s="60"/>
      <c r="N59" s="60">
        <f>IF($E59="",0,IF($E59&gt;$G59,3,IF($E59=$G59,1,0)))</f>
        <v>0</v>
      </c>
      <c r="O59" s="60"/>
      <c r="P59" s="60">
        <f>IF($G59="",0,IF($E59&gt;$G59,0,IF($E59=$G59,1,3)))</f>
        <v>0</v>
      </c>
      <c r="Q59" s="60"/>
      <c r="R59" s="60">
        <f>E59</f>
        <v>0</v>
      </c>
      <c r="S59" s="60"/>
      <c r="T59" s="60">
        <f>G59</f>
        <v>0</v>
      </c>
      <c r="U59" s="60"/>
      <c r="V59" s="60">
        <f>G59</f>
        <v>0</v>
      </c>
      <c r="W59" s="60"/>
      <c r="X59" s="60">
        <f>E59</f>
        <v>0</v>
      </c>
      <c r="Y59" s="60"/>
      <c r="Z59" s="60">
        <f>P62</f>
        <v>0</v>
      </c>
      <c r="AA59" s="60">
        <f>T62</f>
        <v>0</v>
      </c>
      <c r="AB59" s="60">
        <f>X62</f>
        <v>0</v>
      </c>
      <c r="AC59" s="60">
        <f>AA59-AB59</f>
        <v>0</v>
      </c>
      <c r="AD59" s="60">
        <f>IF(Z59&gt;Z56,-1,0)</f>
        <v>0</v>
      </c>
      <c r="AE59" s="60">
        <f>IF(Z59&gt;Z57,-1,0)</f>
        <v>0</v>
      </c>
      <c r="AF59" s="60">
        <f>IF(Z59&gt;Z58,-1,0)</f>
        <v>0</v>
      </c>
      <c r="AG59" s="60">
        <f>10000-(AJ59*1000+AM59*100+AK59*10)</f>
        <v>10000</v>
      </c>
      <c r="AH59" s="90">
        <f>RANK(AG59,AG56:AG59,1)</f>
        <v>1</v>
      </c>
      <c r="AI59" s="60" t="str">
        <f>H57</f>
        <v>Honduras</v>
      </c>
      <c r="AJ59" s="60">
        <f t="shared" si="17"/>
        <v>0</v>
      </c>
      <c r="AK59" s="60">
        <f t="shared" si="17"/>
        <v>0</v>
      </c>
      <c r="AL59" s="60">
        <f t="shared" si="17"/>
        <v>0</v>
      </c>
      <c r="AM59" s="60">
        <f>AK59-AL59</f>
        <v>0</v>
      </c>
      <c r="AN59" s="187">
        <f>IF(AG56=AG59,IF(E60&gt;G60,AG56-0.1,AG56),AG56)</f>
        <v>10000</v>
      </c>
      <c r="AO59" s="187">
        <f>IF(AG57=AG59,IF(E59&gt;G59,AG57-0.1,AG57),AG57)</f>
        <v>10000</v>
      </c>
      <c r="AP59" s="187">
        <f>IF(AG58=AG59,IF(E57&gt;G57,AG58-0.1,AG58),AG58)</f>
        <v>10000</v>
      </c>
      <c r="AQ59" s="187"/>
      <c r="AR59" s="187">
        <f>AQ60</f>
        <v>30000</v>
      </c>
      <c r="AS59" s="90">
        <f>RANK(AR59,AR56:AR59,1)</f>
        <v>1</v>
      </c>
      <c r="AT59" s="60" t="str">
        <f t="shared" si="18"/>
        <v>Honduras</v>
      </c>
      <c r="AU59" s="60">
        <f t="shared" si="18"/>
        <v>0</v>
      </c>
      <c r="AV59" s="60">
        <f t="shared" si="18"/>
        <v>0</v>
      </c>
      <c r="AW59" s="60">
        <f t="shared" si="18"/>
        <v>0</v>
      </c>
      <c r="AX59" s="60"/>
      <c r="AY59" s="60"/>
      <c r="AZ59" s="60"/>
      <c r="BA59" s="113">
        <v>4</v>
      </c>
      <c r="BB59" s="114" t="e">
        <f>VLOOKUP(4,AS56:AT59,2,FALSE)</f>
        <v>#N/A</v>
      </c>
      <c r="BC59" s="115"/>
      <c r="BD59" s="116" t="e">
        <f>VLOOKUP(4,AS56:AW59,3,FALSE)</f>
        <v>#N/A</v>
      </c>
      <c r="BE59" s="116" t="e">
        <f>VLOOKUP(4,AS56:AW59,4,FALSE)</f>
        <v>#N/A</v>
      </c>
      <c r="BF59" s="93" t="s">
        <v>12</v>
      </c>
      <c r="BG59" s="116" t="e">
        <f>VLOOKUP(4,AS56:AW59,5,FALSE)</f>
        <v>#N/A</v>
      </c>
      <c r="BH59" s="60"/>
      <c r="BI59" s="85"/>
      <c r="BJ59" s="85">
        <f>IF(E59&gt;G59,IF(Spielplan!E59&gt;Spielplan!G59,Punktemodus!$B$3,0),0)</f>
        <v>0</v>
      </c>
      <c r="BK59" s="85">
        <f>IF(E59=G59,IF(Spielplan!E59=Spielplan!G59,Punktemodus!$B$3,0),0)</f>
        <v>10</v>
      </c>
      <c r="BL59" s="85">
        <f>IF(E59&lt;G59,IF(Spielplan!E59&lt;Spielplan!G59,Punktemodus!$B$3,0),0)</f>
        <v>0</v>
      </c>
      <c r="BM59" s="85">
        <f>IF(E59=Spielplan!E59,IF(G59=Spielplan!G59,Punktemodus!$B$5,0),0)</f>
        <v>3</v>
      </c>
      <c r="BN59" s="85">
        <f>IF(E59=Spielplan!E59,Punktemodus!$B$7,0)</f>
        <v>1</v>
      </c>
      <c r="BO59" s="85">
        <f>IF(G59=Spielplan!G59,Punktemodus!$B$7,0)</f>
        <v>1</v>
      </c>
      <c r="BP59" s="137">
        <f>IF(Spielplan!E59="",0,SUM(BJ59:BO59))</f>
        <v>0</v>
      </c>
      <c r="BQ59" s="85"/>
      <c r="BR59" s="141"/>
      <c r="BS59" s="134"/>
      <c r="BT59" s="134"/>
      <c r="BU59" s="134"/>
      <c r="BV59" s="134"/>
      <c r="BW59" s="134"/>
      <c r="BX59" s="148"/>
      <c r="BY59" s="148"/>
      <c r="BZ59" s="134"/>
      <c r="CA59" s="144" t="str">
        <f>Spielplan!$BS$23</f>
        <v/>
      </c>
      <c r="CB59" s="145"/>
      <c r="CC59" s="146">
        <f>Spielplan!$BU$23</f>
        <v>0</v>
      </c>
      <c r="CD59" s="134"/>
      <c r="CE59" s="134">
        <f>IF(CA59=CA23,Punktemodus!B15,0)</f>
        <v>20</v>
      </c>
      <c r="CF59" s="148">
        <f>IF(OR(CA59=$CA$14,CA59=$CA$15,CA59=$CA$22,CA59=$CA$30,CA59=$CA$31,CA59=$CA$38,CA59=$CA$39),Punktemodus!B17,0)</f>
        <v>10</v>
      </c>
      <c r="CG59" s="134"/>
      <c r="CH59" s="134"/>
      <c r="CI59" s="134"/>
      <c r="CJ59" s="134"/>
      <c r="CK59" s="144" t="str">
        <f>Spielplan!$CC$23</f>
        <v/>
      </c>
      <c r="CL59" s="145"/>
      <c r="CM59" s="146">
        <f>Spielplan!$CE$23</f>
        <v>0</v>
      </c>
      <c r="CN59" s="134"/>
      <c r="CO59" s="134">
        <f>IF(OR(CK59=CK23,CK59=CK24),Punktemodus!B21,0)</f>
        <v>40</v>
      </c>
      <c r="CP59" s="134"/>
      <c r="CQ59" s="370" t="str">
        <f>Spielplan!$CI$23</f>
        <v/>
      </c>
      <c r="CR59" s="371"/>
      <c r="CS59" s="371"/>
      <c r="CT59" s="371"/>
      <c r="CU59" s="371"/>
      <c r="CV59" s="372"/>
      <c r="CW59" s="134"/>
    </row>
    <row r="60" spans="1:101" ht="18.75" customHeight="1" thickBot="1" x14ac:dyDescent="0.3">
      <c r="A60" s="60"/>
      <c r="B60" s="60"/>
      <c r="C60" s="191" t="str">
        <f>C56</f>
        <v>Schweiz</v>
      </c>
      <c r="D60" s="192"/>
      <c r="E60" s="104"/>
      <c r="F60" s="93"/>
      <c r="G60" s="104"/>
      <c r="H60" s="191" t="str">
        <f>H57</f>
        <v>Honduras</v>
      </c>
      <c r="I60" s="192"/>
      <c r="J60" s="60"/>
      <c r="K60" s="60" t="s">
        <v>100</v>
      </c>
      <c r="L60" s="60">
        <f t="shared" si="16"/>
        <v>0</v>
      </c>
      <c r="M60" s="60">
        <f>IF($E60="",0,IF($E60&gt;$G60,3,IF($E60=G60,1,0)))</f>
        <v>0</v>
      </c>
      <c r="N60" s="60"/>
      <c r="O60" s="60"/>
      <c r="P60" s="60">
        <f>IF($G60="",0,IF($E60&gt;$G60,0,IF($E60=$G60,1,3)))</f>
        <v>0</v>
      </c>
      <c r="Q60" s="60">
        <f>E60</f>
        <v>0</v>
      </c>
      <c r="R60" s="60"/>
      <c r="S60" s="60"/>
      <c r="T60" s="60">
        <f>G60</f>
        <v>0</v>
      </c>
      <c r="U60" s="60">
        <f>G60</f>
        <v>0</v>
      </c>
      <c r="V60" s="60"/>
      <c r="W60" s="60"/>
      <c r="X60" s="60">
        <f>E60</f>
        <v>0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187">
        <f>SUM(AN56:AN59)</f>
        <v>30000</v>
      </c>
      <c r="AO60" s="187">
        <f>SUM(AO56:AO59)</f>
        <v>30000</v>
      </c>
      <c r="AP60" s="187">
        <f>SUM(AP56:AP59)</f>
        <v>30000</v>
      </c>
      <c r="AQ60" s="187">
        <f>SUM(AQ56:AQ59)</f>
        <v>30000</v>
      </c>
      <c r="AR60" s="187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85">
        <f>IF(E60&gt;G60,IF(Spielplan!E60&gt;Spielplan!G60,Punktemodus!$B$3,0),0)</f>
        <v>0</v>
      </c>
      <c r="BK60" s="85">
        <f>IF(E60=G60,IF(Spielplan!E60=Spielplan!G60,Punktemodus!$B$3,0),0)</f>
        <v>10</v>
      </c>
      <c r="BL60" s="85">
        <f>IF(E60&lt;G60,IF(Spielplan!E60&lt;Spielplan!G60,Punktemodus!$B$3,0),0)</f>
        <v>0</v>
      </c>
      <c r="BM60" s="85">
        <f>IF(E60=Spielplan!E60,IF(G60=Spielplan!G60,Punktemodus!$B$5,0),0)</f>
        <v>3</v>
      </c>
      <c r="BN60" s="85">
        <f>IF(E60=Spielplan!E60,Punktemodus!$B$7,0)</f>
        <v>1</v>
      </c>
      <c r="BO60" s="85">
        <f>IF(G60=Spielplan!G60,Punktemodus!$B$7,0)</f>
        <v>1</v>
      </c>
      <c r="BP60" s="137">
        <f>IF(Spielplan!E60="",0,SUM(BJ60:BO60))</f>
        <v>0</v>
      </c>
      <c r="BQ60" s="60"/>
      <c r="BR60" s="141"/>
      <c r="BS60" s="153" t="s">
        <v>123</v>
      </c>
      <c r="BT60" s="144" t="str">
        <f>Spielplan!$BL$24</f>
        <v/>
      </c>
      <c r="BU60" s="145"/>
      <c r="BV60" s="146">
        <f>Spielplan!$BN$24</f>
        <v>0</v>
      </c>
      <c r="BW60" s="147"/>
      <c r="BX60" s="148">
        <f>IF(BT24=BT60,Punktemodus!$B$11,0)</f>
        <v>10</v>
      </c>
      <c r="BY60" s="148">
        <f>IF(BT60=BT41,Punktemodus!B13,0)</f>
        <v>5</v>
      </c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44" t="str">
        <f>Spielplan!$CC$24</f>
        <v/>
      </c>
      <c r="CL60" s="145"/>
      <c r="CM60" s="146">
        <f>Spielplan!$CE$24</f>
        <v>0</v>
      </c>
      <c r="CN60" s="134"/>
      <c r="CO60" s="134">
        <f>IF(OR(CK60=CK23,CK60=CK24),Punktemodus!B21,0)</f>
        <v>40</v>
      </c>
      <c r="CP60" s="134"/>
      <c r="CQ60" s="373"/>
      <c r="CR60" s="374"/>
      <c r="CS60" s="374"/>
      <c r="CT60" s="374"/>
      <c r="CU60" s="374"/>
      <c r="CV60" s="375"/>
      <c r="CW60" s="134"/>
    </row>
    <row r="61" spans="1:101" ht="18.75" customHeight="1" thickBot="1" x14ac:dyDescent="0.3">
      <c r="A61" s="60"/>
      <c r="B61" s="60"/>
      <c r="C61" s="193" t="str">
        <f>H56</f>
        <v>Ecuador</v>
      </c>
      <c r="D61" s="194"/>
      <c r="E61" s="104"/>
      <c r="F61" s="93"/>
      <c r="G61" s="104"/>
      <c r="H61" s="193" t="str">
        <f>C57</f>
        <v>Frankreich</v>
      </c>
      <c r="I61" s="194"/>
      <c r="J61" s="60"/>
      <c r="K61" s="60" t="s">
        <v>100</v>
      </c>
      <c r="L61" s="60">
        <f t="shared" si="16"/>
        <v>0</v>
      </c>
      <c r="M61" s="60"/>
      <c r="N61" s="60">
        <f>IF($E61="",0,IF($E61&gt;$G61,3,IF($E61=$G61,1,0)))</f>
        <v>0</v>
      </c>
      <c r="O61" s="60">
        <f>IF($G61="",0,IF($E61&gt;$G61,0,IF($E61=$G61,1,3)))</f>
        <v>0</v>
      </c>
      <c r="P61" s="60"/>
      <c r="Q61" s="60"/>
      <c r="R61" s="60">
        <f>E61</f>
        <v>0</v>
      </c>
      <c r="S61" s="60">
        <f>G61</f>
        <v>0</v>
      </c>
      <c r="T61" s="60"/>
      <c r="U61" s="60"/>
      <c r="V61" s="60">
        <f>G61</f>
        <v>0</v>
      </c>
      <c r="W61" s="60">
        <f>E61</f>
        <v>0</v>
      </c>
      <c r="X61" s="60"/>
      <c r="Y61" s="60"/>
      <c r="Z61" s="60" t="s">
        <v>30</v>
      </c>
      <c r="AA61" s="60"/>
      <c r="AB61" s="60"/>
      <c r="AC61" s="60"/>
      <c r="AD61" s="60"/>
      <c r="AE61" s="60"/>
      <c r="AF61" s="60"/>
      <c r="AG61" s="60" t="b">
        <f>OR(AG56=AG57,AG56=AG58,AG56=AG59,AG57=AG58,AG57=AG59,AG58=AG59)</f>
        <v>1</v>
      </c>
      <c r="AH61" s="60"/>
      <c r="AI61" s="60"/>
      <c r="AJ61" s="60"/>
      <c r="AK61" s="60"/>
      <c r="AL61" s="60"/>
      <c r="AM61" s="60"/>
      <c r="AN61" s="60"/>
      <c r="AO61" s="60" t="s">
        <v>34</v>
      </c>
      <c r="AP61" s="60"/>
      <c r="AQ61" s="60"/>
      <c r="AR61" s="60" t="b">
        <f>OR(AR56=AR57,AR56=AR58,AR56=AR59,AR57=AR58,AR57=AR59,AR58=AR59)</f>
        <v>1</v>
      </c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85">
        <f>IF(E61&gt;G61,IF(Spielplan!E61&gt;Spielplan!G61,Punktemodus!$B$3,0),0)</f>
        <v>0</v>
      </c>
      <c r="BK61" s="85">
        <f>IF(E61=G61,IF(Spielplan!E61=Spielplan!G61,Punktemodus!$B$3,0),0)</f>
        <v>10</v>
      </c>
      <c r="BL61" s="85">
        <f>IF(E61&lt;G61,IF(Spielplan!E61&lt;Spielplan!G61,Punktemodus!$B$3,0),0)</f>
        <v>0</v>
      </c>
      <c r="BM61" s="85">
        <f>IF(E61=Spielplan!E61,IF(G61=Spielplan!G61,Punktemodus!$B$5,0),0)</f>
        <v>3</v>
      </c>
      <c r="BN61" s="85">
        <f>IF(E61=Spielplan!E61,Punktemodus!$B$7,0)</f>
        <v>1</v>
      </c>
      <c r="BO61" s="85">
        <f>IF(G61=Spielplan!G61,Punktemodus!$B$7,0)</f>
        <v>1</v>
      </c>
      <c r="BP61" s="137">
        <f>IF(Spielplan!E61="",0,SUM(BJ61:BO61))</f>
        <v>0</v>
      </c>
      <c r="BQ61" s="60"/>
      <c r="BR61" s="141"/>
      <c r="BS61" s="149" t="s">
        <v>124</v>
      </c>
      <c r="BT61" s="144" t="str">
        <f>Spielplan!$BL$25</f>
        <v/>
      </c>
      <c r="BU61" s="145"/>
      <c r="BV61" s="146">
        <f>Spielplan!$BN$25</f>
        <v>0</v>
      </c>
      <c r="BW61" s="134"/>
      <c r="BX61" s="148">
        <f>IF(BT25=BT61,Punktemodus!$B$11,0)</f>
        <v>10</v>
      </c>
      <c r="BY61" s="148">
        <f>IF(BT61=BT40,Punktemodus!B13,0)</f>
        <v>5</v>
      </c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55"/>
      <c r="CR61" s="142" t="s">
        <v>136</v>
      </c>
      <c r="CS61" s="155"/>
      <c r="CT61" s="155"/>
      <c r="CU61" s="155"/>
      <c r="CV61" s="155"/>
      <c r="CW61" s="134"/>
    </row>
    <row r="62" spans="1:101" ht="18.75" customHeight="1" thickBot="1" x14ac:dyDescent="0.25">
      <c r="A62" s="60"/>
      <c r="B62" s="60"/>
      <c r="C62" s="136" t="str">
        <f>IF(G61="","",IF(AR61=TRUE,"Achtung: Fehler in Tabelle!",""))</f>
        <v/>
      </c>
      <c r="D62" s="60"/>
      <c r="E62" s="85"/>
      <c r="F62" s="60"/>
      <c r="G62" s="85"/>
      <c r="H62" s="60"/>
      <c r="I62" s="60"/>
      <c r="J62" s="60"/>
      <c r="K62" s="60"/>
      <c r="L62" s="60"/>
      <c r="M62" s="60">
        <f t="shared" ref="M62:X62" si="19">SUM(M56:M61)</f>
        <v>0</v>
      </c>
      <c r="N62" s="60">
        <f t="shared" si="19"/>
        <v>0</v>
      </c>
      <c r="O62" s="60">
        <f t="shared" si="19"/>
        <v>0</v>
      </c>
      <c r="P62" s="60">
        <f t="shared" si="19"/>
        <v>0</v>
      </c>
      <c r="Q62" s="60">
        <f t="shared" si="19"/>
        <v>0</v>
      </c>
      <c r="R62" s="60">
        <f t="shared" si="19"/>
        <v>0</v>
      </c>
      <c r="S62" s="60">
        <f t="shared" si="19"/>
        <v>0</v>
      </c>
      <c r="T62" s="60">
        <f t="shared" si="19"/>
        <v>0</v>
      </c>
      <c r="U62" s="60">
        <f t="shared" si="19"/>
        <v>0</v>
      </c>
      <c r="V62" s="60">
        <f t="shared" si="19"/>
        <v>0</v>
      </c>
      <c r="W62" s="60">
        <f t="shared" si="19"/>
        <v>0</v>
      </c>
      <c r="X62" s="60">
        <f t="shared" si="19"/>
        <v>0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160">
        <f>SUM(BP56:BP61)</f>
        <v>0</v>
      </c>
      <c r="BQ62" s="60"/>
      <c r="BR62" s="141"/>
      <c r="BS62" s="150"/>
      <c r="BT62" s="134"/>
      <c r="BU62" s="134"/>
      <c r="BV62" s="134"/>
      <c r="BW62" s="134"/>
      <c r="BX62" s="148"/>
      <c r="BY62" s="148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370" t="str">
        <f>Spielplan!$CI$26</f>
        <v/>
      </c>
      <c r="CR62" s="371"/>
      <c r="CS62" s="371"/>
      <c r="CT62" s="371"/>
      <c r="CU62" s="371"/>
      <c r="CV62" s="372"/>
      <c r="CW62" s="134"/>
    </row>
    <row r="63" spans="1:101" ht="18.75" customHeight="1" thickBot="1" x14ac:dyDescent="0.3">
      <c r="A63" s="60"/>
      <c r="B63" s="60"/>
      <c r="C63" s="60"/>
      <c r="D63" s="60"/>
      <c r="E63" s="85"/>
      <c r="F63" s="60"/>
      <c r="G63" s="85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138"/>
      <c r="BQ63" s="60"/>
      <c r="BR63" s="141"/>
      <c r="BS63" s="134"/>
      <c r="BT63" s="134"/>
      <c r="BU63" s="134"/>
      <c r="BV63" s="134"/>
      <c r="BW63" s="134"/>
      <c r="BX63" s="148"/>
      <c r="BY63" s="148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54" t="s">
        <v>131</v>
      </c>
      <c r="CM63" s="134"/>
      <c r="CN63" s="134"/>
      <c r="CO63" s="134"/>
      <c r="CP63" s="134"/>
      <c r="CQ63" s="373"/>
      <c r="CR63" s="374"/>
      <c r="CS63" s="374"/>
      <c r="CT63" s="374"/>
      <c r="CU63" s="374"/>
      <c r="CV63" s="375"/>
      <c r="CW63" s="134"/>
    </row>
    <row r="64" spans="1:101" ht="18.75" customHeight="1" thickBot="1" x14ac:dyDescent="0.3">
      <c r="A64" s="60"/>
      <c r="B64" s="60"/>
      <c r="C64" s="60"/>
      <c r="D64" s="60"/>
      <c r="E64" s="85"/>
      <c r="F64" s="60"/>
      <c r="G64" s="85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138"/>
      <c r="BQ64" s="60"/>
      <c r="BR64" s="141"/>
      <c r="BS64" s="153" t="s">
        <v>20</v>
      </c>
      <c r="BT64" s="144" t="str">
        <f>Spielplan!$BL$28</f>
        <v/>
      </c>
      <c r="BU64" s="145"/>
      <c r="BV64" s="146">
        <f>Spielplan!$BN$28</f>
        <v>0</v>
      </c>
      <c r="BW64" s="147"/>
      <c r="BX64" s="148">
        <f>IF(BT28=BT64,Punktemodus!$B$11,0)</f>
        <v>10</v>
      </c>
      <c r="BY64" s="148">
        <f>IF(BT64=BT13,Punktemodus!B13,0)</f>
        <v>5</v>
      </c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55"/>
      <c r="CR64" s="142" t="s">
        <v>137</v>
      </c>
      <c r="CS64" s="155"/>
      <c r="CT64" s="155"/>
      <c r="CU64" s="155"/>
      <c r="CV64" s="155"/>
      <c r="CW64" s="134"/>
    </row>
    <row r="65" spans="1:101" ht="18.75" customHeight="1" thickBot="1" x14ac:dyDescent="0.3">
      <c r="A65" s="60"/>
      <c r="B65" s="60"/>
      <c r="C65" s="88" t="s">
        <v>91</v>
      </c>
      <c r="D65" s="60"/>
      <c r="E65" s="85"/>
      <c r="F65" s="60"/>
      <c r="G65" s="85"/>
      <c r="H65" s="60"/>
      <c r="I65" s="60"/>
      <c r="J65" s="60"/>
      <c r="K65" s="60"/>
      <c r="L65" s="60"/>
      <c r="M65" s="60" t="s">
        <v>4</v>
      </c>
      <c r="N65" s="60"/>
      <c r="O65" s="60"/>
      <c r="P65" s="60"/>
      <c r="Q65" s="60" t="s">
        <v>6</v>
      </c>
      <c r="R65" s="60"/>
      <c r="S65" s="60"/>
      <c r="T65" s="60"/>
      <c r="U65" s="60" t="s">
        <v>7</v>
      </c>
      <c r="V65" s="60"/>
      <c r="W65" s="60"/>
      <c r="X65" s="60"/>
      <c r="Y65" s="60"/>
      <c r="Z65" s="60" t="s">
        <v>4</v>
      </c>
      <c r="AA65" s="60" t="s">
        <v>5</v>
      </c>
      <c r="AB65" s="60"/>
      <c r="AC65" s="60"/>
      <c r="AD65" s="60" t="s">
        <v>9</v>
      </c>
      <c r="AE65" s="60"/>
      <c r="AF65" s="60"/>
      <c r="AG65" s="60"/>
      <c r="AH65" s="60" t="s">
        <v>32</v>
      </c>
      <c r="AI65" s="60"/>
      <c r="AJ65" s="60"/>
      <c r="AK65" s="60"/>
      <c r="AL65" s="60"/>
      <c r="AM65" s="60"/>
      <c r="AN65" s="60" t="s">
        <v>35</v>
      </c>
      <c r="AO65" s="60"/>
      <c r="AP65" s="60"/>
      <c r="AQ65" s="60"/>
      <c r="AR65" s="60"/>
      <c r="AS65" s="60" t="s">
        <v>33</v>
      </c>
      <c r="AT65" s="60"/>
      <c r="AU65" s="60"/>
      <c r="AV65" s="60"/>
      <c r="AW65" s="60"/>
      <c r="AX65" s="60"/>
      <c r="AY65" s="60"/>
      <c r="AZ65" s="60"/>
      <c r="BA65" s="60"/>
      <c r="BB65" s="89" t="s">
        <v>10</v>
      </c>
      <c r="BC65" s="60"/>
      <c r="BD65" s="90" t="s">
        <v>4</v>
      </c>
      <c r="BE65" s="60"/>
      <c r="BF65" s="61" t="s">
        <v>5</v>
      </c>
      <c r="BG65" s="60"/>
      <c r="BH65" s="60"/>
      <c r="BI65" s="85"/>
      <c r="BJ65" s="60"/>
      <c r="BK65" s="60"/>
      <c r="BL65" s="60"/>
      <c r="BM65" s="60"/>
      <c r="BN65" s="60"/>
      <c r="BO65" s="60"/>
      <c r="BP65" s="138"/>
      <c r="BQ65" s="85"/>
      <c r="BR65" s="141"/>
      <c r="BS65" s="149" t="s">
        <v>125</v>
      </c>
      <c r="BT65" s="144" t="str">
        <f>Spielplan!$BL$29</f>
        <v/>
      </c>
      <c r="BU65" s="145"/>
      <c r="BV65" s="146">
        <f>Spielplan!$BN$29</f>
        <v>0</v>
      </c>
      <c r="BW65" s="134"/>
      <c r="BX65" s="148">
        <f>IF(BT29=BT65,Punktemodus!$B$11,0)</f>
        <v>10</v>
      </c>
      <c r="BY65" s="148">
        <f>IF(BT65=BT12,Punktemodus!B13,0)</f>
        <v>5</v>
      </c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44" t="str">
        <f>Spielplan!$CC$29</f>
        <v/>
      </c>
      <c r="CL65" s="145"/>
      <c r="CM65" s="146">
        <f>Spielplan!$CE$29</f>
        <v>0</v>
      </c>
      <c r="CN65" s="134"/>
      <c r="CO65" s="134"/>
      <c r="CP65" s="134"/>
      <c r="CQ65" s="370" t="str">
        <f>Spielplan!$CI$29</f>
        <v/>
      </c>
      <c r="CR65" s="371"/>
      <c r="CS65" s="371"/>
      <c r="CT65" s="371"/>
      <c r="CU65" s="371"/>
      <c r="CV65" s="372"/>
      <c r="CW65" s="134"/>
    </row>
    <row r="66" spans="1:101" ht="18.75" customHeight="1" thickBot="1" x14ac:dyDescent="0.3">
      <c r="A66" s="60"/>
      <c r="B66" s="60"/>
      <c r="C66" s="60"/>
      <c r="D66" s="60"/>
      <c r="E66" s="85"/>
      <c r="F66" s="60"/>
      <c r="G66" s="85"/>
      <c r="H66" s="60"/>
      <c r="I66" s="60"/>
      <c r="J66" s="60"/>
      <c r="K66" s="60"/>
      <c r="L66" s="60"/>
      <c r="M66" s="60" t="s">
        <v>0</v>
      </c>
      <c r="N66" s="60" t="s">
        <v>1</v>
      </c>
      <c r="O66" s="60" t="s">
        <v>2</v>
      </c>
      <c r="P66" s="60" t="s">
        <v>3</v>
      </c>
      <c r="Q66" s="60" t="s">
        <v>0</v>
      </c>
      <c r="R66" s="60" t="s">
        <v>1</v>
      </c>
      <c r="S66" s="60" t="s">
        <v>2</v>
      </c>
      <c r="T66" s="60" t="s">
        <v>3</v>
      </c>
      <c r="U66" s="60" t="s">
        <v>0</v>
      </c>
      <c r="V66" s="60" t="s">
        <v>1</v>
      </c>
      <c r="W66" s="60" t="s">
        <v>2</v>
      </c>
      <c r="X66" s="60" t="s">
        <v>3</v>
      </c>
      <c r="Y66" s="60"/>
      <c r="Z66" s="60" t="s">
        <v>8</v>
      </c>
      <c r="AA66" s="60"/>
      <c r="AB66" s="60"/>
      <c r="AC66" s="60"/>
      <c r="AD66" s="60"/>
      <c r="AE66" s="60"/>
      <c r="AF66" s="60"/>
      <c r="AG66" s="60"/>
      <c r="AH66" s="60" t="s">
        <v>31</v>
      </c>
      <c r="AI66" s="60"/>
      <c r="AJ66" s="60"/>
      <c r="AK66" s="60"/>
      <c r="AL66" s="60"/>
      <c r="AM66" s="60"/>
      <c r="AN66" s="60" t="str">
        <f>AI67</f>
        <v>Argentinien</v>
      </c>
      <c r="AO66" s="60" t="str">
        <f>AI68</f>
        <v>Bosnien</v>
      </c>
      <c r="AP66" s="60" t="str">
        <f>AI69</f>
        <v>Iran</v>
      </c>
      <c r="AQ66" s="60" t="str">
        <f>AI70</f>
        <v>Nigeria</v>
      </c>
      <c r="AR66" s="60"/>
      <c r="AS66" s="60" t="s">
        <v>31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85"/>
      <c r="BJ66" s="85"/>
      <c r="BK66" s="85"/>
      <c r="BL66" s="85"/>
      <c r="BM66" s="85"/>
      <c r="BN66" s="85"/>
      <c r="BO66" s="85"/>
      <c r="BP66" s="137"/>
      <c r="BQ66" s="85"/>
      <c r="BR66" s="141"/>
      <c r="BS66" s="150"/>
      <c r="BT66" s="134"/>
      <c r="BU66" s="134"/>
      <c r="BV66" s="134"/>
      <c r="BW66" s="134"/>
      <c r="BX66" s="148"/>
      <c r="BY66" s="148"/>
      <c r="BZ66" s="134"/>
      <c r="CA66" s="144" t="str">
        <f>Spielplan!$BS$30</f>
        <v/>
      </c>
      <c r="CB66" s="145"/>
      <c r="CC66" s="146">
        <f>Spielplan!$BU$30</f>
        <v>0</v>
      </c>
      <c r="CD66" s="147"/>
      <c r="CE66" s="134">
        <f>IF(CA66=CA30,Punktemodus!B15,0)</f>
        <v>20</v>
      </c>
      <c r="CF66" s="148">
        <f>IF(OR(CA66=$CA$14,CA66=$CA$15,CA66=$CA$22,CA66=$CA$23,CA66=$CA$31,CA66=$CA$38,CA66=$CA$39),Punktemodus!B17,0)</f>
        <v>10</v>
      </c>
      <c r="CG66" s="134"/>
      <c r="CH66" s="134"/>
      <c r="CI66" s="134"/>
      <c r="CJ66" s="134"/>
      <c r="CK66" s="144" t="str">
        <f>Spielplan!$CC$30</f>
        <v/>
      </c>
      <c r="CL66" s="145"/>
      <c r="CM66" s="146">
        <f>Spielplan!$CE$30</f>
        <v>0</v>
      </c>
      <c r="CN66" s="134"/>
      <c r="CO66" s="134"/>
      <c r="CP66" s="134"/>
      <c r="CQ66" s="373"/>
      <c r="CR66" s="374"/>
      <c r="CS66" s="374"/>
      <c r="CT66" s="374"/>
      <c r="CU66" s="374"/>
      <c r="CV66" s="375"/>
      <c r="CW66" s="134"/>
    </row>
    <row r="67" spans="1:101" ht="18.75" customHeight="1" thickBot="1" x14ac:dyDescent="0.3">
      <c r="A67" s="60"/>
      <c r="B67" s="60"/>
      <c r="C67" s="200" t="str">
        <f>Spielplan!$C$67</f>
        <v>Argentinien</v>
      </c>
      <c r="D67" s="201"/>
      <c r="E67" s="104"/>
      <c r="F67" s="93"/>
      <c r="G67" s="104"/>
      <c r="H67" s="200" t="str">
        <f>Spielplan!$H$67</f>
        <v>Bosnien</v>
      </c>
      <c r="I67" s="201"/>
      <c r="J67" s="60"/>
      <c r="K67" s="60" t="s">
        <v>101</v>
      </c>
      <c r="L67" s="60">
        <f t="shared" ref="L67:L72" si="20">IF(E67-G67&gt;0,1,IF(G67=E67,0,-1))</f>
        <v>0</v>
      </c>
      <c r="M67" s="60">
        <f>IF($E67="",0,IF($E67&gt;$G67,3,IF($E67=G67,1,0)))</f>
        <v>0</v>
      </c>
      <c r="N67" s="60">
        <f>IF($G67="",0,IF($E67&gt;$G67,0,IF($E67=G67,1,3)))</f>
        <v>0</v>
      </c>
      <c r="O67" s="60"/>
      <c r="P67" s="60"/>
      <c r="Q67" s="60">
        <f>E67</f>
        <v>0</v>
      </c>
      <c r="R67" s="60">
        <f>G67</f>
        <v>0</v>
      </c>
      <c r="S67" s="60"/>
      <c r="T67" s="60"/>
      <c r="U67" s="60">
        <f>G67</f>
        <v>0</v>
      </c>
      <c r="V67" s="60">
        <f>E67</f>
        <v>0</v>
      </c>
      <c r="W67" s="60"/>
      <c r="X67" s="60"/>
      <c r="Y67" s="60"/>
      <c r="Z67" s="60">
        <f>M73</f>
        <v>0</v>
      </c>
      <c r="AA67" s="60">
        <f>Q73</f>
        <v>0</v>
      </c>
      <c r="AB67" s="60">
        <f>U73</f>
        <v>0</v>
      </c>
      <c r="AC67" s="60">
        <f>AA67-AB67</f>
        <v>0</v>
      </c>
      <c r="AD67" s="60">
        <f>IF(Z67&gt;Z68,-1,0)</f>
        <v>0</v>
      </c>
      <c r="AE67" s="60">
        <f>IF(Z67&gt;Z69,-1,0)</f>
        <v>0</v>
      </c>
      <c r="AF67" s="60">
        <f>IF(Z67&gt;Z70,-1,0)</f>
        <v>0</v>
      </c>
      <c r="AG67" s="60">
        <f>10000-(AJ67*1000+AM67*100+AK67*10)</f>
        <v>10000</v>
      </c>
      <c r="AH67" s="90">
        <f>RANK(AG67,AG67:AG70,1)</f>
        <v>1</v>
      </c>
      <c r="AI67" s="60" t="str">
        <f>C67</f>
        <v>Argentinien</v>
      </c>
      <c r="AJ67" s="60">
        <f t="shared" ref="AJ67:AL70" si="21">Z67</f>
        <v>0</v>
      </c>
      <c r="AK67" s="60">
        <f t="shared" si="21"/>
        <v>0</v>
      </c>
      <c r="AL67" s="60">
        <f t="shared" si="21"/>
        <v>0</v>
      </c>
      <c r="AM67" s="60">
        <f>AK67-AL67</f>
        <v>0</v>
      </c>
      <c r="AN67" s="187"/>
      <c r="AO67" s="187">
        <f>IF(AG68=AG67,IF(G67&gt;E67,AG68-0.1,AG68),AG68)</f>
        <v>10000</v>
      </c>
      <c r="AP67" s="187">
        <f>IF(AG69=AG67,IF(G69&gt;E69,AG69-0.1,AG69),AG69)</f>
        <v>10000</v>
      </c>
      <c r="AQ67" s="187">
        <f>IF(AG70=AG67,IF(G71&gt;E71,AG70-0.1,AG70),AG70)</f>
        <v>10000</v>
      </c>
      <c r="AR67" s="187">
        <f>AN71</f>
        <v>30000</v>
      </c>
      <c r="AS67" s="90">
        <f>RANK(AR67,AR67:AR70,1)</f>
        <v>1</v>
      </c>
      <c r="AT67" s="60" t="str">
        <f t="shared" ref="AT67:AW70" si="22">AI67</f>
        <v>Argentinien</v>
      </c>
      <c r="AU67" s="60">
        <f t="shared" si="22"/>
        <v>0</v>
      </c>
      <c r="AV67" s="60">
        <f t="shared" si="22"/>
        <v>0</v>
      </c>
      <c r="AW67" s="60">
        <f t="shared" si="22"/>
        <v>0</v>
      </c>
      <c r="AX67" s="60"/>
      <c r="AY67" s="60"/>
      <c r="AZ67" s="60"/>
      <c r="BA67" s="202">
        <v>1</v>
      </c>
      <c r="BB67" s="200" t="str">
        <f>VLOOKUP(1,AS67:AT70,2,FALSE)</f>
        <v>Argentinien</v>
      </c>
      <c r="BC67" s="201"/>
      <c r="BD67" s="203">
        <f>VLOOKUP(1,AS67:AW70,3,FALSE)</f>
        <v>0</v>
      </c>
      <c r="BE67" s="204">
        <f>VLOOKUP(1,AS67:AW70,4,FALSE)</f>
        <v>0</v>
      </c>
      <c r="BF67" s="93" t="s">
        <v>12</v>
      </c>
      <c r="BG67" s="204">
        <f>VLOOKUP(1,AS67:AW70,5,FALSE)</f>
        <v>0</v>
      </c>
      <c r="BH67" s="205" t="s">
        <v>126</v>
      </c>
      <c r="BI67" s="85"/>
      <c r="BJ67" s="85">
        <f>IF(E67&gt;G67,IF(Spielplan!E67&gt;Spielplan!G67,Punktemodus!$B$3,0),0)</f>
        <v>0</v>
      </c>
      <c r="BK67" s="85">
        <f>IF(E67=G67,IF(Spielplan!E67=Spielplan!G67,Punktemodus!$B$3,0),0)</f>
        <v>10</v>
      </c>
      <c r="BL67" s="85">
        <f>IF(E67&lt;G67,IF(Spielplan!E67&lt;Spielplan!G67,Punktemodus!$B$3,0),0)</f>
        <v>0</v>
      </c>
      <c r="BM67" s="85">
        <f>IF(E67=Spielplan!E67,IF(G67=Spielplan!G67,Punktemodus!$B$5,0),0)</f>
        <v>3</v>
      </c>
      <c r="BN67" s="85">
        <f>IF(E67=Spielplan!E67,Punktemodus!$B$7,0)</f>
        <v>1</v>
      </c>
      <c r="BO67" s="85">
        <f>IF(G67=Spielplan!G67,Punktemodus!$B$7,0)</f>
        <v>1</v>
      </c>
      <c r="BP67" s="137">
        <f>IF(Spielplan!E67="",0,SUM(BJ67:BO67))</f>
        <v>0</v>
      </c>
      <c r="BQ67" s="85"/>
      <c r="BR67" s="141"/>
      <c r="BS67" s="134"/>
      <c r="BT67" s="134"/>
      <c r="BU67" s="134"/>
      <c r="BV67" s="134"/>
      <c r="BW67" s="134"/>
      <c r="BX67" s="148"/>
      <c r="BY67" s="148"/>
      <c r="BZ67" s="134"/>
      <c r="CA67" s="144" t="str">
        <f>Spielplan!$BS$31</f>
        <v/>
      </c>
      <c r="CB67" s="145"/>
      <c r="CC67" s="146">
        <f>Spielplan!$BU$31</f>
        <v>0</v>
      </c>
      <c r="CD67" s="134"/>
      <c r="CE67" s="134">
        <f>IF(CA67=CA31,Punktemodus!B15,0)</f>
        <v>20</v>
      </c>
      <c r="CF67" s="148">
        <f>IF(OR(CA67=$CA$14,CA67=$CA$15,CA67=$CA$22,CA67=$CA$23,CA67=$CA$30,CA67=$CA$38,CA67=$CA$39),Punktemodus!B17,0)</f>
        <v>10</v>
      </c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55"/>
      <c r="CR67" s="142" t="s">
        <v>138</v>
      </c>
      <c r="CS67" s="155"/>
      <c r="CT67" s="155"/>
      <c r="CU67" s="155"/>
      <c r="CV67" s="155"/>
      <c r="CW67" s="134"/>
    </row>
    <row r="68" spans="1:101" ht="18.75" customHeight="1" thickBot="1" x14ac:dyDescent="0.3">
      <c r="A68" s="60"/>
      <c r="B68" s="60"/>
      <c r="C68" s="206" t="str">
        <f>Spielplan!$C$68</f>
        <v>Iran</v>
      </c>
      <c r="D68" s="207"/>
      <c r="E68" s="104"/>
      <c r="F68" s="93"/>
      <c r="G68" s="104"/>
      <c r="H68" s="206" t="str">
        <f>Spielplan!$H$68</f>
        <v>Nigeria</v>
      </c>
      <c r="I68" s="207"/>
      <c r="J68" s="60"/>
      <c r="K68" s="60" t="s">
        <v>102</v>
      </c>
      <c r="L68" s="60">
        <f t="shared" si="20"/>
        <v>0</v>
      </c>
      <c r="M68" s="60"/>
      <c r="N68" s="60"/>
      <c r="O68" s="60">
        <f>IF($E68="",0,IF($E68&gt;$G68,3,IF($E68=$G68,1,0)))</f>
        <v>0</v>
      </c>
      <c r="P68" s="60">
        <f>IF($G68="",0,IF($E68&gt;$G68,0,IF($E68=$G68,1,3)))</f>
        <v>0</v>
      </c>
      <c r="Q68" s="60"/>
      <c r="R68" s="60"/>
      <c r="S68" s="60">
        <f>E68</f>
        <v>0</v>
      </c>
      <c r="T68" s="60">
        <f>G68</f>
        <v>0</v>
      </c>
      <c r="U68" s="60"/>
      <c r="V68" s="60"/>
      <c r="W68" s="60">
        <f>G68</f>
        <v>0</v>
      </c>
      <c r="X68" s="60">
        <f>E68</f>
        <v>0</v>
      </c>
      <c r="Y68" s="60"/>
      <c r="Z68" s="60">
        <f>N73</f>
        <v>0</v>
      </c>
      <c r="AA68" s="60">
        <f>R73</f>
        <v>0</v>
      </c>
      <c r="AB68" s="60">
        <f>V73</f>
        <v>0</v>
      </c>
      <c r="AC68" s="60">
        <f>AA68-AB68</f>
        <v>0</v>
      </c>
      <c r="AD68" s="60">
        <f>IF(Z68&gt;Z67,-1,0)</f>
        <v>0</v>
      </c>
      <c r="AE68" s="60">
        <f>IF(Z68&gt;Z69,-1,0)</f>
        <v>0</v>
      </c>
      <c r="AF68" s="60">
        <f>IF(Z68&gt;Z70,-1,0)</f>
        <v>0</v>
      </c>
      <c r="AG68" s="60">
        <f>10000-(AJ68*1000+AM68*100+AK68*10)</f>
        <v>10000</v>
      </c>
      <c r="AH68" s="90">
        <f>RANK(AG68,AG67:AG70,1)</f>
        <v>1</v>
      </c>
      <c r="AI68" s="60" t="str">
        <f>H67</f>
        <v>Bosnien</v>
      </c>
      <c r="AJ68" s="60">
        <f t="shared" si="21"/>
        <v>0</v>
      </c>
      <c r="AK68" s="60">
        <f t="shared" si="21"/>
        <v>0</v>
      </c>
      <c r="AL68" s="60">
        <f t="shared" si="21"/>
        <v>0</v>
      </c>
      <c r="AM68" s="60">
        <f>AK68-AL68</f>
        <v>0</v>
      </c>
      <c r="AN68" s="187">
        <f>IF(AG67=AG68,IF(E67&gt;G67,AG67-0.1,AG67),AG67)</f>
        <v>10000</v>
      </c>
      <c r="AO68" s="187"/>
      <c r="AP68" s="187">
        <f>IF(AG69=AG68,IF(G72&gt;E72,AG69-0.1,AG69),AG69)</f>
        <v>10000</v>
      </c>
      <c r="AQ68" s="187">
        <f>IF(AG70=AG68,IF(G70&gt;E70,AG70-0.1,AG70),AG70)</f>
        <v>10000</v>
      </c>
      <c r="AR68" s="187">
        <f>AO71</f>
        <v>30000</v>
      </c>
      <c r="AS68" s="90">
        <f>RANK(AR68,AR67:AR70,1)</f>
        <v>1</v>
      </c>
      <c r="AT68" s="60" t="str">
        <f t="shared" si="22"/>
        <v>Bosnien</v>
      </c>
      <c r="AU68" s="60">
        <f t="shared" si="22"/>
        <v>0</v>
      </c>
      <c r="AV68" s="60">
        <f t="shared" si="22"/>
        <v>0</v>
      </c>
      <c r="AW68" s="60">
        <f t="shared" si="22"/>
        <v>0</v>
      </c>
      <c r="AX68" s="60"/>
      <c r="AY68" s="60"/>
      <c r="AZ68" s="60"/>
      <c r="BA68" s="208">
        <v>2</v>
      </c>
      <c r="BB68" s="206" t="e">
        <f>VLOOKUP(2,AS67:AT70,2,FALSE)</f>
        <v>#N/A</v>
      </c>
      <c r="BC68" s="207"/>
      <c r="BD68" s="209" t="e">
        <f>VLOOKUP(2,AS67:AW70,3,FALSE)</f>
        <v>#N/A</v>
      </c>
      <c r="BE68" s="210" t="e">
        <f>VLOOKUP(2,AS67:AW70,4,FALSE)</f>
        <v>#N/A</v>
      </c>
      <c r="BF68" s="93" t="s">
        <v>12</v>
      </c>
      <c r="BG68" s="210" t="e">
        <f>VLOOKUP(2,AS67:AW70,5,FALSE)</f>
        <v>#N/A</v>
      </c>
      <c r="BH68" s="210" t="s">
        <v>122</v>
      </c>
      <c r="BI68" s="85"/>
      <c r="BJ68" s="85">
        <f>IF(E68&gt;G68,IF(Spielplan!E68&gt;Spielplan!G68,Punktemodus!$B$3,0),0)</f>
        <v>0</v>
      </c>
      <c r="BK68" s="85">
        <f>IF(E68=G68,IF(Spielplan!E68=Spielplan!G68,Punktemodus!$B$3,0),0)</f>
        <v>10</v>
      </c>
      <c r="BL68" s="85">
        <f>IF(E68&lt;G68,IF(Spielplan!E68&lt;Spielplan!G68,Punktemodus!$B$3,0),0)</f>
        <v>0</v>
      </c>
      <c r="BM68" s="85">
        <f>IF(E68=Spielplan!E68,IF(G68=Spielplan!G68,Punktemodus!$B$5,0),0)</f>
        <v>3</v>
      </c>
      <c r="BN68" s="85">
        <f>IF(E68=Spielplan!E68,Punktemodus!$B$7,0)</f>
        <v>1</v>
      </c>
      <c r="BO68" s="85">
        <f>IF(G68=Spielplan!G68,Punktemodus!$B$7,0)</f>
        <v>1</v>
      </c>
      <c r="BP68" s="137">
        <f>IF(Spielplan!E68="",0,SUM(BJ68:BO68))</f>
        <v>0</v>
      </c>
      <c r="BQ68" s="85"/>
      <c r="BR68" s="141"/>
      <c r="BS68" s="153" t="s">
        <v>24</v>
      </c>
      <c r="BT68" s="144" t="str">
        <f>Spielplan!$BL$32</f>
        <v/>
      </c>
      <c r="BU68" s="145"/>
      <c r="BV68" s="146">
        <f>Spielplan!$BN$32</f>
        <v>0</v>
      </c>
      <c r="BW68" s="147"/>
      <c r="BX68" s="148">
        <f>IF(BT32=BT68,Punktemodus!$B$11,0)</f>
        <v>10</v>
      </c>
      <c r="BY68" s="148">
        <f>IF(BT68=BT17,Punktemodus!B13,0)</f>
        <v>5</v>
      </c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370" t="str">
        <f>Spielplan!$CI$32</f>
        <v/>
      </c>
      <c r="CR68" s="371"/>
      <c r="CS68" s="371"/>
      <c r="CT68" s="371"/>
      <c r="CU68" s="371"/>
      <c r="CV68" s="372"/>
      <c r="CW68" s="134"/>
    </row>
    <row r="69" spans="1:101" ht="18.75" customHeight="1" thickBot="1" x14ac:dyDescent="0.3">
      <c r="A69" s="60"/>
      <c r="B69" s="60"/>
      <c r="C69" s="200" t="str">
        <f>C67</f>
        <v>Argentinien</v>
      </c>
      <c r="D69" s="201"/>
      <c r="E69" s="104"/>
      <c r="F69" s="93"/>
      <c r="G69" s="104"/>
      <c r="H69" s="200" t="str">
        <f>C68</f>
        <v>Iran</v>
      </c>
      <c r="I69" s="201"/>
      <c r="J69" s="60"/>
      <c r="K69" s="60" t="s">
        <v>103</v>
      </c>
      <c r="L69" s="60">
        <f t="shared" si="20"/>
        <v>0</v>
      </c>
      <c r="M69" s="60">
        <f>IF($E69="",0,IF($E69&gt;$G69,3,IF($E69=G69,1,0)))</f>
        <v>0</v>
      </c>
      <c r="N69" s="60"/>
      <c r="O69" s="60">
        <f>IF($G69="",0,IF($E69&gt;$G69,0,IF($E69=$G69,1,3)))</f>
        <v>0</v>
      </c>
      <c r="P69" s="60"/>
      <c r="Q69" s="60">
        <f>E69</f>
        <v>0</v>
      </c>
      <c r="R69" s="60"/>
      <c r="S69" s="60">
        <f>G69</f>
        <v>0</v>
      </c>
      <c r="T69" s="60"/>
      <c r="U69" s="60">
        <f>G69</f>
        <v>0</v>
      </c>
      <c r="V69" s="60"/>
      <c r="W69" s="60">
        <f>E69</f>
        <v>0</v>
      </c>
      <c r="X69" s="60"/>
      <c r="Y69" s="60"/>
      <c r="Z69" s="60">
        <f>O73</f>
        <v>0</v>
      </c>
      <c r="AA69" s="60">
        <f>S73</f>
        <v>0</v>
      </c>
      <c r="AB69" s="60">
        <f>W73</f>
        <v>0</v>
      </c>
      <c r="AC69" s="60">
        <f>AA69-AB69</f>
        <v>0</v>
      </c>
      <c r="AD69" s="60">
        <f>IF(Z69&gt;Z67,-1,0)</f>
        <v>0</v>
      </c>
      <c r="AE69" s="60">
        <f>IF(Z69&gt;Z68,-1,0)</f>
        <v>0</v>
      </c>
      <c r="AF69" s="60">
        <f>IF(Z69&gt;Z70,-1,0)</f>
        <v>0</v>
      </c>
      <c r="AG69" s="60">
        <f>10000-(AJ69*1000+AM69*100+AK69*10)</f>
        <v>10000</v>
      </c>
      <c r="AH69" s="90">
        <f>RANK(AG69,AG67:AG70,1)</f>
        <v>1</v>
      </c>
      <c r="AI69" s="60" t="str">
        <f>C68</f>
        <v>Iran</v>
      </c>
      <c r="AJ69" s="60">
        <f t="shared" si="21"/>
        <v>0</v>
      </c>
      <c r="AK69" s="60">
        <f t="shared" si="21"/>
        <v>0</v>
      </c>
      <c r="AL69" s="60">
        <f t="shared" si="21"/>
        <v>0</v>
      </c>
      <c r="AM69" s="60">
        <f>AK69-AL69</f>
        <v>0</v>
      </c>
      <c r="AN69" s="187">
        <f>IF(AG67=AG69,IF(E69&gt;G69,AG67-0.1,AG67),AG67)</f>
        <v>10000</v>
      </c>
      <c r="AO69" s="187">
        <f>IF(AG68=AG69,IF(E72&gt;G72,AG68-0.1,AG68),AG68)</f>
        <v>10000</v>
      </c>
      <c r="AP69" s="187"/>
      <c r="AQ69" s="187">
        <f>IF(AG70=AG69,IF(G68&gt;E68,AG70-0.1,AG70),AG70)</f>
        <v>10000</v>
      </c>
      <c r="AR69" s="187">
        <f>AP71</f>
        <v>30000</v>
      </c>
      <c r="AS69" s="90">
        <f>RANK(AR69,AR67:AR70,1)</f>
        <v>1</v>
      </c>
      <c r="AT69" s="60" t="str">
        <f t="shared" si="22"/>
        <v>Iran</v>
      </c>
      <c r="AU69" s="60">
        <f t="shared" si="22"/>
        <v>0</v>
      </c>
      <c r="AV69" s="60">
        <f t="shared" si="22"/>
        <v>0</v>
      </c>
      <c r="AW69" s="60">
        <f t="shared" si="22"/>
        <v>0</v>
      </c>
      <c r="AX69" s="60"/>
      <c r="AY69" s="60"/>
      <c r="AZ69" s="60"/>
      <c r="BA69" s="113">
        <v>3</v>
      </c>
      <c r="BB69" s="114" t="e">
        <f>VLOOKUP(3,AS67:AT70,2,FALSE)</f>
        <v>#N/A</v>
      </c>
      <c r="BC69" s="115"/>
      <c r="BD69" s="116" t="e">
        <f>VLOOKUP(3,AS67:AW70,3,FALSE)</f>
        <v>#N/A</v>
      </c>
      <c r="BE69" s="116" t="e">
        <f>VLOOKUP(3,AS67:AW70,4,FALSE)</f>
        <v>#N/A</v>
      </c>
      <c r="BF69" s="93" t="s">
        <v>12</v>
      </c>
      <c r="BG69" s="116" t="e">
        <f>VLOOKUP(3,AS67:AW70,5,FALSE)</f>
        <v>#N/A</v>
      </c>
      <c r="BH69" s="60"/>
      <c r="BI69" s="85"/>
      <c r="BJ69" s="85">
        <f>IF(E69&gt;G69,IF(Spielplan!E69&gt;Spielplan!G69,Punktemodus!$B$3,0),0)</f>
        <v>0</v>
      </c>
      <c r="BK69" s="85">
        <f>IF(E69=G69,IF(Spielplan!E69=Spielplan!G69,Punktemodus!$B$3,0),0)</f>
        <v>10</v>
      </c>
      <c r="BL69" s="85">
        <f>IF(E69&lt;G69,IF(Spielplan!E69&lt;Spielplan!G69,Punktemodus!$B$3,0),0)</f>
        <v>0</v>
      </c>
      <c r="BM69" s="85">
        <f>IF(E69=Spielplan!E69,IF(G69=Spielplan!G69,Punktemodus!$B$5,0),0)</f>
        <v>3</v>
      </c>
      <c r="BN69" s="85">
        <f>IF(E69=Spielplan!E69,Punktemodus!$B$7,0)</f>
        <v>1</v>
      </c>
      <c r="BO69" s="85">
        <f>IF(G69=Spielplan!G69,Punktemodus!$B$7,0)</f>
        <v>1</v>
      </c>
      <c r="BP69" s="137">
        <f>IF(Spielplan!E69="",0,SUM(BJ69:BO69))</f>
        <v>0</v>
      </c>
      <c r="BQ69" s="85"/>
      <c r="BR69" s="141"/>
      <c r="BS69" s="149" t="s">
        <v>23</v>
      </c>
      <c r="BT69" s="144" t="str">
        <f>Spielplan!$BL$33</f>
        <v/>
      </c>
      <c r="BU69" s="145"/>
      <c r="BV69" s="146">
        <f>Spielplan!$BN$33</f>
        <v>0</v>
      </c>
      <c r="BW69" s="134"/>
      <c r="BX69" s="148">
        <f>IF(BT33=BT69,Punktemodus!$B$11,0)</f>
        <v>10</v>
      </c>
      <c r="BY69" s="148">
        <f>IF(BT69=BT16,Punktemodus!B13,0)</f>
        <v>5</v>
      </c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373"/>
      <c r="CR69" s="374"/>
      <c r="CS69" s="374"/>
      <c r="CT69" s="374"/>
      <c r="CU69" s="374"/>
      <c r="CV69" s="375"/>
      <c r="CW69" s="134"/>
    </row>
    <row r="70" spans="1:101" ht="18.75" customHeight="1" thickBot="1" x14ac:dyDescent="0.3">
      <c r="A70" s="60"/>
      <c r="B70" s="60"/>
      <c r="C70" s="206" t="str">
        <f>H67</f>
        <v>Bosnien</v>
      </c>
      <c r="D70" s="207"/>
      <c r="E70" s="104"/>
      <c r="F70" s="93"/>
      <c r="G70" s="104"/>
      <c r="H70" s="206" t="str">
        <f>H68</f>
        <v>Nigeria</v>
      </c>
      <c r="I70" s="207"/>
      <c r="J70" s="60"/>
      <c r="K70" s="60" t="s">
        <v>104</v>
      </c>
      <c r="L70" s="60">
        <f t="shared" si="20"/>
        <v>0</v>
      </c>
      <c r="M70" s="60"/>
      <c r="N70" s="60">
        <f>IF($E70="",0,IF($E70&gt;$G70,3,IF($E70=$G70,1,0)))</f>
        <v>0</v>
      </c>
      <c r="O70" s="60"/>
      <c r="P70" s="60">
        <f>IF($G70="",0,IF($E70&gt;$G70,0,IF($E70=$G70,1,3)))</f>
        <v>0</v>
      </c>
      <c r="Q70" s="60"/>
      <c r="R70" s="60">
        <f>E70</f>
        <v>0</v>
      </c>
      <c r="S70" s="60"/>
      <c r="T70" s="60">
        <f>G70</f>
        <v>0</v>
      </c>
      <c r="U70" s="60"/>
      <c r="V70" s="60">
        <f>G70</f>
        <v>0</v>
      </c>
      <c r="W70" s="60"/>
      <c r="X70" s="60">
        <f>E70</f>
        <v>0</v>
      </c>
      <c r="Y70" s="60"/>
      <c r="Z70" s="60">
        <f>P73</f>
        <v>0</v>
      </c>
      <c r="AA70" s="60">
        <f>T73</f>
        <v>0</v>
      </c>
      <c r="AB70" s="60">
        <f>X73</f>
        <v>0</v>
      </c>
      <c r="AC70" s="60">
        <f>AA70-AB70</f>
        <v>0</v>
      </c>
      <c r="AD70" s="60">
        <f>IF(Z70&gt;Z67,-1,0)</f>
        <v>0</v>
      </c>
      <c r="AE70" s="60">
        <f>IF(Z70&gt;Z68,-1,0)</f>
        <v>0</v>
      </c>
      <c r="AF70" s="60">
        <f>IF(Z70&gt;Z69,-1,0)</f>
        <v>0</v>
      </c>
      <c r="AG70" s="60">
        <f>10000-(AJ70*1000+AM70*100+AK70*10)</f>
        <v>10000</v>
      </c>
      <c r="AH70" s="90">
        <f>RANK(AG70,AG67:AG70,1)</f>
        <v>1</v>
      </c>
      <c r="AI70" s="60" t="str">
        <f>H68</f>
        <v>Nigeria</v>
      </c>
      <c r="AJ70" s="60">
        <f t="shared" si="21"/>
        <v>0</v>
      </c>
      <c r="AK70" s="60">
        <f t="shared" si="21"/>
        <v>0</v>
      </c>
      <c r="AL70" s="60">
        <f t="shared" si="21"/>
        <v>0</v>
      </c>
      <c r="AM70" s="60">
        <f>AK70-AL70</f>
        <v>0</v>
      </c>
      <c r="AN70" s="187">
        <f>IF(AG67=AG70,IF(E71&gt;G71,AG67-0.1,AG67),AG67)</f>
        <v>10000</v>
      </c>
      <c r="AO70" s="187">
        <f>IF(AG68=AG70,IF(E70&gt;G70,AG68-0.1,AG68),AG68)</f>
        <v>10000</v>
      </c>
      <c r="AP70" s="187">
        <f>IF(AG69=AG70,IF(E68&gt;G68,AG69-0.1,AG69),AG69)</f>
        <v>10000</v>
      </c>
      <c r="AQ70" s="187"/>
      <c r="AR70" s="187">
        <f>AQ71</f>
        <v>30000</v>
      </c>
      <c r="AS70" s="90">
        <f>RANK(AR70,AR67:AR70,1)</f>
        <v>1</v>
      </c>
      <c r="AT70" s="60" t="str">
        <f t="shared" si="22"/>
        <v>Nigeria</v>
      </c>
      <c r="AU70" s="60">
        <f t="shared" si="22"/>
        <v>0</v>
      </c>
      <c r="AV70" s="60">
        <f t="shared" si="22"/>
        <v>0</v>
      </c>
      <c r="AW70" s="60">
        <f t="shared" si="22"/>
        <v>0</v>
      </c>
      <c r="AX70" s="60"/>
      <c r="AY70" s="60"/>
      <c r="AZ70" s="60"/>
      <c r="BA70" s="113">
        <v>4</v>
      </c>
      <c r="BB70" s="114" t="e">
        <f>VLOOKUP(4,AS67:AT70,2,FALSE)</f>
        <v>#N/A</v>
      </c>
      <c r="BC70" s="115"/>
      <c r="BD70" s="116" t="e">
        <f>VLOOKUP(4,AS67:AW70,3,FALSE)</f>
        <v>#N/A</v>
      </c>
      <c r="BE70" s="116" t="e">
        <f>VLOOKUP(4,AS67:AW70,4,FALSE)</f>
        <v>#N/A</v>
      </c>
      <c r="BF70" s="93" t="s">
        <v>12</v>
      </c>
      <c r="BG70" s="116" t="e">
        <f>VLOOKUP(4,AS67:AW70,5,FALSE)</f>
        <v>#N/A</v>
      </c>
      <c r="BH70" s="60"/>
      <c r="BI70" s="85"/>
      <c r="BJ70" s="85">
        <f>IF(E70&gt;G70,IF(Spielplan!E70&gt;Spielplan!G70,Punktemodus!$B$3,0),0)</f>
        <v>0</v>
      </c>
      <c r="BK70" s="85">
        <f>IF(E70=G70,IF(Spielplan!E70=Spielplan!G70,Punktemodus!$B$3,0),0)</f>
        <v>10</v>
      </c>
      <c r="BL70" s="85">
        <f>IF(E70&lt;G70,IF(Spielplan!E70&lt;Spielplan!G70,Punktemodus!$B$3,0),0)</f>
        <v>0</v>
      </c>
      <c r="BM70" s="85">
        <f>IF(E70=Spielplan!E70,IF(G70=Spielplan!G70,Punktemodus!$B$5,0),0)</f>
        <v>3</v>
      </c>
      <c r="BN70" s="85">
        <f>IF(E70=Spielplan!E70,Punktemodus!$B$7,0)</f>
        <v>1</v>
      </c>
      <c r="BO70" s="85">
        <f>IF(G70=Spielplan!G70,Punktemodus!$B$7,0)</f>
        <v>1</v>
      </c>
      <c r="BP70" s="137">
        <f>IF(Spielplan!E70="",0,SUM(BJ70:BO70))</f>
        <v>0</v>
      </c>
      <c r="BQ70" s="60"/>
      <c r="BR70" s="141"/>
      <c r="BS70" s="150"/>
      <c r="BT70" s="134"/>
      <c r="BU70" s="134"/>
      <c r="BV70" s="134"/>
      <c r="BW70" s="134"/>
      <c r="BX70" s="148"/>
      <c r="BY70" s="148"/>
      <c r="BZ70" s="134"/>
      <c r="CA70" s="134"/>
      <c r="CB70" s="134"/>
      <c r="CC70" s="134"/>
      <c r="CD70" s="134"/>
      <c r="CE70" s="134"/>
      <c r="CF70" s="144" t="str">
        <f>Spielplan!$BX$34</f>
        <v/>
      </c>
      <c r="CG70" s="145"/>
      <c r="CH70" s="146">
        <f>Spielplan!$BZ$34</f>
        <v>0</v>
      </c>
      <c r="CI70" s="134"/>
      <c r="CJ70" s="134">
        <f>IF(OR(CF70=$CF$18,CF70=$CF$19,CF70=$CF$34,CF70=$CF$35),Punktemodus!$B$19,0)</f>
        <v>30</v>
      </c>
      <c r="CK70" s="134"/>
      <c r="CL70" s="134"/>
      <c r="CM70" s="134"/>
      <c r="CN70" s="134"/>
      <c r="CO70" s="134"/>
      <c r="CP70" s="134"/>
      <c r="CQ70" s="155"/>
      <c r="CR70" s="155"/>
      <c r="CS70" s="155"/>
      <c r="CT70" s="155"/>
      <c r="CU70" s="155"/>
      <c r="CV70" s="155"/>
      <c r="CW70" s="134"/>
    </row>
    <row r="71" spans="1:101" ht="18.75" customHeight="1" thickBot="1" x14ac:dyDescent="0.3">
      <c r="A71" s="60"/>
      <c r="B71" s="60"/>
      <c r="C71" s="200" t="str">
        <f>C67</f>
        <v>Argentinien</v>
      </c>
      <c r="D71" s="201"/>
      <c r="E71" s="104"/>
      <c r="F71" s="93"/>
      <c r="G71" s="104"/>
      <c r="H71" s="200" t="str">
        <f>H68</f>
        <v>Nigeria</v>
      </c>
      <c r="I71" s="201"/>
      <c r="J71" s="60"/>
      <c r="K71" s="60" t="s">
        <v>105</v>
      </c>
      <c r="L71" s="60">
        <f t="shared" si="20"/>
        <v>0</v>
      </c>
      <c r="M71" s="60">
        <f>IF($E71="",0,IF($E71&gt;$G71,3,IF($E71=G71,1,0)))</f>
        <v>0</v>
      </c>
      <c r="N71" s="60"/>
      <c r="O71" s="60"/>
      <c r="P71" s="60">
        <f>IF($G71="",0,IF($E71&gt;$G71,0,IF($E71=$G71,1,3)))</f>
        <v>0</v>
      </c>
      <c r="Q71" s="60">
        <f>E71</f>
        <v>0</v>
      </c>
      <c r="R71" s="60"/>
      <c r="S71" s="60"/>
      <c r="T71" s="60">
        <f>G71</f>
        <v>0</v>
      </c>
      <c r="U71" s="60">
        <f>G71</f>
        <v>0</v>
      </c>
      <c r="V71" s="60"/>
      <c r="W71" s="60"/>
      <c r="X71" s="60">
        <f>E71</f>
        <v>0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187">
        <f>SUM(AN67:AN70)</f>
        <v>30000</v>
      </c>
      <c r="AO71" s="187">
        <f>SUM(AO67:AO70)</f>
        <v>30000</v>
      </c>
      <c r="AP71" s="187">
        <f>SUM(AP67:AP70)</f>
        <v>30000</v>
      </c>
      <c r="AQ71" s="187">
        <f>SUM(AQ67:AQ70)</f>
        <v>30000</v>
      </c>
      <c r="AR71" s="187"/>
      <c r="AS71" s="60"/>
      <c r="AT71" s="60"/>
      <c r="AU71" s="60"/>
      <c r="AV71" s="60"/>
      <c r="AW71" s="60"/>
      <c r="AX71" s="60"/>
      <c r="AY71" s="60"/>
      <c r="AZ71" s="60"/>
      <c r="BA71" s="92"/>
      <c r="BB71" s="60"/>
      <c r="BC71" s="60"/>
      <c r="BD71" s="60"/>
      <c r="BE71" s="60"/>
      <c r="BF71" s="60"/>
      <c r="BG71" s="60"/>
      <c r="BH71" s="60"/>
      <c r="BI71" s="60"/>
      <c r="BJ71" s="85">
        <f>IF(E71&gt;G71,IF(Spielplan!E71&gt;Spielplan!G71,Punktemodus!$B$3,0),0)</f>
        <v>0</v>
      </c>
      <c r="BK71" s="85">
        <f>IF(E71=G71,IF(Spielplan!E71=Spielplan!G71,Punktemodus!$B$3,0),0)</f>
        <v>10</v>
      </c>
      <c r="BL71" s="85">
        <f>IF(E71&lt;G71,IF(Spielplan!E71&lt;Spielplan!G71,Punktemodus!$B$3,0),0)</f>
        <v>0</v>
      </c>
      <c r="BM71" s="85">
        <f>IF(E71=Spielplan!E71,IF(G71=Spielplan!G71,Punktemodus!$B$5,0),0)</f>
        <v>3</v>
      </c>
      <c r="BN71" s="85">
        <f>IF(E71=Spielplan!E71,Punktemodus!$B$7,0)</f>
        <v>1</v>
      </c>
      <c r="BO71" s="85">
        <f>IF(G71=Spielplan!G71,Punktemodus!$B$7,0)</f>
        <v>1</v>
      </c>
      <c r="BP71" s="137">
        <f>IF(Spielplan!E71="",0,SUM(BJ71:BO71))</f>
        <v>0</v>
      </c>
      <c r="BQ71" s="60"/>
      <c r="BR71" s="141"/>
      <c r="BS71" s="134"/>
      <c r="BT71" s="134"/>
      <c r="BU71" s="134"/>
      <c r="BV71" s="134"/>
      <c r="BW71" s="134"/>
      <c r="BX71" s="148"/>
      <c r="BY71" s="148"/>
      <c r="BZ71" s="134"/>
      <c r="CA71" s="134"/>
      <c r="CB71" s="134"/>
      <c r="CC71" s="134"/>
      <c r="CD71" s="134"/>
      <c r="CE71" s="134"/>
      <c r="CF71" s="144" t="str">
        <f>Spielplan!$BX$35</f>
        <v/>
      </c>
      <c r="CG71" s="145"/>
      <c r="CH71" s="146">
        <f>Spielplan!$BZ$35</f>
        <v>0</v>
      </c>
      <c r="CI71" s="134"/>
      <c r="CJ71" s="134">
        <f>IF(OR(CF71=$CF$18,CF71=$CF$19,CF71=$CF$34,CF71=$CF$35),Punktemodus!$B$19,0)</f>
        <v>30</v>
      </c>
      <c r="CK71" s="134"/>
      <c r="CL71" s="134"/>
      <c r="CM71" s="134"/>
      <c r="CN71" s="134"/>
      <c r="CO71" s="134"/>
      <c r="CP71" s="134"/>
      <c r="CQ71" s="155"/>
      <c r="CR71" s="155"/>
      <c r="CS71" s="155"/>
      <c r="CT71" s="155"/>
      <c r="CU71" s="155"/>
      <c r="CV71" s="155"/>
      <c r="CW71" s="134"/>
    </row>
    <row r="72" spans="1:101" ht="18.75" customHeight="1" thickBot="1" x14ac:dyDescent="0.3">
      <c r="A72" s="60"/>
      <c r="B72" s="60"/>
      <c r="C72" s="206" t="str">
        <f>H67</f>
        <v>Bosnien</v>
      </c>
      <c r="D72" s="207"/>
      <c r="E72" s="104"/>
      <c r="F72" s="106"/>
      <c r="G72" s="104"/>
      <c r="H72" s="206" t="str">
        <f>C68</f>
        <v>Iran</v>
      </c>
      <c r="I72" s="207"/>
      <c r="J72" s="60"/>
      <c r="K72" s="60" t="s">
        <v>105</v>
      </c>
      <c r="L72" s="60">
        <f t="shared" si="20"/>
        <v>0</v>
      </c>
      <c r="M72" s="60"/>
      <c r="N72" s="60">
        <f>IF($E72="",0,IF($E72&gt;$G72,3,IF($E72=$G72,1,0)))</f>
        <v>0</v>
      </c>
      <c r="O72" s="60">
        <f>IF($G72="",0,IF($E72&gt;$G72,0,IF($E72=$G72,1,3)))</f>
        <v>0</v>
      </c>
      <c r="P72" s="60"/>
      <c r="Q72" s="60"/>
      <c r="R72" s="60">
        <f>E72</f>
        <v>0</v>
      </c>
      <c r="S72" s="60">
        <f>G72</f>
        <v>0</v>
      </c>
      <c r="T72" s="60"/>
      <c r="U72" s="60"/>
      <c r="V72" s="60">
        <f>G72</f>
        <v>0</v>
      </c>
      <c r="W72" s="60">
        <f>E72</f>
        <v>0</v>
      </c>
      <c r="X72" s="60"/>
      <c r="Y72" s="60"/>
      <c r="Z72" s="60" t="s">
        <v>30</v>
      </c>
      <c r="AA72" s="60"/>
      <c r="AB72" s="60"/>
      <c r="AC72" s="60"/>
      <c r="AD72" s="60"/>
      <c r="AE72" s="60"/>
      <c r="AF72" s="60"/>
      <c r="AG72" s="60" t="b">
        <f>OR(AG67=AG68,AG67=AG69,AG67=AG70,AG68=AG69,AG68=AG70,AG69=AG70)</f>
        <v>1</v>
      </c>
      <c r="AH72" s="60"/>
      <c r="AI72" s="60"/>
      <c r="AJ72" s="60"/>
      <c r="AK72" s="60"/>
      <c r="AL72" s="60"/>
      <c r="AM72" s="60"/>
      <c r="AN72" s="60"/>
      <c r="AO72" s="60" t="s">
        <v>34</v>
      </c>
      <c r="AP72" s="60"/>
      <c r="AQ72" s="60"/>
      <c r="AR72" s="60" t="b">
        <f>OR(AR67=AR68,AR67=AR69,AR67=AR70,AR68=AR69,AR68=AR70,AR69=AR70)</f>
        <v>1</v>
      </c>
      <c r="AS72" s="60"/>
      <c r="AT72" s="60"/>
      <c r="AU72" s="60"/>
      <c r="AV72" s="60"/>
      <c r="AW72" s="60"/>
      <c r="AX72" s="60"/>
      <c r="AY72" s="60"/>
      <c r="AZ72" s="60"/>
      <c r="BA72" s="92"/>
      <c r="BB72" s="60"/>
      <c r="BC72" s="60"/>
      <c r="BD72" s="60"/>
      <c r="BE72" s="60"/>
      <c r="BF72" s="60"/>
      <c r="BG72" s="60"/>
      <c r="BH72" s="60"/>
      <c r="BI72" s="60"/>
      <c r="BJ72" s="85">
        <f>IF(E72&gt;G72,IF(Spielplan!E72&gt;Spielplan!G72,Punktemodus!$B$3,0),0)</f>
        <v>0</v>
      </c>
      <c r="BK72" s="85">
        <f>IF(E72=G72,IF(Spielplan!E72=Spielplan!G72,Punktemodus!$B$3,0),0)</f>
        <v>10</v>
      </c>
      <c r="BL72" s="85">
        <f>IF(E72&lt;G72,IF(Spielplan!E72&lt;Spielplan!G72,Punktemodus!$B$3,0),0)</f>
        <v>0</v>
      </c>
      <c r="BM72" s="85">
        <f>IF(E72=Spielplan!E72,IF(G72=Spielplan!G72,Punktemodus!$B$5,0),0)</f>
        <v>3</v>
      </c>
      <c r="BN72" s="85">
        <f>IF(E72=Spielplan!E72,Punktemodus!$B$7,0)</f>
        <v>1</v>
      </c>
      <c r="BO72" s="85">
        <f>IF(G72=Spielplan!G72,Punktemodus!$B$7,0)</f>
        <v>1</v>
      </c>
      <c r="BP72" s="137">
        <f>IF(Spielplan!E72="",0,SUM(BJ72:BO72))</f>
        <v>0</v>
      </c>
      <c r="BQ72" s="60"/>
      <c r="BR72" s="141"/>
      <c r="BS72" s="153" t="s">
        <v>126</v>
      </c>
      <c r="BT72" s="144" t="str">
        <f>Spielplan!$BL$36</f>
        <v/>
      </c>
      <c r="BU72" s="145"/>
      <c r="BV72" s="146">
        <f>Spielplan!$BN$36</f>
        <v>0</v>
      </c>
      <c r="BW72" s="147"/>
      <c r="BX72" s="148">
        <f>IF(BT36=BT72,Punktemodus!$B$11,0)</f>
        <v>10</v>
      </c>
      <c r="BY72" s="148">
        <f>IF(BT72=BT21,Punktemodus!B13,0)</f>
        <v>5</v>
      </c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55"/>
      <c r="CR72" s="155"/>
      <c r="CS72" s="155"/>
      <c r="CT72" s="155"/>
      <c r="CU72" s="155"/>
      <c r="CV72" s="155"/>
      <c r="CW72" s="134"/>
    </row>
    <row r="73" spans="1:101" ht="18.75" customHeight="1" thickBot="1" x14ac:dyDescent="0.25">
      <c r="A73" s="60"/>
      <c r="B73" s="60"/>
      <c r="C73" s="136" t="str">
        <f>IF(G72="","",IF(AR72=TRUE,"Achtung: Fehler in Tabelle!",""))</f>
        <v/>
      </c>
      <c r="D73" s="60"/>
      <c r="E73" s="85"/>
      <c r="F73" s="60"/>
      <c r="G73" s="85"/>
      <c r="H73" s="60"/>
      <c r="I73" s="60"/>
      <c r="J73" s="60"/>
      <c r="K73" s="60"/>
      <c r="L73" s="60"/>
      <c r="M73" s="60">
        <f t="shared" ref="M73:X73" si="23">SUM(M67:M72)</f>
        <v>0</v>
      </c>
      <c r="N73" s="60">
        <f t="shared" si="23"/>
        <v>0</v>
      </c>
      <c r="O73" s="60">
        <f t="shared" si="23"/>
        <v>0</v>
      </c>
      <c r="P73" s="60">
        <f t="shared" si="23"/>
        <v>0</v>
      </c>
      <c r="Q73" s="60">
        <f t="shared" si="23"/>
        <v>0</v>
      </c>
      <c r="R73" s="60">
        <f t="shared" si="23"/>
        <v>0</v>
      </c>
      <c r="S73" s="60">
        <f t="shared" si="23"/>
        <v>0</v>
      </c>
      <c r="T73" s="60">
        <f t="shared" si="23"/>
        <v>0</v>
      </c>
      <c r="U73" s="60">
        <f t="shared" si="23"/>
        <v>0</v>
      </c>
      <c r="V73" s="60">
        <f t="shared" si="23"/>
        <v>0</v>
      </c>
      <c r="W73" s="60">
        <f t="shared" si="23"/>
        <v>0</v>
      </c>
      <c r="X73" s="60">
        <f t="shared" si="23"/>
        <v>0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160">
        <f>SUM(BP67:BP72)</f>
        <v>0</v>
      </c>
      <c r="BQ73" s="60"/>
      <c r="BR73" s="141"/>
      <c r="BS73" s="149" t="s">
        <v>127</v>
      </c>
      <c r="BT73" s="144" t="str">
        <f>Spielplan!$BL$37</f>
        <v/>
      </c>
      <c r="BU73" s="145"/>
      <c r="BV73" s="146">
        <f>Spielplan!$BN$37</f>
        <v>0</v>
      </c>
      <c r="BW73" s="134"/>
      <c r="BX73" s="148">
        <f>IF(BT37=BT73,Punktemodus!$B$11,0)</f>
        <v>10</v>
      </c>
      <c r="BY73" s="148">
        <f>IF(BT73=BT20,Punktemodus!B13,0)</f>
        <v>5</v>
      </c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55"/>
      <c r="CR73" s="155"/>
      <c r="CS73" s="155"/>
      <c r="CT73" s="155"/>
      <c r="CU73" s="155"/>
      <c r="CV73" s="155"/>
      <c r="CW73" s="134"/>
    </row>
    <row r="74" spans="1:101" ht="18.75" customHeight="1" thickBot="1" x14ac:dyDescent="0.3">
      <c r="A74" s="60"/>
      <c r="B74" s="60"/>
      <c r="C74" s="60"/>
      <c r="D74" s="60"/>
      <c r="E74" s="85"/>
      <c r="F74" s="60"/>
      <c r="G74" s="85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138"/>
      <c r="BQ74" s="60"/>
      <c r="BR74" s="141"/>
      <c r="BS74" s="150"/>
      <c r="BT74" s="134"/>
      <c r="BU74" s="134"/>
      <c r="BV74" s="134"/>
      <c r="BW74" s="134"/>
      <c r="BX74" s="148"/>
      <c r="BY74" s="148"/>
      <c r="BZ74" s="134"/>
      <c r="CA74" s="144" t="str">
        <f>Spielplan!$BS$38</f>
        <v/>
      </c>
      <c r="CB74" s="145"/>
      <c r="CC74" s="146">
        <f>Spielplan!$BU$38</f>
        <v>0</v>
      </c>
      <c r="CD74" s="147"/>
      <c r="CE74" s="134">
        <f>IF(CA74=CA38,Punktemodus!B15,0)</f>
        <v>20</v>
      </c>
      <c r="CF74" s="148">
        <f>IF(OR(CA74=$CA$14,CA74=$CA$15,CA74=$CA$22,CA74=$CA$23,CA74=$CA$30,CA74=$CA$31,CA74=$CA$39),Punktemodus!B17,0)</f>
        <v>10</v>
      </c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</row>
    <row r="75" spans="1:101" ht="18.75" customHeight="1" thickBot="1" x14ac:dyDescent="0.25">
      <c r="A75" s="60"/>
      <c r="B75" s="60"/>
      <c r="C75" s="60"/>
      <c r="D75" s="60"/>
      <c r="E75" s="85"/>
      <c r="F75" s="60"/>
      <c r="G75" s="85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138"/>
      <c r="BQ75" s="60"/>
      <c r="BR75" s="141"/>
      <c r="BS75" s="134"/>
      <c r="BT75" s="134"/>
      <c r="BU75" s="134"/>
      <c r="BV75" s="134"/>
      <c r="BW75" s="134"/>
      <c r="BX75" s="148"/>
      <c r="BY75" s="148"/>
      <c r="BZ75" s="134"/>
      <c r="CA75" s="144" t="str">
        <f>Spielplan!$BS$39</f>
        <v/>
      </c>
      <c r="CB75" s="145"/>
      <c r="CC75" s="146">
        <f>Spielplan!$BU$39</f>
        <v>0</v>
      </c>
      <c r="CD75" s="134"/>
      <c r="CE75" s="134">
        <f>IF(CA75=CA39,Punktemodus!B15,0)</f>
        <v>20</v>
      </c>
      <c r="CF75" s="148">
        <f>IF(OR(CA75=$CA$14,CA75=$CA$15,CA75=$CA$22,CA75=$CA$23,CA75=$CA$30,CA75=$CA$31,CA75=$CA$38),Punktemodus!B17,0)</f>
        <v>10</v>
      </c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</row>
    <row r="76" spans="1:101" ht="18.75" customHeight="1" thickBot="1" x14ac:dyDescent="0.3">
      <c r="A76" s="60"/>
      <c r="B76" s="60"/>
      <c r="C76" s="88" t="s">
        <v>92</v>
      </c>
      <c r="D76" s="60"/>
      <c r="E76" s="85"/>
      <c r="F76" s="60"/>
      <c r="G76" s="85"/>
      <c r="H76" s="60"/>
      <c r="I76" s="60"/>
      <c r="J76" s="60"/>
      <c r="K76" s="60"/>
      <c r="L76" s="60"/>
      <c r="M76" s="60" t="s">
        <v>4</v>
      </c>
      <c r="N76" s="60"/>
      <c r="O76" s="60"/>
      <c r="P76" s="60"/>
      <c r="Q76" s="60" t="s">
        <v>6</v>
      </c>
      <c r="R76" s="60"/>
      <c r="S76" s="60"/>
      <c r="T76" s="60"/>
      <c r="U76" s="60" t="s">
        <v>7</v>
      </c>
      <c r="V76" s="60"/>
      <c r="W76" s="60"/>
      <c r="X76" s="60"/>
      <c r="Y76" s="60"/>
      <c r="Z76" s="60" t="s">
        <v>4</v>
      </c>
      <c r="AA76" s="60" t="s">
        <v>5</v>
      </c>
      <c r="AB76" s="60"/>
      <c r="AC76" s="60"/>
      <c r="AD76" s="60" t="s">
        <v>9</v>
      </c>
      <c r="AE76" s="60"/>
      <c r="AF76" s="60"/>
      <c r="AG76" s="60"/>
      <c r="AH76" s="60" t="s">
        <v>32</v>
      </c>
      <c r="AI76" s="60"/>
      <c r="AJ76" s="60"/>
      <c r="AK76" s="60"/>
      <c r="AL76" s="60"/>
      <c r="AM76" s="60"/>
      <c r="AN76" s="60" t="s">
        <v>35</v>
      </c>
      <c r="AO76" s="60"/>
      <c r="AP76" s="60"/>
      <c r="AQ76" s="60"/>
      <c r="AR76" s="60"/>
      <c r="AS76" s="60" t="s">
        <v>33</v>
      </c>
      <c r="AT76" s="60"/>
      <c r="AU76" s="60"/>
      <c r="AV76" s="60"/>
      <c r="AW76" s="60"/>
      <c r="AX76" s="60"/>
      <c r="AY76" s="60"/>
      <c r="AZ76" s="60"/>
      <c r="BA76" s="60"/>
      <c r="BB76" s="89" t="s">
        <v>10</v>
      </c>
      <c r="BC76" s="60"/>
      <c r="BD76" s="90" t="s">
        <v>4</v>
      </c>
      <c r="BE76" s="60"/>
      <c r="BF76" s="61" t="s">
        <v>5</v>
      </c>
      <c r="BG76" s="60"/>
      <c r="BH76" s="60"/>
      <c r="BI76" s="85"/>
      <c r="BJ76" s="60"/>
      <c r="BK76" s="60"/>
      <c r="BL76" s="60"/>
      <c r="BM76" s="60"/>
      <c r="BN76" s="60"/>
      <c r="BO76" s="60"/>
      <c r="BP76" s="138"/>
      <c r="BQ76" s="85"/>
      <c r="BR76" s="141"/>
      <c r="BS76" s="153" t="s">
        <v>128</v>
      </c>
      <c r="BT76" s="144" t="str">
        <f>Spielplan!$BL$40</f>
        <v/>
      </c>
      <c r="BU76" s="145"/>
      <c r="BV76" s="146">
        <f>Spielplan!$BN$40</f>
        <v>0</v>
      </c>
      <c r="BW76" s="147"/>
      <c r="BX76" s="148">
        <f>IF(BT40=BT76,Punktemodus!$B$11,0)</f>
        <v>10</v>
      </c>
      <c r="BY76" s="148">
        <f>IF(BT76=BT25,Punktemodus!B13,0)</f>
        <v>5</v>
      </c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</row>
    <row r="77" spans="1:101" ht="18.75" customHeight="1" thickBot="1" x14ac:dyDescent="0.25">
      <c r="A77" s="60"/>
      <c r="B77" s="60"/>
      <c r="C77" s="60"/>
      <c r="D77" s="60"/>
      <c r="E77" s="85"/>
      <c r="F77" s="60"/>
      <c r="G77" s="85"/>
      <c r="H77" s="60"/>
      <c r="I77" s="60"/>
      <c r="J77" s="60"/>
      <c r="K77" s="60"/>
      <c r="L77" s="60"/>
      <c r="M77" s="60" t="s">
        <v>0</v>
      </c>
      <c r="N77" s="60" t="s">
        <v>1</v>
      </c>
      <c r="O77" s="60" t="s">
        <v>2</v>
      </c>
      <c r="P77" s="60" t="s">
        <v>3</v>
      </c>
      <c r="Q77" s="60" t="s">
        <v>0</v>
      </c>
      <c r="R77" s="60" t="s">
        <v>1</v>
      </c>
      <c r="S77" s="60" t="s">
        <v>2</v>
      </c>
      <c r="T77" s="60" t="s">
        <v>3</v>
      </c>
      <c r="U77" s="60" t="s">
        <v>0</v>
      </c>
      <c r="V77" s="60" t="s">
        <v>1</v>
      </c>
      <c r="W77" s="60" t="s">
        <v>2</v>
      </c>
      <c r="X77" s="60" t="s">
        <v>3</v>
      </c>
      <c r="Y77" s="60"/>
      <c r="Z77" s="60" t="s">
        <v>8</v>
      </c>
      <c r="AA77" s="60"/>
      <c r="AB77" s="60"/>
      <c r="AC77" s="60"/>
      <c r="AD77" s="60"/>
      <c r="AE77" s="60"/>
      <c r="AF77" s="60"/>
      <c r="AG77" s="60"/>
      <c r="AH77" s="60" t="s">
        <v>31</v>
      </c>
      <c r="AI77" s="60"/>
      <c r="AJ77" s="60"/>
      <c r="AK77" s="60"/>
      <c r="AL77" s="60"/>
      <c r="AM77" s="60"/>
      <c r="AN77" s="60" t="str">
        <f>AI78</f>
        <v>Deutschland</v>
      </c>
      <c r="AO77" s="60" t="str">
        <f>AI79</f>
        <v>Portugal</v>
      </c>
      <c r="AP77" s="60" t="str">
        <f>AI80</f>
        <v>Ghana</v>
      </c>
      <c r="AQ77" s="60" t="str">
        <f>AI81</f>
        <v>USA</v>
      </c>
      <c r="AR77" s="60"/>
      <c r="AS77" s="60" t="s">
        <v>31</v>
      </c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85"/>
      <c r="BJ77" s="85"/>
      <c r="BK77" s="85"/>
      <c r="BL77" s="85"/>
      <c r="BM77" s="85"/>
      <c r="BN77" s="85"/>
      <c r="BO77" s="85"/>
      <c r="BP77" s="137"/>
      <c r="BQ77" s="85"/>
      <c r="BR77" s="141"/>
      <c r="BS77" s="149" t="s">
        <v>129</v>
      </c>
      <c r="BT77" s="144" t="str">
        <f>Spielplan!$BL$41</f>
        <v/>
      </c>
      <c r="BU77" s="145"/>
      <c r="BV77" s="146">
        <f>Spielplan!$BN$41</f>
        <v>0</v>
      </c>
      <c r="BW77" s="134"/>
      <c r="BX77" s="148">
        <f>IF(BT41=BT77,Punktemodus!$B$11,0)</f>
        <v>10</v>
      </c>
      <c r="BY77" s="148">
        <f>IF(BT77=BT24,Punktemodus!B13,0)</f>
        <v>5</v>
      </c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</row>
    <row r="78" spans="1:101" ht="18.75" customHeight="1" thickBot="1" x14ac:dyDescent="0.3">
      <c r="A78" s="60"/>
      <c r="B78" s="60"/>
      <c r="C78" s="211" t="str">
        <f>Spielplan!$C$78</f>
        <v>Deutschland</v>
      </c>
      <c r="D78" s="212"/>
      <c r="E78" s="104"/>
      <c r="F78" s="93"/>
      <c r="G78" s="104"/>
      <c r="H78" s="211" t="str">
        <f>Spielplan!$H$78</f>
        <v>Portugal</v>
      </c>
      <c r="I78" s="212"/>
      <c r="J78" s="60"/>
      <c r="K78" s="60" t="s">
        <v>108</v>
      </c>
      <c r="L78" s="60">
        <f t="shared" ref="L78:L83" si="24">IF(E78-G78&gt;0,1,IF(G78=E78,0,-1))</f>
        <v>0</v>
      </c>
      <c r="M78" s="60">
        <f>IF($E78="",0,IF($E78&gt;$G78,3,IF($E78=G78,1,0)))</f>
        <v>0</v>
      </c>
      <c r="N78" s="60">
        <f>IF($G78="",0,IF($E78&gt;$G78,0,IF($E78=G78,1,3)))</f>
        <v>0</v>
      </c>
      <c r="O78" s="60"/>
      <c r="P78" s="60"/>
      <c r="Q78" s="60">
        <f>E78</f>
        <v>0</v>
      </c>
      <c r="R78" s="60">
        <f>G78</f>
        <v>0</v>
      </c>
      <c r="S78" s="60"/>
      <c r="T78" s="60"/>
      <c r="U78" s="60">
        <f>G78</f>
        <v>0</v>
      </c>
      <c r="V78" s="60">
        <f>E78</f>
        <v>0</v>
      </c>
      <c r="W78" s="60"/>
      <c r="X78" s="60"/>
      <c r="Y78" s="60"/>
      <c r="Z78" s="60">
        <f>M84</f>
        <v>0</v>
      </c>
      <c r="AA78" s="60">
        <f>Q84</f>
        <v>0</v>
      </c>
      <c r="AB78" s="60">
        <f>U84</f>
        <v>0</v>
      </c>
      <c r="AC78" s="60">
        <f>AA78-AB78</f>
        <v>0</v>
      </c>
      <c r="AD78" s="60">
        <f>IF(Z78&gt;Z79,-1,0)</f>
        <v>0</v>
      </c>
      <c r="AE78" s="60">
        <f>IF(Z78&gt;Z80,-1,0)</f>
        <v>0</v>
      </c>
      <c r="AF78" s="60">
        <f>IF(Z78&gt;Z81,-1,0)</f>
        <v>0</v>
      </c>
      <c r="AG78" s="60">
        <f>10000-(AJ78*1000+AM78*100+AK78*10)</f>
        <v>10000</v>
      </c>
      <c r="AH78" s="90">
        <f>RANK(AG78,AG78:AG81,1)</f>
        <v>1</v>
      </c>
      <c r="AI78" s="60" t="str">
        <f>C78</f>
        <v>Deutschland</v>
      </c>
      <c r="AJ78" s="60">
        <f t="shared" ref="AJ78:AL81" si="25">Z78</f>
        <v>0</v>
      </c>
      <c r="AK78" s="60">
        <f t="shared" si="25"/>
        <v>0</v>
      </c>
      <c r="AL78" s="60">
        <f t="shared" si="25"/>
        <v>0</v>
      </c>
      <c r="AM78" s="60">
        <f>AK78-AL78</f>
        <v>0</v>
      </c>
      <c r="AN78" s="187"/>
      <c r="AO78" s="187">
        <f>IF(AG79=AG78,IF(G78&gt;E78,AG79-0.1,AG79),AG79)</f>
        <v>10000</v>
      </c>
      <c r="AP78" s="187">
        <f>IF(AG80=AG78,IF(G80&gt;E80,AG80-0.1,AG80),AG80)</f>
        <v>10000</v>
      </c>
      <c r="AQ78" s="187">
        <f>IF(AG81=AG78,IF(G82&gt;E82,AG81-0.1,AG81),AG81)</f>
        <v>10000</v>
      </c>
      <c r="AR78" s="187">
        <f>AN82</f>
        <v>30000</v>
      </c>
      <c r="AS78" s="90">
        <f>RANK(AR78,AR78:AR81,1)</f>
        <v>1</v>
      </c>
      <c r="AT78" s="60" t="str">
        <f t="shared" ref="AT78:AW81" si="26">AI78</f>
        <v>Deutschland</v>
      </c>
      <c r="AU78" s="60">
        <f t="shared" si="26"/>
        <v>0</v>
      </c>
      <c r="AV78" s="60">
        <f t="shared" si="26"/>
        <v>0</v>
      </c>
      <c r="AW78" s="60">
        <f t="shared" si="26"/>
        <v>0</v>
      </c>
      <c r="AX78" s="60"/>
      <c r="AY78" s="60"/>
      <c r="AZ78" s="60"/>
      <c r="BA78" s="213">
        <v>1</v>
      </c>
      <c r="BB78" s="211" t="str">
        <f>VLOOKUP(1,AS78:AT81,2,FALSE)</f>
        <v>Deutschland</v>
      </c>
      <c r="BC78" s="214"/>
      <c r="BD78" s="215">
        <f>VLOOKUP(1,AS78:AW81,3,FALSE)</f>
        <v>0</v>
      </c>
      <c r="BE78" s="216">
        <f>VLOOKUP(1,AS78:AW81,4,FALSE)</f>
        <v>0</v>
      </c>
      <c r="BF78" s="93" t="s">
        <v>12</v>
      </c>
      <c r="BG78" s="216">
        <f>VLOOKUP(1,AS78:AW81,5,FALSE)</f>
        <v>0</v>
      </c>
      <c r="BH78" s="217" t="s">
        <v>123</v>
      </c>
      <c r="BI78" s="85"/>
      <c r="BJ78" s="85">
        <f>IF(E78&gt;G78,IF(Spielplan!E78&gt;Spielplan!G78,Punktemodus!$B$3,0),0)</f>
        <v>0</v>
      </c>
      <c r="BK78" s="85">
        <f>IF(E78=G78,IF(Spielplan!E78=Spielplan!G78,Punktemodus!$B$3,0),0)</f>
        <v>10</v>
      </c>
      <c r="BL78" s="85">
        <f>IF(E78&lt;G78,IF(Spielplan!E78&lt;Spielplan!G78,Punktemodus!$B$3,0),0)</f>
        <v>0</v>
      </c>
      <c r="BM78" s="85">
        <f>IF(E78=Spielplan!E78,IF(G78=Spielplan!G78,Punktemodus!$B$5,0),0)</f>
        <v>3</v>
      </c>
      <c r="BN78" s="85">
        <f>IF(E78=Spielplan!E78,Punktemodus!$B$7,0)</f>
        <v>1</v>
      </c>
      <c r="BO78" s="85">
        <f>IF(G78=Spielplan!G78,Punktemodus!$B$7,0)</f>
        <v>1</v>
      </c>
      <c r="BP78" s="137">
        <f>IF(Spielplan!E78="",0,SUM(BJ78:BO78))</f>
        <v>0</v>
      </c>
      <c r="BQ78" s="85"/>
      <c r="BR78" s="141"/>
      <c r="BS78" s="150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</row>
    <row r="79" spans="1:101" ht="18.75" customHeight="1" thickBot="1" x14ac:dyDescent="0.3">
      <c r="A79" s="60"/>
      <c r="B79" s="60"/>
      <c r="C79" s="218" t="str">
        <f>Spielplan!$C$79</f>
        <v>Ghana</v>
      </c>
      <c r="D79" s="219"/>
      <c r="E79" s="104"/>
      <c r="F79" s="93"/>
      <c r="G79" s="104"/>
      <c r="H79" s="218" t="str">
        <f>Spielplan!$H$79</f>
        <v>USA</v>
      </c>
      <c r="I79" s="219"/>
      <c r="J79" s="60"/>
      <c r="K79" s="60" t="s">
        <v>109</v>
      </c>
      <c r="L79" s="60">
        <f t="shared" si="24"/>
        <v>0</v>
      </c>
      <c r="M79" s="60"/>
      <c r="N79" s="60"/>
      <c r="O79" s="60">
        <f>IF($E79="",0,IF($E79&gt;$G79,3,IF($E79=$G79,1,0)))</f>
        <v>0</v>
      </c>
      <c r="P79" s="60">
        <f>IF($G79="",0,IF($E79&gt;$G79,0,IF($E79=$G79,1,3)))</f>
        <v>0</v>
      </c>
      <c r="Q79" s="60"/>
      <c r="R79" s="60"/>
      <c r="S79" s="60">
        <f>E79</f>
        <v>0</v>
      </c>
      <c r="T79" s="60">
        <f>G79</f>
        <v>0</v>
      </c>
      <c r="U79" s="60"/>
      <c r="V79" s="60"/>
      <c r="W79" s="60">
        <f>G79</f>
        <v>0</v>
      </c>
      <c r="X79" s="60">
        <f>E79</f>
        <v>0</v>
      </c>
      <c r="Y79" s="60"/>
      <c r="Z79" s="60">
        <f>N84</f>
        <v>0</v>
      </c>
      <c r="AA79" s="60">
        <f>R84</f>
        <v>0</v>
      </c>
      <c r="AB79" s="60">
        <f>V84</f>
        <v>0</v>
      </c>
      <c r="AC79" s="60">
        <f>AA79-AB79</f>
        <v>0</v>
      </c>
      <c r="AD79" s="60">
        <f>IF(Z79&gt;Z78,-1,0)</f>
        <v>0</v>
      </c>
      <c r="AE79" s="60">
        <f>IF(Z79&gt;Z80,-1,0)</f>
        <v>0</v>
      </c>
      <c r="AF79" s="60">
        <f>IF(Z79&gt;Z81,-1,0)</f>
        <v>0</v>
      </c>
      <c r="AG79" s="60">
        <f>10000-(AJ79*1000+AM79*100+AK79*10)</f>
        <v>10000</v>
      </c>
      <c r="AH79" s="90">
        <f>RANK(AG79,AG78:AG81,1)</f>
        <v>1</v>
      </c>
      <c r="AI79" s="60" t="str">
        <f>H78</f>
        <v>Portugal</v>
      </c>
      <c r="AJ79" s="60">
        <f t="shared" si="25"/>
        <v>0</v>
      </c>
      <c r="AK79" s="60">
        <f t="shared" si="25"/>
        <v>0</v>
      </c>
      <c r="AL79" s="60">
        <f t="shared" si="25"/>
        <v>0</v>
      </c>
      <c r="AM79" s="60">
        <f>AK79-AL79</f>
        <v>0</v>
      </c>
      <c r="AN79" s="187">
        <f>IF(AG78=AG79,IF(E78&gt;G78,AG78-0.1,AG78),AG78)</f>
        <v>10000</v>
      </c>
      <c r="AO79" s="187"/>
      <c r="AP79" s="187">
        <f>IF(AG80=AG79,IF(G83&gt;E83,AG80-0.1,AG80),AG80)</f>
        <v>10000</v>
      </c>
      <c r="AQ79" s="187">
        <f>IF(AG81=AG79,IF(G81&gt;E81,AG81-0.1,AG81),AG81)</f>
        <v>10000</v>
      </c>
      <c r="AR79" s="187">
        <f>AO82</f>
        <v>30000</v>
      </c>
      <c r="AS79" s="90">
        <f>RANK(AR79,AR78:AR81,1)</f>
        <v>1</v>
      </c>
      <c r="AT79" s="60" t="str">
        <f t="shared" si="26"/>
        <v>Portugal</v>
      </c>
      <c r="AU79" s="60">
        <f t="shared" si="26"/>
        <v>0</v>
      </c>
      <c r="AV79" s="60">
        <f t="shared" si="26"/>
        <v>0</v>
      </c>
      <c r="AW79" s="60">
        <f t="shared" si="26"/>
        <v>0</v>
      </c>
      <c r="AX79" s="60"/>
      <c r="AY79" s="60"/>
      <c r="AZ79" s="60"/>
      <c r="BA79" s="220">
        <v>2</v>
      </c>
      <c r="BB79" s="218" t="e">
        <f>VLOOKUP(2,AS78:AT81,2,FALSE)</f>
        <v>#N/A</v>
      </c>
      <c r="BC79" s="221"/>
      <c r="BD79" s="222" t="e">
        <f>VLOOKUP(2,AS78:AW81,3,FALSE)</f>
        <v>#N/A</v>
      </c>
      <c r="BE79" s="223" t="e">
        <f>VLOOKUP(2,AS78:AW81,4,FALSE)</f>
        <v>#N/A</v>
      </c>
      <c r="BF79" s="93" t="s">
        <v>12</v>
      </c>
      <c r="BG79" s="223" t="e">
        <f>VLOOKUP(2,AS78:AW81,5,FALSE)</f>
        <v>#N/A</v>
      </c>
      <c r="BH79" s="223" t="s">
        <v>129</v>
      </c>
      <c r="BI79" s="85"/>
      <c r="BJ79" s="85">
        <f>IF(E79&gt;G79,IF(Spielplan!E79&gt;Spielplan!G79,Punktemodus!$B$3,0),0)</f>
        <v>0</v>
      </c>
      <c r="BK79" s="85">
        <f>IF(E79=G79,IF(Spielplan!E79=Spielplan!G79,Punktemodus!$B$3,0),0)</f>
        <v>10</v>
      </c>
      <c r="BL79" s="85">
        <f>IF(E79&lt;G79,IF(Spielplan!E79&lt;Spielplan!G79,Punktemodus!$B$3,0),0)</f>
        <v>0</v>
      </c>
      <c r="BM79" s="85">
        <f>IF(E79=Spielplan!E79,IF(G79=Spielplan!G79,Punktemodus!$B$5,0),0)</f>
        <v>3</v>
      </c>
      <c r="BN79" s="85">
        <f>IF(E79=Spielplan!E79,Punktemodus!$B$7,0)</f>
        <v>1</v>
      </c>
      <c r="BO79" s="85">
        <f>IF(G79=Spielplan!G79,Punktemodus!$B$7,0)</f>
        <v>1</v>
      </c>
      <c r="BP79" s="137">
        <f>IF(Spielplan!E79="",0,SUM(BJ79:BO79))</f>
        <v>0</v>
      </c>
      <c r="BQ79" s="85"/>
      <c r="BR79" s="141"/>
      <c r="BS79" s="134"/>
      <c r="BT79" s="134"/>
      <c r="BU79" s="134"/>
      <c r="BV79" s="134"/>
      <c r="BW79" s="134"/>
      <c r="BX79" s="134"/>
      <c r="BY79" s="134"/>
      <c r="BZ79" s="161">
        <f>SUM(BX48:BY77)</f>
        <v>240</v>
      </c>
      <c r="CA79" s="134"/>
      <c r="CB79" s="134"/>
      <c r="CC79" s="134"/>
      <c r="CD79" s="134"/>
      <c r="CE79" s="161">
        <f>CE50+CF50+CE51+CF51+CE58+CF58+CE59+CF59+CE66+CF66+CE67+CF67+CE74+CF74+CE75+CF75</f>
        <v>240</v>
      </c>
      <c r="CF79" s="134"/>
      <c r="CG79" s="134"/>
      <c r="CH79" s="134"/>
      <c r="CI79" s="134"/>
      <c r="CJ79" s="161">
        <f>CJ54+CJ55+CJ70+CJ71</f>
        <v>120</v>
      </c>
      <c r="CK79" s="134"/>
      <c r="CL79" s="134"/>
      <c r="CM79" s="134"/>
      <c r="CN79" s="134"/>
      <c r="CO79" s="161">
        <f>SUM(CO59:CO60)</f>
        <v>80</v>
      </c>
      <c r="CP79" s="134"/>
      <c r="CQ79" s="134"/>
      <c r="CR79" s="134"/>
      <c r="CS79" s="161">
        <f>CS54</f>
        <v>50</v>
      </c>
      <c r="CT79" s="134"/>
      <c r="CU79" s="134"/>
      <c r="CV79" s="134"/>
      <c r="CW79" s="134"/>
    </row>
    <row r="80" spans="1:101" ht="18.75" customHeight="1" thickBot="1" x14ac:dyDescent="0.3">
      <c r="A80" s="60"/>
      <c r="B80" s="60"/>
      <c r="C80" s="211" t="str">
        <f>C78</f>
        <v>Deutschland</v>
      </c>
      <c r="D80" s="212"/>
      <c r="E80" s="104"/>
      <c r="F80" s="93"/>
      <c r="G80" s="104"/>
      <c r="H80" s="211" t="str">
        <f>C79</f>
        <v>Ghana</v>
      </c>
      <c r="I80" s="212"/>
      <c r="J80" s="60"/>
      <c r="K80" s="60" t="s">
        <v>110</v>
      </c>
      <c r="L80" s="60">
        <f t="shared" si="24"/>
        <v>0</v>
      </c>
      <c r="M80" s="60">
        <f>IF($E80="",0,IF($E80&gt;$G80,3,IF($E80=G80,1,0)))</f>
        <v>0</v>
      </c>
      <c r="N80" s="60"/>
      <c r="O80" s="60">
        <f>IF($G80="",0,IF($E80&gt;$G80,0,IF($E80=$G80,1,3)))</f>
        <v>0</v>
      </c>
      <c r="P80" s="60"/>
      <c r="Q80" s="60">
        <f>E80</f>
        <v>0</v>
      </c>
      <c r="R80" s="60"/>
      <c r="S80" s="60">
        <f>G80</f>
        <v>0</v>
      </c>
      <c r="T80" s="60"/>
      <c r="U80" s="60">
        <f>G80</f>
        <v>0</v>
      </c>
      <c r="V80" s="60"/>
      <c r="W80" s="60">
        <f>E80</f>
        <v>0</v>
      </c>
      <c r="X80" s="60"/>
      <c r="Y80" s="60"/>
      <c r="Z80" s="60">
        <f>O84</f>
        <v>0</v>
      </c>
      <c r="AA80" s="60">
        <f>S84</f>
        <v>0</v>
      </c>
      <c r="AB80" s="60">
        <f>W84</f>
        <v>0</v>
      </c>
      <c r="AC80" s="60">
        <f>AA80-AB80</f>
        <v>0</v>
      </c>
      <c r="AD80" s="60">
        <f>IF(Z80&gt;Z78,-1,0)</f>
        <v>0</v>
      </c>
      <c r="AE80" s="60">
        <f>IF(Z80&gt;Z79,-1,0)</f>
        <v>0</v>
      </c>
      <c r="AF80" s="60">
        <f>IF(Z80&gt;Z81,-1,0)</f>
        <v>0</v>
      </c>
      <c r="AG80" s="60">
        <f>10000-(AJ80*1000+AM80*100+AK80*10)</f>
        <v>10000</v>
      </c>
      <c r="AH80" s="90">
        <f>RANK(AG80,AG78:AG81,1)</f>
        <v>1</v>
      </c>
      <c r="AI80" s="60" t="str">
        <f>C79</f>
        <v>Ghana</v>
      </c>
      <c r="AJ80" s="60">
        <f t="shared" si="25"/>
        <v>0</v>
      </c>
      <c r="AK80" s="60">
        <f t="shared" si="25"/>
        <v>0</v>
      </c>
      <c r="AL80" s="60">
        <f t="shared" si="25"/>
        <v>0</v>
      </c>
      <c r="AM80" s="60">
        <f>AK80-AL80</f>
        <v>0</v>
      </c>
      <c r="AN80" s="187">
        <f>IF(AG78=AG80,IF(E80&gt;G80,AG78-0.1,AG78),AG78)</f>
        <v>10000</v>
      </c>
      <c r="AO80" s="187">
        <f>IF(AG79=AG80,IF(E83&gt;G83,AG79-0.1,AG79),AG79)</f>
        <v>10000</v>
      </c>
      <c r="AP80" s="187"/>
      <c r="AQ80" s="187">
        <f>IF(AG81=AG80,IF(G79&gt;E79,AG81-0.1,AG81),AG81)</f>
        <v>10000</v>
      </c>
      <c r="AR80" s="187">
        <f>AP82</f>
        <v>30000</v>
      </c>
      <c r="AS80" s="90">
        <f>RANK(AR80,AR78:AR81,1)</f>
        <v>1</v>
      </c>
      <c r="AT80" s="60" t="str">
        <f t="shared" si="26"/>
        <v>Ghana</v>
      </c>
      <c r="AU80" s="60">
        <f t="shared" si="26"/>
        <v>0</v>
      </c>
      <c r="AV80" s="60">
        <f t="shared" si="26"/>
        <v>0</v>
      </c>
      <c r="AW80" s="60">
        <f t="shared" si="26"/>
        <v>0</v>
      </c>
      <c r="AX80" s="60"/>
      <c r="AY80" s="60"/>
      <c r="AZ80" s="60"/>
      <c r="BA80" s="113">
        <v>3</v>
      </c>
      <c r="BB80" s="114" t="e">
        <f>VLOOKUP(3,AS78:AT81,2,FALSE)</f>
        <v>#N/A</v>
      </c>
      <c r="BC80" s="115"/>
      <c r="BD80" s="116" t="e">
        <f>VLOOKUP(3,AS78:AW81,3,FALSE)</f>
        <v>#N/A</v>
      </c>
      <c r="BE80" s="116" t="e">
        <f>VLOOKUP(3,AS78:AW81,4,FALSE)</f>
        <v>#N/A</v>
      </c>
      <c r="BF80" s="93" t="s">
        <v>12</v>
      </c>
      <c r="BG80" s="116" t="e">
        <f>VLOOKUP(3,AS78:AW81,5,FALSE)</f>
        <v>#N/A</v>
      </c>
      <c r="BH80" s="60"/>
      <c r="BI80" s="85"/>
      <c r="BJ80" s="85">
        <f>IF(E80&gt;G80,IF(Spielplan!E80&gt;Spielplan!G80,Punktemodus!$B$3,0),0)</f>
        <v>0</v>
      </c>
      <c r="BK80" s="85">
        <f>IF(E80=G80,IF(Spielplan!E80=Spielplan!G80,Punktemodus!$B$3,0),0)</f>
        <v>10</v>
      </c>
      <c r="BL80" s="85">
        <f>IF(E80&lt;G80,IF(Spielplan!E80&lt;Spielplan!G80,Punktemodus!$B$3,0),0)</f>
        <v>0</v>
      </c>
      <c r="BM80" s="85">
        <f>IF(E80=Spielplan!E80,IF(G80=Spielplan!G80,Punktemodus!$B$5,0),0)</f>
        <v>3</v>
      </c>
      <c r="BN80" s="85">
        <f>IF(E80=Spielplan!E80,Punktemodus!$B$7,0)</f>
        <v>1</v>
      </c>
      <c r="BO80" s="85">
        <f>IF(G80=Spielplan!G80,Punktemodus!$B$7,0)</f>
        <v>1</v>
      </c>
      <c r="BP80" s="137">
        <f>IF(Spielplan!E80="",0,SUM(BJ80:BO80))</f>
        <v>0</v>
      </c>
      <c r="BQ80" s="85"/>
      <c r="BR80" s="141"/>
      <c r="BS80" s="134"/>
      <c r="BT80" s="134"/>
      <c r="BU80" s="134"/>
      <c r="BV80" s="134"/>
      <c r="BW80" s="134"/>
      <c r="BX80" s="134"/>
      <c r="BY80" s="134"/>
      <c r="BZ80" s="138"/>
      <c r="CA80" s="134"/>
      <c r="CB80" s="134"/>
      <c r="CC80" s="134"/>
      <c r="CD80" s="134"/>
      <c r="CE80" s="138"/>
      <c r="CF80" s="134"/>
      <c r="CG80" s="134"/>
      <c r="CH80" s="134"/>
      <c r="CI80" s="134"/>
      <c r="CJ80" s="138"/>
      <c r="CK80" s="134"/>
      <c r="CL80" s="134"/>
      <c r="CM80" s="134"/>
      <c r="CN80" s="134"/>
      <c r="CO80" s="138"/>
      <c r="CP80" s="134"/>
      <c r="CQ80" s="134"/>
      <c r="CR80" s="134"/>
      <c r="CS80" s="138"/>
      <c r="CT80" s="134"/>
      <c r="CU80" s="134"/>
      <c r="CV80" s="134"/>
      <c r="CW80" s="134"/>
    </row>
    <row r="81" spans="1:101" ht="18.75" customHeight="1" thickBot="1" x14ac:dyDescent="0.3">
      <c r="A81" s="60"/>
      <c r="B81" s="60"/>
      <c r="C81" s="218" t="str">
        <f>H78</f>
        <v>Portugal</v>
      </c>
      <c r="D81" s="219"/>
      <c r="E81" s="104"/>
      <c r="F81" s="93"/>
      <c r="G81" s="104"/>
      <c r="H81" s="218" t="str">
        <f>H79</f>
        <v>USA</v>
      </c>
      <c r="I81" s="219"/>
      <c r="J81" s="60"/>
      <c r="K81" s="60" t="s">
        <v>111</v>
      </c>
      <c r="L81" s="60">
        <f t="shared" si="24"/>
        <v>0</v>
      </c>
      <c r="M81" s="60"/>
      <c r="N81" s="60">
        <f>IF($E81="",0,IF($E81&gt;$G81,3,IF($E81=$G81,1,0)))</f>
        <v>0</v>
      </c>
      <c r="O81" s="60"/>
      <c r="P81" s="60">
        <f>IF($G81="",0,IF($E81&gt;$G81,0,IF($E81=$G81,1,3)))</f>
        <v>0</v>
      </c>
      <c r="Q81" s="60"/>
      <c r="R81" s="60">
        <f>E81</f>
        <v>0</v>
      </c>
      <c r="S81" s="60"/>
      <c r="T81" s="60">
        <f>G81</f>
        <v>0</v>
      </c>
      <c r="U81" s="60"/>
      <c r="V81" s="60">
        <f>G81</f>
        <v>0</v>
      </c>
      <c r="W81" s="60"/>
      <c r="X81" s="60">
        <f>E81</f>
        <v>0</v>
      </c>
      <c r="Y81" s="60"/>
      <c r="Z81" s="60">
        <f>P84</f>
        <v>0</v>
      </c>
      <c r="AA81" s="60">
        <f>T84</f>
        <v>0</v>
      </c>
      <c r="AB81" s="60">
        <f>X84</f>
        <v>0</v>
      </c>
      <c r="AC81" s="60">
        <f>AA81-AB81</f>
        <v>0</v>
      </c>
      <c r="AD81" s="60">
        <f>IF(Z81&gt;Z78,-1,0)</f>
        <v>0</v>
      </c>
      <c r="AE81" s="60">
        <f>IF(Z81&gt;Z79,-1,0)</f>
        <v>0</v>
      </c>
      <c r="AF81" s="60">
        <f>IF(Z81&gt;Z80,-1,0)</f>
        <v>0</v>
      </c>
      <c r="AG81" s="60">
        <f>10000-(AJ81*1000+AM81*100+AK81*10)</f>
        <v>10000</v>
      </c>
      <c r="AH81" s="90">
        <f>RANK(AG81,AG78:AG81,1)</f>
        <v>1</v>
      </c>
      <c r="AI81" s="60" t="str">
        <f>H79</f>
        <v>USA</v>
      </c>
      <c r="AJ81" s="60">
        <f t="shared" si="25"/>
        <v>0</v>
      </c>
      <c r="AK81" s="60">
        <f t="shared" si="25"/>
        <v>0</v>
      </c>
      <c r="AL81" s="60">
        <f t="shared" si="25"/>
        <v>0</v>
      </c>
      <c r="AM81" s="60">
        <f>AK81-AL81</f>
        <v>0</v>
      </c>
      <c r="AN81" s="187">
        <f>IF(AG78=AG81,IF(E82&gt;G82,AG78-0.1,AG78),AG78)</f>
        <v>10000</v>
      </c>
      <c r="AO81" s="187">
        <f>IF(AG79=AG81,IF(E81&gt;G81,AG79-0.1,AG79),AG79)</f>
        <v>10000</v>
      </c>
      <c r="AP81" s="187">
        <f>IF(AG80=AG81,IF(E79&gt;G79,AG80-0.1,AG80),AG80)</f>
        <v>10000</v>
      </c>
      <c r="AQ81" s="187"/>
      <c r="AR81" s="187">
        <f>AQ82</f>
        <v>30000</v>
      </c>
      <c r="AS81" s="90">
        <f>RANK(AR81,AR78:AR81,1)</f>
        <v>1</v>
      </c>
      <c r="AT81" s="60" t="str">
        <f t="shared" si="26"/>
        <v>USA</v>
      </c>
      <c r="AU81" s="60">
        <f t="shared" si="26"/>
        <v>0</v>
      </c>
      <c r="AV81" s="60">
        <f t="shared" si="26"/>
        <v>0</v>
      </c>
      <c r="AW81" s="60">
        <f t="shared" si="26"/>
        <v>0</v>
      </c>
      <c r="AX81" s="60"/>
      <c r="AY81" s="60"/>
      <c r="AZ81" s="60"/>
      <c r="BA81" s="113">
        <v>4</v>
      </c>
      <c r="BB81" s="114" t="e">
        <f>VLOOKUP(4,AS78:AT81,2,FALSE)</f>
        <v>#N/A</v>
      </c>
      <c r="BC81" s="115"/>
      <c r="BD81" s="116" t="e">
        <f>VLOOKUP(4,AS78:AW81,3,FALSE)</f>
        <v>#N/A</v>
      </c>
      <c r="BE81" s="116" t="e">
        <f>VLOOKUP(4,AS78:AW81,4,FALSE)</f>
        <v>#N/A</v>
      </c>
      <c r="BF81" s="93" t="s">
        <v>12</v>
      </c>
      <c r="BG81" s="116" t="e">
        <f>VLOOKUP(4,AS78:AW81,5,FALSE)</f>
        <v>#N/A</v>
      </c>
      <c r="BH81" s="60"/>
      <c r="BI81" s="85"/>
      <c r="BJ81" s="85">
        <f>IF(E81&gt;G81,IF(Spielplan!E81&gt;Spielplan!G81,Punktemodus!$B$3,0),0)</f>
        <v>0</v>
      </c>
      <c r="BK81" s="85">
        <f>IF(E81=G81,IF(Spielplan!E81=Spielplan!G81,Punktemodus!$B$3,0),0)</f>
        <v>10</v>
      </c>
      <c r="BL81" s="85">
        <f>IF(E81&lt;G81,IF(Spielplan!E81&lt;Spielplan!G81,Punktemodus!$B$3,0),0)</f>
        <v>0</v>
      </c>
      <c r="BM81" s="85">
        <f>IF(E81=Spielplan!E81,IF(G81=Spielplan!G81,Punktemodus!$B$5,0),0)</f>
        <v>3</v>
      </c>
      <c r="BN81" s="85">
        <f>IF(E81=Spielplan!E81,Punktemodus!$B$7,0)</f>
        <v>1</v>
      </c>
      <c r="BO81" s="85">
        <f>IF(G81=Spielplan!G81,Punktemodus!$B$7,0)</f>
        <v>1</v>
      </c>
      <c r="BP81" s="137">
        <f>IF(Spielplan!E81="",0,SUM(BJ81:BO81))</f>
        <v>0</v>
      </c>
      <c r="BQ81" s="85"/>
      <c r="BR81" s="141"/>
      <c r="BS81" s="134"/>
      <c r="BT81" s="134"/>
      <c r="BU81" s="134"/>
      <c r="BV81" s="134"/>
      <c r="BW81" s="134"/>
      <c r="BX81" s="134"/>
      <c r="BY81" s="134"/>
      <c r="BZ81" s="353" t="s">
        <v>154</v>
      </c>
      <c r="CA81" s="155"/>
      <c r="CB81" s="155"/>
      <c r="CC81" s="155"/>
      <c r="CD81" s="155"/>
      <c r="CE81" s="353" t="s">
        <v>157</v>
      </c>
      <c r="CF81" s="155"/>
      <c r="CG81" s="155"/>
      <c r="CH81" s="155"/>
      <c r="CI81" s="155"/>
      <c r="CJ81" s="353" t="s">
        <v>164</v>
      </c>
      <c r="CK81" s="155"/>
      <c r="CL81" s="155"/>
      <c r="CM81" s="155"/>
      <c r="CN81" s="155"/>
      <c r="CO81" s="353" t="s">
        <v>159</v>
      </c>
      <c r="CP81" s="155"/>
      <c r="CQ81" s="155"/>
      <c r="CR81" s="155"/>
      <c r="CS81" s="353" t="s">
        <v>160</v>
      </c>
      <c r="CT81" s="155"/>
      <c r="CU81" s="134"/>
      <c r="CV81" s="134"/>
      <c r="CW81" s="134"/>
    </row>
    <row r="82" spans="1:101" ht="18.75" customHeight="1" thickBot="1" x14ac:dyDescent="0.3">
      <c r="A82" s="60"/>
      <c r="B82" s="60"/>
      <c r="C82" s="211" t="str">
        <f>C78</f>
        <v>Deutschland</v>
      </c>
      <c r="D82" s="212"/>
      <c r="E82" s="104"/>
      <c r="F82" s="93"/>
      <c r="G82" s="104"/>
      <c r="H82" s="211" t="str">
        <f>H79</f>
        <v>USA</v>
      </c>
      <c r="I82" s="212"/>
      <c r="J82" s="60"/>
      <c r="K82" s="60" t="s">
        <v>112</v>
      </c>
      <c r="L82" s="60">
        <f t="shared" si="24"/>
        <v>0</v>
      </c>
      <c r="M82" s="60">
        <f>IF($E82="",0,IF($E82&gt;$G82,3,IF($E82=G82,1,0)))</f>
        <v>0</v>
      </c>
      <c r="N82" s="60"/>
      <c r="O82" s="60"/>
      <c r="P82" s="60">
        <f>IF($G82="",0,IF($E82&gt;$G82,0,IF($E82=$G82,1,3)))</f>
        <v>0</v>
      </c>
      <c r="Q82" s="60">
        <f>E82</f>
        <v>0</v>
      </c>
      <c r="R82" s="60"/>
      <c r="S82" s="60"/>
      <c r="T82" s="60">
        <f>G82</f>
        <v>0</v>
      </c>
      <c r="U82" s="60">
        <f>G82</f>
        <v>0</v>
      </c>
      <c r="V82" s="60"/>
      <c r="W82" s="60"/>
      <c r="X82" s="60">
        <f>E82</f>
        <v>0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187">
        <f>SUM(AN78:AN81)</f>
        <v>30000</v>
      </c>
      <c r="AO82" s="187">
        <f>SUM(AO78:AO81)</f>
        <v>30000</v>
      </c>
      <c r="AP82" s="187">
        <f>SUM(AP78:AP81)</f>
        <v>30000</v>
      </c>
      <c r="AQ82" s="187">
        <f>SUM(AQ78:AQ81)</f>
        <v>30000</v>
      </c>
      <c r="AR82" s="187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85">
        <f>IF(E82&gt;G82,IF(Spielplan!E82&gt;Spielplan!G82,Punktemodus!$B$3,0),0)</f>
        <v>0</v>
      </c>
      <c r="BK82" s="85">
        <f>IF(E82=G82,IF(Spielplan!E82=Spielplan!G82,Punktemodus!$B$3,0),0)</f>
        <v>10</v>
      </c>
      <c r="BL82" s="85">
        <f>IF(E82&lt;G82,IF(Spielplan!E82&lt;Spielplan!G82,Punktemodus!$B$3,0),0)</f>
        <v>0</v>
      </c>
      <c r="BM82" s="85">
        <f>IF(E82=Spielplan!E82,IF(G82=Spielplan!G82,Punktemodus!$B$5,0),0)</f>
        <v>3</v>
      </c>
      <c r="BN82" s="85">
        <f>IF(E82=Spielplan!E82,Punktemodus!$B$7,0)</f>
        <v>1</v>
      </c>
      <c r="BO82" s="85">
        <f>IF(G82=Spielplan!G82,Punktemodus!$B$7,0)</f>
        <v>1</v>
      </c>
      <c r="BP82" s="137">
        <f>IF(Spielplan!E82="",0,SUM(BJ82:BO82))</f>
        <v>0</v>
      </c>
      <c r="BQ82" s="60"/>
      <c r="BR82" s="141"/>
      <c r="BS82" s="134"/>
      <c r="BT82" s="134"/>
      <c r="BU82" s="134"/>
      <c r="BV82" s="134"/>
      <c r="BW82" s="134"/>
      <c r="BX82" s="134"/>
      <c r="BY82" s="134"/>
      <c r="BZ82" s="353"/>
      <c r="CA82" s="155"/>
      <c r="CB82" s="155"/>
      <c r="CC82" s="155"/>
      <c r="CD82" s="155"/>
      <c r="CE82" s="353"/>
      <c r="CF82" s="155"/>
      <c r="CG82" s="155"/>
      <c r="CH82" s="155"/>
      <c r="CI82" s="155"/>
      <c r="CJ82" s="353"/>
      <c r="CK82" s="155"/>
      <c r="CL82" s="155"/>
      <c r="CM82" s="155"/>
      <c r="CN82" s="155"/>
      <c r="CO82" s="353"/>
      <c r="CP82" s="155"/>
      <c r="CQ82" s="155"/>
      <c r="CR82" s="155"/>
      <c r="CS82" s="353"/>
      <c r="CT82" s="155"/>
      <c r="CU82" s="134"/>
      <c r="CV82" s="134"/>
      <c r="CW82" s="134"/>
    </row>
    <row r="83" spans="1:101" ht="18.75" customHeight="1" thickBot="1" x14ac:dyDescent="0.3">
      <c r="A83" s="60"/>
      <c r="B83" s="60"/>
      <c r="C83" s="218" t="str">
        <f>H78</f>
        <v>Portugal</v>
      </c>
      <c r="D83" s="219"/>
      <c r="E83" s="104"/>
      <c r="F83" s="93"/>
      <c r="G83" s="104"/>
      <c r="H83" s="218" t="str">
        <f>C79</f>
        <v>Ghana</v>
      </c>
      <c r="I83" s="219"/>
      <c r="J83" s="60"/>
      <c r="K83" s="60" t="s">
        <v>112</v>
      </c>
      <c r="L83" s="60">
        <f t="shared" si="24"/>
        <v>0</v>
      </c>
      <c r="M83" s="60"/>
      <c r="N83" s="60">
        <f>IF($E83="",0,IF($E83&gt;$G83,3,IF($E83=$G83,1,0)))</f>
        <v>0</v>
      </c>
      <c r="O83" s="60">
        <f>IF($G83="",0,IF($E83&gt;$G83,0,IF($E83=$G83,1,3)))</f>
        <v>0</v>
      </c>
      <c r="P83" s="60"/>
      <c r="Q83" s="60"/>
      <c r="R83" s="60">
        <f>E83</f>
        <v>0</v>
      </c>
      <c r="S83" s="60">
        <f>G83</f>
        <v>0</v>
      </c>
      <c r="T83" s="60"/>
      <c r="U83" s="60"/>
      <c r="V83" s="60">
        <f>G83</f>
        <v>0</v>
      </c>
      <c r="W83" s="60">
        <f>E83</f>
        <v>0</v>
      </c>
      <c r="X83" s="60"/>
      <c r="Y83" s="60"/>
      <c r="Z83" s="60" t="s">
        <v>30</v>
      </c>
      <c r="AA83" s="60"/>
      <c r="AB83" s="60"/>
      <c r="AC83" s="60"/>
      <c r="AD83" s="60"/>
      <c r="AE83" s="60"/>
      <c r="AF83" s="60"/>
      <c r="AG83" s="60" t="b">
        <f>OR(AG78=AG79,AG78=AG80,AG78=AG81,AG79=AG80,AG79=AG81,AG80=AG81)</f>
        <v>1</v>
      </c>
      <c r="AH83" s="60"/>
      <c r="AI83" s="60"/>
      <c r="AJ83" s="60"/>
      <c r="AK83" s="60"/>
      <c r="AL83" s="60"/>
      <c r="AM83" s="60"/>
      <c r="AN83" s="60"/>
      <c r="AO83" s="60" t="s">
        <v>34</v>
      </c>
      <c r="AP83" s="60"/>
      <c r="AQ83" s="60"/>
      <c r="AR83" s="60" t="b">
        <f>OR(AR78=AR79,AR78=AR80,AR78=AR81,AR79=AR80,AR79=AR81,AR80=AR81)</f>
        <v>1</v>
      </c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85">
        <f>IF(E83&gt;G83,IF(Spielplan!E83&gt;Spielplan!G83,Punktemodus!$B$3,0),0)</f>
        <v>0</v>
      </c>
      <c r="BK83" s="85">
        <f>IF(E83=G83,IF(Spielplan!E83=Spielplan!G83,Punktemodus!$B$3,0),0)</f>
        <v>10</v>
      </c>
      <c r="BL83" s="85">
        <f>IF(E83&lt;G83,IF(Spielplan!E83&lt;Spielplan!G83,Punktemodus!$B$3,0),0)</f>
        <v>0</v>
      </c>
      <c r="BM83" s="85">
        <f>IF(E83=Spielplan!E83,IF(G83=Spielplan!G83,Punktemodus!$B$5,0),0)</f>
        <v>3</v>
      </c>
      <c r="BN83" s="85">
        <f>IF(E83=Spielplan!E83,Punktemodus!$B$7,0)</f>
        <v>1</v>
      </c>
      <c r="BO83" s="85">
        <f>IF(G83=Spielplan!G83,Punktemodus!$B$7,0)</f>
        <v>1</v>
      </c>
      <c r="BP83" s="137">
        <f>IF(Spielplan!E83="",0,SUM(BJ83:BO83))</f>
        <v>0</v>
      </c>
      <c r="BQ83" s="60"/>
      <c r="BR83" s="141"/>
      <c r="BS83" s="134"/>
      <c r="BT83" s="134"/>
      <c r="BU83" s="134"/>
      <c r="BV83" s="134"/>
      <c r="BW83" s="134"/>
      <c r="BX83" s="134"/>
      <c r="BY83" s="134"/>
      <c r="BZ83" s="353"/>
      <c r="CA83" s="155"/>
      <c r="CB83" s="155"/>
      <c r="CC83" s="155"/>
      <c r="CD83" s="155"/>
      <c r="CE83" s="353"/>
      <c r="CF83" s="155"/>
      <c r="CG83" s="155"/>
      <c r="CH83" s="155"/>
      <c r="CI83" s="155"/>
      <c r="CJ83" s="353"/>
      <c r="CK83" s="155"/>
      <c r="CL83" s="155"/>
      <c r="CM83" s="155"/>
      <c r="CN83" s="155"/>
      <c r="CO83" s="353"/>
      <c r="CP83" s="155"/>
      <c r="CQ83" s="155"/>
      <c r="CR83" s="155"/>
      <c r="CS83" s="353"/>
      <c r="CT83" s="155"/>
      <c r="CU83" s="134"/>
      <c r="CV83" s="134"/>
      <c r="CW83" s="134"/>
    </row>
    <row r="84" spans="1:101" ht="18.75" customHeight="1" thickBot="1" x14ac:dyDescent="0.25">
      <c r="A84" s="60"/>
      <c r="B84" s="60"/>
      <c r="C84" s="136" t="str">
        <f>IF(G83="","",IF(AR83=TRUE,"Achtung: Fehler in Tabelle!",""))</f>
        <v/>
      </c>
      <c r="D84" s="60"/>
      <c r="E84" s="85"/>
      <c r="F84" s="60"/>
      <c r="G84" s="85"/>
      <c r="H84" s="60"/>
      <c r="I84" s="60"/>
      <c r="J84" s="60"/>
      <c r="K84" s="60"/>
      <c r="L84" s="60"/>
      <c r="M84" s="60">
        <f t="shared" ref="M84:X84" si="27">SUM(M78:M83)</f>
        <v>0</v>
      </c>
      <c r="N84" s="60">
        <f t="shared" si="27"/>
        <v>0</v>
      </c>
      <c r="O84" s="60">
        <f t="shared" si="27"/>
        <v>0</v>
      </c>
      <c r="P84" s="60">
        <f t="shared" si="27"/>
        <v>0</v>
      </c>
      <c r="Q84" s="60">
        <f t="shared" si="27"/>
        <v>0</v>
      </c>
      <c r="R84" s="60">
        <f t="shared" si="27"/>
        <v>0</v>
      </c>
      <c r="S84" s="60">
        <f t="shared" si="27"/>
        <v>0</v>
      </c>
      <c r="T84" s="60">
        <f t="shared" si="27"/>
        <v>0</v>
      </c>
      <c r="U84" s="60">
        <f t="shared" si="27"/>
        <v>0</v>
      </c>
      <c r="V84" s="60">
        <f t="shared" si="27"/>
        <v>0</v>
      </c>
      <c r="W84" s="60">
        <f t="shared" si="27"/>
        <v>0</v>
      </c>
      <c r="X84" s="60">
        <f t="shared" si="27"/>
        <v>0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160">
        <f>SUM(BP78:BP83)</f>
        <v>0</v>
      </c>
      <c r="BQ84" s="60"/>
      <c r="BR84" s="141"/>
      <c r="BS84" s="134"/>
      <c r="BT84" s="134"/>
      <c r="BU84" s="134"/>
      <c r="BV84" s="134"/>
      <c r="BW84" s="134"/>
      <c r="BX84" s="134"/>
      <c r="BY84" s="134"/>
      <c r="BZ84" s="354"/>
      <c r="CA84" s="155"/>
      <c r="CB84" s="155"/>
      <c r="CC84" s="155"/>
      <c r="CD84" s="155"/>
      <c r="CE84" s="354"/>
      <c r="CF84" s="155"/>
      <c r="CG84" s="155"/>
      <c r="CH84" s="155"/>
      <c r="CI84" s="155"/>
      <c r="CJ84" s="354"/>
      <c r="CK84" s="155"/>
      <c r="CL84" s="155"/>
      <c r="CM84" s="155"/>
      <c r="CN84" s="155"/>
      <c r="CO84" s="354"/>
      <c r="CP84" s="155"/>
      <c r="CQ84" s="155"/>
      <c r="CR84" s="155"/>
      <c r="CS84" s="354"/>
      <c r="CT84" s="155"/>
      <c r="CU84" s="134"/>
      <c r="CV84" s="134"/>
      <c r="CW84" s="134"/>
    </row>
    <row r="85" spans="1:101" ht="18.75" customHeight="1" thickBot="1" x14ac:dyDescent="0.25">
      <c r="A85" s="60"/>
      <c r="B85" s="60"/>
      <c r="C85" s="60"/>
      <c r="D85" s="60"/>
      <c r="E85" s="85"/>
      <c r="F85" s="60"/>
      <c r="G85" s="85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138"/>
      <c r="BQ85" s="60"/>
      <c r="BR85" s="141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</row>
    <row r="86" spans="1:101" ht="18.75" customHeight="1" x14ac:dyDescent="0.25">
      <c r="A86" s="60"/>
      <c r="B86" s="60"/>
      <c r="C86" s="89"/>
      <c r="D86" s="60"/>
      <c r="E86" s="85"/>
      <c r="F86" s="60"/>
      <c r="G86" s="85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89"/>
      <c r="BC86" s="60"/>
      <c r="BD86" s="90"/>
      <c r="BE86" s="60"/>
      <c r="BF86" s="61"/>
      <c r="BG86" s="60"/>
      <c r="BH86" s="60"/>
      <c r="BI86" s="60"/>
      <c r="BJ86" s="60"/>
      <c r="BK86" s="60"/>
      <c r="BL86" s="60"/>
      <c r="BM86" s="60"/>
      <c r="BN86" s="60"/>
      <c r="BO86" s="60"/>
      <c r="BP86" s="138"/>
      <c r="BQ86" s="60"/>
      <c r="BR86" s="141"/>
      <c r="BS86" s="321" t="s">
        <v>45</v>
      </c>
      <c r="BT86" s="322"/>
      <c r="BU86" s="322"/>
      <c r="BV86" s="322"/>
      <c r="BW86" s="134"/>
      <c r="BX86" s="331">
        <f>BP97</f>
        <v>0</v>
      </c>
      <c r="BY86" s="332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</row>
    <row r="87" spans="1:101" ht="18.75" customHeight="1" thickBot="1" x14ac:dyDescent="0.3">
      <c r="A87" s="60"/>
      <c r="B87" s="60"/>
      <c r="C87" s="88" t="s">
        <v>93</v>
      </c>
      <c r="D87" s="60"/>
      <c r="E87" s="85"/>
      <c r="F87" s="60"/>
      <c r="G87" s="85"/>
      <c r="H87" s="60"/>
      <c r="I87" s="60"/>
      <c r="J87" s="60"/>
      <c r="K87" s="60"/>
      <c r="L87" s="60"/>
      <c r="M87" s="60" t="s">
        <v>4</v>
      </c>
      <c r="N87" s="60"/>
      <c r="O87" s="60"/>
      <c r="P87" s="60"/>
      <c r="Q87" s="60" t="s">
        <v>6</v>
      </c>
      <c r="R87" s="60"/>
      <c r="S87" s="60"/>
      <c r="T87" s="60"/>
      <c r="U87" s="60" t="s">
        <v>7</v>
      </c>
      <c r="V87" s="60"/>
      <c r="W87" s="60"/>
      <c r="X87" s="60"/>
      <c r="Y87" s="60"/>
      <c r="Z87" s="60" t="s">
        <v>4</v>
      </c>
      <c r="AA87" s="60" t="s">
        <v>5</v>
      </c>
      <c r="AB87" s="60"/>
      <c r="AC87" s="60"/>
      <c r="AD87" s="60" t="s">
        <v>9</v>
      </c>
      <c r="AE87" s="60"/>
      <c r="AF87" s="60"/>
      <c r="AG87" s="60"/>
      <c r="AH87" s="60" t="s">
        <v>32</v>
      </c>
      <c r="AI87" s="60"/>
      <c r="AJ87" s="60"/>
      <c r="AK87" s="60"/>
      <c r="AL87" s="60"/>
      <c r="AM87" s="60"/>
      <c r="AN87" s="60" t="s">
        <v>35</v>
      </c>
      <c r="AO87" s="60"/>
      <c r="AP87" s="60"/>
      <c r="AQ87" s="60"/>
      <c r="AR87" s="60"/>
      <c r="AS87" s="60" t="s">
        <v>33</v>
      </c>
      <c r="AT87" s="60"/>
      <c r="AU87" s="60"/>
      <c r="AV87" s="60"/>
      <c r="AW87" s="60"/>
      <c r="AX87" s="60"/>
      <c r="AY87" s="60"/>
      <c r="AZ87" s="60"/>
      <c r="BA87" s="60"/>
      <c r="BB87" s="89" t="s">
        <v>10</v>
      </c>
      <c r="BC87" s="60"/>
      <c r="BD87" s="90" t="s">
        <v>4</v>
      </c>
      <c r="BE87" s="60"/>
      <c r="BF87" s="61" t="s">
        <v>5</v>
      </c>
      <c r="BG87" s="60"/>
      <c r="BH87" s="60"/>
      <c r="BI87" s="85"/>
      <c r="BJ87" s="60"/>
      <c r="BK87" s="60"/>
      <c r="BL87" s="60"/>
      <c r="BM87" s="60"/>
      <c r="BN87" s="60"/>
      <c r="BO87" s="60"/>
      <c r="BP87" s="138"/>
      <c r="BQ87" s="85"/>
      <c r="BR87" s="141"/>
      <c r="BS87" s="322"/>
      <c r="BT87" s="322"/>
      <c r="BU87" s="322"/>
      <c r="BV87" s="322"/>
      <c r="BW87" s="134"/>
      <c r="BX87" s="333"/>
      <c r="BY87" s="3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</row>
    <row r="88" spans="1:101" ht="18.75" customHeight="1" thickBot="1" x14ac:dyDescent="0.3">
      <c r="A88" s="60"/>
      <c r="B88" s="60"/>
      <c r="C88" s="60"/>
      <c r="D88" s="60"/>
      <c r="E88" s="85"/>
      <c r="F88" s="60"/>
      <c r="G88" s="85"/>
      <c r="H88" s="60"/>
      <c r="I88" s="60"/>
      <c r="J88" s="60"/>
      <c r="K88" s="60"/>
      <c r="L88" s="60"/>
      <c r="M88" s="60" t="s">
        <v>0</v>
      </c>
      <c r="N88" s="60" t="s">
        <v>1</v>
      </c>
      <c r="O88" s="60" t="s">
        <v>2</v>
      </c>
      <c r="P88" s="60" t="s">
        <v>3</v>
      </c>
      <c r="Q88" s="60" t="s">
        <v>0</v>
      </c>
      <c r="R88" s="60" t="s">
        <v>1</v>
      </c>
      <c r="S88" s="60" t="s">
        <v>2</v>
      </c>
      <c r="T88" s="60" t="s">
        <v>3</v>
      </c>
      <c r="U88" s="60" t="s">
        <v>0</v>
      </c>
      <c r="V88" s="60" t="s">
        <v>1</v>
      </c>
      <c r="W88" s="60" t="s">
        <v>2</v>
      </c>
      <c r="X88" s="60" t="s">
        <v>3</v>
      </c>
      <c r="Y88" s="60"/>
      <c r="Z88" s="60" t="s">
        <v>8</v>
      </c>
      <c r="AA88" s="60"/>
      <c r="AB88" s="60"/>
      <c r="AC88" s="60"/>
      <c r="AD88" s="60"/>
      <c r="AE88" s="60"/>
      <c r="AF88" s="60"/>
      <c r="AG88" s="60"/>
      <c r="AH88" s="60" t="s">
        <v>31</v>
      </c>
      <c r="AI88" s="60"/>
      <c r="AJ88" s="60"/>
      <c r="AK88" s="60"/>
      <c r="AL88" s="60"/>
      <c r="AM88" s="60"/>
      <c r="AN88" s="60" t="str">
        <f>AI89</f>
        <v>Belgien</v>
      </c>
      <c r="AO88" s="60" t="str">
        <f>AI90</f>
        <v>Algerien</v>
      </c>
      <c r="AP88" s="60" t="str">
        <f>AI91</f>
        <v>Russland</v>
      </c>
      <c r="AQ88" s="60" t="str">
        <f>AI92</f>
        <v>Südkorea</v>
      </c>
      <c r="AR88" s="60"/>
      <c r="AS88" s="60" t="s">
        <v>31</v>
      </c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85"/>
      <c r="BJ88" s="85"/>
      <c r="BK88" s="85"/>
      <c r="BL88" s="85"/>
      <c r="BM88" s="85"/>
      <c r="BN88" s="85"/>
      <c r="BO88" s="85"/>
      <c r="BP88" s="137"/>
      <c r="BQ88" s="85"/>
      <c r="BR88" s="141"/>
      <c r="BS88" s="134"/>
      <c r="BT88" s="142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</row>
    <row r="89" spans="1:101" ht="18.75" customHeight="1" thickBot="1" x14ac:dyDescent="0.3">
      <c r="A89" s="60"/>
      <c r="B89" s="60"/>
      <c r="C89" s="224" t="str">
        <f>Spielplan!$C$89</f>
        <v>Belgien</v>
      </c>
      <c r="D89" s="225"/>
      <c r="E89" s="104"/>
      <c r="F89" s="93"/>
      <c r="G89" s="104"/>
      <c r="H89" s="224" t="str">
        <f>Spielplan!$H$89</f>
        <v>Algerien</v>
      </c>
      <c r="I89" s="225"/>
      <c r="J89" s="60"/>
      <c r="K89" s="60" t="s">
        <v>115</v>
      </c>
      <c r="L89" s="60">
        <f t="shared" ref="L89:L94" si="28">IF(E89-G89&gt;0,1,IF(G89=E89,0,-1))</f>
        <v>0</v>
      </c>
      <c r="M89" s="60">
        <f>IF($E89="",0,IF($E89&gt;$G89,3,IF($E89=G89,1,0)))</f>
        <v>0</v>
      </c>
      <c r="N89" s="60">
        <f>IF($G89="",0,IF($E89&gt;$G89,0,IF($E89=G89,1,3)))</f>
        <v>0</v>
      </c>
      <c r="O89" s="60"/>
      <c r="P89" s="60"/>
      <c r="Q89" s="60">
        <f>E89</f>
        <v>0</v>
      </c>
      <c r="R89" s="60">
        <f>G89</f>
        <v>0</v>
      </c>
      <c r="S89" s="60"/>
      <c r="T89" s="60"/>
      <c r="U89" s="60">
        <f>G89</f>
        <v>0</v>
      </c>
      <c r="V89" s="60">
        <f>E89</f>
        <v>0</v>
      </c>
      <c r="W89" s="60"/>
      <c r="X89" s="60"/>
      <c r="Y89" s="60"/>
      <c r="Z89" s="60">
        <f>M95</f>
        <v>0</v>
      </c>
      <c r="AA89" s="60">
        <f>Q95</f>
        <v>0</v>
      </c>
      <c r="AB89" s="60">
        <f>U95</f>
        <v>0</v>
      </c>
      <c r="AC89" s="60">
        <f>AA89-AB89</f>
        <v>0</v>
      </c>
      <c r="AD89" s="60">
        <f>IF(Z89&gt;Z90,-1,0)</f>
        <v>0</v>
      </c>
      <c r="AE89" s="60">
        <f>IF(Z89&gt;Z91,-1,0)</f>
        <v>0</v>
      </c>
      <c r="AF89" s="60">
        <f>IF(Z89&gt;Z92,-1,0)</f>
        <v>0</v>
      </c>
      <c r="AG89" s="60">
        <f>10000-(AJ89*1000+AM89*100+AK89*10)</f>
        <v>10000</v>
      </c>
      <c r="AH89" s="90">
        <f>RANK(AG89,AG89:AG92,1)</f>
        <v>1</v>
      </c>
      <c r="AI89" s="60" t="str">
        <f>C89</f>
        <v>Belgien</v>
      </c>
      <c r="AJ89" s="60">
        <f t="shared" ref="AJ89:AL92" si="29">Z89</f>
        <v>0</v>
      </c>
      <c r="AK89" s="60">
        <f t="shared" si="29"/>
        <v>0</v>
      </c>
      <c r="AL89" s="60">
        <f t="shared" si="29"/>
        <v>0</v>
      </c>
      <c r="AM89" s="60">
        <f>AK89-AL89</f>
        <v>0</v>
      </c>
      <c r="AN89" s="187"/>
      <c r="AO89" s="187">
        <f>IF(AG90=AG89,IF(G89&gt;E89,AG90-0.1,AG90),AG90)</f>
        <v>10000</v>
      </c>
      <c r="AP89" s="187">
        <f>IF(AG91=AG89,IF(G91&gt;E91,AG91-0.1,AG91),AG91)</f>
        <v>10000</v>
      </c>
      <c r="AQ89" s="187">
        <f>IF(AG92=AG89,IF(G93&gt;E93,AG92-0.1,AG92),AG92)</f>
        <v>10000</v>
      </c>
      <c r="AR89" s="187">
        <f>AN93</f>
        <v>30000</v>
      </c>
      <c r="AS89" s="90">
        <f>RANK(AR89,AR89:AR92,1)</f>
        <v>1</v>
      </c>
      <c r="AT89" s="60" t="str">
        <f t="shared" ref="AT89:AW92" si="30">AI89</f>
        <v>Belgien</v>
      </c>
      <c r="AU89" s="60">
        <f t="shared" si="30"/>
        <v>0</v>
      </c>
      <c r="AV89" s="60">
        <f t="shared" si="30"/>
        <v>0</v>
      </c>
      <c r="AW89" s="60">
        <f t="shared" si="30"/>
        <v>0</v>
      </c>
      <c r="AX89" s="60"/>
      <c r="AY89" s="60"/>
      <c r="AZ89" s="60"/>
      <c r="BA89" s="226">
        <v>1</v>
      </c>
      <c r="BB89" s="224" t="str">
        <f>VLOOKUP(1,AS89:AT92,2,FALSE)</f>
        <v>Belgien</v>
      </c>
      <c r="BC89" s="225"/>
      <c r="BD89" s="227">
        <f>VLOOKUP(1,AS89:AW92,3,FALSE)</f>
        <v>0</v>
      </c>
      <c r="BE89" s="228">
        <f>VLOOKUP(1,AS89:AW92,4,FALSE)</f>
        <v>0</v>
      </c>
      <c r="BF89" s="93" t="s">
        <v>12</v>
      </c>
      <c r="BG89" s="228">
        <f>VLOOKUP(1,AS89:AW92,5,FALSE)</f>
        <v>0</v>
      </c>
      <c r="BH89" s="229" t="s">
        <v>128</v>
      </c>
      <c r="BI89" s="85"/>
      <c r="BJ89" s="85">
        <f>IF(E89&gt;G89,IF(Spielplan!E89&gt;Spielplan!G89,Punktemodus!$B$3,0),0)</f>
        <v>0</v>
      </c>
      <c r="BK89" s="85">
        <f>IF(E89=G89,IF(Spielplan!E89=Spielplan!G89,Punktemodus!$B$3,0),0)</f>
        <v>10</v>
      </c>
      <c r="BL89" s="85">
        <f>IF(E89&lt;G89,IF(Spielplan!E89&lt;Spielplan!G89,Punktemodus!$B$3,0),0)</f>
        <v>0</v>
      </c>
      <c r="BM89" s="85">
        <f>IF(E89=Spielplan!E89,IF(G89=Spielplan!G89,Punktemodus!$B$5,0),0)</f>
        <v>3</v>
      </c>
      <c r="BN89" s="85">
        <f>IF(E89=Spielplan!E89,Punktemodus!$B$7,0)</f>
        <v>1</v>
      </c>
      <c r="BO89" s="85">
        <f>IF(G89=Spielplan!G89,Punktemodus!$B$7,0)</f>
        <v>1</v>
      </c>
      <c r="BP89" s="137">
        <f>IF(Spielplan!E89="",0,SUM(BJ89:BO89))</f>
        <v>0</v>
      </c>
      <c r="BQ89" s="85"/>
      <c r="BR89" s="141"/>
      <c r="BS89" s="321" t="s">
        <v>46</v>
      </c>
      <c r="BT89" s="322"/>
      <c r="BU89" s="322"/>
      <c r="BV89" s="322"/>
      <c r="BW89" s="134"/>
      <c r="BX89" s="335">
        <f>BZ79+CE79+CJ79+CO79+CS79</f>
        <v>730</v>
      </c>
      <c r="BY89" s="336"/>
      <c r="BZ89" s="134"/>
      <c r="CA89" s="349"/>
      <c r="CB89" s="350"/>
      <c r="CC89" s="350"/>
      <c r="CD89" s="350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</row>
    <row r="90" spans="1:101" ht="18.75" customHeight="1" thickBot="1" x14ac:dyDescent="0.3">
      <c r="A90" s="60"/>
      <c r="B90" s="60"/>
      <c r="C90" s="230" t="str">
        <f>Spielplan!$C$90</f>
        <v>Russland</v>
      </c>
      <c r="D90" s="231"/>
      <c r="E90" s="104"/>
      <c r="F90" s="93"/>
      <c r="G90" s="104"/>
      <c r="H90" s="230" t="str">
        <f>Spielplan!$H$90</f>
        <v>Südkorea</v>
      </c>
      <c r="I90" s="231"/>
      <c r="J90" s="60"/>
      <c r="K90" s="60" t="s">
        <v>116</v>
      </c>
      <c r="L90" s="60">
        <f t="shared" si="28"/>
        <v>0</v>
      </c>
      <c r="M90" s="60"/>
      <c r="N90" s="60"/>
      <c r="O90" s="60">
        <f>IF($E90="",0,IF($E90&gt;$G90,3,IF($E90=$G90,1,0)))</f>
        <v>0</v>
      </c>
      <c r="P90" s="60">
        <f>IF($G90="",0,IF($E90&gt;$G90,0,IF($E90=$G90,1,3)))</f>
        <v>0</v>
      </c>
      <c r="Q90" s="60"/>
      <c r="R90" s="60"/>
      <c r="S90" s="60">
        <f>E90</f>
        <v>0</v>
      </c>
      <c r="T90" s="60">
        <f>G90</f>
        <v>0</v>
      </c>
      <c r="U90" s="60"/>
      <c r="V90" s="60"/>
      <c r="W90" s="60">
        <f>G90</f>
        <v>0</v>
      </c>
      <c r="X90" s="60">
        <f>E90</f>
        <v>0</v>
      </c>
      <c r="Y90" s="60"/>
      <c r="Z90" s="60">
        <f>N95</f>
        <v>0</v>
      </c>
      <c r="AA90" s="60">
        <f>R95</f>
        <v>0</v>
      </c>
      <c r="AB90" s="60">
        <f>V95</f>
        <v>0</v>
      </c>
      <c r="AC90" s="60">
        <f>AA90-AB90</f>
        <v>0</v>
      </c>
      <c r="AD90" s="60">
        <f>IF(Z90&gt;Z89,-1,0)</f>
        <v>0</v>
      </c>
      <c r="AE90" s="60">
        <f>IF(Z90&gt;Z91,-1,0)</f>
        <v>0</v>
      </c>
      <c r="AF90" s="60">
        <f>IF(Z90&gt;Z92,-1,0)</f>
        <v>0</v>
      </c>
      <c r="AG90" s="60">
        <f>10000-(AJ90*1000+AM90*100+AK90*10)</f>
        <v>10000</v>
      </c>
      <c r="AH90" s="90">
        <f>RANK(AG90,AG89:AG92,1)</f>
        <v>1</v>
      </c>
      <c r="AI90" s="60" t="str">
        <f>H89</f>
        <v>Algerien</v>
      </c>
      <c r="AJ90" s="60">
        <f t="shared" si="29"/>
        <v>0</v>
      </c>
      <c r="AK90" s="60">
        <f t="shared" si="29"/>
        <v>0</v>
      </c>
      <c r="AL90" s="60">
        <f t="shared" si="29"/>
        <v>0</v>
      </c>
      <c r="AM90" s="60">
        <f>AK90-AL90</f>
        <v>0</v>
      </c>
      <c r="AN90" s="187">
        <f>IF(AG89=AG90,IF(E89&gt;G89,AG89-0.1,AG89),AG89)</f>
        <v>10000</v>
      </c>
      <c r="AO90" s="187"/>
      <c r="AP90" s="187">
        <f>IF(AG91=AG90,IF(G94&gt;E94,AG91-0.1,AG91),AG91)</f>
        <v>10000</v>
      </c>
      <c r="AQ90" s="187">
        <f>IF(AG92=AG90,IF(G92&gt;E92,AG92-0.1,AG92),AG92)</f>
        <v>10000</v>
      </c>
      <c r="AR90" s="187">
        <f>AO93</f>
        <v>30000</v>
      </c>
      <c r="AS90" s="90">
        <f>RANK(AR90,AR89:AR92,1)</f>
        <v>1</v>
      </c>
      <c r="AT90" s="60" t="str">
        <f t="shared" si="30"/>
        <v>Algerien</v>
      </c>
      <c r="AU90" s="60">
        <f t="shared" si="30"/>
        <v>0</v>
      </c>
      <c r="AV90" s="60">
        <f t="shared" si="30"/>
        <v>0</v>
      </c>
      <c r="AW90" s="60">
        <f t="shared" si="30"/>
        <v>0</v>
      </c>
      <c r="AX90" s="60"/>
      <c r="AY90" s="60"/>
      <c r="AZ90" s="60"/>
      <c r="BA90" s="232">
        <v>2</v>
      </c>
      <c r="BB90" s="230" t="e">
        <f>VLOOKUP(2,AS89:AT92,2,FALSE)</f>
        <v>#N/A</v>
      </c>
      <c r="BC90" s="231"/>
      <c r="BD90" s="233" t="e">
        <f>VLOOKUP(2,AS89:AW92,3,FALSE)</f>
        <v>#N/A</v>
      </c>
      <c r="BE90" s="234" t="e">
        <f>VLOOKUP(2,AS89:AW92,4,FALSE)</f>
        <v>#N/A</v>
      </c>
      <c r="BF90" s="93" t="s">
        <v>12</v>
      </c>
      <c r="BG90" s="234" t="e">
        <f>VLOOKUP(2,AS89:AW92,5,FALSE)</f>
        <v>#N/A</v>
      </c>
      <c r="BH90" s="234" t="s">
        <v>124</v>
      </c>
      <c r="BI90" s="85"/>
      <c r="BJ90" s="85">
        <f>IF(E90&gt;G90,IF(Spielplan!E90&gt;Spielplan!G90,Punktemodus!$B$3,0),0)</f>
        <v>0</v>
      </c>
      <c r="BK90" s="85">
        <f>IF(E90=G90,IF(Spielplan!E90=Spielplan!G90,Punktemodus!$B$3,0),0)</f>
        <v>10</v>
      </c>
      <c r="BL90" s="85">
        <f>IF(E90&lt;G90,IF(Spielplan!E90&lt;Spielplan!G90,Punktemodus!$B$3,0),0)</f>
        <v>0</v>
      </c>
      <c r="BM90" s="85">
        <f>IF(E90=Spielplan!E90,IF(G90=Spielplan!G90,Punktemodus!$B$5,0),0)</f>
        <v>3</v>
      </c>
      <c r="BN90" s="85">
        <f>IF(E90=Spielplan!E90,Punktemodus!$B$7,0)</f>
        <v>1</v>
      </c>
      <c r="BO90" s="85">
        <f>IF(G90=Spielplan!G90,Punktemodus!$B$7,0)</f>
        <v>1</v>
      </c>
      <c r="BP90" s="137">
        <f>IF(Spielplan!E90="",0,SUM(BJ90:BO90))</f>
        <v>0</v>
      </c>
      <c r="BQ90" s="85"/>
      <c r="BR90" s="141"/>
      <c r="BS90" s="322"/>
      <c r="BT90" s="322"/>
      <c r="BU90" s="322"/>
      <c r="BV90" s="322"/>
      <c r="BW90" s="134"/>
      <c r="BX90" s="337"/>
      <c r="BY90" s="338"/>
      <c r="BZ90" s="134"/>
      <c r="CA90" s="350"/>
      <c r="CB90" s="350"/>
      <c r="CC90" s="350"/>
      <c r="CD90" s="350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</row>
    <row r="91" spans="1:101" ht="18.75" customHeight="1" thickBot="1" x14ac:dyDescent="0.3">
      <c r="A91" s="60"/>
      <c r="B91" s="60"/>
      <c r="C91" s="224" t="str">
        <f>C89</f>
        <v>Belgien</v>
      </c>
      <c r="D91" s="225"/>
      <c r="E91" s="104"/>
      <c r="F91" s="93"/>
      <c r="G91" s="104"/>
      <c r="H91" s="224" t="str">
        <f>C90</f>
        <v>Russland</v>
      </c>
      <c r="I91" s="225"/>
      <c r="J91" s="60"/>
      <c r="K91" s="60" t="s">
        <v>118</v>
      </c>
      <c r="L91" s="60">
        <f t="shared" si="28"/>
        <v>0</v>
      </c>
      <c r="M91" s="60">
        <f>IF($E91="",0,IF($E91&gt;$G91,3,IF($E91=G91,1,0)))</f>
        <v>0</v>
      </c>
      <c r="N91" s="60"/>
      <c r="O91" s="60">
        <f>IF($G91="",0,IF($E91&gt;$G91,0,IF($E91=$G91,1,3)))</f>
        <v>0</v>
      </c>
      <c r="P91" s="60"/>
      <c r="Q91" s="60">
        <f>E91</f>
        <v>0</v>
      </c>
      <c r="R91" s="60"/>
      <c r="S91" s="60">
        <f>G91</f>
        <v>0</v>
      </c>
      <c r="T91" s="60"/>
      <c r="U91" s="60">
        <f>G91</f>
        <v>0</v>
      </c>
      <c r="V91" s="60"/>
      <c r="W91" s="60">
        <f>E91</f>
        <v>0</v>
      </c>
      <c r="X91" s="60"/>
      <c r="Y91" s="60"/>
      <c r="Z91" s="60">
        <f>O95</f>
        <v>0</v>
      </c>
      <c r="AA91" s="60">
        <f>S95</f>
        <v>0</v>
      </c>
      <c r="AB91" s="60">
        <f>W95</f>
        <v>0</v>
      </c>
      <c r="AC91" s="60">
        <f>AA91-AB91</f>
        <v>0</v>
      </c>
      <c r="AD91" s="60">
        <f>IF(Z91&gt;Z89,-1,0)</f>
        <v>0</v>
      </c>
      <c r="AE91" s="60">
        <f>IF(Z91&gt;Z90,-1,0)</f>
        <v>0</v>
      </c>
      <c r="AF91" s="60">
        <f>IF(Z91&gt;Z92,-1,0)</f>
        <v>0</v>
      </c>
      <c r="AG91" s="60">
        <f>10000-(AJ91*1000+AM91*100+AK91*10)</f>
        <v>10000</v>
      </c>
      <c r="AH91" s="90">
        <f>RANK(AG91,AG89:AG92,1)</f>
        <v>1</v>
      </c>
      <c r="AI91" s="60" t="str">
        <f>C90</f>
        <v>Russland</v>
      </c>
      <c r="AJ91" s="60">
        <f t="shared" si="29"/>
        <v>0</v>
      </c>
      <c r="AK91" s="60">
        <f t="shared" si="29"/>
        <v>0</v>
      </c>
      <c r="AL91" s="60">
        <f t="shared" si="29"/>
        <v>0</v>
      </c>
      <c r="AM91" s="60">
        <f>AK91-AL91</f>
        <v>0</v>
      </c>
      <c r="AN91" s="187">
        <f>IF(AG89=AG91,IF(E91&gt;G91,AG89-0.1,AG89),AG89)</f>
        <v>10000</v>
      </c>
      <c r="AO91" s="187">
        <f>IF(AG90=AG91,IF(E94&gt;G94,AG90-0.1,AG90),AG90)</f>
        <v>10000</v>
      </c>
      <c r="AP91" s="187"/>
      <c r="AQ91" s="187">
        <f>IF(AG92=AG91,IF(G90&gt;E90,AG92-0.1,AG92),AG92)</f>
        <v>10000</v>
      </c>
      <c r="AR91" s="187">
        <f>AP93</f>
        <v>30000</v>
      </c>
      <c r="AS91" s="90">
        <f>RANK(AR91,AR89:AR92,1)</f>
        <v>1</v>
      </c>
      <c r="AT91" s="60" t="str">
        <f t="shared" si="30"/>
        <v>Russland</v>
      </c>
      <c r="AU91" s="60">
        <f t="shared" si="30"/>
        <v>0</v>
      </c>
      <c r="AV91" s="60">
        <f t="shared" si="30"/>
        <v>0</v>
      </c>
      <c r="AW91" s="60">
        <f t="shared" si="30"/>
        <v>0</v>
      </c>
      <c r="AX91" s="60"/>
      <c r="AY91" s="60"/>
      <c r="AZ91" s="60"/>
      <c r="BA91" s="113">
        <v>3</v>
      </c>
      <c r="BB91" s="114" t="e">
        <f>VLOOKUP(3,AS89:AT92,2,FALSE)</f>
        <v>#N/A</v>
      </c>
      <c r="BC91" s="115"/>
      <c r="BD91" s="116" t="e">
        <f>VLOOKUP(3,AS89:AW92,3,FALSE)</f>
        <v>#N/A</v>
      </c>
      <c r="BE91" s="116" t="e">
        <f>VLOOKUP(3,AS89:AW92,4,FALSE)</f>
        <v>#N/A</v>
      </c>
      <c r="BF91" s="93" t="s">
        <v>12</v>
      </c>
      <c r="BG91" s="116" t="e">
        <f>VLOOKUP(3,AS89:AW92,5,FALSE)</f>
        <v>#N/A</v>
      </c>
      <c r="BH91" s="60"/>
      <c r="BI91" s="85"/>
      <c r="BJ91" s="85">
        <f>IF(E91&gt;G91,IF(Spielplan!E91&gt;Spielplan!G91,Punktemodus!$B$3,0),0)</f>
        <v>0</v>
      </c>
      <c r="BK91" s="85">
        <f>IF(E91=G91,IF(Spielplan!E91=Spielplan!G91,Punktemodus!$B$3,0),0)</f>
        <v>10</v>
      </c>
      <c r="BL91" s="85">
        <f>IF(E91&lt;G91,IF(Spielplan!E91&lt;Spielplan!G91,Punktemodus!$B$3,0),0)</f>
        <v>0</v>
      </c>
      <c r="BM91" s="85">
        <f>IF(E91=Spielplan!E91,IF(G91=Spielplan!G91,Punktemodus!$B$5,0),0)</f>
        <v>3</v>
      </c>
      <c r="BN91" s="85">
        <f>IF(E91=Spielplan!E91,Punktemodus!$B$7,0)</f>
        <v>1</v>
      </c>
      <c r="BO91" s="85">
        <f>IF(G91=Spielplan!G91,Punktemodus!$B$7,0)</f>
        <v>1</v>
      </c>
      <c r="BP91" s="137">
        <f>IF(Spielplan!E91="",0,SUM(BJ91:BO91))</f>
        <v>0</v>
      </c>
      <c r="BQ91" s="85"/>
      <c r="BR91" s="141"/>
      <c r="BS91" s="134"/>
      <c r="BT91" s="142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</row>
    <row r="92" spans="1:101" ht="18.75" customHeight="1" thickBot="1" x14ac:dyDescent="0.3">
      <c r="A92" s="60"/>
      <c r="B92" s="60"/>
      <c r="C92" s="230" t="str">
        <f>H89</f>
        <v>Algerien</v>
      </c>
      <c r="D92" s="231"/>
      <c r="E92" s="104"/>
      <c r="F92" s="93"/>
      <c r="G92" s="104"/>
      <c r="H92" s="230" t="str">
        <f>H90</f>
        <v>Südkorea</v>
      </c>
      <c r="I92" s="231"/>
      <c r="J92" s="60"/>
      <c r="K92" s="60" t="s">
        <v>117</v>
      </c>
      <c r="L92" s="60">
        <f t="shared" si="28"/>
        <v>0</v>
      </c>
      <c r="M92" s="60"/>
      <c r="N92" s="60">
        <f>IF($E92="",0,IF($E92&gt;$G92,3,IF($E92=$G92,1,0)))</f>
        <v>0</v>
      </c>
      <c r="O92" s="60"/>
      <c r="P92" s="60">
        <f>IF($G92="",0,IF($E92&gt;$G92,0,IF($E92=$G92,1,3)))</f>
        <v>0</v>
      </c>
      <c r="Q92" s="60"/>
      <c r="R92" s="60">
        <f>E92</f>
        <v>0</v>
      </c>
      <c r="S92" s="60"/>
      <c r="T92" s="60">
        <f>G92</f>
        <v>0</v>
      </c>
      <c r="U92" s="60"/>
      <c r="V92" s="60">
        <f>G92</f>
        <v>0</v>
      </c>
      <c r="W92" s="60"/>
      <c r="X92" s="60">
        <f>E92</f>
        <v>0</v>
      </c>
      <c r="Y92" s="60"/>
      <c r="Z92" s="60">
        <f>P95</f>
        <v>0</v>
      </c>
      <c r="AA92" s="60">
        <f>T95</f>
        <v>0</v>
      </c>
      <c r="AB92" s="60">
        <f>X95</f>
        <v>0</v>
      </c>
      <c r="AC92" s="60">
        <f>AA92-AB92</f>
        <v>0</v>
      </c>
      <c r="AD92" s="60">
        <f>IF(Z92&gt;Z89,-1,0)</f>
        <v>0</v>
      </c>
      <c r="AE92" s="60">
        <f>IF(Z92&gt;Z90,-1,0)</f>
        <v>0</v>
      </c>
      <c r="AF92" s="60">
        <f>IF(Z92&gt;Z91,-1,0)</f>
        <v>0</v>
      </c>
      <c r="AG92" s="60">
        <f>10000-(AJ92*1000+AM92*100+AK92*10)</f>
        <v>10000</v>
      </c>
      <c r="AH92" s="90">
        <f>RANK(AG92,AG89:AG92,1)</f>
        <v>1</v>
      </c>
      <c r="AI92" s="60" t="str">
        <f>H90</f>
        <v>Südkorea</v>
      </c>
      <c r="AJ92" s="60">
        <f t="shared" si="29"/>
        <v>0</v>
      </c>
      <c r="AK92" s="60">
        <f t="shared" si="29"/>
        <v>0</v>
      </c>
      <c r="AL92" s="60">
        <f t="shared" si="29"/>
        <v>0</v>
      </c>
      <c r="AM92" s="60">
        <f>AK92-AL92</f>
        <v>0</v>
      </c>
      <c r="AN92" s="187">
        <f>IF(AG89=AG92,IF(E93&gt;G93,AG89-0.1,AG89),AG89)</f>
        <v>10000</v>
      </c>
      <c r="AO92" s="187">
        <f>IF(AG90=AG92,IF(E92&gt;G92,AG90-0.1,AG90),AG90)</f>
        <v>10000</v>
      </c>
      <c r="AP92" s="187">
        <f>IF(AG91=AG92,IF(E90&gt;G90,AG91-0.1,AG91),AG91)</f>
        <v>10000</v>
      </c>
      <c r="AQ92" s="187"/>
      <c r="AR92" s="187">
        <f>AQ93</f>
        <v>30000</v>
      </c>
      <c r="AS92" s="90">
        <f>RANK(AR92,AR89:AR92,1)</f>
        <v>1</v>
      </c>
      <c r="AT92" s="60" t="str">
        <f t="shared" si="30"/>
        <v>Südkorea</v>
      </c>
      <c r="AU92" s="60">
        <f t="shared" si="30"/>
        <v>0</v>
      </c>
      <c r="AV92" s="60">
        <f t="shared" si="30"/>
        <v>0</v>
      </c>
      <c r="AW92" s="60">
        <f t="shared" si="30"/>
        <v>0</v>
      </c>
      <c r="AX92" s="60"/>
      <c r="AY92" s="60"/>
      <c r="AZ92" s="60"/>
      <c r="BA92" s="113">
        <v>4</v>
      </c>
      <c r="BB92" s="114" t="e">
        <f>VLOOKUP(4,AS89:AT92,2,FALSE)</f>
        <v>#N/A</v>
      </c>
      <c r="BC92" s="115"/>
      <c r="BD92" s="116" t="e">
        <f>VLOOKUP(4,AS89:AW92,3,FALSE)</f>
        <v>#N/A</v>
      </c>
      <c r="BE92" s="116" t="e">
        <f>VLOOKUP(4,AS89:AW92,4,FALSE)</f>
        <v>#N/A</v>
      </c>
      <c r="BF92" s="93" t="s">
        <v>12</v>
      </c>
      <c r="BG92" s="116" t="e">
        <f>VLOOKUP(4,AS89:AW92,5,FALSE)</f>
        <v>#N/A</v>
      </c>
      <c r="BH92" s="60"/>
      <c r="BI92" s="85"/>
      <c r="BJ92" s="85">
        <f>IF(E92&gt;G92,IF(Spielplan!E92&gt;Spielplan!G92,Punktemodus!$B$3,0),0)</f>
        <v>0</v>
      </c>
      <c r="BK92" s="85">
        <f>IF(E92=G92,IF(Spielplan!E92=Spielplan!G92,Punktemodus!$B$3,0),0)</f>
        <v>10</v>
      </c>
      <c r="BL92" s="85">
        <f>IF(E92&lt;G92,IF(Spielplan!E92&lt;Spielplan!G92,Punktemodus!$B$3,0),0)</f>
        <v>0</v>
      </c>
      <c r="BM92" s="85">
        <f>IF(E92=Spielplan!E92,IF(G92=Spielplan!G92,Punktemodus!$B$5,0),0)</f>
        <v>3</v>
      </c>
      <c r="BN92" s="85">
        <f>IF(E92=Spielplan!E92,Punktemodus!$B$7,0)</f>
        <v>1</v>
      </c>
      <c r="BO92" s="85">
        <f>IF(G92=Spielplan!G92,Punktemodus!$B$7,0)</f>
        <v>1</v>
      </c>
      <c r="BP92" s="137">
        <f>IF(Spielplan!E92="",0,SUM(BJ92:BO92))</f>
        <v>0</v>
      </c>
      <c r="BQ92" s="85"/>
      <c r="BR92" s="141"/>
      <c r="BS92" s="321" t="s">
        <v>163</v>
      </c>
      <c r="BT92" s="322"/>
      <c r="BU92" s="322"/>
      <c r="BV92" s="322"/>
      <c r="BW92" s="134"/>
      <c r="BX92" s="339">
        <f>BX86+BX89</f>
        <v>730</v>
      </c>
      <c r="BY92" s="340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</row>
    <row r="93" spans="1:101" ht="18.75" customHeight="1" thickBot="1" x14ac:dyDescent="0.3">
      <c r="A93" s="60"/>
      <c r="B93" s="60"/>
      <c r="C93" s="224" t="str">
        <f>C89</f>
        <v>Belgien</v>
      </c>
      <c r="D93" s="225"/>
      <c r="E93" s="104"/>
      <c r="F93" s="93"/>
      <c r="G93" s="104"/>
      <c r="H93" s="224" t="str">
        <f>H90</f>
        <v>Südkorea</v>
      </c>
      <c r="I93" s="225"/>
      <c r="J93" s="60"/>
      <c r="K93" s="60" t="s">
        <v>119</v>
      </c>
      <c r="L93" s="60">
        <f t="shared" si="28"/>
        <v>0</v>
      </c>
      <c r="M93" s="60">
        <f>IF($E93="",0,IF($E93&gt;$G93,3,IF($E93=G93,1,0)))</f>
        <v>0</v>
      </c>
      <c r="N93" s="60"/>
      <c r="O93" s="60"/>
      <c r="P93" s="60">
        <f>IF($G93="",0,IF($E93&gt;$G93,0,IF($E93=$G93,1,3)))</f>
        <v>0</v>
      </c>
      <c r="Q93" s="60">
        <f>E93</f>
        <v>0</v>
      </c>
      <c r="R93" s="60"/>
      <c r="S93" s="60"/>
      <c r="T93" s="60">
        <f>G93</f>
        <v>0</v>
      </c>
      <c r="U93" s="60">
        <f>G93</f>
        <v>0</v>
      </c>
      <c r="V93" s="60"/>
      <c r="W93" s="60"/>
      <c r="X93" s="60">
        <f>E93</f>
        <v>0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187">
        <f>SUM(AN89:AN92)</f>
        <v>30000</v>
      </c>
      <c r="AO93" s="187">
        <f>SUM(AO89:AO92)</f>
        <v>30000</v>
      </c>
      <c r="AP93" s="187">
        <f>SUM(AP89:AP92)</f>
        <v>30000</v>
      </c>
      <c r="AQ93" s="187">
        <f>SUM(AQ89:AQ92)</f>
        <v>30000</v>
      </c>
      <c r="AR93" s="187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85">
        <f>IF(E93&gt;G93,IF(Spielplan!E93&gt;Spielplan!G93,Punktemodus!$B$3,0),0)</f>
        <v>0</v>
      </c>
      <c r="BK93" s="85">
        <f>IF(E93=G93,IF(Spielplan!E93=Spielplan!G93,Punktemodus!$B$3,0),0)</f>
        <v>10</v>
      </c>
      <c r="BL93" s="85">
        <f>IF(E93&lt;G93,IF(Spielplan!E93&lt;Spielplan!G93,Punktemodus!$B$3,0),0)</f>
        <v>0</v>
      </c>
      <c r="BM93" s="85">
        <f>IF(E93=Spielplan!E93,IF(G93=Spielplan!G93,Punktemodus!$B$5,0),0)</f>
        <v>3</v>
      </c>
      <c r="BN93" s="85">
        <f>IF(E93=Spielplan!E93,Punktemodus!$B$7,0)</f>
        <v>1</v>
      </c>
      <c r="BO93" s="85">
        <f>IF(G93=Spielplan!G93,Punktemodus!$B$7,0)</f>
        <v>1</v>
      </c>
      <c r="BP93" s="137">
        <f>IF(Spielplan!E93="",0,SUM(BJ93:BO93))</f>
        <v>0</v>
      </c>
      <c r="BQ93" s="60"/>
      <c r="BR93" s="141"/>
      <c r="BS93" s="322"/>
      <c r="BT93" s="322"/>
      <c r="BU93" s="322"/>
      <c r="BV93" s="322"/>
      <c r="BW93" s="134"/>
      <c r="BX93" s="341"/>
      <c r="BY93" s="342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</row>
    <row r="94" spans="1:101" ht="18.75" customHeight="1" thickBot="1" x14ac:dyDescent="0.3">
      <c r="A94" s="60"/>
      <c r="B94" s="60"/>
      <c r="C94" s="230" t="str">
        <f>H89</f>
        <v>Algerien</v>
      </c>
      <c r="D94" s="231"/>
      <c r="E94" s="104"/>
      <c r="F94" s="93"/>
      <c r="G94" s="104"/>
      <c r="H94" s="230" t="str">
        <f>C90</f>
        <v>Russland</v>
      </c>
      <c r="I94" s="231"/>
      <c r="J94" s="60"/>
      <c r="K94" s="60" t="s">
        <v>119</v>
      </c>
      <c r="L94" s="60">
        <f t="shared" si="28"/>
        <v>0</v>
      </c>
      <c r="M94" s="60"/>
      <c r="N94" s="60">
        <f>IF($E94="",0,IF($E94&gt;$G94,3,IF($E94=$G94,1,0)))</f>
        <v>0</v>
      </c>
      <c r="O94" s="60">
        <f>IF($G94="",0,IF($E94&gt;$G94,0,IF($E94=$G94,1,3)))</f>
        <v>0</v>
      </c>
      <c r="P94" s="60"/>
      <c r="Q94" s="60"/>
      <c r="R94" s="60">
        <f>E94</f>
        <v>0</v>
      </c>
      <c r="S94" s="60">
        <f>G94</f>
        <v>0</v>
      </c>
      <c r="T94" s="60"/>
      <c r="U94" s="60"/>
      <c r="V94" s="60">
        <f>G94</f>
        <v>0</v>
      </c>
      <c r="W94" s="60">
        <f>E94</f>
        <v>0</v>
      </c>
      <c r="X94" s="60"/>
      <c r="Y94" s="60"/>
      <c r="Z94" s="60" t="s">
        <v>30</v>
      </c>
      <c r="AA94" s="60"/>
      <c r="AB94" s="60"/>
      <c r="AC94" s="60"/>
      <c r="AD94" s="60"/>
      <c r="AE94" s="60"/>
      <c r="AF94" s="60"/>
      <c r="AG94" s="60" t="b">
        <f>OR(AG89=AG90,AG89=AG91,AG89=AG92,AG90=AG91,AG90=AG92,AG91=AG92)</f>
        <v>1</v>
      </c>
      <c r="AH94" s="60"/>
      <c r="AI94" s="60"/>
      <c r="AJ94" s="60"/>
      <c r="AK94" s="60"/>
      <c r="AL94" s="60"/>
      <c r="AM94" s="60"/>
      <c r="AN94" s="60"/>
      <c r="AO94" s="60" t="s">
        <v>34</v>
      </c>
      <c r="AP94" s="60"/>
      <c r="AQ94" s="60"/>
      <c r="AR94" s="60" t="b">
        <f>OR(AR89=AR90,AR89=AR91,AR89=AR92,AR90=AR91,AR90=AR92,AR91=AR92)</f>
        <v>1</v>
      </c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85">
        <f>IF(E94&gt;G94,IF(Spielplan!E94&gt;Spielplan!G94,Punktemodus!$B$3,0),0)</f>
        <v>0</v>
      </c>
      <c r="BK94" s="85">
        <f>IF(E94=G94,IF(Spielplan!E94=Spielplan!G94,Punktemodus!$B$3,0),0)</f>
        <v>10</v>
      </c>
      <c r="BL94" s="85">
        <f>IF(E94&lt;G94,IF(Spielplan!E94&lt;Spielplan!G94,Punktemodus!$B$3,0),0)</f>
        <v>0</v>
      </c>
      <c r="BM94" s="85">
        <f>IF(E94=Spielplan!E94,IF(G94=Spielplan!G94,Punktemodus!$B$5,0),0)</f>
        <v>3</v>
      </c>
      <c r="BN94" s="85">
        <f>IF(E94=Spielplan!E94,Punktemodus!$B$7,0)</f>
        <v>1</v>
      </c>
      <c r="BO94" s="85">
        <f>IF(G94=Spielplan!G94,Punktemodus!$B$7,0)</f>
        <v>1</v>
      </c>
      <c r="BP94" s="137">
        <f>IF(Spielplan!E94="",0,SUM(BJ94:BO94))</f>
        <v>0</v>
      </c>
      <c r="BQ94" s="60"/>
      <c r="BR94" s="141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</row>
    <row r="95" spans="1:101" ht="18.75" customHeight="1" thickBot="1" x14ac:dyDescent="0.25">
      <c r="A95" s="60"/>
      <c r="B95" s="60"/>
      <c r="C95" s="136" t="str">
        <f>IF(G94="","",IF(AR94=TRUE,"Achtung: Fehler in Tabelle!",""))</f>
        <v/>
      </c>
      <c r="D95" s="60"/>
      <c r="E95" s="60"/>
      <c r="F95" s="60"/>
      <c r="G95" s="60"/>
      <c r="H95" s="60"/>
      <c r="I95" s="60"/>
      <c r="J95" s="60"/>
      <c r="K95" s="60"/>
      <c r="L95" s="60"/>
      <c r="M95" s="60">
        <f t="shared" ref="M95:X95" si="31">SUM(M89:M94)</f>
        <v>0</v>
      </c>
      <c r="N95" s="60">
        <f t="shared" si="31"/>
        <v>0</v>
      </c>
      <c r="O95" s="60">
        <f t="shared" si="31"/>
        <v>0</v>
      </c>
      <c r="P95" s="60">
        <f t="shared" si="31"/>
        <v>0</v>
      </c>
      <c r="Q95" s="60">
        <f t="shared" si="31"/>
        <v>0</v>
      </c>
      <c r="R95" s="60">
        <f t="shared" si="31"/>
        <v>0</v>
      </c>
      <c r="S95" s="60">
        <f t="shared" si="31"/>
        <v>0</v>
      </c>
      <c r="T95" s="60">
        <f t="shared" si="31"/>
        <v>0</v>
      </c>
      <c r="U95" s="60">
        <f t="shared" si="31"/>
        <v>0</v>
      </c>
      <c r="V95" s="60">
        <f t="shared" si="31"/>
        <v>0</v>
      </c>
      <c r="W95" s="60">
        <f t="shared" si="31"/>
        <v>0</v>
      </c>
      <c r="X95" s="60">
        <f t="shared" si="31"/>
        <v>0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160">
        <f>SUM(BP89:BP94)</f>
        <v>0</v>
      </c>
      <c r="BQ95" s="60"/>
      <c r="BR95" s="141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</row>
    <row r="96" spans="1:101" ht="13.5" thickBo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85"/>
      <c r="BK96" s="85"/>
      <c r="BL96" s="85"/>
      <c r="BM96" s="85"/>
      <c r="BN96" s="85"/>
      <c r="BO96" s="85"/>
      <c r="BP96" s="138"/>
      <c r="BQ96" s="60"/>
      <c r="BR96" s="141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</row>
    <row r="97" spans="1:101" ht="25.5" customHeight="1" thickBo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85"/>
      <c r="BK97" s="85"/>
      <c r="BL97" s="85"/>
      <c r="BM97" s="85"/>
      <c r="BN97" s="85"/>
      <c r="BO97" s="85"/>
      <c r="BP97" s="160">
        <f>SUM(BP12:BP95)/2</f>
        <v>0</v>
      </c>
      <c r="BQ97" s="60"/>
      <c r="BR97" s="141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</row>
    <row r="98" spans="1:101" x14ac:dyDescent="0.2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85"/>
      <c r="BK98" s="85"/>
      <c r="BL98" s="85"/>
      <c r="BM98" s="85"/>
      <c r="BN98" s="85"/>
      <c r="BO98" s="85"/>
      <c r="BP98" s="60"/>
      <c r="BQ98" s="60"/>
      <c r="BR98" s="141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</row>
  </sheetData>
  <mergeCells count="41"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  <mergeCell ref="CQ65:CV66"/>
    <mergeCell ref="BS44:BV45"/>
    <mergeCell ref="BX44:BX47"/>
    <mergeCell ref="BY44:BY47"/>
    <mergeCell ref="BZ44:BZ47"/>
    <mergeCell ref="CE44:CE47"/>
    <mergeCell ref="CF44:CF47"/>
    <mergeCell ref="CJ44:CJ47"/>
    <mergeCell ref="CO44:CO47"/>
    <mergeCell ref="CS44:CS47"/>
    <mergeCell ref="CQ59:CV60"/>
    <mergeCell ref="CQ62:CV63"/>
    <mergeCell ref="CQ32:CV33"/>
    <mergeCell ref="H2:BZ2"/>
    <mergeCell ref="H3:BZ3"/>
    <mergeCell ref="I4:BI4"/>
    <mergeCell ref="BY4:BZ4"/>
    <mergeCell ref="CG4:CV4"/>
    <mergeCell ref="BP8:BP11"/>
    <mergeCell ref="BJ9:BJ11"/>
    <mergeCell ref="BK9:BK11"/>
    <mergeCell ref="BL9:BL11"/>
    <mergeCell ref="BM9:BM11"/>
    <mergeCell ref="BN9:BN11"/>
    <mergeCell ref="BO9:BO11"/>
    <mergeCell ref="CQ23:CV24"/>
    <mergeCell ref="CQ26:CV27"/>
    <mergeCell ref="CQ29:CV30"/>
  </mergeCells>
  <conditionalFormatting sqref="CK24:CL24">
    <cfRule type="expression" dxfId="417" priority="1" stopIfTrue="1">
      <formula>IF($CH34="",TRUE,FALSE)</formula>
    </cfRule>
  </conditionalFormatting>
  <conditionalFormatting sqref="CA14:CB14">
    <cfRule type="expression" dxfId="416" priority="2" stopIfTrue="1">
      <formula>IF($BV$12="",TRUE,FALSE)</formula>
    </cfRule>
  </conditionalFormatting>
  <conditionalFormatting sqref="CA15:CB15">
    <cfRule type="expression" dxfId="415" priority="3" stopIfTrue="1">
      <formula>IF($BV$17="",TRUE,FALSE)</formula>
    </cfRule>
  </conditionalFormatting>
  <conditionalFormatting sqref="CA22:CB22">
    <cfRule type="expression" dxfId="414" priority="4" stopIfTrue="1">
      <formula>IF($BV$20="",TRUE,FALSE)</formula>
    </cfRule>
  </conditionalFormatting>
  <conditionalFormatting sqref="CA23:CB23">
    <cfRule type="expression" dxfId="413" priority="5" stopIfTrue="1">
      <formula>IF($BV$25="",TRUE,FALSE)</formula>
    </cfRule>
  </conditionalFormatting>
  <conditionalFormatting sqref="CA30:CB30">
    <cfRule type="expression" dxfId="412" priority="6" stopIfTrue="1">
      <formula>IF($BV$29="",TRUE,FALSE)</formula>
    </cfRule>
  </conditionalFormatting>
  <conditionalFormatting sqref="CA31:CB31">
    <cfRule type="expression" dxfId="411" priority="7" stopIfTrue="1">
      <formula>IF($BV$33="",TRUE,FALSE)</formula>
    </cfRule>
  </conditionalFormatting>
  <conditionalFormatting sqref="CA38:CB38">
    <cfRule type="expression" dxfId="410" priority="8" stopIfTrue="1">
      <formula>IF($BV$37="",TRUE,FALSE)</formula>
    </cfRule>
  </conditionalFormatting>
  <conditionalFormatting sqref="CA39:CB39">
    <cfRule type="expression" dxfId="409" priority="9" stopIfTrue="1">
      <formula>IF($BV$41="",TRUE,FALSE)</formula>
    </cfRule>
  </conditionalFormatting>
  <conditionalFormatting sqref="CF18:CG18">
    <cfRule type="expression" dxfId="408" priority="10" stopIfTrue="1">
      <formula>IF($CC$15="",TRUE,FALSE)</formula>
    </cfRule>
  </conditionalFormatting>
  <conditionalFormatting sqref="CF19:CG19">
    <cfRule type="expression" dxfId="407" priority="11" stopIfTrue="1">
      <formula>IF($CC$22="",TRUE,FALSE)</formula>
    </cfRule>
  </conditionalFormatting>
  <conditionalFormatting sqref="CF35:CG35">
    <cfRule type="expression" dxfId="406" priority="12" stopIfTrue="1">
      <formula>IF($CC$39="",TRUE,FALSE)</formula>
    </cfRule>
  </conditionalFormatting>
  <conditionalFormatting sqref="CF34:CG34">
    <cfRule type="expression" dxfId="405" priority="13" stopIfTrue="1">
      <formula>IF($CC$31="",TRUE,FALSE)</formula>
    </cfRule>
  </conditionalFormatting>
  <conditionalFormatting sqref="CK23:CL23 CK29:CL29">
    <cfRule type="expression" dxfId="404" priority="14" stopIfTrue="1">
      <formula>IF($CH$18="",TRUE,FALSE)</formula>
    </cfRule>
  </conditionalFormatting>
  <conditionalFormatting sqref="CK30:CL30">
    <cfRule type="expression" dxfId="403" priority="15" stopIfTrue="1">
      <formula>IF($CH$34="",TRUE,FALSE)</formula>
    </cfRule>
  </conditionalFormatting>
  <conditionalFormatting sqref="CQ23:CV24">
    <cfRule type="expression" dxfId="402" priority="16" stopIfTrue="1">
      <formula>IF($CM$23="",TRUE,FALSE)</formula>
    </cfRule>
  </conditionalFormatting>
  <conditionalFormatting sqref="CQ26:CV27">
    <cfRule type="expression" dxfId="401" priority="17" stopIfTrue="1">
      <formula>IF($CM$24="",TRUE,FALSE)</formula>
    </cfRule>
  </conditionalFormatting>
  <conditionalFormatting sqref="CQ29:CV30">
    <cfRule type="expression" dxfId="400" priority="18" stopIfTrue="1">
      <formula>IF($CM$29="",TRUE,FALSE)</formula>
    </cfRule>
  </conditionalFormatting>
  <conditionalFormatting sqref="CQ32:CV33">
    <cfRule type="expression" dxfId="399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W98"/>
  <sheetViews>
    <sheetView zoomScale="75" zoomScaleNormal="75" workbookViewId="0">
      <pane ySplit="5" topLeftCell="A6" activePane="bottomLeft" state="frozen"/>
      <selection activeCell="I5" sqref="I5"/>
      <selection pane="bottomLeft" activeCell="I4" sqref="I4:BI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60"/>
      <c r="B1" s="60"/>
      <c r="C1" s="86"/>
      <c r="D1" s="60"/>
      <c r="E1" s="85"/>
      <c r="F1" s="60"/>
      <c r="G1" s="85"/>
      <c r="H1" s="92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</row>
    <row r="2" spans="1:101" ht="85.5" customHeight="1" thickBot="1" x14ac:dyDescent="1.1000000000000001">
      <c r="A2" s="60"/>
      <c r="B2" s="60"/>
      <c r="C2" s="60"/>
      <c r="D2" s="60"/>
      <c r="E2" s="85"/>
      <c r="F2" s="60"/>
      <c r="G2" s="85"/>
      <c r="H2" s="355" t="s">
        <v>341</v>
      </c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7"/>
      <c r="BR2" s="357"/>
      <c r="BS2" s="357"/>
      <c r="BT2" s="357"/>
      <c r="BU2" s="357"/>
      <c r="BV2" s="357"/>
      <c r="BW2" s="357"/>
      <c r="BX2" s="357"/>
      <c r="BY2" s="357"/>
      <c r="BZ2" s="358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</row>
    <row r="3" spans="1:101" ht="85.5" customHeight="1" thickBot="1" x14ac:dyDescent="0.25">
      <c r="A3" s="60"/>
      <c r="B3" s="60"/>
      <c r="C3" s="60"/>
      <c r="D3" s="60"/>
      <c r="E3" s="85"/>
      <c r="F3" s="60"/>
      <c r="G3" s="85"/>
      <c r="H3" s="320" t="s">
        <v>339</v>
      </c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282"/>
      <c r="BW3" s="282"/>
      <c r="BX3" s="282"/>
      <c r="BY3" s="282"/>
      <c r="BZ3" s="282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</row>
    <row r="4" spans="1:101" ht="37.5" customHeight="1" thickBot="1" x14ac:dyDescent="0.55000000000000004">
      <c r="A4" s="60"/>
      <c r="B4" s="60"/>
      <c r="C4" s="60"/>
      <c r="D4" s="60"/>
      <c r="E4" s="85"/>
      <c r="F4" s="60"/>
      <c r="G4" s="85"/>
      <c r="H4" s="95" t="s">
        <v>161</v>
      </c>
      <c r="I4" s="325" t="s">
        <v>357</v>
      </c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7"/>
      <c r="BJ4" s="60"/>
      <c r="BK4" s="60"/>
      <c r="BL4" s="60"/>
      <c r="BM4" s="60"/>
      <c r="BN4" s="60"/>
      <c r="BO4" s="60"/>
      <c r="BP4" s="60"/>
      <c r="BQ4" s="95" t="s">
        <v>162</v>
      </c>
      <c r="BR4" s="60"/>
      <c r="BS4" s="60"/>
      <c r="BT4" s="60"/>
      <c r="BU4" s="60"/>
      <c r="BV4" s="60"/>
      <c r="BW4" s="60"/>
      <c r="BX4" s="60"/>
      <c r="BY4" s="323">
        <f>BX92</f>
        <v>730</v>
      </c>
      <c r="BZ4" s="324"/>
      <c r="CA4" s="60"/>
      <c r="CB4" s="60"/>
      <c r="CC4" s="60"/>
      <c r="CD4" s="60"/>
      <c r="CE4" s="60"/>
      <c r="CF4" s="60"/>
      <c r="CG4" s="367" t="s">
        <v>340</v>
      </c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9"/>
      <c r="CW4" s="60"/>
    </row>
    <row r="5" spans="1:101" x14ac:dyDescent="0.2">
      <c r="A5" s="60"/>
      <c r="B5" s="60"/>
      <c r="C5" s="60"/>
      <c r="D5" s="60"/>
      <c r="E5" s="85"/>
      <c r="F5" s="60"/>
      <c r="G5" s="8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1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</row>
    <row r="6" spans="1:101" x14ac:dyDescent="0.2">
      <c r="A6" s="60"/>
      <c r="B6" s="60"/>
      <c r="C6" s="60"/>
      <c r="D6" s="60"/>
      <c r="E6" s="85"/>
      <c r="F6" s="60"/>
      <c r="G6" s="85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</row>
    <row r="7" spans="1:101" ht="13.5" thickBot="1" x14ac:dyDescent="0.25">
      <c r="A7" s="60"/>
      <c r="B7" s="60"/>
      <c r="C7" s="60"/>
      <c r="D7" s="60"/>
      <c r="E7" s="85"/>
      <c r="F7" s="60"/>
      <c r="G7" s="85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</row>
    <row r="8" spans="1:101" ht="26.25" customHeight="1" thickBot="1" x14ac:dyDescent="0.45">
      <c r="A8" s="60"/>
      <c r="B8" s="60"/>
      <c r="C8" s="99" t="s">
        <v>150</v>
      </c>
      <c r="D8" s="100"/>
      <c r="E8" s="101"/>
      <c r="F8" s="100"/>
      <c r="G8" s="101"/>
      <c r="H8" s="100"/>
      <c r="I8" s="100"/>
      <c r="J8" s="100"/>
      <c r="K8" s="100"/>
      <c r="L8" s="188"/>
      <c r="M8" s="189" t="s">
        <v>36</v>
      </c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2"/>
      <c r="BI8" s="60"/>
      <c r="BJ8" s="60"/>
      <c r="BK8" s="60"/>
      <c r="BL8" s="60"/>
      <c r="BM8" s="60"/>
      <c r="BN8" s="60"/>
      <c r="BO8" s="60"/>
      <c r="BP8" s="328" t="s">
        <v>149</v>
      </c>
      <c r="BQ8" s="60"/>
      <c r="BR8" s="87"/>
      <c r="BS8" s="99" t="s">
        <v>151</v>
      </c>
      <c r="BT8" s="100"/>
      <c r="BU8" s="100"/>
      <c r="BV8" s="100"/>
      <c r="BW8" s="100"/>
      <c r="BX8" s="100"/>
      <c r="BY8" s="100"/>
      <c r="BZ8" s="103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2"/>
      <c r="CW8" s="60"/>
    </row>
    <row r="9" spans="1:101" ht="28.5" customHeight="1" x14ac:dyDescent="0.2">
      <c r="A9" s="60"/>
      <c r="B9" s="60"/>
      <c r="C9" s="60"/>
      <c r="D9" s="60"/>
      <c r="E9" s="85"/>
      <c r="F9" s="60"/>
      <c r="G9" s="85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330" t="s">
        <v>48</v>
      </c>
      <c r="BK9" s="330" t="s">
        <v>142</v>
      </c>
      <c r="BL9" s="330" t="s">
        <v>143</v>
      </c>
      <c r="BM9" s="330" t="s">
        <v>49</v>
      </c>
      <c r="BN9" s="330" t="s">
        <v>147</v>
      </c>
      <c r="BO9" s="330" t="s">
        <v>148</v>
      </c>
      <c r="BP9" s="329"/>
      <c r="BQ9" s="60"/>
      <c r="BR9" s="87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</row>
    <row r="10" spans="1:101" ht="18.75" customHeight="1" x14ac:dyDescent="0.25">
      <c r="A10" s="60"/>
      <c r="B10" s="60"/>
      <c r="C10" s="88" t="s">
        <v>63</v>
      </c>
      <c r="D10" s="60"/>
      <c r="E10" s="85"/>
      <c r="F10" s="60"/>
      <c r="G10" s="85"/>
      <c r="H10" s="60"/>
      <c r="I10" s="60"/>
      <c r="J10" s="60"/>
      <c r="K10" s="60"/>
      <c r="L10" s="60"/>
      <c r="M10" s="60" t="s">
        <v>4</v>
      </c>
      <c r="N10" s="60"/>
      <c r="O10" s="60"/>
      <c r="P10" s="60"/>
      <c r="Q10" s="60" t="s">
        <v>6</v>
      </c>
      <c r="R10" s="60"/>
      <c r="S10" s="60"/>
      <c r="T10" s="60"/>
      <c r="U10" s="60" t="s">
        <v>7</v>
      </c>
      <c r="V10" s="60"/>
      <c r="W10" s="60"/>
      <c r="X10" s="60"/>
      <c r="Y10" s="60"/>
      <c r="Z10" s="60" t="s">
        <v>4</v>
      </c>
      <c r="AA10" s="60" t="s">
        <v>5</v>
      </c>
      <c r="AB10" s="60"/>
      <c r="AC10" s="60"/>
      <c r="AD10" s="60" t="s">
        <v>9</v>
      </c>
      <c r="AE10" s="60"/>
      <c r="AF10" s="60"/>
      <c r="AG10" s="60"/>
      <c r="AH10" s="60" t="s">
        <v>32</v>
      </c>
      <c r="AI10" s="60"/>
      <c r="AJ10" s="60"/>
      <c r="AK10" s="60"/>
      <c r="AL10" s="60"/>
      <c r="AM10" s="60"/>
      <c r="AN10" s="60" t="s">
        <v>35</v>
      </c>
      <c r="AO10" s="60"/>
      <c r="AP10" s="60"/>
      <c r="AQ10" s="60"/>
      <c r="AR10" s="60"/>
      <c r="AS10" s="60" t="s">
        <v>33</v>
      </c>
      <c r="AT10" s="60"/>
      <c r="AU10" s="60"/>
      <c r="AV10" s="60"/>
      <c r="AW10" s="60"/>
      <c r="AX10" s="60"/>
      <c r="AY10" s="60"/>
      <c r="AZ10" s="60"/>
      <c r="BA10" s="60"/>
      <c r="BB10" s="89" t="s">
        <v>10</v>
      </c>
      <c r="BC10" s="60"/>
      <c r="BD10" s="90" t="s">
        <v>4</v>
      </c>
      <c r="BE10" s="60"/>
      <c r="BF10" s="61" t="s">
        <v>5</v>
      </c>
      <c r="BG10" s="60"/>
      <c r="BH10" s="60"/>
      <c r="BI10" s="60"/>
      <c r="BJ10" s="330"/>
      <c r="BK10" s="330"/>
      <c r="BL10" s="330"/>
      <c r="BM10" s="330"/>
      <c r="BN10" s="330"/>
      <c r="BO10" s="330"/>
      <c r="BP10" s="329"/>
      <c r="BQ10" s="60"/>
      <c r="BR10" s="87"/>
      <c r="BS10" s="88"/>
      <c r="BT10" s="60"/>
      <c r="BU10" s="91" t="s">
        <v>120</v>
      </c>
      <c r="BV10" s="60"/>
      <c r="BW10" s="60"/>
      <c r="BX10" s="61" t="s">
        <v>26</v>
      </c>
      <c r="BY10" s="60"/>
      <c r="BZ10" s="88"/>
      <c r="CA10" s="60"/>
      <c r="CB10" s="60"/>
      <c r="CC10" s="60"/>
      <c r="CD10" s="60"/>
      <c r="CE10" s="61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</row>
    <row r="11" spans="1:101" ht="18.75" customHeight="1" thickBot="1" x14ac:dyDescent="0.25">
      <c r="A11" s="60"/>
      <c r="B11" s="60"/>
      <c r="C11" s="60"/>
      <c r="D11" s="60"/>
      <c r="E11" s="85"/>
      <c r="F11" s="60"/>
      <c r="G11" s="85"/>
      <c r="H11" s="60"/>
      <c r="I11" s="60"/>
      <c r="J11" s="60"/>
      <c r="K11" s="60"/>
      <c r="L11" s="60"/>
      <c r="M11" s="60" t="s">
        <v>0</v>
      </c>
      <c r="N11" s="60" t="s">
        <v>1</v>
      </c>
      <c r="O11" s="60" t="s">
        <v>2</v>
      </c>
      <c r="P11" s="60" t="s">
        <v>3</v>
      </c>
      <c r="Q11" s="60" t="s">
        <v>0</v>
      </c>
      <c r="R11" s="60" t="s">
        <v>1</v>
      </c>
      <c r="S11" s="60" t="s">
        <v>2</v>
      </c>
      <c r="T11" s="60" t="s">
        <v>3</v>
      </c>
      <c r="U11" s="60" t="s">
        <v>0</v>
      </c>
      <c r="V11" s="60" t="s">
        <v>1</v>
      </c>
      <c r="W11" s="60" t="s">
        <v>2</v>
      </c>
      <c r="X11" s="60" t="s">
        <v>3</v>
      </c>
      <c r="Y11" s="60"/>
      <c r="Z11" s="60" t="s">
        <v>8</v>
      </c>
      <c r="AA11" s="60"/>
      <c r="AB11" s="60"/>
      <c r="AC11" s="60"/>
      <c r="AD11" s="60"/>
      <c r="AE11" s="60"/>
      <c r="AF11" s="60"/>
      <c r="AG11" s="60"/>
      <c r="AH11" s="60" t="s">
        <v>31</v>
      </c>
      <c r="AI11" s="60"/>
      <c r="AJ11" s="60"/>
      <c r="AK11" s="60"/>
      <c r="AL11" s="60"/>
      <c r="AM11" s="60"/>
      <c r="AN11" s="60" t="str">
        <f>AI12</f>
        <v>Brasilien</v>
      </c>
      <c r="AO11" s="60" t="str">
        <f>AI13</f>
        <v>Kroatien</v>
      </c>
      <c r="AP11" s="60" t="str">
        <f>AI14</f>
        <v>Mexiko</v>
      </c>
      <c r="AQ11" s="60" t="str">
        <f>AI15</f>
        <v>Kamerun</v>
      </c>
      <c r="AR11" s="60"/>
      <c r="AS11" s="60" t="s">
        <v>31</v>
      </c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330"/>
      <c r="BK11" s="330"/>
      <c r="BL11" s="330"/>
      <c r="BM11" s="330"/>
      <c r="BN11" s="330"/>
      <c r="BO11" s="330"/>
      <c r="BP11" s="329"/>
      <c r="BQ11" s="60"/>
      <c r="BR11" s="87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</row>
    <row r="12" spans="1:101" ht="18.75" customHeight="1" thickBot="1" x14ac:dyDescent="0.3">
      <c r="A12" s="60"/>
      <c r="B12" s="60"/>
      <c r="C12" s="7" t="str">
        <f>Spielplan!$C$12</f>
        <v>Brasilien</v>
      </c>
      <c r="D12" s="38"/>
      <c r="E12" s="104"/>
      <c r="F12" s="93"/>
      <c r="G12" s="104"/>
      <c r="H12" s="7" t="str">
        <f>Spielplan!$H$12</f>
        <v>Kroatien</v>
      </c>
      <c r="I12" s="38"/>
      <c r="J12" s="60"/>
      <c r="K12" s="60" t="s">
        <v>58</v>
      </c>
      <c r="L12" s="60">
        <f t="shared" ref="L12:L17" si="0">IF(E12-G12&gt;0,1,IF(G12=E12,0,-1))</f>
        <v>0</v>
      </c>
      <c r="M12" s="60">
        <f>IF($E12="",0,IF($E12&gt;$G12,3,IF($E12=G12,1,0)))</f>
        <v>0</v>
      </c>
      <c r="N12" s="60">
        <f>IF($G12="",0,IF($E12&gt;$G12,0,IF($E12=G12,1,3)))</f>
        <v>0</v>
      </c>
      <c r="O12" s="60"/>
      <c r="P12" s="60"/>
      <c r="Q12" s="60">
        <f>E12</f>
        <v>0</v>
      </c>
      <c r="R12" s="60">
        <f>G12</f>
        <v>0</v>
      </c>
      <c r="S12" s="60"/>
      <c r="T12" s="60"/>
      <c r="U12" s="60">
        <f>G12</f>
        <v>0</v>
      </c>
      <c r="V12" s="60">
        <f>E12</f>
        <v>0</v>
      </c>
      <c r="W12" s="60"/>
      <c r="X12" s="60"/>
      <c r="Y12" s="60"/>
      <c r="Z12" s="60">
        <f>M18</f>
        <v>0</v>
      </c>
      <c r="AA12" s="60">
        <f>Q18</f>
        <v>0</v>
      </c>
      <c r="AB12" s="60">
        <f>U18</f>
        <v>0</v>
      </c>
      <c r="AC12" s="60">
        <f>AA12-AB12</f>
        <v>0</v>
      </c>
      <c r="AD12" s="60">
        <f>IF(Z12&gt;Z13,-1,0)</f>
        <v>0</v>
      </c>
      <c r="AE12" s="60">
        <f>IF(Z12&gt;Z14,-1,0)</f>
        <v>0</v>
      </c>
      <c r="AF12" s="60">
        <f>IF(Z12&gt;Z15,-1,0)</f>
        <v>0</v>
      </c>
      <c r="AG12" s="60">
        <f>10000-(AJ12*1000+AM12*100+AK12*10)</f>
        <v>10000</v>
      </c>
      <c r="AH12" s="90">
        <f>RANK(AG12,AG12:AG15,1)</f>
        <v>1</v>
      </c>
      <c r="AI12" s="60" t="str">
        <f>C12</f>
        <v>Brasilien</v>
      </c>
      <c r="AJ12" s="60">
        <f t="shared" ref="AJ12:AL15" si="1">Z12</f>
        <v>0</v>
      </c>
      <c r="AK12" s="60">
        <f t="shared" si="1"/>
        <v>0</v>
      </c>
      <c r="AL12" s="60">
        <f t="shared" si="1"/>
        <v>0</v>
      </c>
      <c r="AM12" s="60">
        <f>AK12-AL12</f>
        <v>0</v>
      </c>
      <c r="AN12" s="187"/>
      <c r="AO12" s="187">
        <f>IF(AG13=AG12,IF(G12&gt;E12,AG13-0.1,AG13),AG13)</f>
        <v>10000</v>
      </c>
      <c r="AP12" s="187">
        <f>IF(AG14=AG12,IF(G14&gt;E14,AG14-0.1,AG14),AG14)</f>
        <v>10000</v>
      </c>
      <c r="AQ12" s="187">
        <f>IF(AG15=AG12,IF(G16&gt;E16,AG15-0.1,AG15),AG15)</f>
        <v>10000</v>
      </c>
      <c r="AR12" s="187">
        <f>AN16</f>
        <v>30000</v>
      </c>
      <c r="AS12" s="90">
        <f>RANK(AR12,AR12:AR15,1)</f>
        <v>1</v>
      </c>
      <c r="AT12" s="60" t="str">
        <f t="shared" ref="AT12:AW15" si="2">AI12</f>
        <v>Brasilien</v>
      </c>
      <c r="AU12" s="60">
        <f t="shared" si="2"/>
        <v>0</v>
      </c>
      <c r="AV12" s="60">
        <f t="shared" si="2"/>
        <v>0</v>
      </c>
      <c r="AW12" s="60">
        <f t="shared" si="2"/>
        <v>0</v>
      </c>
      <c r="AX12" s="60"/>
      <c r="AY12" s="60"/>
      <c r="AZ12" s="60"/>
      <c r="BA12" s="3">
        <v>1</v>
      </c>
      <c r="BB12" s="7" t="str">
        <f>VLOOKUP(1,AS12:AT15,2,FALSE)</f>
        <v>Brasilien</v>
      </c>
      <c r="BC12" s="2"/>
      <c r="BD12" s="6">
        <f>VLOOKUP(1,AS12:AW15,3,FALSE)</f>
        <v>0</v>
      </c>
      <c r="BE12" s="4">
        <f>VLOOKUP(1,AS12:AW15,4,FALSE)</f>
        <v>0</v>
      </c>
      <c r="BF12" s="93" t="s">
        <v>12</v>
      </c>
      <c r="BG12" s="4">
        <f>VLOOKUP(1,AS12:AW15,5,FALSE)</f>
        <v>0</v>
      </c>
      <c r="BH12" s="13" t="s">
        <v>18</v>
      </c>
      <c r="BI12" s="60"/>
      <c r="BJ12" s="85">
        <f>IF(E12&gt;G12,IF(Spielplan!E12&gt;Spielplan!G12,Punktemodus!$B$3,0),0)</f>
        <v>0</v>
      </c>
      <c r="BK12" s="85">
        <f>IF(E12=G12,IF(Spielplan!E12=Spielplan!G12,Punktemodus!$B$3,0),0)</f>
        <v>10</v>
      </c>
      <c r="BL12" s="85">
        <f>IF(E12&lt;G12,IF(Spielplan!E12&lt;Spielplan!G12,Punktemodus!$B$3,0),0)</f>
        <v>0</v>
      </c>
      <c r="BM12" s="85">
        <f>IF(E12=Spielplan!E12,IF(G12=Spielplan!G12,Punktemodus!$B$5,0),0)</f>
        <v>3</v>
      </c>
      <c r="BN12" s="85">
        <f>IF(E12=Spielplan!E12,Punktemodus!$B$7,0)</f>
        <v>1</v>
      </c>
      <c r="BO12" s="85">
        <f>IF(G12=Spielplan!G12,Punktemodus!$B$7,0)</f>
        <v>1</v>
      </c>
      <c r="BP12" s="137">
        <f>IF(Spielplan!E12="",0,SUM(BJ12:BO12))</f>
        <v>0</v>
      </c>
      <c r="BQ12" s="60"/>
      <c r="BR12" s="87"/>
      <c r="BS12" s="13" t="s">
        <v>18</v>
      </c>
      <c r="BT12" s="44" t="str">
        <f>IF(G17="","",BB12)</f>
        <v/>
      </c>
      <c r="BU12" s="46"/>
      <c r="BV12" s="104"/>
      <c r="BW12" s="60"/>
      <c r="BX12" s="104"/>
      <c r="BY12" s="60"/>
      <c r="BZ12" s="88"/>
      <c r="CA12" s="60"/>
      <c r="CB12" s="91" t="s">
        <v>27</v>
      </c>
      <c r="CC12" s="60"/>
      <c r="CD12" s="60"/>
      <c r="CE12" s="61" t="s">
        <v>26</v>
      </c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</row>
    <row r="13" spans="1:101" ht="18.75" customHeight="1" thickBot="1" x14ac:dyDescent="0.3">
      <c r="A13" s="60"/>
      <c r="B13" s="60"/>
      <c r="C13" s="44" t="str">
        <f>Spielplan!$C$13</f>
        <v>Mexiko</v>
      </c>
      <c r="D13" s="45"/>
      <c r="E13" s="104"/>
      <c r="F13" s="93"/>
      <c r="G13" s="104"/>
      <c r="H13" s="44" t="str">
        <f>Spielplan!$H$13</f>
        <v>Kamerun</v>
      </c>
      <c r="I13" s="45"/>
      <c r="J13" s="60"/>
      <c r="K13" s="60" t="s">
        <v>59</v>
      </c>
      <c r="L13" s="60">
        <f t="shared" si="0"/>
        <v>0</v>
      </c>
      <c r="M13" s="60"/>
      <c r="N13" s="60"/>
      <c r="O13" s="60">
        <f>IF($E13="",0,IF($E13&gt;$G13,3,IF($E13=$G13,1,0)))</f>
        <v>0</v>
      </c>
      <c r="P13" s="60">
        <f>IF($G13="",0,IF($E13&gt;$G13,0,IF($E13=$G13,1,3)))</f>
        <v>0</v>
      </c>
      <c r="Q13" s="60"/>
      <c r="R13" s="60"/>
      <c r="S13" s="60">
        <f>E13</f>
        <v>0</v>
      </c>
      <c r="T13" s="60">
        <f>G13</f>
        <v>0</v>
      </c>
      <c r="U13" s="60"/>
      <c r="V13" s="60"/>
      <c r="W13" s="60">
        <f>G13</f>
        <v>0</v>
      </c>
      <c r="X13" s="60">
        <f>E13</f>
        <v>0</v>
      </c>
      <c r="Y13" s="60"/>
      <c r="Z13" s="60">
        <f>N18</f>
        <v>0</v>
      </c>
      <c r="AA13" s="60">
        <f>R18</f>
        <v>0</v>
      </c>
      <c r="AB13" s="60">
        <f>V18</f>
        <v>0</v>
      </c>
      <c r="AC13" s="60">
        <f>AA13-AB13</f>
        <v>0</v>
      </c>
      <c r="AD13" s="60">
        <f>IF(Z13&gt;Z12,-1,0)</f>
        <v>0</v>
      </c>
      <c r="AE13" s="60">
        <f>IF(Z13&gt;Z14,-1,0)</f>
        <v>0</v>
      </c>
      <c r="AF13" s="60">
        <f>IF(Z13&gt;Z15,-1,0)</f>
        <v>0</v>
      </c>
      <c r="AG13" s="60">
        <f>10000-(AJ13*1000+AM13*100+AK13*10)</f>
        <v>10000</v>
      </c>
      <c r="AH13" s="90">
        <f>RANK(AG13,AG12:AG15,1)</f>
        <v>1</v>
      </c>
      <c r="AI13" s="60" t="str">
        <f>H12</f>
        <v>Kroatien</v>
      </c>
      <c r="AJ13" s="60">
        <f t="shared" si="1"/>
        <v>0</v>
      </c>
      <c r="AK13" s="60">
        <f t="shared" si="1"/>
        <v>0</v>
      </c>
      <c r="AL13" s="60">
        <f t="shared" si="1"/>
        <v>0</v>
      </c>
      <c r="AM13" s="60">
        <f>AK13-AL13</f>
        <v>0</v>
      </c>
      <c r="AN13" s="187">
        <f>IF(AG12=AG13,IF(E12&gt;G12,AG12-0.1,AG12),AG12)</f>
        <v>10000</v>
      </c>
      <c r="AO13" s="187"/>
      <c r="AP13" s="187">
        <f>IF(AG14=AG13,IF(G17&gt;E17,AG14-0.1,AG14),AG14)</f>
        <v>10000</v>
      </c>
      <c r="AQ13" s="187">
        <f>IF(AG15=AG13,IF(G15&gt;E15,AG15-0.1,AG15),AG15)</f>
        <v>10000</v>
      </c>
      <c r="AR13" s="187">
        <f>AO16</f>
        <v>30000</v>
      </c>
      <c r="AS13" s="90">
        <f>RANK(AR13,AR12:AR15,1)</f>
        <v>1</v>
      </c>
      <c r="AT13" s="60" t="str">
        <f t="shared" si="2"/>
        <v>Kroatien</v>
      </c>
      <c r="AU13" s="60">
        <f t="shared" si="2"/>
        <v>0</v>
      </c>
      <c r="AV13" s="60">
        <f t="shared" si="2"/>
        <v>0</v>
      </c>
      <c r="AW13" s="60">
        <f t="shared" si="2"/>
        <v>0</v>
      </c>
      <c r="AX13" s="60"/>
      <c r="AY13" s="60"/>
      <c r="AZ13" s="60"/>
      <c r="BA13" s="120">
        <v>2</v>
      </c>
      <c r="BB13" s="121" t="e">
        <f>VLOOKUP(2,AS12:AT15,2,FALSE)</f>
        <v>#N/A</v>
      </c>
      <c r="BC13" s="122"/>
      <c r="BD13" s="123" t="e">
        <f>VLOOKUP(2,AS12:AW15,3,FALSE)</f>
        <v>#N/A</v>
      </c>
      <c r="BE13" s="124" t="e">
        <f>VLOOKUP(2,AS12:AW15,4,FALSE)</f>
        <v>#N/A</v>
      </c>
      <c r="BF13" s="93" t="s">
        <v>12</v>
      </c>
      <c r="BG13" s="124" t="e">
        <f>VLOOKUP(2,AS12:AW15,5,FALSE)</f>
        <v>#N/A</v>
      </c>
      <c r="BH13" s="125" t="s">
        <v>19</v>
      </c>
      <c r="BI13" s="60"/>
      <c r="BJ13" s="85">
        <f>IF(E13&gt;G13,IF(Spielplan!E13&gt;Spielplan!G13,Punktemodus!$B$3,0),0)</f>
        <v>0</v>
      </c>
      <c r="BK13" s="85">
        <f>IF(E13=G13,IF(Spielplan!E13=Spielplan!G13,Punktemodus!$B$3,0),0)</f>
        <v>10</v>
      </c>
      <c r="BL13" s="85">
        <f>IF(E13&lt;G13,IF(Spielplan!E13&lt;Spielplan!G13,Punktemodus!$B$3,0),0)</f>
        <v>0</v>
      </c>
      <c r="BM13" s="85">
        <f>IF(E13=Spielplan!E13,IF(G13=Spielplan!G13,Punktemodus!$B$5,0),0)</f>
        <v>3</v>
      </c>
      <c r="BN13" s="85">
        <f>IF(E13=Spielplan!E13,Punktemodus!$B$7,0)</f>
        <v>1</v>
      </c>
      <c r="BO13" s="85">
        <f>IF(G13=Spielplan!G13,Punktemodus!$B$7,0)</f>
        <v>1</v>
      </c>
      <c r="BP13" s="137">
        <f>IF(Spielplan!E13="",0,SUM(BJ13:BO13))</f>
        <v>0</v>
      </c>
      <c r="BQ13" s="60"/>
      <c r="BR13" s="87"/>
      <c r="BS13" s="73" t="s">
        <v>21</v>
      </c>
      <c r="BT13" s="44" t="str">
        <f>IF(G28="","",BB24)</f>
        <v/>
      </c>
      <c r="BU13" s="46"/>
      <c r="BV13" s="104"/>
      <c r="BW13" s="60"/>
      <c r="BX13" s="104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</row>
    <row r="14" spans="1:101" ht="18.75" customHeight="1" thickBot="1" x14ac:dyDescent="0.3">
      <c r="A14" s="60"/>
      <c r="B14" s="60"/>
      <c r="C14" s="7" t="str">
        <f>C12</f>
        <v>Brasilien</v>
      </c>
      <c r="D14" s="38"/>
      <c r="E14" s="104"/>
      <c r="F14" s="93"/>
      <c r="G14" s="104"/>
      <c r="H14" s="7" t="str">
        <f>C13</f>
        <v>Mexiko</v>
      </c>
      <c r="I14" s="38"/>
      <c r="J14" s="60"/>
      <c r="K14" s="60" t="s">
        <v>60</v>
      </c>
      <c r="L14" s="60">
        <f t="shared" si="0"/>
        <v>0</v>
      </c>
      <c r="M14" s="60">
        <f>IF($E14="",0,IF($E14&gt;$G14,3,IF($E14=G14,1,0)))</f>
        <v>0</v>
      </c>
      <c r="N14" s="60"/>
      <c r="O14" s="60">
        <f>IF($G14="",0,IF($E14&gt;$G14,0,IF($E14=$G14,1,3)))</f>
        <v>0</v>
      </c>
      <c r="P14" s="60"/>
      <c r="Q14" s="60">
        <f>E14</f>
        <v>0</v>
      </c>
      <c r="R14" s="60"/>
      <c r="S14" s="60">
        <f>G14</f>
        <v>0</v>
      </c>
      <c r="T14" s="60"/>
      <c r="U14" s="60">
        <f>G14</f>
        <v>0</v>
      </c>
      <c r="V14" s="60"/>
      <c r="W14" s="60">
        <f>E14</f>
        <v>0</v>
      </c>
      <c r="X14" s="60"/>
      <c r="Y14" s="60"/>
      <c r="Z14" s="60">
        <f>O18</f>
        <v>0</v>
      </c>
      <c r="AA14" s="60">
        <f>S18</f>
        <v>0</v>
      </c>
      <c r="AB14" s="60">
        <f>W18</f>
        <v>0</v>
      </c>
      <c r="AC14" s="60">
        <f>AA14-AB14</f>
        <v>0</v>
      </c>
      <c r="AD14" s="60">
        <f>IF(Z14&gt;Z12,-1,0)</f>
        <v>0</v>
      </c>
      <c r="AE14" s="60">
        <f>IF(Z14&gt;Z13,-1,0)</f>
        <v>0</v>
      </c>
      <c r="AF14" s="60">
        <f>IF(Z14&gt;Z15,-1,0)</f>
        <v>0</v>
      </c>
      <c r="AG14" s="60">
        <f>10000-(AJ14*1000+AM14*100+AK14*10)</f>
        <v>10000</v>
      </c>
      <c r="AH14" s="90">
        <f>RANK(AG14,AG12:AG15,1)</f>
        <v>1</v>
      </c>
      <c r="AI14" s="60" t="str">
        <f>C13</f>
        <v>Mexiko</v>
      </c>
      <c r="AJ14" s="60">
        <f t="shared" si="1"/>
        <v>0</v>
      </c>
      <c r="AK14" s="60">
        <f t="shared" si="1"/>
        <v>0</v>
      </c>
      <c r="AL14" s="60">
        <f t="shared" si="1"/>
        <v>0</v>
      </c>
      <c r="AM14" s="60">
        <f>AK14-AL14</f>
        <v>0</v>
      </c>
      <c r="AN14" s="187">
        <f>IF(AG12=AG14,IF(E14&gt;G14,AG12-0.1,AG12),AG12)</f>
        <v>10000</v>
      </c>
      <c r="AO14" s="187">
        <f>IF(AG13=AG14,IF(E17&gt;G17,AG13-0.1,AG13),AG13)</f>
        <v>10000</v>
      </c>
      <c r="AP14" s="187"/>
      <c r="AQ14" s="187">
        <f>IF(AG15=AG14,IF(G13&gt;E13,AG15-0.1,AG15),AG15)</f>
        <v>10000</v>
      </c>
      <c r="AR14" s="187">
        <f>AP16</f>
        <v>30000</v>
      </c>
      <c r="AS14" s="90">
        <f>RANK(AR14,AR12:AR15,1)</f>
        <v>1</v>
      </c>
      <c r="AT14" s="60" t="str">
        <f t="shared" si="2"/>
        <v>Mexiko</v>
      </c>
      <c r="AU14" s="60">
        <f t="shared" si="2"/>
        <v>0</v>
      </c>
      <c r="AV14" s="60">
        <f t="shared" si="2"/>
        <v>0</v>
      </c>
      <c r="AW14" s="60">
        <f t="shared" si="2"/>
        <v>0</v>
      </c>
      <c r="AX14" s="60"/>
      <c r="AY14" s="60"/>
      <c r="AZ14" s="60"/>
      <c r="BA14" s="113">
        <v>3</v>
      </c>
      <c r="BB14" s="114" t="e">
        <f>VLOOKUP(3,AS12:AT15,2,FALSE)</f>
        <v>#N/A</v>
      </c>
      <c r="BC14" s="115"/>
      <c r="BD14" s="116" t="e">
        <f>VLOOKUP(3,AS12:AW15,3,FALSE)</f>
        <v>#N/A</v>
      </c>
      <c r="BE14" s="116" t="e">
        <f>VLOOKUP(3,AS12:AW15,4,FALSE)</f>
        <v>#N/A</v>
      </c>
      <c r="BF14" s="93" t="s">
        <v>12</v>
      </c>
      <c r="BG14" s="116" t="e">
        <f>VLOOKUP(3,AS12:AW15,5,FALSE)</f>
        <v>#N/A</v>
      </c>
      <c r="BH14" s="60"/>
      <c r="BI14" s="60"/>
      <c r="BJ14" s="85">
        <f>IF(E14&gt;G14,IF(Spielplan!E14&gt;Spielplan!G14,Punktemodus!$B$3,0),0)</f>
        <v>0</v>
      </c>
      <c r="BK14" s="85">
        <f>IF(E14=G14,IF(Spielplan!E14=Spielplan!G14,Punktemodus!$B$3,0),0)</f>
        <v>10</v>
      </c>
      <c r="BL14" s="85">
        <f>IF(E14&lt;G14,IF(Spielplan!E14&lt;Spielplan!G14,Punktemodus!$B$3,0),0)</f>
        <v>0</v>
      </c>
      <c r="BM14" s="85">
        <f>IF(E14=Spielplan!E14,IF(G14=Spielplan!G14,Punktemodus!$B$5,0),0)</f>
        <v>3</v>
      </c>
      <c r="BN14" s="85">
        <f>IF(E14=Spielplan!E14,Punktemodus!$B$7,0)</f>
        <v>1</v>
      </c>
      <c r="BO14" s="85">
        <f>IF(G14=Spielplan!G14,Punktemodus!$B$7,0)</f>
        <v>1</v>
      </c>
      <c r="BP14" s="137">
        <f>IF(Spielplan!E14="",0,SUM(BJ14:BO14))</f>
        <v>0</v>
      </c>
      <c r="BQ14" s="60"/>
      <c r="BR14" s="87"/>
      <c r="BS14" s="60"/>
      <c r="BT14" s="60"/>
      <c r="BU14" s="60"/>
      <c r="BV14" s="60"/>
      <c r="BW14" s="60"/>
      <c r="BX14" s="60"/>
      <c r="BY14" s="60"/>
      <c r="BZ14" s="47">
        <v>49</v>
      </c>
      <c r="CA14" s="44" t="str">
        <f>IF(BX12="",IF(BV12&gt;BV13,BT12,BT13),IF(BX12&gt;BX13,BT12,BT13))</f>
        <v/>
      </c>
      <c r="CB14" s="46"/>
      <c r="CC14" s="104"/>
      <c r="CD14" s="60"/>
      <c r="CE14" s="104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</row>
    <row r="15" spans="1:101" ht="18.75" customHeight="1" thickBot="1" x14ac:dyDescent="0.3">
      <c r="A15" s="60"/>
      <c r="B15" s="60"/>
      <c r="C15" s="44" t="str">
        <f>H12</f>
        <v>Kroatien</v>
      </c>
      <c r="D15" s="45"/>
      <c r="E15" s="104"/>
      <c r="F15" s="93"/>
      <c r="G15" s="104"/>
      <c r="H15" s="44" t="str">
        <f>H13</f>
        <v>Kamerun</v>
      </c>
      <c r="I15" s="45"/>
      <c r="J15" s="60"/>
      <c r="K15" s="60" t="s">
        <v>61</v>
      </c>
      <c r="L15" s="60">
        <f t="shared" si="0"/>
        <v>0</v>
      </c>
      <c r="M15" s="60"/>
      <c r="N15" s="60">
        <f>IF($E15="",0,IF($E15&gt;$G15,3,IF($E15=$G15,1,0)))</f>
        <v>0</v>
      </c>
      <c r="O15" s="60"/>
      <c r="P15" s="60">
        <f>IF($G15="",0,IF($E15&gt;$G15,0,IF($E15=$G15,1,3)))</f>
        <v>0</v>
      </c>
      <c r="Q15" s="60"/>
      <c r="R15" s="60">
        <f>E15</f>
        <v>0</v>
      </c>
      <c r="S15" s="60"/>
      <c r="T15" s="60">
        <f>G15</f>
        <v>0</v>
      </c>
      <c r="U15" s="60"/>
      <c r="V15" s="60">
        <f>G15</f>
        <v>0</v>
      </c>
      <c r="W15" s="60"/>
      <c r="X15" s="60">
        <f>E15</f>
        <v>0</v>
      </c>
      <c r="Y15" s="60"/>
      <c r="Z15" s="60">
        <f>P18</f>
        <v>0</v>
      </c>
      <c r="AA15" s="60">
        <f>T18</f>
        <v>0</v>
      </c>
      <c r="AB15" s="60">
        <f>X18</f>
        <v>0</v>
      </c>
      <c r="AC15" s="60">
        <f>AA15-AB15</f>
        <v>0</v>
      </c>
      <c r="AD15" s="60">
        <f>IF(Z15&gt;Z12,-1,0)</f>
        <v>0</v>
      </c>
      <c r="AE15" s="60">
        <f>IF(Z15&gt;Z13,-1,0)</f>
        <v>0</v>
      </c>
      <c r="AF15" s="60">
        <f>IF(Z15&gt;Z14,-1,0)</f>
        <v>0</v>
      </c>
      <c r="AG15" s="60">
        <f>10000-(AJ15*1000+AM15*100+AK15*10)</f>
        <v>10000</v>
      </c>
      <c r="AH15" s="90">
        <f>RANK(AG15,AG12:AG15,1)</f>
        <v>1</v>
      </c>
      <c r="AI15" s="60" t="str">
        <f>H13</f>
        <v>Kamerun</v>
      </c>
      <c r="AJ15" s="60">
        <f t="shared" si="1"/>
        <v>0</v>
      </c>
      <c r="AK15" s="60">
        <f t="shared" si="1"/>
        <v>0</v>
      </c>
      <c r="AL15" s="60">
        <f t="shared" si="1"/>
        <v>0</v>
      </c>
      <c r="AM15" s="60">
        <f>AK15-AL15</f>
        <v>0</v>
      </c>
      <c r="AN15" s="187">
        <f>IF(AG12=AG15,IF(E16&gt;G16,AG12-0.1,AG12),AG12)</f>
        <v>10000</v>
      </c>
      <c r="AO15" s="187">
        <f>IF(AG13=AG15,IF(E15&gt;G15,AG13-0.1,AG13),AG13)</f>
        <v>10000</v>
      </c>
      <c r="AP15" s="187">
        <f>IF(AG14=AG15,IF(E13&gt;G13,AG14-0.1,AG14),AG14)</f>
        <v>10000</v>
      </c>
      <c r="AQ15" s="187"/>
      <c r="AR15" s="187">
        <f>AQ16</f>
        <v>30000</v>
      </c>
      <c r="AS15" s="90">
        <f>RANK(AR15,AR12:AR15,1)</f>
        <v>1</v>
      </c>
      <c r="AT15" s="60" t="str">
        <f t="shared" si="2"/>
        <v>Kamerun</v>
      </c>
      <c r="AU15" s="60">
        <f t="shared" si="2"/>
        <v>0</v>
      </c>
      <c r="AV15" s="60">
        <f t="shared" si="2"/>
        <v>0</v>
      </c>
      <c r="AW15" s="60">
        <f t="shared" si="2"/>
        <v>0</v>
      </c>
      <c r="AX15" s="60"/>
      <c r="AY15" s="60"/>
      <c r="AZ15" s="60"/>
      <c r="BA15" s="113">
        <v>4</v>
      </c>
      <c r="BB15" s="114" t="e">
        <f>VLOOKUP(4,AS12:AT15,2,FALSE)</f>
        <v>#N/A</v>
      </c>
      <c r="BC15" s="115"/>
      <c r="BD15" s="116" t="e">
        <f>VLOOKUP(4,AS12:AW15,3,FALSE)</f>
        <v>#N/A</v>
      </c>
      <c r="BE15" s="116" t="e">
        <f>VLOOKUP(4,AS12:AW15,4,FALSE)</f>
        <v>#N/A</v>
      </c>
      <c r="BF15" s="93" t="s">
        <v>12</v>
      </c>
      <c r="BG15" s="116" t="e">
        <f>VLOOKUP(4,AS12:AW15,5,FALSE)</f>
        <v>#N/A</v>
      </c>
      <c r="BH15" s="60"/>
      <c r="BI15" s="60"/>
      <c r="BJ15" s="85">
        <f>IF(E15&gt;G15,IF(Spielplan!E15&gt;Spielplan!G15,Punktemodus!$B$3,0),0)</f>
        <v>0</v>
      </c>
      <c r="BK15" s="85">
        <f>IF(E15=G15,IF(Spielplan!E15=Spielplan!G15,Punktemodus!$B$3,0),0)</f>
        <v>10</v>
      </c>
      <c r="BL15" s="85">
        <f>IF(E15&lt;G15,IF(Spielplan!E15&lt;Spielplan!G15,Punktemodus!$B$3,0),0)</f>
        <v>0</v>
      </c>
      <c r="BM15" s="85">
        <f>IF(E15=Spielplan!E15,IF(G15=Spielplan!G15,Punktemodus!$B$5,0),0)</f>
        <v>3</v>
      </c>
      <c r="BN15" s="85">
        <f>IF(E15=Spielplan!E15,Punktemodus!$B$7,0)</f>
        <v>1</v>
      </c>
      <c r="BO15" s="85">
        <f>IF(G15=Spielplan!G15,Punktemodus!$B$7,0)</f>
        <v>1</v>
      </c>
      <c r="BP15" s="137">
        <f>IF(Spielplan!E15="",0,SUM(BJ15:BO15))</f>
        <v>0</v>
      </c>
      <c r="BQ15" s="60"/>
      <c r="BR15" s="87"/>
      <c r="BS15" s="60"/>
      <c r="BT15" s="60"/>
      <c r="BU15" s="60"/>
      <c r="BV15" s="60"/>
      <c r="BW15" s="60"/>
      <c r="BX15" s="60"/>
      <c r="BY15" s="60"/>
      <c r="BZ15" s="47">
        <v>50</v>
      </c>
      <c r="CA15" s="44" t="str">
        <f>IF(BX16="",IF(BV16&gt;BV17,BT16,BT17),IF(BX16&gt;BX17,BT16,BT17))</f>
        <v/>
      </c>
      <c r="CB15" s="46"/>
      <c r="CC15" s="104"/>
      <c r="CD15" s="60"/>
      <c r="CE15" s="104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</row>
    <row r="16" spans="1:101" ht="18.75" customHeight="1" thickBot="1" x14ac:dyDescent="0.3">
      <c r="A16" s="60"/>
      <c r="B16" s="60"/>
      <c r="C16" s="7" t="str">
        <f>C12</f>
        <v>Brasilien</v>
      </c>
      <c r="D16" s="38"/>
      <c r="E16" s="104"/>
      <c r="F16" s="93"/>
      <c r="G16" s="104"/>
      <c r="H16" s="7" t="str">
        <f>H13</f>
        <v>Kamerun</v>
      </c>
      <c r="I16" s="38"/>
      <c r="J16" s="60"/>
      <c r="K16" s="60" t="s">
        <v>62</v>
      </c>
      <c r="L16" s="60">
        <f t="shared" si="0"/>
        <v>0</v>
      </c>
      <c r="M16" s="60">
        <f>IF($E16="",0,IF($E16&gt;$G16,3,IF($E16=G16,1,0)))</f>
        <v>0</v>
      </c>
      <c r="N16" s="60"/>
      <c r="O16" s="60"/>
      <c r="P16" s="60">
        <f>IF($G16="",0,IF($E16&gt;$G16,0,IF($E16=$G16,1,3)))</f>
        <v>0</v>
      </c>
      <c r="Q16" s="60">
        <f>E16</f>
        <v>0</v>
      </c>
      <c r="R16" s="60"/>
      <c r="S16" s="60"/>
      <c r="T16" s="60">
        <f>G16</f>
        <v>0</v>
      </c>
      <c r="U16" s="60">
        <f>G16</f>
        <v>0</v>
      </c>
      <c r="V16" s="60"/>
      <c r="W16" s="60"/>
      <c r="X16" s="60">
        <f>E16</f>
        <v>0</v>
      </c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187">
        <f>SUM(AN12:AN15)</f>
        <v>30000</v>
      </c>
      <c r="AO16" s="187">
        <f>SUM(AO12:AO15)</f>
        <v>30000</v>
      </c>
      <c r="AP16" s="187">
        <f>SUM(AP12:AP15)</f>
        <v>30000</v>
      </c>
      <c r="AQ16" s="187">
        <f>SUM(AQ12:AQ15)</f>
        <v>30000</v>
      </c>
      <c r="AR16" s="187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85">
        <f>IF(E16&gt;G16,IF(Spielplan!E16&gt;Spielplan!G16,Punktemodus!$B$3,0),0)</f>
        <v>0</v>
      </c>
      <c r="BK16" s="85">
        <f>IF(E16=G16,IF(Spielplan!E16=Spielplan!G16,Punktemodus!$B$3,0),0)</f>
        <v>10</v>
      </c>
      <c r="BL16" s="85">
        <f>IF(E16&lt;G16,IF(Spielplan!E16&lt;Spielplan!G16,Punktemodus!$B$3,0),0)</f>
        <v>0</v>
      </c>
      <c r="BM16" s="85">
        <f>IF(E16=Spielplan!E16,IF(G16=Spielplan!G16,Punktemodus!$B$5,0),0)</f>
        <v>3</v>
      </c>
      <c r="BN16" s="85">
        <f>IF(E16=Spielplan!E16,Punktemodus!$B$7,0)</f>
        <v>1</v>
      </c>
      <c r="BO16" s="85">
        <f>IF(G16=Spielplan!G16,Punktemodus!$B$7,0)</f>
        <v>1</v>
      </c>
      <c r="BP16" s="137">
        <f>IF(Spielplan!E16="",0,SUM(BJ16:BO16))</f>
        <v>0</v>
      </c>
      <c r="BQ16" s="60"/>
      <c r="BR16" s="87"/>
      <c r="BS16" s="63" t="s">
        <v>22</v>
      </c>
      <c r="BT16" s="44" t="str">
        <f>IF(G39="","",BB34)</f>
        <v/>
      </c>
      <c r="BU16" s="46"/>
      <c r="BV16" s="104"/>
      <c r="BW16" s="60"/>
      <c r="BX16" s="104"/>
      <c r="BY16" s="60"/>
      <c r="BZ16" s="60"/>
      <c r="CA16" s="60"/>
      <c r="CB16" s="60"/>
      <c r="CC16" s="60"/>
      <c r="CD16" s="60"/>
      <c r="CE16" s="60"/>
      <c r="CF16" s="91"/>
      <c r="CG16" s="91" t="s">
        <v>28</v>
      </c>
      <c r="CH16" s="60"/>
      <c r="CI16" s="60"/>
      <c r="CJ16" s="61" t="s">
        <v>26</v>
      </c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</row>
    <row r="17" spans="1:101" ht="18.75" customHeight="1" thickBot="1" x14ac:dyDescent="0.3">
      <c r="A17" s="60"/>
      <c r="B17" s="60"/>
      <c r="C17" s="44" t="str">
        <f>H12</f>
        <v>Kroatien</v>
      </c>
      <c r="D17" s="45"/>
      <c r="E17" s="104"/>
      <c r="F17" s="93"/>
      <c r="G17" s="104"/>
      <c r="H17" s="44" t="str">
        <f>C13</f>
        <v>Mexiko</v>
      </c>
      <c r="I17" s="45"/>
      <c r="J17" s="60"/>
      <c r="K17" s="60" t="s">
        <v>62</v>
      </c>
      <c r="L17" s="60">
        <f t="shared" si="0"/>
        <v>0</v>
      </c>
      <c r="M17" s="60"/>
      <c r="N17" s="60">
        <f>IF($E17="",0,IF($E17&gt;$G17,3,IF($E17=$G17,1,0)))</f>
        <v>0</v>
      </c>
      <c r="O17" s="60">
        <f>IF($G17="",0,IF($E17&gt;$G17,0,IF($E17=$G17,1,3)))</f>
        <v>0</v>
      </c>
      <c r="P17" s="60"/>
      <c r="Q17" s="60"/>
      <c r="R17" s="60">
        <f>E17</f>
        <v>0</v>
      </c>
      <c r="S17" s="60">
        <f>G17</f>
        <v>0</v>
      </c>
      <c r="T17" s="60"/>
      <c r="U17" s="60"/>
      <c r="V17" s="60">
        <f>G17</f>
        <v>0</v>
      </c>
      <c r="W17" s="60">
        <f>E17</f>
        <v>0</v>
      </c>
      <c r="X17" s="60"/>
      <c r="Y17" s="60"/>
      <c r="Z17" s="60" t="s">
        <v>30</v>
      </c>
      <c r="AA17" s="60"/>
      <c r="AB17" s="60"/>
      <c r="AC17" s="60"/>
      <c r="AD17" s="60"/>
      <c r="AE17" s="60"/>
      <c r="AF17" s="60"/>
      <c r="AG17" s="60" t="b">
        <f>OR(AG12=AG13,AG12=AG14,AG12=AG15,AG13=AG14,AG13=AG15,AG14=AG15)</f>
        <v>1</v>
      </c>
      <c r="AH17" s="60"/>
      <c r="AI17" s="60"/>
      <c r="AJ17" s="60"/>
      <c r="AK17" s="60"/>
      <c r="AL17" s="60"/>
      <c r="AM17" s="60"/>
      <c r="AN17" s="60"/>
      <c r="AO17" s="60" t="s">
        <v>34</v>
      </c>
      <c r="AP17" s="60"/>
      <c r="AQ17" s="60"/>
      <c r="AR17" s="60" t="b">
        <f>OR(AR12=AR13,AR12=AR14,AR12=AR15,AR13=AR14,AR13=AR15,AR14=AR15)</f>
        <v>1</v>
      </c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85">
        <f>IF(E17&gt;G17,IF(Spielplan!E17&gt;Spielplan!G17,Punktemodus!$B$3,0),0)</f>
        <v>0</v>
      </c>
      <c r="BK17" s="85">
        <f>IF(E17=G17,IF(Spielplan!E17=Spielplan!G17,Punktemodus!$B$3,0),0)</f>
        <v>10</v>
      </c>
      <c r="BL17" s="85">
        <f>IF(E17&lt;G17,IF(Spielplan!E17&lt;Spielplan!G17,Punktemodus!$B$3,0),0)</f>
        <v>0</v>
      </c>
      <c r="BM17" s="85">
        <f>IF(E17=Spielplan!E17,IF(G17=Spielplan!G17,Punktemodus!$B$5,0),0)</f>
        <v>3</v>
      </c>
      <c r="BN17" s="85">
        <f>IF(E17=Spielplan!E17,Punktemodus!$B$7,0)</f>
        <v>1</v>
      </c>
      <c r="BO17" s="85">
        <f>IF(G17=Spielplan!G17,Punktemodus!$B$7,0)</f>
        <v>1</v>
      </c>
      <c r="BP17" s="137">
        <f>IF(Spielplan!E17="",0,SUM(BJ17:BO17))</f>
        <v>0</v>
      </c>
      <c r="BQ17" s="60"/>
      <c r="BR17" s="87"/>
      <c r="BS17" s="52" t="s">
        <v>25</v>
      </c>
      <c r="BT17" s="44" t="str">
        <f>IF(G50="","",BB46)</f>
        <v/>
      </c>
      <c r="BU17" s="46"/>
      <c r="BV17" s="104"/>
      <c r="BW17" s="60"/>
      <c r="BX17" s="104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</row>
    <row r="18" spans="1:101" ht="18.75" customHeight="1" thickBot="1" x14ac:dyDescent="0.25">
      <c r="A18" s="60"/>
      <c r="B18" s="60"/>
      <c r="C18" s="136" t="str">
        <f>IF(G17="","",IF(AR17=TRUE,"Achtung: Fehler in Tabelle!",""))</f>
        <v/>
      </c>
      <c r="D18" s="60"/>
      <c r="E18" s="85"/>
      <c r="F18" s="60"/>
      <c r="G18" s="85"/>
      <c r="H18" s="60"/>
      <c r="I18" s="60"/>
      <c r="J18" s="60"/>
      <c r="K18" s="60"/>
      <c r="L18" s="60"/>
      <c r="M18" s="60">
        <f t="shared" ref="M18:X18" si="3">SUM(M12:M17)</f>
        <v>0</v>
      </c>
      <c r="N18" s="60">
        <f t="shared" si="3"/>
        <v>0</v>
      </c>
      <c r="O18" s="60">
        <f t="shared" si="3"/>
        <v>0</v>
      </c>
      <c r="P18" s="60">
        <f t="shared" si="3"/>
        <v>0</v>
      </c>
      <c r="Q18" s="60">
        <f t="shared" si="3"/>
        <v>0</v>
      </c>
      <c r="R18" s="60">
        <f t="shared" si="3"/>
        <v>0</v>
      </c>
      <c r="S18" s="60">
        <f t="shared" si="3"/>
        <v>0</v>
      </c>
      <c r="T18" s="60">
        <f t="shared" si="3"/>
        <v>0</v>
      </c>
      <c r="U18" s="60">
        <f t="shared" si="3"/>
        <v>0</v>
      </c>
      <c r="V18" s="60">
        <f t="shared" si="3"/>
        <v>0</v>
      </c>
      <c r="W18" s="60">
        <f t="shared" si="3"/>
        <v>0</v>
      </c>
      <c r="X18" s="60">
        <f t="shared" si="3"/>
        <v>0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160">
        <f>SUM(BP12:BP17)</f>
        <v>0</v>
      </c>
      <c r="BQ18" s="60"/>
      <c r="BR18" s="8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47">
        <v>58</v>
      </c>
      <c r="CF18" s="44" t="str">
        <f>IF(CE14="",IF(CC14&gt;CC15,CA14,CA15),IF(CE14&gt;CE15,CA14,CA15))</f>
        <v/>
      </c>
      <c r="CG18" s="46"/>
      <c r="CH18" s="104"/>
      <c r="CI18" s="60"/>
      <c r="CJ18" s="104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</row>
    <row r="19" spans="1:101" ht="18.75" customHeight="1" thickBot="1" x14ac:dyDescent="0.25">
      <c r="A19" s="60"/>
      <c r="B19" s="60"/>
      <c r="C19" s="60"/>
      <c r="D19" s="60"/>
      <c r="E19" s="85"/>
      <c r="F19" s="60"/>
      <c r="G19" s="85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138"/>
      <c r="BQ19" s="60"/>
      <c r="BR19" s="8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47">
        <v>57</v>
      </c>
      <c r="CF19" s="44" t="str">
        <f>IF(CE22="",IF(CC22&gt;CC23,CA22,CA23),IF(CE22&gt;CE23,CA22,CA23))</f>
        <v/>
      </c>
      <c r="CG19" s="46"/>
      <c r="CH19" s="104"/>
      <c r="CI19" s="60"/>
      <c r="CJ19" s="104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</row>
    <row r="20" spans="1:101" ht="18.75" customHeight="1" thickBot="1" x14ac:dyDescent="0.25">
      <c r="A20" s="60"/>
      <c r="B20" s="60"/>
      <c r="C20" s="60"/>
      <c r="D20" s="60"/>
      <c r="E20" s="85"/>
      <c r="F20" s="60"/>
      <c r="G20" s="85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138"/>
      <c r="BQ20" s="60"/>
      <c r="BR20" s="87"/>
      <c r="BS20" s="54" t="s">
        <v>121</v>
      </c>
      <c r="BT20" s="44" t="str">
        <f>IF(G61="","",BB56)</f>
        <v/>
      </c>
      <c r="BU20" s="46"/>
      <c r="BV20" s="104"/>
      <c r="BW20" s="60"/>
      <c r="BX20" s="104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</row>
    <row r="21" spans="1:101" ht="18.75" customHeight="1" thickBot="1" x14ac:dyDescent="0.3">
      <c r="A21" s="60"/>
      <c r="B21" s="60"/>
      <c r="C21" s="88" t="s">
        <v>64</v>
      </c>
      <c r="D21" s="60"/>
      <c r="E21" s="85"/>
      <c r="F21" s="60"/>
      <c r="G21" s="85"/>
      <c r="H21" s="60"/>
      <c r="I21" s="60"/>
      <c r="J21" s="60"/>
      <c r="K21" s="60"/>
      <c r="L21" s="60"/>
      <c r="M21" s="60" t="s">
        <v>4</v>
      </c>
      <c r="N21" s="60"/>
      <c r="O21" s="60"/>
      <c r="P21" s="60"/>
      <c r="Q21" s="60" t="s">
        <v>6</v>
      </c>
      <c r="R21" s="60"/>
      <c r="S21" s="60"/>
      <c r="T21" s="60"/>
      <c r="U21" s="60" t="s">
        <v>7</v>
      </c>
      <c r="V21" s="60"/>
      <c r="W21" s="60"/>
      <c r="X21" s="60"/>
      <c r="Y21" s="60"/>
      <c r="Z21" s="60" t="s">
        <v>4</v>
      </c>
      <c r="AA21" s="60" t="s">
        <v>5</v>
      </c>
      <c r="AB21" s="60"/>
      <c r="AC21" s="60"/>
      <c r="AD21" s="60" t="s">
        <v>9</v>
      </c>
      <c r="AE21" s="60"/>
      <c r="AF21" s="60"/>
      <c r="AG21" s="60"/>
      <c r="AH21" s="60" t="s">
        <v>32</v>
      </c>
      <c r="AI21" s="60"/>
      <c r="AJ21" s="60"/>
      <c r="AK21" s="60"/>
      <c r="AL21" s="60"/>
      <c r="AM21" s="60"/>
      <c r="AN21" s="60" t="s">
        <v>35</v>
      </c>
      <c r="AO21" s="60"/>
      <c r="AP21" s="60"/>
      <c r="AQ21" s="60"/>
      <c r="AR21" s="60"/>
      <c r="AS21" s="60" t="s">
        <v>33</v>
      </c>
      <c r="AT21" s="60"/>
      <c r="AU21" s="60"/>
      <c r="AV21" s="60"/>
      <c r="AW21" s="60"/>
      <c r="AX21" s="60"/>
      <c r="AY21" s="60"/>
      <c r="AZ21" s="60"/>
      <c r="BA21" s="60"/>
      <c r="BB21" s="89" t="s">
        <v>10</v>
      </c>
      <c r="BC21" s="60"/>
      <c r="BD21" s="90" t="s">
        <v>4</v>
      </c>
      <c r="BE21" s="60"/>
      <c r="BF21" s="61" t="s">
        <v>5</v>
      </c>
      <c r="BG21" s="60"/>
      <c r="BH21" s="60"/>
      <c r="BI21" s="60"/>
      <c r="BJ21" s="60"/>
      <c r="BK21" s="60"/>
      <c r="BL21" s="60"/>
      <c r="BM21" s="60"/>
      <c r="BN21" s="60"/>
      <c r="BO21" s="60"/>
      <c r="BP21" s="138"/>
      <c r="BQ21" s="60"/>
      <c r="BR21" s="87"/>
      <c r="BS21" s="73" t="s">
        <v>122</v>
      </c>
      <c r="BT21" s="44" t="str">
        <f>IF(G72="","",BB68)</f>
        <v/>
      </c>
      <c r="BU21" s="46"/>
      <c r="BV21" s="104"/>
      <c r="BW21" s="60"/>
      <c r="BX21" s="104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91" t="s">
        <v>29</v>
      </c>
      <c r="CM21" s="60"/>
      <c r="CN21" s="60"/>
      <c r="CO21" s="61" t="s">
        <v>26</v>
      </c>
      <c r="CP21" s="60"/>
      <c r="CQ21" s="60"/>
      <c r="CR21" s="60"/>
      <c r="CS21" s="60"/>
      <c r="CT21" s="60"/>
      <c r="CU21" s="60"/>
      <c r="CV21" s="60"/>
      <c r="CW21" s="60"/>
    </row>
    <row r="22" spans="1:101" ht="18.75" customHeight="1" thickBot="1" x14ac:dyDescent="0.3">
      <c r="A22" s="60"/>
      <c r="B22" s="60"/>
      <c r="C22" s="60"/>
      <c r="D22" s="60"/>
      <c r="E22" s="85"/>
      <c r="F22" s="60"/>
      <c r="G22" s="85"/>
      <c r="H22" s="60"/>
      <c r="I22" s="60"/>
      <c r="J22" s="60"/>
      <c r="K22" s="60"/>
      <c r="L22" s="60"/>
      <c r="M22" s="60" t="s">
        <v>0</v>
      </c>
      <c r="N22" s="60" t="s">
        <v>1</v>
      </c>
      <c r="O22" s="60" t="s">
        <v>2</v>
      </c>
      <c r="P22" s="60" t="s">
        <v>3</v>
      </c>
      <c r="Q22" s="60" t="s">
        <v>0</v>
      </c>
      <c r="R22" s="60" t="s">
        <v>1</v>
      </c>
      <c r="S22" s="60" t="s">
        <v>2</v>
      </c>
      <c r="T22" s="60" t="s">
        <v>3</v>
      </c>
      <c r="U22" s="60" t="s">
        <v>0</v>
      </c>
      <c r="V22" s="60" t="s">
        <v>1</v>
      </c>
      <c r="W22" s="60" t="s">
        <v>2</v>
      </c>
      <c r="X22" s="60" t="s">
        <v>3</v>
      </c>
      <c r="Y22" s="60"/>
      <c r="Z22" s="60" t="s">
        <v>8</v>
      </c>
      <c r="AA22" s="60"/>
      <c r="AB22" s="60"/>
      <c r="AC22" s="60"/>
      <c r="AD22" s="60"/>
      <c r="AE22" s="60"/>
      <c r="AF22" s="60"/>
      <c r="AG22" s="60"/>
      <c r="AH22" s="60" t="s">
        <v>31</v>
      </c>
      <c r="AI22" s="60"/>
      <c r="AJ22" s="60"/>
      <c r="AK22" s="60"/>
      <c r="AL22" s="60"/>
      <c r="AM22" s="60"/>
      <c r="AN22" s="60" t="str">
        <f>AI23</f>
        <v>Spanien</v>
      </c>
      <c r="AO22" s="60" t="str">
        <f>AI24</f>
        <v>Niederlande</v>
      </c>
      <c r="AP22" s="60" t="str">
        <f>AI25</f>
        <v>Chile</v>
      </c>
      <c r="AQ22" s="60" t="str">
        <f>AI26</f>
        <v>Australien</v>
      </c>
      <c r="AR22" s="60"/>
      <c r="AS22" s="60" t="s">
        <v>31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138"/>
      <c r="BQ22" s="60"/>
      <c r="BR22" s="87"/>
      <c r="BS22" s="60"/>
      <c r="BT22" s="60"/>
      <c r="BU22" s="60"/>
      <c r="BV22" s="60"/>
      <c r="BW22" s="60"/>
      <c r="BX22" s="60"/>
      <c r="BY22" s="60"/>
      <c r="BZ22" s="47">
        <v>53</v>
      </c>
      <c r="CA22" s="44" t="str">
        <f>IF(BX20="",IF(BV20&gt;BV21,BT20,BT21),IF(BX20&gt;BX21,BT20,BT21))</f>
        <v/>
      </c>
      <c r="CB22" s="46"/>
      <c r="CC22" s="104"/>
      <c r="CD22" s="60"/>
      <c r="CE22" s="104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88" t="s">
        <v>130</v>
      </c>
      <c r="CS22" s="60"/>
      <c r="CT22" s="60"/>
      <c r="CU22" s="60"/>
      <c r="CV22" s="60"/>
      <c r="CW22" s="60"/>
    </row>
    <row r="23" spans="1:101" ht="18.75" customHeight="1" thickBot="1" x14ac:dyDescent="0.3">
      <c r="A23" s="60"/>
      <c r="B23" s="60"/>
      <c r="C23" s="65" t="str">
        <f>Spielplan!$C$23</f>
        <v>Spanien</v>
      </c>
      <c r="D23" s="66"/>
      <c r="E23" s="104"/>
      <c r="F23" s="93"/>
      <c r="G23" s="104"/>
      <c r="H23" s="65" t="str">
        <f>Spielplan!$H$23</f>
        <v>Niederlande</v>
      </c>
      <c r="I23" s="66"/>
      <c r="J23" s="60"/>
      <c r="K23" s="60" t="s">
        <v>68</v>
      </c>
      <c r="L23" s="60">
        <f t="shared" ref="L23:L28" si="4">IF(E23-G23&gt;0,1,IF(G23=E23,0,-1))</f>
        <v>0</v>
      </c>
      <c r="M23" s="60">
        <f>IF($E23="",0,IF($E23&gt;$G23,3,IF($E23=G23,1,0)))</f>
        <v>0</v>
      </c>
      <c r="N23" s="60">
        <f>IF($G23="",0,IF($E23&gt;$G23,0,IF($E23=G23,1,3)))</f>
        <v>0</v>
      </c>
      <c r="O23" s="60"/>
      <c r="P23" s="60"/>
      <c r="Q23" s="60">
        <f>E23</f>
        <v>0</v>
      </c>
      <c r="R23" s="60">
        <f>G23</f>
        <v>0</v>
      </c>
      <c r="S23" s="60"/>
      <c r="T23" s="60"/>
      <c r="U23" s="60">
        <f>G23</f>
        <v>0</v>
      </c>
      <c r="V23" s="60">
        <f>E23</f>
        <v>0</v>
      </c>
      <c r="W23" s="60"/>
      <c r="X23" s="60"/>
      <c r="Y23" s="60"/>
      <c r="Z23" s="60">
        <f>M29</f>
        <v>0</v>
      </c>
      <c r="AA23" s="60">
        <f>Q29</f>
        <v>0</v>
      </c>
      <c r="AB23" s="60">
        <f>U29</f>
        <v>0</v>
      </c>
      <c r="AC23" s="60">
        <f>AA23-AB23</f>
        <v>0</v>
      </c>
      <c r="AD23" s="60">
        <f>IF(Z23&gt;Z24,-1,0)</f>
        <v>0</v>
      </c>
      <c r="AE23" s="60">
        <f>IF(Z23&gt;Z25,-1,0)</f>
        <v>0</v>
      </c>
      <c r="AF23" s="60">
        <f>IF(Z23&gt;Z26,-1,0)</f>
        <v>0</v>
      </c>
      <c r="AG23" s="60">
        <f>10000-(AJ23*1000+AM23*100+AK23*10)</f>
        <v>10000</v>
      </c>
      <c r="AH23" s="90">
        <f>RANK(AG23,AG23:AG26,1)</f>
        <v>1</v>
      </c>
      <c r="AI23" s="60" t="str">
        <f>C23</f>
        <v>Spanien</v>
      </c>
      <c r="AJ23" s="60">
        <f t="shared" ref="AJ23:AL26" si="5">Z23</f>
        <v>0</v>
      </c>
      <c r="AK23" s="60">
        <f t="shared" si="5"/>
        <v>0</v>
      </c>
      <c r="AL23" s="60">
        <f t="shared" si="5"/>
        <v>0</v>
      </c>
      <c r="AM23" s="60">
        <f>AK23-AL23</f>
        <v>0</v>
      </c>
      <c r="AN23" s="187"/>
      <c r="AO23" s="187">
        <f>IF(AG24=AG23,IF(G23&gt;E23,AG24-0.1,AG24),AG24)</f>
        <v>10000</v>
      </c>
      <c r="AP23" s="187">
        <f>IF(AG25=AG23,IF(G25&gt;E25,AG25-0.1,AG25),AG25)</f>
        <v>10000</v>
      </c>
      <c r="AQ23" s="187">
        <f>IF(AG26=AG23,IF(G27&gt;E27,AG26-0.1,AG26),AG26)</f>
        <v>10000</v>
      </c>
      <c r="AR23" s="187">
        <f>AN27</f>
        <v>30000</v>
      </c>
      <c r="AS23" s="90">
        <f>RANK(AR23,AR23:AR26,1)</f>
        <v>1</v>
      </c>
      <c r="AT23" s="60" t="str">
        <f t="shared" ref="AT23:AW26" si="6">AI23</f>
        <v>Spanien</v>
      </c>
      <c r="AU23" s="60">
        <f t="shared" si="6"/>
        <v>0</v>
      </c>
      <c r="AV23" s="60">
        <f t="shared" si="6"/>
        <v>0</v>
      </c>
      <c r="AW23" s="60">
        <f t="shared" si="6"/>
        <v>0</v>
      </c>
      <c r="AX23" s="60"/>
      <c r="AY23" s="60"/>
      <c r="AZ23" s="60"/>
      <c r="BA23" s="67">
        <v>1</v>
      </c>
      <c r="BB23" s="65" t="str">
        <f>VLOOKUP(1,AS23:AT26,2,FALSE)</f>
        <v>Spanien</v>
      </c>
      <c r="BC23" s="66"/>
      <c r="BD23" s="68">
        <f>VLOOKUP(1,AS23:AW26,3,FALSE)</f>
        <v>0</v>
      </c>
      <c r="BE23" s="69">
        <f>VLOOKUP(1,AS23:AW26,4,FALSE)</f>
        <v>0</v>
      </c>
      <c r="BF23" s="93" t="s">
        <v>12</v>
      </c>
      <c r="BG23" s="69">
        <f>VLOOKUP(1,AS23:AW26,5,FALSE)</f>
        <v>0</v>
      </c>
      <c r="BH23" s="70" t="s">
        <v>20</v>
      </c>
      <c r="BI23" s="60"/>
      <c r="BJ23" s="85">
        <f>IF(E23&gt;G23,IF(Spielplan!E23&gt;Spielplan!G23,Punktemodus!$B$3,0),0)</f>
        <v>0</v>
      </c>
      <c r="BK23" s="85">
        <f>IF(E23=G23,IF(Spielplan!E23=Spielplan!G23,Punktemodus!$B$3,0),0)</f>
        <v>10</v>
      </c>
      <c r="BL23" s="85">
        <f>IF(E23&lt;G23,IF(Spielplan!E23&lt;Spielplan!G23,Punktemodus!$B$3,0),0)</f>
        <v>0</v>
      </c>
      <c r="BM23" s="85">
        <f>IF(E23=Spielplan!E23,IF(G23=Spielplan!G23,Punktemodus!$B$5,0),0)</f>
        <v>3</v>
      </c>
      <c r="BN23" s="85">
        <f>IF(E23=Spielplan!E23,Punktemodus!$B$7,0)</f>
        <v>1</v>
      </c>
      <c r="BO23" s="85">
        <f>IF(G23=Spielplan!G23,Punktemodus!$B$7,0)</f>
        <v>1</v>
      </c>
      <c r="BP23" s="137">
        <f>IF(Spielplan!E23="",0,SUM(BJ23:BO23))</f>
        <v>0</v>
      </c>
      <c r="BQ23" s="60"/>
      <c r="BR23" s="87"/>
      <c r="BS23" s="60"/>
      <c r="BT23" s="60"/>
      <c r="BU23" s="60"/>
      <c r="BV23" s="60"/>
      <c r="BW23" s="60"/>
      <c r="BX23" s="60"/>
      <c r="BY23" s="60"/>
      <c r="BZ23" s="47">
        <v>54</v>
      </c>
      <c r="CA23" s="44" t="str">
        <f>IF(BX24="",IF(BV24&gt;BV25,BT24,BT25),IF(BX24&gt;BX25,BT24,BT25))</f>
        <v/>
      </c>
      <c r="CB23" s="46"/>
      <c r="CC23" s="104"/>
      <c r="CD23" s="60"/>
      <c r="CE23" s="104"/>
      <c r="CF23" s="60"/>
      <c r="CG23" s="60"/>
      <c r="CH23" s="60"/>
      <c r="CI23" s="60"/>
      <c r="CJ23" s="47" t="s">
        <v>132</v>
      </c>
      <c r="CK23" s="44" t="str">
        <f>IF(CJ18="",IF(CH18&gt;CH19,CF18,CF19),IF(CJ18&gt;CJ19,CF18,CF19))</f>
        <v/>
      </c>
      <c r="CL23" s="46"/>
      <c r="CM23" s="104"/>
      <c r="CN23" s="60"/>
      <c r="CO23" s="104"/>
      <c r="CP23" s="60"/>
      <c r="CQ23" s="376" t="str">
        <f>IF(CO23="",IF(CM23&gt;CM24,CK23,CK24),IF(CO23&gt;CO24,CK23,CK24))</f>
        <v/>
      </c>
      <c r="CR23" s="377"/>
      <c r="CS23" s="377"/>
      <c r="CT23" s="377"/>
      <c r="CU23" s="377"/>
      <c r="CV23" s="378"/>
      <c r="CW23" s="60"/>
    </row>
    <row r="24" spans="1:101" ht="18.75" customHeight="1" thickBot="1" x14ac:dyDescent="0.3">
      <c r="A24" s="60"/>
      <c r="B24" s="60"/>
      <c r="C24" s="53" t="str">
        <f>Spielplan!$C$24</f>
        <v>Chile</v>
      </c>
      <c r="D24" s="64"/>
      <c r="E24" s="104"/>
      <c r="F24" s="93"/>
      <c r="G24" s="104"/>
      <c r="H24" s="53" t="str">
        <f>Spielplan!$H$24</f>
        <v>Australien</v>
      </c>
      <c r="I24" s="64"/>
      <c r="J24" s="60"/>
      <c r="K24" s="60" t="s">
        <v>69</v>
      </c>
      <c r="L24" s="60">
        <f t="shared" si="4"/>
        <v>0</v>
      </c>
      <c r="M24" s="60"/>
      <c r="N24" s="60"/>
      <c r="O24" s="60">
        <f>IF($E24="",0,IF($E24&gt;$G24,3,IF($E24=$G24,1,0)))</f>
        <v>0</v>
      </c>
      <c r="P24" s="60">
        <f>IF($G24="",0,IF($E24&gt;$G24,0,IF($E24=$G24,1,3)))</f>
        <v>0</v>
      </c>
      <c r="Q24" s="60"/>
      <c r="R24" s="60"/>
      <c r="S24" s="60">
        <f>E24</f>
        <v>0</v>
      </c>
      <c r="T24" s="60">
        <f>G24</f>
        <v>0</v>
      </c>
      <c r="U24" s="60"/>
      <c r="V24" s="60"/>
      <c r="W24" s="60">
        <f>G24</f>
        <v>0</v>
      </c>
      <c r="X24" s="60">
        <f>E24</f>
        <v>0</v>
      </c>
      <c r="Y24" s="60"/>
      <c r="Z24" s="60">
        <f>N29</f>
        <v>0</v>
      </c>
      <c r="AA24" s="60">
        <f>R29</f>
        <v>0</v>
      </c>
      <c r="AB24" s="60">
        <f>V29</f>
        <v>0</v>
      </c>
      <c r="AC24" s="60">
        <f>AA24-AB24</f>
        <v>0</v>
      </c>
      <c r="AD24" s="60">
        <f>IF(Z24&gt;Z23,-1,0)</f>
        <v>0</v>
      </c>
      <c r="AE24" s="60">
        <f>IF(Z24&gt;Z25,-1,0)</f>
        <v>0</v>
      </c>
      <c r="AF24" s="60">
        <f>IF(Z24&gt;Z26,-1,0)</f>
        <v>0</v>
      </c>
      <c r="AG24" s="60">
        <f>10000-(AJ24*1000+AM24*100+AK24*10)</f>
        <v>10000</v>
      </c>
      <c r="AH24" s="90">
        <f>RANK(AG24,AG23:AG26,1)</f>
        <v>1</v>
      </c>
      <c r="AI24" s="60" t="str">
        <f>H23</f>
        <v>Niederlande</v>
      </c>
      <c r="AJ24" s="60">
        <f t="shared" si="5"/>
        <v>0</v>
      </c>
      <c r="AK24" s="60">
        <f t="shared" si="5"/>
        <v>0</v>
      </c>
      <c r="AL24" s="60">
        <f t="shared" si="5"/>
        <v>0</v>
      </c>
      <c r="AM24" s="60">
        <f>AK24-AL24</f>
        <v>0</v>
      </c>
      <c r="AN24" s="187">
        <f>IF(AG23=AG24,IF(E23&gt;G23,AG23-0.1,AG23),AG23)</f>
        <v>10000</v>
      </c>
      <c r="AO24" s="187"/>
      <c r="AP24" s="187">
        <f>IF(AG25=AG24,IF(G28&gt;E28,AG25-0.1,AG25),AG25)</f>
        <v>10000</v>
      </c>
      <c r="AQ24" s="187">
        <f>IF(AG26=AG24,IF(G26&gt;E26,AG26-0.1,AG26),AG26)</f>
        <v>10000</v>
      </c>
      <c r="AR24" s="187">
        <f>AO27</f>
        <v>30000</v>
      </c>
      <c r="AS24" s="90">
        <f>RANK(AR24,AR23:AR26,1)</f>
        <v>1</v>
      </c>
      <c r="AT24" s="60" t="str">
        <f t="shared" si="6"/>
        <v>Niederlande</v>
      </c>
      <c r="AU24" s="60">
        <f t="shared" si="6"/>
        <v>0</v>
      </c>
      <c r="AV24" s="60">
        <f t="shared" si="6"/>
        <v>0</v>
      </c>
      <c r="AW24" s="60">
        <f t="shared" si="6"/>
        <v>0</v>
      </c>
      <c r="AX24" s="60"/>
      <c r="AY24" s="60"/>
      <c r="AZ24" s="60"/>
      <c r="BA24" s="71">
        <v>2</v>
      </c>
      <c r="BB24" s="53" t="e">
        <f>VLOOKUP(2,AS23:AT26,2,FALSE)</f>
        <v>#N/A</v>
      </c>
      <c r="BC24" s="64"/>
      <c r="BD24" s="72" t="e">
        <f>VLOOKUP(2,AS23:AW26,3,FALSE)</f>
        <v>#N/A</v>
      </c>
      <c r="BE24" s="73" t="e">
        <f>VLOOKUP(2,AS23:AW26,4,FALSE)</f>
        <v>#N/A</v>
      </c>
      <c r="BF24" s="93" t="s">
        <v>12</v>
      </c>
      <c r="BG24" s="73" t="e">
        <f>VLOOKUP(2,AS23:AW26,5,FALSE)</f>
        <v>#N/A</v>
      </c>
      <c r="BH24" s="74" t="s">
        <v>21</v>
      </c>
      <c r="BI24" s="60"/>
      <c r="BJ24" s="85">
        <f>IF(E24&gt;G24,IF(Spielplan!E24&gt;Spielplan!G24,Punktemodus!$B$3,0),0)</f>
        <v>0</v>
      </c>
      <c r="BK24" s="85">
        <f>IF(E24=G24,IF(Spielplan!E24=Spielplan!G24,Punktemodus!$B$3,0),0)</f>
        <v>10</v>
      </c>
      <c r="BL24" s="85">
        <f>IF(E24&lt;G24,IF(Spielplan!E24&lt;Spielplan!G24,Punktemodus!$B$3,0),0)</f>
        <v>0</v>
      </c>
      <c r="BM24" s="85">
        <f>IF(E24=Spielplan!E24,IF(G24=Spielplan!G24,Punktemodus!$B$5,0),0)</f>
        <v>3</v>
      </c>
      <c r="BN24" s="85">
        <f>IF(E24=Spielplan!E24,Punktemodus!$B$7,0)</f>
        <v>1</v>
      </c>
      <c r="BO24" s="85">
        <f>IF(G24=Spielplan!G24,Punktemodus!$B$7,0)</f>
        <v>1</v>
      </c>
      <c r="BP24" s="137">
        <f>IF(Spielplan!E24="",0,SUM(BJ24:BO24))</f>
        <v>0</v>
      </c>
      <c r="BQ24" s="60"/>
      <c r="BR24" s="87"/>
      <c r="BS24" s="63" t="s">
        <v>123</v>
      </c>
      <c r="BT24" s="44" t="str">
        <f>IF(G83="","",BB78)</f>
        <v/>
      </c>
      <c r="BU24" s="46"/>
      <c r="BV24" s="104"/>
      <c r="BW24" s="60"/>
      <c r="BX24" s="104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47" t="s">
        <v>133</v>
      </c>
      <c r="CK24" s="44" t="str">
        <f>IF(CJ34="",IF(CH34&gt;CH35,CF34,CF35),IF(CJ34&gt;CJ35,CF34,CF35))</f>
        <v/>
      </c>
      <c r="CL24" s="46"/>
      <c r="CM24" s="104"/>
      <c r="CN24" s="60"/>
      <c r="CO24" s="104"/>
      <c r="CP24" s="60"/>
      <c r="CQ24" s="379"/>
      <c r="CR24" s="380"/>
      <c r="CS24" s="380"/>
      <c r="CT24" s="380"/>
      <c r="CU24" s="380"/>
      <c r="CV24" s="381"/>
      <c r="CW24" s="60"/>
    </row>
    <row r="25" spans="1:101" ht="18.75" customHeight="1" thickBot="1" x14ac:dyDescent="0.3">
      <c r="A25" s="60"/>
      <c r="B25" s="60"/>
      <c r="C25" s="65" t="str">
        <f>C23</f>
        <v>Spanien</v>
      </c>
      <c r="D25" s="66"/>
      <c r="E25" s="104"/>
      <c r="F25" s="93"/>
      <c r="G25" s="104"/>
      <c r="H25" s="65" t="str">
        <f>C24</f>
        <v>Chile</v>
      </c>
      <c r="I25" s="66"/>
      <c r="J25" s="60"/>
      <c r="K25" s="60" t="s">
        <v>70</v>
      </c>
      <c r="L25" s="60">
        <f t="shared" si="4"/>
        <v>0</v>
      </c>
      <c r="M25" s="60">
        <f>IF($E25="",0,IF($E25&gt;$G25,3,IF($E25=G25,1,0)))</f>
        <v>0</v>
      </c>
      <c r="N25" s="60"/>
      <c r="O25" s="60">
        <f>IF($G25="",0,IF($E25&gt;$G25,0,IF($E25=$G25,1,3)))</f>
        <v>0</v>
      </c>
      <c r="P25" s="60"/>
      <c r="Q25" s="60">
        <f>E25</f>
        <v>0</v>
      </c>
      <c r="R25" s="60"/>
      <c r="S25" s="60">
        <f>G25</f>
        <v>0</v>
      </c>
      <c r="T25" s="60"/>
      <c r="U25" s="60">
        <f>G25</f>
        <v>0</v>
      </c>
      <c r="V25" s="60"/>
      <c r="W25" s="60">
        <f>E25</f>
        <v>0</v>
      </c>
      <c r="X25" s="60"/>
      <c r="Y25" s="60"/>
      <c r="Z25" s="60">
        <f>O29</f>
        <v>0</v>
      </c>
      <c r="AA25" s="60">
        <f>S29</f>
        <v>0</v>
      </c>
      <c r="AB25" s="60">
        <f>W29</f>
        <v>0</v>
      </c>
      <c r="AC25" s="60">
        <f>AA25-AB25</f>
        <v>0</v>
      </c>
      <c r="AD25" s="60">
        <f>IF(Z25&gt;Z23,-1,0)</f>
        <v>0</v>
      </c>
      <c r="AE25" s="60">
        <f>IF(Z25&gt;Z24,-1,0)</f>
        <v>0</v>
      </c>
      <c r="AF25" s="60">
        <f>IF(Z25&gt;Z26,-1,0)</f>
        <v>0</v>
      </c>
      <c r="AG25" s="60">
        <f>10000-(AJ25*1000+AM25*100+AK25*10)</f>
        <v>10000</v>
      </c>
      <c r="AH25" s="90">
        <f>RANK(AG25,AG23:AG26,1)</f>
        <v>1</v>
      </c>
      <c r="AI25" s="60" t="str">
        <f>C24</f>
        <v>Chile</v>
      </c>
      <c r="AJ25" s="60">
        <f t="shared" si="5"/>
        <v>0</v>
      </c>
      <c r="AK25" s="60">
        <f t="shared" si="5"/>
        <v>0</v>
      </c>
      <c r="AL25" s="60">
        <f t="shared" si="5"/>
        <v>0</v>
      </c>
      <c r="AM25" s="60">
        <f>AK25-AL25</f>
        <v>0</v>
      </c>
      <c r="AN25" s="187">
        <f>IF(AG23=AG25,IF(E25&gt;G25,AG23-0.1,AG23),AG23)</f>
        <v>10000</v>
      </c>
      <c r="AO25" s="187">
        <f>IF(AG24=AG25,IF(E28&gt;G28,AG24-0.1,AG24),AG24)</f>
        <v>10000</v>
      </c>
      <c r="AP25" s="187"/>
      <c r="AQ25" s="187">
        <f>IF(AG26=AG25,IF(G24&gt;E24,AG26-0.1,AG26),AG26)</f>
        <v>10000</v>
      </c>
      <c r="AR25" s="187">
        <f>AP27</f>
        <v>30000</v>
      </c>
      <c r="AS25" s="90">
        <f>RANK(AR25,AR23:AR26,1)</f>
        <v>1</v>
      </c>
      <c r="AT25" s="60" t="str">
        <f t="shared" si="6"/>
        <v>Chile</v>
      </c>
      <c r="AU25" s="60">
        <f t="shared" si="6"/>
        <v>0</v>
      </c>
      <c r="AV25" s="60">
        <f t="shared" si="6"/>
        <v>0</v>
      </c>
      <c r="AW25" s="60">
        <f t="shared" si="6"/>
        <v>0</v>
      </c>
      <c r="AX25" s="60"/>
      <c r="AY25" s="60"/>
      <c r="AZ25" s="60"/>
      <c r="BA25" s="113">
        <v>3</v>
      </c>
      <c r="BB25" s="114" t="e">
        <f>VLOOKUP(3,AS23:AT26,2,FALSE)</f>
        <v>#N/A</v>
      </c>
      <c r="BC25" s="115"/>
      <c r="BD25" s="116" t="e">
        <f>VLOOKUP(3,AS23:AW26,3,FALSE)</f>
        <v>#N/A</v>
      </c>
      <c r="BE25" s="116" t="e">
        <f>VLOOKUP(3,AS23:AW26,4,FALSE)</f>
        <v>#N/A</v>
      </c>
      <c r="BF25" s="93" t="s">
        <v>12</v>
      </c>
      <c r="BG25" s="116" t="e">
        <f>VLOOKUP(3,AS23:AW26,5,FALSE)</f>
        <v>#N/A</v>
      </c>
      <c r="BH25" s="60"/>
      <c r="BI25" s="60"/>
      <c r="BJ25" s="85">
        <f>IF(E25&gt;G25,IF(Spielplan!E25&gt;Spielplan!G25,Punktemodus!$B$3,0),0)</f>
        <v>0</v>
      </c>
      <c r="BK25" s="85">
        <f>IF(E25=G25,IF(Spielplan!E25=Spielplan!G25,Punktemodus!$B$3,0),0)</f>
        <v>10</v>
      </c>
      <c r="BL25" s="85">
        <f>IF(E25&lt;G25,IF(Spielplan!E25&lt;Spielplan!G25,Punktemodus!$B$3,0),0)</f>
        <v>0</v>
      </c>
      <c r="BM25" s="85">
        <f>IF(E25=Spielplan!E25,IF(G25=Spielplan!G25,Punktemodus!$B$5,0),0)</f>
        <v>3</v>
      </c>
      <c r="BN25" s="85">
        <f>IF(E25=Spielplan!E25,Punktemodus!$B$7,0)</f>
        <v>1</v>
      </c>
      <c r="BO25" s="85">
        <f>IF(G25=Spielplan!G25,Punktemodus!$B$7,0)</f>
        <v>1</v>
      </c>
      <c r="BP25" s="137">
        <f>IF(Spielplan!E25="",0,SUM(BJ25:BO25))</f>
        <v>0</v>
      </c>
      <c r="BQ25" s="60"/>
      <c r="BR25" s="87"/>
      <c r="BS25" s="52" t="s">
        <v>124</v>
      </c>
      <c r="BT25" s="44" t="str">
        <f>IF(G94="","",BB90)</f>
        <v/>
      </c>
      <c r="BU25" s="46"/>
      <c r="BV25" s="104"/>
      <c r="BW25" s="60"/>
      <c r="BX25" s="104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88" t="s">
        <v>136</v>
      </c>
      <c r="CS25" s="60"/>
      <c r="CT25" s="60"/>
      <c r="CU25" s="60"/>
      <c r="CV25" s="60"/>
      <c r="CW25" s="60"/>
    </row>
    <row r="26" spans="1:101" ht="18.75" customHeight="1" thickBot="1" x14ac:dyDescent="0.3">
      <c r="A26" s="60"/>
      <c r="B26" s="60"/>
      <c r="C26" s="53" t="str">
        <f>H23</f>
        <v>Niederlande</v>
      </c>
      <c r="D26" s="64"/>
      <c r="E26" s="104"/>
      <c r="F26" s="93"/>
      <c r="G26" s="104"/>
      <c r="H26" s="53" t="str">
        <f>H24</f>
        <v>Australien</v>
      </c>
      <c r="I26" s="64"/>
      <c r="J26" s="60"/>
      <c r="K26" s="60" t="s">
        <v>71</v>
      </c>
      <c r="L26" s="60">
        <f t="shared" si="4"/>
        <v>0</v>
      </c>
      <c r="M26" s="60"/>
      <c r="N26" s="60">
        <f>IF($E26="",0,IF($E26&gt;$G26,3,IF($E26=$G26,1,0)))</f>
        <v>0</v>
      </c>
      <c r="O26" s="60"/>
      <c r="P26" s="60">
        <f>IF($G26="",0,IF($E26&gt;$G26,0,IF($E26=$G26,1,3)))</f>
        <v>0</v>
      </c>
      <c r="Q26" s="60"/>
      <c r="R26" s="60">
        <f>E26</f>
        <v>0</v>
      </c>
      <c r="S26" s="60"/>
      <c r="T26" s="60">
        <f>G26</f>
        <v>0</v>
      </c>
      <c r="U26" s="60"/>
      <c r="V26" s="60">
        <f>G26</f>
        <v>0</v>
      </c>
      <c r="W26" s="60"/>
      <c r="X26" s="60">
        <f>E26</f>
        <v>0</v>
      </c>
      <c r="Y26" s="60"/>
      <c r="Z26" s="60">
        <f>P29</f>
        <v>0</v>
      </c>
      <c r="AA26" s="60">
        <f>T29</f>
        <v>0</v>
      </c>
      <c r="AB26" s="60">
        <f>X29</f>
        <v>0</v>
      </c>
      <c r="AC26" s="60">
        <f>AA26-AB26</f>
        <v>0</v>
      </c>
      <c r="AD26" s="60">
        <f>IF(Z26&gt;Z23,-1,0)</f>
        <v>0</v>
      </c>
      <c r="AE26" s="60">
        <f>IF(Z26&gt;Z24,-1,0)</f>
        <v>0</v>
      </c>
      <c r="AF26" s="60">
        <f>IF(Z26&gt;Z25,-1,0)</f>
        <v>0</v>
      </c>
      <c r="AG26" s="60">
        <f>10000-(AJ26*1000+AM26*100+AK26*10)</f>
        <v>10000</v>
      </c>
      <c r="AH26" s="90">
        <f>RANK(AG26,AG23:AG26,1)</f>
        <v>1</v>
      </c>
      <c r="AI26" s="60" t="str">
        <f>H24</f>
        <v>Australien</v>
      </c>
      <c r="AJ26" s="60">
        <f t="shared" si="5"/>
        <v>0</v>
      </c>
      <c r="AK26" s="60">
        <f t="shared" si="5"/>
        <v>0</v>
      </c>
      <c r="AL26" s="60">
        <f t="shared" si="5"/>
        <v>0</v>
      </c>
      <c r="AM26" s="60">
        <f>AK26-AL26</f>
        <v>0</v>
      </c>
      <c r="AN26" s="187">
        <f>IF(AG23=AG26,IF(E27&gt;G27,AG23-0.1,AG23),AG23)</f>
        <v>10000</v>
      </c>
      <c r="AO26" s="187">
        <f>IF(AG24=AG26,IF(E26&gt;G26,AG24-0.1,AG24),AG24)</f>
        <v>10000</v>
      </c>
      <c r="AP26" s="187">
        <f>IF(AG25=AG26,IF(E24&gt;G24,AG25-0.1,AG25),AG25)</f>
        <v>10000</v>
      </c>
      <c r="AQ26" s="187"/>
      <c r="AR26" s="187">
        <f>AQ27</f>
        <v>30000</v>
      </c>
      <c r="AS26" s="90">
        <f>RANK(AR26,AR23:AR26,1)</f>
        <v>1</v>
      </c>
      <c r="AT26" s="60" t="str">
        <f t="shared" si="6"/>
        <v>Australien</v>
      </c>
      <c r="AU26" s="60">
        <f t="shared" si="6"/>
        <v>0</v>
      </c>
      <c r="AV26" s="60">
        <f t="shared" si="6"/>
        <v>0</v>
      </c>
      <c r="AW26" s="60">
        <f t="shared" si="6"/>
        <v>0</v>
      </c>
      <c r="AX26" s="60"/>
      <c r="AY26" s="60"/>
      <c r="AZ26" s="60"/>
      <c r="BA26" s="113">
        <v>4</v>
      </c>
      <c r="BB26" s="114" t="e">
        <f>VLOOKUP(4,AS23:AT26,2,FALSE)</f>
        <v>#N/A</v>
      </c>
      <c r="BC26" s="115"/>
      <c r="BD26" s="116" t="e">
        <f>VLOOKUP(4,AS23:AW26,3,FALSE)</f>
        <v>#N/A</v>
      </c>
      <c r="BE26" s="116" t="e">
        <f>VLOOKUP(4,AS23:AW26,4,FALSE)</f>
        <v>#N/A</v>
      </c>
      <c r="BF26" s="93" t="s">
        <v>12</v>
      </c>
      <c r="BG26" s="116" t="e">
        <f>VLOOKUP(4,AS23:AW26,5,FALSE)</f>
        <v>#N/A</v>
      </c>
      <c r="BH26" s="60"/>
      <c r="BI26" s="60"/>
      <c r="BJ26" s="85">
        <f>IF(E26&gt;G26,IF(Spielplan!E26&gt;Spielplan!G26,Punktemodus!$B$3,0),0)</f>
        <v>0</v>
      </c>
      <c r="BK26" s="85">
        <f>IF(E26=G26,IF(Spielplan!E26=Spielplan!G26,Punktemodus!$B$3,0),0)</f>
        <v>10</v>
      </c>
      <c r="BL26" s="85">
        <f>IF(E26&lt;G26,IF(Spielplan!E26&lt;Spielplan!G26,Punktemodus!$B$3,0),0)</f>
        <v>0</v>
      </c>
      <c r="BM26" s="85">
        <f>IF(E26=Spielplan!E26,IF(G26=Spielplan!G26,Punktemodus!$B$5,0),0)</f>
        <v>3</v>
      </c>
      <c r="BN26" s="85">
        <f>IF(E26=Spielplan!E26,Punktemodus!$B$7,0)</f>
        <v>1</v>
      </c>
      <c r="BO26" s="85">
        <f>IF(G26=Spielplan!G26,Punktemodus!$B$7,0)</f>
        <v>1</v>
      </c>
      <c r="BP26" s="137">
        <f>IF(Spielplan!E26="",0,SUM(BJ26:BO26))</f>
        <v>0</v>
      </c>
      <c r="BQ26" s="60"/>
      <c r="BR26" s="8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382" t="str">
        <f>IF(CQ23=CK23,CK24,CK23)</f>
        <v/>
      </c>
      <c r="CR26" s="383"/>
      <c r="CS26" s="383"/>
      <c r="CT26" s="383"/>
      <c r="CU26" s="383"/>
      <c r="CV26" s="384"/>
      <c r="CW26" s="60"/>
    </row>
    <row r="27" spans="1:101" ht="18.75" customHeight="1" thickBot="1" x14ac:dyDescent="0.3">
      <c r="A27" s="60"/>
      <c r="B27" s="60"/>
      <c r="C27" s="65" t="str">
        <f>C23</f>
        <v>Spanien</v>
      </c>
      <c r="D27" s="66"/>
      <c r="E27" s="104"/>
      <c r="F27" s="93"/>
      <c r="G27" s="104"/>
      <c r="H27" s="65" t="str">
        <f>H24</f>
        <v>Australien</v>
      </c>
      <c r="I27" s="66"/>
      <c r="J27" s="60"/>
      <c r="K27" s="60" t="s">
        <v>72</v>
      </c>
      <c r="L27" s="60">
        <f t="shared" si="4"/>
        <v>0</v>
      </c>
      <c r="M27" s="60">
        <f>IF($E27="",0,IF($E27&gt;$G27,3,IF($E27=G27,1,0)))</f>
        <v>0</v>
      </c>
      <c r="N27" s="60"/>
      <c r="O27" s="60"/>
      <c r="P27" s="60">
        <f>IF($G27="",0,IF($E27&gt;$G27,0,IF($E27=$G27,1,3)))</f>
        <v>0</v>
      </c>
      <c r="Q27" s="60">
        <f>E27</f>
        <v>0</v>
      </c>
      <c r="R27" s="60"/>
      <c r="S27" s="60"/>
      <c r="T27" s="60">
        <f>G27</f>
        <v>0</v>
      </c>
      <c r="U27" s="60">
        <f>G27</f>
        <v>0</v>
      </c>
      <c r="V27" s="60"/>
      <c r="W27" s="60"/>
      <c r="X27" s="60">
        <f>E27</f>
        <v>0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187">
        <f>SUM(AN23:AN26)</f>
        <v>30000</v>
      </c>
      <c r="AO27" s="187">
        <f>SUM(AO23:AO26)</f>
        <v>30000</v>
      </c>
      <c r="AP27" s="187">
        <f>SUM(AP23:AP26)</f>
        <v>30000</v>
      </c>
      <c r="AQ27" s="187">
        <f>SUM(AQ23:AQ26)</f>
        <v>30000</v>
      </c>
      <c r="AR27" s="187"/>
      <c r="AS27" s="60"/>
      <c r="AT27" s="60"/>
      <c r="AU27" s="60"/>
      <c r="AV27" s="60"/>
      <c r="AW27" s="60"/>
      <c r="AX27" s="60"/>
      <c r="AY27" s="60"/>
      <c r="AZ27" s="60"/>
      <c r="BA27" s="92"/>
      <c r="BB27" s="60"/>
      <c r="BC27" s="60"/>
      <c r="BD27" s="60"/>
      <c r="BE27" s="60"/>
      <c r="BF27" s="60"/>
      <c r="BG27" s="60"/>
      <c r="BH27" s="60"/>
      <c r="BI27" s="60"/>
      <c r="BJ27" s="85">
        <f>IF(E27&gt;G27,IF(Spielplan!E27&gt;Spielplan!G27,Punktemodus!$B$3,0),0)</f>
        <v>0</v>
      </c>
      <c r="BK27" s="85">
        <f>IF(E27=G27,IF(Spielplan!E27=Spielplan!G27,Punktemodus!$B$3,0),0)</f>
        <v>10</v>
      </c>
      <c r="BL27" s="85">
        <f>IF(E27&lt;G27,IF(Spielplan!E27&lt;Spielplan!G27,Punktemodus!$B$3,0),0)</f>
        <v>0</v>
      </c>
      <c r="BM27" s="85">
        <f>IF(E27=Spielplan!E27,IF(G27=Spielplan!G27,Punktemodus!$B$5,0),0)</f>
        <v>3</v>
      </c>
      <c r="BN27" s="85">
        <f>IF(E27=Spielplan!E27,Punktemodus!$B$7,0)</f>
        <v>1</v>
      </c>
      <c r="BO27" s="85">
        <f>IF(G27=Spielplan!G27,Punktemodus!$B$7,0)</f>
        <v>1</v>
      </c>
      <c r="BP27" s="137">
        <f>IF(Spielplan!E27="",0,SUM(BJ27:BO27))</f>
        <v>0</v>
      </c>
      <c r="BQ27" s="60"/>
      <c r="BR27" s="8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91" t="s">
        <v>131</v>
      </c>
      <c r="CM27" s="60"/>
      <c r="CN27" s="60"/>
      <c r="CO27" s="61" t="s">
        <v>26</v>
      </c>
      <c r="CP27" s="60"/>
      <c r="CQ27" s="385"/>
      <c r="CR27" s="386"/>
      <c r="CS27" s="386"/>
      <c r="CT27" s="386"/>
      <c r="CU27" s="386"/>
      <c r="CV27" s="387"/>
      <c r="CW27" s="60"/>
    </row>
    <row r="28" spans="1:101" ht="18.75" customHeight="1" thickBot="1" x14ac:dyDescent="0.3">
      <c r="A28" s="60"/>
      <c r="B28" s="60"/>
      <c r="C28" s="53" t="str">
        <f>H23</f>
        <v>Niederlande</v>
      </c>
      <c r="D28" s="64"/>
      <c r="E28" s="104"/>
      <c r="F28" s="106"/>
      <c r="G28" s="104"/>
      <c r="H28" s="53" t="str">
        <f>C24</f>
        <v>Chile</v>
      </c>
      <c r="I28" s="64"/>
      <c r="J28" s="60"/>
      <c r="K28" s="60" t="s">
        <v>72</v>
      </c>
      <c r="L28" s="60">
        <f t="shared" si="4"/>
        <v>0</v>
      </c>
      <c r="M28" s="60"/>
      <c r="N28" s="60">
        <f>IF($E28="",0,IF($E28&gt;$G28,3,IF($E28=$G28,1,0)))</f>
        <v>0</v>
      </c>
      <c r="O28" s="60">
        <f>IF($G28="",0,IF($E28&gt;$G28,0,IF($E28=$G28,1,3)))</f>
        <v>0</v>
      </c>
      <c r="P28" s="60"/>
      <c r="Q28" s="60"/>
      <c r="R28" s="60">
        <f>E28</f>
        <v>0</v>
      </c>
      <c r="S28" s="60">
        <f>G28</f>
        <v>0</v>
      </c>
      <c r="T28" s="60"/>
      <c r="U28" s="60"/>
      <c r="V28" s="60">
        <f>G28</f>
        <v>0</v>
      </c>
      <c r="W28" s="60">
        <f>E28</f>
        <v>0</v>
      </c>
      <c r="X28" s="60"/>
      <c r="Y28" s="60"/>
      <c r="Z28" s="60" t="s">
        <v>30</v>
      </c>
      <c r="AA28" s="60"/>
      <c r="AB28" s="60"/>
      <c r="AC28" s="60"/>
      <c r="AD28" s="60"/>
      <c r="AE28" s="60"/>
      <c r="AF28" s="60"/>
      <c r="AG28" s="60" t="b">
        <f>OR(AG23=AG24,AG23=AG25,AG23=AG26,AG24=AG25,AG24=AG26,AG25=AG26)</f>
        <v>1</v>
      </c>
      <c r="AH28" s="60"/>
      <c r="AI28" s="60"/>
      <c r="AJ28" s="60"/>
      <c r="AK28" s="60"/>
      <c r="AL28" s="60"/>
      <c r="AM28" s="60"/>
      <c r="AN28" s="60"/>
      <c r="AO28" s="60" t="s">
        <v>34</v>
      </c>
      <c r="AP28" s="60"/>
      <c r="AQ28" s="60"/>
      <c r="AR28" s="60" t="b">
        <f>OR(AR23=AR24,AR23=AR25,AR23=AR26,AR24=AR25,AR24=AR26,AR25=AR26)</f>
        <v>1</v>
      </c>
      <c r="AS28" s="60"/>
      <c r="AT28" s="60"/>
      <c r="AU28" s="60"/>
      <c r="AV28" s="60"/>
      <c r="AW28" s="60"/>
      <c r="AX28" s="60"/>
      <c r="AY28" s="60"/>
      <c r="AZ28" s="60"/>
      <c r="BA28" s="92"/>
      <c r="BB28" s="60"/>
      <c r="BC28" s="60"/>
      <c r="BD28" s="60"/>
      <c r="BE28" s="60"/>
      <c r="BF28" s="60"/>
      <c r="BG28" s="60"/>
      <c r="BH28" s="60"/>
      <c r="BI28" s="60"/>
      <c r="BJ28" s="85">
        <f>IF(E28&gt;G28,IF(Spielplan!E28&gt;Spielplan!G28,Punktemodus!$B$3,0),0)</f>
        <v>0</v>
      </c>
      <c r="BK28" s="85">
        <f>IF(E28=G28,IF(Spielplan!E28=Spielplan!G28,Punktemodus!$B$3,0),0)</f>
        <v>10</v>
      </c>
      <c r="BL28" s="85">
        <f>IF(E28&lt;G28,IF(Spielplan!E28&lt;Spielplan!G28,Punktemodus!$B$3,0),0)</f>
        <v>0</v>
      </c>
      <c r="BM28" s="85">
        <f>IF(E28=Spielplan!E28,IF(G28=Spielplan!G28,Punktemodus!$B$5,0),0)</f>
        <v>3</v>
      </c>
      <c r="BN28" s="85">
        <f>IF(E28=Spielplan!E28,Punktemodus!$B$7,0)</f>
        <v>1</v>
      </c>
      <c r="BO28" s="85">
        <f>IF(G28=Spielplan!G28,Punktemodus!$B$7,0)</f>
        <v>1</v>
      </c>
      <c r="BP28" s="137">
        <f>IF(Spielplan!E28="",0,SUM(BJ28:BO28))</f>
        <v>0</v>
      </c>
      <c r="BQ28" s="60"/>
      <c r="BR28" s="87"/>
      <c r="BS28" s="82" t="s">
        <v>20</v>
      </c>
      <c r="BT28" s="44" t="str">
        <f>IF(G28="","",BB23)</f>
        <v/>
      </c>
      <c r="BU28" s="46"/>
      <c r="BV28" s="104"/>
      <c r="BW28" s="60"/>
      <c r="BX28" s="104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88" t="s">
        <v>137</v>
      </c>
      <c r="CS28" s="60"/>
      <c r="CT28" s="60"/>
      <c r="CU28" s="60"/>
      <c r="CV28" s="60"/>
      <c r="CW28" s="60"/>
    </row>
    <row r="29" spans="1:101" ht="18.75" customHeight="1" thickBot="1" x14ac:dyDescent="0.25">
      <c r="A29" s="60"/>
      <c r="B29" s="60"/>
      <c r="C29" s="136" t="str">
        <f>IF(G28="","",IF(AR28=TRUE,"Achtung: Fehler in Tabelle!",""))</f>
        <v/>
      </c>
      <c r="D29" s="60"/>
      <c r="E29" s="85"/>
      <c r="F29" s="60"/>
      <c r="G29" s="85"/>
      <c r="H29" s="60"/>
      <c r="I29" s="60"/>
      <c r="J29" s="60"/>
      <c r="K29" s="60"/>
      <c r="L29" s="60"/>
      <c r="M29" s="60">
        <f t="shared" ref="M29:X29" si="7">SUM(M23:M28)</f>
        <v>0</v>
      </c>
      <c r="N29" s="60">
        <f t="shared" si="7"/>
        <v>0</v>
      </c>
      <c r="O29" s="60">
        <f t="shared" si="7"/>
        <v>0</v>
      </c>
      <c r="P29" s="60">
        <f t="shared" si="7"/>
        <v>0</v>
      </c>
      <c r="Q29" s="60">
        <f t="shared" si="7"/>
        <v>0</v>
      </c>
      <c r="R29" s="60">
        <f t="shared" si="7"/>
        <v>0</v>
      </c>
      <c r="S29" s="60">
        <f t="shared" si="7"/>
        <v>0</v>
      </c>
      <c r="T29" s="60">
        <f t="shared" si="7"/>
        <v>0</v>
      </c>
      <c r="U29" s="60">
        <f t="shared" si="7"/>
        <v>0</v>
      </c>
      <c r="V29" s="60">
        <f t="shared" si="7"/>
        <v>0</v>
      </c>
      <c r="W29" s="60">
        <f t="shared" si="7"/>
        <v>0</v>
      </c>
      <c r="X29" s="60">
        <f t="shared" si="7"/>
        <v>0</v>
      </c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160">
        <f>SUM(BP23:BP28)</f>
        <v>0</v>
      </c>
      <c r="BQ29" s="60"/>
      <c r="BR29" s="87"/>
      <c r="BS29" s="5" t="s">
        <v>125</v>
      </c>
      <c r="BT29" s="44" t="str">
        <f>IF(G17="","",BB13)</f>
        <v/>
      </c>
      <c r="BU29" s="46"/>
      <c r="BV29" s="104"/>
      <c r="BW29" s="60"/>
      <c r="BX29" s="104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47" t="s">
        <v>134</v>
      </c>
      <c r="CK29" s="44" t="str">
        <f>IF(CK23=CF19,CF18,CF19)</f>
        <v/>
      </c>
      <c r="CL29" s="46"/>
      <c r="CM29" s="104"/>
      <c r="CN29" s="60"/>
      <c r="CO29" s="104"/>
      <c r="CP29" s="60"/>
      <c r="CQ29" s="388" t="str">
        <f>IF(CO29="",IF(CM29&gt;CM30,CK29,CK30),IF(CO29&gt;CO30,CK29,CK30))</f>
        <v/>
      </c>
      <c r="CR29" s="389"/>
      <c r="CS29" s="389"/>
      <c r="CT29" s="389"/>
      <c r="CU29" s="389"/>
      <c r="CV29" s="390"/>
      <c r="CW29" s="60"/>
    </row>
    <row r="30" spans="1:101" ht="18.75" customHeight="1" thickBot="1" x14ac:dyDescent="0.25">
      <c r="A30" s="60"/>
      <c r="B30" s="60"/>
      <c r="C30" s="60"/>
      <c r="D30" s="60"/>
      <c r="E30" s="85"/>
      <c r="F30" s="60"/>
      <c r="G30" s="85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85"/>
      <c r="BJ30" s="60"/>
      <c r="BK30" s="60"/>
      <c r="BL30" s="60"/>
      <c r="BM30" s="60"/>
      <c r="BN30" s="60"/>
      <c r="BO30" s="60"/>
      <c r="BP30" s="138"/>
      <c r="BQ30" s="60"/>
      <c r="BR30" s="87"/>
      <c r="BS30" s="60"/>
      <c r="BT30" s="60"/>
      <c r="BU30" s="60"/>
      <c r="BV30" s="60"/>
      <c r="BW30" s="60"/>
      <c r="BX30" s="60"/>
      <c r="BY30" s="60"/>
      <c r="BZ30" s="47">
        <v>52</v>
      </c>
      <c r="CA30" s="44" t="str">
        <f>IF(BX28="",IF(BV28&gt;BV29,BT28,BT29),IF(BX28&gt;BX29,BT28,BT29))</f>
        <v/>
      </c>
      <c r="CB30" s="46"/>
      <c r="CC30" s="104"/>
      <c r="CD30" s="60"/>
      <c r="CE30" s="104"/>
      <c r="CF30" s="60"/>
      <c r="CG30" s="60"/>
      <c r="CH30" s="60"/>
      <c r="CI30" s="60"/>
      <c r="CJ30" s="47" t="s">
        <v>135</v>
      </c>
      <c r="CK30" s="44" t="str">
        <f>IF(CK24=CF34,CF35,CF34)</f>
        <v/>
      </c>
      <c r="CL30" s="46"/>
      <c r="CM30" s="104"/>
      <c r="CN30" s="60"/>
      <c r="CO30" s="104"/>
      <c r="CP30" s="60"/>
      <c r="CQ30" s="391"/>
      <c r="CR30" s="392"/>
      <c r="CS30" s="392"/>
      <c r="CT30" s="392"/>
      <c r="CU30" s="392"/>
      <c r="CV30" s="393"/>
      <c r="CW30" s="60"/>
    </row>
    <row r="31" spans="1:101" ht="18.75" customHeight="1" thickBot="1" x14ac:dyDescent="0.3">
      <c r="A31" s="60"/>
      <c r="B31" s="60"/>
      <c r="C31" s="60"/>
      <c r="D31" s="60"/>
      <c r="E31" s="85"/>
      <c r="F31" s="60"/>
      <c r="G31" s="85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85"/>
      <c r="BJ31" s="60"/>
      <c r="BK31" s="60"/>
      <c r="BL31" s="60"/>
      <c r="BM31" s="60"/>
      <c r="BN31" s="60"/>
      <c r="BO31" s="60"/>
      <c r="BP31" s="138"/>
      <c r="BQ31" s="60"/>
      <c r="BR31" s="87"/>
      <c r="BS31" s="60"/>
      <c r="BT31" s="60"/>
      <c r="BU31" s="60"/>
      <c r="BV31" s="60"/>
      <c r="BW31" s="60"/>
      <c r="BX31" s="60"/>
      <c r="BY31" s="60"/>
      <c r="BZ31" s="47">
        <v>51</v>
      </c>
      <c r="CA31" s="44" t="str">
        <f>IF(BX32="",IF(BV32&gt;BV33,BT32,BT33),IF(BX32&gt;BX33,BT32,BT33))</f>
        <v/>
      </c>
      <c r="CB31" s="46"/>
      <c r="CC31" s="104"/>
      <c r="CD31" s="60"/>
      <c r="CE31" s="104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88" t="s">
        <v>138</v>
      </c>
      <c r="CS31" s="60"/>
      <c r="CT31" s="60"/>
      <c r="CU31" s="60"/>
      <c r="CV31" s="60"/>
      <c r="CW31" s="60"/>
    </row>
    <row r="32" spans="1:101" ht="18.75" customHeight="1" thickBot="1" x14ac:dyDescent="0.3">
      <c r="A32" s="60"/>
      <c r="B32" s="60"/>
      <c r="C32" s="88" t="s">
        <v>73</v>
      </c>
      <c r="D32" s="60"/>
      <c r="E32" s="85"/>
      <c r="F32" s="60"/>
      <c r="G32" s="85"/>
      <c r="H32" s="60"/>
      <c r="I32" s="60"/>
      <c r="J32" s="60"/>
      <c r="K32" s="60"/>
      <c r="L32" s="60"/>
      <c r="M32" s="60" t="s">
        <v>4</v>
      </c>
      <c r="N32" s="60"/>
      <c r="O32" s="60"/>
      <c r="P32" s="60"/>
      <c r="Q32" s="60" t="s">
        <v>6</v>
      </c>
      <c r="R32" s="60"/>
      <c r="S32" s="60"/>
      <c r="T32" s="60"/>
      <c r="U32" s="60" t="s">
        <v>7</v>
      </c>
      <c r="V32" s="60"/>
      <c r="W32" s="60"/>
      <c r="X32" s="60"/>
      <c r="Y32" s="60"/>
      <c r="Z32" s="60" t="s">
        <v>4</v>
      </c>
      <c r="AA32" s="60" t="s">
        <v>5</v>
      </c>
      <c r="AB32" s="60"/>
      <c r="AC32" s="60"/>
      <c r="AD32" s="60" t="s">
        <v>9</v>
      </c>
      <c r="AE32" s="60"/>
      <c r="AF32" s="60"/>
      <c r="AG32" s="60"/>
      <c r="AH32" s="60" t="s">
        <v>32</v>
      </c>
      <c r="AI32" s="60"/>
      <c r="AJ32" s="60"/>
      <c r="AK32" s="60"/>
      <c r="AL32" s="60"/>
      <c r="AM32" s="60"/>
      <c r="AN32" s="60" t="s">
        <v>35</v>
      </c>
      <c r="AO32" s="60"/>
      <c r="AP32" s="60"/>
      <c r="AQ32" s="60"/>
      <c r="AR32" s="60"/>
      <c r="AS32" s="60" t="s">
        <v>33</v>
      </c>
      <c r="AT32" s="60"/>
      <c r="AU32" s="60"/>
      <c r="AV32" s="60"/>
      <c r="AW32" s="60"/>
      <c r="AX32" s="60"/>
      <c r="AY32" s="60"/>
      <c r="AZ32" s="60"/>
      <c r="BA32" s="60"/>
      <c r="BB32" s="89" t="s">
        <v>10</v>
      </c>
      <c r="BC32" s="60"/>
      <c r="BD32" s="90" t="s">
        <v>4</v>
      </c>
      <c r="BE32" s="60"/>
      <c r="BF32" s="61" t="s">
        <v>5</v>
      </c>
      <c r="BG32" s="60"/>
      <c r="BH32" s="60"/>
      <c r="BI32" s="85"/>
      <c r="BJ32" s="60"/>
      <c r="BK32" s="60"/>
      <c r="BL32" s="60"/>
      <c r="BM32" s="60"/>
      <c r="BN32" s="60"/>
      <c r="BO32" s="60"/>
      <c r="BP32" s="138"/>
      <c r="BQ32" s="85"/>
      <c r="BR32" s="87"/>
      <c r="BS32" s="55" t="s">
        <v>24</v>
      </c>
      <c r="BT32" s="44" t="str">
        <f>IF(G50="","",BB45)</f>
        <v/>
      </c>
      <c r="BU32" s="46"/>
      <c r="BV32" s="104"/>
      <c r="BW32" s="60"/>
      <c r="BX32" s="104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343" t="str">
        <f>IF(CQ29=CK29,CK30,CK29)</f>
        <v/>
      </c>
      <c r="CR32" s="344"/>
      <c r="CS32" s="344"/>
      <c r="CT32" s="344"/>
      <c r="CU32" s="344"/>
      <c r="CV32" s="345"/>
      <c r="CW32" s="60"/>
    </row>
    <row r="33" spans="1:101" ht="18.75" customHeight="1" thickBot="1" x14ac:dyDescent="0.25">
      <c r="A33" s="60"/>
      <c r="B33" s="60"/>
      <c r="C33" s="60"/>
      <c r="D33" s="60"/>
      <c r="E33" s="85"/>
      <c r="F33" s="60"/>
      <c r="G33" s="85"/>
      <c r="H33" s="60"/>
      <c r="I33" s="60"/>
      <c r="J33" s="60"/>
      <c r="K33" s="60"/>
      <c r="L33" s="60"/>
      <c r="M33" s="60" t="s">
        <v>0</v>
      </c>
      <c r="N33" s="60" t="s">
        <v>1</v>
      </c>
      <c r="O33" s="60" t="s">
        <v>2</v>
      </c>
      <c r="P33" s="60" t="s">
        <v>3</v>
      </c>
      <c r="Q33" s="60" t="s">
        <v>0</v>
      </c>
      <c r="R33" s="60" t="s">
        <v>1</v>
      </c>
      <c r="S33" s="60" t="s">
        <v>2</v>
      </c>
      <c r="T33" s="60" t="s">
        <v>3</v>
      </c>
      <c r="U33" s="60" t="s">
        <v>0</v>
      </c>
      <c r="V33" s="60" t="s">
        <v>1</v>
      </c>
      <c r="W33" s="60" t="s">
        <v>2</v>
      </c>
      <c r="X33" s="60" t="s">
        <v>3</v>
      </c>
      <c r="Y33" s="60"/>
      <c r="Z33" s="60" t="s">
        <v>8</v>
      </c>
      <c r="AA33" s="60"/>
      <c r="AB33" s="60"/>
      <c r="AC33" s="60"/>
      <c r="AD33" s="60"/>
      <c r="AE33" s="60"/>
      <c r="AF33" s="60"/>
      <c r="AG33" s="60"/>
      <c r="AH33" s="60" t="s">
        <v>31</v>
      </c>
      <c r="AI33" s="60"/>
      <c r="AJ33" s="60"/>
      <c r="AK33" s="60"/>
      <c r="AL33" s="60"/>
      <c r="AM33" s="60"/>
      <c r="AN33" s="60" t="str">
        <f>AI34</f>
        <v>Kolumbien</v>
      </c>
      <c r="AO33" s="60" t="str">
        <f>AI35</f>
        <v>Griechenland</v>
      </c>
      <c r="AP33" s="60" t="str">
        <f>AI36</f>
        <v>Elfenbeinküste</v>
      </c>
      <c r="AQ33" s="60" t="str">
        <f>AI37</f>
        <v>Japan</v>
      </c>
      <c r="AR33" s="60"/>
      <c r="AS33" s="60" t="s">
        <v>31</v>
      </c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85"/>
      <c r="BJ33" s="85"/>
      <c r="BK33" s="85"/>
      <c r="BL33" s="85"/>
      <c r="BM33" s="85"/>
      <c r="BN33" s="85"/>
      <c r="BO33" s="85"/>
      <c r="BP33" s="137"/>
      <c r="BQ33" s="85"/>
      <c r="BR33" s="87"/>
      <c r="BS33" s="25" t="s">
        <v>23</v>
      </c>
      <c r="BT33" s="44" t="str">
        <f>IF(G39="","",BB35)</f>
        <v/>
      </c>
      <c r="BU33" s="46"/>
      <c r="BV33" s="104"/>
      <c r="BW33" s="60"/>
      <c r="BX33" s="104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346"/>
      <c r="CR33" s="347"/>
      <c r="CS33" s="347"/>
      <c r="CT33" s="347"/>
      <c r="CU33" s="347"/>
      <c r="CV33" s="348"/>
      <c r="CW33" s="60"/>
    </row>
    <row r="34" spans="1:101" ht="18.75" customHeight="1" thickBot="1" x14ac:dyDescent="0.3">
      <c r="A34" s="60"/>
      <c r="B34" s="60"/>
      <c r="C34" s="20" t="str">
        <f>Spielplan!$C$34</f>
        <v>Kolumbien</v>
      </c>
      <c r="D34" s="39"/>
      <c r="E34" s="104"/>
      <c r="F34" s="93"/>
      <c r="G34" s="104"/>
      <c r="H34" s="20" t="str">
        <f>Spielplan!$H$34</f>
        <v>Griechenland</v>
      </c>
      <c r="I34" s="39"/>
      <c r="J34" s="60"/>
      <c r="K34" s="60" t="s">
        <v>78</v>
      </c>
      <c r="L34" s="60">
        <f t="shared" ref="L34:L39" si="8">IF(E34-G34&gt;0,1,IF(G34=E34,0,-1))</f>
        <v>0</v>
      </c>
      <c r="M34" s="60">
        <f>IF($E34="",0,IF($E34&gt;$G34,3,IF($E34=G34,1,0)))</f>
        <v>0</v>
      </c>
      <c r="N34" s="60">
        <f>IF($G34="",0,IF($E34&gt;$G34,0,IF($E34=G34,1,3)))</f>
        <v>0</v>
      </c>
      <c r="O34" s="60"/>
      <c r="P34" s="60"/>
      <c r="Q34" s="60">
        <f>E34</f>
        <v>0</v>
      </c>
      <c r="R34" s="60">
        <f>G34</f>
        <v>0</v>
      </c>
      <c r="S34" s="60"/>
      <c r="T34" s="60"/>
      <c r="U34" s="60">
        <f>G34</f>
        <v>0</v>
      </c>
      <c r="V34" s="60">
        <f>E34</f>
        <v>0</v>
      </c>
      <c r="W34" s="60"/>
      <c r="X34" s="60"/>
      <c r="Y34" s="60"/>
      <c r="Z34" s="60">
        <f>M40</f>
        <v>0</v>
      </c>
      <c r="AA34" s="60">
        <f>Q40</f>
        <v>0</v>
      </c>
      <c r="AB34" s="60">
        <f>U40</f>
        <v>0</v>
      </c>
      <c r="AC34" s="60">
        <f>AA34-AB34</f>
        <v>0</v>
      </c>
      <c r="AD34" s="60">
        <f>IF(Z34&gt;Z35,-1,0)</f>
        <v>0</v>
      </c>
      <c r="AE34" s="60">
        <f>IF(Z34&gt;Z36,-1,0)</f>
        <v>0</v>
      </c>
      <c r="AF34" s="60">
        <f>IF(Z34&gt;Z37,-1,0)</f>
        <v>0</v>
      </c>
      <c r="AG34" s="60">
        <f>10000-(AJ34*1000+AM34*100+AK34*10)</f>
        <v>10000</v>
      </c>
      <c r="AH34" s="90">
        <f>RANK(AG34,AG34:AG37,1)</f>
        <v>1</v>
      </c>
      <c r="AI34" s="60" t="str">
        <f>C34</f>
        <v>Kolumbien</v>
      </c>
      <c r="AJ34" s="60">
        <f t="shared" ref="AJ34:AL37" si="9">Z34</f>
        <v>0</v>
      </c>
      <c r="AK34" s="60">
        <f t="shared" si="9"/>
        <v>0</v>
      </c>
      <c r="AL34" s="60">
        <f t="shared" si="9"/>
        <v>0</v>
      </c>
      <c r="AM34" s="60">
        <f>AK34-AL34</f>
        <v>0</v>
      </c>
      <c r="AN34" s="187"/>
      <c r="AO34" s="187">
        <f>IF(AG35=AG34,IF(G34&gt;E34,AG35-0.1,AG35),AG35)</f>
        <v>10000</v>
      </c>
      <c r="AP34" s="187">
        <f>IF(AG36=AG34,IF(G36&gt;E36,AG36-0.1,AG36),AG36)</f>
        <v>10000</v>
      </c>
      <c r="AQ34" s="187">
        <f>IF(AG37=AG34,IF(G38&gt;E38,AG37-0.1,AG37),AG37)</f>
        <v>10000</v>
      </c>
      <c r="AR34" s="187">
        <f>AN38</f>
        <v>30000</v>
      </c>
      <c r="AS34" s="90">
        <f>RANK(AR34,AR34:AR37,1)</f>
        <v>1</v>
      </c>
      <c r="AT34" s="60" t="str">
        <f t="shared" ref="AT34:AW37" si="10">AI34</f>
        <v>Kolumbien</v>
      </c>
      <c r="AU34" s="60">
        <f t="shared" si="10"/>
        <v>0</v>
      </c>
      <c r="AV34" s="60">
        <f t="shared" si="10"/>
        <v>0</v>
      </c>
      <c r="AW34" s="60">
        <f t="shared" si="10"/>
        <v>0</v>
      </c>
      <c r="AX34" s="60"/>
      <c r="AY34" s="60"/>
      <c r="AZ34" s="60"/>
      <c r="BA34" s="19">
        <v>1</v>
      </c>
      <c r="BB34" s="20" t="str">
        <f>VLOOKUP(1,AS34:AT37,2,FALSE)</f>
        <v>Kolumbien</v>
      </c>
      <c r="BC34" s="18"/>
      <c r="BD34" s="21">
        <f>VLOOKUP(1,AS34:AW37,3,FALSE)</f>
        <v>0</v>
      </c>
      <c r="BE34" s="22">
        <f>VLOOKUP(1,AS34:AW37,4,FALSE)</f>
        <v>0</v>
      </c>
      <c r="BF34" s="93" t="s">
        <v>12</v>
      </c>
      <c r="BG34" s="22">
        <f>VLOOKUP(1,AS34:AW37,5,FALSE)</f>
        <v>0</v>
      </c>
      <c r="BH34" s="27" t="s">
        <v>22</v>
      </c>
      <c r="BI34" s="85"/>
      <c r="BJ34" s="85">
        <f>IF(E34&gt;G34,IF(Spielplan!E34&gt;Spielplan!G34,Punktemodus!$B$3,0),0)</f>
        <v>0</v>
      </c>
      <c r="BK34" s="85">
        <f>IF(E34=G34,IF(Spielplan!E34=Spielplan!G34,Punktemodus!$B$3,0),0)</f>
        <v>10</v>
      </c>
      <c r="BL34" s="85">
        <f>IF(E34&lt;G34,IF(Spielplan!E34&lt;Spielplan!G34,Punktemodus!$B$3,0),0)</f>
        <v>0</v>
      </c>
      <c r="BM34" s="85">
        <f>IF(E34=Spielplan!E34,IF(G34=Spielplan!G34,Punktemodus!$B$5,0),0)</f>
        <v>3</v>
      </c>
      <c r="BN34" s="85">
        <f>IF(E34=Spielplan!E34,Punktemodus!$B$7,0)</f>
        <v>1</v>
      </c>
      <c r="BO34" s="85">
        <f>IF(G34=Spielplan!G34,Punktemodus!$B$7,0)</f>
        <v>1</v>
      </c>
      <c r="BP34" s="137">
        <f>IF(Spielplan!E34="",0,SUM(BJ34:BO34))</f>
        <v>0</v>
      </c>
      <c r="BQ34" s="85"/>
      <c r="BR34" s="8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47">
        <v>59</v>
      </c>
      <c r="CF34" s="44" t="str">
        <f>IF(CE30="",IF(CC30&gt;CC31,CA30,CA31),IF(CE30&gt;CE31,CA30,CA31))</f>
        <v/>
      </c>
      <c r="CG34" s="46"/>
      <c r="CH34" s="104"/>
      <c r="CI34" s="60"/>
      <c r="CJ34" s="104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</row>
    <row r="35" spans="1:101" ht="18.75" customHeight="1" thickBot="1" x14ac:dyDescent="0.3">
      <c r="A35" s="60"/>
      <c r="B35" s="60"/>
      <c r="C35" s="14" t="str">
        <f>Spielplan!$C$35</f>
        <v>Elfenbeinküste</v>
      </c>
      <c r="D35" s="40"/>
      <c r="E35" s="104"/>
      <c r="F35" s="93"/>
      <c r="G35" s="104"/>
      <c r="H35" s="14" t="str">
        <f>Spielplan!$H$35</f>
        <v>Japan</v>
      </c>
      <c r="I35" s="40"/>
      <c r="J35" s="60"/>
      <c r="K35" s="60" t="s">
        <v>79</v>
      </c>
      <c r="L35" s="60">
        <f t="shared" si="8"/>
        <v>0</v>
      </c>
      <c r="M35" s="60"/>
      <c r="N35" s="60"/>
      <c r="O35" s="60">
        <f>IF($E35="",0,IF($E35&gt;$G35,3,IF($E35=$G35,1,0)))</f>
        <v>0</v>
      </c>
      <c r="P35" s="60">
        <f>IF($G35="",0,IF($E35&gt;$G35,0,IF($E35=$G35,1,3)))</f>
        <v>0</v>
      </c>
      <c r="Q35" s="60"/>
      <c r="R35" s="60"/>
      <c r="S35" s="60">
        <f>E35</f>
        <v>0</v>
      </c>
      <c r="T35" s="60">
        <f>G35</f>
        <v>0</v>
      </c>
      <c r="U35" s="60"/>
      <c r="V35" s="60"/>
      <c r="W35" s="60">
        <f>G35</f>
        <v>0</v>
      </c>
      <c r="X35" s="60">
        <f>E35</f>
        <v>0</v>
      </c>
      <c r="Y35" s="60"/>
      <c r="Z35" s="60">
        <f>N40</f>
        <v>0</v>
      </c>
      <c r="AA35" s="60">
        <f>R40</f>
        <v>0</v>
      </c>
      <c r="AB35" s="60">
        <f>V40</f>
        <v>0</v>
      </c>
      <c r="AC35" s="60">
        <f>AA35-AB35</f>
        <v>0</v>
      </c>
      <c r="AD35" s="60">
        <f>IF(Z35&gt;Z34,-1,0)</f>
        <v>0</v>
      </c>
      <c r="AE35" s="60">
        <f>IF(Z35&gt;Z36,-1,0)</f>
        <v>0</v>
      </c>
      <c r="AF35" s="60">
        <f>IF(Z35&gt;Z37,-1,0)</f>
        <v>0</v>
      </c>
      <c r="AG35" s="60">
        <f>10000-(AJ35*1000+AM35*100+AK35*10)</f>
        <v>10000</v>
      </c>
      <c r="AH35" s="90">
        <f>RANK(AG35,AG34:AG37,1)</f>
        <v>1</v>
      </c>
      <c r="AI35" s="60" t="str">
        <f>H34</f>
        <v>Griechenland</v>
      </c>
      <c r="AJ35" s="60">
        <f t="shared" si="9"/>
        <v>0</v>
      </c>
      <c r="AK35" s="60">
        <f t="shared" si="9"/>
        <v>0</v>
      </c>
      <c r="AL35" s="60">
        <f t="shared" si="9"/>
        <v>0</v>
      </c>
      <c r="AM35" s="60">
        <f>AK35-AL35</f>
        <v>0</v>
      </c>
      <c r="AN35" s="187">
        <f>IF(AG34=AG35,IF(E34&gt;G34,AG34-0.1,AG34),AG34)</f>
        <v>10000</v>
      </c>
      <c r="AO35" s="187"/>
      <c r="AP35" s="187">
        <f>IF(AG36=AG35,IF(G39&gt;E39,AG36-0.1,AG36),AG36)</f>
        <v>10000</v>
      </c>
      <c r="AQ35" s="187">
        <f>IF(AG37=AG35,IF(G37&gt;E37,AG37-0.1,AG37),AG37)</f>
        <v>10000</v>
      </c>
      <c r="AR35" s="187">
        <f>AO38</f>
        <v>30000</v>
      </c>
      <c r="AS35" s="90">
        <f>RANK(AR35,AR34:AR37,1)</f>
        <v>1</v>
      </c>
      <c r="AT35" s="60" t="str">
        <f t="shared" si="10"/>
        <v>Griechenland</v>
      </c>
      <c r="AU35" s="60">
        <f t="shared" si="10"/>
        <v>0</v>
      </c>
      <c r="AV35" s="60">
        <f t="shared" si="10"/>
        <v>0</v>
      </c>
      <c r="AW35" s="60">
        <f t="shared" si="10"/>
        <v>0</v>
      </c>
      <c r="AX35" s="60"/>
      <c r="AY35" s="60"/>
      <c r="AZ35" s="60"/>
      <c r="BA35" s="23">
        <v>2</v>
      </c>
      <c r="BB35" s="14" t="e">
        <f>VLOOKUP(2,AS34:AT37,2,FALSE)</f>
        <v>#N/A</v>
      </c>
      <c r="BC35" s="15"/>
      <c r="BD35" s="24" t="e">
        <f>VLOOKUP(2,AS34:AW37,3,FALSE)</f>
        <v>#N/A</v>
      </c>
      <c r="BE35" s="25" t="e">
        <f>VLOOKUP(2,AS34:AW37,4,FALSE)</f>
        <v>#N/A</v>
      </c>
      <c r="BF35" s="93" t="s">
        <v>12</v>
      </c>
      <c r="BG35" s="25" t="e">
        <f>VLOOKUP(2,AS34:AW37,5,FALSE)</f>
        <v>#N/A</v>
      </c>
      <c r="BH35" s="26" t="s">
        <v>23</v>
      </c>
      <c r="BI35" s="85"/>
      <c r="BJ35" s="85">
        <f>IF(E35&gt;G35,IF(Spielplan!E35&gt;Spielplan!G35,Punktemodus!$B$3,0),0)</f>
        <v>0</v>
      </c>
      <c r="BK35" s="85">
        <f>IF(E35=G35,IF(Spielplan!E35=Spielplan!G35,Punktemodus!$B$3,0),0)</f>
        <v>10</v>
      </c>
      <c r="BL35" s="85">
        <f>IF(E35&lt;G35,IF(Spielplan!E35&lt;Spielplan!G35,Punktemodus!$B$3,0),0)</f>
        <v>0</v>
      </c>
      <c r="BM35" s="85">
        <f>IF(E35=Spielplan!E35,IF(G35=Spielplan!G35,Punktemodus!$B$5,0),0)</f>
        <v>3</v>
      </c>
      <c r="BN35" s="85">
        <f>IF(E35=Spielplan!E35,Punktemodus!$B$7,0)</f>
        <v>1</v>
      </c>
      <c r="BO35" s="85">
        <f>IF(G35=Spielplan!G35,Punktemodus!$B$7,0)</f>
        <v>1</v>
      </c>
      <c r="BP35" s="137">
        <f>IF(Spielplan!E35="",0,SUM(BJ35:BO35))</f>
        <v>0</v>
      </c>
      <c r="BQ35" s="85"/>
      <c r="BR35" s="8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47">
        <v>60</v>
      </c>
      <c r="CF35" s="44" t="str">
        <f>IF(CE38="",IF(CC38&gt;CC39,CA38,CA39),IF(CE38&gt;CE39,CA38,CA39))</f>
        <v/>
      </c>
      <c r="CG35" s="46"/>
      <c r="CH35" s="104"/>
      <c r="CI35" s="60"/>
      <c r="CJ35" s="104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</row>
    <row r="36" spans="1:101" ht="18.75" customHeight="1" thickBot="1" x14ac:dyDescent="0.3">
      <c r="A36" s="60"/>
      <c r="B36" s="60"/>
      <c r="C36" s="20" t="str">
        <f>C34</f>
        <v>Kolumbien</v>
      </c>
      <c r="D36" s="39"/>
      <c r="E36" s="104"/>
      <c r="F36" s="93"/>
      <c r="G36" s="104"/>
      <c r="H36" s="20" t="str">
        <f>C35</f>
        <v>Elfenbeinküste</v>
      </c>
      <c r="I36" s="39"/>
      <c r="J36" s="60"/>
      <c r="K36" s="60" t="s">
        <v>81</v>
      </c>
      <c r="L36" s="60">
        <f t="shared" si="8"/>
        <v>0</v>
      </c>
      <c r="M36" s="60">
        <f>IF($E36="",0,IF($E36&gt;$G36,3,IF($E36=G36,1,0)))</f>
        <v>0</v>
      </c>
      <c r="N36" s="60"/>
      <c r="O36" s="60">
        <f>IF($G36="",0,IF($E36&gt;$G36,0,IF($E36=$G36,1,3)))</f>
        <v>0</v>
      </c>
      <c r="P36" s="60"/>
      <c r="Q36" s="60">
        <f>E36</f>
        <v>0</v>
      </c>
      <c r="R36" s="60"/>
      <c r="S36" s="60">
        <f>G36</f>
        <v>0</v>
      </c>
      <c r="T36" s="60"/>
      <c r="U36" s="60">
        <f>G36</f>
        <v>0</v>
      </c>
      <c r="V36" s="60"/>
      <c r="W36" s="60">
        <f>E36</f>
        <v>0</v>
      </c>
      <c r="X36" s="60"/>
      <c r="Y36" s="60"/>
      <c r="Z36" s="60">
        <f>O40</f>
        <v>0</v>
      </c>
      <c r="AA36" s="60">
        <f>S40</f>
        <v>0</v>
      </c>
      <c r="AB36" s="60">
        <f>W40</f>
        <v>0</v>
      </c>
      <c r="AC36" s="60">
        <f>AA36-AB36</f>
        <v>0</v>
      </c>
      <c r="AD36" s="60">
        <f>IF(Z36&gt;Z34,-1,0)</f>
        <v>0</v>
      </c>
      <c r="AE36" s="60">
        <f>IF(Z36&gt;Z35,-1,0)</f>
        <v>0</v>
      </c>
      <c r="AF36" s="60">
        <f>IF(Z36&gt;Z37,-1,0)</f>
        <v>0</v>
      </c>
      <c r="AG36" s="60">
        <f>10000-(AJ36*1000+AM36*100+AK36*10)</f>
        <v>10000</v>
      </c>
      <c r="AH36" s="90">
        <f>RANK(AG36,AG34:AG37,1)</f>
        <v>1</v>
      </c>
      <c r="AI36" s="60" t="str">
        <f>C35</f>
        <v>Elfenbeinküste</v>
      </c>
      <c r="AJ36" s="60">
        <f t="shared" si="9"/>
        <v>0</v>
      </c>
      <c r="AK36" s="60">
        <f t="shared" si="9"/>
        <v>0</v>
      </c>
      <c r="AL36" s="60">
        <f t="shared" si="9"/>
        <v>0</v>
      </c>
      <c r="AM36" s="60">
        <f>AK36-AL36</f>
        <v>0</v>
      </c>
      <c r="AN36" s="187">
        <f>IF(AG34=AG36,IF(E36&gt;G36,AG34-0.1,AG34),AG34)</f>
        <v>10000</v>
      </c>
      <c r="AO36" s="187">
        <f>IF(AG35=AG36,IF(E39&gt;G39,AG35-0.1,AG35),AG35)</f>
        <v>10000</v>
      </c>
      <c r="AP36" s="187"/>
      <c r="AQ36" s="187">
        <f>IF(AG37=AG36,IF(G35&gt;E35,AG37-0.1,AG37),AG37)</f>
        <v>10000</v>
      </c>
      <c r="AR36" s="187">
        <f>AP38</f>
        <v>30000</v>
      </c>
      <c r="AS36" s="90">
        <f>RANK(AR36,AR34:AR37,1)</f>
        <v>1</v>
      </c>
      <c r="AT36" s="60" t="str">
        <f t="shared" si="10"/>
        <v>Elfenbeinküste</v>
      </c>
      <c r="AU36" s="60">
        <f t="shared" si="10"/>
        <v>0</v>
      </c>
      <c r="AV36" s="60">
        <f t="shared" si="10"/>
        <v>0</v>
      </c>
      <c r="AW36" s="60">
        <f t="shared" si="10"/>
        <v>0</v>
      </c>
      <c r="AX36" s="60"/>
      <c r="AY36" s="60"/>
      <c r="AZ36" s="60"/>
      <c r="BA36" s="113">
        <v>3</v>
      </c>
      <c r="BB36" s="114" t="e">
        <f>VLOOKUP(3,AS34:AT37,2,FALSE)</f>
        <v>#N/A</v>
      </c>
      <c r="BC36" s="115"/>
      <c r="BD36" s="116" t="e">
        <f>VLOOKUP(3,AS34:AW37,3,FALSE)</f>
        <v>#N/A</v>
      </c>
      <c r="BE36" s="116" t="e">
        <f>VLOOKUP(3,AS34:AW37,4,FALSE)</f>
        <v>#N/A</v>
      </c>
      <c r="BF36" s="93" t="s">
        <v>12</v>
      </c>
      <c r="BG36" s="116" t="e">
        <f>VLOOKUP(3,AS34:AW37,5,FALSE)</f>
        <v>#N/A</v>
      </c>
      <c r="BH36" s="60"/>
      <c r="BI36" s="85"/>
      <c r="BJ36" s="85">
        <f>IF(E36&gt;G36,IF(Spielplan!E36&gt;Spielplan!G36,Punktemodus!$B$3,0),0)</f>
        <v>0</v>
      </c>
      <c r="BK36" s="85">
        <f>IF(E36=G36,IF(Spielplan!E36=Spielplan!G36,Punktemodus!$B$3,0),0)</f>
        <v>10</v>
      </c>
      <c r="BL36" s="85">
        <f>IF(E36&lt;G36,IF(Spielplan!E36&lt;Spielplan!G36,Punktemodus!$B$3,0),0)</f>
        <v>0</v>
      </c>
      <c r="BM36" s="85">
        <f>IF(E36=Spielplan!E36,IF(G36=Spielplan!G36,Punktemodus!$B$5,0),0)</f>
        <v>3</v>
      </c>
      <c r="BN36" s="85">
        <f>IF(E36=Spielplan!E36,Punktemodus!$B$7,0)</f>
        <v>1</v>
      </c>
      <c r="BO36" s="85">
        <f>IF(G36=Spielplan!G36,Punktemodus!$B$7,0)</f>
        <v>1</v>
      </c>
      <c r="BP36" s="137">
        <f>IF(Spielplan!E36="",0,SUM(BJ36:BO36))</f>
        <v>0</v>
      </c>
      <c r="BQ36" s="85"/>
      <c r="BR36" s="87"/>
      <c r="BS36" s="82" t="s">
        <v>126</v>
      </c>
      <c r="BT36" s="44" t="str">
        <f>IF(G72="","",BB67)</f>
        <v/>
      </c>
      <c r="BU36" s="46"/>
      <c r="BV36" s="104"/>
      <c r="BW36" s="60"/>
      <c r="BX36" s="104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</row>
    <row r="37" spans="1:101" ht="18.75" customHeight="1" thickBot="1" x14ac:dyDescent="0.3">
      <c r="A37" s="60"/>
      <c r="B37" s="60"/>
      <c r="C37" s="14" t="str">
        <f>H34</f>
        <v>Griechenland</v>
      </c>
      <c r="D37" s="40"/>
      <c r="E37" s="104"/>
      <c r="F37" s="93"/>
      <c r="G37" s="104"/>
      <c r="H37" s="14" t="str">
        <f>H35</f>
        <v>Japan</v>
      </c>
      <c r="I37" s="40"/>
      <c r="J37" s="60"/>
      <c r="K37" s="60" t="s">
        <v>80</v>
      </c>
      <c r="L37" s="60">
        <f t="shared" si="8"/>
        <v>0</v>
      </c>
      <c r="M37" s="60"/>
      <c r="N37" s="60">
        <f>IF($E37="",0,IF($E37&gt;$G37,3,IF($E37=$G37,1,0)))</f>
        <v>0</v>
      </c>
      <c r="O37" s="60"/>
      <c r="P37" s="60">
        <f>IF($G37="",0,IF($E37&gt;$G37,0,IF($E37=$G37,1,3)))</f>
        <v>0</v>
      </c>
      <c r="Q37" s="60"/>
      <c r="R37" s="60">
        <f>E37</f>
        <v>0</v>
      </c>
      <c r="S37" s="60"/>
      <c r="T37" s="60">
        <f>G37</f>
        <v>0</v>
      </c>
      <c r="U37" s="60"/>
      <c r="V37" s="60">
        <f>G37</f>
        <v>0</v>
      </c>
      <c r="W37" s="60"/>
      <c r="X37" s="60">
        <f>E37</f>
        <v>0</v>
      </c>
      <c r="Y37" s="60"/>
      <c r="Z37" s="60">
        <f>P40</f>
        <v>0</v>
      </c>
      <c r="AA37" s="60">
        <f>T40</f>
        <v>0</v>
      </c>
      <c r="AB37" s="60">
        <f>X40</f>
        <v>0</v>
      </c>
      <c r="AC37" s="60">
        <f>AA37-AB37</f>
        <v>0</v>
      </c>
      <c r="AD37" s="60">
        <f>IF(Z37&gt;Z34,-1,0)</f>
        <v>0</v>
      </c>
      <c r="AE37" s="60">
        <f>IF(Z37&gt;Z35,-1,0)</f>
        <v>0</v>
      </c>
      <c r="AF37" s="60">
        <f>IF(Z37&gt;Z36,-1,0)</f>
        <v>0</v>
      </c>
      <c r="AG37" s="60">
        <f>10000-(AJ37*1000+AM37*100+AK37*10)</f>
        <v>10000</v>
      </c>
      <c r="AH37" s="90">
        <f>RANK(AG37,AG34:AG37,1)</f>
        <v>1</v>
      </c>
      <c r="AI37" s="60" t="str">
        <f>H35</f>
        <v>Japan</v>
      </c>
      <c r="AJ37" s="60">
        <f t="shared" si="9"/>
        <v>0</v>
      </c>
      <c r="AK37" s="60">
        <f t="shared" si="9"/>
        <v>0</v>
      </c>
      <c r="AL37" s="60">
        <f t="shared" si="9"/>
        <v>0</v>
      </c>
      <c r="AM37" s="60">
        <f>AK37-AL37</f>
        <v>0</v>
      </c>
      <c r="AN37" s="187">
        <f>IF(AG34=AG37,IF(E38&gt;G38,AG34-0.1,AG34),AG34)</f>
        <v>10000</v>
      </c>
      <c r="AO37" s="187">
        <f>IF(AG35=AG37,IF(E37&gt;G37,AG35-0.1,AG35),AG35)</f>
        <v>10000</v>
      </c>
      <c r="AP37" s="187">
        <f>IF(AG36=AG37,IF(E35&gt;G35,AG36-0.1,AG36),AG36)</f>
        <v>10000</v>
      </c>
      <c r="AQ37" s="187"/>
      <c r="AR37" s="187">
        <f>AQ38</f>
        <v>30000</v>
      </c>
      <c r="AS37" s="90">
        <f>RANK(AR37,AR34:AR37,1)</f>
        <v>1</v>
      </c>
      <c r="AT37" s="60" t="str">
        <f t="shared" si="10"/>
        <v>Japan</v>
      </c>
      <c r="AU37" s="60">
        <f t="shared" si="10"/>
        <v>0</v>
      </c>
      <c r="AV37" s="60">
        <f t="shared" si="10"/>
        <v>0</v>
      </c>
      <c r="AW37" s="60">
        <f t="shared" si="10"/>
        <v>0</v>
      </c>
      <c r="AX37" s="60"/>
      <c r="AY37" s="60"/>
      <c r="AZ37" s="60"/>
      <c r="BA37" s="113">
        <v>4</v>
      </c>
      <c r="BB37" s="114" t="e">
        <f>VLOOKUP(4,AS34:AT37,2,FALSE)</f>
        <v>#N/A</v>
      </c>
      <c r="BC37" s="115"/>
      <c r="BD37" s="116" t="e">
        <f>VLOOKUP(4,AS34:AW37,3,FALSE)</f>
        <v>#N/A</v>
      </c>
      <c r="BE37" s="116" t="e">
        <f>VLOOKUP(4,AS34:AW37,4,FALSE)</f>
        <v>#N/A</v>
      </c>
      <c r="BF37" s="93" t="s">
        <v>12</v>
      </c>
      <c r="BG37" s="116" t="e">
        <f>VLOOKUP(4,AS34:AW37,5,FALSE)</f>
        <v>#N/A</v>
      </c>
      <c r="BH37" s="60"/>
      <c r="BI37" s="85"/>
      <c r="BJ37" s="85">
        <f>IF(E37&gt;G37,IF(Spielplan!E37&gt;Spielplan!G37,Punktemodus!$B$3,0),0)</f>
        <v>0</v>
      </c>
      <c r="BK37" s="85">
        <f>IF(E37=G37,IF(Spielplan!E37=Spielplan!G37,Punktemodus!$B$3,0),0)</f>
        <v>10</v>
      </c>
      <c r="BL37" s="85">
        <f>IF(E37&lt;G37,IF(Spielplan!E37&lt;Spielplan!G37,Punktemodus!$B$3,0),0)</f>
        <v>0</v>
      </c>
      <c r="BM37" s="85">
        <f>IF(E37=Spielplan!E37,IF(G37=Spielplan!G37,Punktemodus!$B$5,0),0)</f>
        <v>3</v>
      </c>
      <c r="BN37" s="85">
        <f>IF(E37=Spielplan!E37,Punktemodus!$B$7,0)</f>
        <v>1</v>
      </c>
      <c r="BO37" s="85">
        <f>IF(G37=Spielplan!G37,Punktemodus!$B$7,0)</f>
        <v>1</v>
      </c>
      <c r="BP37" s="137">
        <f>IF(Spielplan!E37="",0,SUM(BJ37:BO37))</f>
        <v>0</v>
      </c>
      <c r="BQ37" s="85"/>
      <c r="BR37" s="87"/>
      <c r="BS37" s="5" t="s">
        <v>127</v>
      </c>
      <c r="BT37" s="44" t="str">
        <f>IF(G61="","",BB57)</f>
        <v/>
      </c>
      <c r="BU37" s="46"/>
      <c r="BV37" s="104"/>
      <c r="BW37" s="60"/>
      <c r="BX37" s="104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</row>
    <row r="38" spans="1:101" ht="18.75" customHeight="1" thickBot="1" x14ac:dyDescent="0.3">
      <c r="A38" s="60"/>
      <c r="B38" s="60"/>
      <c r="C38" s="20" t="str">
        <f>C34</f>
        <v>Kolumbien</v>
      </c>
      <c r="D38" s="39"/>
      <c r="E38" s="104"/>
      <c r="F38" s="93"/>
      <c r="G38" s="104"/>
      <c r="H38" s="20" t="str">
        <f>H35</f>
        <v>Japan</v>
      </c>
      <c r="I38" s="39"/>
      <c r="J38" s="60"/>
      <c r="K38" s="60" t="s">
        <v>82</v>
      </c>
      <c r="L38" s="60">
        <f t="shared" si="8"/>
        <v>0</v>
      </c>
      <c r="M38" s="60">
        <f>IF($E38="",0,IF($E38&gt;$G38,3,IF($E38=G38,1,0)))</f>
        <v>0</v>
      </c>
      <c r="N38" s="60"/>
      <c r="O38" s="60"/>
      <c r="P38" s="60">
        <f>IF($G38="",0,IF($E38&gt;$G38,0,IF($E38=$G38,1,3)))</f>
        <v>0</v>
      </c>
      <c r="Q38" s="60">
        <f>E38</f>
        <v>0</v>
      </c>
      <c r="R38" s="60"/>
      <c r="S38" s="60"/>
      <c r="T38" s="60">
        <f>G38</f>
        <v>0</v>
      </c>
      <c r="U38" s="60">
        <f>G38</f>
        <v>0</v>
      </c>
      <c r="V38" s="60"/>
      <c r="W38" s="60"/>
      <c r="X38" s="60">
        <f>E38</f>
        <v>0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187">
        <f>SUM(AN34:AN37)</f>
        <v>30000</v>
      </c>
      <c r="AO38" s="187">
        <f>SUM(AO34:AO37)</f>
        <v>30000</v>
      </c>
      <c r="AP38" s="187">
        <f>SUM(AP34:AP37)</f>
        <v>30000</v>
      </c>
      <c r="AQ38" s="187">
        <f>SUM(AQ34:AQ37)</f>
        <v>30000</v>
      </c>
      <c r="AR38" s="187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85">
        <f>IF(E38&gt;G38,IF(Spielplan!E38&gt;Spielplan!G38,Punktemodus!$B$3,0),0)</f>
        <v>0</v>
      </c>
      <c r="BK38" s="85">
        <f>IF(E38=G38,IF(Spielplan!E38=Spielplan!G38,Punktemodus!$B$3,0),0)</f>
        <v>10</v>
      </c>
      <c r="BL38" s="85">
        <f>IF(E38&lt;G38,IF(Spielplan!E38&lt;Spielplan!G38,Punktemodus!$B$3,0),0)</f>
        <v>0</v>
      </c>
      <c r="BM38" s="85">
        <f>IF(E38=Spielplan!E38,IF(G38=Spielplan!G38,Punktemodus!$B$5,0),0)</f>
        <v>3</v>
      </c>
      <c r="BN38" s="85">
        <f>IF(E38=Spielplan!E38,Punktemodus!$B$7,0)</f>
        <v>1</v>
      </c>
      <c r="BO38" s="85">
        <f>IF(G38=Spielplan!G38,Punktemodus!$B$7,0)</f>
        <v>1</v>
      </c>
      <c r="BP38" s="137">
        <f>IF(Spielplan!E38="",0,SUM(BJ38:BO38))</f>
        <v>0</v>
      </c>
      <c r="BQ38" s="60"/>
      <c r="BR38" s="87"/>
      <c r="BS38" s="60"/>
      <c r="BT38" s="60"/>
      <c r="BU38" s="60"/>
      <c r="BV38" s="60"/>
      <c r="BW38" s="60"/>
      <c r="BX38" s="60"/>
      <c r="BY38" s="60"/>
      <c r="BZ38" s="47">
        <v>55</v>
      </c>
      <c r="CA38" s="44" t="str">
        <f>IF(BX36="",IF(BV36&gt;BV37,BT36,BT37),IF(BX36&gt;BX37,BT36,BT37))</f>
        <v/>
      </c>
      <c r="CB38" s="46"/>
      <c r="CC38" s="104"/>
      <c r="CD38" s="60"/>
      <c r="CE38" s="104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</row>
    <row r="39" spans="1:101" ht="18.75" customHeight="1" thickBot="1" x14ac:dyDescent="0.3">
      <c r="A39" s="60"/>
      <c r="B39" s="60"/>
      <c r="C39" s="14" t="str">
        <f>H34</f>
        <v>Griechenland</v>
      </c>
      <c r="D39" s="40"/>
      <c r="E39" s="104"/>
      <c r="F39" s="93"/>
      <c r="G39" s="104"/>
      <c r="H39" s="14" t="str">
        <f>C35</f>
        <v>Elfenbeinküste</v>
      </c>
      <c r="I39" s="40"/>
      <c r="J39" s="60"/>
      <c r="K39" s="60" t="s">
        <v>82</v>
      </c>
      <c r="L39" s="60">
        <f t="shared" si="8"/>
        <v>0</v>
      </c>
      <c r="M39" s="60"/>
      <c r="N39" s="60">
        <f>IF($E39="",0,IF($E39&gt;$G39,3,IF($E39=$G39,1,0)))</f>
        <v>0</v>
      </c>
      <c r="O39" s="60">
        <f>IF($G39="",0,IF($E39&gt;$G39,0,IF($E39=$G39,1,3)))</f>
        <v>0</v>
      </c>
      <c r="P39" s="60"/>
      <c r="Q39" s="60"/>
      <c r="R39" s="60">
        <f>E39</f>
        <v>0</v>
      </c>
      <c r="S39" s="60">
        <f>G39</f>
        <v>0</v>
      </c>
      <c r="T39" s="60"/>
      <c r="U39" s="60"/>
      <c r="V39" s="60">
        <f>G39</f>
        <v>0</v>
      </c>
      <c r="W39" s="60">
        <f>E39</f>
        <v>0</v>
      </c>
      <c r="X39" s="60"/>
      <c r="Y39" s="60"/>
      <c r="Z39" s="60" t="s">
        <v>30</v>
      </c>
      <c r="AA39" s="60"/>
      <c r="AB39" s="60"/>
      <c r="AC39" s="60"/>
      <c r="AD39" s="60"/>
      <c r="AE39" s="60"/>
      <c r="AF39" s="60"/>
      <c r="AG39" s="60" t="b">
        <f>OR(AG34=AG35,AG34=AG36,AG34=AG37,AG35=AG36,AG35=AG37,AG36=AG37)</f>
        <v>1</v>
      </c>
      <c r="AH39" s="60"/>
      <c r="AI39" s="60"/>
      <c r="AJ39" s="60"/>
      <c r="AK39" s="60"/>
      <c r="AL39" s="60"/>
      <c r="AM39" s="60"/>
      <c r="AN39" s="60"/>
      <c r="AO39" s="60" t="s">
        <v>34</v>
      </c>
      <c r="AP39" s="60"/>
      <c r="AQ39" s="60"/>
      <c r="AR39" s="60" t="b">
        <f>OR(AR34=AR35,AR34=AR36,AR34=AR37,AR35=AR36,AR35=AR37,AR36=AR37)</f>
        <v>1</v>
      </c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85">
        <f>IF(E39&gt;G39,IF(Spielplan!E39&gt;Spielplan!G39,Punktemodus!$B$3,0),0)</f>
        <v>0</v>
      </c>
      <c r="BK39" s="85">
        <f>IF(E39=G39,IF(Spielplan!E39=Spielplan!G39,Punktemodus!$B$3,0),0)</f>
        <v>10</v>
      </c>
      <c r="BL39" s="85">
        <f>IF(E39&lt;G39,IF(Spielplan!E39&lt;Spielplan!G39,Punktemodus!$B$3,0),0)</f>
        <v>0</v>
      </c>
      <c r="BM39" s="85">
        <f>IF(E39=Spielplan!E39,IF(G39=Spielplan!G39,Punktemodus!$B$5,0),0)</f>
        <v>3</v>
      </c>
      <c r="BN39" s="85">
        <f>IF(E39=Spielplan!E39,Punktemodus!$B$7,0)</f>
        <v>1</v>
      </c>
      <c r="BO39" s="85">
        <f>IF(G39=Spielplan!G39,Punktemodus!$B$7,0)</f>
        <v>1</v>
      </c>
      <c r="BP39" s="137">
        <f>IF(Spielplan!E39="",0,SUM(BJ39:BO39))</f>
        <v>0</v>
      </c>
      <c r="BQ39" s="60"/>
      <c r="BR39" s="87"/>
      <c r="BS39" s="60"/>
      <c r="BT39" s="60"/>
      <c r="BU39" s="60"/>
      <c r="BV39" s="60"/>
      <c r="BW39" s="60"/>
      <c r="BX39" s="60"/>
      <c r="BY39" s="60"/>
      <c r="BZ39" s="47">
        <v>56</v>
      </c>
      <c r="CA39" s="44" t="str">
        <f>IF(BX40="",IF(BV40&gt;BV41,BT40,BT41),IF(BX40&gt;BX41,BT40,BT41))</f>
        <v/>
      </c>
      <c r="CB39" s="46"/>
      <c r="CC39" s="104"/>
      <c r="CD39" s="60"/>
      <c r="CE39" s="104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</row>
    <row r="40" spans="1:101" ht="18.75" customHeight="1" thickBot="1" x14ac:dyDescent="0.25">
      <c r="A40" s="60"/>
      <c r="B40" s="60"/>
      <c r="C40" s="136" t="str">
        <f>IF(G39="","",IF(AR39=TRUE,"Achtung: Fehler in Tabelle!",""))</f>
        <v/>
      </c>
      <c r="D40" s="60"/>
      <c r="E40" s="85"/>
      <c r="F40" s="60"/>
      <c r="G40" s="85"/>
      <c r="H40" s="60"/>
      <c r="I40" s="60"/>
      <c r="J40" s="60"/>
      <c r="K40" s="60"/>
      <c r="L40" s="60"/>
      <c r="M40" s="60">
        <f t="shared" ref="M40:X40" si="11">SUM(M34:M39)</f>
        <v>0</v>
      </c>
      <c r="N40" s="60">
        <f t="shared" si="11"/>
        <v>0</v>
      </c>
      <c r="O40" s="60">
        <f t="shared" si="11"/>
        <v>0</v>
      </c>
      <c r="P40" s="60">
        <f t="shared" si="11"/>
        <v>0</v>
      </c>
      <c r="Q40" s="60">
        <f t="shared" si="11"/>
        <v>0</v>
      </c>
      <c r="R40" s="60">
        <f t="shared" si="11"/>
        <v>0</v>
      </c>
      <c r="S40" s="60">
        <f t="shared" si="11"/>
        <v>0</v>
      </c>
      <c r="T40" s="60">
        <f t="shared" si="11"/>
        <v>0</v>
      </c>
      <c r="U40" s="60">
        <f t="shared" si="11"/>
        <v>0</v>
      </c>
      <c r="V40" s="60">
        <f t="shared" si="11"/>
        <v>0</v>
      </c>
      <c r="W40" s="60">
        <f t="shared" si="11"/>
        <v>0</v>
      </c>
      <c r="X40" s="60">
        <f t="shared" si="11"/>
        <v>0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160">
        <f>SUM(BP34:BP39)</f>
        <v>0</v>
      </c>
      <c r="BQ40" s="60"/>
      <c r="BR40" s="87"/>
      <c r="BS40" s="55" t="s">
        <v>128</v>
      </c>
      <c r="BT40" s="44" t="str">
        <f>IF(G94="","",BB89)</f>
        <v/>
      </c>
      <c r="BU40" s="46"/>
      <c r="BV40" s="104"/>
      <c r="BW40" s="60"/>
      <c r="BX40" s="104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</row>
    <row r="41" spans="1:101" ht="18.75" customHeight="1" thickBot="1" x14ac:dyDescent="0.25">
      <c r="A41" s="60"/>
      <c r="B41" s="60"/>
      <c r="C41" s="60"/>
      <c r="D41" s="60"/>
      <c r="E41" s="85"/>
      <c r="F41" s="60"/>
      <c r="G41" s="85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138"/>
      <c r="BQ41" s="60"/>
      <c r="BR41" s="87"/>
      <c r="BS41" s="25" t="s">
        <v>129</v>
      </c>
      <c r="BT41" s="44" t="str">
        <f>IF(G83="","",BB79)</f>
        <v/>
      </c>
      <c r="BU41" s="46"/>
      <c r="BV41" s="104"/>
      <c r="BW41" s="60"/>
      <c r="BX41" s="104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</row>
    <row r="42" spans="1:101" ht="18.75" customHeight="1" thickBot="1" x14ac:dyDescent="0.3">
      <c r="A42" s="60"/>
      <c r="B42" s="60"/>
      <c r="C42" s="89"/>
      <c r="D42" s="60"/>
      <c r="E42" s="85"/>
      <c r="F42" s="60"/>
      <c r="G42" s="85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89"/>
      <c r="BC42" s="60"/>
      <c r="BD42" s="90"/>
      <c r="BE42" s="60"/>
      <c r="BF42" s="61"/>
      <c r="BG42" s="60"/>
      <c r="BH42" s="60"/>
      <c r="BI42" s="60"/>
      <c r="BJ42" s="60"/>
      <c r="BK42" s="60"/>
      <c r="BL42" s="60"/>
      <c r="BM42" s="60"/>
      <c r="BN42" s="60"/>
      <c r="BO42" s="60"/>
      <c r="BP42" s="138"/>
      <c r="BQ42" s="60"/>
      <c r="BR42" s="87"/>
      <c r="BS42" s="94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</row>
    <row r="43" spans="1:101" ht="18.75" customHeight="1" thickBot="1" x14ac:dyDescent="0.3">
      <c r="A43" s="60"/>
      <c r="B43" s="60"/>
      <c r="C43" s="88" t="s">
        <v>74</v>
      </c>
      <c r="D43" s="60"/>
      <c r="E43" s="85"/>
      <c r="F43" s="60"/>
      <c r="G43" s="85"/>
      <c r="H43" s="60"/>
      <c r="I43" s="60"/>
      <c r="J43" s="60"/>
      <c r="K43" s="60"/>
      <c r="L43" s="60"/>
      <c r="M43" s="60" t="s">
        <v>4</v>
      </c>
      <c r="N43" s="60"/>
      <c r="O43" s="60"/>
      <c r="P43" s="60"/>
      <c r="Q43" s="60" t="s">
        <v>6</v>
      </c>
      <c r="R43" s="60"/>
      <c r="S43" s="60"/>
      <c r="T43" s="60"/>
      <c r="U43" s="60" t="s">
        <v>7</v>
      </c>
      <c r="V43" s="60"/>
      <c r="W43" s="60"/>
      <c r="X43" s="60"/>
      <c r="Y43" s="60"/>
      <c r="Z43" s="60" t="s">
        <v>4</v>
      </c>
      <c r="AA43" s="60" t="s">
        <v>5</v>
      </c>
      <c r="AB43" s="60"/>
      <c r="AC43" s="60"/>
      <c r="AD43" s="60" t="s">
        <v>9</v>
      </c>
      <c r="AE43" s="60"/>
      <c r="AF43" s="60"/>
      <c r="AG43" s="60"/>
      <c r="AH43" s="60" t="s">
        <v>32</v>
      </c>
      <c r="AI43" s="60"/>
      <c r="AJ43" s="60"/>
      <c r="AK43" s="60"/>
      <c r="AL43" s="60"/>
      <c r="AM43" s="60"/>
      <c r="AN43" s="60" t="s">
        <v>35</v>
      </c>
      <c r="AO43" s="60"/>
      <c r="AP43" s="60"/>
      <c r="AQ43" s="60"/>
      <c r="AR43" s="60"/>
      <c r="AS43" s="60" t="s">
        <v>33</v>
      </c>
      <c r="AT43" s="60"/>
      <c r="AU43" s="60"/>
      <c r="AV43" s="60"/>
      <c r="AW43" s="60"/>
      <c r="AX43" s="60"/>
      <c r="AY43" s="60"/>
      <c r="AZ43" s="60"/>
      <c r="BA43" s="60"/>
      <c r="BB43" s="89" t="s">
        <v>10</v>
      </c>
      <c r="BC43" s="60"/>
      <c r="BD43" s="90" t="s">
        <v>4</v>
      </c>
      <c r="BE43" s="60"/>
      <c r="BF43" s="61" t="s">
        <v>5</v>
      </c>
      <c r="BG43" s="60"/>
      <c r="BH43" s="60"/>
      <c r="BI43" s="85"/>
      <c r="BJ43" s="60"/>
      <c r="BK43" s="60"/>
      <c r="BL43" s="60"/>
      <c r="BM43" s="60"/>
      <c r="BN43" s="60"/>
      <c r="BO43" s="60"/>
      <c r="BP43" s="138"/>
      <c r="BQ43" s="85"/>
      <c r="BR43" s="139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</row>
    <row r="44" spans="1:101" ht="18.75" customHeight="1" thickBot="1" x14ac:dyDescent="0.25">
      <c r="A44" s="60"/>
      <c r="B44" s="60"/>
      <c r="C44" s="60"/>
      <c r="D44" s="60"/>
      <c r="E44" s="85"/>
      <c r="F44" s="60"/>
      <c r="G44" s="85"/>
      <c r="H44" s="60"/>
      <c r="I44" s="60"/>
      <c r="J44" s="60"/>
      <c r="K44" s="60"/>
      <c r="L44" s="60"/>
      <c r="M44" s="60" t="s">
        <v>0</v>
      </c>
      <c r="N44" s="60" t="s">
        <v>1</v>
      </c>
      <c r="O44" s="60" t="s">
        <v>2</v>
      </c>
      <c r="P44" s="60" t="s">
        <v>3</v>
      </c>
      <c r="Q44" s="60" t="s">
        <v>0</v>
      </c>
      <c r="R44" s="60" t="s">
        <v>1</v>
      </c>
      <c r="S44" s="60" t="s">
        <v>2</v>
      </c>
      <c r="T44" s="60" t="s">
        <v>3</v>
      </c>
      <c r="U44" s="60" t="s">
        <v>0</v>
      </c>
      <c r="V44" s="60" t="s">
        <v>1</v>
      </c>
      <c r="W44" s="60" t="s">
        <v>2</v>
      </c>
      <c r="X44" s="60" t="s">
        <v>3</v>
      </c>
      <c r="Y44" s="60"/>
      <c r="Z44" s="60" t="s">
        <v>8</v>
      </c>
      <c r="AA44" s="60"/>
      <c r="AB44" s="60"/>
      <c r="AC44" s="60"/>
      <c r="AD44" s="60"/>
      <c r="AE44" s="60"/>
      <c r="AF44" s="60"/>
      <c r="AG44" s="60"/>
      <c r="AH44" s="60" t="s">
        <v>31</v>
      </c>
      <c r="AI44" s="60"/>
      <c r="AJ44" s="60"/>
      <c r="AK44" s="60"/>
      <c r="AL44" s="60"/>
      <c r="AM44" s="60"/>
      <c r="AN44" s="60" t="str">
        <f>AI45</f>
        <v>Uruguay</v>
      </c>
      <c r="AO44" s="60" t="str">
        <f>AI46</f>
        <v>Costa Rica</v>
      </c>
      <c r="AP44" s="60" t="str">
        <f>AI47</f>
        <v>England</v>
      </c>
      <c r="AQ44" s="60" t="str">
        <f>AI48</f>
        <v>Italien</v>
      </c>
      <c r="AR44" s="60"/>
      <c r="AS44" s="60" t="s">
        <v>31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85"/>
      <c r="BJ44" s="85"/>
      <c r="BK44" s="85"/>
      <c r="BL44" s="85"/>
      <c r="BM44" s="85"/>
      <c r="BN44" s="85"/>
      <c r="BO44" s="85"/>
      <c r="BP44" s="137"/>
      <c r="BQ44" s="85"/>
      <c r="BR44" s="141"/>
      <c r="BS44" s="359" t="s">
        <v>165</v>
      </c>
      <c r="BT44" s="360"/>
      <c r="BU44" s="361"/>
      <c r="BV44" s="362"/>
      <c r="BW44" s="156"/>
      <c r="BX44" s="351" t="s">
        <v>152</v>
      </c>
      <c r="BY44" s="351" t="s">
        <v>153</v>
      </c>
      <c r="BZ44" s="352"/>
      <c r="CA44" s="156"/>
      <c r="CB44" s="155"/>
      <c r="CC44" s="155"/>
      <c r="CD44" s="155"/>
      <c r="CE44" s="351" t="s">
        <v>155</v>
      </c>
      <c r="CF44" s="351" t="s">
        <v>156</v>
      </c>
      <c r="CG44" s="155"/>
      <c r="CH44" s="155"/>
      <c r="CI44" s="155"/>
      <c r="CJ44" s="351" t="s">
        <v>158</v>
      </c>
      <c r="CK44" s="155"/>
      <c r="CL44" s="155"/>
      <c r="CM44" s="155"/>
      <c r="CN44" s="155"/>
      <c r="CO44" s="351" t="s">
        <v>159</v>
      </c>
      <c r="CP44" s="155"/>
      <c r="CQ44" s="155"/>
      <c r="CR44" s="155"/>
      <c r="CS44" s="351" t="s">
        <v>146</v>
      </c>
      <c r="CT44" s="155"/>
      <c r="CU44" s="134"/>
      <c r="CV44" s="134"/>
      <c r="CW44" s="134"/>
    </row>
    <row r="45" spans="1:101" ht="18.75" customHeight="1" thickBot="1" x14ac:dyDescent="0.3">
      <c r="A45" s="60"/>
      <c r="B45" s="60"/>
      <c r="C45" s="75" t="str">
        <f>Spielplan!$C$45</f>
        <v>Uruguay</v>
      </c>
      <c r="D45" s="76"/>
      <c r="E45" s="104"/>
      <c r="F45" s="93"/>
      <c r="G45" s="104"/>
      <c r="H45" s="75" t="str">
        <f>Spielplan!$H$45</f>
        <v>Costa Rica</v>
      </c>
      <c r="I45" s="76"/>
      <c r="J45" s="60"/>
      <c r="K45" s="60" t="s">
        <v>85</v>
      </c>
      <c r="L45" s="60">
        <f t="shared" ref="L45:L50" si="12">IF(E45-G45&gt;0,1,IF(G45=E45,0,-1))</f>
        <v>0</v>
      </c>
      <c r="M45" s="60">
        <f>IF($E45="",0,IF($E45&gt;$G45,3,IF($E45=G45,1,0)))</f>
        <v>0</v>
      </c>
      <c r="N45" s="60">
        <f>IF($G45="",0,IF($E45&gt;$G45,0,IF($E45=G45,1,3)))</f>
        <v>0</v>
      </c>
      <c r="O45" s="60"/>
      <c r="P45" s="60"/>
      <c r="Q45" s="60">
        <f>E45</f>
        <v>0</v>
      </c>
      <c r="R45" s="60">
        <f>G45</f>
        <v>0</v>
      </c>
      <c r="S45" s="60"/>
      <c r="T45" s="60"/>
      <c r="U45" s="60">
        <f>G45</f>
        <v>0</v>
      </c>
      <c r="V45" s="60">
        <f>E45</f>
        <v>0</v>
      </c>
      <c r="W45" s="60"/>
      <c r="X45" s="60"/>
      <c r="Y45" s="60"/>
      <c r="Z45" s="60">
        <f>M51</f>
        <v>0</v>
      </c>
      <c r="AA45" s="60">
        <f>Q51</f>
        <v>0</v>
      </c>
      <c r="AB45" s="60">
        <f>U51</f>
        <v>0</v>
      </c>
      <c r="AC45" s="60">
        <f>AA45-AB45</f>
        <v>0</v>
      </c>
      <c r="AD45" s="60">
        <f>IF(Z45&gt;Z46,-1,0)</f>
        <v>0</v>
      </c>
      <c r="AE45" s="60">
        <f>IF(Z45&gt;Z47,-1,0)</f>
        <v>0</v>
      </c>
      <c r="AF45" s="60">
        <f>IF(Z45&gt;Z48,-1,0)</f>
        <v>0</v>
      </c>
      <c r="AG45" s="60">
        <f>10000-(AJ45*1000+AM45*100+AK45*10)</f>
        <v>10000</v>
      </c>
      <c r="AH45" s="90">
        <f>RANK(AG45,AG45:AG48,1)</f>
        <v>1</v>
      </c>
      <c r="AI45" s="60" t="str">
        <f>C45</f>
        <v>Uruguay</v>
      </c>
      <c r="AJ45" s="60">
        <f t="shared" ref="AJ45:AL48" si="13">Z45</f>
        <v>0</v>
      </c>
      <c r="AK45" s="60">
        <f t="shared" si="13"/>
        <v>0</v>
      </c>
      <c r="AL45" s="60">
        <f t="shared" si="13"/>
        <v>0</v>
      </c>
      <c r="AM45" s="60">
        <f>AK45-AL45</f>
        <v>0</v>
      </c>
      <c r="AN45" s="187"/>
      <c r="AO45" s="187">
        <f>IF(AG46=AG45,IF(G45&gt;E45,AG46-0.1,AG46),AG46)</f>
        <v>10000</v>
      </c>
      <c r="AP45" s="187">
        <f>IF(AG47=AG45,IF(G47&gt;E47,AG47-0.1,AG47),AG47)</f>
        <v>10000</v>
      </c>
      <c r="AQ45" s="187">
        <f>IF(AG48=AG45,IF(G49&gt;E49,AG48-0.1,AG48),AG48)</f>
        <v>10000</v>
      </c>
      <c r="AR45" s="187">
        <f>AN49</f>
        <v>30000</v>
      </c>
      <c r="AS45" s="90">
        <f>RANK(AR45,AR45:AR48,1)</f>
        <v>1</v>
      </c>
      <c r="AT45" s="60" t="str">
        <f t="shared" ref="AT45:AW48" si="14">AI45</f>
        <v>Uruguay</v>
      </c>
      <c r="AU45" s="60">
        <f t="shared" si="14"/>
        <v>0</v>
      </c>
      <c r="AV45" s="60">
        <f t="shared" si="14"/>
        <v>0</v>
      </c>
      <c r="AW45" s="60">
        <f t="shared" si="14"/>
        <v>0</v>
      </c>
      <c r="AX45" s="60"/>
      <c r="AY45" s="60"/>
      <c r="AZ45" s="60"/>
      <c r="BA45" s="77">
        <v>1</v>
      </c>
      <c r="BB45" s="75" t="str">
        <f>VLOOKUP(1,AS45:AT48,2,FALSE)</f>
        <v>Uruguay</v>
      </c>
      <c r="BC45" s="76"/>
      <c r="BD45" s="78">
        <f>VLOOKUP(1,AS45:AW48,3,FALSE)</f>
        <v>0</v>
      </c>
      <c r="BE45" s="79">
        <f>VLOOKUP(1,AS45:AW48,4,FALSE)</f>
        <v>0</v>
      </c>
      <c r="BF45" s="93" t="s">
        <v>12</v>
      </c>
      <c r="BG45" s="79">
        <f>VLOOKUP(1,AS45:AW48,5,FALSE)</f>
        <v>0</v>
      </c>
      <c r="BH45" s="80" t="s">
        <v>24</v>
      </c>
      <c r="BI45" s="85"/>
      <c r="BJ45" s="85">
        <f>IF(E45&gt;G45,IF(Spielplan!E45&gt;Spielplan!G45,Punktemodus!$B$3,0),0)</f>
        <v>0</v>
      </c>
      <c r="BK45" s="85">
        <f>IF(E45=G45,IF(Spielplan!E45=Spielplan!G45,Punktemodus!$B$3,0),0)</f>
        <v>10</v>
      </c>
      <c r="BL45" s="85">
        <f>IF(E45&lt;G45,IF(Spielplan!E45&lt;Spielplan!G45,Punktemodus!$B$3,0),0)</f>
        <v>0</v>
      </c>
      <c r="BM45" s="85">
        <f>IF(E45=Spielplan!E45,IF(G45=Spielplan!G45,Punktemodus!$B$5,0),0)</f>
        <v>3</v>
      </c>
      <c r="BN45" s="85">
        <f>IF(E45=Spielplan!E45,Punktemodus!$B$7,0)</f>
        <v>1</v>
      </c>
      <c r="BO45" s="85">
        <f>IF(G45=Spielplan!G45,Punktemodus!$B$7,0)</f>
        <v>1</v>
      </c>
      <c r="BP45" s="137">
        <f>IF(Spielplan!E45="",0,SUM(BJ45:BO45))</f>
        <v>0</v>
      </c>
      <c r="BQ45" s="85"/>
      <c r="BR45" s="141"/>
      <c r="BS45" s="363"/>
      <c r="BT45" s="364"/>
      <c r="BU45" s="365"/>
      <c r="BV45" s="366"/>
      <c r="BW45" s="156"/>
      <c r="BX45" s="351"/>
      <c r="BY45" s="351"/>
      <c r="BZ45" s="352"/>
      <c r="CA45" s="156"/>
      <c r="CB45" s="155"/>
      <c r="CC45" s="155"/>
      <c r="CD45" s="155"/>
      <c r="CE45" s="351"/>
      <c r="CF45" s="351"/>
      <c r="CG45" s="155"/>
      <c r="CH45" s="155"/>
      <c r="CI45" s="155"/>
      <c r="CJ45" s="351"/>
      <c r="CK45" s="155"/>
      <c r="CL45" s="155"/>
      <c r="CM45" s="155"/>
      <c r="CN45" s="155"/>
      <c r="CO45" s="351"/>
      <c r="CP45" s="155"/>
      <c r="CQ45" s="155"/>
      <c r="CR45" s="155"/>
      <c r="CS45" s="351"/>
      <c r="CT45" s="155"/>
      <c r="CU45" s="134"/>
      <c r="CV45" s="134"/>
      <c r="CW45" s="134"/>
    </row>
    <row r="46" spans="1:101" ht="18.75" customHeight="1" thickBot="1" x14ac:dyDescent="0.3">
      <c r="A46" s="60"/>
      <c r="B46" s="60"/>
      <c r="C46" s="48" t="str">
        <f>Spielplan!$C$46</f>
        <v>England</v>
      </c>
      <c r="D46" s="49"/>
      <c r="E46" s="104"/>
      <c r="F46" s="93"/>
      <c r="G46" s="104"/>
      <c r="H46" s="48" t="str">
        <f>Spielplan!$H$46</f>
        <v>Italien</v>
      </c>
      <c r="I46" s="49"/>
      <c r="J46" s="60"/>
      <c r="K46" s="60" t="s">
        <v>86</v>
      </c>
      <c r="L46" s="60">
        <f t="shared" si="12"/>
        <v>0</v>
      </c>
      <c r="M46" s="60"/>
      <c r="N46" s="60"/>
      <c r="O46" s="60">
        <f>IF($E46="",0,IF($E46&gt;$G46,3,IF($E46=$G46,1,0)))</f>
        <v>0</v>
      </c>
      <c r="P46" s="60">
        <f>IF($G46="",0,IF($E46&gt;$G46,0,IF($E46=$G46,1,3)))</f>
        <v>0</v>
      </c>
      <c r="Q46" s="60"/>
      <c r="R46" s="60"/>
      <c r="S46" s="60">
        <f>E46</f>
        <v>0</v>
      </c>
      <c r="T46" s="60">
        <f>G46</f>
        <v>0</v>
      </c>
      <c r="U46" s="60"/>
      <c r="V46" s="60"/>
      <c r="W46" s="60">
        <f>G46</f>
        <v>0</v>
      </c>
      <c r="X46" s="60">
        <f>E46</f>
        <v>0</v>
      </c>
      <c r="Y46" s="60"/>
      <c r="Z46" s="60">
        <f>N51</f>
        <v>0</v>
      </c>
      <c r="AA46" s="60">
        <f>R51</f>
        <v>0</v>
      </c>
      <c r="AB46" s="60">
        <f>V51</f>
        <v>0</v>
      </c>
      <c r="AC46" s="60">
        <f>AA46-AB46</f>
        <v>0</v>
      </c>
      <c r="AD46" s="60">
        <f>IF(Z46&gt;Z45,-1,0)</f>
        <v>0</v>
      </c>
      <c r="AE46" s="60">
        <f>IF(Z46&gt;Z47,-1,0)</f>
        <v>0</v>
      </c>
      <c r="AF46" s="60">
        <f>IF(Z46&gt;Z48,-1,0)</f>
        <v>0</v>
      </c>
      <c r="AG46" s="60">
        <f>10000-(AJ46*1000+AM46*100+AK46*10)</f>
        <v>10000</v>
      </c>
      <c r="AH46" s="90">
        <f>RANK(AG46,AG45:AG48,1)</f>
        <v>1</v>
      </c>
      <c r="AI46" s="60" t="str">
        <f>H45</f>
        <v>Costa Rica</v>
      </c>
      <c r="AJ46" s="60">
        <f t="shared" si="13"/>
        <v>0</v>
      </c>
      <c r="AK46" s="60">
        <f t="shared" si="13"/>
        <v>0</v>
      </c>
      <c r="AL46" s="60">
        <f t="shared" si="13"/>
        <v>0</v>
      </c>
      <c r="AM46" s="60">
        <f>AK46-AL46</f>
        <v>0</v>
      </c>
      <c r="AN46" s="187">
        <f>IF(AG45=AG46,IF(E45&gt;G45,AG45-0.1,AG45),AG45)</f>
        <v>10000</v>
      </c>
      <c r="AO46" s="187"/>
      <c r="AP46" s="187">
        <f>IF(AG47=AG46,IF(G50&gt;E50,AG47-0.1,AG47),AG47)</f>
        <v>10000</v>
      </c>
      <c r="AQ46" s="187">
        <f>IF(AG48=AG46,IF(G48&gt;E48,AG48-0.1,AG48),AG48)</f>
        <v>10000</v>
      </c>
      <c r="AR46" s="187">
        <f>AO49</f>
        <v>30000</v>
      </c>
      <c r="AS46" s="90">
        <f>RANK(AR46,AR45:AR48,1)</f>
        <v>1</v>
      </c>
      <c r="AT46" s="60" t="str">
        <f t="shared" si="14"/>
        <v>Costa Rica</v>
      </c>
      <c r="AU46" s="60">
        <f t="shared" si="14"/>
        <v>0</v>
      </c>
      <c r="AV46" s="60">
        <f t="shared" si="14"/>
        <v>0</v>
      </c>
      <c r="AW46" s="60">
        <f t="shared" si="14"/>
        <v>0</v>
      </c>
      <c r="AX46" s="60"/>
      <c r="AY46" s="60"/>
      <c r="AZ46" s="60"/>
      <c r="BA46" s="50">
        <v>2</v>
      </c>
      <c r="BB46" s="48" t="e">
        <f>VLOOKUP(2,AS45:AT48,2,FALSE)</f>
        <v>#N/A</v>
      </c>
      <c r="BC46" s="49"/>
      <c r="BD46" s="51" t="e">
        <f>VLOOKUP(2,AS45:AW48,3,FALSE)</f>
        <v>#N/A</v>
      </c>
      <c r="BE46" s="52" t="e">
        <f>VLOOKUP(2,AS45:AW48,4,FALSE)</f>
        <v>#N/A</v>
      </c>
      <c r="BF46" s="93" t="s">
        <v>12</v>
      </c>
      <c r="BG46" s="52" t="e">
        <f>VLOOKUP(2,AS45:AW48,5,FALSE)</f>
        <v>#N/A</v>
      </c>
      <c r="BH46" s="81" t="s">
        <v>25</v>
      </c>
      <c r="BI46" s="85"/>
      <c r="BJ46" s="85">
        <f>IF(E46&gt;G46,IF(Spielplan!E46&gt;Spielplan!G46,Punktemodus!$B$3,0),0)</f>
        <v>0</v>
      </c>
      <c r="BK46" s="85">
        <f>IF(E46=G46,IF(Spielplan!E46=Spielplan!G46,Punktemodus!$B$3,0),0)</f>
        <v>10</v>
      </c>
      <c r="BL46" s="85">
        <f>IF(E46&lt;G46,IF(Spielplan!E46&lt;Spielplan!G46,Punktemodus!$B$3,0),0)</f>
        <v>0</v>
      </c>
      <c r="BM46" s="85">
        <f>IF(E46=Spielplan!E46,IF(G46=Spielplan!G46,Punktemodus!$B$5,0),0)</f>
        <v>3</v>
      </c>
      <c r="BN46" s="85">
        <f>IF(E46=Spielplan!E46,Punktemodus!$B$7,0)</f>
        <v>1</v>
      </c>
      <c r="BO46" s="85">
        <f>IF(G46=Spielplan!G46,Punktemodus!$B$7,0)</f>
        <v>1</v>
      </c>
      <c r="BP46" s="137">
        <f>IF(Spielplan!E46="",0,SUM(BJ46:BO46))</f>
        <v>0</v>
      </c>
      <c r="BQ46" s="85"/>
      <c r="BR46" s="141"/>
      <c r="BS46" s="142"/>
      <c r="BT46" s="155"/>
      <c r="BU46" s="154" t="s">
        <v>120</v>
      </c>
      <c r="BV46" s="155"/>
      <c r="BW46" s="155"/>
      <c r="BX46" s="351"/>
      <c r="BY46" s="351"/>
      <c r="BZ46" s="352"/>
      <c r="CA46" s="155"/>
      <c r="CB46" s="155"/>
      <c r="CC46" s="155"/>
      <c r="CD46" s="155"/>
      <c r="CE46" s="351"/>
      <c r="CF46" s="351"/>
      <c r="CG46" s="155"/>
      <c r="CH46" s="155"/>
      <c r="CI46" s="155"/>
      <c r="CJ46" s="351"/>
      <c r="CK46" s="155"/>
      <c r="CL46" s="155"/>
      <c r="CM46" s="155"/>
      <c r="CN46" s="155"/>
      <c r="CO46" s="351"/>
      <c r="CP46" s="155"/>
      <c r="CQ46" s="155"/>
      <c r="CR46" s="155"/>
      <c r="CS46" s="351"/>
      <c r="CT46" s="155"/>
      <c r="CU46" s="134"/>
      <c r="CV46" s="134"/>
      <c r="CW46" s="134"/>
    </row>
    <row r="47" spans="1:101" ht="18.75" customHeight="1" thickBot="1" x14ac:dyDescent="0.3">
      <c r="A47" s="60"/>
      <c r="B47" s="60"/>
      <c r="C47" s="75" t="str">
        <f>C45</f>
        <v>Uruguay</v>
      </c>
      <c r="D47" s="76"/>
      <c r="E47" s="104"/>
      <c r="F47" s="93"/>
      <c r="G47" s="104"/>
      <c r="H47" s="75" t="str">
        <f>C46</f>
        <v>England</v>
      </c>
      <c r="I47" s="76"/>
      <c r="J47" s="60"/>
      <c r="K47" s="60" t="s">
        <v>87</v>
      </c>
      <c r="L47" s="60">
        <f t="shared" si="12"/>
        <v>0</v>
      </c>
      <c r="M47" s="60">
        <f>IF($E47="",0,IF($E47&gt;$G47,3,IF($E47=G47,1,0)))</f>
        <v>0</v>
      </c>
      <c r="N47" s="60"/>
      <c r="O47" s="60">
        <f>IF($G47="",0,IF($E47&gt;$G47,0,IF($E47=$G47,1,3)))</f>
        <v>0</v>
      </c>
      <c r="P47" s="60"/>
      <c r="Q47" s="60">
        <f>E47</f>
        <v>0</v>
      </c>
      <c r="R47" s="60"/>
      <c r="S47" s="60">
        <f>G47</f>
        <v>0</v>
      </c>
      <c r="T47" s="60"/>
      <c r="U47" s="60">
        <f>G47</f>
        <v>0</v>
      </c>
      <c r="V47" s="60"/>
      <c r="W47" s="60">
        <f>E47</f>
        <v>0</v>
      </c>
      <c r="X47" s="60"/>
      <c r="Y47" s="60"/>
      <c r="Z47" s="60">
        <f>O51</f>
        <v>0</v>
      </c>
      <c r="AA47" s="60">
        <f>S51</f>
        <v>0</v>
      </c>
      <c r="AB47" s="60">
        <f>W51</f>
        <v>0</v>
      </c>
      <c r="AC47" s="60">
        <f>AA47-AB47</f>
        <v>0</v>
      </c>
      <c r="AD47" s="60">
        <f>IF(Z47&gt;Z45,-1,0)</f>
        <v>0</v>
      </c>
      <c r="AE47" s="60">
        <f>IF(Z47&gt;Z46,-1,0)</f>
        <v>0</v>
      </c>
      <c r="AF47" s="60">
        <f>IF(Z47&gt;Z48,-1,0)</f>
        <v>0</v>
      </c>
      <c r="AG47" s="60">
        <f>10000-(AJ47*1000+AM47*100+AK47*10)</f>
        <v>10000</v>
      </c>
      <c r="AH47" s="90">
        <f>RANK(AG47,AG45:AG48,1)</f>
        <v>1</v>
      </c>
      <c r="AI47" s="60" t="str">
        <f>C46</f>
        <v>England</v>
      </c>
      <c r="AJ47" s="60">
        <f t="shared" si="13"/>
        <v>0</v>
      </c>
      <c r="AK47" s="60">
        <f t="shared" si="13"/>
        <v>0</v>
      </c>
      <c r="AL47" s="60">
        <f t="shared" si="13"/>
        <v>0</v>
      </c>
      <c r="AM47" s="60">
        <f>AK47-AL47</f>
        <v>0</v>
      </c>
      <c r="AN47" s="187">
        <f>IF(AG45=AG47,IF(E47&gt;G47,AG45-0.1,AG45),AG45)</f>
        <v>10000</v>
      </c>
      <c r="AO47" s="187">
        <f>IF(AG46=AG47,IF(E50&gt;G50,AG46-0.1,AG46),AG46)</f>
        <v>10000</v>
      </c>
      <c r="AP47" s="187"/>
      <c r="AQ47" s="187">
        <f>IF(AG48=AG47,IF(G46&gt;E46,AG48-0.1,AG48),AG48)</f>
        <v>10000</v>
      </c>
      <c r="AR47" s="187">
        <f>AP49</f>
        <v>30000</v>
      </c>
      <c r="AS47" s="90">
        <f>RANK(AR47,AR45:AR48,1)</f>
        <v>1</v>
      </c>
      <c r="AT47" s="60" t="str">
        <f t="shared" si="14"/>
        <v>England</v>
      </c>
      <c r="AU47" s="60">
        <f t="shared" si="14"/>
        <v>0</v>
      </c>
      <c r="AV47" s="60">
        <f t="shared" si="14"/>
        <v>0</v>
      </c>
      <c r="AW47" s="60">
        <f t="shared" si="14"/>
        <v>0</v>
      </c>
      <c r="AX47" s="60"/>
      <c r="AY47" s="60"/>
      <c r="AZ47" s="60"/>
      <c r="BA47" s="113">
        <v>3</v>
      </c>
      <c r="BB47" s="114" t="e">
        <f>VLOOKUP(3,AS45:AT48,2,FALSE)</f>
        <v>#N/A</v>
      </c>
      <c r="BC47" s="115"/>
      <c r="BD47" s="116" t="e">
        <f>VLOOKUP(3,AS45:AW48,3,FALSE)</f>
        <v>#N/A</v>
      </c>
      <c r="BE47" s="116" t="e">
        <f>VLOOKUP(3,AS45:AW48,4,FALSE)</f>
        <v>#N/A</v>
      </c>
      <c r="BF47" s="93" t="s">
        <v>12</v>
      </c>
      <c r="BG47" s="116" t="e">
        <f>VLOOKUP(3,AS45:AW48,5,FALSE)</f>
        <v>#N/A</v>
      </c>
      <c r="BH47" s="60"/>
      <c r="BI47" s="60"/>
      <c r="BJ47" s="85">
        <f>IF(E47&gt;G47,IF(Spielplan!E47&gt;Spielplan!G47,Punktemodus!$B$3,0),0)</f>
        <v>0</v>
      </c>
      <c r="BK47" s="85">
        <f>IF(E47=G47,IF(Spielplan!E47=Spielplan!G47,Punktemodus!$B$3,0),0)</f>
        <v>10</v>
      </c>
      <c r="BL47" s="85">
        <f>IF(E47&lt;G47,IF(Spielplan!E47&lt;Spielplan!G47,Punktemodus!$B$3,0),0)</f>
        <v>0</v>
      </c>
      <c r="BM47" s="85">
        <f>IF(E47=Spielplan!E47,IF(G47=Spielplan!G47,Punktemodus!$B$5,0),0)</f>
        <v>3</v>
      </c>
      <c r="BN47" s="85">
        <f>IF(E47=Spielplan!E47,Punktemodus!$B$7,0)</f>
        <v>1</v>
      </c>
      <c r="BO47" s="85">
        <f>IF(G47=Spielplan!G47,Punktemodus!$B$7,0)</f>
        <v>1</v>
      </c>
      <c r="BP47" s="137">
        <f>IF(Spielplan!E47="",0,SUM(BJ47:BO47))</f>
        <v>0</v>
      </c>
      <c r="BQ47" s="85"/>
      <c r="BR47" s="141"/>
      <c r="BS47" s="134"/>
      <c r="BT47" s="134"/>
      <c r="BU47" s="134"/>
      <c r="BV47" s="134"/>
      <c r="BW47" s="155"/>
      <c r="BX47" s="351"/>
      <c r="BY47" s="351"/>
      <c r="BZ47" s="352"/>
      <c r="CA47" s="155"/>
      <c r="CB47" s="155"/>
      <c r="CC47" s="155"/>
      <c r="CD47" s="155"/>
      <c r="CE47" s="351"/>
      <c r="CF47" s="351"/>
      <c r="CG47" s="155"/>
      <c r="CH47" s="155"/>
      <c r="CI47" s="155"/>
      <c r="CJ47" s="351"/>
      <c r="CK47" s="155"/>
      <c r="CL47" s="155"/>
      <c r="CM47" s="155"/>
      <c r="CN47" s="155"/>
      <c r="CO47" s="351"/>
      <c r="CP47" s="155"/>
      <c r="CQ47" s="155"/>
      <c r="CR47" s="155"/>
      <c r="CS47" s="351"/>
      <c r="CT47" s="155"/>
      <c r="CU47" s="134"/>
      <c r="CV47" s="134"/>
      <c r="CW47" s="134"/>
    </row>
    <row r="48" spans="1:101" ht="18.75" customHeight="1" thickBot="1" x14ac:dyDescent="0.3">
      <c r="A48" s="60"/>
      <c r="B48" s="60"/>
      <c r="C48" s="48" t="str">
        <f>H45</f>
        <v>Costa Rica</v>
      </c>
      <c r="D48" s="49"/>
      <c r="E48" s="104"/>
      <c r="F48" s="93"/>
      <c r="G48" s="104"/>
      <c r="H48" s="48" t="str">
        <f>H46</f>
        <v>Italien</v>
      </c>
      <c r="I48" s="49"/>
      <c r="J48" s="60"/>
      <c r="K48" s="60" t="s">
        <v>88</v>
      </c>
      <c r="L48" s="60">
        <f t="shared" si="12"/>
        <v>0</v>
      </c>
      <c r="M48" s="60"/>
      <c r="N48" s="60">
        <f>IF($E48="",0,IF($E48&gt;$G48,3,IF($E48=$G48,1,0)))</f>
        <v>0</v>
      </c>
      <c r="O48" s="60"/>
      <c r="P48" s="60">
        <f>IF($G48="",0,IF($E48&gt;$G48,0,IF($E48=$G48,1,3)))</f>
        <v>0</v>
      </c>
      <c r="Q48" s="60"/>
      <c r="R48" s="60">
        <f>E48</f>
        <v>0</v>
      </c>
      <c r="S48" s="60"/>
      <c r="T48" s="60">
        <f>G48</f>
        <v>0</v>
      </c>
      <c r="U48" s="60"/>
      <c r="V48" s="60">
        <f>G48</f>
        <v>0</v>
      </c>
      <c r="W48" s="60"/>
      <c r="X48" s="60">
        <f>E48</f>
        <v>0</v>
      </c>
      <c r="Y48" s="60"/>
      <c r="Z48" s="60">
        <f>P51</f>
        <v>0</v>
      </c>
      <c r="AA48" s="60">
        <f>T51</f>
        <v>0</v>
      </c>
      <c r="AB48" s="60">
        <f>X51</f>
        <v>0</v>
      </c>
      <c r="AC48" s="60">
        <f>AA48-AB48</f>
        <v>0</v>
      </c>
      <c r="AD48" s="60">
        <f>IF(Z48&gt;Z45,-1,0)</f>
        <v>0</v>
      </c>
      <c r="AE48" s="60">
        <f>IF(Z48&gt;Z46,-1,0)</f>
        <v>0</v>
      </c>
      <c r="AF48" s="60">
        <f>IF(Z48&gt;Z47,-1,0)</f>
        <v>0</v>
      </c>
      <c r="AG48" s="60">
        <f>10000-(AJ48*1000+AM48*100+AK48*10)</f>
        <v>10000</v>
      </c>
      <c r="AH48" s="90">
        <f>RANK(AG48,AG45:AG48,1)</f>
        <v>1</v>
      </c>
      <c r="AI48" s="60" t="str">
        <f>H46</f>
        <v>Italien</v>
      </c>
      <c r="AJ48" s="60">
        <f t="shared" si="13"/>
        <v>0</v>
      </c>
      <c r="AK48" s="60">
        <f t="shared" si="13"/>
        <v>0</v>
      </c>
      <c r="AL48" s="60">
        <f t="shared" si="13"/>
        <v>0</v>
      </c>
      <c r="AM48" s="60">
        <f>AK48-AL48</f>
        <v>0</v>
      </c>
      <c r="AN48" s="187">
        <f>IF(AG45=AG48,IF(E49&gt;G49,AG45-0.1,AG45),AG45)</f>
        <v>10000</v>
      </c>
      <c r="AO48" s="187">
        <f>IF(AG46=AG48,IF(E48&gt;G48,AG46-0.1,AG46),AG46)</f>
        <v>10000</v>
      </c>
      <c r="AP48" s="187">
        <f>IF(AG47=AG48,IF(E46&gt;G46,AG47-0.1,AG47),AG47)</f>
        <v>10000</v>
      </c>
      <c r="AQ48" s="187"/>
      <c r="AR48" s="187">
        <f>AQ49</f>
        <v>30000</v>
      </c>
      <c r="AS48" s="90">
        <f>RANK(AR48,AR45:AR48,1)</f>
        <v>1</v>
      </c>
      <c r="AT48" s="60" t="str">
        <f t="shared" si="14"/>
        <v>Italien</v>
      </c>
      <c r="AU48" s="60">
        <f t="shared" si="14"/>
        <v>0</v>
      </c>
      <c r="AV48" s="60">
        <f t="shared" si="14"/>
        <v>0</v>
      </c>
      <c r="AW48" s="60">
        <f t="shared" si="14"/>
        <v>0</v>
      </c>
      <c r="AX48" s="60"/>
      <c r="AY48" s="60"/>
      <c r="AZ48" s="60"/>
      <c r="BA48" s="113">
        <v>4</v>
      </c>
      <c r="BB48" s="114" t="e">
        <f>VLOOKUP(4,AS45:AT48,2,FALSE)</f>
        <v>#N/A</v>
      </c>
      <c r="BC48" s="115"/>
      <c r="BD48" s="116" t="e">
        <f>VLOOKUP(4,AS45:AW48,3,FALSE)</f>
        <v>#N/A</v>
      </c>
      <c r="BE48" s="116" t="e">
        <f>VLOOKUP(4,AS45:AW48,4,FALSE)</f>
        <v>#N/A</v>
      </c>
      <c r="BF48" s="93" t="s">
        <v>12</v>
      </c>
      <c r="BG48" s="116" t="e">
        <f>VLOOKUP(4,AS45:AW48,5,FALSE)</f>
        <v>#N/A</v>
      </c>
      <c r="BH48" s="60"/>
      <c r="BI48" s="60"/>
      <c r="BJ48" s="85">
        <f>IF(E48&gt;G48,IF(Spielplan!E48&gt;Spielplan!G48,Punktemodus!$B$3,0),0)</f>
        <v>0</v>
      </c>
      <c r="BK48" s="85">
        <f>IF(E48=G48,IF(Spielplan!E48=Spielplan!G48,Punktemodus!$B$3,0),0)</f>
        <v>10</v>
      </c>
      <c r="BL48" s="85">
        <f>IF(E48&lt;G48,IF(Spielplan!E48&lt;Spielplan!G48,Punktemodus!$B$3,0),0)</f>
        <v>0</v>
      </c>
      <c r="BM48" s="85">
        <f>IF(E48=Spielplan!E48,IF(G48=Spielplan!G48,Punktemodus!$B$5,0),0)</f>
        <v>3</v>
      </c>
      <c r="BN48" s="85">
        <f>IF(E48=Spielplan!E48,Punktemodus!$B$7,0)</f>
        <v>1</v>
      </c>
      <c r="BO48" s="85">
        <f>IF(G48=Spielplan!G48,Punktemodus!$B$7,0)</f>
        <v>1</v>
      </c>
      <c r="BP48" s="137">
        <f>IF(Spielplan!E48="",0,SUM(BJ48:BO48))</f>
        <v>0</v>
      </c>
      <c r="BQ48" s="85"/>
      <c r="BR48" s="141"/>
      <c r="BS48" s="143" t="s">
        <v>18</v>
      </c>
      <c r="BT48" s="144" t="str">
        <f>Spielplan!$BL$12</f>
        <v/>
      </c>
      <c r="BU48" s="145"/>
      <c r="BV48" s="146">
        <f>Spielplan!$BN$12</f>
        <v>0</v>
      </c>
      <c r="BW48" s="157"/>
      <c r="BX48" s="158">
        <f>IF(BT12=BT48,Punktemodus!$B$11,0)</f>
        <v>10</v>
      </c>
      <c r="BY48" s="158">
        <f>IF(BT48=BT29,Punktemodus!B13,0)</f>
        <v>5</v>
      </c>
      <c r="BZ48" s="142"/>
      <c r="CA48" s="155"/>
      <c r="CB48" s="154" t="s">
        <v>27</v>
      </c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34"/>
      <c r="CV48" s="134"/>
      <c r="CW48" s="134"/>
    </row>
    <row r="49" spans="1:101" ht="18.75" customHeight="1" thickBot="1" x14ac:dyDescent="0.3">
      <c r="A49" s="60"/>
      <c r="B49" s="60"/>
      <c r="C49" s="75" t="str">
        <f>C45</f>
        <v>Uruguay</v>
      </c>
      <c r="D49" s="76"/>
      <c r="E49" s="104"/>
      <c r="F49" s="93"/>
      <c r="G49" s="104"/>
      <c r="H49" s="75" t="str">
        <f>H46</f>
        <v>Italien</v>
      </c>
      <c r="I49" s="76"/>
      <c r="J49" s="60"/>
      <c r="K49" s="60" t="s">
        <v>89</v>
      </c>
      <c r="L49" s="60">
        <f t="shared" si="12"/>
        <v>0</v>
      </c>
      <c r="M49" s="60">
        <f>IF($E49="",0,IF($E49&gt;$G49,3,IF($E49=G49,1,0)))</f>
        <v>0</v>
      </c>
      <c r="N49" s="60"/>
      <c r="O49" s="60"/>
      <c r="P49" s="60">
        <f>IF($G49="",0,IF($E49&gt;$G49,0,IF($E49=$G49,1,3)))</f>
        <v>0</v>
      </c>
      <c r="Q49" s="60">
        <f>E49</f>
        <v>0</v>
      </c>
      <c r="R49" s="60"/>
      <c r="S49" s="60"/>
      <c r="T49" s="60">
        <f>G49</f>
        <v>0</v>
      </c>
      <c r="U49" s="60">
        <f>G49</f>
        <v>0</v>
      </c>
      <c r="V49" s="60"/>
      <c r="W49" s="60"/>
      <c r="X49" s="60">
        <f>E49</f>
        <v>0</v>
      </c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187">
        <f>SUM(AN45:AN48)</f>
        <v>30000</v>
      </c>
      <c r="AO49" s="187">
        <f>SUM(AO45:AO48)</f>
        <v>30000</v>
      </c>
      <c r="AP49" s="187">
        <f>SUM(AP45:AP48)</f>
        <v>30000</v>
      </c>
      <c r="AQ49" s="187">
        <f>SUM(AQ45:AQ48)</f>
        <v>30000</v>
      </c>
      <c r="AR49" s="187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85">
        <f>IF(E49&gt;G49,IF(Spielplan!E49&gt;Spielplan!G49,Punktemodus!$B$3,0),0)</f>
        <v>0</v>
      </c>
      <c r="BK49" s="85">
        <f>IF(E49=G49,IF(Spielplan!E49=Spielplan!G49,Punktemodus!$B$3,0),0)</f>
        <v>10</v>
      </c>
      <c r="BL49" s="85">
        <f>IF(E49&lt;G49,IF(Spielplan!E49&lt;Spielplan!G49,Punktemodus!$B$3,0),0)</f>
        <v>0</v>
      </c>
      <c r="BM49" s="85">
        <f>IF(E49=Spielplan!E49,IF(G49=Spielplan!G49,Punktemodus!$B$5,0),0)</f>
        <v>3</v>
      </c>
      <c r="BN49" s="85">
        <f>IF(E49=Spielplan!E49,Punktemodus!$B$7,0)</f>
        <v>1</v>
      </c>
      <c r="BO49" s="85">
        <f>IF(G49=Spielplan!G49,Punktemodus!$B$7,0)</f>
        <v>1</v>
      </c>
      <c r="BP49" s="137">
        <f>IF(Spielplan!E49="",0,SUM(BJ49:BO49))</f>
        <v>0</v>
      </c>
      <c r="BQ49" s="60"/>
      <c r="BR49" s="141"/>
      <c r="BS49" s="149" t="s">
        <v>21</v>
      </c>
      <c r="BT49" s="144" t="str">
        <f>Spielplan!$BL$13</f>
        <v/>
      </c>
      <c r="BU49" s="145"/>
      <c r="BV49" s="146">
        <f>Spielplan!$BN$13</f>
        <v>0</v>
      </c>
      <c r="BW49" s="155"/>
      <c r="BX49" s="158">
        <f>IF(BT13=BT49,Punktemodus!$B$11,0)</f>
        <v>10</v>
      </c>
      <c r="BY49" s="158">
        <f>IF(BT49=BT28,Punktemodus!B13,0)</f>
        <v>5</v>
      </c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34"/>
      <c r="CV49" s="134"/>
      <c r="CW49" s="134"/>
    </row>
    <row r="50" spans="1:101" ht="18.75" customHeight="1" thickBot="1" x14ac:dyDescent="0.3">
      <c r="A50" s="60"/>
      <c r="B50" s="60"/>
      <c r="C50" s="48" t="str">
        <f>H45</f>
        <v>Costa Rica</v>
      </c>
      <c r="D50" s="49"/>
      <c r="E50" s="104"/>
      <c r="F50" s="93"/>
      <c r="G50" s="104"/>
      <c r="H50" s="48" t="str">
        <f>C46</f>
        <v>England</v>
      </c>
      <c r="I50" s="49"/>
      <c r="J50" s="60"/>
      <c r="K50" s="60" t="s">
        <v>89</v>
      </c>
      <c r="L50" s="60">
        <f t="shared" si="12"/>
        <v>0</v>
      </c>
      <c r="M50" s="60"/>
      <c r="N50" s="60">
        <f>IF($E50="",0,IF($E50&gt;$G50,3,IF($E50=$G50,1,0)))</f>
        <v>0</v>
      </c>
      <c r="O50" s="60">
        <f>IF($G50="",0,IF($E50&gt;$G50,0,IF($E50=$G50,1,3)))</f>
        <v>0</v>
      </c>
      <c r="P50" s="60"/>
      <c r="Q50" s="60"/>
      <c r="R50" s="60">
        <f>E50</f>
        <v>0</v>
      </c>
      <c r="S50" s="60">
        <f>G50</f>
        <v>0</v>
      </c>
      <c r="T50" s="60"/>
      <c r="U50" s="60"/>
      <c r="V50" s="60">
        <f>G50</f>
        <v>0</v>
      </c>
      <c r="W50" s="60">
        <f>E50</f>
        <v>0</v>
      </c>
      <c r="X50" s="60"/>
      <c r="Y50" s="60"/>
      <c r="Z50" s="60" t="s">
        <v>30</v>
      </c>
      <c r="AA50" s="60"/>
      <c r="AB50" s="60"/>
      <c r="AC50" s="60"/>
      <c r="AD50" s="60"/>
      <c r="AE50" s="60"/>
      <c r="AF50" s="60"/>
      <c r="AG50" s="60" t="b">
        <f>OR(AG45=AG46,AG45=AG47,AG45=AG48,AG46=AG47,AG46=AG48,AG47=AG48)</f>
        <v>1</v>
      </c>
      <c r="AH50" s="60"/>
      <c r="AI50" s="60"/>
      <c r="AJ50" s="60"/>
      <c r="AK50" s="60"/>
      <c r="AL50" s="60"/>
      <c r="AM50" s="60"/>
      <c r="AN50" s="60"/>
      <c r="AO50" s="60" t="s">
        <v>34</v>
      </c>
      <c r="AP50" s="60"/>
      <c r="AQ50" s="60"/>
      <c r="AR50" s="60" t="b">
        <f>OR(AR45=AR46,AR45=AR47,AR45=AR48,AR46=AR47,AR46=AR48,AR47=AR48)</f>
        <v>1</v>
      </c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85">
        <f>IF(E50&gt;G50,IF(Spielplan!E50&gt;Spielplan!G50,Punktemodus!$B$3,0),0)</f>
        <v>0</v>
      </c>
      <c r="BK50" s="85">
        <f>IF(E50=G50,IF(Spielplan!E50=Spielplan!G50,Punktemodus!$B$3,0),0)</f>
        <v>10</v>
      </c>
      <c r="BL50" s="85">
        <f>IF(E50&lt;G50,IF(Spielplan!E50&lt;Spielplan!G50,Punktemodus!$B$3,0),0)</f>
        <v>0</v>
      </c>
      <c r="BM50" s="85">
        <f>IF(E50=Spielplan!E50,IF(G50=Spielplan!G50,Punktemodus!$B$5,0),0)</f>
        <v>3</v>
      </c>
      <c r="BN50" s="85">
        <f>IF(E50=Spielplan!E50,Punktemodus!$B$7,0)</f>
        <v>1</v>
      </c>
      <c r="BO50" s="85">
        <f>IF(G50=Spielplan!G50,Punktemodus!$B$7,0)</f>
        <v>1</v>
      </c>
      <c r="BP50" s="137">
        <f>IF(Spielplan!E50="",0,SUM(BJ50:BO50))</f>
        <v>0</v>
      </c>
      <c r="BQ50" s="60"/>
      <c r="BR50" s="141"/>
      <c r="BS50" s="150"/>
      <c r="BT50" s="134"/>
      <c r="BU50" s="134"/>
      <c r="BV50" s="151"/>
      <c r="BW50" s="157"/>
      <c r="BX50" s="158"/>
      <c r="BY50" s="158"/>
      <c r="BZ50" s="155"/>
      <c r="CA50" s="144" t="str">
        <f>Spielplan!$BS$14</f>
        <v/>
      </c>
      <c r="CB50" s="159"/>
      <c r="CC50" s="146">
        <f>Spielplan!$BU$14</f>
        <v>0</v>
      </c>
      <c r="CD50" s="157"/>
      <c r="CE50" s="155">
        <f>IF(CA50=CA14,Punktemodus!B15,0)</f>
        <v>20</v>
      </c>
      <c r="CF50" s="158">
        <f>IF(OR(CA50=$CA$15,CA50=$CA$22,CA50=$CA$23,CA50=$CA$30,CA50=$CA$31,CA50=$CA$38,CA50=$CA$39),Punktemodus!B17,0)</f>
        <v>10</v>
      </c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34"/>
      <c r="CV50" s="134"/>
      <c r="CW50" s="134"/>
    </row>
    <row r="51" spans="1:101" ht="18.75" customHeight="1" thickBot="1" x14ac:dyDescent="0.3">
      <c r="A51" s="60"/>
      <c r="B51" s="60"/>
      <c r="C51" s="136" t="str">
        <f>IF(G50="","",IF(AR50=TRUE,"Achtung: Fehler in Tabelle!",""))</f>
        <v/>
      </c>
      <c r="D51" s="60"/>
      <c r="E51" s="85"/>
      <c r="F51" s="60"/>
      <c r="G51" s="85"/>
      <c r="H51" s="60"/>
      <c r="I51" s="60"/>
      <c r="J51" s="60"/>
      <c r="K51" s="60"/>
      <c r="L51" s="60"/>
      <c r="M51" s="60">
        <f t="shared" ref="M51:X51" si="15">SUM(M45:M50)</f>
        <v>0</v>
      </c>
      <c r="N51" s="60">
        <f t="shared" si="15"/>
        <v>0</v>
      </c>
      <c r="O51" s="60">
        <f t="shared" si="15"/>
        <v>0</v>
      </c>
      <c r="P51" s="60">
        <f t="shared" si="15"/>
        <v>0</v>
      </c>
      <c r="Q51" s="60">
        <f t="shared" si="15"/>
        <v>0</v>
      </c>
      <c r="R51" s="60">
        <f t="shared" si="15"/>
        <v>0</v>
      </c>
      <c r="S51" s="60">
        <f t="shared" si="15"/>
        <v>0</v>
      </c>
      <c r="T51" s="60">
        <f t="shared" si="15"/>
        <v>0</v>
      </c>
      <c r="U51" s="60">
        <f t="shared" si="15"/>
        <v>0</v>
      </c>
      <c r="V51" s="60">
        <f t="shared" si="15"/>
        <v>0</v>
      </c>
      <c r="W51" s="60">
        <f t="shared" si="15"/>
        <v>0</v>
      </c>
      <c r="X51" s="60">
        <f t="shared" si="15"/>
        <v>0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160">
        <f>SUM(BP45:BP50)</f>
        <v>0</v>
      </c>
      <c r="BQ51" s="60"/>
      <c r="BR51" s="141"/>
      <c r="BS51" s="152"/>
      <c r="BT51" s="134"/>
      <c r="BU51" s="134"/>
      <c r="BV51" s="151"/>
      <c r="BW51" s="157"/>
      <c r="BX51" s="158"/>
      <c r="BY51" s="158"/>
      <c r="BZ51" s="155"/>
      <c r="CA51" s="144" t="str">
        <f>Spielplan!$BS$15</f>
        <v/>
      </c>
      <c r="CB51" s="159"/>
      <c r="CC51" s="146">
        <f>Spielplan!$BU$15</f>
        <v>0</v>
      </c>
      <c r="CD51" s="155"/>
      <c r="CE51" s="155">
        <f>IF(CA51=CA15,Punktemodus!B15,0)</f>
        <v>20</v>
      </c>
      <c r="CF51" s="158">
        <f>IF(OR(CA51=$CA$14,CA51=$CA$22,CA51=$CA$23,CA51=$CA$30,CA51=$CA$31,CA51=$CA$38,CA51=$CA$39),Punktemodus!B17,0)</f>
        <v>10</v>
      </c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34"/>
      <c r="CV51" s="134"/>
      <c r="CW51" s="134"/>
    </row>
    <row r="52" spans="1:101" ht="18.75" customHeight="1" thickBot="1" x14ac:dyDescent="0.3">
      <c r="A52" s="60"/>
      <c r="B52" s="60"/>
      <c r="C52" s="60"/>
      <c r="D52" s="60"/>
      <c r="E52" s="85"/>
      <c r="F52" s="60"/>
      <c r="G52" s="85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138"/>
      <c r="BQ52" s="60"/>
      <c r="BR52" s="141"/>
      <c r="BS52" s="153" t="s">
        <v>22</v>
      </c>
      <c r="BT52" s="144" t="str">
        <f>Spielplan!$BL$16</f>
        <v/>
      </c>
      <c r="BU52" s="145"/>
      <c r="BV52" s="146">
        <f>Spielplan!$BN$16</f>
        <v>0</v>
      </c>
      <c r="BW52" s="155"/>
      <c r="BX52" s="158">
        <f>IF(BT16=BT52,Punktemodus!$B$11,0)</f>
        <v>10</v>
      </c>
      <c r="BY52" s="158">
        <f>IF(BT52=BT33,Punktemodus!B13,0)</f>
        <v>5</v>
      </c>
      <c r="BZ52" s="155"/>
      <c r="CA52" s="155"/>
      <c r="CB52" s="155"/>
      <c r="CC52" s="155"/>
      <c r="CD52" s="155"/>
      <c r="CE52" s="155"/>
      <c r="CF52" s="154"/>
      <c r="CG52" s="154" t="s">
        <v>28</v>
      </c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34"/>
      <c r="CV52" s="134"/>
      <c r="CW52" s="134"/>
    </row>
    <row r="53" spans="1:101" ht="18.75" customHeight="1" thickBot="1" x14ac:dyDescent="0.25">
      <c r="A53" s="60"/>
      <c r="B53" s="60"/>
      <c r="C53" s="60"/>
      <c r="D53" s="60"/>
      <c r="E53" s="85"/>
      <c r="F53" s="60"/>
      <c r="G53" s="85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138"/>
      <c r="BQ53" s="60"/>
      <c r="BR53" s="141"/>
      <c r="BS53" s="149" t="s">
        <v>25</v>
      </c>
      <c r="BT53" s="144" t="str">
        <f>Spielplan!$BL$17</f>
        <v/>
      </c>
      <c r="BU53" s="145"/>
      <c r="BV53" s="146">
        <f>Spielplan!$BN$17</f>
        <v>0</v>
      </c>
      <c r="BW53" s="155"/>
      <c r="BX53" s="158">
        <f>IF(BT17=BT53,Punktemodus!$B$11,0)</f>
        <v>10</v>
      </c>
      <c r="BY53" s="158">
        <f>IF(BT53=BT32,Punktemodus!B13,0)</f>
        <v>5</v>
      </c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34"/>
      <c r="CV53" s="134"/>
      <c r="CW53" s="134"/>
    </row>
    <row r="54" spans="1:101" ht="18.75" customHeight="1" thickBot="1" x14ac:dyDescent="0.3">
      <c r="A54" s="60"/>
      <c r="B54" s="60"/>
      <c r="C54" s="88" t="s">
        <v>90</v>
      </c>
      <c r="D54" s="60"/>
      <c r="E54" s="85"/>
      <c r="F54" s="60"/>
      <c r="G54" s="85"/>
      <c r="H54" s="60"/>
      <c r="I54" s="60"/>
      <c r="J54" s="60"/>
      <c r="K54" s="60"/>
      <c r="L54" s="60"/>
      <c r="M54" s="60" t="s">
        <v>4</v>
      </c>
      <c r="N54" s="60"/>
      <c r="O54" s="60"/>
      <c r="P54" s="60"/>
      <c r="Q54" s="60" t="s">
        <v>6</v>
      </c>
      <c r="R54" s="60"/>
      <c r="S54" s="60"/>
      <c r="T54" s="60"/>
      <c r="U54" s="60" t="s">
        <v>7</v>
      </c>
      <c r="V54" s="60"/>
      <c r="W54" s="60"/>
      <c r="X54" s="60"/>
      <c r="Y54" s="60"/>
      <c r="Z54" s="60" t="s">
        <v>4</v>
      </c>
      <c r="AA54" s="60" t="s">
        <v>5</v>
      </c>
      <c r="AB54" s="60"/>
      <c r="AC54" s="60"/>
      <c r="AD54" s="60" t="s">
        <v>9</v>
      </c>
      <c r="AE54" s="60"/>
      <c r="AF54" s="60"/>
      <c r="AG54" s="60"/>
      <c r="AH54" s="60" t="s">
        <v>32</v>
      </c>
      <c r="AI54" s="60"/>
      <c r="AJ54" s="60"/>
      <c r="AK54" s="60"/>
      <c r="AL54" s="60"/>
      <c r="AM54" s="60"/>
      <c r="AN54" s="60" t="s">
        <v>35</v>
      </c>
      <c r="AO54" s="60"/>
      <c r="AP54" s="60"/>
      <c r="AQ54" s="60"/>
      <c r="AR54" s="60"/>
      <c r="AS54" s="60" t="s">
        <v>33</v>
      </c>
      <c r="AT54" s="60"/>
      <c r="AU54" s="60"/>
      <c r="AV54" s="60"/>
      <c r="AW54" s="60"/>
      <c r="AX54" s="60"/>
      <c r="AY54" s="60"/>
      <c r="AZ54" s="60"/>
      <c r="BA54" s="89" t="s">
        <v>10</v>
      </c>
      <c r="BB54" s="60"/>
      <c r="BC54" s="90" t="s">
        <v>4</v>
      </c>
      <c r="BD54" s="60"/>
      <c r="BE54" s="61" t="s">
        <v>5</v>
      </c>
      <c r="BF54" s="60"/>
      <c r="BG54" s="60"/>
      <c r="BH54" s="60"/>
      <c r="BI54" s="85"/>
      <c r="BJ54" s="60"/>
      <c r="BK54" s="60"/>
      <c r="BL54" s="60"/>
      <c r="BM54" s="60"/>
      <c r="BN54" s="60"/>
      <c r="BO54" s="60"/>
      <c r="BP54" s="138"/>
      <c r="BQ54" s="85"/>
      <c r="BR54" s="141"/>
      <c r="BS54" s="150"/>
      <c r="BT54" s="134"/>
      <c r="BU54" s="134"/>
      <c r="BV54" s="134"/>
      <c r="BW54" s="134"/>
      <c r="BX54" s="148"/>
      <c r="BY54" s="148"/>
      <c r="BZ54" s="134"/>
      <c r="CA54" s="134"/>
      <c r="CB54" s="134"/>
      <c r="CC54" s="134"/>
      <c r="CD54" s="134"/>
      <c r="CE54" s="134"/>
      <c r="CF54" s="144" t="str">
        <f>Spielplan!$BX$18</f>
        <v/>
      </c>
      <c r="CG54" s="145"/>
      <c r="CH54" s="146">
        <f>Spielplan!$BZ$18</f>
        <v>0</v>
      </c>
      <c r="CI54" s="134"/>
      <c r="CJ54" s="134">
        <f>IF(OR(CF54=$CF$18,CF54=$CF$19,CF54=$CF$34,CF54=$CF$35),Punktemodus!$B$19,0)</f>
        <v>30</v>
      </c>
      <c r="CK54" s="134"/>
      <c r="CL54" s="134"/>
      <c r="CM54" s="134"/>
      <c r="CN54" s="134"/>
      <c r="CO54" s="134"/>
      <c r="CP54" s="134"/>
      <c r="CQ54" s="134"/>
      <c r="CR54" s="134"/>
      <c r="CS54" s="134">
        <f>IF(CQ59=CQ23,Punktemodus!B23,0)</f>
        <v>50</v>
      </c>
      <c r="CT54" s="134"/>
      <c r="CU54" s="134"/>
      <c r="CV54" s="134"/>
      <c r="CW54" s="134"/>
    </row>
    <row r="55" spans="1:101" ht="18.75" customHeight="1" thickBot="1" x14ac:dyDescent="0.25">
      <c r="A55" s="60"/>
      <c r="B55" s="60"/>
      <c r="C55" s="92"/>
      <c r="D55" s="60"/>
      <c r="E55" s="85"/>
      <c r="F55" s="60"/>
      <c r="G55" s="85"/>
      <c r="H55" s="60"/>
      <c r="I55" s="60"/>
      <c r="J55" s="60"/>
      <c r="K55" s="60"/>
      <c r="L55" s="60"/>
      <c r="M55" s="60" t="s">
        <v>0</v>
      </c>
      <c r="N55" s="60" t="s">
        <v>1</v>
      </c>
      <c r="O55" s="60" t="s">
        <v>2</v>
      </c>
      <c r="P55" s="60" t="s">
        <v>3</v>
      </c>
      <c r="Q55" s="60" t="s">
        <v>0</v>
      </c>
      <c r="R55" s="60" t="s">
        <v>1</v>
      </c>
      <c r="S55" s="60" t="s">
        <v>2</v>
      </c>
      <c r="T55" s="60" t="s">
        <v>3</v>
      </c>
      <c r="U55" s="60" t="s">
        <v>0</v>
      </c>
      <c r="V55" s="60" t="s">
        <v>1</v>
      </c>
      <c r="W55" s="60" t="s">
        <v>2</v>
      </c>
      <c r="X55" s="60" t="s">
        <v>3</v>
      </c>
      <c r="Y55" s="60"/>
      <c r="Z55" s="60" t="s">
        <v>8</v>
      </c>
      <c r="AA55" s="60"/>
      <c r="AB55" s="60"/>
      <c r="AC55" s="60"/>
      <c r="AD55" s="60"/>
      <c r="AE55" s="60"/>
      <c r="AF55" s="60"/>
      <c r="AG55" s="60"/>
      <c r="AH55" s="60" t="s">
        <v>31</v>
      </c>
      <c r="AI55" s="60"/>
      <c r="AJ55" s="60"/>
      <c r="AK55" s="60"/>
      <c r="AL55" s="60"/>
      <c r="AM55" s="60"/>
      <c r="AN55" s="60" t="str">
        <f>AI56</f>
        <v>Schweiz</v>
      </c>
      <c r="AO55" s="60" t="str">
        <f>AI57</f>
        <v>Ecuador</v>
      </c>
      <c r="AP55" s="60" t="str">
        <f>AI58</f>
        <v>Frankreich</v>
      </c>
      <c r="AQ55" s="60" t="str">
        <f>AI59</f>
        <v>Honduras</v>
      </c>
      <c r="AR55" s="60"/>
      <c r="AS55" s="60" t="s">
        <v>31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85"/>
      <c r="BJ55" s="85"/>
      <c r="BK55" s="85"/>
      <c r="BL55" s="85"/>
      <c r="BM55" s="85"/>
      <c r="BN55" s="85"/>
      <c r="BO55" s="85"/>
      <c r="BP55" s="137"/>
      <c r="BQ55" s="85"/>
      <c r="BR55" s="141"/>
      <c r="BS55" s="134"/>
      <c r="BT55" s="134"/>
      <c r="BU55" s="134"/>
      <c r="BV55" s="134"/>
      <c r="BW55" s="134"/>
      <c r="BX55" s="148"/>
      <c r="BY55" s="148"/>
      <c r="BZ55" s="134"/>
      <c r="CA55" s="134"/>
      <c r="CB55" s="134"/>
      <c r="CC55" s="134"/>
      <c r="CD55" s="134"/>
      <c r="CE55" s="134"/>
      <c r="CF55" s="144" t="str">
        <f>Spielplan!$BX$19</f>
        <v/>
      </c>
      <c r="CG55" s="145"/>
      <c r="CH55" s="146">
        <f>Spielplan!$BZ$19</f>
        <v>0</v>
      </c>
      <c r="CI55" s="134"/>
      <c r="CJ55" s="134">
        <f>IF(OR(CF55=$CF$18,CF55=$CF$19,CF55=$CF$34,CF55=$CF$35),Punktemodus!$B$19,0)</f>
        <v>30</v>
      </c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</row>
    <row r="56" spans="1:101" ht="18.75" customHeight="1" thickBot="1" x14ac:dyDescent="0.3">
      <c r="A56" s="60"/>
      <c r="B56" s="60"/>
      <c r="C56" s="191" t="str">
        <f>Spielplan!$C56</f>
        <v>Schweiz</v>
      </c>
      <c r="D56" s="192"/>
      <c r="E56" s="104"/>
      <c r="F56" s="93"/>
      <c r="G56" s="104"/>
      <c r="H56" s="191" t="str">
        <f>Spielplan!$H$56</f>
        <v>Ecuador</v>
      </c>
      <c r="I56" s="192"/>
      <c r="J56" s="60"/>
      <c r="K56" s="60" t="s">
        <v>96</v>
      </c>
      <c r="L56" s="60">
        <f t="shared" ref="L56:L61" si="16">IF(E56-G56&gt;0,1,IF(G56=E56,0,-1))</f>
        <v>0</v>
      </c>
      <c r="M56" s="60">
        <f>IF($E56="",0,IF($E56&gt;$G56,3,IF($E56=G56,1,0)))</f>
        <v>0</v>
      </c>
      <c r="N56" s="60">
        <f>IF($G56="",0,IF($E56&gt;$G56,0,IF($E56=G56,1,3)))</f>
        <v>0</v>
      </c>
      <c r="O56" s="60"/>
      <c r="P56" s="60"/>
      <c r="Q56" s="60">
        <f>E56</f>
        <v>0</v>
      </c>
      <c r="R56" s="60">
        <f>G56</f>
        <v>0</v>
      </c>
      <c r="S56" s="60"/>
      <c r="T56" s="60"/>
      <c r="U56" s="60">
        <f>G56</f>
        <v>0</v>
      </c>
      <c r="V56" s="60">
        <f>E56</f>
        <v>0</v>
      </c>
      <c r="W56" s="60"/>
      <c r="X56" s="60"/>
      <c r="Y56" s="60"/>
      <c r="Z56" s="60">
        <f>M62</f>
        <v>0</v>
      </c>
      <c r="AA56" s="60">
        <f>Q62</f>
        <v>0</v>
      </c>
      <c r="AB56" s="60">
        <f>U62</f>
        <v>0</v>
      </c>
      <c r="AC56" s="60">
        <f>AA56-AB56</f>
        <v>0</v>
      </c>
      <c r="AD56" s="60">
        <f>IF(Z56&gt;Z57,-1,0)</f>
        <v>0</v>
      </c>
      <c r="AE56" s="60">
        <f>IF(Z56&gt;Z58,-1,0)</f>
        <v>0</v>
      </c>
      <c r="AF56" s="60">
        <f>IF(Z56&gt;Z59,-1,0)</f>
        <v>0</v>
      </c>
      <c r="AG56" s="60">
        <f>10000-(AJ56*1000+AM56*100+AK56*10)</f>
        <v>10000</v>
      </c>
      <c r="AH56" s="90">
        <f>RANK(AG56,AG56:AG59,1)</f>
        <v>1</v>
      </c>
      <c r="AI56" s="60" t="str">
        <f>C56</f>
        <v>Schweiz</v>
      </c>
      <c r="AJ56" s="60">
        <f t="shared" ref="AJ56:AL59" si="17">Z56</f>
        <v>0</v>
      </c>
      <c r="AK56" s="60">
        <f t="shared" si="17"/>
        <v>0</v>
      </c>
      <c r="AL56" s="60">
        <f t="shared" si="17"/>
        <v>0</v>
      </c>
      <c r="AM56" s="60">
        <f>AK56-AL56</f>
        <v>0</v>
      </c>
      <c r="AN56" s="187"/>
      <c r="AO56" s="187">
        <f>IF(AG57=AG56,IF(G56&gt;E56,AG57-0.1,AG57),AG57)</f>
        <v>10000</v>
      </c>
      <c r="AP56" s="187">
        <f>IF(AG58=AG56,IF(G58&gt;E58,AG58-0.1,AG58),AG58)</f>
        <v>10000</v>
      </c>
      <c r="AQ56" s="187">
        <f>IF(AG59=AG56,IF(G60&gt;E60,AG59-0.1,AG59),AG59)</f>
        <v>10000</v>
      </c>
      <c r="AR56" s="187">
        <f>AN60</f>
        <v>30000</v>
      </c>
      <c r="AS56" s="90">
        <f>RANK(AR56,AR56:AR59,1)</f>
        <v>1</v>
      </c>
      <c r="AT56" s="60" t="str">
        <f t="shared" ref="AT56:AW59" si="18">AI56</f>
        <v>Schweiz</v>
      </c>
      <c r="AU56" s="60">
        <f t="shared" si="18"/>
        <v>0</v>
      </c>
      <c r="AV56" s="60">
        <f t="shared" si="18"/>
        <v>0</v>
      </c>
      <c r="AW56" s="60">
        <f t="shared" si="18"/>
        <v>0</v>
      </c>
      <c r="AX56" s="60"/>
      <c r="AY56" s="60"/>
      <c r="AZ56" s="60"/>
      <c r="BA56" s="195">
        <v>1</v>
      </c>
      <c r="BB56" s="191" t="str">
        <f>VLOOKUP(1,AS56:AT59,2,FALSE)</f>
        <v>Schweiz</v>
      </c>
      <c r="BC56" s="196"/>
      <c r="BD56" s="197">
        <f>VLOOKUP(1,AS56:AW59,3,FALSE)</f>
        <v>0</v>
      </c>
      <c r="BE56" s="198">
        <f>VLOOKUP(1,AS56:AW59,4,FALSE)</f>
        <v>0</v>
      </c>
      <c r="BF56" s="93" t="s">
        <v>12</v>
      </c>
      <c r="BG56" s="198">
        <f>VLOOKUP(1,AS56:AW59,5,FALSE)</f>
        <v>0</v>
      </c>
      <c r="BH56" s="199" t="s">
        <v>121</v>
      </c>
      <c r="BI56" s="85"/>
      <c r="BJ56" s="85">
        <f>IF(E56&gt;G56,IF(Spielplan!E56&gt;Spielplan!G56,Punktemodus!$B$3,0),0)</f>
        <v>0</v>
      </c>
      <c r="BK56" s="85">
        <f>IF(E56=G56,IF(Spielplan!E56=Spielplan!G56,Punktemodus!$B$3,0),0)</f>
        <v>10</v>
      </c>
      <c r="BL56" s="85">
        <f>IF(E56&lt;G56,IF(Spielplan!E56&lt;Spielplan!G56,Punktemodus!$B$3,0),0)</f>
        <v>0</v>
      </c>
      <c r="BM56" s="85">
        <f>IF(E56=Spielplan!E56,IF(G56=Spielplan!G56,Punktemodus!$B$5,0),0)</f>
        <v>3</v>
      </c>
      <c r="BN56" s="85">
        <f>IF(E56=Spielplan!E56,Punktemodus!$B$7,0)</f>
        <v>1</v>
      </c>
      <c r="BO56" s="85">
        <f>IF(G56=Spielplan!G56,Punktemodus!$B$7,0)</f>
        <v>1</v>
      </c>
      <c r="BP56" s="137">
        <f>IF(Spielplan!E56="",0,SUM(BJ56:BO56))</f>
        <v>0</v>
      </c>
      <c r="BQ56" s="85"/>
      <c r="BR56" s="141"/>
      <c r="BS56" s="153" t="s">
        <v>121</v>
      </c>
      <c r="BT56" s="144" t="str">
        <f>Spielplan!$BL$20</f>
        <v/>
      </c>
      <c r="BU56" s="145"/>
      <c r="BV56" s="146">
        <f>Spielplan!$BN$20</f>
        <v>0</v>
      </c>
      <c r="BW56" s="147"/>
      <c r="BX56" s="148">
        <f>IF(BT20=BT56,Punktemodus!$B$11,0)</f>
        <v>10</v>
      </c>
      <c r="BY56" s="148">
        <f>IF(BT56=BT37,Punktemodus!B13,0)</f>
        <v>5</v>
      </c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</row>
    <row r="57" spans="1:101" ht="18.75" customHeight="1" thickBot="1" x14ac:dyDescent="0.3">
      <c r="A57" s="60"/>
      <c r="B57" s="60"/>
      <c r="C57" s="193" t="str">
        <f>Spielplan!$C$57</f>
        <v>Frankreich</v>
      </c>
      <c r="D57" s="194"/>
      <c r="E57" s="104"/>
      <c r="F57" s="93"/>
      <c r="G57" s="104"/>
      <c r="H57" s="193" t="str">
        <f>Spielplan!$H$57</f>
        <v>Honduras</v>
      </c>
      <c r="I57" s="194"/>
      <c r="J57" s="60"/>
      <c r="K57" s="60" t="s">
        <v>97</v>
      </c>
      <c r="L57" s="60">
        <f t="shared" si="16"/>
        <v>0</v>
      </c>
      <c r="M57" s="60"/>
      <c r="N57" s="60"/>
      <c r="O57" s="60">
        <f>IF($E57="",0,IF($E57&gt;$G57,3,IF($E57=$G57,1,0)))</f>
        <v>0</v>
      </c>
      <c r="P57" s="60">
        <f>IF($G57="",0,IF($E57&gt;$G57,0,IF($E57=$G57,1,3)))</f>
        <v>0</v>
      </c>
      <c r="Q57" s="60"/>
      <c r="R57" s="60"/>
      <c r="S57" s="60">
        <f>E57</f>
        <v>0</v>
      </c>
      <c r="T57" s="60">
        <f>G57</f>
        <v>0</v>
      </c>
      <c r="U57" s="60"/>
      <c r="V57" s="60"/>
      <c r="W57" s="60">
        <f>G57</f>
        <v>0</v>
      </c>
      <c r="X57" s="60">
        <f>E57</f>
        <v>0</v>
      </c>
      <c r="Y57" s="60"/>
      <c r="Z57" s="60">
        <f>N62</f>
        <v>0</v>
      </c>
      <c r="AA57" s="60">
        <f>R62</f>
        <v>0</v>
      </c>
      <c r="AB57" s="60">
        <f>V62</f>
        <v>0</v>
      </c>
      <c r="AC57" s="60">
        <f>AA57-AB57</f>
        <v>0</v>
      </c>
      <c r="AD57" s="60">
        <f>IF(Z57&gt;Z56,-1,0)</f>
        <v>0</v>
      </c>
      <c r="AE57" s="60">
        <f>IF(Z57&gt;Z58,-1,0)</f>
        <v>0</v>
      </c>
      <c r="AF57" s="60">
        <f>IF(Z57&gt;Z59,-1,0)</f>
        <v>0</v>
      </c>
      <c r="AG57" s="60">
        <f>10000-(AJ57*1000+AM57*100+AK57*10)</f>
        <v>10000</v>
      </c>
      <c r="AH57" s="90">
        <f>RANK(AG57,AG56:AG59,1)</f>
        <v>1</v>
      </c>
      <c r="AI57" s="60" t="str">
        <f>H56</f>
        <v>Ecuador</v>
      </c>
      <c r="AJ57" s="60">
        <f t="shared" si="17"/>
        <v>0</v>
      </c>
      <c r="AK57" s="60">
        <f t="shared" si="17"/>
        <v>0</v>
      </c>
      <c r="AL57" s="60">
        <f t="shared" si="17"/>
        <v>0</v>
      </c>
      <c r="AM57" s="60">
        <f>AK57-AL57</f>
        <v>0</v>
      </c>
      <c r="AN57" s="187">
        <f>IF(AG56=AG57,IF(E56&gt;G56,AG56-0.1,AG56),AG56)</f>
        <v>10000</v>
      </c>
      <c r="AO57" s="187"/>
      <c r="AP57" s="187">
        <f>IF(AG58=AG57,IF(G61&gt;E61,AG58-0.1,AG58),AG58)</f>
        <v>10000</v>
      </c>
      <c r="AQ57" s="187">
        <f>IF(AG59=AG57,IF(G59&gt;E59,AG59-0.1,AG59),AG59)</f>
        <v>10000</v>
      </c>
      <c r="AR57" s="187">
        <f>AO60</f>
        <v>30000</v>
      </c>
      <c r="AS57" s="90">
        <f>RANK(AR57,AR56:AR59,1)</f>
        <v>1</v>
      </c>
      <c r="AT57" s="60" t="str">
        <f t="shared" si="18"/>
        <v>Ecuador</v>
      </c>
      <c r="AU57" s="60">
        <f t="shared" si="18"/>
        <v>0</v>
      </c>
      <c r="AV57" s="60">
        <f t="shared" si="18"/>
        <v>0</v>
      </c>
      <c r="AW57" s="60">
        <f t="shared" si="18"/>
        <v>0</v>
      </c>
      <c r="AX57" s="60"/>
      <c r="AY57" s="60"/>
      <c r="AZ57" s="60"/>
      <c r="BA57" s="235">
        <v>2</v>
      </c>
      <c r="BB57" s="193" t="e">
        <f>VLOOKUP(2,AS56:AT59,2,FALSE)</f>
        <v>#N/A</v>
      </c>
      <c r="BC57" s="236"/>
      <c r="BD57" s="237" t="e">
        <f>VLOOKUP(2,AS56:AW59,3,FALSE)</f>
        <v>#N/A</v>
      </c>
      <c r="BE57" s="238" t="e">
        <f>VLOOKUP(2,AS56:AW59,4,FALSE)</f>
        <v>#N/A</v>
      </c>
      <c r="BF57" s="93" t="s">
        <v>12</v>
      </c>
      <c r="BG57" s="238" t="e">
        <f>VLOOKUP(2,AS56:AW59,5,FALSE)</f>
        <v>#N/A</v>
      </c>
      <c r="BH57" s="238" t="s">
        <v>127</v>
      </c>
      <c r="BI57" s="85"/>
      <c r="BJ57" s="85">
        <f>IF(E57&gt;G57,IF(Spielplan!E57&gt;Spielplan!G57,Punktemodus!$B$3,0),0)</f>
        <v>0</v>
      </c>
      <c r="BK57" s="85">
        <f>IF(E57=G57,IF(Spielplan!E57=Spielplan!G57,Punktemodus!$B$3,0),0)</f>
        <v>10</v>
      </c>
      <c r="BL57" s="85">
        <f>IF(E57&lt;G57,IF(Spielplan!E57&lt;Spielplan!G57,Punktemodus!$B$3,0),0)</f>
        <v>0</v>
      </c>
      <c r="BM57" s="85">
        <f>IF(E57=Spielplan!E57,IF(G57=Spielplan!G57,Punktemodus!$B$5,0),0)</f>
        <v>3</v>
      </c>
      <c r="BN57" s="85">
        <f>IF(E57=Spielplan!E57,Punktemodus!$B$7,0)</f>
        <v>1</v>
      </c>
      <c r="BO57" s="85">
        <f>IF(G57=Spielplan!G57,Punktemodus!$B$7,0)</f>
        <v>1</v>
      </c>
      <c r="BP57" s="137">
        <f>IF(Spielplan!E57="",0,SUM(BJ57:BO57))</f>
        <v>0</v>
      </c>
      <c r="BQ57" s="85"/>
      <c r="BR57" s="141"/>
      <c r="BS57" s="149" t="s">
        <v>122</v>
      </c>
      <c r="BT57" s="144" t="str">
        <f>Spielplan!$BL$21</f>
        <v/>
      </c>
      <c r="BU57" s="145"/>
      <c r="BV57" s="146">
        <f>Spielplan!$BN$21</f>
        <v>0</v>
      </c>
      <c r="BW57" s="134"/>
      <c r="BX57" s="148">
        <f>IF(BT21=BT57,Punktemodus!$B$11,0)</f>
        <v>10</v>
      </c>
      <c r="BY57" s="148">
        <f>IF(BT57=BT36,Punktemodus!B13,0)</f>
        <v>5</v>
      </c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54" t="s">
        <v>29</v>
      </c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</row>
    <row r="58" spans="1:101" ht="18.75" customHeight="1" thickBot="1" x14ac:dyDescent="0.3">
      <c r="A58" s="60"/>
      <c r="B58" s="60"/>
      <c r="C58" s="191" t="str">
        <f>C56</f>
        <v>Schweiz</v>
      </c>
      <c r="D58" s="192"/>
      <c r="E58" s="104"/>
      <c r="F58" s="93"/>
      <c r="G58" s="104"/>
      <c r="H58" s="191" t="str">
        <f>C57</f>
        <v>Frankreich</v>
      </c>
      <c r="I58" s="192"/>
      <c r="J58" s="60"/>
      <c r="K58" s="60" t="s">
        <v>98</v>
      </c>
      <c r="L58" s="60">
        <f t="shared" si="16"/>
        <v>0</v>
      </c>
      <c r="M58" s="60">
        <f>IF($E58="",0,IF($E58&gt;$G58,3,IF($E58=G58,1,0)))</f>
        <v>0</v>
      </c>
      <c r="N58" s="60"/>
      <c r="O58" s="60">
        <f>IF($G58="",0,IF($E58&gt;$G58,0,IF($E58=$G58,1,3)))</f>
        <v>0</v>
      </c>
      <c r="P58" s="60"/>
      <c r="Q58" s="60">
        <f>E58</f>
        <v>0</v>
      </c>
      <c r="R58" s="60"/>
      <c r="S58" s="60">
        <f>G58</f>
        <v>0</v>
      </c>
      <c r="T58" s="60"/>
      <c r="U58" s="60">
        <f>G58</f>
        <v>0</v>
      </c>
      <c r="V58" s="60"/>
      <c r="W58" s="60">
        <f>E58</f>
        <v>0</v>
      </c>
      <c r="X58" s="60"/>
      <c r="Y58" s="60"/>
      <c r="Z58" s="60">
        <f>O62</f>
        <v>0</v>
      </c>
      <c r="AA58" s="60">
        <f>S62</f>
        <v>0</v>
      </c>
      <c r="AB58" s="60">
        <f>W62</f>
        <v>0</v>
      </c>
      <c r="AC58" s="60">
        <f>AA58-AB58</f>
        <v>0</v>
      </c>
      <c r="AD58" s="60">
        <f>IF(Z58&gt;Z56,-1,0)</f>
        <v>0</v>
      </c>
      <c r="AE58" s="60">
        <f>IF(Z58&gt;Z57,-1,0)</f>
        <v>0</v>
      </c>
      <c r="AF58" s="60">
        <f>IF(Z58&gt;Z59,-1,0)</f>
        <v>0</v>
      </c>
      <c r="AG58" s="60">
        <f>10000-(AJ58*1000+AM58*100+AK58*10)</f>
        <v>10000</v>
      </c>
      <c r="AH58" s="90">
        <f>RANK(AG58,AG56:AG59,1)</f>
        <v>1</v>
      </c>
      <c r="AI58" s="60" t="str">
        <f>C57</f>
        <v>Frankreich</v>
      </c>
      <c r="AJ58" s="60">
        <f t="shared" si="17"/>
        <v>0</v>
      </c>
      <c r="AK58" s="60">
        <f t="shared" si="17"/>
        <v>0</v>
      </c>
      <c r="AL58" s="60">
        <f t="shared" si="17"/>
        <v>0</v>
      </c>
      <c r="AM58" s="60">
        <f>AK58-AL58</f>
        <v>0</v>
      </c>
      <c r="AN58" s="187">
        <f>IF(AG56=AG58,IF(E58&gt;G58,AG56-0.1,AG56),AG56)</f>
        <v>10000</v>
      </c>
      <c r="AO58" s="187">
        <f>IF(AG57=AG58,IF(E61&gt;G61,AG57-0.1,AG57),AG57)</f>
        <v>10000</v>
      </c>
      <c r="AP58" s="187"/>
      <c r="AQ58" s="187">
        <f>IF(AG59=AG58,IF(G57&gt;E57,AG59-0.1,AG59),AG59)</f>
        <v>10000</v>
      </c>
      <c r="AR58" s="187">
        <f>AP60</f>
        <v>30000</v>
      </c>
      <c r="AS58" s="90">
        <f>RANK(AR58,AR56:AR59,1)</f>
        <v>1</v>
      </c>
      <c r="AT58" s="60" t="str">
        <f t="shared" si="18"/>
        <v>Frankreich</v>
      </c>
      <c r="AU58" s="60">
        <f t="shared" si="18"/>
        <v>0</v>
      </c>
      <c r="AV58" s="60">
        <f t="shared" si="18"/>
        <v>0</v>
      </c>
      <c r="AW58" s="60">
        <f t="shared" si="18"/>
        <v>0</v>
      </c>
      <c r="AX58" s="60"/>
      <c r="AY58" s="60"/>
      <c r="AZ58" s="60"/>
      <c r="BA58" s="113">
        <v>3</v>
      </c>
      <c r="BB58" s="114" t="e">
        <f>VLOOKUP(3,AS56:AT59,2,FALSE)</f>
        <v>#N/A</v>
      </c>
      <c r="BC58" s="115"/>
      <c r="BD58" s="116" t="e">
        <f>VLOOKUP(3,AS56:AW59,3,FALSE)</f>
        <v>#N/A</v>
      </c>
      <c r="BE58" s="116" t="e">
        <f>VLOOKUP(3,AS56:AW59,4,FALSE)</f>
        <v>#N/A</v>
      </c>
      <c r="BF58" s="93" t="s">
        <v>12</v>
      </c>
      <c r="BG58" s="116" t="e">
        <f>VLOOKUP(3,AS56:AW59,5,FALSE)</f>
        <v>#N/A</v>
      </c>
      <c r="BH58" s="60"/>
      <c r="BI58" s="85"/>
      <c r="BJ58" s="85">
        <f>IF(E58&gt;G58,IF(Spielplan!E58&gt;Spielplan!G58,Punktemodus!$B$3,0),0)</f>
        <v>0</v>
      </c>
      <c r="BK58" s="85">
        <f>IF(E58=G58,IF(Spielplan!E58=Spielplan!G58,Punktemodus!$B$3,0),0)</f>
        <v>10</v>
      </c>
      <c r="BL58" s="85">
        <f>IF(E58&lt;G58,IF(Spielplan!E58&lt;Spielplan!G58,Punktemodus!$B$3,0),0)</f>
        <v>0</v>
      </c>
      <c r="BM58" s="85">
        <f>IF(E58=Spielplan!E58,IF(G58=Spielplan!G58,Punktemodus!$B$5,0),0)</f>
        <v>3</v>
      </c>
      <c r="BN58" s="85">
        <f>IF(E58=Spielplan!E58,Punktemodus!$B$7,0)</f>
        <v>1</v>
      </c>
      <c r="BO58" s="85">
        <f>IF(G58=Spielplan!G58,Punktemodus!$B$7,0)</f>
        <v>1</v>
      </c>
      <c r="BP58" s="137">
        <f>IF(Spielplan!E58="",0,SUM(BJ58:BO58))</f>
        <v>0</v>
      </c>
      <c r="BQ58" s="85"/>
      <c r="BR58" s="141"/>
      <c r="BS58" s="150"/>
      <c r="BT58" s="134"/>
      <c r="BU58" s="134"/>
      <c r="BV58" s="134"/>
      <c r="BW58" s="134"/>
      <c r="BX58" s="148"/>
      <c r="BY58" s="148"/>
      <c r="BZ58" s="134"/>
      <c r="CA58" s="144" t="str">
        <f>Spielplan!$BS$22</f>
        <v/>
      </c>
      <c r="CB58" s="145"/>
      <c r="CC58" s="146">
        <f>Spielplan!$BU$22</f>
        <v>0</v>
      </c>
      <c r="CD58" s="147"/>
      <c r="CE58" s="134">
        <f>IF(CA58=CA22,Punktemodus!B15,0)</f>
        <v>20</v>
      </c>
      <c r="CF58" s="148">
        <f>IF(OR(CA58=$CA$14,CA58=$CA$15,CA58=$CA$23,CA58=$CA$30,CA58=$CA$31,CA58=$CA$38,CA58=$CA$39),Punktemodus!B17,0)</f>
        <v>10</v>
      </c>
      <c r="CG58" s="134"/>
      <c r="CH58" s="134"/>
      <c r="CI58" s="147"/>
      <c r="CJ58" s="134"/>
      <c r="CK58" s="134"/>
      <c r="CL58" s="134"/>
      <c r="CM58" s="134"/>
      <c r="CN58" s="134"/>
      <c r="CO58" s="134"/>
      <c r="CP58" s="134"/>
      <c r="CQ58" s="155"/>
      <c r="CR58" s="142" t="s">
        <v>130</v>
      </c>
      <c r="CS58" s="155"/>
      <c r="CT58" s="155"/>
      <c r="CU58" s="155"/>
      <c r="CV58" s="155"/>
      <c r="CW58" s="134"/>
    </row>
    <row r="59" spans="1:101" ht="18.75" customHeight="1" thickBot="1" x14ac:dyDescent="0.3">
      <c r="A59" s="60"/>
      <c r="B59" s="60"/>
      <c r="C59" s="193" t="str">
        <f>H56</f>
        <v>Ecuador</v>
      </c>
      <c r="D59" s="194"/>
      <c r="E59" s="104"/>
      <c r="F59" s="93"/>
      <c r="G59" s="104"/>
      <c r="H59" s="193" t="str">
        <f>H57</f>
        <v>Honduras</v>
      </c>
      <c r="I59" s="194"/>
      <c r="J59" s="60"/>
      <c r="K59" s="60" t="s">
        <v>99</v>
      </c>
      <c r="L59" s="60">
        <f t="shared" si="16"/>
        <v>0</v>
      </c>
      <c r="M59" s="60"/>
      <c r="N59" s="60">
        <f>IF($E59="",0,IF($E59&gt;$G59,3,IF($E59=$G59,1,0)))</f>
        <v>0</v>
      </c>
      <c r="O59" s="60"/>
      <c r="P59" s="60">
        <f>IF($G59="",0,IF($E59&gt;$G59,0,IF($E59=$G59,1,3)))</f>
        <v>0</v>
      </c>
      <c r="Q59" s="60"/>
      <c r="R59" s="60">
        <f>E59</f>
        <v>0</v>
      </c>
      <c r="S59" s="60"/>
      <c r="T59" s="60">
        <f>G59</f>
        <v>0</v>
      </c>
      <c r="U59" s="60"/>
      <c r="V59" s="60">
        <f>G59</f>
        <v>0</v>
      </c>
      <c r="W59" s="60"/>
      <c r="X59" s="60">
        <f>E59</f>
        <v>0</v>
      </c>
      <c r="Y59" s="60"/>
      <c r="Z59" s="60">
        <f>P62</f>
        <v>0</v>
      </c>
      <c r="AA59" s="60">
        <f>T62</f>
        <v>0</v>
      </c>
      <c r="AB59" s="60">
        <f>X62</f>
        <v>0</v>
      </c>
      <c r="AC59" s="60">
        <f>AA59-AB59</f>
        <v>0</v>
      </c>
      <c r="AD59" s="60">
        <f>IF(Z59&gt;Z56,-1,0)</f>
        <v>0</v>
      </c>
      <c r="AE59" s="60">
        <f>IF(Z59&gt;Z57,-1,0)</f>
        <v>0</v>
      </c>
      <c r="AF59" s="60">
        <f>IF(Z59&gt;Z58,-1,0)</f>
        <v>0</v>
      </c>
      <c r="AG59" s="60">
        <f>10000-(AJ59*1000+AM59*100+AK59*10)</f>
        <v>10000</v>
      </c>
      <c r="AH59" s="90">
        <f>RANK(AG59,AG56:AG59,1)</f>
        <v>1</v>
      </c>
      <c r="AI59" s="60" t="str">
        <f>H57</f>
        <v>Honduras</v>
      </c>
      <c r="AJ59" s="60">
        <f t="shared" si="17"/>
        <v>0</v>
      </c>
      <c r="AK59" s="60">
        <f t="shared" si="17"/>
        <v>0</v>
      </c>
      <c r="AL59" s="60">
        <f t="shared" si="17"/>
        <v>0</v>
      </c>
      <c r="AM59" s="60">
        <f>AK59-AL59</f>
        <v>0</v>
      </c>
      <c r="AN59" s="187">
        <f>IF(AG56=AG59,IF(E60&gt;G60,AG56-0.1,AG56),AG56)</f>
        <v>10000</v>
      </c>
      <c r="AO59" s="187">
        <f>IF(AG57=AG59,IF(E59&gt;G59,AG57-0.1,AG57),AG57)</f>
        <v>10000</v>
      </c>
      <c r="AP59" s="187">
        <f>IF(AG58=AG59,IF(E57&gt;G57,AG58-0.1,AG58),AG58)</f>
        <v>10000</v>
      </c>
      <c r="AQ59" s="187"/>
      <c r="AR59" s="187">
        <f>AQ60</f>
        <v>30000</v>
      </c>
      <c r="AS59" s="90">
        <f>RANK(AR59,AR56:AR59,1)</f>
        <v>1</v>
      </c>
      <c r="AT59" s="60" t="str">
        <f t="shared" si="18"/>
        <v>Honduras</v>
      </c>
      <c r="AU59" s="60">
        <f t="shared" si="18"/>
        <v>0</v>
      </c>
      <c r="AV59" s="60">
        <f t="shared" si="18"/>
        <v>0</v>
      </c>
      <c r="AW59" s="60">
        <f t="shared" si="18"/>
        <v>0</v>
      </c>
      <c r="AX59" s="60"/>
      <c r="AY59" s="60"/>
      <c r="AZ59" s="60"/>
      <c r="BA59" s="113">
        <v>4</v>
      </c>
      <c r="BB59" s="114" t="e">
        <f>VLOOKUP(4,AS56:AT59,2,FALSE)</f>
        <v>#N/A</v>
      </c>
      <c r="BC59" s="115"/>
      <c r="BD59" s="116" t="e">
        <f>VLOOKUP(4,AS56:AW59,3,FALSE)</f>
        <v>#N/A</v>
      </c>
      <c r="BE59" s="116" t="e">
        <f>VLOOKUP(4,AS56:AW59,4,FALSE)</f>
        <v>#N/A</v>
      </c>
      <c r="BF59" s="93" t="s">
        <v>12</v>
      </c>
      <c r="BG59" s="116" t="e">
        <f>VLOOKUP(4,AS56:AW59,5,FALSE)</f>
        <v>#N/A</v>
      </c>
      <c r="BH59" s="60"/>
      <c r="BI59" s="85"/>
      <c r="BJ59" s="85">
        <f>IF(E59&gt;G59,IF(Spielplan!E59&gt;Spielplan!G59,Punktemodus!$B$3,0),0)</f>
        <v>0</v>
      </c>
      <c r="BK59" s="85">
        <f>IF(E59=G59,IF(Spielplan!E59=Spielplan!G59,Punktemodus!$B$3,0),0)</f>
        <v>10</v>
      </c>
      <c r="BL59" s="85">
        <f>IF(E59&lt;G59,IF(Spielplan!E59&lt;Spielplan!G59,Punktemodus!$B$3,0),0)</f>
        <v>0</v>
      </c>
      <c r="BM59" s="85">
        <f>IF(E59=Spielplan!E59,IF(G59=Spielplan!G59,Punktemodus!$B$5,0),0)</f>
        <v>3</v>
      </c>
      <c r="BN59" s="85">
        <f>IF(E59=Spielplan!E59,Punktemodus!$B$7,0)</f>
        <v>1</v>
      </c>
      <c r="BO59" s="85">
        <f>IF(G59=Spielplan!G59,Punktemodus!$B$7,0)</f>
        <v>1</v>
      </c>
      <c r="BP59" s="137">
        <f>IF(Spielplan!E59="",0,SUM(BJ59:BO59))</f>
        <v>0</v>
      </c>
      <c r="BQ59" s="85"/>
      <c r="BR59" s="141"/>
      <c r="BS59" s="134"/>
      <c r="BT59" s="134"/>
      <c r="BU59" s="134"/>
      <c r="BV59" s="134"/>
      <c r="BW59" s="134"/>
      <c r="BX59" s="148"/>
      <c r="BY59" s="148"/>
      <c r="BZ59" s="134"/>
      <c r="CA59" s="144" t="str">
        <f>Spielplan!$BS$23</f>
        <v/>
      </c>
      <c r="CB59" s="145"/>
      <c r="CC59" s="146">
        <f>Spielplan!$BU$23</f>
        <v>0</v>
      </c>
      <c r="CD59" s="134"/>
      <c r="CE59" s="134">
        <f>IF(CA59=CA23,Punktemodus!B15,0)</f>
        <v>20</v>
      </c>
      <c r="CF59" s="148">
        <f>IF(OR(CA59=$CA$14,CA59=$CA$15,CA59=$CA$22,CA59=$CA$30,CA59=$CA$31,CA59=$CA$38,CA59=$CA$39),Punktemodus!B17,0)</f>
        <v>10</v>
      </c>
      <c r="CG59" s="134"/>
      <c r="CH59" s="134"/>
      <c r="CI59" s="134"/>
      <c r="CJ59" s="134"/>
      <c r="CK59" s="144" t="str">
        <f>Spielplan!$CC$23</f>
        <v/>
      </c>
      <c r="CL59" s="145"/>
      <c r="CM59" s="146">
        <f>Spielplan!$CE$23</f>
        <v>0</v>
      </c>
      <c r="CN59" s="134"/>
      <c r="CO59" s="134">
        <f>IF(OR(CK59=CK23,CK59=CK24),Punktemodus!B21,0)</f>
        <v>40</v>
      </c>
      <c r="CP59" s="134"/>
      <c r="CQ59" s="370" t="str">
        <f>Spielplan!$CI$23</f>
        <v/>
      </c>
      <c r="CR59" s="371"/>
      <c r="CS59" s="371"/>
      <c r="CT59" s="371"/>
      <c r="CU59" s="371"/>
      <c r="CV59" s="372"/>
      <c r="CW59" s="134"/>
    </row>
    <row r="60" spans="1:101" ht="18.75" customHeight="1" thickBot="1" x14ac:dyDescent="0.3">
      <c r="A60" s="60"/>
      <c r="B60" s="60"/>
      <c r="C60" s="191" t="str">
        <f>C56</f>
        <v>Schweiz</v>
      </c>
      <c r="D60" s="192"/>
      <c r="E60" s="104"/>
      <c r="F60" s="93"/>
      <c r="G60" s="104"/>
      <c r="H60" s="191" t="str">
        <f>H57</f>
        <v>Honduras</v>
      </c>
      <c r="I60" s="192"/>
      <c r="J60" s="60"/>
      <c r="K60" s="60" t="s">
        <v>100</v>
      </c>
      <c r="L60" s="60">
        <f t="shared" si="16"/>
        <v>0</v>
      </c>
      <c r="M60" s="60">
        <f>IF($E60="",0,IF($E60&gt;$G60,3,IF($E60=G60,1,0)))</f>
        <v>0</v>
      </c>
      <c r="N60" s="60"/>
      <c r="O60" s="60"/>
      <c r="P60" s="60">
        <f>IF($G60="",0,IF($E60&gt;$G60,0,IF($E60=$G60,1,3)))</f>
        <v>0</v>
      </c>
      <c r="Q60" s="60">
        <f>E60</f>
        <v>0</v>
      </c>
      <c r="R60" s="60"/>
      <c r="S60" s="60"/>
      <c r="T60" s="60">
        <f>G60</f>
        <v>0</v>
      </c>
      <c r="U60" s="60">
        <f>G60</f>
        <v>0</v>
      </c>
      <c r="V60" s="60"/>
      <c r="W60" s="60"/>
      <c r="X60" s="60">
        <f>E60</f>
        <v>0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187">
        <f>SUM(AN56:AN59)</f>
        <v>30000</v>
      </c>
      <c r="AO60" s="187">
        <f>SUM(AO56:AO59)</f>
        <v>30000</v>
      </c>
      <c r="AP60" s="187">
        <f>SUM(AP56:AP59)</f>
        <v>30000</v>
      </c>
      <c r="AQ60" s="187">
        <f>SUM(AQ56:AQ59)</f>
        <v>30000</v>
      </c>
      <c r="AR60" s="187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85">
        <f>IF(E60&gt;G60,IF(Spielplan!E60&gt;Spielplan!G60,Punktemodus!$B$3,0),0)</f>
        <v>0</v>
      </c>
      <c r="BK60" s="85">
        <f>IF(E60=G60,IF(Spielplan!E60=Spielplan!G60,Punktemodus!$B$3,0),0)</f>
        <v>10</v>
      </c>
      <c r="BL60" s="85">
        <f>IF(E60&lt;G60,IF(Spielplan!E60&lt;Spielplan!G60,Punktemodus!$B$3,0),0)</f>
        <v>0</v>
      </c>
      <c r="BM60" s="85">
        <f>IF(E60=Spielplan!E60,IF(G60=Spielplan!G60,Punktemodus!$B$5,0),0)</f>
        <v>3</v>
      </c>
      <c r="BN60" s="85">
        <f>IF(E60=Spielplan!E60,Punktemodus!$B$7,0)</f>
        <v>1</v>
      </c>
      <c r="BO60" s="85">
        <f>IF(G60=Spielplan!G60,Punktemodus!$B$7,0)</f>
        <v>1</v>
      </c>
      <c r="BP60" s="137">
        <f>IF(Spielplan!E60="",0,SUM(BJ60:BO60))</f>
        <v>0</v>
      </c>
      <c r="BQ60" s="60"/>
      <c r="BR60" s="141"/>
      <c r="BS60" s="153" t="s">
        <v>123</v>
      </c>
      <c r="BT60" s="144" t="str">
        <f>Spielplan!$BL$24</f>
        <v/>
      </c>
      <c r="BU60" s="145"/>
      <c r="BV60" s="146">
        <f>Spielplan!$BN$24</f>
        <v>0</v>
      </c>
      <c r="BW60" s="147"/>
      <c r="BX60" s="148">
        <f>IF(BT24=BT60,Punktemodus!$B$11,0)</f>
        <v>10</v>
      </c>
      <c r="BY60" s="148">
        <f>IF(BT60=BT41,Punktemodus!B13,0)</f>
        <v>5</v>
      </c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44" t="str">
        <f>Spielplan!$CC$24</f>
        <v/>
      </c>
      <c r="CL60" s="145"/>
      <c r="CM60" s="146">
        <f>Spielplan!$CE$24</f>
        <v>0</v>
      </c>
      <c r="CN60" s="134"/>
      <c r="CO60" s="134">
        <f>IF(OR(CK60=CK23,CK60=CK24),Punktemodus!B21,0)</f>
        <v>40</v>
      </c>
      <c r="CP60" s="134"/>
      <c r="CQ60" s="373"/>
      <c r="CR60" s="374"/>
      <c r="CS60" s="374"/>
      <c r="CT60" s="374"/>
      <c r="CU60" s="374"/>
      <c r="CV60" s="375"/>
      <c r="CW60" s="134"/>
    </row>
    <row r="61" spans="1:101" ht="18.75" customHeight="1" thickBot="1" x14ac:dyDescent="0.3">
      <c r="A61" s="60"/>
      <c r="B61" s="60"/>
      <c r="C61" s="193" t="str">
        <f>H56</f>
        <v>Ecuador</v>
      </c>
      <c r="D61" s="194"/>
      <c r="E61" s="104"/>
      <c r="F61" s="93"/>
      <c r="G61" s="104"/>
      <c r="H61" s="193" t="str">
        <f>C57</f>
        <v>Frankreich</v>
      </c>
      <c r="I61" s="194"/>
      <c r="J61" s="60"/>
      <c r="K61" s="60" t="s">
        <v>100</v>
      </c>
      <c r="L61" s="60">
        <f t="shared" si="16"/>
        <v>0</v>
      </c>
      <c r="M61" s="60"/>
      <c r="N61" s="60">
        <f>IF($E61="",0,IF($E61&gt;$G61,3,IF($E61=$G61,1,0)))</f>
        <v>0</v>
      </c>
      <c r="O61" s="60">
        <f>IF($G61="",0,IF($E61&gt;$G61,0,IF($E61=$G61,1,3)))</f>
        <v>0</v>
      </c>
      <c r="P61" s="60"/>
      <c r="Q61" s="60"/>
      <c r="R61" s="60">
        <f>E61</f>
        <v>0</v>
      </c>
      <c r="S61" s="60">
        <f>G61</f>
        <v>0</v>
      </c>
      <c r="T61" s="60"/>
      <c r="U61" s="60"/>
      <c r="V61" s="60">
        <f>G61</f>
        <v>0</v>
      </c>
      <c r="W61" s="60">
        <f>E61</f>
        <v>0</v>
      </c>
      <c r="X61" s="60"/>
      <c r="Y61" s="60"/>
      <c r="Z61" s="60" t="s">
        <v>30</v>
      </c>
      <c r="AA61" s="60"/>
      <c r="AB61" s="60"/>
      <c r="AC61" s="60"/>
      <c r="AD61" s="60"/>
      <c r="AE61" s="60"/>
      <c r="AF61" s="60"/>
      <c r="AG61" s="60" t="b">
        <f>OR(AG56=AG57,AG56=AG58,AG56=AG59,AG57=AG58,AG57=AG59,AG58=AG59)</f>
        <v>1</v>
      </c>
      <c r="AH61" s="60"/>
      <c r="AI61" s="60"/>
      <c r="AJ61" s="60"/>
      <c r="AK61" s="60"/>
      <c r="AL61" s="60"/>
      <c r="AM61" s="60"/>
      <c r="AN61" s="60"/>
      <c r="AO61" s="60" t="s">
        <v>34</v>
      </c>
      <c r="AP61" s="60"/>
      <c r="AQ61" s="60"/>
      <c r="AR61" s="60" t="b">
        <f>OR(AR56=AR57,AR56=AR58,AR56=AR59,AR57=AR58,AR57=AR59,AR58=AR59)</f>
        <v>1</v>
      </c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85">
        <f>IF(E61&gt;G61,IF(Spielplan!E61&gt;Spielplan!G61,Punktemodus!$B$3,0),0)</f>
        <v>0</v>
      </c>
      <c r="BK61" s="85">
        <f>IF(E61=G61,IF(Spielplan!E61=Spielplan!G61,Punktemodus!$B$3,0),0)</f>
        <v>10</v>
      </c>
      <c r="BL61" s="85">
        <f>IF(E61&lt;G61,IF(Spielplan!E61&lt;Spielplan!G61,Punktemodus!$B$3,0),0)</f>
        <v>0</v>
      </c>
      <c r="BM61" s="85">
        <f>IF(E61=Spielplan!E61,IF(G61=Spielplan!G61,Punktemodus!$B$5,0),0)</f>
        <v>3</v>
      </c>
      <c r="BN61" s="85">
        <f>IF(E61=Spielplan!E61,Punktemodus!$B$7,0)</f>
        <v>1</v>
      </c>
      <c r="BO61" s="85">
        <f>IF(G61=Spielplan!G61,Punktemodus!$B$7,0)</f>
        <v>1</v>
      </c>
      <c r="BP61" s="137">
        <f>IF(Spielplan!E61="",0,SUM(BJ61:BO61))</f>
        <v>0</v>
      </c>
      <c r="BQ61" s="60"/>
      <c r="BR61" s="141"/>
      <c r="BS61" s="149" t="s">
        <v>124</v>
      </c>
      <c r="BT61" s="144" t="str">
        <f>Spielplan!$BL$25</f>
        <v/>
      </c>
      <c r="BU61" s="145"/>
      <c r="BV61" s="146">
        <f>Spielplan!$BN$25</f>
        <v>0</v>
      </c>
      <c r="BW61" s="134"/>
      <c r="BX61" s="148">
        <f>IF(BT25=BT61,Punktemodus!$B$11,0)</f>
        <v>10</v>
      </c>
      <c r="BY61" s="148">
        <f>IF(BT61=BT40,Punktemodus!B13,0)</f>
        <v>5</v>
      </c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55"/>
      <c r="CR61" s="142" t="s">
        <v>136</v>
      </c>
      <c r="CS61" s="155"/>
      <c r="CT61" s="155"/>
      <c r="CU61" s="155"/>
      <c r="CV61" s="155"/>
      <c r="CW61" s="134"/>
    </row>
    <row r="62" spans="1:101" ht="18.75" customHeight="1" thickBot="1" x14ac:dyDescent="0.25">
      <c r="A62" s="60"/>
      <c r="B62" s="60"/>
      <c r="C62" s="136" t="str">
        <f>IF(G61="","",IF(AR61=TRUE,"Achtung: Fehler in Tabelle!",""))</f>
        <v/>
      </c>
      <c r="D62" s="60"/>
      <c r="E62" s="85"/>
      <c r="F62" s="60"/>
      <c r="G62" s="85"/>
      <c r="H62" s="60"/>
      <c r="I62" s="60"/>
      <c r="J62" s="60"/>
      <c r="K62" s="60"/>
      <c r="L62" s="60"/>
      <c r="M62" s="60">
        <f t="shared" ref="M62:X62" si="19">SUM(M56:M61)</f>
        <v>0</v>
      </c>
      <c r="N62" s="60">
        <f t="shared" si="19"/>
        <v>0</v>
      </c>
      <c r="O62" s="60">
        <f t="shared" si="19"/>
        <v>0</v>
      </c>
      <c r="P62" s="60">
        <f t="shared" si="19"/>
        <v>0</v>
      </c>
      <c r="Q62" s="60">
        <f t="shared" si="19"/>
        <v>0</v>
      </c>
      <c r="R62" s="60">
        <f t="shared" si="19"/>
        <v>0</v>
      </c>
      <c r="S62" s="60">
        <f t="shared" si="19"/>
        <v>0</v>
      </c>
      <c r="T62" s="60">
        <f t="shared" si="19"/>
        <v>0</v>
      </c>
      <c r="U62" s="60">
        <f t="shared" si="19"/>
        <v>0</v>
      </c>
      <c r="V62" s="60">
        <f t="shared" si="19"/>
        <v>0</v>
      </c>
      <c r="W62" s="60">
        <f t="shared" si="19"/>
        <v>0</v>
      </c>
      <c r="X62" s="60">
        <f t="shared" si="19"/>
        <v>0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160">
        <f>SUM(BP56:BP61)</f>
        <v>0</v>
      </c>
      <c r="BQ62" s="60"/>
      <c r="BR62" s="141"/>
      <c r="BS62" s="150"/>
      <c r="BT62" s="134"/>
      <c r="BU62" s="134"/>
      <c r="BV62" s="134"/>
      <c r="BW62" s="134"/>
      <c r="BX62" s="148"/>
      <c r="BY62" s="148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370" t="str">
        <f>Spielplan!$CI$26</f>
        <v/>
      </c>
      <c r="CR62" s="371"/>
      <c r="CS62" s="371"/>
      <c r="CT62" s="371"/>
      <c r="CU62" s="371"/>
      <c r="CV62" s="372"/>
      <c r="CW62" s="134"/>
    </row>
    <row r="63" spans="1:101" ht="18.75" customHeight="1" thickBot="1" x14ac:dyDescent="0.3">
      <c r="A63" s="60"/>
      <c r="B63" s="60"/>
      <c r="C63" s="60"/>
      <c r="D63" s="60"/>
      <c r="E63" s="85"/>
      <c r="F63" s="60"/>
      <c r="G63" s="85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138"/>
      <c r="BQ63" s="60"/>
      <c r="BR63" s="141"/>
      <c r="BS63" s="134"/>
      <c r="BT63" s="134"/>
      <c r="BU63" s="134"/>
      <c r="BV63" s="134"/>
      <c r="BW63" s="134"/>
      <c r="BX63" s="148"/>
      <c r="BY63" s="148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54" t="s">
        <v>131</v>
      </c>
      <c r="CM63" s="134"/>
      <c r="CN63" s="134"/>
      <c r="CO63" s="134"/>
      <c r="CP63" s="134"/>
      <c r="CQ63" s="373"/>
      <c r="CR63" s="374"/>
      <c r="CS63" s="374"/>
      <c r="CT63" s="374"/>
      <c r="CU63" s="374"/>
      <c r="CV63" s="375"/>
      <c r="CW63" s="134"/>
    </row>
    <row r="64" spans="1:101" ht="18.75" customHeight="1" thickBot="1" x14ac:dyDescent="0.3">
      <c r="A64" s="60"/>
      <c r="B64" s="60"/>
      <c r="C64" s="60"/>
      <c r="D64" s="60"/>
      <c r="E64" s="85"/>
      <c r="F64" s="60"/>
      <c r="G64" s="85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138"/>
      <c r="BQ64" s="60"/>
      <c r="BR64" s="141"/>
      <c r="BS64" s="153" t="s">
        <v>20</v>
      </c>
      <c r="BT64" s="144" t="str">
        <f>Spielplan!$BL$28</f>
        <v/>
      </c>
      <c r="BU64" s="145"/>
      <c r="BV64" s="146">
        <f>Spielplan!$BN$28</f>
        <v>0</v>
      </c>
      <c r="BW64" s="147"/>
      <c r="BX64" s="148">
        <f>IF(BT28=BT64,Punktemodus!$B$11,0)</f>
        <v>10</v>
      </c>
      <c r="BY64" s="148">
        <f>IF(BT64=BT13,Punktemodus!B13,0)</f>
        <v>5</v>
      </c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55"/>
      <c r="CR64" s="142" t="s">
        <v>137</v>
      </c>
      <c r="CS64" s="155"/>
      <c r="CT64" s="155"/>
      <c r="CU64" s="155"/>
      <c r="CV64" s="155"/>
      <c r="CW64" s="134"/>
    </row>
    <row r="65" spans="1:101" ht="18.75" customHeight="1" thickBot="1" x14ac:dyDescent="0.3">
      <c r="A65" s="60"/>
      <c r="B65" s="60"/>
      <c r="C65" s="88" t="s">
        <v>91</v>
      </c>
      <c r="D65" s="60"/>
      <c r="E65" s="85"/>
      <c r="F65" s="60"/>
      <c r="G65" s="85"/>
      <c r="H65" s="60"/>
      <c r="I65" s="60"/>
      <c r="J65" s="60"/>
      <c r="K65" s="60"/>
      <c r="L65" s="60"/>
      <c r="M65" s="60" t="s">
        <v>4</v>
      </c>
      <c r="N65" s="60"/>
      <c r="O65" s="60"/>
      <c r="P65" s="60"/>
      <c r="Q65" s="60" t="s">
        <v>6</v>
      </c>
      <c r="R65" s="60"/>
      <c r="S65" s="60"/>
      <c r="T65" s="60"/>
      <c r="U65" s="60" t="s">
        <v>7</v>
      </c>
      <c r="V65" s="60"/>
      <c r="W65" s="60"/>
      <c r="X65" s="60"/>
      <c r="Y65" s="60"/>
      <c r="Z65" s="60" t="s">
        <v>4</v>
      </c>
      <c r="AA65" s="60" t="s">
        <v>5</v>
      </c>
      <c r="AB65" s="60"/>
      <c r="AC65" s="60"/>
      <c r="AD65" s="60" t="s">
        <v>9</v>
      </c>
      <c r="AE65" s="60"/>
      <c r="AF65" s="60"/>
      <c r="AG65" s="60"/>
      <c r="AH65" s="60" t="s">
        <v>32</v>
      </c>
      <c r="AI65" s="60"/>
      <c r="AJ65" s="60"/>
      <c r="AK65" s="60"/>
      <c r="AL65" s="60"/>
      <c r="AM65" s="60"/>
      <c r="AN65" s="60" t="s">
        <v>35</v>
      </c>
      <c r="AO65" s="60"/>
      <c r="AP65" s="60"/>
      <c r="AQ65" s="60"/>
      <c r="AR65" s="60"/>
      <c r="AS65" s="60" t="s">
        <v>33</v>
      </c>
      <c r="AT65" s="60"/>
      <c r="AU65" s="60"/>
      <c r="AV65" s="60"/>
      <c r="AW65" s="60"/>
      <c r="AX65" s="60"/>
      <c r="AY65" s="60"/>
      <c r="AZ65" s="60"/>
      <c r="BA65" s="60"/>
      <c r="BB65" s="89" t="s">
        <v>10</v>
      </c>
      <c r="BC65" s="60"/>
      <c r="BD65" s="90" t="s">
        <v>4</v>
      </c>
      <c r="BE65" s="60"/>
      <c r="BF65" s="61" t="s">
        <v>5</v>
      </c>
      <c r="BG65" s="60"/>
      <c r="BH65" s="60"/>
      <c r="BI65" s="85"/>
      <c r="BJ65" s="60"/>
      <c r="BK65" s="60"/>
      <c r="BL65" s="60"/>
      <c r="BM65" s="60"/>
      <c r="BN65" s="60"/>
      <c r="BO65" s="60"/>
      <c r="BP65" s="138"/>
      <c r="BQ65" s="85"/>
      <c r="BR65" s="141"/>
      <c r="BS65" s="149" t="s">
        <v>125</v>
      </c>
      <c r="BT65" s="144" t="str">
        <f>Spielplan!$BL$29</f>
        <v/>
      </c>
      <c r="BU65" s="145"/>
      <c r="BV65" s="146">
        <f>Spielplan!$BN$29</f>
        <v>0</v>
      </c>
      <c r="BW65" s="134"/>
      <c r="BX65" s="148">
        <f>IF(BT29=BT65,Punktemodus!$B$11,0)</f>
        <v>10</v>
      </c>
      <c r="BY65" s="148">
        <f>IF(BT65=BT12,Punktemodus!B13,0)</f>
        <v>5</v>
      </c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44" t="str">
        <f>Spielplan!$CC$29</f>
        <v/>
      </c>
      <c r="CL65" s="145"/>
      <c r="CM65" s="146">
        <f>Spielplan!$CE$29</f>
        <v>0</v>
      </c>
      <c r="CN65" s="134"/>
      <c r="CO65" s="134"/>
      <c r="CP65" s="134"/>
      <c r="CQ65" s="370" t="str">
        <f>Spielplan!$CI$29</f>
        <v/>
      </c>
      <c r="CR65" s="371"/>
      <c r="CS65" s="371"/>
      <c r="CT65" s="371"/>
      <c r="CU65" s="371"/>
      <c r="CV65" s="372"/>
      <c r="CW65" s="134"/>
    </row>
    <row r="66" spans="1:101" ht="18.75" customHeight="1" thickBot="1" x14ac:dyDescent="0.3">
      <c r="A66" s="60"/>
      <c r="B66" s="60"/>
      <c r="C66" s="60"/>
      <c r="D66" s="60"/>
      <c r="E66" s="85"/>
      <c r="F66" s="60"/>
      <c r="G66" s="85"/>
      <c r="H66" s="60"/>
      <c r="I66" s="60"/>
      <c r="J66" s="60"/>
      <c r="K66" s="60"/>
      <c r="L66" s="60"/>
      <c r="M66" s="60" t="s">
        <v>0</v>
      </c>
      <c r="N66" s="60" t="s">
        <v>1</v>
      </c>
      <c r="O66" s="60" t="s">
        <v>2</v>
      </c>
      <c r="P66" s="60" t="s">
        <v>3</v>
      </c>
      <c r="Q66" s="60" t="s">
        <v>0</v>
      </c>
      <c r="R66" s="60" t="s">
        <v>1</v>
      </c>
      <c r="S66" s="60" t="s">
        <v>2</v>
      </c>
      <c r="T66" s="60" t="s">
        <v>3</v>
      </c>
      <c r="U66" s="60" t="s">
        <v>0</v>
      </c>
      <c r="V66" s="60" t="s">
        <v>1</v>
      </c>
      <c r="W66" s="60" t="s">
        <v>2</v>
      </c>
      <c r="X66" s="60" t="s">
        <v>3</v>
      </c>
      <c r="Y66" s="60"/>
      <c r="Z66" s="60" t="s">
        <v>8</v>
      </c>
      <c r="AA66" s="60"/>
      <c r="AB66" s="60"/>
      <c r="AC66" s="60"/>
      <c r="AD66" s="60"/>
      <c r="AE66" s="60"/>
      <c r="AF66" s="60"/>
      <c r="AG66" s="60"/>
      <c r="AH66" s="60" t="s">
        <v>31</v>
      </c>
      <c r="AI66" s="60"/>
      <c r="AJ66" s="60"/>
      <c r="AK66" s="60"/>
      <c r="AL66" s="60"/>
      <c r="AM66" s="60"/>
      <c r="AN66" s="60" t="str">
        <f>AI67</f>
        <v>Argentinien</v>
      </c>
      <c r="AO66" s="60" t="str">
        <f>AI68</f>
        <v>Bosnien</v>
      </c>
      <c r="AP66" s="60" t="str">
        <f>AI69</f>
        <v>Iran</v>
      </c>
      <c r="AQ66" s="60" t="str">
        <f>AI70</f>
        <v>Nigeria</v>
      </c>
      <c r="AR66" s="60"/>
      <c r="AS66" s="60" t="s">
        <v>31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85"/>
      <c r="BJ66" s="85"/>
      <c r="BK66" s="85"/>
      <c r="BL66" s="85"/>
      <c r="BM66" s="85"/>
      <c r="BN66" s="85"/>
      <c r="BO66" s="85"/>
      <c r="BP66" s="137"/>
      <c r="BQ66" s="85"/>
      <c r="BR66" s="141"/>
      <c r="BS66" s="150"/>
      <c r="BT66" s="134"/>
      <c r="BU66" s="134"/>
      <c r="BV66" s="134"/>
      <c r="BW66" s="134"/>
      <c r="BX66" s="148"/>
      <c r="BY66" s="148"/>
      <c r="BZ66" s="134"/>
      <c r="CA66" s="144" t="str">
        <f>Spielplan!$BS$30</f>
        <v/>
      </c>
      <c r="CB66" s="145"/>
      <c r="CC66" s="146">
        <f>Spielplan!$BU$30</f>
        <v>0</v>
      </c>
      <c r="CD66" s="147"/>
      <c r="CE66" s="134">
        <f>IF(CA66=CA30,Punktemodus!B15,0)</f>
        <v>20</v>
      </c>
      <c r="CF66" s="148">
        <f>IF(OR(CA66=$CA$14,CA66=$CA$15,CA66=$CA$22,CA66=$CA$23,CA66=$CA$31,CA66=$CA$38,CA66=$CA$39),Punktemodus!B17,0)</f>
        <v>10</v>
      </c>
      <c r="CG66" s="134"/>
      <c r="CH66" s="134"/>
      <c r="CI66" s="134"/>
      <c r="CJ66" s="134"/>
      <c r="CK66" s="144" t="str">
        <f>Spielplan!$CC$30</f>
        <v/>
      </c>
      <c r="CL66" s="145"/>
      <c r="CM66" s="146">
        <f>Spielplan!$CE$30</f>
        <v>0</v>
      </c>
      <c r="CN66" s="134"/>
      <c r="CO66" s="134"/>
      <c r="CP66" s="134"/>
      <c r="CQ66" s="373"/>
      <c r="CR66" s="374"/>
      <c r="CS66" s="374"/>
      <c r="CT66" s="374"/>
      <c r="CU66" s="374"/>
      <c r="CV66" s="375"/>
      <c r="CW66" s="134"/>
    </row>
    <row r="67" spans="1:101" ht="18.75" customHeight="1" thickBot="1" x14ac:dyDescent="0.3">
      <c r="A67" s="60"/>
      <c r="B67" s="60"/>
      <c r="C67" s="200" t="str">
        <f>Spielplan!$C$67</f>
        <v>Argentinien</v>
      </c>
      <c r="D67" s="201"/>
      <c r="E67" s="104"/>
      <c r="F67" s="93"/>
      <c r="G67" s="104"/>
      <c r="H67" s="200" t="str">
        <f>Spielplan!$H$67</f>
        <v>Bosnien</v>
      </c>
      <c r="I67" s="201"/>
      <c r="J67" s="60"/>
      <c r="K67" s="60" t="s">
        <v>101</v>
      </c>
      <c r="L67" s="60">
        <f t="shared" ref="L67:L72" si="20">IF(E67-G67&gt;0,1,IF(G67=E67,0,-1))</f>
        <v>0</v>
      </c>
      <c r="M67" s="60">
        <f>IF($E67="",0,IF($E67&gt;$G67,3,IF($E67=G67,1,0)))</f>
        <v>0</v>
      </c>
      <c r="N67" s="60">
        <f>IF($G67="",0,IF($E67&gt;$G67,0,IF($E67=G67,1,3)))</f>
        <v>0</v>
      </c>
      <c r="O67" s="60"/>
      <c r="P67" s="60"/>
      <c r="Q67" s="60">
        <f>E67</f>
        <v>0</v>
      </c>
      <c r="R67" s="60">
        <f>G67</f>
        <v>0</v>
      </c>
      <c r="S67" s="60"/>
      <c r="T67" s="60"/>
      <c r="U67" s="60">
        <f>G67</f>
        <v>0</v>
      </c>
      <c r="V67" s="60">
        <f>E67</f>
        <v>0</v>
      </c>
      <c r="W67" s="60"/>
      <c r="X67" s="60"/>
      <c r="Y67" s="60"/>
      <c r="Z67" s="60">
        <f>M73</f>
        <v>0</v>
      </c>
      <c r="AA67" s="60">
        <f>Q73</f>
        <v>0</v>
      </c>
      <c r="AB67" s="60">
        <f>U73</f>
        <v>0</v>
      </c>
      <c r="AC67" s="60">
        <f>AA67-AB67</f>
        <v>0</v>
      </c>
      <c r="AD67" s="60">
        <f>IF(Z67&gt;Z68,-1,0)</f>
        <v>0</v>
      </c>
      <c r="AE67" s="60">
        <f>IF(Z67&gt;Z69,-1,0)</f>
        <v>0</v>
      </c>
      <c r="AF67" s="60">
        <f>IF(Z67&gt;Z70,-1,0)</f>
        <v>0</v>
      </c>
      <c r="AG67" s="60">
        <f>10000-(AJ67*1000+AM67*100+AK67*10)</f>
        <v>10000</v>
      </c>
      <c r="AH67" s="90">
        <f>RANK(AG67,AG67:AG70,1)</f>
        <v>1</v>
      </c>
      <c r="AI67" s="60" t="str">
        <f>C67</f>
        <v>Argentinien</v>
      </c>
      <c r="AJ67" s="60">
        <f t="shared" ref="AJ67:AL70" si="21">Z67</f>
        <v>0</v>
      </c>
      <c r="AK67" s="60">
        <f t="shared" si="21"/>
        <v>0</v>
      </c>
      <c r="AL67" s="60">
        <f t="shared" si="21"/>
        <v>0</v>
      </c>
      <c r="AM67" s="60">
        <f>AK67-AL67</f>
        <v>0</v>
      </c>
      <c r="AN67" s="187"/>
      <c r="AO67" s="187">
        <f>IF(AG68=AG67,IF(G67&gt;E67,AG68-0.1,AG68),AG68)</f>
        <v>10000</v>
      </c>
      <c r="AP67" s="187">
        <f>IF(AG69=AG67,IF(G69&gt;E69,AG69-0.1,AG69),AG69)</f>
        <v>10000</v>
      </c>
      <c r="AQ67" s="187">
        <f>IF(AG70=AG67,IF(G71&gt;E71,AG70-0.1,AG70),AG70)</f>
        <v>10000</v>
      </c>
      <c r="AR67" s="187">
        <f>AN71</f>
        <v>30000</v>
      </c>
      <c r="AS67" s="90">
        <f>RANK(AR67,AR67:AR70,1)</f>
        <v>1</v>
      </c>
      <c r="AT67" s="60" t="str">
        <f t="shared" ref="AT67:AW70" si="22">AI67</f>
        <v>Argentinien</v>
      </c>
      <c r="AU67" s="60">
        <f t="shared" si="22"/>
        <v>0</v>
      </c>
      <c r="AV67" s="60">
        <f t="shared" si="22"/>
        <v>0</v>
      </c>
      <c r="AW67" s="60">
        <f t="shared" si="22"/>
        <v>0</v>
      </c>
      <c r="AX67" s="60"/>
      <c r="AY67" s="60"/>
      <c r="AZ67" s="60"/>
      <c r="BA67" s="202">
        <v>1</v>
      </c>
      <c r="BB67" s="200" t="str">
        <f>VLOOKUP(1,AS67:AT70,2,FALSE)</f>
        <v>Argentinien</v>
      </c>
      <c r="BC67" s="201"/>
      <c r="BD67" s="203">
        <f>VLOOKUP(1,AS67:AW70,3,FALSE)</f>
        <v>0</v>
      </c>
      <c r="BE67" s="204">
        <f>VLOOKUP(1,AS67:AW70,4,FALSE)</f>
        <v>0</v>
      </c>
      <c r="BF67" s="93" t="s">
        <v>12</v>
      </c>
      <c r="BG67" s="204">
        <f>VLOOKUP(1,AS67:AW70,5,FALSE)</f>
        <v>0</v>
      </c>
      <c r="BH67" s="205" t="s">
        <v>126</v>
      </c>
      <c r="BI67" s="85"/>
      <c r="BJ67" s="85">
        <f>IF(E67&gt;G67,IF(Spielplan!E67&gt;Spielplan!G67,Punktemodus!$B$3,0),0)</f>
        <v>0</v>
      </c>
      <c r="BK67" s="85">
        <f>IF(E67=G67,IF(Spielplan!E67=Spielplan!G67,Punktemodus!$B$3,0),0)</f>
        <v>10</v>
      </c>
      <c r="BL67" s="85">
        <f>IF(E67&lt;G67,IF(Spielplan!E67&lt;Spielplan!G67,Punktemodus!$B$3,0),0)</f>
        <v>0</v>
      </c>
      <c r="BM67" s="85">
        <f>IF(E67=Spielplan!E67,IF(G67=Spielplan!G67,Punktemodus!$B$5,0),0)</f>
        <v>3</v>
      </c>
      <c r="BN67" s="85">
        <f>IF(E67=Spielplan!E67,Punktemodus!$B$7,0)</f>
        <v>1</v>
      </c>
      <c r="BO67" s="85">
        <f>IF(G67=Spielplan!G67,Punktemodus!$B$7,0)</f>
        <v>1</v>
      </c>
      <c r="BP67" s="137">
        <f>IF(Spielplan!E67="",0,SUM(BJ67:BO67))</f>
        <v>0</v>
      </c>
      <c r="BQ67" s="85"/>
      <c r="BR67" s="141"/>
      <c r="BS67" s="134"/>
      <c r="BT67" s="134"/>
      <c r="BU67" s="134"/>
      <c r="BV67" s="134"/>
      <c r="BW67" s="134"/>
      <c r="BX67" s="148"/>
      <c r="BY67" s="148"/>
      <c r="BZ67" s="134"/>
      <c r="CA67" s="144" t="str">
        <f>Spielplan!$BS$31</f>
        <v/>
      </c>
      <c r="CB67" s="145"/>
      <c r="CC67" s="146">
        <f>Spielplan!$BU$31</f>
        <v>0</v>
      </c>
      <c r="CD67" s="134"/>
      <c r="CE67" s="134">
        <f>IF(CA67=CA31,Punktemodus!B15,0)</f>
        <v>20</v>
      </c>
      <c r="CF67" s="148">
        <f>IF(OR(CA67=$CA$14,CA67=$CA$15,CA67=$CA$22,CA67=$CA$23,CA67=$CA$30,CA67=$CA$38,CA67=$CA$39),Punktemodus!B17,0)</f>
        <v>10</v>
      </c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55"/>
      <c r="CR67" s="142" t="s">
        <v>138</v>
      </c>
      <c r="CS67" s="155"/>
      <c r="CT67" s="155"/>
      <c r="CU67" s="155"/>
      <c r="CV67" s="155"/>
      <c r="CW67" s="134"/>
    </row>
    <row r="68" spans="1:101" ht="18.75" customHeight="1" thickBot="1" x14ac:dyDescent="0.3">
      <c r="A68" s="60"/>
      <c r="B68" s="60"/>
      <c r="C68" s="206" t="str">
        <f>Spielplan!$C$68</f>
        <v>Iran</v>
      </c>
      <c r="D68" s="207"/>
      <c r="E68" s="104"/>
      <c r="F68" s="93"/>
      <c r="G68" s="104"/>
      <c r="H68" s="206" t="str">
        <f>Spielplan!$H$68</f>
        <v>Nigeria</v>
      </c>
      <c r="I68" s="207"/>
      <c r="J68" s="60"/>
      <c r="K68" s="60" t="s">
        <v>102</v>
      </c>
      <c r="L68" s="60">
        <f t="shared" si="20"/>
        <v>0</v>
      </c>
      <c r="M68" s="60"/>
      <c r="N68" s="60"/>
      <c r="O68" s="60">
        <f>IF($E68="",0,IF($E68&gt;$G68,3,IF($E68=$G68,1,0)))</f>
        <v>0</v>
      </c>
      <c r="P68" s="60">
        <f>IF($G68="",0,IF($E68&gt;$G68,0,IF($E68=$G68,1,3)))</f>
        <v>0</v>
      </c>
      <c r="Q68" s="60"/>
      <c r="R68" s="60"/>
      <c r="S68" s="60">
        <f>E68</f>
        <v>0</v>
      </c>
      <c r="T68" s="60">
        <f>G68</f>
        <v>0</v>
      </c>
      <c r="U68" s="60"/>
      <c r="V68" s="60"/>
      <c r="W68" s="60">
        <f>G68</f>
        <v>0</v>
      </c>
      <c r="X68" s="60">
        <f>E68</f>
        <v>0</v>
      </c>
      <c r="Y68" s="60"/>
      <c r="Z68" s="60">
        <f>N73</f>
        <v>0</v>
      </c>
      <c r="AA68" s="60">
        <f>R73</f>
        <v>0</v>
      </c>
      <c r="AB68" s="60">
        <f>V73</f>
        <v>0</v>
      </c>
      <c r="AC68" s="60">
        <f>AA68-AB68</f>
        <v>0</v>
      </c>
      <c r="AD68" s="60">
        <f>IF(Z68&gt;Z67,-1,0)</f>
        <v>0</v>
      </c>
      <c r="AE68" s="60">
        <f>IF(Z68&gt;Z69,-1,0)</f>
        <v>0</v>
      </c>
      <c r="AF68" s="60">
        <f>IF(Z68&gt;Z70,-1,0)</f>
        <v>0</v>
      </c>
      <c r="AG68" s="60">
        <f>10000-(AJ68*1000+AM68*100+AK68*10)</f>
        <v>10000</v>
      </c>
      <c r="AH68" s="90">
        <f>RANK(AG68,AG67:AG70,1)</f>
        <v>1</v>
      </c>
      <c r="AI68" s="60" t="str">
        <f>H67</f>
        <v>Bosnien</v>
      </c>
      <c r="AJ68" s="60">
        <f t="shared" si="21"/>
        <v>0</v>
      </c>
      <c r="AK68" s="60">
        <f t="shared" si="21"/>
        <v>0</v>
      </c>
      <c r="AL68" s="60">
        <f t="shared" si="21"/>
        <v>0</v>
      </c>
      <c r="AM68" s="60">
        <f>AK68-AL68</f>
        <v>0</v>
      </c>
      <c r="AN68" s="187">
        <f>IF(AG67=AG68,IF(E67&gt;G67,AG67-0.1,AG67),AG67)</f>
        <v>10000</v>
      </c>
      <c r="AO68" s="187"/>
      <c r="AP68" s="187">
        <f>IF(AG69=AG68,IF(G72&gt;E72,AG69-0.1,AG69),AG69)</f>
        <v>10000</v>
      </c>
      <c r="AQ68" s="187">
        <f>IF(AG70=AG68,IF(G70&gt;E70,AG70-0.1,AG70),AG70)</f>
        <v>10000</v>
      </c>
      <c r="AR68" s="187">
        <f>AO71</f>
        <v>30000</v>
      </c>
      <c r="AS68" s="90">
        <f>RANK(AR68,AR67:AR70,1)</f>
        <v>1</v>
      </c>
      <c r="AT68" s="60" t="str">
        <f t="shared" si="22"/>
        <v>Bosnien</v>
      </c>
      <c r="AU68" s="60">
        <f t="shared" si="22"/>
        <v>0</v>
      </c>
      <c r="AV68" s="60">
        <f t="shared" si="22"/>
        <v>0</v>
      </c>
      <c r="AW68" s="60">
        <f t="shared" si="22"/>
        <v>0</v>
      </c>
      <c r="AX68" s="60"/>
      <c r="AY68" s="60"/>
      <c r="AZ68" s="60"/>
      <c r="BA68" s="208">
        <v>2</v>
      </c>
      <c r="BB68" s="206" t="e">
        <f>VLOOKUP(2,AS67:AT70,2,FALSE)</f>
        <v>#N/A</v>
      </c>
      <c r="BC68" s="207"/>
      <c r="BD68" s="209" t="e">
        <f>VLOOKUP(2,AS67:AW70,3,FALSE)</f>
        <v>#N/A</v>
      </c>
      <c r="BE68" s="210" t="e">
        <f>VLOOKUP(2,AS67:AW70,4,FALSE)</f>
        <v>#N/A</v>
      </c>
      <c r="BF68" s="93" t="s">
        <v>12</v>
      </c>
      <c r="BG68" s="210" t="e">
        <f>VLOOKUP(2,AS67:AW70,5,FALSE)</f>
        <v>#N/A</v>
      </c>
      <c r="BH68" s="210" t="s">
        <v>122</v>
      </c>
      <c r="BI68" s="85"/>
      <c r="BJ68" s="85">
        <f>IF(E68&gt;G68,IF(Spielplan!E68&gt;Spielplan!G68,Punktemodus!$B$3,0),0)</f>
        <v>0</v>
      </c>
      <c r="BK68" s="85">
        <f>IF(E68=G68,IF(Spielplan!E68=Spielplan!G68,Punktemodus!$B$3,0),0)</f>
        <v>10</v>
      </c>
      <c r="BL68" s="85">
        <f>IF(E68&lt;G68,IF(Spielplan!E68&lt;Spielplan!G68,Punktemodus!$B$3,0),0)</f>
        <v>0</v>
      </c>
      <c r="BM68" s="85">
        <f>IF(E68=Spielplan!E68,IF(G68=Spielplan!G68,Punktemodus!$B$5,0),0)</f>
        <v>3</v>
      </c>
      <c r="BN68" s="85">
        <f>IF(E68=Spielplan!E68,Punktemodus!$B$7,0)</f>
        <v>1</v>
      </c>
      <c r="BO68" s="85">
        <f>IF(G68=Spielplan!G68,Punktemodus!$B$7,0)</f>
        <v>1</v>
      </c>
      <c r="BP68" s="137">
        <f>IF(Spielplan!E68="",0,SUM(BJ68:BO68))</f>
        <v>0</v>
      </c>
      <c r="BQ68" s="85"/>
      <c r="BR68" s="141"/>
      <c r="BS68" s="153" t="s">
        <v>24</v>
      </c>
      <c r="BT68" s="144" t="str">
        <f>Spielplan!$BL$32</f>
        <v/>
      </c>
      <c r="BU68" s="145"/>
      <c r="BV68" s="146">
        <f>Spielplan!$BN$32</f>
        <v>0</v>
      </c>
      <c r="BW68" s="147"/>
      <c r="BX68" s="148">
        <f>IF(BT32=BT68,Punktemodus!$B$11,0)</f>
        <v>10</v>
      </c>
      <c r="BY68" s="148">
        <f>IF(BT68=BT17,Punktemodus!B13,0)</f>
        <v>5</v>
      </c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370" t="str">
        <f>Spielplan!$CI$32</f>
        <v/>
      </c>
      <c r="CR68" s="371"/>
      <c r="CS68" s="371"/>
      <c r="CT68" s="371"/>
      <c r="CU68" s="371"/>
      <c r="CV68" s="372"/>
      <c r="CW68" s="134"/>
    </row>
    <row r="69" spans="1:101" ht="18.75" customHeight="1" thickBot="1" x14ac:dyDescent="0.3">
      <c r="A69" s="60"/>
      <c r="B69" s="60"/>
      <c r="C69" s="200" t="str">
        <f>C67</f>
        <v>Argentinien</v>
      </c>
      <c r="D69" s="201"/>
      <c r="E69" s="104"/>
      <c r="F69" s="93"/>
      <c r="G69" s="104"/>
      <c r="H69" s="200" t="str">
        <f>C68</f>
        <v>Iran</v>
      </c>
      <c r="I69" s="201"/>
      <c r="J69" s="60"/>
      <c r="K69" s="60" t="s">
        <v>103</v>
      </c>
      <c r="L69" s="60">
        <f t="shared" si="20"/>
        <v>0</v>
      </c>
      <c r="M69" s="60">
        <f>IF($E69="",0,IF($E69&gt;$G69,3,IF($E69=G69,1,0)))</f>
        <v>0</v>
      </c>
      <c r="N69" s="60"/>
      <c r="O69" s="60">
        <f>IF($G69="",0,IF($E69&gt;$G69,0,IF($E69=$G69,1,3)))</f>
        <v>0</v>
      </c>
      <c r="P69" s="60"/>
      <c r="Q69" s="60">
        <f>E69</f>
        <v>0</v>
      </c>
      <c r="R69" s="60"/>
      <c r="S69" s="60">
        <f>G69</f>
        <v>0</v>
      </c>
      <c r="T69" s="60"/>
      <c r="U69" s="60">
        <f>G69</f>
        <v>0</v>
      </c>
      <c r="V69" s="60"/>
      <c r="W69" s="60">
        <f>E69</f>
        <v>0</v>
      </c>
      <c r="X69" s="60"/>
      <c r="Y69" s="60"/>
      <c r="Z69" s="60">
        <f>O73</f>
        <v>0</v>
      </c>
      <c r="AA69" s="60">
        <f>S73</f>
        <v>0</v>
      </c>
      <c r="AB69" s="60">
        <f>W73</f>
        <v>0</v>
      </c>
      <c r="AC69" s="60">
        <f>AA69-AB69</f>
        <v>0</v>
      </c>
      <c r="AD69" s="60">
        <f>IF(Z69&gt;Z67,-1,0)</f>
        <v>0</v>
      </c>
      <c r="AE69" s="60">
        <f>IF(Z69&gt;Z68,-1,0)</f>
        <v>0</v>
      </c>
      <c r="AF69" s="60">
        <f>IF(Z69&gt;Z70,-1,0)</f>
        <v>0</v>
      </c>
      <c r="AG69" s="60">
        <f>10000-(AJ69*1000+AM69*100+AK69*10)</f>
        <v>10000</v>
      </c>
      <c r="AH69" s="90">
        <f>RANK(AG69,AG67:AG70,1)</f>
        <v>1</v>
      </c>
      <c r="AI69" s="60" t="str">
        <f>C68</f>
        <v>Iran</v>
      </c>
      <c r="AJ69" s="60">
        <f t="shared" si="21"/>
        <v>0</v>
      </c>
      <c r="AK69" s="60">
        <f t="shared" si="21"/>
        <v>0</v>
      </c>
      <c r="AL69" s="60">
        <f t="shared" si="21"/>
        <v>0</v>
      </c>
      <c r="AM69" s="60">
        <f>AK69-AL69</f>
        <v>0</v>
      </c>
      <c r="AN69" s="187">
        <f>IF(AG67=AG69,IF(E69&gt;G69,AG67-0.1,AG67),AG67)</f>
        <v>10000</v>
      </c>
      <c r="AO69" s="187">
        <f>IF(AG68=AG69,IF(E72&gt;G72,AG68-0.1,AG68),AG68)</f>
        <v>10000</v>
      </c>
      <c r="AP69" s="187"/>
      <c r="AQ69" s="187">
        <f>IF(AG70=AG69,IF(G68&gt;E68,AG70-0.1,AG70),AG70)</f>
        <v>10000</v>
      </c>
      <c r="AR69" s="187">
        <f>AP71</f>
        <v>30000</v>
      </c>
      <c r="AS69" s="90">
        <f>RANK(AR69,AR67:AR70,1)</f>
        <v>1</v>
      </c>
      <c r="AT69" s="60" t="str">
        <f t="shared" si="22"/>
        <v>Iran</v>
      </c>
      <c r="AU69" s="60">
        <f t="shared" si="22"/>
        <v>0</v>
      </c>
      <c r="AV69" s="60">
        <f t="shared" si="22"/>
        <v>0</v>
      </c>
      <c r="AW69" s="60">
        <f t="shared" si="22"/>
        <v>0</v>
      </c>
      <c r="AX69" s="60"/>
      <c r="AY69" s="60"/>
      <c r="AZ69" s="60"/>
      <c r="BA69" s="113">
        <v>3</v>
      </c>
      <c r="BB69" s="114" t="e">
        <f>VLOOKUP(3,AS67:AT70,2,FALSE)</f>
        <v>#N/A</v>
      </c>
      <c r="BC69" s="115"/>
      <c r="BD69" s="116" t="e">
        <f>VLOOKUP(3,AS67:AW70,3,FALSE)</f>
        <v>#N/A</v>
      </c>
      <c r="BE69" s="116" t="e">
        <f>VLOOKUP(3,AS67:AW70,4,FALSE)</f>
        <v>#N/A</v>
      </c>
      <c r="BF69" s="93" t="s">
        <v>12</v>
      </c>
      <c r="BG69" s="116" t="e">
        <f>VLOOKUP(3,AS67:AW70,5,FALSE)</f>
        <v>#N/A</v>
      </c>
      <c r="BH69" s="60"/>
      <c r="BI69" s="85"/>
      <c r="BJ69" s="85">
        <f>IF(E69&gt;G69,IF(Spielplan!E69&gt;Spielplan!G69,Punktemodus!$B$3,0),0)</f>
        <v>0</v>
      </c>
      <c r="BK69" s="85">
        <f>IF(E69=G69,IF(Spielplan!E69=Spielplan!G69,Punktemodus!$B$3,0),0)</f>
        <v>10</v>
      </c>
      <c r="BL69" s="85">
        <f>IF(E69&lt;G69,IF(Spielplan!E69&lt;Spielplan!G69,Punktemodus!$B$3,0),0)</f>
        <v>0</v>
      </c>
      <c r="BM69" s="85">
        <f>IF(E69=Spielplan!E69,IF(G69=Spielplan!G69,Punktemodus!$B$5,0),0)</f>
        <v>3</v>
      </c>
      <c r="BN69" s="85">
        <f>IF(E69=Spielplan!E69,Punktemodus!$B$7,0)</f>
        <v>1</v>
      </c>
      <c r="BO69" s="85">
        <f>IF(G69=Spielplan!G69,Punktemodus!$B$7,0)</f>
        <v>1</v>
      </c>
      <c r="BP69" s="137">
        <f>IF(Spielplan!E69="",0,SUM(BJ69:BO69))</f>
        <v>0</v>
      </c>
      <c r="BQ69" s="85"/>
      <c r="BR69" s="141"/>
      <c r="BS69" s="149" t="s">
        <v>23</v>
      </c>
      <c r="BT69" s="144" t="str">
        <f>Spielplan!$BL$33</f>
        <v/>
      </c>
      <c r="BU69" s="145"/>
      <c r="BV69" s="146">
        <f>Spielplan!$BN$33</f>
        <v>0</v>
      </c>
      <c r="BW69" s="134"/>
      <c r="BX69" s="148">
        <f>IF(BT33=BT69,Punktemodus!$B$11,0)</f>
        <v>10</v>
      </c>
      <c r="BY69" s="148">
        <f>IF(BT69=BT16,Punktemodus!B13,0)</f>
        <v>5</v>
      </c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373"/>
      <c r="CR69" s="374"/>
      <c r="CS69" s="374"/>
      <c r="CT69" s="374"/>
      <c r="CU69" s="374"/>
      <c r="CV69" s="375"/>
      <c r="CW69" s="134"/>
    </row>
    <row r="70" spans="1:101" ht="18.75" customHeight="1" thickBot="1" x14ac:dyDescent="0.3">
      <c r="A70" s="60"/>
      <c r="B70" s="60"/>
      <c r="C70" s="206" t="str">
        <f>H67</f>
        <v>Bosnien</v>
      </c>
      <c r="D70" s="207"/>
      <c r="E70" s="104"/>
      <c r="F70" s="93"/>
      <c r="G70" s="104"/>
      <c r="H70" s="206" t="str">
        <f>H68</f>
        <v>Nigeria</v>
      </c>
      <c r="I70" s="207"/>
      <c r="J70" s="60"/>
      <c r="K70" s="60" t="s">
        <v>104</v>
      </c>
      <c r="L70" s="60">
        <f t="shared" si="20"/>
        <v>0</v>
      </c>
      <c r="M70" s="60"/>
      <c r="N70" s="60">
        <f>IF($E70="",0,IF($E70&gt;$G70,3,IF($E70=$G70,1,0)))</f>
        <v>0</v>
      </c>
      <c r="O70" s="60"/>
      <c r="P70" s="60">
        <f>IF($G70="",0,IF($E70&gt;$G70,0,IF($E70=$G70,1,3)))</f>
        <v>0</v>
      </c>
      <c r="Q70" s="60"/>
      <c r="R70" s="60">
        <f>E70</f>
        <v>0</v>
      </c>
      <c r="S70" s="60"/>
      <c r="T70" s="60">
        <f>G70</f>
        <v>0</v>
      </c>
      <c r="U70" s="60"/>
      <c r="V70" s="60">
        <f>G70</f>
        <v>0</v>
      </c>
      <c r="W70" s="60"/>
      <c r="X70" s="60">
        <f>E70</f>
        <v>0</v>
      </c>
      <c r="Y70" s="60"/>
      <c r="Z70" s="60">
        <f>P73</f>
        <v>0</v>
      </c>
      <c r="AA70" s="60">
        <f>T73</f>
        <v>0</v>
      </c>
      <c r="AB70" s="60">
        <f>X73</f>
        <v>0</v>
      </c>
      <c r="AC70" s="60">
        <f>AA70-AB70</f>
        <v>0</v>
      </c>
      <c r="AD70" s="60">
        <f>IF(Z70&gt;Z67,-1,0)</f>
        <v>0</v>
      </c>
      <c r="AE70" s="60">
        <f>IF(Z70&gt;Z68,-1,0)</f>
        <v>0</v>
      </c>
      <c r="AF70" s="60">
        <f>IF(Z70&gt;Z69,-1,0)</f>
        <v>0</v>
      </c>
      <c r="AG70" s="60">
        <f>10000-(AJ70*1000+AM70*100+AK70*10)</f>
        <v>10000</v>
      </c>
      <c r="AH70" s="90">
        <f>RANK(AG70,AG67:AG70,1)</f>
        <v>1</v>
      </c>
      <c r="AI70" s="60" t="str">
        <f>H68</f>
        <v>Nigeria</v>
      </c>
      <c r="AJ70" s="60">
        <f t="shared" si="21"/>
        <v>0</v>
      </c>
      <c r="AK70" s="60">
        <f t="shared" si="21"/>
        <v>0</v>
      </c>
      <c r="AL70" s="60">
        <f t="shared" si="21"/>
        <v>0</v>
      </c>
      <c r="AM70" s="60">
        <f>AK70-AL70</f>
        <v>0</v>
      </c>
      <c r="AN70" s="187">
        <f>IF(AG67=AG70,IF(E71&gt;G71,AG67-0.1,AG67),AG67)</f>
        <v>10000</v>
      </c>
      <c r="AO70" s="187">
        <f>IF(AG68=AG70,IF(E70&gt;G70,AG68-0.1,AG68),AG68)</f>
        <v>10000</v>
      </c>
      <c r="AP70" s="187">
        <f>IF(AG69=AG70,IF(E68&gt;G68,AG69-0.1,AG69),AG69)</f>
        <v>10000</v>
      </c>
      <c r="AQ70" s="187"/>
      <c r="AR70" s="187">
        <f>AQ71</f>
        <v>30000</v>
      </c>
      <c r="AS70" s="90">
        <f>RANK(AR70,AR67:AR70,1)</f>
        <v>1</v>
      </c>
      <c r="AT70" s="60" t="str">
        <f t="shared" si="22"/>
        <v>Nigeria</v>
      </c>
      <c r="AU70" s="60">
        <f t="shared" si="22"/>
        <v>0</v>
      </c>
      <c r="AV70" s="60">
        <f t="shared" si="22"/>
        <v>0</v>
      </c>
      <c r="AW70" s="60">
        <f t="shared" si="22"/>
        <v>0</v>
      </c>
      <c r="AX70" s="60"/>
      <c r="AY70" s="60"/>
      <c r="AZ70" s="60"/>
      <c r="BA70" s="113">
        <v>4</v>
      </c>
      <c r="BB70" s="114" t="e">
        <f>VLOOKUP(4,AS67:AT70,2,FALSE)</f>
        <v>#N/A</v>
      </c>
      <c r="BC70" s="115"/>
      <c r="BD70" s="116" t="e">
        <f>VLOOKUP(4,AS67:AW70,3,FALSE)</f>
        <v>#N/A</v>
      </c>
      <c r="BE70" s="116" t="e">
        <f>VLOOKUP(4,AS67:AW70,4,FALSE)</f>
        <v>#N/A</v>
      </c>
      <c r="BF70" s="93" t="s">
        <v>12</v>
      </c>
      <c r="BG70" s="116" t="e">
        <f>VLOOKUP(4,AS67:AW70,5,FALSE)</f>
        <v>#N/A</v>
      </c>
      <c r="BH70" s="60"/>
      <c r="BI70" s="85"/>
      <c r="BJ70" s="85">
        <f>IF(E70&gt;G70,IF(Spielplan!E70&gt;Spielplan!G70,Punktemodus!$B$3,0),0)</f>
        <v>0</v>
      </c>
      <c r="BK70" s="85">
        <f>IF(E70=G70,IF(Spielplan!E70=Spielplan!G70,Punktemodus!$B$3,0),0)</f>
        <v>10</v>
      </c>
      <c r="BL70" s="85">
        <f>IF(E70&lt;G70,IF(Spielplan!E70&lt;Spielplan!G70,Punktemodus!$B$3,0),0)</f>
        <v>0</v>
      </c>
      <c r="BM70" s="85">
        <f>IF(E70=Spielplan!E70,IF(G70=Spielplan!G70,Punktemodus!$B$5,0),0)</f>
        <v>3</v>
      </c>
      <c r="BN70" s="85">
        <f>IF(E70=Spielplan!E70,Punktemodus!$B$7,0)</f>
        <v>1</v>
      </c>
      <c r="BO70" s="85">
        <f>IF(G70=Spielplan!G70,Punktemodus!$B$7,0)</f>
        <v>1</v>
      </c>
      <c r="BP70" s="137">
        <f>IF(Spielplan!E70="",0,SUM(BJ70:BO70))</f>
        <v>0</v>
      </c>
      <c r="BQ70" s="60"/>
      <c r="BR70" s="141"/>
      <c r="BS70" s="150"/>
      <c r="BT70" s="134"/>
      <c r="BU70" s="134"/>
      <c r="BV70" s="134"/>
      <c r="BW70" s="134"/>
      <c r="BX70" s="148"/>
      <c r="BY70" s="148"/>
      <c r="BZ70" s="134"/>
      <c r="CA70" s="134"/>
      <c r="CB70" s="134"/>
      <c r="CC70" s="134"/>
      <c r="CD70" s="134"/>
      <c r="CE70" s="134"/>
      <c r="CF70" s="144" t="str">
        <f>Spielplan!$BX$34</f>
        <v/>
      </c>
      <c r="CG70" s="145"/>
      <c r="CH70" s="146">
        <f>Spielplan!$BZ$34</f>
        <v>0</v>
      </c>
      <c r="CI70" s="134"/>
      <c r="CJ70" s="134">
        <f>IF(OR(CF70=$CF$18,CF70=$CF$19,CF70=$CF$34,CF70=$CF$35),Punktemodus!$B$19,0)</f>
        <v>30</v>
      </c>
      <c r="CK70" s="134"/>
      <c r="CL70" s="134"/>
      <c r="CM70" s="134"/>
      <c r="CN70" s="134"/>
      <c r="CO70" s="134"/>
      <c r="CP70" s="134"/>
      <c r="CQ70" s="155"/>
      <c r="CR70" s="155"/>
      <c r="CS70" s="155"/>
      <c r="CT70" s="155"/>
      <c r="CU70" s="155"/>
      <c r="CV70" s="155"/>
      <c r="CW70" s="134"/>
    </row>
    <row r="71" spans="1:101" ht="18.75" customHeight="1" thickBot="1" x14ac:dyDescent="0.3">
      <c r="A71" s="60"/>
      <c r="B71" s="60"/>
      <c r="C71" s="200" t="str">
        <f>C67</f>
        <v>Argentinien</v>
      </c>
      <c r="D71" s="201"/>
      <c r="E71" s="104"/>
      <c r="F71" s="93"/>
      <c r="G71" s="104"/>
      <c r="H71" s="200" t="str">
        <f>H68</f>
        <v>Nigeria</v>
      </c>
      <c r="I71" s="201"/>
      <c r="J71" s="60"/>
      <c r="K71" s="60" t="s">
        <v>105</v>
      </c>
      <c r="L71" s="60">
        <f t="shared" si="20"/>
        <v>0</v>
      </c>
      <c r="M71" s="60">
        <f>IF($E71="",0,IF($E71&gt;$G71,3,IF($E71=G71,1,0)))</f>
        <v>0</v>
      </c>
      <c r="N71" s="60"/>
      <c r="O71" s="60"/>
      <c r="P71" s="60">
        <f>IF($G71="",0,IF($E71&gt;$G71,0,IF($E71=$G71,1,3)))</f>
        <v>0</v>
      </c>
      <c r="Q71" s="60">
        <f>E71</f>
        <v>0</v>
      </c>
      <c r="R71" s="60"/>
      <c r="S71" s="60"/>
      <c r="T71" s="60">
        <f>G71</f>
        <v>0</v>
      </c>
      <c r="U71" s="60">
        <f>G71</f>
        <v>0</v>
      </c>
      <c r="V71" s="60"/>
      <c r="W71" s="60"/>
      <c r="X71" s="60">
        <f>E71</f>
        <v>0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187">
        <f>SUM(AN67:AN70)</f>
        <v>30000</v>
      </c>
      <c r="AO71" s="187">
        <f>SUM(AO67:AO70)</f>
        <v>30000</v>
      </c>
      <c r="AP71" s="187">
        <f>SUM(AP67:AP70)</f>
        <v>30000</v>
      </c>
      <c r="AQ71" s="187">
        <f>SUM(AQ67:AQ70)</f>
        <v>30000</v>
      </c>
      <c r="AR71" s="187"/>
      <c r="AS71" s="60"/>
      <c r="AT71" s="60"/>
      <c r="AU71" s="60"/>
      <c r="AV71" s="60"/>
      <c r="AW71" s="60"/>
      <c r="AX71" s="60"/>
      <c r="AY71" s="60"/>
      <c r="AZ71" s="60"/>
      <c r="BA71" s="92"/>
      <c r="BB71" s="60"/>
      <c r="BC71" s="60"/>
      <c r="BD71" s="60"/>
      <c r="BE71" s="60"/>
      <c r="BF71" s="60"/>
      <c r="BG71" s="60"/>
      <c r="BH71" s="60"/>
      <c r="BI71" s="60"/>
      <c r="BJ71" s="85">
        <f>IF(E71&gt;G71,IF(Spielplan!E71&gt;Spielplan!G71,Punktemodus!$B$3,0),0)</f>
        <v>0</v>
      </c>
      <c r="BK71" s="85">
        <f>IF(E71=G71,IF(Spielplan!E71=Spielplan!G71,Punktemodus!$B$3,0),0)</f>
        <v>10</v>
      </c>
      <c r="BL71" s="85">
        <f>IF(E71&lt;G71,IF(Spielplan!E71&lt;Spielplan!G71,Punktemodus!$B$3,0),0)</f>
        <v>0</v>
      </c>
      <c r="BM71" s="85">
        <f>IF(E71=Spielplan!E71,IF(G71=Spielplan!G71,Punktemodus!$B$5,0),0)</f>
        <v>3</v>
      </c>
      <c r="BN71" s="85">
        <f>IF(E71=Spielplan!E71,Punktemodus!$B$7,0)</f>
        <v>1</v>
      </c>
      <c r="BO71" s="85">
        <f>IF(G71=Spielplan!G71,Punktemodus!$B$7,0)</f>
        <v>1</v>
      </c>
      <c r="BP71" s="137">
        <f>IF(Spielplan!E71="",0,SUM(BJ71:BO71))</f>
        <v>0</v>
      </c>
      <c r="BQ71" s="60"/>
      <c r="BR71" s="141"/>
      <c r="BS71" s="134"/>
      <c r="BT71" s="134"/>
      <c r="BU71" s="134"/>
      <c r="BV71" s="134"/>
      <c r="BW71" s="134"/>
      <c r="BX71" s="148"/>
      <c r="BY71" s="148"/>
      <c r="BZ71" s="134"/>
      <c r="CA71" s="134"/>
      <c r="CB71" s="134"/>
      <c r="CC71" s="134"/>
      <c r="CD71" s="134"/>
      <c r="CE71" s="134"/>
      <c r="CF71" s="144" t="str">
        <f>Spielplan!$BX$35</f>
        <v/>
      </c>
      <c r="CG71" s="145"/>
      <c r="CH71" s="146">
        <f>Spielplan!$BZ$35</f>
        <v>0</v>
      </c>
      <c r="CI71" s="134"/>
      <c r="CJ71" s="134">
        <f>IF(OR(CF71=$CF$18,CF71=$CF$19,CF71=$CF$34,CF71=$CF$35),Punktemodus!$B$19,0)</f>
        <v>30</v>
      </c>
      <c r="CK71" s="134"/>
      <c r="CL71" s="134"/>
      <c r="CM71" s="134"/>
      <c r="CN71" s="134"/>
      <c r="CO71" s="134"/>
      <c r="CP71" s="134"/>
      <c r="CQ71" s="155"/>
      <c r="CR71" s="155"/>
      <c r="CS71" s="155"/>
      <c r="CT71" s="155"/>
      <c r="CU71" s="155"/>
      <c r="CV71" s="155"/>
      <c r="CW71" s="134"/>
    </row>
    <row r="72" spans="1:101" ht="18.75" customHeight="1" thickBot="1" x14ac:dyDescent="0.3">
      <c r="A72" s="60"/>
      <c r="B72" s="60"/>
      <c r="C72" s="206" t="str">
        <f>H67</f>
        <v>Bosnien</v>
      </c>
      <c r="D72" s="207"/>
      <c r="E72" s="104"/>
      <c r="F72" s="106"/>
      <c r="G72" s="104"/>
      <c r="H72" s="206" t="str">
        <f>C68</f>
        <v>Iran</v>
      </c>
      <c r="I72" s="207"/>
      <c r="J72" s="60"/>
      <c r="K72" s="60" t="s">
        <v>105</v>
      </c>
      <c r="L72" s="60">
        <f t="shared" si="20"/>
        <v>0</v>
      </c>
      <c r="M72" s="60"/>
      <c r="N72" s="60">
        <f>IF($E72="",0,IF($E72&gt;$G72,3,IF($E72=$G72,1,0)))</f>
        <v>0</v>
      </c>
      <c r="O72" s="60">
        <f>IF($G72="",0,IF($E72&gt;$G72,0,IF($E72=$G72,1,3)))</f>
        <v>0</v>
      </c>
      <c r="P72" s="60"/>
      <c r="Q72" s="60"/>
      <c r="R72" s="60">
        <f>E72</f>
        <v>0</v>
      </c>
      <c r="S72" s="60">
        <f>G72</f>
        <v>0</v>
      </c>
      <c r="T72" s="60"/>
      <c r="U72" s="60"/>
      <c r="V72" s="60">
        <f>G72</f>
        <v>0</v>
      </c>
      <c r="W72" s="60">
        <f>E72</f>
        <v>0</v>
      </c>
      <c r="X72" s="60"/>
      <c r="Y72" s="60"/>
      <c r="Z72" s="60" t="s">
        <v>30</v>
      </c>
      <c r="AA72" s="60"/>
      <c r="AB72" s="60"/>
      <c r="AC72" s="60"/>
      <c r="AD72" s="60"/>
      <c r="AE72" s="60"/>
      <c r="AF72" s="60"/>
      <c r="AG72" s="60" t="b">
        <f>OR(AG67=AG68,AG67=AG69,AG67=AG70,AG68=AG69,AG68=AG70,AG69=AG70)</f>
        <v>1</v>
      </c>
      <c r="AH72" s="60"/>
      <c r="AI72" s="60"/>
      <c r="AJ72" s="60"/>
      <c r="AK72" s="60"/>
      <c r="AL72" s="60"/>
      <c r="AM72" s="60"/>
      <c r="AN72" s="60"/>
      <c r="AO72" s="60" t="s">
        <v>34</v>
      </c>
      <c r="AP72" s="60"/>
      <c r="AQ72" s="60"/>
      <c r="AR72" s="60" t="b">
        <f>OR(AR67=AR68,AR67=AR69,AR67=AR70,AR68=AR69,AR68=AR70,AR69=AR70)</f>
        <v>1</v>
      </c>
      <c r="AS72" s="60"/>
      <c r="AT72" s="60"/>
      <c r="AU72" s="60"/>
      <c r="AV72" s="60"/>
      <c r="AW72" s="60"/>
      <c r="AX72" s="60"/>
      <c r="AY72" s="60"/>
      <c r="AZ72" s="60"/>
      <c r="BA72" s="92"/>
      <c r="BB72" s="60"/>
      <c r="BC72" s="60"/>
      <c r="BD72" s="60"/>
      <c r="BE72" s="60"/>
      <c r="BF72" s="60"/>
      <c r="BG72" s="60"/>
      <c r="BH72" s="60"/>
      <c r="BI72" s="60"/>
      <c r="BJ72" s="85">
        <f>IF(E72&gt;G72,IF(Spielplan!E72&gt;Spielplan!G72,Punktemodus!$B$3,0),0)</f>
        <v>0</v>
      </c>
      <c r="BK72" s="85">
        <f>IF(E72=G72,IF(Spielplan!E72=Spielplan!G72,Punktemodus!$B$3,0),0)</f>
        <v>10</v>
      </c>
      <c r="BL72" s="85">
        <f>IF(E72&lt;G72,IF(Spielplan!E72&lt;Spielplan!G72,Punktemodus!$B$3,0),0)</f>
        <v>0</v>
      </c>
      <c r="BM72" s="85">
        <f>IF(E72=Spielplan!E72,IF(G72=Spielplan!G72,Punktemodus!$B$5,0),0)</f>
        <v>3</v>
      </c>
      <c r="BN72" s="85">
        <f>IF(E72=Spielplan!E72,Punktemodus!$B$7,0)</f>
        <v>1</v>
      </c>
      <c r="BO72" s="85">
        <f>IF(G72=Spielplan!G72,Punktemodus!$B$7,0)</f>
        <v>1</v>
      </c>
      <c r="BP72" s="137">
        <f>IF(Spielplan!E72="",0,SUM(BJ72:BO72))</f>
        <v>0</v>
      </c>
      <c r="BQ72" s="60"/>
      <c r="BR72" s="141"/>
      <c r="BS72" s="153" t="s">
        <v>126</v>
      </c>
      <c r="BT72" s="144" t="str">
        <f>Spielplan!$BL$36</f>
        <v/>
      </c>
      <c r="BU72" s="145"/>
      <c r="BV72" s="146">
        <f>Spielplan!$BN$36</f>
        <v>0</v>
      </c>
      <c r="BW72" s="147"/>
      <c r="BX72" s="148">
        <f>IF(BT36=BT72,Punktemodus!$B$11,0)</f>
        <v>10</v>
      </c>
      <c r="BY72" s="148">
        <f>IF(BT72=BT21,Punktemodus!B13,0)</f>
        <v>5</v>
      </c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55"/>
      <c r="CR72" s="155"/>
      <c r="CS72" s="155"/>
      <c r="CT72" s="155"/>
      <c r="CU72" s="155"/>
      <c r="CV72" s="155"/>
      <c r="CW72" s="134"/>
    </row>
    <row r="73" spans="1:101" ht="18.75" customHeight="1" thickBot="1" x14ac:dyDescent="0.25">
      <c r="A73" s="60"/>
      <c r="B73" s="60"/>
      <c r="C73" s="136" t="str">
        <f>IF(G72="","",IF(AR72=TRUE,"Achtung: Fehler in Tabelle!",""))</f>
        <v/>
      </c>
      <c r="D73" s="60"/>
      <c r="E73" s="85"/>
      <c r="F73" s="60"/>
      <c r="G73" s="85"/>
      <c r="H73" s="60"/>
      <c r="I73" s="60"/>
      <c r="J73" s="60"/>
      <c r="K73" s="60"/>
      <c r="L73" s="60"/>
      <c r="M73" s="60">
        <f t="shared" ref="M73:X73" si="23">SUM(M67:M72)</f>
        <v>0</v>
      </c>
      <c r="N73" s="60">
        <f t="shared" si="23"/>
        <v>0</v>
      </c>
      <c r="O73" s="60">
        <f t="shared" si="23"/>
        <v>0</v>
      </c>
      <c r="P73" s="60">
        <f t="shared" si="23"/>
        <v>0</v>
      </c>
      <c r="Q73" s="60">
        <f t="shared" si="23"/>
        <v>0</v>
      </c>
      <c r="R73" s="60">
        <f t="shared" si="23"/>
        <v>0</v>
      </c>
      <c r="S73" s="60">
        <f t="shared" si="23"/>
        <v>0</v>
      </c>
      <c r="T73" s="60">
        <f t="shared" si="23"/>
        <v>0</v>
      </c>
      <c r="U73" s="60">
        <f t="shared" si="23"/>
        <v>0</v>
      </c>
      <c r="V73" s="60">
        <f t="shared" si="23"/>
        <v>0</v>
      </c>
      <c r="W73" s="60">
        <f t="shared" si="23"/>
        <v>0</v>
      </c>
      <c r="X73" s="60">
        <f t="shared" si="23"/>
        <v>0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160">
        <f>SUM(BP67:BP72)</f>
        <v>0</v>
      </c>
      <c r="BQ73" s="60"/>
      <c r="BR73" s="141"/>
      <c r="BS73" s="149" t="s">
        <v>127</v>
      </c>
      <c r="BT73" s="144" t="str">
        <f>Spielplan!$BL$37</f>
        <v/>
      </c>
      <c r="BU73" s="145"/>
      <c r="BV73" s="146">
        <f>Spielplan!$BN$37</f>
        <v>0</v>
      </c>
      <c r="BW73" s="134"/>
      <c r="BX73" s="148">
        <f>IF(BT37=BT73,Punktemodus!$B$11,0)</f>
        <v>10</v>
      </c>
      <c r="BY73" s="148">
        <f>IF(BT73=BT20,Punktemodus!B13,0)</f>
        <v>5</v>
      </c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55"/>
      <c r="CR73" s="155"/>
      <c r="CS73" s="155"/>
      <c r="CT73" s="155"/>
      <c r="CU73" s="155"/>
      <c r="CV73" s="155"/>
      <c r="CW73" s="134"/>
    </row>
    <row r="74" spans="1:101" ht="18.75" customHeight="1" thickBot="1" x14ac:dyDescent="0.3">
      <c r="A74" s="60"/>
      <c r="B74" s="60"/>
      <c r="C74" s="60"/>
      <c r="D74" s="60"/>
      <c r="E74" s="85"/>
      <c r="F74" s="60"/>
      <c r="G74" s="85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138"/>
      <c r="BQ74" s="60"/>
      <c r="BR74" s="141"/>
      <c r="BS74" s="150"/>
      <c r="BT74" s="134"/>
      <c r="BU74" s="134"/>
      <c r="BV74" s="134"/>
      <c r="BW74" s="134"/>
      <c r="BX74" s="148"/>
      <c r="BY74" s="148"/>
      <c r="BZ74" s="134"/>
      <c r="CA74" s="144" t="str">
        <f>Spielplan!$BS$38</f>
        <v/>
      </c>
      <c r="CB74" s="145"/>
      <c r="CC74" s="146">
        <f>Spielplan!$BU$38</f>
        <v>0</v>
      </c>
      <c r="CD74" s="147"/>
      <c r="CE74" s="134">
        <f>IF(CA74=CA38,Punktemodus!B15,0)</f>
        <v>20</v>
      </c>
      <c r="CF74" s="148">
        <f>IF(OR(CA74=$CA$14,CA74=$CA$15,CA74=$CA$22,CA74=$CA$23,CA74=$CA$30,CA74=$CA$31,CA74=$CA$39),Punktemodus!B17,0)</f>
        <v>10</v>
      </c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</row>
    <row r="75" spans="1:101" ht="18.75" customHeight="1" thickBot="1" x14ac:dyDescent="0.25">
      <c r="A75" s="60"/>
      <c r="B75" s="60"/>
      <c r="C75" s="60"/>
      <c r="D75" s="60"/>
      <c r="E75" s="85"/>
      <c r="F75" s="60"/>
      <c r="G75" s="85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138"/>
      <c r="BQ75" s="60"/>
      <c r="BR75" s="141"/>
      <c r="BS75" s="134"/>
      <c r="BT75" s="134"/>
      <c r="BU75" s="134"/>
      <c r="BV75" s="134"/>
      <c r="BW75" s="134"/>
      <c r="BX75" s="148"/>
      <c r="BY75" s="148"/>
      <c r="BZ75" s="134"/>
      <c r="CA75" s="144" t="str">
        <f>Spielplan!$BS$39</f>
        <v/>
      </c>
      <c r="CB75" s="145"/>
      <c r="CC75" s="146">
        <f>Spielplan!$BU$39</f>
        <v>0</v>
      </c>
      <c r="CD75" s="134"/>
      <c r="CE75" s="134">
        <f>IF(CA75=CA39,Punktemodus!B15,0)</f>
        <v>20</v>
      </c>
      <c r="CF75" s="148">
        <f>IF(OR(CA75=$CA$14,CA75=$CA$15,CA75=$CA$22,CA75=$CA$23,CA75=$CA$30,CA75=$CA$31,CA75=$CA$38),Punktemodus!B17,0)</f>
        <v>10</v>
      </c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</row>
    <row r="76" spans="1:101" ht="18.75" customHeight="1" thickBot="1" x14ac:dyDescent="0.3">
      <c r="A76" s="60"/>
      <c r="B76" s="60"/>
      <c r="C76" s="88" t="s">
        <v>92</v>
      </c>
      <c r="D76" s="60"/>
      <c r="E76" s="85"/>
      <c r="F76" s="60"/>
      <c r="G76" s="85"/>
      <c r="H76" s="60"/>
      <c r="I76" s="60"/>
      <c r="J76" s="60"/>
      <c r="K76" s="60"/>
      <c r="L76" s="60"/>
      <c r="M76" s="60" t="s">
        <v>4</v>
      </c>
      <c r="N76" s="60"/>
      <c r="O76" s="60"/>
      <c r="P76" s="60"/>
      <c r="Q76" s="60" t="s">
        <v>6</v>
      </c>
      <c r="R76" s="60"/>
      <c r="S76" s="60"/>
      <c r="T76" s="60"/>
      <c r="U76" s="60" t="s">
        <v>7</v>
      </c>
      <c r="V76" s="60"/>
      <c r="W76" s="60"/>
      <c r="X76" s="60"/>
      <c r="Y76" s="60"/>
      <c r="Z76" s="60" t="s">
        <v>4</v>
      </c>
      <c r="AA76" s="60" t="s">
        <v>5</v>
      </c>
      <c r="AB76" s="60"/>
      <c r="AC76" s="60"/>
      <c r="AD76" s="60" t="s">
        <v>9</v>
      </c>
      <c r="AE76" s="60"/>
      <c r="AF76" s="60"/>
      <c r="AG76" s="60"/>
      <c r="AH76" s="60" t="s">
        <v>32</v>
      </c>
      <c r="AI76" s="60"/>
      <c r="AJ76" s="60"/>
      <c r="AK76" s="60"/>
      <c r="AL76" s="60"/>
      <c r="AM76" s="60"/>
      <c r="AN76" s="60" t="s">
        <v>35</v>
      </c>
      <c r="AO76" s="60"/>
      <c r="AP76" s="60"/>
      <c r="AQ76" s="60"/>
      <c r="AR76" s="60"/>
      <c r="AS76" s="60" t="s">
        <v>33</v>
      </c>
      <c r="AT76" s="60"/>
      <c r="AU76" s="60"/>
      <c r="AV76" s="60"/>
      <c r="AW76" s="60"/>
      <c r="AX76" s="60"/>
      <c r="AY76" s="60"/>
      <c r="AZ76" s="60"/>
      <c r="BA76" s="60"/>
      <c r="BB76" s="89" t="s">
        <v>10</v>
      </c>
      <c r="BC76" s="60"/>
      <c r="BD76" s="90" t="s">
        <v>4</v>
      </c>
      <c r="BE76" s="60"/>
      <c r="BF76" s="61" t="s">
        <v>5</v>
      </c>
      <c r="BG76" s="60"/>
      <c r="BH76" s="60"/>
      <c r="BI76" s="85"/>
      <c r="BJ76" s="60"/>
      <c r="BK76" s="60"/>
      <c r="BL76" s="60"/>
      <c r="BM76" s="60"/>
      <c r="BN76" s="60"/>
      <c r="BO76" s="60"/>
      <c r="BP76" s="138"/>
      <c r="BQ76" s="85"/>
      <c r="BR76" s="141"/>
      <c r="BS76" s="153" t="s">
        <v>128</v>
      </c>
      <c r="BT76" s="144" t="str">
        <f>Spielplan!$BL$40</f>
        <v/>
      </c>
      <c r="BU76" s="145"/>
      <c r="BV76" s="146">
        <f>Spielplan!$BN$40</f>
        <v>0</v>
      </c>
      <c r="BW76" s="147"/>
      <c r="BX76" s="148">
        <f>IF(BT40=BT76,Punktemodus!$B$11,0)</f>
        <v>10</v>
      </c>
      <c r="BY76" s="148">
        <f>IF(BT76=BT25,Punktemodus!B13,0)</f>
        <v>5</v>
      </c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</row>
    <row r="77" spans="1:101" ht="18.75" customHeight="1" thickBot="1" x14ac:dyDescent="0.25">
      <c r="A77" s="60"/>
      <c r="B77" s="60"/>
      <c r="C77" s="60"/>
      <c r="D77" s="60"/>
      <c r="E77" s="85"/>
      <c r="F77" s="60"/>
      <c r="G77" s="85"/>
      <c r="H77" s="60"/>
      <c r="I77" s="60"/>
      <c r="J77" s="60"/>
      <c r="K77" s="60"/>
      <c r="L77" s="60"/>
      <c r="M77" s="60" t="s">
        <v>0</v>
      </c>
      <c r="N77" s="60" t="s">
        <v>1</v>
      </c>
      <c r="O77" s="60" t="s">
        <v>2</v>
      </c>
      <c r="P77" s="60" t="s">
        <v>3</v>
      </c>
      <c r="Q77" s="60" t="s">
        <v>0</v>
      </c>
      <c r="R77" s="60" t="s">
        <v>1</v>
      </c>
      <c r="S77" s="60" t="s">
        <v>2</v>
      </c>
      <c r="T77" s="60" t="s">
        <v>3</v>
      </c>
      <c r="U77" s="60" t="s">
        <v>0</v>
      </c>
      <c r="V77" s="60" t="s">
        <v>1</v>
      </c>
      <c r="W77" s="60" t="s">
        <v>2</v>
      </c>
      <c r="X77" s="60" t="s">
        <v>3</v>
      </c>
      <c r="Y77" s="60"/>
      <c r="Z77" s="60" t="s">
        <v>8</v>
      </c>
      <c r="AA77" s="60"/>
      <c r="AB77" s="60"/>
      <c r="AC77" s="60"/>
      <c r="AD77" s="60"/>
      <c r="AE77" s="60"/>
      <c r="AF77" s="60"/>
      <c r="AG77" s="60"/>
      <c r="AH77" s="60" t="s">
        <v>31</v>
      </c>
      <c r="AI77" s="60"/>
      <c r="AJ77" s="60"/>
      <c r="AK77" s="60"/>
      <c r="AL77" s="60"/>
      <c r="AM77" s="60"/>
      <c r="AN77" s="60" t="str">
        <f>AI78</f>
        <v>Deutschland</v>
      </c>
      <c r="AO77" s="60" t="str">
        <f>AI79</f>
        <v>Portugal</v>
      </c>
      <c r="AP77" s="60" t="str">
        <f>AI80</f>
        <v>Ghana</v>
      </c>
      <c r="AQ77" s="60" t="str">
        <f>AI81</f>
        <v>USA</v>
      </c>
      <c r="AR77" s="60"/>
      <c r="AS77" s="60" t="s">
        <v>31</v>
      </c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85"/>
      <c r="BJ77" s="85"/>
      <c r="BK77" s="85"/>
      <c r="BL77" s="85"/>
      <c r="BM77" s="85"/>
      <c r="BN77" s="85"/>
      <c r="BO77" s="85"/>
      <c r="BP77" s="137"/>
      <c r="BQ77" s="85"/>
      <c r="BR77" s="141"/>
      <c r="BS77" s="149" t="s">
        <v>129</v>
      </c>
      <c r="BT77" s="144" t="str">
        <f>Spielplan!$BL$41</f>
        <v/>
      </c>
      <c r="BU77" s="145"/>
      <c r="BV77" s="146">
        <f>Spielplan!$BN$41</f>
        <v>0</v>
      </c>
      <c r="BW77" s="134"/>
      <c r="BX77" s="148">
        <f>IF(BT41=BT77,Punktemodus!$B$11,0)</f>
        <v>10</v>
      </c>
      <c r="BY77" s="148">
        <f>IF(BT77=BT24,Punktemodus!B13,0)</f>
        <v>5</v>
      </c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</row>
    <row r="78" spans="1:101" ht="18.75" customHeight="1" thickBot="1" x14ac:dyDescent="0.3">
      <c r="A78" s="60"/>
      <c r="B78" s="60"/>
      <c r="C78" s="211" t="str">
        <f>Spielplan!$C$78</f>
        <v>Deutschland</v>
      </c>
      <c r="D78" s="212"/>
      <c r="E78" s="104"/>
      <c r="F78" s="93"/>
      <c r="G78" s="104"/>
      <c r="H78" s="211" t="str">
        <f>Spielplan!$H$78</f>
        <v>Portugal</v>
      </c>
      <c r="I78" s="212"/>
      <c r="J78" s="60"/>
      <c r="K78" s="60" t="s">
        <v>108</v>
      </c>
      <c r="L78" s="60">
        <f t="shared" ref="L78:L83" si="24">IF(E78-G78&gt;0,1,IF(G78=E78,0,-1))</f>
        <v>0</v>
      </c>
      <c r="M78" s="60">
        <f>IF($E78="",0,IF($E78&gt;$G78,3,IF($E78=G78,1,0)))</f>
        <v>0</v>
      </c>
      <c r="N78" s="60">
        <f>IF($G78="",0,IF($E78&gt;$G78,0,IF($E78=G78,1,3)))</f>
        <v>0</v>
      </c>
      <c r="O78" s="60"/>
      <c r="P78" s="60"/>
      <c r="Q78" s="60">
        <f>E78</f>
        <v>0</v>
      </c>
      <c r="R78" s="60">
        <f>G78</f>
        <v>0</v>
      </c>
      <c r="S78" s="60"/>
      <c r="T78" s="60"/>
      <c r="U78" s="60">
        <f>G78</f>
        <v>0</v>
      </c>
      <c r="V78" s="60">
        <f>E78</f>
        <v>0</v>
      </c>
      <c r="W78" s="60"/>
      <c r="X78" s="60"/>
      <c r="Y78" s="60"/>
      <c r="Z78" s="60">
        <f>M84</f>
        <v>0</v>
      </c>
      <c r="AA78" s="60">
        <f>Q84</f>
        <v>0</v>
      </c>
      <c r="AB78" s="60">
        <f>U84</f>
        <v>0</v>
      </c>
      <c r="AC78" s="60">
        <f>AA78-AB78</f>
        <v>0</v>
      </c>
      <c r="AD78" s="60">
        <f>IF(Z78&gt;Z79,-1,0)</f>
        <v>0</v>
      </c>
      <c r="AE78" s="60">
        <f>IF(Z78&gt;Z80,-1,0)</f>
        <v>0</v>
      </c>
      <c r="AF78" s="60">
        <f>IF(Z78&gt;Z81,-1,0)</f>
        <v>0</v>
      </c>
      <c r="AG78" s="60">
        <f>10000-(AJ78*1000+AM78*100+AK78*10)</f>
        <v>10000</v>
      </c>
      <c r="AH78" s="90">
        <f>RANK(AG78,AG78:AG81,1)</f>
        <v>1</v>
      </c>
      <c r="AI78" s="60" t="str">
        <f>C78</f>
        <v>Deutschland</v>
      </c>
      <c r="AJ78" s="60">
        <f t="shared" ref="AJ78:AL81" si="25">Z78</f>
        <v>0</v>
      </c>
      <c r="AK78" s="60">
        <f t="shared" si="25"/>
        <v>0</v>
      </c>
      <c r="AL78" s="60">
        <f t="shared" si="25"/>
        <v>0</v>
      </c>
      <c r="AM78" s="60">
        <f>AK78-AL78</f>
        <v>0</v>
      </c>
      <c r="AN78" s="187"/>
      <c r="AO78" s="187">
        <f>IF(AG79=AG78,IF(G78&gt;E78,AG79-0.1,AG79),AG79)</f>
        <v>10000</v>
      </c>
      <c r="AP78" s="187">
        <f>IF(AG80=AG78,IF(G80&gt;E80,AG80-0.1,AG80),AG80)</f>
        <v>10000</v>
      </c>
      <c r="AQ78" s="187">
        <f>IF(AG81=AG78,IF(G82&gt;E82,AG81-0.1,AG81),AG81)</f>
        <v>10000</v>
      </c>
      <c r="AR78" s="187">
        <f>AN82</f>
        <v>30000</v>
      </c>
      <c r="AS78" s="90">
        <f>RANK(AR78,AR78:AR81,1)</f>
        <v>1</v>
      </c>
      <c r="AT78" s="60" t="str">
        <f t="shared" ref="AT78:AW81" si="26">AI78</f>
        <v>Deutschland</v>
      </c>
      <c r="AU78" s="60">
        <f t="shared" si="26"/>
        <v>0</v>
      </c>
      <c r="AV78" s="60">
        <f t="shared" si="26"/>
        <v>0</v>
      </c>
      <c r="AW78" s="60">
        <f t="shared" si="26"/>
        <v>0</v>
      </c>
      <c r="AX78" s="60"/>
      <c r="AY78" s="60"/>
      <c r="AZ78" s="60"/>
      <c r="BA78" s="213">
        <v>1</v>
      </c>
      <c r="BB78" s="211" t="str">
        <f>VLOOKUP(1,AS78:AT81,2,FALSE)</f>
        <v>Deutschland</v>
      </c>
      <c r="BC78" s="214"/>
      <c r="BD78" s="215">
        <f>VLOOKUP(1,AS78:AW81,3,FALSE)</f>
        <v>0</v>
      </c>
      <c r="BE78" s="216">
        <f>VLOOKUP(1,AS78:AW81,4,FALSE)</f>
        <v>0</v>
      </c>
      <c r="BF78" s="93" t="s">
        <v>12</v>
      </c>
      <c r="BG78" s="216">
        <f>VLOOKUP(1,AS78:AW81,5,FALSE)</f>
        <v>0</v>
      </c>
      <c r="BH78" s="217" t="s">
        <v>123</v>
      </c>
      <c r="BI78" s="85"/>
      <c r="BJ78" s="85">
        <f>IF(E78&gt;G78,IF(Spielplan!E78&gt;Spielplan!G78,Punktemodus!$B$3,0),0)</f>
        <v>0</v>
      </c>
      <c r="BK78" s="85">
        <f>IF(E78=G78,IF(Spielplan!E78=Spielplan!G78,Punktemodus!$B$3,0),0)</f>
        <v>10</v>
      </c>
      <c r="BL78" s="85">
        <f>IF(E78&lt;G78,IF(Spielplan!E78&lt;Spielplan!G78,Punktemodus!$B$3,0),0)</f>
        <v>0</v>
      </c>
      <c r="BM78" s="85">
        <f>IF(E78=Spielplan!E78,IF(G78=Spielplan!G78,Punktemodus!$B$5,0),0)</f>
        <v>3</v>
      </c>
      <c r="BN78" s="85">
        <f>IF(E78=Spielplan!E78,Punktemodus!$B$7,0)</f>
        <v>1</v>
      </c>
      <c r="BO78" s="85">
        <f>IF(G78=Spielplan!G78,Punktemodus!$B$7,0)</f>
        <v>1</v>
      </c>
      <c r="BP78" s="137">
        <f>IF(Spielplan!E78="",0,SUM(BJ78:BO78))</f>
        <v>0</v>
      </c>
      <c r="BQ78" s="85"/>
      <c r="BR78" s="141"/>
      <c r="BS78" s="150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</row>
    <row r="79" spans="1:101" ht="18.75" customHeight="1" thickBot="1" x14ac:dyDescent="0.3">
      <c r="A79" s="60"/>
      <c r="B79" s="60"/>
      <c r="C79" s="218" t="str">
        <f>Spielplan!$C$79</f>
        <v>Ghana</v>
      </c>
      <c r="D79" s="219"/>
      <c r="E79" s="104"/>
      <c r="F79" s="93"/>
      <c r="G79" s="104"/>
      <c r="H79" s="218" t="str">
        <f>Spielplan!$H$79</f>
        <v>USA</v>
      </c>
      <c r="I79" s="219"/>
      <c r="J79" s="60"/>
      <c r="K79" s="60" t="s">
        <v>109</v>
      </c>
      <c r="L79" s="60">
        <f t="shared" si="24"/>
        <v>0</v>
      </c>
      <c r="M79" s="60"/>
      <c r="N79" s="60"/>
      <c r="O79" s="60">
        <f>IF($E79="",0,IF($E79&gt;$G79,3,IF($E79=$G79,1,0)))</f>
        <v>0</v>
      </c>
      <c r="P79" s="60">
        <f>IF($G79="",0,IF($E79&gt;$G79,0,IF($E79=$G79,1,3)))</f>
        <v>0</v>
      </c>
      <c r="Q79" s="60"/>
      <c r="R79" s="60"/>
      <c r="S79" s="60">
        <f>E79</f>
        <v>0</v>
      </c>
      <c r="T79" s="60">
        <f>G79</f>
        <v>0</v>
      </c>
      <c r="U79" s="60"/>
      <c r="V79" s="60"/>
      <c r="W79" s="60">
        <f>G79</f>
        <v>0</v>
      </c>
      <c r="X79" s="60">
        <f>E79</f>
        <v>0</v>
      </c>
      <c r="Y79" s="60"/>
      <c r="Z79" s="60">
        <f>N84</f>
        <v>0</v>
      </c>
      <c r="AA79" s="60">
        <f>R84</f>
        <v>0</v>
      </c>
      <c r="AB79" s="60">
        <f>V84</f>
        <v>0</v>
      </c>
      <c r="AC79" s="60">
        <f>AA79-AB79</f>
        <v>0</v>
      </c>
      <c r="AD79" s="60">
        <f>IF(Z79&gt;Z78,-1,0)</f>
        <v>0</v>
      </c>
      <c r="AE79" s="60">
        <f>IF(Z79&gt;Z80,-1,0)</f>
        <v>0</v>
      </c>
      <c r="AF79" s="60">
        <f>IF(Z79&gt;Z81,-1,0)</f>
        <v>0</v>
      </c>
      <c r="AG79" s="60">
        <f>10000-(AJ79*1000+AM79*100+AK79*10)</f>
        <v>10000</v>
      </c>
      <c r="AH79" s="90">
        <f>RANK(AG79,AG78:AG81,1)</f>
        <v>1</v>
      </c>
      <c r="AI79" s="60" t="str">
        <f>H78</f>
        <v>Portugal</v>
      </c>
      <c r="AJ79" s="60">
        <f t="shared" si="25"/>
        <v>0</v>
      </c>
      <c r="AK79" s="60">
        <f t="shared" si="25"/>
        <v>0</v>
      </c>
      <c r="AL79" s="60">
        <f t="shared" si="25"/>
        <v>0</v>
      </c>
      <c r="AM79" s="60">
        <f>AK79-AL79</f>
        <v>0</v>
      </c>
      <c r="AN79" s="187">
        <f>IF(AG78=AG79,IF(E78&gt;G78,AG78-0.1,AG78),AG78)</f>
        <v>10000</v>
      </c>
      <c r="AO79" s="187"/>
      <c r="AP79" s="187">
        <f>IF(AG80=AG79,IF(G83&gt;E83,AG80-0.1,AG80),AG80)</f>
        <v>10000</v>
      </c>
      <c r="AQ79" s="187">
        <f>IF(AG81=AG79,IF(G81&gt;E81,AG81-0.1,AG81),AG81)</f>
        <v>10000</v>
      </c>
      <c r="AR79" s="187">
        <f>AO82</f>
        <v>30000</v>
      </c>
      <c r="AS79" s="90">
        <f>RANK(AR79,AR78:AR81,1)</f>
        <v>1</v>
      </c>
      <c r="AT79" s="60" t="str">
        <f t="shared" si="26"/>
        <v>Portugal</v>
      </c>
      <c r="AU79" s="60">
        <f t="shared" si="26"/>
        <v>0</v>
      </c>
      <c r="AV79" s="60">
        <f t="shared" si="26"/>
        <v>0</v>
      </c>
      <c r="AW79" s="60">
        <f t="shared" si="26"/>
        <v>0</v>
      </c>
      <c r="AX79" s="60"/>
      <c r="AY79" s="60"/>
      <c r="AZ79" s="60"/>
      <c r="BA79" s="220">
        <v>2</v>
      </c>
      <c r="BB79" s="218" t="e">
        <f>VLOOKUP(2,AS78:AT81,2,FALSE)</f>
        <v>#N/A</v>
      </c>
      <c r="BC79" s="221"/>
      <c r="BD79" s="222" t="e">
        <f>VLOOKUP(2,AS78:AW81,3,FALSE)</f>
        <v>#N/A</v>
      </c>
      <c r="BE79" s="223" t="e">
        <f>VLOOKUP(2,AS78:AW81,4,FALSE)</f>
        <v>#N/A</v>
      </c>
      <c r="BF79" s="93" t="s">
        <v>12</v>
      </c>
      <c r="BG79" s="223" t="e">
        <f>VLOOKUP(2,AS78:AW81,5,FALSE)</f>
        <v>#N/A</v>
      </c>
      <c r="BH79" s="223" t="s">
        <v>129</v>
      </c>
      <c r="BI79" s="85"/>
      <c r="BJ79" s="85">
        <f>IF(E79&gt;G79,IF(Spielplan!E79&gt;Spielplan!G79,Punktemodus!$B$3,0),0)</f>
        <v>0</v>
      </c>
      <c r="BK79" s="85">
        <f>IF(E79=G79,IF(Spielplan!E79=Spielplan!G79,Punktemodus!$B$3,0),0)</f>
        <v>10</v>
      </c>
      <c r="BL79" s="85">
        <f>IF(E79&lt;G79,IF(Spielplan!E79&lt;Spielplan!G79,Punktemodus!$B$3,0),0)</f>
        <v>0</v>
      </c>
      <c r="BM79" s="85">
        <f>IF(E79=Spielplan!E79,IF(G79=Spielplan!G79,Punktemodus!$B$5,0),0)</f>
        <v>3</v>
      </c>
      <c r="BN79" s="85">
        <f>IF(E79=Spielplan!E79,Punktemodus!$B$7,0)</f>
        <v>1</v>
      </c>
      <c r="BO79" s="85">
        <f>IF(G79=Spielplan!G79,Punktemodus!$B$7,0)</f>
        <v>1</v>
      </c>
      <c r="BP79" s="137">
        <f>IF(Spielplan!E79="",0,SUM(BJ79:BO79))</f>
        <v>0</v>
      </c>
      <c r="BQ79" s="85"/>
      <c r="BR79" s="141"/>
      <c r="BS79" s="134"/>
      <c r="BT79" s="134"/>
      <c r="BU79" s="134"/>
      <c r="BV79" s="134"/>
      <c r="BW79" s="134"/>
      <c r="BX79" s="134"/>
      <c r="BY79" s="134"/>
      <c r="BZ79" s="161">
        <f>SUM(BX48:BY77)</f>
        <v>240</v>
      </c>
      <c r="CA79" s="134"/>
      <c r="CB79" s="134"/>
      <c r="CC79" s="134"/>
      <c r="CD79" s="134"/>
      <c r="CE79" s="161">
        <f>CE50+CF50+CE51+CF51+CE58+CF58+CE59+CF59+CE66+CF66+CE67+CF67+CE74+CF74+CE75+CF75</f>
        <v>240</v>
      </c>
      <c r="CF79" s="134"/>
      <c r="CG79" s="134"/>
      <c r="CH79" s="134"/>
      <c r="CI79" s="134"/>
      <c r="CJ79" s="161">
        <f>CJ54+CJ55+CJ70+CJ71</f>
        <v>120</v>
      </c>
      <c r="CK79" s="134"/>
      <c r="CL79" s="134"/>
      <c r="CM79" s="134"/>
      <c r="CN79" s="134"/>
      <c r="CO79" s="161">
        <f>SUM(CO59:CO60)</f>
        <v>80</v>
      </c>
      <c r="CP79" s="134"/>
      <c r="CQ79" s="134"/>
      <c r="CR79" s="134"/>
      <c r="CS79" s="161">
        <f>CS54</f>
        <v>50</v>
      </c>
      <c r="CT79" s="134"/>
      <c r="CU79" s="134"/>
      <c r="CV79" s="134"/>
      <c r="CW79" s="134"/>
    </row>
    <row r="80" spans="1:101" ht="18.75" customHeight="1" thickBot="1" x14ac:dyDescent="0.3">
      <c r="A80" s="60"/>
      <c r="B80" s="60"/>
      <c r="C80" s="211" t="str">
        <f>C78</f>
        <v>Deutschland</v>
      </c>
      <c r="D80" s="212"/>
      <c r="E80" s="104"/>
      <c r="F80" s="93"/>
      <c r="G80" s="104"/>
      <c r="H80" s="211" t="str">
        <f>C79</f>
        <v>Ghana</v>
      </c>
      <c r="I80" s="212"/>
      <c r="J80" s="60"/>
      <c r="K80" s="60" t="s">
        <v>110</v>
      </c>
      <c r="L80" s="60">
        <f t="shared" si="24"/>
        <v>0</v>
      </c>
      <c r="M80" s="60">
        <f>IF($E80="",0,IF($E80&gt;$G80,3,IF($E80=G80,1,0)))</f>
        <v>0</v>
      </c>
      <c r="N80" s="60"/>
      <c r="O80" s="60">
        <f>IF($G80="",0,IF($E80&gt;$G80,0,IF($E80=$G80,1,3)))</f>
        <v>0</v>
      </c>
      <c r="P80" s="60"/>
      <c r="Q80" s="60">
        <f>E80</f>
        <v>0</v>
      </c>
      <c r="R80" s="60"/>
      <c r="S80" s="60">
        <f>G80</f>
        <v>0</v>
      </c>
      <c r="T80" s="60"/>
      <c r="U80" s="60">
        <f>G80</f>
        <v>0</v>
      </c>
      <c r="V80" s="60"/>
      <c r="W80" s="60">
        <f>E80</f>
        <v>0</v>
      </c>
      <c r="X80" s="60"/>
      <c r="Y80" s="60"/>
      <c r="Z80" s="60">
        <f>O84</f>
        <v>0</v>
      </c>
      <c r="AA80" s="60">
        <f>S84</f>
        <v>0</v>
      </c>
      <c r="AB80" s="60">
        <f>W84</f>
        <v>0</v>
      </c>
      <c r="AC80" s="60">
        <f>AA80-AB80</f>
        <v>0</v>
      </c>
      <c r="AD80" s="60">
        <f>IF(Z80&gt;Z78,-1,0)</f>
        <v>0</v>
      </c>
      <c r="AE80" s="60">
        <f>IF(Z80&gt;Z79,-1,0)</f>
        <v>0</v>
      </c>
      <c r="AF80" s="60">
        <f>IF(Z80&gt;Z81,-1,0)</f>
        <v>0</v>
      </c>
      <c r="AG80" s="60">
        <f>10000-(AJ80*1000+AM80*100+AK80*10)</f>
        <v>10000</v>
      </c>
      <c r="AH80" s="90">
        <f>RANK(AG80,AG78:AG81,1)</f>
        <v>1</v>
      </c>
      <c r="AI80" s="60" t="str">
        <f>C79</f>
        <v>Ghana</v>
      </c>
      <c r="AJ80" s="60">
        <f t="shared" si="25"/>
        <v>0</v>
      </c>
      <c r="AK80" s="60">
        <f t="shared" si="25"/>
        <v>0</v>
      </c>
      <c r="AL80" s="60">
        <f t="shared" si="25"/>
        <v>0</v>
      </c>
      <c r="AM80" s="60">
        <f>AK80-AL80</f>
        <v>0</v>
      </c>
      <c r="AN80" s="187">
        <f>IF(AG78=AG80,IF(E80&gt;G80,AG78-0.1,AG78),AG78)</f>
        <v>10000</v>
      </c>
      <c r="AO80" s="187">
        <f>IF(AG79=AG80,IF(E83&gt;G83,AG79-0.1,AG79),AG79)</f>
        <v>10000</v>
      </c>
      <c r="AP80" s="187"/>
      <c r="AQ80" s="187">
        <f>IF(AG81=AG80,IF(G79&gt;E79,AG81-0.1,AG81),AG81)</f>
        <v>10000</v>
      </c>
      <c r="AR80" s="187">
        <f>AP82</f>
        <v>30000</v>
      </c>
      <c r="AS80" s="90">
        <f>RANK(AR80,AR78:AR81,1)</f>
        <v>1</v>
      </c>
      <c r="AT80" s="60" t="str">
        <f t="shared" si="26"/>
        <v>Ghana</v>
      </c>
      <c r="AU80" s="60">
        <f t="shared" si="26"/>
        <v>0</v>
      </c>
      <c r="AV80" s="60">
        <f t="shared" si="26"/>
        <v>0</v>
      </c>
      <c r="AW80" s="60">
        <f t="shared" si="26"/>
        <v>0</v>
      </c>
      <c r="AX80" s="60"/>
      <c r="AY80" s="60"/>
      <c r="AZ80" s="60"/>
      <c r="BA80" s="113">
        <v>3</v>
      </c>
      <c r="BB80" s="114" t="e">
        <f>VLOOKUP(3,AS78:AT81,2,FALSE)</f>
        <v>#N/A</v>
      </c>
      <c r="BC80" s="115"/>
      <c r="BD80" s="116" t="e">
        <f>VLOOKUP(3,AS78:AW81,3,FALSE)</f>
        <v>#N/A</v>
      </c>
      <c r="BE80" s="116" t="e">
        <f>VLOOKUP(3,AS78:AW81,4,FALSE)</f>
        <v>#N/A</v>
      </c>
      <c r="BF80" s="93" t="s">
        <v>12</v>
      </c>
      <c r="BG80" s="116" t="e">
        <f>VLOOKUP(3,AS78:AW81,5,FALSE)</f>
        <v>#N/A</v>
      </c>
      <c r="BH80" s="60"/>
      <c r="BI80" s="85"/>
      <c r="BJ80" s="85">
        <f>IF(E80&gt;G80,IF(Spielplan!E80&gt;Spielplan!G80,Punktemodus!$B$3,0),0)</f>
        <v>0</v>
      </c>
      <c r="BK80" s="85">
        <f>IF(E80=G80,IF(Spielplan!E80=Spielplan!G80,Punktemodus!$B$3,0),0)</f>
        <v>10</v>
      </c>
      <c r="BL80" s="85">
        <f>IF(E80&lt;G80,IF(Spielplan!E80&lt;Spielplan!G80,Punktemodus!$B$3,0),0)</f>
        <v>0</v>
      </c>
      <c r="BM80" s="85">
        <f>IF(E80=Spielplan!E80,IF(G80=Spielplan!G80,Punktemodus!$B$5,0),0)</f>
        <v>3</v>
      </c>
      <c r="BN80" s="85">
        <f>IF(E80=Spielplan!E80,Punktemodus!$B$7,0)</f>
        <v>1</v>
      </c>
      <c r="BO80" s="85">
        <f>IF(G80=Spielplan!G80,Punktemodus!$B$7,0)</f>
        <v>1</v>
      </c>
      <c r="BP80" s="137">
        <f>IF(Spielplan!E80="",0,SUM(BJ80:BO80))</f>
        <v>0</v>
      </c>
      <c r="BQ80" s="85"/>
      <c r="BR80" s="141"/>
      <c r="BS80" s="134"/>
      <c r="BT80" s="134"/>
      <c r="BU80" s="134"/>
      <c r="BV80" s="134"/>
      <c r="BW80" s="134"/>
      <c r="BX80" s="134"/>
      <c r="BY80" s="134"/>
      <c r="BZ80" s="138"/>
      <c r="CA80" s="134"/>
      <c r="CB80" s="134"/>
      <c r="CC80" s="134"/>
      <c r="CD80" s="134"/>
      <c r="CE80" s="138"/>
      <c r="CF80" s="134"/>
      <c r="CG80" s="134"/>
      <c r="CH80" s="134"/>
      <c r="CI80" s="134"/>
      <c r="CJ80" s="138"/>
      <c r="CK80" s="134"/>
      <c r="CL80" s="134"/>
      <c r="CM80" s="134"/>
      <c r="CN80" s="134"/>
      <c r="CO80" s="138"/>
      <c r="CP80" s="134"/>
      <c r="CQ80" s="134"/>
      <c r="CR80" s="134"/>
      <c r="CS80" s="138"/>
      <c r="CT80" s="134"/>
      <c r="CU80" s="134"/>
      <c r="CV80" s="134"/>
      <c r="CW80" s="134"/>
    </row>
    <row r="81" spans="1:101" ht="18.75" customHeight="1" thickBot="1" x14ac:dyDescent="0.3">
      <c r="A81" s="60"/>
      <c r="B81" s="60"/>
      <c r="C81" s="218" t="str">
        <f>H78</f>
        <v>Portugal</v>
      </c>
      <c r="D81" s="219"/>
      <c r="E81" s="104"/>
      <c r="F81" s="93"/>
      <c r="G81" s="104"/>
      <c r="H81" s="218" t="str">
        <f>H79</f>
        <v>USA</v>
      </c>
      <c r="I81" s="219"/>
      <c r="J81" s="60"/>
      <c r="K81" s="60" t="s">
        <v>111</v>
      </c>
      <c r="L81" s="60">
        <f t="shared" si="24"/>
        <v>0</v>
      </c>
      <c r="M81" s="60"/>
      <c r="N81" s="60">
        <f>IF($E81="",0,IF($E81&gt;$G81,3,IF($E81=$G81,1,0)))</f>
        <v>0</v>
      </c>
      <c r="O81" s="60"/>
      <c r="P81" s="60">
        <f>IF($G81="",0,IF($E81&gt;$G81,0,IF($E81=$G81,1,3)))</f>
        <v>0</v>
      </c>
      <c r="Q81" s="60"/>
      <c r="R81" s="60">
        <f>E81</f>
        <v>0</v>
      </c>
      <c r="S81" s="60"/>
      <c r="T81" s="60">
        <f>G81</f>
        <v>0</v>
      </c>
      <c r="U81" s="60"/>
      <c r="V81" s="60">
        <f>G81</f>
        <v>0</v>
      </c>
      <c r="W81" s="60"/>
      <c r="X81" s="60">
        <f>E81</f>
        <v>0</v>
      </c>
      <c r="Y81" s="60"/>
      <c r="Z81" s="60">
        <f>P84</f>
        <v>0</v>
      </c>
      <c r="AA81" s="60">
        <f>T84</f>
        <v>0</v>
      </c>
      <c r="AB81" s="60">
        <f>X84</f>
        <v>0</v>
      </c>
      <c r="AC81" s="60">
        <f>AA81-AB81</f>
        <v>0</v>
      </c>
      <c r="AD81" s="60">
        <f>IF(Z81&gt;Z78,-1,0)</f>
        <v>0</v>
      </c>
      <c r="AE81" s="60">
        <f>IF(Z81&gt;Z79,-1,0)</f>
        <v>0</v>
      </c>
      <c r="AF81" s="60">
        <f>IF(Z81&gt;Z80,-1,0)</f>
        <v>0</v>
      </c>
      <c r="AG81" s="60">
        <f>10000-(AJ81*1000+AM81*100+AK81*10)</f>
        <v>10000</v>
      </c>
      <c r="AH81" s="90">
        <f>RANK(AG81,AG78:AG81,1)</f>
        <v>1</v>
      </c>
      <c r="AI81" s="60" t="str">
        <f>H79</f>
        <v>USA</v>
      </c>
      <c r="AJ81" s="60">
        <f t="shared" si="25"/>
        <v>0</v>
      </c>
      <c r="AK81" s="60">
        <f t="shared" si="25"/>
        <v>0</v>
      </c>
      <c r="AL81" s="60">
        <f t="shared" si="25"/>
        <v>0</v>
      </c>
      <c r="AM81" s="60">
        <f>AK81-AL81</f>
        <v>0</v>
      </c>
      <c r="AN81" s="187">
        <f>IF(AG78=AG81,IF(E82&gt;G82,AG78-0.1,AG78),AG78)</f>
        <v>10000</v>
      </c>
      <c r="AO81" s="187">
        <f>IF(AG79=AG81,IF(E81&gt;G81,AG79-0.1,AG79),AG79)</f>
        <v>10000</v>
      </c>
      <c r="AP81" s="187">
        <f>IF(AG80=AG81,IF(E79&gt;G79,AG80-0.1,AG80),AG80)</f>
        <v>10000</v>
      </c>
      <c r="AQ81" s="187"/>
      <c r="AR81" s="187">
        <f>AQ82</f>
        <v>30000</v>
      </c>
      <c r="AS81" s="90">
        <f>RANK(AR81,AR78:AR81,1)</f>
        <v>1</v>
      </c>
      <c r="AT81" s="60" t="str">
        <f t="shared" si="26"/>
        <v>USA</v>
      </c>
      <c r="AU81" s="60">
        <f t="shared" si="26"/>
        <v>0</v>
      </c>
      <c r="AV81" s="60">
        <f t="shared" si="26"/>
        <v>0</v>
      </c>
      <c r="AW81" s="60">
        <f t="shared" si="26"/>
        <v>0</v>
      </c>
      <c r="AX81" s="60"/>
      <c r="AY81" s="60"/>
      <c r="AZ81" s="60"/>
      <c r="BA81" s="113">
        <v>4</v>
      </c>
      <c r="BB81" s="114" t="e">
        <f>VLOOKUP(4,AS78:AT81,2,FALSE)</f>
        <v>#N/A</v>
      </c>
      <c r="BC81" s="115"/>
      <c r="BD81" s="116" t="e">
        <f>VLOOKUP(4,AS78:AW81,3,FALSE)</f>
        <v>#N/A</v>
      </c>
      <c r="BE81" s="116" t="e">
        <f>VLOOKUP(4,AS78:AW81,4,FALSE)</f>
        <v>#N/A</v>
      </c>
      <c r="BF81" s="93" t="s">
        <v>12</v>
      </c>
      <c r="BG81" s="116" t="e">
        <f>VLOOKUP(4,AS78:AW81,5,FALSE)</f>
        <v>#N/A</v>
      </c>
      <c r="BH81" s="60"/>
      <c r="BI81" s="85"/>
      <c r="BJ81" s="85">
        <f>IF(E81&gt;G81,IF(Spielplan!E81&gt;Spielplan!G81,Punktemodus!$B$3,0),0)</f>
        <v>0</v>
      </c>
      <c r="BK81" s="85">
        <f>IF(E81=G81,IF(Spielplan!E81=Spielplan!G81,Punktemodus!$B$3,0),0)</f>
        <v>10</v>
      </c>
      <c r="BL81" s="85">
        <f>IF(E81&lt;G81,IF(Spielplan!E81&lt;Spielplan!G81,Punktemodus!$B$3,0),0)</f>
        <v>0</v>
      </c>
      <c r="BM81" s="85">
        <f>IF(E81=Spielplan!E81,IF(G81=Spielplan!G81,Punktemodus!$B$5,0),0)</f>
        <v>3</v>
      </c>
      <c r="BN81" s="85">
        <f>IF(E81=Spielplan!E81,Punktemodus!$B$7,0)</f>
        <v>1</v>
      </c>
      <c r="BO81" s="85">
        <f>IF(G81=Spielplan!G81,Punktemodus!$B$7,0)</f>
        <v>1</v>
      </c>
      <c r="BP81" s="137">
        <f>IF(Spielplan!E81="",0,SUM(BJ81:BO81))</f>
        <v>0</v>
      </c>
      <c r="BQ81" s="85"/>
      <c r="BR81" s="141"/>
      <c r="BS81" s="134"/>
      <c r="BT81" s="134"/>
      <c r="BU81" s="134"/>
      <c r="BV81" s="134"/>
      <c r="BW81" s="134"/>
      <c r="BX81" s="134"/>
      <c r="BY81" s="134"/>
      <c r="BZ81" s="353" t="s">
        <v>154</v>
      </c>
      <c r="CA81" s="155"/>
      <c r="CB81" s="155"/>
      <c r="CC81" s="155"/>
      <c r="CD81" s="155"/>
      <c r="CE81" s="353" t="s">
        <v>157</v>
      </c>
      <c r="CF81" s="155"/>
      <c r="CG81" s="155"/>
      <c r="CH81" s="155"/>
      <c r="CI81" s="155"/>
      <c r="CJ81" s="353" t="s">
        <v>164</v>
      </c>
      <c r="CK81" s="155"/>
      <c r="CL81" s="155"/>
      <c r="CM81" s="155"/>
      <c r="CN81" s="155"/>
      <c r="CO81" s="353" t="s">
        <v>159</v>
      </c>
      <c r="CP81" s="155"/>
      <c r="CQ81" s="155"/>
      <c r="CR81" s="155"/>
      <c r="CS81" s="353" t="s">
        <v>160</v>
      </c>
      <c r="CT81" s="155"/>
      <c r="CU81" s="134"/>
      <c r="CV81" s="134"/>
      <c r="CW81" s="134"/>
    </row>
    <row r="82" spans="1:101" ht="18.75" customHeight="1" thickBot="1" x14ac:dyDescent="0.3">
      <c r="A82" s="60"/>
      <c r="B82" s="60"/>
      <c r="C82" s="211" t="str">
        <f>C78</f>
        <v>Deutschland</v>
      </c>
      <c r="D82" s="212"/>
      <c r="E82" s="104"/>
      <c r="F82" s="93"/>
      <c r="G82" s="104"/>
      <c r="H82" s="211" t="str">
        <f>H79</f>
        <v>USA</v>
      </c>
      <c r="I82" s="212"/>
      <c r="J82" s="60"/>
      <c r="K82" s="60" t="s">
        <v>112</v>
      </c>
      <c r="L82" s="60">
        <f t="shared" si="24"/>
        <v>0</v>
      </c>
      <c r="M82" s="60">
        <f>IF($E82="",0,IF($E82&gt;$G82,3,IF($E82=G82,1,0)))</f>
        <v>0</v>
      </c>
      <c r="N82" s="60"/>
      <c r="O82" s="60"/>
      <c r="P82" s="60">
        <f>IF($G82="",0,IF($E82&gt;$G82,0,IF($E82=$G82,1,3)))</f>
        <v>0</v>
      </c>
      <c r="Q82" s="60">
        <f>E82</f>
        <v>0</v>
      </c>
      <c r="R82" s="60"/>
      <c r="S82" s="60"/>
      <c r="T82" s="60">
        <f>G82</f>
        <v>0</v>
      </c>
      <c r="U82" s="60">
        <f>G82</f>
        <v>0</v>
      </c>
      <c r="V82" s="60"/>
      <c r="W82" s="60"/>
      <c r="X82" s="60">
        <f>E82</f>
        <v>0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187">
        <f>SUM(AN78:AN81)</f>
        <v>30000</v>
      </c>
      <c r="AO82" s="187">
        <f>SUM(AO78:AO81)</f>
        <v>30000</v>
      </c>
      <c r="AP82" s="187">
        <f>SUM(AP78:AP81)</f>
        <v>30000</v>
      </c>
      <c r="AQ82" s="187">
        <f>SUM(AQ78:AQ81)</f>
        <v>30000</v>
      </c>
      <c r="AR82" s="187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85">
        <f>IF(E82&gt;G82,IF(Spielplan!E82&gt;Spielplan!G82,Punktemodus!$B$3,0),0)</f>
        <v>0</v>
      </c>
      <c r="BK82" s="85">
        <f>IF(E82=G82,IF(Spielplan!E82=Spielplan!G82,Punktemodus!$B$3,0),0)</f>
        <v>10</v>
      </c>
      <c r="BL82" s="85">
        <f>IF(E82&lt;G82,IF(Spielplan!E82&lt;Spielplan!G82,Punktemodus!$B$3,0),0)</f>
        <v>0</v>
      </c>
      <c r="BM82" s="85">
        <f>IF(E82=Spielplan!E82,IF(G82=Spielplan!G82,Punktemodus!$B$5,0),0)</f>
        <v>3</v>
      </c>
      <c r="BN82" s="85">
        <f>IF(E82=Spielplan!E82,Punktemodus!$B$7,0)</f>
        <v>1</v>
      </c>
      <c r="BO82" s="85">
        <f>IF(G82=Spielplan!G82,Punktemodus!$B$7,0)</f>
        <v>1</v>
      </c>
      <c r="BP82" s="137">
        <f>IF(Spielplan!E82="",0,SUM(BJ82:BO82))</f>
        <v>0</v>
      </c>
      <c r="BQ82" s="60"/>
      <c r="BR82" s="141"/>
      <c r="BS82" s="134"/>
      <c r="BT82" s="134"/>
      <c r="BU82" s="134"/>
      <c r="BV82" s="134"/>
      <c r="BW82" s="134"/>
      <c r="BX82" s="134"/>
      <c r="BY82" s="134"/>
      <c r="BZ82" s="353"/>
      <c r="CA82" s="155"/>
      <c r="CB82" s="155"/>
      <c r="CC82" s="155"/>
      <c r="CD82" s="155"/>
      <c r="CE82" s="353"/>
      <c r="CF82" s="155"/>
      <c r="CG82" s="155"/>
      <c r="CH82" s="155"/>
      <c r="CI82" s="155"/>
      <c r="CJ82" s="353"/>
      <c r="CK82" s="155"/>
      <c r="CL82" s="155"/>
      <c r="CM82" s="155"/>
      <c r="CN82" s="155"/>
      <c r="CO82" s="353"/>
      <c r="CP82" s="155"/>
      <c r="CQ82" s="155"/>
      <c r="CR82" s="155"/>
      <c r="CS82" s="353"/>
      <c r="CT82" s="155"/>
      <c r="CU82" s="134"/>
      <c r="CV82" s="134"/>
      <c r="CW82" s="134"/>
    </row>
    <row r="83" spans="1:101" ht="18.75" customHeight="1" thickBot="1" x14ac:dyDescent="0.3">
      <c r="A83" s="60"/>
      <c r="B83" s="60"/>
      <c r="C83" s="218" t="str">
        <f>H78</f>
        <v>Portugal</v>
      </c>
      <c r="D83" s="219"/>
      <c r="E83" s="104"/>
      <c r="F83" s="93"/>
      <c r="G83" s="104"/>
      <c r="H83" s="218" t="str">
        <f>C79</f>
        <v>Ghana</v>
      </c>
      <c r="I83" s="219"/>
      <c r="J83" s="60"/>
      <c r="K83" s="60" t="s">
        <v>112</v>
      </c>
      <c r="L83" s="60">
        <f t="shared" si="24"/>
        <v>0</v>
      </c>
      <c r="M83" s="60"/>
      <c r="N83" s="60">
        <f>IF($E83="",0,IF($E83&gt;$G83,3,IF($E83=$G83,1,0)))</f>
        <v>0</v>
      </c>
      <c r="O83" s="60">
        <f>IF($G83="",0,IF($E83&gt;$G83,0,IF($E83=$G83,1,3)))</f>
        <v>0</v>
      </c>
      <c r="P83" s="60"/>
      <c r="Q83" s="60"/>
      <c r="R83" s="60">
        <f>E83</f>
        <v>0</v>
      </c>
      <c r="S83" s="60">
        <f>G83</f>
        <v>0</v>
      </c>
      <c r="T83" s="60"/>
      <c r="U83" s="60"/>
      <c r="V83" s="60">
        <f>G83</f>
        <v>0</v>
      </c>
      <c r="W83" s="60">
        <f>E83</f>
        <v>0</v>
      </c>
      <c r="X83" s="60"/>
      <c r="Y83" s="60"/>
      <c r="Z83" s="60" t="s">
        <v>30</v>
      </c>
      <c r="AA83" s="60"/>
      <c r="AB83" s="60"/>
      <c r="AC83" s="60"/>
      <c r="AD83" s="60"/>
      <c r="AE83" s="60"/>
      <c r="AF83" s="60"/>
      <c r="AG83" s="60" t="b">
        <f>OR(AG78=AG79,AG78=AG80,AG78=AG81,AG79=AG80,AG79=AG81,AG80=AG81)</f>
        <v>1</v>
      </c>
      <c r="AH83" s="60"/>
      <c r="AI83" s="60"/>
      <c r="AJ83" s="60"/>
      <c r="AK83" s="60"/>
      <c r="AL83" s="60"/>
      <c r="AM83" s="60"/>
      <c r="AN83" s="60"/>
      <c r="AO83" s="60" t="s">
        <v>34</v>
      </c>
      <c r="AP83" s="60"/>
      <c r="AQ83" s="60"/>
      <c r="AR83" s="60" t="b">
        <f>OR(AR78=AR79,AR78=AR80,AR78=AR81,AR79=AR80,AR79=AR81,AR80=AR81)</f>
        <v>1</v>
      </c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85">
        <f>IF(E83&gt;G83,IF(Spielplan!E83&gt;Spielplan!G83,Punktemodus!$B$3,0),0)</f>
        <v>0</v>
      </c>
      <c r="BK83" s="85">
        <f>IF(E83=G83,IF(Spielplan!E83=Spielplan!G83,Punktemodus!$B$3,0),0)</f>
        <v>10</v>
      </c>
      <c r="BL83" s="85">
        <f>IF(E83&lt;G83,IF(Spielplan!E83&lt;Spielplan!G83,Punktemodus!$B$3,0),0)</f>
        <v>0</v>
      </c>
      <c r="BM83" s="85">
        <f>IF(E83=Spielplan!E83,IF(G83=Spielplan!G83,Punktemodus!$B$5,0),0)</f>
        <v>3</v>
      </c>
      <c r="BN83" s="85">
        <f>IF(E83=Spielplan!E83,Punktemodus!$B$7,0)</f>
        <v>1</v>
      </c>
      <c r="BO83" s="85">
        <f>IF(G83=Spielplan!G83,Punktemodus!$B$7,0)</f>
        <v>1</v>
      </c>
      <c r="BP83" s="137">
        <f>IF(Spielplan!E83="",0,SUM(BJ83:BO83))</f>
        <v>0</v>
      </c>
      <c r="BQ83" s="60"/>
      <c r="BR83" s="141"/>
      <c r="BS83" s="134"/>
      <c r="BT83" s="134"/>
      <c r="BU83" s="134"/>
      <c r="BV83" s="134"/>
      <c r="BW83" s="134"/>
      <c r="BX83" s="134"/>
      <c r="BY83" s="134"/>
      <c r="BZ83" s="353"/>
      <c r="CA83" s="155"/>
      <c r="CB83" s="155"/>
      <c r="CC83" s="155"/>
      <c r="CD83" s="155"/>
      <c r="CE83" s="353"/>
      <c r="CF83" s="155"/>
      <c r="CG83" s="155"/>
      <c r="CH83" s="155"/>
      <c r="CI83" s="155"/>
      <c r="CJ83" s="353"/>
      <c r="CK83" s="155"/>
      <c r="CL83" s="155"/>
      <c r="CM83" s="155"/>
      <c r="CN83" s="155"/>
      <c r="CO83" s="353"/>
      <c r="CP83" s="155"/>
      <c r="CQ83" s="155"/>
      <c r="CR83" s="155"/>
      <c r="CS83" s="353"/>
      <c r="CT83" s="155"/>
      <c r="CU83" s="134"/>
      <c r="CV83" s="134"/>
      <c r="CW83" s="134"/>
    </row>
    <row r="84" spans="1:101" ht="18.75" customHeight="1" thickBot="1" x14ac:dyDescent="0.25">
      <c r="A84" s="60"/>
      <c r="B84" s="60"/>
      <c r="C84" s="136" t="str">
        <f>IF(G83="","",IF(AR83=TRUE,"Achtung: Fehler in Tabelle!",""))</f>
        <v/>
      </c>
      <c r="D84" s="60"/>
      <c r="E84" s="85"/>
      <c r="F84" s="60"/>
      <c r="G84" s="85"/>
      <c r="H84" s="60"/>
      <c r="I84" s="60"/>
      <c r="J84" s="60"/>
      <c r="K84" s="60"/>
      <c r="L84" s="60"/>
      <c r="M84" s="60">
        <f t="shared" ref="M84:X84" si="27">SUM(M78:M83)</f>
        <v>0</v>
      </c>
      <c r="N84" s="60">
        <f t="shared" si="27"/>
        <v>0</v>
      </c>
      <c r="O84" s="60">
        <f t="shared" si="27"/>
        <v>0</v>
      </c>
      <c r="P84" s="60">
        <f t="shared" si="27"/>
        <v>0</v>
      </c>
      <c r="Q84" s="60">
        <f t="shared" si="27"/>
        <v>0</v>
      </c>
      <c r="R84" s="60">
        <f t="shared" si="27"/>
        <v>0</v>
      </c>
      <c r="S84" s="60">
        <f t="shared" si="27"/>
        <v>0</v>
      </c>
      <c r="T84" s="60">
        <f t="shared" si="27"/>
        <v>0</v>
      </c>
      <c r="U84" s="60">
        <f t="shared" si="27"/>
        <v>0</v>
      </c>
      <c r="V84" s="60">
        <f t="shared" si="27"/>
        <v>0</v>
      </c>
      <c r="W84" s="60">
        <f t="shared" si="27"/>
        <v>0</v>
      </c>
      <c r="X84" s="60">
        <f t="shared" si="27"/>
        <v>0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160">
        <f>SUM(BP78:BP83)</f>
        <v>0</v>
      </c>
      <c r="BQ84" s="60"/>
      <c r="BR84" s="141"/>
      <c r="BS84" s="134"/>
      <c r="BT84" s="134"/>
      <c r="BU84" s="134"/>
      <c r="BV84" s="134"/>
      <c r="BW84" s="134"/>
      <c r="BX84" s="134"/>
      <c r="BY84" s="134"/>
      <c r="BZ84" s="354"/>
      <c r="CA84" s="155"/>
      <c r="CB84" s="155"/>
      <c r="CC84" s="155"/>
      <c r="CD84" s="155"/>
      <c r="CE84" s="354"/>
      <c r="CF84" s="155"/>
      <c r="CG84" s="155"/>
      <c r="CH84" s="155"/>
      <c r="CI84" s="155"/>
      <c r="CJ84" s="354"/>
      <c r="CK84" s="155"/>
      <c r="CL84" s="155"/>
      <c r="CM84" s="155"/>
      <c r="CN84" s="155"/>
      <c r="CO84" s="354"/>
      <c r="CP84" s="155"/>
      <c r="CQ84" s="155"/>
      <c r="CR84" s="155"/>
      <c r="CS84" s="354"/>
      <c r="CT84" s="155"/>
      <c r="CU84" s="134"/>
      <c r="CV84" s="134"/>
      <c r="CW84" s="134"/>
    </row>
    <row r="85" spans="1:101" ht="18.75" customHeight="1" thickBot="1" x14ac:dyDescent="0.25">
      <c r="A85" s="60"/>
      <c r="B85" s="60"/>
      <c r="C85" s="60"/>
      <c r="D85" s="60"/>
      <c r="E85" s="85"/>
      <c r="F85" s="60"/>
      <c r="G85" s="85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138"/>
      <c r="BQ85" s="60"/>
      <c r="BR85" s="141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</row>
    <row r="86" spans="1:101" ht="18.75" customHeight="1" x14ac:dyDescent="0.25">
      <c r="A86" s="60"/>
      <c r="B86" s="60"/>
      <c r="C86" s="89"/>
      <c r="D86" s="60"/>
      <c r="E86" s="85"/>
      <c r="F86" s="60"/>
      <c r="G86" s="85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89"/>
      <c r="BC86" s="60"/>
      <c r="BD86" s="90"/>
      <c r="BE86" s="60"/>
      <c r="BF86" s="61"/>
      <c r="BG86" s="60"/>
      <c r="BH86" s="60"/>
      <c r="BI86" s="60"/>
      <c r="BJ86" s="60"/>
      <c r="BK86" s="60"/>
      <c r="BL86" s="60"/>
      <c r="BM86" s="60"/>
      <c r="BN86" s="60"/>
      <c r="BO86" s="60"/>
      <c r="BP86" s="138"/>
      <c r="BQ86" s="60"/>
      <c r="BR86" s="141"/>
      <c r="BS86" s="321" t="s">
        <v>45</v>
      </c>
      <c r="BT86" s="322"/>
      <c r="BU86" s="322"/>
      <c r="BV86" s="322"/>
      <c r="BW86" s="134"/>
      <c r="BX86" s="331">
        <f>BP97</f>
        <v>0</v>
      </c>
      <c r="BY86" s="332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</row>
    <row r="87" spans="1:101" ht="18.75" customHeight="1" thickBot="1" x14ac:dyDescent="0.3">
      <c r="A87" s="60"/>
      <c r="B87" s="60"/>
      <c r="C87" s="88" t="s">
        <v>93</v>
      </c>
      <c r="D87" s="60"/>
      <c r="E87" s="85"/>
      <c r="F87" s="60"/>
      <c r="G87" s="85"/>
      <c r="H87" s="60"/>
      <c r="I87" s="60"/>
      <c r="J87" s="60"/>
      <c r="K87" s="60"/>
      <c r="L87" s="60"/>
      <c r="M87" s="60" t="s">
        <v>4</v>
      </c>
      <c r="N87" s="60"/>
      <c r="O87" s="60"/>
      <c r="P87" s="60"/>
      <c r="Q87" s="60" t="s">
        <v>6</v>
      </c>
      <c r="R87" s="60"/>
      <c r="S87" s="60"/>
      <c r="T87" s="60"/>
      <c r="U87" s="60" t="s">
        <v>7</v>
      </c>
      <c r="V87" s="60"/>
      <c r="W87" s="60"/>
      <c r="X87" s="60"/>
      <c r="Y87" s="60"/>
      <c r="Z87" s="60" t="s">
        <v>4</v>
      </c>
      <c r="AA87" s="60" t="s">
        <v>5</v>
      </c>
      <c r="AB87" s="60"/>
      <c r="AC87" s="60"/>
      <c r="AD87" s="60" t="s">
        <v>9</v>
      </c>
      <c r="AE87" s="60"/>
      <c r="AF87" s="60"/>
      <c r="AG87" s="60"/>
      <c r="AH87" s="60" t="s">
        <v>32</v>
      </c>
      <c r="AI87" s="60"/>
      <c r="AJ87" s="60"/>
      <c r="AK87" s="60"/>
      <c r="AL87" s="60"/>
      <c r="AM87" s="60"/>
      <c r="AN87" s="60" t="s">
        <v>35</v>
      </c>
      <c r="AO87" s="60"/>
      <c r="AP87" s="60"/>
      <c r="AQ87" s="60"/>
      <c r="AR87" s="60"/>
      <c r="AS87" s="60" t="s">
        <v>33</v>
      </c>
      <c r="AT87" s="60"/>
      <c r="AU87" s="60"/>
      <c r="AV87" s="60"/>
      <c r="AW87" s="60"/>
      <c r="AX87" s="60"/>
      <c r="AY87" s="60"/>
      <c r="AZ87" s="60"/>
      <c r="BA87" s="60"/>
      <c r="BB87" s="89" t="s">
        <v>10</v>
      </c>
      <c r="BC87" s="60"/>
      <c r="BD87" s="90" t="s">
        <v>4</v>
      </c>
      <c r="BE87" s="60"/>
      <c r="BF87" s="61" t="s">
        <v>5</v>
      </c>
      <c r="BG87" s="60"/>
      <c r="BH87" s="60"/>
      <c r="BI87" s="85"/>
      <c r="BJ87" s="60"/>
      <c r="BK87" s="60"/>
      <c r="BL87" s="60"/>
      <c r="BM87" s="60"/>
      <c r="BN87" s="60"/>
      <c r="BO87" s="60"/>
      <c r="BP87" s="138"/>
      <c r="BQ87" s="85"/>
      <c r="BR87" s="141"/>
      <c r="BS87" s="322"/>
      <c r="BT87" s="322"/>
      <c r="BU87" s="322"/>
      <c r="BV87" s="322"/>
      <c r="BW87" s="134"/>
      <c r="BX87" s="333"/>
      <c r="BY87" s="3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</row>
    <row r="88" spans="1:101" ht="18.75" customHeight="1" thickBot="1" x14ac:dyDescent="0.3">
      <c r="A88" s="60"/>
      <c r="B88" s="60"/>
      <c r="C88" s="60"/>
      <c r="D88" s="60"/>
      <c r="E88" s="85"/>
      <c r="F88" s="60"/>
      <c r="G88" s="85"/>
      <c r="H88" s="60"/>
      <c r="I88" s="60"/>
      <c r="J88" s="60"/>
      <c r="K88" s="60"/>
      <c r="L88" s="60"/>
      <c r="M88" s="60" t="s">
        <v>0</v>
      </c>
      <c r="N88" s="60" t="s">
        <v>1</v>
      </c>
      <c r="O88" s="60" t="s">
        <v>2</v>
      </c>
      <c r="P88" s="60" t="s">
        <v>3</v>
      </c>
      <c r="Q88" s="60" t="s">
        <v>0</v>
      </c>
      <c r="R88" s="60" t="s">
        <v>1</v>
      </c>
      <c r="S88" s="60" t="s">
        <v>2</v>
      </c>
      <c r="T88" s="60" t="s">
        <v>3</v>
      </c>
      <c r="U88" s="60" t="s">
        <v>0</v>
      </c>
      <c r="V88" s="60" t="s">
        <v>1</v>
      </c>
      <c r="W88" s="60" t="s">
        <v>2</v>
      </c>
      <c r="X88" s="60" t="s">
        <v>3</v>
      </c>
      <c r="Y88" s="60"/>
      <c r="Z88" s="60" t="s">
        <v>8</v>
      </c>
      <c r="AA88" s="60"/>
      <c r="AB88" s="60"/>
      <c r="AC88" s="60"/>
      <c r="AD88" s="60"/>
      <c r="AE88" s="60"/>
      <c r="AF88" s="60"/>
      <c r="AG88" s="60"/>
      <c r="AH88" s="60" t="s">
        <v>31</v>
      </c>
      <c r="AI88" s="60"/>
      <c r="AJ88" s="60"/>
      <c r="AK88" s="60"/>
      <c r="AL88" s="60"/>
      <c r="AM88" s="60"/>
      <c r="AN88" s="60" t="str">
        <f>AI89</f>
        <v>Belgien</v>
      </c>
      <c r="AO88" s="60" t="str">
        <f>AI90</f>
        <v>Algerien</v>
      </c>
      <c r="AP88" s="60" t="str">
        <f>AI91</f>
        <v>Russland</v>
      </c>
      <c r="AQ88" s="60" t="str">
        <f>AI92</f>
        <v>Südkorea</v>
      </c>
      <c r="AR88" s="60"/>
      <c r="AS88" s="60" t="s">
        <v>31</v>
      </c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85"/>
      <c r="BJ88" s="85"/>
      <c r="BK88" s="85"/>
      <c r="BL88" s="85"/>
      <c r="BM88" s="85"/>
      <c r="BN88" s="85"/>
      <c r="BO88" s="85"/>
      <c r="BP88" s="137"/>
      <c r="BQ88" s="85"/>
      <c r="BR88" s="141"/>
      <c r="BS88" s="134"/>
      <c r="BT88" s="142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</row>
    <row r="89" spans="1:101" ht="18.75" customHeight="1" thickBot="1" x14ac:dyDescent="0.3">
      <c r="A89" s="60"/>
      <c r="B89" s="60"/>
      <c r="C89" s="224" t="str">
        <f>Spielplan!$C$89</f>
        <v>Belgien</v>
      </c>
      <c r="D89" s="225"/>
      <c r="E89" s="104"/>
      <c r="F89" s="93"/>
      <c r="G89" s="104"/>
      <c r="H89" s="224" t="str">
        <f>Spielplan!$H$89</f>
        <v>Algerien</v>
      </c>
      <c r="I89" s="225"/>
      <c r="J89" s="60"/>
      <c r="K89" s="60" t="s">
        <v>115</v>
      </c>
      <c r="L89" s="60">
        <f t="shared" ref="L89:L94" si="28">IF(E89-G89&gt;0,1,IF(G89=E89,0,-1))</f>
        <v>0</v>
      </c>
      <c r="M89" s="60">
        <f>IF($E89="",0,IF($E89&gt;$G89,3,IF($E89=G89,1,0)))</f>
        <v>0</v>
      </c>
      <c r="N89" s="60">
        <f>IF($G89="",0,IF($E89&gt;$G89,0,IF($E89=G89,1,3)))</f>
        <v>0</v>
      </c>
      <c r="O89" s="60"/>
      <c r="P89" s="60"/>
      <c r="Q89" s="60">
        <f>E89</f>
        <v>0</v>
      </c>
      <c r="R89" s="60">
        <f>G89</f>
        <v>0</v>
      </c>
      <c r="S89" s="60"/>
      <c r="T89" s="60"/>
      <c r="U89" s="60">
        <f>G89</f>
        <v>0</v>
      </c>
      <c r="V89" s="60">
        <f>E89</f>
        <v>0</v>
      </c>
      <c r="W89" s="60"/>
      <c r="X89" s="60"/>
      <c r="Y89" s="60"/>
      <c r="Z89" s="60">
        <f>M95</f>
        <v>0</v>
      </c>
      <c r="AA89" s="60">
        <f>Q95</f>
        <v>0</v>
      </c>
      <c r="AB89" s="60">
        <f>U95</f>
        <v>0</v>
      </c>
      <c r="AC89" s="60">
        <f>AA89-AB89</f>
        <v>0</v>
      </c>
      <c r="AD89" s="60">
        <f>IF(Z89&gt;Z90,-1,0)</f>
        <v>0</v>
      </c>
      <c r="AE89" s="60">
        <f>IF(Z89&gt;Z91,-1,0)</f>
        <v>0</v>
      </c>
      <c r="AF89" s="60">
        <f>IF(Z89&gt;Z92,-1,0)</f>
        <v>0</v>
      </c>
      <c r="AG89" s="60">
        <f>10000-(AJ89*1000+AM89*100+AK89*10)</f>
        <v>10000</v>
      </c>
      <c r="AH89" s="90">
        <f>RANK(AG89,AG89:AG92,1)</f>
        <v>1</v>
      </c>
      <c r="AI89" s="60" t="str">
        <f>C89</f>
        <v>Belgien</v>
      </c>
      <c r="AJ89" s="60">
        <f t="shared" ref="AJ89:AL92" si="29">Z89</f>
        <v>0</v>
      </c>
      <c r="AK89" s="60">
        <f t="shared" si="29"/>
        <v>0</v>
      </c>
      <c r="AL89" s="60">
        <f t="shared" si="29"/>
        <v>0</v>
      </c>
      <c r="AM89" s="60">
        <f>AK89-AL89</f>
        <v>0</v>
      </c>
      <c r="AN89" s="187"/>
      <c r="AO89" s="187">
        <f>IF(AG90=AG89,IF(G89&gt;E89,AG90-0.1,AG90),AG90)</f>
        <v>10000</v>
      </c>
      <c r="AP89" s="187">
        <f>IF(AG91=AG89,IF(G91&gt;E91,AG91-0.1,AG91),AG91)</f>
        <v>10000</v>
      </c>
      <c r="AQ89" s="187">
        <f>IF(AG92=AG89,IF(G93&gt;E93,AG92-0.1,AG92),AG92)</f>
        <v>10000</v>
      </c>
      <c r="AR89" s="187">
        <f>AN93</f>
        <v>30000</v>
      </c>
      <c r="AS89" s="90">
        <f>RANK(AR89,AR89:AR92,1)</f>
        <v>1</v>
      </c>
      <c r="AT89" s="60" t="str">
        <f t="shared" ref="AT89:AW92" si="30">AI89</f>
        <v>Belgien</v>
      </c>
      <c r="AU89" s="60">
        <f t="shared" si="30"/>
        <v>0</v>
      </c>
      <c r="AV89" s="60">
        <f t="shared" si="30"/>
        <v>0</v>
      </c>
      <c r="AW89" s="60">
        <f t="shared" si="30"/>
        <v>0</v>
      </c>
      <c r="AX89" s="60"/>
      <c r="AY89" s="60"/>
      <c r="AZ89" s="60"/>
      <c r="BA89" s="226">
        <v>1</v>
      </c>
      <c r="BB89" s="224" t="str">
        <f>VLOOKUP(1,AS89:AT92,2,FALSE)</f>
        <v>Belgien</v>
      </c>
      <c r="BC89" s="225"/>
      <c r="BD89" s="227">
        <f>VLOOKUP(1,AS89:AW92,3,FALSE)</f>
        <v>0</v>
      </c>
      <c r="BE89" s="228">
        <f>VLOOKUP(1,AS89:AW92,4,FALSE)</f>
        <v>0</v>
      </c>
      <c r="BF89" s="93" t="s">
        <v>12</v>
      </c>
      <c r="BG89" s="228">
        <f>VLOOKUP(1,AS89:AW92,5,FALSE)</f>
        <v>0</v>
      </c>
      <c r="BH89" s="229" t="s">
        <v>128</v>
      </c>
      <c r="BI89" s="85"/>
      <c r="BJ89" s="85">
        <f>IF(E89&gt;G89,IF(Spielplan!E89&gt;Spielplan!G89,Punktemodus!$B$3,0),0)</f>
        <v>0</v>
      </c>
      <c r="BK89" s="85">
        <f>IF(E89=G89,IF(Spielplan!E89=Spielplan!G89,Punktemodus!$B$3,0),0)</f>
        <v>10</v>
      </c>
      <c r="BL89" s="85">
        <f>IF(E89&lt;G89,IF(Spielplan!E89&lt;Spielplan!G89,Punktemodus!$B$3,0),0)</f>
        <v>0</v>
      </c>
      <c r="BM89" s="85">
        <f>IF(E89=Spielplan!E89,IF(G89=Spielplan!G89,Punktemodus!$B$5,0),0)</f>
        <v>3</v>
      </c>
      <c r="BN89" s="85">
        <f>IF(E89=Spielplan!E89,Punktemodus!$B$7,0)</f>
        <v>1</v>
      </c>
      <c r="BO89" s="85">
        <f>IF(G89=Spielplan!G89,Punktemodus!$B$7,0)</f>
        <v>1</v>
      </c>
      <c r="BP89" s="137">
        <f>IF(Spielplan!E89="",0,SUM(BJ89:BO89))</f>
        <v>0</v>
      </c>
      <c r="BQ89" s="85"/>
      <c r="BR89" s="141"/>
      <c r="BS89" s="321" t="s">
        <v>46</v>
      </c>
      <c r="BT89" s="322"/>
      <c r="BU89" s="322"/>
      <c r="BV89" s="322"/>
      <c r="BW89" s="134"/>
      <c r="BX89" s="335">
        <f>BZ79+CE79+CJ79+CO79+CS79</f>
        <v>730</v>
      </c>
      <c r="BY89" s="336"/>
      <c r="BZ89" s="134"/>
      <c r="CA89" s="349"/>
      <c r="CB89" s="350"/>
      <c r="CC89" s="350"/>
      <c r="CD89" s="350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</row>
    <row r="90" spans="1:101" ht="18.75" customHeight="1" thickBot="1" x14ac:dyDescent="0.3">
      <c r="A90" s="60"/>
      <c r="B90" s="60"/>
      <c r="C90" s="230" t="str">
        <f>Spielplan!$C$90</f>
        <v>Russland</v>
      </c>
      <c r="D90" s="231"/>
      <c r="E90" s="104"/>
      <c r="F90" s="93"/>
      <c r="G90" s="104"/>
      <c r="H90" s="230" t="str">
        <f>Spielplan!$H$90</f>
        <v>Südkorea</v>
      </c>
      <c r="I90" s="231"/>
      <c r="J90" s="60"/>
      <c r="K90" s="60" t="s">
        <v>116</v>
      </c>
      <c r="L90" s="60">
        <f t="shared" si="28"/>
        <v>0</v>
      </c>
      <c r="M90" s="60"/>
      <c r="N90" s="60"/>
      <c r="O90" s="60">
        <f>IF($E90="",0,IF($E90&gt;$G90,3,IF($E90=$G90,1,0)))</f>
        <v>0</v>
      </c>
      <c r="P90" s="60">
        <f>IF($G90="",0,IF($E90&gt;$G90,0,IF($E90=$G90,1,3)))</f>
        <v>0</v>
      </c>
      <c r="Q90" s="60"/>
      <c r="R90" s="60"/>
      <c r="S90" s="60">
        <f>E90</f>
        <v>0</v>
      </c>
      <c r="T90" s="60">
        <f>G90</f>
        <v>0</v>
      </c>
      <c r="U90" s="60"/>
      <c r="V90" s="60"/>
      <c r="W90" s="60">
        <f>G90</f>
        <v>0</v>
      </c>
      <c r="X90" s="60">
        <f>E90</f>
        <v>0</v>
      </c>
      <c r="Y90" s="60"/>
      <c r="Z90" s="60">
        <f>N95</f>
        <v>0</v>
      </c>
      <c r="AA90" s="60">
        <f>R95</f>
        <v>0</v>
      </c>
      <c r="AB90" s="60">
        <f>V95</f>
        <v>0</v>
      </c>
      <c r="AC90" s="60">
        <f>AA90-AB90</f>
        <v>0</v>
      </c>
      <c r="AD90" s="60">
        <f>IF(Z90&gt;Z89,-1,0)</f>
        <v>0</v>
      </c>
      <c r="AE90" s="60">
        <f>IF(Z90&gt;Z91,-1,0)</f>
        <v>0</v>
      </c>
      <c r="AF90" s="60">
        <f>IF(Z90&gt;Z92,-1,0)</f>
        <v>0</v>
      </c>
      <c r="AG90" s="60">
        <f>10000-(AJ90*1000+AM90*100+AK90*10)</f>
        <v>10000</v>
      </c>
      <c r="AH90" s="90">
        <f>RANK(AG90,AG89:AG92,1)</f>
        <v>1</v>
      </c>
      <c r="AI90" s="60" t="str">
        <f>H89</f>
        <v>Algerien</v>
      </c>
      <c r="AJ90" s="60">
        <f t="shared" si="29"/>
        <v>0</v>
      </c>
      <c r="AK90" s="60">
        <f t="shared" si="29"/>
        <v>0</v>
      </c>
      <c r="AL90" s="60">
        <f t="shared" si="29"/>
        <v>0</v>
      </c>
      <c r="AM90" s="60">
        <f>AK90-AL90</f>
        <v>0</v>
      </c>
      <c r="AN90" s="187">
        <f>IF(AG89=AG90,IF(E89&gt;G89,AG89-0.1,AG89),AG89)</f>
        <v>10000</v>
      </c>
      <c r="AO90" s="187"/>
      <c r="AP90" s="187">
        <f>IF(AG91=AG90,IF(G94&gt;E94,AG91-0.1,AG91),AG91)</f>
        <v>10000</v>
      </c>
      <c r="AQ90" s="187">
        <f>IF(AG92=AG90,IF(G92&gt;E92,AG92-0.1,AG92),AG92)</f>
        <v>10000</v>
      </c>
      <c r="AR90" s="187">
        <f>AO93</f>
        <v>30000</v>
      </c>
      <c r="AS90" s="90">
        <f>RANK(AR90,AR89:AR92,1)</f>
        <v>1</v>
      </c>
      <c r="AT90" s="60" t="str">
        <f t="shared" si="30"/>
        <v>Algerien</v>
      </c>
      <c r="AU90" s="60">
        <f t="shared" si="30"/>
        <v>0</v>
      </c>
      <c r="AV90" s="60">
        <f t="shared" si="30"/>
        <v>0</v>
      </c>
      <c r="AW90" s="60">
        <f t="shared" si="30"/>
        <v>0</v>
      </c>
      <c r="AX90" s="60"/>
      <c r="AY90" s="60"/>
      <c r="AZ90" s="60"/>
      <c r="BA90" s="232">
        <v>2</v>
      </c>
      <c r="BB90" s="230" t="e">
        <f>VLOOKUP(2,AS89:AT92,2,FALSE)</f>
        <v>#N/A</v>
      </c>
      <c r="BC90" s="231"/>
      <c r="BD90" s="233" t="e">
        <f>VLOOKUP(2,AS89:AW92,3,FALSE)</f>
        <v>#N/A</v>
      </c>
      <c r="BE90" s="234" t="e">
        <f>VLOOKUP(2,AS89:AW92,4,FALSE)</f>
        <v>#N/A</v>
      </c>
      <c r="BF90" s="93" t="s">
        <v>12</v>
      </c>
      <c r="BG90" s="234" t="e">
        <f>VLOOKUP(2,AS89:AW92,5,FALSE)</f>
        <v>#N/A</v>
      </c>
      <c r="BH90" s="234" t="s">
        <v>124</v>
      </c>
      <c r="BI90" s="85"/>
      <c r="BJ90" s="85">
        <f>IF(E90&gt;G90,IF(Spielplan!E90&gt;Spielplan!G90,Punktemodus!$B$3,0),0)</f>
        <v>0</v>
      </c>
      <c r="BK90" s="85">
        <f>IF(E90=G90,IF(Spielplan!E90=Spielplan!G90,Punktemodus!$B$3,0),0)</f>
        <v>10</v>
      </c>
      <c r="BL90" s="85">
        <f>IF(E90&lt;G90,IF(Spielplan!E90&lt;Spielplan!G90,Punktemodus!$B$3,0),0)</f>
        <v>0</v>
      </c>
      <c r="BM90" s="85">
        <f>IF(E90=Spielplan!E90,IF(G90=Spielplan!G90,Punktemodus!$B$5,0),0)</f>
        <v>3</v>
      </c>
      <c r="BN90" s="85">
        <f>IF(E90=Spielplan!E90,Punktemodus!$B$7,0)</f>
        <v>1</v>
      </c>
      <c r="BO90" s="85">
        <f>IF(G90=Spielplan!G90,Punktemodus!$B$7,0)</f>
        <v>1</v>
      </c>
      <c r="BP90" s="137">
        <f>IF(Spielplan!E90="",0,SUM(BJ90:BO90))</f>
        <v>0</v>
      </c>
      <c r="BQ90" s="85"/>
      <c r="BR90" s="141"/>
      <c r="BS90" s="322"/>
      <c r="BT90" s="322"/>
      <c r="BU90" s="322"/>
      <c r="BV90" s="322"/>
      <c r="BW90" s="134"/>
      <c r="BX90" s="337"/>
      <c r="BY90" s="338"/>
      <c r="BZ90" s="134"/>
      <c r="CA90" s="350"/>
      <c r="CB90" s="350"/>
      <c r="CC90" s="350"/>
      <c r="CD90" s="350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</row>
    <row r="91" spans="1:101" ht="18.75" customHeight="1" thickBot="1" x14ac:dyDescent="0.3">
      <c r="A91" s="60"/>
      <c r="B91" s="60"/>
      <c r="C91" s="224" t="str">
        <f>C89</f>
        <v>Belgien</v>
      </c>
      <c r="D91" s="225"/>
      <c r="E91" s="104"/>
      <c r="F91" s="93"/>
      <c r="G91" s="104"/>
      <c r="H91" s="224" t="str">
        <f>C90</f>
        <v>Russland</v>
      </c>
      <c r="I91" s="225"/>
      <c r="J91" s="60"/>
      <c r="K91" s="60" t="s">
        <v>118</v>
      </c>
      <c r="L91" s="60">
        <f t="shared" si="28"/>
        <v>0</v>
      </c>
      <c r="M91" s="60">
        <f>IF($E91="",0,IF($E91&gt;$G91,3,IF($E91=G91,1,0)))</f>
        <v>0</v>
      </c>
      <c r="N91" s="60"/>
      <c r="O91" s="60">
        <f>IF($G91="",0,IF($E91&gt;$G91,0,IF($E91=$G91,1,3)))</f>
        <v>0</v>
      </c>
      <c r="P91" s="60"/>
      <c r="Q91" s="60">
        <f>E91</f>
        <v>0</v>
      </c>
      <c r="R91" s="60"/>
      <c r="S91" s="60">
        <f>G91</f>
        <v>0</v>
      </c>
      <c r="T91" s="60"/>
      <c r="U91" s="60">
        <f>G91</f>
        <v>0</v>
      </c>
      <c r="V91" s="60"/>
      <c r="W91" s="60">
        <f>E91</f>
        <v>0</v>
      </c>
      <c r="X91" s="60"/>
      <c r="Y91" s="60"/>
      <c r="Z91" s="60">
        <f>O95</f>
        <v>0</v>
      </c>
      <c r="AA91" s="60">
        <f>S95</f>
        <v>0</v>
      </c>
      <c r="AB91" s="60">
        <f>W95</f>
        <v>0</v>
      </c>
      <c r="AC91" s="60">
        <f>AA91-AB91</f>
        <v>0</v>
      </c>
      <c r="AD91" s="60">
        <f>IF(Z91&gt;Z89,-1,0)</f>
        <v>0</v>
      </c>
      <c r="AE91" s="60">
        <f>IF(Z91&gt;Z90,-1,0)</f>
        <v>0</v>
      </c>
      <c r="AF91" s="60">
        <f>IF(Z91&gt;Z92,-1,0)</f>
        <v>0</v>
      </c>
      <c r="AG91" s="60">
        <f>10000-(AJ91*1000+AM91*100+AK91*10)</f>
        <v>10000</v>
      </c>
      <c r="AH91" s="90">
        <f>RANK(AG91,AG89:AG92,1)</f>
        <v>1</v>
      </c>
      <c r="AI91" s="60" t="str">
        <f>C90</f>
        <v>Russland</v>
      </c>
      <c r="AJ91" s="60">
        <f t="shared" si="29"/>
        <v>0</v>
      </c>
      <c r="AK91" s="60">
        <f t="shared" si="29"/>
        <v>0</v>
      </c>
      <c r="AL91" s="60">
        <f t="shared" si="29"/>
        <v>0</v>
      </c>
      <c r="AM91" s="60">
        <f>AK91-AL91</f>
        <v>0</v>
      </c>
      <c r="AN91" s="187">
        <f>IF(AG89=AG91,IF(E91&gt;G91,AG89-0.1,AG89),AG89)</f>
        <v>10000</v>
      </c>
      <c r="AO91" s="187">
        <f>IF(AG90=AG91,IF(E94&gt;G94,AG90-0.1,AG90),AG90)</f>
        <v>10000</v>
      </c>
      <c r="AP91" s="187"/>
      <c r="AQ91" s="187">
        <f>IF(AG92=AG91,IF(G90&gt;E90,AG92-0.1,AG92),AG92)</f>
        <v>10000</v>
      </c>
      <c r="AR91" s="187">
        <f>AP93</f>
        <v>30000</v>
      </c>
      <c r="AS91" s="90">
        <f>RANK(AR91,AR89:AR92,1)</f>
        <v>1</v>
      </c>
      <c r="AT91" s="60" t="str">
        <f t="shared" si="30"/>
        <v>Russland</v>
      </c>
      <c r="AU91" s="60">
        <f t="shared" si="30"/>
        <v>0</v>
      </c>
      <c r="AV91" s="60">
        <f t="shared" si="30"/>
        <v>0</v>
      </c>
      <c r="AW91" s="60">
        <f t="shared" si="30"/>
        <v>0</v>
      </c>
      <c r="AX91" s="60"/>
      <c r="AY91" s="60"/>
      <c r="AZ91" s="60"/>
      <c r="BA91" s="113">
        <v>3</v>
      </c>
      <c r="BB91" s="114" t="e">
        <f>VLOOKUP(3,AS89:AT92,2,FALSE)</f>
        <v>#N/A</v>
      </c>
      <c r="BC91" s="115"/>
      <c r="BD91" s="116" t="e">
        <f>VLOOKUP(3,AS89:AW92,3,FALSE)</f>
        <v>#N/A</v>
      </c>
      <c r="BE91" s="116" t="e">
        <f>VLOOKUP(3,AS89:AW92,4,FALSE)</f>
        <v>#N/A</v>
      </c>
      <c r="BF91" s="93" t="s">
        <v>12</v>
      </c>
      <c r="BG91" s="116" t="e">
        <f>VLOOKUP(3,AS89:AW92,5,FALSE)</f>
        <v>#N/A</v>
      </c>
      <c r="BH91" s="60"/>
      <c r="BI91" s="85"/>
      <c r="BJ91" s="85">
        <f>IF(E91&gt;G91,IF(Spielplan!E91&gt;Spielplan!G91,Punktemodus!$B$3,0),0)</f>
        <v>0</v>
      </c>
      <c r="BK91" s="85">
        <f>IF(E91=G91,IF(Spielplan!E91=Spielplan!G91,Punktemodus!$B$3,0),0)</f>
        <v>10</v>
      </c>
      <c r="BL91" s="85">
        <f>IF(E91&lt;G91,IF(Spielplan!E91&lt;Spielplan!G91,Punktemodus!$B$3,0),0)</f>
        <v>0</v>
      </c>
      <c r="BM91" s="85">
        <f>IF(E91=Spielplan!E91,IF(G91=Spielplan!G91,Punktemodus!$B$5,0),0)</f>
        <v>3</v>
      </c>
      <c r="BN91" s="85">
        <f>IF(E91=Spielplan!E91,Punktemodus!$B$7,0)</f>
        <v>1</v>
      </c>
      <c r="BO91" s="85">
        <f>IF(G91=Spielplan!G91,Punktemodus!$B$7,0)</f>
        <v>1</v>
      </c>
      <c r="BP91" s="137">
        <f>IF(Spielplan!E91="",0,SUM(BJ91:BO91))</f>
        <v>0</v>
      </c>
      <c r="BQ91" s="85"/>
      <c r="BR91" s="141"/>
      <c r="BS91" s="134"/>
      <c r="BT91" s="142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</row>
    <row r="92" spans="1:101" ht="18.75" customHeight="1" thickBot="1" x14ac:dyDescent="0.3">
      <c r="A92" s="60"/>
      <c r="B92" s="60"/>
      <c r="C92" s="230" t="str">
        <f>H89</f>
        <v>Algerien</v>
      </c>
      <c r="D92" s="231"/>
      <c r="E92" s="104"/>
      <c r="F92" s="93"/>
      <c r="G92" s="104"/>
      <c r="H92" s="230" t="str">
        <f>H90</f>
        <v>Südkorea</v>
      </c>
      <c r="I92" s="231"/>
      <c r="J92" s="60"/>
      <c r="K92" s="60" t="s">
        <v>117</v>
      </c>
      <c r="L92" s="60">
        <f t="shared" si="28"/>
        <v>0</v>
      </c>
      <c r="M92" s="60"/>
      <c r="N92" s="60">
        <f>IF($E92="",0,IF($E92&gt;$G92,3,IF($E92=$G92,1,0)))</f>
        <v>0</v>
      </c>
      <c r="O92" s="60"/>
      <c r="P92" s="60">
        <f>IF($G92="",0,IF($E92&gt;$G92,0,IF($E92=$G92,1,3)))</f>
        <v>0</v>
      </c>
      <c r="Q92" s="60"/>
      <c r="R92" s="60">
        <f>E92</f>
        <v>0</v>
      </c>
      <c r="S92" s="60"/>
      <c r="T92" s="60">
        <f>G92</f>
        <v>0</v>
      </c>
      <c r="U92" s="60"/>
      <c r="V92" s="60">
        <f>G92</f>
        <v>0</v>
      </c>
      <c r="W92" s="60"/>
      <c r="X92" s="60">
        <f>E92</f>
        <v>0</v>
      </c>
      <c r="Y92" s="60"/>
      <c r="Z92" s="60">
        <f>P95</f>
        <v>0</v>
      </c>
      <c r="AA92" s="60">
        <f>T95</f>
        <v>0</v>
      </c>
      <c r="AB92" s="60">
        <f>X95</f>
        <v>0</v>
      </c>
      <c r="AC92" s="60">
        <f>AA92-AB92</f>
        <v>0</v>
      </c>
      <c r="AD92" s="60">
        <f>IF(Z92&gt;Z89,-1,0)</f>
        <v>0</v>
      </c>
      <c r="AE92" s="60">
        <f>IF(Z92&gt;Z90,-1,0)</f>
        <v>0</v>
      </c>
      <c r="AF92" s="60">
        <f>IF(Z92&gt;Z91,-1,0)</f>
        <v>0</v>
      </c>
      <c r="AG92" s="60">
        <f>10000-(AJ92*1000+AM92*100+AK92*10)</f>
        <v>10000</v>
      </c>
      <c r="AH92" s="90">
        <f>RANK(AG92,AG89:AG92,1)</f>
        <v>1</v>
      </c>
      <c r="AI92" s="60" t="str">
        <f>H90</f>
        <v>Südkorea</v>
      </c>
      <c r="AJ92" s="60">
        <f t="shared" si="29"/>
        <v>0</v>
      </c>
      <c r="AK92" s="60">
        <f t="shared" si="29"/>
        <v>0</v>
      </c>
      <c r="AL92" s="60">
        <f t="shared" si="29"/>
        <v>0</v>
      </c>
      <c r="AM92" s="60">
        <f>AK92-AL92</f>
        <v>0</v>
      </c>
      <c r="AN92" s="187">
        <f>IF(AG89=AG92,IF(E93&gt;G93,AG89-0.1,AG89),AG89)</f>
        <v>10000</v>
      </c>
      <c r="AO92" s="187">
        <f>IF(AG90=AG92,IF(E92&gt;G92,AG90-0.1,AG90),AG90)</f>
        <v>10000</v>
      </c>
      <c r="AP92" s="187">
        <f>IF(AG91=AG92,IF(E90&gt;G90,AG91-0.1,AG91),AG91)</f>
        <v>10000</v>
      </c>
      <c r="AQ92" s="187"/>
      <c r="AR92" s="187">
        <f>AQ93</f>
        <v>30000</v>
      </c>
      <c r="AS92" s="90">
        <f>RANK(AR92,AR89:AR92,1)</f>
        <v>1</v>
      </c>
      <c r="AT92" s="60" t="str">
        <f t="shared" si="30"/>
        <v>Südkorea</v>
      </c>
      <c r="AU92" s="60">
        <f t="shared" si="30"/>
        <v>0</v>
      </c>
      <c r="AV92" s="60">
        <f t="shared" si="30"/>
        <v>0</v>
      </c>
      <c r="AW92" s="60">
        <f t="shared" si="30"/>
        <v>0</v>
      </c>
      <c r="AX92" s="60"/>
      <c r="AY92" s="60"/>
      <c r="AZ92" s="60"/>
      <c r="BA92" s="113">
        <v>4</v>
      </c>
      <c r="BB92" s="114" t="e">
        <f>VLOOKUP(4,AS89:AT92,2,FALSE)</f>
        <v>#N/A</v>
      </c>
      <c r="BC92" s="115"/>
      <c r="BD92" s="116" t="e">
        <f>VLOOKUP(4,AS89:AW92,3,FALSE)</f>
        <v>#N/A</v>
      </c>
      <c r="BE92" s="116" t="e">
        <f>VLOOKUP(4,AS89:AW92,4,FALSE)</f>
        <v>#N/A</v>
      </c>
      <c r="BF92" s="93" t="s">
        <v>12</v>
      </c>
      <c r="BG92" s="116" t="e">
        <f>VLOOKUP(4,AS89:AW92,5,FALSE)</f>
        <v>#N/A</v>
      </c>
      <c r="BH92" s="60"/>
      <c r="BI92" s="85"/>
      <c r="BJ92" s="85">
        <f>IF(E92&gt;G92,IF(Spielplan!E92&gt;Spielplan!G92,Punktemodus!$B$3,0),0)</f>
        <v>0</v>
      </c>
      <c r="BK92" s="85">
        <f>IF(E92=G92,IF(Spielplan!E92=Spielplan!G92,Punktemodus!$B$3,0),0)</f>
        <v>10</v>
      </c>
      <c r="BL92" s="85">
        <f>IF(E92&lt;G92,IF(Spielplan!E92&lt;Spielplan!G92,Punktemodus!$B$3,0),0)</f>
        <v>0</v>
      </c>
      <c r="BM92" s="85">
        <f>IF(E92=Spielplan!E92,IF(G92=Spielplan!G92,Punktemodus!$B$5,0),0)</f>
        <v>3</v>
      </c>
      <c r="BN92" s="85">
        <f>IF(E92=Spielplan!E92,Punktemodus!$B$7,0)</f>
        <v>1</v>
      </c>
      <c r="BO92" s="85">
        <f>IF(G92=Spielplan!G92,Punktemodus!$B$7,0)</f>
        <v>1</v>
      </c>
      <c r="BP92" s="137">
        <f>IF(Spielplan!E92="",0,SUM(BJ92:BO92))</f>
        <v>0</v>
      </c>
      <c r="BQ92" s="85"/>
      <c r="BR92" s="141"/>
      <c r="BS92" s="321" t="s">
        <v>163</v>
      </c>
      <c r="BT92" s="322"/>
      <c r="BU92" s="322"/>
      <c r="BV92" s="322"/>
      <c r="BW92" s="134"/>
      <c r="BX92" s="339">
        <f>BX86+BX89</f>
        <v>730</v>
      </c>
      <c r="BY92" s="340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</row>
    <row r="93" spans="1:101" ht="18.75" customHeight="1" thickBot="1" x14ac:dyDescent="0.3">
      <c r="A93" s="60"/>
      <c r="B93" s="60"/>
      <c r="C93" s="224" t="str">
        <f>C89</f>
        <v>Belgien</v>
      </c>
      <c r="D93" s="225"/>
      <c r="E93" s="104"/>
      <c r="F93" s="93"/>
      <c r="G93" s="104"/>
      <c r="H93" s="224" t="str">
        <f>H90</f>
        <v>Südkorea</v>
      </c>
      <c r="I93" s="225"/>
      <c r="J93" s="60"/>
      <c r="K93" s="60" t="s">
        <v>119</v>
      </c>
      <c r="L93" s="60">
        <f t="shared" si="28"/>
        <v>0</v>
      </c>
      <c r="M93" s="60">
        <f>IF($E93="",0,IF($E93&gt;$G93,3,IF($E93=G93,1,0)))</f>
        <v>0</v>
      </c>
      <c r="N93" s="60"/>
      <c r="O93" s="60"/>
      <c r="P93" s="60">
        <f>IF($G93="",0,IF($E93&gt;$G93,0,IF($E93=$G93,1,3)))</f>
        <v>0</v>
      </c>
      <c r="Q93" s="60">
        <f>E93</f>
        <v>0</v>
      </c>
      <c r="R93" s="60"/>
      <c r="S93" s="60"/>
      <c r="T93" s="60">
        <f>G93</f>
        <v>0</v>
      </c>
      <c r="U93" s="60">
        <f>G93</f>
        <v>0</v>
      </c>
      <c r="V93" s="60"/>
      <c r="W93" s="60"/>
      <c r="X93" s="60">
        <f>E93</f>
        <v>0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187">
        <f>SUM(AN89:AN92)</f>
        <v>30000</v>
      </c>
      <c r="AO93" s="187">
        <f>SUM(AO89:AO92)</f>
        <v>30000</v>
      </c>
      <c r="AP93" s="187">
        <f>SUM(AP89:AP92)</f>
        <v>30000</v>
      </c>
      <c r="AQ93" s="187">
        <f>SUM(AQ89:AQ92)</f>
        <v>30000</v>
      </c>
      <c r="AR93" s="187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85">
        <f>IF(E93&gt;G93,IF(Spielplan!E93&gt;Spielplan!G93,Punktemodus!$B$3,0),0)</f>
        <v>0</v>
      </c>
      <c r="BK93" s="85">
        <f>IF(E93=G93,IF(Spielplan!E93=Spielplan!G93,Punktemodus!$B$3,0),0)</f>
        <v>10</v>
      </c>
      <c r="BL93" s="85">
        <f>IF(E93&lt;G93,IF(Spielplan!E93&lt;Spielplan!G93,Punktemodus!$B$3,0),0)</f>
        <v>0</v>
      </c>
      <c r="BM93" s="85">
        <f>IF(E93=Spielplan!E93,IF(G93=Spielplan!G93,Punktemodus!$B$5,0),0)</f>
        <v>3</v>
      </c>
      <c r="BN93" s="85">
        <f>IF(E93=Spielplan!E93,Punktemodus!$B$7,0)</f>
        <v>1</v>
      </c>
      <c r="BO93" s="85">
        <f>IF(G93=Spielplan!G93,Punktemodus!$B$7,0)</f>
        <v>1</v>
      </c>
      <c r="BP93" s="137">
        <f>IF(Spielplan!E93="",0,SUM(BJ93:BO93))</f>
        <v>0</v>
      </c>
      <c r="BQ93" s="60"/>
      <c r="BR93" s="141"/>
      <c r="BS93" s="322"/>
      <c r="BT93" s="322"/>
      <c r="BU93" s="322"/>
      <c r="BV93" s="322"/>
      <c r="BW93" s="134"/>
      <c r="BX93" s="341"/>
      <c r="BY93" s="342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</row>
    <row r="94" spans="1:101" ht="18.75" customHeight="1" thickBot="1" x14ac:dyDescent="0.3">
      <c r="A94" s="60"/>
      <c r="B94" s="60"/>
      <c r="C94" s="230" t="str">
        <f>H89</f>
        <v>Algerien</v>
      </c>
      <c r="D94" s="231"/>
      <c r="E94" s="104"/>
      <c r="F94" s="93"/>
      <c r="G94" s="104"/>
      <c r="H94" s="230" t="str">
        <f>C90</f>
        <v>Russland</v>
      </c>
      <c r="I94" s="231"/>
      <c r="J94" s="60"/>
      <c r="K94" s="60" t="s">
        <v>119</v>
      </c>
      <c r="L94" s="60">
        <f t="shared" si="28"/>
        <v>0</v>
      </c>
      <c r="M94" s="60"/>
      <c r="N94" s="60">
        <f>IF($E94="",0,IF($E94&gt;$G94,3,IF($E94=$G94,1,0)))</f>
        <v>0</v>
      </c>
      <c r="O94" s="60">
        <f>IF($G94="",0,IF($E94&gt;$G94,0,IF($E94=$G94,1,3)))</f>
        <v>0</v>
      </c>
      <c r="P94" s="60"/>
      <c r="Q94" s="60"/>
      <c r="R94" s="60">
        <f>E94</f>
        <v>0</v>
      </c>
      <c r="S94" s="60">
        <f>G94</f>
        <v>0</v>
      </c>
      <c r="T94" s="60"/>
      <c r="U94" s="60"/>
      <c r="V94" s="60">
        <f>G94</f>
        <v>0</v>
      </c>
      <c r="W94" s="60">
        <f>E94</f>
        <v>0</v>
      </c>
      <c r="X94" s="60"/>
      <c r="Y94" s="60"/>
      <c r="Z94" s="60" t="s">
        <v>30</v>
      </c>
      <c r="AA94" s="60"/>
      <c r="AB94" s="60"/>
      <c r="AC94" s="60"/>
      <c r="AD94" s="60"/>
      <c r="AE94" s="60"/>
      <c r="AF94" s="60"/>
      <c r="AG94" s="60" t="b">
        <f>OR(AG89=AG90,AG89=AG91,AG89=AG92,AG90=AG91,AG90=AG92,AG91=AG92)</f>
        <v>1</v>
      </c>
      <c r="AH94" s="60"/>
      <c r="AI94" s="60"/>
      <c r="AJ94" s="60"/>
      <c r="AK94" s="60"/>
      <c r="AL94" s="60"/>
      <c r="AM94" s="60"/>
      <c r="AN94" s="60"/>
      <c r="AO94" s="60" t="s">
        <v>34</v>
      </c>
      <c r="AP94" s="60"/>
      <c r="AQ94" s="60"/>
      <c r="AR94" s="60" t="b">
        <f>OR(AR89=AR90,AR89=AR91,AR89=AR92,AR90=AR91,AR90=AR92,AR91=AR92)</f>
        <v>1</v>
      </c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85">
        <f>IF(E94&gt;G94,IF(Spielplan!E94&gt;Spielplan!G94,Punktemodus!$B$3,0),0)</f>
        <v>0</v>
      </c>
      <c r="BK94" s="85">
        <f>IF(E94=G94,IF(Spielplan!E94=Spielplan!G94,Punktemodus!$B$3,0),0)</f>
        <v>10</v>
      </c>
      <c r="BL94" s="85">
        <f>IF(E94&lt;G94,IF(Spielplan!E94&lt;Spielplan!G94,Punktemodus!$B$3,0),0)</f>
        <v>0</v>
      </c>
      <c r="BM94" s="85">
        <f>IF(E94=Spielplan!E94,IF(G94=Spielplan!G94,Punktemodus!$B$5,0),0)</f>
        <v>3</v>
      </c>
      <c r="BN94" s="85">
        <f>IF(E94=Spielplan!E94,Punktemodus!$B$7,0)</f>
        <v>1</v>
      </c>
      <c r="BO94" s="85">
        <f>IF(G94=Spielplan!G94,Punktemodus!$B$7,0)</f>
        <v>1</v>
      </c>
      <c r="BP94" s="137">
        <f>IF(Spielplan!E94="",0,SUM(BJ94:BO94))</f>
        <v>0</v>
      </c>
      <c r="BQ94" s="60"/>
      <c r="BR94" s="141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</row>
    <row r="95" spans="1:101" ht="18.75" customHeight="1" thickBot="1" x14ac:dyDescent="0.25">
      <c r="A95" s="60"/>
      <c r="B95" s="60"/>
      <c r="C95" s="136" t="str">
        <f>IF(G94="","",IF(AR94=TRUE,"Achtung: Fehler in Tabelle!",""))</f>
        <v/>
      </c>
      <c r="D95" s="60"/>
      <c r="E95" s="60"/>
      <c r="F95" s="60"/>
      <c r="G95" s="60"/>
      <c r="H95" s="60"/>
      <c r="I95" s="60"/>
      <c r="J95" s="60"/>
      <c r="K95" s="60"/>
      <c r="L95" s="60"/>
      <c r="M95" s="60">
        <f t="shared" ref="M95:X95" si="31">SUM(M89:M94)</f>
        <v>0</v>
      </c>
      <c r="N95" s="60">
        <f t="shared" si="31"/>
        <v>0</v>
      </c>
      <c r="O95" s="60">
        <f t="shared" si="31"/>
        <v>0</v>
      </c>
      <c r="P95" s="60">
        <f t="shared" si="31"/>
        <v>0</v>
      </c>
      <c r="Q95" s="60">
        <f t="shared" si="31"/>
        <v>0</v>
      </c>
      <c r="R95" s="60">
        <f t="shared" si="31"/>
        <v>0</v>
      </c>
      <c r="S95" s="60">
        <f t="shared" si="31"/>
        <v>0</v>
      </c>
      <c r="T95" s="60">
        <f t="shared" si="31"/>
        <v>0</v>
      </c>
      <c r="U95" s="60">
        <f t="shared" si="31"/>
        <v>0</v>
      </c>
      <c r="V95" s="60">
        <f t="shared" si="31"/>
        <v>0</v>
      </c>
      <c r="W95" s="60">
        <f t="shared" si="31"/>
        <v>0</v>
      </c>
      <c r="X95" s="60">
        <f t="shared" si="31"/>
        <v>0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160">
        <f>SUM(BP89:BP94)</f>
        <v>0</v>
      </c>
      <c r="BQ95" s="60"/>
      <c r="BR95" s="141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</row>
    <row r="96" spans="1:101" ht="13.5" thickBo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85"/>
      <c r="BK96" s="85"/>
      <c r="BL96" s="85"/>
      <c r="BM96" s="85"/>
      <c r="BN96" s="85"/>
      <c r="BO96" s="85"/>
      <c r="BP96" s="138"/>
      <c r="BQ96" s="60"/>
      <c r="BR96" s="141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</row>
    <row r="97" spans="1:101" ht="25.5" customHeight="1" thickBo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85"/>
      <c r="BK97" s="85"/>
      <c r="BL97" s="85"/>
      <c r="BM97" s="85"/>
      <c r="BN97" s="85"/>
      <c r="BO97" s="85"/>
      <c r="BP97" s="160">
        <f>SUM(BP12:BP95)/2</f>
        <v>0</v>
      </c>
      <c r="BQ97" s="60"/>
      <c r="BR97" s="141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</row>
    <row r="98" spans="1:101" x14ac:dyDescent="0.2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85"/>
      <c r="BK98" s="85"/>
      <c r="BL98" s="85"/>
      <c r="BM98" s="85"/>
      <c r="BN98" s="85"/>
      <c r="BO98" s="85"/>
      <c r="BP98" s="60"/>
      <c r="BQ98" s="60"/>
      <c r="BR98" s="141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</row>
  </sheetData>
  <mergeCells count="41"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  <mergeCell ref="CQ65:CV66"/>
    <mergeCell ref="BS44:BV45"/>
    <mergeCell ref="BX44:BX47"/>
    <mergeCell ref="BY44:BY47"/>
    <mergeCell ref="BZ44:BZ47"/>
    <mergeCell ref="CE44:CE47"/>
    <mergeCell ref="CF44:CF47"/>
    <mergeCell ref="CJ44:CJ47"/>
    <mergeCell ref="CO44:CO47"/>
    <mergeCell ref="CS44:CS47"/>
    <mergeCell ref="CQ59:CV60"/>
    <mergeCell ref="CQ62:CV63"/>
    <mergeCell ref="CQ32:CV33"/>
    <mergeCell ref="H2:BZ2"/>
    <mergeCell ref="H3:BZ3"/>
    <mergeCell ref="I4:BI4"/>
    <mergeCell ref="BY4:BZ4"/>
    <mergeCell ref="CG4:CV4"/>
    <mergeCell ref="BP8:BP11"/>
    <mergeCell ref="BJ9:BJ11"/>
    <mergeCell ref="BK9:BK11"/>
    <mergeCell ref="BL9:BL11"/>
    <mergeCell ref="BM9:BM11"/>
    <mergeCell ref="BN9:BN11"/>
    <mergeCell ref="BO9:BO11"/>
    <mergeCell ref="CQ23:CV24"/>
    <mergeCell ref="CQ26:CV27"/>
    <mergeCell ref="CQ29:CV30"/>
  </mergeCells>
  <conditionalFormatting sqref="CK24:CL24">
    <cfRule type="expression" dxfId="398" priority="1" stopIfTrue="1">
      <formula>IF($CH34="",TRUE,FALSE)</formula>
    </cfRule>
  </conditionalFormatting>
  <conditionalFormatting sqref="CA14:CB14">
    <cfRule type="expression" dxfId="397" priority="2" stopIfTrue="1">
      <formula>IF($BV$12="",TRUE,FALSE)</formula>
    </cfRule>
  </conditionalFormatting>
  <conditionalFormatting sqref="CA15:CB15">
    <cfRule type="expression" dxfId="396" priority="3" stopIfTrue="1">
      <formula>IF($BV$17="",TRUE,FALSE)</formula>
    </cfRule>
  </conditionalFormatting>
  <conditionalFormatting sqref="CA22:CB22">
    <cfRule type="expression" dxfId="395" priority="4" stopIfTrue="1">
      <formula>IF($BV$20="",TRUE,FALSE)</formula>
    </cfRule>
  </conditionalFormatting>
  <conditionalFormatting sqref="CA23:CB23">
    <cfRule type="expression" dxfId="394" priority="5" stopIfTrue="1">
      <formula>IF($BV$25="",TRUE,FALSE)</formula>
    </cfRule>
  </conditionalFormatting>
  <conditionalFormatting sqref="CA30:CB30">
    <cfRule type="expression" dxfId="393" priority="6" stopIfTrue="1">
      <formula>IF($BV$29="",TRUE,FALSE)</formula>
    </cfRule>
  </conditionalFormatting>
  <conditionalFormatting sqref="CA31:CB31">
    <cfRule type="expression" dxfId="392" priority="7" stopIfTrue="1">
      <formula>IF($BV$33="",TRUE,FALSE)</formula>
    </cfRule>
  </conditionalFormatting>
  <conditionalFormatting sqref="CA38:CB38">
    <cfRule type="expression" dxfId="391" priority="8" stopIfTrue="1">
      <formula>IF($BV$37="",TRUE,FALSE)</formula>
    </cfRule>
  </conditionalFormatting>
  <conditionalFormatting sqref="CA39:CB39">
    <cfRule type="expression" dxfId="390" priority="9" stopIfTrue="1">
      <formula>IF($BV$41="",TRUE,FALSE)</formula>
    </cfRule>
  </conditionalFormatting>
  <conditionalFormatting sqref="CF18:CG18">
    <cfRule type="expression" dxfId="389" priority="10" stopIfTrue="1">
      <formula>IF($CC$15="",TRUE,FALSE)</formula>
    </cfRule>
  </conditionalFormatting>
  <conditionalFormatting sqref="CF19:CG19">
    <cfRule type="expression" dxfId="388" priority="11" stopIfTrue="1">
      <formula>IF($CC$22="",TRUE,FALSE)</formula>
    </cfRule>
  </conditionalFormatting>
  <conditionalFormatting sqref="CF35:CG35">
    <cfRule type="expression" dxfId="387" priority="12" stopIfTrue="1">
      <formula>IF($CC$39="",TRUE,FALSE)</formula>
    </cfRule>
  </conditionalFormatting>
  <conditionalFormatting sqref="CF34:CG34">
    <cfRule type="expression" dxfId="386" priority="13" stopIfTrue="1">
      <formula>IF($CC$31="",TRUE,FALSE)</formula>
    </cfRule>
  </conditionalFormatting>
  <conditionalFormatting sqref="CK23:CL23 CK29:CL29">
    <cfRule type="expression" dxfId="385" priority="14" stopIfTrue="1">
      <formula>IF($CH$18="",TRUE,FALSE)</formula>
    </cfRule>
  </conditionalFormatting>
  <conditionalFormatting sqref="CK30:CL30">
    <cfRule type="expression" dxfId="384" priority="15" stopIfTrue="1">
      <formula>IF($CH$34="",TRUE,FALSE)</formula>
    </cfRule>
  </conditionalFormatting>
  <conditionalFormatting sqref="CQ23:CV24">
    <cfRule type="expression" dxfId="383" priority="16" stopIfTrue="1">
      <formula>IF($CM$23="",TRUE,FALSE)</formula>
    </cfRule>
  </conditionalFormatting>
  <conditionalFormatting sqref="CQ26:CV27">
    <cfRule type="expression" dxfId="382" priority="17" stopIfTrue="1">
      <formula>IF($CM$24="",TRUE,FALSE)</formula>
    </cfRule>
  </conditionalFormatting>
  <conditionalFormatting sqref="CQ29:CV30">
    <cfRule type="expression" dxfId="381" priority="18" stopIfTrue="1">
      <formula>IF($CM$29="",TRUE,FALSE)</formula>
    </cfRule>
  </conditionalFormatting>
  <conditionalFormatting sqref="CQ32:CV33">
    <cfRule type="expression" dxfId="380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60"/>
      <c r="B1" s="60"/>
      <c r="C1" s="86"/>
      <c r="D1" s="60"/>
      <c r="E1" s="85"/>
      <c r="F1" s="60"/>
      <c r="G1" s="85"/>
      <c r="H1" s="92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</row>
    <row r="2" spans="1:101" ht="85.5" customHeight="1" thickBot="1" x14ac:dyDescent="1.1000000000000001">
      <c r="A2" s="60"/>
      <c r="B2" s="60"/>
      <c r="C2" s="60"/>
      <c r="D2" s="60"/>
      <c r="E2" s="85"/>
      <c r="F2" s="60"/>
      <c r="G2" s="85"/>
      <c r="H2" s="355" t="s">
        <v>341</v>
      </c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7"/>
      <c r="BR2" s="357"/>
      <c r="BS2" s="357"/>
      <c r="BT2" s="357"/>
      <c r="BU2" s="357"/>
      <c r="BV2" s="357"/>
      <c r="BW2" s="357"/>
      <c r="BX2" s="357"/>
      <c r="BY2" s="357"/>
      <c r="BZ2" s="358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</row>
    <row r="3" spans="1:101" ht="85.5" customHeight="1" thickBot="1" x14ac:dyDescent="0.25">
      <c r="A3" s="60"/>
      <c r="B3" s="60"/>
      <c r="C3" s="60"/>
      <c r="D3" s="60"/>
      <c r="E3" s="85"/>
      <c r="F3" s="60"/>
      <c r="G3" s="85"/>
      <c r="H3" s="320" t="s">
        <v>339</v>
      </c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282"/>
      <c r="BW3" s="282"/>
      <c r="BX3" s="282"/>
      <c r="BY3" s="282"/>
      <c r="BZ3" s="282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</row>
    <row r="4" spans="1:101" ht="37.5" customHeight="1" thickBot="1" x14ac:dyDescent="0.55000000000000004">
      <c r="A4" s="60"/>
      <c r="B4" s="60"/>
      <c r="C4" s="60"/>
      <c r="D4" s="60"/>
      <c r="E4" s="85"/>
      <c r="F4" s="60"/>
      <c r="G4" s="85"/>
      <c r="H4" s="95" t="s">
        <v>161</v>
      </c>
      <c r="I4" s="325" t="s">
        <v>358</v>
      </c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7"/>
      <c r="BJ4" s="60"/>
      <c r="BK4" s="60"/>
      <c r="BL4" s="60"/>
      <c r="BM4" s="60"/>
      <c r="BN4" s="60"/>
      <c r="BO4" s="60"/>
      <c r="BP4" s="60"/>
      <c r="BQ4" s="95" t="s">
        <v>162</v>
      </c>
      <c r="BR4" s="60"/>
      <c r="BS4" s="60"/>
      <c r="BT4" s="60"/>
      <c r="BU4" s="60"/>
      <c r="BV4" s="60"/>
      <c r="BW4" s="60"/>
      <c r="BX4" s="60"/>
      <c r="BY4" s="323">
        <f>BX92</f>
        <v>730</v>
      </c>
      <c r="BZ4" s="324"/>
      <c r="CA4" s="60"/>
      <c r="CB4" s="60"/>
      <c r="CC4" s="60"/>
      <c r="CD4" s="60"/>
      <c r="CE4" s="60"/>
      <c r="CF4" s="60"/>
      <c r="CG4" s="367" t="s">
        <v>340</v>
      </c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9"/>
      <c r="CW4" s="60"/>
    </row>
    <row r="5" spans="1:101" x14ac:dyDescent="0.2">
      <c r="A5" s="60"/>
      <c r="B5" s="60"/>
      <c r="C5" s="60"/>
      <c r="D5" s="60"/>
      <c r="E5" s="85"/>
      <c r="F5" s="60"/>
      <c r="G5" s="8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1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</row>
    <row r="6" spans="1:101" x14ac:dyDescent="0.2">
      <c r="A6" s="60"/>
      <c r="B6" s="60"/>
      <c r="C6" s="60"/>
      <c r="D6" s="60"/>
      <c r="E6" s="85"/>
      <c r="F6" s="60"/>
      <c r="G6" s="85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</row>
    <row r="7" spans="1:101" ht="13.5" thickBot="1" x14ac:dyDescent="0.25">
      <c r="A7" s="60"/>
      <c r="B7" s="60"/>
      <c r="C7" s="60"/>
      <c r="D7" s="60"/>
      <c r="E7" s="85"/>
      <c r="F7" s="60"/>
      <c r="G7" s="85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</row>
    <row r="8" spans="1:101" ht="26.25" customHeight="1" thickBot="1" x14ac:dyDescent="0.45">
      <c r="A8" s="60"/>
      <c r="B8" s="60"/>
      <c r="C8" s="99" t="s">
        <v>150</v>
      </c>
      <c r="D8" s="100"/>
      <c r="E8" s="101"/>
      <c r="F8" s="100"/>
      <c r="G8" s="101"/>
      <c r="H8" s="100"/>
      <c r="I8" s="100"/>
      <c r="J8" s="100"/>
      <c r="K8" s="100"/>
      <c r="L8" s="188"/>
      <c r="M8" s="189" t="s">
        <v>36</v>
      </c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2"/>
      <c r="BI8" s="60"/>
      <c r="BJ8" s="60"/>
      <c r="BK8" s="60"/>
      <c r="BL8" s="60"/>
      <c r="BM8" s="60"/>
      <c r="BN8" s="60"/>
      <c r="BO8" s="60"/>
      <c r="BP8" s="328" t="s">
        <v>149</v>
      </c>
      <c r="BQ8" s="60"/>
      <c r="BR8" s="87"/>
      <c r="BS8" s="99" t="s">
        <v>151</v>
      </c>
      <c r="BT8" s="100"/>
      <c r="BU8" s="100"/>
      <c r="BV8" s="100"/>
      <c r="BW8" s="100"/>
      <c r="BX8" s="100"/>
      <c r="BY8" s="100"/>
      <c r="BZ8" s="103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2"/>
      <c r="CW8" s="60"/>
    </row>
    <row r="9" spans="1:101" ht="28.5" customHeight="1" x14ac:dyDescent="0.2">
      <c r="A9" s="60"/>
      <c r="B9" s="60"/>
      <c r="C9" s="60"/>
      <c r="D9" s="60"/>
      <c r="E9" s="85"/>
      <c r="F9" s="60"/>
      <c r="G9" s="85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330" t="s">
        <v>48</v>
      </c>
      <c r="BK9" s="330" t="s">
        <v>142</v>
      </c>
      <c r="BL9" s="330" t="s">
        <v>143</v>
      </c>
      <c r="BM9" s="330" t="s">
        <v>49</v>
      </c>
      <c r="BN9" s="330" t="s">
        <v>147</v>
      </c>
      <c r="BO9" s="330" t="s">
        <v>148</v>
      </c>
      <c r="BP9" s="329"/>
      <c r="BQ9" s="60"/>
      <c r="BR9" s="87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</row>
    <row r="10" spans="1:101" ht="18.75" customHeight="1" x14ac:dyDescent="0.25">
      <c r="A10" s="60"/>
      <c r="B10" s="60"/>
      <c r="C10" s="88" t="s">
        <v>63</v>
      </c>
      <c r="D10" s="60"/>
      <c r="E10" s="85"/>
      <c r="F10" s="60"/>
      <c r="G10" s="85"/>
      <c r="H10" s="60"/>
      <c r="I10" s="60"/>
      <c r="J10" s="60"/>
      <c r="K10" s="60"/>
      <c r="L10" s="60"/>
      <c r="M10" s="60" t="s">
        <v>4</v>
      </c>
      <c r="N10" s="60"/>
      <c r="O10" s="60"/>
      <c r="P10" s="60"/>
      <c r="Q10" s="60" t="s">
        <v>6</v>
      </c>
      <c r="R10" s="60"/>
      <c r="S10" s="60"/>
      <c r="T10" s="60"/>
      <c r="U10" s="60" t="s">
        <v>7</v>
      </c>
      <c r="V10" s="60"/>
      <c r="W10" s="60"/>
      <c r="X10" s="60"/>
      <c r="Y10" s="60"/>
      <c r="Z10" s="60" t="s">
        <v>4</v>
      </c>
      <c r="AA10" s="60" t="s">
        <v>5</v>
      </c>
      <c r="AB10" s="60"/>
      <c r="AC10" s="60"/>
      <c r="AD10" s="60" t="s">
        <v>9</v>
      </c>
      <c r="AE10" s="60"/>
      <c r="AF10" s="60"/>
      <c r="AG10" s="60"/>
      <c r="AH10" s="60" t="s">
        <v>32</v>
      </c>
      <c r="AI10" s="60"/>
      <c r="AJ10" s="60"/>
      <c r="AK10" s="60"/>
      <c r="AL10" s="60"/>
      <c r="AM10" s="60"/>
      <c r="AN10" s="60" t="s">
        <v>35</v>
      </c>
      <c r="AO10" s="60"/>
      <c r="AP10" s="60"/>
      <c r="AQ10" s="60"/>
      <c r="AR10" s="60"/>
      <c r="AS10" s="60" t="s">
        <v>33</v>
      </c>
      <c r="AT10" s="60"/>
      <c r="AU10" s="60"/>
      <c r="AV10" s="60"/>
      <c r="AW10" s="60"/>
      <c r="AX10" s="60"/>
      <c r="AY10" s="60"/>
      <c r="AZ10" s="60"/>
      <c r="BA10" s="60"/>
      <c r="BB10" s="89" t="s">
        <v>10</v>
      </c>
      <c r="BC10" s="60"/>
      <c r="BD10" s="90" t="s">
        <v>4</v>
      </c>
      <c r="BE10" s="60"/>
      <c r="BF10" s="61" t="s">
        <v>5</v>
      </c>
      <c r="BG10" s="60"/>
      <c r="BH10" s="60"/>
      <c r="BI10" s="60"/>
      <c r="BJ10" s="330"/>
      <c r="BK10" s="330"/>
      <c r="BL10" s="330"/>
      <c r="BM10" s="330"/>
      <c r="BN10" s="330"/>
      <c r="BO10" s="330"/>
      <c r="BP10" s="329"/>
      <c r="BQ10" s="60"/>
      <c r="BR10" s="87"/>
      <c r="BS10" s="88"/>
      <c r="BT10" s="60"/>
      <c r="BU10" s="91" t="s">
        <v>120</v>
      </c>
      <c r="BV10" s="60"/>
      <c r="BW10" s="60"/>
      <c r="BX10" s="61" t="s">
        <v>26</v>
      </c>
      <c r="BY10" s="60"/>
      <c r="BZ10" s="88"/>
      <c r="CA10" s="60"/>
      <c r="CB10" s="60"/>
      <c r="CC10" s="60"/>
      <c r="CD10" s="60"/>
      <c r="CE10" s="61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</row>
    <row r="11" spans="1:101" ht="18.75" customHeight="1" thickBot="1" x14ac:dyDescent="0.25">
      <c r="A11" s="60"/>
      <c r="B11" s="60"/>
      <c r="C11" s="60"/>
      <c r="D11" s="60"/>
      <c r="E11" s="85"/>
      <c r="F11" s="60"/>
      <c r="G11" s="85"/>
      <c r="H11" s="60"/>
      <c r="I11" s="60"/>
      <c r="J11" s="60"/>
      <c r="K11" s="60"/>
      <c r="L11" s="60"/>
      <c r="M11" s="60" t="s">
        <v>0</v>
      </c>
      <c r="N11" s="60" t="s">
        <v>1</v>
      </c>
      <c r="O11" s="60" t="s">
        <v>2</v>
      </c>
      <c r="P11" s="60" t="s">
        <v>3</v>
      </c>
      <c r="Q11" s="60" t="s">
        <v>0</v>
      </c>
      <c r="R11" s="60" t="s">
        <v>1</v>
      </c>
      <c r="S11" s="60" t="s">
        <v>2</v>
      </c>
      <c r="T11" s="60" t="s">
        <v>3</v>
      </c>
      <c r="U11" s="60" t="s">
        <v>0</v>
      </c>
      <c r="V11" s="60" t="s">
        <v>1</v>
      </c>
      <c r="W11" s="60" t="s">
        <v>2</v>
      </c>
      <c r="X11" s="60" t="s">
        <v>3</v>
      </c>
      <c r="Y11" s="60"/>
      <c r="Z11" s="60" t="s">
        <v>8</v>
      </c>
      <c r="AA11" s="60"/>
      <c r="AB11" s="60"/>
      <c r="AC11" s="60"/>
      <c r="AD11" s="60"/>
      <c r="AE11" s="60"/>
      <c r="AF11" s="60"/>
      <c r="AG11" s="60"/>
      <c r="AH11" s="60" t="s">
        <v>31</v>
      </c>
      <c r="AI11" s="60"/>
      <c r="AJ11" s="60"/>
      <c r="AK11" s="60"/>
      <c r="AL11" s="60"/>
      <c r="AM11" s="60"/>
      <c r="AN11" s="60" t="str">
        <f>AI12</f>
        <v>Brasilien</v>
      </c>
      <c r="AO11" s="60" t="str">
        <f>AI13</f>
        <v>Kroatien</v>
      </c>
      <c r="AP11" s="60" t="str">
        <f>AI14</f>
        <v>Mexiko</v>
      </c>
      <c r="AQ11" s="60" t="str">
        <f>AI15</f>
        <v>Kamerun</v>
      </c>
      <c r="AR11" s="60"/>
      <c r="AS11" s="60" t="s">
        <v>31</v>
      </c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330"/>
      <c r="BK11" s="330"/>
      <c r="BL11" s="330"/>
      <c r="BM11" s="330"/>
      <c r="BN11" s="330"/>
      <c r="BO11" s="330"/>
      <c r="BP11" s="329"/>
      <c r="BQ11" s="60"/>
      <c r="BR11" s="87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</row>
    <row r="12" spans="1:101" ht="18.75" customHeight="1" thickBot="1" x14ac:dyDescent="0.3">
      <c r="A12" s="60"/>
      <c r="B12" s="60"/>
      <c r="C12" s="7" t="str">
        <f>Spielplan!$C$12</f>
        <v>Brasilien</v>
      </c>
      <c r="D12" s="38"/>
      <c r="E12" s="104"/>
      <c r="F12" s="93"/>
      <c r="G12" s="104"/>
      <c r="H12" s="7" t="str">
        <f>Spielplan!$H$12</f>
        <v>Kroatien</v>
      </c>
      <c r="I12" s="38"/>
      <c r="J12" s="60"/>
      <c r="K12" s="60" t="s">
        <v>58</v>
      </c>
      <c r="L12" s="60">
        <f t="shared" ref="L12:L17" si="0">IF(E12-G12&gt;0,1,IF(G12=E12,0,-1))</f>
        <v>0</v>
      </c>
      <c r="M12" s="60">
        <f>IF($E12="",0,IF($E12&gt;$G12,3,IF($E12=G12,1,0)))</f>
        <v>0</v>
      </c>
      <c r="N12" s="60">
        <f>IF($G12="",0,IF($E12&gt;$G12,0,IF($E12=G12,1,3)))</f>
        <v>0</v>
      </c>
      <c r="O12" s="60"/>
      <c r="P12" s="60"/>
      <c r="Q12" s="60">
        <f>E12</f>
        <v>0</v>
      </c>
      <c r="R12" s="60">
        <f>G12</f>
        <v>0</v>
      </c>
      <c r="S12" s="60"/>
      <c r="T12" s="60"/>
      <c r="U12" s="60">
        <f>G12</f>
        <v>0</v>
      </c>
      <c r="V12" s="60">
        <f>E12</f>
        <v>0</v>
      </c>
      <c r="W12" s="60"/>
      <c r="X12" s="60"/>
      <c r="Y12" s="60"/>
      <c r="Z12" s="60">
        <f>M18</f>
        <v>0</v>
      </c>
      <c r="AA12" s="60">
        <f>Q18</f>
        <v>0</v>
      </c>
      <c r="AB12" s="60">
        <f>U18</f>
        <v>0</v>
      </c>
      <c r="AC12" s="60">
        <f>AA12-AB12</f>
        <v>0</v>
      </c>
      <c r="AD12" s="60">
        <f>IF(Z12&gt;Z13,-1,0)</f>
        <v>0</v>
      </c>
      <c r="AE12" s="60">
        <f>IF(Z12&gt;Z14,-1,0)</f>
        <v>0</v>
      </c>
      <c r="AF12" s="60">
        <f>IF(Z12&gt;Z15,-1,0)</f>
        <v>0</v>
      </c>
      <c r="AG12" s="60">
        <f>10000-(AJ12*1000+AM12*100+AK12*10)</f>
        <v>10000</v>
      </c>
      <c r="AH12" s="90">
        <f>RANK(AG12,AG12:AG15,1)</f>
        <v>1</v>
      </c>
      <c r="AI12" s="60" t="str">
        <f>C12</f>
        <v>Brasilien</v>
      </c>
      <c r="AJ12" s="60">
        <f t="shared" ref="AJ12:AL15" si="1">Z12</f>
        <v>0</v>
      </c>
      <c r="AK12" s="60">
        <f t="shared" si="1"/>
        <v>0</v>
      </c>
      <c r="AL12" s="60">
        <f t="shared" si="1"/>
        <v>0</v>
      </c>
      <c r="AM12" s="60">
        <f>AK12-AL12</f>
        <v>0</v>
      </c>
      <c r="AN12" s="187"/>
      <c r="AO12" s="187">
        <f>IF(AG13=AG12,IF(G12&gt;E12,AG13-0.1,AG13),AG13)</f>
        <v>10000</v>
      </c>
      <c r="AP12" s="187">
        <f>IF(AG14=AG12,IF(G14&gt;E14,AG14-0.1,AG14),AG14)</f>
        <v>10000</v>
      </c>
      <c r="AQ12" s="187">
        <f>IF(AG15=AG12,IF(G16&gt;E16,AG15-0.1,AG15),AG15)</f>
        <v>10000</v>
      </c>
      <c r="AR12" s="187">
        <f>AN16</f>
        <v>30000</v>
      </c>
      <c r="AS12" s="90">
        <f>RANK(AR12,AR12:AR15,1)</f>
        <v>1</v>
      </c>
      <c r="AT12" s="60" t="str">
        <f t="shared" ref="AT12:AW15" si="2">AI12</f>
        <v>Brasilien</v>
      </c>
      <c r="AU12" s="60">
        <f t="shared" si="2"/>
        <v>0</v>
      </c>
      <c r="AV12" s="60">
        <f t="shared" si="2"/>
        <v>0</v>
      </c>
      <c r="AW12" s="60">
        <f t="shared" si="2"/>
        <v>0</v>
      </c>
      <c r="AX12" s="60"/>
      <c r="AY12" s="60"/>
      <c r="AZ12" s="60"/>
      <c r="BA12" s="3">
        <v>1</v>
      </c>
      <c r="BB12" s="7" t="str">
        <f>VLOOKUP(1,AS12:AT15,2,FALSE)</f>
        <v>Brasilien</v>
      </c>
      <c r="BC12" s="2"/>
      <c r="BD12" s="6">
        <f>VLOOKUP(1,AS12:AW15,3,FALSE)</f>
        <v>0</v>
      </c>
      <c r="BE12" s="4">
        <f>VLOOKUP(1,AS12:AW15,4,FALSE)</f>
        <v>0</v>
      </c>
      <c r="BF12" s="93" t="s">
        <v>12</v>
      </c>
      <c r="BG12" s="4">
        <f>VLOOKUP(1,AS12:AW15,5,FALSE)</f>
        <v>0</v>
      </c>
      <c r="BH12" s="13" t="s">
        <v>18</v>
      </c>
      <c r="BI12" s="60"/>
      <c r="BJ12" s="85">
        <f>IF(E12&gt;G12,IF(Spielplan!E12&gt;Spielplan!G12,Punktemodus!$B$3,0),0)</f>
        <v>0</v>
      </c>
      <c r="BK12" s="85">
        <f>IF(E12=G12,IF(Spielplan!E12=Spielplan!G12,Punktemodus!$B$3,0),0)</f>
        <v>10</v>
      </c>
      <c r="BL12" s="85">
        <f>IF(E12&lt;G12,IF(Spielplan!E12&lt;Spielplan!G12,Punktemodus!$B$3,0),0)</f>
        <v>0</v>
      </c>
      <c r="BM12" s="85">
        <f>IF(E12=Spielplan!E12,IF(G12=Spielplan!G12,Punktemodus!$B$5,0),0)</f>
        <v>3</v>
      </c>
      <c r="BN12" s="85">
        <f>IF(E12=Spielplan!E12,Punktemodus!$B$7,0)</f>
        <v>1</v>
      </c>
      <c r="BO12" s="85">
        <f>IF(G12=Spielplan!G12,Punktemodus!$B$7,0)</f>
        <v>1</v>
      </c>
      <c r="BP12" s="137">
        <f>IF(Spielplan!E12="",0,SUM(BJ12:BO12))</f>
        <v>0</v>
      </c>
      <c r="BQ12" s="60"/>
      <c r="BR12" s="87"/>
      <c r="BS12" s="13" t="s">
        <v>18</v>
      </c>
      <c r="BT12" s="44" t="str">
        <f>IF(G17="","",BB12)</f>
        <v/>
      </c>
      <c r="BU12" s="46"/>
      <c r="BV12" s="104"/>
      <c r="BW12" s="60"/>
      <c r="BX12" s="104"/>
      <c r="BY12" s="60"/>
      <c r="BZ12" s="88"/>
      <c r="CA12" s="60"/>
      <c r="CB12" s="91" t="s">
        <v>27</v>
      </c>
      <c r="CC12" s="60"/>
      <c r="CD12" s="60"/>
      <c r="CE12" s="61" t="s">
        <v>26</v>
      </c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</row>
    <row r="13" spans="1:101" ht="18.75" customHeight="1" thickBot="1" x14ac:dyDescent="0.3">
      <c r="A13" s="60"/>
      <c r="B13" s="60"/>
      <c r="C13" s="44" t="str">
        <f>Spielplan!$C$13</f>
        <v>Mexiko</v>
      </c>
      <c r="D13" s="45"/>
      <c r="E13" s="104"/>
      <c r="F13" s="93"/>
      <c r="G13" s="104"/>
      <c r="H13" s="44" t="str">
        <f>Spielplan!$H$13</f>
        <v>Kamerun</v>
      </c>
      <c r="I13" s="45"/>
      <c r="J13" s="60"/>
      <c r="K13" s="60" t="s">
        <v>59</v>
      </c>
      <c r="L13" s="60">
        <f t="shared" si="0"/>
        <v>0</v>
      </c>
      <c r="M13" s="60"/>
      <c r="N13" s="60"/>
      <c r="O13" s="60">
        <f>IF($E13="",0,IF($E13&gt;$G13,3,IF($E13=$G13,1,0)))</f>
        <v>0</v>
      </c>
      <c r="P13" s="60">
        <f>IF($G13="",0,IF($E13&gt;$G13,0,IF($E13=$G13,1,3)))</f>
        <v>0</v>
      </c>
      <c r="Q13" s="60"/>
      <c r="R13" s="60"/>
      <c r="S13" s="60">
        <f>E13</f>
        <v>0</v>
      </c>
      <c r="T13" s="60">
        <f>G13</f>
        <v>0</v>
      </c>
      <c r="U13" s="60"/>
      <c r="V13" s="60"/>
      <c r="W13" s="60">
        <f>G13</f>
        <v>0</v>
      </c>
      <c r="X13" s="60">
        <f>E13</f>
        <v>0</v>
      </c>
      <c r="Y13" s="60"/>
      <c r="Z13" s="60">
        <f>N18</f>
        <v>0</v>
      </c>
      <c r="AA13" s="60">
        <f>R18</f>
        <v>0</v>
      </c>
      <c r="AB13" s="60">
        <f>V18</f>
        <v>0</v>
      </c>
      <c r="AC13" s="60">
        <f>AA13-AB13</f>
        <v>0</v>
      </c>
      <c r="AD13" s="60">
        <f>IF(Z13&gt;Z12,-1,0)</f>
        <v>0</v>
      </c>
      <c r="AE13" s="60">
        <f>IF(Z13&gt;Z14,-1,0)</f>
        <v>0</v>
      </c>
      <c r="AF13" s="60">
        <f>IF(Z13&gt;Z15,-1,0)</f>
        <v>0</v>
      </c>
      <c r="AG13" s="60">
        <f>10000-(AJ13*1000+AM13*100+AK13*10)</f>
        <v>10000</v>
      </c>
      <c r="AH13" s="90">
        <f>RANK(AG13,AG12:AG15,1)</f>
        <v>1</v>
      </c>
      <c r="AI13" s="60" t="str">
        <f>H12</f>
        <v>Kroatien</v>
      </c>
      <c r="AJ13" s="60">
        <f t="shared" si="1"/>
        <v>0</v>
      </c>
      <c r="AK13" s="60">
        <f t="shared" si="1"/>
        <v>0</v>
      </c>
      <c r="AL13" s="60">
        <f t="shared" si="1"/>
        <v>0</v>
      </c>
      <c r="AM13" s="60">
        <f>AK13-AL13</f>
        <v>0</v>
      </c>
      <c r="AN13" s="187">
        <f>IF(AG12=AG13,IF(E12&gt;G12,AG12-0.1,AG12),AG12)</f>
        <v>10000</v>
      </c>
      <c r="AO13" s="187"/>
      <c r="AP13" s="187">
        <f>IF(AG14=AG13,IF(G17&gt;E17,AG14-0.1,AG14),AG14)</f>
        <v>10000</v>
      </c>
      <c r="AQ13" s="187">
        <f>IF(AG15=AG13,IF(G15&gt;E15,AG15-0.1,AG15),AG15)</f>
        <v>10000</v>
      </c>
      <c r="AR13" s="187">
        <f>AO16</f>
        <v>30000</v>
      </c>
      <c r="AS13" s="90">
        <f>RANK(AR13,AR12:AR15,1)</f>
        <v>1</v>
      </c>
      <c r="AT13" s="60" t="str">
        <f t="shared" si="2"/>
        <v>Kroatien</v>
      </c>
      <c r="AU13" s="60">
        <f t="shared" si="2"/>
        <v>0</v>
      </c>
      <c r="AV13" s="60">
        <f t="shared" si="2"/>
        <v>0</v>
      </c>
      <c r="AW13" s="60">
        <f t="shared" si="2"/>
        <v>0</v>
      </c>
      <c r="AX13" s="60"/>
      <c r="AY13" s="60"/>
      <c r="AZ13" s="60"/>
      <c r="BA13" s="120">
        <v>2</v>
      </c>
      <c r="BB13" s="121" t="e">
        <f>VLOOKUP(2,AS12:AT15,2,FALSE)</f>
        <v>#N/A</v>
      </c>
      <c r="BC13" s="122"/>
      <c r="BD13" s="123" t="e">
        <f>VLOOKUP(2,AS12:AW15,3,FALSE)</f>
        <v>#N/A</v>
      </c>
      <c r="BE13" s="124" t="e">
        <f>VLOOKUP(2,AS12:AW15,4,FALSE)</f>
        <v>#N/A</v>
      </c>
      <c r="BF13" s="93" t="s">
        <v>12</v>
      </c>
      <c r="BG13" s="124" t="e">
        <f>VLOOKUP(2,AS12:AW15,5,FALSE)</f>
        <v>#N/A</v>
      </c>
      <c r="BH13" s="125" t="s">
        <v>19</v>
      </c>
      <c r="BI13" s="60"/>
      <c r="BJ13" s="85">
        <f>IF(E13&gt;G13,IF(Spielplan!E13&gt;Spielplan!G13,Punktemodus!$B$3,0),0)</f>
        <v>0</v>
      </c>
      <c r="BK13" s="85">
        <f>IF(E13=G13,IF(Spielplan!E13=Spielplan!G13,Punktemodus!$B$3,0),0)</f>
        <v>10</v>
      </c>
      <c r="BL13" s="85">
        <f>IF(E13&lt;G13,IF(Spielplan!E13&lt;Spielplan!G13,Punktemodus!$B$3,0),0)</f>
        <v>0</v>
      </c>
      <c r="BM13" s="85">
        <f>IF(E13=Spielplan!E13,IF(G13=Spielplan!G13,Punktemodus!$B$5,0),0)</f>
        <v>3</v>
      </c>
      <c r="BN13" s="85">
        <f>IF(E13=Spielplan!E13,Punktemodus!$B$7,0)</f>
        <v>1</v>
      </c>
      <c r="BO13" s="85">
        <f>IF(G13=Spielplan!G13,Punktemodus!$B$7,0)</f>
        <v>1</v>
      </c>
      <c r="BP13" s="137">
        <f>IF(Spielplan!E13="",0,SUM(BJ13:BO13))</f>
        <v>0</v>
      </c>
      <c r="BQ13" s="60"/>
      <c r="BR13" s="87"/>
      <c r="BS13" s="73" t="s">
        <v>21</v>
      </c>
      <c r="BT13" s="44" t="str">
        <f>IF(G28="","",BB24)</f>
        <v/>
      </c>
      <c r="BU13" s="46"/>
      <c r="BV13" s="104"/>
      <c r="BW13" s="60"/>
      <c r="BX13" s="104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</row>
    <row r="14" spans="1:101" ht="18.75" customHeight="1" thickBot="1" x14ac:dyDescent="0.3">
      <c r="A14" s="60"/>
      <c r="B14" s="60"/>
      <c r="C14" s="7" t="str">
        <f>C12</f>
        <v>Brasilien</v>
      </c>
      <c r="D14" s="38"/>
      <c r="E14" s="104"/>
      <c r="F14" s="93"/>
      <c r="G14" s="104"/>
      <c r="H14" s="7" t="str">
        <f>C13</f>
        <v>Mexiko</v>
      </c>
      <c r="I14" s="38"/>
      <c r="J14" s="60"/>
      <c r="K14" s="60" t="s">
        <v>60</v>
      </c>
      <c r="L14" s="60">
        <f t="shared" si="0"/>
        <v>0</v>
      </c>
      <c r="M14" s="60">
        <f>IF($E14="",0,IF($E14&gt;$G14,3,IF($E14=G14,1,0)))</f>
        <v>0</v>
      </c>
      <c r="N14" s="60"/>
      <c r="O14" s="60">
        <f>IF($G14="",0,IF($E14&gt;$G14,0,IF($E14=$G14,1,3)))</f>
        <v>0</v>
      </c>
      <c r="P14" s="60"/>
      <c r="Q14" s="60">
        <f>E14</f>
        <v>0</v>
      </c>
      <c r="R14" s="60"/>
      <c r="S14" s="60">
        <f>G14</f>
        <v>0</v>
      </c>
      <c r="T14" s="60"/>
      <c r="U14" s="60">
        <f>G14</f>
        <v>0</v>
      </c>
      <c r="V14" s="60"/>
      <c r="W14" s="60">
        <f>E14</f>
        <v>0</v>
      </c>
      <c r="X14" s="60"/>
      <c r="Y14" s="60"/>
      <c r="Z14" s="60">
        <f>O18</f>
        <v>0</v>
      </c>
      <c r="AA14" s="60">
        <f>S18</f>
        <v>0</v>
      </c>
      <c r="AB14" s="60">
        <f>W18</f>
        <v>0</v>
      </c>
      <c r="AC14" s="60">
        <f>AA14-AB14</f>
        <v>0</v>
      </c>
      <c r="AD14" s="60">
        <f>IF(Z14&gt;Z12,-1,0)</f>
        <v>0</v>
      </c>
      <c r="AE14" s="60">
        <f>IF(Z14&gt;Z13,-1,0)</f>
        <v>0</v>
      </c>
      <c r="AF14" s="60">
        <f>IF(Z14&gt;Z15,-1,0)</f>
        <v>0</v>
      </c>
      <c r="AG14" s="60">
        <f>10000-(AJ14*1000+AM14*100+AK14*10)</f>
        <v>10000</v>
      </c>
      <c r="AH14" s="90">
        <f>RANK(AG14,AG12:AG15,1)</f>
        <v>1</v>
      </c>
      <c r="AI14" s="60" t="str">
        <f>C13</f>
        <v>Mexiko</v>
      </c>
      <c r="AJ14" s="60">
        <f t="shared" si="1"/>
        <v>0</v>
      </c>
      <c r="AK14" s="60">
        <f t="shared" si="1"/>
        <v>0</v>
      </c>
      <c r="AL14" s="60">
        <f t="shared" si="1"/>
        <v>0</v>
      </c>
      <c r="AM14" s="60">
        <f>AK14-AL14</f>
        <v>0</v>
      </c>
      <c r="AN14" s="187">
        <f>IF(AG12=AG14,IF(E14&gt;G14,AG12-0.1,AG12),AG12)</f>
        <v>10000</v>
      </c>
      <c r="AO14" s="187">
        <f>IF(AG13=AG14,IF(E17&gt;G17,AG13-0.1,AG13),AG13)</f>
        <v>10000</v>
      </c>
      <c r="AP14" s="187"/>
      <c r="AQ14" s="187">
        <f>IF(AG15=AG14,IF(G13&gt;E13,AG15-0.1,AG15),AG15)</f>
        <v>10000</v>
      </c>
      <c r="AR14" s="187">
        <f>AP16</f>
        <v>30000</v>
      </c>
      <c r="AS14" s="90">
        <f>RANK(AR14,AR12:AR15,1)</f>
        <v>1</v>
      </c>
      <c r="AT14" s="60" t="str">
        <f t="shared" si="2"/>
        <v>Mexiko</v>
      </c>
      <c r="AU14" s="60">
        <f t="shared" si="2"/>
        <v>0</v>
      </c>
      <c r="AV14" s="60">
        <f t="shared" si="2"/>
        <v>0</v>
      </c>
      <c r="AW14" s="60">
        <f t="shared" si="2"/>
        <v>0</v>
      </c>
      <c r="AX14" s="60"/>
      <c r="AY14" s="60"/>
      <c r="AZ14" s="60"/>
      <c r="BA14" s="113">
        <v>3</v>
      </c>
      <c r="BB14" s="114" t="e">
        <f>VLOOKUP(3,AS12:AT15,2,FALSE)</f>
        <v>#N/A</v>
      </c>
      <c r="BC14" s="115"/>
      <c r="BD14" s="116" t="e">
        <f>VLOOKUP(3,AS12:AW15,3,FALSE)</f>
        <v>#N/A</v>
      </c>
      <c r="BE14" s="116" t="e">
        <f>VLOOKUP(3,AS12:AW15,4,FALSE)</f>
        <v>#N/A</v>
      </c>
      <c r="BF14" s="93" t="s">
        <v>12</v>
      </c>
      <c r="BG14" s="116" t="e">
        <f>VLOOKUP(3,AS12:AW15,5,FALSE)</f>
        <v>#N/A</v>
      </c>
      <c r="BH14" s="60"/>
      <c r="BI14" s="60"/>
      <c r="BJ14" s="85">
        <f>IF(E14&gt;G14,IF(Spielplan!E14&gt;Spielplan!G14,Punktemodus!$B$3,0),0)</f>
        <v>0</v>
      </c>
      <c r="BK14" s="85">
        <f>IF(E14=G14,IF(Spielplan!E14=Spielplan!G14,Punktemodus!$B$3,0),0)</f>
        <v>10</v>
      </c>
      <c r="BL14" s="85">
        <f>IF(E14&lt;G14,IF(Spielplan!E14&lt;Spielplan!G14,Punktemodus!$B$3,0),0)</f>
        <v>0</v>
      </c>
      <c r="BM14" s="85">
        <f>IF(E14=Spielplan!E14,IF(G14=Spielplan!G14,Punktemodus!$B$5,0),0)</f>
        <v>3</v>
      </c>
      <c r="BN14" s="85">
        <f>IF(E14=Spielplan!E14,Punktemodus!$B$7,0)</f>
        <v>1</v>
      </c>
      <c r="BO14" s="85">
        <f>IF(G14=Spielplan!G14,Punktemodus!$B$7,0)</f>
        <v>1</v>
      </c>
      <c r="BP14" s="137">
        <f>IF(Spielplan!E14="",0,SUM(BJ14:BO14))</f>
        <v>0</v>
      </c>
      <c r="BQ14" s="60"/>
      <c r="BR14" s="87"/>
      <c r="BS14" s="60"/>
      <c r="BT14" s="60"/>
      <c r="BU14" s="60"/>
      <c r="BV14" s="60"/>
      <c r="BW14" s="60"/>
      <c r="BX14" s="60"/>
      <c r="BY14" s="60"/>
      <c r="BZ14" s="47">
        <v>49</v>
      </c>
      <c r="CA14" s="44" t="str">
        <f>IF(BX12="",IF(BV12&gt;BV13,BT12,BT13),IF(BX12&gt;BX13,BT12,BT13))</f>
        <v/>
      </c>
      <c r="CB14" s="46"/>
      <c r="CC14" s="104"/>
      <c r="CD14" s="60"/>
      <c r="CE14" s="104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</row>
    <row r="15" spans="1:101" ht="18.75" customHeight="1" thickBot="1" x14ac:dyDescent="0.3">
      <c r="A15" s="60"/>
      <c r="B15" s="60"/>
      <c r="C15" s="44" t="str">
        <f>H12</f>
        <v>Kroatien</v>
      </c>
      <c r="D15" s="45"/>
      <c r="E15" s="104"/>
      <c r="F15" s="93"/>
      <c r="G15" s="104"/>
      <c r="H15" s="44" t="str">
        <f>H13</f>
        <v>Kamerun</v>
      </c>
      <c r="I15" s="45"/>
      <c r="J15" s="60"/>
      <c r="K15" s="60" t="s">
        <v>61</v>
      </c>
      <c r="L15" s="60">
        <f t="shared" si="0"/>
        <v>0</v>
      </c>
      <c r="M15" s="60"/>
      <c r="N15" s="60">
        <f>IF($E15="",0,IF($E15&gt;$G15,3,IF($E15=$G15,1,0)))</f>
        <v>0</v>
      </c>
      <c r="O15" s="60"/>
      <c r="P15" s="60">
        <f>IF($G15="",0,IF($E15&gt;$G15,0,IF($E15=$G15,1,3)))</f>
        <v>0</v>
      </c>
      <c r="Q15" s="60"/>
      <c r="R15" s="60">
        <f>E15</f>
        <v>0</v>
      </c>
      <c r="S15" s="60"/>
      <c r="T15" s="60">
        <f>G15</f>
        <v>0</v>
      </c>
      <c r="U15" s="60"/>
      <c r="V15" s="60">
        <f>G15</f>
        <v>0</v>
      </c>
      <c r="W15" s="60"/>
      <c r="X15" s="60">
        <f>E15</f>
        <v>0</v>
      </c>
      <c r="Y15" s="60"/>
      <c r="Z15" s="60">
        <f>P18</f>
        <v>0</v>
      </c>
      <c r="AA15" s="60">
        <f>T18</f>
        <v>0</v>
      </c>
      <c r="AB15" s="60">
        <f>X18</f>
        <v>0</v>
      </c>
      <c r="AC15" s="60">
        <f>AA15-AB15</f>
        <v>0</v>
      </c>
      <c r="AD15" s="60">
        <f>IF(Z15&gt;Z12,-1,0)</f>
        <v>0</v>
      </c>
      <c r="AE15" s="60">
        <f>IF(Z15&gt;Z13,-1,0)</f>
        <v>0</v>
      </c>
      <c r="AF15" s="60">
        <f>IF(Z15&gt;Z14,-1,0)</f>
        <v>0</v>
      </c>
      <c r="AG15" s="60">
        <f>10000-(AJ15*1000+AM15*100+AK15*10)</f>
        <v>10000</v>
      </c>
      <c r="AH15" s="90">
        <f>RANK(AG15,AG12:AG15,1)</f>
        <v>1</v>
      </c>
      <c r="AI15" s="60" t="str">
        <f>H13</f>
        <v>Kamerun</v>
      </c>
      <c r="AJ15" s="60">
        <f t="shared" si="1"/>
        <v>0</v>
      </c>
      <c r="AK15" s="60">
        <f t="shared" si="1"/>
        <v>0</v>
      </c>
      <c r="AL15" s="60">
        <f t="shared" si="1"/>
        <v>0</v>
      </c>
      <c r="AM15" s="60">
        <f>AK15-AL15</f>
        <v>0</v>
      </c>
      <c r="AN15" s="187">
        <f>IF(AG12=AG15,IF(E16&gt;G16,AG12-0.1,AG12),AG12)</f>
        <v>10000</v>
      </c>
      <c r="AO15" s="187">
        <f>IF(AG13=AG15,IF(E15&gt;G15,AG13-0.1,AG13),AG13)</f>
        <v>10000</v>
      </c>
      <c r="AP15" s="187">
        <f>IF(AG14=AG15,IF(E13&gt;G13,AG14-0.1,AG14),AG14)</f>
        <v>10000</v>
      </c>
      <c r="AQ15" s="187"/>
      <c r="AR15" s="187">
        <f>AQ16</f>
        <v>30000</v>
      </c>
      <c r="AS15" s="90">
        <f>RANK(AR15,AR12:AR15,1)</f>
        <v>1</v>
      </c>
      <c r="AT15" s="60" t="str">
        <f t="shared" si="2"/>
        <v>Kamerun</v>
      </c>
      <c r="AU15" s="60">
        <f t="shared" si="2"/>
        <v>0</v>
      </c>
      <c r="AV15" s="60">
        <f t="shared" si="2"/>
        <v>0</v>
      </c>
      <c r="AW15" s="60">
        <f t="shared" si="2"/>
        <v>0</v>
      </c>
      <c r="AX15" s="60"/>
      <c r="AY15" s="60"/>
      <c r="AZ15" s="60"/>
      <c r="BA15" s="113">
        <v>4</v>
      </c>
      <c r="BB15" s="114" t="e">
        <f>VLOOKUP(4,AS12:AT15,2,FALSE)</f>
        <v>#N/A</v>
      </c>
      <c r="BC15" s="115"/>
      <c r="BD15" s="116" t="e">
        <f>VLOOKUP(4,AS12:AW15,3,FALSE)</f>
        <v>#N/A</v>
      </c>
      <c r="BE15" s="116" t="e">
        <f>VLOOKUP(4,AS12:AW15,4,FALSE)</f>
        <v>#N/A</v>
      </c>
      <c r="BF15" s="93" t="s">
        <v>12</v>
      </c>
      <c r="BG15" s="116" t="e">
        <f>VLOOKUP(4,AS12:AW15,5,FALSE)</f>
        <v>#N/A</v>
      </c>
      <c r="BH15" s="60"/>
      <c r="BI15" s="60"/>
      <c r="BJ15" s="85">
        <f>IF(E15&gt;G15,IF(Spielplan!E15&gt;Spielplan!G15,Punktemodus!$B$3,0),0)</f>
        <v>0</v>
      </c>
      <c r="BK15" s="85">
        <f>IF(E15=G15,IF(Spielplan!E15=Spielplan!G15,Punktemodus!$B$3,0),0)</f>
        <v>10</v>
      </c>
      <c r="BL15" s="85">
        <f>IF(E15&lt;G15,IF(Spielplan!E15&lt;Spielplan!G15,Punktemodus!$B$3,0),0)</f>
        <v>0</v>
      </c>
      <c r="BM15" s="85">
        <f>IF(E15=Spielplan!E15,IF(G15=Spielplan!G15,Punktemodus!$B$5,0),0)</f>
        <v>3</v>
      </c>
      <c r="BN15" s="85">
        <f>IF(E15=Spielplan!E15,Punktemodus!$B$7,0)</f>
        <v>1</v>
      </c>
      <c r="BO15" s="85">
        <f>IF(G15=Spielplan!G15,Punktemodus!$B$7,0)</f>
        <v>1</v>
      </c>
      <c r="BP15" s="137">
        <f>IF(Spielplan!E15="",0,SUM(BJ15:BO15))</f>
        <v>0</v>
      </c>
      <c r="BQ15" s="60"/>
      <c r="BR15" s="87"/>
      <c r="BS15" s="60"/>
      <c r="BT15" s="60"/>
      <c r="BU15" s="60"/>
      <c r="BV15" s="60"/>
      <c r="BW15" s="60"/>
      <c r="BX15" s="60"/>
      <c r="BY15" s="60"/>
      <c r="BZ15" s="47">
        <v>50</v>
      </c>
      <c r="CA15" s="44" t="str">
        <f>IF(BX16="",IF(BV16&gt;BV17,BT16,BT17),IF(BX16&gt;BX17,BT16,BT17))</f>
        <v/>
      </c>
      <c r="CB15" s="46"/>
      <c r="CC15" s="104"/>
      <c r="CD15" s="60"/>
      <c r="CE15" s="104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</row>
    <row r="16" spans="1:101" ht="18.75" customHeight="1" thickBot="1" x14ac:dyDescent="0.3">
      <c r="A16" s="60"/>
      <c r="B16" s="60"/>
      <c r="C16" s="7" t="str">
        <f>C12</f>
        <v>Brasilien</v>
      </c>
      <c r="D16" s="38"/>
      <c r="E16" s="104"/>
      <c r="F16" s="93"/>
      <c r="G16" s="104"/>
      <c r="H16" s="7" t="str">
        <f>H13</f>
        <v>Kamerun</v>
      </c>
      <c r="I16" s="38"/>
      <c r="J16" s="60"/>
      <c r="K16" s="60" t="s">
        <v>62</v>
      </c>
      <c r="L16" s="60">
        <f t="shared" si="0"/>
        <v>0</v>
      </c>
      <c r="M16" s="60">
        <f>IF($E16="",0,IF($E16&gt;$G16,3,IF($E16=G16,1,0)))</f>
        <v>0</v>
      </c>
      <c r="N16" s="60"/>
      <c r="O16" s="60"/>
      <c r="P16" s="60">
        <f>IF($G16="",0,IF($E16&gt;$G16,0,IF($E16=$G16,1,3)))</f>
        <v>0</v>
      </c>
      <c r="Q16" s="60">
        <f>E16</f>
        <v>0</v>
      </c>
      <c r="R16" s="60"/>
      <c r="S16" s="60"/>
      <c r="T16" s="60">
        <f>G16</f>
        <v>0</v>
      </c>
      <c r="U16" s="60">
        <f>G16</f>
        <v>0</v>
      </c>
      <c r="V16" s="60"/>
      <c r="W16" s="60"/>
      <c r="X16" s="60">
        <f>E16</f>
        <v>0</v>
      </c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187">
        <f>SUM(AN12:AN15)</f>
        <v>30000</v>
      </c>
      <c r="AO16" s="187">
        <f>SUM(AO12:AO15)</f>
        <v>30000</v>
      </c>
      <c r="AP16" s="187">
        <f>SUM(AP12:AP15)</f>
        <v>30000</v>
      </c>
      <c r="AQ16" s="187">
        <f>SUM(AQ12:AQ15)</f>
        <v>30000</v>
      </c>
      <c r="AR16" s="187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85">
        <f>IF(E16&gt;G16,IF(Spielplan!E16&gt;Spielplan!G16,Punktemodus!$B$3,0),0)</f>
        <v>0</v>
      </c>
      <c r="BK16" s="85">
        <f>IF(E16=G16,IF(Spielplan!E16=Spielplan!G16,Punktemodus!$B$3,0),0)</f>
        <v>10</v>
      </c>
      <c r="BL16" s="85">
        <f>IF(E16&lt;G16,IF(Spielplan!E16&lt;Spielplan!G16,Punktemodus!$B$3,0),0)</f>
        <v>0</v>
      </c>
      <c r="BM16" s="85">
        <f>IF(E16=Spielplan!E16,IF(G16=Spielplan!G16,Punktemodus!$B$5,0),0)</f>
        <v>3</v>
      </c>
      <c r="BN16" s="85">
        <f>IF(E16=Spielplan!E16,Punktemodus!$B$7,0)</f>
        <v>1</v>
      </c>
      <c r="BO16" s="85">
        <f>IF(G16=Spielplan!G16,Punktemodus!$B$7,0)</f>
        <v>1</v>
      </c>
      <c r="BP16" s="137">
        <f>IF(Spielplan!E16="",0,SUM(BJ16:BO16))</f>
        <v>0</v>
      </c>
      <c r="BQ16" s="60"/>
      <c r="BR16" s="87"/>
      <c r="BS16" s="63" t="s">
        <v>22</v>
      </c>
      <c r="BT16" s="44" t="str">
        <f>IF(G39="","",BB34)</f>
        <v/>
      </c>
      <c r="BU16" s="46"/>
      <c r="BV16" s="104"/>
      <c r="BW16" s="60"/>
      <c r="BX16" s="104"/>
      <c r="BY16" s="60"/>
      <c r="BZ16" s="60"/>
      <c r="CA16" s="60"/>
      <c r="CB16" s="60"/>
      <c r="CC16" s="60"/>
      <c r="CD16" s="60"/>
      <c r="CE16" s="60"/>
      <c r="CF16" s="91"/>
      <c r="CG16" s="91" t="s">
        <v>28</v>
      </c>
      <c r="CH16" s="60"/>
      <c r="CI16" s="60"/>
      <c r="CJ16" s="61" t="s">
        <v>26</v>
      </c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</row>
    <row r="17" spans="1:101" ht="18.75" customHeight="1" thickBot="1" x14ac:dyDescent="0.3">
      <c r="A17" s="60"/>
      <c r="B17" s="60"/>
      <c r="C17" s="44" t="str">
        <f>H12</f>
        <v>Kroatien</v>
      </c>
      <c r="D17" s="45"/>
      <c r="E17" s="104"/>
      <c r="F17" s="93"/>
      <c r="G17" s="104"/>
      <c r="H17" s="44" t="str">
        <f>C13</f>
        <v>Mexiko</v>
      </c>
      <c r="I17" s="45"/>
      <c r="J17" s="60"/>
      <c r="K17" s="60" t="s">
        <v>62</v>
      </c>
      <c r="L17" s="60">
        <f t="shared" si="0"/>
        <v>0</v>
      </c>
      <c r="M17" s="60"/>
      <c r="N17" s="60">
        <f>IF($E17="",0,IF($E17&gt;$G17,3,IF($E17=$G17,1,0)))</f>
        <v>0</v>
      </c>
      <c r="O17" s="60">
        <f>IF($G17="",0,IF($E17&gt;$G17,0,IF($E17=$G17,1,3)))</f>
        <v>0</v>
      </c>
      <c r="P17" s="60"/>
      <c r="Q17" s="60"/>
      <c r="R17" s="60">
        <f>E17</f>
        <v>0</v>
      </c>
      <c r="S17" s="60">
        <f>G17</f>
        <v>0</v>
      </c>
      <c r="T17" s="60"/>
      <c r="U17" s="60"/>
      <c r="V17" s="60">
        <f>G17</f>
        <v>0</v>
      </c>
      <c r="W17" s="60">
        <f>E17</f>
        <v>0</v>
      </c>
      <c r="X17" s="60"/>
      <c r="Y17" s="60"/>
      <c r="Z17" s="60" t="s">
        <v>30</v>
      </c>
      <c r="AA17" s="60"/>
      <c r="AB17" s="60"/>
      <c r="AC17" s="60"/>
      <c r="AD17" s="60"/>
      <c r="AE17" s="60"/>
      <c r="AF17" s="60"/>
      <c r="AG17" s="60" t="b">
        <f>OR(AG12=AG13,AG12=AG14,AG12=AG15,AG13=AG14,AG13=AG15,AG14=AG15)</f>
        <v>1</v>
      </c>
      <c r="AH17" s="60"/>
      <c r="AI17" s="60"/>
      <c r="AJ17" s="60"/>
      <c r="AK17" s="60"/>
      <c r="AL17" s="60"/>
      <c r="AM17" s="60"/>
      <c r="AN17" s="60"/>
      <c r="AO17" s="60" t="s">
        <v>34</v>
      </c>
      <c r="AP17" s="60"/>
      <c r="AQ17" s="60"/>
      <c r="AR17" s="60" t="b">
        <f>OR(AR12=AR13,AR12=AR14,AR12=AR15,AR13=AR14,AR13=AR15,AR14=AR15)</f>
        <v>1</v>
      </c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85">
        <f>IF(E17&gt;G17,IF(Spielplan!E17&gt;Spielplan!G17,Punktemodus!$B$3,0),0)</f>
        <v>0</v>
      </c>
      <c r="BK17" s="85">
        <f>IF(E17=G17,IF(Spielplan!E17=Spielplan!G17,Punktemodus!$B$3,0),0)</f>
        <v>10</v>
      </c>
      <c r="BL17" s="85">
        <f>IF(E17&lt;G17,IF(Spielplan!E17&lt;Spielplan!G17,Punktemodus!$B$3,0),0)</f>
        <v>0</v>
      </c>
      <c r="BM17" s="85">
        <f>IF(E17=Spielplan!E17,IF(G17=Spielplan!G17,Punktemodus!$B$5,0),0)</f>
        <v>3</v>
      </c>
      <c r="BN17" s="85">
        <f>IF(E17=Spielplan!E17,Punktemodus!$B$7,0)</f>
        <v>1</v>
      </c>
      <c r="BO17" s="85">
        <f>IF(G17=Spielplan!G17,Punktemodus!$B$7,0)</f>
        <v>1</v>
      </c>
      <c r="BP17" s="137">
        <f>IF(Spielplan!E17="",0,SUM(BJ17:BO17))</f>
        <v>0</v>
      </c>
      <c r="BQ17" s="60"/>
      <c r="BR17" s="87"/>
      <c r="BS17" s="52" t="s">
        <v>25</v>
      </c>
      <c r="BT17" s="44" t="str">
        <f>IF(G50="","",BB46)</f>
        <v/>
      </c>
      <c r="BU17" s="46"/>
      <c r="BV17" s="104"/>
      <c r="BW17" s="60"/>
      <c r="BX17" s="104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</row>
    <row r="18" spans="1:101" ht="18.75" customHeight="1" thickBot="1" x14ac:dyDescent="0.25">
      <c r="A18" s="60"/>
      <c r="B18" s="60"/>
      <c r="C18" s="136" t="str">
        <f>IF(G17="","",IF(AR17=TRUE,"Achtung: Fehler in Tabelle!",""))</f>
        <v/>
      </c>
      <c r="D18" s="60"/>
      <c r="E18" s="85"/>
      <c r="F18" s="60"/>
      <c r="G18" s="85"/>
      <c r="H18" s="60"/>
      <c r="I18" s="60"/>
      <c r="J18" s="60"/>
      <c r="K18" s="60"/>
      <c r="L18" s="60"/>
      <c r="M18" s="60">
        <f t="shared" ref="M18:X18" si="3">SUM(M12:M17)</f>
        <v>0</v>
      </c>
      <c r="N18" s="60">
        <f t="shared" si="3"/>
        <v>0</v>
      </c>
      <c r="O18" s="60">
        <f t="shared" si="3"/>
        <v>0</v>
      </c>
      <c r="P18" s="60">
        <f t="shared" si="3"/>
        <v>0</v>
      </c>
      <c r="Q18" s="60">
        <f t="shared" si="3"/>
        <v>0</v>
      </c>
      <c r="R18" s="60">
        <f t="shared" si="3"/>
        <v>0</v>
      </c>
      <c r="S18" s="60">
        <f t="shared" si="3"/>
        <v>0</v>
      </c>
      <c r="T18" s="60">
        <f t="shared" si="3"/>
        <v>0</v>
      </c>
      <c r="U18" s="60">
        <f t="shared" si="3"/>
        <v>0</v>
      </c>
      <c r="V18" s="60">
        <f t="shared" si="3"/>
        <v>0</v>
      </c>
      <c r="W18" s="60">
        <f t="shared" si="3"/>
        <v>0</v>
      </c>
      <c r="X18" s="60">
        <f t="shared" si="3"/>
        <v>0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160">
        <f>SUM(BP12:BP17)</f>
        <v>0</v>
      </c>
      <c r="BQ18" s="60"/>
      <c r="BR18" s="8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47">
        <v>58</v>
      </c>
      <c r="CF18" s="44" t="str">
        <f>IF(CE14="",IF(CC14&gt;CC15,CA14,CA15),IF(CE14&gt;CE15,CA14,CA15))</f>
        <v/>
      </c>
      <c r="CG18" s="46"/>
      <c r="CH18" s="104"/>
      <c r="CI18" s="60"/>
      <c r="CJ18" s="104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</row>
    <row r="19" spans="1:101" ht="18.75" customHeight="1" thickBot="1" x14ac:dyDescent="0.25">
      <c r="A19" s="60"/>
      <c r="B19" s="60"/>
      <c r="C19" s="60"/>
      <c r="D19" s="60"/>
      <c r="E19" s="85"/>
      <c r="F19" s="60"/>
      <c r="G19" s="85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138"/>
      <c r="BQ19" s="60"/>
      <c r="BR19" s="8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47">
        <v>57</v>
      </c>
      <c r="CF19" s="44" t="str">
        <f>IF(CE22="",IF(CC22&gt;CC23,CA22,CA23),IF(CE22&gt;CE23,CA22,CA23))</f>
        <v/>
      </c>
      <c r="CG19" s="46"/>
      <c r="CH19" s="104"/>
      <c r="CI19" s="60"/>
      <c r="CJ19" s="104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</row>
    <row r="20" spans="1:101" ht="18.75" customHeight="1" thickBot="1" x14ac:dyDescent="0.25">
      <c r="A20" s="60"/>
      <c r="B20" s="60"/>
      <c r="C20" s="60"/>
      <c r="D20" s="60"/>
      <c r="E20" s="85"/>
      <c r="F20" s="60"/>
      <c r="G20" s="85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138"/>
      <c r="BQ20" s="60"/>
      <c r="BR20" s="87"/>
      <c r="BS20" s="54" t="s">
        <v>121</v>
      </c>
      <c r="BT20" s="44" t="str">
        <f>IF(G61="","",BB56)</f>
        <v/>
      </c>
      <c r="BU20" s="46"/>
      <c r="BV20" s="104"/>
      <c r="BW20" s="60"/>
      <c r="BX20" s="104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</row>
    <row r="21" spans="1:101" ht="18.75" customHeight="1" thickBot="1" x14ac:dyDescent="0.3">
      <c r="A21" s="60"/>
      <c r="B21" s="60"/>
      <c r="C21" s="88" t="s">
        <v>64</v>
      </c>
      <c r="D21" s="60"/>
      <c r="E21" s="85"/>
      <c r="F21" s="60"/>
      <c r="G21" s="85"/>
      <c r="H21" s="60"/>
      <c r="I21" s="60"/>
      <c r="J21" s="60"/>
      <c r="K21" s="60"/>
      <c r="L21" s="60"/>
      <c r="M21" s="60" t="s">
        <v>4</v>
      </c>
      <c r="N21" s="60"/>
      <c r="O21" s="60"/>
      <c r="P21" s="60"/>
      <c r="Q21" s="60" t="s">
        <v>6</v>
      </c>
      <c r="R21" s="60"/>
      <c r="S21" s="60"/>
      <c r="T21" s="60"/>
      <c r="U21" s="60" t="s">
        <v>7</v>
      </c>
      <c r="V21" s="60"/>
      <c r="W21" s="60"/>
      <c r="X21" s="60"/>
      <c r="Y21" s="60"/>
      <c r="Z21" s="60" t="s">
        <v>4</v>
      </c>
      <c r="AA21" s="60" t="s">
        <v>5</v>
      </c>
      <c r="AB21" s="60"/>
      <c r="AC21" s="60"/>
      <c r="AD21" s="60" t="s">
        <v>9</v>
      </c>
      <c r="AE21" s="60"/>
      <c r="AF21" s="60"/>
      <c r="AG21" s="60"/>
      <c r="AH21" s="60" t="s">
        <v>32</v>
      </c>
      <c r="AI21" s="60"/>
      <c r="AJ21" s="60"/>
      <c r="AK21" s="60"/>
      <c r="AL21" s="60"/>
      <c r="AM21" s="60"/>
      <c r="AN21" s="60" t="s">
        <v>35</v>
      </c>
      <c r="AO21" s="60"/>
      <c r="AP21" s="60"/>
      <c r="AQ21" s="60"/>
      <c r="AR21" s="60"/>
      <c r="AS21" s="60" t="s">
        <v>33</v>
      </c>
      <c r="AT21" s="60"/>
      <c r="AU21" s="60"/>
      <c r="AV21" s="60"/>
      <c r="AW21" s="60"/>
      <c r="AX21" s="60"/>
      <c r="AY21" s="60"/>
      <c r="AZ21" s="60"/>
      <c r="BA21" s="60"/>
      <c r="BB21" s="89" t="s">
        <v>10</v>
      </c>
      <c r="BC21" s="60"/>
      <c r="BD21" s="90" t="s">
        <v>4</v>
      </c>
      <c r="BE21" s="60"/>
      <c r="BF21" s="61" t="s">
        <v>5</v>
      </c>
      <c r="BG21" s="60"/>
      <c r="BH21" s="60"/>
      <c r="BI21" s="60"/>
      <c r="BJ21" s="60"/>
      <c r="BK21" s="60"/>
      <c r="BL21" s="60"/>
      <c r="BM21" s="60"/>
      <c r="BN21" s="60"/>
      <c r="BO21" s="60"/>
      <c r="BP21" s="138"/>
      <c r="BQ21" s="60"/>
      <c r="BR21" s="87"/>
      <c r="BS21" s="73" t="s">
        <v>122</v>
      </c>
      <c r="BT21" s="44" t="str">
        <f>IF(G72="","",BB68)</f>
        <v/>
      </c>
      <c r="BU21" s="46"/>
      <c r="BV21" s="104"/>
      <c r="BW21" s="60"/>
      <c r="BX21" s="104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91" t="s">
        <v>29</v>
      </c>
      <c r="CM21" s="60"/>
      <c r="CN21" s="60"/>
      <c r="CO21" s="61" t="s">
        <v>26</v>
      </c>
      <c r="CP21" s="60"/>
      <c r="CQ21" s="60"/>
      <c r="CR21" s="60"/>
      <c r="CS21" s="60"/>
      <c r="CT21" s="60"/>
      <c r="CU21" s="60"/>
      <c r="CV21" s="60"/>
      <c r="CW21" s="60"/>
    </row>
    <row r="22" spans="1:101" ht="18.75" customHeight="1" thickBot="1" x14ac:dyDescent="0.3">
      <c r="A22" s="60"/>
      <c r="B22" s="60"/>
      <c r="C22" s="60"/>
      <c r="D22" s="60"/>
      <c r="E22" s="85"/>
      <c r="F22" s="60"/>
      <c r="G22" s="85"/>
      <c r="H22" s="60"/>
      <c r="I22" s="60"/>
      <c r="J22" s="60"/>
      <c r="K22" s="60"/>
      <c r="L22" s="60"/>
      <c r="M22" s="60" t="s">
        <v>0</v>
      </c>
      <c r="N22" s="60" t="s">
        <v>1</v>
      </c>
      <c r="O22" s="60" t="s">
        <v>2</v>
      </c>
      <c r="P22" s="60" t="s">
        <v>3</v>
      </c>
      <c r="Q22" s="60" t="s">
        <v>0</v>
      </c>
      <c r="R22" s="60" t="s">
        <v>1</v>
      </c>
      <c r="S22" s="60" t="s">
        <v>2</v>
      </c>
      <c r="T22" s="60" t="s">
        <v>3</v>
      </c>
      <c r="U22" s="60" t="s">
        <v>0</v>
      </c>
      <c r="V22" s="60" t="s">
        <v>1</v>
      </c>
      <c r="W22" s="60" t="s">
        <v>2</v>
      </c>
      <c r="X22" s="60" t="s">
        <v>3</v>
      </c>
      <c r="Y22" s="60"/>
      <c r="Z22" s="60" t="s">
        <v>8</v>
      </c>
      <c r="AA22" s="60"/>
      <c r="AB22" s="60"/>
      <c r="AC22" s="60"/>
      <c r="AD22" s="60"/>
      <c r="AE22" s="60"/>
      <c r="AF22" s="60"/>
      <c r="AG22" s="60"/>
      <c r="AH22" s="60" t="s">
        <v>31</v>
      </c>
      <c r="AI22" s="60"/>
      <c r="AJ22" s="60"/>
      <c r="AK22" s="60"/>
      <c r="AL22" s="60"/>
      <c r="AM22" s="60"/>
      <c r="AN22" s="60" t="str">
        <f>AI23</f>
        <v>Spanien</v>
      </c>
      <c r="AO22" s="60" t="str">
        <f>AI24</f>
        <v>Niederlande</v>
      </c>
      <c r="AP22" s="60" t="str">
        <f>AI25</f>
        <v>Chile</v>
      </c>
      <c r="AQ22" s="60" t="str">
        <f>AI26</f>
        <v>Australien</v>
      </c>
      <c r="AR22" s="60"/>
      <c r="AS22" s="60" t="s">
        <v>31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138"/>
      <c r="BQ22" s="60"/>
      <c r="BR22" s="87"/>
      <c r="BS22" s="60"/>
      <c r="BT22" s="60"/>
      <c r="BU22" s="60"/>
      <c r="BV22" s="60"/>
      <c r="BW22" s="60"/>
      <c r="BX22" s="60"/>
      <c r="BY22" s="60"/>
      <c r="BZ22" s="47">
        <v>53</v>
      </c>
      <c r="CA22" s="44" t="str">
        <f>IF(BX20="",IF(BV20&gt;BV21,BT20,BT21),IF(BX20&gt;BX21,BT20,BT21))</f>
        <v/>
      </c>
      <c r="CB22" s="46"/>
      <c r="CC22" s="104"/>
      <c r="CD22" s="60"/>
      <c r="CE22" s="104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88" t="s">
        <v>130</v>
      </c>
      <c r="CS22" s="60"/>
      <c r="CT22" s="60"/>
      <c r="CU22" s="60"/>
      <c r="CV22" s="60"/>
      <c r="CW22" s="60"/>
    </row>
    <row r="23" spans="1:101" ht="18.75" customHeight="1" thickBot="1" x14ac:dyDescent="0.3">
      <c r="A23" s="60"/>
      <c r="B23" s="60"/>
      <c r="C23" s="65" t="str">
        <f>Spielplan!$C$23</f>
        <v>Spanien</v>
      </c>
      <c r="D23" s="66"/>
      <c r="E23" s="104"/>
      <c r="F23" s="93"/>
      <c r="G23" s="104"/>
      <c r="H23" s="65" t="str">
        <f>Spielplan!$H$23</f>
        <v>Niederlande</v>
      </c>
      <c r="I23" s="66"/>
      <c r="J23" s="60"/>
      <c r="K23" s="60" t="s">
        <v>68</v>
      </c>
      <c r="L23" s="60">
        <f t="shared" ref="L23:L28" si="4">IF(E23-G23&gt;0,1,IF(G23=E23,0,-1))</f>
        <v>0</v>
      </c>
      <c r="M23" s="60">
        <f>IF($E23="",0,IF($E23&gt;$G23,3,IF($E23=G23,1,0)))</f>
        <v>0</v>
      </c>
      <c r="N23" s="60">
        <f>IF($G23="",0,IF($E23&gt;$G23,0,IF($E23=G23,1,3)))</f>
        <v>0</v>
      </c>
      <c r="O23" s="60"/>
      <c r="P23" s="60"/>
      <c r="Q23" s="60">
        <f>E23</f>
        <v>0</v>
      </c>
      <c r="R23" s="60">
        <f>G23</f>
        <v>0</v>
      </c>
      <c r="S23" s="60"/>
      <c r="T23" s="60"/>
      <c r="U23" s="60">
        <f>G23</f>
        <v>0</v>
      </c>
      <c r="V23" s="60">
        <f>E23</f>
        <v>0</v>
      </c>
      <c r="W23" s="60"/>
      <c r="X23" s="60"/>
      <c r="Y23" s="60"/>
      <c r="Z23" s="60">
        <f>M29</f>
        <v>0</v>
      </c>
      <c r="AA23" s="60">
        <f>Q29</f>
        <v>0</v>
      </c>
      <c r="AB23" s="60">
        <f>U29</f>
        <v>0</v>
      </c>
      <c r="AC23" s="60">
        <f>AA23-AB23</f>
        <v>0</v>
      </c>
      <c r="AD23" s="60">
        <f>IF(Z23&gt;Z24,-1,0)</f>
        <v>0</v>
      </c>
      <c r="AE23" s="60">
        <f>IF(Z23&gt;Z25,-1,0)</f>
        <v>0</v>
      </c>
      <c r="AF23" s="60">
        <f>IF(Z23&gt;Z26,-1,0)</f>
        <v>0</v>
      </c>
      <c r="AG23" s="60">
        <f>10000-(AJ23*1000+AM23*100+AK23*10)</f>
        <v>10000</v>
      </c>
      <c r="AH23" s="90">
        <f>RANK(AG23,AG23:AG26,1)</f>
        <v>1</v>
      </c>
      <c r="AI23" s="60" t="str">
        <f>C23</f>
        <v>Spanien</v>
      </c>
      <c r="AJ23" s="60">
        <f t="shared" ref="AJ23:AL26" si="5">Z23</f>
        <v>0</v>
      </c>
      <c r="AK23" s="60">
        <f t="shared" si="5"/>
        <v>0</v>
      </c>
      <c r="AL23" s="60">
        <f t="shared" si="5"/>
        <v>0</v>
      </c>
      <c r="AM23" s="60">
        <f>AK23-AL23</f>
        <v>0</v>
      </c>
      <c r="AN23" s="187"/>
      <c r="AO23" s="187">
        <f>IF(AG24=AG23,IF(G23&gt;E23,AG24-0.1,AG24),AG24)</f>
        <v>10000</v>
      </c>
      <c r="AP23" s="187">
        <f>IF(AG25=AG23,IF(G25&gt;E25,AG25-0.1,AG25),AG25)</f>
        <v>10000</v>
      </c>
      <c r="AQ23" s="187">
        <f>IF(AG26=AG23,IF(G27&gt;E27,AG26-0.1,AG26),AG26)</f>
        <v>10000</v>
      </c>
      <c r="AR23" s="187">
        <f>AN27</f>
        <v>30000</v>
      </c>
      <c r="AS23" s="90">
        <f>RANK(AR23,AR23:AR26,1)</f>
        <v>1</v>
      </c>
      <c r="AT23" s="60" t="str">
        <f t="shared" ref="AT23:AW26" si="6">AI23</f>
        <v>Spanien</v>
      </c>
      <c r="AU23" s="60">
        <f t="shared" si="6"/>
        <v>0</v>
      </c>
      <c r="AV23" s="60">
        <f t="shared" si="6"/>
        <v>0</v>
      </c>
      <c r="AW23" s="60">
        <f t="shared" si="6"/>
        <v>0</v>
      </c>
      <c r="AX23" s="60"/>
      <c r="AY23" s="60"/>
      <c r="AZ23" s="60"/>
      <c r="BA23" s="67">
        <v>1</v>
      </c>
      <c r="BB23" s="65" t="str">
        <f>VLOOKUP(1,AS23:AT26,2,FALSE)</f>
        <v>Spanien</v>
      </c>
      <c r="BC23" s="66"/>
      <c r="BD23" s="68">
        <f>VLOOKUP(1,AS23:AW26,3,FALSE)</f>
        <v>0</v>
      </c>
      <c r="BE23" s="69">
        <f>VLOOKUP(1,AS23:AW26,4,FALSE)</f>
        <v>0</v>
      </c>
      <c r="BF23" s="93" t="s">
        <v>12</v>
      </c>
      <c r="BG23" s="69">
        <f>VLOOKUP(1,AS23:AW26,5,FALSE)</f>
        <v>0</v>
      </c>
      <c r="BH23" s="70" t="s">
        <v>20</v>
      </c>
      <c r="BI23" s="60"/>
      <c r="BJ23" s="85">
        <f>IF(E23&gt;G23,IF(Spielplan!E23&gt;Spielplan!G23,Punktemodus!$B$3,0),0)</f>
        <v>0</v>
      </c>
      <c r="BK23" s="85">
        <f>IF(E23=G23,IF(Spielplan!E23=Spielplan!G23,Punktemodus!$B$3,0),0)</f>
        <v>10</v>
      </c>
      <c r="BL23" s="85">
        <f>IF(E23&lt;G23,IF(Spielplan!E23&lt;Spielplan!G23,Punktemodus!$B$3,0),0)</f>
        <v>0</v>
      </c>
      <c r="BM23" s="85">
        <f>IF(E23=Spielplan!E23,IF(G23=Spielplan!G23,Punktemodus!$B$5,0),0)</f>
        <v>3</v>
      </c>
      <c r="BN23" s="85">
        <f>IF(E23=Spielplan!E23,Punktemodus!$B$7,0)</f>
        <v>1</v>
      </c>
      <c r="BO23" s="85">
        <f>IF(G23=Spielplan!G23,Punktemodus!$B$7,0)</f>
        <v>1</v>
      </c>
      <c r="BP23" s="137">
        <f>IF(Spielplan!E23="",0,SUM(BJ23:BO23))</f>
        <v>0</v>
      </c>
      <c r="BQ23" s="60"/>
      <c r="BR23" s="87"/>
      <c r="BS23" s="60"/>
      <c r="BT23" s="60"/>
      <c r="BU23" s="60"/>
      <c r="BV23" s="60"/>
      <c r="BW23" s="60"/>
      <c r="BX23" s="60"/>
      <c r="BY23" s="60"/>
      <c r="BZ23" s="47">
        <v>54</v>
      </c>
      <c r="CA23" s="44" t="str">
        <f>IF(BX24="",IF(BV24&gt;BV25,BT24,BT25),IF(BX24&gt;BX25,BT24,BT25))</f>
        <v/>
      </c>
      <c r="CB23" s="46"/>
      <c r="CC23" s="104"/>
      <c r="CD23" s="60"/>
      <c r="CE23" s="104"/>
      <c r="CF23" s="60"/>
      <c r="CG23" s="60"/>
      <c r="CH23" s="60"/>
      <c r="CI23" s="60"/>
      <c r="CJ23" s="47" t="s">
        <v>132</v>
      </c>
      <c r="CK23" s="44" t="str">
        <f>IF(CJ18="",IF(CH18&gt;CH19,CF18,CF19),IF(CJ18&gt;CJ19,CF18,CF19))</f>
        <v/>
      </c>
      <c r="CL23" s="46"/>
      <c r="CM23" s="104"/>
      <c r="CN23" s="60"/>
      <c r="CO23" s="104"/>
      <c r="CP23" s="60"/>
      <c r="CQ23" s="376" t="str">
        <f>IF(CO23="",IF(CM23&gt;CM24,CK23,CK24),IF(CO23&gt;CO24,CK23,CK24))</f>
        <v/>
      </c>
      <c r="CR23" s="377"/>
      <c r="CS23" s="377"/>
      <c r="CT23" s="377"/>
      <c r="CU23" s="377"/>
      <c r="CV23" s="378"/>
      <c r="CW23" s="60"/>
    </row>
    <row r="24" spans="1:101" ht="18.75" customHeight="1" thickBot="1" x14ac:dyDescent="0.3">
      <c r="A24" s="60"/>
      <c r="B24" s="60"/>
      <c r="C24" s="53" t="str">
        <f>Spielplan!$C$24</f>
        <v>Chile</v>
      </c>
      <c r="D24" s="64"/>
      <c r="E24" s="104"/>
      <c r="F24" s="93"/>
      <c r="G24" s="104"/>
      <c r="H24" s="53" t="str">
        <f>Spielplan!$H$24</f>
        <v>Australien</v>
      </c>
      <c r="I24" s="64"/>
      <c r="J24" s="60"/>
      <c r="K24" s="60" t="s">
        <v>69</v>
      </c>
      <c r="L24" s="60">
        <f t="shared" si="4"/>
        <v>0</v>
      </c>
      <c r="M24" s="60"/>
      <c r="N24" s="60"/>
      <c r="O24" s="60">
        <f>IF($E24="",0,IF($E24&gt;$G24,3,IF($E24=$G24,1,0)))</f>
        <v>0</v>
      </c>
      <c r="P24" s="60">
        <f>IF($G24="",0,IF($E24&gt;$G24,0,IF($E24=$G24,1,3)))</f>
        <v>0</v>
      </c>
      <c r="Q24" s="60"/>
      <c r="R24" s="60"/>
      <c r="S24" s="60">
        <f>E24</f>
        <v>0</v>
      </c>
      <c r="T24" s="60">
        <f>G24</f>
        <v>0</v>
      </c>
      <c r="U24" s="60"/>
      <c r="V24" s="60"/>
      <c r="W24" s="60">
        <f>G24</f>
        <v>0</v>
      </c>
      <c r="X24" s="60">
        <f>E24</f>
        <v>0</v>
      </c>
      <c r="Y24" s="60"/>
      <c r="Z24" s="60">
        <f>N29</f>
        <v>0</v>
      </c>
      <c r="AA24" s="60">
        <f>R29</f>
        <v>0</v>
      </c>
      <c r="AB24" s="60">
        <f>V29</f>
        <v>0</v>
      </c>
      <c r="AC24" s="60">
        <f>AA24-AB24</f>
        <v>0</v>
      </c>
      <c r="AD24" s="60">
        <f>IF(Z24&gt;Z23,-1,0)</f>
        <v>0</v>
      </c>
      <c r="AE24" s="60">
        <f>IF(Z24&gt;Z25,-1,0)</f>
        <v>0</v>
      </c>
      <c r="AF24" s="60">
        <f>IF(Z24&gt;Z26,-1,0)</f>
        <v>0</v>
      </c>
      <c r="AG24" s="60">
        <f>10000-(AJ24*1000+AM24*100+AK24*10)</f>
        <v>10000</v>
      </c>
      <c r="AH24" s="90">
        <f>RANK(AG24,AG23:AG26,1)</f>
        <v>1</v>
      </c>
      <c r="AI24" s="60" t="str">
        <f>H23</f>
        <v>Niederlande</v>
      </c>
      <c r="AJ24" s="60">
        <f t="shared" si="5"/>
        <v>0</v>
      </c>
      <c r="AK24" s="60">
        <f t="shared" si="5"/>
        <v>0</v>
      </c>
      <c r="AL24" s="60">
        <f t="shared" si="5"/>
        <v>0</v>
      </c>
      <c r="AM24" s="60">
        <f>AK24-AL24</f>
        <v>0</v>
      </c>
      <c r="AN24" s="187">
        <f>IF(AG23=AG24,IF(E23&gt;G23,AG23-0.1,AG23),AG23)</f>
        <v>10000</v>
      </c>
      <c r="AO24" s="187"/>
      <c r="AP24" s="187">
        <f>IF(AG25=AG24,IF(G28&gt;E28,AG25-0.1,AG25),AG25)</f>
        <v>10000</v>
      </c>
      <c r="AQ24" s="187">
        <f>IF(AG26=AG24,IF(G26&gt;E26,AG26-0.1,AG26),AG26)</f>
        <v>10000</v>
      </c>
      <c r="AR24" s="187">
        <f>AO27</f>
        <v>30000</v>
      </c>
      <c r="AS24" s="90">
        <f>RANK(AR24,AR23:AR26,1)</f>
        <v>1</v>
      </c>
      <c r="AT24" s="60" t="str">
        <f t="shared" si="6"/>
        <v>Niederlande</v>
      </c>
      <c r="AU24" s="60">
        <f t="shared" si="6"/>
        <v>0</v>
      </c>
      <c r="AV24" s="60">
        <f t="shared" si="6"/>
        <v>0</v>
      </c>
      <c r="AW24" s="60">
        <f t="shared" si="6"/>
        <v>0</v>
      </c>
      <c r="AX24" s="60"/>
      <c r="AY24" s="60"/>
      <c r="AZ24" s="60"/>
      <c r="BA24" s="71">
        <v>2</v>
      </c>
      <c r="BB24" s="53" t="e">
        <f>VLOOKUP(2,AS23:AT26,2,FALSE)</f>
        <v>#N/A</v>
      </c>
      <c r="BC24" s="64"/>
      <c r="BD24" s="72" t="e">
        <f>VLOOKUP(2,AS23:AW26,3,FALSE)</f>
        <v>#N/A</v>
      </c>
      <c r="BE24" s="73" t="e">
        <f>VLOOKUP(2,AS23:AW26,4,FALSE)</f>
        <v>#N/A</v>
      </c>
      <c r="BF24" s="93" t="s">
        <v>12</v>
      </c>
      <c r="BG24" s="73" t="e">
        <f>VLOOKUP(2,AS23:AW26,5,FALSE)</f>
        <v>#N/A</v>
      </c>
      <c r="BH24" s="74" t="s">
        <v>21</v>
      </c>
      <c r="BI24" s="60"/>
      <c r="BJ24" s="85">
        <f>IF(E24&gt;G24,IF(Spielplan!E24&gt;Spielplan!G24,Punktemodus!$B$3,0),0)</f>
        <v>0</v>
      </c>
      <c r="BK24" s="85">
        <f>IF(E24=G24,IF(Spielplan!E24=Spielplan!G24,Punktemodus!$B$3,0),0)</f>
        <v>10</v>
      </c>
      <c r="BL24" s="85">
        <f>IF(E24&lt;G24,IF(Spielplan!E24&lt;Spielplan!G24,Punktemodus!$B$3,0),0)</f>
        <v>0</v>
      </c>
      <c r="BM24" s="85">
        <f>IF(E24=Spielplan!E24,IF(G24=Spielplan!G24,Punktemodus!$B$5,0),0)</f>
        <v>3</v>
      </c>
      <c r="BN24" s="85">
        <f>IF(E24=Spielplan!E24,Punktemodus!$B$7,0)</f>
        <v>1</v>
      </c>
      <c r="BO24" s="85">
        <f>IF(G24=Spielplan!G24,Punktemodus!$B$7,0)</f>
        <v>1</v>
      </c>
      <c r="BP24" s="137">
        <f>IF(Spielplan!E24="",0,SUM(BJ24:BO24))</f>
        <v>0</v>
      </c>
      <c r="BQ24" s="60"/>
      <c r="BR24" s="87"/>
      <c r="BS24" s="63" t="s">
        <v>123</v>
      </c>
      <c r="BT24" s="44" t="str">
        <f>IF(G83="","",BB78)</f>
        <v/>
      </c>
      <c r="BU24" s="46"/>
      <c r="BV24" s="104"/>
      <c r="BW24" s="60"/>
      <c r="BX24" s="104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47" t="s">
        <v>133</v>
      </c>
      <c r="CK24" s="44" t="str">
        <f>IF(CJ34="",IF(CH34&gt;CH35,CF34,CF35),IF(CJ34&gt;CJ35,CF34,CF35))</f>
        <v/>
      </c>
      <c r="CL24" s="46"/>
      <c r="CM24" s="104"/>
      <c r="CN24" s="60"/>
      <c r="CO24" s="104"/>
      <c r="CP24" s="60"/>
      <c r="CQ24" s="379"/>
      <c r="CR24" s="380"/>
      <c r="CS24" s="380"/>
      <c r="CT24" s="380"/>
      <c r="CU24" s="380"/>
      <c r="CV24" s="381"/>
      <c r="CW24" s="60"/>
    </row>
    <row r="25" spans="1:101" ht="18.75" customHeight="1" thickBot="1" x14ac:dyDescent="0.3">
      <c r="A25" s="60"/>
      <c r="B25" s="60"/>
      <c r="C25" s="65" t="str">
        <f>C23</f>
        <v>Spanien</v>
      </c>
      <c r="D25" s="66"/>
      <c r="E25" s="104"/>
      <c r="F25" s="93"/>
      <c r="G25" s="104"/>
      <c r="H25" s="65" t="str">
        <f>C24</f>
        <v>Chile</v>
      </c>
      <c r="I25" s="66"/>
      <c r="J25" s="60"/>
      <c r="K25" s="60" t="s">
        <v>70</v>
      </c>
      <c r="L25" s="60">
        <f t="shared" si="4"/>
        <v>0</v>
      </c>
      <c r="M25" s="60">
        <f>IF($E25="",0,IF($E25&gt;$G25,3,IF($E25=G25,1,0)))</f>
        <v>0</v>
      </c>
      <c r="N25" s="60"/>
      <c r="O25" s="60">
        <f>IF($G25="",0,IF($E25&gt;$G25,0,IF($E25=$G25,1,3)))</f>
        <v>0</v>
      </c>
      <c r="P25" s="60"/>
      <c r="Q25" s="60">
        <f>E25</f>
        <v>0</v>
      </c>
      <c r="R25" s="60"/>
      <c r="S25" s="60">
        <f>G25</f>
        <v>0</v>
      </c>
      <c r="T25" s="60"/>
      <c r="U25" s="60">
        <f>G25</f>
        <v>0</v>
      </c>
      <c r="V25" s="60"/>
      <c r="W25" s="60">
        <f>E25</f>
        <v>0</v>
      </c>
      <c r="X25" s="60"/>
      <c r="Y25" s="60"/>
      <c r="Z25" s="60">
        <f>O29</f>
        <v>0</v>
      </c>
      <c r="AA25" s="60">
        <f>S29</f>
        <v>0</v>
      </c>
      <c r="AB25" s="60">
        <f>W29</f>
        <v>0</v>
      </c>
      <c r="AC25" s="60">
        <f>AA25-AB25</f>
        <v>0</v>
      </c>
      <c r="AD25" s="60">
        <f>IF(Z25&gt;Z23,-1,0)</f>
        <v>0</v>
      </c>
      <c r="AE25" s="60">
        <f>IF(Z25&gt;Z24,-1,0)</f>
        <v>0</v>
      </c>
      <c r="AF25" s="60">
        <f>IF(Z25&gt;Z26,-1,0)</f>
        <v>0</v>
      </c>
      <c r="AG25" s="60">
        <f>10000-(AJ25*1000+AM25*100+AK25*10)</f>
        <v>10000</v>
      </c>
      <c r="AH25" s="90">
        <f>RANK(AG25,AG23:AG26,1)</f>
        <v>1</v>
      </c>
      <c r="AI25" s="60" t="str">
        <f>C24</f>
        <v>Chile</v>
      </c>
      <c r="AJ25" s="60">
        <f t="shared" si="5"/>
        <v>0</v>
      </c>
      <c r="AK25" s="60">
        <f t="shared" si="5"/>
        <v>0</v>
      </c>
      <c r="AL25" s="60">
        <f t="shared" si="5"/>
        <v>0</v>
      </c>
      <c r="AM25" s="60">
        <f>AK25-AL25</f>
        <v>0</v>
      </c>
      <c r="AN25" s="187">
        <f>IF(AG23=AG25,IF(E25&gt;G25,AG23-0.1,AG23),AG23)</f>
        <v>10000</v>
      </c>
      <c r="AO25" s="187">
        <f>IF(AG24=AG25,IF(E28&gt;G28,AG24-0.1,AG24),AG24)</f>
        <v>10000</v>
      </c>
      <c r="AP25" s="187"/>
      <c r="AQ25" s="187">
        <f>IF(AG26=AG25,IF(G24&gt;E24,AG26-0.1,AG26),AG26)</f>
        <v>10000</v>
      </c>
      <c r="AR25" s="187">
        <f>AP27</f>
        <v>30000</v>
      </c>
      <c r="AS25" s="90">
        <f>RANK(AR25,AR23:AR26,1)</f>
        <v>1</v>
      </c>
      <c r="AT25" s="60" t="str">
        <f t="shared" si="6"/>
        <v>Chile</v>
      </c>
      <c r="AU25" s="60">
        <f t="shared" si="6"/>
        <v>0</v>
      </c>
      <c r="AV25" s="60">
        <f t="shared" si="6"/>
        <v>0</v>
      </c>
      <c r="AW25" s="60">
        <f t="shared" si="6"/>
        <v>0</v>
      </c>
      <c r="AX25" s="60"/>
      <c r="AY25" s="60"/>
      <c r="AZ25" s="60"/>
      <c r="BA25" s="113">
        <v>3</v>
      </c>
      <c r="BB25" s="114" t="e">
        <f>VLOOKUP(3,AS23:AT26,2,FALSE)</f>
        <v>#N/A</v>
      </c>
      <c r="BC25" s="115"/>
      <c r="BD25" s="116" t="e">
        <f>VLOOKUP(3,AS23:AW26,3,FALSE)</f>
        <v>#N/A</v>
      </c>
      <c r="BE25" s="116" t="e">
        <f>VLOOKUP(3,AS23:AW26,4,FALSE)</f>
        <v>#N/A</v>
      </c>
      <c r="BF25" s="93" t="s">
        <v>12</v>
      </c>
      <c r="BG25" s="116" t="e">
        <f>VLOOKUP(3,AS23:AW26,5,FALSE)</f>
        <v>#N/A</v>
      </c>
      <c r="BH25" s="60"/>
      <c r="BI25" s="60"/>
      <c r="BJ25" s="85">
        <f>IF(E25&gt;G25,IF(Spielplan!E25&gt;Spielplan!G25,Punktemodus!$B$3,0),0)</f>
        <v>0</v>
      </c>
      <c r="BK25" s="85">
        <f>IF(E25=G25,IF(Spielplan!E25=Spielplan!G25,Punktemodus!$B$3,0),0)</f>
        <v>10</v>
      </c>
      <c r="BL25" s="85">
        <f>IF(E25&lt;G25,IF(Spielplan!E25&lt;Spielplan!G25,Punktemodus!$B$3,0),0)</f>
        <v>0</v>
      </c>
      <c r="BM25" s="85">
        <f>IF(E25=Spielplan!E25,IF(G25=Spielplan!G25,Punktemodus!$B$5,0),0)</f>
        <v>3</v>
      </c>
      <c r="BN25" s="85">
        <f>IF(E25=Spielplan!E25,Punktemodus!$B$7,0)</f>
        <v>1</v>
      </c>
      <c r="BO25" s="85">
        <f>IF(G25=Spielplan!G25,Punktemodus!$B$7,0)</f>
        <v>1</v>
      </c>
      <c r="BP25" s="137">
        <f>IF(Spielplan!E25="",0,SUM(BJ25:BO25))</f>
        <v>0</v>
      </c>
      <c r="BQ25" s="60"/>
      <c r="BR25" s="87"/>
      <c r="BS25" s="52" t="s">
        <v>124</v>
      </c>
      <c r="BT25" s="44" t="str">
        <f>IF(G94="","",BB90)</f>
        <v/>
      </c>
      <c r="BU25" s="46"/>
      <c r="BV25" s="104"/>
      <c r="BW25" s="60"/>
      <c r="BX25" s="104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88" t="s">
        <v>136</v>
      </c>
      <c r="CS25" s="60"/>
      <c r="CT25" s="60"/>
      <c r="CU25" s="60"/>
      <c r="CV25" s="60"/>
      <c r="CW25" s="60"/>
    </row>
    <row r="26" spans="1:101" ht="18.75" customHeight="1" thickBot="1" x14ac:dyDescent="0.3">
      <c r="A26" s="60"/>
      <c r="B26" s="60"/>
      <c r="C26" s="53" t="str">
        <f>H23</f>
        <v>Niederlande</v>
      </c>
      <c r="D26" s="64"/>
      <c r="E26" s="104"/>
      <c r="F26" s="93"/>
      <c r="G26" s="104"/>
      <c r="H26" s="53" t="str">
        <f>H24</f>
        <v>Australien</v>
      </c>
      <c r="I26" s="64"/>
      <c r="J26" s="60"/>
      <c r="K26" s="60" t="s">
        <v>71</v>
      </c>
      <c r="L26" s="60">
        <f t="shared" si="4"/>
        <v>0</v>
      </c>
      <c r="M26" s="60"/>
      <c r="N26" s="60">
        <f>IF($E26="",0,IF($E26&gt;$G26,3,IF($E26=$G26,1,0)))</f>
        <v>0</v>
      </c>
      <c r="O26" s="60"/>
      <c r="P26" s="60">
        <f>IF($G26="",0,IF($E26&gt;$G26,0,IF($E26=$G26,1,3)))</f>
        <v>0</v>
      </c>
      <c r="Q26" s="60"/>
      <c r="R26" s="60">
        <f>E26</f>
        <v>0</v>
      </c>
      <c r="S26" s="60"/>
      <c r="T26" s="60">
        <f>G26</f>
        <v>0</v>
      </c>
      <c r="U26" s="60"/>
      <c r="V26" s="60">
        <f>G26</f>
        <v>0</v>
      </c>
      <c r="W26" s="60"/>
      <c r="X26" s="60">
        <f>E26</f>
        <v>0</v>
      </c>
      <c r="Y26" s="60"/>
      <c r="Z26" s="60">
        <f>P29</f>
        <v>0</v>
      </c>
      <c r="AA26" s="60">
        <f>T29</f>
        <v>0</v>
      </c>
      <c r="AB26" s="60">
        <f>X29</f>
        <v>0</v>
      </c>
      <c r="AC26" s="60">
        <f>AA26-AB26</f>
        <v>0</v>
      </c>
      <c r="AD26" s="60">
        <f>IF(Z26&gt;Z23,-1,0)</f>
        <v>0</v>
      </c>
      <c r="AE26" s="60">
        <f>IF(Z26&gt;Z24,-1,0)</f>
        <v>0</v>
      </c>
      <c r="AF26" s="60">
        <f>IF(Z26&gt;Z25,-1,0)</f>
        <v>0</v>
      </c>
      <c r="AG26" s="60">
        <f>10000-(AJ26*1000+AM26*100+AK26*10)</f>
        <v>10000</v>
      </c>
      <c r="AH26" s="90">
        <f>RANK(AG26,AG23:AG26,1)</f>
        <v>1</v>
      </c>
      <c r="AI26" s="60" t="str">
        <f>H24</f>
        <v>Australien</v>
      </c>
      <c r="AJ26" s="60">
        <f t="shared" si="5"/>
        <v>0</v>
      </c>
      <c r="AK26" s="60">
        <f t="shared" si="5"/>
        <v>0</v>
      </c>
      <c r="AL26" s="60">
        <f t="shared" si="5"/>
        <v>0</v>
      </c>
      <c r="AM26" s="60">
        <f>AK26-AL26</f>
        <v>0</v>
      </c>
      <c r="AN26" s="187">
        <f>IF(AG23=AG26,IF(E27&gt;G27,AG23-0.1,AG23),AG23)</f>
        <v>10000</v>
      </c>
      <c r="AO26" s="187">
        <f>IF(AG24=AG26,IF(E26&gt;G26,AG24-0.1,AG24),AG24)</f>
        <v>10000</v>
      </c>
      <c r="AP26" s="187">
        <f>IF(AG25=AG26,IF(E24&gt;G24,AG25-0.1,AG25),AG25)</f>
        <v>10000</v>
      </c>
      <c r="AQ26" s="187"/>
      <c r="AR26" s="187">
        <f>AQ27</f>
        <v>30000</v>
      </c>
      <c r="AS26" s="90">
        <f>RANK(AR26,AR23:AR26,1)</f>
        <v>1</v>
      </c>
      <c r="AT26" s="60" t="str">
        <f t="shared" si="6"/>
        <v>Australien</v>
      </c>
      <c r="AU26" s="60">
        <f t="shared" si="6"/>
        <v>0</v>
      </c>
      <c r="AV26" s="60">
        <f t="shared" si="6"/>
        <v>0</v>
      </c>
      <c r="AW26" s="60">
        <f t="shared" si="6"/>
        <v>0</v>
      </c>
      <c r="AX26" s="60"/>
      <c r="AY26" s="60"/>
      <c r="AZ26" s="60"/>
      <c r="BA26" s="113">
        <v>4</v>
      </c>
      <c r="BB26" s="114" t="e">
        <f>VLOOKUP(4,AS23:AT26,2,FALSE)</f>
        <v>#N/A</v>
      </c>
      <c r="BC26" s="115"/>
      <c r="BD26" s="116" t="e">
        <f>VLOOKUP(4,AS23:AW26,3,FALSE)</f>
        <v>#N/A</v>
      </c>
      <c r="BE26" s="116" t="e">
        <f>VLOOKUP(4,AS23:AW26,4,FALSE)</f>
        <v>#N/A</v>
      </c>
      <c r="BF26" s="93" t="s">
        <v>12</v>
      </c>
      <c r="BG26" s="116" t="e">
        <f>VLOOKUP(4,AS23:AW26,5,FALSE)</f>
        <v>#N/A</v>
      </c>
      <c r="BH26" s="60"/>
      <c r="BI26" s="60"/>
      <c r="BJ26" s="85">
        <f>IF(E26&gt;G26,IF(Spielplan!E26&gt;Spielplan!G26,Punktemodus!$B$3,0),0)</f>
        <v>0</v>
      </c>
      <c r="BK26" s="85">
        <f>IF(E26=G26,IF(Spielplan!E26=Spielplan!G26,Punktemodus!$B$3,0),0)</f>
        <v>10</v>
      </c>
      <c r="BL26" s="85">
        <f>IF(E26&lt;G26,IF(Spielplan!E26&lt;Spielplan!G26,Punktemodus!$B$3,0),0)</f>
        <v>0</v>
      </c>
      <c r="BM26" s="85">
        <f>IF(E26=Spielplan!E26,IF(G26=Spielplan!G26,Punktemodus!$B$5,0),0)</f>
        <v>3</v>
      </c>
      <c r="BN26" s="85">
        <f>IF(E26=Spielplan!E26,Punktemodus!$B$7,0)</f>
        <v>1</v>
      </c>
      <c r="BO26" s="85">
        <f>IF(G26=Spielplan!G26,Punktemodus!$B$7,0)</f>
        <v>1</v>
      </c>
      <c r="BP26" s="137">
        <f>IF(Spielplan!E26="",0,SUM(BJ26:BO26))</f>
        <v>0</v>
      </c>
      <c r="BQ26" s="60"/>
      <c r="BR26" s="8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382" t="str">
        <f>IF(CQ23=CK23,CK24,CK23)</f>
        <v/>
      </c>
      <c r="CR26" s="383"/>
      <c r="CS26" s="383"/>
      <c r="CT26" s="383"/>
      <c r="CU26" s="383"/>
      <c r="CV26" s="384"/>
      <c r="CW26" s="60"/>
    </row>
    <row r="27" spans="1:101" ht="18.75" customHeight="1" thickBot="1" x14ac:dyDescent="0.3">
      <c r="A27" s="60"/>
      <c r="B27" s="60"/>
      <c r="C27" s="65" t="str">
        <f>C23</f>
        <v>Spanien</v>
      </c>
      <c r="D27" s="66"/>
      <c r="E27" s="104"/>
      <c r="F27" s="93"/>
      <c r="G27" s="104"/>
      <c r="H27" s="65" t="str">
        <f>H24</f>
        <v>Australien</v>
      </c>
      <c r="I27" s="66"/>
      <c r="J27" s="60"/>
      <c r="K27" s="60" t="s">
        <v>72</v>
      </c>
      <c r="L27" s="60">
        <f t="shared" si="4"/>
        <v>0</v>
      </c>
      <c r="M27" s="60">
        <f>IF($E27="",0,IF($E27&gt;$G27,3,IF($E27=G27,1,0)))</f>
        <v>0</v>
      </c>
      <c r="N27" s="60"/>
      <c r="O27" s="60"/>
      <c r="P27" s="60">
        <f>IF($G27="",0,IF($E27&gt;$G27,0,IF($E27=$G27,1,3)))</f>
        <v>0</v>
      </c>
      <c r="Q27" s="60">
        <f>E27</f>
        <v>0</v>
      </c>
      <c r="R27" s="60"/>
      <c r="S27" s="60"/>
      <c r="T27" s="60">
        <f>G27</f>
        <v>0</v>
      </c>
      <c r="U27" s="60">
        <f>G27</f>
        <v>0</v>
      </c>
      <c r="V27" s="60"/>
      <c r="W27" s="60"/>
      <c r="X27" s="60">
        <f>E27</f>
        <v>0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187">
        <f>SUM(AN23:AN26)</f>
        <v>30000</v>
      </c>
      <c r="AO27" s="187">
        <f>SUM(AO23:AO26)</f>
        <v>30000</v>
      </c>
      <c r="AP27" s="187">
        <f>SUM(AP23:AP26)</f>
        <v>30000</v>
      </c>
      <c r="AQ27" s="187">
        <f>SUM(AQ23:AQ26)</f>
        <v>30000</v>
      </c>
      <c r="AR27" s="187"/>
      <c r="AS27" s="60"/>
      <c r="AT27" s="60"/>
      <c r="AU27" s="60"/>
      <c r="AV27" s="60"/>
      <c r="AW27" s="60"/>
      <c r="AX27" s="60"/>
      <c r="AY27" s="60"/>
      <c r="AZ27" s="60"/>
      <c r="BA27" s="92"/>
      <c r="BB27" s="60"/>
      <c r="BC27" s="60"/>
      <c r="BD27" s="60"/>
      <c r="BE27" s="60"/>
      <c r="BF27" s="60"/>
      <c r="BG27" s="60"/>
      <c r="BH27" s="60"/>
      <c r="BI27" s="60"/>
      <c r="BJ27" s="85">
        <f>IF(E27&gt;G27,IF(Spielplan!E27&gt;Spielplan!G27,Punktemodus!$B$3,0),0)</f>
        <v>0</v>
      </c>
      <c r="BK27" s="85">
        <f>IF(E27=G27,IF(Spielplan!E27=Spielplan!G27,Punktemodus!$B$3,0),0)</f>
        <v>10</v>
      </c>
      <c r="BL27" s="85">
        <f>IF(E27&lt;G27,IF(Spielplan!E27&lt;Spielplan!G27,Punktemodus!$B$3,0),0)</f>
        <v>0</v>
      </c>
      <c r="BM27" s="85">
        <f>IF(E27=Spielplan!E27,IF(G27=Spielplan!G27,Punktemodus!$B$5,0),0)</f>
        <v>3</v>
      </c>
      <c r="BN27" s="85">
        <f>IF(E27=Spielplan!E27,Punktemodus!$B$7,0)</f>
        <v>1</v>
      </c>
      <c r="BO27" s="85">
        <f>IF(G27=Spielplan!G27,Punktemodus!$B$7,0)</f>
        <v>1</v>
      </c>
      <c r="BP27" s="137">
        <f>IF(Spielplan!E27="",0,SUM(BJ27:BO27))</f>
        <v>0</v>
      </c>
      <c r="BQ27" s="60"/>
      <c r="BR27" s="8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91" t="s">
        <v>131</v>
      </c>
      <c r="CM27" s="60"/>
      <c r="CN27" s="60"/>
      <c r="CO27" s="61" t="s">
        <v>26</v>
      </c>
      <c r="CP27" s="60"/>
      <c r="CQ27" s="385"/>
      <c r="CR27" s="386"/>
      <c r="CS27" s="386"/>
      <c r="CT27" s="386"/>
      <c r="CU27" s="386"/>
      <c r="CV27" s="387"/>
      <c r="CW27" s="60"/>
    </row>
    <row r="28" spans="1:101" ht="18.75" customHeight="1" thickBot="1" x14ac:dyDescent="0.3">
      <c r="A28" s="60"/>
      <c r="B28" s="60"/>
      <c r="C28" s="53" t="str">
        <f>H23</f>
        <v>Niederlande</v>
      </c>
      <c r="D28" s="64"/>
      <c r="E28" s="104"/>
      <c r="F28" s="106"/>
      <c r="G28" s="104"/>
      <c r="H28" s="53" t="str">
        <f>C24</f>
        <v>Chile</v>
      </c>
      <c r="I28" s="64"/>
      <c r="J28" s="60"/>
      <c r="K28" s="60" t="s">
        <v>72</v>
      </c>
      <c r="L28" s="60">
        <f t="shared" si="4"/>
        <v>0</v>
      </c>
      <c r="M28" s="60"/>
      <c r="N28" s="60">
        <f>IF($E28="",0,IF($E28&gt;$G28,3,IF($E28=$G28,1,0)))</f>
        <v>0</v>
      </c>
      <c r="O28" s="60">
        <f>IF($G28="",0,IF($E28&gt;$G28,0,IF($E28=$G28,1,3)))</f>
        <v>0</v>
      </c>
      <c r="P28" s="60"/>
      <c r="Q28" s="60"/>
      <c r="R28" s="60">
        <f>E28</f>
        <v>0</v>
      </c>
      <c r="S28" s="60">
        <f>G28</f>
        <v>0</v>
      </c>
      <c r="T28" s="60"/>
      <c r="U28" s="60"/>
      <c r="V28" s="60">
        <f>G28</f>
        <v>0</v>
      </c>
      <c r="W28" s="60">
        <f>E28</f>
        <v>0</v>
      </c>
      <c r="X28" s="60"/>
      <c r="Y28" s="60"/>
      <c r="Z28" s="60" t="s">
        <v>30</v>
      </c>
      <c r="AA28" s="60"/>
      <c r="AB28" s="60"/>
      <c r="AC28" s="60"/>
      <c r="AD28" s="60"/>
      <c r="AE28" s="60"/>
      <c r="AF28" s="60"/>
      <c r="AG28" s="60" t="b">
        <f>OR(AG23=AG24,AG23=AG25,AG23=AG26,AG24=AG25,AG24=AG26,AG25=AG26)</f>
        <v>1</v>
      </c>
      <c r="AH28" s="60"/>
      <c r="AI28" s="60"/>
      <c r="AJ28" s="60"/>
      <c r="AK28" s="60"/>
      <c r="AL28" s="60"/>
      <c r="AM28" s="60"/>
      <c r="AN28" s="60"/>
      <c r="AO28" s="60" t="s">
        <v>34</v>
      </c>
      <c r="AP28" s="60"/>
      <c r="AQ28" s="60"/>
      <c r="AR28" s="60" t="b">
        <f>OR(AR23=AR24,AR23=AR25,AR23=AR26,AR24=AR25,AR24=AR26,AR25=AR26)</f>
        <v>1</v>
      </c>
      <c r="AS28" s="60"/>
      <c r="AT28" s="60"/>
      <c r="AU28" s="60"/>
      <c r="AV28" s="60"/>
      <c r="AW28" s="60"/>
      <c r="AX28" s="60"/>
      <c r="AY28" s="60"/>
      <c r="AZ28" s="60"/>
      <c r="BA28" s="92"/>
      <c r="BB28" s="60"/>
      <c r="BC28" s="60"/>
      <c r="BD28" s="60"/>
      <c r="BE28" s="60"/>
      <c r="BF28" s="60"/>
      <c r="BG28" s="60"/>
      <c r="BH28" s="60"/>
      <c r="BI28" s="60"/>
      <c r="BJ28" s="85">
        <f>IF(E28&gt;G28,IF(Spielplan!E28&gt;Spielplan!G28,Punktemodus!$B$3,0),0)</f>
        <v>0</v>
      </c>
      <c r="BK28" s="85">
        <f>IF(E28=G28,IF(Spielplan!E28=Spielplan!G28,Punktemodus!$B$3,0),0)</f>
        <v>10</v>
      </c>
      <c r="BL28" s="85">
        <f>IF(E28&lt;G28,IF(Spielplan!E28&lt;Spielplan!G28,Punktemodus!$B$3,0),0)</f>
        <v>0</v>
      </c>
      <c r="BM28" s="85">
        <f>IF(E28=Spielplan!E28,IF(G28=Spielplan!G28,Punktemodus!$B$5,0),0)</f>
        <v>3</v>
      </c>
      <c r="BN28" s="85">
        <f>IF(E28=Spielplan!E28,Punktemodus!$B$7,0)</f>
        <v>1</v>
      </c>
      <c r="BO28" s="85">
        <f>IF(G28=Spielplan!G28,Punktemodus!$B$7,0)</f>
        <v>1</v>
      </c>
      <c r="BP28" s="137">
        <f>IF(Spielplan!E28="",0,SUM(BJ28:BO28))</f>
        <v>0</v>
      </c>
      <c r="BQ28" s="60"/>
      <c r="BR28" s="87"/>
      <c r="BS28" s="82" t="s">
        <v>20</v>
      </c>
      <c r="BT28" s="44" t="str">
        <f>IF(G28="","",BB23)</f>
        <v/>
      </c>
      <c r="BU28" s="46"/>
      <c r="BV28" s="104"/>
      <c r="BW28" s="60"/>
      <c r="BX28" s="104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88" t="s">
        <v>137</v>
      </c>
      <c r="CS28" s="60"/>
      <c r="CT28" s="60"/>
      <c r="CU28" s="60"/>
      <c r="CV28" s="60"/>
      <c r="CW28" s="60"/>
    </row>
    <row r="29" spans="1:101" ht="18.75" customHeight="1" thickBot="1" x14ac:dyDescent="0.25">
      <c r="A29" s="60"/>
      <c r="B29" s="60"/>
      <c r="C29" s="136" t="str">
        <f>IF(G28="","",IF(AR28=TRUE,"Achtung: Fehler in Tabelle!",""))</f>
        <v/>
      </c>
      <c r="D29" s="60"/>
      <c r="E29" s="85"/>
      <c r="F29" s="60"/>
      <c r="G29" s="85"/>
      <c r="H29" s="60"/>
      <c r="I29" s="60"/>
      <c r="J29" s="60"/>
      <c r="K29" s="60"/>
      <c r="L29" s="60"/>
      <c r="M29" s="60">
        <f t="shared" ref="M29:X29" si="7">SUM(M23:M28)</f>
        <v>0</v>
      </c>
      <c r="N29" s="60">
        <f t="shared" si="7"/>
        <v>0</v>
      </c>
      <c r="O29" s="60">
        <f t="shared" si="7"/>
        <v>0</v>
      </c>
      <c r="P29" s="60">
        <f t="shared" si="7"/>
        <v>0</v>
      </c>
      <c r="Q29" s="60">
        <f t="shared" si="7"/>
        <v>0</v>
      </c>
      <c r="R29" s="60">
        <f t="shared" si="7"/>
        <v>0</v>
      </c>
      <c r="S29" s="60">
        <f t="shared" si="7"/>
        <v>0</v>
      </c>
      <c r="T29" s="60">
        <f t="shared" si="7"/>
        <v>0</v>
      </c>
      <c r="U29" s="60">
        <f t="shared" si="7"/>
        <v>0</v>
      </c>
      <c r="V29" s="60">
        <f t="shared" si="7"/>
        <v>0</v>
      </c>
      <c r="W29" s="60">
        <f t="shared" si="7"/>
        <v>0</v>
      </c>
      <c r="X29" s="60">
        <f t="shared" si="7"/>
        <v>0</v>
      </c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160">
        <f>SUM(BP23:BP28)</f>
        <v>0</v>
      </c>
      <c r="BQ29" s="60"/>
      <c r="BR29" s="87"/>
      <c r="BS29" s="5" t="s">
        <v>125</v>
      </c>
      <c r="BT29" s="44" t="str">
        <f>IF(G17="","",BB13)</f>
        <v/>
      </c>
      <c r="BU29" s="46"/>
      <c r="BV29" s="104"/>
      <c r="BW29" s="60"/>
      <c r="BX29" s="104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47" t="s">
        <v>134</v>
      </c>
      <c r="CK29" s="44" t="str">
        <f>IF(CK23=CF19,CF18,CF19)</f>
        <v/>
      </c>
      <c r="CL29" s="46"/>
      <c r="CM29" s="104"/>
      <c r="CN29" s="60"/>
      <c r="CO29" s="104"/>
      <c r="CP29" s="60"/>
      <c r="CQ29" s="388" t="str">
        <f>IF(CO29="",IF(CM29&gt;CM30,CK29,CK30),IF(CO29&gt;CO30,CK29,CK30))</f>
        <v/>
      </c>
      <c r="CR29" s="389"/>
      <c r="CS29" s="389"/>
      <c r="CT29" s="389"/>
      <c r="CU29" s="389"/>
      <c r="CV29" s="390"/>
      <c r="CW29" s="60"/>
    </row>
    <row r="30" spans="1:101" ht="18.75" customHeight="1" thickBot="1" x14ac:dyDescent="0.25">
      <c r="A30" s="60"/>
      <c r="B30" s="60"/>
      <c r="C30" s="60"/>
      <c r="D30" s="60"/>
      <c r="E30" s="85"/>
      <c r="F30" s="60"/>
      <c r="G30" s="85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85"/>
      <c r="BJ30" s="60"/>
      <c r="BK30" s="60"/>
      <c r="BL30" s="60"/>
      <c r="BM30" s="60"/>
      <c r="BN30" s="60"/>
      <c r="BO30" s="60"/>
      <c r="BP30" s="138"/>
      <c r="BQ30" s="60"/>
      <c r="BR30" s="87"/>
      <c r="BS30" s="60"/>
      <c r="BT30" s="60"/>
      <c r="BU30" s="60"/>
      <c r="BV30" s="60"/>
      <c r="BW30" s="60"/>
      <c r="BX30" s="60"/>
      <c r="BY30" s="60"/>
      <c r="BZ30" s="47">
        <v>52</v>
      </c>
      <c r="CA30" s="44" t="str">
        <f>IF(BX28="",IF(BV28&gt;BV29,BT28,BT29),IF(BX28&gt;BX29,BT28,BT29))</f>
        <v/>
      </c>
      <c r="CB30" s="46"/>
      <c r="CC30" s="104"/>
      <c r="CD30" s="60"/>
      <c r="CE30" s="104"/>
      <c r="CF30" s="60"/>
      <c r="CG30" s="60"/>
      <c r="CH30" s="60"/>
      <c r="CI30" s="60"/>
      <c r="CJ30" s="47" t="s">
        <v>135</v>
      </c>
      <c r="CK30" s="44" t="str">
        <f>IF(CK24=CF34,CF35,CF34)</f>
        <v/>
      </c>
      <c r="CL30" s="46"/>
      <c r="CM30" s="104"/>
      <c r="CN30" s="60"/>
      <c r="CO30" s="104"/>
      <c r="CP30" s="60"/>
      <c r="CQ30" s="391"/>
      <c r="CR30" s="392"/>
      <c r="CS30" s="392"/>
      <c r="CT30" s="392"/>
      <c r="CU30" s="392"/>
      <c r="CV30" s="393"/>
      <c r="CW30" s="60"/>
    </row>
    <row r="31" spans="1:101" ht="18.75" customHeight="1" thickBot="1" x14ac:dyDescent="0.3">
      <c r="A31" s="60"/>
      <c r="B31" s="60"/>
      <c r="C31" s="60"/>
      <c r="D31" s="60"/>
      <c r="E31" s="85"/>
      <c r="F31" s="60"/>
      <c r="G31" s="85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85"/>
      <c r="BJ31" s="60"/>
      <c r="BK31" s="60"/>
      <c r="BL31" s="60"/>
      <c r="BM31" s="60"/>
      <c r="BN31" s="60"/>
      <c r="BO31" s="60"/>
      <c r="BP31" s="138"/>
      <c r="BQ31" s="60"/>
      <c r="BR31" s="87"/>
      <c r="BS31" s="60"/>
      <c r="BT31" s="60"/>
      <c r="BU31" s="60"/>
      <c r="BV31" s="60"/>
      <c r="BW31" s="60"/>
      <c r="BX31" s="60"/>
      <c r="BY31" s="60"/>
      <c r="BZ31" s="47">
        <v>51</v>
      </c>
      <c r="CA31" s="44" t="str">
        <f>IF(BX32="",IF(BV32&gt;BV33,BT32,BT33),IF(BX32&gt;BX33,BT32,BT33))</f>
        <v/>
      </c>
      <c r="CB31" s="46"/>
      <c r="CC31" s="104"/>
      <c r="CD31" s="60"/>
      <c r="CE31" s="104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88" t="s">
        <v>138</v>
      </c>
      <c r="CS31" s="60"/>
      <c r="CT31" s="60"/>
      <c r="CU31" s="60"/>
      <c r="CV31" s="60"/>
      <c r="CW31" s="60"/>
    </row>
    <row r="32" spans="1:101" ht="18.75" customHeight="1" thickBot="1" x14ac:dyDescent="0.3">
      <c r="A32" s="60"/>
      <c r="B32" s="60"/>
      <c r="C32" s="88" t="s">
        <v>73</v>
      </c>
      <c r="D32" s="60"/>
      <c r="E32" s="85"/>
      <c r="F32" s="60"/>
      <c r="G32" s="85"/>
      <c r="H32" s="60"/>
      <c r="I32" s="60"/>
      <c r="J32" s="60"/>
      <c r="K32" s="60"/>
      <c r="L32" s="60"/>
      <c r="M32" s="60" t="s">
        <v>4</v>
      </c>
      <c r="N32" s="60"/>
      <c r="O32" s="60"/>
      <c r="P32" s="60"/>
      <c r="Q32" s="60" t="s">
        <v>6</v>
      </c>
      <c r="R32" s="60"/>
      <c r="S32" s="60"/>
      <c r="T32" s="60"/>
      <c r="U32" s="60" t="s">
        <v>7</v>
      </c>
      <c r="V32" s="60"/>
      <c r="W32" s="60"/>
      <c r="X32" s="60"/>
      <c r="Y32" s="60"/>
      <c r="Z32" s="60" t="s">
        <v>4</v>
      </c>
      <c r="AA32" s="60" t="s">
        <v>5</v>
      </c>
      <c r="AB32" s="60"/>
      <c r="AC32" s="60"/>
      <c r="AD32" s="60" t="s">
        <v>9</v>
      </c>
      <c r="AE32" s="60"/>
      <c r="AF32" s="60"/>
      <c r="AG32" s="60"/>
      <c r="AH32" s="60" t="s">
        <v>32</v>
      </c>
      <c r="AI32" s="60"/>
      <c r="AJ32" s="60"/>
      <c r="AK32" s="60"/>
      <c r="AL32" s="60"/>
      <c r="AM32" s="60"/>
      <c r="AN32" s="60" t="s">
        <v>35</v>
      </c>
      <c r="AO32" s="60"/>
      <c r="AP32" s="60"/>
      <c r="AQ32" s="60"/>
      <c r="AR32" s="60"/>
      <c r="AS32" s="60" t="s">
        <v>33</v>
      </c>
      <c r="AT32" s="60"/>
      <c r="AU32" s="60"/>
      <c r="AV32" s="60"/>
      <c r="AW32" s="60"/>
      <c r="AX32" s="60"/>
      <c r="AY32" s="60"/>
      <c r="AZ32" s="60"/>
      <c r="BA32" s="60"/>
      <c r="BB32" s="89" t="s">
        <v>10</v>
      </c>
      <c r="BC32" s="60"/>
      <c r="BD32" s="90" t="s">
        <v>4</v>
      </c>
      <c r="BE32" s="60"/>
      <c r="BF32" s="61" t="s">
        <v>5</v>
      </c>
      <c r="BG32" s="60"/>
      <c r="BH32" s="60"/>
      <c r="BI32" s="85"/>
      <c r="BJ32" s="60"/>
      <c r="BK32" s="60"/>
      <c r="BL32" s="60"/>
      <c r="BM32" s="60"/>
      <c r="BN32" s="60"/>
      <c r="BO32" s="60"/>
      <c r="BP32" s="138"/>
      <c r="BQ32" s="85"/>
      <c r="BR32" s="87"/>
      <c r="BS32" s="55" t="s">
        <v>24</v>
      </c>
      <c r="BT32" s="44" t="str">
        <f>IF(G50="","",BB45)</f>
        <v/>
      </c>
      <c r="BU32" s="46"/>
      <c r="BV32" s="104"/>
      <c r="BW32" s="60"/>
      <c r="BX32" s="104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343" t="str">
        <f>IF(CQ29=CK29,CK30,CK29)</f>
        <v/>
      </c>
      <c r="CR32" s="344"/>
      <c r="CS32" s="344"/>
      <c r="CT32" s="344"/>
      <c r="CU32" s="344"/>
      <c r="CV32" s="345"/>
      <c r="CW32" s="60"/>
    </row>
    <row r="33" spans="1:101" ht="18.75" customHeight="1" thickBot="1" x14ac:dyDescent="0.25">
      <c r="A33" s="60"/>
      <c r="B33" s="60"/>
      <c r="C33" s="60"/>
      <c r="D33" s="60"/>
      <c r="E33" s="85"/>
      <c r="F33" s="60"/>
      <c r="G33" s="85"/>
      <c r="H33" s="60"/>
      <c r="I33" s="60"/>
      <c r="J33" s="60"/>
      <c r="K33" s="60"/>
      <c r="L33" s="60"/>
      <c r="M33" s="60" t="s">
        <v>0</v>
      </c>
      <c r="N33" s="60" t="s">
        <v>1</v>
      </c>
      <c r="O33" s="60" t="s">
        <v>2</v>
      </c>
      <c r="P33" s="60" t="s">
        <v>3</v>
      </c>
      <c r="Q33" s="60" t="s">
        <v>0</v>
      </c>
      <c r="R33" s="60" t="s">
        <v>1</v>
      </c>
      <c r="S33" s="60" t="s">
        <v>2</v>
      </c>
      <c r="T33" s="60" t="s">
        <v>3</v>
      </c>
      <c r="U33" s="60" t="s">
        <v>0</v>
      </c>
      <c r="V33" s="60" t="s">
        <v>1</v>
      </c>
      <c r="W33" s="60" t="s">
        <v>2</v>
      </c>
      <c r="X33" s="60" t="s">
        <v>3</v>
      </c>
      <c r="Y33" s="60"/>
      <c r="Z33" s="60" t="s">
        <v>8</v>
      </c>
      <c r="AA33" s="60"/>
      <c r="AB33" s="60"/>
      <c r="AC33" s="60"/>
      <c r="AD33" s="60"/>
      <c r="AE33" s="60"/>
      <c r="AF33" s="60"/>
      <c r="AG33" s="60"/>
      <c r="AH33" s="60" t="s">
        <v>31</v>
      </c>
      <c r="AI33" s="60"/>
      <c r="AJ33" s="60"/>
      <c r="AK33" s="60"/>
      <c r="AL33" s="60"/>
      <c r="AM33" s="60"/>
      <c r="AN33" s="60" t="str">
        <f>AI34</f>
        <v>Kolumbien</v>
      </c>
      <c r="AO33" s="60" t="str">
        <f>AI35</f>
        <v>Griechenland</v>
      </c>
      <c r="AP33" s="60" t="str">
        <f>AI36</f>
        <v>Elfenbeinküste</v>
      </c>
      <c r="AQ33" s="60" t="str">
        <f>AI37</f>
        <v>Japan</v>
      </c>
      <c r="AR33" s="60"/>
      <c r="AS33" s="60" t="s">
        <v>31</v>
      </c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85"/>
      <c r="BJ33" s="85"/>
      <c r="BK33" s="85"/>
      <c r="BL33" s="85"/>
      <c r="BM33" s="85"/>
      <c r="BN33" s="85"/>
      <c r="BO33" s="85"/>
      <c r="BP33" s="137"/>
      <c r="BQ33" s="85"/>
      <c r="BR33" s="87"/>
      <c r="BS33" s="25" t="s">
        <v>23</v>
      </c>
      <c r="BT33" s="44" t="str">
        <f>IF(G39="","",BB35)</f>
        <v/>
      </c>
      <c r="BU33" s="46"/>
      <c r="BV33" s="104"/>
      <c r="BW33" s="60"/>
      <c r="BX33" s="104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346"/>
      <c r="CR33" s="347"/>
      <c r="CS33" s="347"/>
      <c r="CT33" s="347"/>
      <c r="CU33" s="347"/>
      <c r="CV33" s="348"/>
      <c r="CW33" s="60"/>
    </row>
    <row r="34" spans="1:101" ht="18.75" customHeight="1" thickBot="1" x14ac:dyDescent="0.3">
      <c r="A34" s="60"/>
      <c r="B34" s="60"/>
      <c r="C34" s="20" t="str">
        <f>Spielplan!$C$34</f>
        <v>Kolumbien</v>
      </c>
      <c r="D34" s="39"/>
      <c r="E34" s="104"/>
      <c r="F34" s="93"/>
      <c r="G34" s="104"/>
      <c r="H34" s="20" t="str">
        <f>Spielplan!$H$34</f>
        <v>Griechenland</v>
      </c>
      <c r="I34" s="39"/>
      <c r="J34" s="60"/>
      <c r="K34" s="60" t="s">
        <v>78</v>
      </c>
      <c r="L34" s="60">
        <f t="shared" ref="L34:L39" si="8">IF(E34-G34&gt;0,1,IF(G34=E34,0,-1))</f>
        <v>0</v>
      </c>
      <c r="M34" s="60">
        <f>IF($E34="",0,IF($E34&gt;$G34,3,IF($E34=G34,1,0)))</f>
        <v>0</v>
      </c>
      <c r="N34" s="60">
        <f>IF($G34="",0,IF($E34&gt;$G34,0,IF($E34=G34,1,3)))</f>
        <v>0</v>
      </c>
      <c r="O34" s="60"/>
      <c r="P34" s="60"/>
      <c r="Q34" s="60">
        <f>E34</f>
        <v>0</v>
      </c>
      <c r="R34" s="60">
        <f>G34</f>
        <v>0</v>
      </c>
      <c r="S34" s="60"/>
      <c r="T34" s="60"/>
      <c r="U34" s="60">
        <f>G34</f>
        <v>0</v>
      </c>
      <c r="V34" s="60">
        <f>E34</f>
        <v>0</v>
      </c>
      <c r="W34" s="60"/>
      <c r="X34" s="60"/>
      <c r="Y34" s="60"/>
      <c r="Z34" s="60">
        <f>M40</f>
        <v>0</v>
      </c>
      <c r="AA34" s="60">
        <f>Q40</f>
        <v>0</v>
      </c>
      <c r="AB34" s="60">
        <f>U40</f>
        <v>0</v>
      </c>
      <c r="AC34" s="60">
        <f>AA34-AB34</f>
        <v>0</v>
      </c>
      <c r="AD34" s="60">
        <f>IF(Z34&gt;Z35,-1,0)</f>
        <v>0</v>
      </c>
      <c r="AE34" s="60">
        <f>IF(Z34&gt;Z36,-1,0)</f>
        <v>0</v>
      </c>
      <c r="AF34" s="60">
        <f>IF(Z34&gt;Z37,-1,0)</f>
        <v>0</v>
      </c>
      <c r="AG34" s="60">
        <f>10000-(AJ34*1000+AM34*100+AK34*10)</f>
        <v>10000</v>
      </c>
      <c r="AH34" s="90">
        <f>RANK(AG34,AG34:AG37,1)</f>
        <v>1</v>
      </c>
      <c r="AI34" s="60" t="str">
        <f>C34</f>
        <v>Kolumbien</v>
      </c>
      <c r="AJ34" s="60">
        <f t="shared" ref="AJ34:AL37" si="9">Z34</f>
        <v>0</v>
      </c>
      <c r="AK34" s="60">
        <f t="shared" si="9"/>
        <v>0</v>
      </c>
      <c r="AL34" s="60">
        <f t="shared" si="9"/>
        <v>0</v>
      </c>
      <c r="AM34" s="60">
        <f>AK34-AL34</f>
        <v>0</v>
      </c>
      <c r="AN34" s="187"/>
      <c r="AO34" s="187">
        <f>IF(AG35=AG34,IF(G34&gt;E34,AG35-0.1,AG35),AG35)</f>
        <v>10000</v>
      </c>
      <c r="AP34" s="187">
        <f>IF(AG36=AG34,IF(G36&gt;E36,AG36-0.1,AG36),AG36)</f>
        <v>10000</v>
      </c>
      <c r="AQ34" s="187">
        <f>IF(AG37=AG34,IF(G38&gt;E38,AG37-0.1,AG37),AG37)</f>
        <v>10000</v>
      </c>
      <c r="AR34" s="187">
        <f>AN38</f>
        <v>30000</v>
      </c>
      <c r="AS34" s="90">
        <f>RANK(AR34,AR34:AR37,1)</f>
        <v>1</v>
      </c>
      <c r="AT34" s="60" t="str">
        <f t="shared" ref="AT34:AW37" si="10">AI34</f>
        <v>Kolumbien</v>
      </c>
      <c r="AU34" s="60">
        <f t="shared" si="10"/>
        <v>0</v>
      </c>
      <c r="AV34" s="60">
        <f t="shared" si="10"/>
        <v>0</v>
      </c>
      <c r="AW34" s="60">
        <f t="shared" si="10"/>
        <v>0</v>
      </c>
      <c r="AX34" s="60"/>
      <c r="AY34" s="60"/>
      <c r="AZ34" s="60"/>
      <c r="BA34" s="19">
        <v>1</v>
      </c>
      <c r="BB34" s="20" t="str">
        <f>VLOOKUP(1,AS34:AT37,2,FALSE)</f>
        <v>Kolumbien</v>
      </c>
      <c r="BC34" s="18"/>
      <c r="BD34" s="21">
        <f>VLOOKUP(1,AS34:AW37,3,FALSE)</f>
        <v>0</v>
      </c>
      <c r="BE34" s="22">
        <f>VLOOKUP(1,AS34:AW37,4,FALSE)</f>
        <v>0</v>
      </c>
      <c r="BF34" s="93" t="s">
        <v>12</v>
      </c>
      <c r="BG34" s="22">
        <f>VLOOKUP(1,AS34:AW37,5,FALSE)</f>
        <v>0</v>
      </c>
      <c r="BH34" s="27" t="s">
        <v>22</v>
      </c>
      <c r="BI34" s="85"/>
      <c r="BJ34" s="85">
        <f>IF(E34&gt;G34,IF(Spielplan!E34&gt;Spielplan!G34,Punktemodus!$B$3,0),0)</f>
        <v>0</v>
      </c>
      <c r="BK34" s="85">
        <f>IF(E34=G34,IF(Spielplan!E34=Spielplan!G34,Punktemodus!$B$3,0),0)</f>
        <v>10</v>
      </c>
      <c r="BL34" s="85">
        <f>IF(E34&lt;G34,IF(Spielplan!E34&lt;Spielplan!G34,Punktemodus!$B$3,0),0)</f>
        <v>0</v>
      </c>
      <c r="BM34" s="85">
        <f>IF(E34=Spielplan!E34,IF(G34=Spielplan!G34,Punktemodus!$B$5,0),0)</f>
        <v>3</v>
      </c>
      <c r="BN34" s="85">
        <f>IF(E34=Spielplan!E34,Punktemodus!$B$7,0)</f>
        <v>1</v>
      </c>
      <c r="BO34" s="85">
        <f>IF(G34=Spielplan!G34,Punktemodus!$B$7,0)</f>
        <v>1</v>
      </c>
      <c r="BP34" s="137">
        <f>IF(Spielplan!E34="",0,SUM(BJ34:BO34))</f>
        <v>0</v>
      </c>
      <c r="BQ34" s="85"/>
      <c r="BR34" s="8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47">
        <v>59</v>
      </c>
      <c r="CF34" s="44" t="str">
        <f>IF(CE30="",IF(CC30&gt;CC31,CA30,CA31),IF(CE30&gt;CE31,CA30,CA31))</f>
        <v/>
      </c>
      <c r="CG34" s="46"/>
      <c r="CH34" s="104"/>
      <c r="CI34" s="60"/>
      <c r="CJ34" s="104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</row>
    <row r="35" spans="1:101" ht="18.75" customHeight="1" thickBot="1" x14ac:dyDescent="0.3">
      <c r="A35" s="60"/>
      <c r="B35" s="60"/>
      <c r="C35" s="14" t="str">
        <f>Spielplan!$C$35</f>
        <v>Elfenbeinküste</v>
      </c>
      <c r="D35" s="40"/>
      <c r="E35" s="104"/>
      <c r="F35" s="93"/>
      <c r="G35" s="104"/>
      <c r="H35" s="14" t="str">
        <f>Spielplan!$H$35</f>
        <v>Japan</v>
      </c>
      <c r="I35" s="40"/>
      <c r="J35" s="60"/>
      <c r="K35" s="60" t="s">
        <v>79</v>
      </c>
      <c r="L35" s="60">
        <f t="shared" si="8"/>
        <v>0</v>
      </c>
      <c r="M35" s="60"/>
      <c r="N35" s="60"/>
      <c r="O35" s="60">
        <f>IF($E35="",0,IF($E35&gt;$G35,3,IF($E35=$G35,1,0)))</f>
        <v>0</v>
      </c>
      <c r="P35" s="60">
        <f>IF($G35="",0,IF($E35&gt;$G35,0,IF($E35=$G35,1,3)))</f>
        <v>0</v>
      </c>
      <c r="Q35" s="60"/>
      <c r="R35" s="60"/>
      <c r="S35" s="60">
        <f>E35</f>
        <v>0</v>
      </c>
      <c r="T35" s="60">
        <f>G35</f>
        <v>0</v>
      </c>
      <c r="U35" s="60"/>
      <c r="V35" s="60"/>
      <c r="W35" s="60">
        <f>G35</f>
        <v>0</v>
      </c>
      <c r="X35" s="60">
        <f>E35</f>
        <v>0</v>
      </c>
      <c r="Y35" s="60"/>
      <c r="Z35" s="60">
        <f>N40</f>
        <v>0</v>
      </c>
      <c r="AA35" s="60">
        <f>R40</f>
        <v>0</v>
      </c>
      <c r="AB35" s="60">
        <f>V40</f>
        <v>0</v>
      </c>
      <c r="AC35" s="60">
        <f>AA35-AB35</f>
        <v>0</v>
      </c>
      <c r="AD35" s="60">
        <f>IF(Z35&gt;Z34,-1,0)</f>
        <v>0</v>
      </c>
      <c r="AE35" s="60">
        <f>IF(Z35&gt;Z36,-1,0)</f>
        <v>0</v>
      </c>
      <c r="AF35" s="60">
        <f>IF(Z35&gt;Z37,-1,0)</f>
        <v>0</v>
      </c>
      <c r="AG35" s="60">
        <f>10000-(AJ35*1000+AM35*100+AK35*10)</f>
        <v>10000</v>
      </c>
      <c r="AH35" s="90">
        <f>RANK(AG35,AG34:AG37,1)</f>
        <v>1</v>
      </c>
      <c r="AI35" s="60" t="str">
        <f>H34</f>
        <v>Griechenland</v>
      </c>
      <c r="AJ35" s="60">
        <f t="shared" si="9"/>
        <v>0</v>
      </c>
      <c r="AK35" s="60">
        <f t="shared" si="9"/>
        <v>0</v>
      </c>
      <c r="AL35" s="60">
        <f t="shared" si="9"/>
        <v>0</v>
      </c>
      <c r="AM35" s="60">
        <f>AK35-AL35</f>
        <v>0</v>
      </c>
      <c r="AN35" s="187">
        <f>IF(AG34=AG35,IF(E34&gt;G34,AG34-0.1,AG34),AG34)</f>
        <v>10000</v>
      </c>
      <c r="AO35" s="187"/>
      <c r="AP35" s="187">
        <f>IF(AG36=AG35,IF(G39&gt;E39,AG36-0.1,AG36),AG36)</f>
        <v>10000</v>
      </c>
      <c r="AQ35" s="187">
        <f>IF(AG37=AG35,IF(G37&gt;E37,AG37-0.1,AG37),AG37)</f>
        <v>10000</v>
      </c>
      <c r="AR35" s="187">
        <f>AO38</f>
        <v>30000</v>
      </c>
      <c r="AS35" s="90">
        <f>RANK(AR35,AR34:AR37,1)</f>
        <v>1</v>
      </c>
      <c r="AT35" s="60" t="str">
        <f t="shared" si="10"/>
        <v>Griechenland</v>
      </c>
      <c r="AU35" s="60">
        <f t="shared" si="10"/>
        <v>0</v>
      </c>
      <c r="AV35" s="60">
        <f t="shared" si="10"/>
        <v>0</v>
      </c>
      <c r="AW35" s="60">
        <f t="shared" si="10"/>
        <v>0</v>
      </c>
      <c r="AX35" s="60"/>
      <c r="AY35" s="60"/>
      <c r="AZ35" s="60"/>
      <c r="BA35" s="23">
        <v>2</v>
      </c>
      <c r="BB35" s="14" t="e">
        <f>VLOOKUP(2,AS34:AT37,2,FALSE)</f>
        <v>#N/A</v>
      </c>
      <c r="BC35" s="15"/>
      <c r="BD35" s="24" t="e">
        <f>VLOOKUP(2,AS34:AW37,3,FALSE)</f>
        <v>#N/A</v>
      </c>
      <c r="BE35" s="25" t="e">
        <f>VLOOKUP(2,AS34:AW37,4,FALSE)</f>
        <v>#N/A</v>
      </c>
      <c r="BF35" s="93" t="s">
        <v>12</v>
      </c>
      <c r="BG35" s="25" t="e">
        <f>VLOOKUP(2,AS34:AW37,5,FALSE)</f>
        <v>#N/A</v>
      </c>
      <c r="BH35" s="26" t="s">
        <v>23</v>
      </c>
      <c r="BI35" s="85"/>
      <c r="BJ35" s="85">
        <f>IF(E35&gt;G35,IF(Spielplan!E35&gt;Spielplan!G35,Punktemodus!$B$3,0),0)</f>
        <v>0</v>
      </c>
      <c r="BK35" s="85">
        <f>IF(E35=G35,IF(Spielplan!E35=Spielplan!G35,Punktemodus!$B$3,0),0)</f>
        <v>10</v>
      </c>
      <c r="BL35" s="85">
        <f>IF(E35&lt;G35,IF(Spielplan!E35&lt;Spielplan!G35,Punktemodus!$B$3,0),0)</f>
        <v>0</v>
      </c>
      <c r="BM35" s="85">
        <f>IF(E35=Spielplan!E35,IF(G35=Spielplan!G35,Punktemodus!$B$5,0),0)</f>
        <v>3</v>
      </c>
      <c r="BN35" s="85">
        <f>IF(E35=Spielplan!E35,Punktemodus!$B$7,0)</f>
        <v>1</v>
      </c>
      <c r="BO35" s="85">
        <f>IF(G35=Spielplan!G35,Punktemodus!$B$7,0)</f>
        <v>1</v>
      </c>
      <c r="BP35" s="137">
        <f>IF(Spielplan!E35="",0,SUM(BJ35:BO35))</f>
        <v>0</v>
      </c>
      <c r="BQ35" s="85"/>
      <c r="BR35" s="8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47">
        <v>60</v>
      </c>
      <c r="CF35" s="44" t="str">
        <f>IF(CE38="",IF(CC38&gt;CC39,CA38,CA39),IF(CE38&gt;CE39,CA38,CA39))</f>
        <v/>
      </c>
      <c r="CG35" s="46"/>
      <c r="CH35" s="104"/>
      <c r="CI35" s="60"/>
      <c r="CJ35" s="104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</row>
    <row r="36" spans="1:101" ht="18.75" customHeight="1" thickBot="1" x14ac:dyDescent="0.3">
      <c r="A36" s="60"/>
      <c r="B36" s="60"/>
      <c r="C36" s="20" t="str">
        <f>C34</f>
        <v>Kolumbien</v>
      </c>
      <c r="D36" s="39"/>
      <c r="E36" s="104"/>
      <c r="F36" s="93"/>
      <c r="G36" s="104"/>
      <c r="H36" s="20" t="str">
        <f>C35</f>
        <v>Elfenbeinküste</v>
      </c>
      <c r="I36" s="39"/>
      <c r="J36" s="60"/>
      <c r="K36" s="60" t="s">
        <v>81</v>
      </c>
      <c r="L36" s="60">
        <f t="shared" si="8"/>
        <v>0</v>
      </c>
      <c r="M36" s="60">
        <f>IF($E36="",0,IF($E36&gt;$G36,3,IF($E36=G36,1,0)))</f>
        <v>0</v>
      </c>
      <c r="N36" s="60"/>
      <c r="O36" s="60">
        <f>IF($G36="",0,IF($E36&gt;$G36,0,IF($E36=$G36,1,3)))</f>
        <v>0</v>
      </c>
      <c r="P36" s="60"/>
      <c r="Q36" s="60">
        <f>E36</f>
        <v>0</v>
      </c>
      <c r="R36" s="60"/>
      <c r="S36" s="60">
        <f>G36</f>
        <v>0</v>
      </c>
      <c r="T36" s="60"/>
      <c r="U36" s="60">
        <f>G36</f>
        <v>0</v>
      </c>
      <c r="V36" s="60"/>
      <c r="W36" s="60">
        <f>E36</f>
        <v>0</v>
      </c>
      <c r="X36" s="60"/>
      <c r="Y36" s="60"/>
      <c r="Z36" s="60">
        <f>O40</f>
        <v>0</v>
      </c>
      <c r="AA36" s="60">
        <f>S40</f>
        <v>0</v>
      </c>
      <c r="AB36" s="60">
        <f>W40</f>
        <v>0</v>
      </c>
      <c r="AC36" s="60">
        <f>AA36-AB36</f>
        <v>0</v>
      </c>
      <c r="AD36" s="60">
        <f>IF(Z36&gt;Z34,-1,0)</f>
        <v>0</v>
      </c>
      <c r="AE36" s="60">
        <f>IF(Z36&gt;Z35,-1,0)</f>
        <v>0</v>
      </c>
      <c r="AF36" s="60">
        <f>IF(Z36&gt;Z37,-1,0)</f>
        <v>0</v>
      </c>
      <c r="AG36" s="60">
        <f>10000-(AJ36*1000+AM36*100+AK36*10)</f>
        <v>10000</v>
      </c>
      <c r="AH36" s="90">
        <f>RANK(AG36,AG34:AG37,1)</f>
        <v>1</v>
      </c>
      <c r="AI36" s="60" t="str">
        <f>C35</f>
        <v>Elfenbeinküste</v>
      </c>
      <c r="AJ36" s="60">
        <f t="shared" si="9"/>
        <v>0</v>
      </c>
      <c r="AK36" s="60">
        <f t="shared" si="9"/>
        <v>0</v>
      </c>
      <c r="AL36" s="60">
        <f t="shared" si="9"/>
        <v>0</v>
      </c>
      <c r="AM36" s="60">
        <f>AK36-AL36</f>
        <v>0</v>
      </c>
      <c r="AN36" s="187">
        <f>IF(AG34=AG36,IF(E36&gt;G36,AG34-0.1,AG34),AG34)</f>
        <v>10000</v>
      </c>
      <c r="AO36" s="187">
        <f>IF(AG35=AG36,IF(E39&gt;G39,AG35-0.1,AG35),AG35)</f>
        <v>10000</v>
      </c>
      <c r="AP36" s="187"/>
      <c r="AQ36" s="187">
        <f>IF(AG37=AG36,IF(G35&gt;E35,AG37-0.1,AG37),AG37)</f>
        <v>10000</v>
      </c>
      <c r="AR36" s="187">
        <f>AP38</f>
        <v>30000</v>
      </c>
      <c r="AS36" s="90">
        <f>RANK(AR36,AR34:AR37,1)</f>
        <v>1</v>
      </c>
      <c r="AT36" s="60" t="str">
        <f t="shared" si="10"/>
        <v>Elfenbeinküste</v>
      </c>
      <c r="AU36" s="60">
        <f t="shared" si="10"/>
        <v>0</v>
      </c>
      <c r="AV36" s="60">
        <f t="shared" si="10"/>
        <v>0</v>
      </c>
      <c r="AW36" s="60">
        <f t="shared" si="10"/>
        <v>0</v>
      </c>
      <c r="AX36" s="60"/>
      <c r="AY36" s="60"/>
      <c r="AZ36" s="60"/>
      <c r="BA36" s="113">
        <v>3</v>
      </c>
      <c r="BB36" s="114" t="e">
        <f>VLOOKUP(3,AS34:AT37,2,FALSE)</f>
        <v>#N/A</v>
      </c>
      <c r="BC36" s="115"/>
      <c r="BD36" s="116" t="e">
        <f>VLOOKUP(3,AS34:AW37,3,FALSE)</f>
        <v>#N/A</v>
      </c>
      <c r="BE36" s="116" t="e">
        <f>VLOOKUP(3,AS34:AW37,4,FALSE)</f>
        <v>#N/A</v>
      </c>
      <c r="BF36" s="93" t="s">
        <v>12</v>
      </c>
      <c r="BG36" s="116" t="e">
        <f>VLOOKUP(3,AS34:AW37,5,FALSE)</f>
        <v>#N/A</v>
      </c>
      <c r="BH36" s="60"/>
      <c r="BI36" s="85"/>
      <c r="BJ36" s="85">
        <f>IF(E36&gt;G36,IF(Spielplan!E36&gt;Spielplan!G36,Punktemodus!$B$3,0),0)</f>
        <v>0</v>
      </c>
      <c r="BK36" s="85">
        <f>IF(E36=G36,IF(Spielplan!E36=Spielplan!G36,Punktemodus!$B$3,0),0)</f>
        <v>10</v>
      </c>
      <c r="BL36" s="85">
        <f>IF(E36&lt;G36,IF(Spielplan!E36&lt;Spielplan!G36,Punktemodus!$B$3,0),0)</f>
        <v>0</v>
      </c>
      <c r="BM36" s="85">
        <f>IF(E36=Spielplan!E36,IF(G36=Spielplan!G36,Punktemodus!$B$5,0),0)</f>
        <v>3</v>
      </c>
      <c r="BN36" s="85">
        <f>IF(E36=Spielplan!E36,Punktemodus!$B$7,0)</f>
        <v>1</v>
      </c>
      <c r="BO36" s="85">
        <f>IF(G36=Spielplan!G36,Punktemodus!$B$7,0)</f>
        <v>1</v>
      </c>
      <c r="BP36" s="137">
        <f>IF(Spielplan!E36="",0,SUM(BJ36:BO36))</f>
        <v>0</v>
      </c>
      <c r="BQ36" s="85"/>
      <c r="BR36" s="87"/>
      <c r="BS36" s="82" t="s">
        <v>126</v>
      </c>
      <c r="BT36" s="44" t="str">
        <f>IF(G72="","",BB67)</f>
        <v/>
      </c>
      <c r="BU36" s="46"/>
      <c r="BV36" s="104"/>
      <c r="BW36" s="60"/>
      <c r="BX36" s="104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</row>
    <row r="37" spans="1:101" ht="18.75" customHeight="1" thickBot="1" x14ac:dyDescent="0.3">
      <c r="A37" s="60"/>
      <c r="B37" s="60"/>
      <c r="C37" s="14" t="str">
        <f>H34</f>
        <v>Griechenland</v>
      </c>
      <c r="D37" s="40"/>
      <c r="E37" s="104"/>
      <c r="F37" s="93"/>
      <c r="G37" s="104"/>
      <c r="H37" s="14" t="str">
        <f>H35</f>
        <v>Japan</v>
      </c>
      <c r="I37" s="40"/>
      <c r="J37" s="60"/>
      <c r="K37" s="60" t="s">
        <v>80</v>
      </c>
      <c r="L37" s="60">
        <f t="shared" si="8"/>
        <v>0</v>
      </c>
      <c r="M37" s="60"/>
      <c r="N37" s="60">
        <f>IF($E37="",0,IF($E37&gt;$G37,3,IF($E37=$G37,1,0)))</f>
        <v>0</v>
      </c>
      <c r="O37" s="60"/>
      <c r="P37" s="60">
        <f>IF($G37="",0,IF($E37&gt;$G37,0,IF($E37=$G37,1,3)))</f>
        <v>0</v>
      </c>
      <c r="Q37" s="60"/>
      <c r="R37" s="60">
        <f>E37</f>
        <v>0</v>
      </c>
      <c r="S37" s="60"/>
      <c r="T37" s="60">
        <f>G37</f>
        <v>0</v>
      </c>
      <c r="U37" s="60"/>
      <c r="V37" s="60">
        <f>G37</f>
        <v>0</v>
      </c>
      <c r="W37" s="60"/>
      <c r="X37" s="60">
        <f>E37</f>
        <v>0</v>
      </c>
      <c r="Y37" s="60"/>
      <c r="Z37" s="60">
        <f>P40</f>
        <v>0</v>
      </c>
      <c r="AA37" s="60">
        <f>T40</f>
        <v>0</v>
      </c>
      <c r="AB37" s="60">
        <f>X40</f>
        <v>0</v>
      </c>
      <c r="AC37" s="60">
        <f>AA37-AB37</f>
        <v>0</v>
      </c>
      <c r="AD37" s="60">
        <f>IF(Z37&gt;Z34,-1,0)</f>
        <v>0</v>
      </c>
      <c r="AE37" s="60">
        <f>IF(Z37&gt;Z35,-1,0)</f>
        <v>0</v>
      </c>
      <c r="AF37" s="60">
        <f>IF(Z37&gt;Z36,-1,0)</f>
        <v>0</v>
      </c>
      <c r="AG37" s="60">
        <f>10000-(AJ37*1000+AM37*100+AK37*10)</f>
        <v>10000</v>
      </c>
      <c r="AH37" s="90">
        <f>RANK(AG37,AG34:AG37,1)</f>
        <v>1</v>
      </c>
      <c r="AI37" s="60" t="str">
        <f>H35</f>
        <v>Japan</v>
      </c>
      <c r="AJ37" s="60">
        <f t="shared" si="9"/>
        <v>0</v>
      </c>
      <c r="AK37" s="60">
        <f t="shared" si="9"/>
        <v>0</v>
      </c>
      <c r="AL37" s="60">
        <f t="shared" si="9"/>
        <v>0</v>
      </c>
      <c r="AM37" s="60">
        <f>AK37-AL37</f>
        <v>0</v>
      </c>
      <c r="AN37" s="187">
        <f>IF(AG34=AG37,IF(E38&gt;G38,AG34-0.1,AG34),AG34)</f>
        <v>10000</v>
      </c>
      <c r="AO37" s="187">
        <f>IF(AG35=AG37,IF(E37&gt;G37,AG35-0.1,AG35),AG35)</f>
        <v>10000</v>
      </c>
      <c r="AP37" s="187">
        <f>IF(AG36=AG37,IF(E35&gt;G35,AG36-0.1,AG36),AG36)</f>
        <v>10000</v>
      </c>
      <c r="AQ37" s="187"/>
      <c r="AR37" s="187">
        <f>AQ38</f>
        <v>30000</v>
      </c>
      <c r="AS37" s="90">
        <f>RANK(AR37,AR34:AR37,1)</f>
        <v>1</v>
      </c>
      <c r="AT37" s="60" t="str">
        <f t="shared" si="10"/>
        <v>Japan</v>
      </c>
      <c r="AU37" s="60">
        <f t="shared" si="10"/>
        <v>0</v>
      </c>
      <c r="AV37" s="60">
        <f t="shared" si="10"/>
        <v>0</v>
      </c>
      <c r="AW37" s="60">
        <f t="shared" si="10"/>
        <v>0</v>
      </c>
      <c r="AX37" s="60"/>
      <c r="AY37" s="60"/>
      <c r="AZ37" s="60"/>
      <c r="BA37" s="113">
        <v>4</v>
      </c>
      <c r="BB37" s="114" t="e">
        <f>VLOOKUP(4,AS34:AT37,2,FALSE)</f>
        <v>#N/A</v>
      </c>
      <c r="BC37" s="115"/>
      <c r="BD37" s="116" t="e">
        <f>VLOOKUP(4,AS34:AW37,3,FALSE)</f>
        <v>#N/A</v>
      </c>
      <c r="BE37" s="116" t="e">
        <f>VLOOKUP(4,AS34:AW37,4,FALSE)</f>
        <v>#N/A</v>
      </c>
      <c r="BF37" s="93" t="s">
        <v>12</v>
      </c>
      <c r="BG37" s="116" t="e">
        <f>VLOOKUP(4,AS34:AW37,5,FALSE)</f>
        <v>#N/A</v>
      </c>
      <c r="BH37" s="60"/>
      <c r="BI37" s="85"/>
      <c r="BJ37" s="85">
        <f>IF(E37&gt;G37,IF(Spielplan!E37&gt;Spielplan!G37,Punktemodus!$B$3,0),0)</f>
        <v>0</v>
      </c>
      <c r="BK37" s="85">
        <f>IF(E37=G37,IF(Spielplan!E37=Spielplan!G37,Punktemodus!$B$3,0),0)</f>
        <v>10</v>
      </c>
      <c r="BL37" s="85">
        <f>IF(E37&lt;G37,IF(Spielplan!E37&lt;Spielplan!G37,Punktemodus!$B$3,0),0)</f>
        <v>0</v>
      </c>
      <c r="BM37" s="85">
        <f>IF(E37=Spielplan!E37,IF(G37=Spielplan!G37,Punktemodus!$B$5,0),0)</f>
        <v>3</v>
      </c>
      <c r="BN37" s="85">
        <f>IF(E37=Spielplan!E37,Punktemodus!$B$7,0)</f>
        <v>1</v>
      </c>
      <c r="BO37" s="85">
        <f>IF(G37=Spielplan!G37,Punktemodus!$B$7,0)</f>
        <v>1</v>
      </c>
      <c r="BP37" s="137">
        <f>IF(Spielplan!E37="",0,SUM(BJ37:BO37))</f>
        <v>0</v>
      </c>
      <c r="BQ37" s="85"/>
      <c r="BR37" s="87"/>
      <c r="BS37" s="5" t="s">
        <v>127</v>
      </c>
      <c r="BT37" s="44" t="str">
        <f>IF(G61="","",BB57)</f>
        <v/>
      </c>
      <c r="BU37" s="46"/>
      <c r="BV37" s="104"/>
      <c r="BW37" s="60"/>
      <c r="BX37" s="104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</row>
    <row r="38" spans="1:101" ht="18.75" customHeight="1" thickBot="1" x14ac:dyDescent="0.3">
      <c r="A38" s="60"/>
      <c r="B38" s="60"/>
      <c r="C38" s="20" t="str">
        <f>C34</f>
        <v>Kolumbien</v>
      </c>
      <c r="D38" s="39"/>
      <c r="E38" s="104"/>
      <c r="F38" s="93"/>
      <c r="G38" s="104"/>
      <c r="H38" s="20" t="str">
        <f>H35</f>
        <v>Japan</v>
      </c>
      <c r="I38" s="39"/>
      <c r="J38" s="60"/>
      <c r="K38" s="60" t="s">
        <v>82</v>
      </c>
      <c r="L38" s="60">
        <f t="shared" si="8"/>
        <v>0</v>
      </c>
      <c r="M38" s="60">
        <f>IF($E38="",0,IF($E38&gt;$G38,3,IF($E38=G38,1,0)))</f>
        <v>0</v>
      </c>
      <c r="N38" s="60"/>
      <c r="O38" s="60"/>
      <c r="P38" s="60">
        <f>IF($G38="",0,IF($E38&gt;$G38,0,IF($E38=$G38,1,3)))</f>
        <v>0</v>
      </c>
      <c r="Q38" s="60">
        <f>E38</f>
        <v>0</v>
      </c>
      <c r="R38" s="60"/>
      <c r="S38" s="60"/>
      <c r="T38" s="60">
        <f>G38</f>
        <v>0</v>
      </c>
      <c r="U38" s="60">
        <f>G38</f>
        <v>0</v>
      </c>
      <c r="V38" s="60"/>
      <c r="W38" s="60"/>
      <c r="X38" s="60">
        <f>E38</f>
        <v>0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187">
        <f>SUM(AN34:AN37)</f>
        <v>30000</v>
      </c>
      <c r="AO38" s="187">
        <f>SUM(AO34:AO37)</f>
        <v>30000</v>
      </c>
      <c r="AP38" s="187">
        <f>SUM(AP34:AP37)</f>
        <v>30000</v>
      </c>
      <c r="AQ38" s="187">
        <f>SUM(AQ34:AQ37)</f>
        <v>30000</v>
      </c>
      <c r="AR38" s="187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85">
        <f>IF(E38&gt;G38,IF(Spielplan!E38&gt;Spielplan!G38,Punktemodus!$B$3,0),0)</f>
        <v>0</v>
      </c>
      <c r="BK38" s="85">
        <f>IF(E38=G38,IF(Spielplan!E38=Spielplan!G38,Punktemodus!$B$3,0),0)</f>
        <v>10</v>
      </c>
      <c r="BL38" s="85">
        <f>IF(E38&lt;G38,IF(Spielplan!E38&lt;Spielplan!G38,Punktemodus!$B$3,0),0)</f>
        <v>0</v>
      </c>
      <c r="BM38" s="85">
        <f>IF(E38=Spielplan!E38,IF(G38=Spielplan!G38,Punktemodus!$B$5,0),0)</f>
        <v>3</v>
      </c>
      <c r="BN38" s="85">
        <f>IF(E38=Spielplan!E38,Punktemodus!$B$7,0)</f>
        <v>1</v>
      </c>
      <c r="BO38" s="85">
        <f>IF(G38=Spielplan!G38,Punktemodus!$B$7,0)</f>
        <v>1</v>
      </c>
      <c r="BP38" s="137">
        <f>IF(Spielplan!E38="",0,SUM(BJ38:BO38))</f>
        <v>0</v>
      </c>
      <c r="BQ38" s="60"/>
      <c r="BR38" s="87"/>
      <c r="BS38" s="60"/>
      <c r="BT38" s="60"/>
      <c r="BU38" s="60"/>
      <c r="BV38" s="60"/>
      <c r="BW38" s="60"/>
      <c r="BX38" s="60"/>
      <c r="BY38" s="60"/>
      <c r="BZ38" s="47">
        <v>55</v>
      </c>
      <c r="CA38" s="44" t="str">
        <f>IF(BX36="",IF(BV36&gt;BV37,BT36,BT37),IF(BX36&gt;BX37,BT36,BT37))</f>
        <v/>
      </c>
      <c r="CB38" s="46"/>
      <c r="CC38" s="104"/>
      <c r="CD38" s="60"/>
      <c r="CE38" s="104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</row>
    <row r="39" spans="1:101" ht="18.75" customHeight="1" thickBot="1" x14ac:dyDescent="0.3">
      <c r="A39" s="60"/>
      <c r="B39" s="60"/>
      <c r="C39" s="14" t="str">
        <f>H34</f>
        <v>Griechenland</v>
      </c>
      <c r="D39" s="40"/>
      <c r="E39" s="104"/>
      <c r="F39" s="93"/>
      <c r="G39" s="104"/>
      <c r="H39" s="14" t="str">
        <f>C35</f>
        <v>Elfenbeinküste</v>
      </c>
      <c r="I39" s="40"/>
      <c r="J39" s="60"/>
      <c r="K39" s="60" t="s">
        <v>82</v>
      </c>
      <c r="L39" s="60">
        <f t="shared" si="8"/>
        <v>0</v>
      </c>
      <c r="M39" s="60"/>
      <c r="N39" s="60">
        <f>IF($E39="",0,IF($E39&gt;$G39,3,IF($E39=$G39,1,0)))</f>
        <v>0</v>
      </c>
      <c r="O39" s="60">
        <f>IF($G39="",0,IF($E39&gt;$G39,0,IF($E39=$G39,1,3)))</f>
        <v>0</v>
      </c>
      <c r="P39" s="60"/>
      <c r="Q39" s="60"/>
      <c r="R39" s="60">
        <f>E39</f>
        <v>0</v>
      </c>
      <c r="S39" s="60">
        <f>G39</f>
        <v>0</v>
      </c>
      <c r="T39" s="60"/>
      <c r="U39" s="60"/>
      <c r="V39" s="60">
        <f>G39</f>
        <v>0</v>
      </c>
      <c r="W39" s="60">
        <f>E39</f>
        <v>0</v>
      </c>
      <c r="X39" s="60"/>
      <c r="Y39" s="60"/>
      <c r="Z39" s="60" t="s">
        <v>30</v>
      </c>
      <c r="AA39" s="60"/>
      <c r="AB39" s="60"/>
      <c r="AC39" s="60"/>
      <c r="AD39" s="60"/>
      <c r="AE39" s="60"/>
      <c r="AF39" s="60"/>
      <c r="AG39" s="60" t="b">
        <f>OR(AG34=AG35,AG34=AG36,AG34=AG37,AG35=AG36,AG35=AG37,AG36=AG37)</f>
        <v>1</v>
      </c>
      <c r="AH39" s="60"/>
      <c r="AI39" s="60"/>
      <c r="AJ39" s="60"/>
      <c r="AK39" s="60"/>
      <c r="AL39" s="60"/>
      <c r="AM39" s="60"/>
      <c r="AN39" s="60"/>
      <c r="AO39" s="60" t="s">
        <v>34</v>
      </c>
      <c r="AP39" s="60"/>
      <c r="AQ39" s="60"/>
      <c r="AR39" s="60" t="b">
        <f>OR(AR34=AR35,AR34=AR36,AR34=AR37,AR35=AR36,AR35=AR37,AR36=AR37)</f>
        <v>1</v>
      </c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85">
        <f>IF(E39&gt;G39,IF(Spielplan!E39&gt;Spielplan!G39,Punktemodus!$B$3,0),0)</f>
        <v>0</v>
      </c>
      <c r="BK39" s="85">
        <f>IF(E39=G39,IF(Spielplan!E39=Spielplan!G39,Punktemodus!$B$3,0),0)</f>
        <v>10</v>
      </c>
      <c r="BL39" s="85">
        <f>IF(E39&lt;G39,IF(Spielplan!E39&lt;Spielplan!G39,Punktemodus!$B$3,0),0)</f>
        <v>0</v>
      </c>
      <c r="BM39" s="85">
        <f>IF(E39=Spielplan!E39,IF(G39=Spielplan!G39,Punktemodus!$B$5,0),0)</f>
        <v>3</v>
      </c>
      <c r="BN39" s="85">
        <f>IF(E39=Spielplan!E39,Punktemodus!$B$7,0)</f>
        <v>1</v>
      </c>
      <c r="BO39" s="85">
        <f>IF(G39=Spielplan!G39,Punktemodus!$B$7,0)</f>
        <v>1</v>
      </c>
      <c r="BP39" s="137">
        <f>IF(Spielplan!E39="",0,SUM(BJ39:BO39))</f>
        <v>0</v>
      </c>
      <c r="BQ39" s="60"/>
      <c r="BR39" s="87"/>
      <c r="BS39" s="60"/>
      <c r="BT39" s="60"/>
      <c r="BU39" s="60"/>
      <c r="BV39" s="60"/>
      <c r="BW39" s="60"/>
      <c r="BX39" s="60"/>
      <c r="BY39" s="60"/>
      <c r="BZ39" s="47">
        <v>56</v>
      </c>
      <c r="CA39" s="44" t="str">
        <f>IF(BX40="",IF(BV40&gt;BV41,BT40,BT41),IF(BX40&gt;BX41,BT40,BT41))</f>
        <v/>
      </c>
      <c r="CB39" s="46"/>
      <c r="CC39" s="104"/>
      <c r="CD39" s="60"/>
      <c r="CE39" s="104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</row>
    <row r="40" spans="1:101" ht="18.75" customHeight="1" thickBot="1" x14ac:dyDescent="0.25">
      <c r="A40" s="60"/>
      <c r="B40" s="60"/>
      <c r="C40" s="136" t="str">
        <f>IF(G39="","",IF(AR39=TRUE,"Achtung: Fehler in Tabelle!",""))</f>
        <v/>
      </c>
      <c r="D40" s="60"/>
      <c r="E40" s="85"/>
      <c r="F40" s="60"/>
      <c r="G40" s="85"/>
      <c r="H40" s="60"/>
      <c r="I40" s="60"/>
      <c r="J40" s="60"/>
      <c r="K40" s="60"/>
      <c r="L40" s="60"/>
      <c r="M40" s="60">
        <f t="shared" ref="M40:X40" si="11">SUM(M34:M39)</f>
        <v>0</v>
      </c>
      <c r="N40" s="60">
        <f t="shared" si="11"/>
        <v>0</v>
      </c>
      <c r="O40" s="60">
        <f t="shared" si="11"/>
        <v>0</v>
      </c>
      <c r="P40" s="60">
        <f t="shared" si="11"/>
        <v>0</v>
      </c>
      <c r="Q40" s="60">
        <f t="shared" si="11"/>
        <v>0</v>
      </c>
      <c r="R40" s="60">
        <f t="shared" si="11"/>
        <v>0</v>
      </c>
      <c r="S40" s="60">
        <f t="shared" si="11"/>
        <v>0</v>
      </c>
      <c r="T40" s="60">
        <f t="shared" si="11"/>
        <v>0</v>
      </c>
      <c r="U40" s="60">
        <f t="shared" si="11"/>
        <v>0</v>
      </c>
      <c r="V40" s="60">
        <f t="shared" si="11"/>
        <v>0</v>
      </c>
      <c r="W40" s="60">
        <f t="shared" si="11"/>
        <v>0</v>
      </c>
      <c r="X40" s="60">
        <f t="shared" si="11"/>
        <v>0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160">
        <f>SUM(BP34:BP39)</f>
        <v>0</v>
      </c>
      <c r="BQ40" s="60"/>
      <c r="BR40" s="87"/>
      <c r="BS40" s="55" t="s">
        <v>128</v>
      </c>
      <c r="BT40" s="44" t="str">
        <f>IF(G94="","",BB89)</f>
        <v/>
      </c>
      <c r="BU40" s="46"/>
      <c r="BV40" s="104"/>
      <c r="BW40" s="60"/>
      <c r="BX40" s="104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</row>
    <row r="41" spans="1:101" ht="18.75" customHeight="1" thickBot="1" x14ac:dyDescent="0.25">
      <c r="A41" s="60"/>
      <c r="B41" s="60"/>
      <c r="C41" s="60"/>
      <c r="D41" s="60"/>
      <c r="E41" s="85"/>
      <c r="F41" s="60"/>
      <c r="G41" s="85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138"/>
      <c r="BQ41" s="60"/>
      <c r="BR41" s="87"/>
      <c r="BS41" s="25" t="s">
        <v>129</v>
      </c>
      <c r="BT41" s="44" t="str">
        <f>IF(G83="","",BB79)</f>
        <v/>
      </c>
      <c r="BU41" s="46"/>
      <c r="BV41" s="104"/>
      <c r="BW41" s="60"/>
      <c r="BX41" s="104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</row>
    <row r="42" spans="1:101" ht="18.75" customHeight="1" thickBot="1" x14ac:dyDescent="0.3">
      <c r="A42" s="60"/>
      <c r="B42" s="60"/>
      <c r="C42" s="89"/>
      <c r="D42" s="60"/>
      <c r="E42" s="85"/>
      <c r="F42" s="60"/>
      <c r="G42" s="85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89"/>
      <c r="BC42" s="60"/>
      <c r="BD42" s="90"/>
      <c r="BE42" s="60"/>
      <c r="BF42" s="61"/>
      <c r="BG42" s="60"/>
      <c r="BH42" s="60"/>
      <c r="BI42" s="60"/>
      <c r="BJ42" s="60"/>
      <c r="BK42" s="60"/>
      <c r="BL42" s="60"/>
      <c r="BM42" s="60"/>
      <c r="BN42" s="60"/>
      <c r="BO42" s="60"/>
      <c r="BP42" s="138"/>
      <c r="BQ42" s="60"/>
      <c r="BR42" s="87"/>
      <c r="BS42" s="94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</row>
    <row r="43" spans="1:101" ht="18.75" customHeight="1" thickBot="1" x14ac:dyDescent="0.3">
      <c r="A43" s="60"/>
      <c r="B43" s="60"/>
      <c r="C43" s="88" t="s">
        <v>74</v>
      </c>
      <c r="D43" s="60"/>
      <c r="E43" s="85"/>
      <c r="F43" s="60"/>
      <c r="G43" s="85"/>
      <c r="H43" s="60"/>
      <c r="I43" s="60"/>
      <c r="J43" s="60"/>
      <c r="K43" s="60"/>
      <c r="L43" s="60"/>
      <c r="M43" s="60" t="s">
        <v>4</v>
      </c>
      <c r="N43" s="60"/>
      <c r="O43" s="60"/>
      <c r="P43" s="60"/>
      <c r="Q43" s="60" t="s">
        <v>6</v>
      </c>
      <c r="R43" s="60"/>
      <c r="S43" s="60"/>
      <c r="T43" s="60"/>
      <c r="U43" s="60" t="s">
        <v>7</v>
      </c>
      <c r="V43" s="60"/>
      <c r="W43" s="60"/>
      <c r="X43" s="60"/>
      <c r="Y43" s="60"/>
      <c r="Z43" s="60" t="s">
        <v>4</v>
      </c>
      <c r="AA43" s="60" t="s">
        <v>5</v>
      </c>
      <c r="AB43" s="60"/>
      <c r="AC43" s="60"/>
      <c r="AD43" s="60" t="s">
        <v>9</v>
      </c>
      <c r="AE43" s="60"/>
      <c r="AF43" s="60"/>
      <c r="AG43" s="60"/>
      <c r="AH43" s="60" t="s">
        <v>32</v>
      </c>
      <c r="AI43" s="60"/>
      <c r="AJ43" s="60"/>
      <c r="AK43" s="60"/>
      <c r="AL43" s="60"/>
      <c r="AM43" s="60"/>
      <c r="AN43" s="60" t="s">
        <v>35</v>
      </c>
      <c r="AO43" s="60"/>
      <c r="AP43" s="60"/>
      <c r="AQ43" s="60"/>
      <c r="AR43" s="60"/>
      <c r="AS43" s="60" t="s">
        <v>33</v>
      </c>
      <c r="AT43" s="60"/>
      <c r="AU43" s="60"/>
      <c r="AV43" s="60"/>
      <c r="AW43" s="60"/>
      <c r="AX43" s="60"/>
      <c r="AY43" s="60"/>
      <c r="AZ43" s="60"/>
      <c r="BA43" s="60"/>
      <c r="BB43" s="89" t="s">
        <v>10</v>
      </c>
      <c r="BC43" s="60"/>
      <c r="BD43" s="90" t="s">
        <v>4</v>
      </c>
      <c r="BE43" s="60"/>
      <c r="BF43" s="61" t="s">
        <v>5</v>
      </c>
      <c r="BG43" s="60"/>
      <c r="BH43" s="60"/>
      <c r="BI43" s="85"/>
      <c r="BJ43" s="60"/>
      <c r="BK43" s="60"/>
      <c r="BL43" s="60"/>
      <c r="BM43" s="60"/>
      <c r="BN43" s="60"/>
      <c r="BO43" s="60"/>
      <c r="BP43" s="138"/>
      <c r="BQ43" s="85"/>
      <c r="BR43" s="139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</row>
    <row r="44" spans="1:101" ht="18.75" customHeight="1" thickBot="1" x14ac:dyDescent="0.25">
      <c r="A44" s="60"/>
      <c r="B44" s="60"/>
      <c r="C44" s="60"/>
      <c r="D44" s="60"/>
      <c r="E44" s="85"/>
      <c r="F44" s="60"/>
      <c r="G44" s="85"/>
      <c r="H44" s="60"/>
      <c r="I44" s="60"/>
      <c r="J44" s="60"/>
      <c r="K44" s="60"/>
      <c r="L44" s="60"/>
      <c r="M44" s="60" t="s">
        <v>0</v>
      </c>
      <c r="N44" s="60" t="s">
        <v>1</v>
      </c>
      <c r="O44" s="60" t="s">
        <v>2</v>
      </c>
      <c r="P44" s="60" t="s">
        <v>3</v>
      </c>
      <c r="Q44" s="60" t="s">
        <v>0</v>
      </c>
      <c r="R44" s="60" t="s">
        <v>1</v>
      </c>
      <c r="S44" s="60" t="s">
        <v>2</v>
      </c>
      <c r="T44" s="60" t="s">
        <v>3</v>
      </c>
      <c r="U44" s="60" t="s">
        <v>0</v>
      </c>
      <c r="V44" s="60" t="s">
        <v>1</v>
      </c>
      <c r="W44" s="60" t="s">
        <v>2</v>
      </c>
      <c r="X44" s="60" t="s">
        <v>3</v>
      </c>
      <c r="Y44" s="60"/>
      <c r="Z44" s="60" t="s">
        <v>8</v>
      </c>
      <c r="AA44" s="60"/>
      <c r="AB44" s="60"/>
      <c r="AC44" s="60"/>
      <c r="AD44" s="60"/>
      <c r="AE44" s="60"/>
      <c r="AF44" s="60"/>
      <c r="AG44" s="60"/>
      <c r="AH44" s="60" t="s">
        <v>31</v>
      </c>
      <c r="AI44" s="60"/>
      <c r="AJ44" s="60"/>
      <c r="AK44" s="60"/>
      <c r="AL44" s="60"/>
      <c r="AM44" s="60"/>
      <c r="AN44" s="60" t="str">
        <f>AI45</f>
        <v>Uruguay</v>
      </c>
      <c r="AO44" s="60" t="str">
        <f>AI46</f>
        <v>Costa Rica</v>
      </c>
      <c r="AP44" s="60" t="str">
        <f>AI47</f>
        <v>England</v>
      </c>
      <c r="AQ44" s="60" t="str">
        <f>AI48</f>
        <v>Italien</v>
      </c>
      <c r="AR44" s="60"/>
      <c r="AS44" s="60" t="s">
        <v>31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85"/>
      <c r="BJ44" s="85"/>
      <c r="BK44" s="85"/>
      <c r="BL44" s="85"/>
      <c r="BM44" s="85"/>
      <c r="BN44" s="85"/>
      <c r="BO44" s="85"/>
      <c r="BP44" s="137"/>
      <c r="BQ44" s="85"/>
      <c r="BR44" s="141"/>
      <c r="BS44" s="359" t="s">
        <v>165</v>
      </c>
      <c r="BT44" s="360"/>
      <c r="BU44" s="361"/>
      <c r="BV44" s="362"/>
      <c r="BW44" s="156"/>
      <c r="BX44" s="351" t="s">
        <v>152</v>
      </c>
      <c r="BY44" s="351" t="s">
        <v>153</v>
      </c>
      <c r="BZ44" s="352"/>
      <c r="CA44" s="156"/>
      <c r="CB44" s="155"/>
      <c r="CC44" s="155"/>
      <c r="CD44" s="155"/>
      <c r="CE44" s="351" t="s">
        <v>155</v>
      </c>
      <c r="CF44" s="351" t="s">
        <v>156</v>
      </c>
      <c r="CG44" s="155"/>
      <c r="CH44" s="155"/>
      <c r="CI44" s="155"/>
      <c r="CJ44" s="351" t="s">
        <v>158</v>
      </c>
      <c r="CK44" s="155"/>
      <c r="CL44" s="155"/>
      <c r="CM44" s="155"/>
      <c r="CN44" s="155"/>
      <c r="CO44" s="351" t="s">
        <v>159</v>
      </c>
      <c r="CP44" s="155"/>
      <c r="CQ44" s="155"/>
      <c r="CR44" s="155"/>
      <c r="CS44" s="351" t="s">
        <v>146</v>
      </c>
      <c r="CT44" s="155"/>
      <c r="CU44" s="134"/>
      <c r="CV44" s="134"/>
      <c r="CW44" s="134"/>
    </row>
    <row r="45" spans="1:101" ht="18.75" customHeight="1" thickBot="1" x14ac:dyDescent="0.3">
      <c r="A45" s="60"/>
      <c r="B45" s="60"/>
      <c r="C45" s="75" t="str">
        <f>Spielplan!$C$45</f>
        <v>Uruguay</v>
      </c>
      <c r="D45" s="76"/>
      <c r="E45" s="104"/>
      <c r="F45" s="93"/>
      <c r="G45" s="104"/>
      <c r="H45" s="75" t="str">
        <f>Spielplan!$H$45</f>
        <v>Costa Rica</v>
      </c>
      <c r="I45" s="76"/>
      <c r="J45" s="60"/>
      <c r="K45" s="60" t="s">
        <v>85</v>
      </c>
      <c r="L45" s="60">
        <f t="shared" ref="L45:L50" si="12">IF(E45-G45&gt;0,1,IF(G45=E45,0,-1))</f>
        <v>0</v>
      </c>
      <c r="M45" s="60">
        <f>IF($E45="",0,IF($E45&gt;$G45,3,IF($E45=G45,1,0)))</f>
        <v>0</v>
      </c>
      <c r="N45" s="60">
        <f>IF($G45="",0,IF($E45&gt;$G45,0,IF($E45=G45,1,3)))</f>
        <v>0</v>
      </c>
      <c r="O45" s="60"/>
      <c r="P45" s="60"/>
      <c r="Q45" s="60">
        <f>E45</f>
        <v>0</v>
      </c>
      <c r="R45" s="60">
        <f>G45</f>
        <v>0</v>
      </c>
      <c r="S45" s="60"/>
      <c r="T45" s="60"/>
      <c r="U45" s="60">
        <f>G45</f>
        <v>0</v>
      </c>
      <c r="V45" s="60">
        <f>E45</f>
        <v>0</v>
      </c>
      <c r="W45" s="60"/>
      <c r="X45" s="60"/>
      <c r="Y45" s="60"/>
      <c r="Z45" s="60">
        <f>M51</f>
        <v>0</v>
      </c>
      <c r="AA45" s="60">
        <f>Q51</f>
        <v>0</v>
      </c>
      <c r="AB45" s="60">
        <f>U51</f>
        <v>0</v>
      </c>
      <c r="AC45" s="60">
        <f>AA45-AB45</f>
        <v>0</v>
      </c>
      <c r="AD45" s="60">
        <f>IF(Z45&gt;Z46,-1,0)</f>
        <v>0</v>
      </c>
      <c r="AE45" s="60">
        <f>IF(Z45&gt;Z47,-1,0)</f>
        <v>0</v>
      </c>
      <c r="AF45" s="60">
        <f>IF(Z45&gt;Z48,-1,0)</f>
        <v>0</v>
      </c>
      <c r="AG45" s="60">
        <f>10000-(AJ45*1000+AM45*100+AK45*10)</f>
        <v>10000</v>
      </c>
      <c r="AH45" s="90">
        <f>RANK(AG45,AG45:AG48,1)</f>
        <v>1</v>
      </c>
      <c r="AI45" s="60" t="str">
        <f>C45</f>
        <v>Uruguay</v>
      </c>
      <c r="AJ45" s="60">
        <f t="shared" ref="AJ45:AL48" si="13">Z45</f>
        <v>0</v>
      </c>
      <c r="AK45" s="60">
        <f t="shared" si="13"/>
        <v>0</v>
      </c>
      <c r="AL45" s="60">
        <f t="shared" si="13"/>
        <v>0</v>
      </c>
      <c r="AM45" s="60">
        <f>AK45-AL45</f>
        <v>0</v>
      </c>
      <c r="AN45" s="187"/>
      <c r="AO45" s="187">
        <f>IF(AG46=AG45,IF(G45&gt;E45,AG46-0.1,AG46),AG46)</f>
        <v>10000</v>
      </c>
      <c r="AP45" s="187">
        <f>IF(AG47=AG45,IF(G47&gt;E47,AG47-0.1,AG47),AG47)</f>
        <v>10000</v>
      </c>
      <c r="AQ45" s="187">
        <f>IF(AG48=AG45,IF(G49&gt;E49,AG48-0.1,AG48),AG48)</f>
        <v>10000</v>
      </c>
      <c r="AR45" s="187">
        <f>AN49</f>
        <v>30000</v>
      </c>
      <c r="AS45" s="90">
        <f>RANK(AR45,AR45:AR48,1)</f>
        <v>1</v>
      </c>
      <c r="AT45" s="60" t="str">
        <f t="shared" ref="AT45:AW48" si="14">AI45</f>
        <v>Uruguay</v>
      </c>
      <c r="AU45" s="60">
        <f t="shared" si="14"/>
        <v>0</v>
      </c>
      <c r="AV45" s="60">
        <f t="shared" si="14"/>
        <v>0</v>
      </c>
      <c r="AW45" s="60">
        <f t="shared" si="14"/>
        <v>0</v>
      </c>
      <c r="AX45" s="60"/>
      <c r="AY45" s="60"/>
      <c r="AZ45" s="60"/>
      <c r="BA45" s="77">
        <v>1</v>
      </c>
      <c r="BB45" s="75" t="str">
        <f>VLOOKUP(1,AS45:AT48,2,FALSE)</f>
        <v>Uruguay</v>
      </c>
      <c r="BC45" s="76"/>
      <c r="BD45" s="78">
        <f>VLOOKUP(1,AS45:AW48,3,FALSE)</f>
        <v>0</v>
      </c>
      <c r="BE45" s="79">
        <f>VLOOKUP(1,AS45:AW48,4,FALSE)</f>
        <v>0</v>
      </c>
      <c r="BF45" s="93" t="s">
        <v>12</v>
      </c>
      <c r="BG45" s="79">
        <f>VLOOKUP(1,AS45:AW48,5,FALSE)</f>
        <v>0</v>
      </c>
      <c r="BH45" s="80" t="s">
        <v>24</v>
      </c>
      <c r="BI45" s="85"/>
      <c r="BJ45" s="85">
        <f>IF(E45&gt;G45,IF(Spielplan!E45&gt;Spielplan!G45,Punktemodus!$B$3,0),0)</f>
        <v>0</v>
      </c>
      <c r="BK45" s="85">
        <f>IF(E45=G45,IF(Spielplan!E45=Spielplan!G45,Punktemodus!$B$3,0),0)</f>
        <v>10</v>
      </c>
      <c r="BL45" s="85">
        <f>IF(E45&lt;G45,IF(Spielplan!E45&lt;Spielplan!G45,Punktemodus!$B$3,0),0)</f>
        <v>0</v>
      </c>
      <c r="BM45" s="85">
        <f>IF(E45=Spielplan!E45,IF(G45=Spielplan!G45,Punktemodus!$B$5,0),0)</f>
        <v>3</v>
      </c>
      <c r="BN45" s="85">
        <f>IF(E45=Spielplan!E45,Punktemodus!$B$7,0)</f>
        <v>1</v>
      </c>
      <c r="BO45" s="85">
        <f>IF(G45=Spielplan!G45,Punktemodus!$B$7,0)</f>
        <v>1</v>
      </c>
      <c r="BP45" s="137">
        <f>IF(Spielplan!E45="",0,SUM(BJ45:BO45))</f>
        <v>0</v>
      </c>
      <c r="BQ45" s="85"/>
      <c r="BR45" s="141"/>
      <c r="BS45" s="363"/>
      <c r="BT45" s="364"/>
      <c r="BU45" s="365"/>
      <c r="BV45" s="366"/>
      <c r="BW45" s="156"/>
      <c r="BX45" s="351"/>
      <c r="BY45" s="351"/>
      <c r="BZ45" s="352"/>
      <c r="CA45" s="156"/>
      <c r="CB45" s="155"/>
      <c r="CC45" s="155"/>
      <c r="CD45" s="155"/>
      <c r="CE45" s="351"/>
      <c r="CF45" s="351"/>
      <c r="CG45" s="155"/>
      <c r="CH45" s="155"/>
      <c r="CI45" s="155"/>
      <c r="CJ45" s="351"/>
      <c r="CK45" s="155"/>
      <c r="CL45" s="155"/>
      <c r="CM45" s="155"/>
      <c r="CN45" s="155"/>
      <c r="CO45" s="351"/>
      <c r="CP45" s="155"/>
      <c r="CQ45" s="155"/>
      <c r="CR45" s="155"/>
      <c r="CS45" s="351"/>
      <c r="CT45" s="155"/>
      <c r="CU45" s="134"/>
      <c r="CV45" s="134"/>
      <c r="CW45" s="134"/>
    </row>
    <row r="46" spans="1:101" ht="18.75" customHeight="1" thickBot="1" x14ac:dyDescent="0.3">
      <c r="A46" s="60"/>
      <c r="B46" s="60"/>
      <c r="C46" s="48" t="str">
        <f>Spielplan!$C$46</f>
        <v>England</v>
      </c>
      <c r="D46" s="49"/>
      <c r="E46" s="104"/>
      <c r="F46" s="93"/>
      <c r="G46" s="104"/>
      <c r="H46" s="48" t="str">
        <f>Spielplan!$H$46</f>
        <v>Italien</v>
      </c>
      <c r="I46" s="49"/>
      <c r="J46" s="60"/>
      <c r="K46" s="60" t="s">
        <v>86</v>
      </c>
      <c r="L46" s="60">
        <f t="shared" si="12"/>
        <v>0</v>
      </c>
      <c r="M46" s="60"/>
      <c r="N46" s="60"/>
      <c r="O46" s="60">
        <f>IF($E46="",0,IF($E46&gt;$G46,3,IF($E46=$G46,1,0)))</f>
        <v>0</v>
      </c>
      <c r="P46" s="60">
        <f>IF($G46="",0,IF($E46&gt;$G46,0,IF($E46=$G46,1,3)))</f>
        <v>0</v>
      </c>
      <c r="Q46" s="60"/>
      <c r="R46" s="60"/>
      <c r="S46" s="60">
        <f>E46</f>
        <v>0</v>
      </c>
      <c r="T46" s="60">
        <f>G46</f>
        <v>0</v>
      </c>
      <c r="U46" s="60"/>
      <c r="V46" s="60"/>
      <c r="W46" s="60">
        <f>G46</f>
        <v>0</v>
      </c>
      <c r="X46" s="60">
        <f>E46</f>
        <v>0</v>
      </c>
      <c r="Y46" s="60"/>
      <c r="Z46" s="60">
        <f>N51</f>
        <v>0</v>
      </c>
      <c r="AA46" s="60">
        <f>R51</f>
        <v>0</v>
      </c>
      <c r="AB46" s="60">
        <f>V51</f>
        <v>0</v>
      </c>
      <c r="AC46" s="60">
        <f>AA46-AB46</f>
        <v>0</v>
      </c>
      <c r="AD46" s="60">
        <f>IF(Z46&gt;Z45,-1,0)</f>
        <v>0</v>
      </c>
      <c r="AE46" s="60">
        <f>IF(Z46&gt;Z47,-1,0)</f>
        <v>0</v>
      </c>
      <c r="AF46" s="60">
        <f>IF(Z46&gt;Z48,-1,0)</f>
        <v>0</v>
      </c>
      <c r="AG46" s="60">
        <f>10000-(AJ46*1000+AM46*100+AK46*10)</f>
        <v>10000</v>
      </c>
      <c r="AH46" s="90">
        <f>RANK(AG46,AG45:AG48,1)</f>
        <v>1</v>
      </c>
      <c r="AI46" s="60" t="str">
        <f>H45</f>
        <v>Costa Rica</v>
      </c>
      <c r="AJ46" s="60">
        <f t="shared" si="13"/>
        <v>0</v>
      </c>
      <c r="AK46" s="60">
        <f t="shared" si="13"/>
        <v>0</v>
      </c>
      <c r="AL46" s="60">
        <f t="shared" si="13"/>
        <v>0</v>
      </c>
      <c r="AM46" s="60">
        <f>AK46-AL46</f>
        <v>0</v>
      </c>
      <c r="AN46" s="187">
        <f>IF(AG45=AG46,IF(E45&gt;G45,AG45-0.1,AG45),AG45)</f>
        <v>10000</v>
      </c>
      <c r="AO46" s="187"/>
      <c r="AP46" s="187">
        <f>IF(AG47=AG46,IF(G50&gt;E50,AG47-0.1,AG47),AG47)</f>
        <v>10000</v>
      </c>
      <c r="AQ46" s="187">
        <f>IF(AG48=AG46,IF(G48&gt;E48,AG48-0.1,AG48),AG48)</f>
        <v>10000</v>
      </c>
      <c r="AR46" s="187">
        <f>AO49</f>
        <v>30000</v>
      </c>
      <c r="AS46" s="90">
        <f>RANK(AR46,AR45:AR48,1)</f>
        <v>1</v>
      </c>
      <c r="AT46" s="60" t="str">
        <f t="shared" si="14"/>
        <v>Costa Rica</v>
      </c>
      <c r="AU46" s="60">
        <f t="shared" si="14"/>
        <v>0</v>
      </c>
      <c r="AV46" s="60">
        <f t="shared" si="14"/>
        <v>0</v>
      </c>
      <c r="AW46" s="60">
        <f t="shared" si="14"/>
        <v>0</v>
      </c>
      <c r="AX46" s="60"/>
      <c r="AY46" s="60"/>
      <c r="AZ46" s="60"/>
      <c r="BA46" s="50">
        <v>2</v>
      </c>
      <c r="BB46" s="48" t="e">
        <f>VLOOKUP(2,AS45:AT48,2,FALSE)</f>
        <v>#N/A</v>
      </c>
      <c r="BC46" s="49"/>
      <c r="BD46" s="51" t="e">
        <f>VLOOKUP(2,AS45:AW48,3,FALSE)</f>
        <v>#N/A</v>
      </c>
      <c r="BE46" s="52" t="e">
        <f>VLOOKUP(2,AS45:AW48,4,FALSE)</f>
        <v>#N/A</v>
      </c>
      <c r="BF46" s="93" t="s">
        <v>12</v>
      </c>
      <c r="BG46" s="52" t="e">
        <f>VLOOKUP(2,AS45:AW48,5,FALSE)</f>
        <v>#N/A</v>
      </c>
      <c r="BH46" s="81" t="s">
        <v>25</v>
      </c>
      <c r="BI46" s="85"/>
      <c r="BJ46" s="85">
        <f>IF(E46&gt;G46,IF(Spielplan!E46&gt;Spielplan!G46,Punktemodus!$B$3,0),0)</f>
        <v>0</v>
      </c>
      <c r="BK46" s="85">
        <f>IF(E46=G46,IF(Spielplan!E46=Spielplan!G46,Punktemodus!$B$3,0),0)</f>
        <v>10</v>
      </c>
      <c r="BL46" s="85">
        <f>IF(E46&lt;G46,IF(Spielplan!E46&lt;Spielplan!G46,Punktemodus!$B$3,0),0)</f>
        <v>0</v>
      </c>
      <c r="BM46" s="85">
        <f>IF(E46=Spielplan!E46,IF(G46=Spielplan!G46,Punktemodus!$B$5,0),0)</f>
        <v>3</v>
      </c>
      <c r="BN46" s="85">
        <f>IF(E46=Spielplan!E46,Punktemodus!$B$7,0)</f>
        <v>1</v>
      </c>
      <c r="BO46" s="85">
        <f>IF(G46=Spielplan!G46,Punktemodus!$B$7,0)</f>
        <v>1</v>
      </c>
      <c r="BP46" s="137">
        <f>IF(Spielplan!E46="",0,SUM(BJ46:BO46))</f>
        <v>0</v>
      </c>
      <c r="BQ46" s="85"/>
      <c r="BR46" s="141"/>
      <c r="BS46" s="142"/>
      <c r="BT46" s="155"/>
      <c r="BU46" s="154" t="s">
        <v>120</v>
      </c>
      <c r="BV46" s="155"/>
      <c r="BW46" s="155"/>
      <c r="BX46" s="351"/>
      <c r="BY46" s="351"/>
      <c r="BZ46" s="352"/>
      <c r="CA46" s="155"/>
      <c r="CB46" s="155"/>
      <c r="CC46" s="155"/>
      <c r="CD46" s="155"/>
      <c r="CE46" s="351"/>
      <c r="CF46" s="351"/>
      <c r="CG46" s="155"/>
      <c r="CH46" s="155"/>
      <c r="CI46" s="155"/>
      <c r="CJ46" s="351"/>
      <c r="CK46" s="155"/>
      <c r="CL46" s="155"/>
      <c r="CM46" s="155"/>
      <c r="CN46" s="155"/>
      <c r="CO46" s="351"/>
      <c r="CP46" s="155"/>
      <c r="CQ46" s="155"/>
      <c r="CR46" s="155"/>
      <c r="CS46" s="351"/>
      <c r="CT46" s="155"/>
      <c r="CU46" s="134"/>
      <c r="CV46" s="134"/>
      <c r="CW46" s="134"/>
    </row>
    <row r="47" spans="1:101" ht="18.75" customHeight="1" thickBot="1" x14ac:dyDescent="0.3">
      <c r="A47" s="60"/>
      <c r="B47" s="60"/>
      <c r="C47" s="75" t="str">
        <f>C45</f>
        <v>Uruguay</v>
      </c>
      <c r="D47" s="76"/>
      <c r="E47" s="104"/>
      <c r="F47" s="93"/>
      <c r="G47" s="104"/>
      <c r="H47" s="75" t="str">
        <f>C46</f>
        <v>England</v>
      </c>
      <c r="I47" s="76"/>
      <c r="J47" s="60"/>
      <c r="K47" s="60" t="s">
        <v>87</v>
      </c>
      <c r="L47" s="60">
        <f t="shared" si="12"/>
        <v>0</v>
      </c>
      <c r="M47" s="60">
        <f>IF($E47="",0,IF($E47&gt;$G47,3,IF($E47=G47,1,0)))</f>
        <v>0</v>
      </c>
      <c r="N47" s="60"/>
      <c r="O47" s="60">
        <f>IF($G47="",0,IF($E47&gt;$G47,0,IF($E47=$G47,1,3)))</f>
        <v>0</v>
      </c>
      <c r="P47" s="60"/>
      <c r="Q47" s="60">
        <f>E47</f>
        <v>0</v>
      </c>
      <c r="R47" s="60"/>
      <c r="S47" s="60">
        <f>G47</f>
        <v>0</v>
      </c>
      <c r="T47" s="60"/>
      <c r="U47" s="60">
        <f>G47</f>
        <v>0</v>
      </c>
      <c r="V47" s="60"/>
      <c r="W47" s="60">
        <f>E47</f>
        <v>0</v>
      </c>
      <c r="X47" s="60"/>
      <c r="Y47" s="60"/>
      <c r="Z47" s="60">
        <f>O51</f>
        <v>0</v>
      </c>
      <c r="AA47" s="60">
        <f>S51</f>
        <v>0</v>
      </c>
      <c r="AB47" s="60">
        <f>W51</f>
        <v>0</v>
      </c>
      <c r="AC47" s="60">
        <f>AA47-AB47</f>
        <v>0</v>
      </c>
      <c r="AD47" s="60">
        <f>IF(Z47&gt;Z45,-1,0)</f>
        <v>0</v>
      </c>
      <c r="AE47" s="60">
        <f>IF(Z47&gt;Z46,-1,0)</f>
        <v>0</v>
      </c>
      <c r="AF47" s="60">
        <f>IF(Z47&gt;Z48,-1,0)</f>
        <v>0</v>
      </c>
      <c r="AG47" s="60">
        <f>10000-(AJ47*1000+AM47*100+AK47*10)</f>
        <v>10000</v>
      </c>
      <c r="AH47" s="90">
        <f>RANK(AG47,AG45:AG48,1)</f>
        <v>1</v>
      </c>
      <c r="AI47" s="60" t="str">
        <f>C46</f>
        <v>England</v>
      </c>
      <c r="AJ47" s="60">
        <f t="shared" si="13"/>
        <v>0</v>
      </c>
      <c r="AK47" s="60">
        <f t="shared" si="13"/>
        <v>0</v>
      </c>
      <c r="AL47" s="60">
        <f t="shared" si="13"/>
        <v>0</v>
      </c>
      <c r="AM47" s="60">
        <f>AK47-AL47</f>
        <v>0</v>
      </c>
      <c r="AN47" s="187">
        <f>IF(AG45=AG47,IF(E47&gt;G47,AG45-0.1,AG45),AG45)</f>
        <v>10000</v>
      </c>
      <c r="AO47" s="187">
        <f>IF(AG46=AG47,IF(E50&gt;G50,AG46-0.1,AG46),AG46)</f>
        <v>10000</v>
      </c>
      <c r="AP47" s="187"/>
      <c r="AQ47" s="187">
        <f>IF(AG48=AG47,IF(G46&gt;E46,AG48-0.1,AG48),AG48)</f>
        <v>10000</v>
      </c>
      <c r="AR47" s="187">
        <f>AP49</f>
        <v>30000</v>
      </c>
      <c r="AS47" s="90">
        <f>RANK(AR47,AR45:AR48,1)</f>
        <v>1</v>
      </c>
      <c r="AT47" s="60" t="str">
        <f t="shared" si="14"/>
        <v>England</v>
      </c>
      <c r="AU47" s="60">
        <f t="shared" si="14"/>
        <v>0</v>
      </c>
      <c r="AV47" s="60">
        <f t="shared" si="14"/>
        <v>0</v>
      </c>
      <c r="AW47" s="60">
        <f t="shared" si="14"/>
        <v>0</v>
      </c>
      <c r="AX47" s="60"/>
      <c r="AY47" s="60"/>
      <c r="AZ47" s="60"/>
      <c r="BA47" s="113">
        <v>3</v>
      </c>
      <c r="BB47" s="114" t="e">
        <f>VLOOKUP(3,AS45:AT48,2,FALSE)</f>
        <v>#N/A</v>
      </c>
      <c r="BC47" s="115"/>
      <c r="BD47" s="116" t="e">
        <f>VLOOKUP(3,AS45:AW48,3,FALSE)</f>
        <v>#N/A</v>
      </c>
      <c r="BE47" s="116" t="e">
        <f>VLOOKUP(3,AS45:AW48,4,FALSE)</f>
        <v>#N/A</v>
      </c>
      <c r="BF47" s="93" t="s">
        <v>12</v>
      </c>
      <c r="BG47" s="116" t="e">
        <f>VLOOKUP(3,AS45:AW48,5,FALSE)</f>
        <v>#N/A</v>
      </c>
      <c r="BH47" s="60"/>
      <c r="BI47" s="60"/>
      <c r="BJ47" s="85">
        <f>IF(E47&gt;G47,IF(Spielplan!E47&gt;Spielplan!G47,Punktemodus!$B$3,0),0)</f>
        <v>0</v>
      </c>
      <c r="BK47" s="85">
        <f>IF(E47=G47,IF(Spielplan!E47=Spielplan!G47,Punktemodus!$B$3,0),0)</f>
        <v>10</v>
      </c>
      <c r="BL47" s="85">
        <f>IF(E47&lt;G47,IF(Spielplan!E47&lt;Spielplan!G47,Punktemodus!$B$3,0),0)</f>
        <v>0</v>
      </c>
      <c r="BM47" s="85">
        <f>IF(E47=Spielplan!E47,IF(G47=Spielplan!G47,Punktemodus!$B$5,0),0)</f>
        <v>3</v>
      </c>
      <c r="BN47" s="85">
        <f>IF(E47=Spielplan!E47,Punktemodus!$B$7,0)</f>
        <v>1</v>
      </c>
      <c r="BO47" s="85">
        <f>IF(G47=Spielplan!G47,Punktemodus!$B$7,0)</f>
        <v>1</v>
      </c>
      <c r="BP47" s="137">
        <f>IF(Spielplan!E47="",0,SUM(BJ47:BO47))</f>
        <v>0</v>
      </c>
      <c r="BQ47" s="85"/>
      <c r="BR47" s="141"/>
      <c r="BS47" s="134"/>
      <c r="BT47" s="134"/>
      <c r="BU47" s="134"/>
      <c r="BV47" s="134"/>
      <c r="BW47" s="155"/>
      <c r="BX47" s="351"/>
      <c r="BY47" s="351"/>
      <c r="BZ47" s="352"/>
      <c r="CA47" s="155"/>
      <c r="CB47" s="155"/>
      <c r="CC47" s="155"/>
      <c r="CD47" s="155"/>
      <c r="CE47" s="351"/>
      <c r="CF47" s="351"/>
      <c r="CG47" s="155"/>
      <c r="CH47" s="155"/>
      <c r="CI47" s="155"/>
      <c r="CJ47" s="351"/>
      <c r="CK47" s="155"/>
      <c r="CL47" s="155"/>
      <c r="CM47" s="155"/>
      <c r="CN47" s="155"/>
      <c r="CO47" s="351"/>
      <c r="CP47" s="155"/>
      <c r="CQ47" s="155"/>
      <c r="CR47" s="155"/>
      <c r="CS47" s="351"/>
      <c r="CT47" s="155"/>
      <c r="CU47" s="134"/>
      <c r="CV47" s="134"/>
      <c r="CW47" s="134"/>
    </row>
    <row r="48" spans="1:101" ht="18.75" customHeight="1" thickBot="1" x14ac:dyDescent="0.3">
      <c r="A48" s="60"/>
      <c r="B48" s="60"/>
      <c r="C48" s="48" t="str">
        <f>H45</f>
        <v>Costa Rica</v>
      </c>
      <c r="D48" s="49"/>
      <c r="E48" s="104"/>
      <c r="F48" s="93"/>
      <c r="G48" s="104"/>
      <c r="H48" s="48" t="str">
        <f>H46</f>
        <v>Italien</v>
      </c>
      <c r="I48" s="49"/>
      <c r="J48" s="60"/>
      <c r="K48" s="60" t="s">
        <v>88</v>
      </c>
      <c r="L48" s="60">
        <f t="shared" si="12"/>
        <v>0</v>
      </c>
      <c r="M48" s="60"/>
      <c r="N48" s="60">
        <f>IF($E48="",0,IF($E48&gt;$G48,3,IF($E48=$G48,1,0)))</f>
        <v>0</v>
      </c>
      <c r="O48" s="60"/>
      <c r="P48" s="60">
        <f>IF($G48="",0,IF($E48&gt;$G48,0,IF($E48=$G48,1,3)))</f>
        <v>0</v>
      </c>
      <c r="Q48" s="60"/>
      <c r="R48" s="60">
        <f>E48</f>
        <v>0</v>
      </c>
      <c r="S48" s="60"/>
      <c r="T48" s="60">
        <f>G48</f>
        <v>0</v>
      </c>
      <c r="U48" s="60"/>
      <c r="V48" s="60">
        <f>G48</f>
        <v>0</v>
      </c>
      <c r="W48" s="60"/>
      <c r="X48" s="60">
        <f>E48</f>
        <v>0</v>
      </c>
      <c r="Y48" s="60"/>
      <c r="Z48" s="60">
        <f>P51</f>
        <v>0</v>
      </c>
      <c r="AA48" s="60">
        <f>T51</f>
        <v>0</v>
      </c>
      <c r="AB48" s="60">
        <f>X51</f>
        <v>0</v>
      </c>
      <c r="AC48" s="60">
        <f>AA48-AB48</f>
        <v>0</v>
      </c>
      <c r="AD48" s="60">
        <f>IF(Z48&gt;Z45,-1,0)</f>
        <v>0</v>
      </c>
      <c r="AE48" s="60">
        <f>IF(Z48&gt;Z46,-1,0)</f>
        <v>0</v>
      </c>
      <c r="AF48" s="60">
        <f>IF(Z48&gt;Z47,-1,0)</f>
        <v>0</v>
      </c>
      <c r="AG48" s="60">
        <f>10000-(AJ48*1000+AM48*100+AK48*10)</f>
        <v>10000</v>
      </c>
      <c r="AH48" s="90">
        <f>RANK(AG48,AG45:AG48,1)</f>
        <v>1</v>
      </c>
      <c r="AI48" s="60" t="str">
        <f>H46</f>
        <v>Italien</v>
      </c>
      <c r="AJ48" s="60">
        <f t="shared" si="13"/>
        <v>0</v>
      </c>
      <c r="AK48" s="60">
        <f t="shared" si="13"/>
        <v>0</v>
      </c>
      <c r="AL48" s="60">
        <f t="shared" si="13"/>
        <v>0</v>
      </c>
      <c r="AM48" s="60">
        <f>AK48-AL48</f>
        <v>0</v>
      </c>
      <c r="AN48" s="187">
        <f>IF(AG45=AG48,IF(E49&gt;G49,AG45-0.1,AG45),AG45)</f>
        <v>10000</v>
      </c>
      <c r="AO48" s="187">
        <f>IF(AG46=AG48,IF(E48&gt;G48,AG46-0.1,AG46),AG46)</f>
        <v>10000</v>
      </c>
      <c r="AP48" s="187">
        <f>IF(AG47=AG48,IF(E46&gt;G46,AG47-0.1,AG47),AG47)</f>
        <v>10000</v>
      </c>
      <c r="AQ48" s="187"/>
      <c r="AR48" s="187">
        <f>AQ49</f>
        <v>30000</v>
      </c>
      <c r="AS48" s="90">
        <f>RANK(AR48,AR45:AR48,1)</f>
        <v>1</v>
      </c>
      <c r="AT48" s="60" t="str">
        <f t="shared" si="14"/>
        <v>Italien</v>
      </c>
      <c r="AU48" s="60">
        <f t="shared" si="14"/>
        <v>0</v>
      </c>
      <c r="AV48" s="60">
        <f t="shared" si="14"/>
        <v>0</v>
      </c>
      <c r="AW48" s="60">
        <f t="shared" si="14"/>
        <v>0</v>
      </c>
      <c r="AX48" s="60"/>
      <c r="AY48" s="60"/>
      <c r="AZ48" s="60"/>
      <c r="BA48" s="113">
        <v>4</v>
      </c>
      <c r="BB48" s="114" t="e">
        <f>VLOOKUP(4,AS45:AT48,2,FALSE)</f>
        <v>#N/A</v>
      </c>
      <c r="BC48" s="115"/>
      <c r="BD48" s="116" t="e">
        <f>VLOOKUP(4,AS45:AW48,3,FALSE)</f>
        <v>#N/A</v>
      </c>
      <c r="BE48" s="116" t="e">
        <f>VLOOKUP(4,AS45:AW48,4,FALSE)</f>
        <v>#N/A</v>
      </c>
      <c r="BF48" s="93" t="s">
        <v>12</v>
      </c>
      <c r="BG48" s="116" t="e">
        <f>VLOOKUP(4,AS45:AW48,5,FALSE)</f>
        <v>#N/A</v>
      </c>
      <c r="BH48" s="60"/>
      <c r="BI48" s="60"/>
      <c r="BJ48" s="85">
        <f>IF(E48&gt;G48,IF(Spielplan!E48&gt;Spielplan!G48,Punktemodus!$B$3,0),0)</f>
        <v>0</v>
      </c>
      <c r="BK48" s="85">
        <f>IF(E48=G48,IF(Spielplan!E48=Spielplan!G48,Punktemodus!$B$3,0),0)</f>
        <v>10</v>
      </c>
      <c r="BL48" s="85">
        <f>IF(E48&lt;G48,IF(Spielplan!E48&lt;Spielplan!G48,Punktemodus!$B$3,0),0)</f>
        <v>0</v>
      </c>
      <c r="BM48" s="85">
        <f>IF(E48=Spielplan!E48,IF(G48=Spielplan!G48,Punktemodus!$B$5,0),0)</f>
        <v>3</v>
      </c>
      <c r="BN48" s="85">
        <f>IF(E48=Spielplan!E48,Punktemodus!$B$7,0)</f>
        <v>1</v>
      </c>
      <c r="BO48" s="85">
        <f>IF(G48=Spielplan!G48,Punktemodus!$B$7,0)</f>
        <v>1</v>
      </c>
      <c r="BP48" s="137">
        <f>IF(Spielplan!E48="",0,SUM(BJ48:BO48))</f>
        <v>0</v>
      </c>
      <c r="BQ48" s="85"/>
      <c r="BR48" s="141"/>
      <c r="BS48" s="143" t="s">
        <v>18</v>
      </c>
      <c r="BT48" s="144" t="str">
        <f>Spielplan!$BL$12</f>
        <v/>
      </c>
      <c r="BU48" s="145"/>
      <c r="BV48" s="146">
        <f>Spielplan!$BN$12</f>
        <v>0</v>
      </c>
      <c r="BW48" s="157"/>
      <c r="BX48" s="158">
        <f>IF(BT12=BT48,Punktemodus!$B$11,0)</f>
        <v>10</v>
      </c>
      <c r="BY48" s="158">
        <f>IF(BT48=BT29,Punktemodus!B13,0)</f>
        <v>5</v>
      </c>
      <c r="BZ48" s="142"/>
      <c r="CA48" s="155"/>
      <c r="CB48" s="154" t="s">
        <v>27</v>
      </c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34"/>
      <c r="CV48" s="134"/>
      <c r="CW48" s="134"/>
    </row>
    <row r="49" spans="1:101" ht="18.75" customHeight="1" thickBot="1" x14ac:dyDescent="0.3">
      <c r="A49" s="60"/>
      <c r="B49" s="60"/>
      <c r="C49" s="75" t="str">
        <f>C45</f>
        <v>Uruguay</v>
      </c>
      <c r="D49" s="76"/>
      <c r="E49" s="104"/>
      <c r="F49" s="93"/>
      <c r="G49" s="104"/>
      <c r="H49" s="75" t="str">
        <f>H46</f>
        <v>Italien</v>
      </c>
      <c r="I49" s="76"/>
      <c r="J49" s="60"/>
      <c r="K49" s="60" t="s">
        <v>89</v>
      </c>
      <c r="L49" s="60">
        <f t="shared" si="12"/>
        <v>0</v>
      </c>
      <c r="M49" s="60">
        <f>IF($E49="",0,IF($E49&gt;$G49,3,IF($E49=G49,1,0)))</f>
        <v>0</v>
      </c>
      <c r="N49" s="60"/>
      <c r="O49" s="60"/>
      <c r="P49" s="60">
        <f>IF($G49="",0,IF($E49&gt;$G49,0,IF($E49=$G49,1,3)))</f>
        <v>0</v>
      </c>
      <c r="Q49" s="60">
        <f>E49</f>
        <v>0</v>
      </c>
      <c r="R49" s="60"/>
      <c r="S49" s="60"/>
      <c r="T49" s="60">
        <f>G49</f>
        <v>0</v>
      </c>
      <c r="U49" s="60">
        <f>G49</f>
        <v>0</v>
      </c>
      <c r="V49" s="60"/>
      <c r="W49" s="60"/>
      <c r="X49" s="60">
        <f>E49</f>
        <v>0</v>
      </c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187">
        <f>SUM(AN45:AN48)</f>
        <v>30000</v>
      </c>
      <c r="AO49" s="187">
        <f>SUM(AO45:AO48)</f>
        <v>30000</v>
      </c>
      <c r="AP49" s="187">
        <f>SUM(AP45:AP48)</f>
        <v>30000</v>
      </c>
      <c r="AQ49" s="187">
        <f>SUM(AQ45:AQ48)</f>
        <v>30000</v>
      </c>
      <c r="AR49" s="187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85">
        <f>IF(E49&gt;G49,IF(Spielplan!E49&gt;Spielplan!G49,Punktemodus!$B$3,0),0)</f>
        <v>0</v>
      </c>
      <c r="BK49" s="85">
        <f>IF(E49=G49,IF(Spielplan!E49=Spielplan!G49,Punktemodus!$B$3,0),0)</f>
        <v>10</v>
      </c>
      <c r="BL49" s="85">
        <f>IF(E49&lt;G49,IF(Spielplan!E49&lt;Spielplan!G49,Punktemodus!$B$3,0),0)</f>
        <v>0</v>
      </c>
      <c r="BM49" s="85">
        <f>IF(E49=Spielplan!E49,IF(G49=Spielplan!G49,Punktemodus!$B$5,0),0)</f>
        <v>3</v>
      </c>
      <c r="BN49" s="85">
        <f>IF(E49=Spielplan!E49,Punktemodus!$B$7,0)</f>
        <v>1</v>
      </c>
      <c r="BO49" s="85">
        <f>IF(G49=Spielplan!G49,Punktemodus!$B$7,0)</f>
        <v>1</v>
      </c>
      <c r="BP49" s="137">
        <f>IF(Spielplan!E49="",0,SUM(BJ49:BO49))</f>
        <v>0</v>
      </c>
      <c r="BQ49" s="60"/>
      <c r="BR49" s="141"/>
      <c r="BS49" s="149" t="s">
        <v>21</v>
      </c>
      <c r="BT49" s="144" t="str">
        <f>Spielplan!$BL$13</f>
        <v/>
      </c>
      <c r="BU49" s="145"/>
      <c r="BV49" s="146">
        <f>Spielplan!$BN$13</f>
        <v>0</v>
      </c>
      <c r="BW49" s="155"/>
      <c r="BX49" s="158">
        <f>IF(BT13=BT49,Punktemodus!$B$11,0)</f>
        <v>10</v>
      </c>
      <c r="BY49" s="158">
        <f>IF(BT49=BT28,Punktemodus!B13,0)</f>
        <v>5</v>
      </c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34"/>
      <c r="CV49" s="134"/>
      <c r="CW49" s="134"/>
    </row>
    <row r="50" spans="1:101" ht="18.75" customHeight="1" thickBot="1" x14ac:dyDescent="0.3">
      <c r="A50" s="60"/>
      <c r="B50" s="60"/>
      <c r="C50" s="48" t="str">
        <f>H45</f>
        <v>Costa Rica</v>
      </c>
      <c r="D50" s="49"/>
      <c r="E50" s="104"/>
      <c r="F50" s="93"/>
      <c r="G50" s="104"/>
      <c r="H50" s="48" t="str">
        <f>C46</f>
        <v>England</v>
      </c>
      <c r="I50" s="49"/>
      <c r="J50" s="60"/>
      <c r="K50" s="60" t="s">
        <v>89</v>
      </c>
      <c r="L50" s="60">
        <f t="shared" si="12"/>
        <v>0</v>
      </c>
      <c r="M50" s="60"/>
      <c r="N50" s="60">
        <f>IF($E50="",0,IF($E50&gt;$G50,3,IF($E50=$G50,1,0)))</f>
        <v>0</v>
      </c>
      <c r="O50" s="60">
        <f>IF($G50="",0,IF($E50&gt;$G50,0,IF($E50=$G50,1,3)))</f>
        <v>0</v>
      </c>
      <c r="P50" s="60"/>
      <c r="Q50" s="60"/>
      <c r="R50" s="60">
        <f>E50</f>
        <v>0</v>
      </c>
      <c r="S50" s="60">
        <f>G50</f>
        <v>0</v>
      </c>
      <c r="T50" s="60"/>
      <c r="U50" s="60"/>
      <c r="V50" s="60">
        <f>G50</f>
        <v>0</v>
      </c>
      <c r="W50" s="60">
        <f>E50</f>
        <v>0</v>
      </c>
      <c r="X50" s="60"/>
      <c r="Y50" s="60"/>
      <c r="Z50" s="60" t="s">
        <v>30</v>
      </c>
      <c r="AA50" s="60"/>
      <c r="AB50" s="60"/>
      <c r="AC50" s="60"/>
      <c r="AD50" s="60"/>
      <c r="AE50" s="60"/>
      <c r="AF50" s="60"/>
      <c r="AG50" s="60" t="b">
        <f>OR(AG45=AG46,AG45=AG47,AG45=AG48,AG46=AG47,AG46=AG48,AG47=AG48)</f>
        <v>1</v>
      </c>
      <c r="AH50" s="60"/>
      <c r="AI50" s="60"/>
      <c r="AJ50" s="60"/>
      <c r="AK50" s="60"/>
      <c r="AL50" s="60"/>
      <c r="AM50" s="60"/>
      <c r="AN50" s="60"/>
      <c r="AO50" s="60" t="s">
        <v>34</v>
      </c>
      <c r="AP50" s="60"/>
      <c r="AQ50" s="60"/>
      <c r="AR50" s="60" t="b">
        <f>OR(AR45=AR46,AR45=AR47,AR45=AR48,AR46=AR47,AR46=AR48,AR47=AR48)</f>
        <v>1</v>
      </c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85">
        <f>IF(E50&gt;G50,IF(Spielplan!E50&gt;Spielplan!G50,Punktemodus!$B$3,0),0)</f>
        <v>0</v>
      </c>
      <c r="BK50" s="85">
        <f>IF(E50=G50,IF(Spielplan!E50=Spielplan!G50,Punktemodus!$B$3,0),0)</f>
        <v>10</v>
      </c>
      <c r="BL50" s="85">
        <f>IF(E50&lt;G50,IF(Spielplan!E50&lt;Spielplan!G50,Punktemodus!$B$3,0),0)</f>
        <v>0</v>
      </c>
      <c r="BM50" s="85">
        <f>IF(E50=Spielplan!E50,IF(G50=Spielplan!G50,Punktemodus!$B$5,0),0)</f>
        <v>3</v>
      </c>
      <c r="BN50" s="85">
        <f>IF(E50=Spielplan!E50,Punktemodus!$B$7,0)</f>
        <v>1</v>
      </c>
      <c r="BO50" s="85">
        <f>IF(G50=Spielplan!G50,Punktemodus!$B$7,0)</f>
        <v>1</v>
      </c>
      <c r="BP50" s="137">
        <f>IF(Spielplan!E50="",0,SUM(BJ50:BO50))</f>
        <v>0</v>
      </c>
      <c r="BQ50" s="60"/>
      <c r="BR50" s="141"/>
      <c r="BS50" s="150"/>
      <c r="BT50" s="134"/>
      <c r="BU50" s="134"/>
      <c r="BV50" s="151"/>
      <c r="BW50" s="157"/>
      <c r="BX50" s="158"/>
      <c r="BY50" s="158"/>
      <c r="BZ50" s="155"/>
      <c r="CA50" s="144" t="str">
        <f>Spielplan!$BS$14</f>
        <v/>
      </c>
      <c r="CB50" s="159"/>
      <c r="CC50" s="146">
        <f>Spielplan!$BU$14</f>
        <v>0</v>
      </c>
      <c r="CD50" s="157"/>
      <c r="CE50" s="155">
        <f>IF(CA50=CA14,Punktemodus!B15,0)</f>
        <v>20</v>
      </c>
      <c r="CF50" s="158">
        <f>IF(OR(CA50=$CA$15,CA50=$CA$22,CA50=$CA$23,CA50=$CA$30,CA50=$CA$31,CA50=$CA$38,CA50=$CA$39),Punktemodus!B17,0)</f>
        <v>10</v>
      </c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34"/>
      <c r="CV50" s="134"/>
      <c r="CW50" s="134"/>
    </row>
    <row r="51" spans="1:101" ht="18.75" customHeight="1" thickBot="1" x14ac:dyDescent="0.3">
      <c r="A51" s="60"/>
      <c r="B51" s="60"/>
      <c r="C51" s="136" t="str">
        <f>IF(G50="","",IF(AR50=TRUE,"Achtung: Fehler in Tabelle!",""))</f>
        <v/>
      </c>
      <c r="D51" s="60"/>
      <c r="E51" s="85"/>
      <c r="F51" s="60"/>
      <c r="G51" s="85"/>
      <c r="H51" s="60"/>
      <c r="I51" s="60"/>
      <c r="J51" s="60"/>
      <c r="K51" s="60"/>
      <c r="L51" s="60"/>
      <c r="M51" s="60">
        <f t="shared" ref="M51:X51" si="15">SUM(M45:M50)</f>
        <v>0</v>
      </c>
      <c r="N51" s="60">
        <f t="shared" si="15"/>
        <v>0</v>
      </c>
      <c r="O51" s="60">
        <f t="shared" si="15"/>
        <v>0</v>
      </c>
      <c r="P51" s="60">
        <f t="shared" si="15"/>
        <v>0</v>
      </c>
      <c r="Q51" s="60">
        <f t="shared" si="15"/>
        <v>0</v>
      </c>
      <c r="R51" s="60">
        <f t="shared" si="15"/>
        <v>0</v>
      </c>
      <c r="S51" s="60">
        <f t="shared" si="15"/>
        <v>0</v>
      </c>
      <c r="T51" s="60">
        <f t="shared" si="15"/>
        <v>0</v>
      </c>
      <c r="U51" s="60">
        <f t="shared" si="15"/>
        <v>0</v>
      </c>
      <c r="V51" s="60">
        <f t="shared" si="15"/>
        <v>0</v>
      </c>
      <c r="W51" s="60">
        <f t="shared" si="15"/>
        <v>0</v>
      </c>
      <c r="X51" s="60">
        <f t="shared" si="15"/>
        <v>0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160">
        <f>SUM(BP45:BP50)</f>
        <v>0</v>
      </c>
      <c r="BQ51" s="60"/>
      <c r="BR51" s="141"/>
      <c r="BS51" s="152"/>
      <c r="BT51" s="134"/>
      <c r="BU51" s="134"/>
      <c r="BV51" s="151"/>
      <c r="BW51" s="157"/>
      <c r="BX51" s="158"/>
      <c r="BY51" s="158"/>
      <c r="BZ51" s="155"/>
      <c r="CA51" s="144" t="str">
        <f>Spielplan!$BS$15</f>
        <v/>
      </c>
      <c r="CB51" s="159"/>
      <c r="CC51" s="146">
        <f>Spielplan!$BU$15</f>
        <v>0</v>
      </c>
      <c r="CD51" s="155"/>
      <c r="CE51" s="155">
        <f>IF(CA51=CA15,Punktemodus!B15,0)</f>
        <v>20</v>
      </c>
      <c r="CF51" s="158">
        <f>IF(OR(CA51=$CA$14,CA51=$CA$22,CA51=$CA$23,CA51=$CA$30,CA51=$CA$31,CA51=$CA$38,CA51=$CA$39),Punktemodus!B17,0)</f>
        <v>10</v>
      </c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34"/>
      <c r="CV51" s="134"/>
      <c r="CW51" s="134"/>
    </row>
    <row r="52" spans="1:101" ht="18.75" customHeight="1" thickBot="1" x14ac:dyDescent="0.3">
      <c r="A52" s="60"/>
      <c r="B52" s="60"/>
      <c r="C52" s="60"/>
      <c r="D52" s="60"/>
      <c r="E52" s="85"/>
      <c r="F52" s="60"/>
      <c r="G52" s="85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138"/>
      <c r="BQ52" s="60"/>
      <c r="BR52" s="141"/>
      <c r="BS52" s="153" t="s">
        <v>22</v>
      </c>
      <c r="BT52" s="144" t="str">
        <f>Spielplan!$BL$16</f>
        <v/>
      </c>
      <c r="BU52" s="145"/>
      <c r="BV52" s="146">
        <f>Spielplan!$BN$16</f>
        <v>0</v>
      </c>
      <c r="BW52" s="155"/>
      <c r="BX52" s="158">
        <f>IF(BT16=BT52,Punktemodus!$B$11,0)</f>
        <v>10</v>
      </c>
      <c r="BY52" s="158">
        <f>IF(BT52=BT33,Punktemodus!B13,0)</f>
        <v>5</v>
      </c>
      <c r="BZ52" s="155"/>
      <c r="CA52" s="155"/>
      <c r="CB52" s="155"/>
      <c r="CC52" s="155"/>
      <c r="CD52" s="155"/>
      <c r="CE52" s="155"/>
      <c r="CF52" s="154"/>
      <c r="CG52" s="154" t="s">
        <v>28</v>
      </c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34"/>
      <c r="CV52" s="134"/>
      <c r="CW52" s="134"/>
    </row>
    <row r="53" spans="1:101" ht="18.75" customHeight="1" thickBot="1" x14ac:dyDescent="0.25">
      <c r="A53" s="60"/>
      <c r="B53" s="60"/>
      <c r="C53" s="60"/>
      <c r="D53" s="60"/>
      <c r="E53" s="85"/>
      <c r="F53" s="60"/>
      <c r="G53" s="85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138"/>
      <c r="BQ53" s="60"/>
      <c r="BR53" s="141"/>
      <c r="BS53" s="149" t="s">
        <v>25</v>
      </c>
      <c r="BT53" s="144" t="str">
        <f>Spielplan!$BL$17</f>
        <v/>
      </c>
      <c r="BU53" s="145"/>
      <c r="BV53" s="146">
        <f>Spielplan!$BN$17</f>
        <v>0</v>
      </c>
      <c r="BW53" s="155"/>
      <c r="BX53" s="158">
        <f>IF(BT17=BT53,Punktemodus!$B$11,0)</f>
        <v>10</v>
      </c>
      <c r="BY53" s="158">
        <f>IF(BT53=BT32,Punktemodus!B13,0)</f>
        <v>5</v>
      </c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34"/>
      <c r="CV53" s="134"/>
      <c r="CW53" s="134"/>
    </row>
    <row r="54" spans="1:101" ht="18.75" customHeight="1" thickBot="1" x14ac:dyDescent="0.3">
      <c r="A54" s="60"/>
      <c r="B54" s="60"/>
      <c r="C54" s="88" t="s">
        <v>90</v>
      </c>
      <c r="D54" s="60"/>
      <c r="E54" s="85"/>
      <c r="F54" s="60"/>
      <c r="G54" s="85"/>
      <c r="H54" s="60"/>
      <c r="I54" s="60"/>
      <c r="J54" s="60"/>
      <c r="K54" s="60"/>
      <c r="L54" s="60"/>
      <c r="M54" s="60" t="s">
        <v>4</v>
      </c>
      <c r="N54" s="60"/>
      <c r="O54" s="60"/>
      <c r="P54" s="60"/>
      <c r="Q54" s="60" t="s">
        <v>6</v>
      </c>
      <c r="R54" s="60"/>
      <c r="S54" s="60"/>
      <c r="T54" s="60"/>
      <c r="U54" s="60" t="s">
        <v>7</v>
      </c>
      <c r="V54" s="60"/>
      <c r="W54" s="60"/>
      <c r="X54" s="60"/>
      <c r="Y54" s="60"/>
      <c r="Z54" s="60" t="s">
        <v>4</v>
      </c>
      <c r="AA54" s="60" t="s">
        <v>5</v>
      </c>
      <c r="AB54" s="60"/>
      <c r="AC54" s="60"/>
      <c r="AD54" s="60" t="s">
        <v>9</v>
      </c>
      <c r="AE54" s="60"/>
      <c r="AF54" s="60"/>
      <c r="AG54" s="60"/>
      <c r="AH54" s="60" t="s">
        <v>32</v>
      </c>
      <c r="AI54" s="60"/>
      <c r="AJ54" s="60"/>
      <c r="AK54" s="60"/>
      <c r="AL54" s="60"/>
      <c r="AM54" s="60"/>
      <c r="AN54" s="60" t="s">
        <v>35</v>
      </c>
      <c r="AO54" s="60"/>
      <c r="AP54" s="60"/>
      <c r="AQ54" s="60"/>
      <c r="AR54" s="60"/>
      <c r="AS54" s="60" t="s">
        <v>33</v>
      </c>
      <c r="AT54" s="60"/>
      <c r="AU54" s="60"/>
      <c r="AV54" s="60"/>
      <c r="AW54" s="60"/>
      <c r="AX54" s="60"/>
      <c r="AY54" s="60"/>
      <c r="AZ54" s="60"/>
      <c r="BA54" s="89" t="s">
        <v>10</v>
      </c>
      <c r="BB54" s="60"/>
      <c r="BC54" s="90" t="s">
        <v>4</v>
      </c>
      <c r="BD54" s="60"/>
      <c r="BE54" s="61" t="s">
        <v>5</v>
      </c>
      <c r="BF54" s="60"/>
      <c r="BG54" s="60"/>
      <c r="BH54" s="60"/>
      <c r="BI54" s="85"/>
      <c r="BJ54" s="60"/>
      <c r="BK54" s="60"/>
      <c r="BL54" s="60"/>
      <c r="BM54" s="60"/>
      <c r="BN54" s="60"/>
      <c r="BO54" s="60"/>
      <c r="BP54" s="138"/>
      <c r="BQ54" s="85"/>
      <c r="BR54" s="141"/>
      <c r="BS54" s="150"/>
      <c r="BT54" s="134"/>
      <c r="BU54" s="134"/>
      <c r="BV54" s="134"/>
      <c r="BW54" s="134"/>
      <c r="BX54" s="148"/>
      <c r="BY54" s="148"/>
      <c r="BZ54" s="134"/>
      <c r="CA54" s="134"/>
      <c r="CB54" s="134"/>
      <c r="CC54" s="134"/>
      <c r="CD54" s="134"/>
      <c r="CE54" s="134"/>
      <c r="CF54" s="144" t="str">
        <f>Spielplan!$BX$18</f>
        <v/>
      </c>
      <c r="CG54" s="145"/>
      <c r="CH54" s="146">
        <f>Spielplan!$BZ$18</f>
        <v>0</v>
      </c>
      <c r="CI54" s="134"/>
      <c r="CJ54" s="134">
        <f>IF(OR(CF54=$CF$18,CF54=$CF$19,CF54=$CF$34,CF54=$CF$35),Punktemodus!$B$19,0)</f>
        <v>30</v>
      </c>
      <c r="CK54" s="134"/>
      <c r="CL54" s="134"/>
      <c r="CM54" s="134"/>
      <c r="CN54" s="134"/>
      <c r="CO54" s="134"/>
      <c r="CP54" s="134"/>
      <c r="CQ54" s="134"/>
      <c r="CR54" s="134"/>
      <c r="CS54" s="134">
        <f>IF(CQ59=CQ23,Punktemodus!B23,0)</f>
        <v>50</v>
      </c>
      <c r="CT54" s="134"/>
      <c r="CU54" s="134"/>
      <c r="CV54" s="134"/>
      <c r="CW54" s="134"/>
    </row>
    <row r="55" spans="1:101" ht="18.75" customHeight="1" thickBot="1" x14ac:dyDescent="0.25">
      <c r="A55" s="60"/>
      <c r="B55" s="60"/>
      <c r="C55" s="92"/>
      <c r="D55" s="60"/>
      <c r="E55" s="85"/>
      <c r="F55" s="60"/>
      <c r="G55" s="85"/>
      <c r="H55" s="60"/>
      <c r="I55" s="60"/>
      <c r="J55" s="60"/>
      <c r="K55" s="60"/>
      <c r="L55" s="60"/>
      <c r="M55" s="60" t="s">
        <v>0</v>
      </c>
      <c r="N55" s="60" t="s">
        <v>1</v>
      </c>
      <c r="O55" s="60" t="s">
        <v>2</v>
      </c>
      <c r="P55" s="60" t="s">
        <v>3</v>
      </c>
      <c r="Q55" s="60" t="s">
        <v>0</v>
      </c>
      <c r="R55" s="60" t="s">
        <v>1</v>
      </c>
      <c r="S55" s="60" t="s">
        <v>2</v>
      </c>
      <c r="T55" s="60" t="s">
        <v>3</v>
      </c>
      <c r="U55" s="60" t="s">
        <v>0</v>
      </c>
      <c r="V55" s="60" t="s">
        <v>1</v>
      </c>
      <c r="W55" s="60" t="s">
        <v>2</v>
      </c>
      <c r="X55" s="60" t="s">
        <v>3</v>
      </c>
      <c r="Y55" s="60"/>
      <c r="Z55" s="60" t="s">
        <v>8</v>
      </c>
      <c r="AA55" s="60"/>
      <c r="AB55" s="60"/>
      <c r="AC55" s="60"/>
      <c r="AD55" s="60"/>
      <c r="AE55" s="60"/>
      <c r="AF55" s="60"/>
      <c r="AG55" s="60"/>
      <c r="AH55" s="60" t="s">
        <v>31</v>
      </c>
      <c r="AI55" s="60"/>
      <c r="AJ55" s="60"/>
      <c r="AK55" s="60"/>
      <c r="AL55" s="60"/>
      <c r="AM55" s="60"/>
      <c r="AN55" s="60" t="str">
        <f>AI56</f>
        <v>Schweiz</v>
      </c>
      <c r="AO55" s="60" t="str">
        <f>AI57</f>
        <v>Ecuador</v>
      </c>
      <c r="AP55" s="60" t="str">
        <f>AI58</f>
        <v>Frankreich</v>
      </c>
      <c r="AQ55" s="60" t="str">
        <f>AI59</f>
        <v>Honduras</v>
      </c>
      <c r="AR55" s="60"/>
      <c r="AS55" s="60" t="s">
        <v>31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85"/>
      <c r="BJ55" s="85"/>
      <c r="BK55" s="85"/>
      <c r="BL55" s="85"/>
      <c r="BM55" s="85"/>
      <c r="BN55" s="85"/>
      <c r="BO55" s="85"/>
      <c r="BP55" s="137"/>
      <c r="BQ55" s="85"/>
      <c r="BR55" s="141"/>
      <c r="BS55" s="134"/>
      <c r="BT55" s="134"/>
      <c r="BU55" s="134"/>
      <c r="BV55" s="134"/>
      <c r="BW55" s="134"/>
      <c r="BX55" s="148"/>
      <c r="BY55" s="148"/>
      <c r="BZ55" s="134"/>
      <c r="CA55" s="134"/>
      <c r="CB55" s="134"/>
      <c r="CC55" s="134"/>
      <c r="CD55" s="134"/>
      <c r="CE55" s="134"/>
      <c r="CF55" s="144" t="str">
        <f>Spielplan!$BX$19</f>
        <v/>
      </c>
      <c r="CG55" s="145"/>
      <c r="CH55" s="146">
        <f>Spielplan!$BZ$19</f>
        <v>0</v>
      </c>
      <c r="CI55" s="134"/>
      <c r="CJ55" s="134">
        <f>IF(OR(CF55=$CF$18,CF55=$CF$19,CF55=$CF$34,CF55=$CF$35),Punktemodus!$B$19,0)</f>
        <v>30</v>
      </c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</row>
    <row r="56" spans="1:101" ht="18.75" customHeight="1" thickBot="1" x14ac:dyDescent="0.3">
      <c r="A56" s="60"/>
      <c r="B56" s="60"/>
      <c r="C56" s="191" t="str">
        <f>Spielplan!$C56</f>
        <v>Schweiz</v>
      </c>
      <c r="D56" s="192"/>
      <c r="E56" s="104"/>
      <c r="F56" s="93"/>
      <c r="G56" s="104"/>
      <c r="H56" s="191" t="str">
        <f>Spielplan!$H$56</f>
        <v>Ecuador</v>
      </c>
      <c r="I56" s="192"/>
      <c r="J56" s="60"/>
      <c r="K56" s="60" t="s">
        <v>96</v>
      </c>
      <c r="L56" s="60">
        <f t="shared" ref="L56:L61" si="16">IF(E56-G56&gt;0,1,IF(G56=E56,0,-1))</f>
        <v>0</v>
      </c>
      <c r="M56" s="60">
        <f>IF($E56="",0,IF($E56&gt;$G56,3,IF($E56=G56,1,0)))</f>
        <v>0</v>
      </c>
      <c r="N56" s="60">
        <f>IF($G56="",0,IF($E56&gt;$G56,0,IF($E56=G56,1,3)))</f>
        <v>0</v>
      </c>
      <c r="O56" s="60"/>
      <c r="P56" s="60"/>
      <c r="Q56" s="60">
        <f>E56</f>
        <v>0</v>
      </c>
      <c r="R56" s="60">
        <f>G56</f>
        <v>0</v>
      </c>
      <c r="S56" s="60"/>
      <c r="T56" s="60"/>
      <c r="U56" s="60">
        <f>G56</f>
        <v>0</v>
      </c>
      <c r="V56" s="60">
        <f>E56</f>
        <v>0</v>
      </c>
      <c r="W56" s="60"/>
      <c r="X56" s="60"/>
      <c r="Y56" s="60"/>
      <c r="Z56" s="60">
        <f>M62</f>
        <v>0</v>
      </c>
      <c r="AA56" s="60">
        <f>Q62</f>
        <v>0</v>
      </c>
      <c r="AB56" s="60">
        <f>U62</f>
        <v>0</v>
      </c>
      <c r="AC56" s="60">
        <f>AA56-AB56</f>
        <v>0</v>
      </c>
      <c r="AD56" s="60">
        <f>IF(Z56&gt;Z57,-1,0)</f>
        <v>0</v>
      </c>
      <c r="AE56" s="60">
        <f>IF(Z56&gt;Z58,-1,0)</f>
        <v>0</v>
      </c>
      <c r="AF56" s="60">
        <f>IF(Z56&gt;Z59,-1,0)</f>
        <v>0</v>
      </c>
      <c r="AG56" s="60">
        <f>10000-(AJ56*1000+AM56*100+AK56*10)</f>
        <v>10000</v>
      </c>
      <c r="AH56" s="90">
        <f>RANK(AG56,AG56:AG59,1)</f>
        <v>1</v>
      </c>
      <c r="AI56" s="60" t="str">
        <f>C56</f>
        <v>Schweiz</v>
      </c>
      <c r="AJ56" s="60">
        <f t="shared" ref="AJ56:AL59" si="17">Z56</f>
        <v>0</v>
      </c>
      <c r="AK56" s="60">
        <f t="shared" si="17"/>
        <v>0</v>
      </c>
      <c r="AL56" s="60">
        <f t="shared" si="17"/>
        <v>0</v>
      </c>
      <c r="AM56" s="60">
        <f>AK56-AL56</f>
        <v>0</v>
      </c>
      <c r="AN56" s="187"/>
      <c r="AO56" s="187">
        <f>IF(AG57=AG56,IF(G56&gt;E56,AG57-0.1,AG57),AG57)</f>
        <v>10000</v>
      </c>
      <c r="AP56" s="187">
        <f>IF(AG58=AG56,IF(G58&gt;E58,AG58-0.1,AG58),AG58)</f>
        <v>10000</v>
      </c>
      <c r="AQ56" s="187">
        <f>IF(AG59=AG56,IF(G60&gt;E60,AG59-0.1,AG59),AG59)</f>
        <v>10000</v>
      </c>
      <c r="AR56" s="187">
        <f>AN60</f>
        <v>30000</v>
      </c>
      <c r="AS56" s="90">
        <f>RANK(AR56,AR56:AR59,1)</f>
        <v>1</v>
      </c>
      <c r="AT56" s="60" t="str">
        <f t="shared" ref="AT56:AW59" si="18">AI56</f>
        <v>Schweiz</v>
      </c>
      <c r="AU56" s="60">
        <f t="shared" si="18"/>
        <v>0</v>
      </c>
      <c r="AV56" s="60">
        <f t="shared" si="18"/>
        <v>0</v>
      </c>
      <c r="AW56" s="60">
        <f t="shared" si="18"/>
        <v>0</v>
      </c>
      <c r="AX56" s="60"/>
      <c r="AY56" s="60"/>
      <c r="AZ56" s="60"/>
      <c r="BA56" s="195">
        <v>1</v>
      </c>
      <c r="BB56" s="191" t="str">
        <f>VLOOKUP(1,AS56:AT59,2,FALSE)</f>
        <v>Schweiz</v>
      </c>
      <c r="BC56" s="196"/>
      <c r="BD56" s="197">
        <f>VLOOKUP(1,AS56:AW59,3,FALSE)</f>
        <v>0</v>
      </c>
      <c r="BE56" s="198">
        <f>VLOOKUP(1,AS56:AW59,4,FALSE)</f>
        <v>0</v>
      </c>
      <c r="BF56" s="93" t="s">
        <v>12</v>
      </c>
      <c r="BG56" s="198">
        <f>VLOOKUP(1,AS56:AW59,5,FALSE)</f>
        <v>0</v>
      </c>
      <c r="BH56" s="199" t="s">
        <v>121</v>
      </c>
      <c r="BI56" s="85"/>
      <c r="BJ56" s="85">
        <f>IF(E56&gt;G56,IF(Spielplan!E56&gt;Spielplan!G56,Punktemodus!$B$3,0),0)</f>
        <v>0</v>
      </c>
      <c r="BK56" s="85">
        <f>IF(E56=G56,IF(Spielplan!E56=Spielplan!G56,Punktemodus!$B$3,0),0)</f>
        <v>10</v>
      </c>
      <c r="BL56" s="85">
        <f>IF(E56&lt;G56,IF(Spielplan!E56&lt;Spielplan!G56,Punktemodus!$B$3,0),0)</f>
        <v>0</v>
      </c>
      <c r="BM56" s="85">
        <f>IF(E56=Spielplan!E56,IF(G56=Spielplan!G56,Punktemodus!$B$5,0),0)</f>
        <v>3</v>
      </c>
      <c r="BN56" s="85">
        <f>IF(E56=Spielplan!E56,Punktemodus!$B$7,0)</f>
        <v>1</v>
      </c>
      <c r="BO56" s="85">
        <f>IF(G56=Spielplan!G56,Punktemodus!$B$7,0)</f>
        <v>1</v>
      </c>
      <c r="BP56" s="137">
        <f>IF(Spielplan!E56="",0,SUM(BJ56:BO56))</f>
        <v>0</v>
      </c>
      <c r="BQ56" s="85"/>
      <c r="BR56" s="141"/>
      <c r="BS56" s="153" t="s">
        <v>121</v>
      </c>
      <c r="BT56" s="144" t="str">
        <f>Spielplan!$BL$20</f>
        <v/>
      </c>
      <c r="BU56" s="145"/>
      <c r="BV56" s="146">
        <f>Spielplan!$BN$20</f>
        <v>0</v>
      </c>
      <c r="BW56" s="147"/>
      <c r="BX56" s="148">
        <f>IF(BT20=BT56,Punktemodus!$B$11,0)</f>
        <v>10</v>
      </c>
      <c r="BY56" s="148">
        <f>IF(BT56=BT37,Punktemodus!B13,0)</f>
        <v>5</v>
      </c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</row>
    <row r="57" spans="1:101" ht="18.75" customHeight="1" thickBot="1" x14ac:dyDescent="0.3">
      <c r="A57" s="60"/>
      <c r="B57" s="60"/>
      <c r="C57" s="193" t="str">
        <f>Spielplan!$C$57</f>
        <v>Frankreich</v>
      </c>
      <c r="D57" s="194"/>
      <c r="E57" s="104"/>
      <c r="F57" s="93"/>
      <c r="G57" s="104"/>
      <c r="H57" s="193" t="str">
        <f>Spielplan!$H$57</f>
        <v>Honduras</v>
      </c>
      <c r="I57" s="194"/>
      <c r="J57" s="60"/>
      <c r="K57" s="60" t="s">
        <v>97</v>
      </c>
      <c r="L57" s="60">
        <f t="shared" si="16"/>
        <v>0</v>
      </c>
      <c r="M57" s="60"/>
      <c r="N57" s="60"/>
      <c r="O57" s="60">
        <f>IF($E57="",0,IF($E57&gt;$G57,3,IF($E57=$G57,1,0)))</f>
        <v>0</v>
      </c>
      <c r="P57" s="60">
        <f>IF($G57="",0,IF($E57&gt;$G57,0,IF($E57=$G57,1,3)))</f>
        <v>0</v>
      </c>
      <c r="Q57" s="60"/>
      <c r="R57" s="60"/>
      <c r="S57" s="60">
        <f>E57</f>
        <v>0</v>
      </c>
      <c r="T57" s="60">
        <f>G57</f>
        <v>0</v>
      </c>
      <c r="U57" s="60"/>
      <c r="V57" s="60"/>
      <c r="W57" s="60">
        <f>G57</f>
        <v>0</v>
      </c>
      <c r="X57" s="60">
        <f>E57</f>
        <v>0</v>
      </c>
      <c r="Y57" s="60"/>
      <c r="Z57" s="60">
        <f>N62</f>
        <v>0</v>
      </c>
      <c r="AA57" s="60">
        <f>R62</f>
        <v>0</v>
      </c>
      <c r="AB57" s="60">
        <f>V62</f>
        <v>0</v>
      </c>
      <c r="AC57" s="60">
        <f>AA57-AB57</f>
        <v>0</v>
      </c>
      <c r="AD57" s="60">
        <f>IF(Z57&gt;Z56,-1,0)</f>
        <v>0</v>
      </c>
      <c r="AE57" s="60">
        <f>IF(Z57&gt;Z58,-1,0)</f>
        <v>0</v>
      </c>
      <c r="AF57" s="60">
        <f>IF(Z57&gt;Z59,-1,0)</f>
        <v>0</v>
      </c>
      <c r="AG57" s="60">
        <f>10000-(AJ57*1000+AM57*100+AK57*10)</f>
        <v>10000</v>
      </c>
      <c r="AH57" s="90">
        <f>RANK(AG57,AG56:AG59,1)</f>
        <v>1</v>
      </c>
      <c r="AI57" s="60" t="str">
        <f>H56</f>
        <v>Ecuador</v>
      </c>
      <c r="AJ57" s="60">
        <f t="shared" si="17"/>
        <v>0</v>
      </c>
      <c r="AK57" s="60">
        <f t="shared" si="17"/>
        <v>0</v>
      </c>
      <c r="AL57" s="60">
        <f t="shared" si="17"/>
        <v>0</v>
      </c>
      <c r="AM57" s="60">
        <f>AK57-AL57</f>
        <v>0</v>
      </c>
      <c r="AN57" s="187">
        <f>IF(AG56=AG57,IF(E56&gt;G56,AG56-0.1,AG56),AG56)</f>
        <v>10000</v>
      </c>
      <c r="AO57" s="187"/>
      <c r="AP57" s="187">
        <f>IF(AG58=AG57,IF(G61&gt;E61,AG58-0.1,AG58),AG58)</f>
        <v>10000</v>
      </c>
      <c r="AQ57" s="187">
        <f>IF(AG59=AG57,IF(G59&gt;E59,AG59-0.1,AG59),AG59)</f>
        <v>10000</v>
      </c>
      <c r="AR57" s="187">
        <f>AO60</f>
        <v>30000</v>
      </c>
      <c r="AS57" s="90">
        <f>RANK(AR57,AR56:AR59,1)</f>
        <v>1</v>
      </c>
      <c r="AT57" s="60" t="str">
        <f t="shared" si="18"/>
        <v>Ecuador</v>
      </c>
      <c r="AU57" s="60">
        <f t="shared" si="18"/>
        <v>0</v>
      </c>
      <c r="AV57" s="60">
        <f t="shared" si="18"/>
        <v>0</v>
      </c>
      <c r="AW57" s="60">
        <f t="shared" si="18"/>
        <v>0</v>
      </c>
      <c r="AX57" s="60"/>
      <c r="AY57" s="60"/>
      <c r="AZ57" s="60"/>
      <c r="BA57" s="235">
        <v>2</v>
      </c>
      <c r="BB57" s="193" t="e">
        <f>VLOOKUP(2,AS56:AT59,2,FALSE)</f>
        <v>#N/A</v>
      </c>
      <c r="BC57" s="236"/>
      <c r="BD57" s="237" t="e">
        <f>VLOOKUP(2,AS56:AW59,3,FALSE)</f>
        <v>#N/A</v>
      </c>
      <c r="BE57" s="238" t="e">
        <f>VLOOKUP(2,AS56:AW59,4,FALSE)</f>
        <v>#N/A</v>
      </c>
      <c r="BF57" s="93" t="s">
        <v>12</v>
      </c>
      <c r="BG57" s="238" t="e">
        <f>VLOOKUP(2,AS56:AW59,5,FALSE)</f>
        <v>#N/A</v>
      </c>
      <c r="BH57" s="238" t="s">
        <v>127</v>
      </c>
      <c r="BI57" s="85"/>
      <c r="BJ57" s="85">
        <f>IF(E57&gt;G57,IF(Spielplan!E57&gt;Spielplan!G57,Punktemodus!$B$3,0),0)</f>
        <v>0</v>
      </c>
      <c r="BK57" s="85">
        <f>IF(E57=G57,IF(Spielplan!E57=Spielplan!G57,Punktemodus!$B$3,0),0)</f>
        <v>10</v>
      </c>
      <c r="BL57" s="85">
        <f>IF(E57&lt;G57,IF(Spielplan!E57&lt;Spielplan!G57,Punktemodus!$B$3,0),0)</f>
        <v>0</v>
      </c>
      <c r="BM57" s="85">
        <f>IF(E57=Spielplan!E57,IF(G57=Spielplan!G57,Punktemodus!$B$5,0),0)</f>
        <v>3</v>
      </c>
      <c r="BN57" s="85">
        <f>IF(E57=Spielplan!E57,Punktemodus!$B$7,0)</f>
        <v>1</v>
      </c>
      <c r="BO57" s="85">
        <f>IF(G57=Spielplan!G57,Punktemodus!$B$7,0)</f>
        <v>1</v>
      </c>
      <c r="BP57" s="137">
        <f>IF(Spielplan!E57="",0,SUM(BJ57:BO57))</f>
        <v>0</v>
      </c>
      <c r="BQ57" s="85"/>
      <c r="BR57" s="141"/>
      <c r="BS57" s="149" t="s">
        <v>122</v>
      </c>
      <c r="BT57" s="144" t="str">
        <f>Spielplan!$BL$21</f>
        <v/>
      </c>
      <c r="BU57" s="145"/>
      <c r="BV57" s="146">
        <f>Spielplan!$BN$21</f>
        <v>0</v>
      </c>
      <c r="BW57" s="134"/>
      <c r="BX57" s="148">
        <f>IF(BT21=BT57,Punktemodus!$B$11,0)</f>
        <v>10</v>
      </c>
      <c r="BY57" s="148">
        <f>IF(BT57=BT36,Punktemodus!B13,0)</f>
        <v>5</v>
      </c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54" t="s">
        <v>29</v>
      </c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</row>
    <row r="58" spans="1:101" ht="18.75" customHeight="1" thickBot="1" x14ac:dyDescent="0.3">
      <c r="A58" s="60"/>
      <c r="B58" s="60"/>
      <c r="C58" s="191" t="str">
        <f>C56</f>
        <v>Schweiz</v>
      </c>
      <c r="D58" s="192"/>
      <c r="E58" s="104"/>
      <c r="F58" s="93"/>
      <c r="G58" s="104"/>
      <c r="H58" s="191" t="str">
        <f>C57</f>
        <v>Frankreich</v>
      </c>
      <c r="I58" s="192"/>
      <c r="J58" s="60"/>
      <c r="K58" s="60" t="s">
        <v>98</v>
      </c>
      <c r="L58" s="60">
        <f t="shared" si="16"/>
        <v>0</v>
      </c>
      <c r="M58" s="60">
        <f>IF($E58="",0,IF($E58&gt;$G58,3,IF($E58=G58,1,0)))</f>
        <v>0</v>
      </c>
      <c r="N58" s="60"/>
      <c r="O58" s="60">
        <f>IF($G58="",0,IF($E58&gt;$G58,0,IF($E58=$G58,1,3)))</f>
        <v>0</v>
      </c>
      <c r="P58" s="60"/>
      <c r="Q58" s="60">
        <f>E58</f>
        <v>0</v>
      </c>
      <c r="R58" s="60"/>
      <c r="S58" s="60">
        <f>G58</f>
        <v>0</v>
      </c>
      <c r="T58" s="60"/>
      <c r="U58" s="60">
        <f>G58</f>
        <v>0</v>
      </c>
      <c r="V58" s="60"/>
      <c r="W58" s="60">
        <f>E58</f>
        <v>0</v>
      </c>
      <c r="X58" s="60"/>
      <c r="Y58" s="60"/>
      <c r="Z58" s="60">
        <f>O62</f>
        <v>0</v>
      </c>
      <c r="AA58" s="60">
        <f>S62</f>
        <v>0</v>
      </c>
      <c r="AB58" s="60">
        <f>W62</f>
        <v>0</v>
      </c>
      <c r="AC58" s="60">
        <f>AA58-AB58</f>
        <v>0</v>
      </c>
      <c r="AD58" s="60">
        <f>IF(Z58&gt;Z56,-1,0)</f>
        <v>0</v>
      </c>
      <c r="AE58" s="60">
        <f>IF(Z58&gt;Z57,-1,0)</f>
        <v>0</v>
      </c>
      <c r="AF58" s="60">
        <f>IF(Z58&gt;Z59,-1,0)</f>
        <v>0</v>
      </c>
      <c r="AG58" s="60">
        <f>10000-(AJ58*1000+AM58*100+AK58*10)</f>
        <v>10000</v>
      </c>
      <c r="AH58" s="90">
        <f>RANK(AG58,AG56:AG59,1)</f>
        <v>1</v>
      </c>
      <c r="AI58" s="60" t="str">
        <f>C57</f>
        <v>Frankreich</v>
      </c>
      <c r="AJ58" s="60">
        <f t="shared" si="17"/>
        <v>0</v>
      </c>
      <c r="AK58" s="60">
        <f t="shared" si="17"/>
        <v>0</v>
      </c>
      <c r="AL58" s="60">
        <f t="shared" si="17"/>
        <v>0</v>
      </c>
      <c r="AM58" s="60">
        <f>AK58-AL58</f>
        <v>0</v>
      </c>
      <c r="AN58" s="187">
        <f>IF(AG56=AG58,IF(E58&gt;G58,AG56-0.1,AG56),AG56)</f>
        <v>10000</v>
      </c>
      <c r="AO58" s="187">
        <f>IF(AG57=AG58,IF(E61&gt;G61,AG57-0.1,AG57),AG57)</f>
        <v>10000</v>
      </c>
      <c r="AP58" s="187"/>
      <c r="AQ58" s="187">
        <f>IF(AG59=AG58,IF(G57&gt;E57,AG59-0.1,AG59),AG59)</f>
        <v>10000</v>
      </c>
      <c r="AR58" s="187">
        <f>AP60</f>
        <v>30000</v>
      </c>
      <c r="AS58" s="90">
        <f>RANK(AR58,AR56:AR59,1)</f>
        <v>1</v>
      </c>
      <c r="AT58" s="60" t="str">
        <f t="shared" si="18"/>
        <v>Frankreich</v>
      </c>
      <c r="AU58" s="60">
        <f t="shared" si="18"/>
        <v>0</v>
      </c>
      <c r="AV58" s="60">
        <f t="shared" si="18"/>
        <v>0</v>
      </c>
      <c r="AW58" s="60">
        <f t="shared" si="18"/>
        <v>0</v>
      </c>
      <c r="AX58" s="60"/>
      <c r="AY58" s="60"/>
      <c r="AZ58" s="60"/>
      <c r="BA58" s="113">
        <v>3</v>
      </c>
      <c r="BB58" s="114" t="e">
        <f>VLOOKUP(3,AS56:AT59,2,FALSE)</f>
        <v>#N/A</v>
      </c>
      <c r="BC58" s="115"/>
      <c r="BD58" s="116" t="e">
        <f>VLOOKUP(3,AS56:AW59,3,FALSE)</f>
        <v>#N/A</v>
      </c>
      <c r="BE58" s="116" t="e">
        <f>VLOOKUP(3,AS56:AW59,4,FALSE)</f>
        <v>#N/A</v>
      </c>
      <c r="BF58" s="93" t="s">
        <v>12</v>
      </c>
      <c r="BG58" s="116" t="e">
        <f>VLOOKUP(3,AS56:AW59,5,FALSE)</f>
        <v>#N/A</v>
      </c>
      <c r="BH58" s="60"/>
      <c r="BI58" s="85"/>
      <c r="BJ58" s="85">
        <f>IF(E58&gt;G58,IF(Spielplan!E58&gt;Spielplan!G58,Punktemodus!$B$3,0),0)</f>
        <v>0</v>
      </c>
      <c r="BK58" s="85">
        <f>IF(E58=G58,IF(Spielplan!E58=Spielplan!G58,Punktemodus!$B$3,0),0)</f>
        <v>10</v>
      </c>
      <c r="BL58" s="85">
        <f>IF(E58&lt;G58,IF(Spielplan!E58&lt;Spielplan!G58,Punktemodus!$B$3,0),0)</f>
        <v>0</v>
      </c>
      <c r="BM58" s="85">
        <f>IF(E58=Spielplan!E58,IF(G58=Spielplan!G58,Punktemodus!$B$5,0),0)</f>
        <v>3</v>
      </c>
      <c r="BN58" s="85">
        <f>IF(E58=Spielplan!E58,Punktemodus!$B$7,0)</f>
        <v>1</v>
      </c>
      <c r="BO58" s="85">
        <f>IF(G58=Spielplan!G58,Punktemodus!$B$7,0)</f>
        <v>1</v>
      </c>
      <c r="BP58" s="137">
        <f>IF(Spielplan!E58="",0,SUM(BJ58:BO58))</f>
        <v>0</v>
      </c>
      <c r="BQ58" s="85"/>
      <c r="BR58" s="141"/>
      <c r="BS58" s="150"/>
      <c r="BT58" s="134"/>
      <c r="BU58" s="134"/>
      <c r="BV58" s="134"/>
      <c r="BW58" s="134"/>
      <c r="BX58" s="148"/>
      <c r="BY58" s="148"/>
      <c r="BZ58" s="134"/>
      <c r="CA58" s="144" t="str">
        <f>Spielplan!$BS$22</f>
        <v/>
      </c>
      <c r="CB58" s="145"/>
      <c r="CC58" s="146">
        <f>Spielplan!$BU$22</f>
        <v>0</v>
      </c>
      <c r="CD58" s="147"/>
      <c r="CE58" s="134">
        <f>IF(CA58=CA22,Punktemodus!B15,0)</f>
        <v>20</v>
      </c>
      <c r="CF58" s="148">
        <f>IF(OR(CA58=$CA$14,CA58=$CA$15,CA58=$CA$23,CA58=$CA$30,CA58=$CA$31,CA58=$CA$38,CA58=$CA$39),Punktemodus!B17,0)</f>
        <v>10</v>
      </c>
      <c r="CG58" s="134"/>
      <c r="CH58" s="134"/>
      <c r="CI58" s="147"/>
      <c r="CJ58" s="134"/>
      <c r="CK58" s="134"/>
      <c r="CL58" s="134"/>
      <c r="CM58" s="134"/>
      <c r="CN58" s="134"/>
      <c r="CO58" s="134"/>
      <c r="CP58" s="134"/>
      <c r="CQ58" s="155"/>
      <c r="CR58" s="142" t="s">
        <v>130</v>
      </c>
      <c r="CS58" s="155"/>
      <c r="CT58" s="155"/>
      <c r="CU58" s="155"/>
      <c r="CV58" s="155"/>
      <c r="CW58" s="134"/>
    </row>
    <row r="59" spans="1:101" ht="18.75" customHeight="1" thickBot="1" x14ac:dyDescent="0.3">
      <c r="A59" s="60"/>
      <c r="B59" s="60"/>
      <c r="C59" s="193" t="str">
        <f>H56</f>
        <v>Ecuador</v>
      </c>
      <c r="D59" s="194"/>
      <c r="E59" s="104"/>
      <c r="F59" s="93"/>
      <c r="G59" s="104"/>
      <c r="H59" s="193" t="str">
        <f>H57</f>
        <v>Honduras</v>
      </c>
      <c r="I59" s="194"/>
      <c r="J59" s="60"/>
      <c r="K59" s="60" t="s">
        <v>99</v>
      </c>
      <c r="L59" s="60">
        <f t="shared" si="16"/>
        <v>0</v>
      </c>
      <c r="M59" s="60"/>
      <c r="N59" s="60">
        <f>IF($E59="",0,IF($E59&gt;$G59,3,IF($E59=$G59,1,0)))</f>
        <v>0</v>
      </c>
      <c r="O59" s="60"/>
      <c r="P59" s="60">
        <f>IF($G59="",0,IF($E59&gt;$G59,0,IF($E59=$G59,1,3)))</f>
        <v>0</v>
      </c>
      <c r="Q59" s="60"/>
      <c r="R59" s="60">
        <f>E59</f>
        <v>0</v>
      </c>
      <c r="S59" s="60"/>
      <c r="T59" s="60">
        <f>G59</f>
        <v>0</v>
      </c>
      <c r="U59" s="60"/>
      <c r="V59" s="60">
        <f>G59</f>
        <v>0</v>
      </c>
      <c r="W59" s="60"/>
      <c r="X59" s="60">
        <f>E59</f>
        <v>0</v>
      </c>
      <c r="Y59" s="60"/>
      <c r="Z59" s="60">
        <f>P62</f>
        <v>0</v>
      </c>
      <c r="AA59" s="60">
        <f>T62</f>
        <v>0</v>
      </c>
      <c r="AB59" s="60">
        <f>X62</f>
        <v>0</v>
      </c>
      <c r="AC59" s="60">
        <f>AA59-AB59</f>
        <v>0</v>
      </c>
      <c r="AD59" s="60">
        <f>IF(Z59&gt;Z56,-1,0)</f>
        <v>0</v>
      </c>
      <c r="AE59" s="60">
        <f>IF(Z59&gt;Z57,-1,0)</f>
        <v>0</v>
      </c>
      <c r="AF59" s="60">
        <f>IF(Z59&gt;Z58,-1,0)</f>
        <v>0</v>
      </c>
      <c r="AG59" s="60">
        <f>10000-(AJ59*1000+AM59*100+AK59*10)</f>
        <v>10000</v>
      </c>
      <c r="AH59" s="90">
        <f>RANK(AG59,AG56:AG59,1)</f>
        <v>1</v>
      </c>
      <c r="AI59" s="60" t="str">
        <f>H57</f>
        <v>Honduras</v>
      </c>
      <c r="AJ59" s="60">
        <f t="shared" si="17"/>
        <v>0</v>
      </c>
      <c r="AK59" s="60">
        <f t="shared" si="17"/>
        <v>0</v>
      </c>
      <c r="AL59" s="60">
        <f t="shared" si="17"/>
        <v>0</v>
      </c>
      <c r="AM59" s="60">
        <f>AK59-AL59</f>
        <v>0</v>
      </c>
      <c r="AN59" s="187">
        <f>IF(AG56=AG59,IF(E60&gt;G60,AG56-0.1,AG56),AG56)</f>
        <v>10000</v>
      </c>
      <c r="AO59" s="187">
        <f>IF(AG57=AG59,IF(E59&gt;G59,AG57-0.1,AG57),AG57)</f>
        <v>10000</v>
      </c>
      <c r="AP59" s="187">
        <f>IF(AG58=AG59,IF(E57&gt;G57,AG58-0.1,AG58),AG58)</f>
        <v>10000</v>
      </c>
      <c r="AQ59" s="187"/>
      <c r="AR59" s="187">
        <f>AQ60</f>
        <v>30000</v>
      </c>
      <c r="AS59" s="90">
        <f>RANK(AR59,AR56:AR59,1)</f>
        <v>1</v>
      </c>
      <c r="AT59" s="60" t="str">
        <f t="shared" si="18"/>
        <v>Honduras</v>
      </c>
      <c r="AU59" s="60">
        <f t="shared" si="18"/>
        <v>0</v>
      </c>
      <c r="AV59" s="60">
        <f t="shared" si="18"/>
        <v>0</v>
      </c>
      <c r="AW59" s="60">
        <f t="shared" si="18"/>
        <v>0</v>
      </c>
      <c r="AX59" s="60"/>
      <c r="AY59" s="60"/>
      <c r="AZ59" s="60"/>
      <c r="BA59" s="113">
        <v>4</v>
      </c>
      <c r="BB59" s="114" t="e">
        <f>VLOOKUP(4,AS56:AT59,2,FALSE)</f>
        <v>#N/A</v>
      </c>
      <c r="BC59" s="115"/>
      <c r="BD59" s="116" t="e">
        <f>VLOOKUP(4,AS56:AW59,3,FALSE)</f>
        <v>#N/A</v>
      </c>
      <c r="BE59" s="116" t="e">
        <f>VLOOKUP(4,AS56:AW59,4,FALSE)</f>
        <v>#N/A</v>
      </c>
      <c r="BF59" s="93" t="s">
        <v>12</v>
      </c>
      <c r="BG59" s="116" t="e">
        <f>VLOOKUP(4,AS56:AW59,5,FALSE)</f>
        <v>#N/A</v>
      </c>
      <c r="BH59" s="60"/>
      <c r="BI59" s="85"/>
      <c r="BJ59" s="85">
        <f>IF(E59&gt;G59,IF(Spielplan!E59&gt;Spielplan!G59,Punktemodus!$B$3,0),0)</f>
        <v>0</v>
      </c>
      <c r="BK59" s="85">
        <f>IF(E59=G59,IF(Spielplan!E59=Spielplan!G59,Punktemodus!$B$3,0),0)</f>
        <v>10</v>
      </c>
      <c r="BL59" s="85">
        <f>IF(E59&lt;G59,IF(Spielplan!E59&lt;Spielplan!G59,Punktemodus!$B$3,0),0)</f>
        <v>0</v>
      </c>
      <c r="BM59" s="85">
        <f>IF(E59=Spielplan!E59,IF(G59=Spielplan!G59,Punktemodus!$B$5,0),0)</f>
        <v>3</v>
      </c>
      <c r="BN59" s="85">
        <f>IF(E59=Spielplan!E59,Punktemodus!$B$7,0)</f>
        <v>1</v>
      </c>
      <c r="BO59" s="85">
        <f>IF(G59=Spielplan!G59,Punktemodus!$B$7,0)</f>
        <v>1</v>
      </c>
      <c r="BP59" s="137">
        <f>IF(Spielplan!E59="",0,SUM(BJ59:BO59))</f>
        <v>0</v>
      </c>
      <c r="BQ59" s="85"/>
      <c r="BR59" s="141"/>
      <c r="BS59" s="134"/>
      <c r="BT59" s="134"/>
      <c r="BU59" s="134"/>
      <c r="BV59" s="134"/>
      <c r="BW59" s="134"/>
      <c r="BX59" s="148"/>
      <c r="BY59" s="148"/>
      <c r="BZ59" s="134"/>
      <c r="CA59" s="144" t="str">
        <f>Spielplan!$BS$23</f>
        <v/>
      </c>
      <c r="CB59" s="145"/>
      <c r="CC59" s="146">
        <f>Spielplan!$BU$23</f>
        <v>0</v>
      </c>
      <c r="CD59" s="134"/>
      <c r="CE59" s="134">
        <f>IF(CA59=CA23,Punktemodus!B15,0)</f>
        <v>20</v>
      </c>
      <c r="CF59" s="148">
        <f>IF(OR(CA59=$CA$14,CA59=$CA$15,CA59=$CA$22,CA59=$CA$30,CA59=$CA$31,CA59=$CA$38,CA59=$CA$39),Punktemodus!B17,0)</f>
        <v>10</v>
      </c>
      <c r="CG59" s="134"/>
      <c r="CH59" s="134"/>
      <c r="CI59" s="134"/>
      <c r="CJ59" s="134"/>
      <c r="CK59" s="144" t="str">
        <f>Spielplan!$CC$23</f>
        <v/>
      </c>
      <c r="CL59" s="145"/>
      <c r="CM59" s="146">
        <f>Spielplan!$CE$23</f>
        <v>0</v>
      </c>
      <c r="CN59" s="134"/>
      <c r="CO59" s="134">
        <f>IF(OR(CK59=CK23,CK59=CK24),Punktemodus!B21,0)</f>
        <v>40</v>
      </c>
      <c r="CP59" s="134"/>
      <c r="CQ59" s="370" t="str">
        <f>Spielplan!$CI$23</f>
        <v/>
      </c>
      <c r="CR59" s="371"/>
      <c r="CS59" s="371"/>
      <c r="CT59" s="371"/>
      <c r="CU59" s="371"/>
      <c r="CV59" s="372"/>
      <c r="CW59" s="134"/>
    </row>
    <row r="60" spans="1:101" ht="18.75" customHeight="1" thickBot="1" x14ac:dyDescent="0.3">
      <c r="A60" s="60"/>
      <c r="B60" s="60"/>
      <c r="C60" s="191" t="str">
        <f>C56</f>
        <v>Schweiz</v>
      </c>
      <c r="D60" s="192"/>
      <c r="E60" s="104"/>
      <c r="F60" s="93"/>
      <c r="G60" s="104"/>
      <c r="H60" s="191" t="str">
        <f>H57</f>
        <v>Honduras</v>
      </c>
      <c r="I60" s="192"/>
      <c r="J60" s="60"/>
      <c r="K60" s="60" t="s">
        <v>100</v>
      </c>
      <c r="L60" s="60">
        <f t="shared" si="16"/>
        <v>0</v>
      </c>
      <c r="M60" s="60">
        <f>IF($E60="",0,IF($E60&gt;$G60,3,IF($E60=G60,1,0)))</f>
        <v>0</v>
      </c>
      <c r="N60" s="60"/>
      <c r="O60" s="60"/>
      <c r="P60" s="60">
        <f>IF($G60="",0,IF($E60&gt;$G60,0,IF($E60=$G60,1,3)))</f>
        <v>0</v>
      </c>
      <c r="Q60" s="60">
        <f>E60</f>
        <v>0</v>
      </c>
      <c r="R60" s="60"/>
      <c r="S60" s="60"/>
      <c r="T60" s="60">
        <f>G60</f>
        <v>0</v>
      </c>
      <c r="U60" s="60">
        <f>G60</f>
        <v>0</v>
      </c>
      <c r="V60" s="60"/>
      <c r="W60" s="60"/>
      <c r="X60" s="60">
        <f>E60</f>
        <v>0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187">
        <f>SUM(AN56:AN59)</f>
        <v>30000</v>
      </c>
      <c r="AO60" s="187">
        <f>SUM(AO56:AO59)</f>
        <v>30000</v>
      </c>
      <c r="AP60" s="187">
        <f>SUM(AP56:AP59)</f>
        <v>30000</v>
      </c>
      <c r="AQ60" s="187">
        <f>SUM(AQ56:AQ59)</f>
        <v>30000</v>
      </c>
      <c r="AR60" s="187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85">
        <f>IF(E60&gt;G60,IF(Spielplan!E60&gt;Spielplan!G60,Punktemodus!$B$3,0),0)</f>
        <v>0</v>
      </c>
      <c r="BK60" s="85">
        <f>IF(E60=G60,IF(Spielplan!E60=Spielplan!G60,Punktemodus!$B$3,0),0)</f>
        <v>10</v>
      </c>
      <c r="BL60" s="85">
        <f>IF(E60&lt;G60,IF(Spielplan!E60&lt;Spielplan!G60,Punktemodus!$B$3,0),0)</f>
        <v>0</v>
      </c>
      <c r="BM60" s="85">
        <f>IF(E60=Spielplan!E60,IF(G60=Spielplan!G60,Punktemodus!$B$5,0),0)</f>
        <v>3</v>
      </c>
      <c r="BN60" s="85">
        <f>IF(E60=Spielplan!E60,Punktemodus!$B$7,0)</f>
        <v>1</v>
      </c>
      <c r="BO60" s="85">
        <f>IF(G60=Spielplan!G60,Punktemodus!$B$7,0)</f>
        <v>1</v>
      </c>
      <c r="BP60" s="137">
        <f>IF(Spielplan!E60="",0,SUM(BJ60:BO60))</f>
        <v>0</v>
      </c>
      <c r="BQ60" s="60"/>
      <c r="BR60" s="141"/>
      <c r="BS60" s="153" t="s">
        <v>123</v>
      </c>
      <c r="BT60" s="144" t="str">
        <f>Spielplan!$BL$24</f>
        <v/>
      </c>
      <c r="BU60" s="145"/>
      <c r="BV60" s="146">
        <f>Spielplan!$BN$24</f>
        <v>0</v>
      </c>
      <c r="BW60" s="147"/>
      <c r="BX60" s="148">
        <f>IF(BT24=BT60,Punktemodus!$B$11,0)</f>
        <v>10</v>
      </c>
      <c r="BY60" s="148">
        <f>IF(BT60=BT41,Punktemodus!B13,0)</f>
        <v>5</v>
      </c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44" t="str">
        <f>Spielplan!$CC$24</f>
        <v/>
      </c>
      <c r="CL60" s="145"/>
      <c r="CM60" s="146">
        <f>Spielplan!$CE$24</f>
        <v>0</v>
      </c>
      <c r="CN60" s="134"/>
      <c r="CO60" s="134">
        <f>IF(OR(CK60=CK23,CK60=CK24),Punktemodus!B21,0)</f>
        <v>40</v>
      </c>
      <c r="CP60" s="134"/>
      <c r="CQ60" s="373"/>
      <c r="CR60" s="374"/>
      <c r="CS60" s="374"/>
      <c r="CT60" s="374"/>
      <c r="CU60" s="374"/>
      <c r="CV60" s="375"/>
      <c r="CW60" s="134"/>
    </row>
    <row r="61" spans="1:101" ht="18.75" customHeight="1" thickBot="1" x14ac:dyDescent="0.3">
      <c r="A61" s="60"/>
      <c r="B61" s="60"/>
      <c r="C61" s="193" t="str">
        <f>H56</f>
        <v>Ecuador</v>
      </c>
      <c r="D61" s="194"/>
      <c r="E61" s="104"/>
      <c r="F61" s="93"/>
      <c r="G61" s="104"/>
      <c r="H61" s="193" t="str">
        <f>C57</f>
        <v>Frankreich</v>
      </c>
      <c r="I61" s="194"/>
      <c r="J61" s="60"/>
      <c r="K61" s="60" t="s">
        <v>100</v>
      </c>
      <c r="L61" s="60">
        <f t="shared" si="16"/>
        <v>0</v>
      </c>
      <c r="M61" s="60"/>
      <c r="N61" s="60">
        <f>IF($E61="",0,IF($E61&gt;$G61,3,IF($E61=$G61,1,0)))</f>
        <v>0</v>
      </c>
      <c r="O61" s="60">
        <f>IF($G61="",0,IF($E61&gt;$G61,0,IF($E61=$G61,1,3)))</f>
        <v>0</v>
      </c>
      <c r="P61" s="60"/>
      <c r="Q61" s="60"/>
      <c r="R61" s="60">
        <f>E61</f>
        <v>0</v>
      </c>
      <c r="S61" s="60">
        <f>G61</f>
        <v>0</v>
      </c>
      <c r="T61" s="60"/>
      <c r="U61" s="60"/>
      <c r="V61" s="60">
        <f>G61</f>
        <v>0</v>
      </c>
      <c r="W61" s="60">
        <f>E61</f>
        <v>0</v>
      </c>
      <c r="X61" s="60"/>
      <c r="Y61" s="60"/>
      <c r="Z61" s="60" t="s">
        <v>30</v>
      </c>
      <c r="AA61" s="60"/>
      <c r="AB61" s="60"/>
      <c r="AC61" s="60"/>
      <c r="AD61" s="60"/>
      <c r="AE61" s="60"/>
      <c r="AF61" s="60"/>
      <c r="AG61" s="60" t="b">
        <f>OR(AG56=AG57,AG56=AG58,AG56=AG59,AG57=AG58,AG57=AG59,AG58=AG59)</f>
        <v>1</v>
      </c>
      <c r="AH61" s="60"/>
      <c r="AI61" s="60"/>
      <c r="AJ61" s="60"/>
      <c r="AK61" s="60"/>
      <c r="AL61" s="60"/>
      <c r="AM61" s="60"/>
      <c r="AN61" s="60"/>
      <c r="AO61" s="60" t="s">
        <v>34</v>
      </c>
      <c r="AP61" s="60"/>
      <c r="AQ61" s="60"/>
      <c r="AR61" s="60" t="b">
        <f>OR(AR56=AR57,AR56=AR58,AR56=AR59,AR57=AR58,AR57=AR59,AR58=AR59)</f>
        <v>1</v>
      </c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85">
        <f>IF(E61&gt;G61,IF(Spielplan!E61&gt;Spielplan!G61,Punktemodus!$B$3,0),0)</f>
        <v>0</v>
      </c>
      <c r="BK61" s="85">
        <f>IF(E61=G61,IF(Spielplan!E61=Spielplan!G61,Punktemodus!$B$3,0),0)</f>
        <v>10</v>
      </c>
      <c r="BL61" s="85">
        <f>IF(E61&lt;G61,IF(Spielplan!E61&lt;Spielplan!G61,Punktemodus!$B$3,0),0)</f>
        <v>0</v>
      </c>
      <c r="BM61" s="85">
        <f>IF(E61=Spielplan!E61,IF(G61=Spielplan!G61,Punktemodus!$B$5,0),0)</f>
        <v>3</v>
      </c>
      <c r="BN61" s="85">
        <f>IF(E61=Spielplan!E61,Punktemodus!$B$7,0)</f>
        <v>1</v>
      </c>
      <c r="BO61" s="85">
        <f>IF(G61=Spielplan!G61,Punktemodus!$B$7,0)</f>
        <v>1</v>
      </c>
      <c r="BP61" s="137">
        <f>IF(Spielplan!E61="",0,SUM(BJ61:BO61))</f>
        <v>0</v>
      </c>
      <c r="BQ61" s="60"/>
      <c r="BR61" s="141"/>
      <c r="BS61" s="149" t="s">
        <v>124</v>
      </c>
      <c r="BT61" s="144" t="str">
        <f>Spielplan!$BL$25</f>
        <v/>
      </c>
      <c r="BU61" s="145"/>
      <c r="BV61" s="146">
        <f>Spielplan!$BN$25</f>
        <v>0</v>
      </c>
      <c r="BW61" s="134"/>
      <c r="BX61" s="148">
        <f>IF(BT25=BT61,Punktemodus!$B$11,0)</f>
        <v>10</v>
      </c>
      <c r="BY61" s="148">
        <f>IF(BT61=BT40,Punktemodus!B13,0)</f>
        <v>5</v>
      </c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55"/>
      <c r="CR61" s="142" t="s">
        <v>136</v>
      </c>
      <c r="CS61" s="155"/>
      <c r="CT61" s="155"/>
      <c r="CU61" s="155"/>
      <c r="CV61" s="155"/>
      <c r="CW61" s="134"/>
    </row>
    <row r="62" spans="1:101" ht="18.75" customHeight="1" thickBot="1" x14ac:dyDescent="0.25">
      <c r="A62" s="60"/>
      <c r="B62" s="60"/>
      <c r="C62" s="136" t="str">
        <f>IF(G61="","",IF(AR61=TRUE,"Achtung: Fehler in Tabelle!",""))</f>
        <v/>
      </c>
      <c r="D62" s="60"/>
      <c r="E62" s="85"/>
      <c r="F62" s="60"/>
      <c r="G62" s="85"/>
      <c r="H62" s="60"/>
      <c r="I62" s="60"/>
      <c r="J62" s="60"/>
      <c r="K62" s="60"/>
      <c r="L62" s="60"/>
      <c r="M62" s="60">
        <f t="shared" ref="M62:X62" si="19">SUM(M56:M61)</f>
        <v>0</v>
      </c>
      <c r="N62" s="60">
        <f t="shared" si="19"/>
        <v>0</v>
      </c>
      <c r="O62" s="60">
        <f t="shared" si="19"/>
        <v>0</v>
      </c>
      <c r="P62" s="60">
        <f t="shared" si="19"/>
        <v>0</v>
      </c>
      <c r="Q62" s="60">
        <f t="shared" si="19"/>
        <v>0</v>
      </c>
      <c r="R62" s="60">
        <f t="shared" si="19"/>
        <v>0</v>
      </c>
      <c r="S62" s="60">
        <f t="shared" si="19"/>
        <v>0</v>
      </c>
      <c r="T62" s="60">
        <f t="shared" si="19"/>
        <v>0</v>
      </c>
      <c r="U62" s="60">
        <f t="shared" si="19"/>
        <v>0</v>
      </c>
      <c r="V62" s="60">
        <f t="shared" si="19"/>
        <v>0</v>
      </c>
      <c r="W62" s="60">
        <f t="shared" si="19"/>
        <v>0</v>
      </c>
      <c r="X62" s="60">
        <f t="shared" si="19"/>
        <v>0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160">
        <f>SUM(BP56:BP61)</f>
        <v>0</v>
      </c>
      <c r="BQ62" s="60"/>
      <c r="BR62" s="141"/>
      <c r="BS62" s="150"/>
      <c r="BT62" s="134"/>
      <c r="BU62" s="134"/>
      <c r="BV62" s="134"/>
      <c r="BW62" s="134"/>
      <c r="BX62" s="148"/>
      <c r="BY62" s="148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370" t="str">
        <f>Spielplan!$CI$26</f>
        <v/>
      </c>
      <c r="CR62" s="371"/>
      <c r="CS62" s="371"/>
      <c r="CT62" s="371"/>
      <c r="CU62" s="371"/>
      <c r="CV62" s="372"/>
      <c r="CW62" s="134"/>
    </row>
    <row r="63" spans="1:101" ht="18.75" customHeight="1" thickBot="1" x14ac:dyDescent="0.3">
      <c r="A63" s="60"/>
      <c r="B63" s="60"/>
      <c r="C63" s="60"/>
      <c r="D63" s="60"/>
      <c r="E63" s="85"/>
      <c r="F63" s="60"/>
      <c r="G63" s="85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138"/>
      <c r="BQ63" s="60"/>
      <c r="BR63" s="141"/>
      <c r="BS63" s="134"/>
      <c r="BT63" s="134"/>
      <c r="BU63" s="134"/>
      <c r="BV63" s="134"/>
      <c r="BW63" s="134"/>
      <c r="BX63" s="148"/>
      <c r="BY63" s="148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54" t="s">
        <v>131</v>
      </c>
      <c r="CM63" s="134"/>
      <c r="CN63" s="134"/>
      <c r="CO63" s="134"/>
      <c r="CP63" s="134"/>
      <c r="CQ63" s="373"/>
      <c r="CR63" s="374"/>
      <c r="CS63" s="374"/>
      <c r="CT63" s="374"/>
      <c r="CU63" s="374"/>
      <c r="CV63" s="375"/>
      <c r="CW63" s="134"/>
    </row>
    <row r="64" spans="1:101" ht="18.75" customHeight="1" thickBot="1" x14ac:dyDescent="0.3">
      <c r="A64" s="60"/>
      <c r="B64" s="60"/>
      <c r="C64" s="60"/>
      <c r="D64" s="60"/>
      <c r="E64" s="85"/>
      <c r="F64" s="60"/>
      <c r="G64" s="85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138"/>
      <c r="BQ64" s="60"/>
      <c r="BR64" s="141"/>
      <c r="BS64" s="153" t="s">
        <v>20</v>
      </c>
      <c r="BT64" s="144" t="str">
        <f>Spielplan!$BL$28</f>
        <v/>
      </c>
      <c r="BU64" s="145"/>
      <c r="BV64" s="146">
        <f>Spielplan!$BN$28</f>
        <v>0</v>
      </c>
      <c r="BW64" s="147"/>
      <c r="BX64" s="148">
        <f>IF(BT28=BT64,Punktemodus!$B$11,0)</f>
        <v>10</v>
      </c>
      <c r="BY64" s="148">
        <f>IF(BT64=BT13,Punktemodus!B13,0)</f>
        <v>5</v>
      </c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55"/>
      <c r="CR64" s="142" t="s">
        <v>137</v>
      </c>
      <c r="CS64" s="155"/>
      <c r="CT64" s="155"/>
      <c r="CU64" s="155"/>
      <c r="CV64" s="155"/>
      <c r="CW64" s="134"/>
    </row>
    <row r="65" spans="1:101" ht="18.75" customHeight="1" thickBot="1" x14ac:dyDescent="0.3">
      <c r="A65" s="60"/>
      <c r="B65" s="60"/>
      <c r="C65" s="88" t="s">
        <v>91</v>
      </c>
      <c r="D65" s="60"/>
      <c r="E65" s="85"/>
      <c r="F65" s="60"/>
      <c r="G65" s="85"/>
      <c r="H65" s="60"/>
      <c r="I65" s="60"/>
      <c r="J65" s="60"/>
      <c r="K65" s="60"/>
      <c r="L65" s="60"/>
      <c r="M65" s="60" t="s">
        <v>4</v>
      </c>
      <c r="N65" s="60"/>
      <c r="O65" s="60"/>
      <c r="P65" s="60"/>
      <c r="Q65" s="60" t="s">
        <v>6</v>
      </c>
      <c r="R65" s="60"/>
      <c r="S65" s="60"/>
      <c r="T65" s="60"/>
      <c r="U65" s="60" t="s">
        <v>7</v>
      </c>
      <c r="V65" s="60"/>
      <c r="W65" s="60"/>
      <c r="X65" s="60"/>
      <c r="Y65" s="60"/>
      <c r="Z65" s="60" t="s">
        <v>4</v>
      </c>
      <c r="AA65" s="60" t="s">
        <v>5</v>
      </c>
      <c r="AB65" s="60"/>
      <c r="AC65" s="60"/>
      <c r="AD65" s="60" t="s">
        <v>9</v>
      </c>
      <c r="AE65" s="60"/>
      <c r="AF65" s="60"/>
      <c r="AG65" s="60"/>
      <c r="AH65" s="60" t="s">
        <v>32</v>
      </c>
      <c r="AI65" s="60"/>
      <c r="AJ65" s="60"/>
      <c r="AK65" s="60"/>
      <c r="AL65" s="60"/>
      <c r="AM65" s="60"/>
      <c r="AN65" s="60" t="s">
        <v>35</v>
      </c>
      <c r="AO65" s="60"/>
      <c r="AP65" s="60"/>
      <c r="AQ65" s="60"/>
      <c r="AR65" s="60"/>
      <c r="AS65" s="60" t="s">
        <v>33</v>
      </c>
      <c r="AT65" s="60"/>
      <c r="AU65" s="60"/>
      <c r="AV65" s="60"/>
      <c r="AW65" s="60"/>
      <c r="AX65" s="60"/>
      <c r="AY65" s="60"/>
      <c r="AZ65" s="60"/>
      <c r="BA65" s="60"/>
      <c r="BB65" s="89" t="s">
        <v>10</v>
      </c>
      <c r="BC65" s="60"/>
      <c r="BD65" s="90" t="s">
        <v>4</v>
      </c>
      <c r="BE65" s="60"/>
      <c r="BF65" s="61" t="s">
        <v>5</v>
      </c>
      <c r="BG65" s="60"/>
      <c r="BH65" s="60"/>
      <c r="BI65" s="85"/>
      <c r="BJ65" s="60"/>
      <c r="BK65" s="60"/>
      <c r="BL65" s="60"/>
      <c r="BM65" s="60"/>
      <c r="BN65" s="60"/>
      <c r="BO65" s="60"/>
      <c r="BP65" s="138"/>
      <c r="BQ65" s="85"/>
      <c r="BR65" s="141"/>
      <c r="BS65" s="149" t="s">
        <v>125</v>
      </c>
      <c r="BT65" s="144" t="str">
        <f>Spielplan!$BL$29</f>
        <v/>
      </c>
      <c r="BU65" s="145"/>
      <c r="BV65" s="146">
        <f>Spielplan!$BN$29</f>
        <v>0</v>
      </c>
      <c r="BW65" s="134"/>
      <c r="BX65" s="148">
        <f>IF(BT29=BT65,Punktemodus!$B$11,0)</f>
        <v>10</v>
      </c>
      <c r="BY65" s="148">
        <f>IF(BT65=BT12,Punktemodus!B13,0)</f>
        <v>5</v>
      </c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44" t="str">
        <f>Spielplan!$CC$29</f>
        <v/>
      </c>
      <c r="CL65" s="145"/>
      <c r="CM65" s="146">
        <f>Spielplan!$CE$29</f>
        <v>0</v>
      </c>
      <c r="CN65" s="134"/>
      <c r="CO65" s="134"/>
      <c r="CP65" s="134"/>
      <c r="CQ65" s="370" t="str">
        <f>Spielplan!$CI$29</f>
        <v/>
      </c>
      <c r="CR65" s="371"/>
      <c r="CS65" s="371"/>
      <c r="CT65" s="371"/>
      <c r="CU65" s="371"/>
      <c r="CV65" s="372"/>
      <c r="CW65" s="134"/>
    </row>
    <row r="66" spans="1:101" ht="18.75" customHeight="1" thickBot="1" x14ac:dyDescent="0.3">
      <c r="A66" s="60"/>
      <c r="B66" s="60"/>
      <c r="C66" s="60"/>
      <c r="D66" s="60"/>
      <c r="E66" s="85"/>
      <c r="F66" s="60"/>
      <c r="G66" s="85"/>
      <c r="H66" s="60"/>
      <c r="I66" s="60"/>
      <c r="J66" s="60"/>
      <c r="K66" s="60"/>
      <c r="L66" s="60"/>
      <c r="M66" s="60" t="s">
        <v>0</v>
      </c>
      <c r="N66" s="60" t="s">
        <v>1</v>
      </c>
      <c r="O66" s="60" t="s">
        <v>2</v>
      </c>
      <c r="P66" s="60" t="s">
        <v>3</v>
      </c>
      <c r="Q66" s="60" t="s">
        <v>0</v>
      </c>
      <c r="R66" s="60" t="s">
        <v>1</v>
      </c>
      <c r="S66" s="60" t="s">
        <v>2</v>
      </c>
      <c r="T66" s="60" t="s">
        <v>3</v>
      </c>
      <c r="U66" s="60" t="s">
        <v>0</v>
      </c>
      <c r="V66" s="60" t="s">
        <v>1</v>
      </c>
      <c r="W66" s="60" t="s">
        <v>2</v>
      </c>
      <c r="X66" s="60" t="s">
        <v>3</v>
      </c>
      <c r="Y66" s="60"/>
      <c r="Z66" s="60" t="s">
        <v>8</v>
      </c>
      <c r="AA66" s="60"/>
      <c r="AB66" s="60"/>
      <c r="AC66" s="60"/>
      <c r="AD66" s="60"/>
      <c r="AE66" s="60"/>
      <c r="AF66" s="60"/>
      <c r="AG66" s="60"/>
      <c r="AH66" s="60" t="s">
        <v>31</v>
      </c>
      <c r="AI66" s="60"/>
      <c r="AJ66" s="60"/>
      <c r="AK66" s="60"/>
      <c r="AL66" s="60"/>
      <c r="AM66" s="60"/>
      <c r="AN66" s="60" t="str">
        <f>AI67</f>
        <v>Argentinien</v>
      </c>
      <c r="AO66" s="60" t="str">
        <f>AI68</f>
        <v>Bosnien</v>
      </c>
      <c r="AP66" s="60" t="str">
        <f>AI69</f>
        <v>Iran</v>
      </c>
      <c r="AQ66" s="60" t="str">
        <f>AI70</f>
        <v>Nigeria</v>
      </c>
      <c r="AR66" s="60"/>
      <c r="AS66" s="60" t="s">
        <v>31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85"/>
      <c r="BJ66" s="85"/>
      <c r="BK66" s="85"/>
      <c r="BL66" s="85"/>
      <c r="BM66" s="85"/>
      <c r="BN66" s="85"/>
      <c r="BO66" s="85"/>
      <c r="BP66" s="137"/>
      <c r="BQ66" s="85"/>
      <c r="BR66" s="141"/>
      <c r="BS66" s="150"/>
      <c r="BT66" s="134"/>
      <c r="BU66" s="134"/>
      <c r="BV66" s="134"/>
      <c r="BW66" s="134"/>
      <c r="BX66" s="148"/>
      <c r="BY66" s="148"/>
      <c r="BZ66" s="134"/>
      <c r="CA66" s="144" t="str">
        <f>Spielplan!$BS$30</f>
        <v/>
      </c>
      <c r="CB66" s="145"/>
      <c r="CC66" s="146">
        <f>Spielplan!$BU$30</f>
        <v>0</v>
      </c>
      <c r="CD66" s="147"/>
      <c r="CE66" s="134">
        <f>IF(CA66=CA30,Punktemodus!B15,0)</f>
        <v>20</v>
      </c>
      <c r="CF66" s="148">
        <f>IF(OR(CA66=$CA$14,CA66=$CA$15,CA66=$CA$22,CA66=$CA$23,CA66=$CA$31,CA66=$CA$38,CA66=$CA$39),Punktemodus!B17,0)</f>
        <v>10</v>
      </c>
      <c r="CG66" s="134"/>
      <c r="CH66" s="134"/>
      <c r="CI66" s="134"/>
      <c r="CJ66" s="134"/>
      <c r="CK66" s="144" t="str">
        <f>Spielplan!$CC$30</f>
        <v/>
      </c>
      <c r="CL66" s="145"/>
      <c r="CM66" s="146">
        <f>Spielplan!$CE$30</f>
        <v>0</v>
      </c>
      <c r="CN66" s="134"/>
      <c r="CO66" s="134"/>
      <c r="CP66" s="134"/>
      <c r="CQ66" s="373"/>
      <c r="CR66" s="374"/>
      <c r="CS66" s="374"/>
      <c r="CT66" s="374"/>
      <c r="CU66" s="374"/>
      <c r="CV66" s="375"/>
      <c r="CW66" s="134"/>
    </row>
    <row r="67" spans="1:101" ht="18.75" customHeight="1" thickBot="1" x14ac:dyDescent="0.3">
      <c r="A67" s="60"/>
      <c r="B67" s="60"/>
      <c r="C67" s="200" t="str">
        <f>Spielplan!$C$67</f>
        <v>Argentinien</v>
      </c>
      <c r="D67" s="201"/>
      <c r="E67" s="104"/>
      <c r="F67" s="93"/>
      <c r="G67" s="104"/>
      <c r="H67" s="200" t="str">
        <f>Spielplan!$H$67</f>
        <v>Bosnien</v>
      </c>
      <c r="I67" s="201"/>
      <c r="J67" s="60"/>
      <c r="K67" s="60" t="s">
        <v>101</v>
      </c>
      <c r="L67" s="60">
        <f t="shared" ref="L67:L72" si="20">IF(E67-G67&gt;0,1,IF(G67=E67,0,-1))</f>
        <v>0</v>
      </c>
      <c r="M67" s="60">
        <f>IF($E67="",0,IF($E67&gt;$G67,3,IF($E67=G67,1,0)))</f>
        <v>0</v>
      </c>
      <c r="N67" s="60">
        <f>IF($G67="",0,IF($E67&gt;$G67,0,IF($E67=G67,1,3)))</f>
        <v>0</v>
      </c>
      <c r="O67" s="60"/>
      <c r="P67" s="60"/>
      <c r="Q67" s="60">
        <f>E67</f>
        <v>0</v>
      </c>
      <c r="R67" s="60">
        <f>G67</f>
        <v>0</v>
      </c>
      <c r="S67" s="60"/>
      <c r="T67" s="60"/>
      <c r="U67" s="60">
        <f>G67</f>
        <v>0</v>
      </c>
      <c r="V67" s="60">
        <f>E67</f>
        <v>0</v>
      </c>
      <c r="W67" s="60"/>
      <c r="X67" s="60"/>
      <c r="Y67" s="60"/>
      <c r="Z67" s="60">
        <f>M73</f>
        <v>0</v>
      </c>
      <c r="AA67" s="60">
        <f>Q73</f>
        <v>0</v>
      </c>
      <c r="AB67" s="60">
        <f>U73</f>
        <v>0</v>
      </c>
      <c r="AC67" s="60">
        <f>AA67-AB67</f>
        <v>0</v>
      </c>
      <c r="AD67" s="60">
        <f>IF(Z67&gt;Z68,-1,0)</f>
        <v>0</v>
      </c>
      <c r="AE67" s="60">
        <f>IF(Z67&gt;Z69,-1,0)</f>
        <v>0</v>
      </c>
      <c r="AF67" s="60">
        <f>IF(Z67&gt;Z70,-1,0)</f>
        <v>0</v>
      </c>
      <c r="AG67" s="60">
        <f>10000-(AJ67*1000+AM67*100+AK67*10)</f>
        <v>10000</v>
      </c>
      <c r="AH67" s="90">
        <f>RANK(AG67,AG67:AG70,1)</f>
        <v>1</v>
      </c>
      <c r="AI67" s="60" t="str">
        <f>C67</f>
        <v>Argentinien</v>
      </c>
      <c r="AJ67" s="60">
        <f t="shared" ref="AJ67:AL70" si="21">Z67</f>
        <v>0</v>
      </c>
      <c r="AK67" s="60">
        <f t="shared" si="21"/>
        <v>0</v>
      </c>
      <c r="AL67" s="60">
        <f t="shared" si="21"/>
        <v>0</v>
      </c>
      <c r="AM67" s="60">
        <f>AK67-AL67</f>
        <v>0</v>
      </c>
      <c r="AN67" s="187"/>
      <c r="AO67" s="187">
        <f>IF(AG68=AG67,IF(G67&gt;E67,AG68-0.1,AG68),AG68)</f>
        <v>10000</v>
      </c>
      <c r="AP67" s="187">
        <f>IF(AG69=AG67,IF(G69&gt;E69,AG69-0.1,AG69),AG69)</f>
        <v>10000</v>
      </c>
      <c r="AQ67" s="187">
        <f>IF(AG70=AG67,IF(G71&gt;E71,AG70-0.1,AG70),AG70)</f>
        <v>10000</v>
      </c>
      <c r="AR67" s="187">
        <f>AN71</f>
        <v>30000</v>
      </c>
      <c r="AS67" s="90">
        <f>RANK(AR67,AR67:AR70,1)</f>
        <v>1</v>
      </c>
      <c r="AT67" s="60" t="str">
        <f t="shared" ref="AT67:AW70" si="22">AI67</f>
        <v>Argentinien</v>
      </c>
      <c r="AU67" s="60">
        <f t="shared" si="22"/>
        <v>0</v>
      </c>
      <c r="AV67" s="60">
        <f t="shared" si="22"/>
        <v>0</v>
      </c>
      <c r="AW67" s="60">
        <f t="shared" si="22"/>
        <v>0</v>
      </c>
      <c r="AX67" s="60"/>
      <c r="AY67" s="60"/>
      <c r="AZ67" s="60"/>
      <c r="BA67" s="202">
        <v>1</v>
      </c>
      <c r="BB67" s="200" t="str">
        <f>VLOOKUP(1,AS67:AT70,2,FALSE)</f>
        <v>Argentinien</v>
      </c>
      <c r="BC67" s="201"/>
      <c r="BD67" s="203">
        <f>VLOOKUP(1,AS67:AW70,3,FALSE)</f>
        <v>0</v>
      </c>
      <c r="BE67" s="204">
        <f>VLOOKUP(1,AS67:AW70,4,FALSE)</f>
        <v>0</v>
      </c>
      <c r="BF67" s="93" t="s">
        <v>12</v>
      </c>
      <c r="BG67" s="204">
        <f>VLOOKUP(1,AS67:AW70,5,FALSE)</f>
        <v>0</v>
      </c>
      <c r="BH67" s="205" t="s">
        <v>126</v>
      </c>
      <c r="BI67" s="85"/>
      <c r="BJ67" s="85">
        <f>IF(E67&gt;G67,IF(Spielplan!E67&gt;Spielplan!G67,Punktemodus!$B$3,0),0)</f>
        <v>0</v>
      </c>
      <c r="BK67" s="85">
        <f>IF(E67=G67,IF(Spielplan!E67=Spielplan!G67,Punktemodus!$B$3,0),0)</f>
        <v>10</v>
      </c>
      <c r="BL67" s="85">
        <f>IF(E67&lt;G67,IF(Spielplan!E67&lt;Spielplan!G67,Punktemodus!$B$3,0),0)</f>
        <v>0</v>
      </c>
      <c r="BM67" s="85">
        <f>IF(E67=Spielplan!E67,IF(G67=Spielplan!G67,Punktemodus!$B$5,0),0)</f>
        <v>3</v>
      </c>
      <c r="BN67" s="85">
        <f>IF(E67=Spielplan!E67,Punktemodus!$B$7,0)</f>
        <v>1</v>
      </c>
      <c r="BO67" s="85">
        <f>IF(G67=Spielplan!G67,Punktemodus!$B$7,0)</f>
        <v>1</v>
      </c>
      <c r="BP67" s="137">
        <f>IF(Spielplan!E67="",0,SUM(BJ67:BO67))</f>
        <v>0</v>
      </c>
      <c r="BQ67" s="85"/>
      <c r="BR67" s="141"/>
      <c r="BS67" s="134"/>
      <c r="BT67" s="134"/>
      <c r="BU67" s="134"/>
      <c r="BV67" s="134"/>
      <c r="BW67" s="134"/>
      <c r="BX67" s="148"/>
      <c r="BY67" s="148"/>
      <c r="BZ67" s="134"/>
      <c r="CA67" s="144" t="str">
        <f>Spielplan!$BS$31</f>
        <v/>
      </c>
      <c r="CB67" s="145"/>
      <c r="CC67" s="146">
        <f>Spielplan!$BU$31</f>
        <v>0</v>
      </c>
      <c r="CD67" s="134"/>
      <c r="CE67" s="134">
        <f>IF(CA67=CA31,Punktemodus!B15,0)</f>
        <v>20</v>
      </c>
      <c r="CF67" s="148">
        <f>IF(OR(CA67=$CA$14,CA67=$CA$15,CA67=$CA$22,CA67=$CA$23,CA67=$CA$30,CA67=$CA$38,CA67=$CA$39),Punktemodus!B17,0)</f>
        <v>10</v>
      </c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55"/>
      <c r="CR67" s="142" t="s">
        <v>138</v>
      </c>
      <c r="CS67" s="155"/>
      <c r="CT67" s="155"/>
      <c r="CU67" s="155"/>
      <c r="CV67" s="155"/>
      <c r="CW67" s="134"/>
    </row>
    <row r="68" spans="1:101" ht="18.75" customHeight="1" thickBot="1" x14ac:dyDescent="0.3">
      <c r="A68" s="60"/>
      <c r="B68" s="60"/>
      <c r="C68" s="206" t="str">
        <f>Spielplan!$C$68</f>
        <v>Iran</v>
      </c>
      <c r="D68" s="207"/>
      <c r="E68" s="104"/>
      <c r="F68" s="93"/>
      <c r="G68" s="104"/>
      <c r="H68" s="206" t="str">
        <f>Spielplan!$H$68</f>
        <v>Nigeria</v>
      </c>
      <c r="I68" s="207"/>
      <c r="J68" s="60"/>
      <c r="K68" s="60" t="s">
        <v>102</v>
      </c>
      <c r="L68" s="60">
        <f t="shared" si="20"/>
        <v>0</v>
      </c>
      <c r="M68" s="60"/>
      <c r="N68" s="60"/>
      <c r="O68" s="60">
        <f>IF($E68="",0,IF($E68&gt;$G68,3,IF($E68=$G68,1,0)))</f>
        <v>0</v>
      </c>
      <c r="P68" s="60">
        <f>IF($G68="",0,IF($E68&gt;$G68,0,IF($E68=$G68,1,3)))</f>
        <v>0</v>
      </c>
      <c r="Q68" s="60"/>
      <c r="R68" s="60"/>
      <c r="S68" s="60">
        <f>E68</f>
        <v>0</v>
      </c>
      <c r="T68" s="60">
        <f>G68</f>
        <v>0</v>
      </c>
      <c r="U68" s="60"/>
      <c r="V68" s="60"/>
      <c r="W68" s="60">
        <f>G68</f>
        <v>0</v>
      </c>
      <c r="X68" s="60">
        <f>E68</f>
        <v>0</v>
      </c>
      <c r="Y68" s="60"/>
      <c r="Z68" s="60">
        <f>N73</f>
        <v>0</v>
      </c>
      <c r="AA68" s="60">
        <f>R73</f>
        <v>0</v>
      </c>
      <c r="AB68" s="60">
        <f>V73</f>
        <v>0</v>
      </c>
      <c r="AC68" s="60">
        <f>AA68-AB68</f>
        <v>0</v>
      </c>
      <c r="AD68" s="60">
        <f>IF(Z68&gt;Z67,-1,0)</f>
        <v>0</v>
      </c>
      <c r="AE68" s="60">
        <f>IF(Z68&gt;Z69,-1,0)</f>
        <v>0</v>
      </c>
      <c r="AF68" s="60">
        <f>IF(Z68&gt;Z70,-1,0)</f>
        <v>0</v>
      </c>
      <c r="AG68" s="60">
        <f>10000-(AJ68*1000+AM68*100+AK68*10)</f>
        <v>10000</v>
      </c>
      <c r="AH68" s="90">
        <f>RANK(AG68,AG67:AG70,1)</f>
        <v>1</v>
      </c>
      <c r="AI68" s="60" t="str">
        <f>H67</f>
        <v>Bosnien</v>
      </c>
      <c r="AJ68" s="60">
        <f t="shared" si="21"/>
        <v>0</v>
      </c>
      <c r="AK68" s="60">
        <f t="shared" si="21"/>
        <v>0</v>
      </c>
      <c r="AL68" s="60">
        <f t="shared" si="21"/>
        <v>0</v>
      </c>
      <c r="AM68" s="60">
        <f>AK68-AL68</f>
        <v>0</v>
      </c>
      <c r="AN68" s="187">
        <f>IF(AG67=AG68,IF(E67&gt;G67,AG67-0.1,AG67),AG67)</f>
        <v>10000</v>
      </c>
      <c r="AO68" s="187"/>
      <c r="AP68" s="187">
        <f>IF(AG69=AG68,IF(G72&gt;E72,AG69-0.1,AG69),AG69)</f>
        <v>10000</v>
      </c>
      <c r="AQ68" s="187">
        <f>IF(AG70=AG68,IF(G70&gt;E70,AG70-0.1,AG70),AG70)</f>
        <v>10000</v>
      </c>
      <c r="AR68" s="187">
        <f>AO71</f>
        <v>30000</v>
      </c>
      <c r="AS68" s="90">
        <f>RANK(AR68,AR67:AR70,1)</f>
        <v>1</v>
      </c>
      <c r="AT68" s="60" t="str">
        <f t="shared" si="22"/>
        <v>Bosnien</v>
      </c>
      <c r="AU68" s="60">
        <f t="shared" si="22"/>
        <v>0</v>
      </c>
      <c r="AV68" s="60">
        <f t="shared" si="22"/>
        <v>0</v>
      </c>
      <c r="AW68" s="60">
        <f t="shared" si="22"/>
        <v>0</v>
      </c>
      <c r="AX68" s="60"/>
      <c r="AY68" s="60"/>
      <c r="AZ68" s="60"/>
      <c r="BA68" s="208">
        <v>2</v>
      </c>
      <c r="BB68" s="206" t="e">
        <f>VLOOKUP(2,AS67:AT70,2,FALSE)</f>
        <v>#N/A</v>
      </c>
      <c r="BC68" s="207"/>
      <c r="BD68" s="209" t="e">
        <f>VLOOKUP(2,AS67:AW70,3,FALSE)</f>
        <v>#N/A</v>
      </c>
      <c r="BE68" s="210" t="e">
        <f>VLOOKUP(2,AS67:AW70,4,FALSE)</f>
        <v>#N/A</v>
      </c>
      <c r="BF68" s="93" t="s">
        <v>12</v>
      </c>
      <c r="BG68" s="210" t="e">
        <f>VLOOKUP(2,AS67:AW70,5,FALSE)</f>
        <v>#N/A</v>
      </c>
      <c r="BH68" s="210" t="s">
        <v>122</v>
      </c>
      <c r="BI68" s="85"/>
      <c r="BJ68" s="85">
        <f>IF(E68&gt;G68,IF(Spielplan!E68&gt;Spielplan!G68,Punktemodus!$B$3,0),0)</f>
        <v>0</v>
      </c>
      <c r="BK68" s="85">
        <f>IF(E68=G68,IF(Spielplan!E68=Spielplan!G68,Punktemodus!$B$3,0),0)</f>
        <v>10</v>
      </c>
      <c r="BL68" s="85">
        <f>IF(E68&lt;G68,IF(Spielplan!E68&lt;Spielplan!G68,Punktemodus!$B$3,0),0)</f>
        <v>0</v>
      </c>
      <c r="BM68" s="85">
        <f>IF(E68=Spielplan!E68,IF(G68=Spielplan!G68,Punktemodus!$B$5,0),0)</f>
        <v>3</v>
      </c>
      <c r="BN68" s="85">
        <f>IF(E68=Spielplan!E68,Punktemodus!$B$7,0)</f>
        <v>1</v>
      </c>
      <c r="BO68" s="85">
        <f>IF(G68=Spielplan!G68,Punktemodus!$B$7,0)</f>
        <v>1</v>
      </c>
      <c r="BP68" s="137">
        <f>IF(Spielplan!E68="",0,SUM(BJ68:BO68))</f>
        <v>0</v>
      </c>
      <c r="BQ68" s="85"/>
      <c r="BR68" s="141"/>
      <c r="BS68" s="153" t="s">
        <v>24</v>
      </c>
      <c r="BT68" s="144" t="str">
        <f>Spielplan!$BL$32</f>
        <v/>
      </c>
      <c r="BU68" s="145"/>
      <c r="BV68" s="146">
        <f>Spielplan!$BN$32</f>
        <v>0</v>
      </c>
      <c r="BW68" s="147"/>
      <c r="BX68" s="148">
        <f>IF(BT32=BT68,Punktemodus!$B$11,0)</f>
        <v>10</v>
      </c>
      <c r="BY68" s="148">
        <f>IF(BT68=BT17,Punktemodus!B13,0)</f>
        <v>5</v>
      </c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370" t="str">
        <f>Spielplan!$CI$32</f>
        <v/>
      </c>
      <c r="CR68" s="371"/>
      <c r="CS68" s="371"/>
      <c r="CT68" s="371"/>
      <c r="CU68" s="371"/>
      <c r="CV68" s="372"/>
      <c r="CW68" s="134"/>
    </row>
    <row r="69" spans="1:101" ht="18.75" customHeight="1" thickBot="1" x14ac:dyDescent="0.3">
      <c r="A69" s="60"/>
      <c r="B69" s="60"/>
      <c r="C69" s="200" t="str">
        <f>C67</f>
        <v>Argentinien</v>
      </c>
      <c r="D69" s="201"/>
      <c r="E69" s="104"/>
      <c r="F69" s="93"/>
      <c r="G69" s="104"/>
      <c r="H69" s="200" t="str">
        <f>C68</f>
        <v>Iran</v>
      </c>
      <c r="I69" s="201"/>
      <c r="J69" s="60"/>
      <c r="K69" s="60" t="s">
        <v>103</v>
      </c>
      <c r="L69" s="60">
        <f t="shared" si="20"/>
        <v>0</v>
      </c>
      <c r="M69" s="60">
        <f>IF($E69="",0,IF($E69&gt;$G69,3,IF($E69=G69,1,0)))</f>
        <v>0</v>
      </c>
      <c r="N69" s="60"/>
      <c r="O69" s="60">
        <f>IF($G69="",0,IF($E69&gt;$G69,0,IF($E69=$G69,1,3)))</f>
        <v>0</v>
      </c>
      <c r="P69" s="60"/>
      <c r="Q69" s="60">
        <f>E69</f>
        <v>0</v>
      </c>
      <c r="R69" s="60"/>
      <c r="S69" s="60">
        <f>G69</f>
        <v>0</v>
      </c>
      <c r="T69" s="60"/>
      <c r="U69" s="60">
        <f>G69</f>
        <v>0</v>
      </c>
      <c r="V69" s="60"/>
      <c r="W69" s="60">
        <f>E69</f>
        <v>0</v>
      </c>
      <c r="X69" s="60"/>
      <c r="Y69" s="60"/>
      <c r="Z69" s="60">
        <f>O73</f>
        <v>0</v>
      </c>
      <c r="AA69" s="60">
        <f>S73</f>
        <v>0</v>
      </c>
      <c r="AB69" s="60">
        <f>W73</f>
        <v>0</v>
      </c>
      <c r="AC69" s="60">
        <f>AA69-AB69</f>
        <v>0</v>
      </c>
      <c r="AD69" s="60">
        <f>IF(Z69&gt;Z67,-1,0)</f>
        <v>0</v>
      </c>
      <c r="AE69" s="60">
        <f>IF(Z69&gt;Z68,-1,0)</f>
        <v>0</v>
      </c>
      <c r="AF69" s="60">
        <f>IF(Z69&gt;Z70,-1,0)</f>
        <v>0</v>
      </c>
      <c r="AG69" s="60">
        <f>10000-(AJ69*1000+AM69*100+AK69*10)</f>
        <v>10000</v>
      </c>
      <c r="AH69" s="90">
        <f>RANK(AG69,AG67:AG70,1)</f>
        <v>1</v>
      </c>
      <c r="AI69" s="60" t="str">
        <f>C68</f>
        <v>Iran</v>
      </c>
      <c r="AJ69" s="60">
        <f t="shared" si="21"/>
        <v>0</v>
      </c>
      <c r="AK69" s="60">
        <f t="shared" si="21"/>
        <v>0</v>
      </c>
      <c r="AL69" s="60">
        <f t="shared" si="21"/>
        <v>0</v>
      </c>
      <c r="AM69" s="60">
        <f>AK69-AL69</f>
        <v>0</v>
      </c>
      <c r="AN69" s="187">
        <f>IF(AG67=AG69,IF(E69&gt;G69,AG67-0.1,AG67),AG67)</f>
        <v>10000</v>
      </c>
      <c r="AO69" s="187">
        <f>IF(AG68=AG69,IF(E72&gt;G72,AG68-0.1,AG68),AG68)</f>
        <v>10000</v>
      </c>
      <c r="AP69" s="187"/>
      <c r="AQ69" s="187">
        <f>IF(AG70=AG69,IF(G68&gt;E68,AG70-0.1,AG70),AG70)</f>
        <v>10000</v>
      </c>
      <c r="AR69" s="187">
        <f>AP71</f>
        <v>30000</v>
      </c>
      <c r="AS69" s="90">
        <f>RANK(AR69,AR67:AR70,1)</f>
        <v>1</v>
      </c>
      <c r="AT69" s="60" t="str">
        <f t="shared" si="22"/>
        <v>Iran</v>
      </c>
      <c r="AU69" s="60">
        <f t="shared" si="22"/>
        <v>0</v>
      </c>
      <c r="AV69" s="60">
        <f t="shared" si="22"/>
        <v>0</v>
      </c>
      <c r="AW69" s="60">
        <f t="shared" si="22"/>
        <v>0</v>
      </c>
      <c r="AX69" s="60"/>
      <c r="AY69" s="60"/>
      <c r="AZ69" s="60"/>
      <c r="BA69" s="113">
        <v>3</v>
      </c>
      <c r="BB69" s="114" t="e">
        <f>VLOOKUP(3,AS67:AT70,2,FALSE)</f>
        <v>#N/A</v>
      </c>
      <c r="BC69" s="115"/>
      <c r="BD69" s="116" t="e">
        <f>VLOOKUP(3,AS67:AW70,3,FALSE)</f>
        <v>#N/A</v>
      </c>
      <c r="BE69" s="116" t="e">
        <f>VLOOKUP(3,AS67:AW70,4,FALSE)</f>
        <v>#N/A</v>
      </c>
      <c r="BF69" s="93" t="s">
        <v>12</v>
      </c>
      <c r="BG69" s="116" t="e">
        <f>VLOOKUP(3,AS67:AW70,5,FALSE)</f>
        <v>#N/A</v>
      </c>
      <c r="BH69" s="60"/>
      <c r="BI69" s="85"/>
      <c r="BJ69" s="85">
        <f>IF(E69&gt;G69,IF(Spielplan!E69&gt;Spielplan!G69,Punktemodus!$B$3,0),0)</f>
        <v>0</v>
      </c>
      <c r="BK69" s="85">
        <f>IF(E69=G69,IF(Spielplan!E69=Spielplan!G69,Punktemodus!$B$3,0),0)</f>
        <v>10</v>
      </c>
      <c r="BL69" s="85">
        <f>IF(E69&lt;G69,IF(Spielplan!E69&lt;Spielplan!G69,Punktemodus!$B$3,0),0)</f>
        <v>0</v>
      </c>
      <c r="BM69" s="85">
        <f>IF(E69=Spielplan!E69,IF(G69=Spielplan!G69,Punktemodus!$B$5,0),0)</f>
        <v>3</v>
      </c>
      <c r="BN69" s="85">
        <f>IF(E69=Spielplan!E69,Punktemodus!$B$7,0)</f>
        <v>1</v>
      </c>
      <c r="BO69" s="85">
        <f>IF(G69=Spielplan!G69,Punktemodus!$B$7,0)</f>
        <v>1</v>
      </c>
      <c r="BP69" s="137">
        <f>IF(Spielplan!E69="",0,SUM(BJ69:BO69))</f>
        <v>0</v>
      </c>
      <c r="BQ69" s="85"/>
      <c r="BR69" s="141"/>
      <c r="BS69" s="149" t="s">
        <v>23</v>
      </c>
      <c r="BT69" s="144" t="str">
        <f>Spielplan!$BL$33</f>
        <v/>
      </c>
      <c r="BU69" s="145"/>
      <c r="BV69" s="146">
        <f>Spielplan!$BN$33</f>
        <v>0</v>
      </c>
      <c r="BW69" s="134"/>
      <c r="BX69" s="148">
        <f>IF(BT33=BT69,Punktemodus!$B$11,0)</f>
        <v>10</v>
      </c>
      <c r="BY69" s="148">
        <f>IF(BT69=BT16,Punktemodus!B13,0)</f>
        <v>5</v>
      </c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373"/>
      <c r="CR69" s="374"/>
      <c r="CS69" s="374"/>
      <c r="CT69" s="374"/>
      <c r="CU69" s="374"/>
      <c r="CV69" s="375"/>
      <c r="CW69" s="134"/>
    </row>
    <row r="70" spans="1:101" ht="18.75" customHeight="1" thickBot="1" x14ac:dyDescent="0.3">
      <c r="A70" s="60"/>
      <c r="B70" s="60"/>
      <c r="C70" s="206" t="str">
        <f>H67</f>
        <v>Bosnien</v>
      </c>
      <c r="D70" s="207"/>
      <c r="E70" s="104"/>
      <c r="F70" s="93"/>
      <c r="G70" s="104"/>
      <c r="H70" s="206" t="str">
        <f>H68</f>
        <v>Nigeria</v>
      </c>
      <c r="I70" s="207"/>
      <c r="J70" s="60"/>
      <c r="K70" s="60" t="s">
        <v>104</v>
      </c>
      <c r="L70" s="60">
        <f t="shared" si="20"/>
        <v>0</v>
      </c>
      <c r="M70" s="60"/>
      <c r="N70" s="60">
        <f>IF($E70="",0,IF($E70&gt;$G70,3,IF($E70=$G70,1,0)))</f>
        <v>0</v>
      </c>
      <c r="O70" s="60"/>
      <c r="P70" s="60">
        <f>IF($G70="",0,IF($E70&gt;$G70,0,IF($E70=$G70,1,3)))</f>
        <v>0</v>
      </c>
      <c r="Q70" s="60"/>
      <c r="R70" s="60">
        <f>E70</f>
        <v>0</v>
      </c>
      <c r="S70" s="60"/>
      <c r="T70" s="60">
        <f>G70</f>
        <v>0</v>
      </c>
      <c r="U70" s="60"/>
      <c r="V70" s="60">
        <f>G70</f>
        <v>0</v>
      </c>
      <c r="W70" s="60"/>
      <c r="X70" s="60">
        <f>E70</f>
        <v>0</v>
      </c>
      <c r="Y70" s="60"/>
      <c r="Z70" s="60">
        <f>P73</f>
        <v>0</v>
      </c>
      <c r="AA70" s="60">
        <f>T73</f>
        <v>0</v>
      </c>
      <c r="AB70" s="60">
        <f>X73</f>
        <v>0</v>
      </c>
      <c r="AC70" s="60">
        <f>AA70-AB70</f>
        <v>0</v>
      </c>
      <c r="AD70" s="60">
        <f>IF(Z70&gt;Z67,-1,0)</f>
        <v>0</v>
      </c>
      <c r="AE70" s="60">
        <f>IF(Z70&gt;Z68,-1,0)</f>
        <v>0</v>
      </c>
      <c r="AF70" s="60">
        <f>IF(Z70&gt;Z69,-1,0)</f>
        <v>0</v>
      </c>
      <c r="AG70" s="60">
        <f>10000-(AJ70*1000+AM70*100+AK70*10)</f>
        <v>10000</v>
      </c>
      <c r="AH70" s="90">
        <f>RANK(AG70,AG67:AG70,1)</f>
        <v>1</v>
      </c>
      <c r="AI70" s="60" t="str">
        <f>H68</f>
        <v>Nigeria</v>
      </c>
      <c r="AJ70" s="60">
        <f t="shared" si="21"/>
        <v>0</v>
      </c>
      <c r="AK70" s="60">
        <f t="shared" si="21"/>
        <v>0</v>
      </c>
      <c r="AL70" s="60">
        <f t="shared" si="21"/>
        <v>0</v>
      </c>
      <c r="AM70" s="60">
        <f>AK70-AL70</f>
        <v>0</v>
      </c>
      <c r="AN70" s="187">
        <f>IF(AG67=AG70,IF(E71&gt;G71,AG67-0.1,AG67),AG67)</f>
        <v>10000</v>
      </c>
      <c r="AO70" s="187">
        <f>IF(AG68=AG70,IF(E70&gt;G70,AG68-0.1,AG68),AG68)</f>
        <v>10000</v>
      </c>
      <c r="AP70" s="187">
        <f>IF(AG69=AG70,IF(E68&gt;G68,AG69-0.1,AG69),AG69)</f>
        <v>10000</v>
      </c>
      <c r="AQ70" s="187"/>
      <c r="AR70" s="187">
        <f>AQ71</f>
        <v>30000</v>
      </c>
      <c r="AS70" s="90">
        <f>RANK(AR70,AR67:AR70,1)</f>
        <v>1</v>
      </c>
      <c r="AT70" s="60" t="str">
        <f t="shared" si="22"/>
        <v>Nigeria</v>
      </c>
      <c r="AU70" s="60">
        <f t="shared" si="22"/>
        <v>0</v>
      </c>
      <c r="AV70" s="60">
        <f t="shared" si="22"/>
        <v>0</v>
      </c>
      <c r="AW70" s="60">
        <f t="shared" si="22"/>
        <v>0</v>
      </c>
      <c r="AX70" s="60"/>
      <c r="AY70" s="60"/>
      <c r="AZ70" s="60"/>
      <c r="BA70" s="113">
        <v>4</v>
      </c>
      <c r="BB70" s="114" t="e">
        <f>VLOOKUP(4,AS67:AT70,2,FALSE)</f>
        <v>#N/A</v>
      </c>
      <c r="BC70" s="115"/>
      <c r="BD70" s="116" t="e">
        <f>VLOOKUP(4,AS67:AW70,3,FALSE)</f>
        <v>#N/A</v>
      </c>
      <c r="BE70" s="116" t="e">
        <f>VLOOKUP(4,AS67:AW70,4,FALSE)</f>
        <v>#N/A</v>
      </c>
      <c r="BF70" s="93" t="s">
        <v>12</v>
      </c>
      <c r="BG70" s="116" t="e">
        <f>VLOOKUP(4,AS67:AW70,5,FALSE)</f>
        <v>#N/A</v>
      </c>
      <c r="BH70" s="60"/>
      <c r="BI70" s="85"/>
      <c r="BJ70" s="85">
        <f>IF(E70&gt;G70,IF(Spielplan!E70&gt;Spielplan!G70,Punktemodus!$B$3,0),0)</f>
        <v>0</v>
      </c>
      <c r="BK70" s="85">
        <f>IF(E70=G70,IF(Spielplan!E70=Spielplan!G70,Punktemodus!$B$3,0),0)</f>
        <v>10</v>
      </c>
      <c r="BL70" s="85">
        <f>IF(E70&lt;G70,IF(Spielplan!E70&lt;Spielplan!G70,Punktemodus!$B$3,0),0)</f>
        <v>0</v>
      </c>
      <c r="BM70" s="85">
        <f>IF(E70=Spielplan!E70,IF(G70=Spielplan!G70,Punktemodus!$B$5,0),0)</f>
        <v>3</v>
      </c>
      <c r="BN70" s="85">
        <f>IF(E70=Spielplan!E70,Punktemodus!$B$7,0)</f>
        <v>1</v>
      </c>
      <c r="BO70" s="85">
        <f>IF(G70=Spielplan!G70,Punktemodus!$B$7,0)</f>
        <v>1</v>
      </c>
      <c r="BP70" s="137">
        <f>IF(Spielplan!E70="",0,SUM(BJ70:BO70))</f>
        <v>0</v>
      </c>
      <c r="BQ70" s="60"/>
      <c r="BR70" s="141"/>
      <c r="BS70" s="150"/>
      <c r="BT70" s="134"/>
      <c r="BU70" s="134"/>
      <c r="BV70" s="134"/>
      <c r="BW70" s="134"/>
      <c r="BX70" s="148"/>
      <c r="BY70" s="148"/>
      <c r="BZ70" s="134"/>
      <c r="CA70" s="134"/>
      <c r="CB70" s="134"/>
      <c r="CC70" s="134"/>
      <c r="CD70" s="134"/>
      <c r="CE70" s="134"/>
      <c r="CF70" s="144" t="str">
        <f>Spielplan!$BX$34</f>
        <v/>
      </c>
      <c r="CG70" s="145"/>
      <c r="CH70" s="146">
        <f>Spielplan!$BZ$34</f>
        <v>0</v>
      </c>
      <c r="CI70" s="134"/>
      <c r="CJ70" s="134">
        <f>IF(OR(CF70=$CF$18,CF70=$CF$19,CF70=$CF$34,CF70=$CF$35),Punktemodus!$B$19,0)</f>
        <v>30</v>
      </c>
      <c r="CK70" s="134"/>
      <c r="CL70" s="134"/>
      <c r="CM70" s="134"/>
      <c r="CN70" s="134"/>
      <c r="CO70" s="134"/>
      <c r="CP70" s="134"/>
      <c r="CQ70" s="155"/>
      <c r="CR70" s="155"/>
      <c r="CS70" s="155"/>
      <c r="CT70" s="155"/>
      <c r="CU70" s="155"/>
      <c r="CV70" s="155"/>
      <c r="CW70" s="134"/>
    </row>
    <row r="71" spans="1:101" ht="18.75" customHeight="1" thickBot="1" x14ac:dyDescent="0.3">
      <c r="A71" s="60"/>
      <c r="B71" s="60"/>
      <c r="C71" s="200" t="str">
        <f>C67</f>
        <v>Argentinien</v>
      </c>
      <c r="D71" s="201"/>
      <c r="E71" s="104"/>
      <c r="F71" s="93"/>
      <c r="G71" s="104"/>
      <c r="H71" s="200" t="str">
        <f>H68</f>
        <v>Nigeria</v>
      </c>
      <c r="I71" s="201"/>
      <c r="J71" s="60"/>
      <c r="K71" s="60" t="s">
        <v>105</v>
      </c>
      <c r="L71" s="60">
        <f t="shared" si="20"/>
        <v>0</v>
      </c>
      <c r="M71" s="60">
        <f>IF($E71="",0,IF($E71&gt;$G71,3,IF($E71=G71,1,0)))</f>
        <v>0</v>
      </c>
      <c r="N71" s="60"/>
      <c r="O71" s="60"/>
      <c r="P71" s="60">
        <f>IF($G71="",0,IF($E71&gt;$G71,0,IF($E71=$G71,1,3)))</f>
        <v>0</v>
      </c>
      <c r="Q71" s="60">
        <f>E71</f>
        <v>0</v>
      </c>
      <c r="R71" s="60"/>
      <c r="S71" s="60"/>
      <c r="T71" s="60">
        <f>G71</f>
        <v>0</v>
      </c>
      <c r="U71" s="60">
        <f>G71</f>
        <v>0</v>
      </c>
      <c r="V71" s="60"/>
      <c r="W71" s="60"/>
      <c r="X71" s="60">
        <f>E71</f>
        <v>0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187">
        <f>SUM(AN67:AN70)</f>
        <v>30000</v>
      </c>
      <c r="AO71" s="187">
        <f>SUM(AO67:AO70)</f>
        <v>30000</v>
      </c>
      <c r="AP71" s="187">
        <f>SUM(AP67:AP70)</f>
        <v>30000</v>
      </c>
      <c r="AQ71" s="187">
        <f>SUM(AQ67:AQ70)</f>
        <v>30000</v>
      </c>
      <c r="AR71" s="187"/>
      <c r="AS71" s="60"/>
      <c r="AT71" s="60"/>
      <c r="AU71" s="60"/>
      <c r="AV71" s="60"/>
      <c r="AW71" s="60"/>
      <c r="AX71" s="60"/>
      <c r="AY71" s="60"/>
      <c r="AZ71" s="60"/>
      <c r="BA71" s="92"/>
      <c r="BB71" s="60"/>
      <c r="BC71" s="60"/>
      <c r="BD71" s="60"/>
      <c r="BE71" s="60"/>
      <c r="BF71" s="60"/>
      <c r="BG71" s="60"/>
      <c r="BH71" s="60"/>
      <c r="BI71" s="60"/>
      <c r="BJ71" s="85">
        <f>IF(E71&gt;G71,IF(Spielplan!E71&gt;Spielplan!G71,Punktemodus!$B$3,0),0)</f>
        <v>0</v>
      </c>
      <c r="BK71" s="85">
        <f>IF(E71=G71,IF(Spielplan!E71=Spielplan!G71,Punktemodus!$B$3,0),0)</f>
        <v>10</v>
      </c>
      <c r="BL71" s="85">
        <f>IF(E71&lt;G71,IF(Spielplan!E71&lt;Spielplan!G71,Punktemodus!$B$3,0),0)</f>
        <v>0</v>
      </c>
      <c r="BM71" s="85">
        <f>IF(E71=Spielplan!E71,IF(G71=Spielplan!G71,Punktemodus!$B$5,0),0)</f>
        <v>3</v>
      </c>
      <c r="BN71" s="85">
        <f>IF(E71=Spielplan!E71,Punktemodus!$B$7,0)</f>
        <v>1</v>
      </c>
      <c r="BO71" s="85">
        <f>IF(G71=Spielplan!G71,Punktemodus!$B$7,0)</f>
        <v>1</v>
      </c>
      <c r="BP71" s="137">
        <f>IF(Spielplan!E71="",0,SUM(BJ71:BO71))</f>
        <v>0</v>
      </c>
      <c r="BQ71" s="60"/>
      <c r="BR71" s="141"/>
      <c r="BS71" s="134"/>
      <c r="BT71" s="134"/>
      <c r="BU71" s="134"/>
      <c r="BV71" s="134"/>
      <c r="BW71" s="134"/>
      <c r="BX71" s="148"/>
      <c r="BY71" s="148"/>
      <c r="BZ71" s="134"/>
      <c r="CA71" s="134"/>
      <c r="CB71" s="134"/>
      <c r="CC71" s="134"/>
      <c r="CD71" s="134"/>
      <c r="CE71" s="134"/>
      <c r="CF71" s="144" t="str">
        <f>Spielplan!$BX$35</f>
        <v/>
      </c>
      <c r="CG71" s="145"/>
      <c r="CH71" s="146">
        <f>Spielplan!$BZ$35</f>
        <v>0</v>
      </c>
      <c r="CI71" s="134"/>
      <c r="CJ71" s="134">
        <f>IF(OR(CF71=$CF$18,CF71=$CF$19,CF71=$CF$34,CF71=$CF$35),Punktemodus!$B$19,0)</f>
        <v>30</v>
      </c>
      <c r="CK71" s="134"/>
      <c r="CL71" s="134"/>
      <c r="CM71" s="134"/>
      <c r="CN71" s="134"/>
      <c r="CO71" s="134"/>
      <c r="CP71" s="134"/>
      <c r="CQ71" s="155"/>
      <c r="CR71" s="155"/>
      <c r="CS71" s="155"/>
      <c r="CT71" s="155"/>
      <c r="CU71" s="155"/>
      <c r="CV71" s="155"/>
      <c r="CW71" s="134"/>
    </row>
    <row r="72" spans="1:101" ht="18.75" customHeight="1" thickBot="1" x14ac:dyDescent="0.3">
      <c r="A72" s="60"/>
      <c r="B72" s="60"/>
      <c r="C72" s="206" t="str">
        <f>H67</f>
        <v>Bosnien</v>
      </c>
      <c r="D72" s="207"/>
      <c r="E72" s="104"/>
      <c r="F72" s="106"/>
      <c r="G72" s="104"/>
      <c r="H72" s="206" t="str">
        <f>C68</f>
        <v>Iran</v>
      </c>
      <c r="I72" s="207"/>
      <c r="J72" s="60"/>
      <c r="K72" s="60" t="s">
        <v>105</v>
      </c>
      <c r="L72" s="60">
        <f t="shared" si="20"/>
        <v>0</v>
      </c>
      <c r="M72" s="60"/>
      <c r="N72" s="60">
        <f>IF($E72="",0,IF($E72&gt;$G72,3,IF($E72=$G72,1,0)))</f>
        <v>0</v>
      </c>
      <c r="O72" s="60">
        <f>IF($G72="",0,IF($E72&gt;$G72,0,IF($E72=$G72,1,3)))</f>
        <v>0</v>
      </c>
      <c r="P72" s="60"/>
      <c r="Q72" s="60"/>
      <c r="R72" s="60">
        <f>E72</f>
        <v>0</v>
      </c>
      <c r="S72" s="60">
        <f>G72</f>
        <v>0</v>
      </c>
      <c r="T72" s="60"/>
      <c r="U72" s="60"/>
      <c r="V72" s="60">
        <f>G72</f>
        <v>0</v>
      </c>
      <c r="W72" s="60">
        <f>E72</f>
        <v>0</v>
      </c>
      <c r="X72" s="60"/>
      <c r="Y72" s="60"/>
      <c r="Z72" s="60" t="s">
        <v>30</v>
      </c>
      <c r="AA72" s="60"/>
      <c r="AB72" s="60"/>
      <c r="AC72" s="60"/>
      <c r="AD72" s="60"/>
      <c r="AE72" s="60"/>
      <c r="AF72" s="60"/>
      <c r="AG72" s="60" t="b">
        <f>OR(AG67=AG68,AG67=AG69,AG67=AG70,AG68=AG69,AG68=AG70,AG69=AG70)</f>
        <v>1</v>
      </c>
      <c r="AH72" s="60"/>
      <c r="AI72" s="60"/>
      <c r="AJ72" s="60"/>
      <c r="AK72" s="60"/>
      <c r="AL72" s="60"/>
      <c r="AM72" s="60"/>
      <c r="AN72" s="60"/>
      <c r="AO72" s="60" t="s">
        <v>34</v>
      </c>
      <c r="AP72" s="60"/>
      <c r="AQ72" s="60"/>
      <c r="AR72" s="60" t="b">
        <f>OR(AR67=AR68,AR67=AR69,AR67=AR70,AR68=AR69,AR68=AR70,AR69=AR70)</f>
        <v>1</v>
      </c>
      <c r="AS72" s="60"/>
      <c r="AT72" s="60"/>
      <c r="AU72" s="60"/>
      <c r="AV72" s="60"/>
      <c r="AW72" s="60"/>
      <c r="AX72" s="60"/>
      <c r="AY72" s="60"/>
      <c r="AZ72" s="60"/>
      <c r="BA72" s="92"/>
      <c r="BB72" s="60"/>
      <c r="BC72" s="60"/>
      <c r="BD72" s="60"/>
      <c r="BE72" s="60"/>
      <c r="BF72" s="60"/>
      <c r="BG72" s="60"/>
      <c r="BH72" s="60"/>
      <c r="BI72" s="60"/>
      <c r="BJ72" s="85">
        <f>IF(E72&gt;G72,IF(Spielplan!E72&gt;Spielplan!G72,Punktemodus!$B$3,0),0)</f>
        <v>0</v>
      </c>
      <c r="BK72" s="85">
        <f>IF(E72=G72,IF(Spielplan!E72=Spielplan!G72,Punktemodus!$B$3,0),0)</f>
        <v>10</v>
      </c>
      <c r="BL72" s="85">
        <f>IF(E72&lt;G72,IF(Spielplan!E72&lt;Spielplan!G72,Punktemodus!$B$3,0),0)</f>
        <v>0</v>
      </c>
      <c r="BM72" s="85">
        <f>IF(E72=Spielplan!E72,IF(G72=Spielplan!G72,Punktemodus!$B$5,0),0)</f>
        <v>3</v>
      </c>
      <c r="BN72" s="85">
        <f>IF(E72=Spielplan!E72,Punktemodus!$B$7,0)</f>
        <v>1</v>
      </c>
      <c r="BO72" s="85">
        <f>IF(G72=Spielplan!G72,Punktemodus!$B$7,0)</f>
        <v>1</v>
      </c>
      <c r="BP72" s="137">
        <f>IF(Spielplan!E72="",0,SUM(BJ72:BO72))</f>
        <v>0</v>
      </c>
      <c r="BQ72" s="60"/>
      <c r="BR72" s="141"/>
      <c r="BS72" s="153" t="s">
        <v>126</v>
      </c>
      <c r="BT72" s="144" t="str">
        <f>Spielplan!$BL$36</f>
        <v/>
      </c>
      <c r="BU72" s="145"/>
      <c r="BV72" s="146">
        <f>Spielplan!$BN$36</f>
        <v>0</v>
      </c>
      <c r="BW72" s="147"/>
      <c r="BX72" s="148">
        <f>IF(BT36=BT72,Punktemodus!$B$11,0)</f>
        <v>10</v>
      </c>
      <c r="BY72" s="148">
        <f>IF(BT72=BT21,Punktemodus!B13,0)</f>
        <v>5</v>
      </c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55"/>
      <c r="CR72" s="155"/>
      <c r="CS72" s="155"/>
      <c r="CT72" s="155"/>
      <c r="CU72" s="155"/>
      <c r="CV72" s="155"/>
      <c r="CW72" s="134"/>
    </row>
    <row r="73" spans="1:101" ht="18.75" customHeight="1" thickBot="1" x14ac:dyDescent="0.25">
      <c r="A73" s="60"/>
      <c r="B73" s="60"/>
      <c r="C73" s="136" t="str">
        <f>IF(G72="","",IF(AR72=TRUE,"Achtung: Fehler in Tabelle!",""))</f>
        <v/>
      </c>
      <c r="D73" s="60"/>
      <c r="E73" s="85"/>
      <c r="F73" s="60"/>
      <c r="G73" s="85"/>
      <c r="H73" s="60"/>
      <c r="I73" s="60"/>
      <c r="J73" s="60"/>
      <c r="K73" s="60"/>
      <c r="L73" s="60"/>
      <c r="M73" s="60">
        <f t="shared" ref="M73:X73" si="23">SUM(M67:M72)</f>
        <v>0</v>
      </c>
      <c r="N73" s="60">
        <f t="shared" si="23"/>
        <v>0</v>
      </c>
      <c r="O73" s="60">
        <f t="shared" si="23"/>
        <v>0</v>
      </c>
      <c r="P73" s="60">
        <f t="shared" si="23"/>
        <v>0</v>
      </c>
      <c r="Q73" s="60">
        <f t="shared" si="23"/>
        <v>0</v>
      </c>
      <c r="R73" s="60">
        <f t="shared" si="23"/>
        <v>0</v>
      </c>
      <c r="S73" s="60">
        <f t="shared" si="23"/>
        <v>0</v>
      </c>
      <c r="T73" s="60">
        <f t="shared" si="23"/>
        <v>0</v>
      </c>
      <c r="U73" s="60">
        <f t="shared" si="23"/>
        <v>0</v>
      </c>
      <c r="V73" s="60">
        <f t="shared" si="23"/>
        <v>0</v>
      </c>
      <c r="W73" s="60">
        <f t="shared" si="23"/>
        <v>0</v>
      </c>
      <c r="X73" s="60">
        <f t="shared" si="23"/>
        <v>0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160">
        <f>SUM(BP67:BP72)</f>
        <v>0</v>
      </c>
      <c r="BQ73" s="60"/>
      <c r="BR73" s="141"/>
      <c r="BS73" s="149" t="s">
        <v>127</v>
      </c>
      <c r="BT73" s="144" t="str">
        <f>Spielplan!$BL$37</f>
        <v/>
      </c>
      <c r="BU73" s="145"/>
      <c r="BV73" s="146">
        <f>Spielplan!$BN$37</f>
        <v>0</v>
      </c>
      <c r="BW73" s="134"/>
      <c r="BX73" s="148">
        <f>IF(BT37=BT73,Punktemodus!$B$11,0)</f>
        <v>10</v>
      </c>
      <c r="BY73" s="148">
        <f>IF(BT73=BT20,Punktemodus!B13,0)</f>
        <v>5</v>
      </c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55"/>
      <c r="CR73" s="155"/>
      <c r="CS73" s="155"/>
      <c r="CT73" s="155"/>
      <c r="CU73" s="155"/>
      <c r="CV73" s="155"/>
      <c r="CW73" s="134"/>
    </row>
    <row r="74" spans="1:101" ht="18.75" customHeight="1" thickBot="1" x14ac:dyDescent="0.3">
      <c r="A74" s="60"/>
      <c r="B74" s="60"/>
      <c r="C74" s="60"/>
      <c r="D74" s="60"/>
      <c r="E74" s="85"/>
      <c r="F74" s="60"/>
      <c r="G74" s="85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138"/>
      <c r="BQ74" s="60"/>
      <c r="BR74" s="141"/>
      <c r="BS74" s="150"/>
      <c r="BT74" s="134"/>
      <c r="BU74" s="134"/>
      <c r="BV74" s="134"/>
      <c r="BW74" s="134"/>
      <c r="BX74" s="148"/>
      <c r="BY74" s="148"/>
      <c r="BZ74" s="134"/>
      <c r="CA74" s="144" t="str">
        <f>Spielplan!$BS$38</f>
        <v/>
      </c>
      <c r="CB74" s="145"/>
      <c r="CC74" s="146">
        <f>Spielplan!$BU$38</f>
        <v>0</v>
      </c>
      <c r="CD74" s="147"/>
      <c r="CE74" s="134">
        <f>IF(CA74=CA38,Punktemodus!B15,0)</f>
        <v>20</v>
      </c>
      <c r="CF74" s="148">
        <f>IF(OR(CA74=$CA$14,CA74=$CA$15,CA74=$CA$22,CA74=$CA$23,CA74=$CA$30,CA74=$CA$31,CA74=$CA$39),Punktemodus!B17,0)</f>
        <v>10</v>
      </c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</row>
    <row r="75" spans="1:101" ht="18.75" customHeight="1" thickBot="1" x14ac:dyDescent="0.25">
      <c r="A75" s="60"/>
      <c r="B75" s="60"/>
      <c r="C75" s="60"/>
      <c r="D75" s="60"/>
      <c r="E75" s="85"/>
      <c r="F75" s="60"/>
      <c r="G75" s="85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138"/>
      <c r="BQ75" s="60"/>
      <c r="BR75" s="141"/>
      <c r="BS75" s="134"/>
      <c r="BT75" s="134"/>
      <c r="BU75" s="134"/>
      <c r="BV75" s="134"/>
      <c r="BW75" s="134"/>
      <c r="BX75" s="148"/>
      <c r="BY75" s="148"/>
      <c r="BZ75" s="134"/>
      <c r="CA75" s="144" t="str">
        <f>Spielplan!$BS$39</f>
        <v/>
      </c>
      <c r="CB75" s="145"/>
      <c r="CC75" s="146">
        <f>Spielplan!$BU$39</f>
        <v>0</v>
      </c>
      <c r="CD75" s="134"/>
      <c r="CE75" s="134">
        <f>IF(CA75=CA39,Punktemodus!B15,0)</f>
        <v>20</v>
      </c>
      <c r="CF75" s="148">
        <f>IF(OR(CA75=$CA$14,CA75=$CA$15,CA75=$CA$22,CA75=$CA$23,CA75=$CA$30,CA75=$CA$31,CA75=$CA$38),Punktemodus!B17,0)</f>
        <v>10</v>
      </c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</row>
    <row r="76" spans="1:101" ht="18.75" customHeight="1" thickBot="1" x14ac:dyDescent="0.3">
      <c r="A76" s="60"/>
      <c r="B76" s="60"/>
      <c r="C76" s="88" t="s">
        <v>92</v>
      </c>
      <c r="D76" s="60"/>
      <c r="E76" s="85"/>
      <c r="F76" s="60"/>
      <c r="G76" s="85"/>
      <c r="H76" s="60"/>
      <c r="I76" s="60"/>
      <c r="J76" s="60"/>
      <c r="K76" s="60"/>
      <c r="L76" s="60"/>
      <c r="M76" s="60" t="s">
        <v>4</v>
      </c>
      <c r="N76" s="60"/>
      <c r="O76" s="60"/>
      <c r="P76" s="60"/>
      <c r="Q76" s="60" t="s">
        <v>6</v>
      </c>
      <c r="R76" s="60"/>
      <c r="S76" s="60"/>
      <c r="T76" s="60"/>
      <c r="U76" s="60" t="s">
        <v>7</v>
      </c>
      <c r="V76" s="60"/>
      <c r="W76" s="60"/>
      <c r="X76" s="60"/>
      <c r="Y76" s="60"/>
      <c r="Z76" s="60" t="s">
        <v>4</v>
      </c>
      <c r="AA76" s="60" t="s">
        <v>5</v>
      </c>
      <c r="AB76" s="60"/>
      <c r="AC76" s="60"/>
      <c r="AD76" s="60" t="s">
        <v>9</v>
      </c>
      <c r="AE76" s="60"/>
      <c r="AF76" s="60"/>
      <c r="AG76" s="60"/>
      <c r="AH76" s="60" t="s">
        <v>32</v>
      </c>
      <c r="AI76" s="60"/>
      <c r="AJ76" s="60"/>
      <c r="AK76" s="60"/>
      <c r="AL76" s="60"/>
      <c r="AM76" s="60"/>
      <c r="AN76" s="60" t="s">
        <v>35</v>
      </c>
      <c r="AO76" s="60"/>
      <c r="AP76" s="60"/>
      <c r="AQ76" s="60"/>
      <c r="AR76" s="60"/>
      <c r="AS76" s="60" t="s">
        <v>33</v>
      </c>
      <c r="AT76" s="60"/>
      <c r="AU76" s="60"/>
      <c r="AV76" s="60"/>
      <c r="AW76" s="60"/>
      <c r="AX76" s="60"/>
      <c r="AY76" s="60"/>
      <c r="AZ76" s="60"/>
      <c r="BA76" s="60"/>
      <c r="BB76" s="89" t="s">
        <v>10</v>
      </c>
      <c r="BC76" s="60"/>
      <c r="BD76" s="90" t="s">
        <v>4</v>
      </c>
      <c r="BE76" s="60"/>
      <c r="BF76" s="61" t="s">
        <v>5</v>
      </c>
      <c r="BG76" s="60"/>
      <c r="BH76" s="60"/>
      <c r="BI76" s="85"/>
      <c r="BJ76" s="60"/>
      <c r="BK76" s="60"/>
      <c r="BL76" s="60"/>
      <c r="BM76" s="60"/>
      <c r="BN76" s="60"/>
      <c r="BO76" s="60"/>
      <c r="BP76" s="138"/>
      <c r="BQ76" s="85"/>
      <c r="BR76" s="141"/>
      <c r="BS76" s="153" t="s">
        <v>128</v>
      </c>
      <c r="BT76" s="144" t="str">
        <f>Spielplan!$BL$40</f>
        <v/>
      </c>
      <c r="BU76" s="145"/>
      <c r="BV76" s="146">
        <f>Spielplan!$BN$40</f>
        <v>0</v>
      </c>
      <c r="BW76" s="147"/>
      <c r="BX76" s="148">
        <f>IF(BT40=BT76,Punktemodus!$B$11,0)</f>
        <v>10</v>
      </c>
      <c r="BY76" s="148">
        <f>IF(BT76=BT25,Punktemodus!B13,0)</f>
        <v>5</v>
      </c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</row>
    <row r="77" spans="1:101" ht="18.75" customHeight="1" thickBot="1" x14ac:dyDescent="0.25">
      <c r="A77" s="60"/>
      <c r="B77" s="60"/>
      <c r="C77" s="60"/>
      <c r="D77" s="60"/>
      <c r="E77" s="85"/>
      <c r="F77" s="60"/>
      <c r="G77" s="85"/>
      <c r="H77" s="60"/>
      <c r="I77" s="60"/>
      <c r="J77" s="60"/>
      <c r="K77" s="60"/>
      <c r="L77" s="60"/>
      <c r="M77" s="60" t="s">
        <v>0</v>
      </c>
      <c r="N77" s="60" t="s">
        <v>1</v>
      </c>
      <c r="O77" s="60" t="s">
        <v>2</v>
      </c>
      <c r="P77" s="60" t="s">
        <v>3</v>
      </c>
      <c r="Q77" s="60" t="s">
        <v>0</v>
      </c>
      <c r="R77" s="60" t="s">
        <v>1</v>
      </c>
      <c r="S77" s="60" t="s">
        <v>2</v>
      </c>
      <c r="T77" s="60" t="s">
        <v>3</v>
      </c>
      <c r="U77" s="60" t="s">
        <v>0</v>
      </c>
      <c r="V77" s="60" t="s">
        <v>1</v>
      </c>
      <c r="W77" s="60" t="s">
        <v>2</v>
      </c>
      <c r="X77" s="60" t="s">
        <v>3</v>
      </c>
      <c r="Y77" s="60"/>
      <c r="Z77" s="60" t="s">
        <v>8</v>
      </c>
      <c r="AA77" s="60"/>
      <c r="AB77" s="60"/>
      <c r="AC77" s="60"/>
      <c r="AD77" s="60"/>
      <c r="AE77" s="60"/>
      <c r="AF77" s="60"/>
      <c r="AG77" s="60"/>
      <c r="AH77" s="60" t="s">
        <v>31</v>
      </c>
      <c r="AI77" s="60"/>
      <c r="AJ77" s="60"/>
      <c r="AK77" s="60"/>
      <c r="AL77" s="60"/>
      <c r="AM77" s="60"/>
      <c r="AN77" s="60" t="str">
        <f>AI78</f>
        <v>Deutschland</v>
      </c>
      <c r="AO77" s="60" t="str">
        <f>AI79</f>
        <v>Portugal</v>
      </c>
      <c r="AP77" s="60" t="str">
        <f>AI80</f>
        <v>Ghana</v>
      </c>
      <c r="AQ77" s="60" t="str">
        <f>AI81</f>
        <v>USA</v>
      </c>
      <c r="AR77" s="60"/>
      <c r="AS77" s="60" t="s">
        <v>31</v>
      </c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85"/>
      <c r="BJ77" s="85"/>
      <c r="BK77" s="85"/>
      <c r="BL77" s="85"/>
      <c r="BM77" s="85"/>
      <c r="BN77" s="85"/>
      <c r="BO77" s="85"/>
      <c r="BP77" s="137"/>
      <c r="BQ77" s="85"/>
      <c r="BR77" s="141"/>
      <c r="BS77" s="149" t="s">
        <v>129</v>
      </c>
      <c r="BT77" s="144" t="str">
        <f>Spielplan!$BL$41</f>
        <v/>
      </c>
      <c r="BU77" s="145"/>
      <c r="BV77" s="146">
        <f>Spielplan!$BN$41</f>
        <v>0</v>
      </c>
      <c r="BW77" s="134"/>
      <c r="BX77" s="148">
        <f>IF(BT41=BT77,Punktemodus!$B$11,0)</f>
        <v>10</v>
      </c>
      <c r="BY77" s="148">
        <f>IF(BT77=BT24,Punktemodus!B13,0)</f>
        <v>5</v>
      </c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</row>
    <row r="78" spans="1:101" ht="18.75" customHeight="1" thickBot="1" x14ac:dyDescent="0.3">
      <c r="A78" s="60"/>
      <c r="B78" s="60"/>
      <c r="C78" s="211" t="str">
        <f>Spielplan!$C$78</f>
        <v>Deutschland</v>
      </c>
      <c r="D78" s="212"/>
      <c r="E78" s="104"/>
      <c r="F78" s="93"/>
      <c r="G78" s="104"/>
      <c r="H78" s="211" t="str">
        <f>Spielplan!$H$78</f>
        <v>Portugal</v>
      </c>
      <c r="I78" s="212"/>
      <c r="J78" s="60"/>
      <c r="K78" s="60" t="s">
        <v>108</v>
      </c>
      <c r="L78" s="60">
        <f t="shared" ref="L78:L83" si="24">IF(E78-G78&gt;0,1,IF(G78=E78,0,-1))</f>
        <v>0</v>
      </c>
      <c r="M78" s="60">
        <f>IF($E78="",0,IF($E78&gt;$G78,3,IF($E78=G78,1,0)))</f>
        <v>0</v>
      </c>
      <c r="N78" s="60">
        <f>IF($G78="",0,IF($E78&gt;$G78,0,IF($E78=G78,1,3)))</f>
        <v>0</v>
      </c>
      <c r="O78" s="60"/>
      <c r="P78" s="60"/>
      <c r="Q78" s="60">
        <f>E78</f>
        <v>0</v>
      </c>
      <c r="R78" s="60">
        <f>G78</f>
        <v>0</v>
      </c>
      <c r="S78" s="60"/>
      <c r="T78" s="60"/>
      <c r="U78" s="60">
        <f>G78</f>
        <v>0</v>
      </c>
      <c r="V78" s="60">
        <f>E78</f>
        <v>0</v>
      </c>
      <c r="W78" s="60"/>
      <c r="X78" s="60"/>
      <c r="Y78" s="60"/>
      <c r="Z78" s="60">
        <f>M84</f>
        <v>0</v>
      </c>
      <c r="AA78" s="60">
        <f>Q84</f>
        <v>0</v>
      </c>
      <c r="AB78" s="60">
        <f>U84</f>
        <v>0</v>
      </c>
      <c r="AC78" s="60">
        <f>AA78-AB78</f>
        <v>0</v>
      </c>
      <c r="AD78" s="60">
        <f>IF(Z78&gt;Z79,-1,0)</f>
        <v>0</v>
      </c>
      <c r="AE78" s="60">
        <f>IF(Z78&gt;Z80,-1,0)</f>
        <v>0</v>
      </c>
      <c r="AF78" s="60">
        <f>IF(Z78&gt;Z81,-1,0)</f>
        <v>0</v>
      </c>
      <c r="AG78" s="60">
        <f>10000-(AJ78*1000+AM78*100+AK78*10)</f>
        <v>10000</v>
      </c>
      <c r="AH78" s="90">
        <f>RANK(AG78,AG78:AG81,1)</f>
        <v>1</v>
      </c>
      <c r="AI78" s="60" t="str">
        <f>C78</f>
        <v>Deutschland</v>
      </c>
      <c r="AJ78" s="60">
        <f t="shared" ref="AJ78:AL81" si="25">Z78</f>
        <v>0</v>
      </c>
      <c r="AK78" s="60">
        <f t="shared" si="25"/>
        <v>0</v>
      </c>
      <c r="AL78" s="60">
        <f t="shared" si="25"/>
        <v>0</v>
      </c>
      <c r="AM78" s="60">
        <f>AK78-AL78</f>
        <v>0</v>
      </c>
      <c r="AN78" s="187"/>
      <c r="AO78" s="187">
        <f>IF(AG79=AG78,IF(G78&gt;E78,AG79-0.1,AG79),AG79)</f>
        <v>10000</v>
      </c>
      <c r="AP78" s="187">
        <f>IF(AG80=AG78,IF(G80&gt;E80,AG80-0.1,AG80),AG80)</f>
        <v>10000</v>
      </c>
      <c r="AQ78" s="187">
        <f>IF(AG81=AG78,IF(G82&gt;E82,AG81-0.1,AG81),AG81)</f>
        <v>10000</v>
      </c>
      <c r="AR78" s="187">
        <f>AN82</f>
        <v>30000</v>
      </c>
      <c r="AS78" s="90">
        <f>RANK(AR78,AR78:AR81,1)</f>
        <v>1</v>
      </c>
      <c r="AT78" s="60" t="str">
        <f t="shared" ref="AT78:AW81" si="26">AI78</f>
        <v>Deutschland</v>
      </c>
      <c r="AU78" s="60">
        <f t="shared" si="26"/>
        <v>0</v>
      </c>
      <c r="AV78" s="60">
        <f t="shared" si="26"/>
        <v>0</v>
      </c>
      <c r="AW78" s="60">
        <f t="shared" si="26"/>
        <v>0</v>
      </c>
      <c r="AX78" s="60"/>
      <c r="AY78" s="60"/>
      <c r="AZ78" s="60"/>
      <c r="BA78" s="213">
        <v>1</v>
      </c>
      <c r="BB78" s="211" t="str">
        <f>VLOOKUP(1,AS78:AT81,2,FALSE)</f>
        <v>Deutschland</v>
      </c>
      <c r="BC78" s="214"/>
      <c r="BD78" s="215">
        <f>VLOOKUP(1,AS78:AW81,3,FALSE)</f>
        <v>0</v>
      </c>
      <c r="BE78" s="216">
        <f>VLOOKUP(1,AS78:AW81,4,FALSE)</f>
        <v>0</v>
      </c>
      <c r="BF78" s="93" t="s">
        <v>12</v>
      </c>
      <c r="BG78" s="216">
        <f>VLOOKUP(1,AS78:AW81,5,FALSE)</f>
        <v>0</v>
      </c>
      <c r="BH78" s="217" t="s">
        <v>123</v>
      </c>
      <c r="BI78" s="85"/>
      <c r="BJ78" s="85">
        <f>IF(E78&gt;G78,IF(Spielplan!E78&gt;Spielplan!G78,Punktemodus!$B$3,0),0)</f>
        <v>0</v>
      </c>
      <c r="BK78" s="85">
        <f>IF(E78=G78,IF(Spielplan!E78=Spielplan!G78,Punktemodus!$B$3,0),0)</f>
        <v>10</v>
      </c>
      <c r="BL78" s="85">
        <f>IF(E78&lt;G78,IF(Spielplan!E78&lt;Spielplan!G78,Punktemodus!$B$3,0),0)</f>
        <v>0</v>
      </c>
      <c r="BM78" s="85">
        <f>IF(E78=Spielplan!E78,IF(G78=Spielplan!G78,Punktemodus!$B$5,0),0)</f>
        <v>3</v>
      </c>
      <c r="BN78" s="85">
        <f>IF(E78=Spielplan!E78,Punktemodus!$B$7,0)</f>
        <v>1</v>
      </c>
      <c r="BO78" s="85">
        <f>IF(G78=Spielplan!G78,Punktemodus!$B$7,0)</f>
        <v>1</v>
      </c>
      <c r="BP78" s="137">
        <f>IF(Spielplan!E78="",0,SUM(BJ78:BO78))</f>
        <v>0</v>
      </c>
      <c r="BQ78" s="85"/>
      <c r="BR78" s="141"/>
      <c r="BS78" s="150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</row>
    <row r="79" spans="1:101" ht="18.75" customHeight="1" thickBot="1" x14ac:dyDescent="0.3">
      <c r="A79" s="60"/>
      <c r="B79" s="60"/>
      <c r="C79" s="218" t="str">
        <f>Spielplan!$C$79</f>
        <v>Ghana</v>
      </c>
      <c r="D79" s="219"/>
      <c r="E79" s="104"/>
      <c r="F79" s="93"/>
      <c r="G79" s="104"/>
      <c r="H79" s="218" t="str">
        <f>Spielplan!$H$79</f>
        <v>USA</v>
      </c>
      <c r="I79" s="219"/>
      <c r="J79" s="60"/>
      <c r="K79" s="60" t="s">
        <v>109</v>
      </c>
      <c r="L79" s="60">
        <f t="shared" si="24"/>
        <v>0</v>
      </c>
      <c r="M79" s="60"/>
      <c r="N79" s="60"/>
      <c r="O79" s="60">
        <f>IF($E79="",0,IF($E79&gt;$G79,3,IF($E79=$G79,1,0)))</f>
        <v>0</v>
      </c>
      <c r="P79" s="60">
        <f>IF($G79="",0,IF($E79&gt;$G79,0,IF($E79=$G79,1,3)))</f>
        <v>0</v>
      </c>
      <c r="Q79" s="60"/>
      <c r="R79" s="60"/>
      <c r="S79" s="60">
        <f>E79</f>
        <v>0</v>
      </c>
      <c r="T79" s="60">
        <f>G79</f>
        <v>0</v>
      </c>
      <c r="U79" s="60"/>
      <c r="V79" s="60"/>
      <c r="W79" s="60">
        <f>G79</f>
        <v>0</v>
      </c>
      <c r="X79" s="60">
        <f>E79</f>
        <v>0</v>
      </c>
      <c r="Y79" s="60"/>
      <c r="Z79" s="60">
        <f>N84</f>
        <v>0</v>
      </c>
      <c r="AA79" s="60">
        <f>R84</f>
        <v>0</v>
      </c>
      <c r="AB79" s="60">
        <f>V84</f>
        <v>0</v>
      </c>
      <c r="AC79" s="60">
        <f>AA79-AB79</f>
        <v>0</v>
      </c>
      <c r="AD79" s="60">
        <f>IF(Z79&gt;Z78,-1,0)</f>
        <v>0</v>
      </c>
      <c r="AE79" s="60">
        <f>IF(Z79&gt;Z80,-1,0)</f>
        <v>0</v>
      </c>
      <c r="AF79" s="60">
        <f>IF(Z79&gt;Z81,-1,0)</f>
        <v>0</v>
      </c>
      <c r="AG79" s="60">
        <f>10000-(AJ79*1000+AM79*100+AK79*10)</f>
        <v>10000</v>
      </c>
      <c r="AH79" s="90">
        <f>RANK(AG79,AG78:AG81,1)</f>
        <v>1</v>
      </c>
      <c r="AI79" s="60" t="str">
        <f>H78</f>
        <v>Portugal</v>
      </c>
      <c r="AJ79" s="60">
        <f t="shared" si="25"/>
        <v>0</v>
      </c>
      <c r="AK79" s="60">
        <f t="shared" si="25"/>
        <v>0</v>
      </c>
      <c r="AL79" s="60">
        <f t="shared" si="25"/>
        <v>0</v>
      </c>
      <c r="AM79" s="60">
        <f>AK79-AL79</f>
        <v>0</v>
      </c>
      <c r="AN79" s="187">
        <f>IF(AG78=AG79,IF(E78&gt;G78,AG78-0.1,AG78),AG78)</f>
        <v>10000</v>
      </c>
      <c r="AO79" s="187"/>
      <c r="AP79" s="187">
        <f>IF(AG80=AG79,IF(G83&gt;E83,AG80-0.1,AG80),AG80)</f>
        <v>10000</v>
      </c>
      <c r="AQ79" s="187">
        <f>IF(AG81=AG79,IF(G81&gt;E81,AG81-0.1,AG81),AG81)</f>
        <v>10000</v>
      </c>
      <c r="AR79" s="187">
        <f>AO82</f>
        <v>30000</v>
      </c>
      <c r="AS79" s="90">
        <f>RANK(AR79,AR78:AR81,1)</f>
        <v>1</v>
      </c>
      <c r="AT79" s="60" t="str">
        <f t="shared" si="26"/>
        <v>Portugal</v>
      </c>
      <c r="AU79" s="60">
        <f t="shared" si="26"/>
        <v>0</v>
      </c>
      <c r="AV79" s="60">
        <f t="shared" si="26"/>
        <v>0</v>
      </c>
      <c r="AW79" s="60">
        <f t="shared" si="26"/>
        <v>0</v>
      </c>
      <c r="AX79" s="60"/>
      <c r="AY79" s="60"/>
      <c r="AZ79" s="60"/>
      <c r="BA79" s="220">
        <v>2</v>
      </c>
      <c r="BB79" s="218" t="e">
        <f>VLOOKUP(2,AS78:AT81,2,FALSE)</f>
        <v>#N/A</v>
      </c>
      <c r="BC79" s="221"/>
      <c r="BD79" s="222" t="e">
        <f>VLOOKUP(2,AS78:AW81,3,FALSE)</f>
        <v>#N/A</v>
      </c>
      <c r="BE79" s="223" t="e">
        <f>VLOOKUP(2,AS78:AW81,4,FALSE)</f>
        <v>#N/A</v>
      </c>
      <c r="BF79" s="93" t="s">
        <v>12</v>
      </c>
      <c r="BG79" s="223" t="e">
        <f>VLOOKUP(2,AS78:AW81,5,FALSE)</f>
        <v>#N/A</v>
      </c>
      <c r="BH79" s="223" t="s">
        <v>129</v>
      </c>
      <c r="BI79" s="85"/>
      <c r="BJ79" s="85">
        <f>IF(E79&gt;G79,IF(Spielplan!E79&gt;Spielplan!G79,Punktemodus!$B$3,0),0)</f>
        <v>0</v>
      </c>
      <c r="BK79" s="85">
        <f>IF(E79=G79,IF(Spielplan!E79=Spielplan!G79,Punktemodus!$B$3,0),0)</f>
        <v>10</v>
      </c>
      <c r="BL79" s="85">
        <f>IF(E79&lt;G79,IF(Spielplan!E79&lt;Spielplan!G79,Punktemodus!$B$3,0),0)</f>
        <v>0</v>
      </c>
      <c r="BM79" s="85">
        <f>IF(E79=Spielplan!E79,IF(G79=Spielplan!G79,Punktemodus!$B$5,0),0)</f>
        <v>3</v>
      </c>
      <c r="BN79" s="85">
        <f>IF(E79=Spielplan!E79,Punktemodus!$B$7,0)</f>
        <v>1</v>
      </c>
      <c r="BO79" s="85">
        <f>IF(G79=Spielplan!G79,Punktemodus!$B$7,0)</f>
        <v>1</v>
      </c>
      <c r="BP79" s="137">
        <f>IF(Spielplan!E79="",0,SUM(BJ79:BO79))</f>
        <v>0</v>
      </c>
      <c r="BQ79" s="85"/>
      <c r="BR79" s="141"/>
      <c r="BS79" s="134"/>
      <c r="BT79" s="134"/>
      <c r="BU79" s="134"/>
      <c r="BV79" s="134"/>
      <c r="BW79" s="134"/>
      <c r="BX79" s="134"/>
      <c r="BY79" s="134"/>
      <c r="BZ79" s="161">
        <f>SUM(BX48:BY77)</f>
        <v>240</v>
      </c>
      <c r="CA79" s="134"/>
      <c r="CB79" s="134"/>
      <c r="CC79" s="134"/>
      <c r="CD79" s="134"/>
      <c r="CE79" s="161">
        <f>CE50+CF50+CE51+CF51+CE58+CF58+CE59+CF59+CE66+CF66+CE67+CF67+CE74+CF74+CE75+CF75</f>
        <v>240</v>
      </c>
      <c r="CF79" s="134"/>
      <c r="CG79" s="134"/>
      <c r="CH79" s="134"/>
      <c r="CI79" s="134"/>
      <c r="CJ79" s="161">
        <f>CJ54+CJ55+CJ70+CJ71</f>
        <v>120</v>
      </c>
      <c r="CK79" s="134"/>
      <c r="CL79" s="134"/>
      <c r="CM79" s="134"/>
      <c r="CN79" s="134"/>
      <c r="CO79" s="161">
        <f>SUM(CO59:CO60)</f>
        <v>80</v>
      </c>
      <c r="CP79" s="134"/>
      <c r="CQ79" s="134"/>
      <c r="CR79" s="134"/>
      <c r="CS79" s="161">
        <f>CS54</f>
        <v>50</v>
      </c>
      <c r="CT79" s="134"/>
      <c r="CU79" s="134"/>
      <c r="CV79" s="134"/>
      <c r="CW79" s="134"/>
    </row>
    <row r="80" spans="1:101" ht="18.75" customHeight="1" thickBot="1" x14ac:dyDescent="0.3">
      <c r="A80" s="60"/>
      <c r="B80" s="60"/>
      <c r="C80" s="211" t="str">
        <f>C78</f>
        <v>Deutschland</v>
      </c>
      <c r="D80" s="212"/>
      <c r="E80" s="104"/>
      <c r="F80" s="93"/>
      <c r="G80" s="104"/>
      <c r="H80" s="211" t="str">
        <f>C79</f>
        <v>Ghana</v>
      </c>
      <c r="I80" s="212"/>
      <c r="J80" s="60"/>
      <c r="K80" s="60" t="s">
        <v>110</v>
      </c>
      <c r="L80" s="60">
        <f t="shared" si="24"/>
        <v>0</v>
      </c>
      <c r="M80" s="60">
        <f>IF($E80="",0,IF($E80&gt;$G80,3,IF($E80=G80,1,0)))</f>
        <v>0</v>
      </c>
      <c r="N80" s="60"/>
      <c r="O80" s="60">
        <f>IF($G80="",0,IF($E80&gt;$G80,0,IF($E80=$G80,1,3)))</f>
        <v>0</v>
      </c>
      <c r="P80" s="60"/>
      <c r="Q80" s="60">
        <f>E80</f>
        <v>0</v>
      </c>
      <c r="R80" s="60"/>
      <c r="S80" s="60">
        <f>G80</f>
        <v>0</v>
      </c>
      <c r="T80" s="60"/>
      <c r="U80" s="60">
        <f>G80</f>
        <v>0</v>
      </c>
      <c r="V80" s="60"/>
      <c r="W80" s="60">
        <f>E80</f>
        <v>0</v>
      </c>
      <c r="X80" s="60"/>
      <c r="Y80" s="60"/>
      <c r="Z80" s="60">
        <f>O84</f>
        <v>0</v>
      </c>
      <c r="AA80" s="60">
        <f>S84</f>
        <v>0</v>
      </c>
      <c r="AB80" s="60">
        <f>W84</f>
        <v>0</v>
      </c>
      <c r="AC80" s="60">
        <f>AA80-AB80</f>
        <v>0</v>
      </c>
      <c r="AD80" s="60">
        <f>IF(Z80&gt;Z78,-1,0)</f>
        <v>0</v>
      </c>
      <c r="AE80" s="60">
        <f>IF(Z80&gt;Z79,-1,0)</f>
        <v>0</v>
      </c>
      <c r="AF80" s="60">
        <f>IF(Z80&gt;Z81,-1,0)</f>
        <v>0</v>
      </c>
      <c r="AG80" s="60">
        <f>10000-(AJ80*1000+AM80*100+AK80*10)</f>
        <v>10000</v>
      </c>
      <c r="AH80" s="90">
        <f>RANK(AG80,AG78:AG81,1)</f>
        <v>1</v>
      </c>
      <c r="AI80" s="60" t="str">
        <f>C79</f>
        <v>Ghana</v>
      </c>
      <c r="AJ80" s="60">
        <f t="shared" si="25"/>
        <v>0</v>
      </c>
      <c r="AK80" s="60">
        <f t="shared" si="25"/>
        <v>0</v>
      </c>
      <c r="AL80" s="60">
        <f t="shared" si="25"/>
        <v>0</v>
      </c>
      <c r="AM80" s="60">
        <f>AK80-AL80</f>
        <v>0</v>
      </c>
      <c r="AN80" s="187">
        <f>IF(AG78=AG80,IF(E80&gt;G80,AG78-0.1,AG78),AG78)</f>
        <v>10000</v>
      </c>
      <c r="AO80" s="187">
        <f>IF(AG79=AG80,IF(E83&gt;G83,AG79-0.1,AG79),AG79)</f>
        <v>10000</v>
      </c>
      <c r="AP80" s="187"/>
      <c r="AQ80" s="187">
        <f>IF(AG81=AG80,IF(G79&gt;E79,AG81-0.1,AG81),AG81)</f>
        <v>10000</v>
      </c>
      <c r="AR80" s="187">
        <f>AP82</f>
        <v>30000</v>
      </c>
      <c r="AS80" s="90">
        <f>RANK(AR80,AR78:AR81,1)</f>
        <v>1</v>
      </c>
      <c r="AT80" s="60" t="str">
        <f t="shared" si="26"/>
        <v>Ghana</v>
      </c>
      <c r="AU80" s="60">
        <f t="shared" si="26"/>
        <v>0</v>
      </c>
      <c r="AV80" s="60">
        <f t="shared" si="26"/>
        <v>0</v>
      </c>
      <c r="AW80" s="60">
        <f t="shared" si="26"/>
        <v>0</v>
      </c>
      <c r="AX80" s="60"/>
      <c r="AY80" s="60"/>
      <c r="AZ80" s="60"/>
      <c r="BA80" s="113">
        <v>3</v>
      </c>
      <c r="BB80" s="114" t="e">
        <f>VLOOKUP(3,AS78:AT81,2,FALSE)</f>
        <v>#N/A</v>
      </c>
      <c r="BC80" s="115"/>
      <c r="BD80" s="116" t="e">
        <f>VLOOKUP(3,AS78:AW81,3,FALSE)</f>
        <v>#N/A</v>
      </c>
      <c r="BE80" s="116" t="e">
        <f>VLOOKUP(3,AS78:AW81,4,FALSE)</f>
        <v>#N/A</v>
      </c>
      <c r="BF80" s="93" t="s">
        <v>12</v>
      </c>
      <c r="BG80" s="116" t="e">
        <f>VLOOKUP(3,AS78:AW81,5,FALSE)</f>
        <v>#N/A</v>
      </c>
      <c r="BH80" s="60"/>
      <c r="BI80" s="85"/>
      <c r="BJ80" s="85">
        <f>IF(E80&gt;G80,IF(Spielplan!E80&gt;Spielplan!G80,Punktemodus!$B$3,0),0)</f>
        <v>0</v>
      </c>
      <c r="BK80" s="85">
        <f>IF(E80=G80,IF(Spielplan!E80=Spielplan!G80,Punktemodus!$B$3,0),0)</f>
        <v>10</v>
      </c>
      <c r="BL80" s="85">
        <f>IF(E80&lt;G80,IF(Spielplan!E80&lt;Spielplan!G80,Punktemodus!$B$3,0),0)</f>
        <v>0</v>
      </c>
      <c r="BM80" s="85">
        <f>IF(E80=Spielplan!E80,IF(G80=Spielplan!G80,Punktemodus!$B$5,0),0)</f>
        <v>3</v>
      </c>
      <c r="BN80" s="85">
        <f>IF(E80=Spielplan!E80,Punktemodus!$B$7,0)</f>
        <v>1</v>
      </c>
      <c r="BO80" s="85">
        <f>IF(G80=Spielplan!G80,Punktemodus!$B$7,0)</f>
        <v>1</v>
      </c>
      <c r="BP80" s="137">
        <f>IF(Spielplan!E80="",0,SUM(BJ80:BO80))</f>
        <v>0</v>
      </c>
      <c r="BQ80" s="85"/>
      <c r="BR80" s="141"/>
      <c r="BS80" s="134"/>
      <c r="BT80" s="134"/>
      <c r="BU80" s="134"/>
      <c r="BV80" s="134"/>
      <c r="BW80" s="134"/>
      <c r="BX80" s="134"/>
      <c r="BY80" s="134"/>
      <c r="BZ80" s="138"/>
      <c r="CA80" s="134"/>
      <c r="CB80" s="134"/>
      <c r="CC80" s="134"/>
      <c r="CD80" s="134"/>
      <c r="CE80" s="138"/>
      <c r="CF80" s="134"/>
      <c r="CG80" s="134"/>
      <c r="CH80" s="134"/>
      <c r="CI80" s="134"/>
      <c r="CJ80" s="138"/>
      <c r="CK80" s="134"/>
      <c r="CL80" s="134"/>
      <c r="CM80" s="134"/>
      <c r="CN80" s="134"/>
      <c r="CO80" s="138"/>
      <c r="CP80" s="134"/>
      <c r="CQ80" s="134"/>
      <c r="CR80" s="134"/>
      <c r="CS80" s="138"/>
      <c r="CT80" s="134"/>
      <c r="CU80" s="134"/>
      <c r="CV80" s="134"/>
      <c r="CW80" s="134"/>
    </row>
    <row r="81" spans="1:101" ht="18.75" customHeight="1" thickBot="1" x14ac:dyDescent="0.3">
      <c r="A81" s="60"/>
      <c r="B81" s="60"/>
      <c r="C81" s="218" t="str">
        <f>H78</f>
        <v>Portugal</v>
      </c>
      <c r="D81" s="219"/>
      <c r="E81" s="104"/>
      <c r="F81" s="93"/>
      <c r="G81" s="104"/>
      <c r="H81" s="218" t="str">
        <f>H79</f>
        <v>USA</v>
      </c>
      <c r="I81" s="219"/>
      <c r="J81" s="60"/>
      <c r="K81" s="60" t="s">
        <v>111</v>
      </c>
      <c r="L81" s="60">
        <f t="shared" si="24"/>
        <v>0</v>
      </c>
      <c r="M81" s="60"/>
      <c r="N81" s="60">
        <f>IF($E81="",0,IF($E81&gt;$G81,3,IF($E81=$G81,1,0)))</f>
        <v>0</v>
      </c>
      <c r="O81" s="60"/>
      <c r="P81" s="60">
        <f>IF($G81="",0,IF($E81&gt;$G81,0,IF($E81=$G81,1,3)))</f>
        <v>0</v>
      </c>
      <c r="Q81" s="60"/>
      <c r="R81" s="60">
        <f>E81</f>
        <v>0</v>
      </c>
      <c r="S81" s="60"/>
      <c r="T81" s="60">
        <f>G81</f>
        <v>0</v>
      </c>
      <c r="U81" s="60"/>
      <c r="V81" s="60">
        <f>G81</f>
        <v>0</v>
      </c>
      <c r="W81" s="60"/>
      <c r="X81" s="60">
        <f>E81</f>
        <v>0</v>
      </c>
      <c r="Y81" s="60"/>
      <c r="Z81" s="60">
        <f>P84</f>
        <v>0</v>
      </c>
      <c r="AA81" s="60">
        <f>T84</f>
        <v>0</v>
      </c>
      <c r="AB81" s="60">
        <f>X84</f>
        <v>0</v>
      </c>
      <c r="AC81" s="60">
        <f>AA81-AB81</f>
        <v>0</v>
      </c>
      <c r="AD81" s="60">
        <f>IF(Z81&gt;Z78,-1,0)</f>
        <v>0</v>
      </c>
      <c r="AE81" s="60">
        <f>IF(Z81&gt;Z79,-1,0)</f>
        <v>0</v>
      </c>
      <c r="AF81" s="60">
        <f>IF(Z81&gt;Z80,-1,0)</f>
        <v>0</v>
      </c>
      <c r="AG81" s="60">
        <f>10000-(AJ81*1000+AM81*100+AK81*10)</f>
        <v>10000</v>
      </c>
      <c r="AH81" s="90">
        <f>RANK(AG81,AG78:AG81,1)</f>
        <v>1</v>
      </c>
      <c r="AI81" s="60" t="str">
        <f>H79</f>
        <v>USA</v>
      </c>
      <c r="AJ81" s="60">
        <f t="shared" si="25"/>
        <v>0</v>
      </c>
      <c r="AK81" s="60">
        <f t="shared" si="25"/>
        <v>0</v>
      </c>
      <c r="AL81" s="60">
        <f t="shared" si="25"/>
        <v>0</v>
      </c>
      <c r="AM81" s="60">
        <f>AK81-AL81</f>
        <v>0</v>
      </c>
      <c r="AN81" s="187">
        <f>IF(AG78=AG81,IF(E82&gt;G82,AG78-0.1,AG78),AG78)</f>
        <v>10000</v>
      </c>
      <c r="AO81" s="187">
        <f>IF(AG79=AG81,IF(E81&gt;G81,AG79-0.1,AG79),AG79)</f>
        <v>10000</v>
      </c>
      <c r="AP81" s="187">
        <f>IF(AG80=AG81,IF(E79&gt;G79,AG80-0.1,AG80),AG80)</f>
        <v>10000</v>
      </c>
      <c r="AQ81" s="187"/>
      <c r="AR81" s="187">
        <f>AQ82</f>
        <v>30000</v>
      </c>
      <c r="AS81" s="90">
        <f>RANK(AR81,AR78:AR81,1)</f>
        <v>1</v>
      </c>
      <c r="AT81" s="60" t="str">
        <f t="shared" si="26"/>
        <v>USA</v>
      </c>
      <c r="AU81" s="60">
        <f t="shared" si="26"/>
        <v>0</v>
      </c>
      <c r="AV81" s="60">
        <f t="shared" si="26"/>
        <v>0</v>
      </c>
      <c r="AW81" s="60">
        <f t="shared" si="26"/>
        <v>0</v>
      </c>
      <c r="AX81" s="60"/>
      <c r="AY81" s="60"/>
      <c r="AZ81" s="60"/>
      <c r="BA81" s="113">
        <v>4</v>
      </c>
      <c r="BB81" s="114" t="e">
        <f>VLOOKUP(4,AS78:AT81,2,FALSE)</f>
        <v>#N/A</v>
      </c>
      <c r="BC81" s="115"/>
      <c r="BD81" s="116" t="e">
        <f>VLOOKUP(4,AS78:AW81,3,FALSE)</f>
        <v>#N/A</v>
      </c>
      <c r="BE81" s="116" t="e">
        <f>VLOOKUP(4,AS78:AW81,4,FALSE)</f>
        <v>#N/A</v>
      </c>
      <c r="BF81" s="93" t="s">
        <v>12</v>
      </c>
      <c r="BG81" s="116" t="e">
        <f>VLOOKUP(4,AS78:AW81,5,FALSE)</f>
        <v>#N/A</v>
      </c>
      <c r="BH81" s="60"/>
      <c r="BI81" s="85"/>
      <c r="BJ81" s="85">
        <f>IF(E81&gt;G81,IF(Spielplan!E81&gt;Spielplan!G81,Punktemodus!$B$3,0),0)</f>
        <v>0</v>
      </c>
      <c r="BK81" s="85">
        <f>IF(E81=G81,IF(Spielplan!E81=Spielplan!G81,Punktemodus!$B$3,0),0)</f>
        <v>10</v>
      </c>
      <c r="BL81" s="85">
        <f>IF(E81&lt;G81,IF(Spielplan!E81&lt;Spielplan!G81,Punktemodus!$B$3,0),0)</f>
        <v>0</v>
      </c>
      <c r="BM81" s="85">
        <f>IF(E81=Spielplan!E81,IF(G81=Spielplan!G81,Punktemodus!$B$5,0),0)</f>
        <v>3</v>
      </c>
      <c r="BN81" s="85">
        <f>IF(E81=Spielplan!E81,Punktemodus!$B$7,0)</f>
        <v>1</v>
      </c>
      <c r="BO81" s="85">
        <f>IF(G81=Spielplan!G81,Punktemodus!$B$7,0)</f>
        <v>1</v>
      </c>
      <c r="BP81" s="137">
        <f>IF(Spielplan!E81="",0,SUM(BJ81:BO81))</f>
        <v>0</v>
      </c>
      <c r="BQ81" s="85"/>
      <c r="BR81" s="141"/>
      <c r="BS81" s="134"/>
      <c r="BT81" s="134"/>
      <c r="BU81" s="134"/>
      <c r="BV81" s="134"/>
      <c r="BW81" s="134"/>
      <c r="BX81" s="134"/>
      <c r="BY81" s="134"/>
      <c r="BZ81" s="353" t="s">
        <v>154</v>
      </c>
      <c r="CA81" s="155"/>
      <c r="CB81" s="155"/>
      <c r="CC81" s="155"/>
      <c r="CD81" s="155"/>
      <c r="CE81" s="353" t="s">
        <v>157</v>
      </c>
      <c r="CF81" s="155"/>
      <c r="CG81" s="155"/>
      <c r="CH81" s="155"/>
      <c r="CI81" s="155"/>
      <c r="CJ81" s="353" t="s">
        <v>164</v>
      </c>
      <c r="CK81" s="155"/>
      <c r="CL81" s="155"/>
      <c r="CM81" s="155"/>
      <c r="CN81" s="155"/>
      <c r="CO81" s="353" t="s">
        <v>159</v>
      </c>
      <c r="CP81" s="155"/>
      <c r="CQ81" s="155"/>
      <c r="CR81" s="155"/>
      <c r="CS81" s="353" t="s">
        <v>160</v>
      </c>
      <c r="CT81" s="155"/>
      <c r="CU81" s="134"/>
      <c r="CV81" s="134"/>
      <c r="CW81" s="134"/>
    </row>
    <row r="82" spans="1:101" ht="18.75" customHeight="1" thickBot="1" x14ac:dyDescent="0.3">
      <c r="A82" s="60"/>
      <c r="B82" s="60"/>
      <c r="C82" s="211" t="str">
        <f>C78</f>
        <v>Deutschland</v>
      </c>
      <c r="D82" s="212"/>
      <c r="E82" s="104"/>
      <c r="F82" s="93"/>
      <c r="G82" s="104"/>
      <c r="H82" s="211" t="str">
        <f>H79</f>
        <v>USA</v>
      </c>
      <c r="I82" s="212"/>
      <c r="J82" s="60"/>
      <c r="K82" s="60" t="s">
        <v>112</v>
      </c>
      <c r="L82" s="60">
        <f t="shared" si="24"/>
        <v>0</v>
      </c>
      <c r="M82" s="60">
        <f>IF($E82="",0,IF($E82&gt;$G82,3,IF($E82=G82,1,0)))</f>
        <v>0</v>
      </c>
      <c r="N82" s="60"/>
      <c r="O82" s="60"/>
      <c r="P82" s="60">
        <f>IF($G82="",0,IF($E82&gt;$G82,0,IF($E82=$G82,1,3)))</f>
        <v>0</v>
      </c>
      <c r="Q82" s="60">
        <f>E82</f>
        <v>0</v>
      </c>
      <c r="R82" s="60"/>
      <c r="S82" s="60"/>
      <c r="T82" s="60">
        <f>G82</f>
        <v>0</v>
      </c>
      <c r="U82" s="60">
        <f>G82</f>
        <v>0</v>
      </c>
      <c r="V82" s="60"/>
      <c r="W82" s="60"/>
      <c r="X82" s="60">
        <f>E82</f>
        <v>0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187">
        <f>SUM(AN78:AN81)</f>
        <v>30000</v>
      </c>
      <c r="AO82" s="187">
        <f>SUM(AO78:AO81)</f>
        <v>30000</v>
      </c>
      <c r="AP82" s="187">
        <f>SUM(AP78:AP81)</f>
        <v>30000</v>
      </c>
      <c r="AQ82" s="187">
        <f>SUM(AQ78:AQ81)</f>
        <v>30000</v>
      </c>
      <c r="AR82" s="187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85">
        <f>IF(E82&gt;G82,IF(Spielplan!E82&gt;Spielplan!G82,Punktemodus!$B$3,0),0)</f>
        <v>0</v>
      </c>
      <c r="BK82" s="85">
        <f>IF(E82=G82,IF(Spielplan!E82=Spielplan!G82,Punktemodus!$B$3,0),0)</f>
        <v>10</v>
      </c>
      <c r="BL82" s="85">
        <f>IF(E82&lt;G82,IF(Spielplan!E82&lt;Spielplan!G82,Punktemodus!$B$3,0),0)</f>
        <v>0</v>
      </c>
      <c r="BM82" s="85">
        <f>IF(E82=Spielplan!E82,IF(G82=Spielplan!G82,Punktemodus!$B$5,0),0)</f>
        <v>3</v>
      </c>
      <c r="BN82" s="85">
        <f>IF(E82=Spielplan!E82,Punktemodus!$B$7,0)</f>
        <v>1</v>
      </c>
      <c r="BO82" s="85">
        <f>IF(G82=Spielplan!G82,Punktemodus!$B$7,0)</f>
        <v>1</v>
      </c>
      <c r="BP82" s="137">
        <f>IF(Spielplan!E82="",0,SUM(BJ82:BO82))</f>
        <v>0</v>
      </c>
      <c r="BQ82" s="60"/>
      <c r="BR82" s="141"/>
      <c r="BS82" s="134"/>
      <c r="BT82" s="134"/>
      <c r="BU82" s="134"/>
      <c r="BV82" s="134"/>
      <c r="BW82" s="134"/>
      <c r="BX82" s="134"/>
      <c r="BY82" s="134"/>
      <c r="BZ82" s="353"/>
      <c r="CA82" s="155"/>
      <c r="CB82" s="155"/>
      <c r="CC82" s="155"/>
      <c r="CD82" s="155"/>
      <c r="CE82" s="353"/>
      <c r="CF82" s="155"/>
      <c r="CG82" s="155"/>
      <c r="CH82" s="155"/>
      <c r="CI82" s="155"/>
      <c r="CJ82" s="353"/>
      <c r="CK82" s="155"/>
      <c r="CL82" s="155"/>
      <c r="CM82" s="155"/>
      <c r="CN82" s="155"/>
      <c r="CO82" s="353"/>
      <c r="CP82" s="155"/>
      <c r="CQ82" s="155"/>
      <c r="CR82" s="155"/>
      <c r="CS82" s="353"/>
      <c r="CT82" s="155"/>
      <c r="CU82" s="134"/>
      <c r="CV82" s="134"/>
      <c r="CW82" s="134"/>
    </row>
    <row r="83" spans="1:101" ht="18.75" customHeight="1" thickBot="1" x14ac:dyDescent="0.3">
      <c r="A83" s="60"/>
      <c r="B83" s="60"/>
      <c r="C83" s="218" t="str">
        <f>H78</f>
        <v>Portugal</v>
      </c>
      <c r="D83" s="219"/>
      <c r="E83" s="104"/>
      <c r="F83" s="93"/>
      <c r="G83" s="104"/>
      <c r="H83" s="218" t="str">
        <f>C79</f>
        <v>Ghana</v>
      </c>
      <c r="I83" s="219"/>
      <c r="J83" s="60"/>
      <c r="K83" s="60" t="s">
        <v>112</v>
      </c>
      <c r="L83" s="60">
        <f t="shared" si="24"/>
        <v>0</v>
      </c>
      <c r="M83" s="60"/>
      <c r="N83" s="60">
        <f>IF($E83="",0,IF($E83&gt;$G83,3,IF($E83=$G83,1,0)))</f>
        <v>0</v>
      </c>
      <c r="O83" s="60">
        <f>IF($G83="",0,IF($E83&gt;$G83,0,IF($E83=$G83,1,3)))</f>
        <v>0</v>
      </c>
      <c r="P83" s="60"/>
      <c r="Q83" s="60"/>
      <c r="R83" s="60">
        <f>E83</f>
        <v>0</v>
      </c>
      <c r="S83" s="60">
        <f>G83</f>
        <v>0</v>
      </c>
      <c r="T83" s="60"/>
      <c r="U83" s="60"/>
      <c r="V83" s="60">
        <f>G83</f>
        <v>0</v>
      </c>
      <c r="W83" s="60">
        <f>E83</f>
        <v>0</v>
      </c>
      <c r="X83" s="60"/>
      <c r="Y83" s="60"/>
      <c r="Z83" s="60" t="s">
        <v>30</v>
      </c>
      <c r="AA83" s="60"/>
      <c r="AB83" s="60"/>
      <c r="AC83" s="60"/>
      <c r="AD83" s="60"/>
      <c r="AE83" s="60"/>
      <c r="AF83" s="60"/>
      <c r="AG83" s="60" t="b">
        <f>OR(AG78=AG79,AG78=AG80,AG78=AG81,AG79=AG80,AG79=AG81,AG80=AG81)</f>
        <v>1</v>
      </c>
      <c r="AH83" s="60"/>
      <c r="AI83" s="60"/>
      <c r="AJ83" s="60"/>
      <c r="AK83" s="60"/>
      <c r="AL83" s="60"/>
      <c r="AM83" s="60"/>
      <c r="AN83" s="60"/>
      <c r="AO83" s="60" t="s">
        <v>34</v>
      </c>
      <c r="AP83" s="60"/>
      <c r="AQ83" s="60"/>
      <c r="AR83" s="60" t="b">
        <f>OR(AR78=AR79,AR78=AR80,AR78=AR81,AR79=AR80,AR79=AR81,AR80=AR81)</f>
        <v>1</v>
      </c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85">
        <f>IF(E83&gt;G83,IF(Spielplan!E83&gt;Spielplan!G83,Punktemodus!$B$3,0),0)</f>
        <v>0</v>
      </c>
      <c r="BK83" s="85">
        <f>IF(E83=G83,IF(Spielplan!E83=Spielplan!G83,Punktemodus!$B$3,0),0)</f>
        <v>10</v>
      </c>
      <c r="BL83" s="85">
        <f>IF(E83&lt;G83,IF(Spielplan!E83&lt;Spielplan!G83,Punktemodus!$B$3,0),0)</f>
        <v>0</v>
      </c>
      <c r="BM83" s="85">
        <f>IF(E83=Spielplan!E83,IF(G83=Spielplan!G83,Punktemodus!$B$5,0),0)</f>
        <v>3</v>
      </c>
      <c r="BN83" s="85">
        <f>IF(E83=Spielplan!E83,Punktemodus!$B$7,0)</f>
        <v>1</v>
      </c>
      <c r="BO83" s="85">
        <f>IF(G83=Spielplan!G83,Punktemodus!$B$7,0)</f>
        <v>1</v>
      </c>
      <c r="BP83" s="137">
        <f>IF(Spielplan!E83="",0,SUM(BJ83:BO83))</f>
        <v>0</v>
      </c>
      <c r="BQ83" s="60"/>
      <c r="BR83" s="141"/>
      <c r="BS83" s="134"/>
      <c r="BT83" s="134"/>
      <c r="BU83" s="134"/>
      <c r="BV83" s="134"/>
      <c r="BW83" s="134"/>
      <c r="BX83" s="134"/>
      <c r="BY83" s="134"/>
      <c r="BZ83" s="353"/>
      <c r="CA83" s="155"/>
      <c r="CB83" s="155"/>
      <c r="CC83" s="155"/>
      <c r="CD83" s="155"/>
      <c r="CE83" s="353"/>
      <c r="CF83" s="155"/>
      <c r="CG83" s="155"/>
      <c r="CH83" s="155"/>
      <c r="CI83" s="155"/>
      <c r="CJ83" s="353"/>
      <c r="CK83" s="155"/>
      <c r="CL83" s="155"/>
      <c r="CM83" s="155"/>
      <c r="CN83" s="155"/>
      <c r="CO83" s="353"/>
      <c r="CP83" s="155"/>
      <c r="CQ83" s="155"/>
      <c r="CR83" s="155"/>
      <c r="CS83" s="353"/>
      <c r="CT83" s="155"/>
      <c r="CU83" s="134"/>
      <c r="CV83" s="134"/>
      <c r="CW83" s="134"/>
    </row>
    <row r="84" spans="1:101" ht="18.75" customHeight="1" thickBot="1" x14ac:dyDescent="0.25">
      <c r="A84" s="60"/>
      <c r="B84" s="60"/>
      <c r="C84" s="136" t="str">
        <f>IF(G83="","",IF(AR83=TRUE,"Achtung: Fehler in Tabelle!",""))</f>
        <v/>
      </c>
      <c r="D84" s="60"/>
      <c r="E84" s="85"/>
      <c r="F84" s="60"/>
      <c r="G84" s="85"/>
      <c r="H84" s="60"/>
      <c r="I84" s="60"/>
      <c r="J84" s="60"/>
      <c r="K84" s="60"/>
      <c r="L84" s="60"/>
      <c r="M84" s="60">
        <f t="shared" ref="M84:X84" si="27">SUM(M78:M83)</f>
        <v>0</v>
      </c>
      <c r="N84" s="60">
        <f t="shared" si="27"/>
        <v>0</v>
      </c>
      <c r="O84" s="60">
        <f t="shared" si="27"/>
        <v>0</v>
      </c>
      <c r="P84" s="60">
        <f t="shared" si="27"/>
        <v>0</v>
      </c>
      <c r="Q84" s="60">
        <f t="shared" si="27"/>
        <v>0</v>
      </c>
      <c r="R84" s="60">
        <f t="shared" si="27"/>
        <v>0</v>
      </c>
      <c r="S84" s="60">
        <f t="shared" si="27"/>
        <v>0</v>
      </c>
      <c r="T84" s="60">
        <f t="shared" si="27"/>
        <v>0</v>
      </c>
      <c r="U84" s="60">
        <f t="shared" si="27"/>
        <v>0</v>
      </c>
      <c r="V84" s="60">
        <f t="shared" si="27"/>
        <v>0</v>
      </c>
      <c r="W84" s="60">
        <f t="shared" si="27"/>
        <v>0</v>
      </c>
      <c r="X84" s="60">
        <f t="shared" si="27"/>
        <v>0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160">
        <f>SUM(BP78:BP83)</f>
        <v>0</v>
      </c>
      <c r="BQ84" s="60"/>
      <c r="BR84" s="141"/>
      <c r="BS84" s="134"/>
      <c r="BT84" s="134"/>
      <c r="BU84" s="134"/>
      <c r="BV84" s="134"/>
      <c r="BW84" s="134"/>
      <c r="BX84" s="134"/>
      <c r="BY84" s="134"/>
      <c r="BZ84" s="354"/>
      <c r="CA84" s="155"/>
      <c r="CB84" s="155"/>
      <c r="CC84" s="155"/>
      <c r="CD84" s="155"/>
      <c r="CE84" s="354"/>
      <c r="CF84" s="155"/>
      <c r="CG84" s="155"/>
      <c r="CH84" s="155"/>
      <c r="CI84" s="155"/>
      <c r="CJ84" s="354"/>
      <c r="CK84" s="155"/>
      <c r="CL84" s="155"/>
      <c r="CM84" s="155"/>
      <c r="CN84" s="155"/>
      <c r="CO84" s="354"/>
      <c r="CP84" s="155"/>
      <c r="CQ84" s="155"/>
      <c r="CR84" s="155"/>
      <c r="CS84" s="354"/>
      <c r="CT84" s="155"/>
      <c r="CU84" s="134"/>
      <c r="CV84" s="134"/>
      <c r="CW84" s="134"/>
    </row>
    <row r="85" spans="1:101" ht="18.75" customHeight="1" thickBot="1" x14ac:dyDescent="0.25">
      <c r="A85" s="60"/>
      <c r="B85" s="60"/>
      <c r="C85" s="60"/>
      <c r="D85" s="60"/>
      <c r="E85" s="85"/>
      <c r="F85" s="60"/>
      <c r="G85" s="85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138"/>
      <c r="BQ85" s="60"/>
      <c r="BR85" s="141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</row>
    <row r="86" spans="1:101" ht="18.75" customHeight="1" x14ac:dyDescent="0.25">
      <c r="A86" s="60"/>
      <c r="B86" s="60"/>
      <c r="C86" s="89"/>
      <c r="D86" s="60"/>
      <c r="E86" s="85"/>
      <c r="F86" s="60"/>
      <c r="G86" s="85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89"/>
      <c r="BC86" s="60"/>
      <c r="BD86" s="90"/>
      <c r="BE86" s="60"/>
      <c r="BF86" s="61"/>
      <c r="BG86" s="60"/>
      <c r="BH86" s="60"/>
      <c r="BI86" s="60"/>
      <c r="BJ86" s="60"/>
      <c r="BK86" s="60"/>
      <c r="BL86" s="60"/>
      <c r="BM86" s="60"/>
      <c r="BN86" s="60"/>
      <c r="BO86" s="60"/>
      <c r="BP86" s="138"/>
      <c r="BQ86" s="60"/>
      <c r="BR86" s="141"/>
      <c r="BS86" s="321" t="s">
        <v>45</v>
      </c>
      <c r="BT86" s="322"/>
      <c r="BU86" s="322"/>
      <c r="BV86" s="322"/>
      <c r="BW86" s="134"/>
      <c r="BX86" s="331">
        <f>BP97</f>
        <v>0</v>
      </c>
      <c r="BY86" s="332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</row>
    <row r="87" spans="1:101" ht="18.75" customHeight="1" thickBot="1" x14ac:dyDescent="0.3">
      <c r="A87" s="60"/>
      <c r="B87" s="60"/>
      <c r="C87" s="88" t="s">
        <v>93</v>
      </c>
      <c r="D87" s="60"/>
      <c r="E87" s="85"/>
      <c r="F87" s="60"/>
      <c r="G87" s="85"/>
      <c r="H87" s="60"/>
      <c r="I87" s="60"/>
      <c r="J87" s="60"/>
      <c r="K87" s="60"/>
      <c r="L87" s="60"/>
      <c r="M87" s="60" t="s">
        <v>4</v>
      </c>
      <c r="N87" s="60"/>
      <c r="O87" s="60"/>
      <c r="P87" s="60"/>
      <c r="Q87" s="60" t="s">
        <v>6</v>
      </c>
      <c r="R87" s="60"/>
      <c r="S87" s="60"/>
      <c r="T87" s="60"/>
      <c r="U87" s="60" t="s">
        <v>7</v>
      </c>
      <c r="V87" s="60"/>
      <c r="W87" s="60"/>
      <c r="X87" s="60"/>
      <c r="Y87" s="60"/>
      <c r="Z87" s="60" t="s">
        <v>4</v>
      </c>
      <c r="AA87" s="60" t="s">
        <v>5</v>
      </c>
      <c r="AB87" s="60"/>
      <c r="AC87" s="60"/>
      <c r="AD87" s="60" t="s">
        <v>9</v>
      </c>
      <c r="AE87" s="60"/>
      <c r="AF87" s="60"/>
      <c r="AG87" s="60"/>
      <c r="AH87" s="60" t="s">
        <v>32</v>
      </c>
      <c r="AI87" s="60"/>
      <c r="AJ87" s="60"/>
      <c r="AK87" s="60"/>
      <c r="AL87" s="60"/>
      <c r="AM87" s="60"/>
      <c r="AN87" s="60" t="s">
        <v>35</v>
      </c>
      <c r="AO87" s="60"/>
      <c r="AP87" s="60"/>
      <c r="AQ87" s="60"/>
      <c r="AR87" s="60"/>
      <c r="AS87" s="60" t="s">
        <v>33</v>
      </c>
      <c r="AT87" s="60"/>
      <c r="AU87" s="60"/>
      <c r="AV87" s="60"/>
      <c r="AW87" s="60"/>
      <c r="AX87" s="60"/>
      <c r="AY87" s="60"/>
      <c r="AZ87" s="60"/>
      <c r="BA87" s="60"/>
      <c r="BB87" s="89" t="s">
        <v>10</v>
      </c>
      <c r="BC87" s="60"/>
      <c r="BD87" s="90" t="s">
        <v>4</v>
      </c>
      <c r="BE87" s="60"/>
      <c r="BF87" s="61" t="s">
        <v>5</v>
      </c>
      <c r="BG87" s="60"/>
      <c r="BH87" s="60"/>
      <c r="BI87" s="85"/>
      <c r="BJ87" s="60"/>
      <c r="BK87" s="60"/>
      <c r="BL87" s="60"/>
      <c r="BM87" s="60"/>
      <c r="BN87" s="60"/>
      <c r="BO87" s="60"/>
      <c r="BP87" s="138"/>
      <c r="BQ87" s="85"/>
      <c r="BR87" s="141"/>
      <c r="BS87" s="322"/>
      <c r="BT87" s="322"/>
      <c r="BU87" s="322"/>
      <c r="BV87" s="322"/>
      <c r="BW87" s="134"/>
      <c r="BX87" s="333"/>
      <c r="BY87" s="3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</row>
    <row r="88" spans="1:101" ht="18.75" customHeight="1" thickBot="1" x14ac:dyDescent="0.3">
      <c r="A88" s="60"/>
      <c r="B88" s="60"/>
      <c r="C88" s="60"/>
      <c r="D88" s="60"/>
      <c r="E88" s="85"/>
      <c r="F88" s="60"/>
      <c r="G88" s="85"/>
      <c r="H88" s="60"/>
      <c r="I88" s="60"/>
      <c r="J88" s="60"/>
      <c r="K88" s="60"/>
      <c r="L88" s="60"/>
      <c r="M88" s="60" t="s">
        <v>0</v>
      </c>
      <c r="N88" s="60" t="s">
        <v>1</v>
      </c>
      <c r="O88" s="60" t="s">
        <v>2</v>
      </c>
      <c r="P88" s="60" t="s">
        <v>3</v>
      </c>
      <c r="Q88" s="60" t="s">
        <v>0</v>
      </c>
      <c r="R88" s="60" t="s">
        <v>1</v>
      </c>
      <c r="S88" s="60" t="s">
        <v>2</v>
      </c>
      <c r="T88" s="60" t="s">
        <v>3</v>
      </c>
      <c r="U88" s="60" t="s">
        <v>0</v>
      </c>
      <c r="V88" s="60" t="s">
        <v>1</v>
      </c>
      <c r="W88" s="60" t="s">
        <v>2</v>
      </c>
      <c r="X88" s="60" t="s">
        <v>3</v>
      </c>
      <c r="Y88" s="60"/>
      <c r="Z88" s="60" t="s">
        <v>8</v>
      </c>
      <c r="AA88" s="60"/>
      <c r="AB88" s="60"/>
      <c r="AC88" s="60"/>
      <c r="AD88" s="60"/>
      <c r="AE88" s="60"/>
      <c r="AF88" s="60"/>
      <c r="AG88" s="60"/>
      <c r="AH88" s="60" t="s">
        <v>31</v>
      </c>
      <c r="AI88" s="60"/>
      <c r="AJ88" s="60"/>
      <c r="AK88" s="60"/>
      <c r="AL88" s="60"/>
      <c r="AM88" s="60"/>
      <c r="AN88" s="60" t="str">
        <f>AI89</f>
        <v>Belgien</v>
      </c>
      <c r="AO88" s="60" t="str">
        <f>AI90</f>
        <v>Algerien</v>
      </c>
      <c r="AP88" s="60" t="str">
        <f>AI91</f>
        <v>Russland</v>
      </c>
      <c r="AQ88" s="60" t="str">
        <f>AI92</f>
        <v>Südkorea</v>
      </c>
      <c r="AR88" s="60"/>
      <c r="AS88" s="60" t="s">
        <v>31</v>
      </c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85"/>
      <c r="BJ88" s="85"/>
      <c r="BK88" s="85"/>
      <c r="BL88" s="85"/>
      <c r="BM88" s="85"/>
      <c r="BN88" s="85"/>
      <c r="BO88" s="85"/>
      <c r="BP88" s="137"/>
      <c r="BQ88" s="85"/>
      <c r="BR88" s="141"/>
      <c r="BS88" s="134"/>
      <c r="BT88" s="142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</row>
    <row r="89" spans="1:101" ht="18.75" customHeight="1" thickBot="1" x14ac:dyDescent="0.3">
      <c r="A89" s="60"/>
      <c r="B89" s="60"/>
      <c r="C89" s="224" t="str">
        <f>Spielplan!$C$89</f>
        <v>Belgien</v>
      </c>
      <c r="D89" s="225"/>
      <c r="E89" s="104"/>
      <c r="F89" s="93"/>
      <c r="G89" s="104"/>
      <c r="H89" s="224" t="str">
        <f>Spielplan!$H$89</f>
        <v>Algerien</v>
      </c>
      <c r="I89" s="225"/>
      <c r="J89" s="60"/>
      <c r="K89" s="60" t="s">
        <v>115</v>
      </c>
      <c r="L89" s="60">
        <f t="shared" ref="L89:L94" si="28">IF(E89-G89&gt;0,1,IF(G89=E89,0,-1))</f>
        <v>0</v>
      </c>
      <c r="M89" s="60">
        <f>IF($E89="",0,IF($E89&gt;$G89,3,IF($E89=G89,1,0)))</f>
        <v>0</v>
      </c>
      <c r="N89" s="60">
        <f>IF($G89="",0,IF($E89&gt;$G89,0,IF($E89=G89,1,3)))</f>
        <v>0</v>
      </c>
      <c r="O89" s="60"/>
      <c r="P89" s="60"/>
      <c r="Q89" s="60">
        <f>E89</f>
        <v>0</v>
      </c>
      <c r="R89" s="60">
        <f>G89</f>
        <v>0</v>
      </c>
      <c r="S89" s="60"/>
      <c r="T89" s="60"/>
      <c r="U89" s="60">
        <f>G89</f>
        <v>0</v>
      </c>
      <c r="V89" s="60">
        <f>E89</f>
        <v>0</v>
      </c>
      <c r="W89" s="60"/>
      <c r="X89" s="60"/>
      <c r="Y89" s="60"/>
      <c r="Z89" s="60">
        <f>M95</f>
        <v>0</v>
      </c>
      <c r="AA89" s="60">
        <f>Q95</f>
        <v>0</v>
      </c>
      <c r="AB89" s="60">
        <f>U95</f>
        <v>0</v>
      </c>
      <c r="AC89" s="60">
        <f>AA89-AB89</f>
        <v>0</v>
      </c>
      <c r="AD89" s="60">
        <f>IF(Z89&gt;Z90,-1,0)</f>
        <v>0</v>
      </c>
      <c r="AE89" s="60">
        <f>IF(Z89&gt;Z91,-1,0)</f>
        <v>0</v>
      </c>
      <c r="AF89" s="60">
        <f>IF(Z89&gt;Z92,-1,0)</f>
        <v>0</v>
      </c>
      <c r="AG89" s="60">
        <f>10000-(AJ89*1000+AM89*100+AK89*10)</f>
        <v>10000</v>
      </c>
      <c r="AH89" s="90">
        <f>RANK(AG89,AG89:AG92,1)</f>
        <v>1</v>
      </c>
      <c r="AI89" s="60" t="str">
        <f>C89</f>
        <v>Belgien</v>
      </c>
      <c r="AJ89" s="60">
        <f t="shared" ref="AJ89:AL92" si="29">Z89</f>
        <v>0</v>
      </c>
      <c r="AK89" s="60">
        <f t="shared" si="29"/>
        <v>0</v>
      </c>
      <c r="AL89" s="60">
        <f t="shared" si="29"/>
        <v>0</v>
      </c>
      <c r="AM89" s="60">
        <f>AK89-AL89</f>
        <v>0</v>
      </c>
      <c r="AN89" s="187"/>
      <c r="AO89" s="187">
        <f>IF(AG90=AG89,IF(G89&gt;E89,AG90-0.1,AG90),AG90)</f>
        <v>10000</v>
      </c>
      <c r="AP89" s="187">
        <f>IF(AG91=AG89,IF(G91&gt;E91,AG91-0.1,AG91),AG91)</f>
        <v>10000</v>
      </c>
      <c r="AQ89" s="187">
        <f>IF(AG92=AG89,IF(G93&gt;E93,AG92-0.1,AG92),AG92)</f>
        <v>10000</v>
      </c>
      <c r="AR89" s="187">
        <f>AN93</f>
        <v>30000</v>
      </c>
      <c r="AS89" s="90">
        <f>RANK(AR89,AR89:AR92,1)</f>
        <v>1</v>
      </c>
      <c r="AT89" s="60" t="str">
        <f t="shared" ref="AT89:AW92" si="30">AI89</f>
        <v>Belgien</v>
      </c>
      <c r="AU89" s="60">
        <f t="shared" si="30"/>
        <v>0</v>
      </c>
      <c r="AV89" s="60">
        <f t="shared" si="30"/>
        <v>0</v>
      </c>
      <c r="AW89" s="60">
        <f t="shared" si="30"/>
        <v>0</v>
      </c>
      <c r="AX89" s="60"/>
      <c r="AY89" s="60"/>
      <c r="AZ89" s="60"/>
      <c r="BA89" s="226">
        <v>1</v>
      </c>
      <c r="BB89" s="224" t="str">
        <f>VLOOKUP(1,AS89:AT92,2,FALSE)</f>
        <v>Belgien</v>
      </c>
      <c r="BC89" s="225"/>
      <c r="BD89" s="227">
        <f>VLOOKUP(1,AS89:AW92,3,FALSE)</f>
        <v>0</v>
      </c>
      <c r="BE89" s="228">
        <f>VLOOKUP(1,AS89:AW92,4,FALSE)</f>
        <v>0</v>
      </c>
      <c r="BF89" s="93" t="s">
        <v>12</v>
      </c>
      <c r="BG89" s="228">
        <f>VLOOKUP(1,AS89:AW92,5,FALSE)</f>
        <v>0</v>
      </c>
      <c r="BH89" s="229" t="s">
        <v>128</v>
      </c>
      <c r="BI89" s="85"/>
      <c r="BJ89" s="85">
        <f>IF(E89&gt;G89,IF(Spielplan!E89&gt;Spielplan!G89,Punktemodus!$B$3,0),0)</f>
        <v>0</v>
      </c>
      <c r="BK89" s="85">
        <f>IF(E89=G89,IF(Spielplan!E89=Spielplan!G89,Punktemodus!$B$3,0),0)</f>
        <v>10</v>
      </c>
      <c r="BL89" s="85">
        <f>IF(E89&lt;G89,IF(Spielplan!E89&lt;Spielplan!G89,Punktemodus!$B$3,0),0)</f>
        <v>0</v>
      </c>
      <c r="BM89" s="85">
        <f>IF(E89=Spielplan!E89,IF(G89=Spielplan!G89,Punktemodus!$B$5,0),0)</f>
        <v>3</v>
      </c>
      <c r="BN89" s="85">
        <f>IF(E89=Spielplan!E89,Punktemodus!$B$7,0)</f>
        <v>1</v>
      </c>
      <c r="BO89" s="85">
        <f>IF(G89=Spielplan!G89,Punktemodus!$B$7,0)</f>
        <v>1</v>
      </c>
      <c r="BP89" s="137">
        <f>IF(Spielplan!E89="",0,SUM(BJ89:BO89))</f>
        <v>0</v>
      </c>
      <c r="BQ89" s="85"/>
      <c r="BR89" s="141"/>
      <c r="BS89" s="321" t="s">
        <v>46</v>
      </c>
      <c r="BT89" s="322"/>
      <c r="BU89" s="322"/>
      <c r="BV89" s="322"/>
      <c r="BW89" s="134"/>
      <c r="BX89" s="335">
        <f>BZ79+CE79+CJ79+CO79+CS79</f>
        <v>730</v>
      </c>
      <c r="BY89" s="336"/>
      <c r="BZ89" s="134"/>
      <c r="CA89" s="349"/>
      <c r="CB89" s="350"/>
      <c r="CC89" s="350"/>
      <c r="CD89" s="350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</row>
    <row r="90" spans="1:101" ht="18.75" customHeight="1" thickBot="1" x14ac:dyDescent="0.3">
      <c r="A90" s="60"/>
      <c r="B90" s="60"/>
      <c r="C90" s="230" t="str">
        <f>Spielplan!$C$90</f>
        <v>Russland</v>
      </c>
      <c r="D90" s="231"/>
      <c r="E90" s="104"/>
      <c r="F90" s="93"/>
      <c r="G90" s="104"/>
      <c r="H90" s="230" t="str">
        <f>Spielplan!$H$90</f>
        <v>Südkorea</v>
      </c>
      <c r="I90" s="231"/>
      <c r="J90" s="60"/>
      <c r="K90" s="60" t="s">
        <v>116</v>
      </c>
      <c r="L90" s="60">
        <f t="shared" si="28"/>
        <v>0</v>
      </c>
      <c r="M90" s="60"/>
      <c r="N90" s="60"/>
      <c r="O90" s="60">
        <f>IF($E90="",0,IF($E90&gt;$G90,3,IF($E90=$G90,1,0)))</f>
        <v>0</v>
      </c>
      <c r="P90" s="60">
        <f>IF($G90="",0,IF($E90&gt;$G90,0,IF($E90=$G90,1,3)))</f>
        <v>0</v>
      </c>
      <c r="Q90" s="60"/>
      <c r="R90" s="60"/>
      <c r="S90" s="60">
        <f>E90</f>
        <v>0</v>
      </c>
      <c r="T90" s="60">
        <f>G90</f>
        <v>0</v>
      </c>
      <c r="U90" s="60"/>
      <c r="V90" s="60"/>
      <c r="W90" s="60">
        <f>G90</f>
        <v>0</v>
      </c>
      <c r="X90" s="60">
        <f>E90</f>
        <v>0</v>
      </c>
      <c r="Y90" s="60"/>
      <c r="Z90" s="60">
        <f>N95</f>
        <v>0</v>
      </c>
      <c r="AA90" s="60">
        <f>R95</f>
        <v>0</v>
      </c>
      <c r="AB90" s="60">
        <f>V95</f>
        <v>0</v>
      </c>
      <c r="AC90" s="60">
        <f>AA90-AB90</f>
        <v>0</v>
      </c>
      <c r="AD90" s="60">
        <f>IF(Z90&gt;Z89,-1,0)</f>
        <v>0</v>
      </c>
      <c r="AE90" s="60">
        <f>IF(Z90&gt;Z91,-1,0)</f>
        <v>0</v>
      </c>
      <c r="AF90" s="60">
        <f>IF(Z90&gt;Z92,-1,0)</f>
        <v>0</v>
      </c>
      <c r="AG90" s="60">
        <f>10000-(AJ90*1000+AM90*100+AK90*10)</f>
        <v>10000</v>
      </c>
      <c r="AH90" s="90">
        <f>RANK(AG90,AG89:AG92,1)</f>
        <v>1</v>
      </c>
      <c r="AI90" s="60" t="str">
        <f>H89</f>
        <v>Algerien</v>
      </c>
      <c r="AJ90" s="60">
        <f t="shared" si="29"/>
        <v>0</v>
      </c>
      <c r="AK90" s="60">
        <f t="shared" si="29"/>
        <v>0</v>
      </c>
      <c r="AL90" s="60">
        <f t="shared" si="29"/>
        <v>0</v>
      </c>
      <c r="AM90" s="60">
        <f>AK90-AL90</f>
        <v>0</v>
      </c>
      <c r="AN90" s="187">
        <f>IF(AG89=AG90,IF(E89&gt;G89,AG89-0.1,AG89),AG89)</f>
        <v>10000</v>
      </c>
      <c r="AO90" s="187"/>
      <c r="AP90" s="187">
        <f>IF(AG91=AG90,IF(G94&gt;E94,AG91-0.1,AG91),AG91)</f>
        <v>10000</v>
      </c>
      <c r="AQ90" s="187">
        <f>IF(AG92=AG90,IF(G92&gt;E92,AG92-0.1,AG92),AG92)</f>
        <v>10000</v>
      </c>
      <c r="AR90" s="187">
        <f>AO93</f>
        <v>30000</v>
      </c>
      <c r="AS90" s="90">
        <f>RANK(AR90,AR89:AR92,1)</f>
        <v>1</v>
      </c>
      <c r="AT90" s="60" t="str">
        <f t="shared" si="30"/>
        <v>Algerien</v>
      </c>
      <c r="AU90" s="60">
        <f t="shared" si="30"/>
        <v>0</v>
      </c>
      <c r="AV90" s="60">
        <f t="shared" si="30"/>
        <v>0</v>
      </c>
      <c r="AW90" s="60">
        <f t="shared" si="30"/>
        <v>0</v>
      </c>
      <c r="AX90" s="60"/>
      <c r="AY90" s="60"/>
      <c r="AZ90" s="60"/>
      <c r="BA90" s="232">
        <v>2</v>
      </c>
      <c r="BB90" s="230" t="e">
        <f>VLOOKUP(2,AS89:AT92,2,FALSE)</f>
        <v>#N/A</v>
      </c>
      <c r="BC90" s="231"/>
      <c r="BD90" s="233" t="e">
        <f>VLOOKUP(2,AS89:AW92,3,FALSE)</f>
        <v>#N/A</v>
      </c>
      <c r="BE90" s="234" t="e">
        <f>VLOOKUP(2,AS89:AW92,4,FALSE)</f>
        <v>#N/A</v>
      </c>
      <c r="BF90" s="93" t="s">
        <v>12</v>
      </c>
      <c r="BG90" s="234" t="e">
        <f>VLOOKUP(2,AS89:AW92,5,FALSE)</f>
        <v>#N/A</v>
      </c>
      <c r="BH90" s="234" t="s">
        <v>124</v>
      </c>
      <c r="BI90" s="85"/>
      <c r="BJ90" s="85">
        <f>IF(E90&gt;G90,IF(Spielplan!E90&gt;Spielplan!G90,Punktemodus!$B$3,0),0)</f>
        <v>0</v>
      </c>
      <c r="BK90" s="85">
        <f>IF(E90=G90,IF(Spielplan!E90=Spielplan!G90,Punktemodus!$B$3,0),0)</f>
        <v>10</v>
      </c>
      <c r="BL90" s="85">
        <f>IF(E90&lt;G90,IF(Spielplan!E90&lt;Spielplan!G90,Punktemodus!$B$3,0),0)</f>
        <v>0</v>
      </c>
      <c r="BM90" s="85">
        <f>IF(E90=Spielplan!E90,IF(G90=Spielplan!G90,Punktemodus!$B$5,0),0)</f>
        <v>3</v>
      </c>
      <c r="BN90" s="85">
        <f>IF(E90=Spielplan!E90,Punktemodus!$B$7,0)</f>
        <v>1</v>
      </c>
      <c r="BO90" s="85">
        <f>IF(G90=Spielplan!G90,Punktemodus!$B$7,0)</f>
        <v>1</v>
      </c>
      <c r="BP90" s="137">
        <f>IF(Spielplan!E90="",0,SUM(BJ90:BO90))</f>
        <v>0</v>
      </c>
      <c r="BQ90" s="85"/>
      <c r="BR90" s="141"/>
      <c r="BS90" s="322"/>
      <c r="BT90" s="322"/>
      <c r="BU90" s="322"/>
      <c r="BV90" s="322"/>
      <c r="BW90" s="134"/>
      <c r="BX90" s="337"/>
      <c r="BY90" s="338"/>
      <c r="BZ90" s="134"/>
      <c r="CA90" s="350"/>
      <c r="CB90" s="350"/>
      <c r="CC90" s="350"/>
      <c r="CD90" s="350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</row>
    <row r="91" spans="1:101" ht="18.75" customHeight="1" thickBot="1" x14ac:dyDescent="0.3">
      <c r="A91" s="60"/>
      <c r="B91" s="60"/>
      <c r="C91" s="224" t="str">
        <f>C89</f>
        <v>Belgien</v>
      </c>
      <c r="D91" s="225"/>
      <c r="E91" s="104"/>
      <c r="F91" s="93"/>
      <c r="G91" s="104"/>
      <c r="H91" s="224" t="str">
        <f>C90</f>
        <v>Russland</v>
      </c>
      <c r="I91" s="225"/>
      <c r="J91" s="60"/>
      <c r="K91" s="60" t="s">
        <v>118</v>
      </c>
      <c r="L91" s="60">
        <f t="shared" si="28"/>
        <v>0</v>
      </c>
      <c r="M91" s="60">
        <f>IF($E91="",0,IF($E91&gt;$G91,3,IF($E91=G91,1,0)))</f>
        <v>0</v>
      </c>
      <c r="N91" s="60"/>
      <c r="O91" s="60">
        <f>IF($G91="",0,IF($E91&gt;$G91,0,IF($E91=$G91,1,3)))</f>
        <v>0</v>
      </c>
      <c r="P91" s="60"/>
      <c r="Q91" s="60">
        <f>E91</f>
        <v>0</v>
      </c>
      <c r="R91" s="60"/>
      <c r="S91" s="60">
        <f>G91</f>
        <v>0</v>
      </c>
      <c r="T91" s="60"/>
      <c r="U91" s="60">
        <f>G91</f>
        <v>0</v>
      </c>
      <c r="V91" s="60"/>
      <c r="W91" s="60">
        <f>E91</f>
        <v>0</v>
      </c>
      <c r="X91" s="60"/>
      <c r="Y91" s="60"/>
      <c r="Z91" s="60">
        <f>O95</f>
        <v>0</v>
      </c>
      <c r="AA91" s="60">
        <f>S95</f>
        <v>0</v>
      </c>
      <c r="AB91" s="60">
        <f>W95</f>
        <v>0</v>
      </c>
      <c r="AC91" s="60">
        <f>AA91-AB91</f>
        <v>0</v>
      </c>
      <c r="AD91" s="60">
        <f>IF(Z91&gt;Z89,-1,0)</f>
        <v>0</v>
      </c>
      <c r="AE91" s="60">
        <f>IF(Z91&gt;Z90,-1,0)</f>
        <v>0</v>
      </c>
      <c r="AF91" s="60">
        <f>IF(Z91&gt;Z92,-1,0)</f>
        <v>0</v>
      </c>
      <c r="AG91" s="60">
        <f>10000-(AJ91*1000+AM91*100+AK91*10)</f>
        <v>10000</v>
      </c>
      <c r="AH91" s="90">
        <f>RANK(AG91,AG89:AG92,1)</f>
        <v>1</v>
      </c>
      <c r="AI91" s="60" t="str">
        <f>C90</f>
        <v>Russland</v>
      </c>
      <c r="AJ91" s="60">
        <f t="shared" si="29"/>
        <v>0</v>
      </c>
      <c r="AK91" s="60">
        <f t="shared" si="29"/>
        <v>0</v>
      </c>
      <c r="AL91" s="60">
        <f t="shared" si="29"/>
        <v>0</v>
      </c>
      <c r="AM91" s="60">
        <f>AK91-AL91</f>
        <v>0</v>
      </c>
      <c r="AN91" s="187">
        <f>IF(AG89=AG91,IF(E91&gt;G91,AG89-0.1,AG89),AG89)</f>
        <v>10000</v>
      </c>
      <c r="AO91" s="187">
        <f>IF(AG90=AG91,IF(E94&gt;G94,AG90-0.1,AG90),AG90)</f>
        <v>10000</v>
      </c>
      <c r="AP91" s="187"/>
      <c r="AQ91" s="187">
        <f>IF(AG92=AG91,IF(G90&gt;E90,AG92-0.1,AG92),AG92)</f>
        <v>10000</v>
      </c>
      <c r="AR91" s="187">
        <f>AP93</f>
        <v>30000</v>
      </c>
      <c r="AS91" s="90">
        <f>RANK(AR91,AR89:AR92,1)</f>
        <v>1</v>
      </c>
      <c r="AT91" s="60" t="str">
        <f t="shared" si="30"/>
        <v>Russland</v>
      </c>
      <c r="AU91" s="60">
        <f t="shared" si="30"/>
        <v>0</v>
      </c>
      <c r="AV91" s="60">
        <f t="shared" si="30"/>
        <v>0</v>
      </c>
      <c r="AW91" s="60">
        <f t="shared" si="30"/>
        <v>0</v>
      </c>
      <c r="AX91" s="60"/>
      <c r="AY91" s="60"/>
      <c r="AZ91" s="60"/>
      <c r="BA91" s="113">
        <v>3</v>
      </c>
      <c r="BB91" s="114" t="e">
        <f>VLOOKUP(3,AS89:AT92,2,FALSE)</f>
        <v>#N/A</v>
      </c>
      <c r="BC91" s="115"/>
      <c r="BD91" s="116" t="e">
        <f>VLOOKUP(3,AS89:AW92,3,FALSE)</f>
        <v>#N/A</v>
      </c>
      <c r="BE91" s="116" t="e">
        <f>VLOOKUP(3,AS89:AW92,4,FALSE)</f>
        <v>#N/A</v>
      </c>
      <c r="BF91" s="93" t="s">
        <v>12</v>
      </c>
      <c r="BG91" s="116" t="e">
        <f>VLOOKUP(3,AS89:AW92,5,FALSE)</f>
        <v>#N/A</v>
      </c>
      <c r="BH91" s="60"/>
      <c r="BI91" s="85"/>
      <c r="BJ91" s="85">
        <f>IF(E91&gt;G91,IF(Spielplan!E91&gt;Spielplan!G91,Punktemodus!$B$3,0),0)</f>
        <v>0</v>
      </c>
      <c r="BK91" s="85">
        <f>IF(E91=G91,IF(Spielplan!E91=Spielplan!G91,Punktemodus!$B$3,0),0)</f>
        <v>10</v>
      </c>
      <c r="BL91" s="85">
        <f>IF(E91&lt;G91,IF(Spielplan!E91&lt;Spielplan!G91,Punktemodus!$B$3,0),0)</f>
        <v>0</v>
      </c>
      <c r="BM91" s="85">
        <f>IF(E91=Spielplan!E91,IF(G91=Spielplan!G91,Punktemodus!$B$5,0),0)</f>
        <v>3</v>
      </c>
      <c r="BN91" s="85">
        <f>IF(E91=Spielplan!E91,Punktemodus!$B$7,0)</f>
        <v>1</v>
      </c>
      <c r="BO91" s="85">
        <f>IF(G91=Spielplan!G91,Punktemodus!$B$7,0)</f>
        <v>1</v>
      </c>
      <c r="BP91" s="137">
        <f>IF(Spielplan!E91="",0,SUM(BJ91:BO91))</f>
        <v>0</v>
      </c>
      <c r="BQ91" s="85"/>
      <c r="BR91" s="141"/>
      <c r="BS91" s="134"/>
      <c r="BT91" s="142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</row>
    <row r="92" spans="1:101" ht="18.75" customHeight="1" thickBot="1" x14ac:dyDescent="0.3">
      <c r="A92" s="60"/>
      <c r="B92" s="60"/>
      <c r="C92" s="230" t="str">
        <f>H89</f>
        <v>Algerien</v>
      </c>
      <c r="D92" s="231"/>
      <c r="E92" s="104"/>
      <c r="F92" s="93"/>
      <c r="G92" s="104"/>
      <c r="H92" s="230" t="str">
        <f>H90</f>
        <v>Südkorea</v>
      </c>
      <c r="I92" s="231"/>
      <c r="J92" s="60"/>
      <c r="K92" s="60" t="s">
        <v>117</v>
      </c>
      <c r="L92" s="60">
        <f t="shared" si="28"/>
        <v>0</v>
      </c>
      <c r="M92" s="60"/>
      <c r="N92" s="60">
        <f>IF($E92="",0,IF($E92&gt;$G92,3,IF($E92=$G92,1,0)))</f>
        <v>0</v>
      </c>
      <c r="O92" s="60"/>
      <c r="P92" s="60">
        <f>IF($G92="",0,IF($E92&gt;$G92,0,IF($E92=$G92,1,3)))</f>
        <v>0</v>
      </c>
      <c r="Q92" s="60"/>
      <c r="R92" s="60">
        <f>E92</f>
        <v>0</v>
      </c>
      <c r="S92" s="60"/>
      <c r="T92" s="60">
        <f>G92</f>
        <v>0</v>
      </c>
      <c r="U92" s="60"/>
      <c r="V92" s="60">
        <f>G92</f>
        <v>0</v>
      </c>
      <c r="W92" s="60"/>
      <c r="X92" s="60">
        <f>E92</f>
        <v>0</v>
      </c>
      <c r="Y92" s="60"/>
      <c r="Z92" s="60">
        <f>P95</f>
        <v>0</v>
      </c>
      <c r="AA92" s="60">
        <f>T95</f>
        <v>0</v>
      </c>
      <c r="AB92" s="60">
        <f>X95</f>
        <v>0</v>
      </c>
      <c r="AC92" s="60">
        <f>AA92-AB92</f>
        <v>0</v>
      </c>
      <c r="AD92" s="60">
        <f>IF(Z92&gt;Z89,-1,0)</f>
        <v>0</v>
      </c>
      <c r="AE92" s="60">
        <f>IF(Z92&gt;Z90,-1,0)</f>
        <v>0</v>
      </c>
      <c r="AF92" s="60">
        <f>IF(Z92&gt;Z91,-1,0)</f>
        <v>0</v>
      </c>
      <c r="AG92" s="60">
        <f>10000-(AJ92*1000+AM92*100+AK92*10)</f>
        <v>10000</v>
      </c>
      <c r="AH92" s="90">
        <f>RANK(AG92,AG89:AG92,1)</f>
        <v>1</v>
      </c>
      <c r="AI92" s="60" t="str">
        <f>H90</f>
        <v>Südkorea</v>
      </c>
      <c r="AJ92" s="60">
        <f t="shared" si="29"/>
        <v>0</v>
      </c>
      <c r="AK92" s="60">
        <f t="shared" si="29"/>
        <v>0</v>
      </c>
      <c r="AL92" s="60">
        <f t="shared" si="29"/>
        <v>0</v>
      </c>
      <c r="AM92" s="60">
        <f>AK92-AL92</f>
        <v>0</v>
      </c>
      <c r="AN92" s="187">
        <f>IF(AG89=AG92,IF(E93&gt;G93,AG89-0.1,AG89),AG89)</f>
        <v>10000</v>
      </c>
      <c r="AO92" s="187">
        <f>IF(AG90=AG92,IF(E92&gt;G92,AG90-0.1,AG90),AG90)</f>
        <v>10000</v>
      </c>
      <c r="AP92" s="187">
        <f>IF(AG91=AG92,IF(E90&gt;G90,AG91-0.1,AG91),AG91)</f>
        <v>10000</v>
      </c>
      <c r="AQ92" s="187"/>
      <c r="AR92" s="187">
        <f>AQ93</f>
        <v>30000</v>
      </c>
      <c r="AS92" s="90">
        <f>RANK(AR92,AR89:AR92,1)</f>
        <v>1</v>
      </c>
      <c r="AT92" s="60" t="str">
        <f t="shared" si="30"/>
        <v>Südkorea</v>
      </c>
      <c r="AU92" s="60">
        <f t="shared" si="30"/>
        <v>0</v>
      </c>
      <c r="AV92" s="60">
        <f t="shared" si="30"/>
        <v>0</v>
      </c>
      <c r="AW92" s="60">
        <f t="shared" si="30"/>
        <v>0</v>
      </c>
      <c r="AX92" s="60"/>
      <c r="AY92" s="60"/>
      <c r="AZ92" s="60"/>
      <c r="BA92" s="113">
        <v>4</v>
      </c>
      <c r="BB92" s="114" t="e">
        <f>VLOOKUP(4,AS89:AT92,2,FALSE)</f>
        <v>#N/A</v>
      </c>
      <c r="BC92" s="115"/>
      <c r="BD92" s="116" t="e">
        <f>VLOOKUP(4,AS89:AW92,3,FALSE)</f>
        <v>#N/A</v>
      </c>
      <c r="BE92" s="116" t="e">
        <f>VLOOKUP(4,AS89:AW92,4,FALSE)</f>
        <v>#N/A</v>
      </c>
      <c r="BF92" s="93" t="s">
        <v>12</v>
      </c>
      <c r="BG92" s="116" t="e">
        <f>VLOOKUP(4,AS89:AW92,5,FALSE)</f>
        <v>#N/A</v>
      </c>
      <c r="BH92" s="60"/>
      <c r="BI92" s="85"/>
      <c r="BJ92" s="85">
        <f>IF(E92&gt;G92,IF(Spielplan!E92&gt;Spielplan!G92,Punktemodus!$B$3,0),0)</f>
        <v>0</v>
      </c>
      <c r="BK92" s="85">
        <f>IF(E92=G92,IF(Spielplan!E92=Spielplan!G92,Punktemodus!$B$3,0),0)</f>
        <v>10</v>
      </c>
      <c r="BL92" s="85">
        <f>IF(E92&lt;G92,IF(Spielplan!E92&lt;Spielplan!G92,Punktemodus!$B$3,0),0)</f>
        <v>0</v>
      </c>
      <c r="BM92" s="85">
        <f>IF(E92=Spielplan!E92,IF(G92=Spielplan!G92,Punktemodus!$B$5,0),0)</f>
        <v>3</v>
      </c>
      <c r="BN92" s="85">
        <f>IF(E92=Spielplan!E92,Punktemodus!$B$7,0)</f>
        <v>1</v>
      </c>
      <c r="BO92" s="85">
        <f>IF(G92=Spielplan!G92,Punktemodus!$B$7,0)</f>
        <v>1</v>
      </c>
      <c r="BP92" s="137">
        <f>IF(Spielplan!E92="",0,SUM(BJ92:BO92))</f>
        <v>0</v>
      </c>
      <c r="BQ92" s="85"/>
      <c r="BR92" s="141"/>
      <c r="BS92" s="321" t="s">
        <v>163</v>
      </c>
      <c r="BT92" s="322"/>
      <c r="BU92" s="322"/>
      <c r="BV92" s="322"/>
      <c r="BW92" s="134"/>
      <c r="BX92" s="339">
        <f>BX86+BX89</f>
        <v>730</v>
      </c>
      <c r="BY92" s="340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</row>
    <row r="93" spans="1:101" ht="18.75" customHeight="1" thickBot="1" x14ac:dyDescent="0.3">
      <c r="A93" s="60"/>
      <c r="B93" s="60"/>
      <c r="C93" s="224" t="str">
        <f>C89</f>
        <v>Belgien</v>
      </c>
      <c r="D93" s="225"/>
      <c r="E93" s="104"/>
      <c r="F93" s="93"/>
      <c r="G93" s="104"/>
      <c r="H93" s="224" t="str">
        <f>H90</f>
        <v>Südkorea</v>
      </c>
      <c r="I93" s="225"/>
      <c r="J93" s="60"/>
      <c r="K93" s="60" t="s">
        <v>119</v>
      </c>
      <c r="L93" s="60">
        <f t="shared" si="28"/>
        <v>0</v>
      </c>
      <c r="M93" s="60">
        <f>IF($E93="",0,IF($E93&gt;$G93,3,IF($E93=G93,1,0)))</f>
        <v>0</v>
      </c>
      <c r="N93" s="60"/>
      <c r="O93" s="60"/>
      <c r="P93" s="60">
        <f>IF($G93="",0,IF($E93&gt;$G93,0,IF($E93=$G93,1,3)))</f>
        <v>0</v>
      </c>
      <c r="Q93" s="60">
        <f>E93</f>
        <v>0</v>
      </c>
      <c r="R93" s="60"/>
      <c r="S93" s="60"/>
      <c r="T93" s="60">
        <f>G93</f>
        <v>0</v>
      </c>
      <c r="U93" s="60">
        <f>G93</f>
        <v>0</v>
      </c>
      <c r="V93" s="60"/>
      <c r="W93" s="60"/>
      <c r="X93" s="60">
        <f>E93</f>
        <v>0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187">
        <f>SUM(AN89:AN92)</f>
        <v>30000</v>
      </c>
      <c r="AO93" s="187">
        <f>SUM(AO89:AO92)</f>
        <v>30000</v>
      </c>
      <c r="AP93" s="187">
        <f>SUM(AP89:AP92)</f>
        <v>30000</v>
      </c>
      <c r="AQ93" s="187">
        <f>SUM(AQ89:AQ92)</f>
        <v>30000</v>
      </c>
      <c r="AR93" s="187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85">
        <f>IF(E93&gt;G93,IF(Spielplan!E93&gt;Spielplan!G93,Punktemodus!$B$3,0),0)</f>
        <v>0</v>
      </c>
      <c r="BK93" s="85">
        <f>IF(E93=G93,IF(Spielplan!E93=Spielplan!G93,Punktemodus!$B$3,0),0)</f>
        <v>10</v>
      </c>
      <c r="BL93" s="85">
        <f>IF(E93&lt;G93,IF(Spielplan!E93&lt;Spielplan!G93,Punktemodus!$B$3,0),0)</f>
        <v>0</v>
      </c>
      <c r="BM93" s="85">
        <f>IF(E93=Spielplan!E93,IF(G93=Spielplan!G93,Punktemodus!$B$5,0),0)</f>
        <v>3</v>
      </c>
      <c r="BN93" s="85">
        <f>IF(E93=Spielplan!E93,Punktemodus!$B$7,0)</f>
        <v>1</v>
      </c>
      <c r="BO93" s="85">
        <f>IF(G93=Spielplan!G93,Punktemodus!$B$7,0)</f>
        <v>1</v>
      </c>
      <c r="BP93" s="137">
        <f>IF(Spielplan!E93="",0,SUM(BJ93:BO93))</f>
        <v>0</v>
      </c>
      <c r="BQ93" s="60"/>
      <c r="BR93" s="141"/>
      <c r="BS93" s="322"/>
      <c r="BT93" s="322"/>
      <c r="BU93" s="322"/>
      <c r="BV93" s="322"/>
      <c r="BW93" s="134"/>
      <c r="BX93" s="341"/>
      <c r="BY93" s="342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</row>
    <row r="94" spans="1:101" ht="18.75" customHeight="1" thickBot="1" x14ac:dyDescent="0.3">
      <c r="A94" s="60"/>
      <c r="B94" s="60"/>
      <c r="C94" s="230" t="str">
        <f>H89</f>
        <v>Algerien</v>
      </c>
      <c r="D94" s="231"/>
      <c r="E94" s="104"/>
      <c r="F94" s="93"/>
      <c r="G94" s="104"/>
      <c r="H94" s="230" t="str">
        <f>C90</f>
        <v>Russland</v>
      </c>
      <c r="I94" s="231"/>
      <c r="J94" s="60"/>
      <c r="K94" s="60" t="s">
        <v>119</v>
      </c>
      <c r="L94" s="60">
        <f t="shared" si="28"/>
        <v>0</v>
      </c>
      <c r="M94" s="60"/>
      <c r="N94" s="60">
        <f>IF($E94="",0,IF($E94&gt;$G94,3,IF($E94=$G94,1,0)))</f>
        <v>0</v>
      </c>
      <c r="O94" s="60">
        <f>IF($G94="",0,IF($E94&gt;$G94,0,IF($E94=$G94,1,3)))</f>
        <v>0</v>
      </c>
      <c r="P94" s="60"/>
      <c r="Q94" s="60"/>
      <c r="R94" s="60">
        <f>E94</f>
        <v>0</v>
      </c>
      <c r="S94" s="60">
        <f>G94</f>
        <v>0</v>
      </c>
      <c r="T94" s="60"/>
      <c r="U94" s="60"/>
      <c r="V94" s="60">
        <f>G94</f>
        <v>0</v>
      </c>
      <c r="W94" s="60">
        <f>E94</f>
        <v>0</v>
      </c>
      <c r="X94" s="60"/>
      <c r="Y94" s="60"/>
      <c r="Z94" s="60" t="s">
        <v>30</v>
      </c>
      <c r="AA94" s="60"/>
      <c r="AB94" s="60"/>
      <c r="AC94" s="60"/>
      <c r="AD94" s="60"/>
      <c r="AE94" s="60"/>
      <c r="AF94" s="60"/>
      <c r="AG94" s="60" t="b">
        <f>OR(AG89=AG90,AG89=AG91,AG89=AG92,AG90=AG91,AG90=AG92,AG91=AG92)</f>
        <v>1</v>
      </c>
      <c r="AH94" s="60"/>
      <c r="AI94" s="60"/>
      <c r="AJ94" s="60"/>
      <c r="AK94" s="60"/>
      <c r="AL94" s="60"/>
      <c r="AM94" s="60"/>
      <c r="AN94" s="60"/>
      <c r="AO94" s="60" t="s">
        <v>34</v>
      </c>
      <c r="AP94" s="60"/>
      <c r="AQ94" s="60"/>
      <c r="AR94" s="60" t="b">
        <f>OR(AR89=AR90,AR89=AR91,AR89=AR92,AR90=AR91,AR90=AR92,AR91=AR92)</f>
        <v>1</v>
      </c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85">
        <f>IF(E94&gt;G94,IF(Spielplan!E94&gt;Spielplan!G94,Punktemodus!$B$3,0),0)</f>
        <v>0</v>
      </c>
      <c r="BK94" s="85">
        <f>IF(E94=G94,IF(Spielplan!E94=Spielplan!G94,Punktemodus!$B$3,0),0)</f>
        <v>10</v>
      </c>
      <c r="BL94" s="85">
        <f>IF(E94&lt;G94,IF(Spielplan!E94&lt;Spielplan!G94,Punktemodus!$B$3,0),0)</f>
        <v>0</v>
      </c>
      <c r="BM94" s="85">
        <f>IF(E94=Spielplan!E94,IF(G94=Spielplan!G94,Punktemodus!$B$5,0),0)</f>
        <v>3</v>
      </c>
      <c r="BN94" s="85">
        <f>IF(E94=Spielplan!E94,Punktemodus!$B$7,0)</f>
        <v>1</v>
      </c>
      <c r="BO94" s="85">
        <f>IF(G94=Spielplan!G94,Punktemodus!$B$7,0)</f>
        <v>1</v>
      </c>
      <c r="BP94" s="137">
        <f>IF(Spielplan!E94="",0,SUM(BJ94:BO94))</f>
        <v>0</v>
      </c>
      <c r="BQ94" s="60"/>
      <c r="BR94" s="141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</row>
    <row r="95" spans="1:101" ht="18.75" customHeight="1" thickBot="1" x14ac:dyDescent="0.25">
      <c r="A95" s="60"/>
      <c r="B95" s="60"/>
      <c r="C95" s="136" t="str">
        <f>IF(G94="","",IF(AR94=TRUE,"Achtung: Fehler in Tabelle!",""))</f>
        <v/>
      </c>
      <c r="D95" s="60"/>
      <c r="E95" s="60"/>
      <c r="F95" s="60"/>
      <c r="G95" s="60"/>
      <c r="H95" s="60"/>
      <c r="I95" s="60"/>
      <c r="J95" s="60"/>
      <c r="K95" s="60"/>
      <c r="L95" s="60"/>
      <c r="M95" s="60">
        <f t="shared" ref="M95:X95" si="31">SUM(M89:M94)</f>
        <v>0</v>
      </c>
      <c r="N95" s="60">
        <f t="shared" si="31"/>
        <v>0</v>
      </c>
      <c r="O95" s="60">
        <f t="shared" si="31"/>
        <v>0</v>
      </c>
      <c r="P95" s="60">
        <f t="shared" si="31"/>
        <v>0</v>
      </c>
      <c r="Q95" s="60">
        <f t="shared" si="31"/>
        <v>0</v>
      </c>
      <c r="R95" s="60">
        <f t="shared" si="31"/>
        <v>0</v>
      </c>
      <c r="S95" s="60">
        <f t="shared" si="31"/>
        <v>0</v>
      </c>
      <c r="T95" s="60">
        <f t="shared" si="31"/>
        <v>0</v>
      </c>
      <c r="U95" s="60">
        <f t="shared" si="31"/>
        <v>0</v>
      </c>
      <c r="V95" s="60">
        <f t="shared" si="31"/>
        <v>0</v>
      </c>
      <c r="W95" s="60">
        <f t="shared" si="31"/>
        <v>0</v>
      </c>
      <c r="X95" s="60">
        <f t="shared" si="31"/>
        <v>0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160">
        <f>SUM(BP89:BP94)</f>
        <v>0</v>
      </c>
      <c r="BQ95" s="60"/>
      <c r="BR95" s="141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</row>
    <row r="96" spans="1:101" ht="13.5" thickBo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85"/>
      <c r="BK96" s="85"/>
      <c r="BL96" s="85"/>
      <c r="BM96" s="85"/>
      <c r="BN96" s="85"/>
      <c r="BO96" s="85"/>
      <c r="BP96" s="138"/>
      <c r="BQ96" s="60"/>
      <c r="BR96" s="141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</row>
    <row r="97" spans="1:101" ht="25.5" customHeight="1" thickBo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85"/>
      <c r="BK97" s="85"/>
      <c r="BL97" s="85"/>
      <c r="BM97" s="85"/>
      <c r="BN97" s="85"/>
      <c r="BO97" s="85"/>
      <c r="BP97" s="160">
        <f>SUM(BP12:BP95)/2</f>
        <v>0</v>
      </c>
      <c r="BQ97" s="60"/>
      <c r="BR97" s="141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</row>
    <row r="98" spans="1:101" x14ac:dyDescent="0.2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85"/>
      <c r="BK98" s="85"/>
      <c r="BL98" s="85"/>
      <c r="BM98" s="85"/>
      <c r="BN98" s="85"/>
      <c r="BO98" s="85"/>
      <c r="BP98" s="60"/>
      <c r="BQ98" s="60"/>
      <c r="BR98" s="141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</row>
  </sheetData>
  <mergeCells count="41"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  <mergeCell ref="CQ65:CV66"/>
    <mergeCell ref="BS44:BV45"/>
    <mergeCell ref="BX44:BX47"/>
    <mergeCell ref="BY44:BY47"/>
    <mergeCell ref="BZ44:BZ47"/>
    <mergeCell ref="CE44:CE47"/>
    <mergeCell ref="CF44:CF47"/>
    <mergeCell ref="CJ44:CJ47"/>
    <mergeCell ref="CO44:CO47"/>
    <mergeCell ref="CS44:CS47"/>
    <mergeCell ref="CQ59:CV60"/>
    <mergeCell ref="CQ62:CV63"/>
    <mergeCell ref="CQ32:CV33"/>
    <mergeCell ref="H2:BZ2"/>
    <mergeCell ref="H3:BZ3"/>
    <mergeCell ref="I4:BI4"/>
    <mergeCell ref="BY4:BZ4"/>
    <mergeCell ref="CG4:CV4"/>
    <mergeCell ref="BP8:BP11"/>
    <mergeCell ref="BJ9:BJ11"/>
    <mergeCell ref="BK9:BK11"/>
    <mergeCell ref="BL9:BL11"/>
    <mergeCell ref="BM9:BM11"/>
    <mergeCell ref="BN9:BN11"/>
    <mergeCell ref="BO9:BO11"/>
    <mergeCell ref="CQ23:CV24"/>
    <mergeCell ref="CQ26:CV27"/>
    <mergeCell ref="CQ29:CV30"/>
  </mergeCells>
  <conditionalFormatting sqref="CK24:CL24">
    <cfRule type="expression" dxfId="379" priority="1" stopIfTrue="1">
      <formula>IF($CH34="",TRUE,FALSE)</formula>
    </cfRule>
  </conditionalFormatting>
  <conditionalFormatting sqref="CA14:CB14">
    <cfRule type="expression" dxfId="378" priority="2" stopIfTrue="1">
      <formula>IF($BV$12="",TRUE,FALSE)</formula>
    </cfRule>
  </conditionalFormatting>
  <conditionalFormatting sqref="CA15:CB15">
    <cfRule type="expression" dxfId="377" priority="3" stopIfTrue="1">
      <formula>IF($BV$17="",TRUE,FALSE)</formula>
    </cfRule>
  </conditionalFormatting>
  <conditionalFormatting sqref="CA22:CB22">
    <cfRule type="expression" dxfId="376" priority="4" stopIfTrue="1">
      <formula>IF($BV$20="",TRUE,FALSE)</formula>
    </cfRule>
  </conditionalFormatting>
  <conditionalFormatting sqref="CA23:CB23">
    <cfRule type="expression" dxfId="375" priority="5" stopIfTrue="1">
      <formula>IF($BV$25="",TRUE,FALSE)</formula>
    </cfRule>
  </conditionalFormatting>
  <conditionalFormatting sqref="CA30:CB30">
    <cfRule type="expression" dxfId="374" priority="6" stopIfTrue="1">
      <formula>IF($BV$29="",TRUE,FALSE)</formula>
    </cfRule>
  </conditionalFormatting>
  <conditionalFormatting sqref="CA31:CB31">
    <cfRule type="expression" dxfId="373" priority="7" stopIfTrue="1">
      <formula>IF($BV$33="",TRUE,FALSE)</formula>
    </cfRule>
  </conditionalFormatting>
  <conditionalFormatting sqref="CA38:CB38">
    <cfRule type="expression" dxfId="372" priority="8" stopIfTrue="1">
      <formula>IF($BV$37="",TRUE,FALSE)</formula>
    </cfRule>
  </conditionalFormatting>
  <conditionalFormatting sqref="CA39:CB39">
    <cfRule type="expression" dxfId="371" priority="9" stopIfTrue="1">
      <formula>IF($BV$41="",TRUE,FALSE)</formula>
    </cfRule>
  </conditionalFormatting>
  <conditionalFormatting sqref="CF18:CG18">
    <cfRule type="expression" dxfId="370" priority="10" stopIfTrue="1">
      <formula>IF($CC$15="",TRUE,FALSE)</formula>
    </cfRule>
  </conditionalFormatting>
  <conditionalFormatting sqref="CF19:CG19">
    <cfRule type="expression" dxfId="369" priority="11" stopIfTrue="1">
      <formula>IF($CC$22="",TRUE,FALSE)</formula>
    </cfRule>
  </conditionalFormatting>
  <conditionalFormatting sqref="CF35:CG35">
    <cfRule type="expression" dxfId="368" priority="12" stopIfTrue="1">
      <formula>IF($CC$39="",TRUE,FALSE)</formula>
    </cfRule>
  </conditionalFormatting>
  <conditionalFormatting sqref="CF34:CG34">
    <cfRule type="expression" dxfId="367" priority="13" stopIfTrue="1">
      <formula>IF($CC$31="",TRUE,FALSE)</formula>
    </cfRule>
  </conditionalFormatting>
  <conditionalFormatting sqref="CK23:CL23 CK29:CL29">
    <cfRule type="expression" dxfId="366" priority="14" stopIfTrue="1">
      <formula>IF($CH$18="",TRUE,FALSE)</formula>
    </cfRule>
  </conditionalFormatting>
  <conditionalFormatting sqref="CK30:CL30">
    <cfRule type="expression" dxfId="365" priority="15" stopIfTrue="1">
      <formula>IF($CH$34="",TRUE,FALSE)</formula>
    </cfRule>
  </conditionalFormatting>
  <conditionalFormatting sqref="CQ23:CV24">
    <cfRule type="expression" dxfId="364" priority="16" stopIfTrue="1">
      <formula>IF($CM$23="",TRUE,FALSE)</formula>
    </cfRule>
  </conditionalFormatting>
  <conditionalFormatting sqref="CQ26:CV27">
    <cfRule type="expression" dxfId="363" priority="17" stopIfTrue="1">
      <formula>IF($CM$24="",TRUE,FALSE)</formula>
    </cfRule>
  </conditionalFormatting>
  <conditionalFormatting sqref="CQ29:CV30">
    <cfRule type="expression" dxfId="362" priority="18" stopIfTrue="1">
      <formula>IF($CM$29="",TRUE,FALSE)</formula>
    </cfRule>
  </conditionalFormatting>
  <conditionalFormatting sqref="CQ32:CV33">
    <cfRule type="expression" dxfId="361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60"/>
      <c r="B1" s="60"/>
      <c r="C1" s="86"/>
      <c r="D1" s="60"/>
      <c r="E1" s="85"/>
      <c r="F1" s="60"/>
      <c r="G1" s="85"/>
      <c r="H1" s="92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</row>
    <row r="2" spans="1:101" ht="85.5" customHeight="1" thickBot="1" x14ac:dyDescent="1.1000000000000001">
      <c r="A2" s="60"/>
      <c r="B2" s="60"/>
      <c r="C2" s="60"/>
      <c r="D2" s="60"/>
      <c r="E2" s="85"/>
      <c r="F2" s="60"/>
      <c r="G2" s="85"/>
      <c r="H2" s="355" t="s">
        <v>341</v>
      </c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7"/>
      <c r="BR2" s="357"/>
      <c r="BS2" s="357"/>
      <c r="BT2" s="357"/>
      <c r="BU2" s="357"/>
      <c r="BV2" s="357"/>
      <c r="BW2" s="357"/>
      <c r="BX2" s="357"/>
      <c r="BY2" s="357"/>
      <c r="BZ2" s="358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</row>
    <row r="3" spans="1:101" ht="85.5" customHeight="1" thickBot="1" x14ac:dyDescent="0.25">
      <c r="A3" s="60"/>
      <c r="B3" s="60"/>
      <c r="C3" s="60"/>
      <c r="D3" s="60"/>
      <c r="E3" s="85"/>
      <c r="F3" s="60"/>
      <c r="G3" s="85"/>
      <c r="H3" s="320" t="s">
        <v>339</v>
      </c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282"/>
      <c r="BW3" s="282"/>
      <c r="BX3" s="282"/>
      <c r="BY3" s="282"/>
      <c r="BZ3" s="282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</row>
    <row r="4" spans="1:101" ht="37.5" customHeight="1" thickBot="1" x14ac:dyDescent="0.55000000000000004">
      <c r="A4" s="60"/>
      <c r="B4" s="60"/>
      <c r="C4" s="60"/>
      <c r="D4" s="60"/>
      <c r="E4" s="85"/>
      <c r="F4" s="60"/>
      <c r="G4" s="85"/>
      <c r="H4" s="95" t="s">
        <v>161</v>
      </c>
      <c r="I4" s="325" t="s">
        <v>359</v>
      </c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7"/>
      <c r="BJ4" s="60"/>
      <c r="BK4" s="60"/>
      <c r="BL4" s="60"/>
      <c r="BM4" s="60"/>
      <c r="BN4" s="60"/>
      <c r="BO4" s="60"/>
      <c r="BP4" s="60"/>
      <c r="BQ4" s="95" t="s">
        <v>162</v>
      </c>
      <c r="BR4" s="60"/>
      <c r="BS4" s="60"/>
      <c r="BT4" s="60"/>
      <c r="BU4" s="60"/>
      <c r="BV4" s="60"/>
      <c r="BW4" s="60"/>
      <c r="BX4" s="60"/>
      <c r="BY4" s="323">
        <f>BX92</f>
        <v>730</v>
      </c>
      <c r="BZ4" s="324"/>
      <c r="CA4" s="60"/>
      <c r="CB4" s="60"/>
      <c r="CC4" s="60"/>
      <c r="CD4" s="60"/>
      <c r="CE4" s="60"/>
      <c r="CF4" s="60"/>
      <c r="CG4" s="367" t="s">
        <v>340</v>
      </c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9"/>
      <c r="CW4" s="60"/>
    </row>
    <row r="5" spans="1:101" x14ac:dyDescent="0.2">
      <c r="A5" s="60"/>
      <c r="B5" s="60"/>
      <c r="C5" s="60"/>
      <c r="D5" s="60"/>
      <c r="E5" s="85"/>
      <c r="F5" s="60"/>
      <c r="G5" s="8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1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</row>
    <row r="6" spans="1:101" x14ac:dyDescent="0.2">
      <c r="A6" s="60"/>
      <c r="B6" s="60"/>
      <c r="C6" s="60"/>
      <c r="D6" s="60"/>
      <c r="E6" s="85"/>
      <c r="F6" s="60"/>
      <c r="G6" s="85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</row>
    <row r="7" spans="1:101" ht="13.5" thickBot="1" x14ac:dyDescent="0.25">
      <c r="A7" s="60"/>
      <c r="B7" s="60"/>
      <c r="C7" s="60"/>
      <c r="D7" s="60"/>
      <c r="E7" s="85"/>
      <c r="F7" s="60"/>
      <c r="G7" s="85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</row>
    <row r="8" spans="1:101" ht="26.25" customHeight="1" thickBot="1" x14ac:dyDescent="0.45">
      <c r="A8" s="60"/>
      <c r="B8" s="60"/>
      <c r="C8" s="99" t="s">
        <v>150</v>
      </c>
      <c r="D8" s="100"/>
      <c r="E8" s="101"/>
      <c r="F8" s="100"/>
      <c r="G8" s="101"/>
      <c r="H8" s="100"/>
      <c r="I8" s="100"/>
      <c r="J8" s="100"/>
      <c r="K8" s="100"/>
      <c r="L8" s="188"/>
      <c r="M8" s="189" t="s">
        <v>36</v>
      </c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2"/>
      <c r="BI8" s="60"/>
      <c r="BJ8" s="60"/>
      <c r="BK8" s="60"/>
      <c r="BL8" s="60"/>
      <c r="BM8" s="60"/>
      <c r="BN8" s="60"/>
      <c r="BO8" s="60"/>
      <c r="BP8" s="328" t="s">
        <v>149</v>
      </c>
      <c r="BQ8" s="60"/>
      <c r="BR8" s="87"/>
      <c r="BS8" s="99" t="s">
        <v>151</v>
      </c>
      <c r="BT8" s="100"/>
      <c r="BU8" s="100"/>
      <c r="BV8" s="100"/>
      <c r="BW8" s="100"/>
      <c r="BX8" s="100"/>
      <c r="BY8" s="100"/>
      <c r="BZ8" s="103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2"/>
      <c r="CW8" s="60"/>
    </row>
    <row r="9" spans="1:101" ht="28.5" customHeight="1" x14ac:dyDescent="0.2">
      <c r="A9" s="60"/>
      <c r="B9" s="60"/>
      <c r="C9" s="60"/>
      <c r="D9" s="60"/>
      <c r="E9" s="85"/>
      <c r="F9" s="60"/>
      <c r="G9" s="85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330" t="s">
        <v>48</v>
      </c>
      <c r="BK9" s="330" t="s">
        <v>142</v>
      </c>
      <c r="BL9" s="330" t="s">
        <v>143</v>
      </c>
      <c r="BM9" s="330" t="s">
        <v>49</v>
      </c>
      <c r="BN9" s="330" t="s">
        <v>147</v>
      </c>
      <c r="BO9" s="330" t="s">
        <v>148</v>
      </c>
      <c r="BP9" s="329"/>
      <c r="BQ9" s="60"/>
      <c r="BR9" s="87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</row>
    <row r="10" spans="1:101" ht="18.75" customHeight="1" x14ac:dyDescent="0.25">
      <c r="A10" s="60"/>
      <c r="B10" s="60"/>
      <c r="C10" s="88" t="s">
        <v>63</v>
      </c>
      <c r="D10" s="60"/>
      <c r="E10" s="85"/>
      <c r="F10" s="60"/>
      <c r="G10" s="85"/>
      <c r="H10" s="60"/>
      <c r="I10" s="60"/>
      <c r="J10" s="60"/>
      <c r="K10" s="60"/>
      <c r="L10" s="60"/>
      <c r="M10" s="60" t="s">
        <v>4</v>
      </c>
      <c r="N10" s="60"/>
      <c r="O10" s="60"/>
      <c r="P10" s="60"/>
      <c r="Q10" s="60" t="s">
        <v>6</v>
      </c>
      <c r="R10" s="60"/>
      <c r="S10" s="60"/>
      <c r="T10" s="60"/>
      <c r="U10" s="60" t="s">
        <v>7</v>
      </c>
      <c r="V10" s="60"/>
      <c r="W10" s="60"/>
      <c r="X10" s="60"/>
      <c r="Y10" s="60"/>
      <c r="Z10" s="60" t="s">
        <v>4</v>
      </c>
      <c r="AA10" s="60" t="s">
        <v>5</v>
      </c>
      <c r="AB10" s="60"/>
      <c r="AC10" s="60"/>
      <c r="AD10" s="60" t="s">
        <v>9</v>
      </c>
      <c r="AE10" s="60"/>
      <c r="AF10" s="60"/>
      <c r="AG10" s="60"/>
      <c r="AH10" s="60" t="s">
        <v>32</v>
      </c>
      <c r="AI10" s="60"/>
      <c r="AJ10" s="60"/>
      <c r="AK10" s="60"/>
      <c r="AL10" s="60"/>
      <c r="AM10" s="60"/>
      <c r="AN10" s="60" t="s">
        <v>35</v>
      </c>
      <c r="AO10" s="60"/>
      <c r="AP10" s="60"/>
      <c r="AQ10" s="60"/>
      <c r="AR10" s="60"/>
      <c r="AS10" s="60" t="s">
        <v>33</v>
      </c>
      <c r="AT10" s="60"/>
      <c r="AU10" s="60"/>
      <c r="AV10" s="60"/>
      <c r="AW10" s="60"/>
      <c r="AX10" s="60"/>
      <c r="AY10" s="60"/>
      <c r="AZ10" s="60"/>
      <c r="BA10" s="60"/>
      <c r="BB10" s="89" t="s">
        <v>10</v>
      </c>
      <c r="BC10" s="60"/>
      <c r="BD10" s="90" t="s">
        <v>4</v>
      </c>
      <c r="BE10" s="60"/>
      <c r="BF10" s="61" t="s">
        <v>5</v>
      </c>
      <c r="BG10" s="60"/>
      <c r="BH10" s="60"/>
      <c r="BI10" s="60"/>
      <c r="BJ10" s="330"/>
      <c r="BK10" s="330"/>
      <c r="BL10" s="330"/>
      <c r="BM10" s="330"/>
      <c r="BN10" s="330"/>
      <c r="BO10" s="330"/>
      <c r="BP10" s="329"/>
      <c r="BQ10" s="60"/>
      <c r="BR10" s="87"/>
      <c r="BS10" s="88"/>
      <c r="BT10" s="60"/>
      <c r="BU10" s="91" t="s">
        <v>120</v>
      </c>
      <c r="BV10" s="60"/>
      <c r="BW10" s="60"/>
      <c r="BX10" s="61" t="s">
        <v>26</v>
      </c>
      <c r="BY10" s="60"/>
      <c r="BZ10" s="88"/>
      <c r="CA10" s="60"/>
      <c r="CB10" s="60"/>
      <c r="CC10" s="60"/>
      <c r="CD10" s="60"/>
      <c r="CE10" s="61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</row>
    <row r="11" spans="1:101" ht="18.75" customHeight="1" thickBot="1" x14ac:dyDescent="0.25">
      <c r="A11" s="60"/>
      <c r="B11" s="60"/>
      <c r="C11" s="60"/>
      <c r="D11" s="60"/>
      <c r="E11" s="85"/>
      <c r="F11" s="60"/>
      <c r="G11" s="85"/>
      <c r="H11" s="60"/>
      <c r="I11" s="60"/>
      <c r="J11" s="60"/>
      <c r="K11" s="60"/>
      <c r="L11" s="60"/>
      <c r="M11" s="60" t="s">
        <v>0</v>
      </c>
      <c r="N11" s="60" t="s">
        <v>1</v>
      </c>
      <c r="O11" s="60" t="s">
        <v>2</v>
      </c>
      <c r="P11" s="60" t="s">
        <v>3</v>
      </c>
      <c r="Q11" s="60" t="s">
        <v>0</v>
      </c>
      <c r="R11" s="60" t="s">
        <v>1</v>
      </c>
      <c r="S11" s="60" t="s">
        <v>2</v>
      </c>
      <c r="T11" s="60" t="s">
        <v>3</v>
      </c>
      <c r="U11" s="60" t="s">
        <v>0</v>
      </c>
      <c r="V11" s="60" t="s">
        <v>1</v>
      </c>
      <c r="W11" s="60" t="s">
        <v>2</v>
      </c>
      <c r="X11" s="60" t="s">
        <v>3</v>
      </c>
      <c r="Y11" s="60"/>
      <c r="Z11" s="60" t="s">
        <v>8</v>
      </c>
      <c r="AA11" s="60"/>
      <c r="AB11" s="60"/>
      <c r="AC11" s="60"/>
      <c r="AD11" s="60"/>
      <c r="AE11" s="60"/>
      <c r="AF11" s="60"/>
      <c r="AG11" s="60"/>
      <c r="AH11" s="60" t="s">
        <v>31</v>
      </c>
      <c r="AI11" s="60"/>
      <c r="AJ11" s="60"/>
      <c r="AK11" s="60"/>
      <c r="AL11" s="60"/>
      <c r="AM11" s="60"/>
      <c r="AN11" s="60" t="str">
        <f>AI12</f>
        <v>Brasilien</v>
      </c>
      <c r="AO11" s="60" t="str">
        <f>AI13</f>
        <v>Kroatien</v>
      </c>
      <c r="AP11" s="60" t="str">
        <f>AI14</f>
        <v>Mexiko</v>
      </c>
      <c r="AQ11" s="60" t="str">
        <f>AI15</f>
        <v>Kamerun</v>
      </c>
      <c r="AR11" s="60"/>
      <c r="AS11" s="60" t="s">
        <v>31</v>
      </c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330"/>
      <c r="BK11" s="330"/>
      <c r="BL11" s="330"/>
      <c r="BM11" s="330"/>
      <c r="BN11" s="330"/>
      <c r="BO11" s="330"/>
      <c r="BP11" s="329"/>
      <c r="BQ11" s="60"/>
      <c r="BR11" s="87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</row>
    <row r="12" spans="1:101" ht="18.75" customHeight="1" thickBot="1" x14ac:dyDescent="0.3">
      <c r="A12" s="60"/>
      <c r="B12" s="60"/>
      <c r="C12" s="7" t="str">
        <f>Spielplan!$C$12</f>
        <v>Brasilien</v>
      </c>
      <c r="D12" s="38"/>
      <c r="E12" s="104"/>
      <c r="F12" s="93"/>
      <c r="G12" s="104"/>
      <c r="H12" s="7" t="str">
        <f>Spielplan!$H$12</f>
        <v>Kroatien</v>
      </c>
      <c r="I12" s="38"/>
      <c r="J12" s="60"/>
      <c r="K12" s="60" t="s">
        <v>58</v>
      </c>
      <c r="L12" s="60">
        <f t="shared" ref="L12:L17" si="0">IF(E12-G12&gt;0,1,IF(G12=E12,0,-1))</f>
        <v>0</v>
      </c>
      <c r="M12" s="60">
        <f>IF($E12="",0,IF($E12&gt;$G12,3,IF($E12=G12,1,0)))</f>
        <v>0</v>
      </c>
      <c r="N12" s="60">
        <f>IF($G12="",0,IF($E12&gt;$G12,0,IF($E12=G12,1,3)))</f>
        <v>0</v>
      </c>
      <c r="O12" s="60"/>
      <c r="P12" s="60"/>
      <c r="Q12" s="60">
        <f>E12</f>
        <v>0</v>
      </c>
      <c r="R12" s="60">
        <f>G12</f>
        <v>0</v>
      </c>
      <c r="S12" s="60"/>
      <c r="T12" s="60"/>
      <c r="U12" s="60">
        <f>G12</f>
        <v>0</v>
      </c>
      <c r="V12" s="60">
        <f>E12</f>
        <v>0</v>
      </c>
      <c r="W12" s="60"/>
      <c r="X12" s="60"/>
      <c r="Y12" s="60"/>
      <c r="Z12" s="60">
        <f>M18</f>
        <v>0</v>
      </c>
      <c r="AA12" s="60">
        <f>Q18</f>
        <v>0</v>
      </c>
      <c r="AB12" s="60">
        <f>U18</f>
        <v>0</v>
      </c>
      <c r="AC12" s="60">
        <f>AA12-AB12</f>
        <v>0</v>
      </c>
      <c r="AD12" s="60">
        <f>IF(Z12&gt;Z13,-1,0)</f>
        <v>0</v>
      </c>
      <c r="AE12" s="60">
        <f>IF(Z12&gt;Z14,-1,0)</f>
        <v>0</v>
      </c>
      <c r="AF12" s="60">
        <f>IF(Z12&gt;Z15,-1,0)</f>
        <v>0</v>
      </c>
      <c r="AG12" s="60">
        <f>10000-(AJ12*1000+AM12*100+AK12*10)</f>
        <v>10000</v>
      </c>
      <c r="AH12" s="90">
        <f>RANK(AG12,AG12:AG15,1)</f>
        <v>1</v>
      </c>
      <c r="AI12" s="60" t="str">
        <f>C12</f>
        <v>Brasilien</v>
      </c>
      <c r="AJ12" s="60">
        <f t="shared" ref="AJ12:AL15" si="1">Z12</f>
        <v>0</v>
      </c>
      <c r="AK12" s="60">
        <f t="shared" si="1"/>
        <v>0</v>
      </c>
      <c r="AL12" s="60">
        <f t="shared" si="1"/>
        <v>0</v>
      </c>
      <c r="AM12" s="60">
        <f>AK12-AL12</f>
        <v>0</v>
      </c>
      <c r="AN12" s="187"/>
      <c r="AO12" s="187">
        <f>IF(AG13=AG12,IF(G12&gt;E12,AG13-0.1,AG13),AG13)</f>
        <v>10000</v>
      </c>
      <c r="AP12" s="187">
        <f>IF(AG14=AG12,IF(G14&gt;E14,AG14-0.1,AG14),AG14)</f>
        <v>10000</v>
      </c>
      <c r="AQ12" s="187">
        <f>IF(AG15=AG12,IF(G16&gt;E16,AG15-0.1,AG15),AG15)</f>
        <v>10000</v>
      </c>
      <c r="AR12" s="187">
        <f>AN16</f>
        <v>30000</v>
      </c>
      <c r="AS12" s="90">
        <f>RANK(AR12,AR12:AR15,1)</f>
        <v>1</v>
      </c>
      <c r="AT12" s="60" t="str">
        <f t="shared" ref="AT12:AW15" si="2">AI12</f>
        <v>Brasilien</v>
      </c>
      <c r="AU12" s="60">
        <f t="shared" si="2"/>
        <v>0</v>
      </c>
      <c r="AV12" s="60">
        <f t="shared" si="2"/>
        <v>0</v>
      </c>
      <c r="AW12" s="60">
        <f t="shared" si="2"/>
        <v>0</v>
      </c>
      <c r="AX12" s="60"/>
      <c r="AY12" s="60"/>
      <c r="AZ12" s="60"/>
      <c r="BA12" s="3">
        <v>1</v>
      </c>
      <c r="BB12" s="7" t="str">
        <f>VLOOKUP(1,AS12:AT15,2,FALSE)</f>
        <v>Brasilien</v>
      </c>
      <c r="BC12" s="2"/>
      <c r="BD12" s="6">
        <f>VLOOKUP(1,AS12:AW15,3,FALSE)</f>
        <v>0</v>
      </c>
      <c r="BE12" s="4">
        <f>VLOOKUP(1,AS12:AW15,4,FALSE)</f>
        <v>0</v>
      </c>
      <c r="BF12" s="93" t="s">
        <v>12</v>
      </c>
      <c r="BG12" s="4">
        <f>VLOOKUP(1,AS12:AW15,5,FALSE)</f>
        <v>0</v>
      </c>
      <c r="BH12" s="13" t="s">
        <v>18</v>
      </c>
      <c r="BI12" s="60"/>
      <c r="BJ12" s="85">
        <f>IF(E12&gt;G12,IF(Spielplan!E12&gt;Spielplan!G12,Punktemodus!$B$3,0),0)</f>
        <v>0</v>
      </c>
      <c r="BK12" s="85">
        <f>IF(E12=G12,IF(Spielplan!E12=Spielplan!G12,Punktemodus!$B$3,0),0)</f>
        <v>10</v>
      </c>
      <c r="BL12" s="85">
        <f>IF(E12&lt;G12,IF(Spielplan!E12&lt;Spielplan!G12,Punktemodus!$B$3,0),0)</f>
        <v>0</v>
      </c>
      <c r="BM12" s="85">
        <f>IF(E12=Spielplan!E12,IF(G12=Spielplan!G12,Punktemodus!$B$5,0),0)</f>
        <v>3</v>
      </c>
      <c r="BN12" s="85">
        <f>IF(E12=Spielplan!E12,Punktemodus!$B$7,0)</f>
        <v>1</v>
      </c>
      <c r="BO12" s="85">
        <f>IF(G12=Spielplan!G12,Punktemodus!$B$7,0)</f>
        <v>1</v>
      </c>
      <c r="BP12" s="137">
        <f>IF(Spielplan!E12="",0,SUM(BJ12:BO12))</f>
        <v>0</v>
      </c>
      <c r="BQ12" s="60"/>
      <c r="BR12" s="87"/>
      <c r="BS12" s="13" t="s">
        <v>18</v>
      </c>
      <c r="BT12" s="44" t="str">
        <f>IF(G17="","",BB12)</f>
        <v/>
      </c>
      <c r="BU12" s="46"/>
      <c r="BV12" s="104"/>
      <c r="BW12" s="60"/>
      <c r="BX12" s="104"/>
      <c r="BY12" s="60"/>
      <c r="BZ12" s="88"/>
      <c r="CA12" s="60"/>
      <c r="CB12" s="91" t="s">
        <v>27</v>
      </c>
      <c r="CC12" s="60"/>
      <c r="CD12" s="60"/>
      <c r="CE12" s="61" t="s">
        <v>26</v>
      </c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</row>
    <row r="13" spans="1:101" ht="18.75" customHeight="1" thickBot="1" x14ac:dyDescent="0.3">
      <c r="A13" s="60"/>
      <c r="B13" s="60"/>
      <c r="C13" s="44" t="str">
        <f>Spielplan!$C$13</f>
        <v>Mexiko</v>
      </c>
      <c r="D13" s="45"/>
      <c r="E13" s="104"/>
      <c r="F13" s="93"/>
      <c r="G13" s="104"/>
      <c r="H13" s="44" t="str">
        <f>Spielplan!$H$13</f>
        <v>Kamerun</v>
      </c>
      <c r="I13" s="45"/>
      <c r="J13" s="60"/>
      <c r="K13" s="60" t="s">
        <v>59</v>
      </c>
      <c r="L13" s="60">
        <f t="shared" si="0"/>
        <v>0</v>
      </c>
      <c r="M13" s="60"/>
      <c r="N13" s="60"/>
      <c r="O13" s="60">
        <f>IF($E13="",0,IF($E13&gt;$G13,3,IF($E13=$G13,1,0)))</f>
        <v>0</v>
      </c>
      <c r="P13" s="60">
        <f>IF($G13="",0,IF($E13&gt;$G13,0,IF($E13=$G13,1,3)))</f>
        <v>0</v>
      </c>
      <c r="Q13" s="60"/>
      <c r="R13" s="60"/>
      <c r="S13" s="60">
        <f>E13</f>
        <v>0</v>
      </c>
      <c r="T13" s="60">
        <f>G13</f>
        <v>0</v>
      </c>
      <c r="U13" s="60"/>
      <c r="V13" s="60"/>
      <c r="W13" s="60">
        <f>G13</f>
        <v>0</v>
      </c>
      <c r="X13" s="60">
        <f>E13</f>
        <v>0</v>
      </c>
      <c r="Y13" s="60"/>
      <c r="Z13" s="60">
        <f>N18</f>
        <v>0</v>
      </c>
      <c r="AA13" s="60">
        <f>R18</f>
        <v>0</v>
      </c>
      <c r="AB13" s="60">
        <f>V18</f>
        <v>0</v>
      </c>
      <c r="AC13" s="60">
        <f>AA13-AB13</f>
        <v>0</v>
      </c>
      <c r="AD13" s="60">
        <f>IF(Z13&gt;Z12,-1,0)</f>
        <v>0</v>
      </c>
      <c r="AE13" s="60">
        <f>IF(Z13&gt;Z14,-1,0)</f>
        <v>0</v>
      </c>
      <c r="AF13" s="60">
        <f>IF(Z13&gt;Z15,-1,0)</f>
        <v>0</v>
      </c>
      <c r="AG13" s="60">
        <f>10000-(AJ13*1000+AM13*100+AK13*10)</f>
        <v>10000</v>
      </c>
      <c r="AH13" s="90">
        <f>RANK(AG13,AG12:AG15,1)</f>
        <v>1</v>
      </c>
      <c r="AI13" s="60" t="str">
        <f>H12</f>
        <v>Kroatien</v>
      </c>
      <c r="AJ13" s="60">
        <f t="shared" si="1"/>
        <v>0</v>
      </c>
      <c r="AK13" s="60">
        <f t="shared" si="1"/>
        <v>0</v>
      </c>
      <c r="AL13" s="60">
        <f t="shared" si="1"/>
        <v>0</v>
      </c>
      <c r="AM13" s="60">
        <f>AK13-AL13</f>
        <v>0</v>
      </c>
      <c r="AN13" s="187">
        <f>IF(AG12=AG13,IF(E12&gt;G12,AG12-0.1,AG12),AG12)</f>
        <v>10000</v>
      </c>
      <c r="AO13" s="187"/>
      <c r="AP13" s="187">
        <f>IF(AG14=AG13,IF(G17&gt;E17,AG14-0.1,AG14),AG14)</f>
        <v>10000</v>
      </c>
      <c r="AQ13" s="187">
        <f>IF(AG15=AG13,IF(G15&gt;E15,AG15-0.1,AG15),AG15)</f>
        <v>10000</v>
      </c>
      <c r="AR13" s="187">
        <f>AO16</f>
        <v>30000</v>
      </c>
      <c r="AS13" s="90">
        <f>RANK(AR13,AR12:AR15,1)</f>
        <v>1</v>
      </c>
      <c r="AT13" s="60" t="str">
        <f t="shared" si="2"/>
        <v>Kroatien</v>
      </c>
      <c r="AU13" s="60">
        <f t="shared" si="2"/>
        <v>0</v>
      </c>
      <c r="AV13" s="60">
        <f t="shared" si="2"/>
        <v>0</v>
      </c>
      <c r="AW13" s="60">
        <f t="shared" si="2"/>
        <v>0</v>
      </c>
      <c r="AX13" s="60"/>
      <c r="AY13" s="60"/>
      <c r="AZ13" s="60"/>
      <c r="BA13" s="120">
        <v>2</v>
      </c>
      <c r="BB13" s="121" t="e">
        <f>VLOOKUP(2,AS12:AT15,2,FALSE)</f>
        <v>#N/A</v>
      </c>
      <c r="BC13" s="122"/>
      <c r="BD13" s="123" t="e">
        <f>VLOOKUP(2,AS12:AW15,3,FALSE)</f>
        <v>#N/A</v>
      </c>
      <c r="BE13" s="124" t="e">
        <f>VLOOKUP(2,AS12:AW15,4,FALSE)</f>
        <v>#N/A</v>
      </c>
      <c r="BF13" s="93" t="s">
        <v>12</v>
      </c>
      <c r="BG13" s="124" t="e">
        <f>VLOOKUP(2,AS12:AW15,5,FALSE)</f>
        <v>#N/A</v>
      </c>
      <c r="BH13" s="125" t="s">
        <v>19</v>
      </c>
      <c r="BI13" s="60"/>
      <c r="BJ13" s="85">
        <f>IF(E13&gt;G13,IF(Spielplan!E13&gt;Spielplan!G13,Punktemodus!$B$3,0),0)</f>
        <v>0</v>
      </c>
      <c r="BK13" s="85">
        <f>IF(E13=G13,IF(Spielplan!E13=Spielplan!G13,Punktemodus!$B$3,0),0)</f>
        <v>10</v>
      </c>
      <c r="BL13" s="85">
        <f>IF(E13&lt;G13,IF(Spielplan!E13&lt;Spielplan!G13,Punktemodus!$B$3,0),0)</f>
        <v>0</v>
      </c>
      <c r="BM13" s="85">
        <f>IF(E13=Spielplan!E13,IF(G13=Spielplan!G13,Punktemodus!$B$5,0),0)</f>
        <v>3</v>
      </c>
      <c r="BN13" s="85">
        <f>IF(E13=Spielplan!E13,Punktemodus!$B$7,0)</f>
        <v>1</v>
      </c>
      <c r="BO13" s="85">
        <f>IF(G13=Spielplan!G13,Punktemodus!$B$7,0)</f>
        <v>1</v>
      </c>
      <c r="BP13" s="137">
        <f>IF(Spielplan!E13="",0,SUM(BJ13:BO13))</f>
        <v>0</v>
      </c>
      <c r="BQ13" s="60"/>
      <c r="BR13" s="87"/>
      <c r="BS13" s="73" t="s">
        <v>21</v>
      </c>
      <c r="BT13" s="44" t="str">
        <f>IF(G28="","",BB24)</f>
        <v/>
      </c>
      <c r="BU13" s="46"/>
      <c r="BV13" s="104"/>
      <c r="BW13" s="60"/>
      <c r="BX13" s="104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</row>
    <row r="14" spans="1:101" ht="18.75" customHeight="1" thickBot="1" x14ac:dyDescent="0.3">
      <c r="A14" s="60"/>
      <c r="B14" s="60"/>
      <c r="C14" s="7" t="str">
        <f>C12</f>
        <v>Brasilien</v>
      </c>
      <c r="D14" s="38"/>
      <c r="E14" s="104"/>
      <c r="F14" s="93"/>
      <c r="G14" s="104"/>
      <c r="H14" s="7" t="str">
        <f>C13</f>
        <v>Mexiko</v>
      </c>
      <c r="I14" s="38"/>
      <c r="J14" s="60"/>
      <c r="K14" s="60" t="s">
        <v>60</v>
      </c>
      <c r="L14" s="60">
        <f t="shared" si="0"/>
        <v>0</v>
      </c>
      <c r="M14" s="60">
        <f>IF($E14="",0,IF($E14&gt;$G14,3,IF($E14=G14,1,0)))</f>
        <v>0</v>
      </c>
      <c r="N14" s="60"/>
      <c r="O14" s="60">
        <f>IF($G14="",0,IF($E14&gt;$G14,0,IF($E14=$G14,1,3)))</f>
        <v>0</v>
      </c>
      <c r="P14" s="60"/>
      <c r="Q14" s="60">
        <f>E14</f>
        <v>0</v>
      </c>
      <c r="R14" s="60"/>
      <c r="S14" s="60">
        <f>G14</f>
        <v>0</v>
      </c>
      <c r="T14" s="60"/>
      <c r="U14" s="60">
        <f>G14</f>
        <v>0</v>
      </c>
      <c r="V14" s="60"/>
      <c r="W14" s="60">
        <f>E14</f>
        <v>0</v>
      </c>
      <c r="X14" s="60"/>
      <c r="Y14" s="60"/>
      <c r="Z14" s="60">
        <f>O18</f>
        <v>0</v>
      </c>
      <c r="AA14" s="60">
        <f>S18</f>
        <v>0</v>
      </c>
      <c r="AB14" s="60">
        <f>W18</f>
        <v>0</v>
      </c>
      <c r="AC14" s="60">
        <f>AA14-AB14</f>
        <v>0</v>
      </c>
      <c r="AD14" s="60">
        <f>IF(Z14&gt;Z12,-1,0)</f>
        <v>0</v>
      </c>
      <c r="AE14" s="60">
        <f>IF(Z14&gt;Z13,-1,0)</f>
        <v>0</v>
      </c>
      <c r="AF14" s="60">
        <f>IF(Z14&gt;Z15,-1,0)</f>
        <v>0</v>
      </c>
      <c r="AG14" s="60">
        <f>10000-(AJ14*1000+AM14*100+AK14*10)</f>
        <v>10000</v>
      </c>
      <c r="AH14" s="90">
        <f>RANK(AG14,AG12:AG15,1)</f>
        <v>1</v>
      </c>
      <c r="AI14" s="60" t="str">
        <f>C13</f>
        <v>Mexiko</v>
      </c>
      <c r="AJ14" s="60">
        <f t="shared" si="1"/>
        <v>0</v>
      </c>
      <c r="AK14" s="60">
        <f t="shared" si="1"/>
        <v>0</v>
      </c>
      <c r="AL14" s="60">
        <f t="shared" si="1"/>
        <v>0</v>
      </c>
      <c r="AM14" s="60">
        <f>AK14-AL14</f>
        <v>0</v>
      </c>
      <c r="AN14" s="187">
        <f>IF(AG12=AG14,IF(E14&gt;G14,AG12-0.1,AG12),AG12)</f>
        <v>10000</v>
      </c>
      <c r="AO14" s="187">
        <f>IF(AG13=AG14,IF(E17&gt;G17,AG13-0.1,AG13),AG13)</f>
        <v>10000</v>
      </c>
      <c r="AP14" s="187"/>
      <c r="AQ14" s="187">
        <f>IF(AG15=AG14,IF(G13&gt;E13,AG15-0.1,AG15),AG15)</f>
        <v>10000</v>
      </c>
      <c r="AR14" s="187">
        <f>AP16</f>
        <v>30000</v>
      </c>
      <c r="AS14" s="90">
        <f>RANK(AR14,AR12:AR15,1)</f>
        <v>1</v>
      </c>
      <c r="AT14" s="60" t="str">
        <f t="shared" si="2"/>
        <v>Mexiko</v>
      </c>
      <c r="AU14" s="60">
        <f t="shared" si="2"/>
        <v>0</v>
      </c>
      <c r="AV14" s="60">
        <f t="shared" si="2"/>
        <v>0</v>
      </c>
      <c r="AW14" s="60">
        <f t="shared" si="2"/>
        <v>0</v>
      </c>
      <c r="AX14" s="60"/>
      <c r="AY14" s="60"/>
      <c r="AZ14" s="60"/>
      <c r="BA14" s="113">
        <v>3</v>
      </c>
      <c r="BB14" s="114" t="e">
        <f>VLOOKUP(3,AS12:AT15,2,FALSE)</f>
        <v>#N/A</v>
      </c>
      <c r="BC14" s="115"/>
      <c r="BD14" s="116" t="e">
        <f>VLOOKUP(3,AS12:AW15,3,FALSE)</f>
        <v>#N/A</v>
      </c>
      <c r="BE14" s="116" t="e">
        <f>VLOOKUP(3,AS12:AW15,4,FALSE)</f>
        <v>#N/A</v>
      </c>
      <c r="BF14" s="93" t="s">
        <v>12</v>
      </c>
      <c r="BG14" s="116" t="e">
        <f>VLOOKUP(3,AS12:AW15,5,FALSE)</f>
        <v>#N/A</v>
      </c>
      <c r="BH14" s="60"/>
      <c r="BI14" s="60"/>
      <c r="BJ14" s="85">
        <f>IF(E14&gt;G14,IF(Spielplan!E14&gt;Spielplan!G14,Punktemodus!$B$3,0),0)</f>
        <v>0</v>
      </c>
      <c r="BK14" s="85">
        <f>IF(E14=G14,IF(Spielplan!E14=Spielplan!G14,Punktemodus!$B$3,0),0)</f>
        <v>10</v>
      </c>
      <c r="BL14" s="85">
        <f>IF(E14&lt;G14,IF(Spielplan!E14&lt;Spielplan!G14,Punktemodus!$B$3,0),0)</f>
        <v>0</v>
      </c>
      <c r="BM14" s="85">
        <f>IF(E14=Spielplan!E14,IF(G14=Spielplan!G14,Punktemodus!$B$5,0),0)</f>
        <v>3</v>
      </c>
      <c r="BN14" s="85">
        <f>IF(E14=Spielplan!E14,Punktemodus!$B$7,0)</f>
        <v>1</v>
      </c>
      <c r="BO14" s="85">
        <f>IF(G14=Spielplan!G14,Punktemodus!$B$7,0)</f>
        <v>1</v>
      </c>
      <c r="BP14" s="137">
        <f>IF(Spielplan!E14="",0,SUM(BJ14:BO14))</f>
        <v>0</v>
      </c>
      <c r="BQ14" s="60"/>
      <c r="BR14" s="87"/>
      <c r="BS14" s="60"/>
      <c r="BT14" s="60"/>
      <c r="BU14" s="60"/>
      <c r="BV14" s="60"/>
      <c r="BW14" s="60"/>
      <c r="BX14" s="60"/>
      <c r="BY14" s="60"/>
      <c r="BZ14" s="47">
        <v>49</v>
      </c>
      <c r="CA14" s="44" t="str">
        <f>IF(BX12="",IF(BV12&gt;BV13,BT12,BT13),IF(BX12&gt;BX13,BT12,BT13))</f>
        <v/>
      </c>
      <c r="CB14" s="46"/>
      <c r="CC14" s="104"/>
      <c r="CD14" s="60"/>
      <c r="CE14" s="104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</row>
    <row r="15" spans="1:101" ht="18.75" customHeight="1" thickBot="1" x14ac:dyDescent="0.3">
      <c r="A15" s="60"/>
      <c r="B15" s="60"/>
      <c r="C15" s="44" t="str">
        <f>H12</f>
        <v>Kroatien</v>
      </c>
      <c r="D15" s="45"/>
      <c r="E15" s="104"/>
      <c r="F15" s="93"/>
      <c r="G15" s="104"/>
      <c r="H15" s="44" t="str">
        <f>H13</f>
        <v>Kamerun</v>
      </c>
      <c r="I15" s="45"/>
      <c r="J15" s="60"/>
      <c r="K15" s="60" t="s">
        <v>61</v>
      </c>
      <c r="L15" s="60">
        <f t="shared" si="0"/>
        <v>0</v>
      </c>
      <c r="M15" s="60"/>
      <c r="N15" s="60">
        <f>IF($E15="",0,IF($E15&gt;$G15,3,IF($E15=$G15,1,0)))</f>
        <v>0</v>
      </c>
      <c r="O15" s="60"/>
      <c r="P15" s="60">
        <f>IF($G15="",0,IF($E15&gt;$G15,0,IF($E15=$G15,1,3)))</f>
        <v>0</v>
      </c>
      <c r="Q15" s="60"/>
      <c r="R15" s="60">
        <f>E15</f>
        <v>0</v>
      </c>
      <c r="S15" s="60"/>
      <c r="T15" s="60">
        <f>G15</f>
        <v>0</v>
      </c>
      <c r="U15" s="60"/>
      <c r="V15" s="60">
        <f>G15</f>
        <v>0</v>
      </c>
      <c r="W15" s="60"/>
      <c r="X15" s="60">
        <f>E15</f>
        <v>0</v>
      </c>
      <c r="Y15" s="60"/>
      <c r="Z15" s="60">
        <f>P18</f>
        <v>0</v>
      </c>
      <c r="AA15" s="60">
        <f>T18</f>
        <v>0</v>
      </c>
      <c r="AB15" s="60">
        <f>X18</f>
        <v>0</v>
      </c>
      <c r="AC15" s="60">
        <f>AA15-AB15</f>
        <v>0</v>
      </c>
      <c r="AD15" s="60">
        <f>IF(Z15&gt;Z12,-1,0)</f>
        <v>0</v>
      </c>
      <c r="AE15" s="60">
        <f>IF(Z15&gt;Z13,-1,0)</f>
        <v>0</v>
      </c>
      <c r="AF15" s="60">
        <f>IF(Z15&gt;Z14,-1,0)</f>
        <v>0</v>
      </c>
      <c r="AG15" s="60">
        <f>10000-(AJ15*1000+AM15*100+AK15*10)</f>
        <v>10000</v>
      </c>
      <c r="AH15" s="90">
        <f>RANK(AG15,AG12:AG15,1)</f>
        <v>1</v>
      </c>
      <c r="AI15" s="60" t="str">
        <f>H13</f>
        <v>Kamerun</v>
      </c>
      <c r="AJ15" s="60">
        <f t="shared" si="1"/>
        <v>0</v>
      </c>
      <c r="AK15" s="60">
        <f t="shared" si="1"/>
        <v>0</v>
      </c>
      <c r="AL15" s="60">
        <f t="shared" si="1"/>
        <v>0</v>
      </c>
      <c r="AM15" s="60">
        <f>AK15-AL15</f>
        <v>0</v>
      </c>
      <c r="AN15" s="187">
        <f>IF(AG12=AG15,IF(E16&gt;G16,AG12-0.1,AG12),AG12)</f>
        <v>10000</v>
      </c>
      <c r="AO15" s="187">
        <f>IF(AG13=AG15,IF(E15&gt;G15,AG13-0.1,AG13),AG13)</f>
        <v>10000</v>
      </c>
      <c r="AP15" s="187">
        <f>IF(AG14=AG15,IF(E13&gt;G13,AG14-0.1,AG14),AG14)</f>
        <v>10000</v>
      </c>
      <c r="AQ15" s="187"/>
      <c r="AR15" s="187">
        <f>AQ16</f>
        <v>30000</v>
      </c>
      <c r="AS15" s="90">
        <f>RANK(AR15,AR12:AR15,1)</f>
        <v>1</v>
      </c>
      <c r="AT15" s="60" t="str">
        <f t="shared" si="2"/>
        <v>Kamerun</v>
      </c>
      <c r="AU15" s="60">
        <f t="shared" si="2"/>
        <v>0</v>
      </c>
      <c r="AV15" s="60">
        <f t="shared" si="2"/>
        <v>0</v>
      </c>
      <c r="AW15" s="60">
        <f t="shared" si="2"/>
        <v>0</v>
      </c>
      <c r="AX15" s="60"/>
      <c r="AY15" s="60"/>
      <c r="AZ15" s="60"/>
      <c r="BA15" s="113">
        <v>4</v>
      </c>
      <c r="BB15" s="114" t="e">
        <f>VLOOKUP(4,AS12:AT15,2,FALSE)</f>
        <v>#N/A</v>
      </c>
      <c r="BC15" s="115"/>
      <c r="BD15" s="116" t="e">
        <f>VLOOKUP(4,AS12:AW15,3,FALSE)</f>
        <v>#N/A</v>
      </c>
      <c r="BE15" s="116" t="e">
        <f>VLOOKUP(4,AS12:AW15,4,FALSE)</f>
        <v>#N/A</v>
      </c>
      <c r="BF15" s="93" t="s">
        <v>12</v>
      </c>
      <c r="BG15" s="116" t="e">
        <f>VLOOKUP(4,AS12:AW15,5,FALSE)</f>
        <v>#N/A</v>
      </c>
      <c r="BH15" s="60"/>
      <c r="BI15" s="60"/>
      <c r="BJ15" s="85">
        <f>IF(E15&gt;G15,IF(Spielplan!E15&gt;Spielplan!G15,Punktemodus!$B$3,0),0)</f>
        <v>0</v>
      </c>
      <c r="BK15" s="85">
        <f>IF(E15=G15,IF(Spielplan!E15=Spielplan!G15,Punktemodus!$B$3,0),0)</f>
        <v>10</v>
      </c>
      <c r="BL15" s="85">
        <f>IF(E15&lt;G15,IF(Spielplan!E15&lt;Spielplan!G15,Punktemodus!$B$3,0),0)</f>
        <v>0</v>
      </c>
      <c r="BM15" s="85">
        <f>IF(E15=Spielplan!E15,IF(G15=Spielplan!G15,Punktemodus!$B$5,0),0)</f>
        <v>3</v>
      </c>
      <c r="BN15" s="85">
        <f>IF(E15=Spielplan!E15,Punktemodus!$B$7,0)</f>
        <v>1</v>
      </c>
      <c r="BO15" s="85">
        <f>IF(G15=Spielplan!G15,Punktemodus!$B$7,0)</f>
        <v>1</v>
      </c>
      <c r="BP15" s="137">
        <f>IF(Spielplan!E15="",0,SUM(BJ15:BO15))</f>
        <v>0</v>
      </c>
      <c r="BQ15" s="60"/>
      <c r="BR15" s="87"/>
      <c r="BS15" s="60"/>
      <c r="BT15" s="60"/>
      <c r="BU15" s="60"/>
      <c r="BV15" s="60"/>
      <c r="BW15" s="60"/>
      <c r="BX15" s="60"/>
      <c r="BY15" s="60"/>
      <c r="BZ15" s="47">
        <v>50</v>
      </c>
      <c r="CA15" s="44" t="str">
        <f>IF(BX16="",IF(BV16&gt;BV17,BT16,BT17),IF(BX16&gt;BX17,BT16,BT17))</f>
        <v/>
      </c>
      <c r="CB15" s="46"/>
      <c r="CC15" s="104"/>
      <c r="CD15" s="60"/>
      <c r="CE15" s="104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</row>
    <row r="16" spans="1:101" ht="18.75" customHeight="1" thickBot="1" x14ac:dyDescent="0.3">
      <c r="A16" s="60"/>
      <c r="B16" s="60"/>
      <c r="C16" s="7" t="str">
        <f>C12</f>
        <v>Brasilien</v>
      </c>
      <c r="D16" s="38"/>
      <c r="E16" s="104"/>
      <c r="F16" s="93"/>
      <c r="G16" s="104"/>
      <c r="H16" s="7" t="str">
        <f>H13</f>
        <v>Kamerun</v>
      </c>
      <c r="I16" s="38"/>
      <c r="J16" s="60"/>
      <c r="K16" s="60" t="s">
        <v>62</v>
      </c>
      <c r="L16" s="60">
        <f t="shared" si="0"/>
        <v>0</v>
      </c>
      <c r="M16" s="60">
        <f>IF($E16="",0,IF($E16&gt;$G16,3,IF($E16=G16,1,0)))</f>
        <v>0</v>
      </c>
      <c r="N16" s="60"/>
      <c r="O16" s="60"/>
      <c r="P16" s="60">
        <f>IF($G16="",0,IF($E16&gt;$G16,0,IF($E16=$G16,1,3)))</f>
        <v>0</v>
      </c>
      <c r="Q16" s="60">
        <f>E16</f>
        <v>0</v>
      </c>
      <c r="R16" s="60"/>
      <c r="S16" s="60"/>
      <c r="T16" s="60">
        <f>G16</f>
        <v>0</v>
      </c>
      <c r="U16" s="60">
        <f>G16</f>
        <v>0</v>
      </c>
      <c r="V16" s="60"/>
      <c r="W16" s="60"/>
      <c r="X16" s="60">
        <f>E16</f>
        <v>0</v>
      </c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187">
        <f>SUM(AN12:AN15)</f>
        <v>30000</v>
      </c>
      <c r="AO16" s="187">
        <f>SUM(AO12:AO15)</f>
        <v>30000</v>
      </c>
      <c r="AP16" s="187">
        <f>SUM(AP12:AP15)</f>
        <v>30000</v>
      </c>
      <c r="AQ16" s="187">
        <f>SUM(AQ12:AQ15)</f>
        <v>30000</v>
      </c>
      <c r="AR16" s="187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85">
        <f>IF(E16&gt;G16,IF(Spielplan!E16&gt;Spielplan!G16,Punktemodus!$B$3,0),0)</f>
        <v>0</v>
      </c>
      <c r="BK16" s="85">
        <f>IF(E16=G16,IF(Spielplan!E16=Spielplan!G16,Punktemodus!$B$3,0),0)</f>
        <v>10</v>
      </c>
      <c r="BL16" s="85">
        <f>IF(E16&lt;G16,IF(Spielplan!E16&lt;Spielplan!G16,Punktemodus!$B$3,0),0)</f>
        <v>0</v>
      </c>
      <c r="BM16" s="85">
        <f>IF(E16=Spielplan!E16,IF(G16=Spielplan!G16,Punktemodus!$B$5,0),0)</f>
        <v>3</v>
      </c>
      <c r="BN16" s="85">
        <f>IF(E16=Spielplan!E16,Punktemodus!$B$7,0)</f>
        <v>1</v>
      </c>
      <c r="BO16" s="85">
        <f>IF(G16=Spielplan!G16,Punktemodus!$B$7,0)</f>
        <v>1</v>
      </c>
      <c r="BP16" s="137">
        <f>IF(Spielplan!E16="",0,SUM(BJ16:BO16))</f>
        <v>0</v>
      </c>
      <c r="BQ16" s="60"/>
      <c r="BR16" s="87"/>
      <c r="BS16" s="63" t="s">
        <v>22</v>
      </c>
      <c r="BT16" s="44" t="str">
        <f>IF(G39="","",BB34)</f>
        <v/>
      </c>
      <c r="BU16" s="46"/>
      <c r="BV16" s="104"/>
      <c r="BW16" s="60"/>
      <c r="BX16" s="104"/>
      <c r="BY16" s="60"/>
      <c r="BZ16" s="60"/>
      <c r="CA16" s="60"/>
      <c r="CB16" s="60"/>
      <c r="CC16" s="60"/>
      <c r="CD16" s="60"/>
      <c r="CE16" s="60"/>
      <c r="CF16" s="91"/>
      <c r="CG16" s="91" t="s">
        <v>28</v>
      </c>
      <c r="CH16" s="60"/>
      <c r="CI16" s="60"/>
      <c r="CJ16" s="61" t="s">
        <v>26</v>
      </c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</row>
    <row r="17" spans="1:101" ht="18.75" customHeight="1" thickBot="1" x14ac:dyDescent="0.3">
      <c r="A17" s="60"/>
      <c r="B17" s="60"/>
      <c r="C17" s="44" t="str">
        <f>H12</f>
        <v>Kroatien</v>
      </c>
      <c r="D17" s="45"/>
      <c r="E17" s="104"/>
      <c r="F17" s="93"/>
      <c r="G17" s="104"/>
      <c r="H17" s="44" t="str">
        <f>C13</f>
        <v>Mexiko</v>
      </c>
      <c r="I17" s="45"/>
      <c r="J17" s="60"/>
      <c r="K17" s="60" t="s">
        <v>62</v>
      </c>
      <c r="L17" s="60">
        <f t="shared" si="0"/>
        <v>0</v>
      </c>
      <c r="M17" s="60"/>
      <c r="N17" s="60">
        <f>IF($E17="",0,IF($E17&gt;$G17,3,IF($E17=$G17,1,0)))</f>
        <v>0</v>
      </c>
      <c r="O17" s="60">
        <f>IF($G17="",0,IF($E17&gt;$G17,0,IF($E17=$G17,1,3)))</f>
        <v>0</v>
      </c>
      <c r="P17" s="60"/>
      <c r="Q17" s="60"/>
      <c r="R17" s="60">
        <f>E17</f>
        <v>0</v>
      </c>
      <c r="S17" s="60">
        <f>G17</f>
        <v>0</v>
      </c>
      <c r="T17" s="60"/>
      <c r="U17" s="60"/>
      <c r="V17" s="60">
        <f>G17</f>
        <v>0</v>
      </c>
      <c r="W17" s="60">
        <f>E17</f>
        <v>0</v>
      </c>
      <c r="X17" s="60"/>
      <c r="Y17" s="60"/>
      <c r="Z17" s="60" t="s">
        <v>30</v>
      </c>
      <c r="AA17" s="60"/>
      <c r="AB17" s="60"/>
      <c r="AC17" s="60"/>
      <c r="AD17" s="60"/>
      <c r="AE17" s="60"/>
      <c r="AF17" s="60"/>
      <c r="AG17" s="60" t="b">
        <f>OR(AG12=AG13,AG12=AG14,AG12=AG15,AG13=AG14,AG13=AG15,AG14=AG15)</f>
        <v>1</v>
      </c>
      <c r="AH17" s="60"/>
      <c r="AI17" s="60"/>
      <c r="AJ17" s="60"/>
      <c r="AK17" s="60"/>
      <c r="AL17" s="60"/>
      <c r="AM17" s="60"/>
      <c r="AN17" s="60"/>
      <c r="AO17" s="60" t="s">
        <v>34</v>
      </c>
      <c r="AP17" s="60"/>
      <c r="AQ17" s="60"/>
      <c r="AR17" s="60" t="b">
        <f>OR(AR12=AR13,AR12=AR14,AR12=AR15,AR13=AR14,AR13=AR15,AR14=AR15)</f>
        <v>1</v>
      </c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85">
        <f>IF(E17&gt;G17,IF(Spielplan!E17&gt;Spielplan!G17,Punktemodus!$B$3,0),0)</f>
        <v>0</v>
      </c>
      <c r="BK17" s="85">
        <f>IF(E17=G17,IF(Spielplan!E17=Spielplan!G17,Punktemodus!$B$3,0),0)</f>
        <v>10</v>
      </c>
      <c r="BL17" s="85">
        <f>IF(E17&lt;G17,IF(Spielplan!E17&lt;Spielplan!G17,Punktemodus!$B$3,0),0)</f>
        <v>0</v>
      </c>
      <c r="BM17" s="85">
        <f>IF(E17=Spielplan!E17,IF(G17=Spielplan!G17,Punktemodus!$B$5,0),0)</f>
        <v>3</v>
      </c>
      <c r="BN17" s="85">
        <f>IF(E17=Spielplan!E17,Punktemodus!$B$7,0)</f>
        <v>1</v>
      </c>
      <c r="BO17" s="85">
        <f>IF(G17=Spielplan!G17,Punktemodus!$B$7,0)</f>
        <v>1</v>
      </c>
      <c r="BP17" s="137">
        <f>IF(Spielplan!E17="",0,SUM(BJ17:BO17))</f>
        <v>0</v>
      </c>
      <c r="BQ17" s="60"/>
      <c r="BR17" s="87"/>
      <c r="BS17" s="52" t="s">
        <v>25</v>
      </c>
      <c r="BT17" s="44" t="str">
        <f>IF(G50="","",BB46)</f>
        <v/>
      </c>
      <c r="BU17" s="46"/>
      <c r="BV17" s="104"/>
      <c r="BW17" s="60"/>
      <c r="BX17" s="104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</row>
    <row r="18" spans="1:101" ht="18.75" customHeight="1" thickBot="1" x14ac:dyDescent="0.25">
      <c r="A18" s="60"/>
      <c r="B18" s="60"/>
      <c r="C18" s="136" t="str">
        <f>IF(G17="","",IF(AR17=TRUE,"Achtung: Fehler in Tabelle!",""))</f>
        <v/>
      </c>
      <c r="D18" s="60"/>
      <c r="E18" s="85"/>
      <c r="F18" s="60"/>
      <c r="G18" s="85"/>
      <c r="H18" s="60"/>
      <c r="I18" s="60"/>
      <c r="J18" s="60"/>
      <c r="K18" s="60"/>
      <c r="L18" s="60"/>
      <c r="M18" s="60">
        <f t="shared" ref="M18:X18" si="3">SUM(M12:M17)</f>
        <v>0</v>
      </c>
      <c r="N18" s="60">
        <f t="shared" si="3"/>
        <v>0</v>
      </c>
      <c r="O18" s="60">
        <f t="shared" si="3"/>
        <v>0</v>
      </c>
      <c r="P18" s="60">
        <f t="shared" si="3"/>
        <v>0</v>
      </c>
      <c r="Q18" s="60">
        <f t="shared" si="3"/>
        <v>0</v>
      </c>
      <c r="R18" s="60">
        <f t="shared" si="3"/>
        <v>0</v>
      </c>
      <c r="S18" s="60">
        <f t="shared" si="3"/>
        <v>0</v>
      </c>
      <c r="T18" s="60">
        <f t="shared" si="3"/>
        <v>0</v>
      </c>
      <c r="U18" s="60">
        <f t="shared" si="3"/>
        <v>0</v>
      </c>
      <c r="V18" s="60">
        <f t="shared" si="3"/>
        <v>0</v>
      </c>
      <c r="W18" s="60">
        <f t="shared" si="3"/>
        <v>0</v>
      </c>
      <c r="X18" s="60">
        <f t="shared" si="3"/>
        <v>0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160">
        <f>SUM(BP12:BP17)</f>
        <v>0</v>
      </c>
      <c r="BQ18" s="60"/>
      <c r="BR18" s="8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47">
        <v>58</v>
      </c>
      <c r="CF18" s="44" t="str">
        <f>IF(CE14="",IF(CC14&gt;CC15,CA14,CA15),IF(CE14&gt;CE15,CA14,CA15))</f>
        <v/>
      </c>
      <c r="CG18" s="46"/>
      <c r="CH18" s="104"/>
      <c r="CI18" s="60"/>
      <c r="CJ18" s="104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</row>
    <row r="19" spans="1:101" ht="18.75" customHeight="1" thickBot="1" x14ac:dyDescent="0.25">
      <c r="A19" s="60"/>
      <c r="B19" s="60"/>
      <c r="C19" s="60"/>
      <c r="D19" s="60"/>
      <c r="E19" s="85"/>
      <c r="F19" s="60"/>
      <c r="G19" s="85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138"/>
      <c r="BQ19" s="60"/>
      <c r="BR19" s="8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47">
        <v>57</v>
      </c>
      <c r="CF19" s="44" t="str">
        <f>IF(CE22="",IF(CC22&gt;CC23,CA22,CA23),IF(CE22&gt;CE23,CA22,CA23))</f>
        <v/>
      </c>
      <c r="CG19" s="46"/>
      <c r="CH19" s="104"/>
      <c r="CI19" s="60"/>
      <c r="CJ19" s="104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</row>
    <row r="20" spans="1:101" ht="18.75" customHeight="1" thickBot="1" x14ac:dyDescent="0.25">
      <c r="A20" s="60"/>
      <c r="B20" s="60"/>
      <c r="C20" s="60"/>
      <c r="D20" s="60"/>
      <c r="E20" s="85"/>
      <c r="F20" s="60"/>
      <c r="G20" s="85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138"/>
      <c r="BQ20" s="60"/>
      <c r="BR20" s="87"/>
      <c r="BS20" s="54" t="s">
        <v>121</v>
      </c>
      <c r="BT20" s="44" t="str">
        <f>IF(G61="","",BB56)</f>
        <v/>
      </c>
      <c r="BU20" s="46"/>
      <c r="BV20" s="104"/>
      <c r="BW20" s="60"/>
      <c r="BX20" s="104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</row>
    <row r="21" spans="1:101" ht="18.75" customHeight="1" thickBot="1" x14ac:dyDescent="0.3">
      <c r="A21" s="60"/>
      <c r="B21" s="60"/>
      <c r="C21" s="88" t="s">
        <v>64</v>
      </c>
      <c r="D21" s="60"/>
      <c r="E21" s="85"/>
      <c r="F21" s="60"/>
      <c r="G21" s="85"/>
      <c r="H21" s="60"/>
      <c r="I21" s="60"/>
      <c r="J21" s="60"/>
      <c r="K21" s="60"/>
      <c r="L21" s="60"/>
      <c r="M21" s="60" t="s">
        <v>4</v>
      </c>
      <c r="N21" s="60"/>
      <c r="O21" s="60"/>
      <c r="P21" s="60"/>
      <c r="Q21" s="60" t="s">
        <v>6</v>
      </c>
      <c r="R21" s="60"/>
      <c r="S21" s="60"/>
      <c r="T21" s="60"/>
      <c r="U21" s="60" t="s">
        <v>7</v>
      </c>
      <c r="V21" s="60"/>
      <c r="W21" s="60"/>
      <c r="X21" s="60"/>
      <c r="Y21" s="60"/>
      <c r="Z21" s="60" t="s">
        <v>4</v>
      </c>
      <c r="AA21" s="60" t="s">
        <v>5</v>
      </c>
      <c r="AB21" s="60"/>
      <c r="AC21" s="60"/>
      <c r="AD21" s="60" t="s">
        <v>9</v>
      </c>
      <c r="AE21" s="60"/>
      <c r="AF21" s="60"/>
      <c r="AG21" s="60"/>
      <c r="AH21" s="60" t="s">
        <v>32</v>
      </c>
      <c r="AI21" s="60"/>
      <c r="AJ21" s="60"/>
      <c r="AK21" s="60"/>
      <c r="AL21" s="60"/>
      <c r="AM21" s="60"/>
      <c r="AN21" s="60" t="s">
        <v>35</v>
      </c>
      <c r="AO21" s="60"/>
      <c r="AP21" s="60"/>
      <c r="AQ21" s="60"/>
      <c r="AR21" s="60"/>
      <c r="AS21" s="60" t="s">
        <v>33</v>
      </c>
      <c r="AT21" s="60"/>
      <c r="AU21" s="60"/>
      <c r="AV21" s="60"/>
      <c r="AW21" s="60"/>
      <c r="AX21" s="60"/>
      <c r="AY21" s="60"/>
      <c r="AZ21" s="60"/>
      <c r="BA21" s="60"/>
      <c r="BB21" s="89" t="s">
        <v>10</v>
      </c>
      <c r="BC21" s="60"/>
      <c r="BD21" s="90" t="s">
        <v>4</v>
      </c>
      <c r="BE21" s="60"/>
      <c r="BF21" s="61" t="s">
        <v>5</v>
      </c>
      <c r="BG21" s="60"/>
      <c r="BH21" s="60"/>
      <c r="BI21" s="60"/>
      <c r="BJ21" s="60"/>
      <c r="BK21" s="60"/>
      <c r="BL21" s="60"/>
      <c r="BM21" s="60"/>
      <c r="BN21" s="60"/>
      <c r="BO21" s="60"/>
      <c r="BP21" s="138"/>
      <c r="BQ21" s="60"/>
      <c r="BR21" s="87"/>
      <c r="BS21" s="73" t="s">
        <v>122</v>
      </c>
      <c r="BT21" s="44" t="str">
        <f>IF(G72="","",BB68)</f>
        <v/>
      </c>
      <c r="BU21" s="46"/>
      <c r="BV21" s="104"/>
      <c r="BW21" s="60"/>
      <c r="BX21" s="104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91" t="s">
        <v>29</v>
      </c>
      <c r="CM21" s="60"/>
      <c r="CN21" s="60"/>
      <c r="CO21" s="61" t="s">
        <v>26</v>
      </c>
      <c r="CP21" s="60"/>
      <c r="CQ21" s="60"/>
      <c r="CR21" s="60"/>
      <c r="CS21" s="60"/>
      <c r="CT21" s="60"/>
      <c r="CU21" s="60"/>
      <c r="CV21" s="60"/>
      <c r="CW21" s="60"/>
    </row>
    <row r="22" spans="1:101" ht="18.75" customHeight="1" thickBot="1" x14ac:dyDescent="0.3">
      <c r="A22" s="60"/>
      <c r="B22" s="60"/>
      <c r="C22" s="60"/>
      <c r="D22" s="60"/>
      <c r="E22" s="85"/>
      <c r="F22" s="60"/>
      <c r="G22" s="85"/>
      <c r="H22" s="60"/>
      <c r="I22" s="60"/>
      <c r="J22" s="60"/>
      <c r="K22" s="60"/>
      <c r="L22" s="60"/>
      <c r="M22" s="60" t="s">
        <v>0</v>
      </c>
      <c r="N22" s="60" t="s">
        <v>1</v>
      </c>
      <c r="O22" s="60" t="s">
        <v>2</v>
      </c>
      <c r="P22" s="60" t="s">
        <v>3</v>
      </c>
      <c r="Q22" s="60" t="s">
        <v>0</v>
      </c>
      <c r="R22" s="60" t="s">
        <v>1</v>
      </c>
      <c r="S22" s="60" t="s">
        <v>2</v>
      </c>
      <c r="T22" s="60" t="s">
        <v>3</v>
      </c>
      <c r="U22" s="60" t="s">
        <v>0</v>
      </c>
      <c r="V22" s="60" t="s">
        <v>1</v>
      </c>
      <c r="W22" s="60" t="s">
        <v>2</v>
      </c>
      <c r="X22" s="60" t="s">
        <v>3</v>
      </c>
      <c r="Y22" s="60"/>
      <c r="Z22" s="60" t="s">
        <v>8</v>
      </c>
      <c r="AA22" s="60"/>
      <c r="AB22" s="60"/>
      <c r="AC22" s="60"/>
      <c r="AD22" s="60"/>
      <c r="AE22" s="60"/>
      <c r="AF22" s="60"/>
      <c r="AG22" s="60"/>
      <c r="AH22" s="60" t="s">
        <v>31</v>
      </c>
      <c r="AI22" s="60"/>
      <c r="AJ22" s="60"/>
      <c r="AK22" s="60"/>
      <c r="AL22" s="60"/>
      <c r="AM22" s="60"/>
      <c r="AN22" s="60" t="str">
        <f>AI23</f>
        <v>Spanien</v>
      </c>
      <c r="AO22" s="60" t="str">
        <f>AI24</f>
        <v>Niederlande</v>
      </c>
      <c r="AP22" s="60" t="str">
        <f>AI25</f>
        <v>Chile</v>
      </c>
      <c r="AQ22" s="60" t="str">
        <f>AI26</f>
        <v>Australien</v>
      </c>
      <c r="AR22" s="60"/>
      <c r="AS22" s="60" t="s">
        <v>31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138"/>
      <c r="BQ22" s="60"/>
      <c r="BR22" s="87"/>
      <c r="BS22" s="60"/>
      <c r="BT22" s="60"/>
      <c r="BU22" s="60"/>
      <c r="BV22" s="60"/>
      <c r="BW22" s="60"/>
      <c r="BX22" s="60"/>
      <c r="BY22" s="60"/>
      <c r="BZ22" s="47">
        <v>53</v>
      </c>
      <c r="CA22" s="44" t="str">
        <f>IF(BX20="",IF(BV20&gt;BV21,BT20,BT21),IF(BX20&gt;BX21,BT20,BT21))</f>
        <v/>
      </c>
      <c r="CB22" s="46"/>
      <c r="CC22" s="104"/>
      <c r="CD22" s="60"/>
      <c r="CE22" s="104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88" t="s">
        <v>130</v>
      </c>
      <c r="CS22" s="60"/>
      <c r="CT22" s="60"/>
      <c r="CU22" s="60"/>
      <c r="CV22" s="60"/>
      <c r="CW22" s="60"/>
    </row>
    <row r="23" spans="1:101" ht="18.75" customHeight="1" thickBot="1" x14ac:dyDescent="0.3">
      <c r="A23" s="60"/>
      <c r="B23" s="60"/>
      <c r="C23" s="65" t="str">
        <f>Spielplan!$C$23</f>
        <v>Spanien</v>
      </c>
      <c r="D23" s="66"/>
      <c r="E23" s="104"/>
      <c r="F23" s="93"/>
      <c r="G23" s="104"/>
      <c r="H23" s="65" t="str">
        <f>Spielplan!$H$23</f>
        <v>Niederlande</v>
      </c>
      <c r="I23" s="66"/>
      <c r="J23" s="60"/>
      <c r="K23" s="60" t="s">
        <v>68</v>
      </c>
      <c r="L23" s="60">
        <f t="shared" ref="L23:L28" si="4">IF(E23-G23&gt;0,1,IF(G23=E23,0,-1))</f>
        <v>0</v>
      </c>
      <c r="M23" s="60">
        <f>IF($E23="",0,IF($E23&gt;$G23,3,IF($E23=G23,1,0)))</f>
        <v>0</v>
      </c>
      <c r="N23" s="60">
        <f>IF($G23="",0,IF($E23&gt;$G23,0,IF($E23=G23,1,3)))</f>
        <v>0</v>
      </c>
      <c r="O23" s="60"/>
      <c r="P23" s="60"/>
      <c r="Q23" s="60">
        <f>E23</f>
        <v>0</v>
      </c>
      <c r="R23" s="60">
        <f>G23</f>
        <v>0</v>
      </c>
      <c r="S23" s="60"/>
      <c r="T23" s="60"/>
      <c r="U23" s="60">
        <f>G23</f>
        <v>0</v>
      </c>
      <c r="V23" s="60">
        <f>E23</f>
        <v>0</v>
      </c>
      <c r="W23" s="60"/>
      <c r="X23" s="60"/>
      <c r="Y23" s="60"/>
      <c r="Z23" s="60">
        <f>M29</f>
        <v>0</v>
      </c>
      <c r="AA23" s="60">
        <f>Q29</f>
        <v>0</v>
      </c>
      <c r="AB23" s="60">
        <f>U29</f>
        <v>0</v>
      </c>
      <c r="AC23" s="60">
        <f>AA23-AB23</f>
        <v>0</v>
      </c>
      <c r="AD23" s="60">
        <f>IF(Z23&gt;Z24,-1,0)</f>
        <v>0</v>
      </c>
      <c r="AE23" s="60">
        <f>IF(Z23&gt;Z25,-1,0)</f>
        <v>0</v>
      </c>
      <c r="AF23" s="60">
        <f>IF(Z23&gt;Z26,-1,0)</f>
        <v>0</v>
      </c>
      <c r="AG23" s="60">
        <f>10000-(AJ23*1000+AM23*100+AK23*10)</f>
        <v>10000</v>
      </c>
      <c r="AH23" s="90">
        <f>RANK(AG23,AG23:AG26,1)</f>
        <v>1</v>
      </c>
      <c r="AI23" s="60" t="str">
        <f>C23</f>
        <v>Spanien</v>
      </c>
      <c r="AJ23" s="60">
        <f t="shared" ref="AJ23:AL26" si="5">Z23</f>
        <v>0</v>
      </c>
      <c r="AK23" s="60">
        <f t="shared" si="5"/>
        <v>0</v>
      </c>
      <c r="AL23" s="60">
        <f t="shared" si="5"/>
        <v>0</v>
      </c>
      <c r="AM23" s="60">
        <f>AK23-AL23</f>
        <v>0</v>
      </c>
      <c r="AN23" s="187"/>
      <c r="AO23" s="187">
        <f>IF(AG24=AG23,IF(G23&gt;E23,AG24-0.1,AG24),AG24)</f>
        <v>10000</v>
      </c>
      <c r="AP23" s="187">
        <f>IF(AG25=AG23,IF(G25&gt;E25,AG25-0.1,AG25),AG25)</f>
        <v>10000</v>
      </c>
      <c r="AQ23" s="187">
        <f>IF(AG26=AG23,IF(G27&gt;E27,AG26-0.1,AG26),AG26)</f>
        <v>10000</v>
      </c>
      <c r="AR23" s="187">
        <f>AN27</f>
        <v>30000</v>
      </c>
      <c r="AS23" s="90">
        <f>RANK(AR23,AR23:AR26,1)</f>
        <v>1</v>
      </c>
      <c r="AT23" s="60" t="str">
        <f t="shared" ref="AT23:AW26" si="6">AI23</f>
        <v>Spanien</v>
      </c>
      <c r="AU23" s="60">
        <f t="shared" si="6"/>
        <v>0</v>
      </c>
      <c r="AV23" s="60">
        <f t="shared" si="6"/>
        <v>0</v>
      </c>
      <c r="AW23" s="60">
        <f t="shared" si="6"/>
        <v>0</v>
      </c>
      <c r="AX23" s="60"/>
      <c r="AY23" s="60"/>
      <c r="AZ23" s="60"/>
      <c r="BA23" s="67">
        <v>1</v>
      </c>
      <c r="BB23" s="65" t="str">
        <f>VLOOKUP(1,AS23:AT26,2,FALSE)</f>
        <v>Spanien</v>
      </c>
      <c r="BC23" s="66"/>
      <c r="BD23" s="68">
        <f>VLOOKUP(1,AS23:AW26,3,FALSE)</f>
        <v>0</v>
      </c>
      <c r="BE23" s="69">
        <f>VLOOKUP(1,AS23:AW26,4,FALSE)</f>
        <v>0</v>
      </c>
      <c r="BF23" s="93" t="s">
        <v>12</v>
      </c>
      <c r="BG23" s="69">
        <f>VLOOKUP(1,AS23:AW26,5,FALSE)</f>
        <v>0</v>
      </c>
      <c r="BH23" s="70" t="s">
        <v>20</v>
      </c>
      <c r="BI23" s="60"/>
      <c r="BJ23" s="85">
        <f>IF(E23&gt;G23,IF(Spielplan!E23&gt;Spielplan!G23,Punktemodus!$B$3,0),0)</f>
        <v>0</v>
      </c>
      <c r="BK23" s="85">
        <f>IF(E23=G23,IF(Spielplan!E23=Spielplan!G23,Punktemodus!$B$3,0),0)</f>
        <v>10</v>
      </c>
      <c r="BL23" s="85">
        <f>IF(E23&lt;G23,IF(Spielplan!E23&lt;Spielplan!G23,Punktemodus!$B$3,0),0)</f>
        <v>0</v>
      </c>
      <c r="BM23" s="85">
        <f>IF(E23=Spielplan!E23,IF(G23=Spielplan!G23,Punktemodus!$B$5,0),0)</f>
        <v>3</v>
      </c>
      <c r="BN23" s="85">
        <f>IF(E23=Spielplan!E23,Punktemodus!$B$7,0)</f>
        <v>1</v>
      </c>
      <c r="BO23" s="85">
        <f>IF(G23=Spielplan!G23,Punktemodus!$B$7,0)</f>
        <v>1</v>
      </c>
      <c r="BP23" s="137">
        <f>IF(Spielplan!E23="",0,SUM(BJ23:BO23))</f>
        <v>0</v>
      </c>
      <c r="BQ23" s="60"/>
      <c r="BR23" s="87"/>
      <c r="BS23" s="60"/>
      <c r="BT23" s="60"/>
      <c r="BU23" s="60"/>
      <c r="BV23" s="60"/>
      <c r="BW23" s="60"/>
      <c r="BX23" s="60"/>
      <c r="BY23" s="60"/>
      <c r="BZ23" s="47">
        <v>54</v>
      </c>
      <c r="CA23" s="44" t="str">
        <f>IF(BX24="",IF(BV24&gt;BV25,BT24,BT25),IF(BX24&gt;BX25,BT24,BT25))</f>
        <v/>
      </c>
      <c r="CB23" s="46"/>
      <c r="CC23" s="104"/>
      <c r="CD23" s="60"/>
      <c r="CE23" s="104"/>
      <c r="CF23" s="60"/>
      <c r="CG23" s="60"/>
      <c r="CH23" s="60"/>
      <c r="CI23" s="60"/>
      <c r="CJ23" s="47" t="s">
        <v>132</v>
      </c>
      <c r="CK23" s="44" t="str">
        <f>IF(CJ18="",IF(CH18&gt;CH19,CF18,CF19),IF(CJ18&gt;CJ19,CF18,CF19))</f>
        <v/>
      </c>
      <c r="CL23" s="46"/>
      <c r="CM23" s="104"/>
      <c r="CN23" s="60"/>
      <c r="CO23" s="104"/>
      <c r="CP23" s="60"/>
      <c r="CQ23" s="376" t="str">
        <f>IF(CO23="",IF(CM23&gt;CM24,CK23,CK24),IF(CO23&gt;CO24,CK23,CK24))</f>
        <v/>
      </c>
      <c r="CR23" s="377"/>
      <c r="CS23" s="377"/>
      <c r="CT23" s="377"/>
      <c r="CU23" s="377"/>
      <c r="CV23" s="378"/>
      <c r="CW23" s="60"/>
    </row>
    <row r="24" spans="1:101" ht="18.75" customHeight="1" thickBot="1" x14ac:dyDescent="0.3">
      <c r="A24" s="60"/>
      <c r="B24" s="60"/>
      <c r="C24" s="53" t="str">
        <f>Spielplan!$C$24</f>
        <v>Chile</v>
      </c>
      <c r="D24" s="64"/>
      <c r="E24" s="104"/>
      <c r="F24" s="93"/>
      <c r="G24" s="104"/>
      <c r="H24" s="53" t="str">
        <f>Spielplan!$H$24</f>
        <v>Australien</v>
      </c>
      <c r="I24" s="64"/>
      <c r="J24" s="60"/>
      <c r="K24" s="60" t="s">
        <v>69</v>
      </c>
      <c r="L24" s="60">
        <f t="shared" si="4"/>
        <v>0</v>
      </c>
      <c r="M24" s="60"/>
      <c r="N24" s="60"/>
      <c r="O24" s="60">
        <f>IF($E24="",0,IF($E24&gt;$G24,3,IF($E24=$G24,1,0)))</f>
        <v>0</v>
      </c>
      <c r="P24" s="60">
        <f>IF($G24="",0,IF($E24&gt;$G24,0,IF($E24=$G24,1,3)))</f>
        <v>0</v>
      </c>
      <c r="Q24" s="60"/>
      <c r="R24" s="60"/>
      <c r="S24" s="60">
        <f>E24</f>
        <v>0</v>
      </c>
      <c r="T24" s="60">
        <f>G24</f>
        <v>0</v>
      </c>
      <c r="U24" s="60"/>
      <c r="V24" s="60"/>
      <c r="W24" s="60">
        <f>G24</f>
        <v>0</v>
      </c>
      <c r="X24" s="60">
        <f>E24</f>
        <v>0</v>
      </c>
      <c r="Y24" s="60"/>
      <c r="Z24" s="60">
        <f>N29</f>
        <v>0</v>
      </c>
      <c r="AA24" s="60">
        <f>R29</f>
        <v>0</v>
      </c>
      <c r="AB24" s="60">
        <f>V29</f>
        <v>0</v>
      </c>
      <c r="AC24" s="60">
        <f>AA24-AB24</f>
        <v>0</v>
      </c>
      <c r="AD24" s="60">
        <f>IF(Z24&gt;Z23,-1,0)</f>
        <v>0</v>
      </c>
      <c r="AE24" s="60">
        <f>IF(Z24&gt;Z25,-1,0)</f>
        <v>0</v>
      </c>
      <c r="AF24" s="60">
        <f>IF(Z24&gt;Z26,-1,0)</f>
        <v>0</v>
      </c>
      <c r="AG24" s="60">
        <f>10000-(AJ24*1000+AM24*100+AK24*10)</f>
        <v>10000</v>
      </c>
      <c r="AH24" s="90">
        <f>RANK(AG24,AG23:AG26,1)</f>
        <v>1</v>
      </c>
      <c r="AI24" s="60" t="str">
        <f>H23</f>
        <v>Niederlande</v>
      </c>
      <c r="AJ24" s="60">
        <f t="shared" si="5"/>
        <v>0</v>
      </c>
      <c r="AK24" s="60">
        <f t="shared" si="5"/>
        <v>0</v>
      </c>
      <c r="AL24" s="60">
        <f t="shared" si="5"/>
        <v>0</v>
      </c>
      <c r="AM24" s="60">
        <f>AK24-AL24</f>
        <v>0</v>
      </c>
      <c r="AN24" s="187">
        <f>IF(AG23=AG24,IF(E23&gt;G23,AG23-0.1,AG23),AG23)</f>
        <v>10000</v>
      </c>
      <c r="AO24" s="187"/>
      <c r="AP24" s="187">
        <f>IF(AG25=AG24,IF(G28&gt;E28,AG25-0.1,AG25),AG25)</f>
        <v>10000</v>
      </c>
      <c r="AQ24" s="187">
        <f>IF(AG26=AG24,IF(G26&gt;E26,AG26-0.1,AG26),AG26)</f>
        <v>10000</v>
      </c>
      <c r="AR24" s="187">
        <f>AO27</f>
        <v>30000</v>
      </c>
      <c r="AS24" s="90">
        <f>RANK(AR24,AR23:AR26,1)</f>
        <v>1</v>
      </c>
      <c r="AT24" s="60" t="str">
        <f t="shared" si="6"/>
        <v>Niederlande</v>
      </c>
      <c r="AU24" s="60">
        <f t="shared" si="6"/>
        <v>0</v>
      </c>
      <c r="AV24" s="60">
        <f t="shared" si="6"/>
        <v>0</v>
      </c>
      <c r="AW24" s="60">
        <f t="shared" si="6"/>
        <v>0</v>
      </c>
      <c r="AX24" s="60"/>
      <c r="AY24" s="60"/>
      <c r="AZ24" s="60"/>
      <c r="BA24" s="71">
        <v>2</v>
      </c>
      <c r="BB24" s="53" t="e">
        <f>VLOOKUP(2,AS23:AT26,2,FALSE)</f>
        <v>#N/A</v>
      </c>
      <c r="BC24" s="64"/>
      <c r="BD24" s="72" t="e">
        <f>VLOOKUP(2,AS23:AW26,3,FALSE)</f>
        <v>#N/A</v>
      </c>
      <c r="BE24" s="73" t="e">
        <f>VLOOKUP(2,AS23:AW26,4,FALSE)</f>
        <v>#N/A</v>
      </c>
      <c r="BF24" s="93" t="s">
        <v>12</v>
      </c>
      <c r="BG24" s="73" t="e">
        <f>VLOOKUP(2,AS23:AW26,5,FALSE)</f>
        <v>#N/A</v>
      </c>
      <c r="BH24" s="74" t="s">
        <v>21</v>
      </c>
      <c r="BI24" s="60"/>
      <c r="BJ24" s="85">
        <f>IF(E24&gt;G24,IF(Spielplan!E24&gt;Spielplan!G24,Punktemodus!$B$3,0),0)</f>
        <v>0</v>
      </c>
      <c r="BK24" s="85">
        <f>IF(E24=G24,IF(Spielplan!E24=Spielplan!G24,Punktemodus!$B$3,0),0)</f>
        <v>10</v>
      </c>
      <c r="BL24" s="85">
        <f>IF(E24&lt;G24,IF(Spielplan!E24&lt;Spielplan!G24,Punktemodus!$B$3,0),0)</f>
        <v>0</v>
      </c>
      <c r="BM24" s="85">
        <f>IF(E24=Spielplan!E24,IF(G24=Spielplan!G24,Punktemodus!$B$5,0),0)</f>
        <v>3</v>
      </c>
      <c r="BN24" s="85">
        <f>IF(E24=Spielplan!E24,Punktemodus!$B$7,0)</f>
        <v>1</v>
      </c>
      <c r="BO24" s="85">
        <f>IF(G24=Spielplan!G24,Punktemodus!$B$7,0)</f>
        <v>1</v>
      </c>
      <c r="BP24" s="137">
        <f>IF(Spielplan!E24="",0,SUM(BJ24:BO24))</f>
        <v>0</v>
      </c>
      <c r="BQ24" s="60"/>
      <c r="BR24" s="87"/>
      <c r="BS24" s="63" t="s">
        <v>123</v>
      </c>
      <c r="BT24" s="44" t="str">
        <f>IF(G83="","",BB78)</f>
        <v/>
      </c>
      <c r="BU24" s="46"/>
      <c r="BV24" s="104"/>
      <c r="BW24" s="60"/>
      <c r="BX24" s="104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47" t="s">
        <v>133</v>
      </c>
      <c r="CK24" s="44" t="str">
        <f>IF(CJ34="",IF(CH34&gt;CH35,CF34,CF35),IF(CJ34&gt;CJ35,CF34,CF35))</f>
        <v/>
      </c>
      <c r="CL24" s="46"/>
      <c r="CM24" s="104"/>
      <c r="CN24" s="60"/>
      <c r="CO24" s="104"/>
      <c r="CP24" s="60"/>
      <c r="CQ24" s="379"/>
      <c r="CR24" s="380"/>
      <c r="CS24" s="380"/>
      <c r="CT24" s="380"/>
      <c r="CU24" s="380"/>
      <c r="CV24" s="381"/>
      <c r="CW24" s="60"/>
    </row>
    <row r="25" spans="1:101" ht="18.75" customHeight="1" thickBot="1" x14ac:dyDescent="0.3">
      <c r="A25" s="60"/>
      <c r="B25" s="60"/>
      <c r="C25" s="65" t="str">
        <f>C23</f>
        <v>Spanien</v>
      </c>
      <c r="D25" s="66"/>
      <c r="E25" s="104"/>
      <c r="F25" s="93"/>
      <c r="G25" s="104"/>
      <c r="H25" s="65" t="str">
        <f>C24</f>
        <v>Chile</v>
      </c>
      <c r="I25" s="66"/>
      <c r="J25" s="60"/>
      <c r="K25" s="60" t="s">
        <v>70</v>
      </c>
      <c r="L25" s="60">
        <f t="shared" si="4"/>
        <v>0</v>
      </c>
      <c r="M25" s="60">
        <f>IF($E25="",0,IF($E25&gt;$G25,3,IF($E25=G25,1,0)))</f>
        <v>0</v>
      </c>
      <c r="N25" s="60"/>
      <c r="O25" s="60">
        <f>IF($G25="",0,IF($E25&gt;$G25,0,IF($E25=$G25,1,3)))</f>
        <v>0</v>
      </c>
      <c r="P25" s="60"/>
      <c r="Q25" s="60">
        <f>E25</f>
        <v>0</v>
      </c>
      <c r="R25" s="60"/>
      <c r="S25" s="60">
        <f>G25</f>
        <v>0</v>
      </c>
      <c r="T25" s="60"/>
      <c r="U25" s="60">
        <f>G25</f>
        <v>0</v>
      </c>
      <c r="V25" s="60"/>
      <c r="W25" s="60">
        <f>E25</f>
        <v>0</v>
      </c>
      <c r="X25" s="60"/>
      <c r="Y25" s="60"/>
      <c r="Z25" s="60">
        <f>O29</f>
        <v>0</v>
      </c>
      <c r="AA25" s="60">
        <f>S29</f>
        <v>0</v>
      </c>
      <c r="AB25" s="60">
        <f>W29</f>
        <v>0</v>
      </c>
      <c r="AC25" s="60">
        <f>AA25-AB25</f>
        <v>0</v>
      </c>
      <c r="AD25" s="60">
        <f>IF(Z25&gt;Z23,-1,0)</f>
        <v>0</v>
      </c>
      <c r="AE25" s="60">
        <f>IF(Z25&gt;Z24,-1,0)</f>
        <v>0</v>
      </c>
      <c r="AF25" s="60">
        <f>IF(Z25&gt;Z26,-1,0)</f>
        <v>0</v>
      </c>
      <c r="AG25" s="60">
        <f>10000-(AJ25*1000+AM25*100+AK25*10)</f>
        <v>10000</v>
      </c>
      <c r="AH25" s="90">
        <f>RANK(AG25,AG23:AG26,1)</f>
        <v>1</v>
      </c>
      <c r="AI25" s="60" t="str">
        <f>C24</f>
        <v>Chile</v>
      </c>
      <c r="AJ25" s="60">
        <f t="shared" si="5"/>
        <v>0</v>
      </c>
      <c r="AK25" s="60">
        <f t="shared" si="5"/>
        <v>0</v>
      </c>
      <c r="AL25" s="60">
        <f t="shared" si="5"/>
        <v>0</v>
      </c>
      <c r="AM25" s="60">
        <f>AK25-AL25</f>
        <v>0</v>
      </c>
      <c r="AN25" s="187">
        <f>IF(AG23=AG25,IF(E25&gt;G25,AG23-0.1,AG23),AG23)</f>
        <v>10000</v>
      </c>
      <c r="AO25" s="187">
        <f>IF(AG24=AG25,IF(E28&gt;G28,AG24-0.1,AG24),AG24)</f>
        <v>10000</v>
      </c>
      <c r="AP25" s="187"/>
      <c r="AQ25" s="187">
        <f>IF(AG26=AG25,IF(G24&gt;E24,AG26-0.1,AG26),AG26)</f>
        <v>10000</v>
      </c>
      <c r="AR25" s="187">
        <f>AP27</f>
        <v>30000</v>
      </c>
      <c r="AS25" s="90">
        <f>RANK(AR25,AR23:AR26,1)</f>
        <v>1</v>
      </c>
      <c r="AT25" s="60" t="str">
        <f t="shared" si="6"/>
        <v>Chile</v>
      </c>
      <c r="AU25" s="60">
        <f t="shared" si="6"/>
        <v>0</v>
      </c>
      <c r="AV25" s="60">
        <f t="shared" si="6"/>
        <v>0</v>
      </c>
      <c r="AW25" s="60">
        <f t="shared" si="6"/>
        <v>0</v>
      </c>
      <c r="AX25" s="60"/>
      <c r="AY25" s="60"/>
      <c r="AZ25" s="60"/>
      <c r="BA25" s="113">
        <v>3</v>
      </c>
      <c r="BB25" s="114" t="e">
        <f>VLOOKUP(3,AS23:AT26,2,FALSE)</f>
        <v>#N/A</v>
      </c>
      <c r="BC25" s="115"/>
      <c r="BD25" s="116" t="e">
        <f>VLOOKUP(3,AS23:AW26,3,FALSE)</f>
        <v>#N/A</v>
      </c>
      <c r="BE25" s="116" t="e">
        <f>VLOOKUP(3,AS23:AW26,4,FALSE)</f>
        <v>#N/A</v>
      </c>
      <c r="BF25" s="93" t="s">
        <v>12</v>
      </c>
      <c r="BG25" s="116" t="e">
        <f>VLOOKUP(3,AS23:AW26,5,FALSE)</f>
        <v>#N/A</v>
      </c>
      <c r="BH25" s="60"/>
      <c r="BI25" s="60"/>
      <c r="BJ25" s="85">
        <f>IF(E25&gt;G25,IF(Spielplan!E25&gt;Spielplan!G25,Punktemodus!$B$3,0),0)</f>
        <v>0</v>
      </c>
      <c r="BK25" s="85">
        <f>IF(E25=G25,IF(Spielplan!E25=Spielplan!G25,Punktemodus!$B$3,0),0)</f>
        <v>10</v>
      </c>
      <c r="BL25" s="85">
        <f>IF(E25&lt;G25,IF(Spielplan!E25&lt;Spielplan!G25,Punktemodus!$B$3,0),0)</f>
        <v>0</v>
      </c>
      <c r="BM25" s="85">
        <f>IF(E25=Spielplan!E25,IF(G25=Spielplan!G25,Punktemodus!$B$5,0),0)</f>
        <v>3</v>
      </c>
      <c r="BN25" s="85">
        <f>IF(E25=Spielplan!E25,Punktemodus!$B$7,0)</f>
        <v>1</v>
      </c>
      <c r="BO25" s="85">
        <f>IF(G25=Spielplan!G25,Punktemodus!$B$7,0)</f>
        <v>1</v>
      </c>
      <c r="BP25" s="137">
        <f>IF(Spielplan!E25="",0,SUM(BJ25:BO25))</f>
        <v>0</v>
      </c>
      <c r="BQ25" s="60"/>
      <c r="BR25" s="87"/>
      <c r="BS25" s="52" t="s">
        <v>124</v>
      </c>
      <c r="BT25" s="44" t="str">
        <f>IF(G94="","",BB90)</f>
        <v/>
      </c>
      <c r="BU25" s="46"/>
      <c r="BV25" s="104"/>
      <c r="BW25" s="60"/>
      <c r="BX25" s="104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88" t="s">
        <v>136</v>
      </c>
      <c r="CS25" s="60"/>
      <c r="CT25" s="60"/>
      <c r="CU25" s="60"/>
      <c r="CV25" s="60"/>
      <c r="CW25" s="60"/>
    </row>
    <row r="26" spans="1:101" ht="18.75" customHeight="1" thickBot="1" x14ac:dyDescent="0.3">
      <c r="A26" s="60"/>
      <c r="B26" s="60"/>
      <c r="C26" s="53" t="str">
        <f>H23</f>
        <v>Niederlande</v>
      </c>
      <c r="D26" s="64"/>
      <c r="E26" s="104"/>
      <c r="F26" s="93"/>
      <c r="G26" s="104"/>
      <c r="H26" s="53" t="str">
        <f>H24</f>
        <v>Australien</v>
      </c>
      <c r="I26" s="64"/>
      <c r="J26" s="60"/>
      <c r="K26" s="60" t="s">
        <v>71</v>
      </c>
      <c r="L26" s="60">
        <f t="shared" si="4"/>
        <v>0</v>
      </c>
      <c r="M26" s="60"/>
      <c r="N26" s="60">
        <f>IF($E26="",0,IF($E26&gt;$G26,3,IF($E26=$G26,1,0)))</f>
        <v>0</v>
      </c>
      <c r="O26" s="60"/>
      <c r="P26" s="60">
        <f>IF($G26="",0,IF($E26&gt;$G26,0,IF($E26=$G26,1,3)))</f>
        <v>0</v>
      </c>
      <c r="Q26" s="60"/>
      <c r="R26" s="60">
        <f>E26</f>
        <v>0</v>
      </c>
      <c r="S26" s="60"/>
      <c r="T26" s="60">
        <f>G26</f>
        <v>0</v>
      </c>
      <c r="U26" s="60"/>
      <c r="V26" s="60">
        <f>G26</f>
        <v>0</v>
      </c>
      <c r="W26" s="60"/>
      <c r="X26" s="60">
        <f>E26</f>
        <v>0</v>
      </c>
      <c r="Y26" s="60"/>
      <c r="Z26" s="60">
        <f>P29</f>
        <v>0</v>
      </c>
      <c r="AA26" s="60">
        <f>T29</f>
        <v>0</v>
      </c>
      <c r="AB26" s="60">
        <f>X29</f>
        <v>0</v>
      </c>
      <c r="AC26" s="60">
        <f>AA26-AB26</f>
        <v>0</v>
      </c>
      <c r="AD26" s="60">
        <f>IF(Z26&gt;Z23,-1,0)</f>
        <v>0</v>
      </c>
      <c r="AE26" s="60">
        <f>IF(Z26&gt;Z24,-1,0)</f>
        <v>0</v>
      </c>
      <c r="AF26" s="60">
        <f>IF(Z26&gt;Z25,-1,0)</f>
        <v>0</v>
      </c>
      <c r="AG26" s="60">
        <f>10000-(AJ26*1000+AM26*100+AK26*10)</f>
        <v>10000</v>
      </c>
      <c r="AH26" s="90">
        <f>RANK(AG26,AG23:AG26,1)</f>
        <v>1</v>
      </c>
      <c r="AI26" s="60" t="str">
        <f>H24</f>
        <v>Australien</v>
      </c>
      <c r="AJ26" s="60">
        <f t="shared" si="5"/>
        <v>0</v>
      </c>
      <c r="AK26" s="60">
        <f t="shared" si="5"/>
        <v>0</v>
      </c>
      <c r="AL26" s="60">
        <f t="shared" si="5"/>
        <v>0</v>
      </c>
      <c r="AM26" s="60">
        <f>AK26-AL26</f>
        <v>0</v>
      </c>
      <c r="AN26" s="187">
        <f>IF(AG23=AG26,IF(E27&gt;G27,AG23-0.1,AG23),AG23)</f>
        <v>10000</v>
      </c>
      <c r="AO26" s="187">
        <f>IF(AG24=AG26,IF(E26&gt;G26,AG24-0.1,AG24),AG24)</f>
        <v>10000</v>
      </c>
      <c r="AP26" s="187">
        <f>IF(AG25=AG26,IF(E24&gt;G24,AG25-0.1,AG25),AG25)</f>
        <v>10000</v>
      </c>
      <c r="AQ26" s="187"/>
      <c r="AR26" s="187">
        <f>AQ27</f>
        <v>30000</v>
      </c>
      <c r="AS26" s="90">
        <f>RANK(AR26,AR23:AR26,1)</f>
        <v>1</v>
      </c>
      <c r="AT26" s="60" t="str">
        <f t="shared" si="6"/>
        <v>Australien</v>
      </c>
      <c r="AU26" s="60">
        <f t="shared" si="6"/>
        <v>0</v>
      </c>
      <c r="AV26" s="60">
        <f t="shared" si="6"/>
        <v>0</v>
      </c>
      <c r="AW26" s="60">
        <f t="shared" si="6"/>
        <v>0</v>
      </c>
      <c r="AX26" s="60"/>
      <c r="AY26" s="60"/>
      <c r="AZ26" s="60"/>
      <c r="BA26" s="113">
        <v>4</v>
      </c>
      <c r="BB26" s="114" t="e">
        <f>VLOOKUP(4,AS23:AT26,2,FALSE)</f>
        <v>#N/A</v>
      </c>
      <c r="BC26" s="115"/>
      <c r="BD26" s="116" t="e">
        <f>VLOOKUP(4,AS23:AW26,3,FALSE)</f>
        <v>#N/A</v>
      </c>
      <c r="BE26" s="116" t="e">
        <f>VLOOKUP(4,AS23:AW26,4,FALSE)</f>
        <v>#N/A</v>
      </c>
      <c r="BF26" s="93" t="s">
        <v>12</v>
      </c>
      <c r="BG26" s="116" t="e">
        <f>VLOOKUP(4,AS23:AW26,5,FALSE)</f>
        <v>#N/A</v>
      </c>
      <c r="BH26" s="60"/>
      <c r="BI26" s="60"/>
      <c r="BJ26" s="85">
        <f>IF(E26&gt;G26,IF(Spielplan!E26&gt;Spielplan!G26,Punktemodus!$B$3,0),0)</f>
        <v>0</v>
      </c>
      <c r="BK26" s="85">
        <f>IF(E26=G26,IF(Spielplan!E26=Spielplan!G26,Punktemodus!$B$3,0),0)</f>
        <v>10</v>
      </c>
      <c r="BL26" s="85">
        <f>IF(E26&lt;G26,IF(Spielplan!E26&lt;Spielplan!G26,Punktemodus!$B$3,0),0)</f>
        <v>0</v>
      </c>
      <c r="BM26" s="85">
        <f>IF(E26=Spielplan!E26,IF(G26=Spielplan!G26,Punktemodus!$B$5,0),0)</f>
        <v>3</v>
      </c>
      <c r="BN26" s="85">
        <f>IF(E26=Spielplan!E26,Punktemodus!$B$7,0)</f>
        <v>1</v>
      </c>
      <c r="BO26" s="85">
        <f>IF(G26=Spielplan!G26,Punktemodus!$B$7,0)</f>
        <v>1</v>
      </c>
      <c r="BP26" s="137">
        <f>IF(Spielplan!E26="",0,SUM(BJ26:BO26))</f>
        <v>0</v>
      </c>
      <c r="BQ26" s="60"/>
      <c r="BR26" s="8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382" t="str">
        <f>IF(CQ23=CK23,CK24,CK23)</f>
        <v/>
      </c>
      <c r="CR26" s="383"/>
      <c r="CS26" s="383"/>
      <c r="CT26" s="383"/>
      <c r="CU26" s="383"/>
      <c r="CV26" s="384"/>
      <c r="CW26" s="60"/>
    </row>
    <row r="27" spans="1:101" ht="18.75" customHeight="1" thickBot="1" x14ac:dyDescent="0.3">
      <c r="A27" s="60"/>
      <c r="B27" s="60"/>
      <c r="C27" s="65" t="str">
        <f>C23</f>
        <v>Spanien</v>
      </c>
      <c r="D27" s="66"/>
      <c r="E27" s="104"/>
      <c r="F27" s="93"/>
      <c r="G27" s="104"/>
      <c r="H27" s="65" t="str">
        <f>H24</f>
        <v>Australien</v>
      </c>
      <c r="I27" s="66"/>
      <c r="J27" s="60"/>
      <c r="K27" s="60" t="s">
        <v>72</v>
      </c>
      <c r="L27" s="60">
        <f t="shared" si="4"/>
        <v>0</v>
      </c>
      <c r="M27" s="60">
        <f>IF($E27="",0,IF($E27&gt;$G27,3,IF($E27=G27,1,0)))</f>
        <v>0</v>
      </c>
      <c r="N27" s="60"/>
      <c r="O27" s="60"/>
      <c r="P27" s="60">
        <f>IF($G27="",0,IF($E27&gt;$G27,0,IF($E27=$G27,1,3)))</f>
        <v>0</v>
      </c>
      <c r="Q27" s="60">
        <f>E27</f>
        <v>0</v>
      </c>
      <c r="R27" s="60"/>
      <c r="S27" s="60"/>
      <c r="T27" s="60">
        <f>G27</f>
        <v>0</v>
      </c>
      <c r="U27" s="60">
        <f>G27</f>
        <v>0</v>
      </c>
      <c r="V27" s="60"/>
      <c r="W27" s="60"/>
      <c r="X27" s="60">
        <f>E27</f>
        <v>0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187">
        <f>SUM(AN23:AN26)</f>
        <v>30000</v>
      </c>
      <c r="AO27" s="187">
        <f>SUM(AO23:AO26)</f>
        <v>30000</v>
      </c>
      <c r="AP27" s="187">
        <f>SUM(AP23:AP26)</f>
        <v>30000</v>
      </c>
      <c r="AQ27" s="187">
        <f>SUM(AQ23:AQ26)</f>
        <v>30000</v>
      </c>
      <c r="AR27" s="187"/>
      <c r="AS27" s="60"/>
      <c r="AT27" s="60"/>
      <c r="AU27" s="60"/>
      <c r="AV27" s="60"/>
      <c r="AW27" s="60"/>
      <c r="AX27" s="60"/>
      <c r="AY27" s="60"/>
      <c r="AZ27" s="60"/>
      <c r="BA27" s="92"/>
      <c r="BB27" s="60"/>
      <c r="BC27" s="60"/>
      <c r="BD27" s="60"/>
      <c r="BE27" s="60"/>
      <c r="BF27" s="60"/>
      <c r="BG27" s="60"/>
      <c r="BH27" s="60"/>
      <c r="BI27" s="60"/>
      <c r="BJ27" s="85">
        <f>IF(E27&gt;G27,IF(Spielplan!E27&gt;Spielplan!G27,Punktemodus!$B$3,0),0)</f>
        <v>0</v>
      </c>
      <c r="BK27" s="85">
        <f>IF(E27=G27,IF(Spielplan!E27=Spielplan!G27,Punktemodus!$B$3,0),0)</f>
        <v>10</v>
      </c>
      <c r="BL27" s="85">
        <f>IF(E27&lt;G27,IF(Spielplan!E27&lt;Spielplan!G27,Punktemodus!$B$3,0),0)</f>
        <v>0</v>
      </c>
      <c r="BM27" s="85">
        <f>IF(E27=Spielplan!E27,IF(G27=Spielplan!G27,Punktemodus!$B$5,0),0)</f>
        <v>3</v>
      </c>
      <c r="BN27" s="85">
        <f>IF(E27=Spielplan!E27,Punktemodus!$B$7,0)</f>
        <v>1</v>
      </c>
      <c r="BO27" s="85">
        <f>IF(G27=Spielplan!G27,Punktemodus!$B$7,0)</f>
        <v>1</v>
      </c>
      <c r="BP27" s="137">
        <f>IF(Spielplan!E27="",0,SUM(BJ27:BO27))</f>
        <v>0</v>
      </c>
      <c r="BQ27" s="60"/>
      <c r="BR27" s="8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91" t="s">
        <v>131</v>
      </c>
      <c r="CM27" s="60"/>
      <c r="CN27" s="60"/>
      <c r="CO27" s="61" t="s">
        <v>26</v>
      </c>
      <c r="CP27" s="60"/>
      <c r="CQ27" s="385"/>
      <c r="CR27" s="386"/>
      <c r="CS27" s="386"/>
      <c r="CT27" s="386"/>
      <c r="CU27" s="386"/>
      <c r="CV27" s="387"/>
      <c r="CW27" s="60"/>
    </row>
    <row r="28" spans="1:101" ht="18.75" customHeight="1" thickBot="1" x14ac:dyDescent="0.3">
      <c r="A28" s="60"/>
      <c r="B28" s="60"/>
      <c r="C28" s="53" t="str">
        <f>H23</f>
        <v>Niederlande</v>
      </c>
      <c r="D28" s="64"/>
      <c r="E28" s="104"/>
      <c r="F28" s="106"/>
      <c r="G28" s="104"/>
      <c r="H28" s="53" t="str">
        <f>C24</f>
        <v>Chile</v>
      </c>
      <c r="I28" s="64"/>
      <c r="J28" s="60"/>
      <c r="K28" s="60" t="s">
        <v>72</v>
      </c>
      <c r="L28" s="60">
        <f t="shared" si="4"/>
        <v>0</v>
      </c>
      <c r="M28" s="60"/>
      <c r="N28" s="60">
        <f>IF($E28="",0,IF($E28&gt;$G28,3,IF($E28=$G28,1,0)))</f>
        <v>0</v>
      </c>
      <c r="O28" s="60">
        <f>IF($G28="",0,IF($E28&gt;$G28,0,IF($E28=$G28,1,3)))</f>
        <v>0</v>
      </c>
      <c r="P28" s="60"/>
      <c r="Q28" s="60"/>
      <c r="R28" s="60">
        <f>E28</f>
        <v>0</v>
      </c>
      <c r="S28" s="60">
        <f>G28</f>
        <v>0</v>
      </c>
      <c r="T28" s="60"/>
      <c r="U28" s="60"/>
      <c r="V28" s="60">
        <f>G28</f>
        <v>0</v>
      </c>
      <c r="W28" s="60">
        <f>E28</f>
        <v>0</v>
      </c>
      <c r="X28" s="60"/>
      <c r="Y28" s="60"/>
      <c r="Z28" s="60" t="s">
        <v>30</v>
      </c>
      <c r="AA28" s="60"/>
      <c r="AB28" s="60"/>
      <c r="AC28" s="60"/>
      <c r="AD28" s="60"/>
      <c r="AE28" s="60"/>
      <c r="AF28" s="60"/>
      <c r="AG28" s="60" t="b">
        <f>OR(AG23=AG24,AG23=AG25,AG23=AG26,AG24=AG25,AG24=AG26,AG25=AG26)</f>
        <v>1</v>
      </c>
      <c r="AH28" s="60"/>
      <c r="AI28" s="60"/>
      <c r="AJ28" s="60"/>
      <c r="AK28" s="60"/>
      <c r="AL28" s="60"/>
      <c r="AM28" s="60"/>
      <c r="AN28" s="60"/>
      <c r="AO28" s="60" t="s">
        <v>34</v>
      </c>
      <c r="AP28" s="60"/>
      <c r="AQ28" s="60"/>
      <c r="AR28" s="60" t="b">
        <f>OR(AR23=AR24,AR23=AR25,AR23=AR26,AR24=AR25,AR24=AR26,AR25=AR26)</f>
        <v>1</v>
      </c>
      <c r="AS28" s="60"/>
      <c r="AT28" s="60"/>
      <c r="AU28" s="60"/>
      <c r="AV28" s="60"/>
      <c r="AW28" s="60"/>
      <c r="AX28" s="60"/>
      <c r="AY28" s="60"/>
      <c r="AZ28" s="60"/>
      <c r="BA28" s="92"/>
      <c r="BB28" s="60"/>
      <c r="BC28" s="60"/>
      <c r="BD28" s="60"/>
      <c r="BE28" s="60"/>
      <c r="BF28" s="60"/>
      <c r="BG28" s="60"/>
      <c r="BH28" s="60"/>
      <c r="BI28" s="60"/>
      <c r="BJ28" s="85">
        <f>IF(E28&gt;G28,IF(Spielplan!E28&gt;Spielplan!G28,Punktemodus!$B$3,0),0)</f>
        <v>0</v>
      </c>
      <c r="BK28" s="85">
        <f>IF(E28=G28,IF(Spielplan!E28=Spielplan!G28,Punktemodus!$B$3,0),0)</f>
        <v>10</v>
      </c>
      <c r="BL28" s="85">
        <f>IF(E28&lt;G28,IF(Spielplan!E28&lt;Spielplan!G28,Punktemodus!$B$3,0),0)</f>
        <v>0</v>
      </c>
      <c r="BM28" s="85">
        <f>IF(E28=Spielplan!E28,IF(G28=Spielplan!G28,Punktemodus!$B$5,0),0)</f>
        <v>3</v>
      </c>
      <c r="BN28" s="85">
        <f>IF(E28=Spielplan!E28,Punktemodus!$B$7,0)</f>
        <v>1</v>
      </c>
      <c r="BO28" s="85">
        <f>IF(G28=Spielplan!G28,Punktemodus!$B$7,0)</f>
        <v>1</v>
      </c>
      <c r="BP28" s="137">
        <f>IF(Spielplan!E28="",0,SUM(BJ28:BO28))</f>
        <v>0</v>
      </c>
      <c r="BQ28" s="60"/>
      <c r="BR28" s="87"/>
      <c r="BS28" s="82" t="s">
        <v>20</v>
      </c>
      <c r="BT28" s="44" t="str">
        <f>IF(G28="","",BB23)</f>
        <v/>
      </c>
      <c r="BU28" s="46"/>
      <c r="BV28" s="104"/>
      <c r="BW28" s="60"/>
      <c r="BX28" s="104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88" t="s">
        <v>137</v>
      </c>
      <c r="CS28" s="60"/>
      <c r="CT28" s="60"/>
      <c r="CU28" s="60"/>
      <c r="CV28" s="60"/>
      <c r="CW28" s="60"/>
    </row>
    <row r="29" spans="1:101" ht="18.75" customHeight="1" thickBot="1" x14ac:dyDescent="0.25">
      <c r="A29" s="60"/>
      <c r="B29" s="60"/>
      <c r="C29" s="136" t="str">
        <f>IF(G28="","",IF(AR28=TRUE,"Achtung: Fehler in Tabelle!",""))</f>
        <v/>
      </c>
      <c r="D29" s="60"/>
      <c r="E29" s="85"/>
      <c r="F29" s="60"/>
      <c r="G29" s="85"/>
      <c r="H29" s="60"/>
      <c r="I29" s="60"/>
      <c r="J29" s="60"/>
      <c r="K29" s="60"/>
      <c r="L29" s="60"/>
      <c r="M29" s="60">
        <f t="shared" ref="M29:X29" si="7">SUM(M23:M28)</f>
        <v>0</v>
      </c>
      <c r="N29" s="60">
        <f t="shared" si="7"/>
        <v>0</v>
      </c>
      <c r="O29" s="60">
        <f t="shared" si="7"/>
        <v>0</v>
      </c>
      <c r="P29" s="60">
        <f t="shared" si="7"/>
        <v>0</v>
      </c>
      <c r="Q29" s="60">
        <f t="shared" si="7"/>
        <v>0</v>
      </c>
      <c r="R29" s="60">
        <f t="shared" si="7"/>
        <v>0</v>
      </c>
      <c r="S29" s="60">
        <f t="shared" si="7"/>
        <v>0</v>
      </c>
      <c r="T29" s="60">
        <f t="shared" si="7"/>
        <v>0</v>
      </c>
      <c r="U29" s="60">
        <f t="shared" si="7"/>
        <v>0</v>
      </c>
      <c r="V29" s="60">
        <f t="shared" si="7"/>
        <v>0</v>
      </c>
      <c r="W29" s="60">
        <f t="shared" si="7"/>
        <v>0</v>
      </c>
      <c r="X29" s="60">
        <f t="shared" si="7"/>
        <v>0</v>
      </c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160">
        <f>SUM(BP23:BP28)</f>
        <v>0</v>
      </c>
      <c r="BQ29" s="60"/>
      <c r="BR29" s="87"/>
      <c r="BS29" s="5" t="s">
        <v>125</v>
      </c>
      <c r="BT29" s="44" t="str">
        <f>IF(G17="","",BB13)</f>
        <v/>
      </c>
      <c r="BU29" s="46"/>
      <c r="BV29" s="104"/>
      <c r="BW29" s="60"/>
      <c r="BX29" s="104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47" t="s">
        <v>134</v>
      </c>
      <c r="CK29" s="44" t="str">
        <f>IF(CK23=CF19,CF18,CF19)</f>
        <v/>
      </c>
      <c r="CL29" s="46"/>
      <c r="CM29" s="104"/>
      <c r="CN29" s="60"/>
      <c r="CO29" s="104"/>
      <c r="CP29" s="60"/>
      <c r="CQ29" s="388" t="str">
        <f>IF(CO29="",IF(CM29&gt;CM30,CK29,CK30),IF(CO29&gt;CO30,CK29,CK30))</f>
        <v/>
      </c>
      <c r="CR29" s="389"/>
      <c r="CS29" s="389"/>
      <c r="CT29" s="389"/>
      <c r="CU29" s="389"/>
      <c r="CV29" s="390"/>
      <c r="CW29" s="60"/>
    </row>
    <row r="30" spans="1:101" ht="18.75" customHeight="1" thickBot="1" x14ac:dyDescent="0.25">
      <c r="A30" s="60"/>
      <c r="B30" s="60"/>
      <c r="C30" s="60"/>
      <c r="D30" s="60"/>
      <c r="E30" s="85"/>
      <c r="F30" s="60"/>
      <c r="G30" s="85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85"/>
      <c r="BJ30" s="60"/>
      <c r="BK30" s="60"/>
      <c r="BL30" s="60"/>
      <c r="BM30" s="60"/>
      <c r="BN30" s="60"/>
      <c r="BO30" s="60"/>
      <c r="BP30" s="138"/>
      <c r="BQ30" s="60"/>
      <c r="BR30" s="87"/>
      <c r="BS30" s="60"/>
      <c r="BT30" s="60"/>
      <c r="BU30" s="60"/>
      <c r="BV30" s="60"/>
      <c r="BW30" s="60"/>
      <c r="BX30" s="60"/>
      <c r="BY30" s="60"/>
      <c r="BZ30" s="47">
        <v>52</v>
      </c>
      <c r="CA30" s="44" t="str">
        <f>IF(BX28="",IF(BV28&gt;BV29,BT28,BT29),IF(BX28&gt;BX29,BT28,BT29))</f>
        <v/>
      </c>
      <c r="CB30" s="46"/>
      <c r="CC30" s="104"/>
      <c r="CD30" s="60"/>
      <c r="CE30" s="104"/>
      <c r="CF30" s="60"/>
      <c r="CG30" s="60"/>
      <c r="CH30" s="60"/>
      <c r="CI30" s="60"/>
      <c r="CJ30" s="47" t="s">
        <v>135</v>
      </c>
      <c r="CK30" s="44" t="str">
        <f>IF(CK24=CF34,CF35,CF34)</f>
        <v/>
      </c>
      <c r="CL30" s="46"/>
      <c r="CM30" s="104"/>
      <c r="CN30" s="60"/>
      <c r="CO30" s="104"/>
      <c r="CP30" s="60"/>
      <c r="CQ30" s="391"/>
      <c r="CR30" s="392"/>
      <c r="CS30" s="392"/>
      <c r="CT30" s="392"/>
      <c r="CU30" s="392"/>
      <c r="CV30" s="393"/>
      <c r="CW30" s="60"/>
    </row>
    <row r="31" spans="1:101" ht="18.75" customHeight="1" thickBot="1" x14ac:dyDescent="0.3">
      <c r="A31" s="60"/>
      <c r="B31" s="60"/>
      <c r="C31" s="60"/>
      <c r="D31" s="60"/>
      <c r="E31" s="85"/>
      <c r="F31" s="60"/>
      <c r="G31" s="85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85"/>
      <c r="BJ31" s="60"/>
      <c r="BK31" s="60"/>
      <c r="BL31" s="60"/>
      <c r="BM31" s="60"/>
      <c r="BN31" s="60"/>
      <c r="BO31" s="60"/>
      <c r="BP31" s="138"/>
      <c r="BQ31" s="60"/>
      <c r="BR31" s="87"/>
      <c r="BS31" s="60"/>
      <c r="BT31" s="60"/>
      <c r="BU31" s="60"/>
      <c r="BV31" s="60"/>
      <c r="BW31" s="60"/>
      <c r="BX31" s="60"/>
      <c r="BY31" s="60"/>
      <c r="BZ31" s="47">
        <v>51</v>
      </c>
      <c r="CA31" s="44" t="str">
        <f>IF(BX32="",IF(BV32&gt;BV33,BT32,BT33),IF(BX32&gt;BX33,BT32,BT33))</f>
        <v/>
      </c>
      <c r="CB31" s="46"/>
      <c r="CC31" s="104"/>
      <c r="CD31" s="60"/>
      <c r="CE31" s="104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88" t="s">
        <v>138</v>
      </c>
      <c r="CS31" s="60"/>
      <c r="CT31" s="60"/>
      <c r="CU31" s="60"/>
      <c r="CV31" s="60"/>
      <c r="CW31" s="60"/>
    </row>
    <row r="32" spans="1:101" ht="18.75" customHeight="1" thickBot="1" x14ac:dyDescent="0.3">
      <c r="A32" s="60"/>
      <c r="B32" s="60"/>
      <c r="C32" s="88" t="s">
        <v>73</v>
      </c>
      <c r="D32" s="60"/>
      <c r="E32" s="85"/>
      <c r="F32" s="60"/>
      <c r="G32" s="85"/>
      <c r="H32" s="60"/>
      <c r="I32" s="60"/>
      <c r="J32" s="60"/>
      <c r="K32" s="60"/>
      <c r="L32" s="60"/>
      <c r="M32" s="60" t="s">
        <v>4</v>
      </c>
      <c r="N32" s="60"/>
      <c r="O32" s="60"/>
      <c r="P32" s="60"/>
      <c r="Q32" s="60" t="s">
        <v>6</v>
      </c>
      <c r="R32" s="60"/>
      <c r="S32" s="60"/>
      <c r="T32" s="60"/>
      <c r="U32" s="60" t="s">
        <v>7</v>
      </c>
      <c r="V32" s="60"/>
      <c r="W32" s="60"/>
      <c r="X32" s="60"/>
      <c r="Y32" s="60"/>
      <c r="Z32" s="60" t="s">
        <v>4</v>
      </c>
      <c r="AA32" s="60" t="s">
        <v>5</v>
      </c>
      <c r="AB32" s="60"/>
      <c r="AC32" s="60"/>
      <c r="AD32" s="60" t="s">
        <v>9</v>
      </c>
      <c r="AE32" s="60"/>
      <c r="AF32" s="60"/>
      <c r="AG32" s="60"/>
      <c r="AH32" s="60" t="s">
        <v>32</v>
      </c>
      <c r="AI32" s="60"/>
      <c r="AJ32" s="60"/>
      <c r="AK32" s="60"/>
      <c r="AL32" s="60"/>
      <c r="AM32" s="60"/>
      <c r="AN32" s="60" t="s">
        <v>35</v>
      </c>
      <c r="AO32" s="60"/>
      <c r="AP32" s="60"/>
      <c r="AQ32" s="60"/>
      <c r="AR32" s="60"/>
      <c r="AS32" s="60" t="s">
        <v>33</v>
      </c>
      <c r="AT32" s="60"/>
      <c r="AU32" s="60"/>
      <c r="AV32" s="60"/>
      <c r="AW32" s="60"/>
      <c r="AX32" s="60"/>
      <c r="AY32" s="60"/>
      <c r="AZ32" s="60"/>
      <c r="BA32" s="60"/>
      <c r="BB32" s="89" t="s">
        <v>10</v>
      </c>
      <c r="BC32" s="60"/>
      <c r="BD32" s="90" t="s">
        <v>4</v>
      </c>
      <c r="BE32" s="60"/>
      <c r="BF32" s="61" t="s">
        <v>5</v>
      </c>
      <c r="BG32" s="60"/>
      <c r="BH32" s="60"/>
      <c r="BI32" s="85"/>
      <c r="BJ32" s="60"/>
      <c r="BK32" s="60"/>
      <c r="BL32" s="60"/>
      <c r="BM32" s="60"/>
      <c r="BN32" s="60"/>
      <c r="BO32" s="60"/>
      <c r="BP32" s="138"/>
      <c r="BQ32" s="85"/>
      <c r="BR32" s="87"/>
      <c r="BS32" s="55" t="s">
        <v>24</v>
      </c>
      <c r="BT32" s="44" t="str">
        <f>IF(G50="","",BB45)</f>
        <v/>
      </c>
      <c r="BU32" s="46"/>
      <c r="BV32" s="104"/>
      <c r="BW32" s="60"/>
      <c r="BX32" s="104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343" t="str">
        <f>IF(CQ29=CK29,CK30,CK29)</f>
        <v/>
      </c>
      <c r="CR32" s="344"/>
      <c r="CS32" s="344"/>
      <c r="CT32" s="344"/>
      <c r="CU32" s="344"/>
      <c r="CV32" s="345"/>
      <c r="CW32" s="60"/>
    </row>
    <row r="33" spans="1:101" ht="18.75" customHeight="1" thickBot="1" x14ac:dyDescent="0.25">
      <c r="A33" s="60"/>
      <c r="B33" s="60"/>
      <c r="C33" s="60"/>
      <c r="D33" s="60"/>
      <c r="E33" s="85"/>
      <c r="F33" s="60"/>
      <c r="G33" s="85"/>
      <c r="H33" s="60"/>
      <c r="I33" s="60"/>
      <c r="J33" s="60"/>
      <c r="K33" s="60"/>
      <c r="L33" s="60"/>
      <c r="M33" s="60" t="s">
        <v>0</v>
      </c>
      <c r="N33" s="60" t="s">
        <v>1</v>
      </c>
      <c r="O33" s="60" t="s">
        <v>2</v>
      </c>
      <c r="P33" s="60" t="s">
        <v>3</v>
      </c>
      <c r="Q33" s="60" t="s">
        <v>0</v>
      </c>
      <c r="R33" s="60" t="s">
        <v>1</v>
      </c>
      <c r="S33" s="60" t="s">
        <v>2</v>
      </c>
      <c r="T33" s="60" t="s">
        <v>3</v>
      </c>
      <c r="U33" s="60" t="s">
        <v>0</v>
      </c>
      <c r="V33" s="60" t="s">
        <v>1</v>
      </c>
      <c r="W33" s="60" t="s">
        <v>2</v>
      </c>
      <c r="X33" s="60" t="s">
        <v>3</v>
      </c>
      <c r="Y33" s="60"/>
      <c r="Z33" s="60" t="s">
        <v>8</v>
      </c>
      <c r="AA33" s="60"/>
      <c r="AB33" s="60"/>
      <c r="AC33" s="60"/>
      <c r="AD33" s="60"/>
      <c r="AE33" s="60"/>
      <c r="AF33" s="60"/>
      <c r="AG33" s="60"/>
      <c r="AH33" s="60" t="s">
        <v>31</v>
      </c>
      <c r="AI33" s="60"/>
      <c r="AJ33" s="60"/>
      <c r="AK33" s="60"/>
      <c r="AL33" s="60"/>
      <c r="AM33" s="60"/>
      <c r="AN33" s="60" t="str">
        <f>AI34</f>
        <v>Kolumbien</v>
      </c>
      <c r="AO33" s="60" t="str">
        <f>AI35</f>
        <v>Griechenland</v>
      </c>
      <c r="AP33" s="60" t="str">
        <f>AI36</f>
        <v>Elfenbeinküste</v>
      </c>
      <c r="AQ33" s="60" t="str">
        <f>AI37</f>
        <v>Japan</v>
      </c>
      <c r="AR33" s="60"/>
      <c r="AS33" s="60" t="s">
        <v>31</v>
      </c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85"/>
      <c r="BJ33" s="85"/>
      <c r="BK33" s="85"/>
      <c r="BL33" s="85"/>
      <c r="BM33" s="85"/>
      <c r="BN33" s="85"/>
      <c r="BO33" s="85"/>
      <c r="BP33" s="137"/>
      <c r="BQ33" s="85"/>
      <c r="BR33" s="87"/>
      <c r="BS33" s="25" t="s">
        <v>23</v>
      </c>
      <c r="BT33" s="44" t="str">
        <f>IF(G39="","",BB35)</f>
        <v/>
      </c>
      <c r="BU33" s="46"/>
      <c r="BV33" s="104"/>
      <c r="BW33" s="60"/>
      <c r="BX33" s="104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346"/>
      <c r="CR33" s="347"/>
      <c r="CS33" s="347"/>
      <c r="CT33" s="347"/>
      <c r="CU33" s="347"/>
      <c r="CV33" s="348"/>
      <c r="CW33" s="60"/>
    </row>
    <row r="34" spans="1:101" ht="18.75" customHeight="1" thickBot="1" x14ac:dyDescent="0.3">
      <c r="A34" s="60"/>
      <c r="B34" s="60"/>
      <c r="C34" s="20" t="str">
        <f>Spielplan!$C$34</f>
        <v>Kolumbien</v>
      </c>
      <c r="D34" s="39"/>
      <c r="E34" s="104"/>
      <c r="F34" s="93"/>
      <c r="G34" s="104"/>
      <c r="H34" s="20" t="str">
        <f>Spielplan!$H$34</f>
        <v>Griechenland</v>
      </c>
      <c r="I34" s="39"/>
      <c r="J34" s="60"/>
      <c r="K34" s="60" t="s">
        <v>78</v>
      </c>
      <c r="L34" s="60">
        <f t="shared" ref="L34:L39" si="8">IF(E34-G34&gt;0,1,IF(G34=E34,0,-1))</f>
        <v>0</v>
      </c>
      <c r="M34" s="60">
        <f>IF($E34="",0,IF($E34&gt;$G34,3,IF($E34=G34,1,0)))</f>
        <v>0</v>
      </c>
      <c r="N34" s="60">
        <f>IF($G34="",0,IF($E34&gt;$G34,0,IF($E34=G34,1,3)))</f>
        <v>0</v>
      </c>
      <c r="O34" s="60"/>
      <c r="P34" s="60"/>
      <c r="Q34" s="60">
        <f>E34</f>
        <v>0</v>
      </c>
      <c r="R34" s="60">
        <f>G34</f>
        <v>0</v>
      </c>
      <c r="S34" s="60"/>
      <c r="T34" s="60"/>
      <c r="U34" s="60">
        <f>G34</f>
        <v>0</v>
      </c>
      <c r="V34" s="60">
        <f>E34</f>
        <v>0</v>
      </c>
      <c r="W34" s="60"/>
      <c r="X34" s="60"/>
      <c r="Y34" s="60"/>
      <c r="Z34" s="60">
        <f>M40</f>
        <v>0</v>
      </c>
      <c r="AA34" s="60">
        <f>Q40</f>
        <v>0</v>
      </c>
      <c r="AB34" s="60">
        <f>U40</f>
        <v>0</v>
      </c>
      <c r="AC34" s="60">
        <f>AA34-AB34</f>
        <v>0</v>
      </c>
      <c r="AD34" s="60">
        <f>IF(Z34&gt;Z35,-1,0)</f>
        <v>0</v>
      </c>
      <c r="AE34" s="60">
        <f>IF(Z34&gt;Z36,-1,0)</f>
        <v>0</v>
      </c>
      <c r="AF34" s="60">
        <f>IF(Z34&gt;Z37,-1,0)</f>
        <v>0</v>
      </c>
      <c r="AG34" s="60">
        <f>10000-(AJ34*1000+AM34*100+AK34*10)</f>
        <v>10000</v>
      </c>
      <c r="AH34" s="90">
        <f>RANK(AG34,AG34:AG37,1)</f>
        <v>1</v>
      </c>
      <c r="AI34" s="60" t="str">
        <f>C34</f>
        <v>Kolumbien</v>
      </c>
      <c r="AJ34" s="60">
        <f t="shared" ref="AJ34:AL37" si="9">Z34</f>
        <v>0</v>
      </c>
      <c r="AK34" s="60">
        <f t="shared" si="9"/>
        <v>0</v>
      </c>
      <c r="AL34" s="60">
        <f t="shared" si="9"/>
        <v>0</v>
      </c>
      <c r="AM34" s="60">
        <f>AK34-AL34</f>
        <v>0</v>
      </c>
      <c r="AN34" s="187"/>
      <c r="AO34" s="187">
        <f>IF(AG35=AG34,IF(G34&gt;E34,AG35-0.1,AG35),AG35)</f>
        <v>10000</v>
      </c>
      <c r="AP34" s="187">
        <f>IF(AG36=AG34,IF(G36&gt;E36,AG36-0.1,AG36),AG36)</f>
        <v>10000</v>
      </c>
      <c r="AQ34" s="187">
        <f>IF(AG37=AG34,IF(G38&gt;E38,AG37-0.1,AG37),AG37)</f>
        <v>10000</v>
      </c>
      <c r="AR34" s="187">
        <f>AN38</f>
        <v>30000</v>
      </c>
      <c r="AS34" s="90">
        <f>RANK(AR34,AR34:AR37,1)</f>
        <v>1</v>
      </c>
      <c r="AT34" s="60" t="str">
        <f t="shared" ref="AT34:AW37" si="10">AI34</f>
        <v>Kolumbien</v>
      </c>
      <c r="AU34" s="60">
        <f t="shared" si="10"/>
        <v>0</v>
      </c>
      <c r="AV34" s="60">
        <f t="shared" si="10"/>
        <v>0</v>
      </c>
      <c r="AW34" s="60">
        <f t="shared" si="10"/>
        <v>0</v>
      </c>
      <c r="AX34" s="60"/>
      <c r="AY34" s="60"/>
      <c r="AZ34" s="60"/>
      <c r="BA34" s="19">
        <v>1</v>
      </c>
      <c r="BB34" s="20" t="str">
        <f>VLOOKUP(1,AS34:AT37,2,FALSE)</f>
        <v>Kolumbien</v>
      </c>
      <c r="BC34" s="18"/>
      <c r="BD34" s="21">
        <f>VLOOKUP(1,AS34:AW37,3,FALSE)</f>
        <v>0</v>
      </c>
      <c r="BE34" s="22">
        <f>VLOOKUP(1,AS34:AW37,4,FALSE)</f>
        <v>0</v>
      </c>
      <c r="BF34" s="93" t="s">
        <v>12</v>
      </c>
      <c r="BG34" s="22">
        <f>VLOOKUP(1,AS34:AW37,5,FALSE)</f>
        <v>0</v>
      </c>
      <c r="BH34" s="27" t="s">
        <v>22</v>
      </c>
      <c r="BI34" s="85"/>
      <c r="BJ34" s="85">
        <f>IF(E34&gt;G34,IF(Spielplan!E34&gt;Spielplan!G34,Punktemodus!$B$3,0),0)</f>
        <v>0</v>
      </c>
      <c r="BK34" s="85">
        <f>IF(E34=G34,IF(Spielplan!E34=Spielplan!G34,Punktemodus!$B$3,0),0)</f>
        <v>10</v>
      </c>
      <c r="BL34" s="85">
        <f>IF(E34&lt;G34,IF(Spielplan!E34&lt;Spielplan!G34,Punktemodus!$B$3,0),0)</f>
        <v>0</v>
      </c>
      <c r="BM34" s="85">
        <f>IF(E34=Spielplan!E34,IF(G34=Spielplan!G34,Punktemodus!$B$5,0),0)</f>
        <v>3</v>
      </c>
      <c r="BN34" s="85">
        <f>IF(E34=Spielplan!E34,Punktemodus!$B$7,0)</f>
        <v>1</v>
      </c>
      <c r="BO34" s="85">
        <f>IF(G34=Spielplan!G34,Punktemodus!$B$7,0)</f>
        <v>1</v>
      </c>
      <c r="BP34" s="137">
        <f>IF(Spielplan!E34="",0,SUM(BJ34:BO34))</f>
        <v>0</v>
      </c>
      <c r="BQ34" s="85"/>
      <c r="BR34" s="8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47">
        <v>59</v>
      </c>
      <c r="CF34" s="44" t="str">
        <f>IF(CE30="",IF(CC30&gt;CC31,CA30,CA31),IF(CE30&gt;CE31,CA30,CA31))</f>
        <v/>
      </c>
      <c r="CG34" s="46"/>
      <c r="CH34" s="104"/>
      <c r="CI34" s="60"/>
      <c r="CJ34" s="104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</row>
    <row r="35" spans="1:101" ht="18.75" customHeight="1" thickBot="1" x14ac:dyDescent="0.3">
      <c r="A35" s="60"/>
      <c r="B35" s="60"/>
      <c r="C35" s="14" t="str">
        <f>Spielplan!$C$35</f>
        <v>Elfenbeinküste</v>
      </c>
      <c r="D35" s="40"/>
      <c r="E35" s="104"/>
      <c r="F35" s="93"/>
      <c r="G35" s="104"/>
      <c r="H35" s="14" t="str">
        <f>Spielplan!$H$35</f>
        <v>Japan</v>
      </c>
      <c r="I35" s="40"/>
      <c r="J35" s="60"/>
      <c r="K35" s="60" t="s">
        <v>79</v>
      </c>
      <c r="L35" s="60">
        <f t="shared" si="8"/>
        <v>0</v>
      </c>
      <c r="M35" s="60"/>
      <c r="N35" s="60"/>
      <c r="O35" s="60">
        <f>IF($E35="",0,IF($E35&gt;$G35,3,IF($E35=$G35,1,0)))</f>
        <v>0</v>
      </c>
      <c r="P35" s="60">
        <f>IF($G35="",0,IF($E35&gt;$G35,0,IF($E35=$G35,1,3)))</f>
        <v>0</v>
      </c>
      <c r="Q35" s="60"/>
      <c r="R35" s="60"/>
      <c r="S35" s="60">
        <f>E35</f>
        <v>0</v>
      </c>
      <c r="T35" s="60">
        <f>G35</f>
        <v>0</v>
      </c>
      <c r="U35" s="60"/>
      <c r="V35" s="60"/>
      <c r="W35" s="60">
        <f>G35</f>
        <v>0</v>
      </c>
      <c r="X35" s="60">
        <f>E35</f>
        <v>0</v>
      </c>
      <c r="Y35" s="60"/>
      <c r="Z35" s="60">
        <f>N40</f>
        <v>0</v>
      </c>
      <c r="AA35" s="60">
        <f>R40</f>
        <v>0</v>
      </c>
      <c r="AB35" s="60">
        <f>V40</f>
        <v>0</v>
      </c>
      <c r="AC35" s="60">
        <f>AA35-AB35</f>
        <v>0</v>
      </c>
      <c r="AD35" s="60">
        <f>IF(Z35&gt;Z34,-1,0)</f>
        <v>0</v>
      </c>
      <c r="AE35" s="60">
        <f>IF(Z35&gt;Z36,-1,0)</f>
        <v>0</v>
      </c>
      <c r="AF35" s="60">
        <f>IF(Z35&gt;Z37,-1,0)</f>
        <v>0</v>
      </c>
      <c r="AG35" s="60">
        <f>10000-(AJ35*1000+AM35*100+AK35*10)</f>
        <v>10000</v>
      </c>
      <c r="AH35" s="90">
        <f>RANK(AG35,AG34:AG37,1)</f>
        <v>1</v>
      </c>
      <c r="AI35" s="60" t="str">
        <f>H34</f>
        <v>Griechenland</v>
      </c>
      <c r="AJ35" s="60">
        <f t="shared" si="9"/>
        <v>0</v>
      </c>
      <c r="AK35" s="60">
        <f t="shared" si="9"/>
        <v>0</v>
      </c>
      <c r="AL35" s="60">
        <f t="shared" si="9"/>
        <v>0</v>
      </c>
      <c r="AM35" s="60">
        <f>AK35-AL35</f>
        <v>0</v>
      </c>
      <c r="AN35" s="187">
        <f>IF(AG34=AG35,IF(E34&gt;G34,AG34-0.1,AG34),AG34)</f>
        <v>10000</v>
      </c>
      <c r="AO35" s="187"/>
      <c r="AP35" s="187">
        <f>IF(AG36=AG35,IF(G39&gt;E39,AG36-0.1,AG36),AG36)</f>
        <v>10000</v>
      </c>
      <c r="AQ35" s="187">
        <f>IF(AG37=AG35,IF(G37&gt;E37,AG37-0.1,AG37),AG37)</f>
        <v>10000</v>
      </c>
      <c r="AR35" s="187">
        <f>AO38</f>
        <v>30000</v>
      </c>
      <c r="AS35" s="90">
        <f>RANK(AR35,AR34:AR37,1)</f>
        <v>1</v>
      </c>
      <c r="AT35" s="60" t="str">
        <f t="shared" si="10"/>
        <v>Griechenland</v>
      </c>
      <c r="AU35" s="60">
        <f t="shared" si="10"/>
        <v>0</v>
      </c>
      <c r="AV35" s="60">
        <f t="shared" si="10"/>
        <v>0</v>
      </c>
      <c r="AW35" s="60">
        <f t="shared" si="10"/>
        <v>0</v>
      </c>
      <c r="AX35" s="60"/>
      <c r="AY35" s="60"/>
      <c r="AZ35" s="60"/>
      <c r="BA35" s="23">
        <v>2</v>
      </c>
      <c r="BB35" s="14" t="e">
        <f>VLOOKUP(2,AS34:AT37,2,FALSE)</f>
        <v>#N/A</v>
      </c>
      <c r="BC35" s="15"/>
      <c r="BD35" s="24" t="e">
        <f>VLOOKUP(2,AS34:AW37,3,FALSE)</f>
        <v>#N/A</v>
      </c>
      <c r="BE35" s="25" t="e">
        <f>VLOOKUP(2,AS34:AW37,4,FALSE)</f>
        <v>#N/A</v>
      </c>
      <c r="BF35" s="93" t="s">
        <v>12</v>
      </c>
      <c r="BG35" s="25" t="e">
        <f>VLOOKUP(2,AS34:AW37,5,FALSE)</f>
        <v>#N/A</v>
      </c>
      <c r="BH35" s="26" t="s">
        <v>23</v>
      </c>
      <c r="BI35" s="85"/>
      <c r="BJ35" s="85">
        <f>IF(E35&gt;G35,IF(Spielplan!E35&gt;Spielplan!G35,Punktemodus!$B$3,0),0)</f>
        <v>0</v>
      </c>
      <c r="BK35" s="85">
        <f>IF(E35=G35,IF(Spielplan!E35=Spielplan!G35,Punktemodus!$B$3,0),0)</f>
        <v>10</v>
      </c>
      <c r="BL35" s="85">
        <f>IF(E35&lt;G35,IF(Spielplan!E35&lt;Spielplan!G35,Punktemodus!$B$3,0),0)</f>
        <v>0</v>
      </c>
      <c r="BM35" s="85">
        <f>IF(E35=Spielplan!E35,IF(G35=Spielplan!G35,Punktemodus!$B$5,0),0)</f>
        <v>3</v>
      </c>
      <c r="BN35" s="85">
        <f>IF(E35=Spielplan!E35,Punktemodus!$B$7,0)</f>
        <v>1</v>
      </c>
      <c r="BO35" s="85">
        <f>IF(G35=Spielplan!G35,Punktemodus!$B$7,0)</f>
        <v>1</v>
      </c>
      <c r="BP35" s="137">
        <f>IF(Spielplan!E35="",0,SUM(BJ35:BO35))</f>
        <v>0</v>
      </c>
      <c r="BQ35" s="85"/>
      <c r="BR35" s="8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47">
        <v>60</v>
      </c>
      <c r="CF35" s="44" t="str">
        <f>IF(CE38="",IF(CC38&gt;CC39,CA38,CA39),IF(CE38&gt;CE39,CA38,CA39))</f>
        <v/>
      </c>
      <c r="CG35" s="46"/>
      <c r="CH35" s="104"/>
      <c r="CI35" s="60"/>
      <c r="CJ35" s="104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</row>
    <row r="36" spans="1:101" ht="18.75" customHeight="1" thickBot="1" x14ac:dyDescent="0.3">
      <c r="A36" s="60"/>
      <c r="B36" s="60"/>
      <c r="C36" s="20" t="str">
        <f>C34</f>
        <v>Kolumbien</v>
      </c>
      <c r="D36" s="39"/>
      <c r="E36" s="104"/>
      <c r="F36" s="93"/>
      <c r="G36" s="104"/>
      <c r="H36" s="20" t="str">
        <f>C35</f>
        <v>Elfenbeinküste</v>
      </c>
      <c r="I36" s="39"/>
      <c r="J36" s="60"/>
      <c r="K36" s="60" t="s">
        <v>81</v>
      </c>
      <c r="L36" s="60">
        <f t="shared" si="8"/>
        <v>0</v>
      </c>
      <c r="M36" s="60">
        <f>IF($E36="",0,IF($E36&gt;$G36,3,IF($E36=G36,1,0)))</f>
        <v>0</v>
      </c>
      <c r="N36" s="60"/>
      <c r="O36" s="60">
        <f>IF($G36="",0,IF($E36&gt;$G36,0,IF($E36=$G36,1,3)))</f>
        <v>0</v>
      </c>
      <c r="P36" s="60"/>
      <c r="Q36" s="60">
        <f>E36</f>
        <v>0</v>
      </c>
      <c r="R36" s="60"/>
      <c r="S36" s="60">
        <f>G36</f>
        <v>0</v>
      </c>
      <c r="T36" s="60"/>
      <c r="U36" s="60">
        <f>G36</f>
        <v>0</v>
      </c>
      <c r="V36" s="60"/>
      <c r="W36" s="60">
        <f>E36</f>
        <v>0</v>
      </c>
      <c r="X36" s="60"/>
      <c r="Y36" s="60"/>
      <c r="Z36" s="60">
        <f>O40</f>
        <v>0</v>
      </c>
      <c r="AA36" s="60">
        <f>S40</f>
        <v>0</v>
      </c>
      <c r="AB36" s="60">
        <f>W40</f>
        <v>0</v>
      </c>
      <c r="AC36" s="60">
        <f>AA36-AB36</f>
        <v>0</v>
      </c>
      <c r="AD36" s="60">
        <f>IF(Z36&gt;Z34,-1,0)</f>
        <v>0</v>
      </c>
      <c r="AE36" s="60">
        <f>IF(Z36&gt;Z35,-1,0)</f>
        <v>0</v>
      </c>
      <c r="AF36" s="60">
        <f>IF(Z36&gt;Z37,-1,0)</f>
        <v>0</v>
      </c>
      <c r="AG36" s="60">
        <f>10000-(AJ36*1000+AM36*100+AK36*10)</f>
        <v>10000</v>
      </c>
      <c r="AH36" s="90">
        <f>RANK(AG36,AG34:AG37,1)</f>
        <v>1</v>
      </c>
      <c r="AI36" s="60" t="str">
        <f>C35</f>
        <v>Elfenbeinküste</v>
      </c>
      <c r="AJ36" s="60">
        <f t="shared" si="9"/>
        <v>0</v>
      </c>
      <c r="AK36" s="60">
        <f t="shared" si="9"/>
        <v>0</v>
      </c>
      <c r="AL36" s="60">
        <f t="shared" si="9"/>
        <v>0</v>
      </c>
      <c r="AM36" s="60">
        <f>AK36-AL36</f>
        <v>0</v>
      </c>
      <c r="AN36" s="187">
        <f>IF(AG34=AG36,IF(E36&gt;G36,AG34-0.1,AG34),AG34)</f>
        <v>10000</v>
      </c>
      <c r="AO36" s="187">
        <f>IF(AG35=AG36,IF(E39&gt;G39,AG35-0.1,AG35),AG35)</f>
        <v>10000</v>
      </c>
      <c r="AP36" s="187"/>
      <c r="AQ36" s="187">
        <f>IF(AG37=AG36,IF(G35&gt;E35,AG37-0.1,AG37),AG37)</f>
        <v>10000</v>
      </c>
      <c r="AR36" s="187">
        <f>AP38</f>
        <v>30000</v>
      </c>
      <c r="AS36" s="90">
        <f>RANK(AR36,AR34:AR37,1)</f>
        <v>1</v>
      </c>
      <c r="AT36" s="60" t="str">
        <f t="shared" si="10"/>
        <v>Elfenbeinküste</v>
      </c>
      <c r="AU36" s="60">
        <f t="shared" si="10"/>
        <v>0</v>
      </c>
      <c r="AV36" s="60">
        <f t="shared" si="10"/>
        <v>0</v>
      </c>
      <c r="AW36" s="60">
        <f t="shared" si="10"/>
        <v>0</v>
      </c>
      <c r="AX36" s="60"/>
      <c r="AY36" s="60"/>
      <c r="AZ36" s="60"/>
      <c r="BA36" s="113">
        <v>3</v>
      </c>
      <c r="BB36" s="114" t="e">
        <f>VLOOKUP(3,AS34:AT37,2,FALSE)</f>
        <v>#N/A</v>
      </c>
      <c r="BC36" s="115"/>
      <c r="BD36" s="116" t="e">
        <f>VLOOKUP(3,AS34:AW37,3,FALSE)</f>
        <v>#N/A</v>
      </c>
      <c r="BE36" s="116" t="e">
        <f>VLOOKUP(3,AS34:AW37,4,FALSE)</f>
        <v>#N/A</v>
      </c>
      <c r="BF36" s="93" t="s">
        <v>12</v>
      </c>
      <c r="BG36" s="116" t="e">
        <f>VLOOKUP(3,AS34:AW37,5,FALSE)</f>
        <v>#N/A</v>
      </c>
      <c r="BH36" s="60"/>
      <c r="BI36" s="85"/>
      <c r="BJ36" s="85">
        <f>IF(E36&gt;G36,IF(Spielplan!E36&gt;Spielplan!G36,Punktemodus!$B$3,0),0)</f>
        <v>0</v>
      </c>
      <c r="BK36" s="85">
        <f>IF(E36=G36,IF(Spielplan!E36=Spielplan!G36,Punktemodus!$B$3,0),0)</f>
        <v>10</v>
      </c>
      <c r="BL36" s="85">
        <f>IF(E36&lt;G36,IF(Spielplan!E36&lt;Spielplan!G36,Punktemodus!$B$3,0),0)</f>
        <v>0</v>
      </c>
      <c r="BM36" s="85">
        <f>IF(E36=Spielplan!E36,IF(G36=Spielplan!G36,Punktemodus!$B$5,0),0)</f>
        <v>3</v>
      </c>
      <c r="BN36" s="85">
        <f>IF(E36=Spielplan!E36,Punktemodus!$B$7,0)</f>
        <v>1</v>
      </c>
      <c r="BO36" s="85">
        <f>IF(G36=Spielplan!G36,Punktemodus!$B$7,0)</f>
        <v>1</v>
      </c>
      <c r="BP36" s="137">
        <f>IF(Spielplan!E36="",0,SUM(BJ36:BO36))</f>
        <v>0</v>
      </c>
      <c r="BQ36" s="85"/>
      <c r="BR36" s="87"/>
      <c r="BS36" s="82" t="s">
        <v>126</v>
      </c>
      <c r="BT36" s="44" t="str">
        <f>IF(G72="","",BB67)</f>
        <v/>
      </c>
      <c r="BU36" s="46"/>
      <c r="BV36" s="104"/>
      <c r="BW36" s="60"/>
      <c r="BX36" s="104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</row>
    <row r="37" spans="1:101" ht="18.75" customHeight="1" thickBot="1" x14ac:dyDescent="0.3">
      <c r="A37" s="60"/>
      <c r="B37" s="60"/>
      <c r="C37" s="14" t="str">
        <f>H34</f>
        <v>Griechenland</v>
      </c>
      <c r="D37" s="40"/>
      <c r="E37" s="104"/>
      <c r="F37" s="93"/>
      <c r="G37" s="104"/>
      <c r="H37" s="14" t="str">
        <f>H35</f>
        <v>Japan</v>
      </c>
      <c r="I37" s="40"/>
      <c r="J37" s="60"/>
      <c r="K37" s="60" t="s">
        <v>80</v>
      </c>
      <c r="L37" s="60">
        <f t="shared" si="8"/>
        <v>0</v>
      </c>
      <c r="M37" s="60"/>
      <c r="N37" s="60">
        <f>IF($E37="",0,IF($E37&gt;$G37,3,IF($E37=$G37,1,0)))</f>
        <v>0</v>
      </c>
      <c r="O37" s="60"/>
      <c r="P37" s="60">
        <f>IF($G37="",0,IF($E37&gt;$G37,0,IF($E37=$G37,1,3)))</f>
        <v>0</v>
      </c>
      <c r="Q37" s="60"/>
      <c r="R37" s="60">
        <f>E37</f>
        <v>0</v>
      </c>
      <c r="S37" s="60"/>
      <c r="T37" s="60">
        <f>G37</f>
        <v>0</v>
      </c>
      <c r="U37" s="60"/>
      <c r="V37" s="60">
        <f>G37</f>
        <v>0</v>
      </c>
      <c r="W37" s="60"/>
      <c r="X37" s="60">
        <f>E37</f>
        <v>0</v>
      </c>
      <c r="Y37" s="60"/>
      <c r="Z37" s="60">
        <f>P40</f>
        <v>0</v>
      </c>
      <c r="AA37" s="60">
        <f>T40</f>
        <v>0</v>
      </c>
      <c r="AB37" s="60">
        <f>X40</f>
        <v>0</v>
      </c>
      <c r="AC37" s="60">
        <f>AA37-AB37</f>
        <v>0</v>
      </c>
      <c r="AD37" s="60">
        <f>IF(Z37&gt;Z34,-1,0)</f>
        <v>0</v>
      </c>
      <c r="AE37" s="60">
        <f>IF(Z37&gt;Z35,-1,0)</f>
        <v>0</v>
      </c>
      <c r="AF37" s="60">
        <f>IF(Z37&gt;Z36,-1,0)</f>
        <v>0</v>
      </c>
      <c r="AG37" s="60">
        <f>10000-(AJ37*1000+AM37*100+AK37*10)</f>
        <v>10000</v>
      </c>
      <c r="AH37" s="90">
        <f>RANK(AG37,AG34:AG37,1)</f>
        <v>1</v>
      </c>
      <c r="AI37" s="60" t="str">
        <f>H35</f>
        <v>Japan</v>
      </c>
      <c r="AJ37" s="60">
        <f t="shared" si="9"/>
        <v>0</v>
      </c>
      <c r="AK37" s="60">
        <f t="shared" si="9"/>
        <v>0</v>
      </c>
      <c r="AL37" s="60">
        <f t="shared" si="9"/>
        <v>0</v>
      </c>
      <c r="AM37" s="60">
        <f>AK37-AL37</f>
        <v>0</v>
      </c>
      <c r="AN37" s="187">
        <f>IF(AG34=AG37,IF(E38&gt;G38,AG34-0.1,AG34),AG34)</f>
        <v>10000</v>
      </c>
      <c r="AO37" s="187">
        <f>IF(AG35=AG37,IF(E37&gt;G37,AG35-0.1,AG35),AG35)</f>
        <v>10000</v>
      </c>
      <c r="AP37" s="187">
        <f>IF(AG36=AG37,IF(E35&gt;G35,AG36-0.1,AG36),AG36)</f>
        <v>10000</v>
      </c>
      <c r="AQ37" s="187"/>
      <c r="AR37" s="187">
        <f>AQ38</f>
        <v>30000</v>
      </c>
      <c r="AS37" s="90">
        <f>RANK(AR37,AR34:AR37,1)</f>
        <v>1</v>
      </c>
      <c r="AT37" s="60" t="str">
        <f t="shared" si="10"/>
        <v>Japan</v>
      </c>
      <c r="AU37" s="60">
        <f t="shared" si="10"/>
        <v>0</v>
      </c>
      <c r="AV37" s="60">
        <f t="shared" si="10"/>
        <v>0</v>
      </c>
      <c r="AW37" s="60">
        <f t="shared" si="10"/>
        <v>0</v>
      </c>
      <c r="AX37" s="60"/>
      <c r="AY37" s="60"/>
      <c r="AZ37" s="60"/>
      <c r="BA37" s="113">
        <v>4</v>
      </c>
      <c r="BB37" s="114" t="e">
        <f>VLOOKUP(4,AS34:AT37,2,FALSE)</f>
        <v>#N/A</v>
      </c>
      <c r="BC37" s="115"/>
      <c r="BD37" s="116" t="e">
        <f>VLOOKUP(4,AS34:AW37,3,FALSE)</f>
        <v>#N/A</v>
      </c>
      <c r="BE37" s="116" t="e">
        <f>VLOOKUP(4,AS34:AW37,4,FALSE)</f>
        <v>#N/A</v>
      </c>
      <c r="BF37" s="93" t="s">
        <v>12</v>
      </c>
      <c r="BG37" s="116" t="e">
        <f>VLOOKUP(4,AS34:AW37,5,FALSE)</f>
        <v>#N/A</v>
      </c>
      <c r="BH37" s="60"/>
      <c r="BI37" s="85"/>
      <c r="BJ37" s="85">
        <f>IF(E37&gt;G37,IF(Spielplan!E37&gt;Spielplan!G37,Punktemodus!$B$3,0),0)</f>
        <v>0</v>
      </c>
      <c r="BK37" s="85">
        <f>IF(E37=G37,IF(Spielplan!E37=Spielplan!G37,Punktemodus!$B$3,0),0)</f>
        <v>10</v>
      </c>
      <c r="BL37" s="85">
        <f>IF(E37&lt;G37,IF(Spielplan!E37&lt;Spielplan!G37,Punktemodus!$B$3,0),0)</f>
        <v>0</v>
      </c>
      <c r="BM37" s="85">
        <f>IF(E37=Spielplan!E37,IF(G37=Spielplan!G37,Punktemodus!$B$5,0),0)</f>
        <v>3</v>
      </c>
      <c r="BN37" s="85">
        <f>IF(E37=Spielplan!E37,Punktemodus!$B$7,0)</f>
        <v>1</v>
      </c>
      <c r="BO37" s="85">
        <f>IF(G37=Spielplan!G37,Punktemodus!$B$7,0)</f>
        <v>1</v>
      </c>
      <c r="BP37" s="137">
        <f>IF(Spielplan!E37="",0,SUM(BJ37:BO37))</f>
        <v>0</v>
      </c>
      <c r="BQ37" s="85"/>
      <c r="BR37" s="87"/>
      <c r="BS37" s="5" t="s">
        <v>127</v>
      </c>
      <c r="BT37" s="44" t="str">
        <f>IF(G61="","",BB57)</f>
        <v/>
      </c>
      <c r="BU37" s="46"/>
      <c r="BV37" s="104"/>
      <c r="BW37" s="60"/>
      <c r="BX37" s="104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</row>
    <row r="38" spans="1:101" ht="18.75" customHeight="1" thickBot="1" x14ac:dyDescent="0.3">
      <c r="A38" s="60"/>
      <c r="B38" s="60"/>
      <c r="C38" s="20" t="str">
        <f>C34</f>
        <v>Kolumbien</v>
      </c>
      <c r="D38" s="39"/>
      <c r="E38" s="104"/>
      <c r="F38" s="93"/>
      <c r="G38" s="104"/>
      <c r="H38" s="20" t="str">
        <f>H35</f>
        <v>Japan</v>
      </c>
      <c r="I38" s="39"/>
      <c r="J38" s="60"/>
      <c r="K38" s="60" t="s">
        <v>82</v>
      </c>
      <c r="L38" s="60">
        <f t="shared" si="8"/>
        <v>0</v>
      </c>
      <c r="M38" s="60">
        <f>IF($E38="",0,IF($E38&gt;$G38,3,IF($E38=G38,1,0)))</f>
        <v>0</v>
      </c>
      <c r="N38" s="60"/>
      <c r="O38" s="60"/>
      <c r="P38" s="60">
        <f>IF($G38="",0,IF($E38&gt;$G38,0,IF($E38=$G38,1,3)))</f>
        <v>0</v>
      </c>
      <c r="Q38" s="60">
        <f>E38</f>
        <v>0</v>
      </c>
      <c r="R38" s="60"/>
      <c r="S38" s="60"/>
      <c r="T38" s="60">
        <f>G38</f>
        <v>0</v>
      </c>
      <c r="U38" s="60">
        <f>G38</f>
        <v>0</v>
      </c>
      <c r="V38" s="60"/>
      <c r="W38" s="60"/>
      <c r="X38" s="60">
        <f>E38</f>
        <v>0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187">
        <f>SUM(AN34:AN37)</f>
        <v>30000</v>
      </c>
      <c r="AO38" s="187">
        <f>SUM(AO34:AO37)</f>
        <v>30000</v>
      </c>
      <c r="AP38" s="187">
        <f>SUM(AP34:AP37)</f>
        <v>30000</v>
      </c>
      <c r="AQ38" s="187">
        <f>SUM(AQ34:AQ37)</f>
        <v>30000</v>
      </c>
      <c r="AR38" s="187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85">
        <f>IF(E38&gt;G38,IF(Spielplan!E38&gt;Spielplan!G38,Punktemodus!$B$3,0),0)</f>
        <v>0</v>
      </c>
      <c r="BK38" s="85">
        <f>IF(E38=G38,IF(Spielplan!E38=Spielplan!G38,Punktemodus!$B$3,0),0)</f>
        <v>10</v>
      </c>
      <c r="BL38" s="85">
        <f>IF(E38&lt;G38,IF(Spielplan!E38&lt;Spielplan!G38,Punktemodus!$B$3,0),0)</f>
        <v>0</v>
      </c>
      <c r="BM38" s="85">
        <f>IF(E38=Spielplan!E38,IF(G38=Spielplan!G38,Punktemodus!$B$5,0),0)</f>
        <v>3</v>
      </c>
      <c r="BN38" s="85">
        <f>IF(E38=Spielplan!E38,Punktemodus!$B$7,0)</f>
        <v>1</v>
      </c>
      <c r="BO38" s="85">
        <f>IF(G38=Spielplan!G38,Punktemodus!$B$7,0)</f>
        <v>1</v>
      </c>
      <c r="BP38" s="137">
        <f>IF(Spielplan!E38="",0,SUM(BJ38:BO38))</f>
        <v>0</v>
      </c>
      <c r="BQ38" s="60"/>
      <c r="BR38" s="87"/>
      <c r="BS38" s="60"/>
      <c r="BT38" s="60"/>
      <c r="BU38" s="60"/>
      <c r="BV38" s="60"/>
      <c r="BW38" s="60"/>
      <c r="BX38" s="60"/>
      <c r="BY38" s="60"/>
      <c r="BZ38" s="47">
        <v>55</v>
      </c>
      <c r="CA38" s="44" t="str">
        <f>IF(BX36="",IF(BV36&gt;BV37,BT36,BT37),IF(BX36&gt;BX37,BT36,BT37))</f>
        <v/>
      </c>
      <c r="CB38" s="46"/>
      <c r="CC38" s="104"/>
      <c r="CD38" s="60"/>
      <c r="CE38" s="104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</row>
    <row r="39" spans="1:101" ht="18.75" customHeight="1" thickBot="1" x14ac:dyDescent="0.3">
      <c r="A39" s="60"/>
      <c r="B39" s="60"/>
      <c r="C39" s="14" t="str">
        <f>H34</f>
        <v>Griechenland</v>
      </c>
      <c r="D39" s="40"/>
      <c r="E39" s="104"/>
      <c r="F39" s="93"/>
      <c r="G39" s="104"/>
      <c r="H39" s="14" t="str">
        <f>C35</f>
        <v>Elfenbeinküste</v>
      </c>
      <c r="I39" s="40"/>
      <c r="J39" s="60"/>
      <c r="K39" s="60" t="s">
        <v>82</v>
      </c>
      <c r="L39" s="60">
        <f t="shared" si="8"/>
        <v>0</v>
      </c>
      <c r="M39" s="60"/>
      <c r="N39" s="60">
        <f>IF($E39="",0,IF($E39&gt;$G39,3,IF($E39=$G39,1,0)))</f>
        <v>0</v>
      </c>
      <c r="O39" s="60">
        <f>IF($G39="",0,IF($E39&gt;$G39,0,IF($E39=$G39,1,3)))</f>
        <v>0</v>
      </c>
      <c r="P39" s="60"/>
      <c r="Q39" s="60"/>
      <c r="R39" s="60">
        <f>E39</f>
        <v>0</v>
      </c>
      <c r="S39" s="60">
        <f>G39</f>
        <v>0</v>
      </c>
      <c r="T39" s="60"/>
      <c r="U39" s="60"/>
      <c r="V39" s="60">
        <f>G39</f>
        <v>0</v>
      </c>
      <c r="W39" s="60">
        <f>E39</f>
        <v>0</v>
      </c>
      <c r="X39" s="60"/>
      <c r="Y39" s="60"/>
      <c r="Z39" s="60" t="s">
        <v>30</v>
      </c>
      <c r="AA39" s="60"/>
      <c r="AB39" s="60"/>
      <c r="AC39" s="60"/>
      <c r="AD39" s="60"/>
      <c r="AE39" s="60"/>
      <c r="AF39" s="60"/>
      <c r="AG39" s="60" t="b">
        <f>OR(AG34=AG35,AG34=AG36,AG34=AG37,AG35=AG36,AG35=AG37,AG36=AG37)</f>
        <v>1</v>
      </c>
      <c r="AH39" s="60"/>
      <c r="AI39" s="60"/>
      <c r="AJ39" s="60"/>
      <c r="AK39" s="60"/>
      <c r="AL39" s="60"/>
      <c r="AM39" s="60"/>
      <c r="AN39" s="60"/>
      <c r="AO39" s="60" t="s">
        <v>34</v>
      </c>
      <c r="AP39" s="60"/>
      <c r="AQ39" s="60"/>
      <c r="AR39" s="60" t="b">
        <f>OR(AR34=AR35,AR34=AR36,AR34=AR37,AR35=AR36,AR35=AR37,AR36=AR37)</f>
        <v>1</v>
      </c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85">
        <f>IF(E39&gt;G39,IF(Spielplan!E39&gt;Spielplan!G39,Punktemodus!$B$3,0),0)</f>
        <v>0</v>
      </c>
      <c r="BK39" s="85">
        <f>IF(E39=G39,IF(Spielplan!E39=Spielplan!G39,Punktemodus!$B$3,0),0)</f>
        <v>10</v>
      </c>
      <c r="BL39" s="85">
        <f>IF(E39&lt;G39,IF(Spielplan!E39&lt;Spielplan!G39,Punktemodus!$B$3,0),0)</f>
        <v>0</v>
      </c>
      <c r="BM39" s="85">
        <f>IF(E39=Spielplan!E39,IF(G39=Spielplan!G39,Punktemodus!$B$5,0),0)</f>
        <v>3</v>
      </c>
      <c r="BN39" s="85">
        <f>IF(E39=Spielplan!E39,Punktemodus!$B$7,0)</f>
        <v>1</v>
      </c>
      <c r="BO39" s="85">
        <f>IF(G39=Spielplan!G39,Punktemodus!$B$7,0)</f>
        <v>1</v>
      </c>
      <c r="BP39" s="137">
        <f>IF(Spielplan!E39="",0,SUM(BJ39:BO39))</f>
        <v>0</v>
      </c>
      <c r="BQ39" s="60"/>
      <c r="BR39" s="87"/>
      <c r="BS39" s="60"/>
      <c r="BT39" s="60"/>
      <c r="BU39" s="60"/>
      <c r="BV39" s="60"/>
      <c r="BW39" s="60"/>
      <c r="BX39" s="60"/>
      <c r="BY39" s="60"/>
      <c r="BZ39" s="47">
        <v>56</v>
      </c>
      <c r="CA39" s="44" t="str">
        <f>IF(BX40="",IF(BV40&gt;BV41,BT40,BT41),IF(BX40&gt;BX41,BT40,BT41))</f>
        <v/>
      </c>
      <c r="CB39" s="46"/>
      <c r="CC39" s="104"/>
      <c r="CD39" s="60"/>
      <c r="CE39" s="104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</row>
    <row r="40" spans="1:101" ht="18.75" customHeight="1" thickBot="1" x14ac:dyDescent="0.25">
      <c r="A40" s="60"/>
      <c r="B40" s="60"/>
      <c r="C40" s="136" t="str">
        <f>IF(G39="","",IF(AR39=TRUE,"Achtung: Fehler in Tabelle!",""))</f>
        <v/>
      </c>
      <c r="D40" s="60"/>
      <c r="E40" s="85"/>
      <c r="F40" s="60"/>
      <c r="G40" s="85"/>
      <c r="H40" s="60"/>
      <c r="I40" s="60"/>
      <c r="J40" s="60"/>
      <c r="K40" s="60"/>
      <c r="L40" s="60"/>
      <c r="M40" s="60">
        <f t="shared" ref="M40:X40" si="11">SUM(M34:M39)</f>
        <v>0</v>
      </c>
      <c r="N40" s="60">
        <f t="shared" si="11"/>
        <v>0</v>
      </c>
      <c r="O40" s="60">
        <f t="shared" si="11"/>
        <v>0</v>
      </c>
      <c r="P40" s="60">
        <f t="shared" si="11"/>
        <v>0</v>
      </c>
      <c r="Q40" s="60">
        <f t="shared" si="11"/>
        <v>0</v>
      </c>
      <c r="R40" s="60">
        <f t="shared" si="11"/>
        <v>0</v>
      </c>
      <c r="S40" s="60">
        <f t="shared" si="11"/>
        <v>0</v>
      </c>
      <c r="T40" s="60">
        <f t="shared" si="11"/>
        <v>0</v>
      </c>
      <c r="U40" s="60">
        <f t="shared" si="11"/>
        <v>0</v>
      </c>
      <c r="V40" s="60">
        <f t="shared" si="11"/>
        <v>0</v>
      </c>
      <c r="W40" s="60">
        <f t="shared" si="11"/>
        <v>0</v>
      </c>
      <c r="X40" s="60">
        <f t="shared" si="11"/>
        <v>0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160">
        <f>SUM(BP34:BP39)</f>
        <v>0</v>
      </c>
      <c r="BQ40" s="60"/>
      <c r="BR40" s="87"/>
      <c r="BS40" s="55" t="s">
        <v>128</v>
      </c>
      <c r="BT40" s="44" t="str">
        <f>IF(G94="","",BB89)</f>
        <v/>
      </c>
      <c r="BU40" s="46"/>
      <c r="BV40" s="104"/>
      <c r="BW40" s="60"/>
      <c r="BX40" s="104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</row>
    <row r="41" spans="1:101" ht="18.75" customHeight="1" thickBot="1" x14ac:dyDescent="0.25">
      <c r="A41" s="60"/>
      <c r="B41" s="60"/>
      <c r="C41" s="60"/>
      <c r="D41" s="60"/>
      <c r="E41" s="85"/>
      <c r="F41" s="60"/>
      <c r="G41" s="85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138"/>
      <c r="BQ41" s="60"/>
      <c r="BR41" s="87"/>
      <c r="BS41" s="25" t="s">
        <v>129</v>
      </c>
      <c r="BT41" s="44" t="str">
        <f>IF(G83="","",BB79)</f>
        <v/>
      </c>
      <c r="BU41" s="46"/>
      <c r="BV41" s="104"/>
      <c r="BW41" s="60"/>
      <c r="BX41" s="104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</row>
    <row r="42" spans="1:101" ht="18.75" customHeight="1" thickBot="1" x14ac:dyDescent="0.3">
      <c r="A42" s="60"/>
      <c r="B42" s="60"/>
      <c r="C42" s="89"/>
      <c r="D42" s="60"/>
      <c r="E42" s="85"/>
      <c r="F42" s="60"/>
      <c r="G42" s="85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89"/>
      <c r="BC42" s="60"/>
      <c r="BD42" s="90"/>
      <c r="BE42" s="60"/>
      <c r="BF42" s="61"/>
      <c r="BG42" s="60"/>
      <c r="BH42" s="60"/>
      <c r="BI42" s="60"/>
      <c r="BJ42" s="60"/>
      <c r="BK42" s="60"/>
      <c r="BL42" s="60"/>
      <c r="BM42" s="60"/>
      <c r="BN42" s="60"/>
      <c r="BO42" s="60"/>
      <c r="BP42" s="138"/>
      <c r="BQ42" s="60"/>
      <c r="BR42" s="87"/>
      <c r="BS42" s="94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</row>
    <row r="43" spans="1:101" ht="18.75" customHeight="1" thickBot="1" x14ac:dyDescent="0.3">
      <c r="A43" s="60"/>
      <c r="B43" s="60"/>
      <c r="C43" s="88" t="s">
        <v>74</v>
      </c>
      <c r="D43" s="60"/>
      <c r="E43" s="85"/>
      <c r="F43" s="60"/>
      <c r="G43" s="85"/>
      <c r="H43" s="60"/>
      <c r="I43" s="60"/>
      <c r="J43" s="60"/>
      <c r="K43" s="60"/>
      <c r="L43" s="60"/>
      <c r="M43" s="60" t="s">
        <v>4</v>
      </c>
      <c r="N43" s="60"/>
      <c r="O43" s="60"/>
      <c r="P43" s="60"/>
      <c r="Q43" s="60" t="s">
        <v>6</v>
      </c>
      <c r="R43" s="60"/>
      <c r="S43" s="60"/>
      <c r="T43" s="60"/>
      <c r="U43" s="60" t="s">
        <v>7</v>
      </c>
      <c r="V43" s="60"/>
      <c r="W43" s="60"/>
      <c r="X43" s="60"/>
      <c r="Y43" s="60"/>
      <c r="Z43" s="60" t="s">
        <v>4</v>
      </c>
      <c r="AA43" s="60" t="s">
        <v>5</v>
      </c>
      <c r="AB43" s="60"/>
      <c r="AC43" s="60"/>
      <c r="AD43" s="60" t="s">
        <v>9</v>
      </c>
      <c r="AE43" s="60"/>
      <c r="AF43" s="60"/>
      <c r="AG43" s="60"/>
      <c r="AH43" s="60" t="s">
        <v>32</v>
      </c>
      <c r="AI43" s="60"/>
      <c r="AJ43" s="60"/>
      <c r="AK43" s="60"/>
      <c r="AL43" s="60"/>
      <c r="AM43" s="60"/>
      <c r="AN43" s="60" t="s">
        <v>35</v>
      </c>
      <c r="AO43" s="60"/>
      <c r="AP43" s="60"/>
      <c r="AQ43" s="60"/>
      <c r="AR43" s="60"/>
      <c r="AS43" s="60" t="s">
        <v>33</v>
      </c>
      <c r="AT43" s="60"/>
      <c r="AU43" s="60"/>
      <c r="AV43" s="60"/>
      <c r="AW43" s="60"/>
      <c r="AX43" s="60"/>
      <c r="AY43" s="60"/>
      <c r="AZ43" s="60"/>
      <c r="BA43" s="60"/>
      <c r="BB43" s="89" t="s">
        <v>10</v>
      </c>
      <c r="BC43" s="60"/>
      <c r="BD43" s="90" t="s">
        <v>4</v>
      </c>
      <c r="BE43" s="60"/>
      <c r="BF43" s="61" t="s">
        <v>5</v>
      </c>
      <c r="BG43" s="60"/>
      <c r="BH43" s="60"/>
      <c r="BI43" s="85"/>
      <c r="BJ43" s="60"/>
      <c r="BK43" s="60"/>
      <c r="BL43" s="60"/>
      <c r="BM43" s="60"/>
      <c r="BN43" s="60"/>
      <c r="BO43" s="60"/>
      <c r="BP43" s="138"/>
      <c r="BQ43" s="85"/>
      <c r="BR43" s="139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</row>
    <row r="44" spans="1:101" ht="18.75" customHeight="1" thickBot="1" x14ac:dyDescent="0.25">
      <c r="A44" s="60"/>
      <c r="B44" s="60"/>
      <c r="C44" s="60"/>
      <c r="D44" s="60"/>
      <c r="E44" s="85"/>
      <c r="F44" s="60"/>
      <c r="G44" s="85"/>
      <c r="H44" s="60"/>
      <c r="I44" s="60"/>
      <c r="J44" s="60"/>
      <c r="K44" s="60"/>
      <c r="L44" s="60"/>
      <c r="M44" s="60" t="s">
        <v>0</v>
      </c>
      <c r="N44" s="60" t="s">
        <v>1</v>
      </c>
      <c r="O44" s="60" t="s">
        <v>2</v>
      </c>
      <c r="P44" s="60" t="s">
        <v>3</v>
      </c>
      <c r="Q44" s="60" t="s">
        <v>0</v>
      </c>
      <c r="R44" s="60" t="s">
        <v>1</v>
      </c>
      <c r="S44" s="60" t="s">
        <v>2</v>
      </c>
      <c r="T44" s="60" t="s">
        <v>3</v>
      </c>
      <c r="U44" s="60" t="s">
        <v>0</v>
      </c>
      <c r="V44" s="60" t="s">
        <v>1</v>
      </c>
      <c r="W44" s="60" t="s">
        <v>2</v>
      </c>
      <c r="X44" s="60" t="s">
        <v>3</v>
      </c>
      <c r="Y44" s="60"/>
      <c r="Z44" s="60" t="s">
        <v>8</v>
      </c>
      <c r="AA44" s="60"/>
      <c r="AB44" s="60"/>
      <c r="AC44" s="60"/>
      <c r="AD44" s="60"/>
      <c r="AE44" s="60"/>
      <c r="AF44" s="60"/>
      <c r="AG44" s="60"/>
      <c r="AH44" s="60" t="s">
        <v>31</v>
      </c>
      <c r="AI44" s="60"/>
      <c r="AJ44" s="60"/>
      <c r="AK44" s="60"/>
      <c r="AL44" s="60"/>
      <c r="AM44" s="60"/>
      <c r="AN44" s="60" t="str">
        <f>AI45</f>
        <v>Uruguay</v>
      </c>
      <c r="AO44" s="60" t="str">
        <f>AI46</f>
        <v>Costa Rica</v>
      </c>
      <c r="AP44" s="60" t="str">
        <f>AI47</f>
        <v>England</v>
      </c>
      <c r="AQ44" s="60" t="str">
        <f>AI48</f>
        <v>Italien</v>
      </c>
      <c r="AR44" s="60"/>
      <c r="AS44" s="60" t="s">
        <v>31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85"/>
      <c r="BJ44" s="85"/>
      <c r="BK44" s="85"/>
      <c r="BL44" s="85"/>
      <c r="BM44" s="85"/>
      <c r="BN44" s="85"/>
      <c r="BO44" s="85"/>
      <c r="BP44" s="137"/>
      <c r="BQ44" s="85"/>
      <c r="BR44" s="141"/>
      <c r="BS44" s="359" t="s">
        <v>165</v>
      </c>
      <c r="BT44" s="360"/>
      <c r="BU44" s="361"/>
      <c r="BV44" s="362"/>
      <c r="BW44" s="156"/>
      <c r="BX44" s="351" t="s">
        <v>152</v>
      </c>
      <c r="BY44" s="351" t="s">
        <v>153</v>
      </c>
      <c r="BZ44" s="352"/>
      <c r="CA44" s="156"/>
      <c r="CB44" s="155"/>
      <c r="CC44" s="155"/>
      <c r="CD44" s="155"/>
      <c r="CE44" s="351" t="s">
        <v>155</v>
      </c>
      <c r="CF44" s="351" t="s">
        <v>156</v>
      </c>
      <c r="CG44" s="155"/>
      <c r="CH44" s="155"/>
      <c r="CI44" s="155"/>
      <c r="CJ44" s="351" t="s">
        <v>158</v>
      </c>
      <c r="CK44" s="155"/>
      <c r="CL44" s="155"/>
      <c r="CM44" s="155"/>
      <c r="CN44" s="155"/>
      <c r="CO44" s="351" t="s">
        <v>159</v>
      </c>
      <c r="CP44" s="155"/>
      <c r="CQ44" s="155"/>
      <c r="CR44" s="155"/>
      <c r="CS44" s="351" t="s">
        <v>146</v>
      </c>
      <c r="CT44" s="155"/>
      <c r="CU44" s="134"/>
      <c r="CV44" s="134"/>
      <c r="CW44" s="134"/>
    </row>
    <row r="45" spans="1:101" ht="18.75" customHeight="1" thickBot="1" x14ac:dyDescent="0.3">
      <c r="A45" s="60"/>
      <c r="B45" s="60"/>
      <c r="C45" s="75" t="str">
        <f>Spielplan!$C$45</f>
        <v>Uruguay</v>
      </c>
      <c r="D45" s="76"/>
      <c r="E45" s="104"/>
      <c r="F45" s="93"/>
      <c r="G45" s="104"/>
      <c r="H45" s="75" t="str">
        <f>Spielplan!$H$45</f>
        <v>Costa Rica</v>
      </c>
      <c r="I45" s="76"/>
      <c r="J45" s="60"/>
      <c r="K45" s="60" t="s">
        <v>85</v>
      </c>
      <c r="L45" s="60">
        <f t="shared" ref="L45:L50" si="12">IF(E45-G45&gt;0,1,IF(G45=E45,0,-1))</f>
        <v>0</v>
      </c>
      <c r="M45" s="60">
        <f>IF($E45="",0,IF($E45&gt;$G45,3,IF($E45=G45,1,0)))</f>
        <v>0</v>
      </c>
      <c r="N45" s="60">
        <f>IF($G45="",0,IF($E45&gt;$G45,0,IF($E45=G45,1,3)))</f>
        <v>0</v>
      </c>
      <c r="O45" s="60"/>
      <c r="P45" s="60"/>
      <c r="Q45" s="60">
        <f>E45</f>
        <v>0</v>
      </c>
      <c r="R45" s="60">
        <f>G45</f>
        <v>0</v>
      </c>
      <c r="S45" s="60"/>
      <c r="T45" s="60"/>
      <c r="U45" s="60">
        <f>G45</f>
        <v>0</v>
      </c>
      <c r="V45" s="60">
        <f>E45</f>
        <v>0</v>
      </c>
      <c r="W45" s="60"/>
      <c r="X45" s="60"/>
      <c r="Y45" s="60"/>
      <c r="Z45" s="60">
        <f>M51</f>
        <v>0</v>
      </c>
      <c r="AA45" s="60">
        <f>Q51</f>
        <v>0</v>
      </c>
      <c r="AB45" s="60">
        <f>U51</f>
        <v>0</v>
      </c>
      <c r="AC45" s="60">
        <f>AA45-AB45</f>
        <v>0</v>
      </c>
      <c r="AD45" s="60">
        <f>IF(Z45&gt;Z46,-1,0)</f>
        <v>0</v>
      </c>
      <c r="AE45" s="60">
        <f>IF(Z45&gt;Z47,-1,0)</f>
        <v>0</v>
      </c>
      <c r="AF45" s="60">
        <f>IF(Z45&gt;Z48,-1,0)</f>
        <v>0</v>
      </c>
      <c r="AG45" s="60">
        <f>10000-(AJ45*1000+AM45*100+AK45*10)</f>
        <v>10000</v>
      </c>
      <c r="AH45" s="90">
        <f>RANK(AG45,AG45:AG48,1)</f>
        <v>1</v>
      </c>
      <c r="AI45" s="60" t="str">
        <f>C45</f>
        <v>Uruguay</v>
      </c>
      <c r="AJ45" s="60">
        <f t="shared" ref="AJ45:AL48" si="13">Z45</f>
        <v>0</v>
      </c>
      <c r="AK45" s="60">
        <f t="shared" si="13"/>
        <v>0</v>
      </c>
      <c r="AL45" s="60">
        <f t="shared" si="13"/>
        <v>0</v>
      </c>
      <c r="AM45" s="60">
        <f>AK45-AL45</f>
        <v>0</v>
      </c>
      <c r="AN45" s="187"/>
      <c r="AO45" s="187">
        <f>IF(AG46=AG45,IF(G45&gt;E45,AG46-0.1,AG46),AG46)</f>
        <v>10000</v>
      </c>
      <c r="AP45" s="187">
        <f>IF(AG47=AG45,IF(G47&gt;E47,AG47-0.1,AG47),AG47)</f>
        <v>10000</v>
      </c>
      <c r="AQ45" s="187">
        <f>IF(AG48=AG45,IF(G49&gt;E49,AG48-0.1,AG48),AG48)</f>
        <v>10000</v>
      </c>
      <c r="AR45" s="187">
        <f>AN49</f>
        <v>30000</v>
      </c>
      <c r="AS45" s="90">
        <f>RANK(AR45,AR45:AR48,1)</f>
        <v>1</v>
      </c>
      <c r="AT45" s="60" t="str">
        <f t="shared" ref="AT45:AW48" si="14">AI45</f>
        <v>Uruguay</v>
      </c>
      <c r="AU45" s="60">
        <f t="shared" si="14"/>
        <v>0</v>
      </c>
      <c r="AV45" s="60">
        <f t="shared" si="14"/>
        <v>0</v>
      </c>
      <c r="AW45" s="60">
        <f t="shared" si="14"/>
        <v>0</v>
      </c>
      <c r="AX45" s="60"/>
      <c r="AY45" s="60"/>
      <c r="AZ45" s="60"/>
      <c r="BA45" s="77">
        <v>1</v>
      </c>
      <c r="BB45" s="75" t="str">
        <f>VLOOKUP(1,AS45:AT48,2,FALSE)</f>
        <v>Uruguay</v>
      </c>
      <c r="BC45" s="76"/>
      <c r="BD45" s="78">
        <f>VLOOKUP(1,AS45:AW48,3,FALSE)</f>
        <v>0</v>
      </c>
      <c r="BE45" s="79">
        <f>VLOOKUP(1,AS45:AW48,4,FALSE)</f>
        <v>0</v>
      </c>
      <c r="BF45" s="93" t="s">
        <v>12</v>
      </c>
      <c r="BG45" s="79">
        <f>VLOOKUP(1,AS45:AW48,5,FALSE)</f>
        <v>0</v>
      </c>
      <c r="BH45" s="80" t="s">
        <v>24</v>
      </c>
      <c r="BI45" s="85"/>
      <c r="BJ45" s="85">
        <f>IF(E45&gt;G45,IF(Spielplan!E45&gt;Spielplan!G45,Punktemodus!$B$3,0),0)</f>
        <v>0</v>
      </c>
      <c r="BK45" s="85">
        <f>IF(E45=G45,IF(Spielplan!E45=Spielplan!G45,Punktemodus!$B$3,0),0)</f>
        <v>10</v>
      </c>
      <c r="BL45" s="85">
        <f>IF(E45&lt;G45,IF(Spielplan!E45&lt;Spielplan!G45,Punktemodus!$B$3,0),0)</f>
        <v>0</v>
      </c>
      <c r="BM45" s="85">
        <f>IF(E45=Spielplan!E45,IF(G45=Spielplan!G45,Punktemodus!$B$5,0),0)</f>
        <v>3</v>
      </c>
      <c r="BN45" s="85">
        <f>IF(E45=Spielplan!E45,Punktemodus!$B$7,0)</f>
        <v>1</v>
      </c>
      <c r="BO45" s="85">
        <f>IF(G45=Spielplan!G45,Punktemodus!$B$7,0)</f>
        <v>1</v>
      </c>
      <c r="BP45" s="137">
        <f>IF(Spielplan!E45="",0,SUM(BJ45:BO45))</f>
        <v>0</v>
      </c>
      <c r="BQ45" s="85"/>
      <c r="BR45" s="141"/>
      <c r="BS45" s="363"/>
      <c r="BT45" s="364"/>
      <c r="BU45" s="365"/>
      <c r="BV45" s="366"/>
      <c r="BW45" s="156"/>
      <c r="BX45" s="351"/>
      <c r="BY45" s="351"/>
      <c r="BZ45" s="352"/>
      <c r="CA45" s="156"/>
      <c r="CB45" s="155"/>
      <c r="CC45" s="155"/>
      <c r="CD45" s="155"/>
      <c r="CE45" s="351"/>
      <c r="CF45" s="351"/>
      <c r="CG45" s="155"/>
      <c r="CH45" s="155"/>
      <c r="CI45" s="155"/>
      <c r="CJ45" s="351"/>
      <c r="CK45" s="155"/>
      <c r="CL45" s="155"/>
      <c r="CM45" s="155"/>
      <c r="CN45" s="155"/>
      <c r="CO45" s="351"/>
      <c r="CP45" s="155"/>
      <c r="CQ45" s="155"/>
      <c r="CR45" s="155"/>
      <c r="CS45" s="351"/>
      <c r="CT45" s="155"/>
      <c r="CU45" s="134"/>
      <c r="CV45" s="134"/>
      <c r="CW45" s="134"/>
    </row>
    <row r="46" spans="1:101" ht="18.75" customHeight="1" thickBot="1" x14ac:dyDescent="0.3">
      <c r="A46" s="60"/>
      <c r="B46" s="60"/>
      <c r="C46" s="48" t="str">
        <f>Spielplan!$C$46</f>
        <v>England</v>
      </c>
      <c r="D46" s="49"/>
      <c r="E46" s="104"/>
      <c r="F46" s="93"/>
      <c r="G46" s="104"/>
      <c r="H46" s="48" t="str">
        <f>Spielplan!$H$46</f>
        <v>Italien</v>
      </c>
      <c r="I46" s="49"/>
      <c r="J46" s="60"/>
      <c r="K46" s="60" t="s">
        <v>86</v>
      </c>
      <c r="L46" s="60">
        <f t="shared" si="12"/>
        <v>0</v>
      </c>
      <c r="M46" s="60"/>
      <c r="N46" s="60"/>
      <c r="O46" s="60">
        <f>IF($E46="",0,IF($E46&gt;$G46,3,IF($E46=$G46,1,0)))</f>
        <v>0</v>
      </c>
      <c r="P46" s="60">
        <f>IF($G46="",0,IF($E46&gt;$G46,0,IF($E46=$G46,1,3)))</f>
        <v>0</v>
      </c>
      <c r="Q46" s="60"/>
      <c r="R46" s="60"/>
      <c r="S46" s="60">
        <f>E46</f>
        <v>0</v>
      </c>
      <c r="T46" s="60">
        <f>G46</f>
        <v>0</v>
      </c>
      <c r="U46" s="60"/>
      <c r="V46" s="60"/>
      <c r="W46" s="60">
        <f>G46</f>
        <v>0</v>
      </c>
      <c r="X46" s="60">
        <f>E46</f>
        <v>0</v>
      </c>
      <c r="Y46" s="60"/>
      <c r="Z46" s="60">
        <f>N51</f>
        <v>0</v>
      </c>
      <c r="AA46" s="60">
        <f>R51</f>
        <v>0</v>
      </c>
      <c r="AB46" s="60">
        <f>V51</f>
        <v>0</v>
      </c>
      <c r="AC46" s="60">
        <f>AA46-AB46</f>
        <v>0</v>
      </c>
      <c r="AD46" s="60">
        <f>IF(Z46&gt;Z45,-1,0)</f>
        <v>0</v>
      </c>
      <c r="AE46" s="60">
        <f>IF(Z46&gt;Z47,-1,0)</f>
        <v>0</v>
      </c>
      <c r="AF46" s="60">
        <f>IF(Z46&gt;Z48,-1,0)</f>
        <v>0</v>
      </c>
      <c r="AG46" s="60">
        <f>10000-(AJ46*1000+AM46*100+AK46*10)</f>
        <v>10000</v>
      </c>
      <c r="AH46" s="90">
        <f>RANK(AG46,AG45:AG48,1)</f>
        <v>1</v>
      </c>
      <c r="AI46" s="60" t="str">
        <f>H45</f>
        <v>Costa Rica</v>
      </c>
      <c r="AJ46" s="60">
        <f t="shared" si="13"/>
        <v>0</v>
      </c>
      <c r="AK46" s="60">
        <f t="shared" si="13"/>
        <v>0</v>
      </c>
      <c r="AL46" s="60">
        <f t="shared" si="13"/>
        <v>0</v>
      </c>
      <c r="AM46" s="60">
        <f>AK46-AL46</f>
        <v>0</v>
      </c>
      <c r="AN46" s="187">
        <f>IF(AG45=AG46,IF(E45&gt;G45,AG45-0.1,AG45),AG45)</f>
        <v>10000</v>
      </c>
      <c r="AO46" s="187"/>
      <c r="AP46" s="187">
        <f>IF(AG47=AG46,IF(G50&gt;E50,AG47-0.1,AG47),AG47)</f>
        <v>10000</v>
      </c>
      <c r="AQ46" s="187">
        <f>IF(AG48=AG46,IF(G48&gt;E48,AG48-0.1,AG48),AG48)</f>
        <v>10000</v>
      </c>
      <c r="AR46" s="187">
        <f>AO49</f>
        <v>30000</v>
      </c>
      <c r="AS46" s="90">
        <f>RANK(AR46,AR45:AR48,1)</f>
        <v>1</v>
      </c>
      <c r="AT46" s="60" t="str">
        <f t="shared" si="14"/>
        <v>Costa Rica</v>
      </c>
      <c r="AU46" s="60">
        <f t="shared" si="14"/>
        <v>0</v>
      </c>
      <c r="AV46" s="60">
        <f t="shared" si="14"/>
        <v>0</v>
      </c>
      <c r="AW46" s="60">
        <f t="shared" si="14"/>
        <v>0</v>
      </c>
      <c r="AX46" s="60"/>
      <c r="AY46" s="60"/>
      <c r="AZ46" s="60"/>
      <c r="BA46" s="50">
        <v>2</v>
      </c>
      <c r="BB46" s="48" t="e">
        <f>VLOOKUP(2,AS45:AT48,2,FALSE)</f>
        <v>#N/A</v>
      </c>
      <c r="BC46" s="49"/>
      <c r="BD46" s="51" t="e">
        <f>VLOOKUP(2,AS45:AW48,3,FALSE)</f>
        <v>#N/A</v>
      </c>
      <c r="BE46" s="52" t="e">
        <f>VLOOKUP(2,AS45:AW48,4,FALSE)</f>
        <v>#N/A</v>
      </c>
      <c r="BF46" s="93" t="s">
        <v>12</v>
      </c>
      <c r="BG46" s="52" t="e">
        <f>VLOOKUP(2,AS45:AW48,5,FALSE)</f>
        <v>#N/A</v>
      </c>
      <c r="BH46" s="81" t="s">
        <v>25</v>
      </c>
      <c r="BI46" s="85"/>
      <c r="BJ46" s="85">
        <f>IF(E46&gt;G46,IF(Spielplan!E46&gt;Spielplan!G46,Punktemodus!$B$3,0),0)</f>
        <v>0</v>
      </c>
      <c r="BK46" s="85">
        <f>IF(E46=G46,IF(Spielplan!E46=Spielplan!G46,Punktemodus!$B$3,0),0)</f>
        <v>10</v>
      </c>
      <c r="BL46" s="85">
        <f>IF(E46&lt;G46,IF(Spielplan!E46&lt;Spielplan!G46,Punktemodus!$B$3,0),0)</f>
        <v>0</v>
      </c>
      <c r="BM46" s="85">
        <f>IF(E46=Spielplan!E46,IF(G46=Spielplan!G46,Punktemodus!$B$5,0),0)</f>
        <v>3</v>
      </c>
      <c r="BN46" s="85">
        <f>IF(E46=Spielplan!E46,Punktemodus!$B$7,0)</f>
        <v>1</v>
      </c>
      <c r="BO46" s="85">
        <f>IF(G46=Spielplan!G46,Punktemodus!$B$7,0)</f>
        <v>1</v>
      </c>
      <c r="BP46" s="137">
        <f>IF(Spielplan!E46="",0,SUM(BJ46:BO46))</f>
        <v>0</v>
      </c>
      <c r="BQ46" s="85"/>
      <c r="BR46" s="141"/>
      <c r="BS46" s="142"/>
      <c r="BT46" s="155"/>
      <c r="BU46" s="154" t="s">
        <v>120</v>
      </c>
      <c r="BV46" s="155"/>
      <c r="BW46" s="155"/>
      <c r="BX46" s="351"/>
      <c r="BY46" s="351"/>
      <c r="BZ46" s="352"/>
      <c r="CA46" s="155"/>
      <c r="CB46" s="155"/>
      <c r="CC46" s="155"/>
      <c r="CD46" s="155"/>
      <c r="CE46" s="351"/>
      <c r="CF46" s="351"/>
      <c r="CG46" s="155"/>
      <c r="CH46" s="155"/>
      <c r="CI46" s="155"/>
      <c r="CJ46" s="351"/>
      <c r="CK46" s="155"/>
      <c r="CL46" s="155"/>
      <c r="CM46" s="155"/>
      <c r="CN46" s="155"/>
      <c r="CO46" s="351"/>
      <c r="CP46" s="155"/>
      <c r="CQ46" s="155"/>
      <c r="CR46" s="155"/>
      <c r="CS46" s="351"/>
      <c r="CT46" s="155"/>
      <c r="CU46" s="134"/>
      <c r="CV46" s="134"/>
      <c r="CW46" s="134"/>
    </row>
    <row r="47" spans="1:101" ht="18.75" customHeight="1" thickBot="1" x14ac:dyDescent="0.3">
      <c r="A47" s="60"/>
      <c r="B47" s="60"/>
      <c r="C47" s="75" t="str">
        <f>C45</f>
        <v>Uruguay</v>
      </c>
      <c r="D47" s="76"/>
      <c r="E47" s="104"/>
      <c r="F47" s="93"/>
      <c r="G47" s="104"/>
      <c r="H47" s="75" t="str">
        <f>C46</f>
        <v>England</v>
      </c>
      <c r="I47" s="76"/>
      <c r="J47" s="60"/>
      <c r="K47" s="60" t="s">
        <v>87</v>
      </c>
      <c r="L47" s="60">
        <f t="shared" si="12"/>
        <v>0</v>
      </c>
      <c r="M47" s="60">
        <f>IF($E47="",0,IF($E47&gt;$G47,3,IF($E47=G47,1,0)))</f>
        <v>0</v>
      </c>
      <c r="N47" s="60"/>
      <c r="O47" s="60">
        <f>IF($G47="",0,IF($E47&gt;$G47,0,IF($E47=$G47,1,3)))</f>
        <v>0</v>
      </c>
      <c r="P47" s="60"/>
      <c r="Q47" s="60">
        <f>E47</f>
        <v>0</v>
      </c>
      <c r="R47" s="60"/>
      <c r="S47" s="60">
        <f>G47</f>
        <v>0</v>
      </c>
      <c r="T47" s="60"/>
      <c r="U47" s="60">
        <f>G47</f>
        <v>0</v>
      </c>
      <c r="V47" s="60"/>
      <c r="W47" s="60">
        <f>E47</f>
        <v>0</v>
      </c>
      <c r="X47" s="60"/>
      <c r="Y47" s="60"/>
      <c r="Z47" s="60">
        <f>O51</f>
        <v>0</v>
      </c>
      <c r="AA47" s="60">
        <f>S51</f>
        <v>0</v>
      </c>
      <c r="AB47" s="60">
        <f>W51</f>
        <v>0</v>
      </c>
      <c r="AC47" s="60">
        <f>AA47-AB47</f>
        <v>0</v>
      </c>
      <c r="AD47" s="60">
        <f>IF(Z47&gt;Z45,-1,0)</f>
        <v>0</v>
      </c>
      <c r="AE47" s="60">
        <f>IF(Z47&gt;Z46,-1,0)</f>
        <v>0</v>
      </c>
      <c r="AF47" s="60">
        <f>IF(Z47&gt;Z48,-1,0)</f>
        <v>0</v>
      </c>
      <c r="AG47" s="60">
        <f>10000-(AJ47*1000+AM47*100+AK47*10)</f>
        <v>10000</v>
      </c>
      <c r="AH47" s="90">
        <f>RANK(AG47,AG45:AG48,1)</f>
        <v>1</v>
      </c>
      <c r="AI47" s="60" t="str">
        <f>C46</f>
        <v>England</v>
      </c>
      <c r="AJ47" s="60">
        <f t="shared" si="13"/>
        <v>0</v>
      </c>
      <c r="AK47" s="60">
        <f t="shared" si="13"/>
        <v>0</v>
      </c>
      <c r="AL47" s="60">
        <f t="shared" si="13"/>
        <v>0</v>
      </c>
      <c r="AM47" s="60">
        <f>AK47-AL47</f>
        <v>0</v>
      </c>
      <c r="AN47" s="187">
        <f>IF(AG45=AG47,IF(E47&gt;G47,AG45-0.1,AG45),AG45)</f>
        <v>10000</v>
      </c>
      <c r="AO47" s="187">
        <f>IF(AG46=AG47,IF(E50&gt;G50,AG46-0.1,AG46),AG46)</f>
        <v>10000</v>
      </c>
      <c r="AP47" s="187"/>
      <c r="AQ47" s="187">
        <f>IF(AG48=AG47,IF(G46&gt;E46,AG48-0.1,AG48),AG48)</f>
        <v>10000</v>
      </c>
      <c r="AR47" s="187">
        <f>AP49</f>
        <v>30000</v>
      </c>
      <c r="AS47" s="90">
        <f>RANK(AR47,AR45:AR48,1)</f>
        <v>1</v>
      </c>
      <c r="AT47" s="60" t="str">
        <f t="shared" si="14"/>
        <v>England</v>
      </c>
      <c r="AU47" s="60">
        <f t="shared" si="14"/>
        <v>0</v>
      </c>
      <c r="AV47" s="60">
        <f t="shared" si="14"/>
        <v>0</v>
      </c>
      <c r="AW47" s="60">
        <f t="shared" si="14"/>
        <v>0</v>
      </c>
      <c r="AX47" s="60"/>
      <c r="AY47" s="60"/>
      <c r="AZ47" s="60"/>
      <c r="BA47" s="113">
        <v>3</v>
      </c>
      <c r="BB47" s="114" t="e">
        <f>VLOOKUP(3,AS45:AT48,2,FALSE)</f>
        <v>#N/A</v>
      </c>
      <c r="BC47" s="115"/>
      <c r="BD47" s="116" t="e">
        <f>VLOOKUP(3,AS45:AW48,3,FALSE)</f>
        <v>#N/A</v>
      </c>
      <c r="BE47" s="116" t="e">
        <f>VLOOKUP(3,AS45:AW48,4,FALSE)</f>
        <v>#N/A</v>
      </c>
      <c r="BF47" s="93" t="s">
        <v>12</v>
      </c>
      <c r="BG47" s="116" t="e">
        <f>VLOOKUP(3,AS45:AW48,5,FALSE)</f>
        <v>#N/A</v>
      </c>
      <c r="BH47" s="60"/>
      <c r="BI47" s="60"/>
      <c r="BJ47" s="85">
        <f>IF(E47&gt;G47,IF(Spielplan!E47&gt;Spielplan!G47,Punktemodus!$B$3,0),0)</f>
        <v>0</v>
      </c>
      <c r="BK47" s="85">
        <f>IF(E47=G47,IF(Spielplan!E47=Spielplan!G47,Punktemodus!$B$3,0),0)</f>
        <v>10</v>
      </c>
      <c r="BL47" s="85">
        <f>IF(E47&lt;G47,IF(Spielplan!E47&lt;Spielplan!G47,Punktemodus!$B$3,0),0)</f>
        <v>0</v>
      </c>
      <c r="BM47" s="85">
        <f>IF(E47=Spielplan!E47,IF(G47=Spielplan!G47,Punktemodus!$B$5,0),0)</f>
        <v>3</v>
      </c>
      <c r="BN47" s="85">
        <f>IF(E47=Spielplan!E47,Punktemodus!$B$7,0)</f>
        <v>1</v>
      </c>
      <c r="BO47" s="85">
        <f>IF(G47=Spielplan!G47,Punktemodus!$B$7,0)</f>
        <v>1</v>
      </c>
      <c r="BP47" s="137">
        <f>IF(Spielplan!E47="",0,SUM(BJ47:BO47))</f>
        <v>0</v>
      </c>
      <c r="BQ47" s="85"/>
      <c r="BR47" s="141"/>
      <c r="BS47" s="134"/>
      <c r="BT47" s="134"/>
      <c r="BU47" s="134"/>
      <c r="BV47" s="134"/>
      <c r="BW47" s="155"/>
      <c r="BX47" s="351"/>
      <c r="BY47" s="351"/>
      <c r="BZ47" s="352"/>
      <c r="CA47" s="155"/>
      <c r="CB47" s="155"/>
      <c r="CC47" s="155"/>
      <c r="CD47" s="155"/>
      <c r="CE47" s="351"/>
      <c r="CF47" s="351"/>
      <c r="CG47" s="155"/>
      <c r="CH47" s="155"/>
      <c r="CI47" s="155"/>
      <c r="CJ47" s="351"/>
      <c r="CK47" s="155"/>
      <c r="CL47" s="155"/>
      <c r="CM47" s="155"/>
      <c r="CN47" s="155"/>
      <c r="CO47" s="351"/>
      <c r="CP47" s="155"/>
      <c r="CQ47" s="155"/>
      <c r="CR47" s="155"/>
      <c r="CS47" s="351"/>
      <c r="CT47" s="155"/>
      <c r="CU47" s="134"/>
      <c r="CV47" s="134"/>
      <c r="CW47" s="134"/>
    </row>
    <row r="48" spans="1:101" ht="18.75" customHeight="1" thickBot="1" x14ac:dyDescent="0.3">
      <c r="A48" s="60"/>
      <c r="B48" s="60"/>
      <c r="C48" s="48" t="str">
        <f>H45</f>
        <v>Costa Rica</v>
      </c>
      <c r="D48" s="49"/>
      <c r="E48" s="104"/>
      <c r="F48" s="93"/>
      <c r="G48" s="104"/>
      <c r="H48" s="48" t="str">
        <f>H46</f>
        <v>Italien</v>
      </c>
      <c r="I48" s="49"/>
      <c r="J48" s="60"/>
      <c r="K48" s="60" t="s">
        <v>88</v>
      </c>
      <c r="L48" s="60">
        <f t="shared" si="12"/>
        <v>0</v>
      </c>
      <c r="M48" s="60"/>
      <c r="N48" s="60">
        <f>IF($E48="",0,IF($E48&gt;$G48,3,IF($E48=$G48,1,0)))</f>
        <v>0</v>
      </c>
      <c r="O48" s="60"/>
      <c r="P48" s="60">
        <f>IF($G48="",0,IF($E48&gt;$G48,0,IF($E48=$G48,1,3)))</f>
        <v>0</v>
      </c>
      <c r="Q48" s="60"/>
      <c r="R48" s="60">
        <f>E48</f>
        <v>0</v>
      </c>
      <c r="S48" s="60"/>
      <c r="T48" s="60">
        <f>G48</f>
        <v>0</v>
      </c>
      <c r="U48" s="60"/>
      <c r="V48" s="60">
        <f>G48</f>
        <v>0</v>
      </c>
      <c r="W48" s="60"/>
      <c r="X48" s="60">
        <f>E48</f>
        <v>0</v>
      </c>
      <c r="Y48" s="60"/>
      <c r="Z48" s="60">
        <f>P51</f>
        <v>0</v>
      </c>
      <c r="AA48" s="60">
        <f>T51</f>
        <v>0</v>
      </c>
      <c r="AB48" s="60">
        <f>X51</f>
        <v>0</v>
      </c>
      <c r="AC48" s="60">
        <f>AA48-AB48</f>
        <v>0</v>
      </c>
      <c r="AD48" s="60">
        <f>IF(Z48&gt;Z45,-1,0)</f>
        <v>0</v>
      </c>
      <c r="AE48" s="60">
        <f>IF(Z48&gt;Z46,-1,0)</f>
        <v>0</v>
      </c>
      <c r="AF48" s="60">
        <f>IF(Z48&gt;Z47,-1,0)</f>
        <v>0</v>
      </c>
      <c r="AG48" s="60">
        <f>10000-(AJ48*1000+AM48*100+AK48*10)</f>
        <v>10000</v>
      </c>
      <c r="AH48" s="90">
        <f>RANK(AG48,AG45:AG48,1)</f>
        <v>1</v>
      </c>
      <c r="AI48" s="60" t="str">
        <f>H46</f>
        <v>Italien</v>
      </c>
      <c r="AJ48" s="60">
        <f t="shared" si="13"/>
        <v>0</v>
      </c>
      <c r="AK48" s="60">
        <f t="shared" si="13"/>
        <v>0</v>
      </c>
      <c r="AL48" s="60">
        <f t="shared" si="13"/>
        <v>0</v>
      </c>
      <c r="AM48" s="60">
        <f>AK48-AL48</f>
        <v>0</v>
      </c>
      <c r="AN48" s="187">
        <f>IF(AG45=AG48,IF(E49&gt;G49,AG45-0.1,AG45),AG45)</f>
        <v>10000</v>
      </c>
      <c r="AO48" s="187">
        <f>IF(AG46=AG48,IF(E48&gt;G48,AG46-0.1,AG46),AG46)</f>
        <v>10000</v>
      </c>
      <c r="AP48" s="187">
        <f>IF(AG47=AG48,IF(E46&gt;G46,AG47-0.1,AG47),AG47)</f>
        <v>10000</v>
      </c>
      <c r="AQ48" s="187"/>
      <c r="AR48" s="187">
        <f>AQ49</f>
        <v>30000</v>
      </c>
      <c r="AS48" s="90">
        <f>RANK(AR48,AR45:AR48,1)</f>
        <v>1</v>
      </c>
      <c r="AT48" s="60" t="str">
        <f t="shared" si="14"/>
        <v>Italien</v>
      </c>
      <c r="AU48" s="60">
        <f t="shared" si="14"/>
        <v>0</v>
      </c>
      <c r="AV48" s="60">
        <f t="shared" si="14"/>
        <v>0</v>
      </c>
      <c r="AW48" s="60">
        <f t="shared" si="14"/>
        <v>0</v>
      </c>
      <c r="AX48" s="60"/>
      <c r="AY48" s="60"/>
      <c r="AZ48" s="60"/>
      <c r="BA48" s="113">
        <v>4</v>
      </c>
      <c r="BB48" s="114" t="e">
        <f>VLOOKUP(4,AS45:AT48,2,FALSE)</f>
        <v>#N/A</v>
      </c>
      <c r="BC48" s="115"/>
      <c r="BD48" s="116" t="e">
        <f>VLOOKUP(4,AS45:AW48,3,FALSE)</f>
        <v>#N/A</v>
      </c>
      <c r="BE48" s="116" t="e">
        <f>VLOOKUP(4,AS45:AW48,4,FALSE)</f>
        <v>#N/A</v>
      </c>
      <c r="BF48" s="93" t="s">
        <v>12</v>
      </c>
      <c r="BG48" s="116" t="e">
        <f>VLOOKUP(4,AS45:AW48,5,FALSE)</f>
        <v>#N/A</v>
      </c>
      <c r="BH48" s="60"/>
      <c r="BI48" s="60"/>
      <c r="BJ48" s="85">
        <f>IF(E48&gt;G48,IF(Spielplan!E48&gt;Spielplan!G48,Punktemodus!$B$3,0),0)</f>
        <v>0</v>
      </c>
      <c r="BK48" s="85">
        <f>IF(E48=G48,IF(Spielplan!E48=Spielplan!G48,Punktemodus!$B$3,0),0)</f>
        <v>10</v>
      </c>
      <c r="BL48" s="85">
        <f>IF(E48&lt;G48,IF(Spielplan!E48&lt;Spielplan!G48,Punktemodus!$B$3,0),0)</f>
        <v>0</v>
      </c>
      <c r="BM48" s="85">
        <f>IF(E48=Spielplan!E48,IF(G48=Spielplan!G48,Punktemodus!$B$5,0),0)</f>
        <v>3</v>
      </c>
      <c r="BN48" s="85">
        <f>IF(E48=Spielplan!E48,Punktemodus!$B$7,0)</f>
        <v>1</v>
      </c>
      <c r="BO48" s="85">
        <f>IF(G48=Spielplan!G48,Punktemodus!$B$7,0)</f>
        <v>1</v>
      </c>
      <c r="BP48" s="137">
        <f>IF(Spielplan!E48="",0,SUM(BJ48:BO48))</f>
        <v>0</v>
      </c>
      <c r="BQ48" s="85"/>
      <c r="BR48" s="141"/>
      <c r="BS48" s="143" t="s">
        <v>18</v>
      </c>
      <c r="BT48" s="144" t="str">
        <f>Spielplan!$BL$12</f>
        <v/>
      </c>
      <c r="BU48" s="145"/>
      <c r="BV48" s="146">
        <f>Spielplan!$BN$12</f>
        <v>0</v>
      </c>
      <c r="BW48" s="157"/>
      <c r="BX48" s="158">
        <f>IF(BT12=BT48,Punktemodus!$B$11,0)</f>
        <v>10</v>
      </c>
      <c r="BY48" s="158">
        <f>IF(BT48=BT29,Punktemodus!B13,0)</f>
        <v>5</v>
      </c>
      <c r="BZ48" s="142"/>
      <c r="CA48" s="155"/>
      <c r="CB48" s="154" t="s">
        <v>27</v>
      </c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34"/>
      <c r="CV48" s="134"/>
      <c r="CW48" s="134"/>
    </row>
    <row r="49" spans="1:101" ht="18.75" customHeight="1" thickBot="1" x14ac:dyDescent="0.3">
      <c r="A49" s="60"/>
      <c r="B49" s="60"/>
      <c r="C49" s="75" t="str">
        <f>C45</f>
        <v>Uruguay</v>
      </c>
      <c r="D49" s="76"/>
      <c r="E49" s="104"/>
      <c r="F49" s="93"/>
      <c r="G49" s="104"/>
      <c r="H49" s="75" t="str">
        <f>H46</f>
        <v>Italien</v>
      </c>
      <c r="I49" s="76"/>
      <c r="J49" s="60"/>
      <c r="K49" s="60" t="s">
        <v>89</v>
      </c>
      <c r="L49" s="60">
        <f t="shared" si="12"/>
        <v>0</v>
      </c>
      <c r="M49" s="60">
        <f>IF($E49="",0,IF($E49&gt;$G49,3,IF($E49=G49,1,0)))</f>
        <v>0</v>
      </c>
      <c r="N49" s="60"/>
      <c r="O49" s="60"/>
      <c r="P49" s="60">
        <f>IF($G49="",0,IF($E49&gt;$G49,0,IF($E49=$G49,1,3)))</f>
        <v>0</v>
      </c>
      <c r="Q49" s="60">
        <f>E49</f>
        <v>0</v>
      </c>
      <c r="R49" s="60"/>
      <c r="S49" s="60"/>
      <c r="T49" s="60">
        <f>G49</f>
        <v>0</v>
      </c>
      <c r="U49" s="60">
        <f>G49</f>
        <v>0</v>
      </c>
      <c r="V49" s="60"/>
      <c r="W49" s="60"/>
      <c r="X49" s="60">
        <f>E49</f>
        <v>0</v>
      </c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187">
        <f>SUM(AN45:AN48)</f>
        <v>30000</v>
      </c>
      <c r="AO49" s="187">
        <f>SUM(AO45:AO48)</f>
        <v>30000</v>
      </c>
      <c r="AP49" s="187">
        <f>SUM(AP45:AP48)</f>
        <v>30000</v>
      </c>
      <c r="AQ49" s="187">
        <f>SUM(AQ45:AQ48)</f>
        <v>30000</v>
      </c>
      <c r="AR49" s="187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85">
        <f>IF(E49&gt;G49,IF(Spielplan!E49&gt;Spielplan!G49,Punktemodus!$B$3,0),0)</f>
        <v>0</v>
      </c>
      <c r="BK49" s="85">
        <f>IF(E49=G49,IF(Spielplan!E49=Spielplan!G49,Punktemodus!$B$3,0),0)</f>
        <v>10</v>
      </c>
      <c r="BL49" s="85">
        <f>IF(E49&lt;G49,IF(Spielplan!E49&lt;Spielplan!G49,Punktemodus!$B$3,0),0)</f>
        <v>0</v>
      </c>
      <c r="BM49" s="85">
        <f>IF(E49=Spielplan!E49,IF(G49=Spielplan!G49,Punktemodus!$B$5,0),0)</f>
        <v>3</v>
      </c>
      <c r="BN49" s="85">
        <f>IF(E49=Spielplan!E49,Punktemodus!$B$7,0)</f>
        <v>1</v>
      </c>
      <c r="BO49" s="85">
        <f>IF(G49=Spielplan!G49,Punktemodus!$B$7,0)</f>
        <v>1</v>
      </c>
      <c r="BP49" s="137">
        <f>IF(Spielplan!E49="",0,SUM(BJ49:BO49))</f>
        <v>0</v>
      </c>
      <c r="BQ49" s="60"/>
      <c r="BR49" s="141"/>
      <c r="BS49" s="149" t="s">
        <v>21</v>
      </c>
      <c r="BT49" s="144" t="str">
        <f>Spielplan!$BL$13</f>
        <v/>
      </c>
      <c r="BU49" s="145"/>
      <c r="BV49" s="146">
        <f>Spielplan!$BN$13</f>
        <v>0</v>
      </c>
      <c r="BW49" s="155"/>
      <c r="BX49" s="158">
        <f>IF(BT13=BT49,Punktemodus!$B$11,0)</f>
        <v>10</v>
      </c>
      <c r="BY49" s="158">
        <f>IF(BT49=BT28,Punktemodus!B13,0)</f>
        <v>5</v>
      </c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34"/>
      <c r="CV49" s="134"/>
      <c r="CW49" s="134"/>
    </row>
    <row r="50" spans="1:101" ht="18.75" customHeight="1" thickBot="1" x14ac:dyDescent="0.3">
      <c r="A50" s="60"/>
      <c r="B50" s="60"/>
      <c r="C50" s="48" t="str">
        <f>H45</f>
        <v>Costa Rica</v>
      </c>
      <c r="D50" s="49"/>
      <c r="E50" s="104"/>
      <c r="F50" s="93"/>
      <c r="G50" s="104"/>
      <c r="H50" s="48" t="str">
        <f>C46</f>
        <v>England</v>
      </c>
      <c r="I50" s="49"/>
      <c r="J50" s="60"/>
      <c r="K50" s="60" t="s">
        <v>89</v>
      </c>
      <c r="L50" s="60">
        <f t="shared" si="12"/>
        <v>0</v>
      </c>
      <c r="M50" s="60"/>
      <c r="N50" s="60">
        <f>IF($E50="",0,IF($E50&gt;$G50,3,IF($E50=$G50,1,0)))</f>
        <v>0</v>
      </c>
      <c r="O50" s="60">
        <f>IF($G50="",0,IF($E50&gt;$G50,0,IF($E50=$G50,1,3)))</f>
        <v>0</v>
      </c>
      <c r="P50" s="60"/>
      <c r="Q50" s="60"/>
      <c r="R50" s="60">
        <f>E50</f>
        <v>0</v>
      </c>
      <c r="S50" s="60">
        <f>G50</f>
        <v>0</v>
      </c>
      <c r="T50" s="60"/>
      <c r="U50" s="60"/>
      <c r="V50" s="60">
        <f>G50</f>
        <v>0</v>
      </c>
      <c r="W50" s="60">
        <f>E50</f>
        <v>0</v>
      </c>
      <c r="X50" s="60"/>
      <c r="Y50" s="60"/>
      <c r="Z50" s="60" t="s">
        <v>30</v>
      </c>
      <c r="AA50" s="60"/>
      <c r="AB50" s="60"/>
      <c r="AC50" s="60"/>
      <c r="AD50" s="60"/>
      <c r="AE50" s="60"/>
      <c r="AF50" s="60"/>
      <c r="AG50" s="60" t="b">
        <f>OR(AG45=AG46,AG45=AG47,AG45=AG48,AG46=AG47,AG46=AG48,AG47=AG48)</f>
        <v>1</v>
      </c>
      <c r="AH50" s="60"/>
      <c r="AI50" s="60"/>
      <c r="AJ50" s="60"/>
      <c r="AK50" s="60"/>
      <c r="AL50" s="60"/>
      <c r="AM50" s="60"/>
      <c r="AN50" s="60"/>
      <c r="AO50" s="60" t="s">
        <v>34</v>
      </c>
      <c r="AP50" s="60"/>
      <c r="AQ50" s="60"/>
      <c r="AR50" s="60" t="b">
        <f>OR(AR45=AR46,AR45=AR47,AR45=AR48,AR46=AR47,AR46=AR48,AR47=AR48)</f>
        <v>1</v>
      </c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85">
        <f>IF(E50&gt;G50,IF(Spielplan!E50&gt;Spielplan!G50,Punktemodus!$B$3,0),0)</f>
        <v>0</v>
      </c>
      <c r="BK50" s="85">
        <f>IF(E50=G50,IF(Spielplan!E50=Spielplan!G50,Punktemodus!$B$3,0),0)</f>
        <v>10</v>
      </c>
      <c r="BL50" s="85">
        <f>IF(E50&lt;G50,IF(Spielplan!E50&lt;Spielplan!G50,Punktemodus!$B$3,0),0)</f>
        <v>0</v>
      </c>
      <c r="BM50" s="85">
        <f>IF(E50=Spielplan!E50,IF(G50=Spielplan!G50,Punktemodus!$B$5,0),0)</f>
        <v>3</v>
      </c>
      <c r="BN50" s="85">
        <f>IF(E50=Spielplan!E50,Punktemodus!$B$7,0)</f>
        <v>1</v>
      </c>
      <c r="BO50" s="85">
        <f>IF(G50=Spielplan!G50,Punktemodus!$B$7,0)</f>
        <v>1</v>
      </c>
      <c r="BP50" s="137">
        <f>IF(Spielplan!E50="",0,SUM(BJ50:BO50))</f>
        <v>0</v>
      </c>
      <c r="BQ50" s="60"/>
      <c r="BR50" s="141"/>
      <c r="BS50" s="150"/>
      <c r="BT50" s="134"/>
      <c r="BU50" s="134"/>
      <c r="BV50" s="151"/>
      <c r="BW50" s="157"/>
      <c r="BX50" s="158"/>
      <c r="BY50" s="158"/>
      <c r="BZ50" s="155"/>
      <c r="CA50" s="144" t="str">
        <f>Spielplan!$BS$14</f>
        <v/>
      </c>
      <c r="CB50" s="159"/>
      <c r="CC50" s="146">
        <f>Spielplan!$BU$14</f>
        <v>0</v>
      </c>
      <c r="CD50" s="157"/>
      <c r="CE50" s="155">
        <f>IF(CA50=CA14,Punktemodus!B15,0)</f>
        <v>20</v>
      </c>
      <c r="CF50" s="158">
        <f>IF(OR(CA50=$CA$15,CA50=$CA$22,CA50=$CA$23,CA50=$CA$30,CA50=$CA$31,CA50=$CA$38,CA50=$CA$39),Punktemodus!B17,0)</f>
        <v>10</v>
      </c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34"/>
      <c r="CV50" s="134"/>
      <c r="CW50" s="134"/>
    </row>
    <row r="51" spans="1:101" ht="18.75" customHeight="1" thickBot="1" x14ac:dyDescent="0.3">
      <c r="A51" s="60"/>
      <c r="B51" s="60"/>
      <c r="C51" s="136" t="str">
        <f>IF(G50="","",IF(AR50=TRUE,"Achtung: Fehler in Tabelle!",""))</f>
        <v/>
      </c>
      <c r="D51" s="60"/>
      <c r="E51" s="85"/>
      <c r="F51" s="60"/>
      <c r="G51" s="85"/>
      <c r="H51" s="60"/>
      <c r="I51" s="60"/>
      <c r="J51" s="60"/>
      <c r="K51" s="60"/>
      <c r="L51" s="60"/>
      <c r="M51" s="60">
        <f t="shared" ref="M51:X51" si="15">SUM(M45:M50)</f>
        <v>0</v>
      </c>
      <c r="N51" s="60">
        <f t="shared" si="15"/>
        <v>0</v>
      </c>
      <c r="O51" s="60">
        <f t="shared" si="15"/>
        <v>0</v>
      </c>
      <c r="P51" s="60">
        <f t="shared" si="15"/>
        <v>0</v>
      </c>
      <c r="Q51" s="60">
        <f t="shared" si="15"/>
        <v>0</v>
      </c>
      <c r="R51" s="60">
        <f t="shared" si="15"/>
        <v>0</v>
      </c>
      <c r="S51" s="60">
        <f t="shared" si="15"/>
        <v>0</v>
      </c>
      <c r="T51" s="60">
        <f t="shared" si="15"/>
        <v>0</v>
      </c>
      <c r="U51" s="60">
        <f t="shared" si="15"/>
        <v>0</v>
      </c>
      <c r="V51" s="60">
        <f t="shared" si="15"/>
        <v>0</v>
      </c>
      <c r="W51" s="60">
        <f t="shared" si="15"/>
        <v>0</v>
      </c>
      <c r="X51" s="60">
        <f t="shared" si="15"/>
        <v>0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160">
        <f>SUM(BP45:BP50)</f>
        <v>0</v>
      </c>
      <c r="BQ51" s="60"/>
      <c r="BR51" s="141"/>
      <c r="BS51" s="152"/>
      <c r="BT51" s="134"/>
      <c r="BU51" s="134"/>
      <c r="BV51" s="151"/>
      <c r="BW51" s="157"/>
      <c r="BX51" s="158"/>
      <c r="BY51" s="158"/>
      <c r="BZ51" s="155"/>
      <c r="CA51" s="144" t="str">
        <f>Spielplan!$BS$15</f>
        <v/>
      </c>
      <c r="CB51" s="159"/>
      <c r="CC51" s="146">
        <f>Spielplan!$BU$15</f>
        <v>0</v>
      </c>
      <c r="CD51" s="155"/>
      <c r="CE51" s="155">
        <f>IF(CA51=CA15,Punktemodus!B15,0)</f>
        <v>20</v>
      </c>
      <c r="CF51" s="158">
        <f>IF(OR(CA51=$CA$14,CA51=$CA$22,CA51=$CA$23,CA51=$CA$30,CA51=$CA$31,CA51=$CA$38,CA51=$CA$39),Punktemodus!B17,0)</f>
        <v>10</v>
      </c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34"/>
      <c r="CV51" s="134"/>
      <c r="CW51" s="134"/>
    </row>
    <row r="52" spans="1:101" ht="18.75" customHeight="1" thickBot="1" x14ac:dyDescent="0.3">
      <c r="A52" s="60"/>
      <c r="B52" s="60"/>
      <c r="C52" s="60"/>
      <c r="D52" s="60"/>
      <c r="E52" s="85"/>
      <c r="F52" s="60"/>
      <c r="G52" s="85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138"/>
      <c r="BQ52" s="60"/>
      <c r="BR52" s="141"/>
      <c r="BS52" s="153" t="s">
        <v>22</v>
      </c>
      <c r="BT52" s="144" t="str">
        <f>Spielplan!$BL$16</f>
        <v/>
      </c>
      <c r="BU52" s="145"/>
      <c r="BV52" s="146">
        <f>Spielplan!$BN$16</f>
        <v>0</v>
      </c>
      <c r="BW52" s="155"/>
      <c r="BX52" s="158">
        <f>IF(BT16=BT52,Punktemodus!$B$11,0)</f>
        <v>10</v>
      </c>
      <c r="BY52" s="158">
        <f>IF(BT52=BT33,Punktemodus!B13,0)</f>
        <v>5</v>
      </c>
      <c r="BZ52" s="155"/>
      <c r="CA52" s="155"/>
      <c r="CB52" s="155"/>
      <c r="CC52" s="155"/>
      <c r="CD52" s="155"/>
      <c r="CE52" s="155"/>
      <c r="CF52" s="154"/>
      <c r="CG52" s="154" t="s">
        <v>28</v>
      </c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34"/>
      <c r="CV52" s="134"/>
      <c r="CW52" s="134"/>
    </row>
    <row r="53" spans="1:101" ht="18.75" customHeight="1" thickBot="1" x14ac:dyDescent="0.25">
      <c r="A53" s="60"/>
      <c r="B53" s="60"/>
      <c r="C53" s="60"/>
      <c r="D53" s="60"/>
      <c r="E53" s="85"/>
      <c r="F53" s="60"/>
      <c r="G53" s="85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138"/>
      <c r="BQ53" s="60"/>
      <c r="BR53" s="141"/>
      <c r="BS53" s="149" t="s">
        <v>25</v>
      </c>
      <c r="BT53" s="144" t="str">
        <f>Spielplan!$BL$17</f>
        <v/>
      </c>
      <c r="BU53" s="145"/>
      <c r="BV53" s="146">
        <f>Spielplan!$BN$17</f>
        <v>0</v>
      </c>
      <c r="BW53" s="155"/>
      <c r="BX53" s="158">
        <f>IF(BT17=BT53,Punktemodus!$B$11,0)</f>
        <v>10</v>
      </c>
      <c r="BY53" s="158">
        <f>IF(BT53=BT32,Punktemodus!B13,0)</f>
        <v>5</v>
      </c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34"/>
      <c r="CV53" s="134"/>
      <c r="CW53" s="134"/>
    </row>
    <row r="54" spans="1:101" ht="18.75" customHeight="1" thickBot="1" x14ac:dyDescent="0.3">
      <c r="A54" s="60"/>
      <c r="B54" s="60"/>
      <c r="C54" s="88" t="s">
        <v>90</v>
      </c>
      <c r="D54" s="60"/>
      <c r="E54" s="85"/>
      <c r="F54" s="60"/>
      <c r="G54" s="85"/>
      <c r="H54" s="60"/>
      <c r="I54" s="60"/>
      <c r="J54" s="60"/>
      <c r="K54" s="60"/>
      <c r="L54" s="60"/>
      <c r="M54" s="60" t="s">
        <v>4</v>
      </c>
      <c r="N54" s="60"/>
      <c r="O54" s="60"/>
      <c r="P54" s="60"/>
      <c r="Q54" s="60" t="s">
        <v>6</v>
      </c>
      <c r="R54" s="60"/>
      <c r="S54" s="60"/>
      <c r="T54" s="60"/>
      <c r="U54" s="60" t="s">
        <v>7</v>
      </c>
      <c r="V54" s="60"/>
      <c r="W54" s="60"/>
      <c r="X54" s="60"/>
      <c r="Y54" s="60"/>
      <c r="Z54" s="60" t="s">
        <v>4</v>
      </c>
      <c r="AA54" s="60" t="s">
        <v>5</v>
      </c>
      <c r="AB54" s="60"/>
      <c r="AC54" s="60"/>
      <c r="AD54" s="60" t="s">
        <v>9</v>
      </c>
      <c r="AE54" s="60"/>
      <c r="AF54" s="60"/>
      <c r="AG54" s="60"/>
      <c r="AH54" s="60" t="s">
        <v>32</v>
      </c>
      <c r="AI54" s="60"/>
      <c r="AJ54" s="60"/>
      <c r="AK54" s="60"/>
      <c r="AL54" s="60"/>
      <c r="AM54" s="60"/>
      <c r="AN54" s="60" t="s">
        <v>35</v>
      </c>
      <c r="AO54" s="60"/>
      <c r="AP54" s="60"/>
      <c r="AQ54" s="60"/>
      <c r="AR54" s="60"/>
      <c r="AS54" s="60" t="s">
        <v>33</v>
      </c>
      <c r="AT54" s="60"/>
      <c r="AU54" s="60"/>
      <c r="AV54" s="60"/>
      <c r="AW54" s="60"/>
      <c r="AX54" s="60"/>
      <c r="AY54" s="60"/>
      <c r="AZ54" s="60"/>
      <c r="BA54" s="89" t="s">
        <v>10</v>
      </c>
      <c r="BB54" s="60"/>
      <c r="BC54" s="90" t="s">
        <v>4</v>
      </c>
      <c r="BD54" s="60"/>
      <c r="BE54" s="61" t="s">
        <v>5</v>
      </c>
      <c r="BF54" s="60"/>
      <c r="BG54" s="60"/>
      <c r="BH54" s="60"/>
      <c r="BI54" s="85"/>
      <c r="BJ54" s="60"/>
      <c r="BK54" s="60"/>
      <c r="BL54" s="60"/>
      <c r="BM54" s="60"/>
      <c r="BN54" s="60"/>
      <c r="BO54" s="60"/>
      <c r="BP54" s="138"/>
      <c r="BQ54" s="85"/>
      <c r="BR54" s="141"/>
      <c r="BS54" s="150"/>
      <c r="BT54" s="134"/>
      <c r="BU54" s="134"/>
      <c r="BV54" s="134"/>
      <c r="BW54" s="134"/>
      <c r="BX54" s="148"/>
      <c r="BY54" s="148"/>
      <c r="BZ54" s="134"/>
      <c r="CA54" s="134"/>
      <c r="CB54" s="134"/>
      <c r="CC54" s="134"/>
      <c r="CD54" s="134"/>
      <c r="CE54" s="134"/>
      <c r="CF54" s="144" t="str">
        <f>Spielplan!$BX$18</f>
        <v/>
      </c>
      <c r="CG54" s="145"/>
      <c r="CH54" s="146">
        <f>Spielplan!$BZ$18</f>
        <v>0</v>
      </c>
      <c r="CI54" s="134"/>
      <c r="CJ54" s="134">
        <f>IF(OR(CF54=$CF$18,CF54=$CF$19,CF54=$CF$34,CF54=$CF$35),Punktemodus!$B$19,0)</f>
        <v>30</v>
      </c>
      <c r="CK54" s="134"/>
      <c r="CL54" s="134"/>
      <c r="CM54" s="134"/>
      <c r="CN54" s="134"/>
      <c r="CO54" s="134"/>
      <c r="CP54" s="134"/>
      <c r="CQ54" s="134"/>
      <c r="CR54" s="134"/>
      <c r="CS54" s="134">
        <f>IF(CQ59=CQ23,Punktemodus!B23,0)</f>
        <v>50</v>
      </c>
      <c r="CT54" s="134"/>
      <c r="CU54" s="134"/>
      <c r="CV54" s="134"/>
      <c r="CW54" s="134"/>
    </row>
    <row r="55" spans="1:101" ht="18.75" customHeight="1" thickBot="1" x14ac:dyDescent="0.25">
      <c r="A55" s="60"/>
      <c r="B55" s="60"/>
      <c r="C55" s="92"/>
      <c r="D55" s="60"/>
      <c r="E55" s="85"/>
      <c r="F55" s="60"/>
      <c r="G55" s="85"/>
      <c r="H55" s="60"/>
      <c r="I55" s="60"/>
      <c r="J55" s="60"/>
      <c r="K55" s="60"/>
      <c r="L55" s="60"/>
      <c r="M55" s="60" t="s">
        <v>0</v>
      </c>
      <c r="N55" s="60" t="s">
        <v>1</v>
      </c>
      <c r="O55" s="60" t="s">
        <v>2</v>
      </c>
      <c r="P55" s="60" t="s">
        <v>3</v>
      </c>
      <c r="Q55" s="60" t="s">
        <v>0</v>
      </c>
      <c r="R55" s="60" t="s">
        <v>1</v>
      </c>
      <c r="S55" s="60" t="s">
        <v>2</v>
      </c>
      <c r="T55" s="60" t="s">
        <v>3</v>
      </c>
      <c r="U55" s="60" t="s">
        <v>0</v>
      </c>
      <c r="V55" s="60" t="s">
        <v>1</v>
      </c>
      <c r="W55" s="60" t="s">
        <v>2</v>
      </c>
      <c r="X55" s="60" t="s">
        <v>3</v>
      </c>
      <c r="Y55" s="60"/>
      <c r="Z55" s="60" t="s">
        <v>8</v>
      </c>
      <c r="AA55" s="60"/>
      <c r="AB55" s="60"/>
      <c r="AC55" s="60"/>
      <c r="AD55" s="60"/>
      <c r="AE55" s="60"/>
      <c r="AF55" s="60"/>
      <c r="AG55" s="60"/>
      <c r="AH55" s="60" t="s">
        <v>31</v>
      </c>
      <c r="AI55" s="60"/>
      <c r="AJ55" s="60"/>
      <c r="AK55" s="60"/>
      <c r="AL55" s="60"/>
      <c r="AM55" s="60"/>
      <c r="AN55" s="60" t="str">
        <f>AI56</f>
        <v>Schweiz</v>
      </c>
      <c r="AO55" s="60" t="str">
        <f>AI57</f>
        <v>Ecuador</v>
      </c>
      <c r="AP55" s="60" t="str">
        <f>AI58</f>
        <v>Frankreich</v>
      </c>
      <c r="AQ55" s="60" t="str">
        <f>AI59</f>
        <v>Honduras</v>
      </c>
      <c r="AR55" s="60"/>
      <c r="AS55" s="60" t="s">
        <v>31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85"/>
      <c r="BJ55" s="85"/>
      <c r="BK55" s="85"/>
      <c r="BL55" s="85"/>
      <c r="BM55" s="85"/>
      <c r="BN55" s="85"/>
      <c r="BO55" s="85"/>
      <c r="BP55" s="137"/>
      <c r="BQ55" s="85"/>
      <c r="BR55" s="141"/>
      <c r="BS55" s="134"/>
      <c r="BT55" s="134"/>
      <c r="BU55" s="134"/>
      <c r="BV55" s="134"/>
      <c r="BW55" s="134"/>
      <c r="BX55" s="148"/>
      <c r="BY55" s="148"/>
      <c r="BZ55" s="134"/>
      <c r="CA55" s="134"/>
      <c r="CB55" s="134"/>
      <c r="CC55" s="134"/>
      <c r="CD55" s="134"/>
      <c r="CE55" s="134"/>
      <c r="CF55" s="144" t="str">
        <f>Spielplan!$BX$19</f>
        <v/>
      </c>
      <c r="CG55" s="145"/>
      <c r="CH55" s="146">
        <f>Spielplan!$BZ$19</f>
        <v>0</v>
      </c>
      <c r="CI55" s="134"/>
      <c r="CJ55" s="134">
        <f>IF(OR(CF55=$CF$18,CF55=$CF$19,CF55=$CF$34,CF55=$CF$35),Punktemodus!$B$19,0)</f>
        <v>30</v>
      </c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</row>
    <row r="56" spans="1:101" ht="18.75" customHeight="1" thickBot="1" x14ac:dyDescent="0.3">
      <c r="A56" s="60"/>
      <c r="B56" s="60"/>
      <c r="C56" s="191" t="str">
        <f>Spielplan!$C56</f>
        <v>Schweiz</v>
      </c>
      <c r="D56" s="192"/>
      <c r="E56" s="104"/>
      <c r="F56" s="93"/>
      <c r="G56" s="104"/>
      <c r="H56" s="191" t="str">
        <f>Spielplan!$H$56</f>
        <v>Ecuador</v>
      </c>
      <c r="I56" s="192"/>
      <c r="J56" s="60"/>
      <c r="K56" s="60" t="s">
        <v>96</v>
      </c>
      <c r="L56" s="60">
        <f t="shared" ref="L56:L61" si="16">IF(E56-G56&gt;0,1,IF(G56=E56,0,-1))</f>
        <v>0</v>
      </c>
      <c r="M56" s="60">
        <f>IF($E56="",0,IF($E56&gt;$G56,3,IF($E56=G56,1,0)))</f>
        <v>0</v>
      </c>
      <c r="N56" s="60">
        <f>IF($G56="",0,IF($E56&gt;$G56,0,IF($E56=G56,1,3)))</f>
        <v>0</v>
      </c>
      <c r="O56" s="60"/>
      <c r="P56" s="60"/>
      <c r="Q56" s="60">
        <f>E56</f>
        <v>0</v>
      </c>
      <c r="R56" s="60">
        <f>G56</f>
        <v>0</v>
      </c>
      <c r="S56" s="60"/>
      <c r="T56" s="60"/>
      <c r="U56" s="60">
        <f>G56</f>
        <v>0</v>
      </c>
      <c r="V56" s="60">
        <f>E56</f>
        <v>0</v>
      </c>
      <c r="W56" s="60"/>
      <c r="X56" s="60"/>
      <c r="Y56" s="60"/>
      <c r="Z56" s="60">
        <f>M62</f>
        <v>0</v>
      </c>
      <c r="AA56" s="60">
        <f>Q62</f>
        <v>0</v>
      </c>
      <c r="AB56" s="60">
        <f>U62</f>
        <v>0</v>
      </c>
      <c r="AC56" s="60">
        <f>AA56-AB56</f>
        <v>0</v>
      </c>
      <c r="AD56" s="60">
        <f>IF(Z56&gt;Z57,-1,0)</f>
        <v>0</v>
      </c>
      <c r="AE56" s="60">
        <f>IF(Z56&gt;Z58,-1,0)</f>
        <v>0</v>
      </c>
      <c r="AF56" s="60">
        <f>IF(Z56&gt;Z59,-1,0)</f>
        <v>0</v>
      </c>
      <c r="AG56" s="60">
        <f>10000-(AJ56*1000+AM56*100+AK56*10)</f>
        <v>10000</v>
      </c>
      <c r="AH56" s="90">
        <f>RANK(AG56,AG56:AG59,1)</f>
        <v>1</v>
      </c>
      <c r="AI56" s="60" t="str">
        <f>C56</f>
        <v>Schweiz</v>
      </c>
      <c r="AJ56" s="60">
        <f t="shared" ref="AJ56:AL59" si="17">Z56</f>
        <v>0</v>
      </c>
      <c r="AK56" s="60">
        <f t="shared" si="17"/>
        <v>0</v>
      </c>
      <c r="AL56" s="60">
        <f t="shared" si="17"/>
        <v>0</v>
      </c>
      <c r="AM56" s="60">
        <f>AK56-AL56</f>
        <v>0</v>
      </c>
      <c r="AN56" s="187"/>
      <c r="AO56" s="187">
        <f>IF(AG57=AG56,IF(G56&gt;E56,AG57-0.1,AG57),AG57)</f>
        <v>10000</v>
      </c>
      <c r="AP56" s="187">
        <f>IF(AG58=AG56,IF(G58&gt;E58,AG58-0.1,AG58),AG58)</f>
        <v>10000</v>
      </c>
      <c r="AQ56" s="187">
        <f>IF(AG59=AG56,IF(G60&gt;E60,AG59-0.1,AG59),AG59)</f>
        <v>10000</v>
      </c>
      <c r="AR56" s="187">
        <f>AN60</f>
        <v>30000</v>
      </c>
      <c r="AS56" s="90">
        <f>RANK(AR56,AR56:AR59,1)</f>
        <v>1</v>
      </c>
      <c r="AT56" s="60" t="str">
        <f t="shared" ref="AT56:AW59" si="18">AI56</f>
        <v>Schweiz</v>
      </c>
      <c r="AU56" s="60">
        <f t="shared" si="18"/>
        <v>0</v>
      </c>
      <c r="AV56" s="60">
        <f t="shared" si="18"/>
        <v>0</v>
      </c>
      <c r="AW56" s="60">
        <f t="shared" si="18"/>
        <v>0</v>
      </c>
      <c r="AX56" s="60"/>
      <c r="AY56" s="60"/>
      <c r="AZ56" s="60"/>
      <c r="BA56" s="195">
        <v>1</v>
      </c>
      <c r="BB56" s="191" t="str">
        <f>VLOOKUP(1,AS56:AT59,2,FALSE)</f>
        <v>Schweiz</v>
      </c>
      <c r="BC56" s="196"/>
      <c r="BD56" s="197">
        <f>VLOOKUP(1,AS56:AW59,3,FALSE)</f>
        <v>0</v>
      </c>
      <c r="BE56" s="198">
        <f>VLOOKUP(1,AS56:AW59,4,FALSE)</f>
        <v>0</v>
      </c>
      <c r="BF56" s="93" t="s">
        <v>12</v>
      </c>
      <c r="BG56" s="198">
        <f>VLOOKUP(1,AS56:AW59,5,FALSE)</f>
        <v>0</v>
      </c>
      <c r="BH56" s="199" t="s">
        <v>121</v>
      </c>
      <c r="BI56" s="85"/>
      <c r="BJ56" s="85">
        <f>IF(E56&gt;G56,IF(Spielplan!E56&gt;Spielplan!G56,Punktemodus!$B$3,0),0)</f>
        <v>0</v>
      </c>
      <c r="BK56" s="85">
        <f>IF(E56=G56,IF(Spielplan!E56=Spielplan!G56,Punktemodus!$B$3,0),0)</f>
        <v>10</v>
      </c>
      <c r="BL56" s="85">
        <f>IF(E56&lt;G56,IF(Spielplan!E56&lt;Spielplan!G56,Punktemodus!$B$3,0),0)</f>
        <v>0</v>
      </c>
      <c r="BM56" s="85">
        <f>IF(E56=Spielplan!E56,IF(G56=Spielplan!G56,Punktemodus!$B$5,0),0)</f>
        <v>3</v>
      </c>
      <c r="BN56" s="85">
        <f>IF(E56=Spielplan!E56,Punktemodus!$B$7,0)</f>
        <v>1</v>
      </c>
      <c r="BO56" s="85">
        <f>IF(G56=Spielplan!G56,Punktemodus!$B$7,0)</f>
        <v>1</v>
      </c>
      <c r="BP56" s="137">
        <f>IF(Spielplan!E56="",0,SUM(BJ56:BO56))</f>
        <v>0</v>
      </c>
      <c r="BQ56" s="85"/>
      <c r="BR56" s="141"/>
      <c r="BS56" s="153" t="s">
        <v>121</v>
      </c>
      <c r="BT56" s="144" t="str">
        <f>Spielplan!$BL$20</f>
        <v/>
      </c>
      <c r="BU56" s="145"/>
      <c r="BV56" s="146">
        <f>Spielplan!$BN$20</f>
        <v>0</v>
      </c>
      <c r="BW56" s="147"/>
      <c r="BX56" s="148">
        <f>IF(BT20=BT56,Punktemodus!$B$11,0)</f>
        <v>10</v>
      </c>
      <c r="BY56" s="148">
        <f>IF(BT56=BT37,Punktemodus!B13,0)</f>
        <v>5</v>
      </c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</row>
    <row r="57" spans="1:101" ht="18.75" customHeight="1" thickBot="1" x14ac:dyDescent="0.3">
      <c r="A57" s="60"/>
      <c r="B57" s="60"/>
      <c r="C57" s="193" t="str">
        <f>Spielplan!$C$57</f>
        <v>Frankreich</v>
      </c>
      <c r="D57" s="194"/>
      <c r="E57" s="104"/>
      <c r="F57" s="93"/>
      <c r="G57" s="104"/>
      <c r="H57" s="193" t="str">
        <f>Spielplan!$H$57</f>
        <v>Honduras</v>
      </c>
      <c r="I57" s="194"/>
      <c r="J57" s="60"/>
      <c r="K57" s="60" t="s">
        <v>97</v>
      </c>
      <c r="L57" s="60">
        <f t="shared" si="16"/>
        <v>0</v>
      </c>
      <c r="M57" s="60"/>
      <c r="N57" s="60"/>
      <c r="O57" s="60">
        <f>IF($E57="",0,IF($E57&gt;$G57,3,IF($E57=$G57,1,0)))</f>
        <v>0</v>
      </c>
      <c r="P57" s="60">
        <f>IF($G57="",0,IF($E57&gt;$G57,0,IF($E57=$G57,1,3)))</f>
        <v>0</v>
      </c>
      <c r="Q57" s="60"/>
      <c r="R57" s="60"/>
      <c r="S57" s="60">
        <f>E57</f>
        <v>0</v>
      </c>
      <c r="T57" s="60">
        <f>G57</f>
        <v>0</v>
      </c>
      <c r="U57" s="60"/>
      <c r="V57" s="60"/>
      <c r="W57" s="60">
        <f>G57</f>
        <v>0</v>
      </c>
      <c r="X57" s="60">
        <f>E57</f>
        <v>0</v>
      </c>
      <c r="Y57" s="60"/>
      <c r="Z57" s="60">
        <f>N62</f>
        <v>0</v>
      </c>
      <c r="AA57" s="60">
        <f>R62</f>
        <v>0</v>
      </c>
      <c r="AB57" s="60">
        <f>V62</f>
        <v>0</v>
      </c>
      <c r="AC57" s="60">
        <f>AA57-AB57</f>
        <v>0</v>
      </c>
      <c r="AD57" s="60">
        <f>IF(Z57&gt;Z56,-1,0)</f>
        <v>0</v>
      </c>
      <c r="AE57" s="60">
        <f>IF(Z57&gt;Z58,-1,0)</f>
        <v>0</v>
      </c>
      <c r="AF57" s="60">
        <f>IF(Z57&gt;Z59,-1,0)</f>
        <v>0</v>
      </c>
      <c r="AG57" s="60">
        <f>10000-(AJ57*1000+AM57*100+AK57*10)</f>
        <v>10000</v>
      </c>
      <c r="AH57" s="90">
        <f>RANK(AG57,AG56:AG59,1)</f>
        <v>1</v>
      </c>
      <c r="AI57" s="60" t="str">
        <f>H56</f>
        <v>Ecuador</v>
      </c>
      <c r="AJ57" s="60">
        <f t="shared" si="17"/>
        <v>0</v>
      </c>
      <c r="AK57" s="60">
        <f t="shared" si="17"/>
        <v>0</v>
      </c>
      <c r="AL57" s="60">
        <f t="shared" si="17"/>
        <v>0</v>
      </c>
      <c r="AM57" s="60">
        <f>AK57-AL57</f>
        <v>0</v>
      </c>
      <c r="AN57" s="187">
        <f>IF(AG56=AG57,IF(E56&gt;G56,AG56-0.1,AG56),AG56)</f>
        <v>10000</v>
      </c>
      <c r="AO57" s="187"/>
      <c r="AP57" s="187">
        <f>IF(AG58=AG57,IF(G61&gt;E61,AG58-0.1,AG58),AG58)</f>
        <v>10000</v>
      </c>
      <c r="AQ57" s="187">
        <f>IF(AG59=AG57,IF(G59&gt;E59,AG59-0.1,AG59),AG59)</f>
        <v>10000</v>
      </c>
      <c r="AR57" s="187">
        <f>AO60</f>
        <v>30000</v>
      </c>
      <c r="AS57" s="90">
        <f>RANK(AR57,AR56:AR59,1)</f>
        <v>1</v>
      </c>
      <c r="AT57" s="60" t="str">
        <f t="shared" si="18"/>
        <v>Ecuador</v>
      </c>
      <c r="AU57" s="60">
        <f t="shared" si="18"/>
        <v>0</v>
      </c>
      <c r="AV57" s="60">
        <f t="shared" si="18"/>
        <v>0</v>
      </c>
      <c r="AW57" s="60">
        <f t="shared" si="18"/>
        <v>0</v>
      </c>
      <c r="AX57" s="60"/>
      <c r="AY57" s="60"/>
      <c r="AZ57" s="60"/>
      <c r="BA57" s="235">
        <v>2</v>
      </c>
      <c r="BB57" s="193" t="e">
        <f>VLOOKUP(2,AS56:AT59,2,FALSE)</f>
        <v>#N/A</v>
      </c>
      <c r="BC57" s="236"/>
      <c r="BD57" s="237" t="e">
        <f>VLOOKUP(2,AS56:AW59,3,FALSE)</f>
        <v>#N/A</v>
      </c>
      <c r="BE57" s="238" t="e">
        <f>VLOOKUP(2,AS56:AW59,4,FALSE)</f>
        <v>#N/A</v>
      </c>
      <c r="BF57" s="93" t="s">
        <v>12</v>
      </c>
      <c r="BG57" s="238" t="e">
        <f>VLOOKUP(2,AS56:AW59,5,FALSE)</f>
        <v>#N/A</v>
      </c>
      <c r="BH57" s="238" t="s">
        <v>127</v>
      </c>
      <c r="BI57" s="85"/>
      <c r="BJ57" s="85">
        <f>IF(E57&gt;G57,IF(Spielplan!E57&gt;Spielplan!G57,Punktemodus!$B$3,0),0)</f>
        <v>0</v>
      </c>
      <c r="BK57" s="85">
        <f>IF(E57=G57,IF(Spielplan!E57=Spielplan!G57,Punktemodus!$B$3,0),0)</f>
        <v>10</v>
      </c>
      <c r="BL57" s="85">
        <f>IF(E57&lt;G57,IF(Spielplan!E57&lt;Spielplan!G57,Punktemodus!$B$3,0),0)</f>
        <v>0</v>
      </c>
      <c r="BM57" s="85">
        <f>IF(E57=Spielplan!E57,IF(G57=Spielplan!G57,Punktemodus!$B$5,0),0)</f>
        <v>3</v>
      </c>
      <c r="BN57" s="85">
        <f>IF(E57=Spielplan!E57,Punktemodus!$B$7,0)</f>
        <v>1</v>
      </c>
      <c r="BO57" s="85">
        <f>IF(G57=Spielplan!G57,Punktemodus!$B$7,0)</f>
        <v>1</v>
      </c>
      <c r="BP57" s="137">
        <f>IF(Spielplan!E57="",0,SUM(BJ57:BO57))</f>
        <v>0</v>
      </c>
      <c r="BQ57" s="85"/>
      <c r="BR57" s="141"/>
      <c r="BS57" s="149" t="s">
        <v>122</v>
      </c>
      <c r="BT57" s="144" t="str">
        <f>Spielplan!$BL$21</f>
        <v/>
      </c>
      <c r="BU57" s="145"/>
      <c r="BV57" s="146">
        <f>Spielplan!$BN$21</f>
        <v>0</v>
      </c>
      <c r="BW57" s="134"/>
      <c r="BX57" s="148">
        <f>IF(BT21=BT57,Punktemodus!$B$11,0)</f>
        <v>10</v>
      </c>
      <c r="BY57" s="148">
        <f>IF(BT57=BT36,Punktemodus!B13,0)</f>
        <v>5</v>
      </c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54" t="s">
        <v>29</v>
      </c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</row>
    <row r="58" spans="1:101" ht="18.75" customHeight="1" thickBot="1" x14ac:dyDescent="0.3">
      <c r="A58" s="60"/>
      <c r="B58" s="60"/>
      <c r="C58" s="191" t="str">
        <f>C56</f>
        <v>Schweiz</v>
      </c>
      <c r="D58" s="192"/>
      <c r="E58" s="104"/>
      <c r="F58" s="93"/>
      <c r="G58" s="104"/>
      <c r="H58" s="191" t="str">
        <f>C57</f>
        <v>Frankreich</v>
      </c>
      <c r="I58" s="192"/>
      <c r="J58" s="60"/>
      <c r="K58" s="60" t="s">
        <v>98</v>
      </c>
      <c r="L58" s="60">
        <f t="shared" si="16"/>
        <v>0</v>
      </c>
      <c r="M58" s="60">
        <f>IF($E58="",0,IF($E58&gt;$G58,3,IF($E58=G58,1,0)))</f>
        <v>0</v>
      </c>
      <c r="N58" s="60"/>
      <c r="O58" s="60">
        <f>IF($G58="",0,IF($E58&gt;$G58,0,IF($E58=$G58,1,3)))</f>
        <v>0</v>
      </c>
      <c r="P58" s="60"/>
      <c r="Q58" s="60">
        <f>E58</f>
        <v>0</v>
      </c>
      <c r="R58" s="60"/>
      <c r="S58" s="60">
        <f>G58</f>
        <v>0</v>
      </c>
      <c r="T58" s="60"/>
      <c r="U58" s="60">
        <f>G58</f>
        <v>0</v>
      </c>
      <c r="V58" s="60"/>
      <c r="W58" s="60">
        <f>E58</f>
        <v>0</v>
      </c>
      <c r="X58" s="60"/>
      <c r="Y58" s="60"/>
      <c r="Z58" s="60">
        <f>O62</f>
        <v>0</v>
      </c>
      <c r="AA58" s="60">
        <f>S62</f>
        <v>0</v>
      </c>
      <c r="AB58" s="60">
        <f>W62</f>
        <v>0</v>
      </c>
      <c r="AC58" s="60">
        <f>AA58-AB58</f>
        <v>0</v>
      </c>
      <c r="AD58" s="60">
        <f>IF(Z58&gt;Z56,-1,0)</f>
        <v>0</v>
      </c>
      <c r="AE58" s="60">
        <f>IF(Z58&gt;Z57,-1,0)</f>
        <v>0</v>
      </c>
      <c r="AF58" s="60">
        <f>IF(Z58&gt;Z59,-1,0)</f>
        <v>0</v>
      </c>
      <c r="AG58" s="60">
        <f>10000-(AJ58*1000+AM58*100+AK58*10)</f>
        <v>10000</v>
      </c>
      <c r="AH58" s="90">
        <f>RANK(AG58,AG56:AG59,1)</f>
        <v>1</v>
      </c>
      <c r="AI58" s="60" t="str">
        <f>C57</f>
        <v>Frankreich</v>
      </c>
      <c r="AJ58" s="60">
        <f t="shared" si="17"/>
        <v>0</v>
      </c>
      <c r="AK58" s="60">
        <f t="shared" si="17"/>
        <v>0</v>
      </c>
      <c r="AL58" s="60">
        <f t="shared" si="17"/>
        <v>0</v>
      </c>
      <c r="AM58" s="60">
        <f>AK58-AL58</f>
        <v>0</v>
      </c>
      <c r="AN58" s="187">
        <f>IF(AG56=AG58,IF(E58&gt;G58,AG56-0.1,AG56),AG56)</f>
        <v>10000</v>
      </c>
      <c r="AO58" s="187">
        <f>IF(AG57=AG58,IF(E61&gt;G61,AG57-0.1,AG57),AG57)</f>
        <v>10000</v>
      </c>
      <c r="AP58" s="187"/>
      <c r="AQ58" s="187">
        <f>IF(AG59=AG58,IF(G57&gt;E57,AG59-0.1,AG59),AG59)</f>
        <v>10000</v>
      </c>
      <c r="AR58" s="187">
        <f>AP60</f>
        <v>30000</v>
      </c>
      <c r="AS58" s="90">
        <f>RANK(AR58,AR56:AR59,1)</f>
        <v>1</v>
      </c>
      <c r="AT58" s="60" t="str">
        <f t="shared" si="18"/>
        <v>Frankreich</v>
      </c>
      <c r="AU58" s="60">
        <f t="shared" si="18"/>
        <v>0</v>
      </c>
      <c r="AV58" s="60">
        <f t="shared" si="18"/>
        <v>0</v>
      </c>
      <c r="AW58" s="60">
        <f t="shared" si="18"/>
        <v>0</v>
      </c>
      <c r="AX58" s="60"/>
      <c r="AY58" s="60"/>
      <c r="AZ58" s="60"/>
      <c r="BA58" s="113">
        <v>3</v>
      </c>
      <c r="BB58" s="114" t="e">
        <f>VLOOKUP(3,AS56:AT59,2,FALSE)</f>
        <v>#N/A</v>
      </c>
      <c r="BC58" s="115"/>
      <c r="BD58" s="116" t="e">
        <f>VLOOKUP(3,AS56:AW59,3,FALSE)</f>
        <v>#N/A</v>
      </c>
      <c r="BE58" s="116" t="e">
        <f>VLOOKUP(3,AS56:AW59,4,FALSE)</f>
        <v>#N/A</v>
      </c>
      <c r="BF58" s="93" t="s">
        <v>12</v>
      </c>
      <c r="BG58" s="116" t="e">
        <f>VLOOKUP(3,AS56:AW59,5,FALSE)</f>
        <v>#N/A</v>
      </c>
      <c r="BH58" s="60"/>
      <c r="BI58" s="85"/>
      <c r="BJ58" s="85">
        <f>IF(E58&gt;G58,IF(Spielplan!E58&gt;Spielplan!G58,Punktemodus!$B$3,0),0)</f>
        <v>0</v>
      </c>
      <c r="BK58" s="85">
        <f>IF(E58=G58,IF(Spielplan!E58=Spielplan!G58,Punktemodus!$B$3,0),0)</f>
        <v>10</v>
      </c>
      <c r="BL58" s="85">
        <f>IF(E58&lt;G58,IF(Spielplan!E58&lt;Spielplan!G58,Punktemodus!$B$3,0),0)</f>
        <v>0</v>
      </c>
      <c r="BM58" s="85">
        <f>IF(E58=Spielplan!E58,IF(G58=Spielplan!G58,Punktemodus!$B$5,0),0)</f>
        <v>3</v>
      </c>
      <c r="BN58" s="85">
        <f>IF(E58=Spielplan!E58,Punktemodus!$B$7,0)</f>
        <v>1</v>
      </c>
      <c r="BO58" s="85">
        <f>IF(G58=Spielplan!G58,Punktemodus!$B$7,0)</f>
        <v>1</v>
      </c>
      <c r="BP58" s="137">
        <f>IF(Spielplan!E58="",0,SUM(BJ58:BO58))</f>
        <v>0</v>
      </c>
      <c r="BQ58" s="85"/>
      <c r="BR58" s="141"/>
      <c r="BS58" s="150"/>
      <c r="BT58" s="134"/>
      <c r="BU58" s="134"/>
      <c r="BV58" s="134"/>
      <c r="BW58" s="134"/>
      <c r="BX58" s="148"/>
      <c r="BY58" s="148"/>
      <c r="BZ58" s="134"/>
      <c r="CA58" s="144" t="str">
        <f>Spielplan!$BS$22</f>
        <v/>
      </c>
      <c r="CB58" s="145"/>
      <c r="CC58" s="146">
        <f>Spielplan!$BU$22</f>
        <v>0</v>
      </c>
      <c r="CD58" s="147"/>
      <c r="CE58" s="134">
        <f>IF(CA58=CA22,Punktemodus!B15,0)</f>
        <v>20</v>
      </c>
      <c r="CF58" s="148">
        <f>IF(OR(CA58=$CA$14,CA58=$CA$15,CA58=$CA$23,CA58=$CA$30,CA58=$CA$31,CA58=$CA$38,CA58=$CA$39),Punktemodus!B17,0)</f>
        <v>10</v>
      </c>
      <c r="CG58" s="134"/>
      <c r="CH58" s="134"/>
      <c r="CI58" s="147"/>
      <c r="CJ58" s="134"/>
      <c r="CK58" s="134"/>
      <c r="CL58" s="134"/>
      <c r="CM58" s="134"/>
      <c r="CN58" s="134"/>
      <c r="CO58" s="134"/>
      <c r="CP58" s="134"/>
      <c r="CQ58" s="155"/>
      <c r="CR58" s="142" t="s">
        <v>130</v>
      </c>
      <c r="CS58" s="155"/>
      <c r="CT58" s="155"/>
      <c r="CU58" s="155"/>
      <c r="CV58" s="155"/>
      <c r="CW58" s="134"/>
    </row>
    <row r="59" spans="1:101" ht="18.75" customHeight="1" thickBot="1" x14ac:dyDescent="0.3">
      <c r="A59" s="60"/>
      <c r="B59" s="60"/>
      <c r="C59" s="193" t="str">
        <f>H56</f>
        <v>Ecuador</v>
      </c>
      <c r="D59" s="194"/>
      <c r="E59" s="104"/>
      <c r="F59" s="93"/>
      <c r="G59" s="104"/>
      <c r="H59" s="193" t="str">
        <f>H57</f>
        <v>Honduras</v>
      </c>
      <c r="I59" s="194"/>
      <c r="J59" s="60"/>
      <c r="K59" s="60" t="s">
        <v>99</v>
      </c>
      <c r="L59" s="60">
        <f t="shared" si="16"/>
        <v>0</v>
      </c>
      <c r="M59" s="60"/>
      <c r="N59" s="60">
        <f>IF($E59="",0,IF($E59&gt;$G59,3,IF($E59=$G59,1,0)))</f>
        <v>0</v>
      </c>
      <c r="O59" s="60"/>
      <c r="P59" s="60">
        <f>IF($G59="",0,IF($E59&gt;$G59,0,IF($E59=$G59,1,3)))</f>
        <v>0</v>
      </c>
      <c r="Q59" s="60"/>
      <c r="R59" s="60">
        <f>E59</f>
        <v>0</v>
      </c>
      <c r="S59" s="60"/>
      <c r="T59" s="60">
        <f>G59</f>
        <v>0</v>
      </c>
      <c r="U59" s="60"/>
      <c r="V59" s="60">
        <f>G59</f>
        <v>0</v>
      </c>
      <c r="W59" s="60"/>
      <c r="X59" s="60">
        <f>E59</f>
        <v>0</v>
      </c>
      <c r="Y59" s="60"/>
      <c r="Z59" s="60">
        <f>P62</f>
        <v>0</v>
      </c>
      <c r="AA59" s="60">
        <f>T62</f>
        <v>0</v>
      </c>
      <c r="AB59" s="60">
        <f>X62</f>
        <v>0</v>
      </c>
      <c r="AC59" s="60">
        <f>AA59-AB59</f>
        <v>0</v>
      </c>
      <c r="AD59" s="60">
        <f>IF(Z59&gt;Z56,-1,0)</f>
        <v>0</v>
      </c>
      <c r="AE59" s="60">
        <f>IF(Z59&gt;Z57,-1,0)</f>
        <v>0</v>
      </c>
      <c r="AF59" s="60">
        <f>IF(Z59&gt;Z58,-1,0)</f>
        <v>0</v>
      </c>
      <c r="AG59" s="60">
        <f>10000-(AJ59*1000+AM59*100+AK59*10)</f>
        <v>10000</v>
      </c>
      <c r="AH59" s="90">
        <f>RANK(AG59,AG56:AG59,1)</f>
        <v>1</v>
      </c>
      <c r="AI59" s="60" t="str">
        <f>H57</f>
        <v>Honduras</v>
      </c>
      <c r="AJ59" s="60">
        <f t="shared" si="17"/>
        <v>0</v>
      </c>
      <c r="AK59" s="60">
        <f t="shared" si="17"/>
        <v>0</v>
      </c>
      <c r="AL59" s="60">
        <f t="shared" si="17"/>
        <v>0</v>
      </c>
      <c r="AM59" s="60">
        <f>AK59-AL59</f>
        <v>0</v>
      </c>
      <c r="AN59" s="187">
        <f>IF(AG56=AG59,IF(E60&gt;G60,AG56-0.1,AG56),AG56)</f>
        <v>10000</v>
      </c>
      <c r="AO59" s="187">
        <f>IF(AG57=AG59,IF(E59&gt;G59,AG57-0.1,AG57),AG57)</f>
        <v>10000</v>
      </c>
      <c r="AP59" s="187">
        <f>IF(AG58=AG59,IF(E57&gt;G57,AG58-0.1,AG58),AG58)</f>
        <v>10000</v>
      </c>
      <c r="AQ59" s="187"/>
      <c r="AR59" s="187">
        <f>AQ60</f>
        <v>30000</v>
      </c>
      <c r="AS59" s="90">
        <f>RANK(AR59,AR56:AR59,1)</f>
        <v>1</v>
      </c>
      <c r="AT59" s="60" t="str">
        <f t="shared" si="18"/>
        <v>Honduras</v>
      </c>
      <c r="AU59" s="60">
        <f t="shared" si="18"/>
        <v>0</v>
      </c>
      <c r="AV59" s="60">
        <f t="shared" si="18"/>
        <v>0</v>
      </c>
      <c r="AW59" s="60">
        <f t="shared" si="18"/>
        <v>0</v>
      </c>
      <c r="AX59" s="60"/>
      <c r="AY59" s="60"/>
      <c r="AZ59" s="60"/>
      <c r="BA59" s="113">
        <v>4</v>
      </c>
      <c r="BB59" s="114" t="e">
        <f>VLOOKUP(4,AS56:AT59,2,FALSE)</f>
        <v>#N/A</v>
      </c>
      <c r="BC59" s="115"/>
      <c r="BD59" s="116" t="e">
        <f>VLOOKUP(4,AS56:AW59,3,FALSE)</f>
        <v>#N/A</v>
      </c>
      <c r="BE59" s="116" t="e">
        <f>VLOOKUP(4,AS56:AW59,4,FALSE)</f>
        <v>#N/A</v>
      </c>
      <c r="BF59" s="93" t="s">
        <v>12</v>
      </c>
      <c r="BG59" s="116" t="e">
        <f>VLOOKUP(4,AS56:AW59,5,FALSE)</f>
        <v>#N/A</v>
      </c>
      <c r="BH59" s="60"/>
      <c r="BI59" s="85"/>
      <c r="BJ59" s="85">
        <f>IF(E59&gt;G59,IF(Spielplan!E59&gt;Spielplan!G59,Punktemodus!$B$3,0),0)</f>
        <v>0</v>
      </c>
      <c r="BK59" s="85">
        <f>IF(E59=G59,IF(Spielplan!E59=Spielplan!G59,Punktemodus!$B$3,0),0)</f>
        <v>10</v>
      </c>
      <c r="BL59" s="85">
        <f>IF(E59&lt;G59,IF(Spielplan!E59&lt;Spielplan!G59,Punktemodus!$B$3,0),0)</f>
        <v>0</v>
      </c>
      <c r="BM59" s="85">
        <f>IF(E59=Spielplan!E59,IF(G59=Spielplan!G59,Punktemodus!$B$5,0),0)</f>
        <v>3</v>
      </c>
      <c r="BN59" s="85">
        <f>IF(E59=Spielplan!E59,Punktemodus!$B$7,0)</f>
        <v>1</v>
      </c>
      <c r="BO59" s="85">
        <f>IF(G59=Spielplan!G59,Punktemodus!$B$7,0)</f>
        <v>1</v>
      </c>
      <c r="BP59" s="137">
        <f>IF(Spielplan!E59="",0,SUM(BJ59:BO59))</f>
        <v>0</v>
      </c>
      <c r="BQ59" s="85"/>
      <c r="BR59" s="141"/>
      <c r="BS59" s="134"/>
      <c r="BT59" s="134"/>
      <c r="BU59" s="134"/>
      <c r="BV59" s="134"/>
      <c r="BW59" s="134"/>
      <c r="BX59" s="148"/>
      <c r="BY59" s="148"/>
      <c r="BZ59" s="134"/>
      <c r="CA59" s="144" t="str">
        <f>Spielplan!$BS$23</f>
        <v/>
      </c>
      <c r="CB59" s="145"/>
      <c r="CC59" s="146">
        <f>Spielplan!$BU$23</f>
        <v>0</v>
      </c>
      <c r="CD59" s="134"/>
      <c r="CE59" s="134">
        <f>IF(CA59=CA23,Punktemodus!B15,0)</f>
        <v>20</v>
      </c>
      <c r="CF59" s="148">
        <f>IF(OR(CA59=$CA$14,CA59=$CA$15,CA59=$CA$22,CA59=$CA$30,CA59=$CA$31,CA59=$CA$38,CA59=$CA$39),Punktemodus!B17,0)</f>
        <v>10</v>
      </c>
      <c r="CG59" s="134"/>
      <c r="CH59" s="134"/>
      <c r="CI59" s="134"/>
      <c r="CJ59" s="134"/>
      <c r="CK59" s="144" t="str">
        <f>Spielplan!$CC$23</f>
        <v/>
      </c>
      <c r="CL59" s="145"/>
      <c r="CM59" s="146">
        <f>Spielplan!$CE$23</f>
        <v>0</v>
      </c>
      <c r="CN59" s="134"/>
      <c r="CO59" s="134">
        <f>IF(OR(CK59=CK23,CK59=CK24),Punktemodus!B21,0)</f>
        <v>40</v>
      </c>
      <c r="CP59" s="134"/>
      <c r="CQ59" s="370" t="str">
        <f>Spielplan!$CI$23</f>
        <v/>
      </c>
      <c r="CR59" s="371"/>
      <c r="CS59" s="371"/>
      <c r="CT59" s="371"/>
      <c r="CU59" s="371"/>
      <c r="CV59" s="372"/>
      <c r="CW59" s="134"/>
    </row>
    <row r="60" spans="1:101" ht="18.75" customHeight="1" thickBot="1" x14ac:dyDescent="0.3">
      <c r="A60" s="60"/>
      <c r="B60" s="60"/>
      <c r="C60" s="191" t="str">
        <f>C56</f>
        <v>Schweiz</v>
      </c>
      <c r="D60" s="192"/>
      <c r="E60" s="104"/>
      <c r="F60" s="93"/>
      <c r="G60" s="104"/>
      <c r="H60" s="191" t="str">
        <f>H57</f>
        <v>Honduras</v>
      </c>
      <c r="I60" s="192"/>
      <c r="J60" s="60"/>
      <c r="K60" s="60" t="s">
        <v>100</v>
      </c>
      <c r="L60" s="60">
        <f t="shared" si="16"/>
        <v>0</v>
      </c>
      <c r="M60" s="60">
        <f>IF($E60="",0,IF($E60&gt;$G60,3,IF($E60=G60,1,0)))</f>
        <v>0</v>
      </c>
      <c r="N60" s="60"/>
      <c r="O60" s="60"/>
      <c r="P60" s="60">
        <f>IF($G60="",0,IF($E60&gt;$G60,0,IF($E60=$G60,1,3)))</f>
        <v>0</v>
      </c>
      <c r="Q60" s="60">
        <f>E60</f>
        <v>0</v>
      </c>
      <c r="R60" s="60"/>
      <c r="S60" s="60"/>
      <c r="T60" s="60">
        <f>G60</f>
        <v>0</v>
      </c>
      <c r="U60" s="60">
        <f>G60</f>
        <v>0</v>
      </c>
      <c r="V60" s="60"/>
      <c r="W60" s="60"/>
      <c r="X60" s="60">
        <f>E60</f>
        <v>0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187">
        <f>SUM(AN56:AN59)</f>
        <v>30000</v>
      </c>
      <c r="AO60" s="187">
        <f>SUM(AO56:AO59)</f>
        <v>30000</v>
      </c>
      <c r="AP60" s="187">
        <f>SUM(AP56:AP59)</f>
        <v>30000</v>
      </c>
      <c r="AQ60" s="187">
        <f>SUM(AQ56:AQ59)</f>
        <v>30000</v>
      </c>
      <c r="AR60" s="187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85">
        <f>IF(E60&gt;G60,IF(Spielplan!E60&gt;Spielplan!G60,Punktemodus!$B$3,0),0)</f>
        <v>0</v>
      </c>
      <c r="BK60" s="85">
        <f>IF(E60=G60,IF(Spielplan!E60=Spielplan!G60,Punktemodus!$B$3,0),0)</f>
        <v>10</v>
      </c>
      <c r="BL60" s="85">
        <f>IF(E60&lt;G60,IF(Spielplan!E60&lt;Spielplan!G60,Punktemodus!$B$3,0),0)</f>
        <v>0</v>
      </c>
      <c r="BM60" s="85">
        <f>IF(E60=Spielplan!E60,IF(G60=Spielplan!G60,Punktemodus!$B$5,0),0)</f>
        <v>3</v>
      </c>
      <c r="BN60" s="85">
        <f>IF(E60=Spielplan!E60,Punktemodus!$B$7,0)</f>
        <v>1</v>
      </c>
      <c r="BO60" s="85">
        <f>IF(G60=Spielplan!G60,Punktemodus!$B$7,0)</f>
        <v>1</v>
      </c>
      <c r="BP60" s="137">
        <f>IF(Spielplan!E60="",0,SUM(BJ60:BO60))</f>
        <v>0</v>
      </c>
      <c r="BQ60" s="60"/>
      <c r="BR60" s="141"/>
      <c r="BS60" s="153" t="s">
        <v>123</v>
      </c>
      <c r="BT60" s="144" t="str">
        <f>Spielplan!$BL$24</f>
        <v/>
      </c>
      <c r="BU60" s="145"/>
      <c r="BV60" s="146">
        <f>Spielplan!$BN$24</f>
        <v>0</v>
      </c>
      <c r="BW60" s="147"/>
      <c r="BX60" s="148">
        <f>IF(BT24=BT60,Punktemodus!$B$11,0)</f>
        <v>10</v>
      </c>
      <c r="BY60" s="148">
        <f>IF(BT60=BT41,Punktemodus!B13,0)</f>
        <v>5</v>
      </c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44" t="str">
        <f>Spielplan!$CC$24</f>
        <v/>
      </c>
      <c r="CL60" s="145"/>
      <c r="CM60" s="146">
        <f>Spielplan!$CE$24</f>
        <v>0</v>
      </c>
      <c r="CN60" s="134"/>
      <c r="CO60" s="134">
        <f>IF(OR(CK60=CK23,CK60=CK24),Punktemodus!B21,0)</f>
        <v>40</v>
      </c>
      <c r="CP60" s="134"/>
      <c r="CQ60" s="373"/>
      <c r="CR60" s="374"/>
      <c r="CS60" s="374"/>
      <c r="CT60" s="374"/>
      <c r="CU60" s="374"/>
      <c r="CV60" s="375"/>
      <c r="CW60" s="134"/>
    </row>
    <row r="61" spans="1:101" ht="18.75" customHeight="1" thickBot="1" x14ac:dyDescent="0.3">
      <c r="A61" s="60"/>
      <c r="B61" s="60"/>
      <c r="C61" s="193" t="str">
        <f>H56</f>
        <v>Ecuador</v>
      </c>
      <c r="D61" s="194"/>
      <c r="E61" s="104"/>
      <c r="F61" s="93"/>
      <c r="G61" s="104"/>
      <c r="H61" s="193" t="str">
        <f>C57</f>
        <v>Frankreich</v>
      </c>
      <c r="I61" s="194"/>
      <c r="J61" s="60"/>
      <c r="K61" s="60" t="s">
        <v>100</v>
      </c>
      <c r="L61" s="60">
        <f t="shared" si="16"/>
        <v>0</v>
      </c>
      <c r="M61" s="60"/>
      <c r="N61" s="60">
        <f>IF($E61="",0,IF($E61&gt;$G61,3,IF($E61=$G61,1,0)))</f>
        <v>0</v>
      </c>
      <c r="O61" s="60">
        <f>IF($G61="",0,IF($E61&gt;$G61,0,IF($E61=$G61,1,3)))</f>
        <v>0</v>
      </c>
      <c r="P61" s="60"/>
      <c r="Q61" s="60"/>
      <c r="R61" s="60">
        <f>E61</f>
        <v>0</v>
      </c>
      <c r="S61" s="60">
        <f>G61</f>
        <v>0</v>
      </c>
      <c r="T61" s="60"/>
      <c r="U61" s="60"/>
      <c r="V61" s="60">
        <f>G61</f>
        <v>0</v>
      </c>
      <c r="W61" s="60">
        <f>E61</f>
        <v>0</v>
      </c>
      <c r="X61" s="60"/>
      <c r="Y61" s="60"/>
      <c r="Z61" s="60" t="s">
        <v>30</v>
      </c>
      <c r="AA61" s="60"/>
      <c r="AB61" s="60"/>
      <c r="AC61" s="60"/>
      <c r="AD61" s="60"/>
      <c r="AE61" s="60"/>
      <c r="AF61" s="60"/>
      <c r="AG61" s="60" t="b">
        <f>OR(AG56=AG57,AG56=AG58,AG56=AG59,AG57=AG58,AG57=AG59,AG58=AG59)</f>
        <v>1</v>
      </c>
      <c r="AH61" s="60"/>
      <c r="AI61" s="60"/>
      <c r="AJ61" s="60"/>
      <c r="AK61" s="60"/>
      <c r="AL61" s="60"/>
      <c r="AM61" s="60"/>
      <c r="AN61" s="60"/>
      <c r="AO61" s="60" t="s">
        <v>34</v>
      </c>
      <c r="AP61" s="60"/>
      <c r="AQ61" s="60"/>
      <c r="AR61" s="60" t="b">
        <f>OR(AR56=AR57,AR56=AR58,AR56=AR59,AR57=AR58,AR57=AR59,AR58=AR59)</f>
        <v>1</v>
      </c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85">
        <f>IF(E61&gt;G61,IF(Spielplan!E61&gt;Spielplan!G61,Punktemodus!$B$3,0),0)</f>
        <v>0</v>
      </c>
      <c r="BK61" s="85">
        <f>IF(E61=G61,IF(Spielplan!E61=Spielplan!G61,Punktemodus!$B$3,0),0)</f>
        <v>10</v>
      </c>
      <c r="BL61" s="85">
        <f>IF(E61&lt;G61,IF(Spielplan!E61&lt;Spielplan!G61,Punktemodus!$B$3,0),0)</f>
        <v>0</v>
      </c>
      <c r="BM61" s="85">
        <f>IF(E61=Spielplan!E61,IF(G61=Spielplan!G61,Punktemodus!$B$5,0),0)</f>
        <v>3</v>
      </c>
      <c r="BN61" s="85">
        <f>IF(E61=Spielplan!E61,Punktemodus!$B$7,0)</f>
        <v>1</v>
      </c>
      <c r="BO61" s="85">
        <f>IF(G61=Spielplan!G61,Punktemodus!$B$7,0)</f>
        <v>1</v>
      </c>
      <c r="BP61" s="137">
        <f>IF(Spielplan!E61="",0,SUM(BJ61:BO61))</f>
        <v>0</v>
      </c>
      <c r="BQ61" s="60"/>
      <c r="BR61" s="141"/>
      <c r="BS61" s="149" t="s">
        <v>124</v>
      </c>
      <c r="BT61" s="144" t="str">
        <f>Spielplan!$BL$25</f>
        <v/>
      </c>
      <c r="BU61" s="145"/>
      <c r="BV61" s="146">
        <f>Spielplan!$BN$25</f>
        <v>0</v>
      </c>
      <c r="BW61" s="134"/>
      <c r="BX61" s="148">
        <f>IF(BT25=BT61,Punktemodus!$B$11,0)</f>
        <v>10</v>
      </c>
      <c r="BY61" s="148">
        <f>IF(BT61=BT40,Punktemodus!B13,0)</f>
        <v>5</v>
      </c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55"/>
      <c r="CR61" s="142" t="s">
        <v>136</v>
      </c>
      <c r="CS61" s="155"/>
      <c r="CT61" s="155"/>
      <c r="CU61" s="155"/>
      <c r="CV61" s="155"/>
      <c r="CW61" s="134"/>
    </row>
    <row r="62" spans="1:101" ht="18.75" customHeight="1" thickBot="1" x14ac:dyDescent="0.25">
      <c r="A62" s="60"/>
      <c r="B62" s="60"/>
      <c r="C62" s="136" t="str">
        <f>IF(G61="","",IF(AR61=TRUE,"Achtung: Fehler in Tabelle!",""))</f>
        <v/>
      </c>
      <c r="D62" s="60"/>
      <c r="E62" s="85"/>
      <c r="F62" s="60"/>
      <c r="G62" s="85"/>
      <c r="H62" s="60"/>
      <c r="I62" s="60"/>
      <c r="J62" s="60"/>
      <c r="K62" s="60"/>
      <c r="L62" s="60"/>
      <c r="M62" s="60">
        <f t="shared" ref="M62:X62" si="19">SUM(M56:M61)</f>
        <v>0</v>
      </c>
      <c r="N62" s="60">
        <f t="shared" si="19"/>
        <v>0</v>
      </c>
      <c r="O62" s="60">
        <f t="shared" si="19"/>
        <v>0</v>
      </c>
      <c r="P62" s="60">
        <f t="shared" si="19"/>
        <v>0</v>
      </c>
      <c r="Q62" s="60">
        <f t="shared" si="19"/>
        <v>0</v>
      </c>
      <c r="R62" s="60">
        <f t="shared" si="19"/>
        <v>0</v>
      </c>
      <c r="S62" s="60">
        <f t="shared" si="19"/>
        <v>0</v>
      </c>
      <c r="T62" s="60">
        <f t="shared" si="19"/>
        <v>0</v>
      </c>
      <c r="U62" s="60">
        <f t="shared" si="19"/>
        <v>0</v>
      </c>
      <c r="V62" s="60">
        <f t="shared" si="19"/>
        <v>0</v>
      </c>
      <c r="W62" s="60">
        <f t="shared" si="19"/>
        <v>0</v>
      </c>
      <c r="X62" s="60">
        <f t="shared" si="19"/>
        <v>0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160">
        <f>SUM(BP56:BP61)</f>
        <v>0</v>
      </c>
      <c r="BQ62" s="60"/>
      <c r="BR62" s="141"/>
      <c r="BS62" s="150"/>
      <c r="BT62" s="134"/>
      <c r="BU62" s="134"/>
      <c r="BV62" s="134"/>
      <c r="BW62" s="134"/>
      <c r="BX62" s="148"/>
      <c r="BY62" s="148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370" t="str">
        <f>Spielplan!$CI$26</f>
        <v/>
      </c>
      <c r="CR62" s="371"/>
      <c r="CS62" s="371"/>
      <c r="CT62" s="371"/>
      <c r="CU62" s="371"/>
      <c r="CV62" s="372"/>
      <c r="CW62" s="134"/>
    </row>
    <row r="63" spans="1:101" ht="18.75" customHeight="1" thickBot="1" x14ac:dyDescent="0.3">
      <c r="A63" s="60"/>
      <c r="B63" s="60"/>
      <c r="C63" s="60"/>
      <c r="D63" s="60"/>
      <c r="E63" s="85"/>
      <c r="F63" s="60"/>
      <c r="G63" s="85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138"/>
      <c r="BQ63" s="60"/>
      <c r="BR63" s="141"/>
      <c r="BS63" s="134"/>
      <c r="BT63" s="134"/>
      <c r="BU63" s="134"/>
      <c r="BV63" s="134"/>
      <c r="BW63" s="134"/>
      <c r="BX63" s="148"/>
      <c r="BY63" s="148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54" t="s">
        <v>131</v>
      </c>
      <c r="CM63" s="134"/>
      <c r="CN63" s="134"/>
      <c r="CO63" s="134"/>
      <c r="CP63" s="134"/>
      <c r="CQ63" s="373"/>
      <c r="CR63" s="374"/>
      <c r="CS63" s="374"/>
      <c r="CT63" s="374"/>
      <c r="CU63" s="374"/>
      <c r="CV63" s="375"/>
      <c r="CW63" s="134"/>
    </row>
    <row r="64" spans="1:101" ht="18.75" customHeight="1" thickBot="1" x14ac:dyDescent="0.3">
      <c r="A64" s="60"/>
      <c r="B64" s="60"/>
      <c r="C64" s="60"/>
      <c r="D64" s="60"/>
      <c r="E64" s="85"/>
      <c r="F64" s="60"/>
      <c r="G64" s="85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138"/>
      <c r="BQ64" s="60"/>
      <c r="BR64" s="141"/>
      <c r="BS64" s="153" t="s">
        <v>20</v>
      </c>
      <c r="BT64" s="144" t="str">
        <f>Spielplan!$BL$28</f>
        <v/>
      </c>
      <c r="BU64" s="145"/>
      <c r="BV64" s="146">
        <f>Spielplan!$BN$28</f>
        <v>0</v>
      </c>
      <c r="BW64" s="147"/>
      <c r="BX64" s="148">
        <f>IF(BT28=BT64,Punktemodus!$B$11,0)</f>
        <v>10</v>
      </c>
      <c r="BY64" s="148">
        <f>IF(BT64=BT13,Punktemodus!B13,0)</f>
        <v>5</v>
      </c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55"/>
      <c r="CR64" s="142" t="s">
        <v>137</v>
      </c>
      <c r="CS64" s="155"/>
      <c r="CT64" s="155"/>
      <c r="CU64" s="155"/>
      <c r="CV64" s="155"/>
      <c r="CW64" s="134"/>
    </row>
    <row r="65" spans="1:101" ht="18.75" customHeight="1" thickBot="1" x14ac:dyDescent="0.3">
      <c r="A65" s="60"/>
      <c r="B65" s="60"/>
      <c r="C65" s="88" t="s">
        <v>91</v>
      </c>
      <c r="D65" s="60"/>
      <c r="E65" s="85"/>
      <c r="F65" s="60"/>
      <c r="G65" s="85"/>
      <c r="H65" s="60"/>
      <c r="I65" s="60"/>
      <c r="J65" s="60"/>
      <c r="K65" s="60"/>
      <c r="L65" s="60"/>
      <c r="M65" s="60" t="s">
        <v>4</v>
      </c>
      <c r="N65" s="60"/>
      <c r="O65" s="60"/>
      <c r="P65" s="60"/>
      <c r="Q65" s="60" t="s">
        <v>6</v>
      </c>
      <c r="R65" s="60"/>
      <c r="S65" s="60"/>
      <c r="T65" s="60"/>
      <c r="U65" s="60" t="s">
        <v>7</v>
      </c>
      <c r="V65" s="60"/>
      <c r="W65" s="60"/>
      <c r="X65" s="60"/>
      <c r="Y65" s="60"/>
      <c r="Z65" s="60" t="s">
        <v>4</v>
      </c>
      <c r="AA65" s="60" t="s">
        <v>5</v>
      </c>
      <c r="AB65" s="60"/>
      <c r="AC65" s="60"/>
      <c r="AD65" s="60" t="s">
        <v>9</v>
      </c>
      <c r="AE65" s="60"/>
      <c r="AF65" s="60"/>
      <c r="AG65" s="60"/>
      <c r="AH65" s="60" t="s">
        <v>32</v>
      </c>
      <c r="AI65" s="60"/>
      <c r="AJ65" s="60"/>
      <c r="AK65" s="60"/>
      <c r="AL65" s="60"/>
      <c r="AM65" s="60"/>
      <c r="AN65" s="60" t="s">
        <v>35</v>
      </c>
      <c r="AO65" s="60"/>
      <c r="AP65" s="60"/>
      <c r="AQ65" s="60"/>
      <c r="AR65" s="60"/>
      <c r="AS65" s="60" t="s">
        <v>33</v>
      </c>
      <c r="AT65" s="60"/>
      <c r="AU65" s="60"/>
      <c r="AV65" s="60"/>
      <c r="AW65" s="60"/>
      <c r="AX65" s="60"/>
      <c r="AY65" s="60"/>
      <c r="AZ65" s="60"/>
      <c r="BA65" s="60"/>
      <c r="BB65" s="89" t="s">
        <v>10</v>
      </c>
      <c r="BC65" s="60"/>
      <c r="BD65" s="90" t="s">
        <v>4</v>
      </c>
      <c r="BE65" s="60"/>
      <c r="BF65" s="61" t="s">
        <v>5</v>
      </c>
      <c r="BG65" s="60"/>
      <c r="BH65" s="60"/>
      <c r="BI65" s="85"/>
      <c r="BJ65" s="60"/>
      <c r="BK65" s="60"/>
      <c r="BL65" s="60"/>
      <c r="BM65" s="60"/>
      <c r="BN65" s="60"/>
      <c r="BO65" s="60"/>
      <c r="BP65" s="138"/>
      <c r="BQ65" s="85"/>
      <c r="BR65" s="141"/>
      <c r="BS65" s="149" t="s">
        <v>125</v>
      </c>
      <c r="BT65" s="144" t="str">
        <f>Spielplan!$BL$29</f>
        <v/>
      </c>
      <c r="BU65" s="145"/>
      <c r="BV65" s="146">
        <f>Spielplan!$BN$29</f>
        <v>0</v>
      </c>
      <c r="BW65" s="134"/>
      <c r="BX65" s="148">
        <f>IF(BT29=BT65,Punktemodus!$B$11,0)</f>
        <v>10</v>
      </c>
      <c r="BY65" s="148">
        <f>IF(BT65=BT12,Punktemodus!B13,0)</f>
        <v>5</v>
      </c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44" t="str">
        <f>Spielplan!$CC$29</f>
        <v/>
      </c>
      <c r="CL65" s="145"/>
      <c r="CM65" s="146">
        <f>Spielplan!$CE$29</f>
        <v>0</v>
      </c>
      <c r="CN65" s="134"/>
      <c r="CO65" s="134"/>
      <c r="CP65" s="134"/>
      <c r="CQ65" s="370" t="str">
        <f>Spielplan!$CI$29</f>
        <v/>
      </c>
      <c r="CR65" s="371"/>
      <c r="CS65" s="371"/>
      <c r="CT65" s="371"/>
      <c r="CU65" s="371"/>
      <c r="CV65" s="372"/>
      <c r="CW65" s="134"/>
    </row>
    <row r="66" spans="1:101" ht="18.75" customHeight="1" thickBot="1" x14ac:dyDescent="0.3">
      <c r="A66" s="60"/>
      <c r="B66" s="60"/>
      <c r="C66" s="60"/>
      <c r="D66" s="60"/>
      <c r="E66" s="85"/>
      <c r="F66" s="60"/>
      <c r="G66" s="85"/>
      <c r="H66" s="60"/>
      <c r="I66" s="60"/>
      <c r="J66" s="60"/>
      <c r="K66" s="60"/>
      <c r="L66" s="60"/>
      <c r="M66" s="60" t="s">
        <v>0</v>
      </c>
      <c r="N66" s="60" t="s">
        <v>1</v>
      </c>
      <c r="O66" s="60" t="s">
        <v>2</v>
      </c>
      <c r="P66" s="60" t="s">
        <v>3</v>
      </c>
      <c r="Q66" s="60" t="s">
        <v>0</v>
      </c>
      <c r="R66" s="60" t="s">
        <v>1</v>
      </c>
      <c r="S66" s="60" t="s">
        <v>2</v>
      </c>
      <c r="T66" s="60" t="s">
        <v>3</v>
      </c>
      <c r="U66" s="60" t="s">
        <v>0</v>
      </c>
      <c r="V66" s="60" t="s">
        <v>1</v>
      </c>
      <c r="W66" s="60" t="s">
        <v>2</v>
      </c>
      <c r="X66" s="60" t="s">
        <v>3</v>
      </c>
      <c r="Y66" s="60"/>
      <c r="Z66" s="60" t="s">
        <v>8</v>
      </c>
      <c r="AA66" s="60"/>
      <c r="AB66" s="60"/>
      <c r="AC66" s="60"/>
      <c r="AD66" s="60"/>
      <c r="AE66" s="60"/>
      <c r="AF66" s="60"/>
      <c r="AG66" s="60"/>
      <c r="AH66" s="60" t="s">
        <v>31</v>
      </c>
      <c r="AI66" s="60"/>
      <c r="AJ66" s="60"/>
      <c r="AK66" s="60"/>
      <c r="AL66" s="60"/>
      <c r="AM66" s="60"/>
      <c r="AN66" s="60" t="str">
        <f>AI67</f>
        <v>Argentinien</v>
      </c>
      <c r="AO66" s="60" t="str">
        <f>AI68</f>
        <v>Bosnien</v>
      </c>
      <c r="AP66" s="60" t="str">
        <f>AI69</f>
        <v>Iran</v>
      </c>
      <c r="AQ66" s="60" t="str">
        <f>AI70</f>
        <v>Nigeria</v>
      </c>
      <c r="AR66" s="60"/>
      <c r="AS66" s="60" t="s">
        <v>31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85"/>
      <c r="BJ66" s="85"/>
      <c r="BK66" s="85"/>
      <c r="BL66" s="85"/>
      <c r="BM66" s="85"/>
      <c r="BN66" s="85"/>
      <c r="BO66" s="85"/>
      <c r="BP66" s="137"/>
      <c r="BQ66" s="85"/>
      <c r="BR66" s="141"/>
      <c r="BS66" s="150"/>
      <c r="BT66" s="134"/>
      <c r="BU66" s="134"/>
      <c r="BV66" s="134"/>
      <c r="BW66" s="134"/>
      <c r="BX66" s="148"/>
      <c r="BY66" s="148"/>
      <c r="BZ66" s="134"/>
      <c r="CA66" s="144" t="str">
        <f>Spielplan!$BS$30</f>
        <v/>
      </c>
      <c r="CB66" s="145"/>
      <c r="CC66" s="146">
        <f>Spielplan!$BU$30</f>
        <v>0</v>
      </c>
      <c r="CD66" s="147"/>
      <c r="CE66" s="134">
        <f>IF(CA66=CA30,Punktemodus!B15,0)</f>
        <v>20</v>
      </c>
      <c r="CF66" s="148">
        <f>IF(OR(CA66=$CA$14,CA66=$CA$15,CA66=$CA$22,CA66=$CA$23,CA66=$CA$31,CA66=$CA$38,CA66=$CA$39),Punktemodus!B17,0)</f>
        <v>10</v>
      </c>
      <c r="CG66" s="134"/>
      <c r="CH66" s="134"/>
      <c r="CI66" s="134"/>
      <c r="CJ66" s="134"/>
      <c r="CK66" s="144" t="str">
        <f>Spielplan!$CC$30</f>
        <v/>
      </c>
      <c r="CL66" s="145"/>
      <c r="CM66" s="146">
        <f>Spielplan!$CE$30</f>
        <v>0</v>
      </c>
      <c r="CN66" s="134"/>
      <c r="CO66" s="134"/>
      <c r="CP66" s="134"/>
      <c r="CQ66" s="373"/>
      <c r="CR66" s="374"/>
      <c r="CS66" s="374"/>
      <c r="CT66" s="374"/>
      <c r="CU66" s="374"/>
      <c r="CV66" s="375"/>
      <c r="CW66" s="134"/>
    </row>
    <row r="67" spans="1:101" ht="18.75" customHeight="1" thickBot="1" x14ac:dyDescent="0.3">
      <c r="A67" s="60"/>
      <c r="B67" s="60"/>
      <c r="C67" s="200" t="str">
        <f>Spielplan!$C$67</f>
        <v>Argentinien</v>
      </c>
      <c r="D67" s="201"/>
      <c r="E67" s="104"/>
      <c r="F67" s="93"/>
      <c r="G67" s="104"/>
      <c r="H67" s="200" t="str">
        <f>Spielplan!$H$67</f>
        <v>Bosnien</v>
      </c>
      <c r="I67" s="201"/>
      <c r="J67" s="60"/>
      <c r="K67" s="60" t="s">
        <v>101</v>
      </c>
      <c r="L67" s="60">
        <f t="shared" ref="L67:L72" si="20">IF(E67-G67&gt;0,1,IF(G67=E67,0,-1))</f>
        <v>0</v>
      </c>
      <c r="M67" s="60">
        <f>IF($E67="",0,IF($E67&gt;$G67,3,IF($E67=G67,1,0)))</f>
        <v>0</v>
      </c>
      <c r="N67" s="60">
        <f>IF($G67="",0,IF($E67&gt;$G67,0,IF($E67=G67,1,3)))</f>
        <v>0</v>
      </c>
      <c r="O67" s="60"/>
      <c r="P67" s="60"/>
      <c r="Q67" s="60">
        <f>E67</f>
        <v>0</v>
      </c>
      <c r="R67" s="60">
        <f>G67</f>
        <v>0</v>
      </c>
      <c r="S67" s="60"/>
      <c r="T67" s="60"/>
      <c r="U67" s="60">
        <f>G67</f>
        <v>0</v>
      </c>
      <c r="V67" s="60">
        <f>E67</f>
        <v>0</v>
      </c>
      <c r="W67" s="60"/>
      <c r="X67" s="60"/>
      <c r="Y67" s="60"/>
      <c r="Z67" s="60">
        <f>M73</f>
        <v>0</v>
      </c>
      <c r="AA67" s="60">
        <f>Q73</f>
        <v>0</v>
      </c>
      <c r="AB67" s="60">
        <f>U73</f>
        <v>0</v>
      </c>
      <c r="AC67" s="60">
        <f>AA67-AB67</f>
        <v>0</v>
      </c>
      <c r="AD67" s="60">
        <f>IF(Z67&gt;Z68,-1,0)</f>
        <v>0</v>
      </c>
      <c r="AE67" s="60">
        <f>IF(Z67&gt;Z69,-1,0)</f>
        <v>0</v>
      </c>
      <c r="AF67" s="60">
        <f>IF(Z67&gt;Z70,-1,0)</f>
        <v>0</v>
      </c>
      <c r="AG67" s="60">
        <f>10000-(AJ67*1000+AM67*100+AK67*10)</f>
        <v>10000</v>
      </c>
      <c r="AH67" s="90">
        <f>RANK(AG67,AG67:AG70,1)</f>
        <v>1</v>
      </c>
      <c r="AI67" s="60" t="str">
        <f>C67</f>
        <v>Argentinien</v>
      </c>
      <c r="AJ67" s="60">
        <f t="shared" ref="AJ67:AL70" si="21">Z67</f>
        <v>0</v>
      </c>
      <c r="AK67" s="60">
        <f t="shared" si="21"/>
        <v>0</v>
      </c>
      <c r="AL67" s="60">
        <f t="shared" si="21"/>
        <v>0</v>
      </c>
      <c r="AM67" s="60">
        <f>AK67-AL67</f>
        <v>0</v>
      </c>
      <c r="AN67" s="187"/>
      <c r="AO67" s="187">
        <f>IF(AG68=AG67,IF(G67&gt;E67,AG68-0.1,AG68),AG68)</f>
        <v>10000</v>
      </c>
      <c r="AP67" s="187">
        <f>IF(AG69=AG67,IF(G69&gt;E69,AG69-0.1,AG69),AG69)</f>
        <v>10000</v>
      </c>
      <c r="AQ67" s="187">
        <f>IF(AG70=AG67,IF(G71&gt;E71,AG70-0.1,AG70),AG70)</f>
        <v>10000</v>
      </c>
      <c r="AR67" s="187">
        <f>AN71</f>
        <v>30000</v>
      </c>
      <c r="AS67" s="90">
        <f>RANK(AR67,AR67:AR70,1)</f>
        <v>1</v>
      </c>
      <c r="AT67" s="60" t="str">
        <f t="shared" ref="AT67:AW70" si="22">AI67</f>
        <v>Argentinien</v>
      </c>
      <c r="AU67" s="60">
        <f t="shared" si="22"/>
        <v>0</v>
      </c>
      <c r="AV67" s="60">
        <f t="shared" si="22"/>
        <v>0</v>
      </c>
      <c r="AW67" s="60">
        <f t="shared" si="22"/>
        <v>0</v>
      </c>
      <c r="AX67" s="60"/>
      <c r="AY67" s="60"/>
      <c r="AZ67" s="60"/>
      <c r="BA67" s="202">
        <v>1</v>
      </c>
      <c r="BB67" s="200" t="str">
        <f>VLOOKUP(1,AS67:AT70,2,FALSE)</f>
        <v>Argentinien</v>
      </c>
      <c r="BC67" s="201"/>
      <c r="BD67" s="203">
        <f>VLOOKUP(1,AS67:AW70,3,FALSE)</f>
        <v>0</v>
      </c>
      <c r="BE67" s="204">
        <f>VLOOKUP(1,AS67:AW70,4,FALSE)</f>
        <v>0</v>
      </c>
      <c r="BF67" s="93" t="s">
        <v>12</v>
      </c>
      <c r="BG67" s="204">
        <f>VLOOKUP(1,AS67:AW70,5,FALSE)</f>
        <v>0</v>
      </c>
      <c r="BH67" s="205" t="s">
        <v>126</v>
      </c>
      <c r="BI67" s="85"/>
      <c r="BJ67" s="85">
        <f>IF(E67&gt;G67,IF(Spielplan!E67&gt;Spielplan!G67,Punktemodus!$B$3,0),0)</f>
        <v>0</v>
      </c>
      <c r="BK67" s="85">
        <f>IF(E67=G67,IF(Spielplan!E67=Spielplan!G67,Punktemodus!$B$3,0),0)</f>
        <v>10</v>
      </c>
      <c r="BL67" s="85">
        <f>IF(E67&lt;G67,IF(Spielplan!E67&lt;Spielplan!G67,Punktemodus!$B$3,0),0)</f>
        <v>0</v>
      </c>
      <c r="BM67" s="85">
        <f>IF(E67=Spielplan!E67,IF(G67=Spielplan!G67,Punktemodus!$B$5,0),0)</f>
        <v>3</v>
      </c>
      <c r="BN67" s="85">
        <f>IF(E67=Spielplan!E67,Punktemodus!$B$7,0)</f>
        <v>1</v>
      </c>
      <c r="BO67" s="85">
        <f>IF(G67=Spielplan!G67,Punktemodus!$B$7,0)</f>
        <v>1</v>
      </c>
      <c r="BP67" s="137">
        <f>IF(Spielplan!E67="",0,SUM(BJ67:BO67))</f>
        <v>0</v>
      </c>
      <c r="BQ67" s="85"/>
      <c r="BR67" s="141"/>
      <c r="BS67" s="134"/>
      <c r="BT67" s="134"/>
      <c r="BU67" s="134"/>
      <c r="BV67" s="134"/>
      <c r="BW67" s="134"/>
      <c r="BX67" s="148"/>
      <c r="BY67" s="148"/>
      <c r="BZ67" s="134"/>
      <c r="CA67" s="144" t="str">
        <f>Spielplan!$BS$31</f>
        <v/>
      </c>
      <c r="CB67" s="145"/>
      <c r="CC67" s="146">
        <f>Spielplan!$BU$31</f>
        <v>0</v>
      </c>
      <c r="CD67" s="134"/>
      <c r="CE67" s="134">
        <f>IF(CA67=CA31,Punktemodus!B15,0)</f>
        <v>20</v>
      </c>
      <c r="CF67" s="148">
        <f>IF(OR(CA67=$CA$14,CA67=$CA$15,CA67=$CA$22,CA67=$CA$23,CA67=$CA$30,CA67=$CA$38,CA67=$CA$39),Punktemodus!B17,0)</f>
        <v>10</v>
      </c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55"/>
      <c r="CR67" s="142" t="s">
        <v>138</v>
      </c>
      <c r="CS67" s="155"/>
      <c r="CT67" s="155"/>
      <c r="CU67" s="155"/>
      <c r="CV67" s="155"/>
      <c r="CW67" s="134"/>
    </row>
    <row r="68" spans="1:101" ht="18.75" customHeight="1" thickBot="1" x14ac:dyDescent="0.3">
      <c r="A68" s="60"/>
      <c r="B68" s="60"/>
      <c r="C68" s="206" t="str">
        <f>Spielplan!$C$68</f>
        <v>Iran</v>
      </c>
      <c r="D68" s="207"/>
      <c r="E68" s="104"/>
      <c r="F68" s="93"/>
      <c r="G68" s="104"/>
      <c r="H68" s="206" t="str">
        <f>Spielplan!$H$68</f>
        <v>Nigeria</v>
      </c>
      <c r="I68" s="207"/>
      <c r="J68" s="60"/>
      <c r="K68" s="60" t="s">
        <v>102</v>
      </c>
      <c r="L68" s="60">
        <f t="shared" si="20"/>
        <v>0</v>
      </c>
      <c r="M68" s="60"/>
      <c r="N68" s="60"/>
      <c r="O68" s="60">
        <f>IF($E68="",0,IF($E68&gt;$G68,3,IF($E68=$G68,1,0)))</f>
        <v>0</v>
      </c>
      <c r="P68" s="60">
        <f>IF($G68="",0,IF($E68&gt;$G68,0,IF($E68=$G68,1,3)))</f>
        <v>0</v>
      </c>
      <c r="Q68" s="60"/>
      <c r="R68" s="60"/>
      <c r="S68" s="60">
        <f>E68</f>
        <v>0</v>
      </c>
      <c r="T68" s="60">
        <f>G68</f>
        <v>0</v>
      </c>
      <c r="U68" s="60"/>
      <c r="V68" s="60"/>
      <c r="W68" s="60">
        <f>G68</f>
        <v>0</v>
      </c>
      <c r="X68" s="60">
        <f>E68</f>
        <v>0</v>
      </c>
      <c r="Y68" s="60"/>
      <c r="Z68" s="60">
        <f>N73</f>
        <v>0</v>
      </c>
      <c r="AA68" s="60">
        <f>R73</f>
        <v>0</v>
      </c>
      <c r="AB68" s="60">
        <f>V73</f>
        <v>0</v>
      </c>
      <c r="AC68" s="60">
        <f>AA68-AB68</f>
        <v>0</v>
      </c>
      <c r="AD68" s="60">
        <f>IF(Z68&gt;Z67,-1,0)</f>
        <v>0</v>
      </c>
      <c r="AE68" s="60">
        <f>IF(Z68&gt;Z69,-1,0)</f>
        <v>0</v>
      </c>
      <c r="AF68" s="60">
        <f>IF(Z68&gt;Z70,-1,0)</f>
        <v>0</v>
      </c>
      <c r="AG68" s="60">
        <f>10000-(AJ68*1000+AM68*100+AK68*10)</f>
        <v>10000</v>
      </c>
      <c r="AH68" s="90">
        <f>RANK(AG68,AG67:AG70,1)</f>
        <v>1</v>
      </c>
      <c r="AI68" s="60" t="str">
        <f>H67</f>
        <v>Bosnien</v>
      </c>
      <c r="AJ68" s="60">
        <f t="shared" si="21"/>
        <v>0</v>
      </c>
      <c r="AK68" s="60">
        <f t="shared" si="21"/>
        <v>0</v>
      </c>
      <c r="AL68" s="60">
        <f t="shared" si="21"/>
        <v>0</v>
      </c>
      <c r="AM68" s="60">
        <f>AK68-AL68</f>
        <v>0</v>
      </c>
      <c r="AN68" s="187">
        <f>IF(AG67=AG68,IF(E67&gt;G67,AG67-0.1,AG67),AG67)</f>
        <v>10000</v>
      </c>
      <c r="AO68" s="187"/>
      <c r="AP68" s="187">
        <f>IF(AG69=AG68,IF(G72&gt;E72,AG69-0.1,AG69),AG69)</f>
        <v>10000</v>
      </c>
      <c r="AQ68" s="187">
        <f>IF(AG70=AG68,IF(G70&gt;E70,AG70-0.1,AG70),AG70)</f>
        <v>10000</v>
      </c>
      <c r="AR68" s="187">
        <f>AO71</f>
        <v>30000</v>
      </c>
      <c r="AS68" s="90">
        <f>RANK(AR68,AR67:AR70,1)</f>
        <v>1</v>
      </c>
      <c r="AT68" s="60" t="str">
        <f t="shared" si="22"/>
        <v>Bosnien</v>
      </c>
      <c r="AU68" s="60">
        <f t="shared" si="22"/>
        <v>0</v>
      </c>
      <c r="AV68" s="60">
        <f t="shared" si="22"/>
        <v>0</v>
      </c>
      <c r="AW68" s="60">
        <f t="shared" si="22"/>
        <v>0</v>
      </c>
      <c r="AX68" s="60"/>
      <c r="AY68" s="60"/>
      <c r="AZ68" s="60"/>
      <c r="BA68" s="208">
        <v>2</v>
      </c>
      <c r="BB68" s="206" t="e">
        <f>VLOOKUP(2,AS67:AT70,2,FALSE)</f>
        <v>#N/A</v>
      </c>
      <c r="BC68" s="207"/>
      <c r="BD68" s="209" t="e">
        <f>VLOOKUP(2,AS67:AW70,3,FALSE)</f>
        <v>#N/A</v>
      </c>
      <c r="BE68" s="210" t="e">
        <f>VLOOKUP(2,AS67:AW70,4,FALSE)</f>
        <v>#N/A</v>
      </c>
      <c r="BF68" s="93" t="s">
        <v>12</v>
      </c>
      <c r="BG68" s="210" t="e">
        <f>VLOOKUP(2,AS67:AW70,5,FALSE)</f>
        <v>#N/A</v>
      </c>
      <c r="BH68" s="210" t="s">
        <v>122</v>
      </c>
      <c r="BI68" s="85"/>
      <c r="BJ68" s="85">
        <f>IF(E68&gt;G68,IF(Spielplan!E68&gt;Spielplan!G68,Punktemodus!$B$3,0),0)</f>
        <v>0</v>
      </c>
      <c r="BK68" s="85">
        <f>IF(E68=G68,IF(Spielplan!E68=Spielplan!G68,Punktemodus!$B$3,0),0)</f>
        <v>10</v>
      </c>
      <c r="BL68" s="85">
        <f>IF(E68&lt;G68,IF(Spielplan!E68&lt;Spielplan!G68,Punktemodus!$B$3,0),0)</f>
        <v>0</v>
      </c>
      <c r="BM68" s="85">
        <f>IF(E68=Spielplan!E68,IF(G68=Spielplan!G68,Punktemodus!$B$5,0),0)</f>
        <v>3</v>
      </c>
      <c r="BN68" s="85">
        <f>IF(E68=Spielplan!E68,Punktemodus!$B$7,0)</f>
        <v>1</v>
      </c>
      <c r="BO68" s="85">
        <f>IF(G68=Spielplan!G68,Punktemodus!$B$7,0)</f>
        <v>1</v>
      </c>
      <c r="BP68" s="137">
        <f>IF(Spielplan!E68="",0,SUM(BJ68:BO68))</f>
        <v>0</v>
      </c>
      <c r="BQ68" s="85"/>
      <c r="BR68" s="141"/>
      <c r="BS68" s="153" t="s">
        <v>24</v>
      </c>
      <c r="BT68" s="144" t="str">
        <f>Spielplan!$BL$32</f>
        <v/>
      </c>
      <c r="BU68" s="145"/>
      <c r="BV68" s="146">
        <f>Spielplan!$BN$32</f>
        <v>0</v>
      </c>
      <c r="BW68" s="147"/>
      <c r="BX68" s="148">
        <f>IF(BT32=BT68,Punktemodus!$B$11,0)</f>
        <v>10</v>
      </c>
      <c r="BY68" s="148">
        <f>IF(BT68=BT17,Punktemodus!B13,0)</f>
        <v>5</v>
      </c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370" t="str">
        <f>Spielplan!$CI$32</f>
        <v/>
      </c>
      <c r="CR68" s="371"/>
      <c r="CS68" s="371"/>
      <c r="CT68" s="371"/>
      <c r="CU68" s="371"/>
      <c r="CV68" s="372"/>
      <c r="CW68" s="134"/>
    </row>
    <row r="69" spans="1:101" ht="18.75" customHeight="1" thickBot="1" x14ac:dyDescent="0.3">
      <c r="A69" s="60"/>
      <c r="B69" s="60"/>
      <c r="C69" s="200" t="str">
        <f>C67</f>
        <v>Argentinien</v>
      </c>
      <c r="D69" s="201"/>
      <c r="E69" s="104"/>
      <c r="F69" s="93"/>
      <c r="G69" s="104"/>
      <c r="H69" s="200" t="str">
        <f>C68</f>
        <v>Iran</v>
      </c>
      <c r="I69" s="201"/>
      <c r="J69" s="60"/>
      <c r="K69" s="60" t="s">
        <v>103</v>
      </c>
      <c r="L69" s="60">
        <f t="shared" si="20"/>
        <v>0</v>
      </c>
      <c r="M69" s="60">
        <f>IF($E69="",0,IF($E69&gt;$G69,3,IF($E69=G69,1,0)))</f>
        <v>0</v>
      </c>
      <c r="N69" s="60"/>
      <c r="O69" s="60">
        <f>IF($G69="",0,IF($E69&gt;$G69,0,IF($E69=$G69,1,3)))</f>
        <v>0</v>
      </c>
      <c r="P69" s="60"/>
      <c r="Q69" s="60">
        <f>E69</f>
        <v>0</v>
      </c>
      <c r="R69" s="60"/>
      <c r="S69" s="60">
        <f>G69</f>
        <v>0</v>
      </c>
      <c r="T69" s="60"/>
      <c r="U69" s="60">
        <f>G69</f>
        <v>0</v>
      </c>
      <c r="V69" s="60"/>
      <c r="W69" s="60">
        <f>E69</f>
        <v>0</v>
      </c>
      <c r="X69" s="60"/>
      <c r="Y69" s="60"/>
      <c r="Z69" s="60">
        <f>O73</f>
        <v>0</v>
      </c>
      <c r="AA69" s="60">
        <f>S73</f>
        <v>0</v>
      </c>
      <c r="AB69" s="60">
        <f>W73</f>
        <v>0</v>
      </c>
      <c r="AC69" s="60">
        <f>AA69-AB69</f>
        <v>0</v>
      </c>
      <c r="AD69" s="60">
        <f>IF(Z69&gt;Z67,-1,0)</f>
        <v>0</v>
      </c>
      <c r="AE69" s="60">
        <f>IF(Z69&gt;Z68,-1,0)</f>
        <v>0</v>
      </c>
      <c r="AF69" s="60">
        <f>IF(Z69&gt;Z70,-1,0)</f>
        <v>0</v>
      </c>
      <c r="AG69" s="60">
        <f>10000-(AJ69*1000+AM69*100+AK69*10)</f>
        <v>10000</v>
      </c>
      <c r="AH69" s="90">
        <f>RANK(AG69,AG67:AG70,1)</f>
        <v>1</v>
      </c>
      <c r="AI69" s="60" t="str">
        <f>C68</f>
        <v>Iran</v>
      </c>
      <c r="AJ69" s="60">
        <f t="shared" si="21"/>
        <v>0</v>
      </c>
      <c r="AK69" s="60">
        <f t="shared" si="21"/>
        <v>0</v>
      </c>
      <c r="AL69" s="60">
        <f t="shared" si="21"/>
        <v>0</v>
      </c>
      <c r="AM69" s="60">
        <f>AK69-AL69</f>
        <v>0</v>
      </c>
      <c r="AN69" s="187">
        <f>IF(AG67=AG69,IF(E69&gt;G69,AG67-0.1,AG67),AG67)</f>
        <v>10000</v>
      </c>
      <c r="AO69" s="187">
        <f>IF(AG68=AG69,IF(E72&gt;G72,AG68-0.1,AG68),AG68)</f>
        <v>10000</v>
      </c>
      <c r="AP69" s="187"/>
      <c r="AQ69" s="187">
        <f>IF(AG70=AG69,IF(G68&gt;E68,AG70-0.1,AG70),AG70)</f>
        <v>10000</v>
      </c>
      <c r="AR69" s="187">
        <f>AP71</f>
        <v>30000</v>
      </c>
      <c r="AS69" s="90">
        <f>RANK(AR69,AR67:AR70,1)</f>
        <v>1</v>
      </c>
      <c r="AT69" s="60" t="str">
        <f t="shared" si="22"/>
        <v>Iran</v>
      </c>
      <c r="AU69" s="60">
        <f t="shared" si="22"/>
        <v>0</v>
      </c>
      <c r="AV69" s="60">
        <f t="shared" si="22"/>
        <v>0</v>
      </c>
      <c r="AW69" s="60">
        <f t="shared" si="22"/>
        <v>0</v>
      </c>
      <c r="AX69" s="60"/>
      <c r="AY69" s="60"/>
      <c r="AZ69" s="60"/>
      <c r="BA69" s="113">
        <v>3</v>
      </c>
      <c r="BB69" s="114" t="e">
        <f>VLOOKUP(3,AS67:AT70,2,FALSE)</f>
        <v>#N/A</v>
      </c>
      <c r="BC69" s="115"/>
      <c r="BD69" s="116" t="e">
        <f>VLOOKUP(3,AS67:AW70,3,FALSE)</f>
        <v>#N/A</v>
      </c>
      <c r="BE69" s="116" t="e">
        <f>VLOOKUP(3,AS67:AW70,4,FALSE)</f>
        <v>#N/A</v>
      </c>
      <c r="BF69" s="93" t="s">
        <v>12</v>
      </c>
      <c r="BG69" s="116" t="e">
        <f>VLOOKUP(3,AS67:AW70,5,FALSE)</f>
        <v>#N/A</v>
      </c>
      <c r="BH69" s="60"/>
      <c r="BI69" s="85"/>
      <c r="BJ69" s="85">
        <f>IF(E69&gt;G69,IF(Spielplan!E69&gt;Spielplan!G69,Punktemodus!$B$3,0),0)</f>
        <v>0</v>
      </c>
      <c r="BK69" s="85">
        <f>IF(E69=G69,IF(Spielplan!E69=Spielplan!G69,Punktemodus!$B$3,0),0)</f>
        <v>10</v>
      </c>
      <c r="BL69" s="85">
        <f>IF(E69&lt;G69,IF(Spielplan!E69&lt;Spielplan!G69,Punktemodus!$B$3,0),0)</f>
        <v>0</v>
      </c>
      <c r="BM69" s="85">
        <f>IF(E69=Spielplan!E69,IF(G69=Spielplan!G69,Punktemodus!$B$5,0),0)</f>
        <v>3</v>
      </c>
      <c r="BN69" s="85">
        <f>IF(E69=Spielplan!E69,Punktemodus!$B$7,0)</f>
        <v>1</v>
      </c>
      <c r="BO69" s="85">
        <f>IF(G69=Spielplan!G69,Punktemodus!$B$7,0)</f>
        <v>1</v>
      </c>
      <c r="BP69" s="137">
        <f>IF(Spielplan!E69="",0,SUM(BJ69:BO69))</f>
        <v>0</v>
      </c>
      <c r="BQ69" s="85"/>
      <c r="BR69" s="141"/>
      <c r="BS69" s="149" t="s">
        <v>23</v>
      </c>
      <c r="BT69" s="144" t="str">
        <f>Spielplan!$BL$33</f>
        <v/>
      </c>
      <c r="BU69" s="145"/>
      <c r="BV69" s="146">
        <f>Spielplan!$BN$33</f>
        <v>0</v>
      </c>
      <c r="BW69" s="134"/>
      <c r="BX69" s="148">
        <f>IF(BT33=BT69,Punktemodus!$B$11,0)</f>
        <v>10</v>
      </c>
      <c r="BY69" s="148">
        <f>IF(BT69=BT16,Punktemodus!B13,0)</f>
        <v>5</v>
      </c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373"/>
      <c r="CR69" s="374"/>
      <c r="CS69" s="374"/>
      <c r="CT69" s="374"/>
      <c r="CU69" s="374"/>
      <c r="CV69" s="375"/>
      <c r="CW69" s="134"/>
    </row>
    <row r="70" spans="1:101" ht="18.75" customHeight="1" thickBot="1" x14ac:dyDescent="0.3">
      <c r="A70" s="60"/>
      <c r="B70" s="60"/>
      <c r="C70" s="206" t="str">
        <f>H67</f>
        <v>Bosnien</v>
      </c>
      <c r="D70" s="207"/>
      <c r="E70" s="104"/>
      <c r="F70" s="93"/>
      <c r="G70" s="104"/>
      <c r="H70" s="206" t="str">
        <f>H68</f>
        <v>Nigeria</v>
      </c>
      <c r="I70" s="207"/>
      <c r="J70" s="60"/>
      <c r="K70" s="60" t="s">
        <v>104</v>
      </c>
      <c r="L70" s="60">
        <f t="shared" si="20"/>
        <v>0</v>
      </c>
      <c r="M70" s="60"/>
      <c r="N70" s="60">
        <f>IF($E70="",0,IF($E70&gt;$G70,3,IF($E70=$G70,1,0)))</f>
        <v>0</v>
      </c>
      <c r="O70" s="60"/>
      <c r="P70" s="60">
        <f>IF($G70="",0,IF($E70&gt;$G70,0,IF($E70=$G70,1,3)))</f>
        <v>0</v>
      </c>
      <c r="Q70" s="60"/>
      <c r="R70" s="60">
        <f>E70</f>
        <v>0</v>
      </c>
      <c r="S70" s="60"/>
      <c r="T70" s="60">
        <f>G70</f>
        <v>0</v>
      </c>
      <c r="U70" s="60"/>
      <c r="V70" s="60">
        <f>G70</f>
        <v>0</v>
      </c>
      <c r="W70" s="60"/>
      <c r="X70" s="60">
        <f>E70</f>
        <v>0</v>
      </c>
      <c r="Y70" s="60"/>
      <c r="Z70" s="60">
        <f>P73</f>
        <v>0</v>
      </c>
      <c r="AA70" s="60">
        <f>T73</f>
        <v>0</v>
      </c>
      <c r="AB70" s="60">
        <f>X73</f>
        <v>0</v>
      </c>
      <c r="AC70" s="60">
        <f>AA70-AB70</f>
        <v>0</v>
      </c>
      <c r="AD70" s="60">
        <f>IF(Z70&gt;Z67,-1,0)</f>
        <v>0</v>
      </c>
      <c r="AE70" s="60">
        <f>IF(Z70&gt;Z68,-1,0)</f>
        <v>0</v>
      </c>
      <c r="AF70" s="60">
        <f>IF(Z70&gt;Z69,-1,0)</f>
        <v>0</v>
      </c>
      <c r="AG70" s="60">
        <f>10000-(AJ70*1000+AM70*100+AK70*10)</f>
        <v>10000</v>
      </c>
      <c r="AH70" s="90">
        <f>RANK(AG70,AG67:AG70,1)</f>
        <v>1</v>
      </c>
      <c r="AI70" s="60" t="str">
        <f>H68</f>
        <v>Nigeria</v>
      </c>
      <c r="AJ70" s="60">
        <f t="shared" si="21"/>
        <v>0</v>
      </c>
      <c r="AK70" s="60">
        <f t="shared" si="21"/>
        <v>0</v>
      </c>
      <c r="AL70" s="60">
        <f t="shared" si="21"/>
        <v>0</v>
      </c>
      <c r="AM70" s="60">
        <f>AK70-AL70</f>
        <v>0</v>
      </c>
      <c r="AN70" s="187">
        <f>IF(AG67=AG70,IF(E71&gt;G71,AG67-0.1,AG67),AG67)</f>
        <v>10000</v>
      </c>
      <c r="AO70" s="187">
        <f>IF(AG68=AG70,IF(E70&gt;G70,AG68-0.1,AG68),AG68)</f>
        <v>10000</v>
      </c>
      <c r="AP70" s="187">
        <f>IF(AG69=AG70,IF(E68&gt;G68,AG69-0.1,AG69),AG69)</f>
        <v>10000</v>
      </c>
      <c r="AQ70" s="187"/>
      <c r="AR70" s="187">
        <f>AQ71</f>
        <v>30000</v>
      </c>
      <c r="AS70" s="90">
        <f>RANK(AR70,AR67:AR70,1)</f>
        <v>1</v>
      </c>
      <c r="AT70" s="60" t="str">
        <f t="shared" si="22"/>
        <v>Nigeria</v>
      </c>
      <c r="AU70" s="60">
        <f t="shared" si="22"/>
        <v>0</v>
      </c>
      <c r="AV70" s="60">
        <f t="shared" si="22"/>
        <v>0</v>
      </c>
      <c r="AW70" s="60">
        <f t="shared" si="22"/>
        <v>0</v>
      </c>
      <c r="AX70" s="60"/>
      <c r="AY70" s="60"/>
      <c r="AZ70" s="60"/>
      <c r="BA70" s="113">
        <v>4</v>
      </c>
      <c r="BB70" s="114" t="e">
        <f>VLOOKUP(4,AS67:AT70,2,FALSE)</f>
        <v>#N/A</v>
      </c>
      <c r="BC70" s="115"/>
      <c r="BD70" s="116" t="e">
        <f>VLOOKUP(4,AS67:AW70,3,FALSE)</f>
        <v>#N/A</v>
      </c>
      <c r="BE70" s="116" t="e">
        <f>VLOOKUP(4,AS67:AW70,4,FALSE)</f>
        <v>#N/A</v>
      </c>
      <c r="BF70" s="93" t="s">
        <v>12</v>
      </c>
      <c r="BG70" s="116" t="e">
        <f>VLOOKUP(4,AS67:AW70,5,FALSE)</f>
        <v>#N/A</v>
      </c>
      <c r="BH70" s="60"/>
      <c r="BI70" s="85"/>
      <c r="BJ70" s="85">
        <f>IF(E70&gt;G70,IF(Spielplan!E70&gt;Spielplan!G70,Punktemodus!$B$3,0),0)</f>
        <v>0</v>
      </c>
      <c r="BK70" s="85">
        <f>IF(E70=G70,IF(Spielplan!E70=Spielplan!G70,Punktemodus!$B$3,0),0)</f>
        <v>10</v>
      </c>
      <c r="BL70" s="85">
        <f>IF(E70&lt;G70,IF(Spielplan!E70&lt;Spielplan!G70,Punktemodus!$B$3,0),0)</f>
        <v>0</v>
      </c>
      <c r="BM70" s="85">
        <f>IF(E70=Spielplan!E70,IF(G70=Spielplan!G70,Punktemodus!$B$5,0),0)</f>
        <v>3</v>
      </c>
      <c r="BN70" s="85">
        <f>IF(E70=Spielplan!E70,Punktemodus!$B$7,0)</f>
        <v>1</v>
      </c>
      <c r="BO70" s="85">
        <f>IF(G70=Spielplan!G70,Punktemodus!$B$7,0)</f>
        <v>1</v>
      </c>
      <c r="BP70" s="137">
        <f>IF(Spielplan!E70="",0,SUM(BJ70:BO70))</f>
        <v>0</v>
      </c>
      <c r="BQ70" s="60"/>
      <c r="BR70" s="141"/>
      <c r="BS70" s="150"/>
      <c r="BT70" s="134"/>
      <c r="BU70" s="134"/>
      <c r="BV70" s="134"/>
      <c r="BW70" s="134"/>
      <c r="BX70" s="148"/>
      <c r="BY70" s="148"/>
      <c r="BZ70" s="134"/>
      <c r="CA70" s="134"/>
      <c r="CB70" s="134"/>
      <c r="CC70" s="134"/>
      <c r="CD70" s="134"/>
      <c r="CE70" s="134"/>
      <c r="CF70" s="144" t="str">
        <f>Spielplan!$BX$34</f>
        <v/>
      </c>
      <c r="CG70" s="145"/>
      <c r="CH70" s="146">
        <f>Spielplan!$BZ$34</f>
        <v>0</v>
      </c>
      <c r="CI70" s="134"/>
      <c r="CJ70" s="134">
        <f>IF(OR(CF70=$CF$18,CF70=$CF$19,CF70=$CF$34,CF70=$CF$35),Punktemodus!$B$19,0)</f>
        <v>30</v>
      </c>
      <c r="CK70" s="134"/>
      <c r="CL70" s="134"/>
      <c r="CM70" s="134"/>
      <c r="CN70" s="134"/>
      <c r="CO70" s="134"/>
      <c r="CP70" s="134"/>
      <c r="CQ70" s="155"/>
      <c r="CR70" s="155"/>
      <c r="CS70" s="155"/>
      <c r="CT70" s="155"/>
      <c r="CU70" s="155"/>
      <c r="CV70" s="155"/>
      <c r="CW70" s="134"/>
    </row>
    <row r="71" spans="1:101" ht="18.75" customHeight="1" thickBot="1" x14ac:dyDescent="0.3">
      <c r="A71" s="60"/>
      <c r="B71" s="60"/>
      <c r="C71" s="200" t="str">
        <f>C67</f>
        <v>Argentinien</v>
      </c>
      <c r="D71" s="201"/>
      <c r="E71" s="104"/>
      <c r="F71" s="93"/>
      <c r="G71" s="104"/>
      <c r="H71" s="200" t="str">
        <f>H68</f>
        <v>Nigeria</v>
      </c>
      <c r="I71" s="201"/>
      <c r="J71" s="60"/>
      <c r="K71" s="60" t="s">
        <v>105</v>
      </c>
      <c r="L71" s="60">
        <f t="shared" si="20"/>
        <v>0</v>
      </c>
      <c r="M71" s="60">
        <f>IF($E71="",0,IF($E71&gt;$G71,3,IF($E71=G71,1,0)))</f>
        <v>0</v>
      </c>
      <c r="N71" s="60"/>
      <c r="O71" s="60"/>
      <c r="P71" s="60">
        <f>IF($G71="",0,IF($E71&gt;$G71,0,IF($E71=$G71,1,3)))</f>
        <v>0</v>
      </c>
      <c r="Q71" s="60">
        <f>E71</f>
        <v>0</v>
      </c>
      <c r="R71" s="60"/>
      <c r="S71" s="60"/>
      <c r="T71" s="60">
        <f>G71</f>
        <v>0</v>
      </c>
      <c r="U71" s="60">
        <f>G71</f>
        <v>0</v>
      </c>
      <c r="V71" s="60"/>
      <c r="W71" s="60"/>
      <c r="X71" s="60">
        <f>E71</f>
        <v>0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187">
        <f>SUM(AN67:AN70)</f>
        <v>30000</v>
      </c>
      <c r="AO71" s="187">
        <f>SUM(AO67:AO70)</f>
        <v>30000</v>
      </c>
      <c r="AP71" s="187">
        <f>SUM(AP67:AP70)</f>
        <v>30000</v>
      </c>
      <c r="AQ71" s="187">
        <f>SUM(AQ67:AQ70)</f>
        <v>30000</v>
      </c>
      <c r="AR71" s="187"/>
      <c r="AS71" s="60"/>
      <c r="AT71" s="60"/>
      <c r="AU71" s="60"/>
      <c r="AV71" s="60"/>
      <c r="AW71" s="60"/>
      <c r="AX71" s="60"/>
      <c r="AY71" s="60"/>
      <c r="AZ71" s="60"/>
      <c r="BA71" s="92"/>
      <c r="BB71" s="60"/>
      <c r="BC71" s="60"/>
      <c r="BD71" s="60"/>
      <c r="BE71" s="60"/>
      <c r="BF71" s="60"/>
      <c r="BG71" s="60"/>
      <c r="BH71" s="60"/>
      <c r="BI71" s="60"/>
      <c r="BJ71" s="85">
        <f>IF(E71&gt;G71,IF(Spielplan!E71&gt;Spielplan!G71,Punktemodus!$B$3,0),0)</f>
        <v>0</v>
      </c>
      <c r="BK71" s="85">
        <f>IF(E71=G71,IF(Spielplan!E71=Spielplan!G71,Punktemodus!$B$3,0),0)</f>
        <v>10</v>
      </c>
      <c r="BL71" s="85">
        <f>IF(E71&lt;G71,IF(Spielplan!E71&lt;Spielplan!G71,Punktemodus!$B$3,0),0)</f>
        <v>0</v>
      </c>
      <c r="BM71" s="85">
        <f>IF(E71=Spielplan!E71,IF(G71=Spielplan!G71,Punktemodus!$B$5,0),0)</f>
        <v>3</v>
      </c>
      <c r="BN71" s="85">
        <f>IF(E71=Spielplan!E71,Punktemodus!$B$7,0)</f>
        <v>1</v>
      </c>
      <c r="BO71" s="85">
        <f>IF(G71=Spielplan!G71,Punktemodus!$B$7,0)</f>
        <v>1</v>
      </c>
      <c r="BP71" s="137">
        <f>IF(Spielplan!E71="",0,SUM(BJ71:BO71))</f>
        <v>0</v>
      </c>
      <c r="BQ71" s="60"/>
      <c r="BR71" s="141"/>
      <c r="BS71" s="134"/>
      <c r="BT71" s="134"/>
      <c r="BU71" s="134"/>
      <c r="BV71" s="134"/>
      <c r="BW71" s="134"/>
      <c r="BX71" s="148"/>
      <c r="BY71" s="148"/>
      <c r="BZ71" s="134"/>
      <c r="CA71" s="134"/>
      <c r="CB71" s="134"/>
      <c r="CC71" s="134"/>
      <c r="CD71" s="134"/>
      <c r="CE71" s="134"/>
      <c r="CF71" s="144" t="str">
        <f>Spielplan!$BX$35</f>
        <v/>
      </c>
      <c r="CG71" s="145"/>
      <c r="CH71" s="146">
        <f>Spielplan!$BZ$35</f>
        <v>0</v>
      </c>
      <c r="CI71" s="134"/>
      <c r="CJ71" s="134">
        <f>IF(OR(CF71=$CF$18,CF71=$CF$19,CF71=$CF$34,CF71=$CF$35),Punktemodus!$B$19,0)</f>
        <v>30</v>
      </c>
      <c r="CK71" s="134"/>
      <c r="CL71" s="134"/>
      <c r="CM71" s="134"/>
      <c r="CN71" s="134"/>
      <c r="CO71" s="134"/>
      <c r="CP71" s="134"/>
      <c r="CQ71" s="155"/>
      <c r="CR71" s="155"/>
      <c r="CS71" s="155"/>
      <c r="CT71" s="155"/>
      <c r="CU71" s="155"/>
      <c r="CV71" s="155"/>
      <c r="CW71" s="134"/>
    </row>
    <row r="72" spans="1:101" ht="18.75" customHeight="1" thickBot="1" x14ac:dyDescent="0.3">
      <c r="A72" s="60"/>
      <c r="B72" s="60"/>
      <c r="C72" s="206" t="str">
        <f>H67</f>
        <v>Bosnien</v>
      </c>
      <c r="D72" s="207"/>
      <c r="E72" s="104"/>
      <c r="F72" s="106"/>
      <c r="G72" s="104"/>
      <c r="H72" s="206" t="str">
        <f>C68</f>
        <v>Iran</v>
      </c>
      <c r="I72" s="207"/>
      <c r="J72" s="60"/>
      <c r="K72" s="60" t="s">
        <v>105</v>
      </c>
      <c r="L72" s="60">
        <f t="shared" si="20"/>
        <v>0</v>
      </c>
      <c r="M72" s="60"/>
      <c r="N72" s="60">
        <f>IF($E72="",0,IF($E72&gt;$G72,3,IF($E72=$G72,1,0)))</f>
        <v>0</v>
      </c>
      <c r="O72" s="60">
        <f>IF($G72="",0,IF($E72&gt;$G72,0,IF($E72=$G72,1,3)))</f>
        <v>0</v>
      </c>
      <c r="P72" s="60"/>
      <c r="Q72" s="60"/>
      <c r="R72" s="60">
        <f>E72</f>
        <v>0</v>
      </c>
      <c r="S72" s="60">
        <f>G72</f>
        <v>0</v>
      </c>
      <c r="T72" s="60"/>
      <c r="U72" s="60"/>
      <c r="V72" s="60">
        <f>G72</f>
        <v>0</v>
      </c>
      <c r="W72" s="60">
        <f>E72</f>
        <v>0</v>
      </c>
      <c r="X72" s="60"/>
      <c r="Y72" s="60"/>
      <c r="Z72" s="60" t="s">
        <v>30</v>
      </c>
      <c r="AA72" s="60"/>
      <c r="AB72" s="60"/>
      <c r="AC72" s="60"/>
      <c r="AD72" s="60"/>
      <c r="AE72" s="60"/>
      <c r="AF72" s="60"/>
      <c r="AG72" s="60" t="b">
        <f>OR(AG67=AG68,AG67=AG69,AG67=AG70,AG68=AG69,AG68=AG70,AG69=AG70)</f>
        <v>1</v>
      </c>
      <c r="AH72" s="60"/>
      <c r="AI72" s="60"/>
      <c r="AJ72" s="60"/>
      <c r="AK72" s="60"/>
      <c r="AL72" s="60"/>
      <c r="AM72" s="60"/>
      <c r="AN72" s="60"/>
      <c r="AO72" s="60" t="s">
        <v>34</v>
      </c>
      <c r="AP72" s="60"/>
      <c r="AQ72" s="60"/>
      <c r="AR72" s="60" t="b">
        <f>OR(AR67=AR68,AR67=AR69,AR67=AR70,AR68=AR69,AR68=AR70,AR69=AR70)</f>
        <v>1</v>
      </c>
      <c r="AS72" s="60"/>
      <c r="AT72" s="60"/>
      <c r="AU72" s="60"/>
      <c r="AV72" s="60"/>
      <c r="AW72" s="60"/>
      <c r="AX72" s="60"/>
      <c r="AY72" s="60"/>
      <c r="AZ72" s="60"/>
      <c r="BA72" s="92"/>
      <c r="BB72" s="60"/>
      <c r="BC72" s="60"/>
      <c r="BD72" s="60"/>
      <c r="BE72" s="60"/>
      <c r="BF72" s="60"/>
      <c r="BG72" s="60"/>
      <c r="BH72" s="60"/>
      <c r="BI72" s="60"/>
      <c r="BJ72" s="85">
        <f>IF(E72&gt;G72,IF(Spielplan!E72&gt;Spielplan!G72,Punktemodus!$B$3,0),0)</f>
        <v>0</v>
      </c>
      <c r="BK72" s="85">
        <f>IF(E72=G72,IF(Spielplan!E72=Spielplan!G72,Punktemodus!$B$3,0),0)</f>
        <v>10</v>
      </c>
      <c r="BL72" s="85">
        <f>IF(E72&lt;G72,IF(Spielplan!E72&lt;Spielplan!G72,Punktemodus!$B$3,0),0)</f>
        <v>0</v>
      </c>
      <c r="BM72" s="85">
        <f>IF(E72=Spielplan!E72,IF(G72=Spielplan!G72,Punktemodus!$B$5,0),0)</f>
        <v>3</v>
      </c>
      <c r="BN72" s="85">
        <f>IF(E72=Spielplan!E72,Punktemodus!$B$7,0)</f>
        <v>1</v>
      </c>
      <c r="BO72" s="85">
        <f>IF(G72=Spielplan!G72,Punktemodus!$B$7,0)</f>
        <v>1</v>
      </c>
      <c r="BP72" s="137">
        <f>IF(Spielplan!E72="",0,SUM(BJ72:BO72))</f>
        <v>0</v>
      </c>
      <c r="BQ72" s="60"/>
      <c r="BR72" s="141"/>
      <c r="BS72" s="153" t="s">
        <v>126</v>
      </c>
      <c r="BT72" s="144" t="str">
        <f>Spielplan!$BL$36</f>
        <v/>
      </c>
      <c r="BU72" s="145"/>
      <c r="BV72" s="146">
        <f>Spielplan!$BN$36</f>
        <v>0</v>
      </c>
      <c r="BW72" s="147"/>
      <c r="BX72" s="148">
        <f>IF(BT36=BT72,Punktemodus!$B$11,0)</f>
        <v>10</v>
      </c>
      <c r="BY72" s="148">
        <f>IF(BT72=BT21,Punktemodus!B13,0)</f>
        <v>5</v>
      </c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55"/>
      <c r="CR72" s="155"/>
      <c r="CS72" s="155"/>
      <c r="CT72" s="155"/>
      <c r="CU72" s="155"/>
      <c r="CV72" s="155"/>
      <c r="CW72" s="134"/>
    </row>
    <row r="73" spans="1:101" ht="18.75" customHeight="1" thickBot="1" x14ac:dyDescent="0.25">
      <c r="A73" s="60"/>
      <c r="B73" s="60"/>
      <c r="C73" s="136" t="str">
        <f>IF(G72="","",IF(AR72=TRUE,"Achtung: Fehler in Tabelle!",""))</f>
        <v/>
      </c>
      <c r="D73" s="60"/>
      <c r="E73" s="85"/>
      <c r="F73" s="60"/>
      <c r="G73" s="85"/>
      <c r="H73" s="60"/>
      <c r="I73" s="60"/>
      <c r="J73" s="60"/>
      <c r="K73" s="60"/>
      <c r="L73" s="60"/>
      <c r="M73" s="60">
        <f t="shared" ref="M73:X73" si="23">SUM(M67:M72)</f>
        <v>0</v>
      </c>
      <c r="N73" s="60">
        <f t="shared" si="23"/>
        <v>0</v>
      </c>
      <c r="O73" s="60">
        <f t="shared" si="23"/>
        <v>0</v>
      </c>
      <c r="P73" s="60">
        <f t="shared" si="23"/>
        <v>0</v>
      </c>
      <c r="Q73" s="60">
        <f t="shared" si="23"/>
        <v>0</v>
      </c>
      <c r="R73" s="60">
        <f t="shared" si="23"/>
        <v>0</v>
      </c>
      <c r="S73" s="60">
        <f t="shared" si="23"/>
        <v>0</v>
      </c>
      <c r="T73" s="60">
        <f t="shared" si="23"/>
        <v>0</v>
      </c>
      <c r="U73" s="60">
        <f t="shared" si="23"/>
        <v>0</v>
      </c>
      <c r="V73" s="60">
        <f t="shared" si="23"/>
        <v>0</v>
      </c>
      <c r="W73" s="60">
        <f t="shared" si="23"/>
        <v>0</v>
      </c>
      <c r="X73" s="60">
        <f t="shared" si="23"/>
        <v>0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160">
        <f>SUM(BP67:BP72)</f>
        <v>0</v>
      </c>
      <c r="BQ73" s="60"/>
      <c r="BR73" s="141"/>
      <c r="BS73" s="149" t="s">
        <v>127</v>
      </c>
      <c r="BT73" s="144" t="str">
        <f>Spielplan!$BL$37</f>
        <v/>
      </c>
      <c r="BU73" s="145"/>
      <c r="BV73" s="146">
        <f>Spielplan!$BN$37</f>
        <v>0</v>
      </c>
      <c r="BW73" s="134"/>
      <c r="BX73" s="148">
        <f>IF(BT37=BT73,Punktemodus!$B$11,0)</f>
        <v>10</v>
      </c>
      <c r="BY73" s="148">
        <f>IF(BT73=BT20,Punktemodus!B13,0)</f>
        <v>5</v>
      </c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55"/>
      <c r="CR73" s="155"/>
      <c r="CS73" s="155"/>
      <c r="CT73" s="155"/>
      <c r="CU73" s="155"/>
      <c r="CV73" s="155"/>
      <c r="CW73" s="134"/>
    </row>
    <row r="74" spans="1:101" ht="18.75" customHeight="1" thickBot="1" x14ac:dyDescent="0.3">
      <c r="A74" s="60"/>
      <c r="B74" s="60"/>
      <c r="C74" s="60"/>
      <c r="D74" s="60"/>
      <c r="E74" s="85"/>
      <c r="F74" s="60"/>
      <c r="G74" s="85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138"/>
      <c r="BQ74" s="60"/>
      <c r="BR74" s="141"/>
      <c r="BS74" s="150"/>
      <c r="BT74" s="134"/>
      <c r="BU74" s="134"/>
      <c r="BV74" s="134"/>
      <c r="BW74" s="134"/>
      <c r="BX74" s="148"/>
      <c r="BY74" s="148"/>
      <c r="BZ74" s="134"/>
      <c r="CA74" s="144" t="str">
        <f>Spielplan!$BS$38</f>
        <v/>
      </c>
      <c r="CB74" s="145"/>
      <c r="CC74" s="146">
        <f>Spielplan!$BU$38</f>
        <v>0</v>
      </c>
      <c r="CD74" s="147"/>
      <c r="CE74" s="134">
        <f>IF(CA74=CA38,Punktemodus!B15,0)</f>
        <v>20</v>
      </c>
      <c r="CF74" s="148">
        <f>IF(OR(CA74=$CA$14,CA74=$CA$15,CA74=$CA$22,CA74=$CA$23,CA74=$CA$30,CA74=$CA$31,CA74=$CA$39),Punktemodus!B17,0)</f>
        <v>10</v>
      </c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</row>
    <row r="75" spans="1:101" ht="18.75" customHeight="1" thickBot="1" x14ac:dyDescent="0.25">
      <c r="A75" s="60"/>
      <c r="B75" s="60"/>
      <c r="C75" s="60"/>
      <c r="D75" s="60"/>
      <c r="E75" s="85"/>
      <c r="F75" s="60"/>
      <c r="G75" s="85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138"/>
      <c r="BQ75" s="60"/>
      <c r="BR75" s="141"/>
      <c r="BS75" s="134"/>
      <c r="BT75" s="134"/>
      <c r="BU75" s="134"/>
      <c r="BV75" s="134"/>
      <c r="BW75" s="134"/>
      <c r="BX75" s="148"/>
      <c r="BY75" s="148"/>
      <c r="BZ75" s="134"/>
      <c r="CA75" s="144" t="str">
        <f>Spielplan!$BS$39</f>
        <v/>
      </c>
      <c r="CB75" s="145"/>
      <c r="CC75" s="146">
        <f>Spielplan!$BU$39</f>
        <v>0</v>
      </c>
      <c r="CD75" s="134"/>
      <c r="CE75" s="134">
        <f>IF(CA75=CA39,Punktemodus!B15,0)</f>
        <v>20</v>
      </c>
      <c r="CF75" s="148">
        <f>IF(OR(CA75=$CA$14,CA75=$CA$15,CA75=$CA$22,CA75=$CA$23,CA75=$CA$30,CA75=$CA$31,CA75=$CA$38),Punktemodus!B17,0)</f>
        <v>10</v>
      </c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</row>
    <row r="76" spans="1:101" ht="18.75" customHeight="1" thickBot="1" x14ac:dyDescent="0.3">
      <c r="A76" s="60"/>
      <c r="B76" s="60"/>
      <c r="C76" s="88" t="s">
        <v>92</v>
      </c>
      <c r="D76" s="60"/>
      <c r="E76" s="85"/>
      <c r="F76" s="60"/>
      <c r="G76" s="85"/>
      <c r="H76" s="60"/>
      <c r="I76" s="60"/>
      <c r="J76" s="60"/>
      <c r="K76" s="60"/>
      <c r="L76" s="60"/>
      <c r="M76" s="60" t="s">
        <v>4</v>
      </c>
      <c r="N76" s="60"/>
      <c r="O76" s="60"/>
      <c r="P76" s="60"/>
      <c r="Q76" s="60" t="s">
        <v>6</v>
      </c>
      <c r="R76" s="60"/>
      <c r="S76" s="60"/>
      <c r="T76" s="60"/>
      <c r="U76" s="60" t="s">
        <v>7</v>
      </c>
      <c r="V76" s="60"/>
      <c r="W76" s="60"/>
      <c r="X76" s="60"/>
      <c r="Y76" s="60"/>
      <c r="Z76" s="60" t="s">
        <v>4</v>
      </c>
      <c r="AA76" s="60" t="s">
        <v>5</v>
      </c>
      <c r="AB76" s="60"/>
      <c r="AC76" s="60"/>
      <c r="AD76" s="60" t="s">
        <v>9</v>
      </c>
      <c r="AE76" s="60"/>
      <c r="AF76" s="60"/>
      <c r="AG76" s="60"/>
      <c r="AH76" s="60" t="s">
        <v>32</v>
      </c>
      <c r="AI76" s="60"/>
      <c r="AJ76" s="60"/>
      <c r="AK76" s="60"/>
      <c r="AL76" s="60"/>
      <c r="AM76" s="60"/>
      <c r="AN76" s="60" t="s">
        <v>35</v>
      </c>
      <c r="AO76" s="60"/>
      <c r="AP76" s="60"/>
      <c r="AQ76" s="60"/>
      <c r="AR76" s="60"/>
      <c r="AS76" s="60" t="s">
        <v>33</v>
      </c>
      <c r="AT76" s="60"/>
      <c r="AU76" s="60"/>
      <c r="AV76" s="60"/>
      <c r="AW76" s="60"/>
      <c r="AX76" s="60"/>
      <c r="AY76" s="60"/>
      <c r="AZ76" s="60"/>
      <c r="BA76" s="60"/>
      <c r="BB76" s="89" t="s">
        <v>10</v>
      </c>
      <c r="BC76" s="60"/>
      <c r="BD76" s="90" t="s">
        <v>4</v>
      </c>
      <c r="BE76" s="60"/>
      <c r="BF76" s="61" t="s">
        <v>5</v>
      </c>
      <c r="BG76" s="60"/>
      <c r="BH76" s="60"/>
      <c r="BI76" s="85"/>
      <c r="BJ76" s="60"/>
      <c r="BK76" s="60"/>
      <c r="BL76" s="60"/>
      <c r="BM76" s="60"/>
      <c r="BN76" s="60"/>
      <c r="BO76" s="60"/>
      <c r="BP76" s="138"/>
      <c r="BQ76" s="85"/>
      <c r="BR76" s="141"/>
      <c r="BS76" s="153" t="s">
        <v>128</v>
      </c>
      <c r="BT76" s="144" t="str">
        <f>Spielplan!$BL$40</f>
        <v/>
      </c>
      <c r="BU76" s="145"/>
      <c r="BV76" s="146">
        <f>Spielplan!$BN$40</f>
        <v>0</v>
      </c>
      <c r="BW76" s="147"/>
      <c r="BX76" s="148">
        <f>IF(BT40=BT76,Punktemodus!$B$11,0)</f>
        <v>10</v>
      </c>
      <c r="BY76" s="148">
        <f>IF(BT76=BT25,Punktemodus!B13,0)</f>
        <v>5</v>
      </c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</row>
    <row r="77" spans="1:101" ht="18.75" customHeight="1" thickBot="1" x14ac:dyDescent="0.25">
      <c r="A77" s="60"/>
      <c r="B77" s="60"/>
      <c r="C77" s="60"/>
      <c r="D77" s="60"/>
      <c r="E77" s="85"/>
      <c r="F77" s="60"/>
      <c r="G77" s="85"/>
      <c r="H77" s="60"/>
      <c r="I77" s="60"/>
      <c r="J77" s="60"/>
      <c r="K77" s="60"/>
      <c r="L77" s="60"/>
      <c r="M77" s="60" t="s">
        <v>0</v>
      </c>
      <c r="N77" s="60" t="s">
        <v>1</v>
      </c>
      <c r="O77" s="60" t="s">
        <v>2</v>
      </c>
      <c r="P77" s="60" t="s">
        <v>3</v>
      </c>
      <c r="Q77" s="60" t="s">
        <v>0</v>
      </c>
      <c r="R77" s="60" t="s">
        <v>1</v>
      </c>
      <c r="S77" s="60" t="s">
        <v>2</v>
      </c>
      <c r="T77" s="60" t="s">
        <v>3</v>
      </c>
      <c r="U77" s="60" t="s">
        <v>0</v>
      </c>
      <c r="V77" s="60" t="s">
        <v>1</v>
      </c>
      <c r="W77" s="60" t="s">
        <v>2</v>
      </c>
      <c r="X77" s="60" t="s">
        <v>3</v>
      </c>
      <c r="Y77" s="60"/>
      <c r="Z77" s="60" t="s">
        <v>8</v>
      </c>
      <c r="AA77" s="60"/>
      <c r="AB77" s="60"/>
      <c r="AC77" s="60"/>
      <c r="AD77" s="60"/>
      <c r="AE77" s="60"/>
      <c r="AF77" s="60"/>
      <c r="AG77" s="60"/>
      <c r="AH77" s="60" t="s">
        <v>31</v>
      </c>
      <c r="AI77" s="60"/>
      <c r="AJ77" s="60"/>
      <c r="AK77" s="60"/>
      <c r="AL77" s="60"/>
      <c r="AM77" s="60"/>
      <c r="AN77" s="60" t="str">
        <f>AI78</f>
        <v>Deutschland</v>
      </c>
      <c r="AO77" s="60" t="str">
        <f>AI79</f>
        <v>Portugal</v>
      </c>
      <c r="AP77" s="60" t="str">
        <f>AI80</f>
        <v>Ghana</v>
      </c>
      <c r="AQ77" s="60" t="str">
        <f>AI81</f>
        <v>USA</v>
      </c>
      <c r="AR77" s="60"/>
      <c r="AS77" s="60" t="s">
        <v>31</v>
      </c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85"/>
      <c r="BJ77" s="85"/>
      <c r="BK77" s="85"/>
      <c r="BL77" s="85"/>
      <c r="BM77" s="85"/>
      <c r="BN77" s="85"/>
      <c r="BO77" s="85"/>
      <c r="BP77" s="137"/>
      <c r="BQ77" s="85"/>
      <c r="BR77" s="141"/>
      <c r="BS77" s="149" t="s">
        <v>129</v>
      </c>
      <c r="BT77" s="144" t="str">
        <f>Spielplan!$BL$41</f>
        <v/>
      </c>
      <c r="BU77" s="145"/>
      <c r="BV77" s="146">
        <f>Spielplan!$BN$41</f>
        <v>0</v>
      </c>
      <c r="BW77" s="134"/>
      <c r="BX77" s="148">
        <f>IF(BT41=BT77,Punktemodus!$B$11,0)</f>
        <v>10</v>
      </c>
      <c r="BY77" s="148">
        <f>IF(BT77=BT24,Punktemodus!B13,0)</f>
        <v>5</v>
      </c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</row>
    <row r="78" spans="1:101" ht="18.75" customHeight="1" thickBot="1" x14ac:dyDescent="0.3">
      <c r="A78" s="60"/>
      <c r="B78" s="60"/>
      <c r="C78" s="211" t="str">
        <f>Spielplan!$C$78</f>
        <v>Deutschland</v>
      </c>
      <c r="D78" s="212"/>
      <c r="E78" s="104"/>
      <c r="F78" s="93"/>
      <c r="G78" s="104"/>
      <c r="H78" s="211" t="str">
        <f>Spielplan!$H$78</f>
        <v>Portugal</v>
      </c>
      <c r="I78" s="212"/>
      <c r="J78" s="60"/>
      <c r="K78" s="60" t="s">
        <v>108</v>
      </c>
      <c r="L78" s="60">
        <f t="shared" ref="L78:L83" si="24">IF(E78-G78&gt;0,1,IF(G78=E78,0,-1))</f>
        <v>0</v>
      </c>
      <c r="M78" s="60">
        <f>IF($E78="",0,IF($E78&gt;$G78,3,IF($E78=G78,1,0)))</f>
        <v>0</v>
      </c>
      <c r="N78" s="60">
        <f>IF($G78="",0,IF($E78&gt;$G78,0,IF($E78=G78,1,3)))</f>
        <v>0</v>
      </c>
      <c r="O78" s="60"/>
      <c r="P78" s="60"/>
      <c r="Q78" s="60">
        <f>E78</f>
        <v>0</v>
      </c>
      <c r="R78" s="60">
        <f>G78</f>
        <v>0</v>
      </c>
      <c r="S78" s="60"/>
      <c r="T78" s="60"/>
      <c r="U78" s="60">
        <f>G78</f>
        <v>0</v>
      </c>
      <c r="V78" s="60">
        <f>E78</f>
        <v>0</v>
      </c>
      <c r="W78" s="60"/>
      <c r="X78" s="60"/>
      <c r="Y78" s="60"/>
      <c r="Z78" s="60">
        <f>M84</f>
        <v>0</v>
      </c>
      <c r="AA78" s="60">
        <f>Q84</f>
        <v>0</v>
      </c>
      <c r="AB78" s="60">
        <f>U84</f>
        <v>0</v>
      </c>
      <c r="AC78" s="60">
        <f>AA78-AB78</f>
        <v>0</v>
      </c>
      <c r="AD78" s="60">
        <f>IF(Z78&gt;Z79,-1,0)</f>
        <v>0</v>
      </c>
      <c r="AE78" s="60">
        <f>IF(Z78&gt;Z80,-1,0)</f>
        <v>0</v>
      </c>
      <c r="AF78" s="60">
        <f>IF(Z78&gt;Z81,-1,0)</f>
        <v>0</v>
      </c>
      <c r="AG78" s="60">
        <f>10000-(AJ78*1000+AM78*100+AK78*10)</f>
        <v>10000</v>
      </c>
      <c r="AH78" s="90">
        <f>RANK(AG78,AG78:AG81,1)</f>
        <v>1</v>
      </c>
      <c r="AI78" s="60" t="str">
        <f>C78</f>
        <v>Deutschland</v>
      </c>
      <c r="AJ78" s="60">
        <f t="shared" ref="AJ78:AL81" si="25">Z78</f>
        <v>0</v>
      </c>
      <c r="AK78" s="60">
        <f t="shared" si="25"/>
        <v>0</v>
      </c>
      <c r="AL78" s="60">
        <f t="shared" si="25"/>
        <v>0</v>
      </c>
      <c r="AM78" s="60">
        <f>AK78-AL78</f>
        <v>0</v>
      </c>
      <c r="AN78" s="187"/>
      <c r="AO78" s="187">
        <f>IF(AG79=AG78,IF(G78&gt;E78,AG79-0.1,AG79),AG79)</f>
        <v>10000</v>
      </c>
      <c r="AP78" s="187">
        <f>IF(AG80=AG78,IF(G80&gt;E80,AG80-0.1,AG80),AG80)</f>
        <v>10000</v>
      </c>
      <c r="AQ78" s="187">
        <f>IF(AG81=AG78,IF(G82&gt;E82,AG81-0.1,AG81),AG81)</f>
        <v>10000</v>
      </c>
      <c r="AR78" s="187">
        <f>AN82</f>
        <v>30000</v>
      </c>
      <c r="AS78" s="90">
        <f>RANK(AR78,AR78:AR81,1)</f>
        <v>1</v>
      </c>
      <c r="AT78" s="60" t="str">
        <f t="shared" ref="AT78:AW81" si="26">AI78</f>
        <v>Deutschland</v>
      </c>
      <c r="AU78" s="60">
        <f t="shared" si="26"/>
        <v>0</v>
      </c>
      <c r="AV78" s="60">
        <f t="shared" si="26"/>
        <v>0</v>
      </c>
      <c r="AW78" s="60">
        <f t="shared" si="26"/>
        <v>0</v>
      </c>
      <c r="AX78" s="60"/>
      <c r="AY78" s="60"/>
      <c r="AZ78" s="60"/>
      <c r="BA78" s="213">
        <v>1</v>
      </c>
      <c r="BB78" s="211" t="str">
        <f>VLOOKUP(1,AS78:AT81,2,FALSE)</f>
        <v>Deutschland</v>
      </c>
      <c r="BC78" s="214"/>
      <c r="BD78" s="215">
        <f>VLOOKUP(1,AS78:AW81,3,FALSE)</f>
        <v>0</v>
      </c>
      <c r="BE78" s="216">
        <f>VLOOKUP(1,AS78:AW81,4,FALSE)</f>
        <v>0</v>
      </c>
      <c r="BF78" s="93" t="s">
        <v>12</v>
      </c>
      <c r="BG78" s="216">
        <f>VLOOKUP(1,AS78:AW81,5,FALSE)</f>
        <v>0</v>
      </c>
      <c r="BH78" s="217" t="s">
        <v>123</v>
      </c>
      <c r="BI78" s="85"/>
      <c r="BJ78" s="85">
        <f>IF(E78&gt;G78,IF(Spielplan!E78&gt;Spielplan!G78,Punktemodus!$B$3,0),0)</f>
        <v>0</v>
      </c>
      <c r="BK78" s="85">
        <f>IF(E78=G78,IF(Spielplan!E78=Spielplan!G78,Punktemodus!$B$3,0),0)</f>
        <v>10</v>
      </c>
      <c r="BL78" s="85">
        <f>IF(E78&lt;G78,IF(Spielplan!E78&lt;Spielplan!G78,Punktemodus!$B$3,0),0)</f>
        <v>0</v>
      </c>
      <c r="BM78" s="85">
        <f>IF(E78=Spielplan!E78,IF(G78=Spielplan!G78,Punktemodus!$B$5,0),0)</f>
        <v>3</v>
      </c>
      <c r="BN78" s="85">
        <f>IF(E78=Spielplan!E78,Punktemodus!$B$7,0)</f>
        <v>1</v>
      </c>
      <c r="BO78" s="85">
        <f>IF(G78=Spielplan!G78,Punktemodus!$B$7,0)</f>
        <v>1</v>
      </c>
      <c r="BP78" s="137">
        <f>IF(Spielplan!E78="",0,SUM(BJ78:BO78))</f>
        <v>0</v>
      </c>
      <c r="BQ78" s="85"/>
      <c r="BR78" s="141"/>
      <c r="BS78" s="150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</row>
    <row r="79" spans="1:101" ht="18.75" customHeight="1" thickBot="1" x14ac:dyDescent="0.3">
      <c r="A79" s="60"/>
      <c r="B79" s="60"/>
      <c r="C79" s="218" t="str">
        <f>Spielplan!$C$79</f>
        <v>Ghana</v>
      </c>
      <c r="D79" s="219"/>
      <c r="E79" s="104"/>
      <c r="F79" s="93"/>
      <c r="G79" s="104"/>
      <c r="H79" s="218" t="str">
        <f>Spielplan!$H$79</f>
        <v>USA</v>
      </c>
      <c r="I79" s="219"/>
      <c r="J79" s="60"/>
      <c r="K79" s="60" t="s">
        <v>109</v>
      </c>
      <c r="L79" s="60">
        <f t="shared" si="24"/>
        <v>0</v>
      </c>
      <c r="M79" s="60"/>
      <c r="N79" s="60"/>
      <c r="O79" s="60">
        <f>IF($E79="",0,IF($E79&gt;$G79,3,IF($E79=$G79,1,0)))</f>
        <v>0</v>
      </c>
      <c r="P79" s="60">
        <f>IF($G79="",0,IF($E79&gt;$G79,0,IF($E79=$G79,1,3)))</f>
        <v>0</v>
      </c>
      <c r="Q79" s="60"/>
      <c r="R79" s="60"/>
      <c r="S79" s="60">
        <f>E79</f>
        <v>0</v>
      </c>
      <c r="T79" s="60">
        <f>G79</f>
        <v>0</v>
      </c>
      <c r="U79" s="60"/>
      <c r="V79" s="60"/>
      <c r="W79" s="60">
        <f>G79</f>
        <v>0</v>
      </c>
      <c r="X79" s="60">
        <f>E79</f>
        <v>0</v>
      </c>
      <c r="Y79" s="60"/>
      <c r="Z79" s="60">
        <f>N84</f>
        <v>0</v>
      </c>
      <c r="AA79" s="60">
        <f>R84</f>
        <v>0</v>
      </c>
      <c r="AB79" s="60">
        <f>V84</f>
        <v>0</v>
      </c>
      <c r="AC79" s="60">
        <f>AA79-AB79</f>
        <v>0</v>
      </c>
      <c r="AD79" s="60">
        <f>IF(Z79&gt;Z78,-1,0)</f>
        <v>0</v>
      </c>
      <c r="AE79" s="60">
        <f>IF(Z79&gt;Z80,-1,0)</f>
        <v>0</v>
      </c>
      <c r="AF79" s="60">
        <f>IF(Z79&gt;Z81,-1,0)</f>
        <v>0</v>
      </c>
      <c r="AG79" s="60">
        <f>10000-(AJ79*1000+AM79*100+AK79*10)</f>
        <v>10000</v>
      </c>
      <c r="AH79" s="90">
        <f>RANK(AG79,AG78:AG81,1)</f>
        <v>1</v>
      </c>
      <c r="AI79" s="60" t="str">
        <f>H78</f>
        <v>Portugal</v>
      </c>
      <c r="AJ79" s="60">
        <f t="shared" si="25"/>
        <v>0</v>
      </c>
      <c r="AK79" s="60">
        <f t="shared" si="25"/>
        <v>0</v>
      </c>
      <c r="AL79" s="60">
        <f t="shared" si="25"/>
        <v>0</v>
      </c>
      <c r="AM79" s="60">
        <f>AK79-AL79</f>
        <v>0</v>
      </c>
      <c r="AN79" s="187">
        <f>IF(AG78=AG79,IF(E78&gt;G78,AG78-0.1,AG78),AG78)</f>
        <v>10000</v>
      </c>
      <c r="AO79" s="187"/>
      <c r="AP79" s="187">
        <f>IF(AG80=AG79,IF(G83&gt;E83,AG80-0.1,AG80),AG80)</f>
        <v>10000</v>
      </c>
      <c r="AQ79" s="187">
        <f>IF(AG81=AG79,IF(G81&gt;E81,AG81-0.1,AG81),AG81)</f>
        <v>10000</v>
      </c>
      <c r="AR79" s="187">
        <f>AO82</f>
        <v>30000</v>
      </c>
      <c r="AS79" s="90">
        <f>RANK(AR79,AR78:AR81,1)</f>
        <v>1</v>
      </c>
      <c r="AT79" s="60" t="str">
        <f t="shared" si="26"/>
        <v>Portugal</v>
      </c>
      <c r="AU79" s="60">
        <f t="shared" si="26"/>
        <v>0</v>
      </c>
      <c r="AV79" s="60">
        <f t="shared" si="26"/>
        <v>0</v>
      </c>
      <c r="AW79" s="60">
        <f t="shared" si="26"/>
        <v>0</v>
      </c>
      <c r="AX79" s="60"/>
      <c r="AY79" s="60"/>
      <c r="AZ79" s="60"/>
      <c r="BA79" s="220">
        <v>2</v>
      </c>
      <c r="BB79" s="218" t="e">
        <f>VLOOKUP(2,AS78:AT81,2,FALSE)</f>
        <v>#N/A</v>
      </c>
      <c r="BC79" s="221"/>
      <c r="BD79" s="222" t="e">
        <f>VLOOKUP(2,AS78:AW81,3,FALSE)</f>
        <v>#N/A</v>
      </c>
      <c r="BE79" s="223" t="e">
        <f>VLOOKUP(2,AS78:AW81,4,FALSE)</f>
        <v>#N/A</v>
      </c>
      <c r="BF79" s="93" t="s">
        <v>12</v>
      </c>
      <c r="BG79" s="223" t="e">
        <f>VLOOKUP(2,AS78:AW81,5,FALSE)</f>
        <v>#N/A</v>
      </c>
      <c r="BH79" s="223" t="s">
        <v>129</v>
      </c>
      <c r="BI79" s="85"/>
      <c r="BJ79" s="85">
        <f>IF(E79&gt;G79,IF(Spielplan!E79&gt;Spielplan!G79,Punktemodus!$B$3,0),0)</f>
        <v>0</v>
      </c>
      <c r="BK79" s="85">
        <f>IF(E79=G79,IF(Spielplan!E79=Spielplan!G79,Punktemodus!$B$3,0),0)</f>
        <v>10</v>
      </c>
      <c r="BL79" s="85">
        <f>IF(E79&lt;G79,IF(Spielplan!E79&lt;Spielplan!G79,Punktemodus!$B$3,0),0)</f>
        <v>0</v>
      </c>
      <c r="BM79" s="85">
        <f>IF(E79=Spielplan!E79,IF(G79=Spielplan!G79,Punktemodus!$B$5,0),0)</f>
        <v>3</v>
      </c>
      <c r="BN79" s="85">
        <f>IF(E79=Spielplan!E79,Punktemodus!$B$7,0)</f>
        <v>1</v>
      </c>
      <c r="BO79" s="85">
        <f>IF(G79=Spielplan!G79,Punktemodus!$B$7,0)</f>
        <v>1</v>
      </c>
      <c r="BP79" s="137">
        <f>IF(Spielplan!E79="",0,SUM(BJ79:BO79))</f>
        <v>0</v>
      </c>
      <c r="BQ79" s="85"/>
      <c r="BR79" s="141"/>
      <c r="BS79" s="134"/>
      <c r="BT79" s="134"/>
      <c r="BU79" s="134"/>
      <c r="BV79" s="134"/>
      <c r="BW79" s="134"/>
      <c r="BX79" s="134"/>
      <c r="BY79" s="134"/>
      <c r="BZ79" s="161">
        <f>SUM(BX48:BY77)</f>
        <v>240</v>
      </c>
      <c r="CA79" s="134"/>
      <c r="CB79" s="134"/>
      <c r="CC79" s="134"/>
      <c r="CD79" s="134"/>
      <c r="CE79" s="161">
        <f>CE50+CF50+CE51+CF51+CE58+CF58+CE59+CF59+CE66+CF66+CE67+CF67+CE74+CF74+CE75+CF75</f>
        <v>240</v>
      </c>
      <c r="CF79" s="134"/>
      <c r="CG79" s="134"/>
      <c r="CH79" s="134"/>
      <c r="CI79" s="134"/>
      <c r="CJ79" s="161">
        <f>CJ54+CJ55+CJ70+CJ71</f>
        <v>120</v>
      </c>
      <c r="CK79" s="134"/>
      <c r="CL79" s="134"/>
      <c r="CM79" s="134"/>
      <c r="CN79" s="134"/>
      <c r="CO79" s="161">
        <f>SUM(CO59:CO60)</f>
        <v>80</v>
      </c>
      <c r="CP79" s="134"/>
      <c r="CQ79" s="134"/>
      <c r="CR79" s="134"/>
      <c r="CS79" s="161">
        <f>CS54</f>
        <v>50</v>
      </c>
      <c r="CT79" s="134"/>
      <c r="CU79" s="134"/>
      <c r="CV79" s="134"/>
      <c r="CW79" s="134"/>
    </row>
    <row r="80" spans="1:101" ht="18.75" customHeight="1" thickBot="1" x14ac:dyDescent="0.3">
      <c r="A80" s="60"/>
      <c r="B80" s="60"/>
      <c r="C80" s="211" t="str">
        <f>C78</f>
        <v>Deutschland</v>
      </c>
      <c r="D80" s="212"/>
      <c r="E80" s="104"/>
      <c r="F80" s="93"/>
      <c r="G80" s="104"/>
      <c r="H80" s="211" t="str">
        <f>C79</f>
        <v>Ghana</v>
      </c>
      <c r="I80" s="212"/>
      <c r="J80" s="60"/>
      <c r="K80" s="60" t="s">
        <v>110</v>
      </c>
      <c r="L80" s="60">
        <f t="shared" si="24"/>
        <v>0</v>
      </c>
      <c r="M80" s="60">
        <f>IF($E80="",0,IF($E80&gt;$G80,3,IF($E80=G80,1,0)))</f>
        <v>0</v>
      </c>
      <c r="N80" s="60"/>
      <c r="O80" s="60">
        <f>IF($G80="",0,IF($E80&gt;$G80,0,IF($E80=$G80,1,3)))</f>
        <v>0</v>
      </c>
      <c r="P80" s="60"/>
      <c r="Q80" s="60">
        <f>E80</f>
        <v>0</v>
      </c>
      <c r="R80" s="60"/>
      <c r="S80" s="60">
        <f>G80</f>
        <v>0</v>
      </c>
      <c r="T80" s="60"/>
      <c r="U80" s="60">
        <f>G80</f>
        <v>0</v>
      </c>
      <c r="V80" s="60"/>
      <c r="W80" s="60">
        <f>E80</f>
        <v>0</v>
      </c>
      <c r="X80" s="60"/>
      <c r="Y80" s="60"/>
      <c r="Z80" s="60">
        <f>O84</f>
        <v>0</v>
      </c>
      <c r="AA80" s="60">
        <f>S84</f>
        <v>0</v>
      </c>
      <c r="AB80" s="60">
        <f>W84</f>
        <v>0</v>
      </c>
      <c r="AC80" s="60">
        <f>AA80-AB80</f>
        <v>0</v>
      </c>
      <c r="AD80" s="60">
        <f>IF(Z80&gt;Z78,-1,0)</f>
        <v>0</v>
      </c>
      <c r="AE80" s="60">
        <f>IF(Z80&gt;Z79,-1,0)</f>
        <v>0</v>
      </c>
      <c r="AF80" s="60">
        <f>IF(Z80&gt;Z81,-1,0)</f>
        <v>0</v>
      </c>
      <c r="AG80" s="60">
        <f>10000-(AJ80*1000+AM80*100+AK80*10)</f>
        <v>10000</v>
      </c>
      <c r="AH80" s="90">
        <f>RANK(AG80,AG78:AG81,1)</f>
        <v>1</v>
      </c>
      <c r="AI80" s="60" t="str">
        <f>C79</f>
        <v>Ghana</v>
      </c>
      <c r="AJ80" s="60">
        <f t="shared" si="25"/>
        <v>0</v>
      </c>
      <c r="AK80" s="60">
        <f t="shared" si="25"/>
        <v>0</v>
      </c>
      <c r="AL80" s="60">
        <f t="shared" si="25"/>
        <v>0</v>
      </c>
      <c r="AM80" s="60">
        <f>AK80-AL80</f>
        <v>0</v>
      </c>
      <c r="AN80" s="187">
        <f>IF(AG78=AG80,IF(E80&gt;G80,AG78-0.1,AG78),AG78)</f>
        <v>10000</v>
      </c>
      <c r="AO80" s="187">
        <f>IF(AG79=AG80,IF(E83&gt;G83,AG79-0.1,AG79),AG79)</f>
        <v>10000</v>
      </c>
      <c r="AP80" s="187"/>
      <c r="AQ80" s="187">
        <f>IF(AG81=AG80,IF(G79&gt;E79,AG81-0.1,AG81),AG81)</f>
        <v>10000</v>
      </c>
      <c r="AR80" s="187">
        <f>AP82</f>
        <v>30000</v>
      </c>
      <c r="AS80" s="90">
        <f>RANK(AR80,AR78:AR81,1)</f>
        <v>1</v>
      </c>
      <c r="AT80" s="60" t="str">
        <f t="shared" si="26"/>
        <v>Ghana</v>
      </c>
      <c r="AU80" s="60">
        <f t="shared" si="26"/>
        <v>0</v>
      </c>
      <c r="AV80" s="60">
        <f t="shared" si="26"/>
        <v>0</v>
      </c>
      <c r="AW80" s="60">
        <f t="shared" si="26"/>
        <v>0</v>
      </c>
      <c r="AX80" s="60"/>
      <c r="AY80" s="60"/>
      <c r="AZ80" s="60"/>
      <c r="BA80" s="113">
        <v>3</v>
      </c>
      <c r="BB80" s="114" t="e">
        <f>VLOOKUP(3,AS78:AT81,2,FALSE)</f>
        <v>#N/A</v>
      </c>
      <c r="BC80" s="115"/>
      <c r="BD80" s="116" t="e">
        <f>VLOOKUP(3,AS78:AW81,3,FALSE)</f>
        <v>#N/A</v>
      </c>
      <c r="BE80" s="116" t="e">
        <f>VLOOKUP(3,AS78:AW81,4,FALSE)</f>
        <v>#N/A</v>
      </c>
      <c r="BF80" s="93" t="s">
        <v>12</v>
      </c>
      <c r="BG80" s="116" t="e">
        <f>VLOOKUP(3,AS78:AW81,5,FALSE)</f>
        <v>#N/A</v>
      </c>
      <c r="BH80" s="60"/>
      <c r="BI80" s="85"/>
      <c r="BJ80" s="85">
        <f>IF(E80&gt;G80,IF(Spielplan!E80&gt;Spielplan!G80,Punktemodus!$B$3,0),0)</f>
        <v>0</v>
      </c>
      <c r="BK80" s="85">
        <f>IF(E80=G80,IF(Spielplan!E80=Spielplan!G80,Punktemodus!$B$3,0),0)</f>
        <v>10</v>
      </c>
      <c r="BL80" s="85">
        <f>IF(E80&lt;G80,IF(Spielplan!E80&lt;Spielplan!G80,Punktemodus!$B$3,0),0)</f>
        <v>0</v>
      </c>
      <c r="BM80" s="85">
        <f>IF(E80=Spielplan!E80,IF(G80=Spielplan!G80,Punktemodus!$B$5,0),0)</f>
        <v>3</v>
      </c>
      <c r="BN80" s="85">
        <f>IF(E80=Spielplan!E80,Punktemodus!$B$7,0)</f>
        <v>1</v>
      </c>
      <c r="BO80" s="85">
        <f>IF(G80=Spielplan!G80,Punktemodus!$B$7,0)</f>
        <v>1</v>
      </c>
      <c r="BP80" s="137">
        <f>IF(Spielplan!E80="",0,SUM(BJ80:BO80))</f>
        <v>0</v>
      </c>
      <c r="BQ80" s="85"/>
      <c r="BR80" s="141"/>
      <c r="BS80" s="134"/>
      <c r="BT80" s="134"/>
      <c r="BU80" s="134"/>
      <c r="BV80" s="134"/>
      <c r="BW80" s="134"/>
      <c r="BX80" s="134"/>
      <c r="BY80" s="134"/>
      <c r="BZ80" s="138"/>
      <c r="CA80" s="134"/>
      <c r="CB80" s="134"/>
      <c r="CC80" s="134"/>
      <c r="CD80" s="134"/>
      <c r="CE80" s="138"/>
      <c r="CF80" s="134"/>
      <c r="CG80" s="134"/>
      <c r="CH80" s="134"/>
      <c r="CI80" s="134"/>
      <c r="CJ80" s="138"/>
      <c r="CK80" s="134"/>
      <c r="CL80" s="134"/>
      <c r="CM80" s="134"/>
      <c r="CN80" s="134"/>
      <c r="CO80" s="138"/>
      <c r="CP80" s="134"/>
      <c r="CQ80" s="134"/>
      <c r="CR80" s="134"/>
      <c r="CS80" s="138"/>
      <c r="CT80" s="134"/>
      <c r="CU80" s="134"/>
      <c r="CV80" s="134"/>
      <c r="CW80" s="134"/>
    </row>
    <row r="81" spans="1:101" ht="18.75" customHeight="1" thickBot="1" x14ac:dyDescent="0.3">
      <c r="A81" s="60"/>
      <c r="B81" s="60"/>
      <c r="C81" s="218" t="str">
        <f>H78</f>
        <v>Portugal</v>
      </c>
      <c r="D81" s="219"/>
      <c r="E81" s="104"/>
      <c r="F81" s="93"/>
      <c r="G81" s="104"/>
      <c r="H81" s="218" t="str">
        <f>H79</f>
        <v>USA</v>
      </c>
      <c r="I81" s="219"/>
      <c r="J81" s="60"/>
      <c r="K81" s="60" t="s">
        <v>111</v>
      </c>
      <c r="L81" s="60">
        <f t="shared" si="24"/>
        <v>0</v>
      </c>
      <c r="M81" s="60"/>
      <c r="N81" s="60">
        <f>IF($E81="",0,IF($E81&gt;$G81,3,IF($E81=$G81,1,0)))</f>
        <v>0</v>
      </c>
      <c r="O81" s="60"/>
      <c r="P81" s="60">
        <f>IF($G81="",0,IF($E81&gt;$G81,0,IF($E81=$G81,1,3)))</f>
        <v>0</v>
      </c>
      <c r="Q81" s="60"/>
      <c r="R81" s="60">
        <f>E81</f>
        <v>0</v>
      </c>
      <c r="S81" s="60"/>
      <c r="T81" s="60">
        <f>G81</f>
        <v>0</v>
      </c>
      <c r="U81" s="60"/>
      <c r="V81" s="60">
        <f>G81</f>
        <v>0</v>
      </c>
      <c r="W81" s="60"/>
      <c r="X81" s="60">
        <f>E81</f>
        <v>0</v>
      </c>
      <c r="Y81" s="60"/>
      <c r="Z81" s="60">
        <f>P84</f>
        <v>0</v>
      </c>
      <c r="AA81" s="60">
        <f>T84</f>
        <v>0</v>
      </c>
      <c r="AB81" s="60">
        <f>X84</f>
        <v>0</v>
      </c>
      <c r="AC81" s="60">
        <f>AA81-AB81</f>
        <v>0</v>
      </c>
      <c r="AD81" s="60">
        <f>IF(Z81&gt;Z78,-1,0)</f>
        <v>0</v>
      </c>
      <c r="AE81" s="60">
        <f>IF(Z81&gt;Z79,-1,0)</f>
        <v>0</v>
      </c>
      <c r="AF81" s="60">
        <f>IF(Z81&gt;Z80,-1,0)</f>
        <v>0</v>
      </c>
      <c r="AG81" s="60">
        <f>10000-(AJ81*1000+AM81*100+AK81*10)</f>
        <v>10000</v>
      </c>
      <c r="AH81" s="90">
        <f>RANK(AG81,AG78:AG81,1)</f>
        <v>1</v>
      </c>
      <c r="AI81" s="60" t="str">
        <f>H79</f>
        <v>USA</v>
      </c>
      <c r="AJ81" s="60">
        <f t="shared" si="25"/>
        <v>0</v>
      </c>
      <c r="AK81" s="60">
        <f t="shared" si="25"/>
        <v>0</v>
      </c>
      <c r="AL81" s="60">
        <f t="shared" si="25"/>
        <v>0</v>
      </c>
      <c r="AM81" s="60">
        <f>AK81-AL81</f>
        <v>0</v>
      </c>
      <c r="AN81" s="187">
        <f>IF(AG78=AG81,IF(E82&gt;G82,AG78-0.1,AG78),AG78)</f>
        <v>10000</v>
      </c>
      <c r="AO81" s="187">
        <f>IF(AG79=AG81,IF(E81&gt;G81,AG79-0.1,AG79),AG79)</f>
        <v>10000</v>
      </c>
      <c r="AP81" s="187">
        <f>IF(AG80=AG81,IF(E79&gt;G79,AG80-0.1,AG80),AG80)</f>
        <v>10000</v>
      </c>
      <c r="AQ81" s="187"/>
      <c r="AR81" s="187">
        <f>AQ82</f>
        <v>30000</v>
      </c>
      <c r="AS81" s="90">
        <f>RANK(AR81,AR78:AR81,1)</f>
        <v>1</v>
      </c>
      <c r="AT81" s="60" t="str">
        <f t="shared" si="26"/>
        <v>USA</v>
      </c>
      <c r="AU81" s="60">
        <f t="shared" si="26"/>
        <v>0</v>
      </c>
      <c r="AV81" s="60">
        <f t="shared" si="26"/>
        <v>0</v>
      </c>
      <c r="AW81" s="60">
        <f t="shared" si="26"/>
        <v>0</v>
      </c>
      <c r="AX81" s="60"/>
      <c r="AY81" s="60"/>
      <c r="AZ81" s="60"/>
      <c r="BA81" s="113">
        <v>4</v>
      </c>
      <c r="BB81" s="114" t="e">
        <f>VLOOKUP(4,AS78:AT81,2,FALSE)</f>
        <v>#N/A</v>
      </c>
      <c r="BC81" s="115"/>
      <c r="BD81" s="116" t="e">
        <f>VLOOKUP(4,AS78:AW81,3,FALSE)</f>
        <v>#N/A</v>
      </c>
      <c r="BE81" s="116" t="e">
        <f>VLOOKUP(4,AS78:AW81,4,FALSE)</f>
        <v>#N/A</v>
      </c>
      <c r="BF81" s="93" t="s">
        <v>12</v>
      </c>
      <c r="BG81" s="116" t="e">
        <f>VLOOKUP(4,AS78:AW81,5,FALSE)</f>
        <v>#N/A</v>
      </c>
      <c r="BH81" s="60"/>
      <c r="BI81" s="85"/>
      <c r="BJ81" s="85">
        <f>IF(E81&gt;G81,IF(Spielplan!E81&gt;Spielplan!G81,Punktemodus!$B$3,0),0)</f>
        <v>0</v>
      </c>
      <c r="BK81" s="85">
        <f>IF(E81=G81,IF(Spielplan!E81=Spielplan!G81,Punktemodus!$B$3,0),0)</f>
        <v>10</v>
      </c>
      <c r="BL81" s="85">
        <f>IF(E81&lt;G81,IF(Spielplan!E81&lt;Spielplan!G81,Punktemodus!$B$3,0),0)</f>
        <v>0</v>
      </c>
      <c r="BM81" s="85">
        <f>IF(E81=Spielplan!E81,IF(G81=Spielplan!G81,Punktemodus!$B$5,0),0)</f>
        <v>3</v>
      </c>
      <c r="BN81" s="85">
        <f>IF(E81=Spielplan!E81,Punktemodus!$B$7,0)</f>
        <v>1</v>
      </c>
      <c r="BO81" s="85">
        <f>IF(G81=Spielplan!G81,Punktemodus!$B$7,0)</f>
        <v>1</v>
      </c>
      <c r="BP81" s="137">
        <f>IF(Spielplan!E81="",0,SUM(BJ81:BO81))</f>
        <v>0</v>
      </c>
      <c r="BQ81" s="85"/>
      <c r="BR81" s="141"/>
      <c r="BS81" s="134"/>
      <c r="BT81" s="134"/>
      <c r="BU81" s="134"/>
      <c r="BV81" s="134"/>
      <c r="BW81" s="134"/>
      <c r="BX81" s="134"/>
      <c r="BY81" s="134"/>
      <c r="BZ81" s="353" t="s">
        <v>154</v>
      </c>
      <c r="CA81" s="155"/>
      <c r="CB81" s="155"/>
      <c r="CC81" s="155"/>
      <c r="CD81" s="155"/>
      <c r="CE81" s="353" t="s">
        <v>157</v>
      </c>
      <c r="CF81" s="155"/>
      <c r="CG81" s="155"/>
      <c r="CH81" s="155"/>
      <c r="CI81" s="155"/>
      <c r="CJ81" s="353" t="s">
        <v>164</v>
      </c>
      <c r="CK81" s="155"/>
      <c r="CL81" s="155"/>
      <c r="CM81" s="155"/>
      <c r="CN81" s="155"/>
      <c r="CO81" s="353" t="s">
        <v>159</v>
      </c>
      <c r="CP81" s="155"/>
      <c r="CQ81" s="155"/>
      <c r="CR81" s="155"/>
      <c r="CS81" s="353" t="s">
        <v>160</v>
      </c>
      <c r="CT81" s="155"/>
      <c r="CU81" s="134"/>
      <c r="CV81" s="134"/>
      <c r="CW81" s="134"/>
    </row>
    <row r="82" spans="1:101" ht="18.75" customHeight="1" thickBot="1" x14ac:dyDescent="0.3">
      <c r="A82" s="60"/>
      <c r="B82" s="60"/>
      <c r="C82" s="211" t="str">
        <f>C78</f>
        <v>Deutschland</v>
      </c>
      <c r="D82" s="212"/>
      <c r="E82" s="104"/>
      <c r="F82" s="93"/>
      <c r="G82" s="104"/>
      <c r="H82" s="211" t="str">
        <f>H79</f>
        <v>USA</v>
      </c>
      <c r="I82" s="212"/>
      <c r="J82" s="60"/>
      <c r="K82" s="60" t="s">
        <v>112</v>
      </c>
      <c r="L82" s="60">
        <f t="shared" si="24"/>
        <v>0</v>
      </c>
      <c r="M82" s="60">
        <f>IF($E82="",0,IF($E82&gt;$G82,3,IF($E82=G82,1,0)))</f>
        <v>0</v>
      </c>
      <c r="N82" s="60"/>
      <c r="O82" s="60"/>
      <c r="P82" s="60">
        <f>IF($G82="",0,IF($E82&gt;$G82,0,IF($E82=$G82,1,3)))</f>
        <v>0</v>
      </c>
      <c r="Q82" s="60">
        <f>E82</f>
        <v>0</v>
      </c>
      <c r="R82" s="60"/>
      <c r="S82" s="60"/>
      <c r="T82" s="60">
        <f>G82</f>
        <v>0</v>
      </c>
      <c r="U82" s="60">
        <f>G82</f>
        <v>0</v>
      </c>
      <c r="V82" s="60"/>
      <c r="W82" s="60"/>
      <c r="X82" s="60">
        <f>E82</f>
        <v>0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187">
        <f>SUM(AN78:AN81)</f>
        <v>30000</v>
      </c>
      <c r="AO82" s="187">
        <f>SUM(AO78:AO81)</f>
        <v>30000</v>
      </c>
      <c r="AP82" s="187">
        <f>SUM(AP78:AP81)</f>
        <v>30000</v>
      </c>
      <c r="AQ82" s="187">
        <f>SUM(AQ78:AQ81)</f>
        <v>30000</v>
      </c>
      <c r="AR82" s="187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85">
        <f>IF(E82&gt;G82,IF(Spielplan!E82&gt;Spielplan!G82,Punktemodus!$B$3,0),0)</f>
        <v>0</v>
      </c>
      <c r="BK82" s="85">
        <f>IF(E82=G82,IF(Spielplan!E82=Spielplan!G82,Punktemodus!$B$3,0),0)</f>
        <v>10</v>
      </c>
      <c r="BL82" s="85">
        <f>IF(E82&lt;G82,IF(Spielplan!E82&lt;Spielplan!G82,Punktemodus!$B$3,0),0)</f>
        <v>0</v>
      </c>
      <c r="BM82" s="85">
        <f>IF(E82=Spielplan!E82,IF(G82=Spielplan!G82,Punktemodus!$B$5,0),0)</f>
        <v>3</v>
      </c>
      <c r="BN82" s="85">
        <f>IF(E82=Spielplan!E82,Punktemodus!$B$7,0)</f>
        <v>1</v>
      </c>
      <c r="BO82" s="85">
        <f>IF(G82=Spielplan!G82,Punktemodus!$B$7,0)</f>
        <v>1</v>
      </c>
      <c r="BP82" s="137">
        <f>IF(Spielplan!E82="",0,SUM(BJ82:BO82))</f>
        <v>0</v>
      </c>
      <c r="BQ82" s="60"/>
      <c r="BR82" s="141"/>
      <c r="BS82" s="134"/>
      <c r="BT82" s="134"/>
      <c r="BU82" s="134"/>
      <c r="BV82" s="134"/>
      <c r="BW82" s="134"/>
      <c r="BX82" s="134"/>
      <c r="BY82" s="134"/>
      <c r="BZ82" s="353"/>
      <c r="CA82" s="155"/>
      <c r="CB82" s="155"/>
      <c r="CC82" s="155"/>
      <c r="CD82" s="155"/>
      <c r="CE82" s="353"/>
      <c r="CF82" s="155"/>
      <c r="CG82" s="155"/>
      <c r="CH82" s="155"/>
      <c r="CI82" s="155"/>
      <c r="CJ82" s="353"/>
      <c r="CK82" s="155"/>
      <c r="CL82" s="155"/>
      <c r="CM82" s="155"/>
      <c r="CN82" s="155"/>
      <c r="CO82" s="353"/>
      <c r="CP82" s="155"/>
      <c r="CQ82" s="155"/>
      <c r="CR82" s="155"/>
      <c r="CS82" s="353"/>
      <c r="CT82" s="155"/>
      <c r="CU82" s="134"/>
      <c r="CV82" s="134"/>
      <c r="CW82" s="134"/>
    </row>
    <row r="83" spans="1:101" ht="18.75" customHeight="1" thickBot="1" x14ac:dyDescent="0.3">
      <c r="A83" s="60"/>
      <c r="B83" s="60"/>
      <c r="C83" s="218" t="str">
        <f>H78</f>
        <v>Portugal</v>
      </c>
      <c r="D83" s="219"/>
      <c r="E83" s="104"/>
      <c r="F83" s="93"/>
      <c r="G83" s="104"/>
      <c r="H83" s="218" t="str">
        <f>C79</f>
        <v>Ghana</v>
      </c>
      <c r="I83" s="219"/>
      <c r="J83" s="60"/>
      <c r="K83" s="60" t="s">
        <v>112</v>
      </c>
      <c r="L83" s="60">
        <f t="shared" si="24"/>
        <v>0</v>
      </c>
      <c r="M83" s="60"/>
      <c r="N83" s="60">
        <f>IF($E83="",0,IF($E83&gt;$G83,3,IF($E83=$G83,1,0)))</f>
        <v>0</v>
      </c>
      <c r="O83" s="60">
        <f>IF($G83="",0,IF($E83&gt;$G83,0,IF($E83=$G83,1,3)))</f>
        <v>0</v>
      </c>
      <c r="P83" s="60"/>
      <c r="Q83" s="60"/>
      <c r="R83" s="60">
        <f>E83</f>
        <v>0</v>
      </c>
      <c r="S83" s="60">
        <f>G83</f>
        <v>0</v>
      </c>
      <c r="T83" s="60"/>
      <c r="U83" s="60"/>
      <c r="V83" s="60">
        <f>G83</f>
        <v>0</v>
      </c>
      <c r="W83" s="60">
        <f>E83</f>
        <v>0</v>
      </c>
      <c r="X83" s="60"/>
      <c r="Y83" s="60"/>
      <c r="Z83" s="60" t="s">
        <v>30</v>
      </c>
      <c r="AA83" s="60"/>
      <c r="AB83" s="60"/>
      <c r="AC83" s="60"/>
      <c r="AD83" s="60"/>
      <c r="AE83" s="60"/>
      <c r="AF83" s="60"/>
      <c r="AG83" s="60" t="b">
        <f>OR(AG78=AG79,AG78=AG80,AG78=AG81,AG79=AG80,AG79=AG81,AG80=AG81)</f>
        <v>1</v>
      </c>
      <c r="AH83" s="60"/>
      <c r="AI83" s="60"/>
      <c r="AJ83" s="60"/>
      <c r="AK83" s="60"/>
      <c r="AL83" s="60"/>
      <c r="AM83" s="60"/>
      <c r="AN83" s="60"/>
      <c r="AO83" s="60" t="s">
        <v>34</v>
      </c>
      <c r="AP83" s="60"/>
      <c r="AQ83" s="60"/>
      <c r="AR83" s="60" t="b">
        <f>OR(AR78=AR79,AR78=AR80,AR78=AR81,AR79=AR80,AR79=AR81,AR80=AR81)</f>
        <v>1</v>
      </c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85">
        <f>IF(E83&gt;G83,IF(Spielplan!E83&gt;Spielplan!G83,Punktemodus!$B$3,0),0)</f>
        <v>0</v>
      </c>
      <c r="BK83" s="85">
        <f>IF(E83=G83,IF(Spielplan!E83=Spielplan!G83,Punktemodus!$B$3,0),0)</f>
        <v>10</v>
      </c>
      <c r="BL83" s="85">
        <f>IF(E83&lt;G83,IF(Spielplan!E83&lt;Spielplan!G83,Punktemodus!$B$3,0),0)</f>
        <v>0</v>
      </c>
      <c r="BM83" s="85">
        <f>IF(E83=Spielplan!E83,IF(G83=Spielplan!G83,Punktemodus!$B$5,0),0)</f>
        <v>3</v>
      </c>
      <c r="BN83" s="85">
        <f>IF(E83=Spielplan!E83,Punktemodus!$B$7,0)</f>
        <v>1</v>
      </c>
      <c r="BO83" s="85">
        <f>IF(G83=Spielplan!G83,Punktemodus!$B$7,0)</f>
        <v>1</v>
      </c>
      <c r="BP83" s="137">
        <f>IF(Spielplan!E83="",0,SUM(BJ83:BO83))</f>
        <v>0</v>
      </c>
      <c r="BQ83" s="60"/>
      <c r="BR83" s="141"/>
      <c r="BS83" s="134"/>
      <c r="BT83" s="134"/>
      <c r="BU83" s="134"/>
      <c r="BV83" s="134"/>
      <c r="BW83" s="134"/>
      <c r="BX83" s="134"/>
      <c r="BY83" s="134"/>
      <c r="BZ83" s="353"/>
      <c r="CA83" s="155"/>
      <c r="CB83" s="155"/>
      <c r="CC83" s="155"/>
      <c r="CD83" s="155"/>
      <c r="CE83" s="353"/>
      <c r="CF83" s="155"/>
      <c r="CG83" s="155"/>
      <c r="CH83" s="155"/>
      <c r="CI83" s="155"/>
      <c r="CJ83" s="353"/>
      <c r="CK83" s="155"/>
      <c r="CL83" s="155"/>
      <c r="CM83" s="155"/>
      <c r="CN83" s="155"/>
      <c r="CO83" s="353"/>
      <c r="CP83" s="155"/>
      <c r="CQ83" s="155"/>
      <c r="CR83" s="155"/>
      <c r="CS83" s="353"/>
      <c r="CT83" s="155"/>
      <c r="CU83" s="134"/>
      <c r="CV83" s="134"/>
      <c r="CW83" s="134"/>
    </row>
    <row r="84" spans="1:101" ht="18.75" customHeight="1" thickBot="1" x14ac:dyDescent="0.25">
      <c r="A84" s="60"/>
      <c r="B84" s="60"/>
      <c r="C84" s="136" t="str">
        <f>IF(G83="","",IF(AR83=TRUE,"Achtung: Fehler in Tabelle!",""))</f>
        <v/>
      </c>
      <c r="D84" s="60"/>
      <c r="E84" s="85"/>
      <c r="F84" s="60"/>
      <c r="G84" s="85"/>
      <c r="H84" s="60"/>
      <c r="I84" s="60"/>
      <c r="J84" s="60"/>
      <c r="K84" s="60"/>
      <c r="L84" s="60"/>
      <c r="M84" s="60">
        <f t="shared" ref="M84:X84" si="27">SUM(M78:M83)</f>
        <v>0</v>
      </c>
      <c r="N84" s="60">
        <f t="shared" si="27"/>
        <v>0</v>
      </c>
      <c r="O84" s="60">
        <f t="shared" si="27"/>
        <v>0</v>
      </c>
      <c r="P84" s="60">
        <f t="shared" si="27"/>
        <v>0</v>
      </c>
      <c r="Q84" s="60">
        <f t="shared" si="27"/>
        <v>0</v>
      </c>
      <c r="R84" s="60">
        <f t="shared" si="27"/>
        <v>0</v>
      </c>
      <c r="S84" s="60">
        <f t="shared" si="27"/>
        <v>0</v>
      </c>
      <c r="T84" s="60">
        <f t="shared" si="27"/>
        <v>0</v>
      </c>
      <c r="U84" s="60">
        <f t="shared" si="27"/>
        <v>0</v>
      </c>
      <c r="V84" s="60">
        <f t="shared" si="27"/>
        <v>0</v>
      </c>
      <c r="W84" s="60">
        <f t="shared" si="27"/>
        <v>0</v>
      </c>
      <c r="X84" s="60">
        <f t="shared" si="27"/>
        <v>0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160">
        <f>SUM(BP78:BP83)</f>
        <v>0</v>
      </c>
      <c r="BQ84" s="60"/>
      <c r="BR84" s="141"/>
      <c r="BS84" s="134"/>
      <c r="BT84" s="134"/>
      <c r="BU84" s="134"/>
      <c r="BV84" s="134"/>
      <c r="BW84" s="134"/>
      <c r="BX84" s="134"/>
      <c r="BY84" s="134"/>
      <c r="BZ84" s="354"/>
      <c r="CA84" s="155"/>
      <c r="CB84" s="155"/>
      <c r="CC84" s="155"/>
      <c r="CD84" s="155"/>
      <c r="CE84" s="354"/>
      <c r="CF84" s="155"/>
      <c r="CG84" s="155"/>
      <c r="CH84" s="155"/>
      <c r="CI84" s="155"/>
      <c r="CJ84" s="354"/>
      <c r="CK84" s="155"/>
      <c r="CL84" s="155"/>
      <c r="CM84" s="155"/>
      <c r="CN84" s="155"/>
      <c r="CO84" s="354"/>
      <c r="CP84" s="155"/>
      <c r="CQ84" s="155"/>
      <c r="CR84" s="155"/>
      <c r="CS84" s="354"/>
      <c r="CT84" s="155"/>
      <c r="CU84" s="134"/>
      <c r="CV84" s="134"/>
      <c r="CW84" s="134"/>
    </row>
    <row r="85" spans="1:101" ht="18.75" customHeight="1" thickBot="1" x14ac:dyDescent="0.25">
      <c r="A85" s="60"/>
      <c r="B85" s="60"/>
      <c r="C85" s="60"/>
      <c r="D85" s="60"/>
      <c r="E85" s="85"/>
      <c r="F85" s="60"/>
      <c r="G85" s="85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138"/>
      <c r="BQ85" s="60"/>
      <c r="BR85" s="141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</row>
    <row r="86" spans="1:101" ht="18.75" customHeight="1" x14ac:dyDescent="0.25">
      <c r="A86" s="60"/>
      <c r="B86" s="60"/>
      <c r="C86" s="89"/>
      <c r="D86" s="60"/>
      <c r="E86" s="85"/>
      <c r="F86" s="60"/>
      <c r="G86" s="85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89"/>
      <c r="BC86" s="60"/>
      <c r="BD86" s="90"/>
      <c r="BE86" s="60"/>
      <c r="BF86" s="61"/>
      <c r="BG86" s="60"/>
      <c r="BH86" s="60"/>
      <c r="BI86" s="60"/>
      <c r="BJ86" s="60"/>
      <c r="BK86" s="60"/>
      <c r="BL86" s="60"/>
      <c r="BM86" s="60"/>
      <c r="BN86" s="60"/>
      <c r="BO86" s="60"/>
      <c r="BP86" s="138"/>
      <c r="BQ86" s="60"/>
      <c r="BR86" s="141"/>
      <c r="BS86" s="321" t="s">
        <v>45</v>
      </c>
      <c r="BT86" s="322"/>
      <c r="BU86" s="322"/>
      <c r="BV86" s="322"/>
      <c r="BW86" s="134"/>
      <c r="BX86" s="331">
        <f>BP97</f>
        <v>0</v>
      </c>
      <c r="BY86" s="332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</row>
    <row r="87" spans="1:101" ht="18.75" customHeight="1" thickBot="1" x14ac:dyDescent="0.3">
      <c r="A87" s="60"/>
      <c r="B87" s="60"/>
      <c r="C87" s="88" t="s">
        <v>93</v>
      </c>
      <c r="D87" s="60"/>
      <c r="E87" s="85"/>
      <c r="F87" s="60"/>
      <c r="G87" s="85"/>
      <c r="H87" s="60"/>
      <c r="I87" s="60"/>
      <c r="J87" s="60"/>
      <c r="K87" s="60"/>
      <c r="L87" s="60"/>
      <c r="M87" s="60" t="s">
        <v>4</v>
      </c>
      <c r="N87" s="60"/>
      <c r="O87" s="60"/>
      <c r="P87" s="60"/>
      <c r="Q87" s="60" t="s">
        <v>6</v>
      </c>
      <c r="R87" s="60"/>
      <c r="S87" s="60"/>
      <c r="T87" s="60"/>
      <c r="U87" s="60" t="s">
        <v>7</v>
      </c>
      <c r="V87" s="60"/>
      <c r="W87" s="60"/>
      <c r="X87" s="60"/>
      <c r="Y87" s="60"/>
      <c r="Z87" s="60" t="s">
        <v>4</v>
      </c>
      <c r="AA87" s="60" t="s">
        <v>5</v>
      </c>
      <c r="AB87" s="60"/>
      <c r="AC87" s="60"/>
      <c r="AD87" s="60" t="s">
        <v>9</v>
      </c>
      <c r="AE87" s="60"/>
      <c r="AF87" s="60"/>
      <c r="AG87" s="60"/>
      <c r="AH87" s="60" t="s">
        <v>32</v>
      </c>
      <c r="AI87" s="60"/>
      <c r="AJ87" s="60"/>
      <c r="AK87" s="60"/>
      <c r="AL87" s="60"/>
      <c r="AM87" s="60"/>
      <c r="AN87" s="60" t="s">
        <v>35</v>
      </c>
      <c r="AO87" s="60"/>
      <c r="AP87" s="60"/>
      <c r="AQ87" s="60"/>
      <c r="AR87" s="60"/>
      <c r="AS87" s="60" t="s">
        <v>33</v>
      </c>
      <c r="AT87" s="60"/>
      <c r="AU87" s="60"/>
      <c r="AV87" s="60"/>
      <c r="AW87" s="60"/>
      <c r="AX87" s="60"/>
      <c r="AY87" s="60"/>
      <c r="AZ87" s="60"/>
      <c r="BA87" s="60"/>
      <c r="BB87" s="89" t="s">
        <v>10</v>
      </c>
      <c r="BC87" s="60"/>
      <c r="BD87" s="90" t="s">
        <v>4</v>
      </c>
      <c r="BE87" s="60"/>
      <c r="BF87" s="61" t="s">
        <v>5</v>
      </c>
      <c r="BG87" s="60"/>
      <c r="BH87" s="60"/>
      <c r="BI87" s="85"/>
      <c r="BJ87" s="60"/>
      <c r="BK87" s="60"/>
      <c r="BL87" s="60"/>
      <c r="BM87" s="60"/>
      <c r="BN87" s="60"/>
      <c r="BO87" s="60"/>
      <c r="BP87" s="138"/>
      <c r="BQ87" s="85"/>
      <c r="BR87" s="141"/>
      <c r="BS87" s="322"/>
      <c r="BT87" s="322"/>
      <c r="BU87" s="322"/>
      <c r="BV87" s="322"/>
      <c r="BW87" s="134"/>
      <c r="BX87" s="333"/>
      <c r="BY87" s="3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</row>
    <row r="88" spans="1:101" ht="18.75" customHeight="1" thickBot="1" x14ac:dyDescent="0.3">
      <c r="A88" s="60"/>
      <c r="B88" s="60"/>
      <c r="C88" s="60"/>
      <c r="D88" s="60"/>
      <c r="E88" s="85"/>
      <c r="F88" s="60"/>
      <c r="G88" s="85"/>
      <c r="H88" s="60"/>
      <c r="I88" s="60"/>
      <c r="J88" s="60"/>
      <c r="K88" s="60"/>
      <c r="L88" s="60"/>
      <c r="M88" s="60" t="s">
        <v>0</v>
      </c>
      <c r="N88" s="60" t="s">
        <v>1</v>
      </c>
      <c r="O88" s="60" t="s">
        <v>2</v>
      </c>
      <c r="P88" s="60" t="s">
        <v>3</v>
      </c>
      <c r="Q88" s="60" t="s">
        <v>0</v>
      </c>
      <c r="R88" s="60" t="s">
        <v>1</v>
      </c>
      <c r="S88" s="60" t="s">
        <v>2</v>
      </c>
      <c r="T88" s="60" t="s">
        <v>3</v>
      </c>
      <c r="U88" s="60" t="s">
        <v>0</v>
      </c>
      <c r="V88" s="60" t="s">
        <v>1</v>
      </c>
      <c r="W88" s="60" t="s">
        <v>2</v>
      </c>
      <c r="X88" s="60" t="s">
        <v>3</v>
      </c>
      <c r="Y88" s="60"/>
      <c r="Z88" s="60" t="s">
        <v>8</v>
      </c>
      <c r="AA88" s="60"/>
      <c r="AB88" s="60"/>
      <c r="AC88" s="60"/>
      <c r="AD88" s="60"/>
      <c r="AE88" s="60"/>
      <c r="AF88" s="60"/>
      <c r="AG88" s="60"/>
      <c r="AH88" s="60" t="s">
        <v>31</v>
      </c>
      <c r="AI88" s="60"/>
      <c r="AJ88" s="60"/>
      <c r="AK88" s="60"/>
      <c r="AL88" s="60"/>
      <c r="AM88" s="60"/>
      <c r="AN88" s="60" t="str">
        <f>AI89</f>
        <v>Belgien</v>
      </c>
      <c r="AO88" s="60" t="str">
        <f>AI90</f>
        <v>Algerien</v>
      </c>
      <c r="AP88" s="60" t="str">
        <f>AI91</f>
        <v>Russland</v>
      </c>
      <c r="AQ88" s="60" t="str">
        <f>AI92</f>
        <v>Südkorea</v>
      </c>
      <c r="AR88" s="60"/>
      <c r="AS88" s="60" t="s">
        <v>31</v>
      </c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85"/>
      <c r="BJ88" s="85"/>
      <c r="BK88" s="85"/>
      <c r="BL88" s="85"/>
      <c r="BM88" s="85"/>
      <c r="BN88" s="85"/>
      <c r="BO88" s="85"/>
      <c r="BP88" s="137"/>
      <c r="BQ88" s="85"/>
      <c r="BR88" s="141"/>
      <c r="BS88" s="134"/>
      <c r="BT88" s="142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</row>
    <row r="89" spans="1:101" ht="18.75" customHeight="1" thickBot="1" x14ac:dyDescent="0.3">
      <c r="A89" s="60"/>
      <c r="B89" s="60"/>
      <c r="C89" s="224" t="str">
        <f>Spielplan!$C$89</f>
        <v>Belgien</v>
      </c>
      <c r="D89" s="225"/>
      <c r="E89" s="104"/>
      <c r="F89" s="93"/>
      <c r="G89" s="104"/>
      <c r="H89" s="224" t="str">
        <f>Spielplan!$H$89</f>
        <v>Algerien</v>
      </c>
      <c r="I89" s="225"/>
      <c r="J89" s="60"/>
      <c r="K89" s="60" t="s">
        <v>115</v>
      </c>
      <c r="L89" s="60">
        <f t="shared" ref="L89:L94" si="28">IF(E89-G89&gt;0,1,IF(G89=E89,0,-1))</f>
        <v>0</v>
      </c>
      <c r="M89" s="60">
        <f>IF($E89="",0,IF($E89&gt;$G89,3,IF($E89=G89,1,0)))</f>
        <v>0</v>
      </c>
      <c r="N89" s="60">
        <f>IF($G89="",0,IF($E89&gt;$G89,0,IF($E89=G89,1,3)))</f>
        <v>0</v>
      </c>
      <c r="O89" s="60"/>
      <c r="P89" s="60"/>
      <c r="Q89" s="60">
        <f>E89</f>
        <v>0</v>
      </c>
      <c r="R89" s="60">
        <f>G89</f>
        <v>0</v>
      </c>
      <c r="S89" s="60"/>
      <c r="T89" s="60"/>
      <c r="U89" s="60">
        <f>G89</f>
        <v>0</v>
      </c>
      <c r="V89" s="60">
        <f>E89</f>
        <v>0</v>
      </c>
      <c r="W89" s="60"/>
      <c r="X89" s="60"/>
      <c r="Y89" s="60"/>
      <c r="Z89" s="60">
        <f>M95</f>
        <v>0</v>
      </c>
      <c r="AA89" s="60">
        <f>Q95</f>
        <v>0</v>
      </c>
      <c r="AB89" s="60">
        <f>U95</f>
        <v>0</v>
      </c>
      <c r="AC89" s="60">
        <f>AA89-AB89</f>
        <v>0</v>
      </c>
      <c r="AD89" s="60">
        <f>IF(Z89&gt;Z90,-1,0)</f>
        <v>0</v>
      </c>
      <c r="AE89" s="60">
        <f>IF(Z89&gt;Z91,-1,0)</f>
        <v>0</v>
      </c>
      <c r="AF89" s="60">
        <f>IF(Z89&gt;Z92,-1,0)</f>
        <v>0</v>
      </c>
      <c r="AG89" s="60">
        <f>10000-(AJ89*1000+AM89*100+AK89*10)</f>
        <v>10000</v>
      </c>
      <c r="AH89" s="90">
        <f>RANK(AG89,AG89:AG92,1)</f>
        <v>1</v>
      </c>
      <c r="AI89" s="60" t="str">
        <f>C89</f>
        <v>Belgien</v>
      </c>
      <c r="AJ89" s="60">
        <f t="shared" ref="AJ89:AL92" si="29">Z89</f>
        <v>0</v>
      </c>
      <c r="AK89" s="60">
        <f t="shared" si="29"/>
        <v>0</v>
      </c>
      <c r="AL89" s="60">
        <f t="shared" si="29"/>
        <v>0</v>
      </c>
      <c r="AM89" s="60">
        <f>AK89-AL89</f>
        <v>0</v>
      </c>
      <c r="AN89" s="187"/>
      <c r="AO89" s="187">
        <f>IF(AG90=AG89,IF(G89&gt;E89,AG90-0.1,AG90),AG90)</f>
        <v>10000</v>
      </c>
      <c r="AP89" s="187">
        <f>IF(AG91=AG89,IF(G91&gt;E91,AG91-0.1,AG91),AG91)</f>
        <v>10000</v>
      </c>
      <c r="AQ89" s="187">
        <f>IF(AG92=AG89,IF(G93&gt;E93,AG92-0.1,AG92),AG92)</f>
        <v>10000</v>
      </c>
      <c r="AR89" s="187">
        <f>AN93</f>
        <v>30000</v>
      </c>
      <c r="AS89" s="90">
        <f>RANK(AR89,AR89:AR92,1)</f>
        <v>1</v>
      </c>
      <c r="AT89" s="60" t="str">
        <f t="shared" ref="AT89:AW92" si="30">AI89</f>
        <v>Belgien</v>
      </c>
      <c r="AU89" s="60">
        <f t="shared" si="30"/>
        <v>0</v>
      </c>
      <c r="AV89" s="60">
        <f t="shared" si="30"/>
        <v>0</v>
      </c>
      <c r="AW89" s="60">
        <f t="shared" si="30"/>
        <v>0</v>
      </c>
      <c r="AX89" s="60"/>
      <c r="AY89" s="60"/>
      <c r="AZ89" s="60"/>
      <c r="BA89" s="226">
        <v>1</v>
      </c>
      <c r="BB89" s="224" t="str">
        <f>VLOOKUP(1,AS89:AT92,2,FALSE)</f>
        <v>Belgien</v>
      </c>
      <c r="BC89" s="225"/>
      <c r="BD89" s="227">
        <f>VLOOKUP(1,AS89:AW92,3,FALSE)</f>
        <v>0</v>
      </c>
      <c r="BE89" s="228">
        <f>VLOOKUP(1,AS89:AW92,4,FALSE)</f>
        <v>0</v>
      </c>
      <c r="BF89" s="93" t="s">
        <v>12</v>
      </c>
      <c r="BG89" s="228">
        <f>VLOOKUP(1,AS89:AW92,5,FALSE)</f>
        <v>0</v>
      </c>
      <c r="BH89" s="229" t="s">
        <v>128</v>
      </c>
      <c r="BI89" s="85"/>
      <c r="BJ89" s="85">
        <f>IF(E89&gt;G89,IF(Spielplan!E89&gt;Spielplan!G89,Punktemodus!$B$3,0),0)</f>
        <v>0</v>
      </c>
      <c r="BK89" s="85">
        <f>IF(E89=G89,IF(Spielplan!E89=Spielplan!G89,Punktemodus!$B$3,0),0)</f>
        <v>10</v>
      </c>
      <c r="BL89" s="85">
        <f>IF(E89&lt;G89,IF(Spielplan!E89&lt;Spielplan!G89,Punktemodus!$B$3,0),0)</f>
        <v>0</v>
      </c>
      <c r="BM89" s="85">
        <f>IF(E89=Spielplan!E89,IF(G89=Spielplan!G89,Punktemodus!$B$5,0),0)</f>
        <v>3</v>
      </c>
      <c r="BN89" s="85">
        <f>IF(E89=Spielplan!E89,Punktemodus!$B$7,0)</f>
        <v>1</v>
      </c>
      <c r="BO89" s="85">
        <f>IF(G89=Spielplan!G89,Punktemodus!$B$7,0)</f>
        <v>1</v>
      </c>
      <c r="BP89" s="137">
        <f>IF(Spielplan!E89="",0,SUM(BJ89:BO89))</f>
        <v>0</v>
      </c>
      <c r="BQ89" s="85"/>
      <c r="BR89" s="141"/>
      <c r="BS89" s="321" t="s">
        <v>46</v>
      </c>
      <c r="BT89" s="322"/>
      <c r="BU89" s="322"/>
      <c r="BV89" s="322"/>
      <c r="BW89" s="134"/>
      <c r="BX89" s="335">
        <f>BZ79+CE79+CJ79+CO79+CS79</f>
        <v>730</v>
      </c>
      <c r="BY89" s="336"/>
      <c r="BZ89" s="134"/>
      <c r="CA89" s="349"/>
      <c r="CB89" s="350"/>
      <c r="CC89" s="350"/>
      <c r="CD89" s="350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</row>
    <row r="90" spans="1:101" ht="18.75" customHeight="1" thickBot="1" x14ac:dyDescent="0.3">
      <c r="A90" s="60"/>
      <c r="B90" s="60"/>
      <c r="C90" s="230" t="str">
        <f>Spielplan!$C$90</f>
        <v>Russland</v>
      </c>
      <c r="D90" s="231"/>
      <c r="E90" s="104"/>
      <c r="F90" s="93"/>
      <c r="G90" s="104"/>
      <c r="H90" s="230" t="str">
        <f>Spielplan!$H$90</f>
        <v>Südkorea</v>
      </c>
      <c r="I90" s="231"/>
      <c r="J90" s="60"/>
      <c r="K90" s="60" t="s">
        <v>116</v>
      </c>
      <c r="L90" s="60">
        <f t="shared" si="28"/>
        <v>0</v>
      </c>
      <c r="M90" s="60"/>
      <c r="N90" s="60"/>
      <c r="O90" s="60">
        <f>IF($E90="",0,IF($E90&gt;$G90,3,IF($E90=$G90,1,0)))</f>
        <v>0</v>
      </c>
      <c r="P90" s="60">
        <f>IF($G90="",0,IF($E90&gt;$G90,0,IF($E90=$G90,1,3)))</f>
        <v>0</v>
      </c>
      <c r="Q90" s="60"/>
      <c r="R90" s="60"/>
      <c r="S90" s="60">
        <f>E90</f>
        <v>0</v>
      </c>
      <c r="T90" s="60">
        <f>G90</f>
        <v>0</v>
      </c>
      <c r="U90" s="60"/>
      <c r="V90" s="60"/>
      <c r="W90" s="60">
        <f>G90</f>
        <v>0</v>
      </c>
      <c r="X90" s="60">
        <f>E90</f>
        <v>0</v>
      </c>
      <c r="Y90" s="60"/>
      <c r="Z90" s="60">
        <f>N95</f>
        <v>0</v>
      </c>
      <c r="AA90" s="60">
        <f>R95</f>
        <v>0</v>
      </c>
      <c r="AB90" s="60">
        <f>V95</f>
        <v>0</v>
      </c>
      <c r="AC90" s="60">
        <f>AA90-AB90</f>
        <v>0</v>
      </c>
      <c r="AD90" s="60">
        <f>IF(Z90&gt;Z89,-1,0)</f>
        <v>0</v>
      </c>
      <c r="AE90" s="60">
        <f>IF(Z90&gt;Z91,-1,0)</f>
        <v>0</v>
      </c>
      <c r="AF90" s="60">
        <f>IF(Z90&gt;Z92,-1,0)</f>
        <v>0</v>
      </c>
      <c r="AG90" s="60">
        <f>10000-(AJ90*1000+AM90*100+AK90*10)</f>
        <v>10000</v>
      </c>
      <c r="AH90" s="90">
        <f>RANK(AG90,AG89:AG92,1)</f>
        <v>1</v>
      </c>
      <c r="AI90" s="60" t="str">
        <f>H89</f>
        <v>Algerien</v>
      </c>
      <c r="AJ90" s="60">
        <f t="shared" si="29"/>
        <v>0</v>
      </c>
      <c r="AK90" s="60">
        <f t="shared" si="29"/>
        <v>0</v>
      </c>
      <c r="AL90" s="60">
        <f t="shared" si="29"/>
        <v>0</v>
      </c>
      <c r="AM90" s="60">
        <f>AK90-AL90</f>
        <v>0</v>
      </c>
      <c r="AN90" s="187">
        <f>IF(AG89=AG90,IF(E89&gt;G89,AG89-0.1,AG89),AG89)</f>
        <v>10000</v>
      </c>
      <c r="AO90" s="187"/>
      <c r="AP90" s="187">
        <f>IF(AG91=AG90,IF(G94&gt;E94,AG91-0.1,AG91),AG91)</f>
        <v>10000</v>
      </c>
      <c r="AQ90" s="187">
        <f>IF(AG92=AG90,IF(G92&gt;E92,AG92-0.1,AG92),AG92)</f>
        <v>10000</v>
      </c>
      <c r="AR90" s="187">
        <f>AO93</f>
        <v>30000</v>
      </c>
      <c r="AS90" s="90">
        <f>RANK(AR90,AR89:AR92,1)</f>
        <v>1</v>
      </c>
      <c r="AT90" s="60" t="str">
        <f t="shared" si="30"/>
        <v>Algerien</v>
      </c>
      <c r="AU90" s="60">
        <f t="shared" si="30"/>
        <v>0</v>
      </c>
      <c r="AV90" s="60">
        <f t="shared" si="30"/>
        <v>0</v>
      </c>
      <c r="AW90" s="60">
        <f t="shared" si="30"/>
        <v>0</v>
      </c>
      <c r="AX90" s="60"/>
      <c r="AY90" s="60"/>
      <c r="AZ90" s="60"/>
      <c r="BA90" s="232">
        <v>2</v>
      </c>
      <c r="BB90" s="230" t="e">
        <f>VLOOKUP(2,AS89:AT92,2,FALSE)</f>
        <v>#N/A</v>
      </c>
      <c r="BC90" s="231"/>
      <c r="BD90" s="233" t="e">
        <f>VLOOKUP(2,AS89:AW92,3,FALSE)</f>
        <v>#N/A</v>
      </c>
      <c r="BE90" s="234" t="e">
        <f>VLOOKUP(2,AS89:AW92,4,FALSE)</f>
        <v>#N/A</v>
      </c>
      <c r="BF90" s="93" t="s">
        <v>12</v>
      </c>
      <c r="BG90" s="234" t="e">
        <f>VLOOKUP(2,AS89:AW92,5,FALSE)</f>
        <v>#N/A</v>
      </c>
      <c r="BH90" s="234" t="s">
        <v>124</v>
      </c>
      <c r="BI90" s="85"/>
      <c r="BJ90" s="85">
        <f>IF(E90&gt;G90,IF(Spielplan!E90&gt;Spielplan!G90,Punktemodus!$B$3,0),0)</f>
        <v>0</v>
      </c>
      <c r="BK90" s="85">
        <f>IF(E90=G90,IF(Spielplan!E90=Spielplan!G90,Punktemodus!$B$3,0),0)</f>
        <v>10</v>
      </c>
      <c r="BL90" s="85">
        <f>IF(E90&lt;G90,IF(Spielplan!E90&lt;Spielplan!G90,Punktemodus!$B$3,0),0)</f>
        <v>0</v>
      </c>
      <c r="BM90" s="85">
        <f>IF(E90=Spielplan!E90,IF(G90=Spielplan!G90,Punktemodus!$B$5,0),0)</f>
        <v>3</v>
      </c>
      <c r="BN90" s="85">
        <f>IF(E90=Spielplan!E90,Punktemodus!$B$7,0)</f>
        <v>1</v>
      </c>
      <c r="BO90" s="85">
        <f>IF(G90=Spielplan!G90,Punktemodus!$B$7,0)</f>
        <v>1</v>
      </c>
      <c r="BP90" s="137">
        <f>IF(Spielplan!E90="",0,SUM(BJ90:BO90))</f>
        <v>0</v>
      </c>
      <c r="BQ90" s="85"/>
      <c r="BR90" s="141"/>
      <c r="BS90" s="322"/>
      <c r="BT90" s="322"/>
      <c r="BU90" s="322"/>
      <c r="BV90" s="322"/>
      <c r="BW90" s="134"/>
      <c r="BX90" s="337"/>
      <c r="BY90" s="338"/>
      <c r="BZ90" s="134"/>
      <c r="CA90" s="350"/>
      <c r="CB90" s="350"/>
      <c r="CC90" s="350"/>
      <c r="CD90" s="350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</row>
    <row r="91" spans="1:101" ht="18.75" customHeight="1" thickBot="1" x14ac:dyDescent="0.3">
      <c r="A91" s="60"/>
      <c r="B91" s="60"/>
      <c r="C91" s="224" t="str">
        <f>C89</f>
        <v>Belgien</v>
      </c>
      <c r="D91" s="225"/>
      <c r="E91" s="104"/>
      <c r="F91" s="93"/>
      <c r="G91" s="104"/>
      <c r="H91" s="224" t="str">
        <f>C90</f>
        <v>Russland</v>
      </c>
      <c r="I91" s="225"/>
      <c r="J91" s="60"/>
      <c r="K91" s="60" t="s">
        <v>118</v>
      </c>
      <c r="L91" s="60">
        <f t="shared" si="28"/>
        <v>0</v>
      </c>
      <c r="M91" s="60">
        <f>IF($E91="",0,IF($E91&gt;$G91,3,IF($E91=G91,1,0)))</f>
        <v>0</v>
      </c>
      <c r="N91" s="60"/>
      <c r="O91" s="60">
        <f>IF($G91="",0,IF($E91&gt;$G91,0,IF($E91=$G91,1,3)))</f>
        <v>0</v>
      </c>
      <c r="P91" s="60"/>
      <c r="Q91" s="60">
        <f>E91</f>
        <v>0</v>
      </c>
      <c r="R91" s="60"/>
      <c r="S91" s="60">
        <f>G91</f>
        <v>0</v>
      </c>
      <c r="T91" s="60"/>
      <c r="U91" s="60">
        <f>G91</f>
        <v>0</v>
      </c>
      <c r="V91" s="60"/>
      <c r="W91" s="60">
        <f>E91</f>
        <v>0</v>
      </c>
      <c r="X91" s="60"/>
      <c r="Y91" s="60"/>
      <c r="Z91" s="60">
        <f>O95</f>
        <v>0</v>
      </c>
      <c r="AA91" s="60">
        <f>S95</f>
        <v>0</v>
      </c>
      <c r="AB91" s="60">
        <f>W95</f>
        <v>0</v>
      </c>
      <c r="AC91" s="60">
        <f>AA91-AB91</f>
        <v>0</v>
      </c>
      <c r="AD91" s="60">
        <f>IF(Z91&gt;Z89,-1,0)</f>
        <v>0</v>
      </c>
      <c r="AE91" s="60">
        <f>IF(Z91&gt;Z90,-1,0)</f>
        <v>0</v>
      </c>
      <c r="AF91" s="60">
        <f>IF(Z91&gt;Z92,-1,0)</f>
        <v>0</v>
      </c>
      <c r="AG91" s="60">
        <f>10000-(AJ91*1000+AM91*100+AK91*10)</f>
        <v>10000</v>
      </c>
      <c r="AH91" s="90">
        <f>RANK(AG91,AG89:AG92,1)</f>
        <v>1</v>
      </c>
      <c r="AI91" s="60" t="str">
        <f>C90</f>
        <v>Russland</v>
      </c>
      <c r="AJ91" s="60">
        <f t="shared" si="29"/>
        <v>0</v>
      </c>
      <c r="AK91" s="60">
        <f t="shared" si="29"/>
        <v>0</v>
      </c>
      <c r="AL91" s="60">
        <f t="shared" si="29"/>
        <v>0</v>
      </c>
      <c r="AM91" s="60">
        <f>AK91-AL91</f>
        <v>0</v>
      </c>
      <c r="AN91" s="187">
        <f>IF(AG89=AG91,IF(E91&gt;G91,AG89-0.1,AG89),AG89)</f>
        <v>10000</v>
      </c>
      <c r="AO91" s="187">
        <f>IF(AG90=AG91,IF(E94&gt;G94,AG90-0.1,AG90),AG90)</f>
        <v>10000</v>
      </c>
      <c r="AP91" s="187"/>
      <c r="AQ91" s="187">
        <f>IF(AG92=AG91,IF(G90&gt;E90,AG92-0.1,AG92),AG92)</f>
        <v>10000</v>
      </c>
      <c r="AR91" s="187">
        <f>AP93</f>
        <v>30000</v>
      </c>
      <c r="AS91" s="90">
        <f>RANK(AR91,AR89:AR92,1)</f>
        <v>1</v>
      </c>
      <c r="AT91" s="60" t="str">
        <f t="shared" si="30"/>
        <v>Russland</v>
      </c>
      <c r="AU91" s="60">
        <f t="shared" si="30"/>
        <v>0</v>
      </c>
      <c r="AV91" s="60">
        <f t="shared" si="30"/>
        <v>0</v>
      </c>
      <c r="AW91" s="60">
        <f t="shared" si="30"/>
        <v>0</v>
      </c>
      <c r="AX91" s="60"/>
      <c r="AY91" s="60"/>
      <c r="AZ91" s="60"/>
      <c r="BA91" s="113">
        <v>3</v>
      </c>
      <c r="BB91" s="114" t="e">
        <f>VLOOKUP(3,AS89:AT92,2,FALSE)</f>
        <v>#N/A</v>
      </c>
      <c r="BC91" s="115"/>
      <c r="BD91" s="116" t="e">
        <f>VLOOKUP(3,AS89:AW92,3,FALSE)</f>
        <v>#N/A</v>
      </c>
      <c r="BE91" s="116" t="e">
        <f>VLOOKUP(3,AS89:AW92,4,FALSE)</f>
        <v>#N/A</v>
      </c>
      <c r="BF91" s="93" t="s">
        <v>12</v>
      </c>
      <c r="BG91" s="116" t="e">
        <f>VLOOKUP(3,AS89:AW92,5,FALSE)</f>
        <v>#N/A</v>
      </c>
      <c r="BH91" s="60"/>
      <c r="BI91" s="85"/>
      <c r="BJ91" s="85">
        <f>IF(E91&gt;G91,IF(Spielplan!E91&gt;Spielplan!G91,Punktemodus!$B$3,0),0)</f>
        <v>0</v>
      </c>
      <c r="BK91" s="85">
        <f>IF(E91=G91,IF(Spielplan!E91=Spielplan!G91,Punktemodus!$B$3,0),0)</f>
        <v>10</v>
      </c>
      <c r="BL91" s="85">
        <f>IF(E91&lt;G91,IF(Spielplan!E91&lt;Spielplan!G91,Punktemodus!$B$3,0),0)</f>
        <v>0</v>
      </c>
      <c r="BM91" s="85">
        <f>IF(E91=Spielplan!E91,IF(G91=Spielplan!G91,Punktemodus!$B$5,0),0)</f>
        <v>3</v>
      </c>
      <c r="BN91" s="85">
        <f>IF(E91=Spielplan!E91,Punktemodus!$B$7,0)</f>
        <v>1</v>
      </c>
      <c r="BO91" s="85">
        <f>IF(G91=Spielplan!G91,Punktemodus!$B$7,0)</f>
        <v>1</v>
      </c>
      <c r="BP91" s="137">
        <f>IF(Spielplan!E91="",0,SUM(BJ91:BO91))</f>
        <v>0</v>
      </c>
      <c r="BQ91" s="85"/>
      <c r="BR91" s="141"/>
      <c r="BS91" s="134"/>
      <c r="BT91" s="142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</row>
    <row r="92" spans="1:101" ht="18.75" customHeight="1" thickBot="1" x14ac:dyDescent="0.3">
      <c r="A92" s="60"/>
      <c r="B92" s="60"/>
      <c r="C92" s="230" t="str">
        <f>H89</f>
        <v>Algerien</v>
      </c>
      <c r="D92" s="231"/>
      <c r="E92" s="104"/>
      <c r="F92" s="93"/>
      <c r="G92" s="104"/>
      <c r="H92" s="230" t="str">
        <f>H90</f>
        <v>Südkorea</v>
      </c>
      <c r="I92" s="231"/>
      <c r="J92" s="60"/>
      <c r="K92" s="60" t="s">
        <v>117</v>
      </c>
      <c r="L92" s="60">
        <f t="shared" si="28"/>
        <v>0</v>
      </c>
      <c r="M92" s="60"/>
      <c r="N92" s="60">
        <f>IF($E92="",0,IF($E92&gt;$G92,3,IF($E92=$G92,1,0)))</f>
        <v>0</v>
      </c>
      <c r="O92" s="60"/>
      <c r="P92" s="60">
        <f>IF($G92="",0,IF($E92&gt;$G92,0,IF($E92=$G92,1,3)))</f>
        <v>0</v>
      </c>
      <c r="Q92" s="60"/>
      <c r="R92" s="60">
        <f>E92</f>
        <v>0</v>
      </c>
      <c r="S92" s="60"/>
      <c r="T92" s="60">
        <f>G92</f>
        <v>0</v>
      </c>
      <c r="U92" s="60"/>
      <c r="V92" s="60">
        <f>G92</f>
        <v>0</v>
      </c>
      <c r="W92" s="60"/>
      <c r="X92" s="60">
        <f>E92</f>
        <v>0</v>
      </c>
      <c r="Y92" s="60"/>
      <c r="Z92" s="60">
        <f>P95</f>
        <v>0</v>
      </c>
      <c r="AA92" s="60">
        <f>T95</f>
        <v>0</v>
      </c>
      <c r="AB92" s="60">
        <f>X95</f>
        <v>0</v>
      </c>
      <c r="AC92" s="60">
        <f>AA92-AB92</f>
        <v>0</v>
      </c>
      <c r="AD92" s="60">
        <f>IF(Z92&gt;Z89,-1,0)</f>
        <v>0</v>
      </c>
      <c r="AE92" s="60">
        <f>IF(Z92&gt;Z90,-1,0)</f>
        <v>0</v>
      </c>
      <c r="AF92" s="60">
        <f>IF(Z92&gt;Z91,-1,0)</f>
        <v>0</v>
      </c>
      <c r="AG92" s="60">
        <f>10000-(AJ92*1000+AM92*100+AK92*10)</f>
        <v>10000</v>
      </c>
      <c r="AH92" s="90">
        <f>RANK(AG92,AG89:AG92,1)</f>
        <v>1</v>
      </c>
      <c r="AI92" s="60" t="str">
        <f>H90</f>
        <v>Südkorea</v>
      </c>
      <c r="AJ92" s="60">
        <f t="shared" si="29"/>
        <v>0</v>
      </c>
      <c r="AK92" s="60">
        <f t="shared" si="29"/>
        <v>0</v>
      </c>
      <c r="AL92" s="60">
        <f t="shared" si="29"/>
        <v>0</v>
      </c>
      <c r="AM92" s="60">
        <f>AK92-AL92</f>
        <v>0</v>
      </c>
      <c r="AN92" s="187">
        <f>IF(AG89=AG92,IF(E93&gt;G93,AG89-0.1,AG89),AG89)</f>
        <v>10000</v>
      </c>
      <c r="AO92" s="187">
        <f>IF(AG90=AG92,IF(E92&gt;G92,AG90-0.1,AG90),AG90)</f>
        <v>10000</v>
      </c>
      <c r="AP92" s="187">
        <f>IF(AG91=AG92,IF(E90&gt;G90,AG91-0.1,AG91),AG91)</f>
        <v>10000</v>
      </c>
      <c r="AQ92" s="187"/>
      <c r="AR92" s="187">
        <f>AQ93</f>
        <v>30000</v>
      </c>
      <c r="AS92" s="90">
        <f>RANK(AR92,AR89:AR92,1)</f>
        <v>1</v>
      </c>
      <c r="AT92" s="60" t="str">
        <f t="shared" si="30"/>
        <v>Südkorea</v>
      </c>
      <c r="AU92" s="60">
        <f t="shared" si="30"/>
        <v>0</v>
      </c>
      <c r="AV92" s="60">
        <f t="shared" si="30"/>
        <v>0</v>
      </c>
      <c r="AW92" s="60">
        <f t="shared" si="30"/>
        <v>0</v>
      </c>
      <c r="AX92" s="60"/>
      <c r="AY92" s="60"/>
      <c r="AZ92" s="60"/>
      <c r="BA92" s="113">
        <v>4</v>
      </c>
      <c r="BB92" s="114" t="e">
        <f>VLOOKUP(4,AS89:AT92,2,FALSE)</f>
        <v>#N/A</v>
      </c>
      <c r="BC92" s="115"/>
      <c r="BD92" s="116" t="e">
        <f>VLOOKUP(4,AS89:AW92,3,FALSE)</f>
        <v>#N/A</v>
      </c>
      <c r="BE92" s="116" t="e">
        <f>VLOOKUP(4,AS89:AW92,4,FALSE)</f>
        <v>#N/A</v>
      </c>
      <c r="BF92" s="93" t="s">
        <v>12</v>
      </c>
      <c r="BG92" s="116" t="e">
        <f>VLOOKUP(4,AS89:AW92,5,FALSE)</f>
        <v>#N/A</v>
      </c>
      <c r="BH92" s="60"/>
      <c r="BI92" s="85"/>
      <c r="BJ92" s="85">
        <f>IF(E92&gt;G92,IF(Spielplan!E92&gt;Spielplan!G92,Punktemodus!$B$3,0),0)</f>
        <v>0</v>
      </c>
      <c r="BK92" s="85">
        <f>IF(E92=G92,IF(Spielplan!E92=Spielplan!G92,Punktemodus!$B$3,0),0)</f>
        <v>10</v>
      </c>
      <c r="BL92" s="85">
        <f>IF(E92&lt;G92,IF(Spielplan!E92&lt;Spielplan!G92,Punktemodus!$B$3,0),0)</f>
        <v>0</v>
      </c>
      <c r="BM92" s="85">
        <f>IF(E92=Spielplan!E92,IF(G92=Spielplan!G92,Punktemodus!$B$5,0),0)</f>
        <v>3</v>
      </c>
      <c r="BN92" s="85">
        <f>IF(E92=Spielplan!E92,Punktemodus!$B$7,0)</f>
        <v>1</v>
      </c>
      <c r="BO92" s="85">
        <f>IF(G92=Spielplan!G92,Punktemodus!$B$7,0)</f>
        <v>1</v>
      </c>
      <c r="BP92" s="137">
        <f>IF(Spielplan!E92="",0,SUM(BJ92:BO92))</f>
        <v>0</v>
      </c>
      <c r="BQ92" s="85"/>
      <c r="BR92" s="141"/>
      <c r="BS92" s="321" t="s">
        <v>163</v>
      </c>
      <c r="BT92" s="322"/>
      <c r="BU92" s="322"/>
      <c r="BV92" s="322"/>
      <c r="BW92" s="134"/>
      <c r="BX92" s="339">
        <f>BX86+BX89</f>
        <v>730</v>
      </c>
      <c r="BY92" s="340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</row>
    <row r="93" spans="1:101" ht="18.75" customHeight="1" thickBot="1" x14ac:dyDescent="0.3">
      <c r="A93" s="60"/>
      <c r="B93" s="60"/>
      <c r="C93" s="224" t="str">
        <f>C89</f>
        <v>Belgien</v>
      </c>
      <c r="D93" s="225"/>
      <c r="E93" s="104"/>
      <c r="F93" s="93"/>
      <c r="G93" s="104"/>
      <c r="H93" s="224" t="str">
        <f>H90</f>
        <v>Südkorea</v>
      </c>
      <c r="I93" s="225"/>
      <c r="J93" s="60"/>
      <c r="K93" s="60" t="s">
        <v>119</v>
      </c>
      <c r="L93" s="60">
        <f t="shared" si="28"/>
        <v>0</v>
      </c>
      <c r="M93" s="60">
        <f>IF($E93="",0,IF($E93&gt;$G93,3,IF($E93=G93,1,0)))</f>
        <v>0</v>
      </c>
      <c r="N93" s="60"/>
      <c r="O93" s="60"/>
      <c r="P93" s="60">
        <f>IF($G93="",0,IF($E93&gt;$G93,0,IF($E93=$G93,1,3)))</f>
        <v>0</v>
      </c>
      <c r="Q93" s="60">
        <f>E93</f>
        <v>0</v>
      </c>
      <c r="R93" s="60"/>
      <c r="S93" s="60"/>
      <c r="T93" s="60">
        <f>G93</f>
        <v>0</v>
      </c>
      <c r="U93" s="60">
        <f>G93</f>
        <v>0</v>
      </c>
      <c r="V93" s="60"/>
      <c r="W93" s="60"/>
      <c r="X93" s="60">
        <f>E93</f>
        <v>0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187">
        <f>SUM(AN89:AN92)</f>
        <v>30000</v>
      </c>
      <c r="AO93" s="187">
        <f>SUM(AO89:AO92)</f>
        <v>30000</v>
      </c>
      <c r="AP93" s="187">
        <f>SUM(AP89:AP92)</f>
        <v>30000</v>
      </c>
      <c r="AQ93" s="187">
        <f>SUM(AQ89:AQ92)</f>
        <v>30000</v>
      </c>
      <c r="AR93" s="187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85">
        <f>IF(E93&gt;G93,IF(Spielplan!E93&gt;Spielplan!G93,Punktemodus!$B$3,0),0)</f>
        <v>0</v>
      </c>
      <c r="BK93" s="85">
        <f>IF(E93=G93,IF(Spielplan!E93=Spielplan!G93,Punktemodus!$B$3,0),0)</f>
        <v>10</v>
      </c>
      <c r="BL93" s="85">
        <f>IF(E93&lt;G93,IF(Spielplan!E93&lt;Spielplan!G93,Punktemodus!$B$3,0),0)</f>
        <v>0</v>
      </c>
      <c r="BM93" s="85">
        <f>IF(E93=Spielplan!E93,IF(G93=Spielplan!G93,Punktemodus!$B$5,0),0)</f>
        <v>3</v>
      </c>
      <c r="BN93" s="85">
        <f>IF(E93=Spielplan!E93,Punktemodus!$B$7,0)</f>
        <v>1</v>
      </c>
      <c r="BO93" s="85">
        <f>IF(G93=Spielplan!G93,Punktemodus!$B$7,0)</f>
        <v>1</v>
      </c>
      <c r="BP93" s="137">
        <f>IF(Spielplan!E93="",0,SUM(BJ93:BO93))</f>
        <v>0</v>
      </c>
      <c r="BQ93" s="60"/>
      <c r="BR93" s="141"/>
      <c r="BS93" s="322"/>
      <c r="BT93" s="322"/>
      <c r="BU93" s="322"/>
      <c r="BV93" s="322"/>
      <c r="BW93" s="134"/>
      <c r="BX93" s="341"/>
      <c r="BY93" s="342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</row>
    <row r="94" spans="1:101" ht="18.75" customHeight="1" thickBot="1" x14ac:dyDescent="0.3">
      <c r="A94" s="60"/>
      <c r="B94" s="60"/>
      <c r="C94" s="230" t="str">
        <f>H89</f>
        <v>Algerien</v>
      </c>
      <c r="D94" s="231"/>
      <c r="E94" s="104"/>
      <c r="F94" s="93"/>
      <c r="G94" s="104"/>
      <c r="H94" s="230" t="str">
        <f>C90</f>
        <v>Russland</v>
      </c>
      <c r="I94" s="231"/>
      <c r="J94" s="60"/>
      <c r="K94" s="60" t="s">
        <v>119</v>
      </c>
      <c r="L94" s="60">
        <f t="shared" si="28"/>
        <v>0</v>
      </c>
      <c r="M94" s="60"/>
      <c r="N94" s="60">
        <f>IF($E94="",0,IF($E94&gt;$G94,3,IF($E94=$G94,1,0)))</f>
        <v>0</v>
      </c>
      <c r="O94" s="60">
        <f>IF($G94="",0,IF($E94&gt;$G94,0,IF($E94=$G94,1,3)))</f>
        <v>0</v>
      </c>
      <c r="P94" s="60"/>
      <c r="Q94" s="60"/>
      <c r="R94" s="60">
        <f>E94</f>
        <v>0</v>
      </c>
      <c r="S94" s="60">
        <f>G94</f>
        <v>0</v>
      </c>
      <c r="T94" s="60"/>
      <c r="U94" s="60"/>
      <c r="V94" s="60">
        <f>G94</f>
        <v>0</v>
      </c>
      <c r="W94" s="60">
        <f>E94</f>
        <v>0</v>
      </c>
      <c r="X94" s="60"/>
      <c r="Y94" s="60"/>
      <c r="Z94" s="60" t="s">
        <v>30</v>
      </c>
      <c r="AA94" s="60"/>
      <c r="AB94" s="60"/>
      <c r="AC94" s="60"/>
      <c r="AD94" s="60"/>
      <c r="AE94" s="60"/>
      <c r="AF94" s="60"/>
      <c r="AG94" s="60" t="b">
        <f>OR(AG89=AG90,AG89=AG91,AG89=AG92,AG90=AG91,AG90=AG92,AG91=AG92)</f>
        <v>1</v>
      </c>
      <c r="AH94" s="60"/>
      <c r="AI94" s="60"/>
      <c r="AJ94" s="60"/>
      <c r="AK94" s="60"/>
      <c r="AL94" s="60"/>
      <c r="AM94" s="60"/>
      <c r="AN94" s="60"/>
      <c r="AO94" s="60" t="s">
        <v>34</v>
      </c>
      <c r="AP94" s="60"/>
      <c r="AQ94" s="60"/>
      <c r="AR94" s="60" t="b">
        <f>OR(AR89=AR90,AR89=AR91,AR89=AR92,AR90=AR91,AR90=AR92,AR91=AR92)</f>
        <v>1</v>
      </c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85">
        <f>IF(E94&gt;G94,IF(Spielplan!E94&gt;Spielplan!G94,Punktemodus!$B$3,0),0)</f>
        <v>0</v>
      </c>
      <c r="BK94" s="85">
        <f>IF(E94=G94,IF(Spielplan!E94=Spielplan!G94,Punktemodus!$B$3,0),0)</f>
        <v>10</v>
      </c>
      <c r="BL94" s="85">
        <f>IF(E94&lt;G94,IF(Spielplan!E94&lt;Spielplan!G94,Punktemodus!$B$3,0),0)</f>
        <v>0</v>
      </c>
      <c r="BM94" s="85">
        <f>IF(E94=Spielplan!E94,IF(G94=Spielplan!G94,Punktemodus!$B$5,0),0)</f>
        <v>3</v>
      </c>
      <c r="BN94" s="85">
        <f>IF(E94=Spielplan!E94,Punktemodus!$B$7,0)</f>
        <v>1</v>
      </c>
      <c r="BO94" s="85">
        <f>IF(G94=Spielplan!G94,Punktemodus!$B$7,0)</f>
        <v>1</v>
      </c>
      <c r="BP94" s="137">
        <f>IF(Spielplan!E94="",0,SUM(BJ94:BO94))</f>
        <v>0</v>
      </c>
      <c r="BQ94" s="60"/>
      <c r="BR94" s="141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</row>
    <row r="95" spans="1:101" ht="18.75" customHeight="1" thickBot="1" x14ac:dyDescent="0.25">
      <c r="A95" s="60"/>
      <c r="B95" s="60"/>
      <c r="C95" s="136" t="str">
        <f>IF(G94="","",IF(AR94=TRUE,"Achtung: Fehler in Tabelle!",""))</f>
        <v/>
      </c>
      <c r="D95" s="60"/>
      <c r="E95" s="60"/>
      <c r="F95" s="60"/>
      <c r="G95" s="60"/>
      <c r="H95" s="60"/>
      <c r="I95" s="60"/>
      <c r="J95" s="60"/>
      <c r="K95" s="60"/>
      <c r="L95" s="60"/>
      <c r="M95" s="60">
        <f t="shared" ref="M95:X95" si="31">SUM(M89:M94)</f>
        <v>0</v>
      </c>
      <c r="N95" s="60">
        <f t="shared" si="31"/>
        <v>0</v>
      </c>
      <c r="O95" s="60">
        <f t="shared" si="31"/>
        <v>0</v>
      </c>
      <c r="P95" s="60">
        <f t="shared" si="31"/>
        <v>0</v>
      </c>
      <c r="Q95" s="60">
        <f t="shared" si="31"/>
        <v>0</v>
      </c>
      <c r="R95" s="60">
        <f t="shared" si="31"/>
        <v>0</v>
      </c>
      <c r="S95" s="60">
        <f t="shared" si="31"/>
        <v>0</v>
      </c>
      <c r="T95" s="60">
        <f t="shared" si="31"/>
        <v>0</v>
      </c>
      <c r="U95" s="60">
        <f t="shared" si="31"/>
        <v>0</v>
      </c>
      <c r="V95" s="60">
        <f t="shared" si="31"/>
        <v>0</v>
      </c>
      <c r="W95" s="60">
        <f t="shared" si="31"/>
        <v>0</v>
      </c>
      <c r="X95" s="60">
        <f t="shared" si="31"/>
        <v>0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160">
        <f>SUM(BP89:BP94)</f>
        <v>0</v>
      </c>
      <c r="BQ95" s="60"/>
      <c r="BR95" s="141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</row>
    <row r="96" spans="1:101" ht="13.5" thickBo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85"/>
      <c r="BK96" s="85"/>
      <c r="BL96" s="85"/>
      <c r="BM96" s="85"/>
      <c r="BN96" s="85"/>
      <c r="BO96" s="85"/>
      <c r="BP96" s="138"/>
      <c r="BQ96" s="60"/>
      <c r="BR96" s="141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</row>
    <row r="97" spans="1:101" ht="25.5" customHeight="1" thickBo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85"/>
      <c r="BK97" s="85"/>
      <c r="BL97" s="85"/>
      <c r="BM97" s="85"/>
      <c r="BN97" s="85"/>
      <c r="BO97" s="85"/>
      <c r="BP97" s="160">
        <f>SUM(BP12:BP95)/2</f>
        <v>0</v>
      </c>
      <c r="BQ97" s="60"/>
      <c r="BR97" s="141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</row>
    <row r="98" spans="1:101" x14ac:dyDescent="0.2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85"/>
      <c r="BK98" s="85"/>
      <c r="BL98" s="85"/>
      <c r="BM98" s="85"/>
      <c r="BN98" s="85"/>
      <c r="BO98" s="85"/>
      <c r="BP98" s="60"/>
      <c r="BQ98" s="60"/>
      <c r="BR98" s="141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</row>
  </sheetData>
  <mergeCells count="41"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  <mergeCell ref="CQ65:CV66"/>
    <mergeCell ref="BS44:BV45"/>
    <mergeCell ref="BX44:BX47"/>
    <mergeCell ref="BY44:BY47"/>
    <mergeCell ref="BZ44:BZ47"/>
    <mergeCell ref="CE44:CE47"/>
    <mergeCell ref="CF44:CF47"/>
    <mergeCell ref="CJ44:CJ47"/>
    <mergeCell ref="CO44:CO47"/>
    <mergeCell ref="CS44:CS47"/>
    <mergeCell ref="CQ59:CV60"/>
    <mergeCell ref="CQ62:CV63"/>
    <mergeCell ref="CQ32:CV33"/>
    <mergeCell ref="H2:BZ2"/>
    <mergeCell ref="H3:BZ3"/>
    <mergeCell ref="I4:BI4"/>
    <mergeCell ref="BY4:BZ4"/>
    <mergeCell ref="CG4:CV4"/>
    <mergeCell ref="BP8:BP11"/>
    <mergeCell ref="BJ9:BJ11"/>
    <mergeCell ref="BK9:BK11"/>
    <mergeCell ref="BL9:BL11"/>
    <mergeCell ref="BM9:BM11"/>
    <mergeCell ref="BN9:BN11"/>
    <mergeCell ref="BO9:BO11"/>
    <mergeCell ref="CQ23:CV24"/>
    <mergeCell ref="CQ26:CV27"/>
    <mergeCell ref="CQ29:CV30"/>
  </mergeCells>
  <conditionalFormatting sqref="CK24:CL24">
    <cfRule type="expression" dxfId="360" priority="1" stopIfTrue="1">
      <formula>IF($CH34="",TRUE,FALSE)</formula>
    </cfRule>
  </conditionalFormatting>
  <conditionalFormatting sqref="CA14:CB14">
    <cfRule type="expression" dxfId="359" priority="2" stopIfTrue="1">
      <formula>IF($BV$12="",TRUE,FALSE)</formula>
    </cfRule>
  </conditionalFormatting>
  <conditionalFormatting sqref="CA15:CB15">
    <cfRule type="expression" dxfId="358" priority="3" stopIfTrue="1">
      <formula>IF($BV$17="",TRUE,FALSE)</formula>
    </cfRule>
  </conditionalFormatting>
  <conditionalFormatting sqref="CA22:CB22">
    <cfRule type="expression" dxfId="357" priority="4" stopIfTrue="1">
      <formula>IF($BV$20="",TRUE,FALSE)</formula>
    </cfRule>
  </conditionalFormatting>
  <conditionalFormatting sqref="CA23:CB23">
    <cfRule type="expression" dxfId="356" priority="5" stopIfTrue="1">
      <formula>IF($BV$25="",TRUE,FALSE)</formula>
    </cfRule>
  </conditionalFormatting>
  <conditionalFormatting sqref="CA30:CB30">
    <cfRule type="expression" dxfId="355" priority="6" stopIfTrue="1">
      <formula>IF($BV$29="",TRUE,FALSE)</formula>
    </cfRule>
  </conditionalFormatting>
  <conditionalFormatting sqref="CA31:CB31">
    <cfRule type="expression" dxfId="354" priority="7" stopIfTrue="1">
      <formula>IF($BV$33="",TRUE,FALSE)</formula>
    </cfRule>
  </conditionalFormatting>
  <conditionalFormatting sqref="CA38:CB38">
    <cfRule type="expression" dxfId="353" priority="8" stopIfTrue="1">
      <formula>IF($BV$37="",TRUE,FALSE)</formula>
    </cfRule>
  </conditionalFormatting>
  <conditionalFormatting sqref="CA39:CB39">
    <cfRule type="expression" dxfId="352" priority="9" stopIfTrue="1">
      <formula>IF($BV$41="",TRUE,FALSE)</formula>
    </cfRule>
  </conditionalFormatting>
  <conditionalFormatting sqref="CF18:CG18">
    <cfRule type="expression" dxfId="351" priority="10" stopIfTrue="1">
      <formula>IF($CC$15="",TRUE,FALSE)</formula>
    </cfRule>
  </conditionalFormatting>
  <conditionalFormatting sqref="CF19:CG19">
    <cfRule type="expression" dxfId="350" priority="11" stopIfTrue="1">
      <formula>IF($CC$22="",TRUE,FALSE)</formula>
    </cfRule>
  </conditionalFormatting>
  <conditionalFormatting sqref="CF35:CG35">
    <cfRule type="expression" dxfId="349" priority="12" stopIfTrue="1">
      <formula>IF($CC$39="",TRUE,FALSE)</formula>
    </cfRule>
  </conditionalFormatting>
  <conditionalFormatting sqref="CF34:CG34">
    <cfRule type="expression" dxfId="348" priority="13" stopIfTrue="1">
      <formula>IF($CC$31="",TRUE,FALSE)</formula>
    </cfRule>
  </conditionalFormatting>
  <conditionalFormatting sqref="CK23:CL23 CK29:CL29">
    <cfRule type="expression" dxfId="347" priority="14" stopIfTrue="1">
      <formula>IF($CH$18="",TRUE,FALSE)</formula>
    </cfRule>
  </conditionalFormatting>
  <conditionalFormatting sqref="CK30:CL30">
    <cfRule type="expression" dxfId="346" priority="15" stopIfTrue="1">
      <formula>IF($CH$34="",TRUE,FALSE)</formula>
    </cfRule>
  </conditionalFormatting>
  <conditionalFormatting sqref="CQ23:CV24">
    <cfRule type="expression" dxfId="345" priority="16" stopIfTrue="1">
      <formula>IF($CM$23="",TRUE,FALSE)</formula>
    </cfRule>
  </conditionalFormatting>
  <conditionalFormatting sqref="CQ26:CV27">
    <cfRule type="expression" dxfId="344" priority="17" stopIfTrue="1">
      <formula>IF($CM$24="",TRUE,FALSE)</formula>
    </cfRule>
  </conditionalFormatting>
  <conditionalFormatting sqref="CQ29:CV30">
    <cfRule type="expression" dxfId="343" priority="18" stopIfTrue="1">
      <formula>IF($CM$29="",TRUE,FALSE)</formula>
    </cfRule>
  </conditionalFormatting>
  <conditionalFormatting sqref="CQ32:CV33">
    <cfRule type="expression" dxfId="342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60"/>
      <c r="B1" s="60"/>
      <c r="C1" s="86"/>
      <c r="D1" s="60"/>
      <c r="E1" s="85"/>
      <c r="F1" s="60"/>
      <c r="G1" s="85"/>
      <c r="H1" s="92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</row>
    <row r="2" spans="1:101" ht="85.5" customHeight="1" thickBot="1" x14ac:dyDescent="1.1000000000000001">
      <c r="A2" s="60"/>
      <c r="B2" s="60"/>
      <c r="C2" s="60"/>
      <c r="D2" s="60"/>
      <c r="E2" s="85"/>
      <c r="F2" s="60"/>
      <c r="G2" s="85"/>
      <c r="H2" s="355" t="s">
        <v>341</v>
      </c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7"/>
      <c r="BR2" s="357"/>
      <c r="BS2" s="357"/>
      <c r="BT2" s="357"/>
      <c r="BU2" s="357"/>
      <c r="BV2" s="357"/>
      <c r="BW2" s="357"/>
      <c r="BX2" s="357"/>
      <c r="BY2" s="357"/>
      <c r="BZ2" s="358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</row>
    <row r="3" spans="1:101" ht="85.5" customHeight="1" thickBot="1" x14ac:dyDescent="0.25">
      <c r="A3" s="60"/>
      <c r="B3" s="60"/>
      <c r="C3" s="60"/>
      <c r="D3" s="60"/>
      <c r="E3" s="85"/>
      <c r="F3" s="60"/>
      <c r="G3" s="85"/>
      <c r="H3" s="320" t="s">
        <v>339</v>
      </c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282"/>
      <c r="BW3" s="282"/>
      <c r="BX3" s="282"/>
      <c r="BY3" s="282"/>
      <c r="BZ3" s="282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</row>
    <row r="4" spans="1:101" ht="37.5" customHeight="1" thickBot="1" x14ac:dyDescent="0.55000000000000004">
      <c r="A4" s="60"/>
      <c r="B4" s="60"/>
      <c r="C4" s="60"/>
      <c r="D4" s="60"/>
      <c r="E4" s="85"/>
      <c r="F4" s="60"/>
      <c r="G4" s="85"/>
      <c r="H4" s="95" t="s">
        <v>161</v>
      </c>
      <c r="I4" s="325" t="s">
        <v>360</v>
      </c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7"/>
      <c r="BJ4" s="60"/>
      <c r="BK4" s="60"/>
      <c r="BL4" s="60"/>
      <c r="BM4" s="60"/>
      <c r="BN4" s="60"/>
      <c r="BO4" s="60"/>
      <c r="BP4" s="60"/>
      <c r="BQ4" s="95" t="s">
        <v>162</v>
      </c>
      <c r="BR4" s="60"/>
      <c r="BS4" s="60"/>
      <c r="BT4" s="60"/>
      <c r="BU4" s="60"/>
      <c r="BV4" s="60"/>
      <c r="BW4" s="60"/>
      <c r="BX4" s="60"/>
      <c r="BY4" s="323">
        <f>BX92</f>
        <v>730</v>
      </c>
      <c r="BZ4" s="324"/>
      <c r="CA4" s="60"/>
      <c r="CB4" s="60"/>
      <c r="CC4" s="60"/>
      <c r="CD4" s="60"/>
      <c r="CE4" s="60"/>
      <c r="CF4" s="60"/>
      <c r="CG4" s="367" t="s">
        <v>340</v>
      </c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9"/>
      <c r="CW4" s="60"/>
    </row>
    <row r="5" spans="1:101" x14ac:dyDescent="0.2">
      <c r="A5" s="60"/>
      <c r="B5" s="60"/>
      <c r="C5" s="60"/>
      <c r="D5" s="60"/>
      <c r="E5" s="85"/>
      <c r="F5" s="60"/>
      <c r="G5" s="8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1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</row>
    <row r="6" spans="1:101" x14ac:dyDescent="0.2">
      <c r="A6" s="60"/>
      <c r="B6" s="60"/>
      <c r="C6" s="60"/>
      <c r="D6" s="60"/>
      <c r="E6" s="85"/>
      <c r="F6" s="60"/>
      <c r="G6" s="85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</row>
    <row r="7" spans="1:101" ht="13.5" thickBot="1" x14ac:dyDescent="0.25">
      <c r="A7" s="60"/>
      <c r="B7" s="60"/>
      <c r="C7" s="60"/>
      <c r="D7" s="60"/>
      <c r="E7" s="85"/>
      <c r="F7" s="60"/>
      <c r="G7" s="85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</row>
    <row r="8" spans="1:101" ht="26.25" customHeight="1" thickBot="1" x14ac:dyDescent="0.45">
      <c r="A8" s="60"/>
      <c r="B8" s="60"/>
      <c r="C8" s="99" t="s">
        <v>150</v>
      </c>
      <c r="D8" s="100"/>
      <c r="E8" s="101"/>
      <c r="F8" s="100"/>
      <c r="G8" s="101"/>
      <c r="H8" s="100"/>
      <c r="I8" s="100"/>
      <c r="J8" s="100"/>
      <c r="K8" s="100"/>
      <c r="L8" s="188"/>
      <c r="M8" s="189" t="s">
        <v>36</v>
      </c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2"/>
      <c r="BI8" s="60"/>
      <c r="BJ8" s="60"/>
      <c r="BK8" s="60"/>
      <c r="BL8" s="60"/>
      <c r="BM8" s="60"/>
      <c r="BN8" s="60"/>
      <c r="BO8" s="60"/>
      <c r="BP8" s="328" t="s">
        <v>149</v>
      </c>
      <c r="BQ8" s="60"/>
      <c r="BR8" s="87"/>
      <c r="BS8" s="99" t="s">
        <v>151</v>
      </c>
      <c r="BT8" s="100"/>
      <c r="BU8" s="100"/>
      <c r="BV8" s="100"/>
      <c r="BW8" s="100"/>
      <c r="BX8" s="100"/>
      <c r="BY8" s="100"/>
      <c r="BZ8" s="103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2"/>
      <c r="CW8" s="60"/>
    </row>
    <row r="9" spans="1:101" ht="28.5" customHeight="1" x14ac:dyDescent="0.2">
      <c r="A9" s="60"/>
      <c r="B9" s="60"/>
      <c r="C9" s="60"/>
      <c r="D9" s="60"/>
      <c r="E9" s="85"/>
      <c r="F9" s="60"/>
      <c r="G9" s="85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330" t="s">
        <v>48</v>
      </c>
      <c r="BK9" s="330" t="s">
        <v>142</v>
      </c>
      <c r="BL9" s="330" t="s">
        <v>143</v>
      </c>
      <c r="BM9" s="330" t="s">
        <v>49</v>
      </c>
      <c r="BN9" s="330" t="s">
        <v>147</v>
      </c>
      <c r="BO9" s="330" t="s">
        <v>148</v>
      </c>
      <c r="BP9" s="329"/>
      <c r="BQ9" s="60"/>
      <c r="BR9" s="87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</row>
    <row r="10" spans="1:101" ht="18.75" customHeight="1" x14ac:dyDescent="0.25">
      <c r="A10" s="60"/>
      <c r="B10" s="60"/>
      <c r="C10" s="88" t="s">
        <v>63</v>
      </c>
      <c r="D10" s="60"/>
      <c r="E10" s="85"/>
      <c r="F10" s="60"/>
      <c r="G10" s="85"/>
      <c r="H10" s="60"/>
      <c r="I10" s="60"/>
      <c r="J10" s="60"/>
      <c r="K10" s="60"/>
      <c r="L10" s="60"/>
      <c r="M10" s="60" t="s">
        <v>4</v>
      </c>
      <c r="N10" s="60"/>
      <c r="O10" s="60"/>
      <c r="P10" s="60"/>
      <c r="Q10" s="60" t="s">
        <v>6</v>
      </c>
      <c r="R10" s="60"/>
      <c r="S10" s="60"/>
      <c r="T10" s="60"/>
      <c r="U10" s="60" t="s">
        <v>7</v>
      </c>
      <c r="V10" s="60"/>
      <c r="W10" s="60"/>
      <c r="X10" s="60"/>
      <c r="Y10" s="60"/>
      <c r="Z10" s="60" t="s">
        <v>4</v>
      </c>
      <c r="AA10" s="60" t="s">
        <v>5</v>
      </c>
      <c r="AB10" s="60"/>
      <c r="AC10" s="60"/>
      <c r="AD10" s="60" t="s">
        <v>9</v>
      </c>
      <c r="AE10" s="60"/>
      <c r="AF10" s="60"/>
      <c r="AG10" s="60"/>
      <c r="AH10" s="60" t="s">
        <v>32</v>
      </c>
      <c r="AI10" s="60"/>
      <c r="AJ10" s="60"/>
      <c r="AK10" s="60"/>
      <c r="AL10" s="60"/>
      <c r="AM10" s="60"/>
      <c r="AN10" s="60" t="s">
        <v>35</v>
      </c>
      <c r="AO10" s="60"/>
      <c r="AP10" s="60"/>
      <c r="AQ10" s="60"/>
      <c r="AR10" s="60"/>
      <c r="AS10" s="60" t="s">
        <v>33</v>
      </c>
      <c r="AT10" s="60"/>
      <c r="AU10" s="60"/>
      <c r="AV10" s="60"/>
      <c r="AW10" s="60"/>
      <c r="AX10" s="60"/>
      <c r="AY10" s="60"/>
      <c r="AZ10" s="60"/>
      <c r="BA10" s="60"/>
      <c r="BB10" s="89" t="s">
        <v>10</v>
      </c>
      <c r="BC10" s="60"/>
      <c r="BD10" s="90" t="s">
        <v>4</v>
      </c>
      <c r="BE10" s="60"/>
      <c r="BF10" s="61" t="s">
        <v>5</v>
      </c>
      <c r="BG10" s="60"/>
      <c r="BH10" s="60"/>
      <c r="BI10" s="60"/>
      <c r="BJ10" s="330"/>
      <c r="BK10" s="330"/>
      <c r="BL10" s="330"/>
      <c r="BM10" s="330"/>
      <c r="BN10" s="330"/>
      <c r="BO10" s="330"/>
      <c r="BP10" s="329"/>
      <c r="BQ10" s="60"/>
      <c r="BR10" s="87"/>
      <c r="BS10" s="88"/>
      <c r="BT10" s="60"/>
      <c r="BU10" s="91" t="s">
        <v>120</v>
      </c>
      <c r="BV10" s="60"/>
      <c r="BW10" s="60"/>
      <c r="BX10" s="61" t="s">
        <v>26</v>
      </c>
      <c r="BY10" s="60"/>
      <c r="BZ10" s="88"/>
      <c r="CA10" s="60"/>
      <c r="CB10" s="60"/>
      <c r="CC10" s="60"/>
      <c r="CD10" s="60"/>
      <c r="CE10" s="61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</row>
    <row r="11" spans="1:101" ht="18.75" customHeight="1" thickBot="1" x14ac:dyDescent="0.25">
      <c r="A11" s="60"/>
      <c r="B11" s="60"/>
      <c r="C11" s="60"/>
      <c r="D11" s="60"/>
      <c r="E11" s="85"/>
      <c r="F11" s="60"/>
      <c r="G11" s="85"/>
      <c r="H11" s="60"/>
      <c r="I11" s="60"/>
      <c r="J11" s="60"/>
      <c r="K11" s="60"/>
      <c r="L11" s="60"/>
      <c r="M11" s="60" t="s">
        <v>0</v>
      </c>
      <c r="N11" s="60" t="s">
        <v>1</v>
      </c>
      <c r="O11" s="60" t="s">
        <v>2</v>
      </c>
      <c r="P11" s="60" t="s">
        <v>3</v>
      </c>
      <c r="Q11" s="60" t="s">
        <v>0</v>
      </c>
      <c r="R11" s="60" t="s">
        <v>1</v>
      </c>
      <c r="S11" s="60" t="s">
        <v>2</v>
      </c>
      <c r="T11" s="60" t="s">
        <v>3</v>
      </c>
      <c r="U11" s="60" t="s">
        <v>0</v>
      </c>
      <c r="V11" s="60" t="s">
        <v>1</v>
      </c>
      <c r="W11" s="60" t="s">
        <v>2</v>
      </c>
      <c r="X11" s="60" t="s">
        <v>3</v>
      </c>
      <c r="Y11" s="60"/>
      <c r="Z11" s="60" t="s">
        <v>8</v>
      </c>
      <c r="AA11" s="60"/>
      <c r="AB11" s="60"/>
      <c r="AC11" s="60"/>
      <c r="AD11" s="60"/>
      <c r="AE11" s="60"/>
      <c r="AF11" s="60"/>
      <c r="AG11" s="60"/>
      <c r="AH11" s="60" t="s">
        <v>31</v>
      </c>
      <c r="AI11" s="60"/>
      <c r="AJ11" s="60"/>
      <c r="AK11" s="60"/>
      <c r="AL11" s="60"/>
      <c r="AM11" s="60"/>
      <c r="AN11" s="60" t="str">
        <f>AI12</f>
        <v>Brasilien</v>
      </c>
      <c r="AO11" s="60" t="str">
        <f>AI13</f>
        <v>Kroatien</v>
      </c>
      <c r="AP11" s="60" t="str">
        <f>AI14</f>
        <v>Mexiko</v>
      </c>
      <c r="AQ11" s="60" t="str">
        <f>AI15</f>
        <v>Kamerun</v>
      </c>
      <c r="AR11" s="60"/>
      <c r="AS11" s="60" t="s">
        <v>31</v>
      </c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330"/>
      <c r="BK11" s="330"/>
      <c r="BL11" s="330"/>
      <c r="BM11" s="330"/>
      <c r="BN11" s="330"/>
      <c r="BO11" s="330"/>
      <c r="BP11" s="329"/>
      <c r="BQ11" s="60"/>
      <c r="BR11" s="87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</row>
    <row r="12" spans="1:101" ht="18.75" customHeight="1" thickBot="1" x14ac:dyDescent="0.3">
      <c r="A12" s="60"/>
      <c r="B12" s="60"/>
      <c r="C12" s="7" t="str">
        <f>Spielplan!$C$12</f>
        <v>Brasilien</v>
      </c>
      <c r="D12" s="38"/>
      <c r="E12" s="104"/>
      <c r="F12" s="93"/>
      <c r="G12" s="104"/>
      <c r="H12" s="7" t="str">
        <f>Spielplan!$H$12</f>
        <v>Kroatien</v>
      </c>
      <c r="I12" s="38"/>
      <c r="J12" s="60"/>
      <c r="K12" s="60" t="s">
        <v>58</v>
      </c>
      <c r="L12" s="60">
        <f t="shared" ref="L12:L17" si="0">IF(E12-G12&gt;0,1,IF(G12=E12,0,-1))</f>
        <v>0</v>
      </c>
      <c r="M12" s="60">
        <f>IF($E12="",0,IF($E12&gt;$G12,3,IF($E12=G12,1,0)))</f>
        <v>0</v>
      </c>
      <c r="N12" s="60">
        <f>IF($G12="",0,IF($E12&gt;$G12,0,IF($E12=G12,1,3)))</f>
        <v>0</v>
      </c>
      <c r="O12" s="60"/>
      <c r="P12" s="60"/>
      <c r="Q12" s="60">
        <f>E12</f>
        <v>0</v>
      </c>
      <c r="R12" s="60">
        <f>G12</f>
        <v>0</v>
      </c>
      <c r="S12" s="60"/>
      <c r="T12" s="60"/>
      <c r="U12" s="60">
        <f>G12</f>
        <v>0</v>
      </c>
      <c r="V12" s="60">
        <f>E12</f>
        <v>0</v>
      </c>
      <c r="W12" s="60"/>
      <c r="X12" s="60"/>
      <c r="Y12" s="60"/>
      <c r="Z12" s="60">
        <f>M18</f>
        <v>0</v>
      </c>
      <c r="AA12" s="60">
        <f>Q18</f>
        <v>0</v>
      </c>
      <c r="AB12" s="60">
        <f>U18</f>
        <v>0</v>
      </c>
      <c r="AC12" s="60">
        <f>AA12-AB12</f>
        <v>0</v>
      </c>
      <c r="AD12" s="60">
        <f>IF(Z12&gt;Z13,-1,0)</f>
        <v>0</v>
      </c>
      <c r="AE12" s="60">
        <f>IF(Z12&gt;Z14,-1,0)</f>
        <v>0</v>
      </c>
      <c r="AF12" s="60">
        <f>IF(Z12&gt;Z15,-1,0)</f>
        <v>0</v>
      </c>
      <c r="AG12" s="60">
        <f>10000-(AJ12*1000+AM12*100+AK12*10)</f>
        <v>10000</v>
      </c>
      <c r="AH12" s="90">
        <f>RANK(AG12,AG12:AG15,1)</f>
        <v>1</v>
      </c>
      <c r="AI12" s="60" t="str">
        <f>C12</f>
        <v>Brasilien</v>
      </c>
      <c r="AJ12" s="60">
        <f t="shared" ref="AJ12:AL15" si="1">Z12</f>
        <v>0</v>
      </c>
      <c r="AK12" s="60">
        <f t="shared" si="1"/>
        <v>0</v>
      </c>
      <c r="AL12" s="60">
        <f t="shared" si="1"/>
        <v>0</v>
      </c>
      <c r="AM12" s="60">
        <f>AK12-AL12</f>
        <v>0</v>
      </c>
      <c r="AN12" s="187"/>
      <c r="AO12" s="187">
        <f>IF(AG13=AG12,IF(G12&gt;E12,AG13-0.1,AG13),AG13)</f>
        <v>10000</v>
      </c>
      <c r="AP12" s="187">
        <f>IF(AG14=AG12,IF(G14&gt;E14,AG14-0.1,AG14),AG14)</f>
        <v>10000</v>
      </c>
      <c r="AQ12" s="187">
        <f>IF(AG15=AG12,IF(G16&gt;E16,AG15-0.1,AG15),AG15)</f>
        <v>10000</v>
      </c>
      <c r="AR12" s="187">
        <f>AN16</f>
        <v>30000</v>
      </c>
      <c r="AS12" s="90">
        <f>RANK(AR12,AR12:AR15,1)</f>
        <v>1</v>
      </c>
      <c r="AT12" s="60" t="str">
        <f t="shared" ref="AT12:AW15" si="2">AI12</f>
        <v>Brasilien</v>
      </c>
      <c r="AU12" s="60">
        <f t="shared" si="2"/>
        <v>0</v>
      </c>
      <c r="AV12" s="60">
        <f t="shared" si="2"/>
        <v>0</v>
      </c>
      <c r="AW12" s="60">
        <f t="shared" si="2"/>
        <v>0</v>
      </c>
      <c r="AX12" s="60"/>
      <c r="AY12" s="60"/>
      <c r="AZ12" s="60"/>
      <c r="BA12" s="3">
        <v>1</v>
      </c>
      <c r="BB12" s="7" t="str">
        <f>VLOOKUP(1,AS12:AT15,2,FALSE)</f>
        <v>Brasilien</v>
      </c>
      <c r="BC12" s="2"/>
      <c r="BD12" s="6">
        <f>VLOOKUP(1,AS12:AW15,3,FALSE)</f>
        <v>0</v>
      </c>
      <c r="BE12" s="4">
        <f>VLOOKUP(1,AS12:AW15,4,FALSE)</f>
        <v>0</v>
      </c>
      <c r="BF12" s="93" t="s">
        <v>12</v>
      </c>
      <c r="BG12" s="4">
        <f>VLOOKUP(1,AS12:AW15,5,FALSE)</f>
        <v>0</v>
      </c>
      <c r="BH12" s="13" t="s">
        <v>18</v>
      </c>
      <c r="BI12" s="60"/>
      <c r="BJ12" s="85">
        <f>IF(E12&gt;G12,IF(Spielplan!E12&gt;Spielplan!G12,Punktemodus!$B$3,0),0)</f>
        <v>0</v>
      </c>
      <c r="BK12" s="85">
        <f>IF(E12=G12,IF(Spielplan!E12=Spielplan!G12,Punktemodus!$B$3,0),0)</f>
        <v>10</v>
      </c>
      <c r="BL12" s="85">
        <f>IF(E12&lt;G12,IF(Spielplan!E12&lt;Spielplan!G12,Punktemodus!$B$3,0),0)</f>
        <v>0</v>
      </c>
      <c r="BM12" s="85">
        <f>IF(E12=Spielplan!E12,IF(G12=Spielplan!G12,Punktemodus!$B$5,0),0)</f>
        <v>3</v>
      </c>
      <c r="BN12" s="85">
        <f>IF(E12=Spielplan!E12,Punktemodus!$B$7,0)</f>
        <v>1</v>
      </c>
      <c r="BO12" s="85">
        <f>IF(G12=Spielplan!G12,Punktemodus!$B$7,0)</f>
        <v>1</v>
      </c>
      <c r="BP12" s="137">
        <f>IF(Spielplan!E12="",0,SUM(BJ12:BO12))</f>
        <v>0</v>
      </c>
      <c r="BQ12" s="60"/>
      <c r="BR12" s="87"/>
      <c r="BS12" s="13" t="s">
        <v>18</v>
      </c>
      <c r="BT12" s="44" t="str">
        <f>IF(G17="","",BB12)</f>
        <v/>
      </c>
      <c r="BU12" s="46"/>
      <c r="BV12" s="104"/>
      <c r="BW12" s="60"/>
      <c r="BX12" s="104"/>
      <c r="BY12" s="60"/>
      <c r="BZ12" s="88"/>
      <c r="CA12" s="60"/>
      <c r="CB12" s="91" t="s">
        <v>27</v>
      </c>
      <c r="CC12" s="60"/>
      <c r="CD12" s="60"/>
      <c r="CE12" s="61" t="s">
        <v>26</v>
      </c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</row>
    <row r="13" spans="1:101" ht="18.75" customHeight="1" thickBot="1" x14ac:dyDescent="0.3">
      <c r="A13" s="60"/>
      <c r="B13" s="60"/>
      <c r="C13" s="44" t="str">
        <f>Spielplan!$C$13</f>
        <v>Mexiko</v>
      </c>
      <c r="D13" s="45"/>
      <c r="E13" s="104"/>
      <c r="F13" s="93"/>
      <c r="G13" s="104"/>
      <c r="H13" s="44" t="str">
        <f>Spielplan!$H$13</f>
        <v>Kamerun</v>
      </c>
      <c r="I13" s="45"/>
      <c r="J13" s="60"/>
      <c r="K13" s="60" t="s">
        <v>59</v>
      </c>
      <c r="L13" s="60">
        <f t="shared" si="0"/>
        <v>0</v>
      </c>
      <c r="M13" s="60"/>
      <c r="N13" s="60"/>
      <c r="O13" s="60">
        <f>IF($E13="",0,IF($E13&gt;$G13,3,IF($E13=$G13,1,0)))</f>
        <v>0</v>
      </c>
      <c r="P13" s="60">
        <f>IF($G13="",0,IF($E13&gt;$G13,0,IF($E13=$G13,1,3)))</f>
        <v>0</v>
      </c>
      <c r="Q13" s="60"/>
      <c r="R13" s="60"/>
      <c r="S13" s="60">
        <f>E13</f>
        <v>0</v>
      </c>
      <c r="T13" s="60">
        <f>G13</f>
        <v>0</v>
      </c>
      <c r="U13" s="60"/>
      <c r="V13" s="60"/>
      <c r="W13" s="60">
        <f>G13</f>
        <v>0</v>
      </c>
      <c r="X13" s="60">
        <f>E13</f>
        <v>0</v>
      </c>
      <c r="Y13" s="60"/>
      <c r="Z13" s="60">
        <f>N18</f>
        <v>0</v>
      </c>
      <c r="AA13" s="60">
        <f>R18</f>
        <v>0</v>
      </c>
      <c r="AB13" s="60">
        <f>V18</f>
        <v>0</v>
      </c>
      <c r="AC13" s="60">
        <f>AA13-AB13</f>
        <v>0</v>
      </c>
      <c r="AD13" s="60">
        <f>IF(Z13&gt;Z12,-1,0)</f>
        <v>0</v>
      </c>
      <c r="AE13" s="60">
        <f>IF(Z13&gt;Z14,-1,0)</f>
        <v>0</v>
      </c>
      <c r="AF13" s="60">
        <f>IF(Z13&gt;Z15,-1,0)</f>
        <v>0</v>
      </c>
      <c r="AG13" s="60">
        <f>10000-(AJ13*1000+AM13*100+AK13*10)</f>
        <v>10000</v>
      </c>
      <c r="AH13" s="90">
        <f>RANK(AG13,AG12:AG15,1)</f>
        <v>1</v>
      </c>
      <c r="AI13" s="60" t="str">
        <f>H12</f>
        <v>Kroatien</v>
      </c>
      <c r="AJ13" s="60">
        <f t="shared" si="1"/>
        <v>0</v>
      </c>
      <c r="AK13" s="60">
        <f t="shared" si="1"/>
        <v>0</v>
      </c>
      <c r="AL13" s="60">
        <f t="shared" si="1"/>
        <v>0</v>
      </c>
      <c r="AM13" s="60">
        <f>AK13-AL13</f>
        <v>0</v>
      </c>
      <c r="AN13" s="187">
        <f>IF(AG12=AG13,IF(E12&gt;G12,AG12-0.1,AG12),AG12)</f>
        <v>10000</v>
      </c>
      <c r="AO13" s="187"/>
      <c r="AP13" s="187">
        <f>IF(AG14=AG13,IF(G17&gt;E17,AG14-0.1,AG14),AG14)</f>
        <v>10000</v>
      </c>
      <c r="AQ13" s="187">
        <f>IF(AG15=AG13,IF(G15&gt;E15,AG15-0.1,AG15),AG15)</f>
        <v>10000</v>
      </c>
      <c r="AR13" s="187">
        <f>AO16</f>
        <v>30000</v>
      </c>
      <c r="AS13" s="90">
        <f>RANK(AR13,AR12:AR15,1)</f>
        <v>1</v>
      </c>
      <c r="AT13" s="60" t="str">
        <f t="shared" si="2"/>
        <v>Kroatien</v>
      </c>
      <c r="AU13" s="60">
        <f t="shared" si="2"/>
        <v>0</v>
      </c>
      <c r="AV13" s="60">
        <f t="shared" si="2"/>
        <v>0</v>
      </c>
      <c r="AW13" s="60">
        <f t="shared" si="2"/>
        <v>0</v>
      </c>
      <c r="AX13" s="60"/>
      <c r="AY13" s="60"/>
      <c r="AZ13" s="60"/>
      <c r="BA13" s="120">
        <v>2</v>
      </c>
      <c r="BB13" s="121" t="e">
        <f>VLOOKUP(2,AS12:AT15,2,FALSE)</f>
        <v>#N/A</v>
      </c>
      <c r="BC13" s="122"/>
      <c r="BD13" s="123" t="e">
        <f>VLOOKUP(2,AS12:AW15,3,FALSE)</f>
        <v>#N/A</v>
      </c>
      <c r="BE13" s="124" t="e">
        <f>VLOOKUP(2,AS12:AW15,4,FALSE)</f>
        <v>#N/A</v>
      </c>
      <c r="BF13" s="93" t="s">
        <v>12</v>
      </c>
      <c r="BG13" s="124" t="e">
        <f>VLOOKUP(2,AS12:AW15,5,FALSE)</f>
        <v>#N/A</v>
      </c>
      <c r="BH13" s="125" t="s">
        <v>19</v>
      </c>
      <c r="BI13" s="60"/>
      <c r="BJ13" s="85">
        <f>IF(E13&gt;G13,IF(Spielplan!E13&gt;Spielplan!G13,Punktemodus!$B$3,0),0)</f>
        <v>0</v>
      </c>
      <c r="BK13" s="85">
        <f>IF(E13=G13,IF(Spielplan!E13=Spielplan!G13,Punktemodus!$B$3,0),0)</f>
        <v>10</v>
      </c>
      <c r="BL13" s="85">
        <f>IF(E13&lt;G13,IF(Spielplan!E13&lt;Spielplan!G13,Punktemodus!$B$3,0),0)</f>
        <v>0</v>
      </c>
      <c r="BM13" s="85">
        <f>IF(E13=Spielplan!E13,IF(G13=Spielplan!G13,Punktemodus!$B$5,0),0)</f>
        <v>3</v>
      </c>
      <c r="BN13" s="85">
        <f>IF(E13=Spielplan!E13,Punktemodus!$B$7,0)</f>
        <v>1</v>
      </c>
      <c r="BO13" s="85">
        <f>IF(G13=Spielplan!G13,Punktemodus!$B$7,0)</f>
        <v>1</v>
      </c>
      <c r="BP13" s="137">
        <f>IF(Spielplan!E13="",0,SUM(BJ13:BO13))</f>
        <v>0</v>
      </c>
      <c r="BQ13" s="60"/>
      <c r="BR13" s="87"/>
      <c r="BS13" s="73" t="s">
        <v>21</v>
      </c>
      <c r="BT13" s="44" t="str">
        <f>IF(G28="","",BB24)</f>
        <v/>
      </c>
      <c r="BU13" s="46"/>
      <c r="BV13" s="104"/>
      <c r="BW13" s="60"/>
      <c r="BX13" s="104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</row>
    <row r="14" spans="1:101" ht="18.75" customHeight="1" thickBot="1" x14ac:dyDescent="0.3">
      <c r="A14" s="60"/>
      <c r="B14" s="60"/>
      <c r="C14" s="7" t="str">
        <f>C12</f>
        <v>Brasilien</v>
      </c>
      <c r="D14" s="38"/>
      <c r="E14" s="104"/>
      <c r="F14" s="93"/>
      <c r="G14" s="104"/>
      <c r="H14" s="7" t="str">
        <f>C13</f>
        <v>Mexiko</v>
      </c>
      <c r="I14" s="38"/>
      <c r="J14" s="60"/>
      <c r="K14" s="60" t="s">
        <v>60</v>
      </c>
      <c r="L14" s="60">
        <f t="shared" si="0"/>
        <v>0</v>
      </c>
      <c r="M14" s="60">
        <f>IF($E14="",0,IF($E14&gt;$G14,3,IF($E14=G14,1,0)))</f>
        <v>0</v>
      </c>
      <c r="N14" s="60"/>
      <c r="O14" s="60">
        <f>IF($G14="",0,IF($E14&gt;$G14,0,IF($E14=$G14,1,3)))</f>
        <v>0</v>
      </c>
      <c r="P14" s="60"/>
      <c r="Q14" s="60">
        <f>E14</f>
        <v>0</v>
      </c>
      <c r="R14" s="60"/>
      <c r="S14" s="60">
        <f>G14</f>
        <v>0</v>
      </c>
      <c r="T14" s="60"/>
      <c r="U14" s="60">
        <f>G14</f>
        <v>0</v>
      </c>
      <c r="V14" s="60"/>
      <c r="W14" s="60">
        <f>E14</f>
        <v>0</v>
      </c>
      <c r="X14" s="60"/>
      <c r="Y14" s="60"/>
      <c r="Z14" s="60">
        <f>O18</f>
        <v>0</v>
      </c>
      <c r="AA14" s="60">
        <f>S18</f>
        <v>0</v>
      </c>
      <c r="AB14" s="60">
        <f>W18</f>
        <v>0</v>
      </c>
      <c r="AC14" s="60">
        <f>AA14-AB14</f>
        <v>0</v>
      </c>
      <c r="AD14" s="60">
        <f>IF(Z14&gt;Z12,-1,0)</f>
        <v>0</v>
      </c>
      <c r="AE14" s="60">
        <f>IF(Z14&gt;Z13,-1,0)</f>
        <v>0</v>
      </c>
      <c r="AF14" s="60">
        <f>IF(Z14&gt;Z15,-1,0)</f>
        <v>0</v>
      </c>
      <c r="AG14" s="60">
        <f>10000-(AJ14*1000+AM14*100+AK14*10)</f>
        <v>10000</v>
      </c>
      <c r="AH14" s="90">
        <f>RANK(AG14,AG12:AG15,1)</f>
        <v>1</v>
      </c>
      <c r="AI14" s="60" t="str">
        <f>C13</f>
        <v>Mexiko</v>
      </c>
      <c r="AJ14" s="60">
        <f t="shared" si="1"/>
        <v>0</v>
      </c>
      <c r="AK14" s="60">
        <f t="shared" si="1"/>
        <v>0</v>
      </c>
      <c r="AL14" s="60">
        <f t="shared" si="1"/>
        <v>0</v>
      </c>
      <c r="AM14" s="60">
        <f>AK14-AL14</f>
        <v>0</v>
      </c>
      <c r="AN14" s="187">
        <f>IF(AG12=AG14,IF(E14&gt;G14,AG12-0.1,AG12),AG12)</f>
        <v>10000</v>
      </c>
      <c r="AO14" s="187">
        <f>IF(AG13=AG14,IF(E17&gt;G17,AG13-0.1,AG13),AG13)</f>
        <v>10000</v>
      </c>
      <c r="AP14" s="187"/>
      <c r="AQ14" s="187">
        <f>IF(AG15=AG14,IF(G13&gt;E13,AG15-0.1,AG15),AG15)</f>
        <v>10000</v>
      </c>
      <c r="AR14" s="187">
        <f>AP16</f>
        <v>30000</v>
      </c>
      <c r="AS14" s="90">
        <f>RANK(AR14,AR12:AR15,1)</f>
        <v>1</v>
      </c>
      <c r="AT14" s="60" t="str">
        <f t="shared" si="2"/>
        <v>Mexiko</v>
      </c>
      <c r="AU14" s="60">
        <f t="shared" si="2"/>
        <v>0</v>
      </c>
      <c r="AV14" s="60">
        <f t="shared" si="2"/>
        <v>0</v>
      </c>
      <c r="AW14" s="60">
        <f t="shared" si="2"/>
        <v>0</v>
      </c>
      <c r="AX14" s="60"/>
      <c r="AY14" s="60"/>
      <c r="AZ14" s="60"/>
      <c r="BA14" s="113">
        <v>3</v>
      </c>
      <c r="BB14" s="114" t="e">
        <f>VLOOKUP(3,AS12:AT15,2,FALSE)</f>
        <v>#N/A</v>
      </c>
      <c r="BC14" s="115"/>
      <c r="BD14" s="116" t="e">
        <f>VLOOKUP(3,AS12:AW15,3,FALSE)</f>
        <v>#N/A</v>
      </c>
      <c r="BE14" s="116" t="e">
        <f>VLOOKUP(3,AS12:AW15,4,FALSE)</f>
        <v>#N/A</v>
      </c>
      <c r="BF14" s="93" t="s">
        <v>12</v>
      </c>
      <c r="BG14" s="116" t="e">
        <f>VLOOKUP(3,AS12:AW15,5,FALSE)</f>
        <v>#N/A</v>
      </c>
      <c r="BH14" s="60"/>
      <c r="BI14" s="60"/>
      <c r="BJ14" s="85">
        <f>IF(E14&gt;G14,IF(Spielplan!E14&gt;Spielplan!G14,Punktemodus!$B$3,0),0)</f>
        <v>0</v>
      </c>
      <c r="BK14" s="85">
        <f>IF(E14=G14,IF(Spielplan!E14=Spielplan!G14,Punktemodus!$B$3,0),0)</f>
        <v>10</v>
      </c>
      <c r="BL14" s="85">
        <f>IF(E14&lt;G14,IF(Spielplan!E14&lt;Spielplan!G14,Punktemodus!$B$3,0),0)</f>
        <v>0</v>
      </c>
      <c r="BM14" s="85">
        <f>IF(E14=Spielplan!E14,IF(G14=Spielplan!G14,Punktemodus!$B$5,0),0)</f>
        <v>3</v>
      </c>
      <c r="BN14" s="85">
        <f>IF(E14=Spielplan!E14,Punktemodus!$B$7,0)</f>
        <v>1</v>
      </c>
      <c r="BO14" s="85">
        <f>IF(G14=Spielplan!G14,Punktemodus!$B$7,0)</f>
        <v>1</v>
      </c>
      <c r="BP14" s="137">
        <f>IF(Spielplan!E14="",0,SUM(BJ14:BO14))</f>
        <v>0</v>
      </c>
      <c r="BQ14" s="60"/>
      <c r="BR14" s="87"/>
      <c r="BS14" s="60"/>
      <c r="BT14" s="60"/>
      <c r="BU14" s="60"/>
      <c r="BV14" s="60"/>
      <c r="BW14" s="60"/>
      <c r="BX14" s="60"/>
      <c r="BY14" s="60"/>
      <c r="BZ14" s="47">
        <v>49</v>
      </c>
      <c r="CA14" s="44" t="str">
        <f>IF(BX12="",IF(BV12&gt;BV13,BT12,BT13),IF(BX12&gt;BX13,BT12,BT13))</f>
        <v/>
      </c>
      <c r="CB14" s="46"/>
      <c r="CC14" s="104"/>
      <c r="CD14" s="60"/>
      <c r="CE14" s="104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</row>
    <row r="15" spans="1:101" ht="18.75" customHeight="1" thickBot="1" x14ac:dyDescent="0.3">
      <c r="A15" s="60"/>
      <c r="B15" s="60"/>
      <c r="C15" s="44" t="str">
        <f>H12</f>
        <v>Kroatien</v>
      </c>
      <c r="D15" s="45"/>
      <c r="E15" s="104"/>
      <c r="F15" s="93"/>
      <c r="G15" s="104"/>
      <c r="H15" s="44" t="str">
        <f>H13</f>
        <v>Kamerun</v>
      </c>
      <c r="I15" s="45"/>
      <c r="J15" s="60"/>
      <c r="K15" s="60" t="s">
        <v>61</v>
      </c>
      <c r="L15" s="60">
        <f t="shared" si="0"/>
        <v>0</v>
      </c>
      <c r="M15" s="60"/>
      <c r="N15" s="60">
        <f>IF($E15="",0,IF($E15&gt;$G15,3,IF($E15=$G15,1,0)))</f>
        <v>0</v>
      </c>
      <c r="O15" s="60"/>
      <c r="P15" s="60">
        <f>IF($G15="",0,IF($E15&gt;$G15,0,IF($E15=$G15,1,3)))</f>
        <v>0</v>
      </c>
      <c r="Q15" s="60"/>
      <c r="R15" s="60">
        <f>E15</f>
        <v>0</v>
      </c>
      <c r="S15" s="60"/>
      <c r="T15" s="60">
        <f>G15</f>
        <v>0</v>
      </c>
      <c r="U15" s="60"/>
      <c r="V15" s="60">
        <f>G15</f>
        <v>0</v>
      </c>
      <c r="W15" s="60"/>
      <c r="X15" s="60">
        <f>E15</f>
        <v>0</v>
      </c>
      <c r="Y15" s="60"/>
      <c r="Z15" s="60">
        <f>P18</f>
        <v>0</v>
      </c>
      <c r="AA15" s="60">
        <f>T18</f>
        <v>0</v>
      </c>
      <c r="AB15" s="60">
        <f>X18</f>
        <v>0</v>
      </c>
      <c r="AC15" s="60">
        <f>AA15-AB15</f>
        <v>0</v>
      </c>
      <c r="AD15" s="60">
        <f>IF(Z15&gt;Z12,-1,0)</f>
        <v>0</v>
      </c>
      <c r="AE15" s="60">
        <f>IF(Z15&gt;Z13,-1,0)</f>
        <v>0</v>
      </c>
      <c r="AF15" s="60">
        <f>IF(Z15&gt;Z14,-1,0)</f>
        <v>0</v>
      </c>
      <c r="AG15" s="60">
        <f>10000-(AJ15*1000+AM15*100+AK15*10)</f>
        <v>10000</v>
      </c>
      <c r="AH15" s="90">
        <f>RANK(AG15,AG12:AG15,1)</f>
        <v>1</v>
      </c>
      <c r="AI15" s="60" t="str">
        <f>H13</f>
        <v>Kamerun</v>
      </c>
      <c r="AJ15" s="60">
        <f t="shared" si="1"/>
        <v>0</v>
      </c>
      <c r="AK15" s="60">
        <f t="shared" si="1"/>
        <v>0</v>
      </c>
      <c r="AL15" s="60">
        <f t="shared" si="1"/>
        <v>0</v>
      </c>
      <c r="AM15" s="60">
        <f>AK15-AL15</f>
        <v>0</v>
      </c>
      <c r="AN15" s="187">
        <f>IF(AG12=AG15,IF(E16&gt;G16,AG12-0.1,AG12),AG12)</f>
        <v>10000</v>
      </c>
      <c r="AO15" s="187">
        <f>IF(AG13=AG15,IF(E15&gt;G15,AG13-0.1,AG13),AG13)</f>
        <v>10000</v>
      </c>
      <c r="AP15" s="187">
        <f>IF(AG14=AG15,IF(E13&gt;G13,AG14-0.1,AG14),AG14)</f>
        <v>10000</v>
      </c>
      <c r="AQ15" s="187"/>
      <c r="AR15" s="187">
        <f>AQ16</f>
        <v>30000</v>
      </c>
      <c r="AS15" s="90">
        <f>RANK(AR15,AR12:AR15,1)</f>
        <v>1</v>
      </c>
      <c r="AT15" s="60" t="str">
        <f t="shared" si="2"/>
        <v>Kamerun</v>
      </c>
      <c r="AU15" s="60">
        <f t="shared" si="2"/>
        <v>0</v>
      </c>
      <c r="AV15" s="60">
        <f t="shared" si="2"/>
        <v>0</v>
      </c>
      <c r="AW15" s="60">
        <f t="shared" si="2"/>
        <v>0</v>
      </c>
      <c r="AX15" s="60"/>
      <c r="AY15" s="60"/>
      <c r="AZ15" s="60"/>
      <c r="BA15" s="113">
        <v>4</v>
      </c>
      <c r="BB15" s="114" t="e">
        <f>VLOOKUP(4,AS12:AT15,2,FALSE)</f>
        <v>#N/A</v>
      </c>
      <c r="BC15" s="115"/>
      <c r="BD15" s="116" t="e">
        <f>VLOOKUP(4,AS12:AW15,3,FALSE)</f>
        <v>#N/A</v>
      </c>
      <c r="BE15" s="116" t="e">
        <f>VLOOKUP(4,AS12:AW15,4,FALSE)</f>
        <v>#N/A</v>
      </c>
      <c r="BF15" s="93" t="s">
        <v>12</v>
      </c>
      <c r="BG15" s="116" t="e">
        <f>VLOOKUP(4,AS12:AW15,5,FALSE)</f>
        <v>#N/A</v>
      </c>
      <c r="BH15" s="60"/>
      <c r="BI15" s="60"/>
      <c r="BJ15" s="85">
        <f>IF(E15&gt;G15,IF(Spielplan!E15&gt;Spielplan!G15,Punktemodus!$B$3,0),0)</f>
        <v>0</v>
      </c>
      <c r="BK15" s="85">
        <f>IF(E15=G15,IF(Spielplan!E15=Spielplan!G15,Punktemodus!$B$3,0),0)</f>
        <v>10</v>
      </c>
      <c r="BL15" s="85">
        <f>IF(E15&lt;G15,IF(Spielplan!E15&lt;Spielplan!G15,Punktemodus!$B$3,0),0)</f>
        <v>0</v>
      </c>
      <c r="BM15" s="85">
        <f>IF(E15=Spielplan!E15,IF(G15=Spielplan!G15,Punktemodus!$B$5,0),0)</f>
        <v>3</v>
      </c>
      <c r="BN15" s="85">
        <f>IF(E15=Spielplan!E15,Punktemodus!$B$7,0)</f>
        <v>1</v>
      </c>
      <c r="BO15" s="85">
        <f>IF(G15=Spielplan!G15,Punktemodus!$B$7,0)</f>
        <v>1</v>
      </c>
      <c r="BP15" s="137">
        <f>IF(Spielplan!E15="",0,SUM(BJ15:BO15))</f>
        <v>0</v>
      </c>
      <c r="BQ15" s="60"/>
      <c r="BR15" s="87"/>
      <c r="BS15" s="60"/>
      <c r="BT15" s="60"/>
      <c r="BU15" s="60"/>
      <c r="BV15" s="60"/>
      <c r="BW15" s="60"/>
      <c r="BX15" s="60"/>
      <c r="BY15" s="60"/>
      <c r="BZ15" s="47">
        <v>50</v>
      </c>
      <c r="CA15" s="44" t="str">
        <f>IF(BX16="",IF(BV16&gt;BV17,BT16,BT17),IF(BX16&gt;BX17,BT16,BT17))</f>
        <v/>
      </c>
      <c r="CB15" s="46"/>
      <c r="CC15" s="104"/>
      <c r="CD15" s="60"/>
      <c r="CE15" s="104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</row>
    <row r="16" spans="1:101" ht="18.75" customHeight="1" thickBot="1" x14ac:dyDescent="0.3">
      <c r="A16" s="60"/>
      <c r="B16" s="60"/>
      <c r="C16" s="7" t="str">
        <f>C12</f>
        <v>Brasilien</v>
      </c>
      <c r="D16" s="38"/>
      <c r="E16" s="104"/>
      <c r="F16" s="93"/>
      <c r="G16" s="104"/>
      <c r="H16" s="7" t="str">
        <f>H13</f>
        <v>Kamerun</v>
      </c>
      <c r="I16" s="38"/>
      <c r="J16" s="60"/>
      <c r="K16" s="60" t="s">
        <v>62</v>
      </c>
      <c r="L16" s="60">
        <f t="shared" si="0"/>
        <v>0</v>
      </c>
      <c r="M16" s="60">
        <f>IF($E16="",0,IF($E16&gt;$G16,3,IF($E16=G16,1,0)))</f>
        <v>0</v>
      </c>
      <c r="N16" s="60"/>
      <c r="O16" s="60"/>
      <c r="P16" s="60">
        <f>IF($G16="",0,IF($E16&gt;$G16,0,IF($E16=$G16,1,3)))</f>
        <v>0</v>
      </c>
      <c r="Q16" s="60">
        <f>E16</f>
        <v>0</v>
      </c>
      <c r="R16" s="60"/>
      <c r="S16" s="60"/>
      <c r="T16" s="60">
        <f>G16</f>
        <v>0</v>
      </c>
      <c r="U16" s="60">
        <f>G16</f>
        <v>0</v>
      </c>
      <c r="V16" s="60"/>
      <c r="W16" s="60"/>
      <c r="X16" s="60">
        <f>E16</f>
        <v>0</v>
      </c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187">
        <f>SUM(AN12:AN15)</f>
        <v>30000</v>
      </c>
      <c r="AO16" s="187">
        <f>SUM(AO12:AO15)</f>
        <v>30000</v>
      </c>
      <c r="AP16" s="187">
        <f>SUM(AP12:AP15)</f>
        <v>30000</v>
      </c>
      <c r="AQ16" s="187">
        <f>SUM(AQ12:AQ15)</f>
        <v>30000</v>
      </c>
      <c r="AR16" s="187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85">
        <f>IF(E16&gt;G16,IF(Spielplan!E16&gt;Spielplan!G16,Punktemodus!$B$3,0),0)</f>
        <v>0</v>
      </c>
      <c r="BK16" s="85">
        <f>IF(E16=G16,IF(Spielplan!E16=Spielplan!G16,Punktemodus!$B$3,0),0)</f>
        <v>10</v>
      </c>
      <c r="BL16" s="85">
        <f>IF(E16&lt;G16,IF(Spielplan!E16&lt;Spielplan!G16,Punktemodus!$B$3,0),0)</f>
        <v>0</v>
      </c>
      <c r="BM16" s="85">
        <f>IF(E16=Spielplan!E16,IF(G16=Spielplan!G16,Punktemodus!$B$5,0),0)</f>
        <v>3</v>
      </c>
      <c r="BN16" s="85">
        <f>IF(E16=Spielplan!E16,Punktemodus!$B$7,0)</f>
        <v>1</v>
      </c>
      <c r="BO16" s="85">
        <f>IF(G16=Spielplan!G16,Punktemodus!$B$7,0)</f>
        <v>1</v>
      </c>
      <c r="BP16" s="137">
        <f>IF(Spielplan!E16="",0,SUM(BJ16:BO16))</f>
        <v>0</v>
      </c>
      <c r="BQ16" s="60"/>
      <c r="BR16" s="87"/>
      <c r="BS16" s="63" t="s">
        <v>22</v>
      </c>
      <c r="BT16" s="44" t="str">
        <f>IF(G39="","",BB34)</f>
        <v/>
      </c>
      <c r="BU16" s="46"/>
      <c r="BV16" s="104"/>
      <c r="BW16" s="60"/>
      <c r="BX16" s="104"/>
      <c r="BY16" s="60"/>
      <c r="BZ16" s="60"/>
      <c r="CA16" s="60"/>
      <c r="CB16" s="60"/>
      <c r="CC16" s="60"/>
      <c r="CD16" s="60"/>
      <c r="CE16" s="60"/>
      <c r="CF16" s="91"/>
      <c r="CG16" s="91" t="s">
        <v>28</v>
      </c>
      <c r="CH16" s="60"/>
      <c r="CI16" s="60"/>
      <c r="CJ16" s="61" t="s">
        <v>26</v>
      </c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</row>
    <row r="17" spans="1:101" ht="18.75" customHeight="1" thickBot="1" x14ac:dyDescent="0.3">
      <c r="A17" s="60"/>
      <c r="B17" s="60"/>
      <c r="C17" s="44" t="str">
        <f>H12</f>
        <v>Kroatien</v>
      </c>
      <c r="D17" s="45"/>
      <c r="E17" s="104"/>
      <c r="F17" s="93"/>
      <c r="G17" s="104"/>
      <c r="H17" s="44" t="str">
        <f>C13</f>
        <v>Mexiko</v>
      </c>
      <c r="I17" s="45"/>
      <c r="J17" s="60"/>
      <c r="K17" s="60" t="s">
        <v>62</v>
      </c>
      <c r="L17" s="60">
        <f t="shared" si="0"/>
        <v>0</v>
      </c>
      <c r="M17" s="60"/>
      <c r="N17" s="60">
        <f>IF($E17="",0,IF($E17&gt;$G17,3,IF($E17=$G17,1,0)))</f>
        <v>0</v>
      </c>
      <c r="O17" s="60">
        <f>IF($G17="",0,IF($E17&gt;$G17,0,IF($E17=$G17,1,3)))</f>
        <v>0</v>
      </c>
      <c r="P17" s="60"/>
      <c r="Q17" s="60"/>
      <c r="R17" s="60">
        <f>E17</f>
        <v>0</v>
      </c>
      <c r="S17" s="60">
        <f>G17</f>
        <v>0</v>
      </c>
      <c r="T17" s="60"/>
      <c r="U17" s="60"/>
      <c r="V17" s="60">
        <f>G17</f>
        <v>0</v>
      </c>
      <c r="W17" s="60">
        <f>E17</f>
        <v>0</v>
      </c>
      <c r="X17" s="60"/>
      <c r="Y17" s="60"/>
      <c r="Z17" s="60" t="s">
        <v>30</v>
      </c>
      <c r="AA17" s="60"/>
      <c r="AB17" s="60"/>
      <c r="AC17" s="60"/>
      <c r="AD17" s="60"/>
      <c r="AE17" s="60"/>
      <c r="AF17" s="60"/>
      <c r="AG17" s="60" t="b">
        <f>OR(AG12=AG13,AG12=AG14,AG12=AG15,AG13=AG14,AG13=AG15,AG14=AG15)</f>
        <v>1</v>
      </c>
      <c r="AH17" s="60"/>
      <c r="AI17" s="60"/>
      <c r="AJ17" s="60"/>
      <c r="AK17" s="60"/>
      <c r="AL17" s="60"/>
      <c r="AM17" s="60"/>
      <c r="AN17" s="60"/>
      <c r="AO17" s="60" t="s">
        <v>34</v>
      </c>
      <c r="AP17" s="60"/>
      <c r="AQ17" s="60"/>
      <c r="AR17" s="60" t="b">
        <f>OR(AR12=AR13,AR12=AR14,AR12=AR15,AR13=AR14,AR13=AR15,AR14=AR15)</f>
        <v>1</v>
      </c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85">
        <f>IF(E17&gt;G17,IF(Spielplan!E17&gt;Spielplan!G17,Punktemodus!$B$3,0),0)</f>
        <v>0</v>
      </c>
      <c r="BK17" s="85">
        <f>IF(E17=G17,IF(Spielplan!E17=Spielplan!G17,Punktemodus!$B$3,0),0)</f>
        <v>10</v>
      </c>
      <c r="BL17" s="85">
        <f>IF(E17&lt;G17,IF(Spielplan!E17&lt;Spielplan!G17,Punktemodus!$B$3,0),0)</f>
        <v>0</v>
      </c>
      <c r="BM17" s="85">
        <f>IF(E17=Spielplan!E17,IF(G17=Spielplan!G17,Punktemodus!$B$5,0),0)</f>
        <v>3</v>
      </c>
      <c r="BN17" s="85">
        <f>IF(E17=Spielplan!E17,Punktemodus!$B$7,0)</f>
        <v>1</v>
      </c>
      <c r="BO17" s="85">
        <f>IF(G17=Spielplan!G17,Punktemodus!$B$7,0)</f>
        <v>1</v>
      </c>
      <c r="BP17" s="137">
        <f>IF(Spielplan!E17="",0,SUM(BJ17:BO17))</f>
        <v>0</v>
      </c>
      <c r="BQ17" s="60"/>
      <c r="BR17" s="87"/>
      <c r="BS17" s="52" t="s">
        <v>25</v>
      </c>
      <c r="BT17" s="44" t="str">
        <f>IF(G50="","",BB46)</f>
        <v/>
      </c>
      <c r="BU17" s="46"/>
      <c r="BV17" s="104"/>
      <c r="BW17" s="60"/>
      <c r="BX17" s="104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</row>
    <row r="18" spans="1:101" ht="18.75" customHeight="1" thickBot="1" x14ac:dyDescent="0.25">
      <c r="A18" s="60"/>
      <c r="B18" s="60"/>
      <c r="C18" s="136" t="str">
        <f>IF(G17="","",IF(AR17=TRUE,"Achtung: Fehler in Tabelle!",""))</f>
        <v/>
      </c>
      <c r="D18" s="60"/>
      <c r="E18" s="85"/>
      <c r="F18" s="60"/>
      <c r="G18" s="85"/>
      <c r="H18" s="60"/>
      <c r="I18" s="60"/>
      <c r="J18" s="60"/>
      <c r="K18" s="60"/>
      <c r="L18" s="60"/>
      <c r="M18" s="60">
        <f t="shared" ref="M18:X18" si="3">SUM(M12:M17)</f>
        <v>0</v>
      </c>
      <c r="N18" s="60">
        <f t="shared" si="3"/>
        <v>0</v>
      </c>
      <c r="O18" s="60">
        <f t="shared" si="3"/>
        <v>0</v>
      </c>
      <c r="P18" s="60">
        <f t="shared" si="3"/>
        <v>0</v>
      </c>
      <c r="Q18" s="60">
        <f t="shared" si="3"/>
        <v>0</v>
      </c>
      <c r="R18" s="60">
        <f t="shared" si="3"/>
        <v>0</v>
      </c>
      <c r="S18" s="60">
        <f t="shared" si="3"/>
        <v>0</v>
      </c>
      <c r="T18" s="60">
        <f t="shared" si="3"/>
        <v>0</v>
      </c>
      <c r="U18" s="60">
        <f t="shared" si="3"/>
        <v>0</v>
      </c>
      <c r="V18" s="60">
        <f t="shared" si="3"/>
        <v>0</v>
      </c>
      <c r="W18" s="60">
        <f t="shared" si="3"/>
        <v>0</v>
      </c>
      <c r="X18" s="60">
        <f t="shared" si="3"/>
        <v>0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160">
        <f>SUM(BP12:BP17)</f>
        <v>0</v>
      </c>
      <c r="BQ18" s="60"/>
      <c r="BR18" s="8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47">
        <v>58</v>
      </c>
      <c r="CF18" s="44" t="str">
        <f>IF(CE14="",IF(CC14&gt;CC15,CA14,CA15),IF(CE14&gt;CE15,CA14,CA15))</f>
        <v/>
      </c>
      <c r="CG18" s="46"/>
      <c r="CH18" s="104"/>
      <c r="CI18" s="60"/>
      <c r="CJ18" s="104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</row>
    <row r="19" spans="1:101" ht="18.75" customHeight="1" thickBot="1" x14ac:dyDescent="0.25">
      <c r="A19" s="60"/>
      <c r="B19" s="60"/>
      <c r="C19" s="60"/>
      <c r="D19" s="60"/>
      <c r="E19" s="85"/>
      <c r="F19" s="60"/>
      <c r="G19" s="85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138"/>
      <c r="BQ19" s="60"/>
      <c r="BR19" s="8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47">
        <v>57</v>
      </c>
      <c r="CF19" s="44" t="str">
        <f>IF(CE22="",IF(CC22&gt;CC23,CA22,CA23),IF(CE22&gt;CE23,CA22,CA23))</f>
        <v/>
      </c>
      <c r="CG19" s="46"/>
      <c r="CH19" s="104"/>
      <c r="CI19" s="60"/>
      <c r="CJ19" s="104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</row>
    <row r="20" spans="1:101" ht="18.75" customHeight="1" thickBot="1" x14ac:dyDescent="0.25">
      <c r="A20" s="60"/>
      <c r="B20" s="60"/>
      <c r="C20" s="60"/>
      <c r="D20" s="60"/>
      <c r="E20" s="85"/>
      <c r="F20" s="60"/>
      <c r="G20" s="85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138"/>
      <c r="BQ20" s="60"/>
      <c r="BR20" s="87"/>
      <c r="BS20" s="54" t="s">
        <v>121</v>
      </c>
      <c r="BT20" s="44" t="str">
        <f>IF(G61="","",BB56)</f>
        <v/>
      </c>
      <c r="BU20" s="46"/>
      <c r="BV20" s="104"/>
      <c r="BW20" s="60"/>
      <c r="BX20" s="104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</row>
    <row r="21" spans="1:101" ht="18.75" customHeight="1" thickBot="1" x14ac:dyDescent="0.3">
      <c r="A21" s="60"/>
      <c r="B21" s="60"/>
      <c r="C21" s="88" t="s">
        <v>64</v>
      </c>
      <c r="D21" s="60"/>
      <c r="E21" s="85"/>
      <c r="F21" s="60"/>
      <c r="G21" s="85"/>
      <c r="H21" s="60"/>
      <c r="I21" s="60"/>
      <c r="J21" s="60"/>
      <c r="K21" s="60"/>
      <c r="L21" s="60"/>
      <c r="M21" s="60" t="s">
        <v>4</v>
      </c>
      <c r="N21" s="60"/>
      <c r="O21" s="60"/>
      <c r="P21" s="60"/>
      <c r="Q21" s="60" t="s">
        <v>6</v>
      </c>
      <c r="R21" s="60"/>
      <c r="S21" s="60"/>
      <c r="T21" s="60"/>
      <c r="U21" s="60" t="s">
        <v>7</v>
      </c>
      <c r="V21" s="60"/>
      <c r="W21" s="60"/>
      <c r="X21" s="60"/>
      <c r="Y21" s="60"/>
      <c r="Z21" s="60" t="s">
        <v>4</v>
      </c>
      <c r="AA21" s="60" t="s">
        <v>5</v>
      </c>
      <c r="AB21" s="60"/>
      <c r="AC21" s="60"/>
      <c r="AD21" s="60" t="s">
        <v>9</v>
      </c>
      <c r="AE21" s="60"/>
      <c r="AF21" s="60"/>
      <c r="AG21" s="60"/>
      <c r="AH21" s="60" t="s">
        <v>32</v>
      </c>
      <c r="AI21" s="60"/>
      <c r="AJ21" s="60"/>
      <c r="AK21" s="60"/>
      <c r="AL21" s="60"/>
      <c r="AM21" s="60"/>
      <c r="AN21" s="60" t="s">
        <v>35</v>
      </c>
      <c r="AO21" s="60"/>
      <c r="AP21" s="60"/>
      <c r="AQ21" s="60"/>
      <c r="AR21" s="60"/>
      <c r="AS21" s="60" t="s">
        <v>33</v>
      </c>
      <c r="AT21" s="60"/>
      <c r="AU21" s="60"/>
      <c r="AV21" s="60"/>
      <c r="AW21" s="60"/>
      <c r="AX21" s="60"/>
      <c r="AY21" s="60"/>
      <c r="AZ21" s="60"/>
      <c r="BA21" s="60"/>
      <c r="BB21" s="89" t="s">
        <v>10</v>
      </c>
      <c r="BC21" s="60"/>
      <c r="BD21" s="90" t="s">
        <v>4</v>
      </c>
      <c r="BE21" s="60"/>
      <c r="BF21" s="61" t="s">
        <v>5</v>
      </c>
      <c r="BG21" s="60"/>
      <c r="BH21" s="60"/>
      <c r="BI21" s="60"/>
      <c r="BJ21" s="60"/>
      <c r="BK21" s="60"/>
      <c r="BL21" s="60"/>
      <c r="BM21" s="60"/>
      <c r="BN21" s="60"/>
      <c r="BO21" s="60"/>
      <c r="BP21" s="138"/>
      <c r="BQ21" s="60"/>
      <c r="BR21" s="87"/>
      <c r="BS21" s="73" t="s">
        <v>122</v>
      </c>
      <c r="BT21" s="44" t="str">
        <f>IF(G72="","",BB68)</f>
        <v/>
      </c>
      <c r="BU21" s="46"/>
      <c r="BV21" s="104"/>
      <c r="BW21" s="60"/>
      <c r="BX21" s="104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91" t="s">
        <v>29</v>
      </c>
      <c r="CM21" s="60"/>
      <c r="CN21" s="60"/>
      <c r="CO21" s="61" t="s">
        <v>26</v>
      </c>
      <c r="CP21" s="60"/>
      <c r="CQ21" s="60"/>
      <c r="CR21" s="60"/>
      <c r="CS21" s="60"/>
      <c r="CT21" s="60"/>
      <c r="CU21" s="60"/>
      <c r="CV21" s="60"/>
      <c r="CW21" s="60"/>
    </row>
    <row r="22" spans="1:101" ht="18.75" customHeight="1" thickBot="1" x14ac:dyDescent="0.3">
      <c r="A22" s="60"/>
      <c r="B22" s="60"/>
      <c r="C22" s="60"/>
      <c r="D22" s="60"/>
      <c r="E22" s="85"/>
      <c r="F22" s="60"/>
      <c r="G22" s="85"/>
      <c r="H22" s="60"/>
      <c r="I22" s="60"/>
      <c r="J22" s="60"/>
      <c r="K22" s="60"/>
      <c r="L22" s="60"/>
      <c r="M22" s="60" t="s">
        <v>0</v>
      </c>
      <c r="N22" s="60" t="s">
        <v>1</v>
      </c>
      <c r="O22" s="60" t="s">
        <v>2</v>
      </c>
      <c r="P22" s="60" t="s">
        <v>3</v>
      </c>
      <c r="Q22" s="60" t="s">
        <v>0</v>
      </c>
      <c r="R22" s="60" t="s">
        <v>1</v>
      </c>
      <c r="S22" s="60" t="s">
        <v>2</v>
      </c>
      <c r="T22" s="60" t="s">
        <v>3</v>
      </c>
      <c r="U22" s="60" t="s">
        <v>0</v>
      </c>
      <c r="V22" s="60" t="s">
        <v>1</v>
      </c>
      <c r="W22" s="60" t="s">
        <v>2</v>
      </c>
      <c r="X22" s="60" t="s">
        <v>3</v>
      </c>
      <c r="Y22" s="60"/>
      <c r="Z22" s="60" t="s">
        <v>8</v>
      </c>
      <c r="AA22" s="60"/>
      <c r="AB22" s="60"/>
      <c r="AC22" s="60"/>
      <c r="AD22" s="60"/>
      <c r="AE22" s="60"/>
      <c r="AF22" s="60"/>
      <c r="AG22" s="60"/>
      <c r="AH22" s="60" t="s">
        <v>31</v>
      </c>
      <c r="AI22" s="60"/>
      <c r="AJ22" s="60"/>
      <c r="AK22" s="60"/>
      <c r="AL22" s="60"/>
      <c r="AM22" s="60"/>
      <c r="AN22" s="60" t="str">
        <f>AI23</f>
        <v>Spanien</v>
      </c>
      <c r="AO22" s="60" t="str">
        <f>AI24</f>
        <v>Niederlande</v>
      </c>
      <c r="AP22" s="60" t="str">
        <f>AI25</f>
        <v>Chile</v>
      </c>
      <c r="AQ22" s="60" t="str">
        <f>AI26</f>
        <v>Australien</v>
      </c>
      <c r="AR22" s="60"/>
      <c r="AS22" s="60" t="s">
        <v>31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138"/>
      <c r="BQ22" s="60"/>
      <c r="BR22" s="87"/>
      <c r="BS22" s="60"/>
      <c r="BT22" s="60"/>
      <c r="BU22" s="60"/>
      <c r="BV22" s="60"/>
      <c r="BW22" s="60"/>
      <c r="BX22" s="60"/>
      <c r="BY22" s="60"/>
      <c r="BZ22" s="47">
        <v>53</v>
      </c>
      <c r="CA22" s="44" t="str">
        <f>IF(BX20="",IF(BV20&gt;BV21,BT20,BT21),IF(BX20&gt;BX21,BT20,BT21))</f>
        <v/>
      </c>
      <c r="CB22" s="46"/>
      <c r="CC22" s="104"/>
      <c r="CD22" s="60"/>
      <c r="CE22" s="104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88" t="s">
        <v>130</v>
      </c>
      <c r="CS22" s="60"/>
      <c r="CT22" s="60"/>
      <c r="CU22" s="60"/>
      <c r="CV22" s="60"/>
      <c r="CW22" s="60"/>
    </row>
    <row r="23" spans="1:101" ht="18.75" customHeight="1" thickBot="1" x14ac:dyDescent="0.3">
      <c r="A23" s="60"/>
      <c r="B23" s="60"/>
      <c r="C23" s="65" t="str">
        <f>Spielplan!$C$23</f>
        <v>Spanien</v>
      </c>
      <c r="D23" s="66"/>
      <c r="E23" s="104"/>
      <c r="F23" s="93"/>
      <c r="G23" s="104"/>
      <c r="H23" s="65" t="str">
        <f>Spielplan!$H$23</f>
        <v>Niederlande</v>
      </c>
      <c r="I23" s="66"/>
      <c r="J23" s="60"/>
      <c r="K23" s="60" t="s">
        <v>68</v>
      </c>
      <c r="L23" s="60">
        <f t="shared" ref="L23:L28" si="4">IF(E23-G23&gt;0,1,IF(G23=E23,0,-1))</f>
        <v>0</v>
      </c>
      <c r="M23" s="60">
        <f>IF($E23="",0,IF($E23&gt;$G23,3,IF($E23=G23,1,0)))</f>
        <v>0</v>
      </c>
      <c r="N23" s="60">
        <f>IF($G23="",0,IF($E23&gt;$G23,0,IF($E23=G23,1,3)))</f>
        <v>0</v>
      </c>
      <c r="O23" s="60"/>
      <c r="P23" s="60"/>
      <c r="Q23" s="60">
        <f>E23</f>
        <v>0</v>
      </c>
      <c r="R23" s="60">
        <f>G23</f>
        <v>0</v>
      </c>
      <c r="S23" s="60"/>
      <c r="T23" s="60"/>
      <c r="U23" s="60">
        <f>G23</f>
        <v>0</v>
      </c>
      <c r="V23" s="60">
        <f>E23</f>
        <v>0</v>
      </c>
      <c r="W23" s="60"/>
      <c r="X23" s="60"/>
      <c r="Y23" s="60"/>
      <c r="Z23" s="60">
        <f>M29</f>
        <v>0</v>
      </c>
      <c r="AA23" s="60">
        <f>Q29</f>
        <v>0</v>
      </c>
      <c r="AB23" s="60">
        <f>U29</f>
        <v>0</v>
      </c>
      <c r="AC23" s="60">
        <f>AA23-AB23</f>
        <v>0</v>
      </c>
      <c r="AD23" s="60">
        <f>IF(Z23&gt;Z24,-1,0)</f>
        <v>0</v>
      </c>
      <c r="AE23" s="60">
        <f>IF(Z23&gt;Z25,-1,0)</f>
        <v>0</v>
      </c>
      <c r="AF23" s="60">
        <f>IF(Z23&gt;Z26,-1,0)</f>
        <v>0</v>
      </c>
      <c r="AG23" s="60">
        <f>10000-(AJ23*1000+AM23*100+AK23*10)</f>
        <v>10000</v>
      </c>
      <c r="AH23" s="90">
        <f>RANK(AG23,AG23:AG26,1)</f>
        <v>1</v>
      </c>
      <c r="AI23" s="60" t="str">
        <f>C23</f>
        <v>Spanien</v>
      </c>
      <c r="AJ23" s="60">
        <f t="shared" ref="AJ23:AL26" si="5">Z23</f>
        <v>0</v>
      </c>
      <c r="AK23" s="60">
        <f t="shared" si="5"/>
        <v>0</v>
      </c>
      <c r="AL23" s="60">
        <f t="shared" si="5"/>
        <v>0</v>
      </c>
      <c r="AM23" s="60">
        <f>AK23-AL23</f>
        <v>0</v>
      </c>
      <c r="AN23" s="187"/>
      <c r="AO23" s="187">
        <f>IF(AG24=AG23,IF(G23&gt;E23,AG24-0.1,AG24),AG24)</f>
        <v>10000</v>
      </c>
      <c r="AP23" s="187">
        <f>IF(AG25=AG23,IF(G25&gt;E25,AG25-0.1,AG25),AG25)</f>
        <v>10000</v>
      </c>
      <c r="AQ23" s="187">
        <f>IF(AG26=AG23,IF(G27&gt;E27,AG26-0.1,AG26),AG26)</f>
        <v>10000</v>
      </c>
      <c r="AR23" s="187">
        <f>AN27</f>
        <v>30000</v>
      </c>
      <c r="AS23" s="90">
        <f>RANK(AR23,AR23:AR26,1)</f>
        <v>1</v>
      </c>
      <c r="AT23" s="60" t="str">
        <f t="shared" ref="AT23:AW26" si="6">AI23</f>
        <v>Spanien</v>
      </c>
      <c r="AU23" s="60">
        <f t="shared" si="6"/>
        <v>0</v>
      </c>
      <c r="AV23" s="60">
        <f t="shared" si="6"/>
        <v>0</v>
      </c>
      <c r="AW23" s="60">
        <f t="shared" si="6"/>
        <v>0</v>
      </c>
      <c r="AX23" s="60"/>
      <c r="AY23" s="60"/>
      <c r="AZ23" s="60"/>
      <c r="BA23" s="67">
        <v>1</v>
      </c>
      <c r="BB23" s="65" t="str">
        <f>VLOOKUP(1,AS23:AT26,2,FALSE)</f>
        <v>Spanien</v>
      </c>
      <c r="BC23" s="66"/>
      <c r="BD23" s="68">
        <f>VLOOKUP(1,AS23:AW26,3,FALSE)</f>
        <v>0</v>
      </c>
      <c r="BE23" s="69">
        <f>VLOOKUP(1,AS23:AW26,4,FALSE)</f>
        <v>0</v>
      </c>
      <c r="BF23" s="93" t="s">
        <v>12</v>
      </c>
      <c r="BG23" s="69">
        <f>VLOOKUP(1,AS23:AW26,5,FALSE)</f>
        <v>0</v>
      </c>
      <c r="BH23" s="70" t="s">
        <v>20</v>
      </c>
      <c r="BI23" s="60"/>
      <c r="BJ23" s="85">
        <f>IF(E23&gt;G23,IF(Spielplan!E23&gt;Spielplan!G23,Punktemodus!$B$3,0),0)</f>
        <v>0</v>
      </c>
      <c r="BK23" s="85">
        <f>IF(E23=G23,IF(Spielplan!E23=Spielplan!G23,Punktemodus!$B$3,0),0)</f>
        <v>10</v>
      </c>
      <c r="BL23" s="85">
        <f>IF(E23&lt;G23,IF(Spielplan!E23&lt;Spielplan!G23,Punktemodus!$B$3,0),0)</f>
        <v>0</v>
      </c>
      <c r="BM23" s="85">
        <f>IF(E23=Spielplan!E23,IF(G23=Spielplan!G23,Punktemodus!$B$5,0),0)</f>
        <v>3</v>
      </c>
      <c r="BN23" s="85">
        <f>IF(E23=Spielplan!E23,Punktemodus!$B$7,0)</f>
        <v>1</v>
      </c>
      <c r="BO23" s="85">
        <f>IF(G23=Spielplan!G23,Punktemodus!$B$7,0)</f>
        <v>1</v>
      </c>
      <c r="BP23" s="137">
        <f>IF(Spielplan!E23="",0,SUM(BJ23:BO23))</f>
        <v>0</v>
      </c>
      <c r="BQ23" s="60"/>
      <c r="BR23" s="87"/>
      <c r="BS23" s="60"/>
      <c r="BT23" s="60"/>
      <c r="BU23" s="60"/>
      <c r="BV23" s="60"/>
      <c r="BW23" s="60"/>
      <c r="BX23" s="60"/>
      <c r="BY23" s="60"/>
      <c r="BZ23" s="47">
        <v>54</v>
      </c>
      <c r="CA23" s="44" t="str">
        <f>IF(BX24="",IF(BV24&gt;BV25,BT24,BT25),IF(BX24&gt;BX25,BT24,BT25))</f>
        <v/>
      </c>
      <c r="CB23" s="46"/>
      <c r="CC23" s="104"/>
      <c r="CD23" s="60"/>
      <c r="CE23" s="104"/>
      <c r="CF23" s="60"/>
      <c r="CG23" s="60"/>
      <c r="CH23" s="60"/>
      <c r="CI23" s="60"/>
      <c r="CJ23" s="47" t="s">
        <v>132</v>
      </c>
      <c r="CK23" s="44" t="str">
        <f>IF(CJ18="",IF(CH18&gt;CH19,CF18,CF19),IF(CJ18&gt;CJ19,CF18,CF19))</f>
        <v/>
      </c>
      <c r="CL23" s="46"/>
      <c r="CM23" s="104"/>
      <c r="CN23" s="60"/>
      <c r="CO23" s="104"/>
      <c r="CP23" s="60"/>
      <c r="CQ23" s="376" t="str">
        <f>IF(CO23="",IF(CM23&gt;CM24,CK23,CK24),IF(CO23&gt;CO24,CK23,CK24))</f>
        <v/>
      </c>
      <c r="CR23" s="377"/>
      <c r="CS23" s="377"/>
      <c r="CT23" s="377"/>
      <c r="CU23" s="377"/>
      <c r="CV23" s="378"/>
      <c r="CW23" s="60"/>
    </row>
    <row r="24" spans="1:101" ht="18.75" customHeight="1" thickBot="1" x14ac:dyDescent="0.3">
      <c r="A24" s="60"/>
      <c r="B24" s="60"/>
      <c r="C24" s="53" t="str">
        <f>Spielplan!$C$24</f>
        <v>Chile</v>
      </c>
      <c r="D24" s="64"/>
      <c r="E24" s="104"/>
      <c r="F24" s="93"/>
      <c r="G24" s="104"/>
      <c r="H24" s="53" t="str">
        <f>Spielplan!$H$24</f>
        <v>Australien</v>
      </c>
      <c r="I24" s="64"/>
      <c r="J24" s="60"/>
      <c r="K24" s="60" t="s">
        <v>69</v>
      </c>
      <c r="L24" s="60">
        <f t="shared" si="4"/>
        <v>0</v>
      </c>
      <c r="M24" s="60"/>
      <c r="N24" s="60"/>
      <c r="O24" s="60">
        <f>IF($E24="",0,IF($E24&gt;$G24,3,IF($E24=$G24,1,0)))</f>
        <v>0</v>
      </c>
      <c r="P24" s="60">
        <f>IF($G24="",0,IF($E24&gt;$G24,0,IF($E24=$G24,1,3)))</f>
        <v>0</v>
      </c>
      <c r="Q24" s="60"/>
      <c r="R24" s="60"/>
      <c r="S24" s="60">
        <f>E24</f>
        <v>0</v>
      </c>
      <c r="T24" s="60">
        <f>G24</f>
        <v>0</v>
      </c>
      <c r="U24" s="60"/>
      <c r="V24" s="60"/>
      <c r="W24" s="60">
        <f>G24</f>
        <v>0</v>
      </c>
      <c r="X24" s="60">
        <f>E24</f>
        <v>0</v>
      </c>
      <c r="Y24" s="60"/>
      <c r="Z24" s="60">
        <f>N29</f>
        <v>0</v>
      </c>
      <c r="AA24" s="60">
        <f>R29</f>
        <v>0</v>
      </c>
      <c r="AB24" s="60">
        <f>V29</f>
        <v>0</v>
      </c>
      <c r="AC24" s="60">
        <f>AA24-AB24</f>
        <v>0</v>
      </c>
      <c r="AD24" s="60">
        <f>IF(Z24&gt;Z23,-1,0)</f>
        <v>0</v>
      </c>
      <c r="AE24" s="60">
        <f>IF(Z24&gt;Z25,-1,0)</f>
        <v>0</v>
      </c>
      <c r="AF24" s="60">
        <f>IF(Z24&gt;Z26,-1,0)</f>
        <v>0</v>
      </c>
      <c r="AG24" s="60">
        <f>10000-(AJ24*1000+AM24*100+AK24*10)</f>
        <v>10000</v>
      </c>
      <c r="AH24" s="90">
        <f>RANK(AG24,AG23:AG26,1)</f>
        <v>1</v>
      </c>
      <c r="AI24" s="60" t="str">
        <f>H23</f>
        <v>Niederlande</v>
      </c>
      <c r="AJ24" s="60">
        <f t="shared" si="5"/>
        <v>0</v>
      </c>
      <c r="AK24" s="60">
        <f t="shared" si="5"/>
        <v>0</v>
      </c>
      <c r="AL24" s="60">
        <f t="shared" si="5"/>
        <v>0</v>
      </c>
      <c r="AM24" s="60">
        <f>AK24-AL24</f>
        <v>0</v>
      </c>
      <c r="AN24" s="187">
        <f>IF(AG23=AG24,IF(E23&gt;G23,AG23-0.1,AG23),AG23)</f>
        <v>10000</v>
      </c>
      <c r="AO24" s="187"/>
      <c r="AP24" s="187">
        <f>IF(AG25=AG24,IF(G28&gt;E28,AG25-0.1,AG25),AG25)</f>
        <v>10000</v>
      </c>
      <c r="AQ24" s="187">
        <f>IF(AG26=AG24,IF(G26&gt;E26,AG26-0.1,AG26),AG26)</f>
        <v>10000</v>
      </c>
      <c r="AR24" s="187">
        <f>AO27</f>
        <v>30000</v>
      </c>
      <c r="AS24" s="90">
        <f>RANK(AR24,AR23:AR26,1)</f>
        <v>1</v>
      </c>
      <c r="AT24" s="60" t="str">
        <f t="shared" si="6"/>
        <v>Niederlande</v>
      </c>
      <c r="AU24" s="60">
        <f t="shared" si="6"/>
        <v>0</v>
      </c>
      <c r="AV24" s="60">
        <f t="shared" si="6"/>
        <v>0</v>
      </c>
      <c r="AW24" s="60">
        <f t="shared" si="6"/>
        <v>0</v>
      </c>
      <c r="AX24" s="60"/>
      <c r="AY24" s="60"/>
      <c r="AZ24" s="60"/>
      <c r="BA24" s="71">
        <v>2</v>
      </c>
      <c r="BB24" s="53" t="e">
        <f>VLOOKUP(2,AS23:AT26,2,FALSE)</f>
        <v>#N/A</v>
      </c>
      <c r="BC24" s="64"/>
      <c r="BD24" s="72" t="e">
        <f>VLOOKUP(2,AS23:AW26,3,FALSE)</f>
        <v>#N/A</v>
      </c>
      <c r="BE24" s="73" t="e">
        <f>VLOOKUP(2,AS23:AW26,4,FALSE)</f>
        <v>#N/A</v>
      </c>
      <c r="BF24" s="93" t="s">
        <v>12</v>
      </c>
      <c r="BG24" s="73" t="e">
        <f>VLOOKUP(2,AS23:AW26,5,FALSE)</f>
        <v>#N/A</v>
      </c>
      <c r="BH24" s="74" t="s">
        <v>21</v>
      </c>
      <c r="BI24" s="60"/>
      <c r="BJ24" s="85">
        <f>IF(E24&gt;G24,IF(Spielplan!E24&gt;Spielplan!G24,Punktemodus!$B$3,0),0)</f>
        <v>0</v>
      </c>
      <c r="BK24" s="85">
        <f>IF(E24=G24,IF(Spielplan!E24=Spielplan!G24,Punktemodus!$B$3,0),0)</f>
        <v>10</v>
      </c>
      <c r="BL24" s="85">
        <f>IF(E24&lt;G24,IF(Spielplan!E24&lt;Spielplan!G24,Punktemodus!$B$3,0),0)</f>
        <v>0</v>
      </c>
      <c r="BM24" s="85">
        <f>IF(E24=Spielplan!E24,IF(G24=Spielplan!G24,Punktemodus!$B$5,0),0)</f>
        <v>3</v>
      </c>
      <c r="BN24" s="85">
        <f>IF(E24=Spielplan!E24,Punktemodus!$B$7,0)</f>
        <v>1</v>
      </c>
      <c r="BO24" s="85">
        <f>IF(G24=Spielplan!G24,Punktemodus!$B$7,0)</f>
        <v>1</v>
      </c>
      <c r="BP24" s="137">
        <f>IF(Spielplan!E24="",0,SUM(BJ24:BO24))</f>
        <v>0</v>
      </c>
      <c r="BQ24" s="60"/>
      <c r="BR24" s="87"/>
      <c r="BS24" s="63" t="s">
        <v>123</v>
      </c>
      <c r="BT24" s="44" t="str">
        <f>IF(G83="","",BB78)</f>
        <v/>
      </c>
      <c r="BU24" s="46"/>
      <c r="BV24" s="104"/>
      <c r="BW24" s="60"/>
      <c r="BX24" s="104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47" t="s">
        <v>133</v>
      </c>
      <c r="CK24" s="44" t="str">
        <f>IF(CJ34="",IF(CH34&gt;CH35,CF34,CF35),IF(CJ34&gt;CJ35,CF34,CF35))</f>
        <v/>
      </c>
      <c r="CL24" s="46"/>
      <c r="CM24" s="104"/>
      <c r="CN24" s="60"/>
      <c r="CO24" s="104"/>
      <c r="CP24" s="60"/>
      <c r="CQ24" s="379"/>
      <c r="CR24" s="380"/>
      <c r="CS24" s="380"/>
      <c r="CT24" s="380"/>
      <c r="CU24" s="380"/>
      <c r="CV24" s="381"/>
      <c r="CW24" s="60"/>
    </row>
    <row r="25" spans="1:101" ht="18.75" customHeight="1" thickBot="1" x14ac:dyDescent="0.3">
      <c r="A25" s="60"/>
      <c r="B25" s="60"/>
      <c r="C25" s="65" t="str">
        <f>C23</f>
        <v>Spanien</v>
      </c>
      <c r="D25" s="66"/>
      <c r="E25" s="104"/>
      <c r="F25" s="93"/>
      <c r="G25" s="104"/>
      <c r="H25" s="65" t="str">
        <f>C24</f>
        <v>Chile</v>
      </c>
      <c r="I25" s="66"/>
      <c r="J25" s="60"/>
      <c r="K25" s="60" t="s">
        <v>70</v>
      </c>
      <c r="L25" s="60">
        <f t="shared" si="4"/>
        <v>0</v>
      </c>
      <c r="M25" s="60">
        <f>IF($E25="",0,IF($E25&gt;$G25,3,IF($E25=G25,1,0)))</f>
        <v>0</v>
      </c>
      <c r="N25" s="60"/>
      <c r="O25" s="60">
        <f>IF($G25="",0,IF($E25&gt;$G25,0,IF($E25=$G25,1,3)))</f>
        <v>0</v>
      </c>
      <c r="P25" s="60"/>
      <c r="Q25" s="60">
        <f>E25</f>
        <v>0</v>
      </c>
      <c r="R25" s="60"/>
      <c r="S25" s="60">
        <f>G25</f>
        <v>0</v>
      </c>
      <c r="T25" s="60"/>
      <c r="U25" s="60">
        <f>G25</f>
        <v>0</v>
      </c>
      <c r="V25" s="60"/>
      <c r="W25" s="60">
        <f>E25</f>
        <v>0</v>
      </c>
      <c r="X25" s="60"/>
      <c r="Y25" s="60"/>
      <c r="Z25" s="60">
        <f>O29</f>
        <v>0</v>
      </c>
      <c r="AA25" s="60">
        <f>S29</f>
        <v>0</v>
      </c>
      <c r="AB25" s="60">
        <f>W29</f>
        <v>0</v>
      </c>
      <c r="AC25" s="60">
        <f>AA25-AB25</f>
        <v>0</v>
      </c>
      <c r="AD25" s="60">
        <f>IF(Z25&gt;Z23,-1,0)</f>
        <v>0</v>
      </c>
      <c r="AE25" s="60">
        <f>IF(Z25&gt;Z24,-1,0)</f>
        <v>0</v>
      </c>
      <c r="AF25" s="60">
        <f>IF(Z25&gt;Z26,-1,0)</f>
        <v>0</v>
      </c>
      <c r="AG25" s="60">
        <f>10000-(AJ25*1000+AM25*100+AK25*10)</f>
        <v>10000</v>
      </c>
      <c r="AH25" s="90">
        <f>RANK(AG25,AG23:AG26,1)</f>
        <v>1</v>
      </c>
      <c r="AI25" s="60" t="str">
        <f>C24</f>
        <v>Chile</v>
      </c>
      <c r="AJ25" s="60">
        <f t="shared" si="5"/>
        <v>0</v>
      </c>
      <c r="AK25" s="60">
        <f t="shared" si="5"/>
        <v>0</v>
      </c>
      <c r="AL25" s="60">
        <f t="shared" si="5"/>
        <v>0</v>
      </c>
      <c r="AM25" s="60">
        <f>AK25-AL25</f>
        <v>0</v>
      </c>
      <c r="AN25" s="187">
        <f>IF(AG23=AG25,IF(E25&gt;G25,AG23-0.1,AG23),AG23)</f>
        <v>10000</v>
      </c>
      <c r="AO25" s="187">
        <f>IF(AG24=AG25,IF(E28&gt;G28,AG24-0.1,AG24),AG24)</f>
        <v>10000</v>
      </c>
      <c r="AP25" s="187"/>
      <c r="AQ25" s="187">
        <f>IF(AG26=AG25,IF(G24&gt;E24,AG26-0.1,AG26),AG26)</f>
        <v>10000</v>
      </c>
      <c r="AR25" s="187">
        <f>AP27</f>
        <v>30000</v>
      </c>
      <c r="AS25" s="90">
        <f>RANK(AR25,AR23:AR26,1)</f>
        <v>1</v>
      </c>
      <c r="AT25" s="60" t="str">
        <f t="shared" si="6"/>
        <v>Chile</v>
      </c>
      <c r="AU25" s="60">
        <f t="shared" si="6"/>
        <v>0</v>
      </c>
      <c r="AV25" s="60">
        <f t="shared" si="6"/>
        <v>0</v>
      </c>
      <c r="AW25" s="60">
        <f t="shared" si="6"/>
        <v>0</v>
      </c>
      <c r="AX25" s="60"/>
      <c r="AY25" s="60"/>
      <c r="AZ25" s="60"/>
      <c r="BA25" s="113">
        <v>3</v>
      </c>
      <c r="BB25" s="114" t="e">
        <f>VLOOKUP(3,AS23:AT26,2,FALSE)</f>
        <v>#N/A</v>
      </c>
      <c r="BC25" s="115"/>
      <c r="BD25" s="116" t="e">
        <f>VLOOKUP(3,AS23:AW26,3,FALSE)</f>
        <v>#N/A</v>
      </c>
      <c r="BE25" s="116" t="e">
        <f>VLOOKUP(3,AS23:AW26,4,FALSE)</f>
        <v>#N/A</v>
      </c>
      <c r="BF25" s="93" t="s">
        <v>12</v>
      </c>
      <c r="BG25" s="116" t="e">
        <f>VLOOKUP(3,AS23:AW26,5,FALSE)</f>
        <v>#N/A</v>
      </c>
      <c r="BH25" s="60"/>
      <c r="BI25" s="60"/>
      <c r="BJ25" s="85">
        <f>IF(E25&gt;G25,IF(Spielplan!E25&gt;Spielplan!G25,Punktemodus!$B$3,0),0)</f>
        <v>0</v>
      </c>
      <c r="BK25" s="85">
        <f>IF(E25=G25,IF(Spielplan!E25=Spielplan!G25,Punktemodus!$B$3,0),0)</f>
        <v>10</v>
      </c>
      <c r="BL25" s="85">
        <f>IF(E25&lt;G25,IF(Spielplan!E25&lt;Spielplan!G25,Punktemodus!$B$3,0),0)</f>
        <v>0</v>
      </c>
      <c r="BM25" s="85">
        <f>IF(E25=Spielplan!E25,IF(G25=Spielplan!G25,Punktemodus!$B$5,0),0)</f>
        <v>3</v>
      </c>
      <c r="BN25" s="85">
        <f>IF(E25=Spielplan!E25,Punktemodus!$B$7,0)</f>
        <v>1</v>
      </c>
      <c r="BO25" s="85">
        <f>IF(G25=Spielplan!G25,Punktemodus!$B$7,0)</f>
        <v>1</v>
      </c>
      <c r="BP25" s="137">
        <f>IF(Spielplan!E25="",0,SUM(BJ25:BO25))</f>
        <v>0</v>
      </c>
      <c r="BQ25" s="60"/>
      <c r="BR25" s="87"/>
      <c r="BS25" s="52" t="s">
        <v>124</v>
      </c>
      <c r="BT25" s="44" t="str">
        <f>IF(G94="","",BB90)</f>
        <v/>
      </c>
      <c r="BU25" s="46"/>
      <c r="BV25" s="104"/>
      <c r="BW25" s="60"/>
      <c r="BX25" s="104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88" t="s">
        <v>136</v>
      </c>
      <c r="CS25" s="60"/>
      <c r="CT25" s="60"/>
      <c r="CU25" s="60"/>
      <c r="CV25" s="60"/>
      <c r="CW25" s="60"/>
    </row>
    <row r="26" spans="1:101" ht="18.75" customHeight="1" thickBot="1" x14ac:dyDescent="0.3">
      <c r="A26" s="60"/>
      <c r="B26" s="60"/>
      <c r="C26" s="53" t="str">
        <f>H23</f>
        <v>Niederlande</v>
      </c>
      <c r="D26" s="64"/>
      <c r="E26" s="104"/>
      <c r="F26" s="93"/>
      <c r="G26" s="104"/>
      <c r="H26" s="53" t="str">
        <f>H24</f>
        <v>Australien</v>
      </c>
      <c r="I26" s="64"/>
      <c r="J26" s="60"/>
      <c r="K26" s="60" t="s">
        <v>71</v>
      </c>
      <c r="L26" s="60">
        <f t="shared" si="4"/>
        <v>0</v>
      </c>
      <c r="M26" s="60"/>
      <c r="N26" s="60">
        <f>IF($E26="",0,IF($E26&gt;$G26,3,IF($E26=$G26,1,0)))</f>
        <v>0</v>
      </c>
      <c r="O26" s="60"/>
      <c r="P26" s="60">
        <f>IF($G26="",0,IF($E26&gt;$G26,0,IF($E26=$G26,1,3)))</f>
        <v>0</v>
      </c>
      <c r="Q26" s="60"/>
      <c r="R26" s="60">
        <f>E26</f>
        <v>0</v>
      </c>
      <c r="S26" s="60"/>
      <c r="T26" s="60">
        <f>G26</f>
        <v>0</v>
      </c>
      <c r="U26" s="60"/>
      <c r="V26" s="60">
        <f>G26</f>
        <v>0</v>
      </c>
      <c r="W26" s="60"/>
      <c r="X26" s="60">
        <f>E26</f>
        <v>0</v>
      </c>
      <c r="Y26" s="60"/>
      <c r="Z26" s="60">
        <f>P29</f>
        <v>0</v>
      </c>
      <c r="AA26" s="60">
        <f>T29</f>
        <v>0</v>
      </c>
      <c r="AB26" s="60">
        <f>X29</f>
        <v>0</v>
      </c>
      <c r="AC26" s="60">
        <f>AA26-AB26</f>
        <v>0</v>
      </c>
      <c r="AD26" s="60">
        <f>IF(Z26&gt;Z23,-1,0)</f>
        <v>0</v>
      </c>
      <c r="AE26" s="60">
        <f>IF(Z26&gt;Z24,-1,0)</f>
        <v>0</v>
      </c>
      <c r="AF26" s="60">
        <f>IF(Z26&gt;Z25,-1,0)</f>
        <v>0</v>
      </c>
      <c r="AG26" s="60">
        <f>10000-(AJ26*1000+AM26*100+AK26*10)</f>
        <v>10000</v>
      </c>
      <c r="AH26" s="90">
        <f>RANK(AG26,AG23:AG26,1)</f>
        <v>1</v>
      </c>
      <c r="AI26" s="60" t="str">
        <f>H24</f>
        <v>Australien</v>
      </c>
      <c r="AJ26" s="60">
        <f t="shared" si="5"/>
        <v>0</v>
      </c>
      <c r="AK26" s="60">
        <f t="shared" si="5"/>
        <v>0</v>
      </c>
      <c r="AL26" s="60">
        <f t="shared" si="5"/>
        <v>0</v>
      </c>
      <c r="AM26" s="60">
        <f>AK26-AL26</f>
        <v>0</v>
      </c>
      <c r="AN26" s="187">
        <f>IF(AG23=AG26,IF(E27&gt;G27,AG23-0.1,AG23),AG23)</f>
        <v>10000</v>
      </c>
      <c r="AO26" s="187">
        <f>IF(AG24=AG26,IF(E26&gt;G26,AG24-0.1,AG24),AG24)</f>
        <v>10000</v>
      </c>
      <c r="AP26" s="187">
        <f>IF(AG25=AG26,IF(E24&gt;G24,AG25-0.1,AG25),AG25)</f>
        <v>10000</v>
      </c>
      <c r="AQ26" s="187"/>
      <c r="AR26" s="187">
        <f>AQ27</f>
        <v>30000</v>
      </c>
      <c r="AS26" s="90">
        <f>RANK(AR26,AR23:AR26,1)</f>
        <v>1</v>
      </c>
      <c r="AT26" s="60" t="str">
        <f t="shared" si="6"/>
        <v>Australien</v>
      </c>
      <c r="AU26" s="60">
        <f t="shared" si="6"/>
        <v>0</v>
      </c>
      <c r="AV26" s="60">
        <f t="shared" si="6"/>
        <v>0</v>
      </c>
      <c r="AW26" s="60">
        <f t="shared" si="6"/>
        <v>0</v>
      </c>
      <c r="AX26" s="60"/>
      <c r="AY26" s="60"/>
      <c r="AZ26" s="60"/>
      <c r="BA26" s="113">
        <v>4</v>
      </c>
      <c r="BB26" s="114" t="e">
        <f>VLOOKUP(4,AS23:AT26,2,FALSE)</f>
        <v>#N/A</v>
      </c>
      <c r="BC26" s="115"/>
      <c r="BD26" s="116" t="e">
        <f>VLOOKUP(4,AS23:AW26,3,FALSE)</f>
        <v>#N/A</v>
      </c>
      <c r="BE26" s="116" t="e">
        <f>VLOOKUP(4,AS23:AW26,4,FALSE)</f>
        <v>#N/A</v>
      </c>
      <c r="BF26" s="93" t="s">
        <v>12</v>
      </c>
      <c r="BG26" s="116" t="e">
        <f>VLOOKUP(4,AS23:AW26,5,FALSE)</f>
        <v>#N/A</v>
      </c>
      <c r="BH26" s="60"/>
      <c r="BI26" s="60"/>
      <c r="BJ26" s="85">
        <f>IF(E26&gt;G26,IF(Spielplan!E26&gt;Spielplan!G26,Punktemodus!$B$3,0),0)</f>
        <v>0</v>
      </c>
      <c r="BK26" s="85">
        <f>IF(E26=G26,IF(Spielplan!E26=Spielplan!G26,Punktemodus!$B$3,0),0)</f>
        <v>10</v>
      </c>
      <c r="BL26" s="85">
        <f>IF(E26&lt;G26,IF(Spielplan!E26&lt;Spielplan!G26,Punktemodus!$B$3,0),0)</f>
        <v>0</v>
      </c>
      <c r="BM26" s="85">
        <f>IF(E26=Spielplan!E26,IF(G26=Spielplan!G26,Punktemodus!$B$5,0),0)</f>
        <v>3</v>
      </c>
      <c r="BN26" s="85">
        <f>IF(E26=Spielplan!E26,Punktemodus!$B$7,0)</f>
        <v>1</v>
      </c>
      <c r="BO26" s="85">
        <f>IF(G26=Spielplan!G26,Punktemodus!$B$7,0)</f>
        <v>1</v>
      </c>
      <c r="BP26" s="137">
        <f>IF(Spielplan!E26="",0,SUM(BJ26:BO26))</f>
        <v>0</v>
      </c>
      <c r="BQ26" s="60"/>
      <c r="BR26" s="8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382" t="str">
        <f>IF(CQ23=CK23,CK24,CK23)</f>
        <v/>
      </c>
      <c r="CR26" s="383"/>
      <c r="CS26" s="383"/>
      <c r="CT26" s="383"/>
      <c r="CU26" s="383"/>
      <c r="CV26" s="384"/>
      <c r="CW26" s="60"/>
    </row>
    <row r="27" spans="1:101" ht="18.75" customHeight="1" thickBot="1" x14ac:dyDescent="0.3">
      <c r="A27" s="60"/>
      <c r="B27" s="60"/>
      <c r="C27" s="65" t="str">
        <f>C23</f>
        <v>Spanien</v>
      </c>
      <c r="D27" s="66"/>
      <c r="E27" s="104"/>
      <c r="F27" s="93"/>
      <c r="G27" s="104"/>
      <c r="H27" s="65" t="str">
        <f>H24</f>
        <v>Australien</v>
      </c>
      <c r="I27" s="66"/>
      <c r="J27" s="60"/>
      <c r="K27" s="60" t="s">
        <v>72</v>
      </c>
      <c r="L27" s="60">
        <f t="shared" si="4"/>
        <v>0</v>
      </c>
      <c r="M27" s="60">
        <f>IF($E27="",0,IF($E27&gt;$G27,3,IF($E27=G27,1,0)))</f>
        <v>0</v>
      </c>
      <c r="N27" s="60"/>
      <c r="O27" s="60"/>
      <c r="P27" s="60">
        <f>IF($G27="",0,IF($E27&gt;$G27,0,IF($E27=$G27,1,3)))</f>
        <v>0</v>
      </c>
      <c r="Q27" s="60">
        <f>E27</f>
        <v>0</v>
      </c>
      <c r="R27" s="60"/>
      <c r="S27" s="60"/>
      <c r="T27" s="60">
        <f>G27</f>
        <v>0</v>
      </c>
      <c r="U27" s="60">
        <f>G27</f>
        <v>0</v>
      </c>
      <c r="V27" s="60"/>
      <c r="W27" s="60"/>
      <c r="X27" s="60">
        <f>E27</f>
        <v>0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187">
        <f>SUM(AN23:AN26)</f>
        <v>30000</v>
      </c>
      <c r="AO27" s="187">
        <f>SUM(AO23:AO26)</f>
        <v>30000</v>
      </c>
      <c r="AP27" s="187">
        <f>SUM(AP23:AP26)</f>
        <v>30000</v>
      </c>
      <c r="AQ27" s="187">
        <f>SUM(AQ23:AQ26)</f>
        <v>30000</v>
      </c>
      <c r="AR27" s="187"/>
      <c r="AS27" s="60"/>
      <c r="AT27" s="60"/>
      <c r="AU27" s="60"/>
      <c r="AV27" s="60"/>
      <c r="AW27" s="60"/>
      <c r="AX27" s="60"/>
      <c r="AY27" s="60"/>
      <c r="AZ27" s="60"/>
      <c r="BA27" s="92"/>
      <c r="BB27" s="60"/>
      <c r="BC27" s="60"/>
      <c r="BD27" s="60"/>
      <c r="BE27" s="60"/>
      <c r="BF27" s="60"/>
      <c r="BG27" s="60"/>
      <c r="BH27" s="60"/>
      <c r="BI27" s="60"/>
      <c r="BJ27" s="85">
        <f>IF(E27&gt;G27,IF(Spielplan!E27&gt;Spielplan!G27,Punktemodus!$B$3,0),0)</f>
        <v>0</v>
      </c>
      <c r="BK27" s="85">
        <f>IF(E27=G27,IF(Spielplan!E27=Spielplan!G27,Punktemodus!$B$3,0),0)</f>
        <v>10</v>
      </c>
      <c r="BL27" s="85">
        <f>IF(E27&lt;G27,IF(Spielplan!E27&lt;Spielplan!G27,Punktemodus!$B$3,0),0)</f>
        <v>0</v>
      </c>
      <c r="BM27" s="85">
        <f>IF(E27=Spielplan!E27,IF(G27=Spielplan!G27,Punktemodus!$B$5,0),0)</f>
        <v>3</v>
      </c>
      <c r="BN27" s="85">
        <f>IF(E27=Spielplan!E27,Punktemodus!$B$7,0)</f>
        <v>1</v>
      </c>
      <c r="BO27" s="85">
        <f>IF(G27=Spielplan!G27,Punktemodus!$B$7,0)</f>
        <v>1</v>
      </c>
      <c r="BP27" s="137">
        <f>IF(Spielplan!E27="",0,SUM(BJ27:BO27))</f>
        <v>0</v>
      </c>
      <c r="BQ27" s="60"/>
      <c r="BR27" s="8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91" t="s">
        <v>131</v>
      </c>
      <c r="CM27" s="60"/>
      <c r="CN27" s="60"/>
      <c r="CO27" s="61" t="s">
        <v>26</v>
      </c>
      <c r="CP27" s="60"/>
      <c r="CQ27" s="385"/>
      <c r="CR27" s="386"/>
      <c r="CS27" s="386"/>
      <c r="CT27" s="386"/>
      <c r="CU27" s="386"/>
      <c r="CV27" s="387"/>
      <c r="CW27" s="60"/>
    </row>
    <row r="28" spans="1:101" ht="18.75" customHeight="1" thickBot="1" x14ac:dyDescent="0.3">
      <c r="A28" s="60"/>
      <c r="B28" s="60"/>
      <c r="C28" s="53" t="str">
        <f>H23</f>
        <v>Niederlande</v>
      </c>
      <c r="D28" s="64"/>
      <c r="E28" s="104"/>
      <c r="F28" s="106"/>
      <c r="G28" s="104"/>
      <c r="H28" s="53" t="str">
        <f>C24</f>
        <v>Chile</v>
      </c>
      <c r="I28" s="64"/>
      <c r="J28" s="60"/>
      <c r="K28" s="60" t="s">
        <v>72</v>
      </c>
      <c r="L28" s="60">
        <f t="shared" si="4"/>
        <v>0</v>
      </c>
      <c r="M28" s="60"/>
      <c r="N28" s="60">
        <f>IF($E28="",0,IF($E28&gt;$G28,3,IF($E28=$G28,1,0)))</f>
        <v>0</v>
      </c>
      <c r="O28" s="60">
        <f>IF($G28="",0,IF($E28&gt;$G28,0,IF($E28=$G28,1,3)))</f>
        <v>0</v>
      </c>
      <c r="P28" s="60"/>
      <c r="Q28" s="60"/>
      <c r="R28" s="60">
        <f>E28</f>
        <v>0</v>
      </c>
      <c r="S28" s="60">
        <f>G28</f>
        <v>0</v>
      </c>
      <c r="T28" s="60"/>
      <c r="U28" s="60"/>
      <c r="V28" s="60">
        <f>G28</f>
        <v>0</v>
      </c>
      <c r="W28" s="60">
        <f>E28</f>
        <v>0</v>
      </c>
      <c r="X28" s="60"/>
      <c r="Y28" s="60"/>
      <c r="Z28" s="60" t="s">
        <v>30</v>
      </c>
      <c r="AA28" s="60"/>
      <c r="AB28" s="60"/>
      <c r="AC28" s="60"/>
      <c r="AD28" s="60"/>
      <c r="AE28" s="60"/>
      <c r="AF28" s="60"/>
      <c r="AG28" s="60" t="b">
        <f>OR(AG23=AG24,AG23=AG25,AG23=AG26,AG24=AG25,AG24=AG26,AG25=AG26)</f>
        <v>1</v>
      </c>
      <c r="AH28" s="60"/>
      <c r="AI28" s="60"/>
      <c r="AJ28" s="60"/>
      <c r="AK28" s="60"/>
      <c r="AL28" s="60"/>
      <c r="AM28" s="60"/>
      <c r="AN28" s="60"/>
      <c r="AO28" s="60" t="s">
        <v>34</v>
      </c>
      <c r="AP28" s="60"/>
      <c r="AQ28" s="60"/>
      <c r="AR28" s="60" t="b">
        <f>OR(AR23=AR24,AR23=AR25,AR23=AR26,AR24=AR25,AR24=AR26,AR25=AR26)</f>
        <v>1</v>
      </c>
      <c r="AS28" s="60"/>
      <c r="AT28" s="60"/>
      <c r="AU28" s="60"/>
      <c r="AV28" s="60"/>
      <c r="AW28" s="60"/>
      <c r="AX28" s="60"/>
      <c r="AY28" s="60"/>
      <c r="AZ28" s="60"/>
      <c r="BA28" s="92"/>
      <c r="BB28" s="60"/>
      <c r="BC28" s="60"/>
      <c r="BD28" s="60"/>
      <c r="BE28" s="60"/>
      <c r="BF28" s="60"/>
      <c r="BG28" s="60"/>
      <c r="BH28" s="60"/>
      <c r="BI28" s="60"/>
      <c r="BJ28" s="85">
        <f>IF(E28&gt;G28,IF(Spielplan!E28&gt;Spielplan!G28,Punktemodus!$B$3,0),0)</f>
        <v>0</v>
      </c>
      <c r="BK28" s="85">
        <f>IF(E28=G28,IF(Spielplan!E28=Spielplan!G28,Punktemodus!$B$3,0),0)</f>
        <v>10</v>
      </c>
      <c r="BL28" s="85">
        <f>IF(E28&lt;G28,IF(Spielplan!E28&lt;Spielplan!G28,Punktemodus!$B$3,0),0)</f>
        <v>0</v>
      </c>
      <c r="BM28" s="85">
        <f>IF(E28=Spielplan!E28,IF(G28=Spielplan!G28,Punktemodus!$B$5,0),0)</f>
        <v>3</v>
      </c>
      <c r="BN28" s="85">
        <f>IF(E28=Spielplan!E28,Punktemodus!$B$7,0)</f>
        <v>1</v>
      </c>
      <c r="BO28" s="85">
        <f>IF(G28=Spielplan!G28,Punktemodus!$B$7,0)</f>
        <v>1</v>
      </c>
      <c r="BP28" s="137">
        <f>IF(Spielplan!E28="",0,SUM(BJ28:BO28))</f>
        <v>0</v>
      </c>
      <c r="BQ28" s="60"/>
      <c r="BR28" s="87"/>
      <c r="BS28" s="82" t="s">
        <v>20</v>
      </c>
      <c r="BT28" s="44" t="str">
        <f>IF(G28="","",BB23)</f>
        <v/>
      </c>
      <c r="BU28" s="46"/>
      <c r="BV28" s="104"/>
      <c r="BW28" s="60"/>
      <c r="BX28" s="104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88" t="s">
        <v>137</v>
      </c>
      <c r="CS28" s="60"/>
      <c r="CT28" s="60"/>
      <c r="CU28" s="60"/>
      <c r="CV28" s="60"/>
      <c r="CW28" s="60"/>
    </row>
    <row r="29" spans="1:101" ht="18.75" customHeight="1" thickBot="1" x14ac:dyDescent="0.25">
      <c r="A29" s="60"/>
      <c r="B29" s="60"/>
      <c r="C29" s="136" t="str">
        <f>IF(G28="","",IF(AR28=TRUE,"Achtung: Fehler in Tabelle!",""))</f>
        <v/>
      </c>
      <c r="D29" s="60"/>
      <c r="E29" s="85"/>
      <c r="F29" s="60"/>
      <c r="G29" s="85"/>
      <c r="H29" s="60"/>
      <c r="I29" s="60"/>
      <c r="J29" s="60"/>
      <c r="K29" s="60"/>
      <c r="L29" s="60"/>
      <c r="M29" s="60">
        <f t="shared" ref="M29:X29" si="7">SUM(M23:M28)</f>
        <v>0</v>
      </c>
      <c r="N29" s="60">
        <f t="shared" si="7"/>
        <v>0</v>
      </c>
      <c r="O29" s="60">
        <f t="shared" si="7"/>
        <v>0</v>
      </c>
      <c r="P29" s="60">
        <f t="shared" si="7"/>
        <v>0</v>
      </c>
      <c r="Q29" s="60">
        <f t="shared" si="7"/>
        <v>0</v>
      </c>
      <c r="R29" s="60">
        <f t="shared" si="7"/>
        <v>0</v>
      </c>
      <c r="S29" s="60">
        <f t="shared" si="7"/>
        <v>0</v>
      </c>
      <c r="T29" s="60">
        <f t="shared" si="7"/>
        <v>0</v>
      </c>
      <c r="U29" s="60">
        <f t="shared" si="7"/>
        <v>0</v>
      </c>
      <c r="V29" s="60">
        <f t="shared" si="7"/>
        <v>0</v>
      </c>
      <c r="W29" s="60">
        <f t="shared" si="7"/>
        <v>0</v>
      </c>
      <c r="X29" s="60">
        <f t="shared" si="7"/>
        <v>0</v>
      </c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160">
        <f>SUM(BP23:BP28)</f>
        <v>0</v>
      </c>
      <c r="BQ29" s="60"/>
      <c r="BR29" s="87"/>
      <c r="BS29" s="5" t="s">
        <v>125</v>
      </c>
      <c r="BT29" s="44" t="str">
        <f>IF(G17="","",BB13)</f>
        <v/>
      </c>
      <c r="BU29" s="46"/>
      <c r="BV29" s="104"/>
      <c r="BW29" s="60"/>
      <c r="BX29" s="104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47" t="s">
        <v>134</v>
      </c>
      <c r="CK29" s="44" t="str">
        <f>IF(CK23=CF19,CF18,CF19)</f>
        <v/>
      </c>
      <c r="CL29" s="46"/>
      <c r="CM29" s="104"/>
      <c r="CN29" s="60"/>
      <c r="CO29" s="104"/>
      <c r="CP29" s="60"/>
      <c r="CQ29" s="388" t="str">
        <f>IF(CO29="",IF(CM29&gt;CM30,CK29,CK30),IF(CO29&gt;CO30,CK29,CK30))</f>
        <v/>
      </c>
      <c r="CR29" s="389"/>
      <c r="CS29" s="389"/>
      <c r="CT29" s="389"/>
      <c r="CU29" s="389"/>
      <c r="CV29" s="390"/>
      <c r="CW29" s="60"/>
    </row>
    <row r="30" spans="1:101" ht="18.75" customHeight="1" thickBot="1" x14ac:dyDescent="0.25">
      <c r="A30" s="60"/>
      <c r="B30" s="60"/>
      <c r="C30" s="60"/>
      <c r="D30" s="60"/>
      <c r="E30" s="85"/>
      <c r="F30" s="60"/>
      <c r="G30" s="85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85"/>
      <c r="BJ30" s="60"/>
      <c r="BK30" s="60"/>
      <c r="BL30" s="60"/>
      <c r="BM30" s="60"/>
      <c r="BN30" s="60"/>
      <c r="BO30" s="60"/>
      <c r="BP30" s="138"/>
      <c r="BQ30" s="60"/>
      <c r="BR30" s="87"/>
      <c r="BS30" s="60"/>
      <c r="BT30" s="60"/>
      <c r="BU30" s="60"/>
      <c r="BV30" s="60"/>
      <c r="BW30" s="60"/>
      <c r="BX30" s="60"/>
      <c r="BY30" s="60"/>
      <c r="BZ30" s="47">
        <v>52</v>
      </c>
      <c r="CA30" s="44" t="str">
        <f>IF(BX28="",IF(BV28&gt;BV29,BT28,BT29),IF(BX28&gt;BX29,BT28,BT29))</f>
        <v/>
      </c>
      <c r="CB30" s="46"/>
      <c r="CC30" s="104"/>
      <c r="CD30" s="60"/>
      <c r="CE30" s="104"/>
      <c r="CF30" s="60"/>
      <c r="CG30" s="60"/>
      <c r="CH30" s="60"/>
      <c r="CI30" s="60"/>
      <c r="CJ30" s="47" t="s">
        <v>135</v>
      </c>
      <c r="CK30" s="44" t="str">
        <f>IF(CK24=CF34,CF35,CF34)</f>
        <v/>
      </c>
      <c r="CL30" s="46"/>
      <c r="CM30" s="104"/>
      <c r="CN30" s="60"/>
      <c r="CO30" s="104"/>
      <c r="CP30" s="60"/>
      <c r="CQ30" s="391"/>
      <c r="CR30" s="392"/>
      <c r="CS30" s="392"/>
      <c r="CT30" s="392"/>
      <c r="CU30" s="392"/>
      <c r="CV30" s="393"/>
      <c r="CW30" s="60"/>
    </row>
    <row r="31" spans="1:101" ht="18.75" customHeight="1" thickBot="1" x14ac:dyDescent="0.3">
      <c r="A31" s="60"/>
      <c r="B31" s="60"/>
      <c r="C31" s="60"/>
      <c r="D31" s="60"/>
      <c r="E31" s="85"/>
      <c r="F31" s="60"/>
      <c r="G31" s="85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85"/>
      <c r="BJ31" s="60"/>
      <c r="BK31" s="60"/>
      <c r="BL31" s="60"/>
      <c r="BM31" s="60"/>
      <c r="BN31" s="60"/>
      <c r="BO31" s="60"/>
      <c r="BP31" s="138"/>
      <c r="BQ31" s="60"/>
      <c r="BR31" s="87"/>
      <c r="BS31" s="60"/>
      <c r="BT31" s="60"/>
      <c r="BU31" s="60"/>
      <c r="BV31" s="60"/>
      <c r="BW31" s="60"/>
      <c r="BX31" s="60"/>
      <c r="BY31" s="60"/>
      <c r="BZ31" s="47">
        <v>51</v>
      </c>
      <c r="CA31" s="44" t="str">
        <f>IF(BX32="",IF(BV32&gt;BV33,BT32,BT33),IF(BX32&gt;BX33,BT32,BT33))</f>
        <v/>
      </c>
      <c r="CB31" s="46"/>
      <c r="CC31" s="104"/>
      <c r="CD31" s="60"/>
      <c r="CE31" s="104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88" t="s">
        <v>138</v>
      </c>
      <c r="CS31" s="60"/>
      <c r="CT31" s="60"/>
      <c r="CU31" s="60"/>
      <c r="CV31" s="60"/>
      <c r="CW31" s="60"/>
    </row>
    <row r="32" spans="1:101" ht="18.75" customHeight="1" thickBot="1" x14ac:dyDescent="0.3">
      <c r="A32" s="60"/>
      <c r="B32" s="60"/>
      <c r="C32" s="88" t="s">
        <v>73</v>
      </c>
      <c r="D32" s="60"/>
      <c r="E32" s="85"/>
      <c r="F32" s="60"/>
      <c r="G32" s="85"/>
      <c r="H32" s="60"/>
      <c r="I32" s="60"/>
      <c r="J32" s="60"/>
      <c r="K32" s="60"/>
      <c r="L32" s="60"/>
      <c r="M32" s="60" t="s">
        <v>4</v>
      </c>
      <c r="N32" s="60"/>
      <c r="O32" s="60"/>
      <c r="P32" s="60"/>
      <c r="Q32" s="60" t="s">
        <v>6</v>
      </c>
      <c r="R32" s="60"/>
      <c r="S32" s="60"/>
      <c r="T32" s="60"/>
      <c r="U32" s="60" t="s">
        <v>7</v>
      </c>
      <c r="V32" s="60"/>
      <c r="W32" s="60"/>
      <c r="X32" s="60"/>
      <c r="Y32" s="60"/>
      <c r="Z32" s="60" t="s">
        <v>4</v>
      </c>
      <c r="AA32" s="60" t="s">
        <v>5</v>
      </c>
      <c r="AB32" s="60"/>
      <c r="AC32" s="60"/>
      <c r="AD32" s="60" t="s">
        <v>9</v>
      </c>
      <c r="AE32" s="60"/>
      <c r="AF32" s="60"/>
      <c r="AG32" s="60"/>
      <c r="AH32" s="60" t="s">
        <v>32</v>
      </c>
      <c r="AI32" s="60"/>
      <c r="AJ32" s="60"/>
      <c r="AK32" s="60"/>
      <c r="AL32" s="60"/>
      <c r="AM32" s="60"/>
      <c r="AN32" s="60" t="s">
        <v>35</v>
      </c>
      <c r="AO32" s="60"/>
      <c r="AP32" s="60"/>
      <c r="AQ32" s="60"/>
      <c r="AR32" s="60"/>
      <c r="AS32" s="60" t="s">
        <v>33</v>
      </c>
      <c r="AT32" s="60"/>
      <c r="AU32" s="60"/>
      <c r="AV32" s="60"/>
      <c r="AW32" s="60"/>
      <c r="AX32" s="60"/>
      <c r="AY32" s="60"/>
      <c r="AZ32" s="60"/>
      <c r="BA32" s="60"/>
      <c r="BB32" s="89" t="s">
        <v>10</v>
      </c>
      <c r="BC32" s="60"/>
      <c r="BD32" s="90" t="s">
        <v>4</v>
      </c>
      <c r="BE32" s="60"/>
      <c r="BF32" s="61" t="s">
        <v>5</v>
      </c>
      <c r="BG32" s="60"/>
      <c r="BH32" s="60"/>
      <c r="BI32" s="85"/>
      <c r="BJ32" s="60"/>
      <c r="BK32" s="60"/>
      <c r="BL32" s="60"/>
      <c r="BM32" s="60"/>
      <c r="BN32" s="60"/>
      <c r="BO32" s="60"/>
      <c r="BP32" s="138"/>
      <c r="BQ32" s="85"/>
      <c r="BR32" s="87"/>
      <c r="BS32" s="55" t="s">
        <v>24</v>
      </c>
      <c r="BT32" s="44" t="str">
        <f>IF(G50="","",BB45)</f>
        <v/>
      </c>
      <c r="BU32" s="46"/>
      <c r="BV32" s="104"/>
      <c r="BW32" s="60"/>
      <c r="BX32" s="104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343" t="str">
        <f>IF(CQ29=CK29,CK30,CK29)</f>
        <v/>
      </c>
      <c r="CR32" s="344"/>
      <c r="CS32" s="344"/>
      <c r="CT32" s="344"/>
      <c r="CU32" s="344"/>
      <c r="CV32" s="345"/>
      <c r="CW32" s="60"/>
    </row>
    <row r="33" spans="1:101" ht="18.75" customHeight="1" thickBot="1" x14ac:dyDescent="0.25">
      <c r="A33" s="60"/>
      <c r="B33" s="60"/>
      <c r="C33" s="60"/>
      <c r="D33" s="60"/>
      <c r="E33" s="85"/>
      <c r="F33" s="60"/>
      <c r="G33" s="85"/>
      <c r="H33" s="60"/>
      <c r="I33" s="60"/>
      <c r="J33" s="60"/>
      <c r="K33" s="60"/>
      <c r="L33" s="60"/>
      <c r="M33" s="60" t="s">
        <v>0</v>
      </c>
      <c r="N33" s="60" t="s">
        <v>1</v>
      </c>
      <c r="O33" s="60" t="s">
        <v>2</v>
      </c>
      <c r="P33" s="60" t="s">
        <v>3</v>
      </c>
      <c r="Q33" s="60" t="s">
        <v>0</v>
      </c>
      <c r="R33" s="60" t="s">
        <v>1</v>
      </c>
      <c r="S33" s="60" t="s">
        <v>2</v>
      </c>
      <c r="T33" s="60" t="s">
        <v>3</v>
      </c>
      <c r="U33" s="60" t="s">
        <v>0</v>
      </c>
      <c r="V33" s="60" t="s">
        <v>1</v>
      </c>
      <c r="W33" s="60" t="s">
        <v>2</v>
      </c>
      <c r="X33" s="60" t="s">
        <v>3</v>
      </c>
      <c r="Y33" s="60"/>
      <c r="Z33" s="60" t="s">
        <v>8</v>
      </c>
      <c r="AA33" s="60"/>
      <c r="AB33" s="60"/>
      <c r="AC33" s="60"/>
      <c r="AD33" s="60"/>
      <c r="AE33" s="60"/>
      <c r="AF33" s="60"/>
      <c r="AG33" s="60"/>
      <c r="AH33" s="60" t="s">
        <v>31</v>
      </c>
      <c r="AI33" s="60"/>
      <c r="AJ33" s="60"/>
      <c r="AK33" s="60"/>
      <c r="AL33" s="60"/>
      <c r="AM33" s="60"/>
      <c r="AN33" s="60" t="str">
        <f>AI34</f>
        <v>Kolumbien</v>
      </c>
      <c r="AO33" s="60" t="str">
        <f>AI35</f>
        <v>Griechenland</v>
      </c>
      <c r="AP33" s="60" t="str">
        <f>AI36</f>
        <v>Elfenbeinküste</v>
      </c>
      <c r="AQ33" s="60" t="str">
        <f>AI37</f>
        <v>Japan</v>
      </c>
      <c r="AR33" s="60"/>
      <c r="AS33" s="60" t="s">
        <v>31</v>
      </c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85"/>
      <c r="BJ33" s="85"/>
      <c r="BK33" s="85"/>
      <c r="BL33" s="85"/>
      <c r="BM33" s="85"/>
      <c r="BN33" s="85"/>
      <c r="BO33" s="85"/>
      <c r="BP33" s="137"/>
      <c r="BQ33" s="85"/>
      <c r="BR33" s="87"/>
      <c r="BS33" s="25" t="s">
        <v>23</v>
      </c>
      <c r="BT33" s="44" t="str">
        <f>IF(G39="","",BB35)</f>
        <v/>
      </c>
      <c r="BU33" s="46"/>
      <c r="BV33" s="104"/>
      <c r="BW33" s="60"/>
      <c r="BX33" s="104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346"/>
      <c r="CR33" s="347"/>
      <c r="CS33" s="347"/>
      <c r="CT33" s="347"/>
      <c r="CU33" s="347"/>
      <c r="CV33" s="348"/>
      <c r="CW33" s="60"/>
    </row>
    <row r="34" spans="1:101" ht="18.75" customHeight="1" thickBot="1" x14ac:dyDescent="0.3">
      <c r="A34" s="60"/>
      <c r="B34" s="60"/>
      <c r="C34" s="20" t="str">
        <f>Spielplan!$C$34</f>
        <v>Kolumbien</v>
      </c>
      <c r="D34" s="39"/>
      <c r="E34" s="104"/>
      <c r="F34" s="93"/>
      <c r="G34" s="104"/>
      <c r="H34" s="20" t="str">
        <f>Spielplan!$H$34</f>
        <v>Griechenland</v>
      </c>
      <c r="I34" s="39"/>
      <c r="J34" s="60"/>
      <c r="K34" s="60" t="s">
        <v>78</v>
      </c>
      <c r="L34" s="60">
        <f t="shared" ref="L34:L39" si="8">IF(E34-G34&gt;0,1,IF(G34=E34,0,-1))</f>
        <v>0</v>
      </c>
      <c r="M34" s="60">
        <f>IF($E34="",0,IF($E34&gt;$G34,3,IF($E34=G34,1,0)))</f>
        <v>0</v>
      </c>
      <c r="N34" s="60">
        <f>IF($G34="",0,IF($E34&gt;$G34,0,IF($E34=G34,1,3)))</f>
        <v>0</v>
      </c>
      <c r="O34" s="60"/>
      <c r="P34" s="60"/>
      <c r="Q34" s="60">
        <f>E34</f>
        <v>0</v>
      </c>
      <c r="R34" s="60">
        <f>G34</f>
        <v>0</v>
      </c>
      <c r="S34" s="60"/>
      <c r="T34" s="60"/>
      <c r="U34" s="60">
        <f>G34</f>
        <v>0</v>
      </c>
      <c r="V34" s="60">
        <f>E34</f>
        <v>0</v>
      </c>
      <c r="W34" s="60"/>
      <c r="X34" s="60"/>
      <c r="Y34" s="60"/>
      <c r="Z34" s="60">
        <f>M40</f>
        <v>0</v>
      </c>
      <c r="AA34" s="60">
        <f>Q40</f>
        <v>0</v>
      </c>
      <c r="AB34" s="60">
        <f>U40</f>
        <v>0</v>
      </c>
      <c r="AC34" s="60">
        <f>AA34-AB34</f>
        <v>0</v>
      </c>
      <c r="AD34" s="60">
        <f>IF(Z34&gt;Z35,-1,0)</f>
        <v>0</v>
      </c>
      <c r="AE34" s="60">
        <f>IF(Z34&gt;Z36,-1,0)</f>
        <v>0</v>
      </c>
      <c r="AF34" s="60">
        <f>IF(Z34&gt;Z37,-1,0)</f>
        <v>0</v>
      </c>
      <c r="AG34" s="60">
        <f>10000-(AJ34*1000+AM34*100+AK34*10)</f>
        <v>10000</v>
      </c>
      <c r="AH34" s="90">
        <f>RANK(AG34,AG34:AG37,1)</f>
        <v>1</v>
      </c>
      <c r="AI34" s="60" t="str">
        <f>C34</f>
        <v>Kolumbien</v>
      </c>
      <c r="AJ34" s="60">
        <f t="shared" ref="AJ34:AL37" si="9">Z34</f>
        <v>0</v>
      </c>
      <c r="AK34" s="60">
        <f t="shared" si="9"/>
        <v>0</v>
      </c>
      <c r="AL34" s="60">
        <f t="shared" si="9"/>
        <v>0</v>
      </c>
      <c r="AM34" s="60">
        <f>AK34-AL34</f>
        <v>0</v>
      </c>
      <c r="AN34" s="187"/>
      <c r="AO34" s="187">
        <f>IF(AG35=AG34,IF(G34&gt;E34,AG35-0.1,AG35),AG35)</f>
        <v>10000</v>
      </c>
      <c r="AP34" s="187">
        <f>IF(AG36=AG34,IF(G36&gt;E36,AG36-0.1,AG36),AG36)</f>
        <v>10000</v>
      </c>
      <c r="AQ34" s="187">
        <f>IF(AG37=AG34,IF(G38&gt;E38,AG37-0.1,AG37),AG37)</f>
        <v>10000</v>
      </c>
      <c r="AR34" s="187">
        <f>AN38</f>
        <v>30000</v>
      </c>
      <c r="AS34" s="90">
        <f>RANK(AR34,AR34:AR37,1)</f>
        <v>1</v>
      </c>
      <c r="AT34" s="60" t="str">
        <f t="shared" ref="AT34:AW37" si="10">AI34</f>
        <v>Kolumbien</v>
      </c>
      <c r="AU34" s="60">
        <f t="shared" si="10"/>
        <v>0</v>
      </c>
      <c r="AV34" s="60">
        <f t="shared" si="10"/>
        <v>0</v>
      </c>
      <c r="AW34" s="60">
        <f t="shared" si="10"/>
        <v>0</v>
      </c>
      <c r="AX34" s="60"/>
      <c r="AY34" s="60"/>
      <c r="AZ34" s="60"/>
      <c r="BA34" s="19">
        <v>1</v>
      </c>
      <c r="BB34" s="20" t="str">
        <f>VLOOKUP(1,AS34:AT37,2,FALSE)</f>
        <v>Kolumbien</v>
      </c>
      <c r="BC34" s="18"/>
      <c r="BD34" s="21">
        <f>VLOOKUP(1,AS34:AW37,3,FALSE)</f>
        <v>0</v>
      </c>
      <c r="BE34" s="22">
        <f>VLOOKUP(1,AS34:AW37,4,FALSE)</f>
        <v>0</v>
      </c>
      <c r="BF34" s="93" t="s">
        <v>12</v>
      </c>
      <c r="BG34" s="22">
        <f>VLOOKUP(1,AS34:AW37,5,FALSE)</f>
        <v>0</v>
      </c>
      <c r="BH34" s="27" t="s">
        <v>22</v>
      </c>
      <c r="BI34" s="85"/>
      <c r="BJ34" s="85">
        <f>IF(E34&gt;G34,IF(Spielplan!E34&gt;Spielplan!G34,Punktemodus!$B$3,0),0)</f>
        <v>0</v>
      </c>
      <c r="BK34" s="85">
        <f>IF(E34=G34,IF(Spielplan!E34=Spielplan!G34,Punktemodus!$B$3,0),0)</f>
        <v>10</v>
      </c>
      <c r="BL34" s="85">
        <f>IF(E34&lt;G34,IF(Spielplan!E34&lt;Spielplan!G34,Punktemodus!$B$3,0),0)</f>
        <v>0</v>
      </c>
      <c r="BM34" s="85">
        <f>IF(E34=Spielplan!E34,IF(G34=Spielplan!G34,Punktemodus!$B$5,0),0)</f>
        <v>3</v>
      </c>
      <c r="BN34" s="85">
        <f>IF(E34=Spielplan!E34,Punktemodus!$B$7,0)</f>
        <v>1</v>
      </c>
      <c r="BO34" s="85">
        <f>IF(G34=Spielplan!G34,Punktemodus!$B$7,0)</f>
        <v>1</v>
      </c>
      <c r="BP34" s="137">
        <f>IF(Spielplan!E34="",0,SUM(BJ34:BO34))</f>
        <v>0</v>
      </c>
      <c r="BQ34" s="85"/>
      <c r="BR34" s="8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47">
        <v>59</v>
      </c>
      <c r="CF34" s="44" t="str">
        <f>IF(CE30="",IF(CC30&gt;CC31,CA30,CA31),IF(CE30&gt;CE31,CA30,CA31))</f>
        <v/>
      </c>
      <c r="CG34" s="46"/>
      <c r="CH34" s="104"/>
      <c r="CI34" s="60"/>
      <c r="CJ34" s="104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</row>
    <row r="35" spans="1:101" ht="18.75" customHeight="1" thickBot="1" x14ac:dyDescent="0.3">
      <c r="A35" s="60"/>
      <c r="B35" s="60"/>
      <c r="C35" s="14" t="str">
        <f>Spielplan!$C$35</f>
        <v>Elfenbeinküste</v>
      </c>
      <c r="D35" s="40"/>
      <c r="E35" s="104"/>
      <c r="F35" s="93"/>
      <c r="G35" s="104"/>
      <c r="H35" s="14" t="str">
        <f>Spielplan!$H$35</f>
        <v>Japan</v>
      </c>
      <c r="I35" s="40"/>
      <c r="J35" s="60"/>
      <c r="K35" s="60" t="s">
        <v>79</v>
      </c>
      <c r="L35" s="60">
        <f t="shared" si="8"/>
        <v>0</v>
      </c>
      <c r="M35" s="60"/>
      <c r="N35" s="60"/>
      <c r="O35" s="60">
        <f>IF($E35="",0,IF($E35&gt;$G35,3,IF($E35=$G35,1,0)))</f>
        <v>0</v>
      </c>
      <c r="P35" s="60">
        <f>IF($G35="",0,IF($E35&gt;$G35,0,IF($E35=$G35,1,3)))</f>
        <v>0</v>
      </c>
      <c r="Q35" s="60"/>
      <c r="R35" s="60"/>
      <c r="S35" s="60">
        <f>E35</f>
        <v>0</v>
      </c>
      <c r="T35" s="60">
        <f>G35</f>
        <v>0</v>
      </c>
      <c r="U35" s="60"/>
      <c r="V35" s="60"/>
      <c r="W35" s="60">
        <f>G35</f>
        <v>0</v>
      </c>
      <c r="X35" s="60">
        <f>E35</f>
        <v>0</v>
      </c>
      <c r="Y35" s="60"/>
      <c r="Z35" s="60">
        <f>N40</f>
        <v>0</v>
      </c>
      <c r="AA35" s="60">
        <f>R40</f>
        <v>0</v>
      </c>
      <c r="AB35" s="60">
        <f>V40</f>
        <v>0</v>
      </c>
      <c r="AC35" s="60">
        <f>AA35-AB35</f>
        <v>0</v>
      </c>
      <c r="AD35" s="60">
        <f>IF(Z35&gt;Z34,-1,0)</f>
        <v>0</v>
      </c>
      <c r="AE35" s="60">
        <f>IF(Z35&gt;Z36,-1,0)</f>
        <v>0</v>
      </c>
      <c r="AF35" s="60">
        <f>IF(Z35&gt;Z37,-1,0)</f>
        <v>0</v>
      </c>
      <c r="AG35" s="60">
        <f>10000-(AJ35*1000+AM35*100+AK35*10)</f>
        <v>10000</v>
      </c>
      <c r="AH35" s="90">
        <f>RANK(AG35,AG34:AG37,1)</f>
        <v>1</v>
      </c>
      <c r="AI35" s="60" t="str">
        <f>H34</f>
        <v>Griechenland</v>
      </c>
      <c r="AJ35" s="60">
        <f t="shared" si="9"/>
        <v>0</v>
      </c>
      <c r="AK35" s="60">
        <f t="shared" si="9"/>
        <v>0</v>
      </c>
      <c r="AL35" s="60">
        <f t="shared" si="9"/>
        <v>0</v>
      </c>
      <c r="AM35" s="60">
        <f>AK35-AL35</f>
        <v>0</v>
      </c>
      <c r="AN35" s="187">
        <f>IF(AG34=AG35,IF(E34&gt;G34,AG34-0.1,AG34),AG34)</f>
        <v>10000</v>
      </c>
      <c r="AO35" s="187"/>
      <c r="AP35" s="187">
        <f>IF(AG36=AG35,IF(G39&gt;E39,AG36-0.1,AG36),AG36)</f>
        <v>10000</v>
      </c>
      <c r="AQ35" s="187">
        <f>IF(AG37=AG35,IF(G37&gt;E37,AG37-0.1,AG37),AG37)</f>
        <v>10000</v>
      </c>
      <c r="AR35" s="187">
        <f>AO38</f>
        <v>30000</v>
      </c>
      <c r="AS35" s="90">
        <f>RANK(AR35,AR34:AR37,1)</f>
        <v>1</v>
      </c>
      <c r="AT35" s="60" t="str">
        <f t="shared" si="10"/>
        <v>Griechenland</v>
      </c>
      <c r="AU35" s="60">
        <f t="shared" si="10"/>
        <v>0</v>
      </c>
      <c r="AV35" s="60">
        <f t="shared" si="10"/>
        <v>0</v>
      </c>
      <c r="AW35" s="60">
        <f t="shared" si="10"/>
        <v>0</v>
      </c>
      <c r="AX35" s="60"/>
      <c r="AY35" s="60"/>
      <c r="AZ35" s="60"/>
      <c r="BA35" s="23">
        <v>2</v>
      </c>
      <c r="BB35" s="14" t="e">
        <f>VLOOKUP(2,AS34:AT37,2,FALSE)</f>
        <v>#N/A</v>
      </c>
      <c r="BC35" s="15"/>
      <c r="BD35" s="24" t="e">
        <f>VLOOKUP(2,AS34:AW37,3,FALSE)</f>
        <v>#N/A</v>
      </c>
      <c r="BE35" s="25" t="e">
        <f>VLOOKUP(2,AS34:AW37,4,FALSE)</f>
        <v>#N/A</v>
      </c>
      <c r="BF35" s="93" t="s">
        <v>12</v>
      </c>
      <c r="BG35" s="25" t="e">
        <f>VLOOKUP(2,AS34:AW37,5,FALSE)</f>
        <v>#N/A</v>
      </c>
      <c r="BH35" s="26" t="s">
        <v>23</v>
      </c>
      <c r="BI35" s="85"/>
      <c r="BJ35" s="85">
        <f>IF(E35&gt;G35,IF(Spielplan!E35&gt;Spielplan!G35,Punktemodus!$B$3,0),0)</f>
        <v>0</v>
      </c>
      <c r="BK35" s="85">
        <f>IF(E35=G35,IF(Spielplan!E35=Spielplan!G35,Punktemodus!$B$3,0),0)</f>
        <v>10</v>
      </c>
      <c r="BL35" s="85">
        <f>IF(E35&lt;G35,IF(Spielplan!E35&lt;Spielplan!G35,Punktemodus!$B$3,0),0)</f>
        <v>0</v>
      </c>
      <c r="BM35" s="85">
        <f>IF(E35=Spielplan!E35,IF(G35=Spielplan!G35,Punktemodus!$B$5,0),0)</f>
        <v>3</v>
      </c>
      <c r="BN35" s="85">
        <f>IF(E35=Spielplan!E35,Punktemodus!$B$7,0)</f>
        <v>1</v>
      </c>
      <c r="BO35" s="85">
        <f>IF(G35=Spielplan!G35,Punktemodus!$B$7,0)</f>
        <v>1</v>
      </c>
      <c r="BP35" s="137">
        <f>IF(Spielplan!E35="",0,SUM(BJ35:BO35))</f>
        <v>0</v>
      </c>
      <c r="BQ35" s="85"/>
      <c r="BR35" s="8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47">
        <v>60</v>
      </c>
      <c r="CF35" s="44" t="str">
        <f>IF(CE38="",IF(CC38&gt;CC39,CA38,CA39),IF(CE38&gt;CE39,CA38,CA39))</f>
        <v/>
      </c>
      <c r="CG35" s="46"/>
      <c r="CH35" s="104"/>
      <c r="CI35" s="60"/>
      <c r="CJ35" s="104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</row>
    <row r="36" spans="1:101" ht="18.75" customHeight="1" thickBot="1" x14ac:dyDescent="0.3">
      <c r="A36" s="60"/>
      <c r="B36" s="60"/>
      <c r="C36" s="20" t="str">
        <f>C34</f>
        <v>Kolumbien</v>
      </c>
      <c r="D36" s="39"/>
      <c r="E36" s="104"/>
      <c r="F36" s="93"/>
      <c r="G36" s="104"/>
      <c r="H36" s="20" t="str">
        <f>C35</f>
        <v>Elfenbeinküste</v>
      </c>
      <c r="I36" s="39"/>
      <c r="J36" s="60"/>
      <c r="K36" s="60" t="s">
        <v>81</v>
      </c>
      <c r="L36" s="60">
        <f t="shared" si="8"/>
        <v>0</v>
      </c>
      <c r="M36" s="60">
        <f>IF($E36="",0,IF($E36&gt;$G36,3,IF($E36=G36,1,0)))</f>
        <v>0</v>
      </c>
      <c r="N36" s="60"/>
      <c r="O36" s="60">
        <f>IF($G36="",0,IF($E36&gt;$G36,0,IF($E36=$G36,1,3)))</f>
        <v>0</v>
      </c>
      <c r="P36" s="60"/>
      <c r="Q36" s="60">
        <f>E36</f>
        <v>0</v>
      </c>
      <c r="R36" s="60"/>
      <c r="S36" s="60">
        <f>G36</f>
        <v>0</v>
      </c>
      <c r="T36" s="60"/>
      <c r="U36" s="60">
        <f>G36</f>
        <v>0</v>
      </c>
      <c r="V36" s="60"/>
      <c r="W36" s="60">
        <f>E36</f>
        <v>0</v>
      </c>
      <c r="X36" s="60"/>
      <c r="Y36" s="60"/>
      <c r="Z36" s="60">
        <f>O40</f>
        <v>0</v>
      </c>
      <c r="AA36" s="60">
        <f>S40</f>
        <v>0</v>
      </c>
      <c r="AB36" s="60">
        <f>W40</f>
        <v>0</v>
      </c>
      <c r="AC36" s="60">
        <f>AA36-AB36</f>
        <v>0</v>
      </c>
      <c r="AD36" s="60">
        <f>IF(Z36&gt;Z34,-1,0)</f>
        <v>0</v>
      </c>
      <c r="AE36" s="60">
        <f>IF(Z36&gt;Z35,-1,0)</f>
        <v>0</v>
      </c>
      <c r="AF36" s="60">
        <f>IF(Z36&gt;Z37,-1,0)</f>
        <v>0</v>
      </c>
      <c r="AG36" s="60">
        <f>10000-(AJ36*1000+AM36*100+AK36*10)</f>
        <v>10000</v>
      </c>
      <c r="AH36" s="90">
        <f>RANK(AG36,AG34:AG37,1)</f>
        <v>1</v>
      </c>
      <c r="AI36" s="60" t="str">
        <f>C35</f>
        <v>Elfenbeinküste</v>
      </c>
      <c r="AJ36" s="60">
        <f t="shared" si="9"/>
        <v>0</v>
      </c>
      <c r="AK36" s="60">
        <f t="shared" si="9"/>
        <v>0</v>
      </c>
      <c r="AL36" s="60">
        <f t="shared" si="9"/>
        <v>0</v>
      </c>
      <c r="AM36" s="60">
        <f>AK36-AL36</f>
        <v>0</v>
      </c>
      <c r="AN36" s="187">
        <f>IF(AG34=AG36,IF(E36&gt;G36,AG34-0.1,AG34),AG34)</f>
        <v>10000</v>
      </c>
      <c r="AO36" s="187">
        <f>IF(AG35=AG36,IF(E39&gt;G39,AG35-0.1,AG35),AG35)</f>
        <v>10000</v>
      </c>
      <c r="AP36" s="187"/>
      <c r="AQ36" s="187">
        <f>IF(AG37=AG36,IF(G35&gt;E35,AG37-0.1,AG37),AG37)</f>
        <v>10000</v>
      </c>
      <c r="AR36" s="187">
        <f>AP38</f>
        <v>30000</v>
      </c>
      <c r="AS36" s="90">
        <f>RANK(AR36,AR34:AR37,1)</f>
        <v>1</v>
      </c>
      <c r="AT36" s="60" t="str">
        <f t="shared" si="10"/>
        <v>Elfenbeinküste</v>
      </c>
      <c r="AU36" s="60">
        <f t="shared" si="10"/>
        <v>0</v>
      </c>
      <c r="AV36" s="60">
        <f t="shared" si="10"/>
        <v>0</v>
      </c>
      <c r="AW36" s="60">
        <f t="shared" si="10"/>
        <v>0</v>
      </c>
      <c r="AX36" s="60"/>
      <c r="AY36" s="60"/>
      <c r="AZ36" s="60"/>
      <c r="BA36" s="113">
        <v>3</v>
      </c>
      <c r="BB36" s="114" t="e">
        <f>VLOOKUP(3,AS34:AT37,2,FALSE)</f>
        <v>#N/A</v>
      </c>
      <c r="BC36" s="115"/>
      <c r="BD36" s="116" t="e">
        <f>VLOOKUP(3,AS34:AW37,3,FALSE)</f>
        <v>#N/A</v>
      </c>
      <c r="BE36" s="116" t="e">
        <f>VLOOKUP(3,AS34:AW37,4,FALSE)</f>
        <v>#N/A</v>
      </c>
      <c r="BF36" s="93" t="s">
        <v>12</v>
      </c>
      <c r="BG36" s="116" t="e">
        <f>VLOOKUP(3,AS34:AW37,5,FALSE)</f>
        <v>#N/A</v>
      </c>
      <c r="BH36" s="60"/>
      <c r="BI36" s="85"/>
      <c r="BJ36" s="85">
        <f>IF(E36&gt;G36,IF(Spielplan!E36&gt;Spielplan!G36,Punktemodus!$B$3,0),0)</f>
        <v>0</v>
      </c>
      <c r="BK36" s="85">
        <f>IF(E36=G36,IF(Spielplan!E36=Spielplan!G36,Punktemodus!$B$3,0),0)</f>
        <v>10</v>
      </c>
      <c r="BL36" s="85">
        <f>IF(E36&lt;G36,IF(Spielplan!E36&lt;Spielplan!G36,Punktemodus!$B$3,0),0)</f>
        <v>0</v>
      </c>
      <c r="BM36" s="85">
        <f>IF(E36=Spielplan!E36,IF(G36=Spielplan!G36,Punktemodus!$B$5,0),0)</f>
        <v>3</v>
      </c>
      <c r="BN36" s="85">
        <f>IF(E36=Spielplan!E36,Punktemodus!$B$7,0)</f>
        <v>1</v>
      </c>
      <c r="BO36" s="85">
        <f>IF(G36=Spielplan!G36,Punktemodus!$B$7,0)</f>
        <v>1</v>
      </c>
      <c r="BP36" s="137">
        <f>IF(Spielplan!E36="",0,SUM(BJ36:BO36))</f>
        <v>0</v>
      </c>
      <c r="BQ36" s="85"/>
      <c r="BR36" s="87"/>
      <c r="BS36" s="82" t="s">
        <v>126</v>
      </c>
      <c r="BT36" s="44" t="str">
        <f>IF(G72="","",BB67)</f>
        <v/>
      </c>
      <c r="BU36" s="46"/>
      <c r="BV36" s="104"/>
      <c r="BW36" s="60"/>
      <c r="BX36" s="104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</row>
    <row r="37" spans="1:101" ht="18.75" customHeight="1" thickBot="1" x14ac:dyDescent="0.3">
      <c r="A37" s="60"/>
      <c r="B37" s="60"/>
      <c r="C37" s="14" t="str">
        <f>H34</f>
        <v>Griechenland</v>
      </c>
      <c r="D37" s="40"/>
      <c r="E37" s="104"/>
      <c r="F37" s="93"/>
      <c r="G37" s="104"/>
      <c r="H37" s="14" t="str">
        <f>H35</f>
        <v>Japan</v>
      </c>
      <c r="I37" s="40"/>
      <c r="J37" s="60"/>
      <c r="K37" s="60" t="s">
        <v>80</v>
      </c>
      <c r="L37" s="60">
        <f t="shared" si="8"/>
        <v>0</v>
      </c>
      <c r="M37" s="60"/>
      <c r="N37" s="60">
        <f>IF($E37="",0,IF($E37&gt;$G37,3,IF($E37=$G37,1,0)))</f>
        <v>0</v>
      </c>
      <c r="O37" s="60"/>
      <c r="P37" s="60">
        <f>IF($G37="",0,IF($E37&gt;$G37,0,IF($E37=$G37,1,3)))</f>
        <v>0</v>
      </c>
      <c r="Q37" s="60"/>
      <c r="R37" s="60">
        <f>E37</f>
        <v>0</v>
      </c>
      <c r="S37" s="60"/>
      <c r="T37" s="60">
        <f>G37</f>
        <v>0</v>
      </c>
      <c r="U37" s="60"/>
      <c r="V37" s="60">
        <f>G37</f>
        <v>0</v>
      </c>
      <c r="W37" s="60"/>
      <c r="X37" s="60">
        <f>E37</f>
        <v>0</v>
      </c>
      <c r="Y37" s="60"/>
      <c r="Z37" s="60">
        <f>P40</f>
        <v>0</v>
      </c>
      <c r="AA37" s="60">
        <f>T40</f>
        <v>0</v>
      </c>
      <c r="AB37" s="60">
        <f>X40</f>
        <v>0</v>
      </c>
      <c r="AC37" s="60">
        <f>AA37-AB37</f>
        <v>0</v>
      </c>
      <c r="AD37" s="60">
        <f>IF(Z37&gt;Z34,-1,0)</f>
        <v>0</v>
      </c>
      <c r="AE37" s="60">
        <f>IF(Z37&gt;Z35,-1,0)</f>
        <v>0</v>
      </c>
      <c r="AF37" s="60">
        <f>IF(Z37&gt;Z36,-1,0)</f>
        <v>0</v>
      </c>
      <c r="AG37" s="60">
        <f>10000-(AJ37*1000+AM37*100+AK37*10)</f>
        <v>10000</v>
      </c>
      <c r="AH37" s="90">
        <f>RANK(AG37,AG34:AG37,1)</f>
        <v>1</v>
      </c>
      <c r="AI37" s="60" t="str">
        <f>H35</f>
        <v>Japan</v>
      </c>
      <c r="AJ37" s="60">
        <f t="shared" si="9"/>
        <v>0</v>
      </c>
      <c r="AK37" s="60">
        <f t="shared" si="9"/>
        <v>0</v>
      </c>
      <c r="AL37" s="60">
        <f t="shared" si="9"/>
        <v>0</v>
      </c>
      <c r="AM37" s="60">
        <f>AK37-AL37</f>
        <v>0</v>
      </c>
      <c r="AN37" s="187">
        <f>IF(AG34=AG37,IF(E38&gt;G38,AG34-0.1,AG34),AG34)</f>
        <v>10000</v>
      </c>
      <c r="AO37" s="187">
        <f>IF(AG35=AG37,IF(E37&gt;G37,AG35-0.1,AG35),AG35)</f>
        <v>10000</v>
      </c>
      <c r="AP37" s="187">
        <f>IF(AG36=AG37,IF(E35&gt;G35,AG36-0.1,AG36),AG36)</f>
        <v>10000</v>
      </c>
      <c r="AQ37" s="187"/>
      <c r="AR37" s="187">
        <f>AQ38</f>
        <v>30000</v>
      </c>
      <c r="AS37" s="90">
        <f>RANK(AR37,AR34:AR37,1)</f>
        <v>1</v>
      </c>
      <c r="AT37" s="60" t="str">
        <f t="shared" si="10"/>
        <v>Japan</v>
      </c>
      <c r="AU37" s="60">
        <f t="shared" si="10"/>
        <v>0</v>
      </c>
      <c r="AV37" s="60">
        <f t="shared" si="10"/>
        <v>0</v>
      </c>
      <c r="AW37" s="60">
        <f t="shared" si="10"/>
        <v>0</v>
      </c>
      <c r="AX37" s="60"/>
      <c r="AY37" s="60"/>
      <c r="AZ37" s="60"/>
      <c r="BA37" s="113">
        <v>4</v>
      </c>
      <c r="BB37" s="114" t="e">
        <f>VLOOKUP(4,AS34:AT37,2,FALSE)</f>
        <v>#N/A</v>
      </c>
      <c r="BC37" s="115"/>
      <c r="BD37" s="116" t="e">
        <f>VLOOKUP(4,AS34:AW37,3,FALSE)</f>
        <v>#N/A</v>
      </c>
      <c r="BE37" s="116" t="e">
        <f>VLOOKUP(4,AS34:AW37,4,FALSE)</f>
        <v>#N/A</v>
      </c>
      <c r="BF37" s="93" t="s">
        <v>12</v>
      </c>
      <c r="BG37" s="116" t="e">
        <f>VLOOKUP(4,AS34:AW37,5,FALSE)</f>
        <v>#N/A</v>
      </c>
      <c r="BH37" s="60"/>
      <c r="BI37" s="85"/>
      <c r="BJ37" s="85">
        <f>IF(E37&gt;G37,IF(Spielplan!E37&gt;Spielplan!G37,Punktemodus!$B$3,0),0)</f>
        <v>0</v>
      </c>
      <c r="BK37" s="85">
        <f>IF(E37=G37,IF(Spielplan!E37=Spielplan!G37,Punktemodus!$B$3,0),0)</f>
        <v>10</v>
      </c>
      <c r="BL37" s="85">
        <f>IF(E37&lt;G37,IF(Spielplan!E37&lt;Spielplan!G37,Punktemodus!$B$3,0),0)</f>
        <v>0</v>
      </c>
      <c r="BM37" s="85">
        <f>IF(E37=Spielplan!E37,IF(G37=Spielplan!G37,Punktemodus!$B$5,0),0)</f>
        <v>3</v>
      </c>
      <c r="BN37" s="85">
        <f>IF(E37=Spielplan!E37,Punktemodus!$B$7,0)</f>
        <v>1</v>
      </c>
      <c r="BO37" s="85">
        <f>IF(G37=Spielplan!G37,Punktemodus!$B$7,0)</f>
        <v>1</v>
      </c>
      <c r="BP37" s="137">
        <f>IF(Spielplan!E37="",0,SUM(BJ37:BO37))</f>
        <v>0</v>
      </c>
      <c r="BQ37" s="85"/>
      <c r="BR37" s="87"/>
      <c r="BS37" s="5" t="s">
        <v>127</v>
      </c>
      <c r="BT37" s="44" t="str">
        <f>IF(G61="","",BB57)</f>
        <v/>
      </c>
      <c r="BU37" s="46"/>
      <c r="BV37" s="104"/>
      <c r="BW37" s="60"/>
      <c r="BX37" s="104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</row>
    <row r="38" spans="1:101" ht="18.75" customHeight="1" thickBot="1" x14ac:dyDescent="0.3">
      <c r="A38" s="60"/>
      <c r="B38" s="60"/>
      <c r="C38" s="20" t="str">
        <f>C34</f>
        <v>Kolumbien</v>
      </c>
      <c r="D38" s="39"/>
      <c r="E38" s="104"/>
      <c r="F38" s="93"/>
      <c r="G38" s="104"/>
      <c r="H38" s="20" t="str">
        <f>H35</f>
        <v>Japan</v>
      </c>
      <c r="I38" s="39"/>
      <c r="J38" s="60"/>
      <c r="K38" s="60" t="s">
        <v>82</v>
      </c>
      <c r="L38" s="60">
        <f t="shared" si="8"/>
        <v>0</v>
      </c>
      <c r="M38" s="60">
        <f>IF($E38="",0,IF($E38&gt;$G38,3,IF($E38=G38,1,0)))</f>
        <v>0</v>
      </c>
      <c r="N38" s="60"/>
      <c r="O38" s="60"/>
      <c r="P38" s="60">
        <f>IF($G38="",0,IF($E38&gt;$G38,0,IF($E38=$G38,1,3)))</f>
        <v>0</v>
      </c>
      <c r="Q38" s="60">
        <f>E38</f>
        <v>0</v>
      </c>
      <c r="R38" s="60"/>
      <c r="S38" s="60"/>
      <c r="T38" s="60">
        <f>G38</f>
        <v>0</v>
      </c>
      <c r="U38" s="60">
        <f>G38</f>
        <v>0</v>
      </c>
      <c r="V38" s="60"/>
      <c r="W38" s="60"/>
      <c r="X38" s="60">
        <f>E38</f>
        <v>0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187">
        <f>SUM(AN34:AN37)</f>
        <v>30000</v>
      </c>
      <c r="AO38" s="187">
        <f>SUM(AO34:AO37)</f>
        <v>30000</v>
      </c>
      <c r="AP38" s="187">
        <f>SUM(AP34:AP37)</f>
        <v>30000</v>
      </c>
      <c r="AQ38" s="187">
        <f>SUM(AQ34:AQ37)</f>
        <v>30000</v>
      </c>
      <c r="AR38" s="187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85">
        <f>IF(E38&gt;G38,IF(Spielplan!E38&gt;Spielplan!G38,Punktemodus!$B$3,0),0)</f>
        <v>0</v>
      </c>
      <c r="BK38" s="85">
        <f>IF(E38=G38,IF(Spielplan!E38=Spielplan!G38,Punktemodus!$B$3,0),0)</f>
        <v>10</v>
      </c>
      <c r="BL38" s="85">
        <f>IF(E38&lt;G38,IF(Spielplan!E38&lt;Spielplan!G38,Punktemodus!$B$3,0),0)</f>
        <v>0</v>
      </c>
      <c r="BM38" s="85">
        <f>IF(E38=Spielplan!E38,IF(G38=Spielplan!G38,Punktemodus!$B$5,0),0)</f>
        <v>3</v>
      </c>
      <c r="BN38" s="85">
        <f>IF(E38=Spielplan!E38,Punktemodus!$B$7,0)</f>
        <v>1</v>
      </c>
      <c r="BO38" s="85">
        <f>IF(G38=Spielplan!G38,Punktemodus!$B$7,0)</f>
        <v>1</v>
      </c>
      <c r="BP38" s="137">
        <f>IF(Spielplan!E38="",0,SUM(BJ38:BO38))</f>
        <v>0</v>
      </c>
      <c r="BQ38" s="60"/>
      <c r="BR38" s="87"/>
      <c r="BS38" s="60"/>
      <c r="BT38" s="60"/>
      <c r="BU38" s="60"/>
      <c r="BV38" s="60"/>
      <c r="BW38" s="60"/>
      <c r="BX38" s="60"/>
      <c r="BY38" s="60"/>
      <c r="BZ38" s="47">
        <v>55</v>
      </c>
      <c r="CA38" s="44" t="str">
        <f>IF(BX36="",IF(BV36&gt;BV37,BT36,BT37),IF(BX36&gt;BX37,BT36,BT37))</f>
        <v/>
      </c>
      <c r="CB38" s="46"/>
      <c r="CC38" s="104"/>
      <c r="CD38" s="60"/>
      <c r="CE38" s="104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</row>
    <row r="39" spans="1:101" ht="18.75" customHeight="1" thickBot="1" x14ac:dyDescent="0.3">
      <c r="A39" s="60"/>
      <c r="B39" s="60"/>
      <c r="C39" s="14" t="str">
        <f>H34</f>
        <v>Griechenland</v>
      </c>
      <c r="D39" s="40"/>
      <c r="E39" s="104"/>
      <c r="F39" s="93"/>
      <c r="G39" s="104"/>
      <c r="H39" s="14" t="str">
        <f>C35</f>
        <v>Elfenbeinküste</v>
      </c>
      <c r="I39" s="40"/>
      <c r="J39" s="60"/>
      <c r="K39" s="60" t="s">
        <v>82</v>
      </c>
      <c r="L39" s="60">
        <f t="shared" si="8"/>
        <v>0</v>
      </c>
      <c r="M39" s="60"/>
      <c r="N39" s="60">
        <f>IF($E39="",0,IF($E39&gt;$G39,3,IF($E39=$G39,1,0)))</f>
        <v>0</v>
      </c>
      <c r="O39" s="60">
        <f>IF($G39="",0,IF($E39&gt;$G39,0,IF($E39=$G39,1,3)))</f>
        <v>0</v>
      </c>
      <c r="P39" s="60"/>
      <c r="Q39" s="60"/>
      <c r="R39" s="60">
        <f>E39</f>
        <v>0</v>
      </c>
      <c r="S39" s="60">
        <f>G39</f>
        <v>0</v>
      </c>
      <c r="T39" s="60"/>
      <c r="U39" s="60"/>
      <c r="V39" s="60">
        <f>G39</f>
        <v>0</v>
      </c>
      <c r="W39" s="60">
        <f>E39</f>
        <v>0</v>
      </c>
      <c r="X39" s="60"/>
      <c r="Y39" s="60"/>
      <c r="Z39" s="60" t="s">
        <v>30</v>
      </c>
      <c r="AA39" s="60"/>
      <c r="AB39" s="60"/>
      <c r="AC39" s="60"/>
      <c r="AD39" s="60"/>
      <c r="AE39" s="60"/>
      <c r="AF39" s="60"/>
      <c r="AG39" s="60" t="b">
        <f>OR(AG34=AG35,AG34=AG36,AG34=AG37,AG35=AG36,AG35=AG37,AG36=AG37)</f>
        <v>1</v>
      </c>
      <c r="AH39" s="60"/>
      <c r="AI39" s="60"/>
      <c r="AJ39" s="60"/>
      <c r="AK39" s="60"/>
      <c r="AL39" s="60"/>
      <c r="AM39" s="60"/>
      <c r="AN39" s="60"/>
      <c r="AO39" s="60" t="s">
        <v>34</v>
      </c>
      <c r="AP39" s="60"/>
      <c r="AQ39" s="60"/>
      <c r="AR39" s="60" t="b">
        <f>OR(AR34=AR35,AR34=AR36,AR34=AR37,AR35=AR36,AR35=AR37,AR36=AR37)</f>
        <v>1</v>
      </c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85">
        <f>IF(E39&gt;G39,IF(Spielplan!E39&gt;Spielplan!G39,Punktemodus!$B$3,0),0)</f>
        <v>0</v>
      </c>
      <c r="BK39" s="85">
        <f>IF(E39=G39,IF(Spielplan!E39=Spielplan!G39,Punktemodus!$B$3,0),0)</f>
        <v>10</v>
      </c>
      <c r="BL39" s="85">
        <f>IF(E39&lt;G39,IF(Spielplan!E39&lt;Spielplan!G39,Punktemodus!$B$3,0),0)</f>
        <v>0</v>
      </c>
      <c r="BM39" s="85">
        <f>IF(E39=Spielplan!E39,IF(G39=Spielplan!G39,Punktemodus!$B$5,0),0)</f>
        <v>3</v>
      </c>
      <c r="BN39" s="85">
        <f>IF(E39=Spielplan!E39,Punktemodus!$B$7,0)</f>
        <v>1</v>
      </c>
      <c r="BO39" s="85">
        <f>IF(G39=Spielplan!G39,Punktemodus!$B$7,0)</f>
        <v>1</v>
      </c>
      <c r="BP39" s="137">
        <f>IF(Spielplan!E39="",0,SUM(BJ39:BO39))</f>
        <v>0</v>
      </c>
      <c r="BQ39" s="60"/>
      <c r="BR39" s="87"/>
      <c r="BS39" s="60"/>
      <c r="BT39" s="60"/>
      <c r="BU39" s="60"/>
      <c r="BV39" s="60"/>
      <c r="BW39" s="60"/>
      <c r="BX39" s="60"/>
      <c r="BY39" s="60"/>
      <c r="BZ39" s="47">
        <v>56</v>
      </c>
      <c r="CA39" s="44" t="str">
        <f>IF(BX40="",IF(BV40&gt;BV41,BT40,BT41),IF(BX40&gt;BX41,BT40,BT41))</f>
        <v/>
      </c>
      <c r="CB39" s="46"/>
      <c r="CC39" s="104"/>
      <c r="CD39" s="60"/>
      <c r="CE39" s="104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</row>
    <row r="40" spans="1:101" ht="18.75" customHeight="1" thickBot="1" x14ac:dyDescent="0.25">
      <c r="A40" s="60"/>
      <c r="B40" s="60"/>
      <c r="C40" s="136" t="str">
        <f>IF(G39="","",IF(AR39=TRUE,"Achtung: Fehler in Tabelle!",""))</f>
        <v/>
      </c>
      <c r="D40" s="60"/>
      <c r="E40" s="85"/>
      <c r="F40" s="60"/>
      <c r="G40" s="85"/>
      <c r="H40" s="60"/>
      <c r="I40" s="60"/>
      <c r="J40" s="60"/>
      <c r="K40" s="60"/>
      <c r="L40" s="60"/>
      <c r="M40" s="60">
        <f t="shared" ref="M40:X40" si="11">SUM(M34:M39)</f>
        <v>0</v>
      </c>
      <c r="N40" s="60">
        <f t="shared" si="11"/>
        <v>0</v>
      </c>
      <c r="O40" s="60">
        <f t="shared" si="11"/>
        <v>0</v>
      </c>
      <c r="P40" s="60">
        <f t="shared" si="11"/>
        <v>0</v>
      </c>
      <c r="Q40" s="60">
        <f t="shared" si="11"/>
        <v>0</v>
      </c>
      <c r="R40" s="60">
        <f t="shared" si="11"/>
        <v>0</v>
      </c>
      <c r="S40" s="60">
        <f t="shared" si="11"/>
        <v>0</v>
      </c>
      <c r="T40" s="60">
        <f t="shared" si="11"/>
        <v>0</v>
      </c>
      <c r="U40" s="60">
        <f t="shared" si="11"/>
        <v>0</v>
      </c>
      <c r="V40" s="60">
        <f t="shared" si="11"/>
        <v>0</v>
      </c>
      <c r="W40" s="60">
        <f t="shared" si="11"/>
        <v>0</v>
      </c>
      <c r="X40" s="60">
        <f t="shared" si="11"/>
        <v>0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160">
        <f>SUM(BP34:BP39)</f>
        <v>0</v>
      </c>
      <c r="BQ40" s="60"/>
      <c r="BR40" s="87"/>
      <c r="BS40" s="55" t="s">
        <v>128</v>
      </c>
      <c r="BT40" s="44" t="str">
        <f>IF(G94="","",BB89)</f>
        <v/>
      </c>
      <c r="BU40" s="46"/>
      <c r="BV40" s="104"/>
      <c r="BW40" s="60"/>
      <c r="BX40" s="104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</row>
    <row r="41" spans="1:101" ht="18.75" customHeight="1" thickBot="1" x14ac:dyDescent="0.25">
      <c r="A41" s="60"/>
      <c r="B41" s="60"/>
      <c r="C41" s="60"/>
      <c r="D41" s="60"/>
      <c r="E41" s="85"/>
      <c r="F41" s="60"/>
      <c r="G41" s="85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138"/>
      <c r="BQ41" s="60"/>
      <c r="BR41" s="87"/>
      <c r="BS41" s="25" t="s">
        <v>129</v>
      </c>
      <c r="BT41" s="44" t="str">
        <f>IF(G83="","",BB79)</f>
        <v/>
      </c>
      <c r="BU41" s="46"/>
      <c r="BV41" s="104"/>
      <c r="BW41" s="60"/>
      <c r="BX41" s="104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</row>
    <row r="42" spans="1:101" ht="18.75" customHeight="1" thickBot="1" x14ac:dyDescent="0.3">
      <c r="A42" s="60"/>
      <c r="B42" s="60"/>
      <c r="C42" s="89"/>
      <c r="D42" s="60"/>
      <c r="E42" s="85"/>
      <c r="F42" s="60"/>
      <c r="G42" s="85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89"/>
      <c r="BC42" s="60"/>
      <c r="BD42" s="90"/>
      <c r="BE42" s="60"/>
      <c r="BF42" s="61"/>
      <c r="BG42" s="60"/>
      <c r="BH42" s="60"/>
      <c r="BI42" s="60"/>
      <c r="BJ42" s="60"/>
      <c r="BK42" s="60"/>
      <c r="BL42" s="60"/>
      <c r="BM42" s="60"/>
      <c r="BN42" s="60"/>
      <c r="BO42" s="60"/>
      <c r="BP42" s="138"/>
      <c r="BQ42" s="60"/>
      <c r="BR42" s="87"/>
      <c r="BS42" s="94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</row>
    <row r="43" spans="1:101" ht="18.75" customHeight="1" thickBot="1" x14ac:dyDescent="0.3">
      <c r="A43" s="60"/>
      <c r="B43" s="60"/>
      <c r="C43" s="88" t="s">
        <v>74</v>
      </c>
      <c r="D43" s="60"/>
      <c r="E43" s="85"/>
      <c r="F43" s="60"/>
      <c r="G43" s="85"/>
      <c r="H43" s="60"/>
      <c r="I43" s="60"/>
      <c r="J43" s="60"/>
      <c r="K43" s="60"/>
      <c r="L43" s="60"/>
      <c r="M43" s="60" t="s">
        <v>4</v>
      </c>
      <c r="N43" s="60"/>
      <c r="O43" s="60"/>
      <c r="P43" s="60"/>
      <c r="Q43" s="60" t="s">
        <v>6</v>
      </c>
      <c r="R43" s="60"/>
      <c r="S43" s="60"/>
      <c r="T43" s="60"/>
      <c r="U43" s="60" t="s">
        <v>7</v>
      </c>
      <c r="V43" s="60"/>
      <c r="W43" s="60"/>
      <c r="X43" s="60"/>
      <c r="Y43" s="60"/>
      <c r="Z43" s="60" t="s">
        <v>4</v>
      </c>
      <c r="AA43" s="60" t="s">
        <v>5</v>
      </c>
      <c r="AB43" s="60"/>
      <c r="AC43" s="60"/>
      <c r="AD43" s="60" t="s">
        <v>9</v>
      </c>
      <c r="AE43" s="60"/>
      <c r="AF43" s="60"/>
      <c r="AG43" s="60"/>
      <c r="AH43" s="60" t="s">
        <v>32</v>
      </c>
      <c r="AI43" s="60"/>
      <c r="AJ43" s="60"/>
      <c r="AK43" s="60"/>
      <c r="AL43" s="60"/>
      <c r="AM43" s="60"/>
      <c r="AN43" s="60" t="s">
        <v>35</v>
      </c>
      <c r="AO43" s="60"/>
      <c r="AP43" s="60"/>
      <c r="AQ43" s="60"/>
      <c r="AR43" s="60"/>
      <c r="AS43" s="60" t="s">
        <v>33</v>
      </c>
      <c r="AT43" s="60"/>
      <c r="AU43" s="60"/>
      <c r="AV43" s="60"/>
      <c r="AW43" s="60"/>
      <c r="AX43" s="60"/>
      <c r="AY43" s="60"/>
      <c r="AZ43" s="60"/>
      <c r="BA43" s="60"/>
      <c r="BB43" s="89" t="s">
        <v>10</v>
      </c>
      <c r="BC43" s="60"/>
      <c r="BD43" s="90" t="s">
        <v>4</v>
      </c>
      <c r="BE43" s="60"/>
      <c r="BF43" s="61" t="s">
        <v>5</v>
      </c>
      <c r="BG43" s="60"/>
      <c r="BH43" s="60"/>
      <c r="BI43" s="85"/>
      <c r="BJ43" s="60"/>
      <c r="BK43" s="60"/>
      <c r="BL43" s="60"/>
      <c r="BM43" s="60"/>
      <c r="BN43" s="60"/>
      <c r="BO43" s="60"/>
      <c r="BP43" s="138"/>
      <c r="BQ43" s="85"/>
      <c r="BR43" s="139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</row>
    <row r="44" spans="1:101" ht="18.75" customHeight="1" thickBot="1" x14ac:dyDescent="0.25">
      <c r="A44" s="60"/>
      <c r="B44" s="60"/>
      <c r="C44" s="60"/>
      <c r="D44" s="60"/>
      <c r="E44" s="85"/>
      <c r="F44" s="60"/>
      <c r="G44" s="85"/>
      <c r="H44" s="60"/>
      <c r="I44" s="60"/>
      <c r="J44" s="60"/>
      <c r="K44" s="60"/>
      <c r="L44" s="60"/>
      <c r="M44" s="60" t="s">
        <v>0</v>
      </c>
      <c r="N44" s="60" t="s">
        <v>1</v>
      </c>
      <c r="O44" s="60" t="s">
        <v>2</v>
      </c>
      <c r="P44" s="60" t="s">
        <v>3</v>
      </c>
      <c r="Q44" s="60" t="s">
        <v>0</v>
      </c>
      <c r="R44" s="60" t="s">
        <v>1</v>
      </c>
      <c r="S44" s="60" t="s">
        <v>2</v>
      </c>
      <c r="T44" s="60" t="s">
        <v>3</v>
      </c>
      <c r="U44" s="60" t="s">
        <v>0</v>
      </c>
      <c r="V44" s="60" t="s">
        <v>1</v>
      </c>
      <c r="W44" s="60" t="s">
        <v>2</v>
      </c>
      <c r="X44" s="60" t="s">
        <v>3</v>
      </c>
      <c r="Y44" s="60"/>
      <c r="Z44" s="60" t="s">
        <v>8</v>
      </c>
      <c r="AA44" s="60"/>
      <c r="AB44" s="60"/>
      <c r="AC44" s="60"/>
      <c r="AD44" s="60"/>
      <c r="AE44" s="60"/>
      <c r="AF44" s="60"/>
      <c r="AG44" s="60"/>
      <c r="AH44" s="60" t="s">
        <v>31</v>
      </c>
      <c r="AI44" s="60"/>
      <c r="AJ44" s="60"/>
      <c r="AK44" s="60"/>
      <c r="AL44" s="60"/>
      <c r="AM44" s="60"/>
      <c r="AN44" s="60" t="str">
        <f>AI45</f>
        <v>Uruguay</v>
      </c>
      <c r="AO44" s="60" t="str">
        <f>AI46</f>
        <v>Costa Rica</v>
      </c>
      <c r="AP44" s="60" t="str">
        <f>AI47</f>
        <v>England</v>
      </c>
      <c r="AQ44" s="60" t="str">
        <f>AI48</f>
        <v>Italien</v>
      </c>
      <c r="AR44" s="60"/>
      <c r="AS44" s="60" t="s">
        <v>31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85"/>
      <c r="BJ44" s="85"/>
      <c r="BK44" s="85"/>
      <c r="BL44" s="85"/>
      <c r="BM44" s="85"/>
      <c r="BN44" s="85"/>
      <c r="BO44" s="85"/>
      <c r="BP44" s="137"/>
      <c r="BQ44" s="85"/>
      <c r="BR44" s="141"/>
      <c r="BS44" s="359" t="s">
        <v>165</v>
      </c>
      <c r="BT44" s="360"/>
      <c r="BU44" s="361"/>
      <c r="BV44" s="362"/>
      <c r="BW44" s="156"/>
      <c r="BX44" s="351" t="s">
        <v>152</v>
      </c>
      <c r="BY44" s="351" t="s">
        <v>153</v>
      </c>
      <c r="BZ44" s="352"/>
      <c r="CA44" s="156"/>
      <c r="CB44" s="155"/>
      <c r="CC44" s="155"/>
      <c r="CD44" s="155"/>
      <c r="CE44" s="351" t="s">
        <v>155</v>
      </c>
      <c r="CF44" s="351" t="s">
        <v>156</v>
      </c>
      <c r="CG44" s="155"/>
      <c r="CH44" s="155"/>
      <c r="CI44" s="155"/>
      <c r="CJ44" s="351" t="s">
        <v>158</v>
      </c>
      <c r="CK44" s="155"/>
      <c r="CL44" s="155"/>
      <c r="CM44" s="155"/>
      <c r="CN44" s="155"/>
      <c r="CO44" s="351" t="s">
        <v>159</v>
      </c>
      <c r="CP44" s="155"/>
      <c r="CQ44" s="155"/>
      <c r="CR44" s="155"/>
      <c r="CS44" s="351" t="s">
        <v>146</v>
      </c>
      <c r="CT44" s="155"/>
      <c r="CU44" s="134"/>
      <c r="CV44" s="134"/>
      <c r="CW44" s="134"/>
    </row>
    <row r="45" spans="1:101" ht="18.75" customHeight="1" thickBot="1" x14ac:dyDescent="0.3">
      <c r="A45" s="60"/>
      <c r="B45" s="60"/>
      <c r="C45" s="75" t="str">
        <f>Spielplan!$C$45</f>
        <v>Uruguay</v>
      </c>
      <c r="D45" s="76"/>
      <c r="E45" s="104"/>
      <c r="F45" s="93"/>
      <c r="G45" s="104"/>
      <c r="H45" s="75" t="str">
        <f>Spielplan!$H$45</f>
        <v>Costa Rica</v>
      </c>
      <c r="I45" s="76"/>
      <c r="J45" s="60"/>
      <c r="K45" s="60" t="s">
        <v>85</v>
      </c>
      <c r="L45" s="60">
        <f t="shared" ref="L45:L50" si="12">IF(E45-G45&gt;0,1,IF(G45=E45,0,-1))</f>
        <v>0</v>
      </c>
      <c r="M45" s="60">
        <f>IF($E45="",0,IF($E45&gt;$G45,3,IF($E45=G45,1,0)))</f>
        <v>0</v>
      </c>
      <c r="N45" s="60">
        <f>IF($G45="",0,IF($E45&gt;$G45,0,IF($E45=G45,1,3)))</f>
        <v>0</v>
      </c>
      <c r="O45" s="60"/>
      <c r="P45" s="60"/>
      <c r="Q45" s="60">
        <f>E45</f>
        <v>0</v>
      </c>
      <c r="R45" s="60">
        <f>G45</f>
        <v>0</v>
      </c>
      <c r="S45" s="60"/>
      <c r="T45" s="60"/>
      <c r="U45" s="60">
        <f>G45</f>
        <v>0</v>
      </c>
      <c r="V45" s="60">
        <f>E45</f>
        <v>0</v>
      </c>
      <c r="W45" s="60"/>
      <c r="X45" s="60"/>
      <c r="Y45" s="60"/>
      <c r="Z45" s="60">
        <f>M51</f>
        <v>0</v>
      </c>
      <c r="AA45" s="60">
        <f>Q51</f>
        <v>0</v>
      </c>
      <c r="AB45" s="60">
        <f>U51</f>
        <v>0</v>
      </c>
      <c r="AC45" s="60">
        <f>AA45-AB45</f>
        <v>0</v>
      </c>
      <c r="AD45" s="60">
        <f>IF(Z45&gt;Z46,-1,0)</f>
        <v>0</v>
      </c>
      <c r="AE45" s="60">
        <f>IF(Z45&gt;Z47,-1,0)</f>
        <v>0</v>
      </c>
      <c r="AF45" s="60">
        <f>IF(Z45&gt;Z48,-1,0)</f>
        <v>0</v>
      </c>
      <c r="AG45" s="60">
        <f>10000-(AJ45*1000+AM45*100+AK45*10)</f>
        <v>10000</v>
      </c>
      <c r="AH45" s="90">
        <f>RANK(AG45,AG45:AG48,1)</f>
        <v>1</v>
      </c>
      <c r="AI45" s="60" t="str">
        <f>C45</f>
        <v>Uruguay</v>
      </c>
      <c r="AJ45" s="60">
        <f t="shared" ref="AJ45:AL48" si="13">Z45</f>
        <v>0</v>
      </c>
      <c r="AK45" s="60">
        <f t="shared" si="13"/>
        <v>0</v>
      </c>
      <c r="AL45" s="60">
        <f t="shared" si="13"/>
        <v>0</v>
      </c>
      <c r="AM45" s="60">
        <f>AK45-AL45</f>
        <v>0</v>
      </c>
      <c r="AN45" s="187"/>
      <c r="AO45" s="187">
        <f>IF(AG46=AG45,IF(G45&gt;E45,AG46-0.1,AG46),AG46)</f>
        <v>10000</v>
      </c>
      <c r="AP45" s="187">
        <f>IF(AG47=AG45,IF(G47&gt;E47,AG47-0.1,AG47),AG47)</f>
        <v>10000</v>
      </c>
      <c r="AQ45" s="187">
        <f>IF(AG48=AG45,IF(G49&gt;E49,AG48-0.1,AG48),AG48)</f>
        <v>10000</v>
      </c>
      <c r="AR45" s="187">
        <f>AN49</f>
        <v>30000</v>
      </c>
      <c r="AS45" s="90">
        <f>RANK(AR45,AR45:AR48,1)</f>
        <v>1</v>
      </c>
      <c r="AT45" s="60" t="str">
        <f t="shared" ref="AT45:AW48" si="14">AI45</f>
        <v>Uruguay</v>
      </c>
      <c r="AU45" s="60">
        <f t="shared" si="14"/>
        <v>0</v>
      </c>
      <c r="AV45" s="60">
        <f t="shared" si="14"/>
        <v>0</v>
      </c>
      <c r="AW45" s="60">
        <f t="shared" si="14"/>
        <v>0</v>
      </c>
      <c r="AX45" s="60"/>
      <c r="AY45" s="60"/>
      <c r="AZ45" s="60"/>
      <c r="BA45" s="77">
        <v>1</v>
      </c>
      <c r="BB45" s="75" t="str">
        <f>VLOOKUP(1,AS45:AT48,2,FALSE)</f>
        <v>Uruguay</v>
      </c>
      <c r="BC45" s="76"/>
      <c r="BD45" s="78">
        <f>VLOOKUP(1,AS45:AW48,3,FALSE)</f>
        <v>0</v>
      </c>
      <c r="BE45" s="79">
        <f>VLOOKUP(1,AS45:AW48,4,FALSE)</f>
        <v>0</v>
      </c>
      <c r="BF45" s="93" t="s">
        <v>12</v>
      </c>
      <c r="BG45" s="79">
        <f>VLOOKUP(1,AS45:AW48,5,FALSE)</f>
        <v>0</v>
      </c>
      <c r="BH45" s="80" t="s">
        <v>24</v>
      </c>
      <c r="BI45" s="85"/>
      <c r="BJ45" s="85">
        <f>IF(E45&gt;G45,IF(Spielplan!E45&gt;Spielplan!G45,Punktemodus!$B$3,0),0)</f>
        <v>0</v>
      </c>
      <c r="BK45" s="85">
        <f>IF(E45=G45,IF(Spielplan!E45=Spielplan!G45,Punktemodus!$B$3,0),0)</f>
        <v>10</v>
      </c>
      <c r="BL45" s="85">
        <f>IF(E45&lt;G45,IF(Spielplan!E45&lt;Spielplan!G45,Punktemodus!$B$3,0),0)</f>
        <v>0</v>
      </c>
      <c r="BM45" s="85">
        <f>IF(E45=Spielplan!E45,IF(G45=Spielplan!G45,Punktemodus!$B$5,0),0)</f>
        <v>3</v>
      </c>
      <c r="BN45" s="85">
        <f>IF(E45=Spielplan!E45,Punktemodus!$B$7,0)</f>
        <v>1</v>
      </c>
      <c r="BO45" s="85">
        <f>IF(G45=Spielplan!G45,Punktemodus!$B$7,0)</f>
        <v>1</v>
      </c>
      <c r="BP45" s="137">
        <f>IF(Spielplan!E45="",0,SUM(BJ45:BO45))</f>
        <v>0</v>
      </c>
      <c r="BQ45" s="85"/>
      <c r="BR45" s="141"/>
      <c r="BS45" s="363"/>
      <c r="BT45" s="364"/>
      <c r="BU45" s="365"/>
      <c r="BV45" s="366"/>
      <c r="BW45" s="156"/>
      <c r="BX45" s="351"/>
      <c r="BY45" s="351"/>
      <c r="BZ45" s="352"/>
      <c r="CA45" s="156"/>
      <c r="CB45" s="155"/>
      <c r="CC45" s="155"/>
      <c r="CD45" s="155"/>
      <c r="CE45" s="351"/>
      <c r="CF45" s="351"/>
      <c r="CG45" s="155"/>
      <c r="CH45" s="155"/>
      <c r="CI45" s="155"/>
      <c r="CJ45" s="351"/>
      <c r="CK45" s="155"/>
      <c r="CL45" s="155"/>
      <c r="CM45" s="155"/>
      <c r="CN45" s="155"/>
      <c r="CO45" s="351"/>
      <c r="CP45" s="155"/>
      <c r="CQ45" s="155"/>
      <c r="CR45" s="155"/>
      <c r="CS45" s="351"/>
      <c r="CT45" s="155"/>
      <c r="CU45" s="134"/>
      <c r="CV45" s="134"/>
      <c r="CW45" s="134"/>
    </row>
    <row r="46" spans="1:101" ht="18.75" customHeight="1" thickBot="1" x14ac:dyDescent="0.3">
      <c r="A46" s="60"/>
      <c r="B46" s="60"/>
      <c r="C46" s="48" t="str">
        <f>Spielplan!$C$46</f>
        <v>England</v>
      </c>
      <c r="D46" s="49"/>
      <c r="E46" s="104"/>
      <c r="F46" s="93"/>
      <c r="G46" s="104"/>
      <c r="H46" s="48" t="str">
        <f>Spielplan!$H$46</f>
        <v>Italien</v>
      </c>
      <c r="I46" s="49"/>
      <c r="J46" s="60"/>
      <c r="K46" s="60" t="s">
        <v>86</v>
      </c>
      <c r="L46" s="60">
        <f t="shared" si="12"/>
        <v>0</v>
      </c>
      <c r="M46" s="60"/>
      <c r="N46" s="60"/>
      <c r="O46" s="60">
        <f>IF($E46="",0,IF($E46&gt;$G46,3,IF($E46=$G46,1,0)))</f>
        <v>0</v>
      </c>
      <c r="P46" s="60">
        <f>IF($G46="",0,IF($E46&gt;$G46,0,IF($E46=$G46,1,3)))</f>
        <v>0</v>
      </c>
      <c r="Q46" s="60"/>
      <c r="R46" s="60"/>
      <c r="S46" s="60">
        <f>E46</f>
        <v>0</v>
      </c>
      <c r="T46" s="60">
        <f>G46</f>
        <v>0</v>
      </c>
      <c r="U46" s="60"/>
      <c r="V46" s="60"/>
      <c r="W46" s="60">
        <f>G46</f>
        <v>0</v>
      </c>
      <c r="X46" s="60">
        <f>E46</f>
        <v>0</v>
      </c>
      <c r="Y46" s="60"/>
      <c r="Z46" s="60">
        <f>N51</f>
        <v>0</v>
      </c>
      <c r="AA46" s="60">
        <f>R51</f>
        <v>0</v>
      </c>
      <c r="AB46" s="60">
        <f>V51</f>
        <v>0</v>
      </c>
      <c r="AC46" s="60">
        <f>AA46-AB46</f>
        <v>0</v>
      </c>
      <c r="AD46" s="60">
        <f>IF(Z46&gt;Z45,-1,0)</f>
        <v>0</v>
      </c>
      <c r="AE46" s="60">
        <f>IF(Z46&gt;Z47,-1,0)</f>
        <v>0</v>
      </c>
      <c r="AF46" s="60">
        <f>IF(Z46&gt;Z48,-1,0)</f>
        <v>0</v>
      </c>
      <c r="AG46" s="60">
        <f>10000-(AJ46*1000+AM46*100+AK46*10)</f>
        <v>10000</v>
      </c>
      <c r="AH46" s="90">
        <f>RANK(AG46,AG45:AG48,1)</f>
        <v>1</v>
      </c>
      <c r="AI46" s="60" t="str">
        <f>H45</f>
        <v>Costa Rica</v>
      </c>
      <c r="AJ46" s="60">
        <f t="shared" si="13"/>
        <v>0</v>
      </c>
      <c r="AK46" s="60">
        <f t="shared" si="13"/>
        <v>0</v>
      </c>
      <c r="AL46" s="60">
        <f t="shared" si="13"/>
        <v>0</v>
      </c>
      <c r="AM46" s="60">
        <f>AK46-AL46</f>
        <v>0</v>
      </c>
      <c r="AN46" s="187">
        <f>IF(AG45=AG46,IF(E45&gt;G45,AG45-0.1,AG45),AG45)</f>
        <v>10000</v>
      </c>
      <c r="AO46" s="187"/>
      <c r="AP46" s="187">
        <f>IF(AG47=AG46,IF(G50&gt;E50,AG47-0.1,AG47),AG47)</f>
        <v>10000</v>
      </c>
      <c r="AQ46" s="187">
        <f>IF(AG48=AG46,IF(G48&gt;E48,AG48-0.1,AG48),AG48)</f>
        <v>10000</v>
      </c>
      <c r="AR46" s="187">
        <f>AO49</f>
        <v>30000</v>
      </c>
      <c r="AS46" s="90">
        <f>RANK(AR46,AR45:AR48,1)</f>
        <v>1</v>
      </c>
      <c r="AT46" s="60" t="str">
        <f t="shared" si="14"/>
        <v>Costa Rica</v>
      </c>
      <c r="AU46" s="60">
        <f t="shared" si="14"/>
        <v>0</v>
      </c>
      <c r="AV46" s="60">
        <f t="shared" si="14"/>
        <v>0</v>
      </c>
      <c r="AW46" s="60">
        <f t="shared" si="14"/>
        <v>0</v>
      </c>
      <c r="AX46" s="60"/>
      <c r="AY46" s="60"/>
      <c r="AZ46" s="60"/>
      <c r="BA46" s="50">
        <v>2</v>
      </c>
      <c r="BB46" s="48" t="e">
        <f>VLOOKUP(2,AS45:AT48,2,FALSE)</f>
        <v>#N/A</v>
      </c>
      <c r="BC46" s="49"/>
      <c r="BD46" s="51" t="e">
        <f>VLOOKUP(2,AS45:AW48,3,FALSE)</f>
        <v>#N/A</v>
      </c>
      <c r="BE46" s="52" t="e">
        <f>VLOOKUP(2,AS45:AW48,4,FALSE)</f>
        <v>#N/A</v>
      </c>
      <c r="BF46" s="93" t="s">
        <v>12</v>
      </c>
      <c r="BG46" s="52" t="e">
        <f>VLOOKUP(2,AS45:AW48,5,FALSE)</f>
        <v>#N/A</v>
      </c>
      <c r="BH46" s="81" t="s">
        <v>25</v>
      </c>
      <c r="BI46" s="85"/>
      <c r="BJ46" s="85">
        <f>IF(E46&gt;G46,IF(Spielplan!E46&gt;Spielplan!G46,Punktemodus!$B$3,0),0)</f>
        <v>0</v>
      </c>
      <c r="BK46" s="85">
        <f>IF(E46=G46,IF(Spielplan!E46=Spielplan!G46,Punktemodus!$B$3,0),0)</f>
        <v>10</v>
      </c>
      <c r="BL46" s="85">
        <f>IF(E46&lt;G46,IF(Spielplan!E46&lt;Spielplan!G46,Punktemodus!$B$3,0),0)</f>
        <v>0</v>
      </c>
      <c r="BM46" s="85">
        <f>IF(E46=Spielplan!E46,IF(G46=Spielplan!G46,Punktemodus!$B$5,0),0)</f>
        <v>3</v>
      </c>
      <c r="BN46" s="85">
        <f>IF(E46=Spielplan!E46,Punktemodus!$B$7,0)</f>
        <v>1</v>
      </c>
      <c r="BO46" s="85">
        <f>IF(G46=Spielplan!G46,Punktemodus!$B$7,0)</f>
        <v>1</v>
      </c>
      <c r="BP46" s="137">
        <f>IF(Spielplan!E46="",0,SUM(BJ46:BO46))</f>
        <v>0</v>
      </c>
      <c r="BQ46" s="85"/>
      <c r="BR46" s="141"/>
      <c r="BS46" s="142"/>
      <c r="BT46" s="155"/>
      <c r="BU46" s="154" t="s">
        <v>120</v>
      </c>
      <c r="BV46" s="155"/>
      <c r="BW46" s="155"/>
      <c r="BX46" s="351"/>
      <c r="BY46" s="351"/>
      <c r="BZ46" s="352"/>
      <c r="CA46" s="155"/>
      <c r="CB46" s="155"/>
      <c r="CC46" s="155"/>
      <c r="CD46" s="155"/>
      <c r="CE46" s="351"/>
      <c r="CF46" s="351"/>
      <c r="CG46" s="155"/>
      <c r="CH46" s="155"/>
      <c r="CI46" s="155"/>
      <c r="CJ46" s="351"/>
      <c r="CK46" s="155"/>
      <c r="CL46" s="155"/>
      <c r="CM46" s="155"/>
      <c r="CN46" s="155"/>
      <c r="CO46" s="351"/>
      <c r="CP46" s="155"/>
      <c r="CQ46" s="155"/>
      <c r="CR46" s="155"/>
      <c r="CS46" s="351"/>
      <c r="CT46" s="155"/>
      <c r="CU46" s="134"/>
      <c r="CV46" s="134"/>
      <c r="CW46" s="134"/>
    </row>
    <row r="47" spans="1:101" ht="18.75" customHeight="1" thickBot="1" x14ac:dyDescent="0.3">
      <c r="A47" s="60"/>
      <c r="B47" s="60"/>
      <c r="C47" s="75" t="str">
        <f>C45</f>
        <v>Uruguay</v>
      </c>
      <c r="D47" s="76"/>
      <c r="E47" s="104"/>
      <c r="F47" s="93"/>
      <c r="G47" s="104"/>
      <c r="H47" s="75" t="str">
        <f>C46</f>
        <v>England</v>
      </c>
      <c r="I47" s="76"/>
      <c r="J47" s="60"/>
      <c r="K47" s="60" t="s">
        <v>87</v>
      </c>
      <c r="L47" s="60">
        <f t="shared" si="12"/>
        <v>0</v>
      </c>
      <c r="M47" s="60">
        <f>IF($E47="",0,IF($E47&gt;$G47,3,IF($E47=G47,1,0)))</f>
        <v>0</v>
      </c>
      <c r="N47" s="60"/>
      <c r="O47" s="60">
        <f>IF($G47="",0,IF($E47&gt;$G47,0,IF($E47=$G47,1,3)))</f>
        <v>0</v>
      </c>
      <c r="P47" s="60"/>
      <c r="Q47" s="60">
        <f>E47</f>
        <v>0</v>
      </c>
      <c r="R47" s="60"/>
      <c r="S47" s="60">
        <f>G47</f>
        <v>0</v>
      </c>
      <c r="T47" s="60"/>
      <c r="U47" s="60">
        <f>G47</f>
        <v>0</v>
      </c>
      <c r="V47" s="60"/>
      <c r="W47" s="60">
        <f>E47</f>
        <v>0</v>
      </c>
      <c r="X47" s="60"/>
      <c r="Y47" s="60"/>
      <c r="Z47" s="60">
        <f>O51</f>
        <v>0</v>
      </c>
      <c r="AA47" s="60">
        <f>S51</f>
        <v>0</v>
      </c>
      <c r="AB47" s="60">
        <f>W51</f>
        <v>0</v>
      </c>
      <c r="AC47" s="60">
        <f>AA47-AB47</f>
        <v>0</v>
      </c>
      <c r="AD47" s="60">
        <f>IF(Z47&gt;Z45,-1,0)</f>
        <v>0</v>
      </c>
      <c r="AE47" s="60">
        <f>IF(Z47&gt;Z46,-1,0)</f>
        <v>0</v>
      </c>
      <c r="AF47" s="60">
        <f>IF(Z47&gt;Z48,-1,0)</f>
        <v>0</v>
      </c>
      <c r="AG47" s="60">
        <f>10000-(AJ47*1000+AM47*100+AK47*10)</f>
        <v>10000</v>
      </c>
      <c r="AH47" s="90">
        <f>RANK(AG47,AG45:AG48,1)</f>
        <v>1</v>
      </c>
      <c r="AI47" s="60" t="str">
        <f>C46</f>
        <v>England</v>
      </c>
      <c r="AJ47" s="60">
        <f t="shared" si="13"/>
        <v>0</v>
      </c>
      <c r="AK47" s="60">
        <f t="shared" si="13"/>
        <v>0</v>
      </c>
      <c r="AL47" s="60">
        <f t="shared" si="13"/>
        <v>0</v>
      </c>
      <c r="AM47" s="60">
        <f>AK47-AL47</f>
        <v>0</v>
      </c>
      <c r="AN47" s="187">
        <f>IF(AG45=AG47,IF(E47&gt;G47,AG45-0.1,AG45),AG45)</f>
        <v>10000</v>
      </c>
      <c r="AO47" s="187">
        <f>IF(AG46=AG47,IF(E50&gt;G50,AG46-0.1,AG46),AG46)</f>
        <v>10000</v>
      </c>
      <c r="AP47" s="187"/>
      <c r="AQ47" s="187">
        <f>IF(AG48=AG47,IF(G46&gt;E46,AG48-0.1,AG48),AG48)</f>
        <v>10000</v>
      </c>
      <c r="AR47" s="187">
        <f>AP49</f>
        <v>30000</v>
      </c>
      <c r="AS47" s="90">
        <f>RANK(AR47,AR45:AR48,1)</f>
        <v>1</v>
      </c>
      <c r="AT47" s="60" t="str">
        <f t="shared" si="14"/>
        <v>England</v>
      </c>
      <c r="AU47" s="60">
        <f t="shared" si="14"/>
        <v>0</v>
      </c>
      <c r="AV47" s="60">
        <f t="shared" si="14"/>
        <v>0</v>
      </c>
      <c r="AW47" s="60">
        <f t="shared" si="14"/>
        <v>0</v>
      </c>
      <c r="AX47" s="60"/>
      <c r="AY47" s="60"/>
      <c r="AZ47" s="60"/>
      <c r="BA47" s="113">
        <v>3</v>
      </c>
      <c r="BB47" s="114" t="e">
        <f>VLOOKUP(3,AS45:AT48,2,FALSE)</f>
        <v>#N/A</v>
      </c>
      <c r="BC47" s="115"/>
      <c r="BD47" s="116" t="e">
        <f>VLOOKUP(3,AS45:AW48,3,FALSE)</f>
        <v>#N/A</v>
      </c>
      <c r="BE47" s="116" t="e">
        <f>VLOOKUP(3,AS45:AW48,4,FALSE)</f>
        <v>#N/A</v>
      </c>
      <c r="BF47" s="93" t="s">
        <v>12</v>
      </c>
      <c r="BG47" s="116" t="e">
        <f>VLOOKUP(3,AS45:AW48,5,FALSE)</f>
        <v>#N/A</v>
      </c>
      <c r="BH47" s="60"/>
      <c r="BI47" s="60"/>
      <c r="BJ47" s="85">
        <f>IF(E47&gt;G47,IF(Spielplan!E47&gt;Spielplan!G47,Punktemodus!$B$3,0),0)</f>
        <v>0</v>
      </c>
      <c r="BK47" s="85">
        <f>IF(E47=G47,IF(Spielplan!E47=Spielplan!G47,Punktemodus!$B$3,0),0)</f>
        <v>10</v>
      </c>
      <c r="BL47" s="85">
        <f>IF(E47&lt;G47,IF(Spielplan!E47&lt;Spielplan!G47,Punktemodus!$B$3,0),0)</f>
        <v>0</v>
      </c>
      <c r="BM47" s="85">
        <f>IF(E47=Spielplan!E47,IF(G47=Spielplan!G47,Punktemodus!$B$5,0),0)</f>
        <v>3</v>
      </c>
      <c r="BN47" s="85">
        <f>IF(E47=Spielplan!E47,Punktemodus!$B$7,0)</f>
        <v>1</v>
      </c>
      <c r="BO47" s="85">
        <f>IF(G47=Spielplan!G47,Punktemodus!$B$7,0)</f>
        <v>1</v>
      </c>
      <c r="BP47" s="137">
        <f>IF(Spielplan!E47="",0,SUM(BJ47:BO47))</f>
        <v>0</v>
      </c>
      <c r="BQ47" s="85"/>
      <c r="BR47" s="141"/>
      <c r="BS47" s="134"/>
      <c r="BT47" s="134"/>
      <c r="BU47" s="134"/>
      <c r="BV47" s="134"/>
      <c r="BW47" s="155"/>
      <c r="BX47" s="351"/>
      <c r="BY47" s="351"/>
      <c r="BZ47" s="352"/>
      <c r="CA47" s="155"/>
      <c r="CB47" s="155"/>
      <c r="CC47" s="155"/>
      <c r="CD47" s="155"/>
      <c r="CE47" s="351"/>
      <c r="CF47" s="351"/>
      <c r="CG47" s="155"/>
      <c r="CH47" s="155"/>
      <c r="CI47" s="155"/>
      <c r="CJ47" s="351"/>
      <c r="CK47" s="155"/>
      <c r="CL47" s="155"/>
      <c r="CM47" s="155"/>
      <c r="CN47" s="155"/>
      <c r="CO47" s="351"/>
      <c r="CP47" s="155"/>
      <c r="CQ47" s="155"/>
      <c r="CR47" s="155"/>
      <c r="CS47" s="351"/>
      <c r="CT47" s="155"/>
      <c r="CU47" s="134"/>
      <c r="CV47" s="134"/>
      <c r="CW47" s="134"/>
    </row>
    <row r="48" spans="1:101" ht="18.75" customHeight="1" thickBot="1" x14ac:dyDescent="0.3">
      <c r="A48" s="60"/>
      <c r="B48" s="60"/>
      <c r="C48" s="48" t="str">
        <f>H45</f>
        <v>Costa Rica</v>
      </c>
      <c r="D48" s="49"/>
      <c r="E48" s="104"/>
      <c r="F48" s="93"/>
      <c r="G48" s="104"/>
      <c r="H48" s="48" t="str">
        <f>H46</f>
        <v>Italien</v>
      </c>
      <c r="I48" s="49"/>
      <c r="J48" s="60"/>
      <c r="K48" s="60" t="s">
        <v>88</v>
      </c>
      <c r="L48" s="60">
        <f t="shared" si="12"/>
        <v>0</v>
      </c>
      <c r="M48" s="60"/>
      <c r="N48" s="60">
        <f>IF($E48="",0,IF($E48&gt;$G48,3,IF($E48=$G48,1,0)))</f>
        <v>0</v>
      </c>
      <c r="O48" s="60"/>
      <c r="P48" s="60">
        <f>IF($G48="",0,IF($E48&gt;$G48,0,IF($E48=$G48,1,3)))</f>
        <v>0</v>
      </c>
      <c r="Q48" s="60"/>
      <c r="R48" s="60">
        <f>E48</f>
        <v>0</v>
      </c>
      <c r="S48" s="60"/>
      <c r="T48" s="60">
        <f>G48</f>
        <v>0</v>
      </c>
      <c r="U48" s="60"/>
      <c r="V48" s="60">
        <f>G48</f>
        <v>0</v>
      </c>
      <c r="W48" s="60"/>
      <c r="X48" s="60">
        <f>E48</f>
        <v>0</v>
      </c>
      <c r="Y48" s="60"/>
      <c r="Z48" s="60">
        <f>P51</f>
        <v>0</v>
      </c>
      <c r="AA48" s="60">
        <f>T51</f>
        <v>0</v>
      </c>
      <c r="AB48" s="60">
        <f>X51</f>
        <v>0</v>
      </c>
      <c r="AC48" s="60">
        <f>AA48-AB48</f>
        <v>0</v>
      </c>
      <c r="AD48" s="60">
        <f>IF(Z48&gt;Z45,-1,0)</f>
        <v>0</v>
      </c>
      <c r="AE48" s="60">
        <f>IF(Z48&gt;Z46,-1,0)</f>
        <v>0</v>
      </c>
      <c r="AF48" s="60">
        <f>IF(Z48&gt;Z47,-1,0)</f>
        <v>0</v>
      </c>
      <c r="AG48" s="60">
        <f>10000-(AJ48*1000+AM48*100+AK48*10)</f>
        <v>10000</v>
      </c>
      <c r="AH48" s="90">
        <f>RANK(AG48,AG45:AG48,1)</f>
        <v>1</v>
      </c>
      <c r="AI48" s="60" t="str">
        <f>H46</f>
        <v>Italien</v>
      </c>
      <c r="AJ48" s="60">
        <f t="shared" si="13"/>
        <v>0</v>
      </c>
      <c r="AK48" s="60">
        <f t="shared" si="13"/>
        <v>0</v>
      </c>
      <c r="AL48" s="60">
        <f t="shared" si="13"/>
        <v>0</v>
      </c>
      <c r="AM48" s="60">
        <f>AK48-AL48</f>
        <v>0</v>
      </c>
      <c r="AN48" s="187">
        <f>IF(AG45=AG48,IF(E49&gt;G49,AG45-0.1,AG45),AG45)</f>
        <v>10000</v>
      </c>
      <c r="AO48" s="187">
        <f>IF(AG46=AG48,IF(E48&gt;G48,AG46-0.1,AG46),AG46)</f>
        <v>10000</v>
      </c>
      <c r="AP48" s="187">
        <f>IF(AG47=AG48,IF(E46&gt;G46,AG47-0.1,AG47),AG47)</f>
        <v>10000</v>
      </c>
      <c r="AQ48" s="187"/>
      <c r="AR48" s="187">
        <f>AQ49</f>
        <v>30000</v>
      </c>
      <c r="AS48" s="90">
        <f>RANK(AR48,AR45:AR48,1)</f>
        <v>1</v>
      </c>
      <c r="AT48" s="60" t="str">
        <f t="shared" si="14"/>
        <v>Italien</v>
      </c>
      <c r="AU48" s="60">
        <f t="shared" si="14"/>
        <v>0</v>
      </c>
      <c r="AV48" s="60">
        <f t="shared" si="14"/>
        <v>0</v>
      </c>
      <c r="AW48" s="60">
        <f t="shared" si="14"/>
        <v>0</v>
      </c>
      <c r="AX48" s="60"/>
      <c r="AY48" s="60"/>
      <c r="AZ48" s="60"/>
      <c r="BA48" s="113">
        <v>4</v>
      </c>
      <c r="BB48" s="114" t="e">
        <f>VLOOKUP(4,AS45:AT48,2,FALSE)</f>
        <v>#N/A</v>
      </c>
      <c r="BC48" s="115"/>
      <c r="BD48" s="116" t="e">
        <f>VLOOKUP(4,AS45:AW48,3,FALSE)</f>
        <v>#N/A</v>
      </c>
      <c r="BE48" s="116" t="e">
        <f>VLOOKUP(4,AS45:AW48,4,FALSE)</f>
        <v>#N/A</v>
      </c>
      <c r="BF48" s="93" t="s">
        <v>12</v>
      </c>
      <c r="BG48" s="116" t="e">
        <f>VLOOKUP(4,AS45:AW48,5,FALSE)</f>
        <v>#N/A</v>
      </c>
      <c r="BH48" s="60"/>
      <c r="BI48" s="60"/>
      <c r="BJ48" s="85">
        <f>IF(E48&gt;G48,IF(Spielplan!E48&gt;Spielplan!G48,Punktemodus!$B$3,0),0)</f>
        <v>0</v>
      </c>
      <c r="BK48" s="85">
        <f>IF(E48=G48,IF(Spielplan!E48=Spielplan!G48,Punktemodus!$B$3,0),0)</f>
        <v>10</v>
      </c>
      <c r="BL48" s="85">
        <f>IF(E48&lt;G48,IF(Spielplan!E48&lt;Spielplan!G48,Punktemodus!$B$3,0),0)</f>
        <v>0</v>
      </c>
      <c r="BM48" s="85">
        <f>IF(E48=Spielplan!E48,IF(G48=Spielplan!G48,Punktemodus!$B$5,0),0)</f>
        <v>3</v>
      </c>
      <c r="BN48" s="85">
        <f>IF(E48=Spielplan!E48,Punktemodus!$B$7,0)</f>
        <v>1</v>
      </c>
      <c r="BO48" s="85">
        <f>IF(G48=Spielplan!G48,Punktemodus!$B$7,0)</f>
        <v>1</v>
      </c>
      <c r="BP48" s="137">
        <f>IF(Spielplan!E48="",0,SUM(BJ48:BO48))</f>
        <v>0</v>
      </c>
      <c r="BQ48" s="85"/>
      <c r="BR48" s="141"/>
      <c r="BS48" s="143" t="s">
        <v>18</v>
      </c>
      <c r="BT48" s="144" t="str">
        <f>Spielplan!$BL$12</f>
        <v/>
      </c>
      <c r="BU48" s="145"/>
      <c r="BV48" s="146">
        <f>Spielplan!$BN$12</f>
        <v>0</v>
      </c>
      <c r="BW48" s="157"/>
      <c r="BX48" s="158">
        <f>IF(BT12=BT48,Punktemodus!$B$11,0)</f>
        <v>10</v>
      </c>
      <c r="BY48" s="158">
        <f>IF(BT48=BT29,Punktemodus!B13,0)</f>
        <v>5</v>
      </c>
      <c r="BZ48" s="142"/>
      <c r="CA48" s="155"/>
      <c r="CB48" s="154" t="s">
        <v>27</v>
      </c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34"/>
      <c r="CV48" s="134"/>
      <c r="CW48" s="134"/>
    </row>
    <row r="49" spans="1:101" ht="18.75" customHeight="1" thickBot="1" x14ac:dyDescent="0.3">
      <c r="A49" s="60"/>
      <c r="B49" s="60"/>
      <c r="C49" s="75" t="str">
        <f>C45</f>
        <v>Uruguay</v>
      </c>
      <c r="D49" s="76"/>
      <c r="E49" s="104"/>
      <c r="F49" s="93"/>
      <c r="G49" s="104"/>
      <c r="H49" s="75" t="str">
        <f>H46</f>
        <v>Italien</v>
      </c>
      <c r="I49" s="76"/>
      <c r="J49" s="60"/>
      <c r="K49" s="60" t="s">
        <v>89</v>
      </c>
      <c r="L49" s="60">
        <f t="shared" si="12"/>
        <v>0</v>
      </c>
      <c r="M49" s="60">
        <f>IF($E49="",0,IF($E49&gt;$G49,3,IF($E49=G49,1,0)))</f>
        <v>0</v>
      </c>
      <c r="N49" s="60"/>
      <c r="O49" s="60"/>
      <c r="P49" s="60">
        <f>IF($G49="",0,IF($E49&gt;$G49,0,IF($E49=$G49,1,3)))</f>
        <v>0</v>
      </c>
      <c r="Q49" s="60">
        <f>E49</f>
        <v>0</v>
      </c>
      <c r="R49" s="60"/>
      <c r="S49" s="60"/>
      <c r="T49" s="60">
        <f>G49</f>
        <v>0</v>
      </c>
      <c r="U49" s="60">
        <f>G49</f>
        <v>0</v>
      </c>
      <c r="V49" s="60"/>
      <c r="W49" s="60"/>
      <c r="X49" s="60">
        <f>E49</f>
        <v>0</v>
      </c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187">
        <f>SUM(AN45:AN48)</f>
        <v>30000</v>
      </c>
      <c r="AO49" s="187">
        <f>SUM(AO45:AO48)</f>
        <v>30000</v>
      </c>
      <c r="AP49" s="187">
        <f>SUM(AP45:AP48)</f>
        <v>30000</v>
      </c>
      <c r="AQ49" s="187">
        <f>SUM(AQ45:AQ48)</f>
        <v>30000</v>
      </c>
      <c r="AR49" s="187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85">
        <f>IF(E49&gt;G49,IF(Spielplan!E49&gt;Spielplan!G49,Punktemodus!$B$3,0),0)</f>
        <v>0</v>
      </c>
      <c r="BK49" s="85">
        <f>IF(E49=G49,IF(Spielplan!E49=Spielplan!G49,Punktemodus!$B$3,0),0)</f>
        <v>10</v>
      </c>
      <c r="BL49" s="85">
        <f>IF(E49&lt;G49,IF(Spielplan!E49&lt;Spielplan!G49,Punktemodus!$B$3,0),0)</f>
        <v>0</v>
      </c>
      <c r="BM49" s="85">
        <f>IF(E49=Spielplan!E49,IF(G49=Spielplan!G49,Punktemodus!$B$5,0),0)</f>
        <v>3</v>
      </c>
      <c r="BN49" s="85">
        <f>IF(E49=Spielplan!E49,Punktemodus!$B$7,0)</f>
        <v>1</v>
      </c>
      <c r="BO49" s="85">
        <f>IF(G49=Spielplan!G49,Punktemodus!$B$7,0)</f>
        <v>1</v>
      </c>
      <c r="BP49" s="137">
        <f>IF(Spielplan!E49="",0,SUM(BJ49:BO49))</f>
        <v>0</v>
      </c>
      <c r="BQ49" s="60"/>
      <c r="BR49" s="141"/>
      <c r="BS49" s="149" t="s">
        <v>21</v>
      </c>
      <c r="BT49" s="144" t="str">
        <f>Spielplan!$BL$13</f>
        <v/>
      </c>
      <c r="BU49" s="145"/>
      <c r="BV49" s="146">
        <f>Spielplan!$BN$13</f>
        <v>0</v>
      </c>
      <c r="BW49" s="155"/>
      <c r="BX49" s="158">
        <f>IF(BT13=BT49,Punktemodus!$B$11,0)</f>
        <v>10</v>
      </c>
      <c r="BY49" s="158">
        <f>IF(BT49=BT28,Punktemodus!B13,0)</f>
        <v>5</v>
      </c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34"/>
      <c r="CV49" s="134"/>
      <c r="CW49" s="134"/>
    </row>
    <row r="50" spans="1:101" ht="18.75" customHeight="1" thickBot="1" x14ac:dyDescent="0.3">
      <c r="A50" s="60"/>
      <c r="B50" s="60"/>
      <c r="C50" s="48" t="str">
        <f>H45</f>
        <v>Costa Rica</v>
      </c>
      <c r="D50" s="49"/>
      <c r="E50" s="104"/>
      <c r="F50" s="93"/>
      <c r="G50" s="104"/>
      <c r="H50" s="48" t="str">
        <f>C46</f>
        <v>England</v>
      </c>
      <c r="I50" s="49"/>
      <c r="J50" s="60"/>
      <c r="K50" s="60" t="s">
        <v>89</v>
      </c>
      <c r="L50" s="60">
        <f t="shared" si="12"/>
        <v>0</v>
      </c>
      <c r="M50" s="60"/>
      <c r="N50" s="60">
        <f>IF($E50="",0,IF($E50&gt;$G50,3,IF($E50=$G50,1,0)))</f>
        <v>0</v>
      </c>
      <c r="O50" s="60">
        <f>IF($G50="",0,IF($E50&gt;$G50,0,IF($E50=$G50,1,3)))</f>
        <v>0</v>
      </c>
      <c r="P50" s="60"/>
      <c r="Q50" s="60"/>
      <c r="R50" s="60">
        <f>E50</f>
        <v>0</v>
      </c>
      <c r="S50" s="60">
        <f>G50</f>
        <v>0</v>
      </c>
      <c r="T50" s="60"/>
      <c r="U50" s="60"/>
      <c r="V50" s="60">
        <f>G50</f>
        <v>0</v>
      </c>
      <c r="W50" s="60">
        <f>E50</f>
        <v>0</v>
      </c>
      <c r="X50" s="60"/>
      <c r="Y50" s="60"/>
      <c r="Z50" s="60" t="s">
        <v>30</v>
      </c>
      <c r="AA50" s="60"/>
      <c r="AB50" s="60"/>
      <c r="AC50" s="60"/>
      <c r="AD50" s="60"/>
      <c r="AE50" s="60"/>
      <c r="AF50" s="60"/>
      <c r="AG50" s="60" t="b">
        <f>OR(AG45=AG46,AG45=AG47,AG45=AG48,AG46=AG47,AG46=AG48,AG47=AG48)</f>
        <v>1</v>
      </c>
      <c r="AH50" s="60"/>
      <c r="AI50" s="60"/>
      <c r="AJ50" s="60"/>
      <c r="AK50" s="60"/>
      <c r="AL50" s="60"/>
      <c r="AM50" s="60"/>
      <c r="AN50" s="60"/>
      <c r="AO50" s="60" t="s">
        <v>34</v>
      </c>
      <c r="AP50" s="60"/>
      <c r="AQ50" s="60"/>
      <c r="AR50" s="60" t="b">
        <f>OR(AR45=AR46,AR45=AR47,AR45=AR48,AR46=AR47,AR46=AR48,AR47=AR48)</f>
        <v>1</v>
      </c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85">
        <f>IF(E50&gt;G50,IF(Spielplan!E50&gt;Spielplan!G50,Punktemodus!$B$3,0),0)</f>
        <v>0</v>
      </c>
      <c r="BK50" s="85">
        <f>IF(E50=G50,IF(Spielplan!E50=Spielplan!G50,Punktemodus!$B$3,0),0)</f>
        <v>10</v>
      </c>
      <c r="BL50" s="85">
        <f>IF(E50&lt;G50,IF(Spielplan!E50&lt;Spielplan!G50,Punktemodus!$B$3,0),0)</f>
        <v>0</v>
      </c>
      <c r="BM50" s="85">
        <f>IF(E50=Spielplan!E50,IF(G50=Spielplan!G50,Punktemodus!$B$5,0),0)</f>
        <v>3</v>
      </c>
      <c r="BN50" s="85">
        <f>IF(E50=Spielplan!E50,Punktemodus!$B$7,0)</f>
        <v>1</v>
      </c>
      <c r="BO50" s="85">
        <f>IF(G50=Spielplan!G50,Punktemodus!$B$7,0)</f>
        <v>1</v>
      </c>
      <c r="BP50" s="137">
        <f>IF(Spielplan!E50="",0,SUM(BJ50:BO50))</f>
        <v>0</v>
      </c>
      <c r="BQ50" s="60"/>
      <c r="BR50" s="141"/>
      <c r="BS50" s="150"/>
      <c r="BT50" s="134"/>
      <c r="BU50" s="134"/>
      <c r="BV50" s="151"/>
      <c r="BW50" s="157"/>
      <c r="BX50" s="158"/>
      <c r="BY50" s="158"/>
      <c r="BZ50" s="155"/>
      <c r="CA50" s="144" t="str">
        <f>Spielplan!$BS$14</f>
        <v/>
      </c>
      <c r="CB50" s="159"/>
      <c r="CC50" s="146">
        <f>Spielplan!$BU$14</f>
        <v>0</v>
      </c>
      <c r="CD50" s="157"/>
      <c r="CE50" s="155">
        <f>IF(CA50=CA14,Punktemodus!B15,0)</f>
        <v>20</v>
      </c>
      <c r="CF50" s="158">
        <f>IF(OR(CA50=$CA$15,CA50=$CA$22,CA50=$CA$23,CA50=$CA$30,CA50=$CA$31,CA50=$CA$38,CA50=$CA$39),Punktemodus!B17,0)</f>
        <v>10</v>
      </c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34"/>
      <c r="CV50" s="134"/>
      <c r="CW50" s="134"/>
    </row>
    <row r="51" spans="1:101" ht="18.75" customHeight="1" thickBot="1" x14ac:dyDescent="0.3">
      <c r="A51" s="60"/>
      <c r="B51" s="60"/>
      <c r="C51" s="136" t="str">
        <f>IF(G50="","",IF(AR50=TRUE,"Achtung: Fehler in Tabelle!",""))</f>
        <v/>
      </c>
      <c r="D51" s="60"/>
      <c r="E51" s="85"/>
      <c r="F51" s="60"/>
      <c r="G51" s="85"/>
      <c r="H51" s="60"/>
      <c r="I51" s="60"/>
      <c r="J51" s="60"/>
      <c r="K51" s="60"/>
      <c r="L51" s="60"/>
      <c r="M51" s="60">
        <f t="shared" ref="M51:X51" si="15">SUM(M45:M50)</f>
        <v>0</v>
      </c>
      <c r="N51" s="60">
        <f t="shared" si="15"/>
        <v>0</v>
      </c>
      <c r="O51" s="60">
        <f t="shared" si="15"/>
        <v>0</v>
      </c>
      <c r="P51" s="60">
        <f t="shared" si="15"/>
        <v>0</v>
      </c>
      <c r="Q51" s="60">
        <f t="shared" si="15"/>
        <v>0</v>
      </c>
      <c r="R51" s="60">
        <f t="shared" si="15"/>
        <v>0</v>
      </c>
      <c r="S51" s="60">
        <f t="shared" si="15"/>
        <v>0</v>
      </c>
      <c r="T51" s="60">
        <f t="shared" si="15"/>
        <v>0</v>
      </c>
      <c r="U51" s="60">
        <f t="shared" si="15"/>
        <v>0</v>
      </c>
      <c r="V51" s="60">
        <f t="shared" si="15"/>
        <v>0</v>
      </c>
      <c r="W51" s="60">
        <f t="shared" si="15"/>
        <v>0</v>
      </c>
      <c r="X51" s="60">
        <f t="shared" si="15"/>
        <v>0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160">
        <f>SUM(BP45:BP50)</f>
        <v>0</v>
      </c>
      <c r="BQ51" s="60"/>
      <c r="BR51" s="141"/>
      <c r="BS51" s="152"/>
      <c r="BT51" s="134"/>
      <c r="BU51" s="134"/>
      <c r="BV51" s="151"/>
      <c r="BW51" s="157"/>
      <c r="BX51" s="158"/>
      <c r="BY51" s="158"/>
      <c r="BZ51" s="155"/>
      <c r="CA51" s="144" t="str">
        <f>Spielplan!$BS$15</f>
        <v/>
      </c>
      <c r="CB51" s="159"/>
      <c r="CC51" s="146">
        <f>Spielplan!$BU$15</f>
        <v>0</v>
      </c>
      <c r="CD51" s="155"/>
      <c r="CE51" s="155">
        <f>IF(CA51=CA15,Punktemodus!B15,0)</f>
        <v>20</v>
      </c>
      <c r="CF51" s="158">
        <f>IF(OR(CA51=$CA$14,CA51=$CA$22,CA51=$CA$23,CA51=$CA$30,CA51=$CA$31,CA51=$CA$38,CA51=$CA$39),Punktemodus!B17,0)</f>
        <v>10</v>
      </c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34"/>
      <c r="CV51" s="134"/>
      <c r="CW51" s="134"/>
    </row>
    <row r="52" spans="1:101" ht="18.75" customHeight="1" thickBot="1" x14ac:dyDescent="0.3">
      <c r="A52" s="60"/>
      <c r="B52" s="60"/>
      <c r="C52" s="60"/>
      <c r="D52" s="60"/>
      <c r="E52" s="85"/>
      <c r="F52" s="60"/>
      <c r="G52" s="85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138"/>
      <c r="BQ52" s="60"/>
      <c r="BR52" s="141"/>
      <c r="BS52" s="153" t="s">
        <v>22</v>
      </c>
      <c r="BT52" s="144" t="str">
        <f>Spielplan!$BL$16</f>
        <v/>
      </c>
      <c r="BU52" s="145"/>
      <c r="BV52" s="146">
        <f>Spielplan!$BN$16</f>
        <v>0</v>
      </c>
      <c r="BW52" s="155"/>
      <c r="BX52" s="158">
        <f>IF(BT16=BT52,Punktemodus!$B$11,0)</f>
        <v>10</v>
      </c>
      <c r="BY52" s="158">
        <f>IF(BT52=BT33,Punktemodus!B13,0)</f>
        <v>5</v>
      </c>
      <c r="BZ52" s="155"/>
      <c r="CA52" s="155"/>
      <c r="CB52" s="155"/>
      <c r="CC52" s="155"/>
      <c r="CD52" s="155"/>
      <c r="CE52" s="155"/>
      <c r="CF52" s="154"/>
      <c r="CG52" s="154" t="s">
        <v>28</v>
      </c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34"/>
      <c r="CV52" s="134"/>
      <c r="CW52" s="134"/>
    </row>
    <row r="53" spans="1:101" ht="18.75" customHeight="1" thickBot="1" x14ac:dyDescent="0.25">
      <c r="A53" s="60"/>
      <c r="B53" s="60"/>
      <c r="C53" s="60"/>
      <c r="D53" s="60"/>
      <c r="E53" s="85"/>
      <c r="F53" s="60"/>
      <c r="G53" s="85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138"/>
      <c r="BQ53" s="60"/>
      <c r="BR53" s="141"/>
      <c r="BS53" s="149" t="s">
        <v>25</v>
      </c>
      <c r="BT53" s="144" t="str">
        <f>Spielplan!$BL$17</f>
        <v/>
      </c>
      <c r="BU53" s="145"/>
      <c r="BV53" s="146">
        <f>Spielplan!$BN$17</f>
        <v>0</v>
      </c>
      <c r="BW53" s="155"/>
      <c r="BX53" s="158">
        <f>IF(BT17=BT53,Punktemodus!$B$11,0)</f>
        <v>10</v>
      </c>
      <c r="BY53" s="158">
        <f>IF(BT53=BT32,Punktemodus!B13,0)</f>
        <v>5</v>
      </c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34"/>
      <c r="CV53" s="134"/>
      <c r="CW53" s="134"/>
    </row>
    <row r="54" spans="1:101" ht="18.75" customHeight="1" thickBot="1" x14ac:dyDescent="0.3">
      <c r="A54" s="60"/>
      <c r="B54" s="60"/>
      <c r="C54" s="88" t="s">
        <v>90</v>
      </c>
      <c r="D54" s="60"/>
      <c r="E54" s="85"/>
      <c r="F54" s="60"/>
      <c r="G54" s="85"/>
      <c r="H54" s="60"/>
      <c r="I54" s="60"/>
      <c r="J54" s="60"/>
      <c r="K54" s="60"/>
      <c r="L54" s="60"/>
      <c r="M54" s="60" t="s">
        <v>4</v>
      </c>
      <c r="N54" s="60"/>
      <c r="O54" s="60"/>
      <c r="P54" s="60"/>
      <c r="Q54" s="60" t="s">
        <v>6</v>
      </c>
      <c r="R54" s="60"/>
      <c r="S54" s="60"/>
      <c r="T54" s="60"/>
      <c r="U54" s="60" t="s">
        <v>7</v>
      </c>
      <c r="V54" s="60"/>
      <c r="W54" s="60"/>
      <c r="X54" s="60"/>
      <c r="Y54" s="60"/>
      <c r="Z54" s="60" t="s">
        <v>4</v>
      </c>
      <c r="AA54" s="60" t="s">
        <v>5</v>
      </c>
      <c r="AB54" s="60"/>
      <c r="AC54" s="60"/>
      <c r="AD54" s="60" t="s">
        <v>9</v>
      </c>
      <c r="AE54" s="60"/>
      <c r="AF54" s="60"/>
      <c r="AG54" s="60"/>
      <c r="AH54" s="60" t="s">
        <v>32</v>
      </c>
      <c r="AI54" s="60"/>
      <c r="AJ54" s="60"/>
      <c r="AK54" s="60"/>
      <c r="AL54" s="60"/>
      <c r="AM54" s="60"/>
      <c r="AN54" s="60" t="s">
        <v>35</v>
      </c>
      <c r="AO54" s="60"/>
      <c r="AP54" s="60"/>
      <c r="AQ54" s="60"/>
      <c r="AR54" s="60"/>
      <c r="AS54" s="60" t="s">
        <v>33</v>
      </c>
      <c r="AT54" s="60"/>
      <c r="AU54" s="60"/>
      <c r="AV54" s="60"/>
      <c r="AW54" s="60"/>
      <c r="AX54" s="60"/>
      <c r="AY54" s="60"/>
      <c r="AZ54" s="60"/>
      <c r="BA54" s="89" t="s">
        <v>10</v>
      </c>
      <c r="BB54" s="60"/>
      <c r="BC54" s="90" t="s">
        <v>4</v>
      </c>
      <c r="BD54" s="60"/>
      <c r="BE54" s="61" t="s">
        <v>5</v>
      </c>
      <c r="BF54" s="60"/>
      <c r="BG54" s="60"/>
      <c r="BH54" s="60"/>
      <c r="BI54" s="85"/>
      <c r="BJ54" s="60"/>
      <c r="BK54" s="60"/>
      <c r="BL54" s="60"/>
      <c r="BM54" s="60"/>
      <c r="BN54" s="60"/>
      <c r="BO54" s="60"/>
      <c r="BP54" s="138"/>
      <c r="BQ54" s="85"/>
      <c r="BR54" s="141"/>
      <c r="BS54" s="150"/>
      <c r="BT54" s="134"/>
      <c r="BU54" s="134"/>
      <c r="BV54" s="134"/>
      <c r="BW54" s="134"/>
      <c r="BX54" s="148"/>
      <c r="BY54" s="148"/>
      <c r="BZ54" s="134"/>
      <c r="CA54" s="134"/>
      <c r="CB54" s="134"/>
      <c r="CC54" s="134"/>
      <c r="CD54" s="134"/>
      <c r="CE54" s="134"/>
      <c r="CF54" s="144" t="str">
        <f>Spielplan!$BX$18</f>
        <v/>
      </c>
      <c r="CG54" s="145"/>
      <c r="CH54" s="146">
        <f>Spielplan!$BZ$18</f>
        <v>0</v>
      </c>
      <c r="CI54" s="134"/>
      <c r="CJ54" s="134">
        <f>IF(OR(CF54=$CF$18,CF54=$CF$19,CF54=$CF$34,CF54=$CF$35),Punktemodus!$B$19,0)</f>
        <v>30</v>
      </c>
      <c r="CK54" s="134"/>
      <c r="CL54" s="134"/>
      <c r="CM54" s="134"/>
      <c r="CN54" s="134"/>
      <c r="CO54" s="134"/>
      <c r="CP54" s="134"/>
      <c r="CQ54" s="134"/>
      <c r="CR54" s="134"/>
      <c r="CS54" s="134">
        <f>IF(CQ59=CQ23,Punktemodus!B23,0)</f>
        <v>50</v>
      </c>
      <c r="CT54" s="134"/>
      <c r="CU54" s="134"/>
      <c r="CV54" s="134"/>
      <c r="CW54" s="134"/>
    </row>
    <row r="55" spans="1:101" ht="18.75" customHeight="1" thickBot="1" x14ac:dyDescent="0.25">
      <c r="A55" s="60"/>
      <c r="B55" s="60"/>
      <c r="C55" s="92"/>
      <c r="D55" s="60"/>
      <c r="E55" s="85"/>
      <c r="F55" s="60"/>
      <c r="G55" s="85"/>
      <c r="H55" s="60"/>
      <c r="I55" s="60"/>
      <c r="J55" s="60"/>
      <c r="K55" s="60"/>
      <c r="L55" s="60"/>
      <c r="M55" s="60" t="s">
        <v>0</v>
      </c>
      <c r="N55" s="60" t="s">
        <v>1</v>
      </c>
      <c r="O55" s="60" t="s">
        <v>2</v>
      </c>
      <c r="P55" s="60" t="s">
        <v>3</v>
      </c>
      <c r="Q55" s="60" t="s">
        <v>0</v>
      </c>
      <c r="R55" s="60" t="s">
        <v>1</v>
      </c>
      <c r="S55" s="60" t="s">
        <v>2</v>
      </c>
      <c r="T55" s="60" t="s">
        <v>3</v>
      </c>
      <c r="U55" s="60" t="s">
        <v>0</v>
      </c>
      <c r="V55" s="60" t="s">
        <v>1</v>
      </c>
      <c r="W55" s="60" t="s">
        <v>2</v>
      </c>
      <c r="X55" s="60" t="s">
        <v>3</v>
      </c>
      <c r="Y55" s="60"/>
      <c r="Z55" s="60" t="s">
        <v>8</v>
      </c>
      <c r="AA55" s="60"/>
      <c r="AB55" s="60"/>
      <c r="AC55" s="60"/>
      <c r="AD55" s="60"/>
      <c r="AE55" s="60"/>
      <c r="AF55" s="60"/>
      <c r="AG55" s="60"/>
      <c r="AH55" s="60" t="s">
        <v>31</v>
      </c>
      <c r="AI55" s="60"/>
      <c r="AJ55" s="60"/>
      <c r="AK55" s="60"/>
      <c r="AL55" s="60"/>
      <c r="AM55" s="60"/>
      <c r="AN55" s="60" t="str">
        <f>AI56</f>
        <v>Schweiz</v>
      </c>
      <c r="AO55" s="60" t="str">
        <f>AI57</f>
        <v>Ecuador</v>
      </c>
      <c r="AP55" s="60" t="str">
        <f>AI58</f>
        <v>Frankreich</v>
      </c>
      <c r="AQ55" s="60" t="str">
        <f>AI59</f>
        <v>Honduras</v>
      </c>
      <c r="AR55" s="60"/>
      <c r="AS55" s="60" t="s">
        <v>31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85"/>
      <c r="BJ55" s="85"/>
      <c r="BK55" s="85"/>
      <c r="BL55" s="85"/>
      <c r="BM55" s="85"/>
      <c r="BN55" s="85"/>
      <c r="BO55" s="85"/>
      <c r="BP55" s="137"/>
      <c r="BQ55" s="85"/>
      <c r="BR55" s="141"/>
      <c r="BS55" s="134"/>
      <c r="BT55" s="134"/>
      <c r="BU55" s="134"/>
      <c r="BV55" s="134"/>
      <c r="BW55" s="134"/>
      <c r="BX55" s="148"/>
      <c r="BY55" s="148"/>
      <c r="BZ55" s="134"/>
      <c r="CA55" s="134"/>
      <c r="CB55" s="134"/>
      <c r="CC55" s="134"/>
      <c r="CD55" s="134"/>
      <c r="CE55" s="134"/>
      <c r="CF55" s="144" t="str">
        <f>Spielplan!$BX$19</f>
        <v/>
      </c>
      <c r="CG55" s="145"/>
      <c r="CH55" s="146">
        <f>Spielplan!$BZ$19</f>
        <v>0</v>
      </c>
      <c r="CI55" s="134"/>
      <c r="CJ55" s="134">
        <f>IF(OR(CF55=$CF$18,CF55=$CF$19,CF55=$CF$34,CF55=$CF$35),Punktemodus!$B$19,0)</f>
        <v>30</v>
      </c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</row>
    <row r="56" spans="1:101" ht="18.75" customHeight="1" thickBot="1" x14ac:dyDescent="0.3">
      <c r="A56" s="60"/>
      <c r="B56" s="60"/>
      <c r="C56" s="191" t="str">
        <f>Spielplan!$C56</f>
        <v>Schweiz</v>
      </c>
      <c r="D56" s="192"/>
      <c r="E56" s="104"/>
      <c r="F56" s="93"/>
      <c r="G56" s="104"/>
      <c r="H56" s="191" t="str">
        <f>Spielplan!$H$56</f>
        <v>Ecuador</v>
      </c>
      <c r="I56" s="192"/>
      <c r="J56" s="60"/>
      <c r="K56" s="60" t="s">
        <v>96</v>
      </c>
      <c r="L56" s="60">
        <f t="shared" ref="L56:L61" si="16">IF(E56-G56&gt;0,1,IF(G56=E56,0,-1))</f>
        <v>0</v>
      </c>
      <c r="M56" s="60">
        <f>IF($E56="",0,IF($E56&gt;$G56,3,IF($E56=G56,1,0)))</f>
        <v>0</v>
      </c>
      <c r="N56" s="60">
        <f>IF($G56="",0,IF($E56&gt;$G56,0,IF($E56=G56,1,3)))</f>
        <v>0</v>
      </c>
      <c r="O56" s="60"/>
      <c r="P56" s="60"/>
      <c r="Q56" s="60">
        <f>E56</f>
        <v>0</v>
      </c>
      <c r="R56" s="60">
        <f>G56</f>
        <v>0</v>
      </c>
      <c r="S56" s="60"/>
      <c r="T56" s="60"/>
      <c r="U56" s="60">
        <f>G56</f>
        <v>0</v>
      </c>
      <c r="V56" s="60">
        <f>E56</f>
        <v>0</v>
      </c>
      <c r="W56" s="60"/>
      <c r="X56" s="60"/>
      <c r="Y56" s="60"/>
      <c r="Z56" s="60">
        <f>M62</f>
        <v>0</v>
      </c>
      <c r="AA56" s="60">
        <f>Q62</f>
        <v>0</v>
      </c>
      <c r="AB56" s="60">
        <f>U62</f>
        <v>0</v>
      </c>
      <c r="AC56" s="60">
        <f>AA56-AB56</f>
        <v>0</v>
      </c>
      <c r="AD56" s="60">
        <f>IF(Z56&gt;Z57,-1,0)</f>
        <v>0</v>
      </c>
      <c r="AE56" s="60">
        <f>IF(Z56&gt;Z58,-1,0)</f>
        <v>0</v>
      </c>
      <c r="AF56" s="60">
        <f>IF(Z56&gt;Z59,-1,0)</f>
        <v>0</v>
      </c>
      <c r="AG56" s="60">
        <f>10000-(AJ56*1000+AM56*100+AK56*10)</f>
        <v>10000</v>
      </c>
      <c r="AH56" s="90">
        <f>RANK(AG56,AG56:AG59,1)</f>
        <v>1</v>
      </c>
      <c r="AI56" s="60" t="str">
        <f>C56</f>
        <v>Schweiz</v>
      </c>
      <c r="AJ56" s="60">
        <f t="shared" ref="AJ56:AL59" si="17">Z56</f>
        <v>0</v>
      </c>
      <c r="AK56" s="60">
        <f t="shared" si="17"/>
        <v>0</v>
      </c>
      <c r="AL56" s="60">
        <f t="shared" si="17"/>
        <v>0</v>
      </c>
      <c r="AM56" s="60">
        <f>AK56-AL56</f>
        <v>0</v>
      </c>
      <c r="AN56" s="187"/>
      <c r="AO56" s="187">
        <f>IF(AG57=AG56,IF(G56&gt;E56,AG57-0.1,AG57),AG57)</f>
        <v>10000</v>
      </c>
      <c r="AP56" s="187">
        <f>IF(AG58=AG56,IF(G58&gt;E58,AG58-0.1,AG58),AG58)</f>
        <v>10000</v>
      </c>
      <c r="AQ56" s="187">
        <f>IF(AG59=AG56,IF(G60&gt;E60,AG59-0.1,AG59),AG59)</f>
        <v>10000</v>
      </c>
      <c r="AR56" s="187">
        <f>AN60</f>
        <v>30000</v>
      </c>
      <c r="AS56" s="90">
        <f>RANK(AR56,AR56:AR59,1)</f>
        <v>1</v>
      </c>
      <c r="AT56" s="60" t="str">
        <f t="shared" ref="AT56:AW59" si="18">AI56</f>
        <v>Schweiz</v>
      </c>
      <c r="AU56" s="60">
        <f t="shared" si="18"/>
        <v>0</v>
      </c>
      <c r="AV56" s="60">
        <f t="shared" si="18"/>
        <v>0</v>
      </c>
      <c r="AW56" s="60">
        <f t="shared" si="18"/>
        <v>0</v>
      </c>
      <c r="AX56" s="60"/>
      <c r="AY56" s="60"/>
      <c r="AZ56" s="60"/>
      <c r="BA56" s="195">
        <v>1</v>
      </c>
      <c r="BB56" s="191" t="str">
        <f>VLOOKUP(1,AS56:AT59,2,FALSE)</f>
        <v>Schweiz</v>
      </c>
      <c r="BC56" s="196"/>
      <c r="BD56" s="197">
        <f>VLOOKUP(1,AS56:AW59,3,FALSE)</f>
        <v>0</v>
      </c>
      <c r="BE56" s="198">
        <f>VLOOKUP(1,AS56:AW59,4,FALSE)</f>
        <v>0</v>
      </c>
      <c r="BF56" s="93" t="s">
        <v>12</v>
      </c>
      <c r="BG56" s="198">
        <f>VLOOKUP(1,AS56:AW59,5,FALSE)</f>
        <v>0</v>
      </c>
      <c r="BH56" s="199" t="s">
        <v>121</v>
      </c>
      <c r="BI56" s="85"/>
      <c r="BJ56" s="85">
        <f>IF(E56&gt;G56,IF(Spielplan!E56&gt;Spielplan!G56,Punktemodus!$B$3,0),0)</f>
        <v>0</v>
      </c>
      <c r="BK56" s="85">
        <f>IF(E56=G56,IF(Spielplan!E56=Spielplan!G56,Punktemodus!$B$3,0),0)</f>
        <v>10</v>
      </c>
      <c r="BL56" s="85">
        <f>IF(E56&lt;G56,IF(Spielplan!E56&lt;Spielplan!G56,Punktemodus!$B$3,0),0)</f>
        <v>0</v>
      </c>
      <c r="BM56" s="85">
        <f>IF(E56=Spielplan!E56,IF(G56=Spielplan!G56,Punktemodus!$B$5,0),0)</f>
        <v>3</v>
      </c>
      <c r="BN56" s="85">
        <f>IF(E56=Spielplan!E56,Punktemodus!$B$7,0)</f>
        <v>1</v>
      </c>
      <c r="BO56" s="85">
        <f>IF(G56=Spielplan!G56,Punktemodus!$B$7,0)</f>
        <v>1</v>
      </c>
      <c r="BP56" s="137">
        <f>IF(Spielplan!E56="",0,SUM(BJ56:BO56))</f>
        <v>0</v>
      </c>
      <c r="BQ56" s="85"/>
      <c r="BR56" s="141"/>
      <c r="BS56" s="153" t="s">
        <v>121</v>
      </c>
      <c r="BT56" s="144" t="str">
        <f>Spielplan!$BL$20</f>
        <v/>
      </c>
      <c r="BU56" s="145"/>
      <c r="BV56" s="146">
        <f>Spielplan!$BN$20</f>
        <v>0</v>
      </c>
      <c r="BW56" s="147"/>
      <c r="BX56" s="148">
        <f>IF(BT20=BT56,Punktemodus!$B$11,0)</f>
        <v>10</v>
      </c>
      <c r="BY56" s="148">
        <f>IF(BT56=BT37,Punktemodus!B13,0)</f>
        <v>5</v>
      </c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</row>
    <row r="57" spans="1:101" ht="18.75" customHeight="1" thickBot="1" x14ac:dyDescent="0.3">
      <c r="A57" s="60"/>
      <c r="B57" s="60"/>
      <c r="C57" s="193" t="str">
        <f>Spielplan!$C$57</f>
        <v>Frankreich</v>
      </c>
      <c r="D57" s="194"/>
      <c r="E57" s="104"/>
      <c r="F57" s="93"/>
      <c r="G57" s="104"/>
      <c r="H57" s="193" t="str">
        <f>Spielplan!$H$57</f>
        <v>Honduras</v>
      </c>
      <c r="I57" s="194"/>
      <c r="J57" s="60"/>
      <c r="K57" s="60" t="s">
        <v>97</v>
      </c>
      <c r="L57" s="60">
        <f t="shared" si="16"/>
        <v>0</v>
      </c>
      <c r="M57" s="60"/>
      <c r="N57" s="60"/>
      <c r="O57" s="60">
        <f>IF($E57="",0,IF($E57&gt;$G57,3,IF($E57=$G57,1,0)))</f>
        <v>0</v>
      </c>
      <c r="P57" s="60">
        <f>IF($G57="",0,IF($E57&gt;$G57,0,IF($E57=$G57,1,3)))</f>
        <v>0</v>
      </c>
      <c r="Q57" s="60"/>
      <c r="R57" s="60"/>
      <c r="S57" s="60">
        <f>E57</f>
        <v>0</v>
      </c>
      <c r="T57" s="60">
        <f>G57</f>
        <v>0</v>
      </c>
      <c r="U57" s="60"/>
      <c r="V57" s="60"/>
      <c r="W57" s="60">
        <f>G57</f>
        <v>0</v>
      </c>
      <c r="X57" s="60">
        <f>E57</f>
        <v>0</v>
      </c>
      <c r="Y57" s="60"/>
      <c r="Z57" s="60">
        <f>N62</f>
        <v>0</v>
      </c>
      <c r="AA57" s="60">
        <f>R62</f>
        <v>0</v>
      </c>
      <c r="AB57" s="60">
        <f>V62</f>
        <v>0</v>
      </c>
      <c r="AC57" s="60">
        <f>AA57-AB57</f>
        <v>0</v>
      </c>
      <c r="AD57" s="60">
        <f>IF(Z57&gt;Z56,-1,0)</f>
        <v>0</v>
      </c>
      <c r="AE57" s="60">
        <f>IF(Z57&gt;Z58,-1,0)</f>
        <v>0</v>
      </c>
      <c r="AF57" s="60">
        <f>IF(Z57&gt;Z59,-1,0)</f>
        <v>0</v>
      </c>
      <c r="AG57" s="60">
        <f>10000-(AJ57*1000+AM57*100+AK57*10)</f>
        <v>10000</v>
      </c>
      <c r="AH57" s="90">
        <f>RANK(AG57,AG56:AG59,1)</f>
        <v>1</v>
      </c>
      <c r="AI57" s="60" t="str">
        <f>H56</f>
        <v>Ecuador</v>
      </c>
      <c r="AJ57" s="60">
        <f t="shared" si="17"/>
        <v>0</v>
      </c>
      <c r="AK57" s="60">
        <f t="shared" si="17"/>
        <v>0</v>
      </c>
      <c r="AL57" s="60">
        <f t="shared" si="17"/>
        <v>0</v>
      </c>
      <c r="AM57" s="60">
        <f>AK57-AL57</f>
        <v>0</v>
      </c>
      <c r="AN57" s="187">
        <f>IF(AG56=AG57,IF(E56&gt;G56,AG56-0.1,AG56),AG56)</f>
        <v>10000</v>
      </c>
      <c r="AO57" s="187"/>
      <c r="AP57" s="187">
        <f>IF(AG58=AG57,IF(G61&gt;E61,AG58-0.1,AG58),AG58)</f>
        <v>10000</v>
      </c>
      <c r="AQ57" s="187">
        <f>IF(AG59=AG57,IF(G59&gt;E59,AG59-0.1,AG59),AG59)</f>
        <v>10000</v>
      </c>
      <c r="AR57" s="187">
        <f>AO60</f>
        <v>30000</v>
      </c>
      <c r="AS57" s="90">
        <f>RANK(AR57,AR56:AR59,1)</f>
        <v>1</v>
      </c>
      <c r="AT57" s="60" t="str">
        <f t="shared" si="18"/>
        <v>Ecuador</v>
      </c>
      <c r="AU57" s="60">
        <f t="shared" si="18"/>
        <v>0</v>
      </c>
      <c r="AV57" s="60">
        <f t="shared" si="18"/>
        <v>0</v>
      </c>
      <c r="AW57" s="60">
        <f t="shared" si="18"/>
        <v>0</v>
      </c>
      <c r="AX57" s="60"/>
      <c r="AY57" s="60"/>
      <c r="AZ57" s="60"/>
      <c r="BA57" s="235">
        <v>2</v>
      </c>
      <c r="BB57" s="193" t="e">
        <f>VLOOKUP(2,AS56:AT59,2,FALSE)</f>
        <v>#N/A</v>
      </c>
      <c r="BC57" s="236"/>
      <c r="BD57" s="237" t="e">
        <f>VLOOKUP(2,AS56:AW59,3,FALSE)</f>
        <v>#N/A</v>
      </c>
      <c r="BE57" s="238" t="e">
        <f>VLOOKUP(2,AS56:AW59,4,FALSE)</f>
        <v>#N/A</v>
      </c>
      <c r="BF57" s="93" t="s">
        <v>12</v>
      </c>
      <c r="BG57" s="238" t="e">
        <f>VLOOKUP(2,AS56:AW59,5,FALSE)</f>
        <v>#N/A</v>
      </c>
      <c r="BH57" s="238" t="s">
        <v>127</v>
      </c>
      <c r="BI57" s="85"/>
      <c r="BJ57" s="85">
        <f>IF(E57&gt;G57,IF(Spielplan!E57&gt;Spielplan!G57,Punktemodus!$B$3,0),0)</f>
        <v>0</v>
      </c>
      <c r="BK57" s="85">
        <f>IF(E57=G57,IF(Spielplan!E57=Spielplan!G57,Punktemodus!$B$3,0),0)</f>
        <v>10</v>
      </c>
      <c r="BL57" s="85">
        <f>IF(E57&lt;G57,IF(Spielplan!E57&lt;Spielplan!G57,Punktemodus!$B$3,0),0)</f>
        <v>0</v>
      </c>
      <c r="BM57" s="85">
        <f>IF(E57=Spielplan!E57,IF(G57=Spielplan!G57,Punktemodus!$B$5,0),0)</f>
        <v>3</v>
      </c>
      <c r="BN57" s="85">
        <f>IF(E57=Spielplan!E57,Punktemodus!$B$7,0)</f>
        <v>1</v>
      </c>
      <c r="BO57" s="85">
        <f>IF(G57=Spielplan!G57,Punktemodus!$B$7,0)</f>
        <v>1</v>
      </c>
      <c r="BP57" s="137">
        <f>IF(Spielplan!E57="",0,SUM(BJ57:BO57))</f>
        <v>0</v>
      </c>
      <c r="BQ57" s="85"/>
      <c r="BR57" s="141"/>
      <c r="BS57" s="149" t="s">
        <v>122</v>
      </c>
      <c r="BT57" s="144" t="str">
        <f>Spielplan!$BL$21</f>
        <v/>
      </c>
      <c r="BU57" s="145"/>
      <c r="BV57" s="146">
        <f>Spielplan!$BN$21</f>
        <v>0</v>
      </c>
      <c r="BW57" s="134"/>
      <c r="BX57" s="148">
        <f>IF(BT21=BT57,Punktemodus!$B$11,0)</f>
        <v>10</v>
      </c>
      <c r="BY57" s="148">
        <f>IF(BT57=BT36,Punktemodus!B13,0)</f>
        <v>5</v>
      </c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54" t="s">
        <v>29</v>
      </c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</row>
    <row r="58" spans="1:101" ht="18.75" customHeight="1" thickBot="1" x14ac:dyDescent="0.3">
      <c r="A58" s="60"/>
      <c r="B58" s="60"/>
      <c r="C58" s="191" t="str">
        <f>C56</f>
        <v>Schweiz</v>
      </c>
      <c r="D58" s="192"/>
      <c r="E58" s="104"/>
      <c r="F58" s="93"/>
      <c r="G58" s="104"/>
      <c r="H58" s="191" t="str">
        <f>C57</f>
        <v>Frankreich</v>
      </c>
      <c r="I58" s="192"/>
      <c r="J58" s="60"/>
      <c r="K58" s="60" t="s">
        <v>98</v>
      </c>
      <c r="L58" s="60">
        <f t="shared" si="16"/>
        <v>0</v>
      </c>
      <c r="M58" s="60">
        <f>IF($E58="",0,IF($E58&gt;$G58,3,IF($E58=G58,1,0)))</f>
        <v>0</v>
      </c>
      <c r="N58" s="60"/>
      <c r="O58" s="60">
        <f>IF($G58="",0,IF($E58&gt;$G58,0,IF($E58=$G58,1,3)))</f>
        <v>0</v>
      </c>
      <c r="P58" s="60"/>
      <c r="Q58" s="60">
        <f>E58</f>
        <v>0</v>
      </c>
      <c r="R58" s="60"/>
      <c r="S58" s="60">
        <f>G58</f>
        <v>0</v>
      </c>
      <c r="T58" s="60"/>
      <c r="U58" s="60">
        <f>G58</f>
        <v>0</v>
      </c>
      <c r="V58" s="60"/>
      <c r="W58" s="60">
        <f>E58</f>
        <v>0</v>
      </c>
      <c r="X58" s="60"/>
      <c r="Y58" s="60"/>
      <c r="Z58" s="60">
        <f>O62</f>
        <v>0</v>
      </c>
      <c r="AA58" s="60">
        <f>S62</f>
        <v>0</v>
      </c>
      <c r="AB58" s="60">
        <f>W62</f>
        <v>0</v>
      </c>
      <c r="AC58" s="60">
        <f>AA58-AB58</f>
        <v>0</v>
      </c>
      <c r="AD58" s="60">
        <f>IF(Z58&gt;Z56,-1,0)</f>
        <v>0</v>
      </c>
      <c r="AE58" s="60">
        <f>IF(Z58&gt;Z57,-1,0)</f>
        <v>0</v>
      </c>
      <c r="AF58" s="60">
        <f>IF(Z58&gt;Z59,-1,0)</f>
        <v>0</v>
      </c>
      <c r="AG58" s="60">
        <f>10000-(AJ58*1000+AM58*100+AK58*10)</f>
        <v>10000</v>
      </c>
      <c r="AH58" s="90">
        <f>RANK(AG58,AG56:AG59,1)</f>
        <v>1</v>
      </c>
      <c r="AI58" s="60" t="str">
        <f>C57</f>
        <v>Frankreich</v>
      </c>
      <c r="AJ58" s="60">
        <f t="shared" si="17"/>
        <v>0</v>
      </c>
      <c r="AK58" s="60">
        <f t="shared" si="17"/>
        <v>0</v>
      </c>
      <c r="AL58" s="60">
        <f t="shared" si="17"/>
        <v>0</v>
      </c>
      <c r="AM58" s="60">
        <f>AK58-AL58</f>
        <v>0</v>
      </c>
      <c r="AN58" s="187">
        <f>IF(AG56=AG58,IF(E58&gt;G58,AG56-0.1,AG56),AG56)</f>
        <v>10000</v>
      </c>
      <c r="AO58" s="187">
        <f>IF(AG57=AG58,IF(E61&gt;G61,AG57-0.1,AG57),AG57)</f>
        <v>10000</v>
      </c>
      <c r="AP58" s="187"/>
      <c r="AQ58" s="187">
        <f>IF(AG59=AG58,IF(G57&gt;E57,AG59-0.1,AG59),AG59)</f>
        <v>10000</v>
      </c>
      <c r="AR58" s="187">
        <f>AP60</f>
        <v>30000</v>
      </c>
      <c r="AS58" s="90">
        <f>RANK(AR58,AR56:AR59,1)</f>
        <v>1</v>
      </c>
      <c r="AT58" s="60" t="str">
        <f t="shared" si="18"/>
        <v>Frankreich</v>
      </c>
      <c r="AU58" s="60">
        <f t="shared" si="18"/>
        <v>0</v>
      </c>
      <c r="AV58" s="60">
        <f t="shared" si="18"/>
        <v>0</v>
      </c>
      <c r="AW58" s="60">
        <f t="shared" si="18"/>
        <v>0</v>
      </c>
      <c r="AX58" s="60"/>
      <c r="AY58" s="60"/>
      <c r="AZ58" s="60"/>
      <c r="BA58" s="113">
        <v>3</v>
      </c>
      <c r="BB58" s="114" t="e">
        <f>VLOOKUP(3,AS56:AT59,2,FALSE)</f>
        <v>#N/A</v>
      </c>
      <c r="BC58" s="115"/>
      <c r="BD58" s="116" t="e">
        <f>VLOOKUP(3,AS56:AW59,3,FALSE)</f>
        <v>#N/A</v>
      </c>
      <c r="BE58" s="116" t="e">
        <f>VLOOKUP(3,AS56:AW59,4,FALSE)</f>
        <v>#N/A</v>
      </c>
      <c r="BF58" s="93" t="s">
        <v>12</v>
      </c>
      <c r="BG58" s="116" t="e">
        <f>VLOOKUP(3,AS56:AW59,5,FALSE)</f>
        <v>#N/A</v>
      </c>
      <c r="BH58" s="60"/>
      <c r="BI58" s="85"/>
      <c r="BJ58" s="85">
        <f>IF(E58&gt;G58,IF(Spielplan!E58&gt;Spielplan!G58,Punktemodus!$B$3,0),0)</f>
        <v>0</v>
      </c>
      <c r="BK58" s="85">
        <f>IF(E58=G58,IF(Spielplan!E58=Spielplan!G58,Punktemodus!$B$3,0),0)</f>
        <v>10</v>
      </c>
      <c r="BL58" s="85">
        <f>IF(E58&lt;G58,IF(Spielplan!E58&lt;Spielplan!G58,Punktemodus!$B$3,0),0)</f>
        <v>0</v>
      </c>
      <c r="BM58" s="85">
        <f>IF(E58=Spielplan!E58,IF(G58=Spielplan!G58,Punktemodus!$B$5,0),0)</f>
        <v>3</v>
      </c>
      <c r="BN58" s="85">
        <f>IF(E58=Spielplan!E58,Punktemodus!$B$7,0)</f>
        <v>1</v>
      </c>
      <c r="BO58" s="85">
        <f>IF(G58=Spielplan!G58,Punktemodus!$B$7,0)</f>
        <v>1</v>
      </c>
      <c r="BP58" s="137">
        <f>IF(Spielplan!E58="",0,SUM(BJ58:BO58))</f>
        <v>0</v>
      </c>
      <c r="BQ58" s="85"/>
      <c r="BR58" s="141"/>
      <c r="BS58" s="150"/>
      <c r="BT58" s="134"/>
      <c r="BU58" s="134"/>
      <c r="BV58" s="134"/>
      <c r="BW58" s="134"/>
      <c r="BX58" s="148"/>
      <c r="BY58" s="148"/>
      <c r="BZ58" s="134"/>
      <c r="CA58" s="144" t="str">
        <f>Spielplan!$BS$22</f>
        <v/>
      </c>
      <c r="CB58" s="145"/>
      <c r="CC58" s="146">
        <f>Spielplan!$BU$22</f>
        <v>0</v>
      </c>
      <c r="CD58" s="147"/>
      <c r="CE58" s="134">
        <f>IF(CA58=CA22,Punktemodus!B15,0)</f>
        <v>20</v>
      </c>
      <c r="CF58" s="148">
        <f>IF(OR(CA58=$CA$14,CA58=$CA$15,CA58=$CA$23,CA58=$CA$30,CA58=$CA$31,CA58=$CA$38,CA58=$CA$39),Punktemodus!B17,0)</f>
        <v>10</v>
      </c>
      <c r="CG58" s="134"/>
      <c r="CH58" s="134"/>
      <c r="CI58" s="147"/>
      <c r="CJ58" s="134"/>
      <c r="CK58" s="134"/>
      <c r="CL58" s="134"/>
      <c r="CM58" s="134"/>
      <c r="CN58" s="134"/>
      <c r="CO58" s="134"/>
      <c r="CP58" s="134"/>
      <c r="CQ58" s="155"/>
      <c r="CR58" s="142" t="s">
        <v>130</v>
      </c>
      <c r="CS58" s="155"/>
      <c r="CT58" s="155"/>
      <c r="CU58" s="155"/>
      <c r="CV58" s="155"/>
      <c r="CW58" s="134"/>
    </row>
    <row r="59" spans="1:101" ht="18.75" customHeight="1" thickBot="1" x14ac:dyDescent="0.3">
      <c r="A59" s="60"/>
      <c r="B59" s="60"/>
      <c r="C59" s="193" t="str">
        <f>H56</f>
        <v>Ecuador</v>
      </c>
      <c r="D59" s="194"/>
      <c r="E59" s="104"/>
      <c r="F59" s="93"/>
      <c r="G59" s="104"/>
      <c r="H59" s="193" t="str">
        <f>H57</f>
        <v>Honduras</v>
      </c>
      <c r="I59" s="194"/>
      <c r="J59" s="60"/>
      <c r="K59" s="60" t="s">
        <v>99</v>
      </c>
      <c r="L59" s="60">
        <f t="shared" si="16"/>
        <v>0</v>
      </c>
      <c r="M59" s="60"/>
      <c r="N59" s="60">
        <f>IF($E59="",0,IF($E59&gt;$G59,3,IF($E59=$G59,1,0)))</f>
        <v>0</v>
      </c>
      <c r="O59" s="60"/>
      <c r="P59" s="60">
        <f>IF($G59="",0,IF($E59&gt;$G59,0,IF($E59=$G59,1,3)))</f>
        <v>0</v>
      </c>
      <c r="Q59" s="60"/>
      <c r="R59" s="60">
        <f>E59</f>
        <v>0</v>
      </c>
      <c r="S59" s="60"/>
      <c r="T59" s="60">
        <f>G59</f>
        <v>0</v>
      </c>
      <c r="U59" s="60"/>
      <c r="V59" s="60">
        <f>G59</f>
        <v>0</v>
      </c>
      <c r="W59" s="60"/>
      <c r="X59" s="60">
        <f>E59</f>
        <v>0</v>
      </c>
      <c r="Y59" s="60"/>
      <c r="Z59" s="60">
        <f>P62</f>
        <v>0</v>
      </c>
      <c r="AA59" s="60">
        <f>T62</f>
        <v>0</v>
      </c>
      <c r="AB59" s="60">
        <f>X62</f>
        <v>0</v>
      </c>
      <c r="AC59" s="60">
        <f>AA59-AB59</f>
        <v>0</v>
      </c>
      <c r="AD59" s="60">
        <f>IF(Z59&gt;Z56,-1,0)</f>
        <v>0</v>
      </c>
      <c r="AE59" s="60">
        <f>IF(Z59&gt;Z57,-1,0)</f>
        <v>0</v>
      </c>
      <c r="AF59" s="60">
        <f>IF(Z59&gt;Z58,-1,0)</f>
        <v>0</v>
      </c>
      <c r="AG59" s="60">
        <f>10000-(AJ59*1000+AM59*100+AK59*10)</f>
        <v>10000</v>
      </c>
      <c r="AH59" s="90">
        <f>RANK(AG59,AG56:AG59,1)</f>
        <v>1</v>
      </c>
      <c r="AI59" s="60" t="str">
        <f>H57</f>
        <v>Honduras</v>
      </c>
      <c r="AJ59" s="60">
        <f t="shared" si="17"/>
        <v>0</v>
      </c>
      <c r="AK59" s="60">
        <f t="shared" si="17"/>
        <v>0</v>
      </c>
      <c r="AL59" s="60">
        <f t="shared" si="17"/>
        <v>0</v>
      </c>
      <c r="AM59" s="60">
        <f>AK59-AL59</f>
        <v>0</v>
      </c>
      <c r="AN59" s="187">
        <f>IF(AG56=AG59,IF(E60&gt;G60,AG56-0.1,AG56),AG56)</f>
        <v>10000</v>
      </c>
      <c r="AO59" s="187">
        <f>IF(AG57=AG59,IF(E59&gt;G59,AG57-0.1,AG57),AG57)</f>
        <v>10000</v>
      </c>
      <c r="AP59" s="187">
        <f>IF(AG58=AG59,IF(E57&gt;G57,AG58-0.1,AG58),AG58)</f>
        <v>10000</v>
      </c>
      <c r="AQ59" s="187"/>
      <c r="AR59" s="187">
        <f>AQ60</f>
        <v>30000</v>
      </c>
      <c r="AS59" s="90">
        <f>RANK(AR59,AR56:AR59,1)</f>
        <v>1</v>
      </c>
      <c r="AT59" s="60" t="str">
        <f t="shared" si="18"/>
        <v>Honduras</v>
      </c>
      <c r="AU59" s="60">
        <f t="shared" si="18"/>
        <v>0</v>
      </c>
      <c r="AV59" s="60">
        <f t="shared" si="18"/>
        <v>0</v>
      </c>
      <c r="AW59" s="60">
        <f t="shared" si="18"/>
        <v>0</v>
      </c>
      <c r="AX59" s="60"/>
      <c r="AY59" s="60"/>
      <c r="AZ59" s="60"/>
      <c r="BA59" s="113">
        <v>4</v>
      </c>
      <c r="BB59" s="114" t="e">
        <f>VLOOKUP(4,AS56:AT59,2,FALSE)</f>
        <v>#N/A</v>
      </c>
      <c r="BC59" s="115"/>
      <c r="BD59" s="116" t="e">
        <f>VLOOKUP(4,AS56:AW59,3,FALSE)</f>
        <v>#N/A</v>
      </c>
      <c r="BE59" s="116" t="e">
        <f>VLOOKUP(4,AS56:AW59,4,FALSE)</f>
        <v>#N/A</v>
      </c>
      <c r="BF59" s="93" t="s">
        <v>12</v>
      </c>
      <c r="BG59" s="116" t="e">
        <f>VLOOKUP(4,AS56:AW59,5,FALSE)</f>
        <v>#N/A</v>
      </c>
      <c r="BH59" s="60"/>
      <c r="BI59" s="85"/>
      <c r="BJ59" s="85">
        <f>IF(E59&gt;G59,IF(Spielplan!E59&gt;Spielplan!G59,Punktemodus!$B$3,0),0)</f>
        <v>0</v>
      </c>
      <c r="BK59" s="85">
        <f>IF(E59=G59,IF(Spielplan!E59=Spielplan!G59,Punktemodus!$B$3,0),0)</f>
        <v>10</v>
      </c>
      <c r="BL59" s="85">
        <f>IF(E59&lt;G59,IF(Spielplan!E59&lt;Spielplan!G59,Punktemodus!$B$3,0),0)</f>
        <v>0</v>
      </c>
      <c r="BM59" s="85">
        <f>IF(E59=Spielplan!E59,IF(G59=Spielplan!G59,Punktemodus!$B$5,0),0)</f>
        <v>3</v>
      </c>
      <c r="BN59" s="85">
        <f>IF(E59=Spielplan!E59,Punktemodus!$B$7,0)</f>
        <v>1</v>
      </c>
      <c r="BO59" s="85">
        <f>IF(G59=Spielplan!G59,Punktemodus!$B$7,0)</f>
        <v>1</v>
      </c>
      <c r="BP59" s="137">
        <f>IF(Spielplan!E59="",0,SUM(BJ59:BO59))</f>
        <v>0</v>
      </c>
      <c r="BQ59" s="85"/>
      <c r="BR59" s="141"/>
      <c r="BS59" s="134"/>
      <c r="BT59" s="134"/>
      <c r="BU59" s="134"/>
      <c r="BV59" s="134"/>
      <c r="BW59" s="134"/>
      <c r="BX59" s="148"/>
      <c r="BY59" s="148"/>
      <c r="BZ59" s="134"/>
      <c r="CA59" s="144" t="str">
        <f>Spielplan!$BS$23</f>
        <v/>
      </c>
      <c r="CB59" s="145"/>
      <c r="CC59" s="146">
        <f>Spielplan!$BU$23</f>
        <v>0</v>
      </c>
      <c r="CD59" s="134"/>
      <c r="CE59" s="134">
        <f>IF(CA59=CA23,Punktemodus!B15,0)</f>
        <v>20</v>
      </c>
      <c r="CF59" s="148">
        <f>IF(OR(CA59=$CA$14,CA59=$CA$15,CA59=$CA$22,CA59=$CA$30,CA59=$CA$31,CA59=$CA$38,CA59=$CA$39),Punktemodus!B17,0)</f>
        <v>10</v>
      </c>
      <c r="CG59" s="134"/>
      <c r="CH59" s="134"/>
      <c r="CI59" s="134"/>
      <c r="CJ59" s="134"/>
      <c r="CK59" s="144" t="str">
        <f>Spielplan!$CC$23</f>
        <v/>
      </c>
      <c r="CL59" s="145"/>
      <c r="CM59" s="146">
        <f>Spielplan!$CE$23</f>
        <v>0</v>
      </c>
      <c r="CN59" s="134"/>
      <c r="CO59" s="134">
        <f>IF(OR(CK59=CK23,CK59=CK24),Punktemodus!B21,0)</f>
        <v>40</v>
      </c>
      <c r="CP59" s="134"/>
      <c r="CQ59" s="370" t="str">
        <f>Spielplan!$CI$23</f>
        <v/>
      </c>
      <c r="CR59" s="371"/>
      <c r="CS59" s="371"/>
      <c r="CT59" s="371"/>
      <c r="CU59" s="371"/>
      <c r="CV59" s="372"/>
      <c r="CW59" s="134"/>
    </row>
    <row r="60" spans="1:101" ht="18.75" customHeight="1" thickBot="1" x14ac:dyDescent="0.3">
      <c r="A60" s="60"/>
      <c r="B60" s="60"/>
      <c r="C60" s="191" t="str">
        <f>C56</f>
        <v>Schweiz</v>
      </c>
      <c r="D60" s="192"/>
      <c r="E60" s="104"/>
      <c r="F60" s="93"/>
      <c r="G60" s="104"/>
      <c r="H60" s="191" t="str">
        <f>H57</f>
        <v>Honduras</v>
      </c>
      <c r="I60" s="192"/>
      <c r="J60" s="60"/>
      <c r="K60" s="60" t="s">
        <v>100</v>
      </c>
      <c r="L60" s="60">
        <f t="shared" si="16"/>
        <v>0</v>
      </c>
      <c r="M60" s="60">
        <f>IF($E60="",0,IF($E60&gt;$G60,3,IF($E60=G60,1,0)))</f>
        <v>0</v>
      </c>
      <c r="N60" s="60"/>
      <c r="O60" s="60"/>
      <c r="P60" s="60">
        <f>IF($G60="",0,IF($E60&gt;$G60,0,IF($E60=$G60,1,3)))</f>
        <v>0</v>
      </c>
      <c r="Q60" s="60">
        <f>E60</f>
        <v>0</v>
      </c>
      <c r="R60" s="60"/>
      <c r="S60" s="60"/>
      <c r="T60" s="60">
        <f>G60</f>
        <v>0</v>
      </c>
      <c r="U60" s="60">
        <f>G60</f>
        <v>0</v>
      </c>
      <c r="V60" s="60"/>
      <c r="W60" s="60"/>
      <c r="X60" s="60">
        <f>E60</f>
        <v>0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187">
        <f>SUM(AN56:AN59)</f>
        <v>30000</v>
      </c>
      <c r="AO60" s="187">
        <f>SUM(AO56:AO59)</f>
        <v>30000</v>
      </c>
      <c r="AP60" s="187">
        <f>SUM(AP56:AP59)</f>
        <v>30000</v>
      </c>
      <c r="AQ60" s="187">
        <f>SUM(AQ56:AQ59)</f>
        <v>30000</v>
      </c>
      <c r="AR60" s="187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85">
        <f>IF(E60&gt;G60,IF(Spielplan!E60&gt;Spielplan!G60,Punktemodus!$B$3,0),0)</f>
        <v>0</v>
      </c>
      <c r="BK60" s="85">
        <f>IF(E60=G60,IF(Spielplan!E60=Spielplan!G60,Punktemodus!$B$3,0),0)</f>
        <v>10</v>
      </c>
      <c r="BL60" s="85">
        <f>IF(E60&lt;G60,IF(Spielplan!E60&lt;Spielplan!G60,Punktemodus!$B$3,0),0)</f>
        <v>0</v>
      </c>
      <c r="BM60" s="85">
        <f>IF(E60=Spielplan!E60,IF(G60=Spielplan!G60,Punktemodus!$B$5,0),0)</f>
        <v>3</v>
      </c>
      <c r="BN60" s="85">
        <f>IF(E60=Spielplan!E60,Punktemodus!$B$7,0)</f>
        <v>1</v>
      </c>
      <c r="BO60" s="85">
        <f>IF(G60=Spielplan!G60,Punktemodus!$B$7,0)</f>
        <v>1</v>
      </c>
      <c r="BP60" s="137">
        <f>IF(Spielplan!E60="",0,SUM(BJ60:BO60))</f>
        <v>0</v>
      </c>
      <c r="BQ60" s="60"/>
      <c r="BR60" s="141"/>
      <c r="BS60" s="153" t="s">
        <v>123</v>
      </c>
      <c r="BT60" s="144" t="str">
        <f>Spielplan!$BL$24</f>
        <v/>
      </c>
      <c r="BU60" s="145"/>
      <c r="BV60" s="146">
        <f>Spielplan!$BN$24</f>
        <v>0</v>
      </c>
      <c r="BW60" s="147"/>
      <c r="BX60" s="148">
        <f>IF(BT24=BT60,Punktemodus!$B$11,0)</f>
        <v>10</v>
      </c>
      <c r="BY60" s="148">
        <f>IF(BT60=BT41,Punktemodus!B13,0)</f>
        <v>5</v>
      </c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44" t="str">
        <f>Spielplan!$CC$24</f>
        <v/>
      </c>
      <c r="CL60" s="145"/>
      <c r="CM60" s="146">
        <f>Spielplan!$CE$24</f>
        <v>0</v>
      </c>
      <c r="CN60" s="134"/>
      <c r="CO60" s="134">
        <f>IF(OR(CK60=CK23,CK60=CK24),Punktemodus!B21,0)</f>
        <v>40</v>
      </c>
      <c r="CP60" s="134"/>
      <c r="CQ60" s="373"/>
      <c r="CR60" s="374"/>
      <c r="CS60" s="374"/>
      <c r="CT60" s="374"/>
      <c r="CU60" s="374"/>
      <c r="CV60" s="375"/>
      <c r="CW60" s="134"/>
    </row>
    <row r="61" spans="1:101" ht="18.75" customHeight="1" thickBot="1" x14ac:dyDescent="0.3">
      <c r="A61" s="60"/>
      <c r="B61" s="60"/>
      <c r="C61" s="193" t="str">
        <f>H56</f>
        <v>Ecuador</v>
      </c>
      <c r="D61" s="194"/>
      <c r="E61" s="104"/>
      <c r="F61" s="93"/>
      <c r="G61" s="104"/>
      <c r="H61" s="193" t="str">
        <f>C57</f>
        <v>Frankreich</v>
      </c>
      <c r="I61" s="194"/>
      <c r="J61" s="60"/>
      <c r="K61" s="60" t="s">
        <v>100</v>
      </c>
      <c r="L61" s="60">
        <f t="shared" si="16"/>
        <v>0</v>
      </c>
      <c r="M61" s="60"/>
      <c r="N61" s="60">
        <f>IF($E61="",0,IF($E61&gt;$G61,3,IF($E61=$G61,1,0)))</f>
        <v>0</v>
      </c>
      <c r="O61" s="60">
        <f>IF($G61="",0,IF($E61&gt;$G61,0,IF($E61=$G61,1,3)))</f>
        <v>0</v>
      </c>
      <c r="P61" s="60"/>
      <c r="Q61" s="60"/>
      <c r="R61" s="60">
        <f>E61</f>
        <v>0</v>
      </c>
      <c r="S61" s="60">
        <f>G61</f>
        <v>0</v>
      </c>
      <c r="T61" s="60"/>
      <c r="U61" s="60"/>
      <c r="V61" s="60">
        <f>G61</f>
        <v>0</v>
      </c>
      <c r="W61" s="60">
        <f>E61</f>
        <v>0</v>
      </c>
      <c r="X61" s="60"/>
      <c r="Y61" s="60"/>
      <c r="Z61" s="60" t="s">
        <v>30</v>
      </c>
      <c r="AA61" s="60"/>
      <c r="AB61" s="60"/>
      <c r="AC61" s="60"/>
      <c r="AD61" s="60"/>
      <c r="AE61" s="60"/>
      <c r="AF61" s="60"/>
      <c r="AG61" s="60" t="b">
        <f>OR(AG56=AG57,AG56=AG58,AG56=AG59,AG57=AG58,AG57=AG59,AG58=AG59)</f>
        <v>1</v>
      </c>
      <c r="AH61" s="60"/>
      <c r="AI61" s="60"/>
      <c r="AJ61" s="60"/>
      <c r="AK61" s="60"/>
      <c r="AL61" s="60"/>
      <c r="AM61" s="60"/>
      <c r="AN61" s="60"/>
      <c r="AO61" s="60" t="s">
        <v>34</v>
      </c>
      <c r="AP61" s="60"/>
      <c r="AQ61" s="60"/>
      <c r="AR61" s="60" t="b">
        <f>OR(AR56=AR57,AR56=AR58,AR56=AR59,AR57=AR58,AR57=AR59,AR58=AR59)</f>
        <v>1</v>
      </c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85">
        <f>IF(E61&gt;G61,IF(Spielplan!E61&gt;Spielplan!G61,Punktemodus!$B$3,0),0)</f>
        <v>0</v>
      </c>
      <c r="BK61" s="85">
        <f>IF(E61=G61,IF(Spielplan!E61=Spielplan!G61,Punktemodus!$B$3,0),0)</f>
        <v>10</v>
      </c>
      <c r="BL61" s="85">
        <f>IF(E61&lt;G61,IF(Spielplan!E61&lt;Spielplan!G61,Punktemodus!$B$3,0),0)</f>
        <v>0</v>
      </c>
      <c r="BM61" s="85">
        <f>IF(E61=Spielplan!E61,IF(G61=Spielplan!G61,Punktemodus!$B$5,0),0)</f>
        <v>3</v>
      </c>
      <c r="BN61" s="85">
        <f>IF(E61=Spielplan!E61,Punktemodus!$B$7,0)</f>
        <v>1</v>
      </c>
      <c r="BO61" s="85">
        <f>IF(G61=Spielplan!G61,Punktemodus!$B$7,0)</f>
        <v>1</v>
      </c>
      <c r="BP61" s="137">
        <f>IF(Spielplan!E61="",0,SUM(BJ61:BO61))</f>
        <v>0</v>
      </c>
      <c r="BQ61" s="60"/>
      <c r="BR61" s="141"/>
      <c r="BS61" s="149" t="s">
        <v>124</v>
      </c>
      <c r="BT61" s="144" t="str">
        <f>Spielplan!$BL$25</f>
        <v/>
      </c>
      <c r="BU61" s="145"/>
      <c r="BV61" s="146">
        <f>Spielplan!$BN$25</f>
        <v>0</v>
      </c>
      <c r="BW61" s="134"/>
      <c r="BX61" s="148">
        <f>IF(BT25=BT61,Punktemodus!$B$11,0)</f>
        <v>10</v>
      </c>
      <c r="BY61" s="148">
        <f>IF(BT61=BT40,Punktemodus!B13,0)</f>
        <v>5</v>
      </c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55"/>
      <c r="CR61" s="142" t="s">
        <v>136</v>
      </c>
      <c r="CS61" s="155"/>
      <c r="CT61" s="155"/>
      <c r="CU61" s="155"/>
      <c r="CV61" s="155"/>
      <c r="CW61" s="134"/>
    </row>
    <row r="62" spans="1:101" ht="18.75" customHeight="1" thickBot="1" x14ac:dyDescent="0.25">
      <c r="A62" s="60"/>
      <c r="B62" s="60"/>
      <c r="C62" s="136" t="str">
        <f>IF(G61="","",IF(AR61=TRUE,"Achtung: Fehler in Tabelle!",""))</f>
        <v/>
      </c>
      <c r="D62" s="60"/>
      <c r="E62" s="85"/>
      <c r="F62" s="60"/>
      <c r="G62" s="85"/>
      <c r="H62" s="60"/>
      <c r="I62" s="60"/>
      <c r="J62" s="60"/>
      <c r="K62" s="60"/>
      <c r="L62" s="60"/>
      <c r="M62" s="60">
        <f t="shared" ref="M62:X62" si="19">SUM(M56:M61)</f>
        <v>0</v>
      </c>
      <c r="N62" s="60">
        <f t="shared" si="19"/>
        <v>0</v>
      </c>
      <c r="O62" s="60">
        <f t="shared" si="19"/>
        <v>0</v>
      </c>
      <c r="P62" s="60">
        <f t="shared" si="19"/>
        <v>0</v>
      </c>
      <c r="Q62" s="60">
        <f t="shared" si="19"/>
        <v>0</v>
      </c>
      <c r="R62" s="60">
        <f t="shared" si="19"/>
        <v>0</v>
      </c>
      <c r="S62" s="60">
        <f t="shared" si="19"/>
        <v>0</v>
      </c>
      <c r="T62" s="60">
        <f t="shared" si="19"/>
        <v>0</v>
      </c>
      <c r="U62" s="60">
        <f t="shared" si="19"/>
        <v>0</v>
      </c>
      <c r="V62" s="60">
        <f t="shared" si="19"/>
        <v>0</v>
      </c>
      <c r="W62" s="60">
        <f t="shared" si="19"/>
        <v>0</v>
      </c>
      <c r="X62" s="60">
        <f t="shared" si="19"/>
        <v>0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160">
        <f>SUM(BP56:BP61)</f>
        <v>0</v>
      </c>
      <c r="BQ62" s="60"/>
      <c r="BR62" s="141"/>
      <c r="BS62" s="150"/>
      <c r="BT62" s="134"/>
      <c r="BU62" s="134"/>
      <c r="BV62" s="134"/>
      <c r="BW62" s="134"/>
      <c r="BX62" s="148"/>
      <c r="BY62" s="148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370" t="str">
        <f>Spielplan!$CI$26</f>
        <v/>
      </c>
      <c r="CR62" s="371"/>
      <c r="CS62" s="371"/>
      <c r="CT62" s="371"/>
      <c r="CU62" s="371"/>
      <c r="CV62" s="372"/>
      <c r="CW62" s="134"/>
    </row>
    <row r="63" spans="1:101" ht="18.75" customHeight="1" thickBot="1" x14ac:dyDescent="0.3">
      <c r="A63" s="60"/>
      <c r="B63" s="60"/>
      <c r="C63" s="60"/>
      <c r="D63" s="60"/>
      <c r="E63" s="85"/>
      <c r="F63" s="60"/>
      <c r="G63" s="85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138"/>
      <c r="BQ63" s="60"/>
      <c r="BR63" s="141"/>
      <c r="BS63" s="134"/>
      <c r="BT63" s="134"/>
      <c r="BU63" s="134"/>
      <c r="BV63" s="134"/>
      <c r="BW63" s="134"/>
      <c r="BX63" s="148"/>
      <c r="BY63" s="148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54" t="s">
        <v>131</v>
      </c>
      <c r="CM63" s="134"/>
      <c r="CN63" s="134"/>
      <c r="CO63" s="134"/>
      <c r="CP63" s="134"/>
      <c r="CQ63" s="373"/>
      <c r="CR63" s="374"/>
      <c r="CS63" s="374"/>
      <c r="CT63" s="374"/>
      <c r="CU63" s="374"/>
      <c r="CV63" s="375"/>
      <c r="CW63" s="134"/>
    </row>
    <row r="64" spans="1:101" ht="18.75" customHeight="1" thickBot="1" x14ac:dyDescent="0.3">
      <c r="A64" s="60"/>
      <c r="B64" s="60"/>
      <c r="C64" s="60"/>
      <c r="D64" s="60"/>
      <c r="E64" s="85"/>
      <c r="F64" s="60"/>
      <c r="G64" s="85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138"/>
      <c r="BQ64" s="60"/>
      <c r="BR64" s="141"/>
      <c r="BS64" s="153" t="s">
        <v>20</v>
      </c>
      <c r="BT64" s="144" t="str">
        <f>Spielplan!$BL$28</f>
        <v/>
      </c>
      <c r="BU64" s="145"/>
      <c r="BV64" s="146">
        <f>Spielplan!$BN$28</f>
        <v>0</v>
      </c>
      <c r="BW64" s="147"/>
      <c r="BX64" s="148">
        <f>IF(BT28=BT64,Punktemodus!$B$11,0)</f>
        <v>10</v>
      </c>
      <c r="BY64" s="148">
        <f>IF(BT64=BT13,Punktemodus!B13,0)</f>
        <v>5</v>
      </c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55"/>
      <c r="CR64" s="142" t="s">
        <v>137</v>
      </c>
      <c r="CS64" s="155"/>
      <c r="CT64" s="155"/>
      <c r="CU64" s="155"/>
      <c r="CV64" s="155"/>
      <c r="CW64" s="134"/>
    </row>
    <row r="65" spans="1:101" ht="18.75" customHeight="1" thickBot="1" x14ac:dyDescent="0.3">
      <c r="A65" s="60"/>
      <c r="B65" s="60"/>
      <c r="C65" s="88" t="s">
        <v>91</v>
      </c>
      <c r="D65" s="60"/>
      <c r="E65" s="85"/>
      <c r="F65" s="60"/>
      <c r="G65" s="85"/>
      <c r="H65" s="60"/>
      <c r="I65" s="60"/>
      <c r="J65" s="60"/>
      <c r="K65" s="60"/>
      <c r="L65" s="60"/>
      <c r="M65" s="60" t="s">
        <v>4</v>
      </c>
      <c r="N65" s="60"/>
      <c r="O65" s="60"/>
      <c r="P65" s="60"/>
      <c r="Q65" s="60" t="s">
        <v>6</v>
      </c>
      <c r="R65" s="60"/>
      <c r="S65" s="60"/>
      <c r="T65" s="60"/>
      <c r="U65" s="60" t="s">
        <v>7</v>
      </c>
      <c r="V65" s="60"/>
      <c r="W65" s="60"/>
      <c r="X65" s="60"/>
      <c r="Y65" s="60"/>
      <c r="Z65" s="60" t="s">
        <v>4</v>
      </c>
      <c r="AA65" s="60" t="s">
        <v>5</v>
      </c>
      <c r="AB65" s="60"/>
      <c r="AC65" s="60"/>
      <c r="AD65" s="60" t="s">
        <v>9</v>
      </c>
      <c r="AE65" s="60"/>
      <c r="AF65" s="60"/>
      <c r="AG65" s="60"/>
      <c r="AH65" s="60" t="s">
        <v>32</v>
      </c>
      <c r="AI65" s="60"/>
      <c r="AJ65" s="60"/>
      <c r="AK65" s="60"/>
      <c r="AL65" s="60"/>
      <c r="AM65" s="60"/>
      <c r="AN65" s="60" t="s">
        <v>35</v>
      </c>
      <c r="AO65" s="60"/>
      <c r="AP65" s="60"/>
      <c r="AQ65" s="60"/>
      <c r="AR65" s="60"/>
      <c r="AS65" s="60" t="s">
        <v>33</v>
      </c>
      <c r="AT65" s="60"/>
      <c r="AU65" s="60"/>
      <c r="AV65" s="60"/>
      <c r="AW65" s="60"/>
      <c r="AX65" s="60"/>
      <c r="AY65" s="60"/>
      <c r="AZ65" s="60"/>
      <c r="BA65" s="60"/>
      <c r="BB65" s="89" t="s">
        <v>10</v>
      </c>
      <c r="BC65" s="60"/>
      <c r="BD65" s="90" t="s">
        <v>4</v>
      </c>
      <c r="BE65" s="60"/>
      <c r="BF65" s="61" t="s">
        <v>5</v>
      </c>
      <c r="BG65" s="60"/>
      <c r="BH65" s="60"/>
      <c r="BI65" s="85"/>
      <c r="BJ65" s="60"/>
      <c r="BK65" s="60"/>
      <c r="BL65" s="60"/>
      <c r="BM65" s="60"/>
      <c r="BN65" s="60"/>
      <c r="BO65" s="60"/>
      <c r="BP65" s="138"/>
      <c r="BQ65" s="85"/>
      <c r="BR65" s="141"/>
      <c r="BS65" s="149" t="s">
        <v>125</v>
      </c>
      <c r="BT65" s="144" t="str">
        <f>Spielplan!$BL$29</f>
        <v/>
      </c>
      <c r="BU65" s="145"/>
      <c r="BV65" s="146">
        <f>Spielplan!$BN$29</f>
        <v>0</v>
      </c>
      <c r="BW65" s="134"/>
      <c r="BX65" s="148">
        <f>IF(BT29=BT65,Punktemodus!$B$11,0)</f>
        <v>10</v>
      </c>
      <c r="BY65" s="148">
        <f>IF(BT65=BT12,Punktemodus!B13,0)</f>
        <v>5</v>
      </c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44" t="str">
        <f>Spielplan!$CC$29</f>
        <v/>
      </c>
      <c r="CL65" s="145"/>
      <c r="CM65" s="146">
        <f>Spielplan!$CE$29</f>
        <v>0</v>
      </c>
      <c r="CN65" s="134"/>
      <c r="CO65" s="134"/>
      <c r="CP65" s="134"/>
      <c r="CQ65" s="370" t="str">
        <f>Spielplan!$CI$29</f>
        <v/>
      </c>
      <c r="CR65" s="371"/>
      <c r="CS65" s="371"/>
      <c r="CT65" s="371"/>
      <c r="CU65" s="371"/>
      <c r="CV65" s="372"/>
      <c r="CW65" s="134"/>
    </row>
    <row r="66" spans="1:101" ht="18.75" customHeight="1" thickBot="1" x14ac:dyDescent="0.3">
      <c r="A66" s="60"/>
      <c r="B66" s="60"/>
      <c r="C66" s="60"/>
      <c r="D66" s="60"/>
      <c r="E66" s="85"/>
      <c r="F66" s="60"/>
      <c r="G66" s="85"/>
      <c r="H66" s="60"/>
      <c r="I66" s="60"/>
      <c r="J66" s="60"/>
      <c r="K66" s="60"/>
      <c r="L66" s="60"/>
      <c r="M66" s="60" t="s">
        <v>0</v>
      </c>
      <c r="N66" s="60" t="s">
        <v>1</v>
      </c>
      <c r="O66" s="60" t="s">
        <v>2</v>
      </c>
      <c r="P66" s="60" t="s">
        <v>3</v>
      </c>
      <c r="Q66" s="60" t="s">
        <v>0</v>
      </c>
      <c r="R66" s="60" t="s">
        <v>1</v>
      </c>
      <c r="S66" s="60" t="s">
        <v>2</v>
      </c>
      <c r="T66" s="60" t="s">
        <v>3</v>
      </c>
      <c r="U66" s="60" t="s">
        <v>0</v>
      </c>
      <c r="V66" s="60" t="s">
        <v>1</v>
      </c>
      <c r="W66" s="60" t="s">
        <v>2</v>
      </c>
      <c r="X66" s="60" t="s">
        <v>3</v>
      </c>
      <c r="Y66" s="60"/>
      <c r="Z66" s="60" t="s">
        <v>8</v>
      </c>
      <c r="AA66" s="60"/>
      <c r="AB66" s="60"/>
      <c r="AC66" s="60"/>
      <c r="AD66" s="60"/>
      <c r="AE66" s="60"/>
      <c r="AF66" s="60"/>
      <c r="AG66" s="60"/>
      <c r="AH66" s="60" t="s">
        <v>31</v>
      </c>
      <c r="AI66" s="60"/>
      <c r="AJ66" s="60"/>
      <c r="AK66" s="60"/>
      <c r="AL66" s="60"/>
      <c r="AM66" s="60"/>
      <c r="AN66" s="60" t="str">
        <f>AI67</f>
        <v>Argentinien</v>
      </c>
      <c r="AO66" s="60" t="str">
        <f>AI68</f>
        <v>Bosnien</v>
      </c>
      <c r="AP66" s="60" t="str">
        <f>AI69</f>
        <v>Iran</v>
      </c>
      <c r="AQ66" s="60" t="str">
        <f>AI70</f>
        <v>Nigeria</v>
      </c>
      <c r="AR66" s="60"/>
      <c r="AS66" s="60" t="s">
        <v>31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85"/>
      <c r="BJ66" s="85"/>
      <c r="BK66" s="85"/>
      <c r="BL66" s="85"/>
      <c r="BM66" s="85"/>
      <c r="BN66" s="85"/>
      <c r="BO66" s="85"/>
      <c r="BP66" s="137"/>
      <c r="BQ66" s="85"/>
      <c r="BR66" s="141"/>
      <c r="BS66" s="150"/>
      <c r="BT66" s="134"/>
      <c r="BU66" s="134"/>
      <c r="BV66" s="134"/>
      <c r="BW66" s="134"/>
      <c r="BX66" s="148"/>
      <c r="BY66" s="148"/>
      <c r="BZ66" s="134"/>
      <c r="CA66" s="144" t="str">
        <f>Spielplan!$BS$30</f>
        <v/>
      </c>
      <c r="CB66" s="145"/>
      <c r="CC66" s="146">
        <f>Spielplan!$BU$30</f>
        <v>0</v>
      </c>
      <c r="CD66" s="147"/>
      <c r="CE66" s="134">
        <f>IF(CA66=CA30,Punktemodus!B15,0)</f>
        <v>20</v>
      </c>
      <c r="CF66" s="148">
        <f>IF(OR(CA66=$CA$14,CA66=$CA$15,CA66=$CA$22,CA66=$CA$23,CA66=$CA$31,CA66=$CA$38,CA66=$CA$39),Punktemodus!B17,0)</f>
        <v>10</v>
      </c>
      <c r="CG66" s="134"/>
      <c r="CH66" s="134"/>
      <c r="CI66" s="134"/>
      <c r="CJ66" s="134"/>
      <c r="CK66" s="144" t="str">
        <f>Spielplan!$CC$30</f>
        <v/>
      </c>
      <c r="CL66" s="145"/>
      <c r="CM66" s="146">
        <f>Spielplan!$CE$30</f>
        <v>0</v>
      </c>
      <c r="CN66" s="134"/>
      <c r="CO66" s="134"/>
      <c r="CP66" s="134"/>
      <c r="CQ66" s="373"/>
      <c r="CR66" s="374"/>
      <c r="CS66" s="374"/>
      <c r="CT66" s="374"/>
      <c r="CU66" s="374"/>
      <c r="CV66" s="375"/>
      <c r="CW66" s="134"/>
    </row>
    <row r="67" spans="1:101" ht="18.75" customHeight="1" thickBot="1" x14ac:dyDescent="0.3">
      <c r="A67" s="60"/>
      <c r="B67" s="60"/>
      <c r="C67" s="200" t="str">
        <f>Spielplan!$C$67</f>
        <v>Argentinien</v>
      </c>
      <c r="D67" s="201"/>
      <c r="E67" s="104"/>
      <c r="F67" s="93"/>
      <c r="G67" s="104"/>
      <c r="H67" s="200" t="str">
        <f>Spielplan!$H$67</f>
        <v>Bosnien</v>
      </c>
      <c r="I67" s="201"/>
      <c r="J67" s="60"/>
      <c r="K67" s="60" t="s">
        <v>101</v>
      </c>
      <c r="L67" s="60">
        <f t="shared" ref="L67:L72" si="20">IF(E67-G67&gt;0,1,IF(G67=E67,0,-1))</f>
        <v>0</v>
      </c>
      <c r="M67" s="60">
        <f>IF($E67="",0,IF($E67&gt;$G67,3,IF($E67=G67,1,0)))</f>
        <v>0</v>
      </c>
      <c r="N67" s="60">
        <f>IF($G67="",0,IF($E67&gt;$G67,0,IF($E67=G67,1,3)))</f>
        <v>0</v>
      </c>
      <c r="O67" s="60"/>
      <c r="P67" s="60"/>
      <c r="Q67" s="60">
        <f>E67</f>
        <v>0</v>
      </c>
      <c r="R67" s="60">
        <f>G67</f>
        <v>0</v>
      </c>
      <c r="S67" s="60"/>
      <c r="T67" s="60"/>
      <c r="U67" s="60">
        <f>G67</f>
        <v>0</v>
      </c>
      <c r="V67" s="60">
        <f>E67</f>
        <v>0</v>
      </c>
      <c r="W67" s="60"/>
      <c r="X67" s="60"/>
      <c r="Y67" s="60"/>
      <c r="Z67" s="60">
        <f>M73</f>
        <v>0</v>
      </c>
      <c r="AA67" s="60">
        <f>Q73</f>
        <v>0</v>
      </c>
      <c r="AB67" s="60">
        <f>U73</f>
        <v>0</v>
      </c>
      <c r="AC67" s="60">
        <f>AA67-AB67</f>
        <v>0</v>
      </c>
      <c r="AD67" s="60">
        <f>IF(Z67&gt;Z68,-1,0)</f>
        <v>0</v>
      </c>
      <c r="AE67" s="60">
        <f>IF(Z67&gt;Z69,-1,0)</f>
        <v>0</v>
      </c>
      <c r="AF67" s="60">
        <f>IF(Z67&gt;Z70,-1,0)</f>
        <v>0</v>
      </c>
      <c r="AG67" s="60">
        <f>10000-(AJ67*1000+AM67*100+AK67*10)</f>
        <v>10000</v>
      </c>
      <c r="AH67" s="90">
        <f>RANK(AG67,AG67:AG70,1)</f>
        <v>1</v>
      </c>
      <c r="AI67" s="60" t="str">
        <f>C67</f>
        <v>Argentinien</v>
      </c>
      <c r="AJ67" s="60">
        <f t="shared" ref="AJ67:AL70" si="21">Z67</f>
        <v>0</v>
      </c>
      <c r="AK67" s="60">
        <f t="shared" si="21"/>
        <v>0</v>
      </c>
      <c r="AL67" s="60">
        <f t="shared" si="21"/>
        <v>0</v>
      </c>
      <c r="AM67" s="60">
        <f>AK67-AL67</f>
        <v>0</v>
      </c>
      <c r="AN67" s="187"/>
      <c r="AO67" s="187">
        <f>IF(AG68=AG67,IF(G67&gt;E67,AG68-0.1,AG68),AG68)</f>
        <v>10000</v>
      </c>
      <c r="AP67" s="187">
        <f>IF(AG69=AG67,IF(G69&gt;E69,AG69-0.1,AG69),AG69)</f>
        <v>10000</v>
      </c>
      <c r="AQ67" s="187">
        <f>IF(AG70=AG67,IF(G71&gt;E71,AG70-0.1,AG70),AG70)</f>
        <v>10000</v>
      </c>
      <c r="AR67" s="187">
        <f>AN71</f>
        <v>30000</v>
      </c>
      <c r="AS67" s="90">
        <f>RANK(AR67,AR67:AR70,1)</f>
        <v>1</v>
      </c>
      <c r="AT67" s="60" t="str">
        <f t="shared" ref="AT67:AW70" si="22">AI67</f>
        <v>Argentinien</v>
      </c>
      <c r="AU67" s="60">
        <f t="shared" si="22"/>
        <v>0</v>
      </c>
      <c r="AV67" s="60">
        <f t="shared" si="22"/>
        <v>0</v>
      </c>
      <c r="AW67" s="60">
        <f t="shared" si="22"/>
        <v>0</v>
      </c>
      <c r="AX67" s="60"/>
      <c r="AY67" s="60"/>
      <c r="AZ67" s="60"/>
      <c r="BA67" s="202">
        <v>1</v>
      </c>
      <c r="BB67" s="200" t="str">
        <f>VLOOKUP(1,AS67:AT70,2,FALSE)</f>
        <v>Argentinien</v>
      </c>
      <c r="BC67" s="201"/>
      <c r="BD67" s="203">
        <f>VLOOKUP(1,AS67:AW70,3,FALSE)</f>
        <v>0</v>
      </c>
      <c r="BE67" s="204">
        <f>VLOOKUP(1,AS67:AW70,4,FALSE)</f>
        <v>0</v>
      </c>
      <c r="BF67" s="93" t="s">
        <v>12</v>
      </c>
      <c r="BG67" s="204">
        <f>VLOOKUP(1,AS67:AW70,5,FALSE)</f>
        <v>0</v>
      </c>
      <c r="BH67" s="205" t="s">
        <v>126</v>
      </c>
      <c r="BI67" s="85"/>
      <c r="BJ67" s="85">
        <f>IF(E67&gt;G67,IF(Spielplan!E67&gt;Spielplan!G67,Punktemodus!$B$3,0),0)</f>
        <v>0</v>
      </c>
      <c r="BK67" s="85">
        <f>IF(E67=G67,IF(Spielplan!E67=Spielplan!G67,Punktemodus!$B$3,0),0)</f>
        <v>10</v>
      </c>
      <c r="BL67" s="85">
        <f>IF(E67&lt;G67,IF(Spielplan!E67&lt;Spielplan!G67,Punktemodus!$B$3,0),0)</f>
        <v>0</v>
      </c>
      <c r="BM67" s="85">
        <f>IF(E67=Spielplan!E67,IF(G67=Spielplan!G67,Punktemodus!$B$5,0),0)</f>
        <v>3</v>
      </c>
      <c r="BN67" s="85">
        <f>IF(E67=Spielplan!E67,Punktemodus!$B$7,0)</f>
        <v>1</v>
      </c>
      <c r="BO67" s="85">
        <f>IF(G67=Spielplan!G67,Punktemodus!$B$7,0)</f>
        <v>1</v>
      </c>
      <c r="BP67" s="137">
        <f>IF(Spielplan!E67="",0,SUM(BJ67:BO67))</f>
        <v>0</v>
      </c>
      <c r="BQ67" s="85"/>
      <c r="BR67" s="141"/>
      <c r="BS67" s="134"/>
      <c r="BT67" s="134"/>
      <c r="BU67" s="134"/>
      <c r="BV67" s="134"/>
      <c r="BW67" s="134"/>
      <c r="BX67" s="148"/>
      <c r="BY67" s="148"/>
      <c r="BZ67" s="134"/>
      <c r="CA67" s="144" t="str">
        <f>Spielplan!$BS$31</f>
        <v/>
      </c>
      <c r="CB67" s="145"/>
      <c r="CC67" s="146">
        <f>Spielplan!$BU$31</f>
        <v>0</v>
      </c>
      <c r="CD67" s="134"/>
      <c r="CE67" s="134">
        <f>IF(CA67=CA31,Punktemodus!B15,0)</f>
        <v>20</v>
      </c>
      <c r="CF67" s="148">
        <f>IF(OR(CA67=$CA$14,CA67=$CA$15,CA67=$CA$22,CA67=$CA$23,CA67=$CA$30,CA67=$CA$38,CA67=$CA$39),Punktemodus!B17,0)</f>
        <v>10</v>
      </c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55"/>
      <c r="CR67" s="142" t="s">
        <v>138</v>
      </c>
      <c r="CS67" s="155"/>
      <c r="CT67" s="155"/>
      <c r="CU67" s="155"/>
      <c r="CV67" s="155"/>
      <c r="CW67" s="134"/>
    </row>
    <row r="68" spans="1:101" ht="18.75" customHeight="1" thickBot="1" x14ac:dyDescent="0.3">
      <c r="A68" s="60"/>
      <c r="B68" s="60"/>
      <c r="C68" s="206" t="str">
        <f>Spielplan!$C$68</f>
        <v>Iran</v>
      </c>
      <c r="D68" s="207"/>
      <c r="E68" s="104"/>
      <c r="F68" s="93"/>
      <c r="G68" s="104"/>
      <c r="H68" s="206" t="str">
        <f>Spielplan!$H$68</f>
        <v>Nigeria</v>
      </c>
      <c r="I68" s="207"/>
      <c r="J68" s="60"/>
      <c r="K68" s="60" t="s">
        <v>102</v>
      </c>
      <c r="L68" s="60">
        <f t="shared" si="20"/>
        <v>0</v>
      </c>
      <c r="M68" s="60"/>
      <c r="N68" s="60"/>
      <c r="O68" s="60">
        <f>IF($E68="",0,IF($E68&gt;$G68,3,IF($E68=$G68,1,0)))</f>
        <v>0</v>
      </c>
      <c r="P68" s="60">
        <f>IF($G68="",0,IF($E68&gt;$G68,0,IF($E68=$G68,1,3)))</f>
        <v>0</v>
      </c>
      <c r="Q68" s="60"/>
      <c r="R68" s="60"/>
      <c r="S68" s="60">
        <f>E68</f>
        <v>0</v>
      </c>
      <c r="T68" s="60">
        <f>G68</f>
        <v>0</v>
      </c>
      <c r="U68" s="60"/>
      <c r="V68" s="60"/>
      <c r="W68" s="60">
        <f>G68</f>
        <v>0</v>
      </c>
      <c r="X68" s="60">
        <f>E68</f>
        <v>0</v>
      </c>
      <c r="Y68" s="60"/>
      <c r="Z68" s="60">
        <f>N73</f>
        <v>0</v>
      </c>
      <c r="AA68" s="60">
        <f>R73</f>
        <v>0</v>
      </c>
      <c r="AB68" s="60">
        <f>V73</f>
        <v>0</v>
      </c>
      <c r="AC68" s="60">
        <f>AA68-AB68</f>
        <v>0</v>
      </c>
      <c r="AD68" s="60">
        <f>IF(Z68&gt;Z67,-1,0)</f>
        <v>0</v>
      </c>
      <c r="AE68" s="60">
        <f>IF(Z68&gt;Z69,-1,0)</f>
        <v>0</v>
      </c>
      <c r="AF68" s="60">
        <f>IF(Z68&gt;Z70,-1,0)</f>
        <v>0</v>
      </c>
      <c r="AG68" s="60">
        <f>10000-(AJ68*1000+AM68*100+AK68*10)</f>
        <v>10000</v>
      </c>
      <c r="AH68" s="90">
        <f>RANK(AG68,AG67:AG70,1)</f>
        <v>1</v>
      </c>
      <c r="AI68" s="60" t="str">
        <f>H67</f>
        <v>Bosnien</v>
      </c>
      <c r="AJ68" s="60">
        <f t="shared" si="21"/>
        <v>0</v>
      </c>
      <c r="AK68" s="60">
        <f t="shared" si="21"/>
        <v>0</v>
      </c>
      <c r="AL68" s="60">
        <f t="shared" si="21"/>
        <v>0</v>
      </c>
      <c r="AM68" s="60">
        <f>AK68-AL68</f>
        <v>0</v>
      </c>
      <c r="AN68" s="187">
        <f>IF(AG67=AG68,IF(E67&gt;G67,AG67-0.1,AG67),AG67)</f>
        <v>10000</v>
      </c>
      <c r="AO68" s="187"/>
      <c r="AP68" s="187">
        <f>IF(AG69=AG68,IF(G72&gt;E72,AG69-0.1,AG69),AG69)</f>
        <v>10000</v>
      </c>
      <c r="AQ68" s="187">
        <f>IF(AG70=AG68,IF(G70&gt;E70,AG70-0.1,AG70),AG70)</f>
        <v>10000</v>
      </c>
      <c r="AR68" s="187">
        <f>AO71</f>
        <v>30000</v>
      </c>
      <c r="AS68" s="90">
        <f>RANK(AR68,AR67:AR70,1)</f>
        <v>1</v>
      </c>
      <c r="AT68" s="60" t="str">
        <f t="shared" si="22"/>
        <v>Bosnien</v>
      </c>
      <c r="AU68" s="60">
        <f t="shared" si="22"/>
        <v>0</v>
      </c>
      <c r="AV68" s="60">
        <f t="shared" si="22"/>
        <v>0</v>
      </c>
      <c r="AW68" s="60">
        <f t="shared" si="22"/>
        <v>0</v>
      </c>
      <c r="AX68" s="60"/>
      <c r="AY68" s="60"/>
      <c r="AZ68" s="60"/>
      <c r="BA68" s="208">
        <v>2</v>
      </c>
      <c r="BB68" s="206" t="e">
        <f>VLOOKUP(2,AS67:AT70,2,FALSE)</f>
        <v>#N/A</v>
      </c>
      <c r="BC68" s="207"/>
      <c r="BD68" s="209" t="e">
        <f>VLOOKUP(2,AS67:AW70,3,FALSE)</f>
        <v>#N/A</v>
      </c>
      <c r="BE68" s="210" t="e">
        <f>VLOOKUP(2,AS67:AW70,4,FALSE)</f>
        <v>#N/A</v>
      </c>
      <c r="BF68" s="93" t="s">
        <v>12</v>
      </c>
      <c r="BG68" s="210" t="e">
        <f>VLOOKUP(2,AS67:AW70,5,FALSE)</f>
        <v>#N/A</v>
      </c>
      <c r="BH68" s="210" t="s">
        <v>122</v>
      </c>
      <c r="BI68" s="85"/>
      <c r="BJ68" s="85">
        <f>IF(E68&gt;G68,IF(Spielplan!E68&gt;Spielplan!G68,Punktemodus!$B$3,0),0)</f>
        <v>0</v>
      </c>
      <c r="BK68" s="85">
        <f>IF(E68=G68,IF(Spielplan!E68=Spielplan!G68,Punktemodus!$B$3,0),0)</f>
        <v>10</v>
      </c>
      <c r="BL68" s="85">
        <f>IF(E68&lt;G68,IF(Spielplan!E68&lt;Spielplan!G68,Punktemodus!$B$3,0),0)</f>
        <v>0</v>
      </c>
      <c r="BM68" s="85">
        <f>IF(E68=Spielplan!E68,IF(G68=Spielplan!G68,Punktemodus!$B$5,0),0)</f>
        <v>3</v>
      </c>
      <c r="BN68" s="85">
        <f>IF(E68=Spielplan!E68,Punktemodus!$B$7,0)</f>
        <v>1</v>
      </c>
      <c r="BO68" s="85">
        <f>IF(G68=Spielplan!G68,Punktemodus!$B$7,0)</f>
        <v>1</v>
      </c>
      <c r="BP68" s="137">
        <f>IF(Spielplan!E68="",0,SUM(BJ68:BO68))</f>
        <v>0</v>
      </c>
      <c r="BQ68" s="85"/>
      <c r="BR68" s="141"/>
      <c r="BS68" s="153" t="s">
        <v>24</v>
      </c>
      <c r="BT68" s="144" t="str">
        <f>Spielplan!$BL$32</f>
        <v/>
      </c>
      <c r="BU68" s="145"/>
      <c r="BV68" s="146">
        <f>Spielplan!$BN$32</f>
        <v>0</v>
      </c>
      <c r="BW68" s="147"/>
      <c r="BX68" s="148">
        <f>IF(BT32=BT68,Punktemodus!$B$11,0)</f>
        <v>10</v>
      </c>
      <c r="BY68" s="148">
        <f>IF(BT68=BT17,Punktemodus!B13,0)</f>
        <v>5</v>
      </c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370" t="str">
        <f>Spielplan!$CI$32</f>
        <v/>
      </c>
      <c r="CR68" s="371"/>
      <c r="CS68" s="371"/>
      <c r="CT68" s="371"/>
      <c r="CU68" s="371"/>
      <c r="CV68" s="372"/>
      <c r="CW68" s="134"/>
    </row>
    <row r="69" spans="1:101" ht="18.75" customHeight="1" thickBot="1" x14ac:dyDescent="0.3">
      <c r="A69" s="60"/>
      <c r="B69" s="60"/>
      <c r="C69" s="200" t="str">
        <f>C67</f>
        <v>Argentinien</v>
      </c>
      <c r="D69" s="201"/>
      <c r="E69" s="104"/>
      <c r="F69" s="93"/>
      <c r="G69" s="104"/>
      <c r="H69" s="200" t="str">
        <f>C68</f>
        <v>Iran</v>
      </c>
      <c r="I69" s="201"/>
      <c r="J69" s="60"/>
      <c r="K69" s="60" t="s">
        <v>103</v>
      </c>
      <c r="L69" s="60">
        <f t="shared" si="20"/>
        <v>0</v>
      </c>
      <c r="M69" s="60">
        <f>IF($E69="",0,IF($E69&gt;$G69,3,IF($E69=G69,1,0)))</f>
        <v>0</v>
      </c>
      <c r="N69" s="60"/>
      <c r="O69" s="60">
        <f>IF($G69="",0,IF($E69&gt;$G69,0,IF($E69=$G69,1,3)))</f>
        <v>0</v>
      </c>
      <c r="P69" s="60"/>
      <c r="Q69" s="60">
        <f>E69</f>
        <v>0</v>
      </c>
      <c r="R69" s="60"/>
      <c r="S69" s="60">
        <f>G69</f>
        <v>0</v>
      </c>
      <c r="T69" s="60"/>
      <c r="U69" s="60">
        <f>G69</f>
        <v>0</v>
      </c>
      <c r="V69" s="60"/>
      <c r="W69" s="60">
        <f>E69</f>
        <v>0</v>
      </c>
      <c r="X69" s="60"/>
      <c r="Y69" s="60"/>
      <c r="Z69" s="60">
        <f>O73</f>
        <v>0</v>
      </c>
      <c r="AA69" s="60">
        <f>S73</f>
        <v>0</v>
      </c>
      <c r="AB69" s="60">
        <f>W73</f>
        <v>0</v>
      </c>
      <c r="AC69" s="60">
        <f>AA69-AB69</f>
        <v>0</v>
      </c>
      <c r="AD69" s="60">
        <f>IF(Z69&gt;Z67,-1,0)</f>
        <v>0</v>
      </c>
      <c r="AE69" s="60">
        <f>IF(Z69&gt;Z68,-1,0)</f>
        <v>0</v>
      </c>
      <c r="AF69" s="60">
        <f>IF(Z69&gt;Z70,-1,0)</f>
        <v>0</v>
      </c>
      <c r="AG69" s="60">
        <f>10000-(AJ69*1000+AM69*100+AK69*10)</f>
        <v>10000</v>
      </c>
      <c r="AH69" s="90">
        <f>RANK(AG69,AG67:AG70,1)</f>
        <v>1</v>
      </c>
      <c r="AI69" s="60" t="str">
        <f>C68</f>
        <v>Iran</v>
      </c>
      <c r="AJ69" s="60">
        <f t="shared" si="21"/>
        <v>0</v>
      </c>
      <c r="AK69" s="60">
        <f t="shared" si="21"/>
        <v>0</v>
      </c>
      <c r="AL69" s="60">
        <f t="shared" si="21"/>
        <v>0</v>
      </c>
      <c r="AM69" s="60">
        <f>AK69-AL69</f>
        <v>0</v>
      </c>
      <c r="AN69" s="187">
        <f>IF(AG67=AG69,IF(E69&gt;G69,AG67-0.1,AG67),AG67)</f>
        <v>10000</v>
      </c>
      <c r="AO69" s="187">
        <f>IF(AG68=AG69,IF(E72&gt;G72,AG68-0.1,AG68),AG68)</f>
        <v>10000</v>
      </c>
      <c r="AP69" s="187"/>
      <c r="AQ69" s="187">
        <f>IF(AG70=AG69,IF(G68&gt;E68,AG70-0.1,AG70),AG70)</f>
        <v>10000</v>
      </c>
      <c r="AR69" s="187">
        <f>AP71</f>
        <v>30000</v>
      </c>
      <c r="AS69" s="90">
        <f>RANK(AR69,AR67:AR70,1)</f>
        <v>1</v>
      </c>
      <c r="AT69" s="60" t="str">
        <f t="shared" si="22"/>
        <v>Iran</v>
      </c>
      <c r="AU69" s="60">
        <f t="shared" si="22"/>
        <v>0</v>
      </c>
      <c r="AV69" s="60">
        <f t="shared" si="22"/>
        <v>0</v>
      </c>
      <c r="AW69" s="60">
        <f t="shared" si="22"/>
        <v>0</v>
      </c>
      <c r="AX69" s="60"/>
      <c r="AY69" s="60"/>
      <c r="AZ69" s="60"/>
      <c r="BA69" s="113">
        <v>3</v>
      </c>
      <c r="BB69" s="114" t="e">
        <f>VLOOKUP(3,AS67:AT70,2,FALSE)</f>
        <v>#N/A</v>
      </c>
      <c r="BC69" s="115"/>
      <c r="BD69" s="116" t="e">
        <f>VLOOKUP(3,AS67:AW70,3,FALSE)</f>
        <v>#N/A</v>
      </c>
      <c r="BE69" s="116" t="e">
        <f>VLOOKUP(3,AS67:AW70,4,FALSE)</f>
        <v>#N/A</v>
      </c>
      <c r="BF69" s="93" t="s">
        <v>12</v>
      </c>
      <c r="BG69" s="116" t="e">
        <f>VLOOKUP(3,AS67:AW70,5,FALSE)</f>
        <v>#N/A</v>
      </c>
      <c r="BH69" s="60"/>
      <c r="BI69" s="85"/>
      <c r="BJ69" s="85">
        <f>IF(E69&gt;G69,IF(Spielplan!E69&gt;Spielplan!G69,Punktemodus!$B$3,0),0)</f>
        <v>0</v>
      </c>
      <c r="BK69" s="85">
        <f>IF(E69=G69,IF(Spielplan!E69=Spielplan!G69,Punktemodus!$B$3,0),0)</f>
        <v>10</v>
      </c>
      <c r="BL69" s="85">
        <f>IF(E69&lt;G69,IF(Spielplan!E69&lt;Spielplan!G69,Punktemodus!$B$3,0),0)</f>
        <v>0</v>
      </c>
      <c r="BM69" s="85">
        <f>IF(E69=Spielplan!E69,IF(G69=Spielplan!G69,Punktemodus!$B$5,0),0)</f>
        <v>3</v>
      </c>
      <c r="BN69" s="85">
        <f>IF(E69=Spielplan!E69,Punktemodus!$B$7,0)</f>
        <v>1</v>
      </c>
      <c r="BO69" s="85">
        <f>IF(G69=Spielplan!G69,Punktemodus!$B$7,0)</f>
        <v>1</v>
      </c>
      <c r="BP69" s="137">
        <f>IF(Spielplan!E69="",0,SUM(BJ69:BO69))</f>
        <v>0</v>
      </c>
      <c r="BQ69" s="85"/>
      <c r="BR69" s="141"/>
      <c r="BS69" s="149" t="s">
        <v>23</v>
      </c>
      <c r="BT69" s="144" t="str">
        <f>Spielplan!$BL$33</f>
        <v/>
      </c>
      <c r="BU69" s="145"/>
      <c r="BV69" s="146">
        <f>Spielplan!$BN$33</f>
        <v>0</v>
      </c>
      <c r="BW69" s="134"/>
      <c r="BX69" s="148">
        <f>IF(BT33=BT69,Punktemodus!$B$11,0)</f>
        <v>10</v>
      </c>
      <c r="BY69" s="148">
        <f>IF(BT69=BT16,Punktemodus!B13,0)</f>
        <v>5</v>
      </c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373"/>
      <c r="CR69" s="374"/>
      <c r="CS69" s="374"/>
      <c r="CT69" s="374"/>
      <c r="CU69" s="374"/>
      <c r="CV69" s="375"/>
      <c r="CW69" s="134"/>
    </row>
    <row r="70" spans="1:101" ht="18.75" customHeight="1" thickBot="1" x14ac:dyDescent="0.3">
      <c r="A70" s="60"/>
      <c r="B70" s="60"/>
      <c r="C70" s="206" t="str">
        <f>H67</f>
        <v>Bosnien</v>
      </c>
      <c r="D70" s="207"/>
      <c r="E70" s="104"/>
      <c r="F70" s="93"/>
      <c r="G70" s="104"/>
      <c r="H70" s="206" t="str">
        <f>H68</f>
        <v>Nigeria</v>
      </c>
      <c r="I70" s="207"/>
      <c r="J70" s="60"/>
      <c r="K70" s="60" t="s">
        <v>104</v>
      </c>
      <c r="L70" s="60">
        <f t="shared" si="20"/>
        <v>0</v>
      </c>
      <c r="M70" s="60"/>
      <c r="N70" s="60">
        <f>IF($E70="",0,IF($E70&gt;$G70,3,IF($E70=$G70,1,0)))</f>
        <v>0</v>
      </c>
      <c r="O70" s="60"/>
      <c r="P70" s="60">
        <f>IF($G70="",0,IF($E70&gt;$G70,0,IF($E70=$G70,1,3)))</f>
        <v>0</v>
      </c>
      <c r="Q70" s="60"/>
      <c r="R70" s="60">
        <f>E70</f>
        <v>0</v>
      </c>
      <c r="S70" s="60"/>
      <c r="T70" s="60">
        <f>G70</f>
        <v>0</v>
      </c>
      <c r="U70" s="60"/>
      <c r="V70" s="60">
        <f>G70</f>
        <v>0</v>
      </c>
      <c r="W70" s="60"/>
      <c r="X70" s="60">
        <f>E70</f>
        <v>0</v>
      </c>
      <c r="Y70" s="60"/>
      <c r="Z70" s="60">
        <f>P73</f>
        <v>0</v>
      </c>
      <c r="AA70" s="60">
        <f>T73</f>
        <v>0</v>
      </c>
      <c r="AB70" s="60">
        <f>X73</f>
        <v>0</v>
      </c>
      <c r="AC70" s="60">
        <f>AA70-AB70</f>
        <v>0</v>
      </c>
      <c r="AD70" s="60">
        <f>IF(Z70&gt;Z67,-1,0)</f>
        <v>0</v>
      </c>
      <c r="AE70" s="60">
        <f>IF(Z70&gt;Z68,-1,0)</f>
        <v>0</v>
      </c>
      <c r="AF70" s="60">
        <f>IF(Z70&gt;Z69,-1,0)</f>
        <v>0</v>
      </c>
      <c r="AG70" s="60">
        <f>10000-(AJ70*1000+AM70*100+AK70*10)</f>
        <v>10000</v>
      </c>
      <c r="AH70" s="90">
        <f>RANK(AG70,AG67:AG70,1)</f>
        <v>1</v>
      </c>
      <c r="AI70" s="60" t="str">
        <f>H68</f>
        <v>Nigeria</v>
      </c>
      <c r="AJ70" s="60">
        <f t="shared" si="21"/>
        <v>0</v>
      </c>
      <c r="AK70" s="60">
        <f t="shared" si="21"/>
        <v>0</v>
      </c>
      <c r="AL70" s="60">
        <f t="shared" si="21"/>
        <v>0</v>
      </c>
      <c r="AM70" s="60">
        <f>AK70-AL70</f>
        <v>0</v>
      </c>
      <c r="AN70" s="187">
        <f>IF(AG67=AG70,IF(E71&gt;G71,AG67-0.1,AG67),AG67)</f>
        <v>10000</v>
      </c>
      <c r="AO70" s="187">
        <f>IF(AG68=AG70,IF(E70&gt;G70,AG68-0.1,AG68),AG68)</f>
        <v>10000</v>
      </c>
      <c r="AP70" s="187">
        <f>IF(AG69=AG70,IF(E68&gt;G68,AG69-0.1,AG69),AG69)</f>
        <v>10000</v>
      </c>
      <c r="AQ70" s="187"/>
      <c r="AR70" s="187">
        <f>AQ71</f>
        <v>30000</v>
      </c>
      <c r="AS70" s="90">
        <f>RANK(AR70,AR67:AR70,1)</f>
        <v>1</v>
      </c>
      <c r="AT70" s="60" t="str">
        <f t="shared" si="22"/>
        <v>Nigeria</v>
      </c>
      <c r="AU70" s="60">
        <f t="shared" si="22"/>
        <v>0</v>
      </c>
      <c r="AV70" s="60">
        <f t="shared" si="22"/>
        <v>0</v>
      </c>
      <c r="AW70" s="60">
        <f t="shared" si="22"/>
        <v>0</v>
      </c>
      <c r="AX70" s="60"/>
      <c r="AY70" s="60"/>
      <c r="AZ70" s="60"/>
      <c r="BA70" s="113">
        <v>4</v>
      </c>
      <c r="BB70" s="114" t="e">
        <f>VLOOKUP(4,AS67:AT70,2,FALSE)</f>
        <v>#N/A</v>
      </c>
      <c r="BC70" s="115"/>
      <c r="BD70" s="116" t="e">
        <f>VLOOKUP(4,AS67:AW70,3,FALSE)</f>
        <v>#N/A</v>
      </c>
      <c r="BE70" s="116" t="e">
        <f>VLOOKUP(4,AS67:AW70,4,FALSE)</f>
        <v>#N/A</v>
      </c>
      <c r="BF70" s="93" t="s">
        <v>12</v>
      </c>
      <c r="BG70" s="116" t="e">
        <f>VLOOKUP(4,AS67:AW70,5,FALSE)</f>
        <v>#N/A</v>
      </c>
      <c r="BH70" s="60"/>
      <c r="BI70" s="85"/>
      <c r="BJ70" s="85">
        <f>IF(E70&gt;G70,IF(Spielplan!E70&gt;Spielplan!G70,Punktemodus!$B$3,0),0)</f>
        <v>0</v>
      </c>
      <c r="BK70" s="85">
        <f>IF(E70=G70,IF(Spielplan!E70=Spielplan!G70,Punktemodus!$B$3,0),0)</f>
        <v>10</v>
      </c>
      <c r="BL70" s="85">
        <f>IF(E70&lt;G70,IF(Spielplan!E70&lt;Spielplan!G70,Punktemodus!$B$3,0),0)</f>
        <v>0</v>
      </c>
      <c r="BM70" s="85">
        <f>IF(E70=Spielplan!E70,IF(G70=Spielplan!G70,Punktemodus!$B$5,0),0)</f>
        <v>3</v>
      </c>
      <c r="BN70" s="85">
        <f>IF(E70=Spielplan!E70,Punktemodus!$B$7,0)</f>
        <v>1</v>
      </c>
      <c r="BO70" s="85">
        <f>IF(G70=Spielplan!G70,Punktemodus!$B$7,0)</f>
        <v>1</v>
      </c>
      <c r="BP70" s="137">
        <f>IF(Spielplan!E70="",0,SUM(BJ70:BO70))</f>
        <v>0</v>
      </c>
      <c r="BQ70" s="60"/>
      <c r="BR70" s="141"/>
      <c r="BS70" s="150"/>
      <c r="BT70" s="134"/>
      <c r="BU70" s="134"/>
      <c r="BV70" s="134"/>
      <c r="BW70" s="134"/>
      <c r="BX70" s="148"/>
      <c r="BY70" s="148"/>
      <c r="BZ70" s="134"/>
      <c r="CA70" s="134"/>
      <c r="CB70" s="134"/>
      <c r="CC70" s="134"/>
      <c r="CD70" s="134"/>
      <c r="CE70" s="134"/>
      <c r="CF70" s="144" t="str">
        <f>Spielplan!$BX$34</f>
        <v/>
      </c>
      <c r="CG70" s="145"/>
      <c r="CH70" s="146">
        <f>Spielplan!$BZ$34</f>
        <v>0</v>
      </c>
      <c r="CI70" s="134"/>
      <c r="CJ70" s="134">
        <f>IF(OR(CF70=$CF$18,CF70=$CF$19,CF70=$CF$34,CF70=$CF$35),Punktemodus!$B$19,0)</f>
        <v>30</v>
      </c>
      <c r="CK70" s="134"/>
      <c r="CL70" s="134"/>
      <c r="CM70" s="134"/>
      <c r="CN70" s="134"/>
      <c r="CO70" s="134"/>
      <c r="CP70" s="134"/>
      <c r="CQ70" s="155"/>
      <c r="CR70" s="155"/>
      <c r="CS70" s="155"/>
      <c r="CT70" s="155"/>
      <c r="CU70" s="155"/>
      <c r="CV70" s="155"/>
      <c r="CW70" s="134"/>
    </row>
    <row r="71" spans="1:101" ht="18.75" customHeight="1" thickBot="1" x14ac:dyDescent="0.3">
      <c r="A71" s="60"/>
      <c r="B71" s="60"/>
      <c r="C71" s="200" t="str">
        <f>C67</f>
        <v>Argentinien</v>
      </c>
      <c r="D71" s="201"/>
      <c r="E71" s="104"/>
      <c r="F71" s="93"/>
      <c r="G71" s="104"/>
      <c r="H71" s="200" t="str">
        <f>H68</f>
        <v>Nigeria</v>
      </c>
      <c r="I71" s="201"/>
      <c r="J71" s="60"/>
      <c r="K71" s="60" t="s">
        <v>105</v>
      </c>
      <c r="L71" s="60">
        <f t="shared" si="20"/>
        <v>0</v>
      </c>
      <c r="M71" s="60">
        <f>IF($E71="",0,IF($E71&gt;$G71,3,IF($E71=G71,1,0)))</f>
        <v>0</v>
      </c>
      <c r="N71" s="60"/>
      <c r="O71" s="60"/>
      <c r="P71" s="60">
        <f>IF($G71="",0,IF($E71&gt;$G71,0,IF($E71=$G71,1,3)))</f>
        <v>0</v>
      </c>
      <c r="Q71" s="60">
        <f>E71</f>
        <v>0</v>
      </c>
      <c r="R71" s="60"/>
      <c r="S71" s="60"/>
      <c r="T71" s="60">
        <f>G71</f>
        <v>0</v>
      </c>
      <c r="U71" s="60">
        <f>G71</f>
        <v>0</v>
      </c>
      <c r="V71" s="60"/>
      <c r="W71" s="60"/>
      <c r="X71" s="60">
        <f>E71</f>
        <v>0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187">
        <f>SUM(AN67:AN70)</f>
        <v>30000</v>
      </c>
      <c r="AO71" s="187">
        <f>SUM(AO67:AO70)</f>
        <v>30000</v>
      </c>
      <c r="AP71" s="187">
        <f>SUM(AP67:AP70)</f>
        <v>30000</v>
      </c>
      <c r="AQ71" s="187">
        <f>SUM(AQ67:AQ70)</f>
        <v>30000</v>
      </c>
      <c r="AR71" s="187"/>
      <c r="AS71" s="60"/>
      <c r="AT71" s="60"/>
      <c r="AU71" s="60"/>
      <c r="AV71" s="60"/>
      <c r="AW71" s="60"/>
      <c r="AX71" s="60"/>
      <c r="AY71" s="60"/>
      <c r="AZ71" s="60"/>
      <c r="BA71" s="92"/>
      <c r="BB71" s="60"/>
      <c r="BC71" s="60"/>
      <c r="BD71" s="60"/>
      <c r="BE71" s="60"/>
      <c r="BF71" s="60"/>
      <c r="BG71" s="60"/>
      <c r="BH71" s="60"/>
      <c r="BI71" s="60"/>
      <c r="BJ71" s="85">
        <f>IF(E71&gt;G71,IF(Spielplan!E71&gt;Spielplan!G71,Punktemodus!$B$3,0),0)</f>
        <v>0</v>
      </c>
      <c r="BK71" s="85">
        <f>IF(E71=G71,IF(Spielplan!E71=Spielplan!G71,Punktemodus!$B$3,0),0)</f>
        <v>10</v>
      </c>
      <c r="BL71" s="85">
        <f>IF(E71&lt;G71,IF(Spielplan!E71&lt;Spielplan!G71,Punktemodus!$B$3,0),0)</f>
        <v>0</v>
      </c>
      <c r="BM71" s="85">
        <f>IF(E71=Spielplan!E71,IF(G71=Spielplan!G71,Punktemodus!$B$5,0),0)</f>
        <v>3</v>
      </c>
      <c r="BN71" s="85">
        <f>IF(E71=Spielplan!E71,Punktemodus!$B$7,0)</f>
        <v>1</v>
      </c>
      <c r="BO71" s="85">
        <f>IF(G71=Spielplan!G71,Punktemodus!$B$7,0)</f>
        <v>1</v>
      </c>
      <c r="BP71" s="137">
        <f>IF(Spielplan!E71="",0,SUM(BJ71:BO71))</f>
        <v>0</v>
      </c>
      <c r="BQ71" s="60"/>
      <c r="BR71" s="141"/>
      <c r="BS71" s="134"/>
      <c r="BT71" s="134"/>
      <c r="BU71" s="134"/>
      <c r="BV71" s="134"/>
      <c r="BW71" s="134"/>
      <c r="BX71" s="148"/>
      <c r="BY71" s="148"/>
      <c r="BZ71" s="134"/>
      <c r="CA71" s="134"/>
      <c r="CB71" s="134"/>
      <c r="CC71" s="134"/>
      <c r="CD71" s="134"/>
      <c r="CE71" s="134"/>
      <c r="CF71" s="144" t="str">
        <f>Spielplan!$BX$35</f>
        <v/>
      </c>
      <c r="CG71" s="145"/>
      <c r="CH71" s="146">
        <f>Spielplan!$BZ$35</f>
        <v>0</v>
      </c>
      <c r="CI71" s="134"/>
      <c r="CJ71" s="134">
        <f>IF(OR(CF71=$CF$18,CF71=$CF$19,CF71=$CF$34,CF71=$CF$35),Punktemodus!$B$19,0)</f>
        <v>30</v>
      </c>
      <c r="CK71" s="134"/>
      <c r="CL71" s="134"/>
      <c r="CM71" s="134"/>
      <c r="CN71" s="134"/>
      <c r="CO71" s="134"/>
      <c r="CP71" s="134"/>
      <c r="CQ71" s="155"/>
      <c r="CR71" s="155"/>
      <c r="CS71" s="155"/>
      <c r="CT71" s="155"/>
      <c r="CU71" s="155"/>
      <c r="CV71" s="155"/>
      <c r="CW71" s="134"/>
    </row>
    <row r="72" spans="1:101" ht="18.75" customHeight="1" thickBot="1" x14ac:dyDescent="0.3">
      <c r="A72" s="60"/>
      <c r="B72" s="60"/>
      <c r="C72" s="206" t="str">
        <f>H67</f>
        <v>Bosnien</v>
      </c>
      <c r="D72" s="207"/>
      <c r="E72" s="104"/>
      <c r="F72" s="106"/>
      <c r="G72" s="104"/>
      <c r="H72" s="206" t="str">
        <f>C68</f>
        <v>Iran</v>
      </c>
      <c r="I72" s="207"/>
      <c r="J72" s="60"/>
      <c r="K72" s="60" t="s">
        <v>105</v>
      </c>
      <c r="L72" s="60">
        <f t="shared" si="20"/>
        <v>0</v>
      </c>
      <c r="M72" s="60"/>
      <c r="N72" s="60">
        <f>IF($E72="",0,IF($E72&gt;$G72,3,IF($E72=$G72,1,0)))</f>
        <v>0</v>
      </c>
      <c r="O72" s="60">
        <f>IF($G72="",0,IF($E72&gt;$G72,0,IF($E72=$G72,1,3)))</f>
        <v>0</v>
      </c>
      <c r="P72" s="60"/>
      <c r="Q72" s="60"/>
      <c r="R72" s="60">
        <f>E72</f>
        <v>0</v>
      </c>
      <c r="S72" s="60">
        <f>G72</f>
        <v>0</v>
      </c>
      <c r="T72" s="60"/>
      <c r="U72" s="60"/>
      <c r="V72" s="60">
        <f>G72</f>
        <v>0</v>
      </c>
      <c r="W72" s="60">
        <f>E72</f>
        <v>0</v>
      </c>
      <c r="X72" s="60"/>
      <c r="Y72" s="60"/>
      <c r="Z72" s="60" t="s">
        <v>30</v>
      </c>
      <c r="AA72" s="60"/>
      <c r="AB72" s="60"/>
      <c r="AC72" s="60"/>
      <c r="AD72" s="60"/>
      <c r="AE72" s="60"/>
      <c r="AF72" s="60"/>
      <c r="AG72" s="60" t="b">
        <f>OR(AG67=AG68,AG67=AG69,AG67=AG70,AG68=AG69,AG68=AG70,AG69=AG70)</f>
        <v>1</v>
      </c>
      <c r="AH72" s="60"/>
      <c r="AI72" s="60"/>
      <c r="AJ72" s="60"/>
      <c r="AK72" s="60"/>
      <c r="AL72" s="60"/>
      <c r="AM72" s="60"/>
      <c r="AN72" s="60"/>
      <c r="AO72" s="60" t="s">
        <v>34</v>
      </c>
      <c r="AP72" s="60"/>
      <c r="AQ72" s="60"/>
      <c r="AR72" s="60" t="b">
        <f>OR(AR67=AR68,AR67=AR69,AR67=AR70,AR68=AR69,AR68=AR70,AR69=AR70)</f>
        <v>1</v>
      </c>
      <c r="AS72" s="60"/>
      <c r="AT72" s="60"/>
      <c r="AU72" s="60"/>
      <c r="AV72" s="60"/>
      <c r="AW72" s="60"/>
      <c r="AX72" s="60"/>
      <c r="AY72" s="60"/>
      <c r="AZ72" s="60"/>
      <c r="BA72" s="92"/>
      <c r="BB72" s="60"/>
      <c r="BC72" s="60"/>
      <c r="BD72" s="60"/>
      <c r="BE72" s="60"/>
      <c r="BF72" s="60"/>
      <c r="BG72" s="60"/>
      <c r="BH72" s="60"/>
      <c r="BI72" s="60"/>
      <c r="BJ72" s="85">
        <f>IF(E72&gt;G72,IF(Spielplan!E72&gt;Spielplan!G72,Punktemodus!$B$3,0),0)</f>
        <v>0</v>
      </c>
      <c r="BK72" s="85">
        <f>IF(E72=G72,IF(Spielplan!E72=Spielplan!G72,Punktemodus!$B$3,0),0)</f>
        <v>10</v>
      </c>
      <c r="BL72" s="85">
        <f>IF(E72&lt;G72,IF(Spielplan!E72&lt;Spielplan!G72,Punktemodus!$B$3,0),0)</f>
        <v>0</v>
      </c>
      <c r="BM72" s="85">
        <f>IF(E72=Spielplan!E72,IF(G72=Spielplan!G72,Punktemodus!$B$5,0),0)</f>
        <v>3</v>
      </c>
      <c r="BN72" s="85">
        <f>IF(E72=Spielplan!E72,Punktemodus!$B$7,0)</f>
        <v>1</v>
      </c>
      <c r="BO72" s="85">
        <f>IF(G72=Spielplan!G72,Punktemodus!$B$7,0)</f>
        <v>1</v>
      </c>
      <c r="BP72" s="137">
        <f>IF(Spielplan!E72="",0,SUM(BJ72:BO72))</f>
        <v>0</v>
      </c>
      <c r="BQ72" s="60"/>
      <c r="BR72" s="141"/>
      <c r="BS72" s="153" t="s">
        <v>126</v>
      </c>
      <c r="BT72" s="144" t="str">
        <f>Spielplan!$BL$36</f>
        <v/>
      </c>
      <c r="BU72" s="145"/>
      <c r="BV72" s="146">
        <f>Spielplan!$BN$36</f>
        <v>0</v>
      </c>
      <c r="BW72" s="147"/>
      <c r="BX72" s="148">
        <f>IF(BT36=BT72,Punktemodus!$B$11,0)</f>
        <v>10</v>
      </c>
      <c r="BY72" s="148">
        <f>IF(BT72=BT21,Punktemodus!B13,0)</f>
        <v>5</v>
      </c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55"/>
      <c r="CR72" s="155"/>
      <c r="CS72" s="155"/>
      <c r="CT72" s="155"/>
      <c r="CU72" s="155"/>
      <c r="CV72" s="155"/>
      <c r="CW72" s="134"/>
    </row>
    <row r="73" spans="1:101" ht="18.75" customHeight="1" thickBot="1" x14ac:dyDescent="0.25">
      <c r="A73" s="60"/>
      <c r="B73" s="60"/>
      <c r="C73" s="136" t="str">
        <f>IF(G72="","",IF(AR72=TRUE,"Achtung: Fehler in Tabelle!",""))</f>
        <v/>
      </c>
      <c r="D73" s="60"/>
      <c r="E73" s="85"/>
      <c r="F73" s="60"/>
      <c r="G73" s="85"/>
      <c r="H73" s="60"/>
      <c r="I73" s="60"/>
      <c r="J73" s="60"/>
      <c r="K73" s="60"/>
      <c r="L73" s="60"/>
      <c r="M73" s="60">
        <f t="shared" ref="M73:X73" si="23">SUM(M67:M72)</f>
        <v>0</v>
      </c>
      <c r="N73" s="60">
        <f t="shared" si="23"/>
        <v>0</v>
      </c>
      <c r="O73" s="60">
        <f t="shared" si="23"/>
        <v>0</v>
      </c>
      <c r="P73" s="60">
        <f t="shared" si="23"/>
        <v>0</v>
      </c>
      <c r="Q73" s="60">
        <f t="shared" si="23"/>
        <v>0</v>
      </c>
      <c r="R73" s="60">
        <f t="shared" si="23"/>
        <v>0</v>
      </c>
      <c r="S73" s="60">
        <f t="shared" si="23"/>
        <v>0</v>
      </c>
      <c r="T73" s="60">
        <f t="shared" si="23"/>
        <v>0</v>
      </c>
      <c r="U73" s="60">
        <f t="shared" si="23"/>
        <v>0</v>
      </c>
      <c r="V73" s="60">
        <f t="shared" si="23"/>
        <v>0</v>
      </c>
      <c r="W73" s="60">
        <f t="shared" si="23"/>
        <v>0</v>
      </c>
      <c r="X73" s="60">
        <f t="shared" si="23"/>
        <v>0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160">
        <f>SUM(BP67:BP72)</f>
        <v>0</v>
      </c>
      <c r="BQ73" s="60"/>
      <c r="BR73" s="141"/>
      <c r="BS73" s="149" t="s">
        <v>127</v>
      </c>
      <c r="BT73" s="144" t="str">
        <f>Spielplan!$BL$37</f>
        <v/>
      </c>
      <c r="BU73" s="145"/>
      <c r="BV73" s="146">
        <f>Spielplan!$BN$37</f>
        <v>0</v>
      </c>
      <c r="BW73" s="134"/>
      <c r="BX73" s="148">
        <f>IF(BT37=BT73,Punktemodus!$B$11,0)</f>
        <v>10</v>
      </c>
      <c r="BY73" s="148">
        <f>IF(BT73=BT20,Punktemodus!B13,0)</f>
        <v>5</v>
      </c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55"/>
      <c r="CR73" s="155"/>
      <c r="CS73" s="155"/>
      <c r="CT73" s="155"/>
      <c r="CU73" s="155"/>
      <c r="CV73" s="155"/>
      <c r="CW73" s="134"/>
    </row>
    <row r="74" spans="1:101" ht="18.75" customHeight="1" thickBot="1" x14ac:dyDescent="0.3">
      <c r="A74" s="60"/>
      <c r="B74" s="60"/>
      <c r="C74" s="60"/>
      <c r="D74" s="60"/>
      <c r="E74" s="85"/>
      <c r="F74" s="60"/>
      <c r="G74" s="85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138"/>
      <c r="BQ74" s="60"/>
      <c r="BR74" s="141"/>
      <c r="BS74" s="150"/>
      <c r="BT74" s="134"/>
      <c r="BU74" s="134"/>
      <c r="BV74" s="134"/>
      <c r="BW74" s="134"/>
      <c r="BX74" s="148"/>
      <c r="BY74" s="148"/>
      <c r="BZ74" s="134"/>
      <c r="CA74" s="144" t="str">
        <f>Spielplan!$BS$38</f>
        <v/>
      </c>
      <c r="CB74" s="145"/>
      <c r="CC74" s="146">
        <f>Spielplan!$BU$38</f>
        <v>0</v>
      </c>
      <c r="CD74" s="147"/>
      <c r="CE74" s="134">
        <f>IF(CA74=CA38,Punktemodus!B15,0)</f>
        <v>20</v>
      </c>
      <c r="CF74" s="148">
        <f>IF(OR(CA74=$CA$14,CA74=$CA$15,CA74=$CA$22,CA74=$CA$23,CA74=$CA$30,CA74=$CA$31,CA74=$CA$39),Punktemodus!B17,0)</f>
        <v>10</v>
      </c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</row>
    <row r="75" spans="1:101" ht="18.75" customHeight="1" thickBot="1" x14ac:dyDescent="0.25">
      <c r="A75" s="60"/>
      <c r="B75" s="60"/>
      <c r="C75" s="60"/>
      <c r="D75" s="60"/>
      <c r="E75" s="85"/>
      <c r="F75" s="60"/>
      <c r="G75" s="85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138"/>
      <c r="BQ75" s="60"/>
      <c r="BR75" s="141"/>
      <c r="BS75" s="134"/>
      <c r="BT75" s="134"/>
      <c r="BU75" s="134"/>
      <c r="BV75" s="134"/>
      <c r="BW75" s="134"/>
      <c r="BX75" s="148"/>
      <c r="BY75" s="148"/>
      <c r="BZ75" s="134"/>
      <c r="CA75" s="144" t="str">
        <f>Spielplan!$BS$39</f>
        <v/>
      </c>
      <c r="CB75" s="145"/>
      <c r="CC75" s="146">
        <f>Spielplan!$BU$39</f>
        <v>0</v>
      </c>
      <c r="CD75" s="134"/>
      <c r="CE75" s="134">
        <f>IF(CA75=CA39,Punktemodus!B15,0)</f>
        <v>20</v>
      </c>
      <c r="CF75" s="148">
        <f>IF(OR(CA75=$CA$14,CA75=$CA$15,CA75=$CA$22,CA75=$CA$23,CA75=$CA$30,CA75=$CA$31,CA75=$CA$38),Punktemodus!B17,0)</f>
        <v>10</v>
      </c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</row>
    <row r="76" spans="1:101" ht="18.75" customHeight="1" thickBot="1" x14ac:dyDescent="0.3">
      <c r="A76" s="60"/>
      <c r="B76" s="60"/>
      <c r="C76" s="88" t="s">
        <v>92</v>
      </c>
      <c r="D76" s="60"/>
      <c r="E76" s="85"/>
      <c r="F76" s="60"/>
      <c r="G76" s="85"/>
      <c r="H76" s="60"/>
      <c r="I76" s="60"/>
      <c r="J76" s="60"/>
      <c r="K76" s="60"/>
      <c r="L76" s="60"/>
      <c r="M76" s="60" t="s">
        <v>4</v>
      </c>
      <c r="N76" s="60"/>
      <c r="O76" s="60"/>
      <c r="P76" s="60"/>
      <c r="Q76" s="60" t="s">
        <v>6</v>
      </c>
      <c r="R76" s="60"/>
      <c r="S76" s="60"/>
      <c r="T76" s="60"/>
      <c r="U76" s="60" t="s">
        <v>7</v>
      </c>
      <c r="V76" s="60"/>
      <c r="W76" s="60"/>
      <c r="X76" s="60"/>
      <c r="Y76" s="60"/>
      <c r="Z76" s="60" t="s">
        <v>4</v>
      </c>
      <c r="AA76" s="60" t="s">
        <v>5</v>
      </c>
      <c r="AB76" s="60"/>
      <c r="AC76" s="60"/>
      <c r="AD76" s="60" t="s">
        <v>9</v>
      </c>
      <c r="AE76" s="60"/>
      <c r="AF76" s="60"/>
      <c r="AG76" s="60"/>
      <c r="AH76" s="60" t="s">
        <v>32</v>
      </c>
      <c r="AI76" s="60"/>
      <c r="AJ76" s="60"/>
      <c r="AK76" s="60"/>
      <c r="AL76" s="60"/>
      <c r="AM76" s="60"/>
      <c r="AN76" s="60" t="s">
        <v>35</v>
      </c>
      <c r="AO76" s="60"/>
      <c r="AP76" s="60"/>
      <c r="AQ76" s="60"/>
      <c r="AR76" s="60"/>
      <c r="AS76" s="60" t="s">
        <v>33</v>
      </c>
      <c r="AT76" s="60"/>
      <c r="AU76" s="60"/>
      <c r="AV76" s="60"/>
      <c r="AW76" s="60"/>
      <c r="AX76" s="60"/>
      <c r="AY76" s="60"/>
      <c r="AZ76" s="60"/>
      <c r="BA76" s="60"/>
      <c r="BB76" s="89" t="s">
        <v>10</v>
      </c>
      <c r="BC76" s="60"/>
      <c r="BD76" s="90" t="s">
        <v>4</v>
      </c>
      <c r="BE76" s="60"/>
      <c r="BF76" s="61" t="s">
        <v>5</v>
      </c>
      <c r="BG76" s="60"/>
      <c r="BH76" s="60"/>
      <c r="BI76" s="85"/>
      <c r="BJ76" s="60"/>
      <c r="BK76" s="60"/>
      <c r="BL76" s="60"/>
      <c r="BM76" s="60"/>
      <c r="BN76" s="60"/>
      <c r="BO76" s="60"/>
      <c r="BP76" s="138"/>
      <c r="BQ76" s="85"/>
      <c r="BR76" s="141"/>
      <c r="BS76" s="153" t="s">
        <v>128</v>
      </c>
      <c r="BT76" s="144" t="str">
        <f>Spielplan!$BL$40</f>
        <v/>
      </c>
      <c r="BU76" s="145"/>
      <c r="BV76" s="146">
        <f>Spielplan!$BN$40</f>
        <v>0</v>
      </c>
      <c r="BW76" s="147"/>
      <c r="BX76" s="148">
        <f>IF(BT40=BT76,Punktemodus!$B$11,0)</f>
        <v>10</v>
      </c>
      <c r="BY76" s="148">
        <f>IF(BT76=BT25,Punktemodus!B13,0)</f>
        <v>5</v>
      </c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</row>
    <row r="77" spans="1:101" ht="18.75" customHeight="1" thickBot="1" x14ac:dyDescent="0.25">
      <c r="A77" s="60"/>
      <c r="B77" s="60"/>
      <c r="C77" s="60"/>
      <c r="D77" s="60"/>
      <c r="E77" s="85"/>
      <c r="F77" s="60"/>
      <c r="G77" s="85"/>
      <c r="H77" s="60"/>
      <c r="I77" s="60"/>
      <c r="J77" s="60"/>
      <c r="K77" s="60"/>
      <c r="L77" s="60"/>
      <c r="M77" s="60" t="s">
        <v>0</v>
      </c>
      <c r="N77" s="60" t="s">
        <v>1</v>
      </c>
      <c r="O77" s="60" t="s">
        <v>2</v>
      </c>
      <c r="P77" s="60" t="s">
        <v>3</v>
      </c>
      <c r="Q77" s="60" t="s">
        <v>0</v>
      </c>
      <c r="R77" s="60" t="s">
        <v>1</v>
      </c>
      <c r="S77" s="60" t="s">
        <v>2</v>
      </c>
      <c r="T77" s="60" t="s">
        <v>3</v>
      </c>
      <c r="U77" s="60" t="s">
        <v>0</v>
      </c>
      <c r="V77" s="60" t="s">
        <v>1</v>
      </c>
      <c r="W77" s="60" t="s">
        <v>2</v>
      </c>
      <c r="X77" s="60" t="s">
        <v>3</v>
      </c>
      <c r="Y77" s="60"/>
      <c r="Z77" s="60" t="s">
        <v>8</v>
      </c>
      <c r="AA77" s="60"/>
      <c r="AB77" s="60"/>
      <c r="AC77" s="60"/>
      <c r="AD77" s="60"/>
      <c r="AE77" s="60"/>
      <c r="AF77" s="60"/>
      <c r="AG77" s="60"/>
      <c r="AH77" s="60" t="s">
        <v>31</v>
      </c>
      <c r="AI77" s="60"/>
      <c r="AJ77" s="60"/>
      <c r="AK77" s="60"/>
      <c r="AL77" s="60"/>
      <c r="AM77" s="60"/>
      <c r="AN77" s="60" t="str">
        <f>AI78</f>
        <v>Deutschland</v>
      </c>
      <c r="AO77" s="60" t="str">
        <f>AI79</f>
        <v>Portugal</v>
      </c>
      <c r="AP77" s="60" t="str">
        <f>AI80</f>
        <v>Ghana</v>
      </c>
      <c r="AQ77" s="60" t="str">
        <f>AI81</f>
        <v>USA</v>
      </c>
      <c r="AR77" s="60"/>
      <c r="AS77" s="60" t="s">
        <v>31</v>
      </c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85"/>
      <c r="BJ77" s="85"/>
      <c r="BK77" s="85"/>
      <c r="BL77" s="85"/>
      <c r="BM77" s="85"/>
      <c r="BN77" s="85"/>
      <c r="BO77" s="85"/>
      <c r="BP77" s="137"/>
      <c r="BQ77" s="85"/>
      <c r="BR77" s="141"/>
      <c r="BS77" s="149" t="s">
        <v>129</v>
      </c>
      <c r="BT77" s="144" t="str">
        <f>Spielplan!$BL$41</f>
        <v/>
      </c>
      <c r="BU77" s="145"/>
      <c r="BV77" s="146">
        <f>Spielplan!$BN$41</f>
        <v>0</v>
      </c>
      <c r="BW77" s="134"/>
      <c r="BX77" s="148">
        <f>IF(BT41=BT77,Punktemodus!$B$11,0)</f>
        <v>10</v>
      </c>
      <c r="BY77" s="148">
        <f>IF(BT77=BT24,Punktemodus!B13,0)</f>
        <v>5</v>
      </c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</row>
    <row r="78" spans="1:101" ht="18.75" customHeight="1" thickBot="1" x14ac:dyDescent="0.3">
      <c r="A78" s="60"/>
      <c r="B78" s="60"/>
      <c r="C78" s="211" t="str">
        <f>Spielplan!$C$78</f>
        <v>Deutschland</v>
      </c>
      <c r="D78" s="212"/>
      <c r="E78" s="104"/>
      <c r="F78" s="93"/>
      <c r="G78" s="104"/>
      <c r="H78" s="211" t="str">
        <f>Spielplan!$H$78</f>
        <v>Portugal</v>
      </c>
      <c r="I78" s="212"/>
      <c r="J78" s="60"/>
      <c r="K78" s="60" t="s">
        <v>108</v>
      </c>
      <c r="L78" s="60">
        <f t="shared" ref="L78:L83" si="24">IF(E78-G78&gt;0,1,IF(G78=E78,0,-1))</f>
        <v>0</v>
      </c>
      <c r="M78" s="60">
        <f>IF($E78="",0,IF($E78&gt;$G78,3,IF($E78=G78,1,0)))</f>
        <v>0</v>
      </c>
      <c r="N78" s="60">
        <f>IF($G78="",0,IF($E78&gt;$G78,0,IF($E78=G78,1,3)))</f>
        <v>0</v>
      </c>
      <c r="O78" s="60"/>
      <c r="P78" s="60"/>
      <c r="Q78" s="60">
        <f>E78</f>
        <v>0</v>
      </c>
      <c r="R78" s="60">
        <f>G78</f>
        <v>0</v>
      </c>
      <c r="S78" s="60"/>
      <c r="T78" s="60"/>
      <c r="U78" s="60">
        <f>G78</f>
        <v>0</v>
      </c>
      <c r="V78" s="60">
        <f>E78</f>
        <v>0</v>
      </c>
      <c r="W78" s="60"/>
      <c r="X78" s="60"/>
      <c r="Y78" s="60"/>
      <c r="Z78" s="60">
        <f>M84</f>
        <v>0</v>
      </c>
      <c r="AA78" s="60">
        <f>Q84</f>
        <v>0</v>
      </c>
      <c r="AB78" s="60">
        <f>U84</f>
        <v>0</v>
      </c>
      <c r="AC78" s="60">
        <f>AA78-AB78</f>
        <v>0</v>
      </c>
      <c r="AD78" s="60">
        <f>IF(Z78&gt;Z79,-1,0)</f>
        <v>0</v>
      </c>
      <c r="AE78" s="60">
        <f>IF(Z78&gt;Z80,-1,0)</f>
        <v>0</v>
      </c>
      <c r="AF78" s="60">
        <f>IF(Z78&gt;Z81,-1,0)</f>
        <v>0</v>
      </c>
      <c r="AG78" s="60">
        <f>10000-(AJ78*1000+AM78*100+AK78*10)</f>
        <v>10000</v>
      </c>
      <c r="AH78" s="90">
        <f>RANK(AG78,AG78:AG81,1)</f>
        <v>1</v>
      </c>
      <c r="AI78" s="60" t="str">
        <f>C78</f>
        <v>Deutschland</v>
      </c>
      <c r="AJ78" s="60">
        <f t="shared" ref="AJ78:AL81" si="25">Z78</f>
        <v>0</v>
      </c>
      <c r="AK78" s="60">
        <f t="shared" si="25"/>
        <v>0</v>
      </c>
      <c r="AL78" s="60">
        <f t="shared" si="25"/>
        <v>0</v>
      </c>
      <c r="AM78" s="60">
        <f>AK78-AL78</f>
        <v>0</v>
      </c>
      <c r="AN78" s="187"/>
      <c r="AO78" s="187">
        <f>IF(AG79=AG78,IF(G78&gt;E78,AG79-0.1,AG79),AG79)</f>
        <v>10000</v>
      </c>
      <c r="AP78" s="187">
        <f>IF(AG80=AG78,IF(G80&gt;E80,AG80-0.1,AG80),AG80)</f>
        <v>10000</v>
      </c>
      <c r="AQ78" s="187">
        <f>IF(AG81=AG78,IF(G82&gt;E82,AG81-0.1,AG81),AG81)</f>
        <v>10000</v>
      </c>
      <c r="AR78" s="187">
        <f>AN82</f>
        <v>30000</v>
      </c>
      <c r="AS78" s="90">
        <f>RANK(AR78,AR78:AR81,1)</f>
        <v>1</v>
      </c>
      <c r="AT78" s="60" t="str">
        <f t="shared" ref="AT78:AW81" si="26">AI78</f>
        <v>Deutschland</v>
      </c>
      <c r="AU78" s="60">
        <f t="shared" si="26"/>
        <v>0</v>
      </c>
      <c r="AV78" s="60">
        <f t="shared" si="26"/>
        <v>0</v>
      </c>
      <c r="AW78" s="60">
        <f t="shared" si="26"/>
        <v>0</v>
      </c>
      <c r="AX78" s="60"/>
      <c r="AY78" s="60"/>
      <c r="AZ78" s="60"/>
      <c r="BA78" s="213">
        <v>1</v>
      </c>
      <c r="BB78" s="211" t="str">
        <f>VLOOKUP(1,AS78:AT81,2,FALSE)</f>
        <v>Deutschland</v>
      </c>
      <c r="BC78" s="214"/>
      <c r="BD78" s="215">
        <f>VLOOKUP(1,AS78:AW81,3,FALSE)</f>
        <v>0</v>
      </c>
      <c r="BE78" s="216">
        <f>VLOOKUP(1,AS78:AW81,4,FALSE)</f>
        <v>0</v>
      </c>
      <c r="BF78" s="93" t="s">
        <v>12</v>
      </c>
      <c r="BG78" s="216">
        <f>VLOOKUP(1,AS78:AW81,5,FALSE)</f>
        <v>0</v>
      </c>
      <c r="BH78" s="217" t="s">
        <v>123</v>
      </c>
      <c r="BI78" s="85"/>
      <c r="BJ78" s="85">
        <f>IF(E78&gt;G78,IF(Spielplan!E78&gt;Spielplan!G78,Punktemodus!$B$3,0),0)</f>
        <v>0</v>
      </c>
      <c r="BK78" s="85">
        <f>IF(E78=G78,IF(Spielplan!E78=Spielplan!G78,Punktemodus!$B$3,0),0)</f>
        <v>10</v>
      </c>
      <c r="BL78" s="85">
        <f>IF(E78&lt;G78,IF(Spielplan!E78&lt;Spielplan!G78,Punktemodus!$B$3,0),0)</f>
        <v>0</v>
      </c>
      <c r="BM78" s="85">
        <f>IF(E78=Spielplan!E78,IF(G78=Spielplan!G78,Punktemodus!$B$5,0),0)</f>
        <v>3</v>
      </c>
      <c r="BN78" s="85">
        <f>IF(E78=Spielplan!E78,Punktemodus!$B$7,0)</f>
        <v>1</v>
      </c>
      <c r="BO78" s="85">
        <f>IF(G78=Spielplan!G78,Punktemodus!$B$7,0)</f>
        <v>1</v>
      </c>
      <c r="BP78" s="137">
        <f>IF(Spielplan!E78="",0,SUM(BJ78:BO78))</f>
        <v>0</v>
      </c>
      <c r="BQ78" s="85"/>
      <c r="BR78" s="141"/>
      <c r="BS78" s="150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</row>
    <row r="79" spans="1:101" ht="18.75" customHeight="1" thickBot="1" x14ac:dyDescent="0.3">
      <c r="A79" s="60"/>
      <c r="B79" s="60"/>
      <c r="C79" s="218" t="str">
        <f>Spielplan!$C$79</f>
        <v>Ghana</v>
      </c>
      <c r="D79" s="219"/>
      <c r="E79" s="104"/>
      <c r="F79" s="93"/>
      <c r="G79" s="104"/>
      <c r="H79" s="218" t="str">
        <f>Spielplan!$H$79</f>
        <v>USA</v>
      </c>
      <c r="I79" s="219"/>
      <c r="J79" s="60"/>
      <c r="K79" s="60" t="s">
        <v>109</v>
      </c>
      <c r="L79" s="60">
        <f t="shared" si="24"/>
        <v>0</v>
      </c>
      <c r="M79" s="60"/>
      <c r="N79" s="60"/>
      <c r="O79" s="60">
        <f>IF($E79="",0,IF($E79&gt;$G79,3,IF($E79=$G79,1,0)))</f>
        <v>0</v>
      </c>
      <c r="P79" s="60">
        <f>IF($G79="",0,IF($E79&gt;$G79,0,IF($E79=$G79,1,3)))</f>
        <v>0</v>
      </c>
      <c r="Q79" s="60"/>
      <c r="R79" s="60"/>
      <c r="S79" s="60">
        <f>E79</f>
        <v>0</v>
      </c>
      <c r="T79" s="60">
        <f>G79</f>
        <v>0</v>
      </c>
      <c r="U79" s="60"/>
      <c r="V79" s="60"/>
      <c r="W79" s="60">
        <f>G79</f>
        <v>0</v>
      </c>
      <c r="X79" s="60">
        <f>E79</f>
        <v>0</v>
      </c>
      <c r="Y79" s="60"/>
      <c r="Z79" s="60">
        <f>N84</f>
        <v>0</v>
      </c>
      <c r="AA79" s="60">
        <f>R84</f>
        <v>0</v>
      </c>
      <c r="AB79" s="60">
        <f>V84</f>
        <v>0</v>
      </c>
      <c r="AC79" s="60">
        <f>AA79-AB79</f>
        <v>0</v>
      </c>
      <c r="AD79" s="60">
        <f>IF(Z79&gt;Z78,-1,0)</f>
        <v>0</v>
      </c>
      <c r="AE79" s="60">
        <f>IF(Z79&gt;Z80,-1,0)</f>
        <v>0</v>
      </c>
      <c r="AF79" s="60">
        <f>IF(Z79&gt;Z81,-1,0)</f>
        <v>0</v>
      </c>
      <c r="AG79" s="60">
        <f>10000-(AJ79*1000+AM79*100+AK79*10)</f>
        <v>10000</v>
      </c>
      <c r="AH79" s="90">
        <f>RANK(AG79,AG78:AG81,1)</f>
        <v>1</v>
      </c>
      <c r="AI79" s="60" t="str">
        <f>H78</f>
        <v>Portugal</v>
      </c>
      <c r="AJ79" s="60">
        <f t="shared" si="25"/>
        <v>0</v>
      </c>
      <c r="AK79" s="60">
        <f t="shared" si="25"/>
        <v>0</v>
      </c>
      <c r="AL79" s="60">
        <f t="shared" si="25"/>
        <v>0</v>
      </c>
      <c r="AM79" s="60">
        <f>AK79-AL79</f>
        <v>0</v>
      </c>
      <c r="AN79" s="187">
        <f>IF(AG78=AG79,IF(E78&gt;G78,AG78-0.1,AG78),AG78)</f>
        <v>10000</v>
      </c>
      <c r="AO79" s="187"/>
      <c r="AP79" s="187">
        <f>IF(AG80=AG79,IF(G83&gt;E83,AG80-0.1,AG80),AG80)</f>
        <v>10000</v>
      </c>
      <c r="AQ79" s="187">
        <f>IF(AG81=AG79,IF(G81&gt;E81,AG81-0.1,AG81),AG81)</f>
        <v>10000</v>
      </c>
      <c r="AR79" s="187">
        <f>AO82</f>
        <v>30000</v>
      </c>
      <c r="AS79" s="90">
        <f>RANK(AR79,AR78:AR81,1)</f>
        <v>1</v>
      </c>
      <c r="AT79" s="60" t="str">
        <f t="shared" si="26"/>
        <v>Portugal</v>
      </c>
      <c r="AU79" s="60">
        <f t="shared" si="26"/>
        <v>0</v>
      </c>
      <c r="AV79" s="60">
        <f t="shared" si="26"/>
        <v>0</v>
      </c>
      <c r="AW79" s="60">
        <f t="shared" si="26"/>
        <v>0</v>
      </c>
      <c r="AX79" s="60"/>
      <c r="AY79" s="60"/>
      <c r="AZ79" s="60"/>
      <c r="BA79" s="220">
        <v>2</v>
      </c>
      <c r="BB79" s="218" t="e">
        <f>VLOOKUP(2,AS78:AT81,2,FALSE)</f>
        <v>#N/A</v>
      </c>
      <c r="BC79" s="221"/>
      <c r="BD79" s="222" t="e">
        <f>VLOOKUP(2,AS78:AW81,3,FALSE)</f>
        <v>#N/A</v>
      </c>
      <c r="BE79" s="223" t="e">
        <f>VLOOKUP(2,AS78:AW81,4,FALSE)</f>
        <v>#N/A</v>
      </c>
      <c r="BF79" s="93" t="s">
        <v>12</v>
      </c>
      <c r="BG79" s="223" t="e">
        <f>VLOOKUP(2,AS78:AW81,5,FALSE)</f>
        <v>#N/A</v>
      </c>
      <c r="BH79" s="223" t="s">
        <v>129</v>
      </c>
      <c r="BI79" s="85"/>
      <c r="BJ79" s="85">
        <f>IF(E79&gt;G79,IF(Spielplan!E79&gt;Spielplan!G79,Punktemodus!$B$3,0),0)</f>
        <v>0</v>
      </c>
      <c r="BK79" s="85">
        <f>IF(E79=G79,IF(Spielplan!E79=Spielplan!G79,Punktemodus!$B$3,0),0)</f>
        <v>10</v>
      </c>
      <c r="BL79" s="85">
        <f>IF(E79&lt;G79,IF(Spielplan!E79&lt;Spielplan!G79,Punktemodus!$B$3,0),0)</f>
        <v>0</v>
      </c>
      <c r="BM79" s="85">
        <f>IF(E79=Spielplan!E79,IF(G79=Spielplan!G79,Punktemodus!$B$5,0),0)</f>
        <v>3</v>
      </c>
      <c r="BN79" s="85">
        <f>IF(E79=Spielplan!E79,Punktemodus!$B$7,0)</f>
        <v>1</v>
      </c>
      <c r="BO79" s="85">
        <f>IF(G79=Spielplan!G79,Punktemodus!$B$7,0)</f>
        <v>1</v>
      </c>
      <c r="BP79" s="137">
        <f>IF(Spielplan!E79="",0,SUM(BJ79:BO79))</f>
        <v>0</v>
      </c>
      <c r="BQ79" s="85"/>
      <c r="BR79" s="141"/>
      <c r="BS79" s="134"/>
      <c r="BT79" s="134"/>
      <c r="BU79" s="134"/>
      <c r="BV79" s="134"/>
      <c r="BW79" s="134"/>
      <c r="BX79" s="134"/>
      <c r="BY79" s="134"/>
      <c r="BZ79" s="161">
        <f>SUM(BX48:BY77)</f>
        <v>240</v>
      </c>
      <c r="CA79" s="134"/>
      <c r="CB79" s="134"/>
      <c r="CC79" s="134"/>
      <c r="CD79" s="134"/>
      <c r="CE79" s="161">
        <f>CE50+CF50+CE51+CF51+CE58+CF58+CE59+CF59+CE66+CF66+CE67+CF67+CE74+CF74+CE75+CF75</f>
        <v>240</v>
      </c>
      <c r="CF79" s="134"/>
      <c r="CG79" s="134"/>
      <c r="CH79" s="134"/>
      <c r="CI79" s="134"/>
      <c r="CJ79" s="161">
        <f>CJ54+CJ55+CJ70+CJ71</f>
        <v>120</v>
      </c>
      <c r="CK79" s="134"/>
      <c r="CL79" s="134"/>
      <c r="CM79" s="134"/>
      <c r="CN79" s="134"/>
      <c r="CO79" s="161">
        <f>SUM(CO59:CO60)</f>
        <v>80</v>
      </c>
      <c r="CP79" s="134"/>
      <c r="CQ79" s="134"/>
      <c r="CR79" s="134"/>
      <c r="CS79" s="161">
        <f>CS54</f>
        <v>50</v>
      </c>
      <c r="CT79" s="134"/>
      <c r="CU79" s="134"/>
      <c r="CV79" s="134"/>
      <c r="CW79" s="134"/>
    </row>
    <row r="80" spans="1:101" ht="18.75" customHeight="1" thickBot="1" x14ac:dyDescent="0.3">
      <c r="A80" s="60"/>
      <c r="B80" s="60"/>
      <c r="C80" s="211" t="str">
        <f>C78</f>
        <v>Deutschland</v>
      </c>
      <c r="D80" s="212"/>
      <c r="E80" s="104"/>
      <c r="F80" s="93"/>
      <c r="G80" s="104"/>
      <c r="H80" s="211" t="str">
        <f>C79</f>
        <v>Ghana</v>
      </c>
      <c r="I80" s="212"/>
      <c r="J80" s="60"/>
      <c r="K80" s="60" t="s">
        <v>110</v>
      </c>
      <c r="L80" s="60">
        <f t="shared" si="24"/>
        <v>0</v>
      </c>
      <c r="M80" s="60">
        <f>IF($E80="",0,IF($E80&gt;$G80,3,IF($E80=G80,1,0)))</f>
        <v>0</v>
      </c>
      <c r="N80" s="60"/>
      <c r="O80" s="60">
        <f>IF($G80="",0,IF($E80&gt;$G80,0,IF($E80=$G80,1,3)))</f>
        <v>0</v>
      </c>
      <c r="P80" s="60"/>
      <c r="Q80" s="60">
        <f>E80</f>
        <v>0</v>
      </c>
      <c r="R80" s="60"/>
      <c r="S80" s="60">
        <f>G80</f>
        <v>0</v>
      </c>
      <c r="T80" s="60"/>
      <c r="U80" s="60">
        <f>G80</f>
        <v>0</v>
      </c>
      <c r="V80" s="60"/>
      <c r="W80" s="60">
        <f>E80</f>
        <v>0</v>
      </c>
      <c r="X80" s="60"/>
      <c r="Y80" s="60"/>
      <c r="Z80" s="60">
        <f>O84</f>
        <v>0</v>
      </c>
      <c r="AA80" s="60">
        <f>S84</f>
        <v>0</v>
      </c>
      <c r="AB80" s="60">
        <f>W84</f>
        <v>0</v>
      </c>
      <c r="AC80" s="60">
        <f>AA80-AB80</f>
        <v>0</v>
      </c>
      <c r="AD80" s="60">
        <f>IF(Z80&gt;Z78,-1,0)</f>
        <v>0</v>
      </c>
      <c r="AE80" s="60">
        <f>IF(Z80&gt;Z79,-1,0)</f>
        <v>0</v>
      </c>
      <c r="AF80" s="60">
        <f>IF(Z80&gt;Z81,-1,0)</f>
        <v>0</v>
      </c>
      <c r="AG80" s="60">
        <f>10000-(AJ80*1000+AM80*100+AK80*10)</f>
        <v>10000</v>
      </c>
      <c r="AH80" s="90">
        <f>RANK(AG80,AG78:AG81,1)</f>
        <v>1</v>
      </c>
      <c r="AI80" s="60" t="str">
        <f>C79</f>
        <v>Ghana</v>
      </c>
      <c r="AJ80" s="60">
        <f t="shared" si="25"/>
        <v>0</v>
      </c>
      <c r="AK80" s="60">
        <f t="shared" si="25"/>
        <v>0</v>
      </c>
      <c r="AL80" s="60">
        <f t="shared" si="25"/>
        <v>0</v>
      </c>
      <c r="AM80" s="60">
        <f>AK80-AL80</f>
        <v>0</v>
      </c>
      <c r="AN80" s="187">
        <f>IF(AG78=AG80,IF(E80&gt;G80,AG78-0.1,AG78),AG78)</f>
        <v>10000</v>
      </c>
      <c r="AO80" s="187">
        <f>IF(AG79=AG80,IF(E83&gt;G83,AG79-0.1,AG79),AG79)</f>
        <v>10000</v>
      </c>
      <c r="AP80" s="187"/>
      <c r="AQ80" s="187">
        <f>IF(AG81=AG80,IF(G79&gt;E79,AG81-0.1,AG81),AG81)</f>
        <v>10000</v>
      </c>
      <c r="AR80" s="187">
        <f>AP82</f>
        <v>30000</v>
      </c>
      <c r="AS80" s="90">
        <f>RANK(AR80,AR78:AR81,1)</f>
        <v>1</v>
      </c>
      <c r="AT80" s="60" t="str">
        <f t="shared" si="26"/>
        <v>Ghana</v>
      </c>
      <c r="AU80" s="60">
        <f t="shared" si="26"/>
        <v>0</v>
      </c>
      <c r="AV80" s="60">
        <f t="shared" si="26"/>
        <v>0</v>
      </c>
      <c r="AW80" s="60">
        <f t="shared" si="26"/>
        <v>0</v>
      </c>
      <c r="AX80" s="60"/>
      <c r="AY80" s="60"/>
      <c r="AZ80" s="60"/>
      <c r="BA80" s="113">
        <v>3</v>
      </c>
      <c r="BB80" s="114" t="e">
        <f>VLOOKUP(3,AS78:AT81,2,FALSE)</f>
        <v>#N/A</v>
      </c>
      <c r="BC80" s="115"/>
      <c r="BD80" s="116" t="e">
        <f>VLOOKUP(3,AS78:AW81,3,FALSE)</f>
        <v>#N/A</v>
      </c>
      <c r="BE80" s="116" t="e">
        <f>VLOOKUP(3,AS78:AW81,4,FALSE)</f>
        <v>#N/A</v>
      </c>
      <c r="BF80" s="93" t="s">
        <v>12</v>
      </c>
      <c r="BG80" s="116" t="e">
        <f>VLOOKUP(3,AS78:AW81,5,FALSE)</f>
        <v>#N/A</v>
      </c>
      <c r="BH80" s="60"/>
      <c r="BI80" s="85"/>
      <c r="BJ80" s="85">
        <f>IF(E80&gt;G80,IF(Spielplan!E80&gt;Spielplan!G80,Punktemodus!$B$3,0),0)</f>
        <v>0</v>
      </c>
      <c r="BK80" s="85">
        <f>IF(E80=G80,IF(Spielplan!E80=Spielplan!G80,Punktemodus!$B$3,0),0)</f>
        <v>10</v>
      </c>
      <c r="BL80" s="85">
        <f>IF(E80&lt;G80,IF(Spielplan!E80&lt;Spielplan!G80,Punktemodus!$B$3,0),0)</f>
        <v>0</v>
      </c>
      <c r="BM80" s="85">
        <f>IF(E80=Spielplan!E80,IF(G80=Spielplan!G80,Punktemodus!$B$5,0),0)</f>
        <v>3</v>
      </c>
      <c r="BN80" s="85">
        <f>IF(E80=Spielplan!E80,Punktemodus!$B$7,0)</f>
        <v>1</v>
      </c>
      <c r="BO80" s="85">
        <f>IF(G80=Spielplan!G80,Punktemodus!$B$7,0)</f>
        <v>1</v>
      </c>
      <c r="BP80" s="137">
        <f>IF(Spielplan!E80="",0,SUM(BJ80:BO80))</f>
        <v>0</v>
      </c>
      <c r="BQ80" s="85"/>
      <c r="BR80" s="141"/>
      <c r="BS80" s="134"/>
      <c r="BT80" s="134"/>
      <c r="BU80" s="134"/>
      <c r="BV80" s="134"/>
      <c r="BW80" s="134"/>
      <c r="BX80" s="134"/>
      <c r="BY80" s="134"/>
      <c r="BZ80" s="138"/>
      <c r="CA80" s="134"/>
      <c r="CB80" s="134"/>
      <c r="CC80" s="134"/>
      <c r="CD80" s="134"/>
      <c r="CE80" s="138"/>
      <c r="CF80" s="134"/>
      <c r="CG80" s="134"/>
      <c r="CH80" s="134"/>
      <c r="CI80" s="134"/>
      <c r="CJ80" s="138"/>
      <c r="CK80" s="134"/>
      <c r="CL80" s="134"/>
      <c r="CM80" s="134"/>
      <c r="CN80" s="134"/>
      <c r="CO80" s="138"/>
      <c r="CP80" s="134"/>
      <c r="CQ80" s="134"/>
      <c r="CR80" s="134"/>
      <c r="CS80" s="138"/>
      <c r="CT80" s="134"/>
      <c r="CU80" s="134"/>
      <c r="CV80" s="134"/>
      <c r="CW80" s="134"/>
    </row>
    <row r="81" spans="1:101" ht="18.75" customHeight="1" thickBot="1" x14ac:dyDescent="0.3">
      <c r="A81" s="60"/>
      <c r="B81" s="60"/>
      <c r="C81" s="218" t="str">
        <f>H78</f>
        <v>Portugal</v>
      </c>
      <c r="D81" s="219"/>
      <c r="E81" s="104"/>
      <c r="F81" s="93"/>
      <c r="G81" s="104"/>
      <c r="H81" s="218" t="str">
        <f>H79</f>
        <v>USA</v>
      </c>
      <c r="I81" s="219"/>
      <c r="J81" s="60"/>
      <c r="K81" s="60" t="s">
        <v>111</v>
      </c>
      <c r="L81" s="60">
        <f t="shared" si="24"/>
        <v>0</v>
      </c>
      <c r="M81" s="60"/>
      <c r="N81" s="60">
        <f>IF($E81="",0,IF($E81&gt;$G81,3,IF($E81=$G81,1,0)))</f>
        <v>0</v>
      </c>
      <c r="O81" s="60"/>
      <c r="P81" s="60">
        <f>IF($G81="",0,IF($E81&gt;$G81,0,IF($E81=$G81,1,3)))</f>
        <v>0</v>
      </c>
      <c r="Q81" s="60"/>
      <c r="R81" s="60">
        <f>E81</f>
        <v>0</v>
      </c>
      <c r="S81" s="60"/>
      <c r="T81" s="60">
        <f>G81</f>
        <v>0</v>
      </c>
      <c r="U81" s="60"/>
      <c r="V81" s="60">
        <f>G81</f>
        <v>0</v>
      </c>
      <c r="W81" s="60"/>
      <c r="X81" s="60">
        <f>E81</f>
        <v>0</v>
      </c>
      <c r="Y81" s="60"/>
      <c r="Z81" s="60">
        <f>P84</f>
        <v>0</v>
      </c>
      <c r="AA81" s="60">
        <f>T84</f>
        <v>0</v>
      </c>
      <c r="AB81" s="60">
        <f>X84</f>
        <v>0</v>
      </c>
      <c r="AC81" s="60">
        <f>AA81-AB81</f>
        <v>0</v>
      </c>
      <c r="AD81" s="60">
        <f>IF(Z81&gt;Z78,-1,0)</f>
        <v>0</v>
      </c>
      <c r="AE81" s="60">
        <f>IF(Z81&gt;Z79,-1,0)</f>
        <v>0</v>
      </c>
      <c r="AF81" s="60">
        <f>IF(Z81&gt;Z80,-1,0)</f>
        <v>0</v>
      </c>
      <c r="AG81" s="60">
        <f>10000-(AJ81*1000+AM81*100+AK81*10)</f>
        <v>10000</v>
      </c>
      <c r="AH81" s="90">
        <f>RANK(AG81,AG78:AG81,1)</f>
        <v>1</v>
      </c>
      <c r="AI81" s="60" t="str">
        <f>H79</f>
        <v>USA</v>
      </c>
      <c r="AJ81" s="60">
        <f t="shared" si="25"/>
        <v>0</v>
      </c>
      <c r="AK81" s="60">
        <f t="shared" si="25"/>
        <v>0</v>
      </c>
      <c r="AL81" s="60">
        <f t="shared" si="25"/>
        <v>0</v>
      </c>
      <c r="AM81" s="60">
        <f>AK81-AL81</f>
        <v>0</v>
      </c>
      <c r="AN81" s="187">
        <f>IF(AG78=AG81,IF(E82&gt;G82,AG78-0.1,AG78),AG78)</f>
        <v>10000</v>
      </c>
      <c r="AO81" s="187">
        <f>IF(AG79=AG81,IF(E81&gt;G81,AG79-0.1,AG79),AG79)</f>
        <v>10000</v>
      </c>
      <c r="AP81" s="187">
        <f>IF(AG80=AG81,IF(E79&gt;G79,AG80-0.1,AG80),AG80)</f>
        <v>10000</v>
      </c>
      <c r="AQ81" s="187"/>
      <c r="AR81" s="187">
        <f>AQ82</f>
        <v>30000</v>
      </c>
      <c r="AS81" s="90">
        <f>RANK(AR81,AR78:AR81,1)</f>
        <v>1</v>
      </c>
      <c r="AT81" s="60" t="str">
        <f t="shared" si="26"/>
        <v>USA</v>
      </c>
      <c r="AU81" s="60">
        <f t="shared" si="26"/>
        <v>0</v>
      </c>
      <c r="AV81" s="60">
        <f t="shared" si="26"/>
        <v>0</v>
      </c>
      <c r="AW81" s="60">
        <f t="shared" si="26"/>
        <v>0</v>
      </c>
      <c r="AX81" s="60"/>
      <c r="AY81" s="60"/>
      <c r="AZ81" s="60"/>
      <c r="BA81" s="113">
        <v>4</v>
      </c>
      <c r="BB81" s="114" t="e">
        <f>VLOOKUP(4,AS78:AT81,2,FALSE)</f>
        <v>#N/A</v>
      </c>
      <c r="BC81" s="115"/>
      <c r="BD81" s="116" t="e">
        <f>VLOOKUP(4,AS78:AW81,3,FALSE)</f>
        <v>#N/A</v>
      </c>
      <c r="BE81" s="116" t="e">
        <f>VLOOKUP(4,AS78:AW81,4,FALSE)</f>
        <v>#N/A</v>
      </c>
      <c r="BF81" s="93" t="s">
        <v>12</v>
      </c>
      <c r="BG81" s="116" t="e">
        <f>VLOOKUP(4,AS78:AW81,5,FALSE)</f>
        <v>#N/A</v>
      </c>
      <c r="BH81" s="60"/>
      <c r="BI81" s="85"/>
      <c r="BJ81" s="85">
        <f>IF(E81&gt;G81,IF(Spielplan!E81&gt;Spielplan!G81,Punktemodus!$B$3,0),0)</f>
        <v>0</v>
      </c>
      <c r="BK81" s="85">
        <f>IF(E81=G81,IF(Spielplan!E81=Spielplan!G81,Punktemodus!$B$3,0),0)</f>
        <v>10</v>
      </c>
      <c r="BL81" s="85">
        <f>IF(E81&lt;G81,IF(Spielplan!E81&lt;Spielplan!G81,Punktemodus!$B$3,0),0)</f>
        <v>0</v>
      </c>
      <c r="BM81" s="85">
        <f>IF(E81=Spielplan!E81,IF(G81=Spielplan!G81,Punktemodus!$B$5,0),0)</f>
        <v>3</v>
      </c>
      <c r="BN81" s="85">
        <f>IF(E81=Spielplan!E81,Punktemodus!$B$7,0)</f>
        <v>1</v>
      </c>
      <c r="BO81" s="85">
        <f>IF(G81=Spielplan!G81,Punktemodus!$B$7,0)</f>
        <v>1</v>
      </c>
      <c r="BP81" s="137">
        <f>IF(Spielplan!E81="",0,SUM(BJ81:BO81))</f>
        <v>0</v>
      </c>
      <c r="BQ81" s="85"/>
      <c r="BR81" s="141"/>
      <c r="BS81" s="134"/>
      <c r="BT81" s="134"/>
      <c r="BU81" s="134"/>
      <c r="BV81" s="134"/>
      <c r="BW81" s="134"/>
      <c r="BX81" s="134"/>
      <c r="BY81" s="134"/>
      <c r="BZ81" s="353" t="s">
        <v>154</v>
      </c>
      <c r="CA81" s="155"/>
      <c r="CB81" s="155"/>
      <c r="CC81" s="155"/>
      <c r="CD81" s="155"/>
      <c r="CE81" s="353" t="s">
        <v>157</v>
      </c>
      <c r="CF81" s="155"/>
      <c r="CG81" s="155"/>
      <c r="CH81" s="155"/>
      <c r="CI81" s="155"/>
      <c r="CJ81" s="353" t="s">
        <v>164</v>
      </c>
      <c r="CK81" s="155"/>
      <c r="CL81" s="155"/>
      <c r="CM81" s="155"/>
      <c r="CN81" s="155"/>
      <c r="CO81" s="353" t="s">
        <v>159</v>
      </c>
      <c r="CP81" s="155"/>
      <c r="CQ81" s="155"/>
      <c r="CR81" s="155"/>
      <c r="CS81" s="353" t="s">
        <v>160</v>
      </c>
      <c r="CT81" s="155"/>
      <c r="CU81" s="134"/>
      <c r="CV81" s="134"/>
      <c r="CW81" s="134"/>
    </row>
    <row r="82" spans="1:101" ht="18.75" customHeight="1" thickBot="1" x14ac:dyDescent="0.3">
      <c r="A82" s="60"/>
      <c r="B82" s="60"/>
      <c r="C82" s="211" t="str">
        <f>C78</f>
        <v>Deutschland</v>
      </c>
      <c r="D82" s="212"/>
      <c r="E82" s="104"/>
      <c r="F82" s="93"/>
      <c r="G82" s="104"/>
      <c r="H82" s="211" t="str">
        <f>H79</f>
        <v>USA</v>
      </c>
      <c r="I82" s="212"/>
      <c r="J82" s="60"/>
      <c r="K82" s="60" t="s">
        <v>112</v>
      </c>
      <c r="L82" s="60">
        <f t="shared" si="24"/>
        <v>0</v>
      </c>
      <c r="M82" s="60">
        <f>IF($E82="",0,IF($E82&gt;$G82,3,IF($E82=G82,1,0)))</f>
        <v>0</v>
      </c>
      <c r="N82" s="60"/>
      <c r="O82" s="60"/>
      <c r="P82" s="60">
        <f>IF($G82="",0,IF($E82&gt;$G82,0,IF($E82=$G82,1,3)))</f>
        <v>0</v>
      </c>
      <c r="Q82" s="60">
        <f>E82</f>
        <v>0</v>
      </c>
      <c r="R82" s="60"/>
      <c r="S82" s="60"/>
      <c r="T82" s="60">
        <f>G82</f>
        <v>0</v>
      </c>
      <c r="U82" s="60">
        <f>G82</f>
        <v>0</v>
      </c>
      <c r="V82" s="60"/>
      <c r="W82" s="60"/>
      <c r="X82" s="60">
        <f>E82</f>
        <v>0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187">
        <f>SUM(AN78:AN81)</f>
        <v>30000</v>
      </c>
      <c r="AO82" s="187">
        <f>SUM(AO78:AO81)</f>
        <v>30000</v>
      </c>
      <c r="AP82" s="187">
        <f>SUM(AP78:AP81)</f>
        <v>30000</v>
      </c>
      <c r="AQ82" s="187">
        <f>SUM(AQ78:AQ81)</f>
        <v>30000</v>
      </c>
      <c r="AR82" s="187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85">
        <f>IF(E82&gt;G82,IF(Spielplan!E82&gt;Spielplan!G82,Punktemodus!$B$3,0),0)</f>
        <v>0</v>
      </c>
      <c r="BK82" s="85">
        <f>IF(E82=G82,IF(Spielplan!E82=Spielplan!G82,Punktemodus!$B$3,0),0)</f>
        <v>10</v>
      </c>
      <c r="BL82" s="85">
        <f>IF(E82&lt;G82,IF(Spielplan!E82&lt;Spielplan!G82,Punktemodus!$B$3,0),0)</f>
        <v>0</v>
      </c>
      <c r="BM82" s="85">
        <f>IF(E82=Spielplan!E82,IF(G82=Spielplan!G82,Punktemodus!$B$5,0),0)</f>
        <v>3</v>
      </c>
      <c r="BN82" s="85">
        <f>IF(E82=Spielplan!E82,Punktemodus!$B$7,0)</f>
        <v>1</v>
      </c>
      <c r="BO82" s="85">
        <f>IF(G82=Spielplan!G82,Punktemodus!$B$7,0)</f>
        <v>1</v>
      </c>
      <c r="BP82" s="137">
        <f>IF(Spielplan!E82="",0,SUM(BJ82:BO82))</f>
        <v>0</v>
      </c>
      <c r="BQ82" s="60"/>
      <c r="BR82" s="141"/>
      <c r="BS82" s="134"/>
      <c r="BT82" s="134"/>
      <c r="BU82" s="134"/>
      <c r="BV82" s="134"/>
      <c r="BW82" s="134"/>
      <c r="BX82" s="134"/>
      <c r="BY82" s="134"/>
      <c r="BZ82" s="353"/>
      <c r="CA82" s="155"/>
      <c r="CB82" s="155"/>
      <c r="CC82" s="155"/>
      <c r="CD82" s="155"/>
      <c r="CE82" s="353"/>
      <c r="CF82" s="155"/>
      <c r="CG82" s="155"/>
      <c r="CH82" s="155"/>
      <c r="CI82" s="155"/>
      <c r="CJ82" s="353"/>
      <c r="CK82" s="155"/>
      <c r="CL82" s="155"/>
      <c r="CM82" s="155"/>
      <c r="CN82" s="155"/>
      <c r="CO82" s="353"/>
      <c r="CP82" s="155"/>
      <c r="CQ82" s="155"/>
      <c r="CR82" s="155"/>
      <c r="CS82" s="353"/>
      <c r="CT82" s="155"/>
      <c r="CU82" s="134"/>
      <c r="CV82" s="134"/>
      <c r="CW82" s="134"/>
    </row>
    <row r="83" spans="1:101" ht="18.75" customHeight="1" thickBot="1" x14ac:dyDescent="0.3">
      <c r="A83" s="60"/>
      <c r="B83" s="60"/>
      <c r="C83" s="218" t="str">
        <f>H78</f>
        <v>Portugal</v>
      </c>
      <c r="D83" s="219"/>
      <c r="E83" s="104"/>
      <c r="F83" s="93"/>
      <c r="G83" s="104"/>
      <c r="H83" s="218" t="str">
        <f>C79</f>
        <v>Ghana</v>
      </c>
      <c r="I83" s="219"/>
      <c r="J83" s="60"/>
      <c r="K83" s="60" t="s">
        <v>112</v>
      </c>
      <c r="L83" s="60">
        <f t="shared" si="24"/>
        <v>0</v>
      </c>
      <c r="M83" s="60"/>
      <c r="N83" s="60">
        <f>IF($E83="",0,IF($E83&gt;$G83,3,IF($E83=$G83,1,0)))</f>
        <v>0</v>
      </c>
      <c r="O83" s="60">
        <f>IF($G83="",0,IF($E83&gt;$G83,0,IF($E83=$G83,1,3)))</f>
        <v>0</v>
      </c>
      <c r="P83" s="60"/>
      <c r="Q83" s="60"/>
      <c r="R83" s="60">
        <f>E83</f>
        <v>0</v>
      </c>
      <c r="S83" s="60">
        <f>G83</f>
        <v>0</v>
      </c>
      <c r="T83" s="60"/>
      <c r="U83" s="60"/>
      <c r="V83" s="60">
        <f>G83</f>
        <v>0</v>
      </c>
      <c r="W83" s="60">
        <f>E83</f>
        <v>0</v>
      </c>
      <c r="X83" s="60"/>
      <c r="Y83" s="60"/>
      <c r="Z83" s="60" t="s">
        <v>30</v>
      </c>
      <c r="AA83" s="60"/>
      <c r="AB83" s="60"/>
      <c r="AC83" s="60"/>
      <c r="AD83" s="60"/>
      <c r="AE83" s="60"/>
      <c r="AF83" s="60"/>
      <c r="AG83" s="60" t="b">
        <f>OR(AG78=AG79,AG78=AG80,AG78=AG81,AG79=AG80,AG79=AG81,AG80=AG81)</f>
        <v>1</v>
      </c>
      <c r="AH83" s="60"/>
      <c r="AI83" s="60"/>
      <c r="AJ83" s="60"/>
      <c r="AK83" s="60"/>
      <c r="AL83" s="60"/>
      <c r="AM83" s="60"/>
      <c r="AN83" s="60"/>
      <c r="AO83" s="60" t="s">
        <v>34</v>
      </c>
      <c r="AP83" s="60"/>
      <c r="AQ83" s="60"/>
      <c r="AR83" s="60" t="b">
        <f>OR(AR78=AR79,AR78=AR80,AR78=AR81,AR79=AR80,AR79=AR81,AR80=AR81)</f>
        <v>1</v>
      </c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85">
        <f>IF(E83&gt;G83,IF(Spielplan!E83&gt;Spielplan!G83,Punktemodus!$B$3,0),0)</f>
        <v>0</v>
      </c>
      <c r="BK83" s="85">
        <f>IF(E83=G83,IF(Spielplan!E83=Spielplan!G83,Punktemodus!$B$3,0),0)</f>
        <v>10</v>
      </c>
      <c r="BL83" s="85">
        <f>IF(E83&lt;G83,IF(Spielplan!E83&lt;Spielplan!G83,Punktemodus!$B$3,0),0)</f>
        <v>0</v>
      </c>
      <c r="BM83" s="85">
        <f>IF(E83=Spielplan!E83,IF(G83=Spielplan!G83,Punktemodus!$B$5,0),0)</f>
        <v>3</v>
      </c>
      <c r="BN83" s="85">
        <f>IF(E83=Spielplan!E83,Punktemodus!$B$7,0)</f>
        <v>1</v>
      </c>
      <c r="BO83" s="85">
        <f>IF(G83=Spielplan!G83,Punktemodus!$B$7,0)</f>
        <v>1</v>
      </c>
      <c r="BP83" s="137">
        <f>IF(Spielplan!E83="",0,SUM(BJ83:BO83))</f>
        <v>0</v>
      </c>
      <c r="BQ83" s="60"/>
      <c r="BR83" s="141"/>
      <c r="BS83" s="134"/>
      <c r="BT83" s="134"/>
      <c r="BU83" s="134"/>
      <c r="BV83" s="134"/>
      <c r="BW83" s="134"/>
      <c r="BX83" s="134"/>
      <c r="BY83" s="134"/>
      <c r="BZ83" s="353"/>
      <c r="CA83" s="155"/>
      <c r="CB83" s="155"/>
      <c r="CC83" s="155"/>
      <c r="CD83" s="155"/>
      <c r="CE83" s="353"/>
      <c r="CF83" s="155"/>
      <c r="CG83" s="155"/>
      <c r="CH83" s="155"/>
      <c r="CI83" s="155"/>
      <c r="CJ83" s="353"/>
      <c r="CK83" s="155"/>
      <c r="CL83" s="155"/>
      <c r="CM83" s="155"/>
      <c r="CN83" s="155"/>
      <c r="CO83" s="353"/>
      <c r="CP83" s="155"/>
      <c r="CQ83" s="155"/>
      <c r="CR83" s="155"/>
      <c r="CS83" s="353"/>
      <c r="CT83" s="155"/>
      <c r="CU83" s="134"/>
      <c r="CV83" s="134"/>
      <c r="CW83" s="134"/>
    </row>
    <row r="84" spans="1:101" ht="18.75" customHeight="1" thickBot="1" x14ac:dyDescent="0.25">
      <c r="A84" s="60"/>
      <c r="B84" s="60"/>
      <c r="C84" s="136" t="str">
        <f>IF(G83="","",IF(AR83=TRUE,"Achtung: Fehler in Tabelle!",""))</f>
        <v/>
      </c>
      <c r="D84" s="60"/>
      <c r="E84" s="85"/>
      <c r="F84" s="60"/>
      <c r="G84" s="85"/>
      <c r="H84" s="60"/>
      <c r="I84" s="60"/>
      <c r="J84" s="60"/>
      <c r="K84" s="60"/>
      <c r="L84" s="60"/>
      <c r="M84" s="60">
        <f t="shared" ref="M84:X84" si="27">SUM(M78:M83)</f>
        <v>0</v>
      </c>
      <c r="N84" s="60">
        <f t="shared" si="27"/>
        <v>0</v>
      </c>
      <c r="O84" s="60">
        <f t="shared" si="27"/>
        <v>0</v>
      </c>
      <c r="P84" s="60">
        <f t="shared" si="27"/>
        <v>0</v>
      </c>
      <c r="Q84" s="60">
        <f t="shared" si="27"/>
        <v>0</v>
      </c>
      <c r="R84" s="60">
        <f t="shared" si="27"/>
        <v>0</v>
      </c>
      <c r="S84" s="60">
        <f t="shared" si="27"/>
        <v>0</v>
      </c>
      <c r="T84" s="60">
        <f t="shared" si="27"/>
        <v>0</v>
      </c>
      <c r="U84" s="60">
        <f t="shared" si="27"/>
        <v>0</v>
      </c>
      <c r="V84" s="60">
        <f t="shared" si="27"/>
        <v>0</v>
      </c>
      <c r="W84" s="60">
        <f t="shared" si="27"/>
        <v>0</v>
      </c>
      <c r="X84" s="60">
        <f t="shared" si="27"/>
        <v>0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160">
        <f>SUM(BP78:BP83)</f>
        <v>0</v>
      </c>
      <c r="BQ84" s="60"/>
      <c r="BR84" s="141"/>
      <c r="BS84" s="134"/>
      <c r="BT84" s="134"/>
      <c r="BU84" s="134"/>
      <c r="BV84" s="134"/>
      <c r="BW84" s="134"/>
      <c r="BX84" s="134"/>
      <c r="BY84" s="134"/>
      <c r="BZ84" s="354"/>
      <c r="CA84" s="155"/>
      <c r="CB84" s="155"/>
      <c r="CC84" s="155"/>
      <c r="CD84" s="155"/>
      <c r="CE84" s="354"/>
      <c r="CF84" s="155"/>
      <c r="CG84" s="155"/>
      <c r="CH84" s="155"/>
      <c r="CI84" s="155"/>
      <c r="CJ84" s="354"/>
      <c r="CK84" s="155"/>
      <c r="CL84" s="155"/>
      <c r="CM84" s="155"/>
      <c r="CN84" s="155"/>
      <c r="CO84" s="354"/>
      <c r="CP84" s="155"/>
      <c r="CQ84" s="155"/>
      <c r="CR84" s="155"/>
      <c r="CS84" s="354"/>
      <c r="CT84" s="155"/>
      <c r="CU84" s="134"/>
      <c r="CV84" s="134"/>
      <c r="CW84" s="134"/>
    </row>
    <row r="85" spans="1:101" ht="18.75" customHeight="1" thickBot="1" x14ac:dyDescent="0.25">
      <c r="A85" s="60"/>
      <c r="B85" s="60"/>
      <c r="C85" s="60"/>
      <c r="D85" s="60"/>
      <c r="E85" s="85"/>
      <c r="F85" s="60"/>
      <c r="G85" s="85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138"/>
      <c r="BQ85" s="60"/>
      <c r="BR85" s="141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</row>
    <row r="86" spans="1:101" ht="18.75" customHeight="1" x14ac:dyDescent="0.25">
      <c r="A86" s="60"/>
      <c r="B86" s="60"/>
      <c r="C86" s="89"/>
      <c r="D86" s="60"/>
      <c r="E86" s="85"/>
      <c r="F86" s="60"/>
      <c r="G86" s="85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89"/>
      <c r="BC86" s="60"/>
      <c r="BD86" s="90"/>
      <c r="BE86" s="60"/>
      <c r="BF86" s="61"/>
      <c r="BG86" s="60"/>
      <c r="BH86" s="60"/>
      <c r="BI86" s="60"/>
      <c r="BJ86" s="60"/>
      <c r="BK86" s="60"/>
      <c r="BL86" s="60"/>
      <c r="BM86" s="60"/>
      <c r="BN86" s="60"/>
      <c r="BO86" s="60"/>
      <c r="BP86" s="138"/>
      <c r="BQ86" s="60"/>
      <c r="BR86" s="141"/>
      <c r="BS86" s="321" t="s">
        <v>45</v>
      </c>
      <c r="BT86" s="322"/>
      <c r="BU86" s="322"/>
      <c r="BV86" s="322"/>
      <c r="BW86" s="134"/>
      <c r="BX86" s="331">
        <f>BP97</f>
        <v>0</v>
      </c>
      <c r="BY86" s="332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</row>
    <row r="87" spans="1:101" ht="18.75" customHeight="1" thickBot="1" x14ac:dyDescent="0.3">
      <c r="A87" s="60"/>
      <c r="B87" s="60"/>
      <c r="C87" s="88" t="s">
        <v>93</v>
      </c>
      <c r="D87" s="60"/>
      <c r="E87" s="85"/>
      <c r="F87" s="60"/>
      <c r="G87" s="85"/>
      <c r="H87" s="60"/>
      <c r="I87" s="60"/>
      <c r="J87" s="60"/>
      <c r="K87" s="60"/>
      <c r="L87" s="60"/>
      <c r="M87" s="60" t="s">
        <v>4</v>
      </c>
      <c r="N87" s="60"/>
      <c r="O87" s="60"/>
      <c r="P87" s="60"/>
      <c r="Q87" s="60" t="s">
        <v>6</v>
      </c>
      <c r="R87" s="60"/>
      <c r="S87" s="60"/>
      <c r="T87" s="60"/>
      <c r="U87" s="60" t="s">
        <v>7</v>
      </c>
      <c r="V87" s="60"/>
      <c r="W87" s="60"/>
      <c r="X87" s="60"/>
      <c r="Y87" s="60"/>
      <c r="Z87" s="60" t="s">
        <v>4</v>
      </c>
      <c r="AA87" s="60" t="s">
        <v>5</v>
      </c>
      <c r="AB87" s="60"/>
      <c r="AC87" s="60"/>
      <c r="AD87" s="60" t="s">
        <v>9</v>
      </c>
      <c r="AE87" s="60"/>
      <c r="AF87" s="60"/>
      <c r="AG87" s="60"/>
      <c r="AH87" s="60" t="s">
        <v>32</v>
      </c>
      <c r="AI87" s="60"/>
      <c r="AJ87" s="60"/>
      <c r="AK87" s="60"/>
      <c r="AL87" s="60"/>
      <c r="AM87" s="60"/>
      <c r="AN87" s="60" t="s">
        <v>35</v>
      </c>
      <c r="AO87" s="60"/>
      <c r="AP87" s="60"/>
      <c r="AQ87" s="60"/>
      <c r="AR87" s="60"/>
      <c r="AS87" s="60" t="s">
        <v>33</v>
      </c>
      <c r="AT87" s="60"/>
      <c r="AU87" s="60"/>
      <c r="AV87" s="60"/>
      <c r="AW87" s="60"/>
      <c r="AX87" s="60"/>
      <c r="AY87" s="60"/>
      <c r="AZ87" s="60"/>
      <c r="BA87" s="60"/>
      <c r="BB87" s="89" t="s">
        <v>10</v>
      </c>
      <c r="BC87" s="60"/>
      <c r="BD87" s="90" t="s">
        <v>4</v>
      </c>
      <c r="BE87" s="60"/>
      <c r="BF87" s="61" t="s">
        <v>5</v>
      </c>
      <c r="BG87" s="60"/>
      <c r="BH87" s="60"/>
      <c r="BI87" s="85"/>
      <c r="BJ87" s="60"/>
      <c r="BK87" s="60"/>
      <c r="BL87" s="60"/>
      <c r="BM87" s="60"/>
      <c r="BN87" s="60"/>
      <c r="BO87" s="60"/>
      <c r="BP87" s="138"/>
      <c r="BQ87" s="85"/>
      <c r="BR87" s="141"/>
      <c r="BS87" s="322"/>
      <c r="BT87" s="322"/>
      <c r="BU87" s="322"/>
      <c r="BV87" s="322"/>
      <c r="BW87" s="134"/>
      <c r="BX87" s="333"/>
      <c r="BY87" s="3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</row>
    <row r="88" spans="1:101" ht="18.75" customHeight="1" thickBot="1" x14ac:dyDescent="0.3">
      <c r="A88" s="60"/>
      <c r="B88" s="60"/>
      <c r="C88" s="60"/>
      <c r="D88" s="60"/>
      <c r="E88" s="85"/>
      <c r="F88" s="60"/>
      <c r="G88" s="85"/>
      <c r="H88" s="60"/>
      <c r="I88" s="60"/>
      <c r="J88" s="60"/>
      <c r="K88" s="60"/>
      <c r="L88" s="60"/>
      <c r="M88" s="60" t="s">
        <v>0</v>
      </c>
      <c r="N88" s="60" t="s">
        <v>1</v>
      </c>
      <c r="O88" s="60" t="s">
        <v>2</v>
      </c>
      <c r="P88" s="60" t="s">
        <v>3</v>
      </c>
      <c r="Q88" s="60" t="s">
        <v>0</v>
      </c>
      <c r="R88" s="60" t="s">
        <v>1</v>
      </c>
      <c r="S88" s="60" t="s">
        <v>2</v>
      </c>
      <c r="T88" s="60" t="s">
        <v>3</v>
      </c>
      <c r="U88" s="60" t="s">
        <v>0</v>
      </c>
      <c r="V88" s="60" t="s">
        <v>1</v>
      </c>
      <c r="W88" s="60" t="s">
        <v>2</v>
      </c>
      <c r="X88" s="60" t="s">
        <v>3</v>
      </c>
      <c r="Y88" s="60"/>
      <c r="Z88" s="60" t="s">
        <v>8</v>
      </c>
      <c r="AA88" s="60"/>
      <c r="AB88" s="60"/>
      <c r="AC88" s="60"/>
      <c r="AD88" s="60"/>
      <c r="AE88" s="60"/>
      <c r="AF88" s="60"/>
      <c r="AG88" s="60"/>
      <c r="AH88" s="60" t="s">
        <v>31</v>
      </c>
      <c r="AI88" s="60"/>
      <c r="AJ88" s="60"/>
      <c r="AK88" s="60"/>
      <c r="AL88" s="60"/>
      <c r="AM88" s="60"/>
      <c r="AN88" s="60" t="str">
        <f>AI89</f>
        <v>Belgien</v>
      </c>
      <c r="AO88" s="60" t="str">
        <f>AI90</f>
        <v>Algerien</v>
      </c>
      <c r="AP88" s="60" t="str">
        <f>AI91</f>
        <v>Russland</v>
      </c>
      <c r="AQ88" s="60" t="str">
        <f>AI92</f>
        <v>Südkorea</v>
      </c>
      <c r="AR88" s="60"/>
      <c r="AS88" s="60" t="s">
        <v>31</v>
      </c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85"/>
      <c r="BJ88" s="85"/>
      <c r="BK88" s="85"/>
      <c r="BL88" s="85"/>
      <c r="BM88" s="85"/>
      <c r="BN88" s="85"/>
      <c r="BO88" s="85"/>
      <c r="BP88" s="137"/>
      <c r="BQ88" s="85"/>
      <c r="BR88" s="141"/>
      <c r="BS88" s="134"/>
      <c r="BT88" s="142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</row>
    <row r="89" spans="1:101" ht="18.75" customHeight="1" thickBot="1" x14ac:dyDescent="0.3">
      <c r="A89" s="60"/>
      <c r="B89" s="60"/>
      <c r="C89" s="224" t="str">
        <f>Spielplan!$C$89</f>
        <v>Belgien</v>
      </c>
      <c r="D89" s="225"/>
      <c r="E89" s="104"/>
      <c r="F89" s="93"/>
      <c r="G89" s="104"/>
      <c r="H89" s="224" t="str">
        <f>Spielplan!$H$89</f>
        <v>Algerien</v>
      </c>
      <c r="I89" s="225"/>
      <c r="J89" s="60"/>
      <c r="K89" s="60" t="s">
        <v>115</v>
      </c>
      <c r="L89" s="60">
        <f t="shared" ref="L89:L94" si="28">IF(E89-G89&gt;0,1,IF(G89=E89,0,-1))</f>
        <v>0</v>
      </c>
      <c r="M89" s="60">
        <f>IF($E89="",0,IF($E89&gt;$G89,3,IF($E89=G89,1,0)))</f>
        <v>0</v>
      </c>
      <c r="N89" s="60">
        <f>IF($G89="",0,IF($E89&gt;$G89,0,IF($E89=G89,1,3)))</f>
        <v>0</v>
      </c>
      <c r="O89" s="60"/>
      <c r="P89" s="60"/>
      <c r="Q89" s="60">
        <f>E89</f>
        <v>0</v>
      </c>
      <c r="R89" s="60">
        <f>G89</f>
        <v>0</v>
      </c>
      <c r="S89" s="60"/>
      <c r="T89" s="60"/>
      <c r="U89" s="60">
        <f>G89</f>
        <v>0</v>
      </c>
      <c r="V89" s="60">
        <f>E89</f>
        <v>0</v>
      </c>
      <c r="W89" s="60"/>
      <c r="X89" s="60"/>
      <c r="Y89" s="60"/>
      <c r="Z89" s="60">
        <f>M95</f>
        <v>0</v>
      </c>
      <c r="AA89" s="60">
        <f>Q95</f>
        <v>0</v>
      </c>
      <c r="AB89" s="60">
        <f>U95</f>
        <v>0</v>
      </c>
      <c r="AC89" s="60">
        <f>AA89-AB89</f>
        <v>0</v>
      </c>
      <c r="AD89" s="60">
        <f>IF(Z89&gt;Z90,-1,0)</f>
        <v>0</v>
      </c>
      <c r="AE89" s="60">
        <f>IF(Z89&gt;Z91,-1,0)</f>
        <v>0</v>
      </c>
      <c r="AF89" s="60">
        <f>IF(Z89&gt;Z92,-1,0)</f>
        <v>0</v>
      </c>
      <c r="AG89" s="60">
        <f>10000-(AJ89*1000+AM89*100+AK89*10)</f>
        <v>10000</v>
      </c>
      <c r="AH89" s="90">
        <f>RANK(AG89,AG89:AG92,1)</f>
        <v>1</v>
      </c>
      <c r="AI89" s="60" t="str">
        <f>C89</f>
        <v>Belgien</v>
      </c>
      <c r="AJ89" s="60">
        <f t="shared" ref="AJ89:AL92" si="29">Z89</f>
        <v>0</v>
      </c>
      <c r="AK89" s="60">
        <f t="shared" si="29"/>
        <v>0</v>
      </c>
      <c r="AL89" s="60">
        <f t="shared" si="29"/>
        <v>0</v>
      </c>
      <c r="AM89" s="60">
        <f>AK89-AL89</f>
        <v>0</v>
      </c>
      <c r="AN89" s="187"/>
      <c r="AO89" s="187">
        <f>IF(AG90=AG89,IF(G89&gt;E89,AG90-0.1,AG90),AG90)</f>
        <v>10000</v>
      </c>
      <c r="AP89" s="187">
        <f>IF(AG91=AG89,IF(G91&gt;E91,AG91-0.1,AG91),AG91)</f>
        <v>10000</v>
      </c>
      <c r="AQ89" s="187">
        <f>IF(AG92=AG89,IF(G93&gt;E93,AG92-0.1,AG92),AG92)</f>
        <v>10000</v>
      </c>
      <c r="AR89" s="187">
        <f>AN93</f>
        <v>30000</v>
      </c>
      <c r="AS89" s="90">
        <f>RANK(AR89,AR89:AR92,1)</f>
        <v>1</v>
      </c>
      <c r="AT89" s="60" t="str">
        <f t="shared" ref="AT89:AW92" si="30">AI89</f>
        <v>Belgien</v>
      </c>
      <c r="AU89" s="60">
        <f t="shared" si="30"/>
        <v>0</v>
      </c>
      <c r="AV89" s="60">
        <f t="shared" si="30"/>
        <v>0</v>
      </c>
      <c r="AW89" s="60">
        <f t="shared" si="30"/>
        <v>0</v>
      </c>
      <c r="AX89" s="60"/>
      <c r="AY89" s="60"/>
      <c r="AZ89" s="60"/>
      <c r="BA89" s="226">
        <v>1</v>
      </c>
      <c r="BB89" s="224" t="str">
        <f>VLOOKUP(1,AS89:AT92,2,FALSE)</f>
        <v>Belgien</v>
      </c>
      <c r="BC89" s="225"/>
      <c r="BD89" s="227">
        <f>VLOOKUP(1,AS89:AW92,3,FALSE)</f>
        <v>0</v>
      </c>
      <c r="BE89" s="228">
        <f>VLOOKUP(1,AS89:AW92,4,FALSE)</f>
        <v>0</v>
      </c>
      <c r="BF89" s="93" t="s">
        <v>12</v>
      </c>
      <c r="BG89" s="228">
        <f>VLOOKUP(1,AS89:AW92,5,FALSE)</f>
        <v>0</v>
      </c>
      <c r="BH89" s="229" t="s">
        <v>128</v>
      </c>
      <c r="BI89" s="85"/>
      <c r="BJ89" s="85">
        <f>IF(E89&gt;G89,IF(Spielplan!E89&gt;Spielplan!G89,Punktemodus!$B$3,0),0)</f>
        <v>0</v>
      </c>
      <c r="BK89" s="85">
        <f>IF(E89=G89,IF(Spielplan!E89=Spielplan!G89,Punktemodus!$B$3,0),0)</f>
        <v>10</v>
      </c>
      <c r="BL89" s="85">
        <f>IF(E89&lt;G89,IF(Spielplan!E89&lt;Spielplan!G89,Punktemodus!$B$3,0),0)</f>
        <v>0</v>
      </c>
      <c r="BM89" s="85">
        <f>IF(E89=Spielplan!E89,IF(G89=Spielplan!G89,Punktemodus!$B$5,0),0)</f>
        <v>3</v>
      </c>
      <c r="BN89" s="85">
        <f>IF(E89=Spielplan!E89,Punktemodus!$B$7,0)</f>
        <v>1</v>
      </c>
      <c r="BO89" s="85">
        <f>IF(G89=Spielplan!G89,Punktemodus!$B$7,0)</f>
        <v>1</v>
      </c>
      <c r="BP89" s="137">
        <f>IF(Spielplan!E89="",0,SUM(BJ89:BO89))</f>
        <v>0</v>
      </c>
      <c r="BQ89" s="85"/>
      <c r="BR89" s="141"/>
      <c r="BS89" s="321" t="s">
        <v>46</v>
      </c>
      <c r="BT89" s="322"/>
      <c r="BU89" s="322"/>
      <c r="BV89" s="322"/>
      <c r="BW89" s="134"/>
      <c r="BX89" s="335">
        <f>BZ79+CE79+CJ79+CO79+CS79</f>
        <v>730</v>
      </c>
      <c r="BY89" s="336"/>
      <c r="BZ89" s="134"/>
      <c r="CA89" s="349"/>
      <c r="CB89" s="350"/>
      <c r="CC89" s="350"/>
      <c r="CD89" s="350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</row>
    <row r="90" spans="1:101" ht="18.75" customHeight="1" thickBot="1" x14ac:dyDescent="0.3">
      <c r="A90" s="60"/>
      <c r="B90" s="60"/>
      <c r="C90" s="230" t="str">
        <f>Spielplan!$C$90</f>
        <v>Russland</v>
      </c>
      <c r="D90" s="231"/>
      <c r="E90" s="104"/>
      <c r="F90" s="93"/>
      <c r="G90" s="104"/>
      <c r="H90" s="230" t="str">
        <f>Spielplan!$H$90</f>
        <v>Südkorea</v>
      </c>
      <c r="I90" s="231"/>
      <c r="J90" s="60"/>
      <c r="K90" s="60" t="s">
        <v>116</v>
      </c>
      <c r="L90" s="60">
        <f t="shared" si="28"/>
        <v>0</v>
      </c>
      <c r="M90" s="60"/>
      <c r="N90" s="60"/>
      <c r="O90" s="60">
        <f>IF($E90="",0,IF($E90&gt;$G90,3,IF($E90=$G90,1,0)))</f>
        <v>0</v>
      </c>
      <c r="P90" s="60">
        <f>IF($G90="",0,IF($E90&gt;$G90,0,IF($E90=$G90,1,3)))</f>
        <v>0</v>
      </c>
      <c r="Q90" s="60"/>
      <c r="R90" s="60"/>
      <c r="S90" s="60">
        <f>E90</f>
        <v>0</v>
      </c>
      <c r="T90" s="60">
        <f>G90</f>
        <v>0</v>
      </c>
      <c r="U90" s="60"/>
      <c r="V90" s="60"/>
      <c r="W90" s="60">
        <f>G90</f>
        <v>0</v>
      </c>
      <c r="X90" s="60">
        <f>E90</f>
        <v>0</v>
      </c>
      <c r="Y90" s="60"/>
      <c r="Z90" s="60">
        <f>N95</f>
        <v>0</v>
      </c>
      <c r="AA90" s="60">
        <f>R95</f>
        <v>0</v>
      </c>
      <c r="AB90" s="60">
        <f>V95</f>
        <v>0</v>
      </c>
      <c r="AC90" s="60">
        <f>AA90-AB90</f>
        <v>0</v>
      </c>
      <c r="AD90" s="60">
        <f>IF(Z90&gt;Z89,-1,0)</f>
        <v>0</v>
      </c>
      <c r="AE90" s="60">
        <f>IF(Z90&gt;Z91,-1,0)</f>
        <v>0</v>
      </c>
      <c r="AF90" s="60">
        <f>IF(Z90&gt;Z92,-1,0)</f>
        <v>0</v>
      </c>
      <c r="AG90" s="60">
        <f>10000-(AJ90*1000+AM90*100+AK90*10)</f>
        <v>10000</v>
      </c>
      <c r="AH90" s="90">
        <f>RANK(AG90,AG89:AG92,1)</f>
        <v>1</v>
      </c>
      <c r="AI90" s="60" t="str">
        <f>H89</f>
        <v>Algerien</v>
      </c>
      <c r="AJ90" s="60">
        <f t="shared" si="29"/>
        <v>0</v>
      </c>
      <c r="AK90" s="60">
        <f t="shared" si="29"/>
        <v>0</v>
      </c>
      <c r="AL90" s="60">
        <f t="shared" si="29"/>
        <v>0</v>
      </c>
      <c r="AM90" s="60">
        <f>AK90-AL90</f>
        <v>0</v>
      </c>
      <c r="AN90" s="187">
        <f>IF(AG89=AG90,IF(E89&gt;G89,AG89-0.1,AG89),AG89)</f>
        <v>10000</v>
      </c>
      <c r="AO90" s="187"/>
      <c r="AP90" s="187">
        <f>IF(AG91=AG90,IF(G94&gt;E94,AG91-0.1,AG91),AG91)</f>
        <v>10000</v>
      </c>
      <c r="AQ90" s="187">
        <f>IF(AG92=AG90,IF(G92&gt;E92,AG92-0.1,AG92),AG92)</f>
        <v>10000</v>
      </c>
      <c r="AR90" s="187">
        <f>AO93</f>
        <v>30000</v>
      </c>
      <c r="AS90" s="90">
        <f>RANK(AR90,AR89:AR92,1)</f>
        <v>1</v>
      </c>
      <c r="AT90" s="60" t="str">
        <f t="shared" si="30"/>
        <v>Algerien</v>
      </c>
      <c r="AU90" s="60">
        <f t="shared" si="30"/>
        <v>0</v>
      </c>
      <c r="AV90" s="60">
        <f t="shared" si="30"/>
        <v>0</v>
      </c>
      <c r="AW90" s="60">
        <f t="shared" si="30"/>
        <v>0</v>
      </c>
      <c r="AX90" s="60"/>
      <c r="AY90" s="60"/>
      <c r="AZ90" s="60"/>
      <c r="BA90" s="232">
        <v>2</v>
      </c>
      <c r="BB90" s="230" t="e">
        <f>VLOOKUP(2,AS89:AT92,2,FALSE)</f>
        <v>#N/A</v>
      </c>
      <c r="BC90" s="231"/>
      <c r="BD90" s="233" t="e">
        <f>VLOOKUP(2,AS89:AW92,3,FALSE)</f>
        <v>#N/A</v>
      </c>
      <c r="BE90" s="234" t="e">
        <f>VLOOKUP(2,AS89:AW92,4,FALSE)</f>
        <v>#N/A</v>
      </c>
      <c r="BF90" s="93" t="s">
        <v>12</v>
      </c>
      <c r="BG90" s="234" t="e">
        <f>VLOOKUP(2,AS89:AW92,5,FALSE)</f>
        <v>#N/A</v>
      </c>
      <c r="BH90" s="234" t="s">
        <v>124</v>
      </c>
      <c r="BI90" s="85"/>
      <c r="BJ90" s="85">
        <f>IF(E90&gt;G90,IF(Spielplan!E90&gt;Spielplan!G90,Punktemodus!$B$3,0),0)</f>
        <v>0</v>
      </c>
      <c r="BK90" s="85">
        <f>IF(E90=G90,IF(Spielplan!E90=Spielplan!G90,Punktemodus!$B$3,0),0)</f>
        <v>10</v>
      </c>
      <c r="BL90" s="85">
        <f>IF(E90&lt;G90,IF(Spielplan!E90&lt;Spielplan!G90,Punktemodus!$B$3,0),0)</f>
        <v>0</v>
      </c>
      <c r="BM90" s="85">
        <f>IF(E90=Spielplan!E90,IF(G90=Spielplan!G90,Punktemodus!$B$5,0),0)</f>
        <v>3</v>
      </c>
      <c r="BN90" s="85">
        <f>IF(E90=Spielplan!E90,Punktemodus!$B$7,0)</f>
        <v>1</v>
      </c>
      <c r="BO90" s="85">
        <f>IF(G90=Spielplan!G90,Punktemodus!$B$7,0)</f>
        <v>1</v>
      </c>
      <c r="BP90" s="137">
        <f>IF(Spielplan!E90="",0,SUM(BJ90:BO90))</f>
        <v>0</v>
      </c>
      <c r="BQ90" s="85"/>
      <c r="BR90" s="141"/>
      <c r="BS90" s="322"/>
      <c r="BT90" s="322"/>
      <c r="BU90" s="322"/>
      <c r="BV90" s="322"/>
      <c r="BW90" s="134"/>
      <c r="BX90" s="337"/>
      <c r="BY90" s="338"/>
      <c r="BZ90" s="134"/>
      <c r="CA90" s="350"/>
      <c r="CB90" s="350"/>
      <c r="CC90" s="350"/>
      <c r="CD90" s="350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</row>
    <row r="91" spans="1:101" ht="18.75" customHeight="1" thickBot="1" x14ac:dyDescent="0.3">
      <c r="A91" s="60"/>
      <c r="B91" s="60"/>
      <c r="C91" s="224" t="str">
        <f>C89</f>
        <v>Belgien</v>
      </c>
      <c r="D91" s="225"/>
      <c r="E91" s="104"/>
      <c r="F91" s="93"/>
      <c r="G91" s="104"/>
      <c r="H91" s="224" t="str">
        <f>C90</f>
        <v>Russland</v>
      </c>
      <c r="I91" s="225"/>
      <c r="J91" s="60"/>
      <c r="K91" s="60" t="s">
        <v>118</v>
      </c>
      <c r="L91" s="60">
        <f t="shared" si="28"/>
        <v>0</v>
      </c>
      <c r="M91" s="60">
        <f>IF($E91="",0,IF($E91&gt;$G91,3,IF($E91=G91,1,0)))</f>
        <v>0</v>
      </c>
      <c r="N91" s="60"/>
      <c r="O91" s="60">
        <f>IF($G91="",0,IF($E91&gt;$G91,0,IF($E91=$G91,1,3)))</f>
        <v>0</v>
      </c>
      <c r="P91" s="60"/>
      <c r="Q91" s="60">
        <f>E91</f>
        <v>0</v>
      </c>
      <c r="R91" s="60"/>
      <c r="S91" s="60">
        <f>G91</f>
        <v>0</v>
      </c>
      <c r="T91" s="60"/>
      <c r="U91" s="60">
        <f>G91</f>
        <v>0</v>
      </c>
      <c r="V91" s="60"/>
      <c r="W91" s="60">
        <f>E91</f>
        <v>0</v>
      </c>
      <c r="X91" s="60"/>
      <c r="Y91" s="60"/>
      <c r="Z91" s="60">
        <f>O95</f>
        <v>0</v>
      </c>
      <c r="AA91" s="60">
        <f>S95</f>
        <v>0</v>
      </c>
      <c r="AB91" s="60">
        <f>W95</f>
        <v>0</v>
      </c>
      <c r="AC91" s="60">
        <f>AA91-AB91</f>
        <v>0</v>
      </c>
      <c r="AD91" s="60">
        <f>IF(Z91&gt;Z89,-1,0)</f>
        <v>0</v>
      </c>
      <c r="AE91" s="60">
        <f>IF(Z91&gt;Z90,-1,0)</f>
        <v>0</v>
      </c>
      <c r="AF91" s="60">
        <f>IF(Z91&gt;Z92,-1,0)</f>
        <v>0</v>
      </c>
      <c r="AG91" s="60">
        <f>10000-(AJ91*1000+AM91*100+AK91*10)</f>
        <v>10000</v>
      </c>
      <c r="AH91" s="90">
        <f>RANK(AG91,AG89:AG92,1)</f>
        <v>1</v>
      </c>
      <c r="AI91" s="60" t="str">
        <f>C90</f>
        <v>Russland</v>
      </c>
      <c r="AJ91" s="60">
        <f t="shared" si="29"/>
        <v>0</v>
      </c>
      <c r="AK91" s="60">
        <f t="shared" si="29"/>
        <v>0</v>
      </c>
      <c r="AL91" s="60">
        <f t="shared" si="29"/>
        <v>0</v>
      </c>
      <c r="AM91" s="60">
        <f>AK91-AL91</f>
        <v>0</v>
      </c>
      <c r="AN91" s="187">
        <f>IF(AG89=AG91,IF(E91&gt;G91,AG89-0.1,AG89),AG89)</f>
        <v>10000</v>
      </c>
      <c r="AO91" s="187">
        <f>IF(AG90=AG91,IF(E94&gt;G94,AG90-0.1,AG90),AG90)</f>
        <v>10000</v>
      </c>
      <c r="AP91" s="187"/>
      <c r="AQ91" s="187">
        <f>IF(AG92=AG91,IF(G90&gt;E90,AG92-0.1,AG92),AG92)</f>
        <v>10000</v>
      </c>
      <c r="AR91" s="187">
        <f>AP93</f>
        <v>30000</v>
      </c>
      <c r="AS91" s="90">
        <f>RANK(AR91,AR89:AR92,1)</f>
        <v>1</v>
      </c>
      <c r="AT91" s="60" t="str">
        <f t="shared" si="30"/>
        <v>Russland</v>
      </c>
      <c r="AU91" s="60">
        <f t="shared" si="30"/>
        <v>0</v>
      </c>
      <c r="AV91" s="60">
        <f t="shared" si="30"/>
        <v>0</v>
      </c>
      <c r="AW91" s="60">
        <f t="shared" si="30"/>
        <v>0</v>
      </c>
      <c r="AX91" s="60"/>
      <c r="AY91" s="60"/>
      <c r="AZ91" s="60"/>
      <c r="BA91" s="113">
        <v>3</v>
      </c>
      <c r="BB91" s="114" t="e">
        <f>VLOOKUP(3,AS89:AT92,2,FALSE)</f>
        <v>#N/A</v>
      </c>
      <c r="BC91" s="115"/>
      <c r="BD91" s="116" t="e">
        <f>VLOOKUP(3,AS89:AW92,3,FALSE)</f>
        <v>#N/A</v>
      </c>
      <c r="BE91" s="116" t="e">
        <f>VLOOKUP(3,AS89:AW92,4,FALSE)</f>
        <v>#N/A</v>
      </c>
      <c r="BF91" s="93" t="s">
        <v>12</v>
      </c>
      <c r="BG91" s="116" t="e">
        <f>VLOOKUP(3,AS89:AW92,5,FALSE)</f>
        <v>#N/A</v>
      </c>
      <c r="BH91" s="60"/>
      <c r="BI91" s="85"/>
      <c r="BJ91" s="85">
        <f>IF(E91&gt;G91,IF(Spielplan!E91&gt;Spielplan!G91,Punktemodus!$B$3,0),0)</f>
        <v>0</v>
      </c>
      <c r="BK91" s="85">
        <f>IF(E91=G91,IF(Spielplan!E91=Spielplan!G91,Punktemodus!$B$3,0),0)</f>
        <v>10</v>
      </c>
      <c r="BL91" s="85">
        <f>IF(E91&lt;G91,IF(Spielplan!E91&lt;Spielplan!G91,Punktemodus!$B$3,0),0)</f>
        <v>0</v>
      </c>
      <c r="BM91" s="85">
        <f>IF(E91=Spielplan!E91,IF(G91=Spielplan!G91,Punktemodus!$B$5,0),0)</f>
        <v>3</v>
      </c>
      <c r="BN91" s="85">
        <f>IF(E91=Spielplan!E91,Punktemodus!$B$7,0)</f>
        <v>1</v>
      </c>
      <c r="BO91" s="85">
        <f>IF(G91=Spielplan!G91,Punktemodus!$B$7,0)</f>
        <v>1</v>
      </c>
      <c r="BP91" s="137">
        <f>IF(Spielplan!E91="",0,SUM(BJ91:BO91))</f>
        <v>0</v>
      </c>
      <c r="BQ91" s="85"/>
      <c r="BR91" s="141"/>
      <c r="BS91" s="134"/>
      <c r="BT91" s="142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</row>
    <row r="92" spans="1:101" ht="18.75" customHeight="1" thickBot="1" x14ac:dyDescent="0.3">
      <c r="A92" s="60"/>
      <c r="B92" s="60"/>
      <c r="C92" s="230" t="str">
        <f>H89</f>
        <v>Algerien</v>
      </c>
      <c r="D92" s="231"/>
      <c r="E92" s="104"/>
      <c r="F92" s="93"/>
      <c r="G92" s="104"/>
      <c r="H92" s="230" t="str">
        <f>H90</f>
        <v>Südkorea</v>
      </c>
      <c r="I92" s="231"/>
      <c r="J92" s="60"/>
      <c r="K92" s="60" t="s">
        <v>117</v>
      </c>
      <c r="L92" s="60">
        <f t="shared" si="28"/>
        <v>0</v>
      </c>
      <c r="M92" s="60"/>
      <c r="N92" s="60">
        <f>IF($E92="",0,IF($E92&gt;$G92,3,IF($E92=$G92,1,0)))</f>
        <v>0</v>
      </c>
      <c r="O92" s="60"/>
      <c r="P92" s="60">
        <f>IF($G92="",0,IF($E92&gt;$G92,0,IF($E92=$G92,1,3)))</f>
        <v>0</v>
      </c>
      <c r="Q92" s="60"/>
      <c r="R92" s="60">
        <f>E92</f>
        <v>0</v>
      </c>
      <c r="S92" s="60"/>
      <c r="T92" s="60">
        <f>G92</f>
        <v>0</v>
      </c>
      <c r="U92" s="60"/>
      <c r="V92" s="60">
        <f>G92</f>
        <v>0</v>
      </c>
      <c r="W92" s="60"/>
      <c r="X92" s="60">
        <f>E92</f>
        <v>0</v>
      </c>
      <c r="Y92" s="60"/>
      <c r="Z92" s="60">
        <f>P95</f>
        <v>0</v>
      </c>
      <c r="AA92" s="60">
        <f>T95</f>
        <v>0</v>
      </c>
      <c r="AB92" s="60">
        <f>X95</f>
        <v>0</v>
      </c>
      <c r="AC92" s="60">
        <f>AA92-AB92</f>
        <v>0</v>
      </c>
      <c r="AD92" s="60">
        <f>IF(Z92&gt;Z89,-1,0)</f>
        <v>0</v>
      </c>
      <c r="AE92" s="60">
        <f>IF(Z92&gt;Z90,-1,0)</f>
        <v>0</v>
      </c>
      <c r="AF92" s="60">
        <f>IF(Z92&gt;Z91,-1,0)</f>
        <v>0</v>
      </c>
      <c r="AG92" s="60">
        <f>10000-(AJ92*1000+AM92*100+AK92*10)</f>
        <v>10000</v>
      </c>
      <c r="AH92" s="90">
        <f>RANK(AG92,AG89:AG92,1)</f>
        <v>1</v>
      </c>
      <c r="AI92" s="60" t="str">
        <f>H90</f>
        <v>Südkorea</v>
      </c>
      <c r="AJ92" s="60">
        <f t="shared" si="29"/>
        <v>0</v>
      </c>
      <c r="AK92" s="60">
        <f t="shared" si="29"/>
        <v>0</v>
      </c>
      <c r="AL92" s="60">
        <f t="shared" si="29"/>
        <v>0</v>
      </c>
      <c r="AM92" s="60">
        <f>AK92-AL92</f>
        <v>0</v>
      </c>
      <c r="AN92" s="187">
        <f>IF(AG89=AG92,IF(E93&gt;G93,AG89-0.1,AG89),AG89)</f>
        <v>10000</v>
      </c>
      <c r="AO92" s="187">
        <f>IF(AG90=AG92,IF(E92&gt;G92,AG90-0.1,AG90),AG90)</f>
        <v>10000</v>
      </c>
      <c r="AP92" s="187">
        <f>IF(AG91=AG92,IF(E90&gt;G90,AG91-0.1,AG91),AG91)</f>
        <v>10000</v>
      </c>
      <c r="AQ92" s="187"/>
      <c r="AR92" s="187">
        <f>AQ93</f>
        <v>30000</v>
      </c>
      <c r="AS92" s="90">
        <f>RANK(AR92,AR89:AR92,1)</f>
        <v>1</v>
      </c>
      <c r="AT92" s="60" t="str">
        <f t="shared" si="30"/>
        <v>Südkorea</v>
      </c>
      <c r="AU92" s="60">
        <f t="shared" si="30"/>
        <v>0</v>
      </c>
      <c r="AV92" s="60">
        <f t="shared" si="30"/>
        <v>0</v>
      </c>
      <c r="AW92" s="60">
        <f t="shared" si="30"/>
        <v>0</v>
      </c>
      <c r="AX92" s="60"/>
      <c r="AY92" s="60"/>
      <c r="AZ92" s="60"/>
      <c r="BA92" s="113">
        <v>4</v>
      </c>
      <c r="BB92" s="114" t="e">
        <f>VLOOKUP(4,AS89:AT92,2,FALSE)</f>
        <v>#N/A</v>
      </c>
      <c r="BC92" s="115"/>
      <c r="BD92" s="116" t="e">
        <f>VLOOKUP(4,AS89:AW92,3,FALSE)</f>
        <v>#N/A</v>
      </c>
      <c r="BE92" s="116" t="e">
        <f>VLOOKUP(4,AS89:AW92,4,FALSE)</f>
        <v>#N/A</v>
      </c>
      <c r="BF92" s="93" t="s">
        <v>12</v>
      </c>
      <c r="BG92" s="116" t="e">
        <f>VLOOKUP(4,AS89:AW92,5,FALSE)</f>
        <v>#N/A</v>
      </c>
      <c r="BH92" s="60"/>
      <c r="BI92" s="85"/>
      <c r="BJ92" s="85">
        <f>IF(E92&gt;G92,IF(Spielplan!E92&gt;Spielplan!G92,Punktemodus!$B$3,0),0)</f>
        <v>0</v>
      </c>
      <c r="BK92" s="85">
        <f>IF(E92=G92,IF(Spielplan!E92=Spielplan!G92,Punktemodus!$B$3,0),0)</f>
        <v>10</v>
      </c>
      <c r="BL92" s="85">
        <f>IF(E92&lt;G92,IF(Spielplan!E92&lt;Spielplan!G92,Punktemodus!$B$3,0),0)</f>
        <v>0</v>
      </c>
      <c r="BM92" s="85">
        <f>IF(E92=Spielplan!E92,IF(G92=Spielplan!G92,Punktemodus!$B$5,0),0)</f>
        <v>3</v>
      </c>
      <c r="BN92" s="85">
        <f>IF(E92=Spielplan!E92,Punktemodus!$B$7,0)</f>
        <v>1</v>
      </c>
      <c r="BO92" s="85">
        <f>IF(G92=Spielplan!G92,Punktemodus!$B$7,0)</f>
        <v>1</v>
      </c>
      <c r="BP92" s="137">
        <f>IF(Spielplan!E92="",0,SUM(BJ92:BO92))</f>
        <v>0</v>
      </c>
      <c r="BQ92" s="85"/>
      <c r="BR92" s="141"/>
      <c r="BS92" s="321" t="s">
        <v>163</v>
      </c>
      <c r="BT92" s="322"/>
      <c r="BU92" s="322"/>
      <c r="BV92" s="322"/>
      <c r="BW92" s="134"/>
      <c r="BX92" s="339">
        <f>BX86+BX89</f>
        <v>730</v>
      </c>
      <c r="BY92" s="340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</row>
    <row r="93" spans="1:101" ht="18.75" customHeight="1" thickBot="1" x14ac:dyDescent="0.3">
      <c r="A93" s="60"/>
      <c r="B93" s="60"/>
      <c r="C93" s="224" t="str">
        <f>C89</f>
        <v>Belgien</v>
      </c>
      <c r="D93" s="225"/>
      <c r="E93" s="104"/>
      <c r="F93" s="93"/>
      <c r="G93" s="104"/>
      <c r="H93" s="224" t="str">
        <f>H90</f>
        <v>Südkorea</v>
      </c>
      <c r="I93" s="225"/>
      <c r="J93" s="60"/>
      <c r="K93" s="60" t="s">
        <v>119</v>
      </c>
      <c r="L93" s="60">
        <f t="shared" si="28"/>
        <v>0</v>
      </c>
      <c r="M93" s="60">
        <f>IF($E93="",0,IF($E93&gt;$G93,3,IF($E93=G93,1,0)))</f>
        <v>0</v>
      </c>
      <c r="N93" s="60"/>
      <c r="O93" s="60"/>
      <c r="P93" s="60">
        <f>IF($G93="",0,IF($E93&gt;$G93,0,IF($E93=$G93,1,3)))</f>
        <v>0</v>
      </c>
      <c r="Q93" s="60">
        <f>E93</f>
        <v>0</v>
      </c>
      <c r="R93" s="60"/>
      <c r="S93" s="60"/>
      <c r="T93" s="60">
        <f>G93</f>
        <v>0</v>
      </c>
      <c r="U93" s="60">
        <f>G93</f>
        <v>0</v>
      </c>
      <c r="V93" s="60"/>
      <c r="W93" s="60"/>
      <c r="X93" s="60">
        <f>E93</f>
        <v>0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187">
        <f>SUM(AN89:AN92)</f>
        <v>30000</v>
      </c>
      <c r="AO93" s="187">
        <f>SUM(AO89:AO92)</f>
        <v>30000</v>
      </c>
      <c r="AP93" s="187">
        <f>SUM(AP89:AP92)</f>
        <v>30000</v>
      </c>
      <c r="AQ93" s="187">
        <f>SUM(AQ89:AQ92)</f>
        <v>30000</v>
      </c>
      <c r="AR93" s="187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85">
        <f>IF(E93&gt;G93,IF(Spielplan!E93&gt;Spielplan!G93,Punktemodus!$B$3,0),0)</f>
        <v>0</v>
      </c>
      <c r="BK93" s="85">
        <f>IF(E93=G93,IF(Spielplan!E93=Spielplan!G93,Punktemodus!$B$3,0),0)</f>
        <v>10</v>
      </c>
      <c r="BL93" s="85">
        <f>IF(E93&lt;G93,IF(Spielplan!E93&lt;Spielplan!G93,Punktemodus!$B$3,0),0)</f>
        <v>0</v>
      </c>
      <c r="BM93" s="85">
        <f>IF(E93=Spielplan!E93,IF(G93=Spielplan!G93,Punktemodus!$B$5,0),0)</f>
        <v>3</v>
      </c>
      <c r="BN93" s="85">
        <f>IF(E93=Spielplan!E93,Punktemodus!$B$7,0)</f>
        <v>1</v>
      </c>
      <c r="BO93" s="85">
        <f>IF(G93=Spielplan!G93,Punktemodus!$B$7,0)</f>
        <v>1</v>
      </c>
      <c r="BP93" s="137">
        <f>IF(Spielplan!E93="",0,SUM(BJ93:BO93))</f>
        <v>0</v>
      </c>
      <c r="BQ93" s="60"/>
      <c r="BR93" s="141"/>
      <c r="BS93" s="322"/>
      <c r="BT93" s="322"/>
      <c r="BU93" s="322"/>
      <c r="BV93" s="322"/>
      <c r="BW93" s="134"/>
      <c r="BX93" s="341"/>
      <c r="BY93" s="342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</row>
    <row r="94" spans="1:101" ht="18.75" customHeight="1" thickBot="1" x14ac:dyDescent="0.3">
      <c r="A94" s="60"/>
      <c r="B94" s="60"/>
      <c r="C94" s="230" t="str">
        <f>H89</f>
        <v>Algerien</v>
      </c>
      <c r="D94" s="231"/>
      <c r="E94" s="104"/>
      <c r="F94" s="93"/>
      <c r="G94" s="104"/>
      <c r="H94" s="230" t="str">
        <f>C90</f>
        <v>Russland</v>
      </c>
      <c r="I94" s="231"/>
      <c r="J94" s="60"/>
      <c r="K94" s="60" t="s">
        <v>119</v>
      </c>
      <c r="L94" s="60">
        <f t="shared" si="28"/>
        <v>0</v>
      </c>
      <c r="M94" s="60"/>
      <c r="N94" s="60">
        <f>IF($E94="",0,IF($E94&gt;$G94,3,IF($E94=$G94,1,0)))</f>
        <v>0</v>
      </c>
      <c r="O94" s="60">
        <f>IF($G94="",0,IF($E94&gt;$G94,0,IF($E94=$G94,1,3)))</f>
        <v>0</v>
      </c>
      <c r="P94" s="60"/>
      <c r="Q94" s="60"/>
      <c r="R94" s="60">
        <f>E94</f>
        <v>0</v>
      </c>
      <c r="S94" s="60">
        <f>G94</f>
        <v>0</v>
      </c>
      <c r="T94" s="60"/>
      <c r="U94" s="60"/>
      <c r="V94" s="60">
        <f>G94</f>
        <v>0</v>
      </c>
      <c r="W94" s="60">
        <f>E94</f>
        <v>0</v>
      </c>
      <c r="X94" s="60"/>
      <c r="Y94" s="60"/>
      <c r="Z94" s="60" t="s">
        <v>30</v>
      </c>
      <c r="AA94" s="60"/>
      <c r="AB94" s="60"/>
      <c r="AC94" s="60"/>
      <c r="AD94" s="60"/>
      <c r="AE94" s="60"/>
      <c r="AF94" s="60"/>
      <c r="AG94" s="60" t="b">
        <f>OR(AG89=AG90,AG89=AG91,AG89=AG92,AG90=AG91,AG90=AG92,AG91=AG92)</f>
        <v>1</v>
      </c>
      <c r="AH94" s="60"/>
      <c r="AI94" s="60"/>
      <c r="AJ94" s="60"/>
      <c r="AK94" s="60"/>
      <c r="AL94" s="60"/>
      <c r="AM94" s="60"/>
      <c r="AN94" s="60"/>
      <c r="AO94" s="60" t="s">
        <v>34</v>
      </c>
      <c r="AP94" s="60"/>
      <c r="AQ94" s="60"/>
      <c r="AR94" s="60" t="b">
        <f>OR(AR89=AR90,AR89=AR91,AR89=AR92,AR90=AR91,AR90=AR92,AR91=AR92)</f>
        <v>1</v>
      </c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85">
        <f>IF(E94&gt;G94,IF(Spielplan!E94&gt;Spielplan!G94,Punktemodus!$B$3,0),0)</f>
        <v>0</v>
      </c>
      <c r="BK94" s="85">
        <f>IF(E94=G94,IF(Spielplan!E94=Spielplan!G94,Punktemodus!$B$3,0),0)</f>
        <v>10</v>
      </c>
      <c r="BL94" s="85">
        <f>IF(E94&lt;G94,IF(Spielplan!E94&lt;Spielplan!G94,Punktemodus!$B$3,0),0)</f>
        <v>0</v>
      </c>
      <c r="BM94" s="85">
        <f>IF(E94=Spielplan!E94,IF(G94=Spielplan!G94,Punktemodus!$B$5,0),0)</f>
        <v>3</v>
      </c>
      <c r="BN94" s="85">
        <f>IF(E94=Spielplan!E94,Punktemodus!$B$7,0)</f>
        <v>1</v>
      </c>
      <c r="BO94" s="85">
        <f>IF(G94=Spielplan!G94,Punktemodus!$B$7,0)</f>
        <v>1</v>
      </c>
      <c r="BP94" s="137">
        <f>IF(Spielplan!E94="",0,SUM(BJ94:BO94))</f>
        <v>0</v>
      </c>
      <c r="BQ94" s="60"/>
      <c r="BR94" s="141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</row>
    <row r="95" spans="1:101" ht="18.75" customHeight="1" thickBot="1" x14ac:dyDescent="0.25">
      <c r="A95" s="60"/>
      <c r="B95" s="60"/>
      <c r="C95" s="136" t="str">
        <f>IF(G94="","",IF(AR94=TRUE,"Achtung: Fehler in Tabelle!",""))</f>
        <v/>
      </c>
      <c r="D95" s="60"/>
      <c r="E95" s="60"/>
      <c r="F95" s="60"/>
      <c r="G95" s="60"/>
      <c r="H95" s="60"/>
      <c r="I95" s="60"/>
      <c r="J95" s="60"/>
      <c r="K95" s="60"/>
      <c r="L95" s="60"/>
      <c r="M95" s="60">
        <f t="shared" ref="M95:X95" si="31">SUM(M89:M94)</f>
        <v>0</v>
      </c>
      <c r="N95" s="60">
        <f t="shared" si="31"/>
        <v>0</v>
      </c>
      <c r="O95" s="60">
        <f t="shared" si="31"/>
        <v>0</v>
      </c>
      <c r="P95" s="60">
        <f t="shared" si="31"/>
        <v>0</v>
      </c>
      <c r="Q95" s="60">
        <f t="shared" si="31"/>
        <v>0</v>
      </c>
      <c r="R95" s="60">
        <f t="shared" si="31"/>
        <v>0</v>
      </c>
      <c r="S95" s="60">
        <f t="shared" si="31"/>
        <v>0</v>
      </c>
      <c r="T95" s="60">
        <f t="shared" si="31"/>
        <v>0</v>
      </c>
      <c r="U95" s="60">
        <f t="shared" si="31"/>
        <v>0</v>
      </c>
      <c r="V95" s="60">
        <f t="shared" si="31"/>
        <v>0</v>
      </c>
      <c r="W95" s="60">
        <f t="shared" si="31"/>
        <v>0</v>
      </c>
      <c r="X95" s="60">
        <f t="shared" si="31"/>
        <v>0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160">
        <f>SUM(BP89:BP94)</f>
        <v>0</v>
      </c>
      <c r="BQ95" s="60"/>
      <c r="BR95" s="141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</row>
    <row r="96" spans="1:101" ht="13.5" thickBo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85"/>
      <c r="BK96" s="85"/>
      <c r="BL96" s="85"/>
      <c r="BM96" s="85"/>
      <c r="BN96" s="85"/>
      <c r="BO96" s="85"/>
      <c r="BP96" s="138"/>
      <c r="BQ96" s="60"/>
      <c r="BR96" s="141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</row>
    <row r="97" spans="1:101" ht="25.5" customHeight="1" thickBo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85"/>
      <c r="BK97" s="85"/>
      <c r="BL97" s="85"/>
      <c r="BM97" s="85"/>
      <c r="BN97" s="85"/>
      <c r="BO97" s="85"/>
      <c r="BP97" s="160">
        <f>SUM(BP12:BP95)/2</f>
        <v>0</v>
      </c>
      <c r="BQ97" s="60"/>
      <c r="BR97" s="141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</row>
    <row r="98" spans="1:101" x14ac:dyDescent="0.2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85"/>
      <c r="BK98" s="85"/>
      <c r="BL98" s="85"/>
      <c r="BM98" s="85"/>
      <c r="BN98" s="85"/>
      <c r="BO98" s="85"/>
      <c r="BP98" s="60"/>
      <c r="BQ98" s="60"/>
      <c r="BR98" s="141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</row>
  </sheetData>
  <mergeCells count="41"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  <mergeCell ref="CQ65:CV66"/>
    <mergeCell ref="BS44:BV45"/>
    <mergeCell ref="BX44:BX47"/>
    <mergeCell ref="BY44:BY47"/>
    <mergeCell ref="BZ44:BZ47"/>
    <mergeCell ref="CE44:CE47"/>
    <mergeCell ref="CF44:CF47"/>
    <mergeCell ref="CJ44:CJ47"/>
    <mergeCell ref="CO44:CO47"/>
    <mergeCell ref="CS44:CS47"/>
    <mergeCell ref="CQ59:CV60"/>
    <mergeCell ref="CQ62:CV63"/>
    <mergeCell ref="CQ32:CV33"/>
    <mergeCell ref="H2:BZ2"/>
    <mergeCell ref="H3:BZ3"/>
    <mergeCell ref="I4:BI4"/>
    <mergeCell ref="BY4:BZ4"/>
    <mergeCell ref="CG4:CV4"/>
    <mergeCell ref="BP8:BP11"/>
    <mergeCell ref="BJ9:BJ11"/>
    <mergeCell ref="BK9:BK11"/>
    <mergeCell ref="BL9:BL11"/>
    <mergeCell ref="BM9:BM11"/>
    <mergeCell ref="BN9:BN11"/>
    <mergeCell ref="BO9:BO11"/>
    <mergeCell ref="CQ23:CV24"/>
    <mergeCell ref="CQ26:CV27"/>
    <mergeCell ref="CQ29:CV30"/>
  </mergeCells>
  <conditionalFormatting sqref="CK24:CL24">
    <cfRule type="expression" dxfId="341" priority="1" stopIfTrue="1">
      <formula>IF($CH34="",TRUE,FALSE)</formula>
    </cfRule>
  </conditionalFormatting>
  <conditionalFormatting sqref="CA14:CB14">
    <cfRule type="expression" dxfId="340" priority="2" stopIfTrue="1">
      <formula>IF($BV$12="",TRUE,FALSE)</formula>
    </cfRule>
  </conditionalFormatting>
  <conditionalFormatting sqref="CA15:CB15">
    <cfRule type="expression" dxfId="339" priority="3" stopIfTrue="1">
      <formula>IF($BV$17="",TRUE,FALSE)</formula>
    </cfRule>
  </conditionalFormatting>
  <conditionalFormatting sqref="CA22:CB22">
    <cfRule type="expression" dxfId="338" priority="4" stopIfTrue="1">
      <formula>IF($BV$20="",TRUE,FALSE)</formula>
    </cfRule>
  </conditionalFormatting>
  <conditionalFormatting sqref="CA23:CB23">
    <cfRule type="expression" dxfId="337" priority="5" stopIfTrue="1">
      <formula>IF($BV$25="",TRUE,FALSE)</formula>
    </cfRule>
  </conditionalFormatting>
  <conditionalFormatting sqref="CA30:CB30">
    <cfRule type="expression" dxfId="336" priority="6" stopIfTrue="1">
      <formula>IF($BV$29="",TRUE,FALSE)</formula>
    </cfRule>
  </conditionalFormatting>
  <conditionalFormatting sqref="CA31:CB31">
    <cfRule type="expression" dxfId="335" priority="7" stopIfTrue="1">
      <formula>IF($BV$33="",TRUE,FALSE)</formula>
    </cfRule>
  </conditionalFormatting>
  <conditionalFormatting sqref="CA38:CB38">
    <cfRule type="expression" dxfId="334" priority="8" stopIfTrue="1">
      <formula>IF($BV$37="",TRUE,FALSE)</formula>
    </cfRule>
  </conditionalFormatting>
  <conditionalFormatting sqref="CA39:CB39">
    <cfRule type="expression" dxfId="333" priority="9" stopIfTrue="1">
      <formula>IF($BV$41="",TRUE,FALSE)</formula>
    </cfRule>
  </conditionalFormatting>
  <conditionalFormatting sqref="CF18:CG18">
    <cfRule type="expression" dxfId="332" priority="10" stopIfTrue="1">
      <formula>IF($CC$15="",TRUE,FALSE)</formula>
    </cfRule>
  </conditionalFormatting>
  <conditionalFormatting sqref="CF19:CG19">
    <cfRule type="expression" dxfId="331" priority="11" stopIfTrue="1">
      <formula>IF($CC$22="",TRUE,FALSE)</formula>
    </cfRule>
  </conditionalFormatting>
  <conditionalFormatting sqref="CF35:CG35">
    <cfRule type="expression" dxfId="330" priority="12" stopIfTrue="1">
      <formula>IF($CC$39="",TRUE,FALSE)</formula>
    </cfRule>
  </conditionalFormatting>
  <conditionalFormatting sqref="CF34:CG34">
    <cfRule type="expression" dxfId="329" priority="13" stopIfTrue="1">
      <formula>IF($CC$31="",TRUE,FALSE)</formula>
    </cfRule>
  </conditionalFormatting>
  <conditionalFormatting sqref="CK23:CL23 CK29:CL29">
    <cfRule type="expression" dxfId="328" priority="14" stopIfTrue="1">
      <formula>IF($CH$18="",TRUE,FALSE)</formula>
    </cfRule>
  </conditionalFormatting>
  <conditionalFormatting sqref="CK30:CL30">
    <cfRule type="expression" dxfId="327" priority="15" stopIfTrue="1">
      <formula>IF($CH$34="",TRUE,FALSE)</formula>
    </cfRule>
  </conditionalFormatting>
  <conditionalFormatting sqref="CQ23:CV24">
    <cfRule type="expression" dxfId="326" priority="16" stopIfTrue="1">
      <formula>IF($CM$23="",TRUE,FALSE)</formula>
    </cfRule>
  </conditionalFormatting>
  <conditionalFormatting sqref="CQ26:CV27">
    <cfRule type="expression" dxfId="325" priority="17" stopIfTrue="1">
      <formula>IF($CM$24="",TRUE,FALSE)</formula>
    </cfRule>
  </conditionalFormatting>
  <conditionalFormatting sqref="CQ29:CV30">
    <cfRule type="expression" dxfId="324" priority="18" stopIfTrue="1">
      <formula>IF($CM$29="",TRUE,FALSE)</formula>
    </cfRule>
  </conditionalFormatting>
  <conditionalFormatting sqref="CQ32:CV33">
    <cfRule type="expression" dxfId="323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60"/>
      <c r="B1" s="60"/>
      <c r="C1" s="86"/>
      <c r="D1" s="60"/>
      <c r="E1" s="85"/>
      <c r="F1" s="60"/>
      <c r="G1" s="85"/>
      <c r="H1" s="92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</row>
    <row r="2" spans="1:101" ht="85.5" customHeight="1" thickBot="1" x14ac:dyDescent="1.1000000000000001">
      <c r="A2" s="60"/>
      <c r="B2" s="60"/>
      <c r="C2" s="60"/>
      <c r="D2" s="60"/>
      <c r="E2" s="85"/>
      <c r="F2" s="60"/>
      <c r="G2" s="85"/>
      <c r="H2" s="355" t="s">
        <v>341</v>
      </c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7"/>
      <c r="BR2" s="357"/>
      <c r="BS2" s="357"/>
      <c r="BT2" s="357"/>
      <c r="BU2" s="357"/>
      <c r="BV2" s="357"/>
      <c r="BW2" s="357"/>
      <c r="BX2" s="357"/>
      <c r="BY2" s="357"/>
      <c r="BZ2" s="358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</row>
    <row r="3" spans="1:101" ht="85.5" customHeight="1" thickBot="1" x14ac:dyDescent="0.25">
      <c r="A3" s="60"/>
      <c r="B3" s="60"/>
      <c r="C3" s="60"/>
      <c r="D3" s="60"/>
      <c r="E3" s="85"/>
      <c r="F3" s="60"/>
      <c r="G3" s="85"/>
      <c r="H3" s="320" t="s">
        <v>339</v>
      </c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282"/>
      <c r="BW3" s="282"/>
      <c r="BX3" s="282"/>
      <c r="BY3" s="282"/>
      <c r="BZ3" s="282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</row>
    <row r="4" spans="1:101" ht="37.5" customHeight="1" thickBot="1" x14ac:dyDescent="0.55000000000000004">
      <c r="A4" s="60"/>
      <c r="B4" s="60"/>
      <c r="C4" s="60"/>
      <c r="D4" s="60"/>
      <c r="E4" s="85"/>
      <c r="F4" s="60"/>
      <c r="G4" s="85"/>
      <c r="H4" s="95" t="s">
        <v>161</v>
      </c>
      <c r="I4" s="325" t="s">
        <v>361</v>
      </c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7"/>
      <c r="BJ4" s="60"/>
      <c r="BK4" s="60"/>
      <c r="BL4" s="60"/>
      <c r="BM4" s="60"/>
      <c r="BN4" s="60"/>
      <c r="BO4" s="60"/>
      <c r="BP4" s="60"/>
      <c r="BQ4" s="95" t="s">
        <v>162</v>
      </c>
      <c r="BR4" s="60"/>
      <c r="BS4" s="60"/>
      <c r="BT4" s="60"/>
      <c r="BU4" s="60"/>
      <c r="BV4" s="60"/>
      <c r="BW4" s="60"/>
      <c r="BX4" s="60"/>
      <c r="BY4" s="323">
        <f>BX92</f>
        <v>730</v>
      </c>
      <c r="BZ4" s="324"/>
      <c r="CA4" s="60"/>
      <c r="CB4" s="60"/>
      <c r="CC4" s="60"/>
      <c r="CD4" s="60"/>
      <c r="CE4" s="60"/>
      <c r="CF4" s="60"/>
      <c r="CG4" s="367" t="s">
        <v>340</v>
      </c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9"/>
      <c r="CW4" s="60"/>
    </row>
    <row r="5" spans="1:101" x14ac:dyDescent="0.2">
      <c r="A5" s="60"/>
      <c r="B5" s="60"/>
      <c r="C5" s="60"/>
      <c r="D5" s="60"/>
      <c r="E5" s="85"/>
      <c r="F5" s="60"/>
      <c r="G5" s="8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1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</row>
    <row r="6" spans="1:101" x14ac:dyDescent="0.2">
      <c r="A6" s="60"/>
      <c r="B6" s="60"/>
      <c r="C6" s="60"/>
      <c r="D6" s="60"/>
      <c r="E6" s="85"/>
      <c r="F6" s="60"/>
      <c r="G6" s="85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</row>
    <row r="7" spans="1:101" ht="13.5" thickBot="1" x14ac:dyDescent="0.25">
      <c r="A7" s="60"/>
      <c r="B7" s="60"/>
      <c r="C7" s="60"/>
      <c r="D7" s="60"/>
      <c r="E7" s="85"/>
      <c r="F7" s="60"/>
      <c r="G7" s="85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</row>
    <row r="8" spans="1:101" ht="26.25" customHeight="1" thickBot="1" x14ac:dyDescent="0.45">
      <c r="A8" s="60"/>
      <c r="B8" s="60"/>
      <c r="C8" s="99" t="s">
        <v>150</v>
      </c>
      <c r="D8" s="100"/>
      <c r="E8" s="101"/>
      <c r="F8" s="100"/>
      <c r="G8" s="101"/>
      <c r="H8" s="100"/>
      <c r="I8" s="100"/>
      <c r="J8" s="100"/>
      <c r="K8" s="100"/>
      <c r="L8" s="188"/>
      <c r="M8" s="189" t="s">
        <v>36</v>
      </c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2"/>
      <c r="BI8" s="60"/>
      <c r="BJ8" s="60"/>
      <c r="BK8" s="60"/>
      <c r="BL8" s="60"/>
      <c r="BM8" s="60"/>
      <c r="BN8" s="60"/>
      <c r="BO8" s="60"/>
      <c r="BP8" s="328" t="s">
        <v>149</v>
      </c>
      <c r="BQ8" s="60"/>
      <c r="BR8" s="87"/>
      <c r="BS8" s="99" t="s">
        <v>151</v>
      </c>
      <c r="BT8" s="100"/>
      <c r="BU8" s="100"/>
      <c r="BV8" s="100"/>
      <c r="BW8" s="100"/>
      <c r="BX8" s="100"/>
      <c r="BY8" s="100"/>
      <c r="BZ8" s="103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2"/>
      <c r="CW8" s="60"/>
    </row>
    <row r="9" spans="1:101" ht="28.5" customHeight="1" x14ac:dyDescent="0.2">
      <c r="A9" s="60"/>
      <c r="B9" s="60"/>
      <c r="C9" s="60"/>
      <c r="D9" s="60"/>
      <c r="E9" s="85"/>
      <c r="F9" s="60"/>
      <c r="G9" s="85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330" t="s">
        <v>48</v>
      </c>
      <c r="BK9" s="330" t="s">
        <v>142</v>
      </c>
      <c r="BL9" s="330" t="s">
        <v>143</v>
      </c>
      <c r="BM9" s="330" t="s">
        <v>49</v>
      </c>
      <c r="BN9" s="330" t="s">
        <v>147</v>
      </c>
      <c r="BO9" s="330" t="s">
        <v>148</v>
      </c>
      <c r="BP9" s="329"/>
      <c r="BQ9" s="60"/>
      <c r="BR9" s="87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</row>
    <row r="10" spans="1:101" ht="18.75" customHeight="1" x14ac:dyDescent="0.25">
      <c r="A10" s="60"/>
      <c r="B10" s="60"/>
      <c r="C10" s="88" t="s">
        <v>63</v>
      </c>
      <c r="D10" s="60"/>
      <c r="E10" s="85"/>
      <c r="F10" s="60"/>
      <c r="G10" s="85"/>
      <c r="H10" s="60"/>
      <c r="I10" s="60"/>
      <c r="J10" s="60"/>
      <c r="K10" s="60"/>
      <c r="L10" s="60"/>
      <c r="M10" s="60" t="s">
        <v>4</v>
      </c>
      <c r="N10" s="60"/>
      <c r="O10" s="60"/>
      <c r="P10" s="60"/>
      <c r="Q10" s="60" t="s">
        <v>6</v>
      </c>
      <c r="R10" s="60"/>
      <c r="S10" s="60"/>
      <c r="T10" s="60"/>
      <c r="U10" s="60" t="s">
        <v>7</v>
      </c>
      <c r="V10" s="60"/>
      <c r="W10" s="60"/>
      <c r="X10" s="60"/>
      <c r="Y10" s="60"/>
      <c r="Z10" s="60" t="s">
        <v>4</v>
      </c>
      <c r="AA10" s="60" t="s">
        <v>5</v>
      </c>
      <c r="AB10" s="60"/>
      <c r="AC10" s="60"/>
      <c r="AD10" s="60" t="s">
        <v>9</v>
      </c>
      <c r="AE10" s="60"/>
      <c r="AF10" s="60"/>
      <c r="AG10" s="60"/>
      <c r="AH10" s="60" t="s">
        <v>32</v>
      </c>
      <c r="AI10" s="60"/>
      <c r="AJ10" s="60"/>
      <c r="AK10" s="60"/>
      <c r="AL10" s="60"/>
      <c r="AM10" s="60"/>
      <c r="AN10" s="60" t="s">
        <v>35</v>
      </c>
      <c r="AO10" s="60"/>
      <c r="AP10" s="60"/>
      <c r="AQ10" s="60"/>
      <c r="AR10" s="60"/>
      <c r="AS10" s="60" t="s">
        <v>33</v>
      </c>
      <c r="AT10" s="60"/>
      <c r="AU10" s="60"/>
      <c r="AV10" s="60"/>
      <c r="AW10" s="60"/>
      <c r="AX10" s="60"/>
      <c r="AY10" s="60"/>
      <c r="AZ10" s="60"/>
      <c r="BA10" s="60"/>
      <c r="BB10" s="89" t="s">
        <v>10</v>
      </c>
      <c r="BC10" s="60"/>
      <c r="BD10" s="90" t="s">
        <v>4</v>
      </c>
      <c r="BE10" s="60"/>
      <c r="BF10" s="61" t="s">
        <v>5</v>
      </c>
      <c r="BG10" s="60"/>
      <c r="BH10" s="60"/>
      <c r="BI10" s="60"/>
      <c r="BJ10" s="330"/>
      <c r="BK10" s="330"/>
      <c r="BL10" s="330"/>
      <c r="BM10" s="330"/>
      <c r="BN10" s="330"/>
      <c r="BO10" s="330"/>
      <c r="BP10" s="329"/>
      <c r="BQ10" s="60"/>
      <c r="BR10" s="87"/>
      <c r="BS10" s="88"/>
      <c r="BT10" s="60"/>
      <c r="BU10" s="91" t="s">
        <v>120</v>
      </c>
      <c r="BV10" s="60"/>
      <c r="BW10" s="60"/>
      <c r="BX10" s="61" t="s">
        <v>26</v>
      </c>
      <c r="BY10" s="60"/>
      <c r="BZ10" s="88"/>
      <c r="CA10" s="60"/>
      <c r="CB10" s="60"/>
      <c r="CC10" s="60"/>
      <c r="CD10" s="60"/>
      <c r="CE10" s="61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</row>
    <row r="11" spans="1:101" ht="18.75" customHeight="1" thickBot="1" x14ac:dyDescent="0.25">
      <c r="A11" s="60"/>
      <c r="B11" s="60"/>
      <c r="C11" s="60"/>
      <c r="D11" s="60"/>
      <c r="E11" s="85"/>
      <c r="F11" s="60"/>
      <c r="G11" s="85"/>
      <c r="H11" s="60"/>
      <c r="I11" s="60"/>
      <c r="J11" s="60"/>
      <c r="K11" s="60"/>
      <c r="L11" s="60"/>
      <c r="M11" s="60" t="s">
        <v>0</v>
      </c>
      <c r="N11" s="60" t="s">
        <v>1</v>
      </c>
      <c r="O11" s="60" t="s">
        <v>2</v>
      </c>
      <c r="P11" s="60" t="s">
        <v>3</v>
      </c>
      <c r="Q11" s="60" t="s">
        <v>0</v>
      </c>
      <c r="R11" s="60" t="s">
        <v>1</v>
      </c>
      <c r="S11" s="60" t="s">
        <v>2</v>
      </c>
      <c r="T11" s="60" t="s">
        <v>3</v>
      </c>
      <c r="U11" s="60" t="s">
        <v>0</v>
      </c>
      <c r="V11" s="60" t="s">
        <v>1</v>
      </c>
      <c r="W11" s="60" t="s">
        <v>2</v>
      </c>
      <c r="X11" s="60" t="s">
        <v>3</v>
      </c>
      <c r="Y11" s="60"/>
      <c r="Z11" s="60" t="s">
        <v>8</v>
      </c>
      <c r="AA11" s="60"/>
      <c r="AB11" s="60"/>
      <c r="AC11" s="60"/>
      <c r="AD11" s="60"/>
      <c r="AE11" s="60"/>
      <c r="AF11" s="60"/>
      <c r="AG11" s="60"/>
      <c r="AH11" s="60" t="s">
        <v>31</v>
      </c>
      <c r="AI11" s="60"/>
      <c r="AJ11" s="60"/>
      <c r="AK11" s="60"/>
      <c r="AL11" s="60"/>
      <c r="AM11" s="60"/>
      <c r="AN11" s="60" t="str">
        <f>AI12</f>
        <v>Brasilien</v>
      </c>
      <c r="AO11" s="60" t="str">
        <f>AI13</f>
        <v>Kroatien</v>
      </c>
      <c r="AP11" s="60" t="str">
        <f>AI14</f>
        <v>Mexiko</v>
      </c>
      <c r="AQ11" s="60" t="str">
        <f>AI15</f>
        <v>Kamerun</v>
      </c>
      <c r="AR11" s="60"/>
      <c r="AS11" s="60" t="s">
        <v>31</v>
      </c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330"/>
      <c r="BK11" s="330"/>
      <c r="BL11" s="330"/>
      <c r="BM11" s="330"/>
      <c r="BN11" s="330"/>
      <c r="BO11" s="330"/>
      <c r="BP11" s="329"/>
      <c r="BQ11" s="60"/>
      <c r="BR11" s="87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</row>
    <row r="12" spans="1:101" ht="18.75" customHeight="1" thickBot="1" x14ac:dyDescent="0.3">
      <c r="A12" s="60"/>
      <c r="B12" s="60"/>
      <c r="C12" s="7" t="str">
        <f>Spielplan!$C$12</f>
        <v>Brasilien</v>
      </c>
      <c r="D12" s="38"/>
      <c r="E12" s="104"/>
      <c r="F12" s="93"/>
      <c r="G12" s="104"/>
      <c r="H12" s="7" t="str">
        <f>Spielplan!$H$12</f>
        <v>Kroatien</v>
      </c>
      <c r="I12" s="38"/>
      <c r="J12" s="60"/>
      <c r="K12" s="60" t="s">
        <v>58</v>
      </c>
      <c r="L12" s="60">
        <f t="shared" ref="L12:L17" si="0">IF(E12-G12&gt;0,1,IF(G12=E12,0,-1))</f>
        <v>0</v>
      </c>
      <c r="M12" s="60">
        <f>IF($E12="",0,IF($E12&gt;$G12,3,IF($E12=G12,1,0)))</f>
        <v>0</v>
      </c>
      <c r="N12" s="60">
        <f>IF($G12="",0,IF($E12&gt;$G12,0,IF($E12=G12,1,3)))</f>
        <v>0</v>
      </c>
      <c r="O12" s="60"/>
      <c r="P12" s="60"/>
      <c r="Q12" s="60">
        <f>E12</f>
        <v>0</v>
      </c>
      <c r="R12" s="60">
        <f>G12</f>
        <v>0</v>
      </c>
      <c r="S12" s="60"/>
      <c r="T12" s="60"/>
      <c r="U12" s="60">
        <f>G12</f>
        <v>0</v>
      </c>
      <c r="V12" s="60">
        <f>E12</f>
        <v>0</v>
      </c>
      <c r="W12" s="60"/>
      <c r="X12" s="60"/>
      <c r="Y12" s="60"/>
      <c r="Z12" s="60">
        <f>M18</f>
        <v>0</v>
      </c>
      <c r="AA12" s="60">
        <f>Q18</f>
        <v>0</v>
      </c>
      <c r="AB12" s="60">
        <f>U18</f>
        <v>0</v>
      </c>
      <c r="AC12" s="60">
        <f>AA12-AB12</f>
        <v>0</v>
      </c>
      <c r="AD12" s="60">
        <f>IF(Z12&gt;Z13,-1,0)</f>
        <v>0</v>
      </c>
      <c r="AE12" s="60">
        <f>IF(Z12&gt;Z14,-1,0)</f>
        <v>0</v>
      </c>
      <c r="AF12" s="60">
        <f>IF(Z12&gt;Z15,-1,0)</f>
        <v>0</v>
      </c>
      <c r="AG12" s="60">
        <f>10000-(AJ12*1000+AM12*100+AK12*10)</f>
        <v>10000</v>
      </c>
      <c r="AH12" s="90">
        <f>RANK(AG12,AG12:AG15,1)</f>
        <v>1</v>
      </c>
      <c r="AI12" s="60" t="str">
        <f>C12</f>
        <v>Brasilien</v>
      </c>
      <c r="AJ12" s="60">
        <f t="shared" ref="AJ12:AL15" si="1">Z12</f>
        <v>0</v>
      </c>
      <c r="AK12" s="60">
        <f t="shared" si="1"/>
        <v>0</v>
      </c>
      <c r="AL12" s="60">
        <f t="shared" si="1"/>
        <v>0</v>
      </c>
      <c r="AM12" s="60">
        <f>AK12-AL12</f>
        <v>0</v>
      </c>
      <c r="AN12" s="187"/>
      <c r="AO12" s="187">
        <f>IF(AG13=AG12,IF(G12&gt;E12,AG13-0.1,AG13),AG13)</f>
        <v>10000</v>
      </c>
      <c r="AP12" s="187">
        <f>IF(AG14=AG12,IF(G14&gt;E14,AG14-0.1,AG14),AG14)</f>
        <v>10000</v>
      </c>
      <c r="AQ12" s="187">
        <f>IF(AG15=AG12,IF(G16&gt;E16,AG15-0.1,AG15),AG15)</f>
        <v>10000</v>
      </c>
      <c r="AR12" s="187">
        <f>AN16</f>
        <v>30000</v>
      </c>
      <c r="AS12" s="90">
        <f>RANK(AR12,AR12:AR15,1)</f>
        <v>1</v>
      </c>
      <c r="AT12" s="60" t="str">
        <f t="shared" ref="AT12:AW15" si="2">AI12</f>
        <v>Brasilien</v>
      </c>
      <c r="AU12" s="60">
        <f t="shared" si="2"/>
        <v>0</v>
      </c>
      <c r="AV12" s="60">
        <f t="shared" si="2"/>
        <v>0</v>
      </c>
      <c r="AW12" s="60">
        <f t="shared" si="2"/>
        <v>0</v>
      </c>
      <c r="AX12" s="60"/>
      <c r="AY12" s="60"/>
      <c r="AZ12" s="60"/>
      <c r="BA12" s="3">
        <v>1</v>
      </c>
      <c r="BB12" s="7" t="str">
        <f>VLOOKUP(1,AS12:AT15,2,FALSE)</f>
        <v>Brasilien</v>
      </c>
      <c r="BC12" s="2"/>
      <c r="BD12" s="6">
        <f>VLOOKUP(1,AS12:AW15,3,FALSE)</f>
        <v>0</v>
      </c>
      <c r="BE12" s="4">
        <f>VLOOKUP(1,AS12:AW15,4,FALSE)</f>
        <v>0</v>
      </c>
      <c r="BF12" s="93" t="s">
        <v>12</v>
      </c>
      <c r="BG12" s="4">
        <f>VLOOKUP(1,AS12:AW15,5,FALSE)</f>
        <v>0</v>
      </c>
      <c r="BH12" s="13" t="s">
        <v>18</v>
      </c>
      <c r="BI12" s="60"/>
      <c r="BJ12" s="85">
        <f>IF(E12&gt;G12,IF(Spielplan!E12&gt;Spielplan!G12,Punktemodus!$B$3,0),0)</f>
        <v>0</v>
      </c>
      <c r="BK12" s="85">
        <f>IF(E12=G12,IF(Spielplan!E12=Spielplan!G12,Punktemodus!$B$3,0),0)</f>
        <v>10</v>
      </c>
      <c r="BL12" s="85">
        <f>IF(E12&lt;G12,IF(Spielplan!E12&lt;Spielplan!G12,Punktemodus!$B$3,0),0)</f>
        <v>0</v>
      </c>
      <c r="BM12" s="85">
        <f>IF(E12=Spielplan!E12,IF(G12=Spielplan!G12,Punktemodus!$B$5,0),0)</f>
        <v>3</v>
      </c>
      <c r="BN12" s="85">
        <f>IF(E12=Spielplan!E12,Punktemodus!$B$7,0)</f>
        <v>1</v>
      </c>
      <c r="BO12" s="85">
        <f>IF(G12=Spielplan!G12,Punktemodus!$B$7,0)</f>
        <v>1</v>
      </c>
      <c r="BP12" s="137">
        <f>IF(Spielplan!E12="",0,SUM(BJ12:BO12))</f>
        <v>0</v>
      </c>
      <c r="BQ12" s="60"/>
      <c r="BR12" s="87"/>
      <c r="BS12" s="13" t="s">
        <v>18</v>
      </c>
      <c r="BT12" s="44" t="str">
        <f>IF(G17="","",BB12)</f>
        <v/>
      </c>
      <c r="BU12" s="46"/>
      <c r="BV12" s="104"/>
      <c r="BW12" s="60"/>
      <c r="BX12" s="104"/>
      <c r="BY12" s="60"/>
      <c r="BZ12" s="88"/>
      <c r="CA12" s="60"/>
      <c r="CB12" s="91" t="s">
        <v>27</v>
      </c>
      <c r="CC12" s="60"/>
      <c r="CD12" s="60"/>
      <c r="CE12" s="61" t="s">
        <v>26</v>
      </c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</row>
    <row r="13" spans="1:101" ht="18.75" customHeight="1" thickBot="1" x14ac:dyDescent="0.3">
      <c r="A13" s="60"/>
      <c r="B13" s="60"/>
      <c r="C13" s="44" t="str">
        <f>Spielplan!$C$13</f>
        <v>Mexiko</v>
      </c>
      <c r="D13" s="45"/>
      <c r="E13" s="104"/>
      <c r="F13" s="93"/>
      <c r="G13" s="104"/>
      <c r="H13" s="44" t="str">
        <f>Spielplan!$H$13</f>
        <v>Kamerun</v>
      </c>
      <c r="I13" s="45"/>
      <c r="J13" s="60"/>
      <c r="K13" s="60" t="s">
        <v>59</v>
      </c>
      <c r="L13" s="60">
        <f t="shared" si="0"/>
        <v>0</v>
      </c>
      <c r="M13" s="60"/>
      <c r="N13" s="60"/>
      <c r="O13" s="60">
        <f>IF($E13="",0,IF($E13&gt;$G13,3,IF($E13=$G13,1,0)))</f>
        <v>0</v>
      </c>
      <c r="P13" s="60">
        <f>IF($G13="",0,IF($E13&gt;$G13,0,IF($E13=$G13,1,3)))</f>
        <v>0</v>
      </c>
      <c r="Q13" s="60"/>
      <c r="R13" s="60"/>
      <c r="S13" s="60">
        <f>E13</f>
        <v>0</v>
      </c>
      <c r="T13" s="60">
        <f>G13</f>
        <v>0</v>
      </c>
      <c r="U13" s="60"/>
      <c r="V13" s="60"/>
      <c r="W13" s="60">
        <f>G13</f>
        <v>0</v>
      </c>
      <c r="X13" s="60">
        <f>E13</f>
        <v>0</v>
      </c>
      <c r="Y13" s="60"/>
      <c r="Z13" s="60">
        <f>N18</f>
        <v>0</v>
      </c>
      <c r="AA13" s="60">
        <f>R18</f>
        <v>0</v>
      </c>
      <c r="AB13" s="60">
        <f>V18</f>
        <v>0</v>
      </c>
      <c r="AC13" s="60">
        <f>AA13-AB13</f>
        <v>0</v>
      </c>
      <c r="AD13" s="60">
        <f>IF(Z13&gt;Z12,-1,0)</f>
        <v>0</v>
      </c>
      <c r="AE13" s="60">
        <f>IF(Z13&gt;Z14,-1,0)</f>
        <v>0</v>
      </c>
      <c r="AF13" s="60">
        <f>IF(Z13&gt;Z15,-1,0)</f>
        <v>0</v>
      </c>
      <c r="AG13" s="60">
        <f>10000-(AJ13*1000+AM13*100+AK13*10)</f>
        <v>10000</v>
      </c>
      <c r="AH13" s="90">
        <f>RANK(AG13,AG12:AG15,1)</f>
        <v>1</v>
      </c>
      <c r="AI13" s="60" t="str">
        <f>H12</f>
        <v>Kroatien</v>
      </c>
      <c r="AJ13" s="60">
        <f t="shared" si="1"/>
        <v>0</v>
      </c>
      <c r="AK13" s="60">
        <f t="shared" si="1"/>
        <v>0</v>
      </c>
      <c r="AL13" s="60">
        <f t="shared" si="1"/>
        <v>0</v>
      </c>
      <c r="AM13" s="60">
        <f>AK13-AL13</f>
        <v>0</v>
      </c>
      <c r="AN13" s="187">
        <f>IF(AG12=AG13,IF(E12&gt;G12,AG12-0.1,AG12),AG12)</f>
        <v>10000</v>
      </c>
      <c r="AO13" s="187"/>
      <c r="AP13" s="187">
        <f>IF(AG14=AG13,IF(G17&gt;E17,AG14-0.1,AG14),AG14)</f>
        <v>10000</v>
      </c>
      <c r="AQ13" s="187">
        <f>IF(AG15=AG13,IF(G15&gt;E15,AG15-0.1,AG15),AG15)</f>
        <v>10000</v>
      </c>
      <c r="AR13" s="187">
        <f>AO16</f>
        <v>30000</v>
      </c>
      <c r="AS13" s="90">
        <f>RANK(AR13,AR12:AR15,1)</f>
        <v>1</v>
      </c>
      <c r="AT13" s="60" t="str">
        <f t="shared" si="2"/>
        <v>Kroatien</v>
      </c>
      <c r="AU13" s="60">
        <f t="shared" si="2"/>
        <v>0</v>
      </c>
      <c r="AV13" s="60">
        <f t="shared" si="2"/>
        <v>0</v>
      </c>
      <c r="AW13" s="60">
        <f t="shared" si="2"/>
        <v>0</v>
      </c>
      <c r="AX13" s="60"/>
      <c r="AY13" s="60"/>
      <c r="AZ13" s="60"/>
      <c r="BA13" s="120">
        <v>2</v>
      </c>
      <c r="BB13" s="121" t="e">
        <f>VLOOKUP(2,AS12:AT15,2,FALSE)</f>
        <v>#N/A</v>
      </c>
      <c r="BC13" s="122"/>
      <c r="BD13" s="123" t="e">
        <f>VLOOKUP(2,AS12:AW15,3,FALSE)</f>
        <v>#N/A</v>
      </c>
      <c r="BE13" s="124" t="e">
        <f>VLOOKUP(2,AS12:AW15,4,FALSE)</f>
        <v>#N/A</v>
      </c>
      <c r="BF13" s="93" t="s">
        <v>12</v>
      </c>
      <c r="BG13" s="124" t="e">
        <f>VLOOKUP(2,AS12:AW15,5,FALSE)</f>
        <v>#N/A</v>
      </c>
      <c r="BH13" s="125" t="s">
        <v>19</v>
      </c>
      <c r="BI13" s="60"/>
      <c r="BJ13" s="85">
        <f>IF(E13&gt;G13,IF(Spielplan!E13&gt;Spielplan!G13,Punktemodus!$B$3,0),0)</f>
        <v>0</v>
      </c>
      <c r="BK13" s="85">
        <f>IF(E13=G13,IF(Spielplan!E13=Spielplan!G13,Punktemodus!$B$3,0),0)</f>
        <v>10</v>
      </c>
      <c r="BL13" s="85">
        <f>IF(E13&lt;G13,IF(Spielplan!E13&lt;Spielplan!G13,Punktemodus!$B$3,0),0)</f>
        <v>0</v>
      </c>
      <c r="BM13" s="85">
        <f>IF(E13=Spielplan!E13,IF(G13=Spielplan!G13,Punktemodus!$B$5,0),0)</f>
        <v>3</v>
      </c>
      <c r="BN13" s="85">
        <f>IF(E13=Spielplan!E13,Punktemodus!$B$7,0)</f>
        <v>1</v>
      </c>
      <c r="BO13" s="85">
        <f>IF(G13=Spielplan!G13,Punktemodus!$B$7,0)</f>
        <v>1</v>
      </c>
      <c r="BP13" s="137">
        <f>IF(Spielplan!E13="",0,SUM(BJ13:BO13))</f>
        <v>0</v>
      </c>
      <c r="BQ13" s="60"/>
      <c r="BR13" s="87"/>
      <c r="BS13" s="73" t="s">
        <v>21</v>
      </c>
      <c r="BT13" s="44" t="str">
        <f>IF(G28="","",BB24)</f>
        <v/>
      </c>
      <c r="BU13" s="46"/>
      <c r="BV13" s="104"/>
      <c r="BW13" s="60"/>
      <c r="BX13" s="104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</row>
    <row r="14" spans="1:101" ht="18.75" customHeight="1" thickBot="1" x14ac:dyDescent="0.3">
      <c r="A14" s="60"/>
      <c r="B14" s="60"/>
      <c r="C14" s="7" t="str">
        <f>C12</f>
        <v>Brasilien</v>
      </c>
      <c r="D14" s="38"/>
      <c r="E14" s="104"/>
      <c r="F14" s="93"/>
      <c r="G14" s="104"/>
      <c r="H14" s="7" t="str">
        <f>C13</f>
        <v>Mexiko</v>
      </c>
      <c r="I14" s="38"/>
      <c r="J14" s="60"/>
      <c r="K14" s="60" t="s">
        <v>60</v>
      </c>
      <c r="L14" s="60">
        <f t="shared" si="0"/>
        <v>0</v>
      </c>
      <c r="M14" s="60">
        <f>IF($E14="",0,IF($E14&gt;$G14,3,IF($E14=G14,1,0)))</f>
        <v>0</v>
      </c>
      <c r="N14" s="60"/>
      <c r="O14" s="60">
        <f>IF($G14="",0,IF($E14&gt;$G14,0,IF($E14=$G14,1,3)))</f>
        <v>0</v>
      </c>
      <c r="P14" s="60"/>
      <c r="Q14" s="60">
        <f>E14</f>
        <v>0</v>
      </c>
      <c r="R14" s="60"/>
      <c r="S14" s="60">
        <f>G14</f>
        <v>0</v>
      </c>
      <c r="T14" s="60"/>
      <c r="U14" s="60">
        <f>G14</f>
        <v>0</v>
      </c>
      <c r="V14" s="60"/>
      <c r="W14" s="60">
        <f>E14</f>
        <v>0</v>
      </c>
      <c r="X14" s="60"/>
      <c r="Y14" s="60"/>
      <c r="Z14" s="60">
        <f>O18</f>
        <v>0</v>
      </c>
      <c r="AA14" s="60">
        <f>S18</f>
        <v>0</v>
      </c>
      <c r="AB14" s="60">
        <f>W18</f>
        <v>0</v>
      </c>
      <c r="AC14" s="60">
        <f>AA14-AB14</f>
        <v>0</v>
      </c>
      <c r="AD14" s="60">
        <f>IF(Z14&gt;Z12,-1,0)</f>
        <v>0</v>
      </c>
      <c r="AE14" s="60">
        <f>IF(Z14&gt;Z13,-1,0)</f>
        <v>0</v>
      </c>
      <c r="AF14" s="60">
        <f>IF(Z14&gt;Z15,-1,0)</f>
        <v>0</v>
      </c>
      <c r="AG14" s="60">
        <f>10000-(AJ14*1000+AM14*100+AK14*10)</f>
        <v>10000</v>
      </c>
      <c r="AH14" s="90">
        <f>RANK(AG14,AG12:AG15,1)</f>
        <v>1</v>
      </c>
      <c r="AI14" s="60" t="str">
        <f>C13</f>
        <v>Mexiko</v>
      </c>
      <c r="AJ14" s="60">
        <f t="shared" si="1"/>
        <v>0</v>
      </c>
      <c r="AK14" s="60">
        <f t="shared" si="1"/>
        <v>0</v>
      </c>
      <c r="AL14" s="60">
        <f t="shared" si="1"/>
        <v>0</v>
      </c>
      <c r="AM14" s="60">
        <f>AK14-AL14</f>
        <v>0</v>
      </c>
      <c r="AN14" s="187">
        <f>IF(AG12=AG14,IF(E14&gt;G14,AG12-0.1,AG12),AG12)</f>
        <v>10000</v>
      </c>
      <c r="AO14" s="187">
        <f>IF(AG13=AG14,IF(E17&gt;G17,AG13-0.1,AG13),AG13)</f>
        <v>10000</v>
      </c>
      <c r="AP14" s="187"/>
      <c r="AQ14" s="187">
        <f>IF(AG15=AG14,IF(G13&gt;E13,AG15-0.1,AG15),AG15)</f>
        <v>10000</v>
      </c>
      <c r="AR14" s="187">
        <f>AP16</f>
        <v>30000</v>
      </c>
      <c r="AS14" s="90">
        <f>RANK(AR14,AR12:AR15,1)</f>
        <v>1</v>
      </c>
      <c r="AT14" s="60" t="str">
        <f t="shared" si="2"/>
        <v>Mexiko</v>
      </c>
      <c r="AU14" s="60">
        <f t="shared" si="2"/>
        <v>0</v>
      </c>
      <c r="AV14" s="60">
        <f t="shared" si="2"/>
        <v>0</v>
      </c>
      <c r="AW14" s="60">
        <f t="shared" si="2"/>
        <v>0</v>
      </c>
      <c r="AX14" s="60"/>
      <c r="AY14" s="60"/>
      <c r="AZ14" s="60"/>
      <c r="BA14" s="113">
        <v>3</v>
      </c>
      <c r="BB14" s="114" t="e">
        <f>VLOOKUP(3,AS12:AT15,2,FALSE)</f>
        <v>#N/A</v>
      </c>
      <c r="BC14" s="115"/>
      <c r="BD14" s="116" t="e">
        <f>VLOOKUP(3,AS12:AW15,3,FALSE)</f>
        <v>#N/A</v>
      </c>
      <c r="BE14" s="116" t="e">
        <f>VLOOKUP(3,AS12:AW15,4,FALSE)</f>
        <v>#N/A</v>
      </c>
      <c r="BF14" s="93" t="s">
        <v>12</v>
      </c>
      <c r="BG14" s="116" t="e">
        <f>VLOOKUP(3,AS12:AW15,5,FALSE)</f>
        <v>#N/A</v>
      </c>
      <c r="BH14" s="60"/>
      <c r="BI14" s="60"/>
      <c r="BJ14" s="85">
        <f>IF(E14&gt;G14,IF(Spielplan!E14&gt;Spielplan!G14,Punktemodus!$B$3,0),0)</f>
        <v>0</v>
      </c>
      <c r="BK14" s="85">
        <f>IF(E14=G14,IF(Spielplan!E14=Spielplan!G14,Punktemodus!$B$3,0),0)</f>
        <v>10</v>
      </c>
      <c r="BL14" s="85">
        <f>IF(E14&lt;G14,IF(Spielplan!E14&lt;Spielplan!G14,Punktemodus!$B$3,0),0)</f>
        <v>0</v>
      </c>
      <c r="BM14" s="85">
        <f>IF(E14=Spielplan!E14,IF(G14=Spielplan!G14,Punktemodus!$B$5,0),0)</f>
        <v>3</v>
      </c>
      <c r="BN14" s="85">
        <f>IF(E14=Spielplan!E14,Punktemodus!$B$7,0)</f>
        <v>1</v>
      </c>
      <c r="BO14" s="85">
        <f>IF(G14=Spielplan!G14,Punktemodus!$B$7,0)</f>
        <v>1</v>
      </c>
      <c r="BP14" s="137">
        <f>IF(Spielplan!E14="",0,SUM(BJ14:BO14))</f>
        <v>0</v>
      </c>
      <c r="BQ14" s="60"/>
      <c r="BR14" s="87"/>
      <c r="BS14" s="60"/>
      <c r="BT14" s="60"/>
      <c r="BU14" s="60"/>
      <c r="BV14" s="60"/>
      <c r="BW14" s="60"/>
      <c r="BX14" s="60"/>
      <c r="BY14" s="60"/>
      <c r="BZ14" s="47">
        <v>49</v>
      </c>
      <c r="CA14" s="44" t="str">
        <f>IF(BX12="",IF(BV12&gt;BV13,BT12,BT13),IF(BX12&gt;BX13,BT12,BT13))</f>
        <v/>
      </c>
      <c r="CB14" s="46"/>
      <c r="CC14" s="104"/>
      <c r="CD14" s="60"/>
      <c r="CE14" s="104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</row>
    <row r="15" spans="1:101" ht="18.75" customHeight="1" thickBot="1" x14ac:dyDescent="0.3">
      <c r="A15" s="60"/>
      <c r="B15" s="60"/>
      <c r="C15" s="44" t="str">
        <f>H12</f>
        <v>Kroatien</v>
      </c>
      <c r="D15" s="45"/>
      <c r="E15" s="104"/>
      <c r="F15" s="93"/>
      <c r="G15" s="104"/>
      <c r="H15" s="44" t="str">
        <f>H13</f>
        <v>Kamerun</v>
      </c>
      <c r="I15" s="45"/>
      <c r="J15" s="60"/>
      <c r="K15" s="60" t="s">
        <v>61</v>
      </c>
      <c r="L15" s="60">
        <f t="shared" si="0"/>
        <v>0</v>
      </c>
      <c r="M15" s="60"/>
      <c r="N15" s="60">
        <f>IF($E15="",0,IF($E15&gt;$G15,3,IF($E15=$G15,1,0)))</f>
        <v>0</v>
      </c>
      <c r="O15" s="60"/>
      <c r="P15" s="60">
        <f>IF($G15="",0,IF($E15&gt;$G15,0,IF($E15=$G15,1,3)))</f>
        <v>0</v>
      </c>
      <c r="Q15" s="60"/>
      <c r="R15" s="60">
        <f>E15</f>
        <v>0</v>
      </c>
      <c r="S15" s="60"/>
      <c r="T15" s="60">
        <f>G15</f>
        <v>0</v>
      </c>
      <c r="U15" s="60"/>
      <c r="V15" s="60">
        <f>G15</f>
        <v>0</v>
      </c>
      <c r="W15" s="60"/>
      <c r="X15" s="60">
        <f>E15</f>
        <v>0</v>
      </c>
      <c r="Y15" s="60"/>
      <c r="Z15" s="60">
        <f>P18</f>
        <v>0</v>
      </c>
      <c r="AA15" s="60">
        <f>T18</f>
        <v>0</v>
      </c>
      <c r="AB15" s="60">
        <f>X18</f>
        <v>0</v>
      </c>
      <c r="AC15" s="60">
        <f>AA15-AB15</f>
        <v>0</v>
      </c>
      <c r="AD15" s="60">
        <f>IF(Z15&gt;Z12,-1,0)</f>
        <v>0</v>
      </c>
      <c r="AE15" s="60">
        <f>IF(Z15&gt;Z13,-1,0)</f>
        <v>0</v>
      </c>
      <c r="AF15" s="60">
        <f>IF(Z15&gt;Z14,-1,0)</f>
        <v>0</v>
      </c>
      <c r="AG15" s="60">
        <f>10000-(AJ15*1000+AM15*100+AK15*10)</f>
        <v>10000</v>
      </c>
      <c r="AH15" s="90">
        <f>RANK(AG15,AG12:AG15,1)</f>
        <v>1</v>
      </c>
      <c r="AI15" s="60" t="str">
        <f>H13</f>
        <v>Kamerun</v>
      </c>
      <c r="AJ15" s="60">
        <f t="shared" si="1"/>
        <v>0</v>
      </c>
      <c r="AK15" s="60">
        <f t="shared" si="1"/>
        <v>0</v>
      </c>
      <c r="AL15" s="60">
        <f t="shared" si="1"/>
        <v>0</v>
      </c>
      <c r="AM15" s="60">
        <f>AK15-AL15</f>
        <v>0</v>
      </c>
      <c r="AN15" s="187">
        <f>IF(AG12=AG15,IF(E16&gt;G16,AG12-0.1,AG12),AG12)</f>
        <v>10000</v>
      </c>
      <c r="AO15" s="187">
        <f>IF(AG13=AG15,IF(E15&gt;G15,AG13-0.1,AG13),AG13)</f>
        <v>10000</v>
      </c>
      <c r="AP15" s="187">
        <f>IF(AG14=AG15,IF(E13&gt;G13,AG14-0.1,AG14),AG14)</f>
        <v>10000</v>
      </c>
      <c r="AQ15" s="187"/>
      <c r="AR15" s="187">
        <f>AQ16</f>
        <v>30000</v>
      </c>
      <c r="AS15" s="90">
        <f>RANK(AR15,AR12:AR15,1)</f>
        <v>1</v>
      </c>
      <c r="AT15" s="60" t="str">
        <f t="shared" si="2"/>
        <v>Kamerun</v>
      </c>
      <c r="AU15" s="60">
        <f t="shared" si="2"/>
        <v>0</v>
      </c>
      <c r="AV15" s="60">
        <f t="shared" si="2"/>
        <v>0</v>
      </c>
      <c r="AW15" s="60">
        <f t="shared" si="2"/>
        <v>0</v>
      </c>
      <c r="AX15" s="60"/>
      <c r="AY15" s="60"/>
      <c r="AZ15" s="60"/>
      <c r="BA15" s="113">
        <v>4</v>
      </c>
      <c r="BB15" s="114" t="e">
        <f>VLOOKUP(4,AS12:AT15,2,FALSE)</f>
        <v>#N/A</v>
      </c>
      <c r="BC15" s="115"/>
      <c r="BD15" s="116" t="e">
        <f>VLOOKUP(4,AS12:AW15,3,FALSE)</f>
        <v>#N/A</v>
      </c>
      <c r="BE15" s="116" t="e">
        <f>VLOOKUP(4,AS12:AW15,4,FALSE)</f>
        <v>#N/A</v>
      </c>
      <c r="BF15" s="93" t="s">
        <v>12</v>
      </c>
      <c r="BG15" s="116" t="e">
        <f>VLOOKUP(4,AS12:AW15,5,FALSE)</f>
        <v>#N/A</v>
      </c>
      <c r="BH15" s="60"/>
      <c r="BI15" s="60"/>
      <c r="BJ15" s="85">
        <f>IF(E15&gt;G15,IF(Spielplan!E15&gt;Spielplan!G15,Punktemodus!$B$3,0),0)</f>
        <v>0</v>
      </c>
      <c r="BK15" s="85">
        <f>IF(E15=G15,IF(Spielplan!E15=Spielplan!G15,Punktemodus!$B$3,0),0)</f>
        <v>10</v>
      </c>
      <c r="BL15" s="85">
        <f>IF(E15&lt;G15,IF(Spielplan!E15&lt;Spielplan!G15,Punktemodus!$B$3,0),0)</f>
        <v>0</v>
      </c>
      <c r="BM15" s="85">
        <f>IF(E15=Spielplan!E15,IF(G15=Spielplan!G15,Punktemodus!$B$5,0),0)</f>
        <v>3</v>
      </c>
      <c r="BN15" s="85">
        <f>IF(E15=Spielplan!E15,Punktemodus!$B$7,0)</f>
        <v>1</v>
      </c>
      <c r="BO15" s="85">
        <f>IF(G15=Spielplan!G15,Punktemodus!$B$7,0)</f>
        <v>1</v>
      </c>
      <c r="BP15" s="137">
        <f>IF(Spielplan!E15="",0,SUM(BJ15:BO15))</f>
        <v>0</v>
      </c>
      <c r="BQ15" s="60"/>
      <c r="BR15" s="87"/>
      <c r="BS15" s="60"/>
      <c r="BT15" s="60"/>
      <c r="BU15" s="60"/>
      <c r="BV15" s="60"/>
      <c r="BW15" s="60"/>
      <c r="BX15" s="60"/>
      <c r="BY15" s="60"/>
      <c r="BZ15" s="47">
        <v>50</v>
      </c>
      <c r="CA15" s="44" t="str">
        <f>IF(BX16="",IF(BV16&gt;BV17,BT16,BT17),IF(BX16&gt;BX17,BT16,BT17))</f>
        <v/>
      </c>
      <c r="CB15" s="46"/>
      <c r="CC15" s="104"/>
      <c r="CD15" s="60"/>
      <c r="CE15" s="104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</row>
    <row r="16" spans="1:101" ht="18.75" customHeight="1" thickBot="1" x14ac:dyDescent="0.3">
      <c r="A16" s="60"/>
      <c r="B16" s="60"/>
      <c r="C16" s="7" t="str">
        <f>C12</f>
        <v>Brasilien</v>
      </c>
      <c r="D16" s="38"/>
      <c r="E16" s="104"/>
      <c r="F16" s="93"/>
      <c r="G16" s="104"/>
      <c r="H16" s="7" t="str">
        <f>H13</f>
        <v>Kamerun</v>
      </c>
      <c r="I16" s="38"/>
      <c r="J16" s="60"/>
      <c r="K16" s="60" t="s">
        <v>62</v>
      </c>
      <c r="L16" s="60">
        <f t="shared" si="0"/>
        <v>0</v>
      </c>
      <c r="M16" s="60">
        <f>IF($E16="",0,IF($E16&gt;$G16,3,IF($E16=G16,1,0)))</f>
        <v>0</v>
      </c>
      <c r="N16" s="60"/>
      <c r="O16" s="60"/>
      <c r="P16" s="60">
        <f>IF($G16="",0,IF($E16&gt;$G16,0,IF($E16=$G16,1,3)))</f>
        <v>0</v>
      </c>
      <c r="Q16" s="60">
        <f>E16</f>
        <v>0</v>
      </c>
      <c r="R16" s="60"/>
      <c r="S16" s="60"/>
      <c r="T16" s="60">
        <f>G16</f>
        <v>0</v>
      </c>
      <c r="U16" s="60">
        <f>G16</f>
        <v>0</v>
      </c>
      <c r="V16" s="60"/>
      <c r="W16" s="60"/>
      <c r="X16" s="60">
        <f>E16</f>
        <v>0</v>
      </c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187">
        <f>SUM(AN12:AN15)</f>
        <v>30000</v>
      </c>
      <c r="AO16" s="187">
        <f>SUM(AO12:AO15)</f>
        <v>30000</v>
      </c>
      <c r="AP16" s="187">
        <f>SUM(AP12:AP15)</f>
        <v>30000</v>
      </c>
      <c r="AQ16" s="187">
        <f>SUM(AQ12:AQ15)</f>
        <v>30000</v>
      </c>
      <c r="AR16" s="187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85">
        <f>IF(E16&gt;G16,IF(Spielplan!E16&gt;Spielplan!G16,Punktemodus!$B$3,0),0)</f>
        <v>0</v>
      </c>
      <c r="BK16" s="85">
        <f>IF(E16=G16,IF(Spielplan!E16=Spielplan!G16,Punktemodus!$B$3,0),0)</f>
        <v>10</v>
      </c>
      <c r="BL16" s="85">
        <f>IF(E16&lt;G16,IF(Spielplan!E16&lt;Spielplan!G16,Punktemodus!$B$3,0),0)</f>
        <v>0</v>
      </c>
      <c r="BM16" s="85">
        <f>IF(E16=Spielplan!E16,IF(G16=Spielplan!G16,Punktemodus!$B$5,0),0)</f>
        <v>3</v>
      </c>
      <c r="BN16" s="85">
        <f>IF(E16=Spielplan!E16,Punktemodus!$B$7,0)</f>
        <v>1</v>
      </c>
      <c r="BO16" s="85">
        <f>IF(G16=Spielplan!G16,Punktemodus!$B$7,0)</f>
        <v>1</v>
      </c>
      <c r="BP16" s="137">
        <f>IF(Spielplan!E16="",0,SUM(BJ16:BO16))</f>
        <v>0</v>
      </c>
      <c r="BQ16" s="60"/>
      <c r="BR16" s="87"/>
      <c r="BS16" s="63" t="s">
        <v>22</v>
      </c>
      <c r="BT16" s="44" t="str">
        <f>IF(G39="","",BB34)</f>
        <v/>
      </c>
      <c r="BU16" s="46"/>
      <c r="BV16" s="104"/>
      <c r="BW16" s="60"/>
      <c r="BX16" s="104"/>
      <c r="BY16" s="60"/>
      <c r="BZ16" s="60"/>
      <c r="CA16" s="60"/>
      <c r="CB16" s="60"/>
      <c r="CC16" s="60"/>
      <c r="CD16" s="60"/>
      <c r="CE16" s="60"/>
      <c r="CF16" s="91"/>
      <c r="CG16" s="91" t="s">
        <v>28</v>
      </c>
      <c r="CH16" s="60"/>
      <c r="CI16" s="60"/>
      <c r="CJ16" s="61" t="s">
        <v>26</v>
      </c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</row>
    <row r="17" spans="1:101" ht="18.75" customHeight="1" thickBot="1" x14ac:dyDescent="0.3">
      <c r="A17" s="60"/>
      <c r="B17" s="60"/>
      <c r="C17" s="44" t="str">
        <f>H12</f>
        <v>Kroatien</v>
      </c>
      <c r="D17" s="45"/>
      <c r="E17" s="104"/>
      <c r="F17" s="93"/>
      <c r="G17" s="104"/>
      <c r="H17" s="44" t="str">
        <f>C13</f>
        <v>Mexiko</v>
      </c>
      <c r="I17" s="45"/>
      <c r="J17" s="60"/>
      <c r="K17" s="60" t="s">
        <v>62</v>
      </c>
      <c r="L17" s="60">
        <f t="shared" si="0"/>
        <v>0</v>
      </c>
      <c r="M17" s="60"/>
      <c r="N17" s="60">
        <f>IF($E17="",0,IF($E17&gt;$G17,3,IF($E17=$G17,1,0)))</f>
        <v>0</v>
      </c>
      <c r="O17" s="60">
        <f>IF($G17="",0,IF($E17&gt;$G17,0,IF($E17=$G17,1,3)))</f>
        <v>0</v>
      </c>
      <c r="P17" s="60"/>
      <c r="Q17" s="60"/>
      <c r="R17" s="60">
        <f>E17</f>
        <v>0</v>
      </c>
      <c r="S17" s="60">
        <f>G17</f>
        <v>0</v>
      </c>
      <c r="T17" s="60"/>
      <c r="U17" s="60"/>
      <c r="V17" s="60">
        <f>G17</f>
        <v>0</v>
      </c>
      <c r="W17" s="60">
        <f>E17</f>
        <v>0</v>
      </c>
      <c r="X17" s="60"/>
      <c r="Y17" s="60"/>
      <c r="Z17" s="60" t="s">
        <v>30</v>
      </c>
      <c r="AA17" s="60"/>
      <c r="AB17" s="60"/>
      <c r="AC17" s="60"/>
      <c r="AD17" s="60"/>
      <c r="AE17" s="60"/>
      <c r="AF17" s="60"/>
      <c r="AG17" s="60" t="b">
        <f>OR(AG12=AG13,AG12=AG14,AG12=AG15,AG13=AG14,AG13=AG15,AG14=AG15)</f>
        <v>1</v>
      </c>
      <c r="AH17" s="60"/>
      <c r="AI17" s="60"/>
      <c r="AJ17" s="60"/>
      <c r="AK17" s="60"/>
      <c r="AL17" s="60"/>
      <c r="AM17" s="60"/>
      <c r="AN17" s="60"/>
      <c r="AO17" s="60" t="s">
        <v>34</v>
      </c>
      <c r="AP17" s="60"/>
      <c r="AQ17" s="60"/>
      <c r="AR17" s="60" t="b">
        <f>OR(AR12=AR13,AR12=AR14,AR12=AR15,AR13=AR14,AR13=AR15,AR14=AR15)</f>
        <v>1</v>
      </c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85">
        <f>IF(E17&gt;G17,IF(Spielplan!E17&gt;Spielplan!G17,Punktemodus!$B$3,0),0)</f>
        <v>0</v>
      </c>
      <c r="BK17" s="85">
        <f>IF(E17=G17,IF(Spielplan!E17=Spielplan!G17,Punktemodus!$B$3,0),0)</f>
        <v>10</v>
      </c>
      <c r="BL17" s="85">
        <f>IF(E17&lt;G17,IF(Spielplan!E17&lt;Spielplan!G17,Punktemodus!$B$3,0),0)</f>
        <v>0</v>
      </c>
      <c r="BM17" s="85">
        <f>IF(E17=Spielplan!E17,IF(G17=Spielplan!G17,Punktemodus!$B$5,0),0)</f>
        <v>3</v>
      </c>
      <c r="BN17" s="85">
        <f>IF(E17=Spielplan!E17,Punktemodus!$B$7,0)</f>
        <v>1</v>
      </c>
      <c r="BO17" s="85">
        <f>IF(G17=Spielplan!G17,Punktemodus!$B$7,0)</f>
        <v>1</v>
      </c>
      <c r="BP17" s="137">
        <f>IF(Spielplan!E17="",0,SUM(BJ17:BO17))</f>
        <v>0</v>
      </c>
      <c r="BQ17" s="60"/>
      <c r="BR17" s="87"/>
      <c r="BS17" s="52" t="s">
        <v>25</v>
      </c>
      <c r="BT17" s="44" t="str">
        <f>IF(G50="","",BB46)</f>
        <v/>
      </c>
      <c r="BU17" s="46"/>
      <c r="BV17" s="104"/>
      <c r="BW17" s="60"/>
      <c r="BX17" s="104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</row>
    <row r="18" spans="1:101" ht="18.75" customHeight="1" thickBot="1" x14ac:dyDescent="0.25">
      <c r="A18" s="60"/>
      <c r="B18" s="60"/>
      <c r="C18" s="136" t="str">
        <f>IF(G17="","",IF(AR17=TRUE,"Achtung: Fehler in Tabelle!",""))</f>
        <v/>
      </c>
      <c r="D18" s="60"/>
      <c r="E18" s="85"/>
      <c r="F18" s="60"/>
      <c r="G18" s="85"/>
      <c r="H18" s="60"/>
      <c r="I18" s="60"/>
      <c r="J18" s="60"/>
      <c r="K18" s="60"/>
      <c r="L18" s="60"/>
      <c r="M18" s="60">
        <f t="shared" ref="M18:X18" si="3">SUM(M12:M17)</f>
        <v>0</v>
      </c>
      <c r="N18" s="60">
        <f t="shared" si="3"/>
        <v>0</v>
      </c>
      <c r="O18" s="60">
        <f t="shared" si="3"/>
        <v>0</v>
      </c>
      <c r="P18" s="60">
        <f t="shared" si="3"/>
        <v>0</v>
      </c>
      <c r="Q18" s="60">
        <f t="shared" si="3"/>
        <v>0</v>
      </c>
      <c r="R18" s="60">
        <f t="shared" si="3"/>
        <v>0</v>
      </c>
      <c r="S18" s="60">
        <f t="shared" si="3"/>
        <v>0</v>
      </c>
      <c r="T18" s="60">
        <f t="shared" si="3"/>
        <v>0</v>
      </c>
      <c r="U18" s="60">
        <f t="shared" si="3"/>
        <v>0</v>
      </c>
      <c r="V18" s="60">
        <f t="shared" si="3"/>
        <v>0</v>
      </c>
      <c r="W18" s="60">
        <f t="shared" si="3"/>
        <v>0</v>
      </c>
      <c r="X18" s="60">
        <f t="shared" si="3"/>
        <v>0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160">
        <f>SUM(BP12:BP17)</f>
        <v>0</v>
      </c>
      <c r="BQ18" s="60"/>
      <c r="BR18" s="8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47">
        <v>58</v>
      </c>
      <c r="CF18" s="44" t="str">
        <f>IF(CE14="",IF(CC14&gt;CC15,CA14,CA15),IF(CE14&gt;CE15,CA14,CA15))</f>
        <v/>
      </c>
      <c r="CG18" s="46"/>
      <c r="CH18" s="104"/>
      <c r="CI18" s="60"/>
      <c r="CJ18" s="104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</row>
    <row r="19" spans="1:101" ht="18.75" customHeight="1" thickBot="1" x14ac:dyDescent="0.25">
      <c r="A19" s="60"/>
      <c r="B19" s="60"/>
      <c r="C19" s="60"/>
      <c r="D19" s="60"/>
      <c r="E19" s="85"/>
      <c r="F19" s="60"/>
      <c r="G19" s="85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138"/>
      <c r="BQ19" s="60"/>
      <c r="BR19" s="8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47">
        <v>57</v>
      </c>
      <c r="CF19" s="44" t="str">
        <f>IF(CE22="",IF(CC22&gt;CC23,CA22,CA23),IF(CE22&gt;CE23,CA22,CA23))</f>
        <v/>
      </c>
      <c r="CG19" s="46"/>
      <c r="CH19" s="104"/>
      <c r="CI19" s="60"/>
      <c r="CJ19" s="104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</row>
    <row r="20" spans="1:101" ht="18.75" customHeight="1" thickBot="1" x14ac:dyDescent="0.25">
      <c r="A20" s="60"/>
      <c r="B20" s="60"/>
      <c r="C20" s="60"/>
      <c r="D20" s="60"/>
      <c r="E20" s="85"/>
      <c r="F20" s="60"/>
      <c r="G20" s="85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138"/>
      <c r="BQ20" s="60"/>
      <c r="BR20" s="87"/>
      <c r="BS20" s="54" t="s">
        <v>121</v>
      </c>
      <c r="BT20" s="44" t="str">
        <f>IF(G61="","",BB56)</f>
        <v/>
      </c>
      <c r="BU20" s="46"/>
      <c r="BV20" s="104"/>
      <c r="BW20" s="60"/>
      <c r="BX20" s="104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</row>
    <row r="21" spans="1:101" ht="18.75" customHeight="1" thickBot="1" x14ac:dyDescent="0.3">
      <c r="A21" s="60"/>
      <c r="B21" s="60"/>
      <c r="C21" s="88" t="s">
        <v>64</v>
      </c>
      <c r="D21" s="60"/>
      <c r="E21" s="85"/>
      <c r="F21" s="60"/>
      <c r="G21" s="85"/>
      <c r="H21" s="60"/>
      <c r="I21" s="60"/>
      <c r="J21" s="60"/>
      <c r="K21" s="60"/>
      <c r="L21" s="60"/>
      <c r="M21" s="60" t="s">
        <v>4</v>
      </c>
      <c r="N21" s="60"/>
      <c r="O21" s="60"/>
      <c r="P21" s="60"/>
      <c r="Q21" s="60" t="s">
        <v>6</v>
      </c>
      <c r="R21" s="60"/>
      <c r="S21" s="60"/>
      <c r="T21" s="60"/>
      <c r="U21" s="60" t="s">
        <v>7</v>
      </c>
      <c r="V21" s="60"/>
      <c r="W21" s="60"/>
      <c r="X21" s="60"/>
      <c r="Y21" s="60"/>
      <c r="Z21" s="60" t="s">
        <v>4</v>
      </c>
      <c r="AA21" s="60" t="s">
        <v>5</v>
      </c>
      <c r="AB21" s="60"/>
      <c r="AC21" s="60"/>
      <c r="AD21" s="60" t="s">
        <v>9</v>
      </c>
      <c r="AE21" s="60"/>
      <c r="AF21" s="60"/>
      <c r="AG21" s="60"/>
      <c r="AH21" s="60" t="s">
        <v>32</v>
      </c>
      <c r="AI21" s="60"/>
      <c r="AJ21" s="60"/>
      <c r="AK21" s="60"/>
      <c r="AL21" s="60"/>
      <c r="AM21" s="60"/>
      <c r="AN21" s="60" t="s">
        <v>35</v>
      </c>
      <c r="AO21" s="60"/>
      <c r="AP21" s="60"/>
      <c r="AQ21" s="60"/>
      <c r="AR21" s="60"/>
      <c r="AS21" s="60" t="s">
        <v>33</v>
      </c>
      <c r="AT21" s="60"/>
      <c r="AU21" s="60"/>
      <c r="AV21" s="60"/>
      <c r="AW21" s="60"/>
      <c r="AX21" s="60"/>
      <c r="AY21" s="60"/>
      <c r="AZ21" s="60"/>
      <c r="BA21" s="60"/>
      <c r="BB21" s="89" t="s">
        <v>10</v>
      </c>
      <c r="BC21" s="60"/>
      <c r="BD21" s="90" t="s">
        <v>4</v>
      </c>
      <c r="BE21" s="60"/>
      <c r="BF21" s="61" t="s">
        <v>5</v>
      </c>
      <c r="BG21" s="60"/>
      <c r="BH21" s="60"/>
      <c r="BI21" s="60"/>
      <c r="BJ21" s="60"/>
      <c r="BK21" s="60"/>
      <c r="BL21" s="60"/>
      <c r="BM21" s="60"/>
      <c r="BN21" s="60"/>
      <c r="BO21" s="60"/>
      <c r="BP21" s="138"/>
      <c r="BQ21" s="60"/>
      <c r="BR21" s="87"/>
      <c r="BS21" s="73" t="s">
        <v>122</v>
      </c>
      <c r="BT21" s="44" t="str">
        <f>IF(G72="","",BB68)</f>
        <v/>
      </c>
      <c r="BU21" s="46"/>
      <c r="BV21" s="104"/>
      <c r="BW21" s="60"/>
      <c r="BX21" s="104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91" t="s">
        <v>29</v>
      </c>
      <c r="CM21" s="60"/>
      <c r="CN21" s="60"/>
      <c r="CO21" s="61" t="s">
        <v>26</v>
      </c>
      <c r="CP21" s="60"/>
      <c r="CQ21" s="60"/>
      <c r="CR21" s="60"/>
      <c r="CS21" s="60"/>
      <c r="CT21" s="60"/>
      <c r="CU21" s="60"/>
      <c r="CV21" s="60"/>
      <c r="CW21" s="60"/>
    </row>
    <row r="22" spans="1:101" ht="18.75" customHeight="1" thickBot="1" x14ac:dyDescent="0.3">
      <c r="A22" s="60"/>
      <c r="B22" s="60"/>
      <c r="C22" s="60"/>
      <c r="D22" s="60"/>
      <c r="E22" s="85"/>
      <c r="F22" s="60"/>
      <c r="G22" s="85"/>
      <c r="H22" s="60"/>
      <c r="I22" s="60"/>
      <c r="J22" s="60"/>
      <c r="K22" s="60"/>
      <c r="L22" s="60"/>
      <c r="M22" s="60" t="s">
        <v>0</v>
      </c>
      <c r="N22" s="60" t="s">
        <v>1</v>
      </c>
      <c r="O22" s="60" t="s">
        <v>2</v>
      </c>
      <c r="P22" s="60" t="s">
        <v>3</v>
      </c>
      <c r="Q22" s="60" t="s">
        <v>0</v>
      </c>
      <c r="R22" s="60" t="s">
        <v>1</v>
      </c>
      <c r="S22" s="60" t="s">
        <v>2</v>
      </c>
      <c r="T22" s="60" t="s">
        <v>3</v>
      </c>
      <c r="U22" s="60" t="s">
        <v>0</v>
      </c>
      <c r="V22" s="60" t="s">
        <v>1</v>
      </c>
      <c r="W22" s="60" t="s">
        <v>2</v>
      </c>
      <c r="X22" s="60" t="s">
        <v>3</v>
      </c>
      <c r="Y22" s="60"/>
      <c r="Z22" s="60" t="s">
        <v>8</v>
      </c>
      <c r="AA22" s="60"/>
      <c r="AB22" s="60"/>
      <c r="AC22" s="60"/>
      <c r="AD22" s="60"/>
      <c r="AE22" s="60"/>
      <c r="AF22" s="60"/>
      <c r="AG22" s="60"/>
      <c r="AH22" s="60" t="s">
        <v>31</v>
      </c>
      <c r="AI22" s="60"/>
      <c r="AJ22" s="60"/>
      <c r="AK22" s="60"/>
      <c r="AL22" s="60"/>
      <c r="AM22" s="60"/>
      <c r="AN22" s="60" t="str">
        <f>AI23</f>
        <v>Spanien</v>
      </c>
      <c r="AO22" s="60" t="str">
        <f>AI24</f>
        <v>Niederlande</v>
      </c>
      <c r="AP22" s="60" t="str">
        <f>AI25</f>
        <v>Chile</v>
      </c>
      <c r="AQ22" s="60" t="str">
        <f>AI26</f>
        <v>Australien</v>
      </c>
      <c r="AR22" s="60"/>
      <c r="AS22" s="60" t="s">
        <v>31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138"/>
      <c r="BQ22" s="60"/>
      <c r="BR22" s="87"/>
      <c r="BS22" s="60"/>
      <c r="BT22" s="60"/>
      <c r="BU22" s="60"/>
      <c r="BV22" s="60"/>
      <c r="BW22" s="60"/>
      <c r="BX22" s="60"/>
      <c r="BY22" s="60"/>
      <c r="BZ22" s="47">
        <v>53</v>
      </c>
      <c r="CA22" s="44" t="str">
        <f>IF(BX20="",IF(BV20&gt;BV21,BT20,BT21),IF(BX20&gt;BX21,BT20,BT21))</f>
        <v/>
      </c>
      <c r="CB22" s="46"/>
      <c r="CC22" s="104"/>
      <c r="CD22" s="60"/>
      <c r="CE22" s="104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88" t="s">
        <v>130</v>
      </c>
      <c r="CS22" s="60"/>
      <c r="CT22" s="60"/>
      <c r="CU22" s="60"/>
      <c r="CV22" s="60"/>
      <c r="CW22" s="60"/>
    </row>
    <row r="23" spans="1:101" ht="18.75" customHeight="1" thickBot="1" x14ac:dyDescent="0.3">
      <c r="A23" s="60"/>
      <c r="B23" s="60"/>
      <c r="C23" s="65" t="str">
        <f>Spielplan!$C$23</f>
        <v>Spanien</v>
      </c>
      <c r="D23" s="66"/>
      <c r="E23" s="104"/>
      <c r="F23" s="93"/>
      <c r="G23" s="104"/>
      <c r="H23" s="65" t="str">
        <f>Spielplan!$H$23</f>
        <v>Niederlande</v>
      </c>
      <c r="I23" s="66"/>
      <c r="J23" s="60"/>
      <c r="K23" s="60" t="s">
        <v>68</v>
      </c>
      <c r="L23" s="60">
        <f t="shared" ref="L23:L28" si="4">IF(E23-G23&gt;0,1,IF(G23=E23,0,-1))</f>
        <v>0</v>
      </c>
      <c r="M23" s="60">
        <f>IF($E23="",0,IF($E23&gt;$G23,3,IF($E23=G23,1,0)))</f>
        <v>0</v>
      </c>
      <c r="N23" s="60">
        <f>IF($G23="",0,IF($E23&gt;$G23,0,IF($E23=G23,1,3)))</f>
        <v>0</v>
      </c>
      <c r="O23" s="60"/>
      <c r="P23" s="60"/>
      <c r="Q23" s="60">
        <f>E23</f>
        <v>0</v>
      </c>
      <c r="R23" s="60">
        <f>G23</f>
        <v>0</v>
      </c>
      <c r="S23" s="60"/>
      <c r="T23" s="60"/>
      <c r="U23" s="60">
        <f>G23</f>
        <v>0</v>
      </c>
      <c r="V23" s="60">
        <f>E23</f>
        <v>0</v>
      </c>
      <c r="W23" s="60"/>
      <c r="X23" s="60"/>
      <c r="Y23" s="60"/>
      <c r="Z23" s="60">
        <f>M29</f>
        <v>0</v>
      </c>
      <c r="AA23" s="60">
        <f>Q29</f>
        <v>0</v>
      </c>
      <c r="AB23" s="60">
        <f>U29</f>
        <v>0</v>
      </c>
      <c r="AC23" s="60">
        <f>AA23-AB23</f>
        <v>0</v>
      </c>
      <c r="AD23" s="60">
        <f>IF(Z23&gt;Z24,-1,0)</f>
        <v>0</v>
      </c>
      <c r="AE23" s="60">
        <f>IF(Z23&gt;Z25,-1,0)</f>
        <v>0</v>
      </c>
      <c r="AF23" s="60">
        <f>IF(Z23&gt;Z26,-1,0)</f>
        <v>0</v>
      </c>
      <c r="AG23" s="60">
        <f>10000-(AJ23*1000+AM23*100+AK23*10)</f>
        <v>10000</v>
      </c>
      <c r="AH23" s="90">
        <f>RANK(AG23,AG23:AG26,1)</f>
        <v>1</v>
      </c>
      <c r="AI23" s="60" t="str">
        <f>C23</f>
        <v>Spanien</v>
      </c>
      <c r="AJ23" s="60">
        <f t="shared" ref="AJ23:AL26" si="5">Z23</f>
        <v>0</v>
      </c>
      <c r="AK23" s="60">
        <f t="shared" si="5"/>
        <v>0</v>
      </c>
      <c r="AL23" s="60">
        <f t="shared" si="5"/>
        <v>0</v>
      </c>
      <c r="AM23" s="60">
        <f>AK23-AL23</f>
        <v>0</v>
      </c>
      <c r="AN23" s="187"/>
      <c r="AO23" s="187">
        <f>IF(AG24=AG23,IF(G23&gt;E23,AG24-0.1,AG24),AG24)</f>
        <v>10000</v>
      </c>
      <c r="AP23" s="187">
        <f>IF(AG25=AG23,IF(G25&gt;E25,AG25-0.1,AG25),AG25)</f>
        <v>10000</v>
      </c>
      <c r="AQ23" s="187">
        <f>IF(AG26=AG23,IF(G27&gt;E27,AG26-0.1,AG26),AG26)</f>
        <v>10000</v>
      </c>
      <c r="AR23" s="187">
        <f>AN27</f>
        <v>30000</v>
      </c>
      <c r="AS23" s="90">
        <f>RANK(AR23,AR23:AR26,1)</f>
        <v>1</v>
      </c>
      <c r="AT23" s="60" t="str">
        <f t="shared" ref="AT23:AW26" si="6">AI23</f>
        <v>Spanien</v>
      </c>
      <c r="AU23" s="60">
        <f t="shared" si="6"/>
        <v>0</v>
      </c>
      <c r="AV23" s="60">
        <f t="shared" si="6"/>
        <v>0</v>
      </c>
      <c r="AW23" s="60">
        <f t="shared" si="6"/>
        <v>0</v>
      </c>
      <c r="AX23" s="60"/>
      <c r="AY23" s="60"/>
      <c r="AZ23" s="60"/>
      <c r="BA23" s="67">
        <v>1</v>
      </c>
      <c r="BB23" s="65" t="str">
        <f>VLOOKUP(1,AS23:AT26,2,FALSE)</f>
        <v>Spanien</v>
      </c>
      <c r="BC23" s="66"/>
      <c r="BD23" s="68">
        <f>VLOOKUP(1,AS23:AW26,3,FALSE)</f>
        <v>0</v>
      </c>
      <c r="BE23" s="69">
        <f>VLOOKUP(1,AS23:AW26,4,FALSE)</f>
        <v>0</v>
      </c>
      <c r="BF23" s="93" t="s">
        <v>12</v>
      </c>
      <c r="BG23" s="69">
        <f>VLOOKUP(1,AS23:AW26,5,FALSE)</f>
        <v>0</v>
      </c>
      <c r="BH23" s="70" t="s">
        <v>20</v>
      </c>
      <c r="BI23" s="60"/>
      <c r="BJ23" s="85">
        <f>IF(E23&gt;G23,IF(Spielplan!E23&gt;Spielplan!G23,Punktemodus!$B$3,0),0)</f>
        <v>0</v>
      </c>
      <c r="BK23" s="85">
        <f>IF(E23=G23,IF(Spielplan!E23=Spielplan!G23,Punktemodus!$B$3,0),0)</f>
        <v>10</v>
      </c>
      <c r="BL23" s="85">
        <f>IF(E23&lt;G23,IF(Spielplan!E23&lt;Spielplan!G23,Punktemodus!$B$3,0),0)</f>
        <v>0</v>
      </c>
      <c r="BM23" s="85">
        <f>IF(E23=Spielplan!E23,IF(G23=Spielplan!G23,Punktemodus!$B$5,0),0)</f>
        <v>3</v>
      </c>
      <c r="BN23" s="85">
        <f>IF(E23=Spielplan!E23,Punktemodus!$B$7,0)</f>
        <v>1</v>
      </c>
      <c r="BO23" s="85">
        <f>IF(G23=Spielplan!G23,Punktemodus!$B$7,0)</f>
        <v>1</v>
      </c>
      <c r="BP23" s="137">
        <f>IF(Spielplan!E23="",0,SUM(BJ23:BO23))</f>
        <v>0</v>
      </c>
      <c r="BQ23" s="60"/>
      <c r="BR23" s="87"/>
      <c r="BS23" s="60"/>
      <c r="BT23" s="60"/>
      <c r="BU23" s="60"/>
      <c r="BV23" s="60"/>
      <c r="BW23" s="60"/>
      <c r="BX23" s="60"/>
      <c r="BY23" s="60"/>
      <c r="BZ23" s="47">
        <v>54</v>
      </c>
      <c r="CA23" s="44" t="str">
        <f>IF(BX24="",IF(BV24&gt;BV25,BT24,BT25),IF(BX24&gt;BX25,BT24,BT25))</f>
        <v/>
      </c>
      <c r="CB23" s="46"/>
      <c r="CC23" s="104"/>
      <c r="CD23" s="60"/>
      <c r="CE23" s="104"/>
      <c r="CF23" s="60"/>
      <c r="CG23" s="60"/>
      <c r="CH23" s="60"/>
      <c r="CI23" s="60"/>
      <c r="CJ23" s="47" t="s">
        <v>132</v>
      </c>
      <c r="CK23" s="44" t="str">
        <f>IF(CJ18="",IF(CH18&gt;CH19,CF18,CF19),IF(CJ18&gt;CJ19,CF18,CF19))</f>
        <v/>
      </c>
      <c r="CL23" s="46"/>
      <c r="CM23" s="104"/>
      <c r="CN23" s="60"/>
      <c r="CO23" s="104"/>
      <c r="CP23" s="60"/>
      <c r="CQ23" s="376" t="str">
        <f>IF(CO23="",IF(CM23&gt;CM24,CK23,CK24),IF(CO23&gt;CO24,CK23,CK24))</f>
        <v/>
      </c>
      <c r="CR23" s="377"/>
      <c r="CS23" s="377"/>
      <c r="CT23" s="377"/>
      <c r="CU23" s="377"/>
      <c r="CV23" s="378"/>
      <c r="CW23" s="60"/>
    </row>
    <row r="24" spans="1:101" ht="18.75" customHeight="1" thickBot="1" x14ac:dyDescent="0.3">
      <c r="A24" s="60"/>
      <c r="B24" s="60"/>
      <c r="C24" s="53" t="str">
        <f>Spielplan!$C$24</f>
        <v>Chile</v>
      </c>
      <c r="D24" s="64"/>
      <c r="E24" s="104"/>
      <c r="F24" s="93"/>
      <c r="G24" s="104"/>
      <c r="H24" s="53" t="str">
        <f>Spielplan!$H$24</f>
        <v>Australien</v>
      </c>
      <c r="I24" s="64"/>
      <c r="J24" s="60"/>
      <c r="K24" s="60" t="s">
        <v>69</v>
      </c>
      <c r="L24" s="60">
        <f t="shared" si="4"/>
        <v>0</v>
      </c>
      <c r="M24" s="60"/>
      <c r="N24" s="60"/>
      <c r="O24" s="60">
        <f>IF($E24="",0,IF($E24&gt;$G24,3,IF($E24=$G24,1,0)))</f>
        <v>0</v>
      </c>
      <c r="P24" s="60">
        <f>IF($G24="",0,IF($E24&gt;$G24,0,IF($E24=$G24,1,3)))</f>
        <v>0</v>
      </c>
      <c r="Q24" s="60"/>
      <c r="R24" s="60"/>
      <c r="S24" s="60">
        <f>E24</f>
        <v>0</v>
      </c>
      <c r="T24" s="60">
        <f>G24</f>
        <v>0</v>
      </c>
      <c r="U24" s="60"/>
      <c r="V24" s="60"/>
      <c r="W24" s="60">
        <f>G24</f>
        <v>0</v>
      </c>
      <c r="X24" s="60">
        <f>E24</f>
        <v>0</v>
      </c>
      <c r="Y24" s="60"/>
      <c r="Z24" s="60">
        <f>N29</f>
        <v>0</v>
      </c>
      <c r="AA24" s="60">
        <f>R29</f>
        <v>0</v>
      </c>
      <c r="AB24" s="60">
        <f>V29</f>
        <v>0</v>
      </c>
      <c r="AC24" s="60">
        <f>AA24-AB24</f>
        <v>0</v>
      </c>
      <c r="AD24" s="60">
        <f>IF(Z24&gt;Z23,-1,0)</f>
        <v>0</v>
      </c>
      <c r="AE24" s="60">
        <f>IF(Z24&gt;Z25,-1,0)</f>
        <v>0</v>
      </c>
      <c r="AF24" s="60">
        <f>IF(Z24&gt;Z26,-1,0)</f>
        <v>0</v>
      </c>
      <c r="AG24" s="60">
        <f>10000-(AJ24*1000+AM24*100+AK24*10)</f>
        <v>10000</v>
      </c>
      <c r="AH24" s="90">
        <f>RANK(AG24,AG23:AG26,1)</f>
        <v>1</v>
      </c>
      <c r="AI24" s="60" t="str">
        <f>H23</f>
        <v>Niederlande</v>
      </c>
      <c r="AJ24" s="60">
        <f t="shared" si="5"/>
        <v>0</v>
      </c>
      <c r="AK24" s="60">
        <f t="shared" si="5"/>
        <v>0</v>
      </c>
      <c r="AL24" s="60">
        <f t="shared" si="5"/>
        <v>0</v>
      </c>
      <c r="AM24" s="60">
        <f>AK24-AL24</f>
        <v>0</v>
      </c>
      <c r="AN24" s="187">
        <f>IF(AG23=AG24,IF(E23&gt;G23,AG23-0.1,AG23),AG23)</f>
        <v>10000</v>
      </c>
      <c r="AO24" s="187"/>
      <c r="AP24" s="187">
        <f>IF(AG25=AG24,IF(G28&gt;E28,AG25-0.1,AG25),AG25)</f>
        <v>10000</v>
      </c>
      <c r="AQ24" s="187">
        <f>IF(AG26=AG24,IF(G26&gt;E26,AG26-0.1,AG26),AG26)</f>
        <v>10000</v>
      </c>
      <c r="AR24" s="187">
        <f>AO27</f>
        <v>30000</v>
      </c>
      <c r="AS24" s="90">
        <f>RANK(AR24,AR23:AR26,1)</f>
        <v>1</v>
      </c>
      <c r="AT24" s="60" t="str">
        <f t="shared" si="6"/>
        <v>Niederlande</v>
      </c>
      <c r="AU24" s="60">
        <f t="shared" si="6"/>
        <v>0</v>
      </c>
      <c r="AV24" s="60">
        <f t="shared" si="6"/>
        <v>0</v>
      </c>
      <c r="AW24" s="60">
        <f t="shared" si="6"/>
        <v>0</v>
      </c>
      <c r="AX24" s="60"/>
      <c r="AY24" s="60"/>
      <c r="AZ24" s="60"/>
      <c r="BA24" s="71">
        <v>2</v>
      </c>
      <c r="BB24" s="53" t="e">
        <f>VLOOKUP(2,AS23:AT26,2,FALSE)</f>
        <v>#N/A</v>
      </c>
      <c r="BC24" s="64"/>
      <c r="BD24" s="72" t="e">
        <f>VLOOKUP(2,AS23:AW26,3,FALSE)</f>
        <v>#N/A</v>
      </c>
      <c r="BE24" s="73" t="e">
        <f>VLOOKUP(2,AS23:AW26,4,FALSE)</f>
        <v>#N/A</v>
      </c>
      <c r="BF24" s="93" t="s">
        <v>12</v>
      </c>
      <c r="BG24" s="73" t="e">
        <f>VLOOKUP(2,AS23:AW26,5,FALSE)</f>
        <v>#N/A</v>
      </c>
      <c r="BH24" s="74" t="s">
        <v>21</v>
      </c>
      <c r="BI24" s="60"/>
      <c r="BJ24" s="85">
        <f>IF(E24&gt;G24,IF(Spielplan!E24&gt;Spielplan!G24,Punktemodus!$B$3,0),0)</f>
        <v>0</v>
      </c>
      <c r="BK24" s="85">
        <f>IF(E24=G24,IF(Spielplan!E24=Spielplan!G24,Punktemodus!$B$3,0),0)</f>
        <v>10</v>
      </c>
      <c r="BL24" s="85">
        <f>IF(E24&lt;G24,IF(Spielplan!E24&lt;Spielplan!G24,Punktemodus!$B$3,0),0)</f>
        <v>0</v>
      </c>
      <c r="BM24" s="85">
        <f>IF(E24=Spielplan!E24,IF(G24=Spielplan!G24,Punktemodus!$B$5,0),0)</f>
        <v>3</v>
      </c>
      <c r="BN24" s="85">
        <f>IF(E24=Spielplan!E24,Punktemodus!$B$7,0)</f>
        <v>1</v>
      </c>
      <c r="BO24" s="85">
        <f>IF(G24=Spielplan!G24,Punktemodus!$B$7,0)</f>
        <v>1</v>
      </c>
      <c r="BP24" s="137">
        <f>IF(Spielplan!E24="",0,SUM(BJ24:BO24))</f>
        <v>0</v>
      </c>
      <c r="BQ24" s="60"/>
      <c r="BR24" s="87"/>
      <c r="BS24" s="63" t="s">
        <v>123</v>
      </c>
      <c r="BT24" s="44" t="str">
        <f>IF(G83="","",BB78)</f>
        <v/>
      </c>
      <c r="BU24" s="46"/>
      <c r="BV24" s="104"/>
      <c r="BW24" s="60"/>
      <c r="BX24" s="104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47" t="s">
        <v>133</v>
      </c>
      <c r="CK24" s="44" t="str">
        <f>IF(CJ34="",IF(CH34&gt;CH35,CF34,CF35),IF(CJ34&gt;CJ35,CF34,CF35))</f>
        <v/>
      </c>
      <c r="CL24" s="46"/>
      <c r="CM24" s="104"/>
      <c r="CN24" s="60"/>
      <c r="CO24" s="104"/>
      <c r="CP24" s="60"/>
      <c r="CQ24" s="379"/>
      <c r="CR24" s="380"/>
      <c r="CS24" s="380"/>
      <c r="CT24" s="380"/>
      <c r="CU24" s="380"/>
      <c r="CV24" s="381"/>
      <c r="CW24" s="60"/>
    </row>
    <row r="25" spans="1:101" ht="18.75" customHeight="1" thickBot="1" x14ac:dyDescent="0.3">
      <c r="A25" s="60"/>
      <c r="B25" s="60"/>
      <c r="C25" s="65" t="str">
        <f>C23</f>
        <v>Spanien</v>
      </c>
      <c r="D25" s="66"/>
      <c r="E25" s="104"/>
      <c r="F25" s="93"/>
      <c r="G25" s="104"/>
      <c r="H25" s="65" t="str">
        <f>C24</f>
        <v>Chile</v>
      </c>
      <c r="I25" s="66"/>
      <c r="J25" s="60"/>
      <c r="K25" s="60" t="s">
        <v>70</v>
      </c>
      <c r="L25" s="60">
        <f t="shared" si="4"/>
        <v>0</v>
      </c>
      <c r="M25" s="60">
        <f>IF($E25="",0,IF($E25&gt;$G25,3,IF($E25=G25,1,0)))</f>
        <v>0</v>
      </c>
      <c r="N25" s="60"/>
      <c r="O25" s="60">
        <f>IF($G25="",0,IF($E25&gt;$G25,0,IF($E25=$G25,1,3)))</f>
        <v>0</v>
      </c>
      <c r="P25" s="60"/>
      <c r="Q25" s="60">
        <f>E25</f>
        <v>0</v>
      </c>
      <c r="R25" s="60"/>
      <c r="S25" s="60">
        <f>G25</f>
        <v>0</v>
      </c>
      <c r="T25" s="60"/>
      <c r="U25" s="60">
        <f>G25</f>
        <v>0</v>
      </c>
      <c r="V25" s="60"/>
      <c r="W25" s="60">
        <f>E25</f>
        <v>0</v>
      </c>
      <c r="X25" s="60"/>
      <c r="Y25" s="60"/>
      <c r="Z25" s="60">
        <f>O29</f>
        <v>0</v>
      </c>
      <c r="AA25" s="60">
        <f>S29</f>
        <v>0</v>
      </c>
      <c r="AB25" s="60">
        <f>W29</f>
        <v>0</v>
      </c>
      <c r="AC25" s="60">
        <f>AA25-AB25</f>
        <v>0</v>
      </c>
      <c r="AD25" s="60">
        <f>IF(Z25&gt;Z23,-1,0)</f>
        <v>0</v>
      </c>
      <c r="AE25" s="60">
        <f>IF(Z25&gt;Z24,-1,0)</f>
        <v>0</v>
      </c>
      <c r="AF25" s="60">
        <f>IF(Z25&gt;Z26,-1,0)</f>
        <v>0</v>
      </c>
      <c r="AG25" s="60">
        <f>10000-(AJ25*1000+AM25*100+AK25*10)</f>
        <v>10000</v>
      </c>
      <c r="AH25" s="90">
        <f>RANK(AG25,AG23:AG26,1)</f>
        <v>1</v>
      </c>
      <c r="AI25" s="60" t="str">
        <f>C24</f>
        <v>Chile</v>
      </c>
      <c r="AJ25" s="60">
        <f t="shared" si="5"/>
        <v>0</v>
      </c>
      <c r="AK25" s="60">
        <f t="shared" si="5"/>
        <v>0</v>
      </c>
      <c r="AL25" s="60">
        <f t="shared" si="5"/>
        <v>0</v>
      </c>
      <c r="AM25" s="60">
        <f>AK25-AL25</f>
        <v>0</v>
      </c>
      <c r="AN25" s="187">
        <f>IF(AG23=AG25,IF(E25&gt;G25,AG23-0.1,AG23),AG23)</f>
        <v>10000</v>
      </c>
      <c r="AO25" s="187">
        <f>IF(AG24=AG25,IF(E28&gt;G28,AG24-0.1,AG24),AG24)</f>
        <v>10000</v>
      </c>
      <c r="AP25" s="187"/>
      <c r="AQ25" s="187">
        <f>IF(AG26=AG25,IF(G24&gt;E24,AG26-0.1,AG26),AG26)</f>
        <v>10000</v>
      </c>
      <c r="AR25" s="187">
        <f>AP27</f>
        <v>30000</v>
      </c>
      <c r="AS25" s="90">
        <f>RANK(AR25,AR23:AR26,1)</f>
        <v>1</v>
      </c>
      <c r="AT25" s="60" t="str">
        <f t="shared" si="6"/>
        <v>Chile</v>
      </c>
      <c r="AU25" s="60">
        <f t="shared" si="6"/>
        <v>0</v>
      </c>
      <c r="AV25" s="60">
        <f t="shared" si="6"/>
        <v>0</v>
      </c>
      <c r="AW25" s="60">
        <f t="shared" si="6"/>
        <v>0</v>
      </c>
      <c r="AX25" s="60"/>
      <c r="AY25" s="60"/>
      <c r="AZ25" s="60"/>
      <c r="BA25" s="113">
        <v>3</v>
      </c>
      <c r="BB25" s="114" t="e">
        <f>VLOOKUP(3,AS23:AT26,2,FALSE)</f>
        <v>#N/A</v>
      </c>
      <c r="BC25" s="115"/>
      <c r="BD25" s="116" t="e">
        <f>VLOOKUP(3,AS23:AW26,3,FALSE)</f>
        <v>#N/A</v>
      </c>
      <c r="BE25" s="116" t="e">
        <f>VLOOKUP(3,AS23:AW26,4,FALSE)</f>
        <v>#N/A</v>
      </c>
      <c r="BF25" s="93" t="s">
        <v>12</v>
      </c>
      <c r="BG25" s="116" t="e">
        <f>VLOOKUP(3,AS23:AW26,5,FALSE)</f>
        <v>#N/A</v>
      </c>
      <c r="BH25" s="60"/>
      <c r="BI25" s="60"/>
      <c r="BJ25" s="85">
        <f>IF(E25&gt;G25,IF(Spielplan!E25&gt;Spielplan!G25,Punktemodus!$B$3,0),0)</f>
        <v>0</v>
      </c>
      <c r="BK25" s="85">
        <f>IF(E25=G25,IF(Spielplan!E25=Spielplan!G25,Punktemodus!$B$3,0),0)</f>
        <v>10</v>
      </c>
      <c r="BL25" s="85">
        <f>IF(E25&lt;G25,IF(Spielplan!E25&lt;Spielplan!G25,Punktemodus!$B$3,0),0)</f>
        <v>0</v>
      </c>
      <c r="BM25" s="85">
        <f>IF(E25=Spielplan!E25,IF(G25=Spielplan!G25,Punktemodus!$B$5,0),0)</f>
        <v>3</v>
      </c>
      <c r="BN25" s="85">
        <f>IF(E25=Spielplan!E25,Punktemodus!$B$7,0)</f>
        <v>1</v>
      </c>
      <c r="BO25" s="85">
        <f>IF(G25=Spielplan!G25,Punktemodus!$B$7,0)</f>
        <v>1</v>
      </c>
      <c r="BP25" s="137">
        <f>IF(Spielplan!E25="",0,SUM(BJ25:BO25))</f>
        <v>0</v>
      </c>
      <c r="BQ25" s="60"/>
      <c r="BR25" s="87"/>
      <c r="BS25" s="52" t="s">
        <v>124</v>
      </c>
      <c r="BT25" s="44" t="str">
        <f>IF(G94="","",BB90)</f>
        <v/>
      </c>
      <c r="BU25" s="46"/>
      <c r="BV25" s="104"/>
      <c r="BW25" s="60"/>
      <c r="BX25" s="104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88" t="s">
        <v>136</v>
      </c>
      <c r="CS25" s="60"/>
      <c r="CT25" s="60"/>
      <c r="CU25" s="60"/>
      <c r="CV25" s="60"/>
      <c r="CW25" s="60"/>
    </row>
    <row r="26" spans="1:101" ht="18.75" customHeight="1" thickBot="1" x14ac:dyDescent="0.3">
      <c r="A26" s="60"/>
      <c r="B26" s="60"/>
      <c r="C26" s="53" t="str">
        <f>H23</f>
        <v>Niederlande</v>
      </c>
      <c r="D26" s="64"/>
      <c r="E26" s="104"/>
      <c r="F26" s="93"/>
      <c r="G26" s="104"/>
      <c r="H26" s="53" t="str">
        <f>H24</f>
        <v>Australien</v>
      </c>
      <c r="I26" s="64"/>
      <c r="J26" s="60"/>
      <c r="K26" s="60" t="s">
        <v>71</v>
      </c>
      <c r="L26" s="60">
        <f t="shared" si="4"/>
        <v>0</v>
      </c>
      <c r="M26" s="60"/>
      <c r="N26" s="60">
        <f>IF($E26="",0,IF($E26&gt;$G26,3,IF($E26=$G26,1,0)))</f>
        <v>0</v>
      </c>
      <c r="O26" s="60"/>
      <c r="P26" s="60">
        <f>IF($G26="",0,IF($E26&gt;$G26,0,IF($E26=$G26,1,3)))</f>
        <v>0</v>
      </c>
      <c r="Q26" s="60"/>
      <c r="R26" s="60">
        <f>E26</f>
        <v>0</v>
      </c>
      <c r="S26" s="60"/>
      <c r="T26" s="60">
        <f>G26</f>
        <v>0</v>
      </c>
      <c r="U26" s="60"/>
      <c r="V26" s="60">
        <f>G26</f>
        <v>0</v>
      </c>
      <c r="W26" s="60"/>
      <c r="X26" s="60">
        <f>E26</f>
        <v>0</v>
      </c>
      <c r="Y26" s="60"/>
      <c r="Z26" s="60">
        <f>P29</f>
        <v>0</v>
      </c>
      <c r="AA26" s="60">
        <f>T29</f>
        <v>0</v>
      </c>
      <c r="AB26" s="60">
        <f>X29</f>
        <v>0</v>
      </c>
      <c r="AC26" s="60">
        <f>AA26-AB26</f>
        <v>0</v>
      </c>
      <c r="AD26" s="60">
        <f>IF(Z26&gt;Z23,-1,0)</f>
        <v>0</v>
      </c>
      <c r="AE26" s="60">
        <f>IF(Z26&gt;Z24,-1,0)</f>
        <v>0</v>
      </c>
      <c r="AF26" s="60">
        <f>IF(Z26&gt;Z25,-1,0)</f>
        <v>0</v>
      </c>
      <c r="AG26" s="60">
        <f>10000-(AJ26*1000+AM26*100+AK26*10)</f>
        <v>10000</v>
      </c>
      <c r="AH26" s="90">
        <f>RANK(AG26,AG23:AG26,1)</f>
        <v>1</v>
      </c>
      <c r="AI26" s="60" t="str">
        <f>H24</f>
        <v>Australien</v>
      </c>
      <c r="AJ26" s="60">
        <f t="shared" si="5"/>
        <v>0</v>
      </c>
      <c r="AK26" s="60">
        <f t="shared" si="5"/>
        <v>0</v>
      </c>
      <c r="AL26" s="60">
        <f t="shared" si="5"/>
        <v>0</v>
      </c>
      <c r="AM26" s="60">
        <f>AK26-AL26</f>
        <v>0</v>
      </c>
      <c r="AN26" s="187">
        <f>IF(AG23=AG26,IF(E27&gt;G27,AG23-0.1,AG23),AG23)</f>
        <v>10000</v>
      </c>
      <c r="AO26" s="187">
        <f>IF(AG24=AG26,IF(E26&gt;G26,AG24-0.1,AG24),AG24)</f>
        <v>10000</v>
      </c>
      <c r="AP26" s="187">
        <f>IF(AG25=AG26,IF(E24&gt;G24,AG25-0.1,AG25),AG25)</f>
        <v>10000</v>
      </c>
      <c r="AQ26" s="187"/>
      <c r="AR26" s="187">
        <f>AQ27</f>
        <v>30000</v>
      </c>
      <c r="AS26" s="90">
        <f>RANK(AR26,AR23:AR26,1)</f>
        <v>1</v>
      </c>
      <c r="AT26" s="60" t="str">
        <f t="shared" si="6"/>
        <v>Australien</v>
      </c>
      <c r="AU26" s="60">
        <f t="shared" si="6"/>
        <v>0</v>
      </c>
      <c r="AV26" s="60">
        <f t="shared" si="6"/>
        <v>0</v>
      </c>
      <c r="AW26" s="60">
        <f t="shared" si="6"/>
        <v>0</v>
      </c>
      <c r="AX26" s="60"/>
      <c r="AY26" s="60"/>
      <c r="AZ26" s="60"/>
      <c r="BA26" s="113">
        <v>4</v>
      </c>
      <c r="BB26" s="114" t="e">
        <f>VLOOKUP(4,AS23:AT26,2,FALSE)</f>
        <v>#N/A</v>
      </c>
      <c r="BC26" s="115"/>
      <c r="BD26" s="116" t="e">
        <f>VLOOKUP(4,AS23:AW26,3,FALSE)</f>
        <v>#N/A</v>
      </c>
      <c r="BE26" s="116" t="e">
        <f>VLOOKUP(4,AS23:AW26,4,FALSE)</f>
        <v>#N/A</v>
      </c>
      <c r="BF26" s="93" t="s">
        <v>12</v>
      </c>
      <c r="BG26" s="116" t="e">
        <f>VLOOKUP(4,AS23:AW26,5,FALSE)</f>
        <v>#N/A</v>
      </c>
      <c r="BH26" s="60"/>
      <c r="BI26" s="60"/>
      <c r="BJ26" s="85">
        <f>IF(E26&gt;G26,IF(Spielplan!E26&gt;Spielplan!G26,Punktemodus!$B$3,0),0)</f>
        <v>0</v>
      </c>
      <c r="BK26" s="85">
        <f>IF(E26=G26,IF(Spielplan!E26=Spielplan!G26,Punktemodus!$B$3,0),0)</f>
        <v>10</v>
      </c>
      <c r="BL26" s="85">
        <f>IF(E26&lt;G26,IF(Spielplan!E26&lt;Spielplan!G26,Punktemodus!$B$3,0),0)</f>
        <v>0</v>
      </c>
      <c r="BM26" s="85">
        <f>IF(E26=Spielplan!E26,IF(G26=Spielplan!G26,Punktemodus!$B$5,0),0)</f>
        <v>3</v>
      </c>
      <c r="BN26" s="85">
        <f>IF(E26=Spielplan!E26,Punktemodus!$B$7,0)</f>
        <v>1</v>
      </c>
      <c r="BO26" s="85">
        <f>IF(G26=Spielplan!G26,Punktemodus!$B$7,0)</f>
        <v>1</v>
      </c>
      <c r="BP26" s="137">
        <f>IF(Spielplan!E26="",0,SUM(BJ26:BO26))</f>
        <v>0</v>
      </c>
      <c r="BQ26" s="60"/>
      <c r="BR26" s="8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382" t="str">
        <f>IF(CQ23=CK23,CK24,CK23)</f>
        <v/>
      </c>
      <c r="CR26" s="383"/>
      <c r="CS26" s="383"/>
      <c r="CT26" s="383"/>
      <c r="CU26" s="383"/>
      <c r="CV26" s="384"/>
      <c r="CW26" s="60"/>
    </row>
    <row r="27" spans="1:101" ht="18.75" customHeight="1" thickBot="1" x14ac:dyDescent="0.3">
      <c r="A27" s="60"/>
      <c r="B27" s="60"/>
      <c r="C27" s="65" t="str">
        <f>C23</f>
        <v>Spanien</v>
      </c>
      <c r="D27" s="66"/>
      <c r="E27" s="104"/>
      <c r="F27" s="93"/>
      <c r="G27" s="104"/>
      <c r="H27" s="65" t="str">
        <f>H24</f>
        <v>Australien</v>
      </c>
      <c r="I27" s="66"/>
      <c r="J27" s="60"/>
      <c r="K27" s="60" t="s">
        <v>72</v>
      </c>
      <c r="L27" s="60">
        <f t="shared" si="4"/>
        <v>0</v>
      </c>
      <c r="M27" s="60">
        <f>IF($E27="",0,IF($E27&gt;$G27,3,IF($E27=G27,1,0)))</f>
        <v>0</v>
      </c>
      <c r="N27" s="60"/>
      <c r="O27" s="60"/>
      <c r="P27" s="60">
        <f>IF($G27="",0,IF($E27&gt;$G27,0,IF($E27=$G27,1,3)))</f>
        <v>0</v>
      </c>
      <c r="Q27" s="60">
        <f>E27</f>
        <v>0</v>
      </c>
      <c r="R27" s="60"/>
      <c r="S27" s="60"/>
      <c r="T27" s="60">
        <f>G27</f>
        <v>0</v>
      </c>
      <c r="U27" s="60">
        <f>G27</f>
        <v>0</v>
      </c>
      <c r="V27" s="60"/>
      <c r="W27" s="60"/>
      <c r="X27" s="60">
        <f>E27</f>
        <v>0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187">
        <f>SUM(AN23:AN26)</f>
        <v>30000</v>
      </c>
      <c r="AO27" s="187">
        <f>SUM(AO23:AO26)</f>
        <v>30000</v>
      </c>
      <c r="AP27" s="187">
        <f>SUM(AP23:AP26)</f>
        <v>30000</v>
      </c>
      <c r="AQ27" s="187">
        <f>SUM(AQ23:AQ26)</f>
        <v>30000</v>
      </c>
      <c r="AR27" s="187"/>
      <c r="AS27" s="60"/>
      <c r="AT27" s="60"/>
      <c r="AU27" s="60"/>
      <c r="AV27" s="60"/>
      <c r="AW27" s="60"/>
      <c r="AX27" s="60"/>
      <c r="AY27" s="60"/>
      <c r="AZ27" s="60"/>
      <c r="BA27" s="92"/>
      <c r="BB27" s="60"/>
      <c r="BC27" s="60"/>
      <c r="BD27" s="60"/>
      <c r="BE27" s="60"/>
      <c r="BF27" s="60"/>
      <c r="BG27" s="60"/>
      <c r="BH27" s="60"/>
      <c r="BI27" s="60"/>
      <c r="BJ27" s="85">
        <f>IF(E27&gt;G27,IF(Spielplan!E27&gt;Spielplan!G27,Punktemodus!$B$3,0),0)</f>
        <v>0</v>
      </c>
      <c r="BK27" s="85">
        <f>IF(E27=G27,IF(Spielplan!E27=Spielplan!G27,Punktemodus!$B$3,0),0)</f>
        <v>10</v>
      </c>
      <c r="BL27" s="85">
        <f>IF(E27&lt;G27,IF(Spielplan!E27&lt;Spielplan!G27,Punktemodus!$B$3,0),0)</f>
        <v>0</v>
      </c>
      <c r="BM27" s="85">
        <f>IF(E27=Spielplan!E27,IF(G27=Spielplan!G27,Punktemodus!$B$5,0),0)</f>
        <v>3</v>
      </c>
      <c r="BN27" s="85">
        <f>IF(E27=Spielplan!E27,Punktemodus!$B$7,0)</f>
        <v>1</v>
      </c>
      <c r="BO27" s="85">
        <f>IF(G27=Spielplan!G27,Punktemodus!$B$7,0)</f>
        <v>1</v>
      </c>
      <c r="BP27" s="137">
        <f>IF(Spielplan!E27="",0,SUM(BJ27:BO27))</f>
        <v>0</v>
      </c>
      <c r="BQ27" s="60"/>
      <c r="BR27" s="8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91" t="s">
        <v>131</v>
      </c>
      <c r="CM27" s="60"/>
      <c r="CN27" s="60"/>
      <c r="CO27" s="61" t="s">
        <v>26</v>
      </c>
      <c r="CP27" s="60"/>
      <c r="CQ27" s="385"/>
      <c r="CR27" s="386"/>
      <c r="CS27" s="386"/>
      <c r="CT27" s="386"/>
      <c r="CU27" s="386"/>
      <c r="CV27" s="387"/>
      <c r="CW27" s="60"/>
    </row>
    <row r="28" spans="1:101" ht="18.75" customHeight="1" thickBot="1" x14ac:dyDescent="0.3">
      <c r="A28" s="60"/>
      <c r="B28" s="60"/>
      <c r="C28" s="53" t="str">
        <f>H23</f>
        <v>Niederlande</v>
      </c>
      <c r="D28" s="64"/>
      <c r="E28" s="104"/>
      <c r="F28" s="106"/>
      <c r="G28" s="104"/>
      <c r="H28" s="53" t="str">
        <f>C24</f>
        <v>Chile</v>
      </c>
      <c r="I28" s="64"/>
      <c r="J28" s="60"/>
      <c r="K28" s="60" t="s">
        <v>72</v>
      </c>
      <c r="L28" s="60">
        <f t="shared" si="4"/>
        <v>0</v>
      </c>
      <c r="M28" s="60"/>
      <c r="N28" s="60">
        <f>IF($E28="",0,IF($E28&gt;$G28,3,IF($E28=$G28,1,0)))</f>
        <v>0</v>
      </c>
      <c r="O28" s="60">
        <f>IF($G28="",0,IF($E28&gt;$G28,0,IF($E28=$G28,1,3)))</f>
        <v>0</v>
      </c>
      <c r="P28" s="60"/>
      <c r="Q28" s="60"/>
      <c r="R28" s="60">
        <f>E28</f>
        <v>0</v>
      </c>
      <c r="S28" s="60">
        <f>G28</f>
        <v>0</v>
      </c>
      <c r="T28" s="60"/>
      <c r="U28" s="60"/>
      <c r="V28" s="60">
        <f>G28</f>
        <v>0</v>
      </c>
      <c r="W28" s="60">
        <f>E28</f>
        <v>0</v>
      </c>
      <c r="X28" s="60"/>
      <c r="Y28" s="60"/>
      <c r="Z28" s="60" t="s">
        <v>30</v>
      </c>
      <c r="AA28" s="60"/>
      <c r="AB28" s="60"/>
      <c r="AC28" s="60"/>
      <c r="AD28" s="60"/>
      <c r="AE28" s="60"/>
      <c r="AF28" s="60"/>
      <c r="AG28" s="60" t="b">
        <f>OR(AG23=AG24,AG23=AG25,AG23=AG26,AG24=AG25,AG24=AG26,AG25=AG26)</f>
        <v>1</v>
      </c>
      <c r="AH28" s="60"/>
      <c r="AI28" s="60"/>
      <c r="AJ28" s="60"/>
      <c r="AK28" s="60"/>
      <c r="AL28" s="60"/>
      <c r="AM28" s="60"/>
      <c r="AN28" s="60"/>
      <c r="AO28" s="60" t="s">
        <v>34</v>
      </c>
      <c r="AP28" s="60"/>
      <c r="AQ28" s="60"/>
      <c r="AR28" s="60" t="b">
        <f>OR(AR23=AR24,AR23=AR25,AR23=AR26,AR24=AR25,AR24=AR26,AR25=AR26)</f>
        <v>1</v>
      </c>
      <c r="AS28" s="60"/>
      <c r="AT28" s="60"/>
      <c r="AU28" s="60"/>
      <c r="AV28" s="60"/>
      <c r="AW28" s="60"/>
      <c r="AX28" s="60"/>
      <c r="AY28" s="60"/>
      <c r="AZ28" s="60"/>
      <c r="BA28" s="92"/>
      <c r="BB28" s="60"/>
      <c r="BC28" s="60"/>
      <c r="BD28" s="60"/>
      <c r="BE28" s="60"/>
      <c r="BF28" s="60"/>
      <c r="BG28" s="60"/>
      <c r="BH28" s="60"/>
      <c r="BI28" s="60"/>
      <c r="BJ28" s="85">
        <f>IF(E28&gt;G28,IF(Spielplan!E28&gt;Spielplan!G28,Punktemodus!$B$3,0),0)</f>
        <v>0</v>
      </c>
      <c r="BK28" s="85">
        <f>IF(E28=G28,IF(Spielplan!E28=Spielplan!G28,Punktemodus!$B$3,0),0)</f>
        <v>10</v>
      </c>
      <c r="BL28" s="85">
        <f>IF(E28&lt;G28,IF(Spielplan!E28&lt;Spielplan!G28,Punktemodus!$B$3,0),0)</f>
        <v>0</v>
      </c>
      <c r="BM28" s="85">
        <f>IF(E28=Spielplan!E28,IF(G28=Spielplan!G28,Punktemodus!$B$5,0),0)</f>
        <v>3</v>
      </c>
      <c r="BN28" s="85">
        <f>IF(E28=Spielplan!E28,Punktemodus!$B$7,0)</f>
        <v>1</v>
      </c>
      <c r="BO28" s="85">
        <f>IF(G28=Spielplan!G28,Punktemodus!$B$7,0)</f>
        <v>1</v>
      </c>
      <c r="BP28" s="137">
        <f>IF(Spielplan!E28="",0,SUM(BJ28:BO28))</f>
        <v>0</v>
      </c>
      <c r="BQ28" s="60"/>
      <c r="BR28" s="87"/>
      <c r="BS28" s="82" t="s">
        <v>20</v>
      </c>
      <c r="BT28" s="44" t="str">
        <f>IF(G28="","",BB23)</f>
        <v/>
      </c>
      <c r="BU28" s="46"/>
      <c r="BV28" s="104"/>
      <c r="BW28" s="60"/>
      <c r="BX28" s="104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88" t="s">
        <v>137</v>
      </c>
      <c r="CS28" s="60"/>
      <c r="CT28" s="60"/>
      <c r="CU28" s="60"/>
      <c r="CV28" s="60"/>
      <c r="CW28" s="60"/>
    </row>
    <row r="29" spans="1:101" ht="18.75" customHeight="1" thickBot="1" x14ac:dyDescent="0.25">
      <c r="A29" s="60"/>
      <c r="B29" s="60"/>
      <c r="C29" s="136" t="str">
        <f>IF(G28="","",IF(AR28=TRUE,"Achtung: Fehler in Tabelle!",""))</f>
        <v/>
      </c>
      <c r="D29" s="60"/>
      <c r="E29" s="85"/>
      <c r="F29" s="60"/>
      <c r="G29" s="85"/>
      <c r="H29" s="60"/>
      <c r="I29" s="60"/>
      <c r="J29" s="60"/>
      <c r="K29" s="60"/>
      <c r="L29" s="60"/>
      <c r="M29" s="60">
        <f t="shared" ref="M29:X29" si="7">SUM(M23:M28)</f>
        <v>0</v>
      </c>
      <c r="N29" s="60">
        <f t="shared" si="7"/>
        <v>0</v>
      </c>
      <c r="O29" s="60">
        <f t="shared" si="7"/>
        <v>0</v>
      </c>
      <c r="P29" s="60">
        <f t="shared" si="7"/>
        <v>0</v>
      </c>
      <c r="Q29" s="60">
        <f t="shared" si="7"/>
        <v>0</v>
      </c>
      <c r="R29" s="60">
        <f t="shared" si="7"/>
        <v>0</v>
      </c>
      <c r="S29" s="60">
        <f t="shared" si="7"/>
        <v>0</v>
      </c>
      <c r="T29" s="60">
        <f t="shared" si="7"/>
        <v>0</v>
      </c>
      <c r="U29" s="60">
        <f t="shared" si="7"/>
        <v>0</v>
      </c>
      <c r="V29" s="60">
        <f t="shared" si="7"/>
        <v>0</v>
      </c>
      <c r="W29" s="60">
        <f t="shared" si="7"/>
        <v>0</v>
      </c>
      <c r="X29" s="60">
        <f t="shared" si="7"/>
        <v>0</v>
      </c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160">
        <f>SUM(BP23:BP28)</f>
        <v>0</v>
      </c>
      <c r="BQ29" s="60"/>
      <c r="BR29" s="87"/>
      <c r="BS29" s="5" t="s">
        <v>125</v>
      </c>
      <c r="BT29" s="44" t="str">
        <f>IF(G17="","",BB13)</f>
        <v/>
      </c>
      <c r="BU29" s="46"/>
      <c r="BV29" s="104"/>
      <c r="BW29" s="60"/>
      <c r="BX29" s="104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47" t="s">
        <v>134</v>
      </c>
      <c r="CK29" s="44" t="str">
        <f>IF(CK23=CF19,CF18,CF19)</f>
        <v/>
      </c>
      <c r="CL29" s="46"/>
      <c r="CM29" s="104"/>
      <c r="CN29" s="60"/>
      <c r="CO29" s="104"/>
      <c r="CP29" s="60"/>
      <c r="CQ29" s="388" t="str">
        <f>IF(CO29="",IF(CM29&gt;CM30,CK29,CK30),IF(CO29&gt;CO30,CK29,CK30))</f>
        <v/>
      </c>
      <c r="CR29" s="389"/>
      <c r="CS29" s="389"/>
      <c r="CT29" s="389"/>
      <c r="CU29" s="389"/>
      <c r="CV29" s="390"/>
      <c r="CW29" s="60"/>
    </row>
    <row r="30" spans="1:101" ht="18.75" customHeight="1" thickBot="1" x14ac:dyDescent="0.25">
      <c r="A30" s="60"/>
      <c r="B30" s="60"/>
      <c r="C30" s="60"/>
      <c r="D30" s="60"/>
      <c r="E30" s="85"/>
      <c r="F30" s="60"/>
      <c r="G30" s="85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85"/>
      <c r="BJ30" s="60"/>
      <c r="BK30" s="60"/>
      <c r="BL30" s="60"/>
      <c r="BM30" s="60"/>
      <c r="BN30" s="60"/>
      <c r="BO30" s="60"/>
      <c r="BP30" s="138"/>
      <c r="BQ30" s="60"/>
      <c r="BR30" s="87"/>
      <c r="BS30" s="60"/>
      <c r="BT30" s="60"/>
      <c r="BU30" s="60"/>
      <c r="BV30" s="60"/>
      <c r="BW30" s="60"/>
      <c r="BX30" s="60"/>
      <c r="BY30" s="60"/>
      <c r="BZ30" s="47">
        <v>52</v>
      </c>
      <c r="CA30" s="44" t="str">
        <f>IF(BX28="",IF(BV28&gt;BV29,BT28,BT29),IF(BX28&gt;BX29,BT28,BT29))</f>
        <v/>
      </c>
      <c r="CB30" s="46"/>
      <c r="CC30" s="104"/>
      <c r="CD30" s="60"/>
      <c r="CE30" s="104"/>
      <c r="CF30" s="60"/>
      <c r="CG30" s="60"/>
      <c r="CH30" s="60"/>
      <c r="CI30" s="60"/>
      <c r="CJ30" s="47" t="s">
        <v>135</v>
      </c>
      <c r="CK30" s="44" t="str">
        <f>IF(CK24=CF34,CF35,CF34)</f>
        <v/>
      </c>
      <c r="CL30" s="46"/>
      <c r="CM30" s="104"/>
      <c r="CN30" s="60"/>
      <c r="CO30" s="104"/>
      <c r="CP30" s="60"/>
      <c r="CQ30" s="391"/>
      <c r="CR30" s="392"/>
      <c r="CS30" s="392"/>
      <c r="CT30" s="392"/>
      <c r="CU30" s="392"/>
      <c r="CV30" s="393"/>
      <c r="CW30" s="60"/>
    </row>
    <row r="31" spans="1:101" ht="18.75" customHeight="1" thickBot="1" x14ac:dyDescent="0.3">
      <c r="A31" s="60"/>
      <c r="B31" s="60"/>
      <c r="C31" s="60"/>
      <c r="D31" s="60"/>
      <c r="E31" s="85"/>
      <c r="F31" s="60"/>
      <c r="G31" s="85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85"/>
      <c r="BJ31" s="60"/>
      <c r="BK31" s="60"/>
      <c r="BL31" s="60"/>
      <c r="BM31" s="60"/>
      <c r="BN31" s="60"/>
      <c r="BO31" s="60"/>
      <c r="BP31" s="138"/>
      <c r="BQ31" s="60"/>
      <c r="BR31" s="87"/>
      <c r="BS31" s="60"/>
      <c r="BT31" s="60"/>
      <c r="BU31" s="60"/>
      <c r="BV31" s="60"/>
      <c r="BW31" s="60"/>
      <c r="BX31" s="60"/>
      <c r="BY31" s="60"/>
      <c r="BZ31" s="47">
        <v>51</v>
      </c>
      <c r="CA31" s="44" t="str">
        <f>IF(BX32="",IF(BV32&gt;BV33,BT32,BT33),IF(BX32&gt;BX33,BT32,BT33))</f>
        <v/>
      </c>
      <c r="CB31" s="46"/>
      <c r="CC31" s="104"/>
      <c r="CD31" s="60"/>
      <c r="CE31" s="104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88" t="s">
        <v>138</v>
      </c>
      <c r="CS31" s="60"/>
      <c r="CT31" s="60"/>
      <c r="CU31" s="60"/>
      <c r="CV31" s="60"/>
      <c r="CW31" s="60"/>
    </row>
    <row r="32" spans="1:101" ht="18.75" customHeight="1" thickBot="1" x14ac:dyDescent="0.3">
      <c r="A32" s="60"/>
      <c r="B32" s="60"/>
      <c r="C32" s="88" t="s">
        <v>73</v>
      </c>
      <c r="D32" s="60"/>
      <c r="E32" s="85"/>
      <c r="F32" s="60"/>
      <c r="G32" s="85"/>
      <c r="H32" s="60"/>
      <c r="I32" s="60"/>
      <c r="J32" s="60"/>
      <c r="K32" s="60"/>
      <c r="L32" s="60"/>
      <c r="M32" s="60" t="s">
        <v>4</v>
      </c>
      <c r="N32" s="60"/>
      <c r="O32" s="60"/>
      <c r="P32" s="60"/>
      <c r="Q32" s="60" t="s">
        <v>6</v>
      </c>
      <c r="R32" s="60"/>
      <c r="S32" s="60"/>
      <c r="T32" s="60"/>
      <c r="U32" s="60" t="s">
        <v>7</v>
      </c>
      <c r="V32" s="60"/>
      <c r="W32" s="60"/>
      <c r="X32" s="60"/>
      <c r="Y32" s="60"/>
      <c r="Z32" s="60" t="s">
        <v>4</v>
      </c>
      <c r="AA32" s="60" t="s">
        <v>5</v>
      </c>
      <c r="AB32" s="60"/>
      <c r="AC32" s="60"/>
      <c r="AD32" s="60" t="s">
        <v>9</v>
      </c>
      <c r="AE32" s="60"/>
      <c r="AF32" s="60"/>
      <c r="AG32" s="60"/>
      <c r="AH32" s="60" t="s">
        <v>32</v>
      </c>
      <c r="AI32" s="60"/>
      <c r="AJ32" s="60"/>
      <c r="AK32" s="60"/>
      <c r="AL32" s="60"/>
      <c r="AM32" s="60"/>
      <c r="AN32" s="60" t="s">
        <v>35</v>
      </c>
      <c r="AO32" s="60"/>
      <c r="AP32" s="60"/>
      <c r="AQ32" s="60"/>
      <c r="AR32" s="60"/>
      <c r="AS32" s="60" t="s">
        <v>33</v>
      </c>
      <c r="AT32" s="60"/>
      <c r="AU32" s="60"/>
      <c r="AV32" s="60"/>
      <c r="AW32" s="60"/>
      <c r="AX32" s="60"/>
      <c r="AY32" s="60"/>
      <c r="AZ32" s="60"/>
      <c r="BA32" s="60"/>
      <c r="BB32" s="89" t="s">
        <v>10</v>
      </c>
      <c r="BC32" s="60"/>
      <c r="BD32" s="90" t="s">
        <v>4</v>
      </c>
      <c r="BE32" s="60"/>
      <c r="BF32" s="61" t="s">
        <v>5</v>
      </c>
      <c r="BG32" s="60"/>
      <c r="BH32" s="60"/>
      <c r="BI32" s="85"/>
      <c r="BJ32" s="60"/>
      <c r="BK32" s="60"/>
      <c r="BL32" s="60"/>
      <c r="BM32" s="60"/>
      <c r="BN32" s="60"/>
      <c r="BO32" s="60"/>
      <c r="BP32" s="138"/>
      <c r="BQ32" s="85"/>
      <c r="BR32" s="87"/>
      <c r="BS32" s="55" t="s">
        <v>24</v>
      </c>
      <c r="BT32" s="44" t="str">
        <f>IF(G50="","",BB45)</f>
        <v/>
      </c>
      <c r="BU32" s="46"/>
      <c r="BV32" s="104"/>
      <c r="BW32" s="60"/>
      <c r="BX32" s="104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343" t="str">
        <f>IF(CQ29=CK29,CK30,CK29)</f>
        <v/>
      </c>
      <c r="CR32" s="344"/>
      <c r="CS32" s="344"/>
      <c r="CT32" s="344"/>
      <c r="CU32" s="344"/>
      <c r="CV32" s="345"/>
      <c r="CW32" s="60"/>
    </row>
    <row r="33" spans="1:101" ht="18.75" customHeight="1" thickBot="1" x14ac:dyDescent="0.25">
      <c r="A33" s="60"/>
      <c r="B33" s="60"/>
      <c r="C33" s="60"/>
      <c r="D33" s="60"/>
      <c r="E33" s="85"/>
      <c r="F33" s="60"/>
      <c r="G33" s="85"/>
      <c r="H33" s="60"/>
      <c r="I33" s="60"/>
      <c r="J33" s="60"/>
      <c r="K33" s="60"/>
      <c r="L33" s="60"/>
      <c r="M33" s="60" t="s">
        <v>0</v>
      </c>
      <c r="N33" s="60" t="s">
        <v>1</v>
      </c>
      <c r="O33" s="60" t="s">
        <v>2</v>
      </c>
      <c r="P33" s="60" t="s">
        <v>3</v>
      </c>
      <c r="Q33" s="60" t="s">
        <v>0</v>
      </c>
      <c r="R33" s="60" t="s">
        <v>1</v>
      </c>
      <c r="S33" s="60" t="s">
        <v>2</v>
      </c>
      <c r="T33" s="60" t="s">
        <v>3</v>
      </c>
      <c r="U33" s="60" t="s">
        <v>0</v>
      </c>
      <c r="V33" s="60" t="s">
        <v>1</v>
      </c>
      <c r="W33" s="60" t="s">
        <v>2</v>
      </c>
      <c r="X33" s="60" t="s">
        <v>3</v>
      </c>
      <c r="Y33" s="60"/>
      <c r="Z33" s="60" t="s">
        <v>8</v>
      </c>
      <c r="AA33" s="60"/>
      <c r="AB33" s="60"/>
      <c r="AC33" s="60"/>
      <c r="AD33" s="60"/>
      <c r="AE33" s="60"/>
      <c r="AF33" s="60"/>
      <c r="AG33" s="60"/>
      <c r="AH33" s="60" t="s">
        <v>31</v>
      </c>
      <c r="AI33" s="60"/>
      <c r="AJ33" s="60"/>
      <c r="AK33" s="60"/>
      <c r="AL33" s="60"/>
      <c r="AM33" s="60"/>
      <c r="AN33" s="60" t="str">
        <f>AI34</f>
        <v>Kolumbien</v>
      </c>
      <c r="AO33" s="60" t="str">
        <f>AI35</f>
        <v>Griechenland</v>
      </c>
      <c r="AP33" s="60" t="str">
        <f>AI36</f>
        <v>Elfenbeinküste</v>
      </c>
      <c r="AQ33" s="60" t="str">
        <f>AI37</f>
        <v>Japan</v>
      </c>
      <c r="AR33" s="60"/>
      <c r="AS33" s="60" t="s">
        <v>31</v>
      </c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85"/>
      <c r="BJ33" s="85"/>
      <c r="BK33" s="85"/>
      <c r="BL33" s="85"/>
      <c r="BM33" s="85"/>
      <c r="BN33" s="85"/>
      <c r="BO33" s="85"/>
      <c r="BP33" s="137"/>
      <c r="BQ33" s="85"/>
      <c r="BR33" s="87"/>
      <c r="BS33" s="25" t="s">
        <v>23</v>
      </c>
      <c r="BT33" s="44" t="str">
        <f>IF(G39="","",BB35)</f>
        <v/>
      </c>
      <c r="BU33" s="46"/>
      <c r="BV33" s="104"/>
      <c r="BW33" s="60"/>
      <c r="BX33" s="104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346"/>
      <c r="CR33" s="347"/>
      <c r="CS33" s="347"/>
      <c r="CT33" s="347"/>
      <c r="CU33" s="347"/>
      <c r="CV33" s="348"/>
      <c r="CW33" s="60"/>
    </row>
    <row r="34" spans="1:101" ht="18.75" customHeight="1" thickBot="1" x14ac:dyDescent="0.3">
      <c r="A34" s="60"/>
      <c r="B34" s="60"/>
      <c r="C34" s="20" t="str">
        <f>Spielplan!$C$34</f>
        <v>Kolumbien</v>
      </c>
      <c r="D34" s="39"/>
      <c r="E34" s="104"/>
      <c r="F34" s="93"/>
      <c r="G34" s="104"/>
      <c r="H34" s="20" t="str">
        <f>Spielplan!$H$34</f>
        <v>Griechenland</v>
      </c>
      <c r="I34" s="39"/>
      <c r="J34" s="60"/>
      <c r="K34" s="60" t="s">
        <v>78</v>
      </c>
      <c r="L34" s="60">
        <f t="shared" ref="L34:L39" si="8">IF(E34-G34&gt;0,1,IF(G34=E34,0,-1))</f>
        <v>0</v>
      </c>
      <c r="M34" s="60">
        <f>IF($E34="",0,IF($E34&gt;$G34,3,IF($E34=G34,1,0)))</f>
        <v>0</v>
      </c>
      <c r="N34" s="60">
        <f>IF($G34="",0,IF($E34&gt;$G34,0,IF($E34=G34,1,3)))</f>
        <v>0</v>
      </c>
      <c r="O34" s="60"/>
      <c r="P34" s="60"/>
      <c r="Q34" s="60">
        <f>E34</f>
        <v>0</v>
      </c>
      <c r="R34" s="60">
        <f>G34</f>
        <v>0</v>
      </c>
      <c r="S34" s="60"/>
      <c r="T34" s="60"/>
      <c r="U34" s="60">
        <f>G34</f>
        <v>0</v>
      </c>
      <c r="V34" s="60">
        <f>E34</f>
        <v>0</v>
      </c>
      <c r="W34" s="60"/>
      <c r="X34" s="60"/>
      <c r="Y34" s="60"/>
      <c r="Z34" s="60">
        <f>M40</f>
        <v>0</v>
      </c>
      <c r="AA34" s="60">
        <f>Q40</f>
        <v>0</v>
      </c>
      <c r="AB34" s="60">
        <f>U40</f>
        <v>0</v>
      </c>
      <c r="AC34" s="60">
        <f>AA34-AB34</f>
        <v>0</v>
      </c>
      <c r="AD34" s="60">
        <f>IF(Z34&gt;Z35,-1,0)</f>
        <v>0</v>
      </c>
      <c r="AE34" s="60">
        <f>IF(Z34&gt;Z36,-1,0)</f>
        <v>0</v>
      </c>
      <c r="AF34" s="60">
        <f>IF(Z34&gt;Z37,-1,0)</f>
        <v>0</v>
      </c>
      <c r="AG34" s="60">
        <f>10000-(AJ34*1000+AM34*100+AK34*10)</f>
        <v>10000</v>
      </c>
      <c r="AH34" s="90">
        <f>RANK(AG34,AG34:AG37,1)</f>
        <v>1</v>
      </c>
      <c r="AI34" s="60" t="str">
        <f>C34</f>
        <v>Kolumbien</v>
      </c>
      <c r="AJ34" s="60">
        <f t="shared" ref="AJ34:AL37" si="9">Z34</f>
        <v>0</v>
      </c>
      <c r="AK34" s="60">
        <f t="shared" si="9"/>
        <v>0</v>
      </c>
      <c r="AL34" s="60">
        <f t="shared" si="9"/>
        <v>0</v>
      </c>
      <c r="AM34" s="60">
        <f>AK34-AL34</f>
        <v>0</v>
      </c>
      <c r="AN34" s="187"/>
      <c r="AO34" s="187">
        <f>IF(AG35=AG34,IF(G34&gt;E34,AG35-0.1,AG35),AG35)</f>
        <v>10000</v>
      </c>
      <c r="AP34" s="187">
        <f>IF(AG36=AG34,IF(G36&gt;E36,AG36-0.1,AG36),AG36)</f>
        <v>10000</v>
      </c>
      <c r="AQ34" s="187">
        <f>IF(AG37=AG34,IF(G38&gt;E38,AG37-0.1,AG37),AG37)</f>
        <v>10000</v>
      </c>
      <c r="AR34" s="187">
        <f>AN38</f>
        <v>30000</v>
      </c>
      <c r="AS34" s="90">
        <f>RANK(AR34,AR34:AR37,1)</f>
        <v>1</v>
      </c>
      <c r="AT34" s="60" t="str">
        <f t="shared" ref="AT34:AW37" si="10">AI34</f>
        <v>Kolumbien</v>
      </c>
      <c r="AU34" s="60">
        <f t="shared" si="10"/>
        <v>0</v>
      </c>
      <c r="AV34" s="60">
        <f t="shared" si="10"/>
        <v>0</v>
      </c>
      <c r="AW34" s="60">
        <f t="shared" si="10"/>
        <v>0</v>
      </c>
      <c r="AX34" s="60"/>
      <c r="AY34" s="60"/>
      <c r="AZ34" s="60"/>
      <c r="BA34" s="19">
        <v>1</v>
      </c>
      <c r="BB34" s="20" t="str">
        <f>VLOOKUP(1,AS34:AT37,2,FALSE)</f>
        <v>Kolumbien</v>
      </c>
      <c r="BC34" s="18"/>
      <c r="BD34" s="21">
        <f>VLOOKUP(1,AS34:AW37,3,FALSE)</f>
        <v>0</v>
      </c>
      <c r="BE34" s="22">
        <f>VLOOKUP(1,AS34:AW37,4,FALSE)</f>
        <v>0</v>
      </c>
      <c r="BF34" s="93" t="s">
        <v>12</v>
      </c>
      <c r="BG34" s="22">
        <f>VLOOKUP(1,AS34:AW37,5,FALSE)</f>
        <v>0</v>
      </c>
      <c r="BH34" s="27" t="s">
        <v>22</v>
      </c>
      <c r="BI34" s="85"/>
      <c r="BJ34" s="85">
        <f>IF(E34&gt;G34,IF(Spielplan!E34&gt;Spielplan!G34,Punktemodus!$B$3,0),0)</f>
        <v>0</v>
      </c>
      <c r="BK34" s="85">
        <f>IF(E34=G34,IF(Spielplan!E34=Spielplan!G34,Punktemodus!$B$3,0),0)</f>
        <v>10</v>
      </c>
      <c r="BL34" s="85">
        <f>IF(E34&lt;G34,IF(Spielplan!E34&lt;Spielplan!G34,Punktemodus!$B$3,0),0)</f>
        <v>0</v>
      </c>
      <c r="BM34" s="85">
        <f>IF(E34=Spielplan!E34,IF(G34=Spielplan!G34,Punktemodus!$B$5,0),0)</f>
        <v>3</v>
      </c>
      <c r="BN34" s="85">
        <f>IF(E34=Spielplan!E34,Punktemodus!$B$7,0)</f>
        <v>1</v>
      </c>
      <c r="BO34" s="85">
        <f>IF(G34=Spielplan!G34,Punktemodus!$B$7,0)</f>
        <v>1</v>
      </c>
      <c r="BP34" s="137">
        <f>IF(Spielplan!E34="",0,SUM(BJ34:BO34))</f>
        <v>0</v>
      </c>
      <c r="BQ34" s="85"/>
      <c r="BR34" s="8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47">
        <v>59</v>
      </c>
      <c r="CF34" s="44" t="str">
        <f>IF(CE30="",IF(CC30&gt;CC31,CA30,CA31),IF(CE30&gt;CE31,CA30,CA31))</f>
        <v/>
      </c>
      <c r="CG34" s="46"/>
      <c r="CH34" s="104"/>
      <c r="CI34" s="60"/>
      <c r="CJ34" s="104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</row>
    <row r="35" spans="1:101" ht="18.75" customHeight="1" thickBot="1" x14ac:dyDescent="0.3">
      <c r="A35" s="60"/>
      <c r="B35" s="60"/>
      <c r="C35" s="14" t="str">
        <f>Spielplan!$C$35</f>
        <v>Elfenbeinküste</v>
      </c>
      <c r="D35" s="40"/>
      <c r="E35" s="104"/>
      <c r="F35" s="93"/>
      <c r="G35" s="104"/>
      <c r="H35" s="14" t="str">
        <f>Spielplan!$H$35</f>
        <v>Japan</v>
      </c>
      <c r="I35" s="40"/>
      <c r="J35" s="60"/>
      <c r="K35" s="60" t="s">
        <v>79</v>
      </c>
      <c r="L35" s="60">
        <f t="shared" si="8"/>
        <v>0</v>
      </c>
      <c r="M35" s="60"/>
      <c r="N35" s="60"/>
      <c r="O35" s="60">
        <f>IF($E35="",0,IF($E35&gt;$G35,3,IF($E35=$G35,1,0)))</f>
        <v>0</v>
      </c>
      <c r="P35" s="60">
        <f>IF($G35="",0,IF($E35&gt;$G35,0,IF($E35=$G35,1,3)))</f>
        <v>0</v>
      </c>
      <c r="Q35" s="60"/>
      <c r="R35" s="60"/>
      <c r="S35" s="60">
        <f>E35</f>
        <v>0</v>
      </c>
      <c r="T35" s="60">
        <f>G35</f>
        <v>0</v>
      </c>
      <c r="U35" s="60"/>
      <c r="V35" s="60"/>
      <c r="W35" s="60">
        <f>G35</f>
        <v>0</v>
      </c>
      <c r="X35" s="60">
        <f>E35</f>
        <v>0</v>
      </c>
      <c r="Y35" s="60"/>
      <c r="Z35" s="60">
        <f>N40</f>
        <v>0</v>
      </c>
      <c r="AA35" s="60">
        <f>R40</f>
        <v>0</v>
      </c>
      <c r="AB35" s="60">
        <f>V40</f>
        <v>0</v>
      </c>
      <c r="AC35" s="60">
        <f>AA35-AB35</f>
        <v>0</v>
      </c>
      <c r="AD35" s="60">
        <f>IF(Z35&gt;Z34,-1,0)</f>
        <v>0</v>
      </c>
      <c r="AE35" s="60">
        <f>IF(Z35&gt;Z36,-1,0)</f>
        <v>0</v>
      </c>
      <c r="AF35" s="60">
        <f>IF(Z35&gt;Z37,-1,0)</f>
        <v>0</v>
      </c>
      <c r="AG35" s="60">
        <f>10000-(AJ35*1000+AM35*100+AK35*10)</f>
        <v>10000</v>
      </c>
      <c r="AH35" s="90">
        <f>RANK(AG35,AG34:AG37,1)</f>
        <v>1</v>
      </c>
      <c r="AI35" s="60" t="str">
        <f>H34</f>
        <v>Griechenland</v>
      </c>
      <c r="AJ35" s="60">
        <f t="shared" si="9"/>
        <v>0</v>
      </c>
      <c r="AK35" s="60">
        <f t="shared" si="9"/>
        <v>0</v>
      </c>
      <c r="AL35" s="60">
        <f t="shared" si="9"/>
        <v>0</v>
      </c>
      <c r="AM35" s="60">
        <f>AK35-AL35</f>
        <v>0</v>
      </c>
      <c r="AN35" s="187">
        <f>IF(AG34=AG35,IF(E34&gt;G34,AG34-0.1,AG34),AG34)</f>
        <v>10000</v>
      </c>
      <c r="AO35" s="187"/>
      <c r="AP35" s="187">
        <f>IF(AG36=AG35,IF(G39&gt;E39,AG36-0.1,AG36),AG36)</f>
        <v>10000</v>
      </c>
      <c r="AQ35" s="187">
        <f>IF(AG37=AG35,IF(G37&gt;E37,AG37-0.1,AG37),AG37)</f>
        <v>10000</v>
      </c>
      <c r="AR35" s="187">
        <f>AO38</f>
        <v>30000</v>
      </c>
      <c r="AS35" s="90">
        <f>RANK(AR35,AR34:AR37,1)</f>
        <v>1</v>
      </c>
      <c r="AT35" s="60" t="str">
        <f t="shared" si="10"/>
        <v>Griechenland</v>
      </c>
      <c r="AU35" s="60">
        <f t="shared" si="10"/>
        <v>0</v>
      </c>
      <c r="AV35" s="60">
        <f t="shared" si="10"/>
        <v>0</v>
      </c>
      <c r="AW35" s="60">
        <f t="shared" si="10"/>
        <v>0</v>
      </c>
      <c r="AX35" s="60"/>
      <c r="AY35" s="60"/>
      <c r="AZ35" s="60"/>
      <c r="BA35" s="23">
        <v>2</v>
      </c>
      <c r="BB35" s="14" t="e">
        <f>VLOOKUP(2,AS34:AT37,2,FALSE)</f>
        <v>#N/A</v>
      </c>
      <c r="BC35" s="15"/>
      <c r="BD35" s="24" t="e">
        <f>VLOOKUP(2,AS34:AW37,3,FALSE)</f>
        <v>#N/A</v>
      </c>
      <c r="BE35" s="25" t="e">
        <f>VLOOKUP(2,AS34:AW37,4,FALSE)</f>
        <v>#N/A</v>
      </c>
      <c r="BF35" s="93" t="s">
        <v>12</v>
      </c>
      <c r="BG35" s="25" t="e">
        <f>VLOOKUP(2,AS34:AW37,5,FALSE)</f>
        <v>#N/A</v>
      </c>
      <c r="BH35" s="26" t="s">
        <v>23</v>
      </c>
      <c r="BI35" s="85"/>
      <c r="BJ35" s="85">
        <f>IF(E35&gt;G35,IF(Spielplan!E35&gt;Spielplan!G35,Punktemodus!$B$3,0),0)</f>
        <v>0</v>
      </c>
      <c r="BK35" s="85">
        <f>IF(E35=G35,IF(Spielplan!E35=Spielplan!G35,Punktemodus!$B$3,0),0)</f>
        <v>10</v>
      </c>
      <c r="BL35" s="85">
        <f>IF(E35&lt;G35,IF(Spielplan!E35&lt;Spielplan!G35,Punktemodus!$B$3,0),0)</f>
        <v>0</v>
      </c>
      <c r="BM35" s="85">
        <f>IF(E35=Spielplan!E35,IF(G35=Spielplan!G35,Punktemodus!$B$5,0),0)</f>
        <v>3</v>
      </c>
      <c r="BN35" s="85">
        <f>IF(E35=Spielplan!E35,Punktemodus!$B$7,0)</f>
        <v>1</v>
      </c>
      <c r="BO35" s="85">
        <f>IF(G35=Spielplan!G35,Punktemodus!$B$7,0)</f>
        <v>1</v>
      </c>
      <c r="BP35" s="137">
        <f>IF(Spielplan!E35="",0,SUM(BJ35:BO35))</f>
        <v>0</v>
      </c>
      <c r="BQ35" s="85"/>
      <c r="BR35" s="8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47">
        <v>60</v>
      </c>
      <c r="CF35" s="44" t="str">
        <f>IF(CE38="",IF(CC38&gt;CC39,CA38,CA39),IF(CE38&gt;CE39,CA38,CA39))</f>
        <v/>
      </c>
      <c r="CG35" s="46"/>
      <c r="CH35" s="104"/>
      <c r="CI35" s="60"/>
      <c r="CJ35" s="104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</row>
    <row r="36" spans="1:101" ht="18.75" customHeight="1" thickBot="1" x14ac:dyDescent="0.3">
      <c r="A36" s="60"/>
      <c r="B36" s="60"/>
      <c r="C36" s="20" t="str">
        <f>C34</f>
        <v>Kolumbien</v>
      </c>
      <c r="D36" s="39"/>
      <c r="E36" s="104"/>
      <c r="F36" s="93"/>
      <c r="G36" s="104"/>
      <c r="H36" s="20" t="str">
        <f>C35</f>
        <v>Elfenbeinküste</v>
      </c>
      <c r="I36" s="39"/>
      <c r="J36" s="60"/>
      <c r="K36" s="60" t="s">
        <v>81</v>
      </c>
      <c r="L36" s="60">
        <f t="shared" si="8"/>
        <v>0</v>
      </c>
      <c r="M36" s="60">
        <f>IF($E36="",0,IF($E36&gt;$G36,3,IF($E36=G36,1,0)))</f>
        <v>0</v>
      </c>
      <c r="N36" s="60"/>
      <c r="O36" s="60">
        <f>IF($G36="",0,IF($E36&gt;$G36,0,IF($E36=$G36,1,3)))</f>
        <v>0</v>
      </c>
      <c r="P36" s="60"/>
      <c r="Q36" s="60">
        <f>E36</f>
        <v>0</v>
      </c>
      <c r="R36" s="60"/>
      <c r="S36" s="60">
        <f>G36</f>
        <v>0</v>
      </c>
      <c r="T36" s="60"/>
      <c r="U36" s="60">
        <f>G36</f>
        <v>0</v>
      </c>
      <c r="V36" s="60"/>
      <c r="W36" s="60">
        <f>E36</f>
        <v>0</v>
      </c>
      <c r="X36" s="60"/>
      <c r="Y36" s="60"/>
      <c r="Z36" s="60">
        <f>O40</f>
        <v>0</v>
      </c>
      <c r="AA36" s="60">
        <f>S40</f>
        <v>0</v>
      </c>
      <c r="AB36" s="60">
        <f>W40</f>
        <v>0</v>
      </c>
      <c r="AC36" s="60">
        <f>AA36-AB36</f>
        <v>0</v>
      </c>
      <c r="AD36" s="60">
        <f>IF(Z36&gt;Z34,-1,0)</f>
        <v>0</v>
      </c>
      <c r="AE36" s="60">
        <f>IF(Z36&gt;Z35,-1,0)</f>
        <v>0</v>
      </c>
      <c r="AF36" s="60">
        <f>IF(Z36&gt;Z37,-1,0)</f>
        <v>0</v>
      </c>
      <c r="AG36" s="60">
        <f>10000-(AJ36*1000+AM36*100+AK36*10)</f>
        <v>10000</v>
      </c>
      <c r="AH36" s="90">
        <f>RANK(AG36,AG34:AG37,1)</f>
        <v>1</v>
      </c>
      <c r="AI36" s="60" t="str">
        <f>C35</f>
        <v>Elfenbeinküste</v>
      </c>
      <c r="AJ36" s="60">
        <f t="shared" si="9"/>
        <v>0</v>
      </c>
      <c r="AK36" s="60">
        <f t="shared" si="9"/>
        <v>0</v>
      </c>
      <c r="AL36" s="60">
        <f t="shared" si="9"/>
        <v>0</v>
      </c>
      <c r="AM36" s="60">
        <f>AK36-AL36</f>
        <v>0</v>
      </c>
      <c r="AN36" s="187">
        <f>IF(AG34=AG36,IF(E36&gt;G36,AG34-0.1,AG34),AG34)</f>
        <v>10000</v>
      </c>
      <c r="AO36" s="187">
        <f>IF(AG35=AG36,IF(E39&gt;G39,AG35-0.1,AG35),AG35)</f>
        <v>10000</v>
      </c>
      <c r="AP36" s="187"/>
      <c r="AQ36" s="187">
        <f>IF(AG37=AG36,IF(G35&gt;E35,AG37-0.1,AG37),AG37)</f>
        <v>10000</v>
      </c>
      <c r="AR36" s="187">
        <f>AP38</f>
        <v>30000</v>
      </c>
      <c r="AS36" s="90">
        <f>RANK(AR36,AR34:AR37,1)</f>
        <v>1</v>
      </c>
      <c r="AT36" s="60" t="str">
        <f t="shared" si="10"/>
        <v>Elfenbeinküste</v>
      </c>
      <c r="AU36" s="60">
        <f t="shared" si="10"/>
        <v>0</v>
      </c>
      <c r="AV36" s="60">
        <f t="shared" si="10"/>
        <v>0</v>
      </c>
      <c r="AW36" s="60">
        <f t="shared" si="10"/>
        <v>0</v>
      </c>
      <c r="AX36" s="60"/>
      <c r="AY36" s="60"/>
      <c r="AZ36" s="60"/>
      <c r="BA36" s="113">
        <v>3</v>
      </c>
      <c r="BB36" s="114" t="e">
        <f>VLOOKUP(3,AS34:AT37,2,FALSE)</f>
        <v>#N/A</v>
      </c>
      <c r="BC36" s="115"/>
      <c r="BD36" s="116" t="e">
        <f>VLOOKUP(3,AS34:AW37,3,FALSE)</f>
        <v>#N/A</v>
      </c>
      <c r="BE36" s="116" t="e">
        <f>VLOOKUP(3,AS34:AW37,4,FALSE)</f>
        <v>#N/A</v>
      </c>
      <c r="BF36" s="93" t="s">
        <v>12</v>
      </c>
      <c r="BG36" s="116" t="e">
        <f>VLOOKUP(3,AS34:AW37,5,FALSE)</f>
        <v>#N/A</v>
      </c>
      <c r="BH36" s="60"/>
      <c r="BI36" s="85"/>
      <c r="BJ36" s="85">
        <f>IF(E36&gt;G36,IF(Spielplan!E36&gt;Spielplan!G36,Punktemodus!$B$3,0),0)</f>
        <v>0</v>
      </c>
      <c r="BK36" s="85">
        <f>IF(E36=G36,IF(Spielplan!E36=Spielplan!G36,Punktemodus!$B$3,0),0)</f>
        <v>10</v>
      </c>
      <c r="BL36" s="85">
        <f>IF(E36&lt;G36,IF(Spielplan!E36&lt;Spielplan!G36,Punktemodus!$B$3,0),0)</f>
        <v>0</v>
      </c>
      <c r="BM36" s="85">
        <f>IF(E36=Spielplan!E36,IF(G36=Spielplan!G36,Punktemodus!$B$5,0),0)</f>
        <v>3</v>
      </c>
      <c r="BN36" s="85">
        <f>IF(E36=Spielplan!E36,Punktemodus!$B$7,0)</f>
        <v>1</v>
      </c>
      <c r="BO36" s="85">
        <f>IF(G36=Spielplan!G36,Punktemodus!$B$7,0)</f>
        <v>1</v>
      </c>
      <c r="BP36" s="137">
        <f>IF(Spielplan!E36="",0,SUM(BJ36:BO36))</f>
        <v>0</v>
      </c>
      <c r="BQ36" s="85"/>
      <c r="BR36" s="87"/>
      <c r="BS36" s="82" t="s">
        <v>126</v>
      </c>
      <c r="BT36" s="44" t="str">
        <f>IF(G72="","",BB67)</f>
        <v/>
      </c>
      <c r="BU36" s="46"/>
      <c r="BV36" s="104"/>
      <c r="BW36" s="60"/>
      <c r="BX36" s="104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</row>
    <row r="37" spans="1:101" ht="18.75" customHeight="1" thickBot="1" x14ac:dyDescent="0.3">
      <c r="A37" s="60"/>
      <c r="B37" s="60"/>
      <c r="C37" s="14" t="str">
        <f>H34</f>
        <v>Griechenland</v>
      </c>
      <c r="D37" s="40"/>
      <c r="E37" s="104"/>
      <c r="F37" s="93"/>
      <c r="G37" s="104"/>
      <c r="H37" s="14" t="str">
        <f>H35</f>
        <v>Japan</v>
      </c>
      <c r="I37" s="40"/>
      <c r="J37" s="60"/>
      <c r="K37" s="60" t="s">
        <v>80</v>
      </c>
      <c r="L37" s="60">
        <f t="shared" si="8"/>
        <v>0</v>
      </c>
      <c r="M37" s="60"/>
      <c r="N37" s="60">
        <f>IF($E37="",0,IF($E37&gt;$G37,3,IF($E37=$G37,1,0)))</f>
        <v>0</v>
      </c>
      <c r="O37" s="60"/>
      <c r="P37" s="60">
        <f>IF($G37="",0,IF($E37&gt;$G37,0,IF($E37=$G37,1,3)))</f>
        <v>0</v>
      </c>
      <c r="Q37" s="60"/>
      <c r="R37" s="60">
        <f>E37</f>
        <v>0</v>
      </c>
      <c r="S37" s="60"/>
      <c r="T37" s="60">
        <f>G37</f>
        <v>0</v>
      </c>
      <c r="U37" s="60"/>
      <c r="V37" s="60">
        <f>G37</f>
        <v>0</v>
      </c>
      <c r="W37" s="60"/>
      <c r="X37" s="60">
        <f>E37</f>
        <v>0</v>
      </c>
      <c r="Y37" s="60"/>
      <c r="Z37" s="60">
        <f>P40</f>
        <v>0</v>
      </c>
      <c r="AA37" s="60">
        <f>T40</f>
        <v>0</v>
      </c>
      <c r="AB37" s="60">
        <f>X40</f>
        <v>0</v>
      </c>
      <c r="AC37" s="60">
        <f>AA37-AB37</f>
        <v>0</v>
      </c>
      <c r="AD37" s="60">
        <f>IF(Z37&gt;Z34,-1,0)</f>
        <v>0</v>
      </c>
      <c r="AE37" s="60">
        <f>IF(Z37&gt;Z35,-1,0)</f>
        <v>0</v>
      </c>
      <c r="AF37" s="60">
        <f>IF(Z37&gt;Z36,-1,0)</f>
        <v>0</v>
      </c>
      <c r="AG37" s="60">
        <f>10000-(AJ37*1000+AM37*100+AK37*10)</f>
        <v>10000</v>
      </c>
      <c r="AH37" s="90">
        <f>RANK(AG37,AG34:AG37,1)</f>
        <v>1</v>
      </c>
      <c r="AI37" s="60" t="str">
        <f>H35</f>
        <v>Japan</v>
      </c>
      <c r="AJ37" s="60">
        <f t="shared" si="9"/>
        <v>0</v>
      </c>
      <c r="AK37" s="60">
        <f t="shared" si="9"/>
        <v>0</v>
      </c>
      <c r="AL37" s="60">
        <f t="shared" si="9"/>
        <v>0</v>
      </c>
      <c r="AM37" s="60">
        <f>AK37-AL37</f>
        <v>0</v>
      </c>
      <c r="AN37" s="187">
        <f>IF(AG34=AG37,IF(E38&gt;G38,AG34-0.1,AG34),AG34)</f>
        <v>10000</v>
      </c>
      <c r="AO37" s="187">
        <f>IF(AG35=AG37,IF(E37&gt;G37,AG35-0.1,AG35),AG35)</f>
        <v>10000</v>
      </c>
      <c r="AP37" s="187">
        <f>IF(AG36=AG37,IF(E35&gt;G35,AG36-0.1,AG36),AG36)</f>
        <v>10000</v>
      </c>
      <c r="AQ37" s="187"/>
      <c r="AR37" s="187">
        <f>AQ38</f>
        <v>30000</v>
      </c>
      <c r="AS37" s="90">
        <f>RANK(AR37,AR34:AR37,1)</f>
        <v>1</v>
      </c>
      <c r="AT37" s="60" t="str">
        <f t="shared" si="10"/>
        <v>Japan</v>
      </c>
      <c r="AU37" s="60">
        <f t="shared" si="10"/>
        <v>0</v>
      </c>
      <c r="AV37" s="60">
        <f t="shared" si="10"/>
        <v>0</v>
      </c>
      <c r="AW37" s="60">
        <f t="shared" si="10"/>
        <v>0</v>
      </c>
      <c r="AX37" s="60"/>
      <c r="AY37" s="60"/>
      <c r="AZ37" s="60"/>
      <c r="BA37" s="113">
        <v>4</v>
      </c>
      <c r="BB37" s="114" t="e">
        <f>VLOOKUP(4,AS34:AT37,2,FALSE)</f>
        <v>#N/A</v>
      </c>
      <c r="BC37" s="115"/>
      <c r="BD37" s="116" t="e">
        <f>VLOOKUP(4,AS34:AW37,3,FALSE)</f>
        <v>#N/A</v>
      </c>
      <c r="BE37" s="116" t="e">
        <f>VLOOKUP(4,AS34:AW37,4,FALSE)</f>
        <v>#N/A</v>
      </c>
      <c r="BF37" s="93" t="s">
        <v>12</v>
      </c>
      <c r="BG37" s="116" t="e">
        <f>VLOOKUP(4,AS34:AW37,5,FALSE)</f>
        <v>#N/A</v>
      </c>
      <c r="BH37" s="60"/>
      <c r="BI37" s="85"/>
      <c r="BJ37" s="85">
        <f>IF(E37&gt;G37,IF(Spielplan!E37&gt;Spielplan!G37,Punktemodus!$B$3,0),0)</f>
        <v>0</v>
      </c>
      <c r="BK37" s="85">
        <f>IF(E37=G37,IF(Spielplan!E37=Spielplan!G37,Punktemodus!$B$3,0),0)</f>
        <v>10</v>
      </c>
      <c r="BL37" s="85">
        <f>IF(E37&lt;G37,IF(Spielplan!E37&lt;Spielplan!G37,Punktemodus!$B$3,0),0)</f>
        <v>0</v>
      </c>
      <c r="BM37" s="85">
        <f>IF(E37=Spielplan!E37,IF(G37=Spielplan!G37,Punktemodus!$B$5,0),0)</f>
        <v>3</v>
      </c>
      <c r="BN37" s="85">
        <f>IF(E37=Spielplan!E37,Punktemodus!$B$7,0)</f>
        <v>1</v>
      </c>
      <c r="BO37" s="85">
        <f>IF(G37=Spielplan!G37,Punktemodus!$B$7,0)</f>
        <v>1</v>
      </c>
      <c r="BP37" s="137">
        <f>IF(Spielplan!E37="",0,SUM(BJ37:BO37))</f>
        <v>0</v>
      </c>
      <c r="BQ37" s="85"/>
      <c r="BR37" s="87"/>
      <c r="BS37" s="5" t="s">
        <v>127</v>
      </c>
      <c r="BT37" s="44" t="str">
        <f>IF(G61="","",BB57)</f>
        <v/>
      </c>
      <c r="BU37" s="46"/>
      <c r="BV37" s="104"/>
      <c r="BW37" s="60"/>
      <c r="BX37" s="104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</row>
    <row r="38" spans="1:101" ht="18.75" customHeight="1" thickBot="1" x14ac:dyDescent="0.3">
      <c r="A38" s="60"/>
      <c r="B38" s="60"/>
      <c r="C38" s="20" t="str">
        <f>C34</f>
        <v>Kolumbien</v>
      </c>
      <c r="D38" s="39"/>
      <c r="E38" s="104"/>
      <c r="F38" s="93"/>
      <c r="G38" s="104"/>
      <c r="H38" s="20" t="str">
        <f>H35</f>
        <v>Japan</v>
      </c>
      <c r="I38" s="39"/>
      <c r="J38" s="60"/>
      <c r="K38" s="60" t="s">
        <v>82</v>
      </c>
      <c r="L38" s="60">
        <f t="shared" si="8"/>
        <v>0</v>
      </c>
      <c r="M38" s="60">
        <f>IF($E38="",0,IF($E38&gt;$G38,3,IF($E38=G38,1,0)))</f>
        <v>0</v>
      </c>
      <c r="N38" s="60"/>
      <c r="O38" s="60"/>
      <c r="P38" s="60">
        <f>IF($G38="",0,IF($E38&gt;$G38,0,IF($E38=$G38,1,3)))</f>
        <v>0</v>
      </c>
      <c r="Q38" s="60">
        <f>E38</f>
        <v>0</v>
      </c>
      <c r="R38" s="60"/>
      <c r="S38" s="60"/>
      <c r="T38" s="60">
        <f>G38</f>
        <v>0</v>
      </c>
      <c r="U38" s="60">
        <f>G38</f>
        <v>0</v>
      </c>
      <c r="V38" s="60"/>
      <c r="W38" s="60"/>
      <c r="X38" s="60">
        <f>E38</f>
        <v>0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187">
        <f>SUM(AN34:AN37)</f>
        <v>30000</v>
      </c>
      <c r="AO38" s="187">
        <f>SUM(AO34:AO37)</f>
        <v>30000</v>
      </c>
      <c r="AP38" s="187">
        <f>SUM(AP34:AP37)</f>
        <v>30000</v>
      </c>
      <c r="AQ38" s="187">
        <f>SUM(AQ34:AQ37)</f>
        <v>30000</v>
      </c>
      <c r="AR38" s="187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85">
        <f>IF(E38&gt;G38,IF(Spielplan!E38&gt;Spielplan!G38,Punktemodus!$B$3,0),0)</f>
        <v>0</v>
      </c>
      <c r="BK38" s="85">
        <f>IF(E38=G38,IF(Spielplan!E38=Spielplan!G38,Punktemodus!$B$3,0),0)</f>
        <v>10</v>
      </c>
      <c r="BL38" s="85">
        <f>IF(E38&lt;G38,IF(Spielplan!E38&lt;Spielplan!G38,Punktemodus!$B$3,0),0)</f>
        <v>0</v>
      </c>
      <c r="BM38" s="85">
        <f>IF(E38=Spielplan!E38,IF(G38=Spielplan!G38,Punktemodus!$B$5,0),0)</f>
        <v>3</v>
      </c>
      <c r="BN38" s="85">
        <f>IF(E38=Spielplan!E38,Punktemodus!$B$7,0)</f>
        <v>1</v>
      </c>
      <c r="BO38" s="85">
        <f>IF(G38=Spielplan!G38,Punktemodus!$B$7,0)</f>
        <v>1</v>
      </c>
      <c r="BP38" s="137">
        <f>IF(Spielplan!E38="",0,SUM(BJ38:BO38))</f>
        <v>0</v>
      </c>
      <c r="BQ38" s="60"/>
      <c r="BR38" s="87"/>
      <c r="BS38" s="60"/>
      <c r="BT38" s="60"/>
      <c r="BU38" s="60"/>
      <c r="BV38" s="60"/>
      <c r="BW38" s="60"/>
      <c r="BX38" s="60"/>
      <c r="BY38" s="60"/>
      <c r="BZ38" s="47">
        <v>55</v>
      </c>
      <c r="CA38" s="44" t="str">
        <f>IF(BX36="",IF(BV36&gt;BV37,BT36,BT37),IF(BX36&gt;BX37,BT36,BT37))</f>
        <v/>
      </c>
      <c r="CB38" s="46"/>
      <c r="CC38" s="104"/>
      <c r="CD38" s="60"/>
      <c r="CE38" s="104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</row>
    <row r="39" spans="1:101" ht="18.75" customHeight="1" thickBot="1" x14ac:dyDescent="0.3">
      <c r="A39" s="60"/>
      <c r="B39" s="60"/>
      <c r="C39" s="14" t="str">
        <f>H34</f>
        <v>Griechenland</v>
      </c>
      <c r="D39" s="40"/>
      <c r="E39" s="104"/>
      <c r="F39" s="93"/>
      <c r="G39" s="104"/>
      <c r="H39" s="14" t="str">
        <f>C35</f>
        <v>Elfenbeinküste</v>
      </c>
      <c r="I39" s="40"/>
      <c r="J39" s="60"/>
      <c r="K39" s="60" t="s">
        <v>82</v>
      </c>
      <c r="L39" s="60">
        <f t="shared" si="8"/>
        <v>0</v>
      </c>
      <c r="M39" s="60"/>
      <c r="N39" s="60">
        <f>IF($E39="",0,IF($E39&gt;$G39,3,IF($E39=$G39,1,0)))</f>
        <v>0</v>
      </c>
      <c r="O39" s="60">
        <f>IF($G39="",0,IF($E39&gt;$G39,0,IF($E39=$G39,1,3)))</f>
        <v>0</v>
      </c>
      <c r="P39" s="60"/>
      <c r="Q39" s="60"/>
      <c r="R39" s="60">
        <f>E39</f>
        <v>0</v>
      </c>
      <c r="S39" s="60">
        <f>G39</f>
        <v>0</v>
      </c>
      <c r="T39" s="60"/>
      <c r="U39" s="60"/>
      <c r="V39" s="60">
        <f>G39</f>
        <v>0</v>
      </c>
      <c r="W39" s="60">
        <f>E39</f>
        <v>0</v>
      </c>
      <c r="X39" s="60"/>
      <c r="Y39" s="60"/>
      <c r="Z39" s="60" t="s">
        <v>30</v>
      </c>
      <c r="AA39" s="60"/>
      <c r="AB39" s="60"/>
      <c r="AC39" s="60"/>
      <c r="AD39" s="60"/>
      <c r="AE39" s="60"/>
      <c r="AF39" s="60"/>
      <c r="AG39" s="60" t="b">
        <f>OR(AG34=AG35,AG34=AG36,AG34=AG37,AG35=AG36,AG35=AG37,AG36=AG37)</f>
        <v>1</v>
      </c>
      <c r="AH39" s="60"/>
      <c r="AI39" s="60"/>
      <c r="AJ39" s="60"/>
      <c r="AK39" s="60"/>
      <c r="AL39" s="60"/>
      <c r="AM39" s="60"/>
      <c r="AN39" s="60"/>
      <c r="AO39" s="60" t="s">
        <v>34</v>
      </c>
      <c r="AP39" s="60"/>
      <c r="AQ39" s="60"/>
      <c r="AR39" s="60" t="b">
        <f>OR(AR34=AR35,AR34=AR36,AR34=AR37,AR35=AR36,AR35=AR37,AR36=AR37)</f>
        <v>1</v>
      </c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85">
        <f>IF(E39&gt;G39,IF(Spielplan!E39&gt;Spielplan!G39,Punktemodus!$B$3,0),0)</f>
        <v>0</v>
      </c>
      <c r="BK39" s="85">
        <f>IF(E39=G39,IF(Spielplan!E39=Spielplan!G39,Punktemodus!$B$3,0),0)</f>
        <v>10</v>
      </c>
      <c r="BL39" s="85">
        <f>IF(E39&lt;G39,IF(Spielplan!E39&lt;Spielplan!G39,Punktemodus!$B$3,0),0)</f>
        <v>0</v>
      </c>
      <c r="BM39" s="85">
        <f>IF(E39=Spielplan!E39,IF(G39=Spielplan!G39,Punktemodus!$B$5,0),0)</f>
        <v>3</v>
      </c>
      <c r="BN39" s="85">
        <f>IF(E39=Spielplan!E39,Punktemodus!$B$7,0)</f>
        <v>1</v>
      </c>
      <c r="BO39" s="85">
        <f>IF(G39=Spielplan!G39,Punktemodus!$B$7,0)</f>
        <v>1</v>
      </c>
      <c r="BP39" s="137">
        <f>IF(Spielplan!E39="",0,SUM(BJ39:BO39))</f>
        <v>0</v>
      </c>
      <c r="BQ39" s="60"/>
      <c r="BR39" s="87"/>
      <c r="BS39" s="60"/>
      <c r="BT39" s="60"/>
      <c r="BU39" s="60"/>
      <c r="BV39" s="60"/>
      <c r="BW39" s="60"/>
      <c r="BX39" s="60"/>
      <c r="BY39" s="60"/>
      <c r="BZ39" s="47">
        <v>56</v>
      </c>
      <c r="CA39" s="44" t="str">
        <f>IF(BX40="",IF(BV40&gt;BV41,BT40,BT41),IF(BX40&gt;BX41,BT40,BT41))</f>
        <v/>
      </c>
      <c r="CB39" s="46"/>
      <c r="CC39" s="104"/>
      <c r="CD39" s="60"/>
      <c r="CE39" s="104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</row>
    <row r="40" spans="1:101" ht="18.75" customHeight="1" thickBot="1" x14ac:dyDescent="0.25">
      <c r="A40" s="60"/>
      <c r="B40" s="60"/>
      <c r="C40" s="136" t="str">
        <f>IF(G39="","",IF(AR39=TRUE,"Achtung: Fehler in Tabelle!",""))</f>
        <v/>
      </c>
      <c r="D40" s="60"/>
      <c r="E40" s="85"/>
      <c r="F40" s="60"/>
      <c r="G40" s="85"/>
      <c r="H40" s="60"/>
      <c r="I40" s="60"/>
      <c r="J40" s="60"/>
      <c r="K40" s="60"/>
      <c r="L40" s="60"/>
      <c r="M40" s="60">
        <f t="shared" ref="M40:X40" si="11">SUM(M34:M39)</f>
        <v>0</v>
      </c>
      <c r="N40" s="60">
        <f t="shared" si="11"/>
        <v>0</v>
      </c>
      <c r="O40" s="60">
        <f t="shared" si="11"/>
        <v>0</v>
      </c>
      <c r="P40" s="60">
        <f t="shared" si="11"/>
        <v>0</v>
      </c>
      <c r="Q40" s="60">
        <f t="shared" si="11"/>
        <v>0</v>
      </c>
      <c r="R40" s="60">
        <f t="shared" si="11"/>
        <v>0</v>
      </c>
      <c r="S40" s="60">
        <f t="shared" si="11"/>
        <v>0</v>
      </c>
      <c r="T40" s="60">
        <f t="shared" si="11"/>
        <v>0</v>
      </c>
      <c r="U40" s="60">
        <f t="shared" si="11"/>
        <v>0</v>
      </c>
      <c r="V40" s="60">
        <f t="shared" si="11"/>
        <v>0</v>
      </c>
      <c r="W40" s="60">
        <f t="shared" si="11"/>
        <v>0</v>
      </c>
      <c r="X40" s="60">
        <f t="shared" si="11"/>
        <v>0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160">
        <f>SUM(BP34:BP39)</f>
        <v>0</v>
      </c>
      <c r="BQ40" s="60"/>
      <c r="BR40" s="87"/>
      <c r="BS40" s="55" t="s">
        <v>128</v>
      </c>
      <c r="BT40" s="44" t="str">
        <f>IF(G94="","",BB89)</f>
        <v/>
      </c>
      <c r="BU40" s="46"/>
      <c r="BV40" s="104"/>
      <c r="BW40" s="60"/>
      <c r="BX40" s="104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</row>
    <row r="41" spans="1:101" ht="18.75" customHeight="1" thickBot="1" x14ac:dyDescent="0.25">
      <c r="A41" s="60"/>
      <c r="B41" s="60"/>
      <c r="C41" s="60"/>
      <c r="D41" s="60"/>
      <c r="E41" s="85"/>
      <c r="F41" s="60"/>
      <c r="G41" s="85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138"/>
      <c r="BQ41" s="60"/>
      <c r="BR41" s="87"/>
      <c r="BS41" s="25" t="s">
        <v>129</v>
      </c>
      <c r="BT41" s="44" t="str">
        <f>IF(G83="","",BB79)</f>
        <v/>
      </c>
      <c r="BU41" s="46"/>
      <c r="BV41" s="104"/>
      <c r="BW41" s="60"/>
      <c r="BX41" s="104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</row>
    <row r="42" spans="1:101" ht="18.75" customHeight="1" thickBot="1" x14ac:dyDescent="0.3">
      <c r="A42" s="60"/>
      <c r="B42" s="60"/>
      <c r="C42" s="89"/>
      <c r="D42" s="60"/>
      <c r="E42" s="85"/>
      <c r="F42" s="60"/>
      <c r="G42" s="85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89"/>
      <c r="BC42" s="60"/>
      <c r="BD42" s="90"/>
      <c r="BE42" s="60"/>
      <c r="BF42" s="61"/>
      <c r="BG42" s="60"/>
      <c r="BH42" s="60"/>
      <c r="BI42" s="60"/>
      <c r="BJ42" s="60"/>
      <c r="BK42" s="60"/>
      <c r="BL42" s="60"/>
      <c r="BM42" s="60"/>
      <c r="BN42" s="60"/>
      <c r="BO42" s="60"/>
      <c r="BP42" s="138"/>
      <c r="BQ42" s="60"/>
      <c r="BR42" s="87"/>
      <c r="BS42" s="94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</row>
    <row r="43" spans="1:101" ht="18.75" customHeight="1" thickBot="1" x14ac:dyDescent="0.3">
      <c r="A43" s="60"/>
      <c r="B43" s="60"/>
      <c r="C43" s="88" t="s">
        <v>74</v>
      </c>
      <c r="D43" s="60"/>
      <c r="E43" s="85"/>
      <c r="F43" s="60"/>
      <c r="G43" s="85"/>
      <c r="H43" s="60"/>
      <c r="I43" s="60"/>
      <c r="J43" s="60"/>
      <c r="K43" s="60"/>
      <c r="L43" s="60"/>
      <c r="M43" s="60" t="s">
        <v>4</v>
      </c>
      <c r="N43" s="60"/>
      <c r="O43" s="60"/>
      <c r="P43" s="60"/>
      <c r="Q43" s="60" t="s">
        <v>6</v>
      </c>
      <c r="R43" s="60"/>
      <c r="S43" s="60"/>
      <c r="T43" s="60"/>
      <c r="U43" s="60" t="s">
        <v>7</v>
      </c>
      <c r="V43" s="60"/>
      <c r="W43" s="60"/>
      <c r="X43" s="60"/>
      <c r="Y43" s="60"/>
      <c r="Z43" s="60" t="s">
        <v>4</v>
      </c>
      <c r="AA43" s="60" t="s">
        <v>5</v>
      </c>
      <c r="AB43" s="60"/>
      <c r="AC43" s="60"/>
      <c r="AD43" s="60" t="s">
        <v>9</v>
      </c>
      <c r="AE43" s="60"/>
      <c r="AF43" s="60"/>
      <c r="AG43" s="60"/>
      <c r="AH43" s="60" t="s">
        <v>32</v>
      </c>
      <c r="AI43" s="60"/>
      <c r="AJ43" s="60"/>
      <c r="AK43" s="60"/>
      <c r="AL43" s="60"/>
      <c r="AM43" s="60"/>
      <c r="AN43" s="60" t="s">
        <v>35</v>
      </c>
      <c r="AO43" s="60"/>
      <c r="AP43" s="60"/>
      <c r="AQ43" s="60"/>
      <c r="AR43" s="60"/>
      <c r="AS43" s="60" t="s">
        <v>33</v>
      </c>
      <c r="AT43" s="60"/>
      <c r="AU43" s="60"/>
      <c r="AV43" s="60"/>
      <c r="AW43" s="60"/>
      <c r="AX43" s="60"/>
      <c r="AY43" s="60"/>
      <c r="AZ43" s="60"/>
      <c r="BA43" s="60"/>
      <c r="BB43" s="89" t="s">
        <v>10</v>
      </c>
      <c r="BC43" s="60"/>
      <c r="BD43" s="90" t="s">
        <v>4</v>
      </c>
      <c r="BE43" s="60"/>
      <c r="BF43" s="61" t="s">
        <v>5</v>
      </c>
      <c r="BG43" s="60"/>
      <c r="BH43" s="60"/>
      <c r="BI43" s="85"/>
      <c r="BJ43" s="60"/>
      <c r="BK43" s="60"/>
      <c r="BL43" s="60"/>
      <c r="BM43" s="60"/>
      <c r="BN43" s="60"/>
      <c r="BO43" s="60"/>
      <c r="BP43" s="138"/>
      <c r="BQ43" s="85"/>
      <c r="BR43" s="139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</row>
    <row r="44" spans="1:101" ht="18.75" customHeight="1" thickBot="1" x14ac:dyDescent="0.25">
      <c r="A44" s="60"/>
      <c r="B44" s="60"/>
      <c r="C44" s="60"/>
      <c r="D44" s="60"/>
      <c r="E44" s="85"/>
      <c r="F44" s="60"/>
      <c r="G44" s="85"/>
      <c r="H44" s="60"/>
      <c r="I44" s="60"/>
      <c r="J44" s="60"/>
      <c r="K44" s="60"/>
      <c r="L44" s="60"/>
      <c r="M44" s="60" t="s">
        <v>0</v>
      </c>
      <c r="N44" s="60" t="s">
        <v>1</v>
      </c>
      <c r="O44" s="60" t="s">
        <v>2</v>
      </c>
      <c r="P44" s="60" t="s">
        <v>3</v>
      </c>
      <c r="Q44" s="60" t="s">
        <v>0</v>
      </c>
      <c r="R44" s="60" t="s">
        <v>1</v>
      </c>
      <c r="S44" s="60" t="s">
        <v>2</v>
      </c>
      <c r="T44" s="60" t="s">
        <v>3</v>
      </c>
      <c r="U44" s="60" t="s">
        <v>0</v>
      </c>
      <c r="V44" s="60" t="s">
        <v>1</v>
      </c>
      <c r="W44" s="60" t="s">
        <v>2</v>
      </c>
      <c r="X44" s="60" t="s">
        <v>3</v>
      </c>
      <c r="Y44" s="60"/>
      <c r="Z44" s="60" t="s">
        <v>8</v>
      </c>
      <c r="AA44" s="60"/>
      <c r="AB44" s="60"/>
      <c r="AC44" s="60"/>
      <c r="AD44" s="60"/>
      <c r="AE44" s="60"/>
      <c r="AF44" s="60"/>
      <c r="AG44" s="60"/>
      <c r="AH44" s="60" t="s">
        <v>31</v>
      </c>
      <c r="AI44" s="60"/>
      <c r="AJ44" s="60"/>
      <c r="AK44" s="60"/>
      <c r="AL44" s="60"/>
      <c r="AM44" s="60"/>
      <c r="AN44" s="60" t="str">
        <f>AI45</f>
        <v>Uruguay</v>
      </c>
      <c r="AO44" s="60" t="str">
        <f>AI46</f>
        <v>Costa Rica</v>
      </c>
      <c r="AP44" s="60" t="str">
        <f>AI47</f>
        <v>England</v>
      </c>
      <c r="AQ44" s="60" t="str">
        <f>AI48</f>
        <v>Italien</v>
      </c>
      <c r="AR44" s="60"/>
      <c r="AS44" s="60" t="s">
        <v>31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85"/>
      <c r="BJ44" s="85"/>
      <c r="BK44" s="85"/>
      <c r="BL44" s="85"/>
      <c r="BM44" s="85"/>
      <c r="BN44" s="85"/>
      <c r="BO44" s="85"/>
      <c r="BP44" s="137"/>
      <c r="BQ44" s="85"/>
      <c r="BR44" s="141"/>
      <c r="BS44" s="359" t="s">
        <v>165</v>
      </c>
      <c r="BT44" s="360"/>
      <c r="BU44" s="361"/>
      <c r="BV44" s="362"/>
      <c r="BW44" s="156"/>
      <c r="BX44" s="351" t="s">
        <v>152</v>
      </c>
      <c r="BY44" s="351" t="s">
        <v>153</v>
      </c>
      <c r="BZ44" s="352"/>
      <c r="CA44" s="156"/>
      <c r="CB44" s="155"/>
      <c r="CC44" s="155"/>
      <c r="CD44" s="155"/>
      <c r="CE44" s="351" t="s">
        <v>155</v>
      </c>
      <c r="CF44" s="351" t="s">
        <v>156</v>
      </c>
      <c r="CG44" s="155"/>
      <c r="CH44" s="155"/>
      <c r="CI44" s="155"/>
      <c r="CJ44" s="351" t="s">
        <v>158</v>
      </c>
      <c r="CK44" s="155"/>
      <c r="CL44" s="155"/>
      <c r="CM44" s="155"/>
      <c r="CN44" s="155"/>
      <c r="CO44" s="351" t="s">
        <v>159</v>
      </c>
      <c r="CP44" s="155"/>
      <c r="CQ44" s="155"/>
      <c r="CR44" s="155"/>
      <c r="CS44" s="351" t="s">
        <v>146</v>
      </c>
      <c r="CT44" s="155"/>
      <c r="CU44" s="134"/>
      <c r="CV44" s="134"/>
      <c r="CW44" s="134"/>
    </row>
    <row r="45" spans="1:101" ht="18.75" customHeight="1" thickBot="1" x14ac:dyDescent="0.3">
      <c r="A45" s="60"/>
      <c r="B45" s="60"/>
      <c r="C45" s="75" t="str">
        <f>Spielplan!$C$45</f>
        <v>Uruguay</v>
      </c>
      <c r="D45" s="76"/>
      <c r="E45" s="104"/>
      <c r="F45" s="93"/>
      <c r="G45" s="104"/>
      <c r="H45" s="75" t="str">
        <f>Spielplan!$H$45</f>
        <v>Costa Rica</v>
      </c>
      <c r="I45" s="76"/>
      <c r="J45" s="60"/>
      <c r="K45" s="60" t="s">
        <v>85</v>
      </c>
      <c r="L45" s="60">
        <f t="shared" ref="L45:L50" si="12">IF(E45-G45&gt;0,1,IF(G45=E45,0,-1))</f>
        <v>0</v>
      </c>
      <c r="M45" s="60">
        <f>IF($E45="",0,IF($E45&gt;$G45,3,IF($E45=G45,1,0)))</f>
        <v>0</v>
      </c>
      <c r="N45" s="60">
        <f>IF($G45="",0,IF($E45&gt;$G45,0,IF($E45=G45,1,3)))</f>
        <v>0</v>
      </c>
      <c r="O45" s="60"/>
      <c r="P45" s="60"/>
      <c r="Q45" s="60">
        <f>E45</f>
        <v>0</v>
      </c>
      <c r="R45" s="60">
        <f>G45</f>
        <v>0</v>
      </c>
      <c r="S45" s="60"/>
      <c r="T45" s="60"/>
      <c r="U45" s="60">
        <f>G45</f>
        <v>0</v>
      </c>
      <c r="V45" s="60">
        <f>E45</f>
        <v>0</v>
      </c>
      <c r="W45" s="60"/>
      <c r="X45" s="60"/>
      <c r="Y45" s="60"/>
      <c r="Z45" s="60">
        <f>M51</f>
        <v>0</v>
      </c>
      <c r="AA45" s="60">
        <f>Q51</f>
        <v>0</v>
      </c>
      <c r="AB45" s="60">
        <f>U51</f>
        <v>0</v>
      </c>
      <c r="AC45" s="60">
        <f>AA45-AB45</f>
        <v>0</v>
      </c>
      <c r="AD45" s="60">
        <f>IF(Z45&gt;Z46,-1,0)</f>
        <v>0</v>
      </c>
      <c r="AE45" s="60">
        <f>IF(Z45&gt;Z47,-1,0)</f>
        <v>0</v>
      </c>
      <c r="AF45" s="60">
        <f>IF(Z45&gt;Z48,-1,0)</f>
        <v>0</v>
      </c>
      <c r="AG45" s="60">
        <f>10000-(AJ45*1000+AM45*100+AK45*10)</f>
        <v>10000</v>
      </c>
      <c r="AH45" s="90">
        <f>RANK(AG45,AG45:AG48,1)</f>
        <v>1</v>
      </c>
      <c r="AI45" s="60" t="str">
        <f>C45</f>
        <v>Uruguay</v>
      </c>
      <c r="AJ45" s="60">
        <f t="shared" ref="AJ45:AL48" si="13">Z45</f>
        <v>0</v>
      </c>
      <c r="AK45" s="60">
        <f t="shared" si="13"/>
        <v>0</v>
      </c>
      <c r="AL45" s="60">
        <f t="shared" si="13"/>
        <v>0</v>
      </c>
      <c r="AM45" s="60">
        <f>AK45-AL45</f>
        <v>0</v>
      </c>
      <c r="AN45" s="187"/>
      <c r="AO45" s="187">
        <f>IF(AG46=AG45,IF(G45&gt;E45,AG46-0.1,AG46),AG46)</f>
        <v>10000</v>
      </c>
      <c r="AP45" s="187">
        <f>IF(AG47=AG45,IF(G47&gt;E47,AG47-0.1,AG47),AG47)</f>
        <v>10000</v>
      </c>
      <c r="AQ45" s="187">
        <f>IF(AG48=AG45,IF(G49&gt;E49,AG48-0.1,AG48),AG48)</f>
        <v>10000</v>
      </c>
      <c r="AR45" s="187">
        <f>AN49</f>
        <v>30000</v>
      </c>
      <c r="AS45" s="90">
        <f>RANK(AR45,AR45:AR48,1)</f>
        <v>1</v>
      </c>
      <c r="AT45" s="60" t="str">
        <f t="shared" ref="AT45:AW48" si="14">AI45</f>
        <v>Uruguay</v>
      </c>
      <c r="AU45" s="60">
        <f t="shared" si="14"/>
        <v>0</v>
      </c>
      <c r="AV45" s="60">
        <f t="shared" si="14"/>
        <v>0</v>
      </c>
      <c r="AW45" s="60">
        <f t="shared" si="14"/>
        <v>0</v>
      </c>
      <c r="AX45" s="60"/>
      <c r="AY45" s="60"/>
      <c r="AZ45" s="60"/>
      <c r="BA45" s="77">
        <v>1</v>
      </c>
      <c r="BB45" s="75" t="str">
        <f>VLOOKUP(1,AS45:AT48,2,FALSE)</f>
        <v>Uruguay</v>
      </c>
      <c r="BC45" s="76"/>
      <c r="BD45" s="78">
        <f>VLOOKUP(1,AS45:AW48,3,FALSE)</f>
        <v>0</v>
      </c>
      <c r="BE45" s="79">
        <f>VLOOKUP(1,AS45:AW48,4,FALSE)</f>
        <v>0</v>
      </c>
      <c r="BF45" s="93" t="s">
        <v>12</v>
      </c>
      <c r="BG45" s="79">
        <f>VLOOKUP(1,AS45:AW48,5,FALSE)</f>
        <v>0</v>
      </c>
      <c r="BH45" s="80" t="s">
        <v>24</v>
      </c>
      <c r="BI45" s="85"/>
      <c r="BJ45" s="85">
        <f>IF(E45&gt;G45,IF(Spielplan!E45&gt;Spielplan!G45,Punktemodus!$B$3,0),0)</f>
        <v>0</v>
      </c>
      <c r="BK45" s="85">
        <f>IF(E45=G45,IF(Spielplan!E45=Spielplan!G45,Punktemodus!$B$3,0),0)</f>
        <v>10</v>
      </c>
      <c r="BL45" s="85">
        <f>IF(E45&lt;G45,IF(Spielplan!E45&lt;Spielplan!G45,Punktemodus!$B$3,0),0)</f>
        <v>0</v>
      </c>
      <c r="BM45" s="85">
        <f>IF(E45=Spielplan!E45,IF(G45=Spielplan!G45,Punktemodus!$B$5,0),0)</f>
        <v>3</v>
      </c>
      <c r="BN45" s="85">
        <f>IF(E45=Spielplan!E45,Punktemodus!$B$7,0)</f>
        <v>1</v>
      </c>
      <c r="BO45" s="85">
        <f>IF(G45=Spielplan!G45,Punktemodus!$B$7,0)</f>
        <v>1</v>
      </c>
      <c r="BP45" s="137">
        <f>IF(Spielplan!E45="",0,SUM(BJ45:BO45))</f>
        <v>0</v>
      </c>
      <c r="BQ45" s="85"/>
      <c r="BR45" s="141"/>
      <c r="BS45" s="363"/>
      <c r="BT45" s="364"/>
      <c r="BU45" s="365"/>
      <c r="BV45" s="366"/>
      <c r="BW45" s="156"/>
      <c r="BX45" s="351"/>
      <c r="BY45" s="351"/>
      <c r="BZ45" s="352"/>
      <c r="CA45" s="156"/>
      <c r="CB45" s="155"/>
      <c r="CC45" s="155"/>
      <c r="CD45" s="155"/>
      <c r="CE45" s="351"/>
      <c r="CF45" s="351"/>
      <c r="CG45" s="155"/>
      <c r="CH45" s="155"/>
      <c r="CI45" s="155"/>
      <c r="CJ45" s="351"/>
      <c r="CK45" s="155"/>
      <c r="CL45" s="155"/>
      <c r="CM45" s="155"/>
      <c r="CN45" s="155"/>
      <c r="CO45" s="351"/>
      <c r="CP45" s="155"/>
      <c r="CQ45" s="155"/>
      <c r="CR45" s="155"/>
      <c r="CS45" s="351"/>
      <c r="CT45" s="155"/>
      <c r="CU45" s="134"/>
      <c r="CV45" s="134"/>
      <c r="CW45" s="134"/>
    </row>
    <row r="46" spans="1:101" ht="18.75" customHeight="1" thickBot="1" x14ac:dyDescent="0.3">
      <c r="A46" s="60"/>
      <c r="B46" s="60"/>
      <c r="C46" s="48" t="str">
        <f>Spielplan!$C$46</f>
        <v>England</v>
      </c>
      <c r="D46" s="49"/>
      <c r="E46" s="104"/>
      <c r="F46" s="93"/>
      <c r="G46" s="104"/>
      <c r="H46" s="48" t="str">
        <f>Spielplan!$H$46</f>
        <v>Italien</v>
      </c>
      <c r="I46" s="49"/>
      <c r="J46" s="60"/>
      <c r="K46" s="60" t="s">
        <v>86</v>
      </c>
      <c r="L46" s="60">
        <f t="shared" si="12"/>
        <v>0</v>
      </c>
      <c r="M46" s="60"/>
      <c r="N46" s="60"/>
      <c r="O46" s="60">
        <f>IF($E46="",0,IF($E46&gt;$G46,3,IF($E46=$G46,1,0)))</f>
        <v>0</v>
      </c>
      <c r="P46" s="60">
        <f>IF($G46="",0,IF($E46&gt;$G46,0,IF($E46=$G46,1,3)))</f>
        <v>0</v>
      </c>
      <c r="Q46" s="60"/>
      <c r="R46" s="60"/>
      <c r="S46" s="60">
        <f>E46</f>
        <v>0</v>
      </c>
      <c r="T46" s="60">
        <f>G46</f>
        <v>0</v>
      </c>
      <c r="U46" s="60"/>
      <c r="V46" s="60"/>
      <c r="W46" s="60">
        <f>G46</f>
        <v>0</v>
      </c>
      <c r="X46" s="60">
        <f>E46</f>
        <v>0</v>
      </c>
      <c r="Y46" s="60"/>
      <c r="Z46" s="60">
        <f>N51</f>
        <v>0</v>
      </c>
      <c r="AA46" s="60">
        <f>R51</f>
        <v>0</v>
      </c>
      <c r="AB46" s="60">
        <f>V51</f>
        <v>0</v>
      </c>
      <c r="AC46" s="60">
        <f>AA46-AB46</f>
        <v>0</v>
      </c>
      <c r="AD46" s="60">
        <f>IF(Z46&gt;Z45,-1,0)</f>
        <v>0</v>
      </c>
      <c r="AE46" s="60">
        <f>IF(Z46&gt;Z47,-1,0)</f>
        <v>0</v>
      </c>
      <c r="AF46" s="60">
        <f>IF(Z46&gt;Z48,-1,0)</f>
        <v>0</v>
      </c>
      <c r="AG46" s="60">
        <f>10000-(AJ46*1000+AM46*100+AK46*10)</f>
        <v>10000</v>
      </c>
      <c r="AH46" s="90">
        <f>RANK(AG46,AG45:AG48,1)</f>
        <v>1</v>
      </c>
      <c r="AI46" s="60" t="str">
        <f>H45</f>
        <v>Costa Rica</v>
      </c>
      <c r="AJ46" s="60">
        <f t="shared" si="13"/>
        <v>0</v>
      </c>
      <c r="AK46" s="60">
        <f t="shared" si="13"/>
        <v>0</v>
      </c>
      <c r="AL46" s="60">
        <f t="shared" si="13"/>
        <v>0</v>
      </c>
      <c r="AM46" s="60">
        <f>AK46-AL46</f>
        <v>0</v>
      </c>
      <c r="AN46" s="187">
        <f>IF(AG45=AG46,IF(E45&gt;G45,AG45-0.1,AG45),AG45)</f>
        <v>10000</v>
      </c>
      <c r="AO46" s="187"/>
      <c r="AP46" s="187">
        <f>IF(AG47=AG46,IF(G50&gt;E50,AG47-0.1,AG47),AG47)</f>
        <v>10000</v>
      </c>
      <c r="AQ46" s="187">
        <f>IF(AG48=AG46,IF(G48&gt;E48,AG48-0.1,AG48),AG48)</f>
        <v>10000</v>
      </c>
      <c r="AR46" s="187">
        <f>AO49</f>
        <v>30000</v>
      </c>
      <c r="AS46" s="90">
        <f>RANK(AR46,AR45:AR48,1)</f>
        <v>1</v>
      </c>
      <c r="AT46" s="60" t="str">
        <f t="shared" si="14"/>
        <v>Costa Rica</v>
      </c>
      <c r="AU46" s="60">
        <f t="shared" si="14"/>
        <v>0</v>
      </c>
      <c r="AV46" s="60">
        <f t="shared" si="14"/>
        <v>0</v>
      </c>
      <c r="AW46" s="60">
        <f t="shared" si="14"/>
        <v>0</v>
      </c>
      <c r="AX46" s="60"/>
      <c r="AY46" s="60"/>
      <c r="AZ46" s="60"/>
      <c r="BA46" s="50">
        <v>2</v>
      </c>
      <c r="BB46" s="48" t="e">
        <f>VLOOKUP(2,AS45:AT48,2,FALSE)</f>
        <v>#N/A</v>
      </c>
      <c r="BC46" s="49"/>
      <c r="BD46" s="51" t="e">
        <f>VLOOKUP(2,AS45:AW48,3,FALSE)</f>
        <v>#N/A</v>
      </c>
      <c r="BE46" s="52" t="e">
        <f>VLOOKUP(2,AS45:AW48,4,FALSE)</f>
        <v>#N/A</v>
      </c>
      <c r="BF46" s="93" t="s">
        <v>12</v>
      </c>
      <c r="BG46" s="52" t="e">
        <f>VLOOKUP(2,AS45:AW48,5,FALSE)</f>
        <v>#N/A</v>
      </c>
      <c r="BH46" s="81" t="s">
        <v>25</v>
      </c>
      <c r="BI46" s="85"/>
      <c r="BJ46" s="85">
        <f>IF(E46&gt;G46,IF(Spielplan!E46&gt;Spielplan!G46,Punktemodus!$B$3,0),0)</f>
        <v>0</v>
      </c>
      <c r="BK46" s="85">
        <f>IF(E46=G46,IF(Spielplan!E46=Spielplan!G46,Punktemodus!$B$3,0),0)</f>
        <v>10</v>
      </c>
      <c r="BL46" s="85">
        <f>IF(E46&lt;G46,IF(Spielplan!E46&lt;Spielplan!G46,Punktemodus!$B$3,0),0)</f>
        <v>0</v>
      </c>
      <c r="BM46" s="85">
        <f>IF(E46=Spielplan!E46,IF(G46=Spielplan!G46,Punktemodus!$B$5,0),0)</f>
        <v>3</v>
      </c>
      <c r="BN46" s="85">
        <f>IF(E46=Spielplan!E46,Punktemodus!$B$7,0)</f>
        <v>1</v>
      </c>
      <c r="BO46" s="85">
        <f>IF(G46=Spielplan!G46,Punktemodus!$B$7,0)</f>
        <v>1</v>
      </c>
      <c r="BP46" s="137">
        <f>IF(Spielplan!E46="",0,SUM(BJ46:BO46))</f>
        <v>0</v>
      </c>
      <c r="BQ46" s="85"/>
      <c r="BR46" s="141"/>
      <c r="BS46" s="142"/>
      <c r="BT46" s="155"/>
      <c r="BU46" s="154" t="s">
        <v>120</v>
      </c>
      <c r="BV46" s="155"/>
      <c r="BW46" s="155"/>
      <c r="BX46" s="351"/>
      <c r="BY46" s="351"/>
      <c r="BZ46" s="352"/>
      <c r="CA46" s="155"/>
      <c r="CB46" s="155"/>
      <c r="CC46" s="155"/>
      <c r="CD46" s="155"/>
      <c r="CE46" s="351"/>
      <c r="CF46" s="351"/>
      <c r="CG46" s="155"/>
      <c r="CH46" s="155"/>
      <c r="CI46" s="155"/>
      <c r="CJ46" s="351"/>
      <c r="CK46" s="155"/>
      <c r="CL46" s="155"/>
      <c r="CM46" s="155"/>
      <c r="CN46" s="155"/>
      <c r="CO46" s="351"/>
      <c r="CP46" s="155"/>
      <c r="CQ46" s="155"/>
      <c r="CR46" s="155"/>
      <c r="CS46" s="351"/>
      <c r="CT46" s="155"/>
      <c r="CU46" s="134"/>
      <c r="CV46" s="134"/>
      <c r="CW46" s="134"/>
    </row>
    <row r="47" spans="1:101" ht="18.75" customHeight="1" thickBot="1" x14ac:dyDescent="0.3">
      <c r="A47" s="60"/>
      <c r="B47" s="60"/>
      <c r="C47" s="75" t="str">
        <f>C45</f>
        <v>Uruguay</v>
      </c>
      <c r="D47" s="76"/>
      <c r="E47" s="104"/>
      <c r="F47" s="93"/>
      <c r="G47" s="104"/>
      <c r="H47" s="75" t="str">
        <f>C46</f>
        <v>England</v>
      </c>
      <c r="I47" s="76"/>
      <c r="J47" s="60"/>
      <c r="K47" s="60" t="s">
        <v>87</v>
      </c>
      <c r="L47" s="60">
        <f t="shared" si="12"/>
        <v>0</v>
      </c>
      <c r="M47" s="60">
        <f>IF($E47="",0,IF($E47&gt;$G47,3,IF($E47=G47,1,0)))</f>
        <v>0</v>
      </c>
      <c r="N47" s="60"/>
      <c r="O47" s="60">
        <f>IF($G47="",0,IF($E47&gt;$G47,0,IF($E47=$G47,1,3)))</f>
        <v>0</v>
      </c>
      <c r="P47" s="60"/>
      <c r="Q47" s="60">
        <f>E47</f>
        <v>0</v>
      </c>
      <c r="R47" s="60"/>
      <c r="S47" s="60">
        <f>G47</f>
        <v>0</v>
      </c>
      <c r="T47" s="60"/>
      <c r="U47" s="60">
        <f>G47</f>
        <v>0</v>
      </c>
      <c r="V47" s="60"/>
      <c r="W47" s="60">
        <f>E47</f>
        <v>0</v>
      </c>
      <c r="X47" s="60"/>
      <c r="Y47" s="60"/>
      <c r="Z47" s="60">
        <f>O51</f>
        <v>0</v>
      </c>
      <c r="AA47" s="60">
        <f>S51</f>
        <v>0</v>
      </c>
      <c r="AB47" s="60">
        <f>W51</f>
        <v>0</v>
      </c>
      <c r="AC47" s="60">
        <f>AA47-AB47</f>
        <v>0</v>
      </c>
      <c r="AD47" s="60">
        <f>IF(Z47&gt;Z45,-1,0)</f>
        <v>0</v>
      </c>
      <c r="AE47" s="60">
        <f>IF(Z47&gt;Z46,-1,0)</f>
        <v>0</v>
      </c>
      <c r="AF47" s="60">
        <f>IF(Z47&gt;Z48,-1,0)</f>
        <v>0</v>
      </c>
      <c r="AG47" s="60">
        <f>10000-(AJ47*1000+AM47*100+AK47*10)</f>
        <v>10000</v>
      </c>
      <c r="AH47" s="90">
        <f>RANK(AG47,AG45:AG48,1)</f>
        <v>1</v>
      </c>
      <c r="AI47" s="60" t="str">
        <f>C46</f>
        <v>England</v>
      </c>
      <c r="AJ47" s="60">
        <f t="shared" si="13"/>
        <v>0</v>
      </c>
      <c r="AK47" s="60">
        <f t="shared" si="13"/>
        <v>0</v>
      </c>
      <c r="AL47" s="60">
        <f t="shared" si="13"/>
        <v>0</v>
      </c>
      <c r="AM47" s="60">
        <f>AK47-AL47</f>
        <v>0</v>
      </c>
      <c r="AN47" s="187">
        <f>IF(AG45=AG47,IF(E47&gt;G47,AG45-0.1,AG45),AG45)</f>
        <v>10000</v>
      </c>
      <c r="AO47" s="187">
        <f>IF(AG46=AG47,IF(E50&gt;G50,AG46-0.1,AG46),AG46)</f>
        <v>10000</v>
      </c>
      <c r="AP47" s="187"/>
      <c r="AQ47" s="187">
        <f>IF(AG48=AG47,IF(G46&gt;E46,AG48-0.1,AG48),AG48)</f>
        <v>10000</v>
      </c>
      <c r="AR47" s="187">
        <f>AP49</f>
        <v>30000</v>
      </c>
      <c r="AS47" s="90">
        <f>RANK(AR47,AR45:AR48,1)</f>
        <v>1</v>
      </c>
      <c r="AT47" s="60" t="str">
        <f t="shared" si="14"/>
        <v>England</v>
      </c>
      <c r="AU47" s="60">
        <f t="shared" si="14"/>
        <v>0</v>
      </c>
      <c r="AV47" s="60">
        <f t="shared" si="14"/>
        <v>0</v>
      </c>
      <c r="AW47" s="60">
        <f t="shared" si="14"/>
        <v>0</v>
      </c>
      <c r="AX47" s="60"/>
      <c r="AY47" s="60"/>
      <c r="AZ47" s="60"/>
      <c r="BA47" s="113">
        <v>3</v>
      </c>
      <c r="BB47" s="114" t="e">
        <f>VLOOKUP(3,AS45:AT48,2,FALSE)</f>
        <v>#N/A</v>
      </c>
      <c r="BC47" s="115"/>
      <c r="BD47" s="116" t="e">
        <f>VLOOKUP(3,AS45:AW48,3,FALSE)</f>
        <v>#N/A</v>
      </c>
      <c r="BE47" s="116" t="e">
        <f>VLOOKUP(3,AS45:AW48,4,FALSE)</f>
        <v>#N/A</v>
      </c>
      <c r="BF47" s="93" t="s">
        <v>12</v>
      </c>
      <c r="BG47" s="116" t="e">
        <f>VLOOKUP(3,AS45:AW48,5,FALSE)</f>
        <v>#N/A</v>
      </c>
      <c r="BH47" s="60"/>
      <c r="BI47" s="60"/>
      <c r="BJ47" s="85">
        <f>IF(E47&gt;G47,IF(Spielplan!E47&gt;Spielplan!G47,Punktemodus!$B$3,0),0)</f>
        <v>0</v>
      </c>
      <c r="BK47" s="85">
        <f>IF(E47=G47,IF(Spielplan!E47=Spielplan!G47,Punktemodus!$B$3,0),0)</f>
        <v>10</v>
      </c>
      <c r="BL47" s="85">
        <f>IF(E47&lt;G47,IF(Spielplan!E47&lt;Spielplan!G47,Punktemodus!$B$3,0),0)</f>
        <v>0</v>
      </c>
      <c r="BM47" s="85">
        <f>IF(E47=Spielplan!E47,IF(G47=Spielplan!G47,Punktemodus!$B$5,0),0)</f>
        <v>3</v>
      </c>
      <c r="BN47" s="85">
        <f>IF(E47=Spielplan!E47,Punktemodus!$B$7,0)</f>
        <v>1</v>
      </c>
      <c r="BO47" s="85">
        <f>IF(G47=Spielplan!G47,Punktemodus!$B$7,0)</f>
        <v>1</v>
      </c>
      <c r="BP47" s="137">
        <f>IF(Spielplan!E47="",0,SUM(BJ47:BO47))</f>
        <v>0</v>
      </c>
      <c r="BQ47" s="85"/>
      <c r="BR47" s="141"/>
      <c r="BS47" s="134"/>
      <c r="BT47" s="134"/>
      <c r="BU47" s="134"/>
      <c r="BV47" s="134"/>
      <c r="BW47" s="155"/>
      <c r="BX47" s="351"/>
      <c r="BY47" s="351"/>
      <c r="BZ47" s="352"/>
      <c r="CA47" s="155"/>
      <c r="CB47" s="155"/>
      <c r="CC47" s="155"/>
      <c r="CD47" s="155"/>
      <c r="CE47" s="351"/>
      <c r="CF47" s="351"/>
      <c r="CG47" s="155"/>
      <c r="CH47" s="155"/>
      <c r="CI47" s="155"/>
      <c r="CJ47" s="351"/>
      <c r="CK47" s="155"/>
      <c r="CL47" s="155"/>
      <c r="CM47" s="155"/>
      <c r="CN47" s="155"/>
      <c r="CO47" s="351"/>
      <c r="CP47" s="155"/>
      <c r="CQ47" s="155"/>
      <c r="CR47" s="155"/>
      <c r="CS47" s="351"/>
      <c r="CT47" s="155"/>
      <c r="CU47" s="134"/>
      <c r="CV47" s="134"/>
      <c r="CW47" s="134"/>
    </row>
    <row r="48" spans="1:101" ht="18.75" customHeight="1" thickBot="1" x14ac:dyDescent="0.3">
      <c r="A48" s="60"/>
      <c r="B48" s="60"/>
      <c r="C48" s="48" t="str">
        <f>H45</f>
        <v>Costa Rica</v>
      </c>
      <c r="D48" s="49"/>
      <c r="E48" s="104"/>
      <c r="F48" s="93"/>
      <c r="G48" s="104"/>
      <c r="H48" s="48" t="str">
        <f>H46</f>
        <v>Italien</v>
      </c>
      <c r="I48" s="49"/>
      <c r="J48" s="60"/>
      <c r="K48" s="60" t="s">
        <v>88</v>
      </c>
      <c r="L48" s="60">
        <f t="shared" si="12"/>
        <v>0</v>
      </c>
      <c r="M48" s="60"/>
      <c r="N48" s="60">
        <f>IF($E48="",0,IF($E48&gt;$G48,3,IF($E48=$G48,1,0)))</f>
        <v>0</v>
      </c>
      <c r="O48" s="60"/>
      <c r="P48" s="60">
        <f>IF($G48="",0,IF($E48&gt;$G48,0,IF($E48=$G48,1,3)))</f>
        <v>0</v>
      </c>
      <c r="Q48" s="60"/>
      <c r="R48" s="60">
        <f>E48</f>
        <v>0</v>
      </c>
      <c r="S48" s="60"/>
      <c r="T48" s="60">
        <f>G48</f>
        <v>0</v>
      </c>
      <c r="U48" s="60"/>
      <c r="V48" s="60">
        <f>G48</f>
        <v>0</v>
      </c>
      <c r="W48" s="60"/>
      <c r="X48" s="60">
        <f>E48</f>
        <v>0</v>
      </c>
      <c r="Y48" s="60"/>
      <c r="Z48" s="60">
        <f>P51</f>
        <v>0</v>
      </c>
      <c r="AA48" s="60">
        <f>T51</f>
        <v>0</v>
      </c>
      <c r="AB48" s="60">
        <f>X51</f>
        <v>0</v>
      </c>
      <c r="AC48" s="60">
        <f>AA48-AB48</f>
        <v>0</v>
      </c>
      <c r="AD48" s="60">
        <f>IF(Z48&gt;Z45,-1,0)</f>
        <v>0</v>
      </c>
      <c r="AE48" s="60">
        <f>IF(Z48&gt;Z46,-1,0)</f>
        <v>0</v>
      </c>
      <c r="AF48" s="60">
        <f>IF(Z48&gt;Z47,-1,0)</f>
        <v>0</v>
      </c>
      <c r="AG48" s="60">
        <f>10000-(AJ48*1000+AM48*100+AK48*10)</f>
        <v>10000</v>
      </c>
      <c r="AH48" s="90">
        <f>RANK(AG48,AG45:AG48,1)</f>
        <v>1</v>
      </c>
      <c r="AI48" s="60" t="str">
        <f>H46</f>
        <v>Italien</v>
      </c>
      <c r="AJ48" s="60">
        <f t="shared" si="13"/>
        <v>0</v>
      </c>
      <c r="AK48" s="60">
        <f t="shared" si="13"/>
        <v>0</v>
      </c>
      <c r="AL48" s="60">
        <f t="shared" si="13"/>
        <v>0</v>
      </c>
      <c r="AM48" s="60">
        <f>AK48-AL48</f>
        <v>0</v>
      </c>
      <c r="AN48" s="187">
        <f>IF(AG45=AG48,IF(E49&gt;G49,AG45-0.1,AG45),AG45)</f>
        <v>10000</v>
      </c>
      <c r="AO48" s="187">
        <f>IF(AG46=AG48,IF(E48&gt;G48,AG46-0.1,AG46),AG46)</f>
        <v>10000</v>
      </c>
      <c r="AP48" s="187">
        <f>IF(AG47=AG48,IF(E46&gt;G46,AG47-0.1,AG47),AG47)</f>
        <v>10000</v>
      </c>
      <c r="AQ48" s="187"/>
      <c r="AR48" s="187">
        <f>AQ49</f>
        <v>30000</v>
      </c>
      <c r="AS48" s="90">
        <f>RANK(AR48,AR45:AR48,1)</f>
        <v>1</v>
      </c>
      <c r="AT48" s="60" t="str">
        <f t="shared" si="14"/>
        <v>Italien</v>
      </c>
      <c r="AU48" s="60">
        <f t="shared" si="14"/>
        <v>0</v>
      </c>
      <c r="AV48" s="60">
        <f t="shared" si="14"/>
        <v>0</v>
      </c>
      <c r="AW48" s="60">
        <f t="shared" si="14"/>
        <v>0</v>
      </c>
      <c r="AX48" s="60"/>
      <c r="AY48" s="60"/>
      <c r="AZ48" s="60"/>
      <c r="BA48" s="113">
        <v>4</v>
      </c>
      <c r="BB48" s="114" t="e">
        <f>VLOOKUP(4,AS45:AT48,2,FALSE)</f>
        <v>#N/A</v>
      </c>
      <c r="BC48" s="115"/>
      <c r="BD48" s="116" t="e">
        <f>VLOOKUP(4,AS45:AW48,3,FALSE)</f>
        <v>#N/A</v>
      </c>
      <c r="BE48" s="116" t="e">
        <f>VLOOKUP(4,AS45:AW48,4,FALSE)</f>
        <v>#N/A</v>
      </c>
      <c r="BF48" s="93" t="s">
        <v>12</v>
      </c>
      <c r="BG48" s="116" t="e">
        <f>VLOOKUP(4,AS45:AW48,5,FALSE)</f>
        <v>#N/A</v>
      </c>
      <c r="BH48" s="60"/>
      <c r="BI48" s="60"/>
      <c r="BJ48" s="85">
        <f>IF(E48&gt;G48,IF(Spielplan!E48&gt;Spielplan!G48,Punktemodus!$B$3,0),0)</f>
        <v>0</v>
      </c>
      <c r="BK48" s="85">
        <f>IF(E48=G48,IF(Spielplan!E48=Spielplan!G48,Punktemodus!$B$3,0),0)</f>
        <v>10</v>
      </c>
      <c r="BL48" s="85">
        <f>IF(E48&lt;G48,IF(Spielplan!E48&lt;Spielplan!G48,Punktemodus!$B$3,0),0)</f>
        <v>0</v>
      </c>
      <c r="BM48" s="85">
        <f>IF(E48=Spielplan!E48,IF(G48=Spielplan!G48,Punktemodus!$B$5,0),0)</f>
        <v>3</v>
      </c>
      <c r="BN48" s="85">
        <f>IF(E48=Spielplan!E48,Punktemodus!$B$7,0)</f>
        <v>1</v>
      </c>
      <c r="BO48" s="85">
        <f>IF(G48=Spielplan!G48,Punktemodus!$B$7,0)</f>
        <v>1</v>
      </c>
      <c r="BP48" s="137">
        <f>IF(Spielplan!E48="",0,SUM(BJ48:BO48))</f>
        <v>0</v>
      </c>
      <c r="BQ48" s="85"/>
      <c r="BR48" s="141"/>
      <c r="BS48" s="143" t="s">
        <v>18</v>
      </c>
      <c r="BT48" s="144" t="str">
        <f>Spielplan!$BL$12</f>
        <v/>
      </c>
      <c r="BU48" s="145"/>
      <c r="BV48" s="146">
        <f>Spielplan!$BN$12</f>
        <v>0</v>
      </c>
      <c r="BW48" s="157"/>
      <c r="BX48" s="158">
        <f>IF(BT12=BT48,Punktemodus!$B$11,0)</f>
        <v>10</v>
      </c>
      <c r="BY48" s="158">
        <f>IF(BT48=BT29,Punktemodus!B13,0)</f>
        <v>5</v>
      </c>
      <c r="BZ48" s="142"/>
      <c r="CA48" s="155"/>
      <c r="CB48" s="154" t="s">
        <v>27</v>
      </c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34"/>
      <c r="CV48" s="134"/>
      <c r="CW48" s="134"/>
    </row>
    <row r="49" spans="1:101" ht="18.75" customHeight="1" thickBot="1" x14ac:dyDescent="0.3">
      <c r="A49" s="60"/>
      <c r="B49" s="60"/>
      <c r="C49" s="75" t="str">
        <f>C45</f>
        <v>Uruguay</v>
      </c>
      <c r="D49" s="76"/>
      <c r="E49" s="104"/>
      <c r="F49" s="93"/>
      <c r="G49" s="104"/>
      <c r="H49" s="75" t="str">
        <f>H46</f>
        <v>Italien</v>
      </c>
      <c r="I49" s="76"/>
      <c r="J49" s="60"/>
      <c r="K49" s="60" t="s">
        <v>89</v>
      </c>
      <c r="L49" s="60">
        <f t="shared" si="12"/>
        <v>0</v>
      </c>
      <c r="M49" s="60">
        <f>IF($E49="",0,IF($E49&gt;$G49,3,IF($E49=G49,1,0)))</f>
        <v>0</v>
      </c>
      <c r="N49" s="60"/>
      <c r="O49" s="60"/>
      <c r="P49" s="60">
        <f>IF($G49="",0,IF($E49&gt;$G49,0,IF($E49=$G49,1,3)))</f>
        <v>0</v>
      </c>
      <c r="Q49" s="60">
        <f>E49</f>
        <v>0</v>
      </c>
      <c r="R49" s="60"/>
      <c r="S49" s="60"/>
      <c r="T49" s="60">
        <f>G49</f>
        <v>0</v>
      </c>
      <c r="U49" s="60">
        <f>G49</f>
        <v>0</v>
      </c>
      <c r="V49" s="60"/>
      <c r="W49" s="60"/>
      <c r="X49" s="60">
        <f>E49</f>
        <v>0</v>
      </c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187">
        <f>SUM(AN45:AN48)</f>
        <v>30000</v>
      </c>
      <c r="AO49" s="187">
        <f>SUM(AO45:AO48)</f>
        <v>30000</v>
      </c>
      <c r="AP49" s="187">
        <f>SUM(AP45:AP48)</f>
        <v>30000</v>
      </c>
      <c r="AQ49" s="187">
        <f>SUM(AQ45:AQ48)</f>
        <v>30000</v>
      </c>
      <c r="AR49" s="187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85">
        <f>IF(E49&gt;G49,IF(Spielplan!E49&gt;Spielplan!G49,Punktemodus!$B$3,0),0)</f>
        <v>0</v>
      </c>
      <c r="BK49" s="85">
        <f>IF(E49=G49,IF(Spielplan!E49=Spielplan!G49,Punktemodus!$B$3,0),0)</f>
        <v>10</v>
      </c>
      <c r="BL49" s="85">
        <f>IF(E49&lt;G49,IF(Spielplan!E49&lt;Spielplan!G49,Punktemodus!$B$3,0),0)</f>
        <v>0</v>
      </c>
      <c r="BM49" s="85">
        <f>IF(E49=Spielplan!E49,IF(G49=Spielplan!G49,Punktemodus!$B$5,0),0)</f>
        <v>3</v>
      </c>
      <c r="BN49" s="85">
        <f>IF(E49=Spielplan!E49,Punktemodus!$B$7,0)</f>
        <v>1</v>
      </c>
      <c r="BO49" s="85">
        <f>IF(G49=Spielplan!G49,Punktemodus!$B$7,0)</f>
        <v>1</v>
      </c>
      <c r="BP49" s="137">
        <f>IF(Spielplan!E49="",0,SUM(BJ49:BO49))</f>
        <v>0</v>
      </c>
      <c r="BQ49" s="60"/>
      <c r="BR49" s="141"/>
      <c r="BS49" s="149" t="s">
        <v>21</v>
      </c>
      <c r="BT49" s="144" t="str">
        <f>Spielplan!$BL$13</f>
        <v/>
      </c>
      <c r="BU49" s="145"/>
      <c r="BV49" s="146">
        <f>Spielplan!$BN$13</f>
        <v>0</v>
      </c>
      <c r="BW49" s="155"/>
      <c r="BX49" s="158">
        <f>IF(BT13=BT49,Punktemodus!$B$11,0)</f>
        <v>10</v>
      </c>
      <c r="BY49" s="158">
        <f>IF(BT49=BT28,Punktemodus!B13,0)</f>
        <v>5</v>
      </c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34"/>
      <c r="CV49" s="134"/>
      <c r="CW49" s="134"/>
    </row>
    <row r="50" spans="1:101" ht="18.75" customHeight="1" thickBot="1" x14ac:dyDescent="0.3">
      <c r="A50" s="60"/>
      <c r="B50" s="60"/>
      <c r="C50" s="48" t="str">
        <f>H45</f>
        <v>Costa Rica</v>
      </c>
      <c r="D50" s="49"/>
      <c r="E50" s="104"/>
      <c r="F50" s="93"/>
      <c r="G50" s="104"/>
      <c r="H50" s="48" t="str">
        <f>C46</f>
        <v>England</v>
      </c>
      <c r="I50" s="49"/>
      <c r="J50" s="60"/>
      <c r="K50" s="60" t="s">
        <v>89</v>
      </c>
      <c r="L50" s="60">
        <f t="shared" si="12"/>
        <v>0</v>
      </c>
      <c r="M50" s="60"/>
      <c r="N50" s="60">
        <f>IF($E50="",0,IF($E50&gt;$G50,3,IF($E50=$G50,1,0)))</f>
        <v>0</v>
      </c>
      <c r="O50" s="60">
        <f>IF($G50="",0,IF($E50&gt;$G50,0,IF($E50=$G50,1,3)))</f>
        <v>0</v>
      </c>
      <c r="P50" s="60"/>
      <c r="Q50" s="60"/>
      <c r="R50" s="60">
        <f>E50</f>
        <v>0</v>
      </c>
      <c r="S50" s="60">
        <f>G50</f>
        <v>0</v>
      </c>
      <c r="T50" s="60"/>
      <c r="U50" s="60"/>
      <c r="V50" s="60">
        <f>G50</f>
        <v>0</v>
      </c>
      <c r="W50" s="60">
        <f>E50</f>
        <v>0</v>
      </c>
      <c r="X50" s="60"/>
      <c r="Y50" s="60"/>
      <c r="Z50" s="60" t="s">
        <v>30</v>
      </c>
      <c r="AA50" s="60"/>
      <c r="AB50" s="60"/>
      <c r="AC50" s="60"/>
      <c r="AD50" s="60"/>
      <c r="AE50" s="60"/>
      <c r="AF50" s="60"/>
      <c r="AG50" s="60" t="b">
        <f>OR(AG45=AG46,AG45=AG47,AG45=AG48,AG46=AG47,AG46=AG48,AG47=AG48)</f>
        <v>1</v>
      </c>
      <c r="AH50" s="60"/>
      <c r="AI50" s="60"/>
      <c r="AJ50" s="60"/>
      <c r="AK50" s="60"/>
      <c r="AL50" s="60"/>
      <c r="AM50" s="60"/>
      <c r="AN50" s="60"/>
      <c r="AO50" s="60" t="s">
        <v>34</v>
      </c>
      <c r="AP50" s="60"/>
      <c r="AQ50" s="60"/>
      <c r="AR50" s="60" t="b">
        <f>OR(AR45=AR46,AR45=AR47,AR45=AR48,AR46=AR47,AR46=AR48,AR47=AR48)</f>
        <v>1</v>
      </c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85">
        <f>IF(E50&gt;G50,IF(Spielplan!E50&gt;Spielplan!G50,Punktemodus!$B$3,0),0)</f>
        <v>0</v>
      </c>
      <c r="BK50" s="85">
        <f>IF(E50=G50,IF(Spielplan!E50=Spielplan!G50,Punktemodus!$B$3,0),0)</f>
        <v>10</v>
      </c>
      <c r="BL50" s="85">
        <f>IF(E50&lt;G50,IF(Spielplan!E50&lt;Spielplan!G50,Punktemodus!$B$3,0),0)</f>
        <v>0</v>
      </c>
      <c r="BM50" s="85">
        <f>IF(E50=Spielplan!E50,IF(G50=Spielplan!G50,Punktemodus!$B$5,0),0)</f>
        <v>3</v>
      </c>
      <c r="BN50" s="85">
        <f>IF(E50=Spielplan!E50,Punktemodus!$B$7,0)</f>
        <v>1</v>
      </c>
      <c r="BO50" s="85">
        <f>IF(G50=Spielplan!G50,Punktemodus!$B$7,0)</f>
        <v>1</v>
      </c>
      <c r="BP50" s="137">
        <f>IF(Spielplan!E50="",0,SUM(BJ50:BO50))</f>
        <v>0</v>
      </c>
      <c r="BQ50" s="60"/>
      <c r="BR50" s="141"/>
      <c r="BS50" s="150"/>
      <c r="BT50" s="134"/>
      <c r="BU50" s="134"/>
      <c r="BV50" s="151"/>
      <c r="BW50" s="157"/>
      <c r="BX50" s="158"/>
      <c r="BY50" s="158"/>
      <c r="BZ50" s="155"/>
      <c r="CA50" s="144" t="str">
        <f>Spielplan!$BS$14</f>
        <v/>
      </c>
      <c r="CB50" s="159"/>
      <c r="CC50" s="146">
        <f>Spielplan!$BU$14</f>
        <v>0</v>
      </c>
      <c r="CD50" s="157"/>
      <c r="CE50" s="155">
        <f>IF(CA50=CA14,Punktemodus!B15,0)</f>
        <v>20</v>
      </c>
      <c r="CF50" s="158">
        <f>IF(OR(CA50=$CA$15,CA50=$CA$22,CA50=$CA$23,CA50=$CA$30,CA50=$CA$31,CA50=$CA$38,CA50=$CA$39),Punktemodus!B17,0)</f>
        <v>10</v>
      </c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34"/>
      <c r="CV50" s="134"/>
      <c r="CW50" s="134"/>
    </row>
    <row r="51" spans="1:101" ht="18.75" customHeight="1" thickBot="1" x14ac:dyDescent="0.3">
      <c r="A51" s="60"/>
      <c r="B51" s="60"/>
      <c r="C51" s="136" t="str">
        <f>IF(G50="","",IF(AR50=TRUE,"Achtung: Fehler in Tabelle!",""))</f>
        <v/>
      </c>
      <c r="D51" s="60"/>
      <c r="E51" s="85"/>
      <c r="F51" s="60"/>
      <c r="G51" s="85"/>
      <c r="H51" s="60"/>
      <c r="I51" s="60"/>
      <c r="J51" s="60"/>
      <c r="K51" s="60"/>
      <c r="L51" s="60"/>
      <c r="M51" s="60">
        <f t="shared" ref="M51:X51" si="15">SUM(M45:M50)</f>
        <v>0</v>
      </c>
      <c r="N51" s="60">
        <f t="shared" si="15"/>
        <v>0</v>
      </c>
      <c r="O51" s="60">
        <f t="shared" si="15"/>
        <v>0</v>
      </c>
      <c r="P51" s="60">
        <f t="shared" si="15"/>
        <v>0</v>
      </c>
      <c r="Q51" s="60">
        <f t="shared" si="15"/>
        <v>0</v>
      </c>
      <c r="R51" s="60">
        <f t="shared" si="15"/>
        <v>0</v>
      </c>
      <c r="S51" s="60">
        <f t="shared" si="15"/>
        <v>0</v>
      </c>
      <c r="T51" s="60">
        <f t="shared" si="15"/>
        <v>0</v>
      </c>
      <c r="U51" s="60">
        <f t="shared" si="15"/>
        <v>0</v>
      </c>
      <c r="V51" s="60">
        <f t="shared" si="15"/>
        <v>0</v>
      </c>
      <c r="W51" s="60">
        <f t="shared" si="15"/>
        <v>0</v>
      </c>
      <c r="X51" s="60">
        <f t="shared" si="15"/>
        <v>0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160">
        <f>SUM(BP45:BP50)</f>
        <v>0</v>
      </c>
      <c r="BQ51" s="60"/>
      <c r="BR51" s="141"/>
      <c r="BS51" s="152"/>
      <c r="BT51" s="134"/>
      <c r="BU51" s="134"/>
      <c r="BV51" s="151"/>
      <c r="BW51" s="157"/>
      <c r="BX51" s="158"/>
      <c r="BY51" s="158"/>
      <c r="BZ51" s="155"/>
      <c r="CA51" s="144" t="str">
        <f>Spielplan!$BS$15</f>
        <v/>
      </c>
      <c r="CB51" s="159"/>
      <c r="CC51" s="146">
        <f>Spielplan!$BU$15</f>
        <v>0</v>
      </c>
      <c r="CD51" s="155"/>
      <c r="CE51" s="155">
        <f>IF(CA51=CA15,Punktemodus!B15,0)</f>
        <v>20</v>
      </c>
      <c r="CF51" s="158">
        <f>IF(OR(CA51=$CA$14,CA51=$CA$22,CA51=$CA$23,CA51=$CA$30,CA51=$CA$31,CA51=$CA$38,CA51=$CA$39),Punktemodus!B17,0)</f>
        <v>10</v>
      </c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34"/>
      <c r="CV51" s="134"/>
      <c r="CW51" s="134"/>
    </row>
    <row r="52" spans="1:101" ht="18.75" customHeight="1" thickBot="1" x14ac:dyDescent="0.3">
      <c r="A52" s="60"/>
      <c r="B52" s="60"/>
      <c r="C52" s="60"/>
      <c r="D52" s="60"/>
      <c r="E52" s="85"/>
      <c r="F52" s="60"/>
      <c r="G52" s="85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138"/>
      <c r="BQ52" s="60"/>
      <c r="BR52" s="141"/>
      <c r="BS52" s="153" t="s">
        <v>22</v>
      </c>
      <c r="BT52" s="144" t="str">
        <f>Spielplan!$BL$16</f>
        <v/>
      </c>
      <c r="BU52" s="145"/>
      <c r="BV52" s="146">
        <f>Spielplan!$BN$16</f>
        <v>0</v>
      </c>
      <c r="BW52" s="155"/>
      <c r="BX52" s="158">
        <f>IF(BT16=BT52,Punktemodus!$B$11,0)</f>
        <v>10</v>
      </c>
      <c r="BY52" s="158">
        <f>IF(BT52=BT33,Punktemodus!B13,0)</f>
        <v>5</v>
      </c>
      <c r="BZ52" s="155"/>
      <c r="CA52" s="155"/>
      <c r="CB52" s="155"/>
      <c r="CC52" s="155"/>
      <c r="CD52" s="155"/>
      <c r="CE52" s="155"/>
      <c r="CF52" s="154"/>
      <c r="CG52" s="154" t="s">
        <v>28</v>
      </c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34"/>
      <c r="CV52" s="134"/>
      <c r="CW52" s="134"/>
    </row>
    <row r="53" spans="1:101" ht="18.75" customHeight="1" thickBot="1" x14ac:dyDescent="0.25">
      <c r="A53" s="60"/>
      <c r="B53" s="60"/>
      <c r="C53" s="60"/>
      <c r="D53" s="60"/>
      <c r="E53" s="85"/>
      <c r="F53" s="60"/>
      <c r="G53" s="85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138"/>
      <c r="BQ53" s="60"/>
      <c r="BR53" s="141"/>
      <c r="BS53" s="149" t="s">
        <v>25</v>
      </c>
      <c r="BT53" s="144" t="str">
        <f>Spielplan!$BL$17</f>
        <v/>
      </c>
      <c r="BU53" s="145"/>
      <c r="BV53" s="146">
        <f>Spielplan!$BN$17</f>
        <v>0</v>
      </c>
      <c r="BW53" s="155"/>
      <c r="BX53" s="158">
        <f>IF(BT17=BT53,Punktemodus!$B$11,0)</f>
        <v>10</v>
      </c>
      <c r="BY53" s="158">
        <f>IF(BT53=BT32,Punktemodus!B13,0)</f>
        <v>5</v>
      </c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34"/>
      <c r="CV53" s="134"/>
      <c r="CW53" s="134"/>
    </row>
    <row r="54" spans="1:101" ht="18.75" customHeight="1" thickBot="1" x14ac:dyDescent="0.3">
      <c r="A54" s="60"/>
      <c r="B54" s="60"/>
      <c r="C54" s="88" t="s">
        <v>90</v>
      </c>
      <c r="D54" s="60"/>
      <c r="E54" s="85"/>
      <c r="F54" s="60"/>
      <c r="G54" s="85"/>
      <c r="H54" s="60"/>
      <c r="I54" s="60"/>
      <c r="J54" s="60"/>
      <c r="K54" s="60"/>
      <c r="L54" s="60"/>
      <c r="M54" s="60" t="s">
        <v>4</v>
      </c>
      <c r="N54" s="60"/>
      <c r="O54" s="60"/>
      <c r="P54" s="60"/>
      <c r="Q54" s="60" t="s">
        <v>6</v>
      </c>
      <c r="R54" s="60"/>
      <c r="S54" s="60"/>
      <c r="T54" s="60"/>
      <c r="U54" s="60" t="s">
        <v>7</v>
      </c>
      <c r="V54" s="60"/>
      <c r="W54" s="60"/>
      <c r="X54" s="60"/>
      <c r="Y54" s="60"/>
      <c r="Z54" s="60" t="s">
        <v>4</v>
      </c>
      <c r="AA54" s="60" t="s">
        <v>5</v>
      </c>
      <c r="AB54" s="60"/>
      <c r="AC54" s="60"/>
      <c r="AD54" s="60" t="s">
        <v>9</v>
      </c>
      <c r="AE54" s="60"/>
      <c r="AF54" s="60"/>
      <c r="AG54" s="60"/>
      <c r="AH54" s="60" t="s">
        <v>32</v>
      </c>
      <c r="AI54" s="60"/>
      <c r="AJ54" s="60"/>
      <c r="AK54" s="60"/>
      <c r="AL54" s="60"/>
      <c r="AM54" s="60"/>
      <c r="AN54" s="60" t="s">
        <v>35</v>
      </c>
      <c r="AO54" s="60"/>
      <c r="AP54" s="60"/>
      <c r="AQ54" s="60"/>
      <c r="AR54" s="60"/>
      <c r="AS54" s="60" t="s">
        <v>33</v>
      </c>
      <c r="AT54" s="60"/>
      <c r="AU54" s="60"/>
      <c r="AV54" s="60"/>
      <c r="AW54" s="60"/>
      <c r="AX54" s="60"/>
      <c r="AY54" s="60"/>
      <c r="AZ54" s="60"/>
      <c r="BA54" s="89" t="s">
        <v>10</v>
      </c>
      <c r="BB54" s="60"/>
      <c r="BC54" s="90" t="s">
        <v>4</v>
      </c>
      <c r="BD54" s="60"/>
      <c r="BE54" s="61" t="s">
        <v>5</v>
      </c>
      <c r="BF54" s="60"/>
      <c r="BG54" s="60"/>
      <c r="BH54" s="60"/>
      <c r="BI54" s="85"/>
      <c r="BJ54" s="60"/>
      <c r="BK54" s="60"/>
      <c r="BL54" s="60"/>
      <c r="BM54" s="60"/>
      <c r="BN54" s="60"/>
      <c r="BO54" s="60"/>
      <c r="BP54" s="138"/>
      <c r="BQ54" s="85"/>
      <c r="BR54" s="141"/>
      <c r="BS54" s="150"/>
      <c r="BT54" s="134"/>
      <c r="BU54" s="134"/>
      <c r="BV54" s="134"/>
      <c r="BW54" s="134"/>
      <c r="BX54" s="148"/>
      <c r="BY54" s="148"/>
      <c r="BZ54" s="134"/>
      <c r="CA54" s="134"/>
      <c r="CB54" s="134"/>
      <c r="CC54" s="134"/>
      <c r="CD54" s="134"/>
      <c r="CE54" s="134"/>
      <c r="CF54" s="144" t="str">
        <f>Spielplan!$BX$18</f>
        <v/>
      </c>
      <c r="CG54" s="145"/>
      <c r="CH54" s="146">
        <f>Spielplan!$BZ$18</f>
        <v>0</v>
      </c>
      <c r="CI54" s="134"/>
      <c r="CJ54" s="134">
        <f>IF(OR(CF54=$CF$18,CF54=$CF$19,CF54=$CF$34,CF54=$CF$35),Punktemodus!$B$19,0)</f>
        <v>30</v>
      </c>
      <c r="CK54" s="134"/>
      <c r="CL54" s="134"/>
      <c r="CM54" s="134"/>
      <c r="CN54" s="134"/>
      <c r="CO54" s="134"/>
      <c r="CP54" s="134"/>
      <c r="CQ54" s="134"/>
      <c r="CR54" s="134"/>
      <c r="CS54" s="134">
        <f>IF(CQ59=CQ23,Punktemodus!B23,0)</f>
        <v>50</v>
      </c>
      <c r="CT54" s="134"/>
      <c r="CU54" s="134"/>
      <c r="CV54" s="134"/>
      <c r="CW54" s="134"/>
    </row>
    <row r="55" spans="1:101" ht="18.75" customHeight="1" thickBot="1" x14ac:dyDescent="0.25">
      <c r="A55" s="60"/>
      <c r="B55" s="60"/>
      <c r="C55" s="92"/>
      <c r="D55" s="60"/>
      <c r="E55" s="85"/>
      <c r="F55" s="60"/>
      <c r="G55" s="85"/>
      <c r="H55" s="60"/>
      <c r="I55" s="60"/>
      <c r="J55" s="60"/>
      <c r="K55" s="60"/>
      <c r="L55" s="60"/>
      <c r="M55" s="60" t="s">
        <v>0</v>
      </c>
      <c r="N55" s="60" t="s">
        <v>1</v>
      </c>
      <c r="O55" s="60" t="s">
        <v>2</v>
      </c>
      <c r="P55" s="60" t="s">
        <v>3</v>
      </c>
      <c r="Q55" s="60" t="s">
        <v>0</v>
      </c>
      <c r="R55" s="60" t="s">
        <v>1</v>
      </c>
      <c r="S55" s="60" t="s">
        <v>2</v>
      </c>
      <c r="T55" s="60" t="s">
        <v>3</v>
      </c>
      <c r="U55" s="60" t="s">
        <v>0</v>
      </c>
      <c r="V55" s="60" t="s">
        <v>1</v>
      </c>
      <c r="W55" s="60" t="s">
        <v>2</v>
      </c>
      <c r="X55" s="60" t="s">
        <v>3</v>
      </c>
      <c r="Y55" s="60"/>
      <c r="Z55" s="60" t="s">
        <v>8</v>
      </c>
      <c r="AA55" s="60"/>
      <c r="AB55" s="60"/>
      <c r="AC55" s="60"/>
      <c r="AD55" s="60"/>
      <c r="AE55" s="60"/>
      <c r="AF55" s="60"/>
      <c r="AG55" s="60"/>
      <c r="AH55" s="60" t="s">
        <v>31</v>
      </c>
      <c r="AI55" s="60"/>
      <c r="AJ55" s="60"/>
      <c r="AK55" s="60"/>
      <c r="AL55" s="60"/>
      <c r="AM55" s="60"/>
      <c r="AN55" s="60" t="str">
        <f>AI56</f>
        <v>Schweiz</v>
      </c>
      <c r="AO55" s="60" t="str">
        <f>AI57</f>
        <v>Ecuador</v>
      </c>
      <c r="AP55" s="60" t="str">
        <f>AI58</f>
        <v>Frankreich</v>
      </c>
      <c r="AQ55" s="60" t="str">
        <f>AI59</f>
        <v>Honduras</v>
      </c>
      <c r="AR55" s="60"/>
      <c r="AS55" s="60" t="s">
        <v>31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85"/>
      <c r="BJ55" s="85"/>
      <c r="BK55" s="85"/>
      <c r="BL55" s="85"/>
      <c r="BM55" s="85"/>
      <c r="BN55" s="85"/>
      <c r="BO55" s="85"/>
      <c r="BP55" s="137"/>
      <c r="BQ55" s="85"/>
      <c r="BR55" s="141"/>
      <c r="BS55" s="134"/>
      <c r="BT55" s="134"/>
      <c r="BU55" s="134"/>
      <c r="BV55" s="134"/>
      <c r="BW55" s="134"/>
      <c r="BX55" s="148"/>
      <c r="BY55" s="148"/>
      <c r="BZ55" s="134"/>
      <c r="CA55" s="134"/>
      <c r="CB55" s="134"/>
      <c r="CC55" s="134"/>
      <c r="CD55" s="134"/>
      <c r="CE55" s="134"/>
      <c r="CF55" s="144" t="str">
        <f>Spielplan!$BX$19</f>
        <v/>
      </c>
      <c r="CG55" s="145"/>
      <c r="CH55" s="146">
        <f>Spielplan!$BZ$19</f>
        <v>0</v>
      </c>
      <c r="CI55" s="134"/>
      <c r="CJ55" s="134">
        <f>IF(OR(CF55=$CF$18,CF55=$CF$19,CF55=$CF$34,CF55=$CF$35),Punktemodus!$B$19,0)</f>
        <v>30</v>
      </c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</row>
    <row r="56" spans="1:101" ht="18.75" customHeight="1" thickBot="1" x14ac:dyDescent="0.3">
      <c r="A56" s="60"/>
      <c r="B56" s="60"/>
      <c r="C56" s="191" t="str">
        <f>Spielplan!$C56</f>
        <v>Schweiz</v>
      </c>
      <c r="D56" s="192"/>
      <c r="E56" s="104"/>
      <c r="F56" s="93"/>
      <c r="G56" s="104"/>
      <c r="H56" s="191" t="str">
        <f>Spielplan!$H$56</f>
        <v>Ecuador</v>
      </c>
      <c r="I56" s="192"/>
      <c r="J56" s="60"/>
      <c r="K56" s="60" t="s">
        <v>96</v>
      </c>
      <c r="L56" s="60">
        <f t="shared" ref="L56:L61" si="16">IF(E56-G56&gt;0,1,IF(G56=E56,0,-1))</f>
        <v>0</v>
      </c>
      <c r="M56" s="60">
        <f>IF($E56="",0,IF($E56&gt;$G56,3,IF($E56=G56,1,0)))</f>
        <v>0</v>
      </c>
      <c r="N56" s="60">
        <f>IF($G56="",0,IF($E56&gt;$G56,0,IF($E56=G56,1,3)))</f>
        <v>0</v>
      </c>
      <c r="O56" s="60"/>
      <c r="P56" s="60"/>
      <c r="Q56" s="60">
        <f>E56</f>
        <v>0</v>
      </c>
      <c r="R56" s="60">
        <f>G56</f>
        <v>0</v>
      </c>
      <c r="S56" s="60"/>
      <c r="T56" s="60"/>
      <c r="U56" s="60">
        <f>G56</f>
        <v>0</v>
      </c>
      <c r="V56" s="60">
        <f>E56</f>
        <v>0</v>
      </c>
      <c r="W56" s="60"/>
      <c r="X56" s="60"/>
      <c r="Y56" s="60"/>
      <c r="Z56" s="60">
        <f>M62</f>
        <v>0</v>
      </c>
      <c r="AA56" s="60">
        <f>Q62</f>
        <v>0</v>
      </c>
      <c r="AB56" s="60">
        <f>U62</f>
        <v>0</v>
      </c>
      <c r="AC56" s="60">
        <f>AA56-AB56</f>
        <v>0</v>
      </c>
      <c r="AD56" s="60">
        <f>IF(Z56&gt;Z57,-1,0)</f>
        <v>0</v>
      </c>
      <c r="AE56" s="60">
        <f>IF(Z56&gt;Z58,-1,0)</f>
        <v>0</v>
      </c>
      <c r="AF56" s="60">
        <f>IF(Z56&gt;Z59,-1,0)</f>
        <v>0</v>
      </c>
      <c r="AG56" s="60">
        <f>10000-(AJ56*1000+AM56*100+AK56*10)</f>
        <v>10000</v>
      </c>
      <c r="AH56" s="90">
        <f>RANK(AG56,AG56:AG59,1)</f>
        <v>1</v>
      </c>
      <c r="AI56" s="60" t="str">
        <f>C56</f>
        <v>Schweiz</v>
      </c>
      <c r="AJ56" s="60">
        <f t="shared" ref="AJ56:AL59" si="17">Z56</f>
        <v>0</v>
      </c>
      <c r="AK56" s="60">
        <f t="shared" si="17"/>
        <v>0</v>
      </c>
      <c r="AL56" s="60">
        <f t="shared" si="17"/>
        <v>0</v>
      </c>
      <c r="AM56" s="60">
        <f>AK56-AL56</f>
        <v>0</v>
      </c>
      <c r="AN56" s="187"/>
      <c r="AO56" s="187">
        <f>IF(AG57=AG56,IF(G56&gt;E56,AG57-0.1,AG57),AG57)</f>
        <v>10000</v>
      </c>
      <c r="AP56" s="187">
        <f>IF(AG58=AG56,IF(G58&gt;E58,AG58-0.1,AG58),AG58)</f>
        <v>10000</v>
      </c>
      <c r="AQ56" s="187">
        <f>IF(AG59=AG56,IF(G60&gt;E60,AG59-0.1,AG59),AG59)</f>
        <v>10000</v>
      </c>
      <c r="AR56" s="187">
        <f>AN60</f>
        <v>30000</v>
      </c>
      <c r="AS56" s="90">
        <f>RANK(AR56,AR56:AR59,1)</f>
        <v>1</v>
      </c>
      <c r="AT56" s="60" t="str">
        <f t="shared" ref="AT56:AW59" si="18">AI56</f>
        <v>Schweiz</v>
      </c>
      <c r="AU56" s="60">
        <f t="shared" si="18"/>
        <v>0</v>
      </c>
      <c r="AV56" s="60">
        <f t="shared" si="18"/>
        <v>0</v>
      </c>
      <c r="AW56" s="60">
        <f t="shared" si="18"/>
        <v>0</v>
      </c>
      <c r="AX56" s="60"/>
      <c r="AY56" s="60"/>
      <c r="AZ56" s="60"/>
      <c r="BA56" s="195">
        <v>1</v>
      </c>
      <c r="BB56" s="191" t="str">
        <f>VLOOKUP(1,AS56:AT59,2,FALSE)</f>
        <v>Schweiz</v>
      </c>
      <c r="BC56" s="196"/>
      <c r="BD56" s="197">
        <f>VLOOKUP(1,AS56:AW59,3,FALSE)</f>
        <v>0</v>
      </c>
      <c r="BE56" s="198">
        <f>VLOOKUP(1,AS56:AW59,4,FALSE)</f>
        <v>0</v>
      </c>
      <c r="BF56" s="93" t="s">
        <v>12</v>
      </c>
      <c r="BG56" s="198">
        <f>VLOOKUP(1,AS56:AW59,5,FALSE)</f>
        <v>0</v>
      </c>
      <c r="BH56" s="199" t="s">
        <v>121</v>
      </c>
      <c r="BI56" s="85"/>
      <c r="BJ56" s="85">
        <f>IF(E56&gt;G56,IF(Spielplan!E56&gt;Spielplan!G56,Punktemodus!$B$3,0),0)</f>
        <v>0</v>
      </c>
      <c r="BK56" s="85">
        <f>IF(E56=G56,IF(Spielplan!E56=Spielplan!G56,Punktemodus!$B$3,0),0)</f>
        <v>10</v>
      </c>
      <c r="BL56" s="85">
        <f>IF(E56&lt;G56,IF(Spielplan!E56&lt;Spielplan!G56,Punktemodus!$B$3,0),0)</f>
        <v>0</v>
      </c>
      <c r="BM56" s="85">
        <f>IF(E56=Spielplan!E56,IF(G56=Spielplan!G56,Punktemodus!$B$5,0),0)</f>
        <v>3</v>
      </c>
      <c r="BN56" s="85">
        <f>IF(E56=Spielplan!E56,Punktemodus!$B$7,0)</f>
        <v>1</v>
      </c>
      <c r="BO56" s="85">
        <f>IF(G56=Spielplan!G56,Punktemodus!$B$7,0)</f>
        <v>1</v>
      </c>
      <c r="BP56" s="137">
        <f>IF(Spielplan!E56="",0,SUM(BJ56:BO56))</f>
        <v>0</v>
      </c>
      <c r="BQ56" s="85"/>
      <c r="BR56" s="141"/>
      <c r="BS56" s="153" t="s">
        <v>121</v>
      </c>
      <c r="BT56" s="144" t="str">
        <f>Spielplan!$BL$20</f>
        <v/>
      </c>
      <c r="BU56" s="145"/>
      <c r="BV56" s="146">
        <f>Spielplan!$BN$20</f>
        <v>0</v>
      </c>
      <c r="BW56" s="147"/>
      <c r="BX56" s="148">
        <f>IF(BT20=BT56,Punktemodus!$B$11,0)</f>
        <v>10</v>
      </c>
      <c r="BY56" s="148">
        <f>IF(BT56=BT37,Punktemodus!B13,0)</f>
        <v>5</v>
      </c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</row>
    <row r="57" spans="1:101" ht="18.75" customHeight="1" thickBot="1" x14ac:dyDescent="0.3">
      <c r="A57" s="60"/>
      <c r="B57" s="60"/>
      <c r="C57" s="193" t="str">
        <f>Spielplan!$C$57</f>
        <v>Frankreich</v>
      </c>
      <c r="D57" s="194"/>
      <c r="E57" s="104"/>
      <c r="F57" s="93"/>
      <c r="G57" s="104"/>
      <c r="H57" s="193" t="str">
        <f>Spielplan!$H$57</f>
        <v>Honduras</v>
      </c>
      <c r="I57" s="194"/>
      <c r="J57" s="60"/>
      <c r="K57" s="60" t="s">
        <v>97</v>
      </c>
      <c r="L57" s="60">
        <f t="shared" si="16"/>
        <v>0</v>
      </c>
      <c r="M57" s="60"/>
      <c r="N57" s="60"/>
      <c r="O57" s="60">
        <f>IF($E57="",0,IF($E57&gt;$G57,3,IF($E57=$G57,1,0)))</f>
        <v>0</v>
      </c>
      <c r="P57" s="60">
        <f>IF($G57="",0,IF($E57&gt;$G57,0,IF($E57=$G57,1,3)))</f>
        <v>0</v>
      </c>
      <c r="Q57" s="60"/>
      <c r="R57" s="60"/>
      <c r="S57" s="60">
        <f>E57</f>
        <v>0</v>
      </c>
      <c r="T57" s="60">
        <f>G57</f>
        <v>0</v>
      </c>
      <c r="U57" s="60"/>
      <c r="V57" s="60"/>
      <c r="W57" s="60">
        <f>G57</f>
        <v>0</v>
      </c>
      <c r="X57" s="60">
        <f>E57</f>
        <v>0</v>
      </c>
      <c r="Y57" s="60"/>
      <c r="Z57" s="60">
        <f>N62</f>
        <v>0</v>
      </c>
      <c r="AA57" s="60">
        <f>R62</f>
        <v>0</v>
      </c>
      <c r="AB57" s="60">
        <f>V62</f>
        <v>0</v>
      </c>
      <c r="AC57" s="60">
        <f>AA57-AB57</f>
        <v>0</v>
      </c>
      <c r="AD57" s="60">
        <f>IF(Z57&gt;Z56,-1,0)</f>
        <v>0</v>
      </c>
      <c r="AE57" s="60">
        <f>IF(Z57&gt;Z58,-1,0)</f>
        <v>0</v>
      </c>
      <c r="AF57" s="60">
        <f>IF(Z57&gt;Z59,-1,0)</f>
        <v>0</v>
      </c>
      <c r="AG57" s="60">
        <f>10000-(AJ57*1000+AM57*100+AK57*10)</f>
        <v>10000</v>
      </c>
      <c r="AH57" s="90">
        <f>RANK(AG57,AG56:AG59,1)</f>
        <v>1</v>
      </c>
      <c r="AI57" s="60" t="str">
        <f>H56</f>
        <v>Ecuador</v>
      </c>
      <c r="AJ57" s="60">
        <f t="shared" si="17"/>
        <v>0</v>
      </c>
      <c r="AK57" s="60">
        <f t="shared" si="17"/>
        <v>0</v>
      </c>
      <c r="AL57" s="60">
        <f t="shared" si="17"/>
        <v>0</v>
      </c>
      <c r="AM57" s="60">
        <f>AK57-AL57</f>
        <v>0</v>
      </c>
      <c r="AN57" s="187">
        <f>IF(AG56=AG57,IF(E56&gt;G56,AG56-0.1,AG56),AG56)</f>
        <v>10000</v>
      </c>
      <c r="AO57" s="187"/>
      <c r="AP57" s="187">
        <f>IF(AG58=AG57,IF(G61&gt;E61,AG58-0.1,AG58),AG58)</f>
        <v>10000</v>
      </c>
      <c r="AQ57" s="187">
        <f>IF(AG59=AG57,IF(G59&gt;E59,AG59-0.1,AG59),AG59)</f>
        <v>10000</v>
      </c>
      <c r="AR57" s="187">
        <f>AO60</f>
        <v>30000</v>
      </c>
      <c r="AS57" s="90">
        <f>RANK(AR57,AR56:AR59,1)</f>
        <v>1</v>
      </c>
      <c r="AT57" s="60" t="str">
        <f t="shared" si="18"/>
        <v>Ecuador</v>
      </c>
      <c r="AU57" s="60">
        <f t="shared" si="18"/>
        <v>0</v>
      </c>
      <c r="AV57" s="60">
        <f t="shared" si="18"/>
        <v>0</v>
      </c>
      <c r="AW57" s="60">
        <f t="shared" si="18"/>
        <v>0</v>
      </c>
      <c r="AX57" s="60"/>
      <c r="AY57" s="60"/>
      <c r="AZ57" s="60"/>
      <c r="BA57" s="235">
        <v>2</v>
      </c>
      <c r="BB57" s="193" t="e">
        <f>VLOOKUP(2,AS56:AT59,2,FALSE)</f>
        <v>#N/A</v>
      </c>
      <c r="BC57" s="236"/>
      <c r="BD57" s="237" t="e">
        <f>VLOOKUP(2,AS56:AW59,3,FALSE)</f>
        <v>#N/A</v>
      </c>
      <c r="BE57" s="238" t="e">
        <f>VLOOKUP(2,AS56:AW59,4,FALSE)</f>
        <v>#N/A</v>
      </c>
      <c r="BF57" s="93" t="s">
        <v>12</v>
      </c>
      <c r="BG57" s="238" t="e">
        <f>VLOOKUP(2,AS56:AW59,5,FALSE)</f>
        <v>#N/A</v>
      </c>
      <c r="BH57" s="238" t="s">
        <v>127</v>
      </c>
      <c r="BI57" s="85"/>
      <c r="BJ57" s="85">
        <f>IF(E57&gt;G57,IF(Spielplan!E57&gt;Spielplan!G57,Punktemodus!$B$3,0),0)</f>
        <v>0</v>
      </c>
      <c r="BK57" s="85">
        <f>IF(E57=G57,IF(Spielplan!E57=Spielplan!G57,Punktemodus!$B$3,0),0)</f>
        <v>10</v>
      </c>
      <c r="BL57" s="85">
        <f>IF(E57&lt;G57,IF(Spielplan!E57&lt;Spielplan!G57,Punktemodus!$B$3,0),0)</f>
        <v>0</v>
      </c>
      <c r="BM57" s="85">
        <f>IF(E57=Spielplan!E57,IF(G57=Spielplan!G57,Punktemodus!$B$5,0),0)</f>
        <v>3</v>
      </c>
      <c r="BN57" s="85">
        <f>IF(E57=Spielplan!E57,Punktemodus!$B$7,0)</f>
        <v>1</v>
      </c>
      <c r="BO57" s="85">
        <f>IF(G57=Spielplan!G57,Punktemodus!$B$7,0)</f>
        <v>1</v>
      </c>
      <c r="BP57" s="137">
        <f>IF(Spielplan!E57="",0,SUM(BJ57:BO57))</f>
        <v>0</v>
      </c>
      <c r="BQ57" s="85"/>
      <c r="BR57" s="141"/>
      <c r="BS57" s="149" t="s">
        <v>122</v>
      </c>
      <c r="BT57" s="144" t="str">
        <f>Spielplan!$BL$21</f>
        <v/>
      </c>
      <c r="BU57" s="145"/>
      <c r="BV57" s="146">
        <f>Spielplan!$BN$21</f>
        <v>0</v>
      </c>
      <c r="BW57" s="134"/>
      <c r="BX57" s="148">
        <f>IF(BT21=BT57,Punktemodus!$B$11,0)</f>
        <v>10</v>
      </c>
      <c r="BY57" s="148">
        <f>IF(BT57=BT36,Punktemodus!B13,0)</f>
        <v>5</v>
      </c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54" t="s">
        <v>29</v>
      </c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</row>
    <row r="58" spans="1:101" ht="18.75" customHeight="1" thickBot="1" x14ac:dyDescent="0.3">
      <c r="A58" s="60"/>
      <c r="B58" s="60"/>
      <c r="C58" s="191" t="str">
        <f>C56</f>
        <v>Schweiz</v>
      </c>
      <c r="D58" s="192"/>
      <c r="E58" s="104"/>
      <c r="F58" s="93"/>
      <c r="G58" s="104"/>
      <c r="H58" s="191" t="str">
        <f>C57</f>
        <v>Frankreich</v>
      </c>
      <c r="I58" s="192"/>
      <c r="J58" s="60"/>
      <c r="K58" s="60" t="s">
        <v>98</v>
      </c>
      <c r="L58" s="60">
        <f t="shared" si="16"/>
        <v>0</v>
      </c>
      <c r="M58" s="60">
        <f>IF($E58="",0,IF($E58&gt;$G58,3,IF($E58=G58,1,0)))</f>
        <v>0</v>
      </c>
      <c r="N58" s="60"/>
      <c r="O58" s="60">
        <f>IF($G58="",0,IF($E58&gt;$G58,0,IF($E58=$G58,1,3)))</f>
        <v>0</v>
      </c>
      <c r="P58" s="60"/>
      <c r="Q58" s="60">
        <f>E58</f>
        <v>0</v>
      </c>
      <c r="R58" s="60"/>
      <c r="S58" s="60">
        <f>G58</f>
        <v>0</v>
      </c>
      <c r="T58" s="60"/>
      <c r="U58" s="60">
        <f>G58</f>
        <v>0</v>
      </c>
      <c r="V58" s="60"/>
      <c r="W58" s="60">
        <f>E58</f>
        <v>0</v>
      </c>
      <c r="X58" s="60"/>
      <c r="Y58" s="60"/>
      <c r="Z58" s="60">
        <f>O62</f>
        <v>0</v>
      </c>
      <c r="AA58" s="60">
        <f>S62</f>
        <v>0</v>
      </c>
      <c r="AB58" s="60">
        <f>W62</f>
        <v>0</v>
      </c>
      <c r="AC58" s="60">
        <f>AA58-AB58</f>
        <v>0</v>
      </c>
      <c r="AD58" s="60">
        <f>IF(Z58&gt;Z56,-1,0)</f>
        <v>0</v>
      </c>
      <c r="AE58" s="60">
        <f>IF(Z58&gt;Z57,-1,0)</f>
        <v>0</v>
      </c>
      <c r="AF58" s="60">
        <f>IF(Z58&gt;Z59,-1,0)</f>
        <v>0</v>
      </c>
      <c r="AG58" s="60">
        <f>10000-(AJ58*1000+AM58*100+AK58*10)</f>
        <v>10000</v>
      </c>
      <c r="AH58" s="90">
        <f>RANK(AG58,AG56:AG59,1)</f>
        <v>1</v>
      </c>
      <c r="AI58" s="60" t="str">
        <f>C57</f>
        <v>Frankreich</v>
      </c>
      <c r="AJ58" s="60">
        <f t="shared" si="17"/>
        <v>0</v>
      </c>
      <c r="AK58" s="60">
        <f t="shared" si="17"/>
        <v>0</v>
      </c>
      <c r="AL58" s="60">
        <f t="shared" si="17"/>
        <v>0</v>
      </c>
      <c r="AM58" s="60">
        <f>AK58-AL58</f>
        <v>0</v>
      </c>
      <c r="AN58" s="187">
        <f>IF(AG56=AG58,IF(E58&gt;G58,AG56-0.1,AG56),AG56)</f>
        <v>10000</v>
      </c>
      <c r="AO58" s="187">
        <f>IF(AG57=AG58,IF(E61&gt;G61,AG57-0.1,AG57),AG57)</f>
        <v>10000</v>
      </c>
      <c r="AP58" s="187"/>
      <c r="AQ58" s="187">
        <f>IF(AG59=AG58,IF(G57&gt;E57,AG59-0.1,AG59),AG59)</f>
        <v>10000</v>
      </c>
      <c r="AR58" s="187">
        <f>AP60</f>
        <v>30000</v>
      </c>
      <c r="AS58" s="90">
        <f>RANK(AR58,AR56:AR59,1)</f>
        <v>1</v>
      </c>
      <c r="AT58" s="60" t="str">
        <f t="shared" si="18"/>
        <v>Frankreich</v>
      </c>
      <c r="AU58" s="60">
        <f t="shared" si="18"/>
        <v>0</v>
      </c>
      <c r="AV58" s="60">
        <f t="shared" si="18"/>
        <v>0</v>
      </c>
      <c r="AW58" s="60">
        <f t="shared" si="18"/>
        <v>0</v>
      </c>
      <c r="AX58" s="60"/>
      <c r="AY58" s="60"/>
      <c r="AZ58" s="60"/>
      <c r="BA58" s="113">
        <v>3</v>
      </c>
      <c r="BB58" s="114" t="e">
        <f>VLOOKUP(3,AS56:AT59,2,FALSE)</f>
        <v>#N/A</v>
      </c>
      <c r="BC58" s="115"/>
      <c r="BD58" s="116" t="e">
        <f>VLOOKUP(3,AS56:AW59,3,FALSE)</f>
        <v>#N/A</v>
      </c>
      <c r="BE58" s="116" t="e">
        <f>VLOOKUP(3,AS56:AW59,4,FALSE)</f>
        <v>#N/A</v>
      </c>
      <c r="BF58" s="93" t="s">
        <v>12</v>
      </c>
      <c r="BG58" s="116" t="e">
        <f>VLOOKUP(3,AS56:AW59,5,FALSE)</f>
        <v>#N/A</v>
      </c>
      <c r="BH58" s="60"/>
      <c r="BI58" s="85"/>
      <c r="BJ58" s="85">
        <f>IF(E58&gt;G58,IF(Spielplan!E58&gt;Spielplan!G58,Punktemodus!$B$3,0),0)</f>
        <v>0</v>
      </c>
      <c r="BK58" s="85">
        <f>IF(E58=G58,IF(Spielplan!E58=Spielplan!G58,Punktemodus!$B$3,0),0)</f>
        <v>10</v>
      </c>
      <c r="BL58" s="85">
        <f>IF(E58&lt;G58,IF(Spielplan!E58&lt;Spielplan!G58,Punktemodus!$B$3,0),0)</f>
        <v>0</v>
      </c>
      <c r="BM58" s="85">
        <f>IF(E58=Spielplan!E58,IF(G58=Spielplan!G58,Punktemodus!$B$5,0),0)</f>
        <v>3</v>
      </c>
      <c r="BN58" s="85">
        <f>IF(E58=Spielplan!E58,Punktemodus!$B$7,0)</f>
        <v>1</v>
      </c>
      <c r="BO58" s="85">
        <f>IF(G58=Spielplan!G58,Punktemodus!$B$7,0)</f>
        <v>1</v>
      </c>
      <c r="BP58" s="137">
        <f>IF(Spielplan!E58="",0,SUM(BJ58:BO58))</f>
        <v>0</v>
      </c>
      <c r="BQ58" s="85"/>
      <c r="BR58" s="141"/>
      <c r="BS58" s="150"/>
      <c r="BT58" s="134"/>
      <c r="BU58" s="134"/>
      <c r="BV58" s="134"/>
      <c r="BW58" s="134"/>
      <c r="BX58" s="148"/>
      <c r="BY58" s="148"/>
      <c r="BZ58" s="134"/>
      <c r="CA58" s="144" t="str">
        <f>Spielplan!$BS$22</f>
        <v/>
      </c>
      <c r="CB58" s="145"/>
      <c r="CC58" s="146">
        <f>Spielplan!$BU$22</f>
        <v>0</v>
      </c>
      <c r="CD58" s="147"/>
      <c r="CE58" s="134">
        <f>IF(CA58=CA22,Punktemodus!B15,0)</f>
        <v>20</v>
      </c>
      <c r="CF58" s="148">
        <f>IF(OR(CA58=$CA$14,CA58=$CA$15,CA58=$CA$23,CA58=$CA$30,CA58=$CA$31,CA58=$CA$38,CA58=$CA$39),Punktemodus!B17,0)</f>
        <v>10</v>
      </c>
      <c r="CG58" s="134"/>
      <c r="CH58" s="134"/>
      <c r="CI58" s="147"/>
      <c r="CJ58" s="134"/>
      <c r="CK58" s="134"/>
      <c r="CL58" s="134"/>
      <c r="CM58" s="134"/>
      <c r="CN58" s="134"/>
      <c r="CO58" s="134"/>
      <c r="CP58" s="134"/>
      <c r="CQ58" s="155"/>
      <c r="CR58" s="142" t="s">
        <v>130</v>
      </c>
      <c r="CS58" s="155"/>
      <c r="CT58" s="155"/>
      <c r="CU58" s="155"/>
      <c r="CV58" s="155"/>
      <c r="CW58" s="134"/>
    </row>
    <row r="59" spans="1:101" ht="18.75" customHeight="1" thickBot="1" x14ac:dyDescent="0.3">
      <c r="A59" s="60"/>
      <c r="B59" s="60"/>
      <c r="C59" s="193" t="str">
        <f>H56</f>
        <v>Ecuador</v>
      </c>
      <c r="D59" s="194"/>
      <c r="E59" s="104"/>
      <c r="F59" s="93"/>
      <c r="G59" s="104"/>
      <c r="H59" s="193" t="str">
        <f>H57</f>
        <v>Honduras</v>
      </c>
      <c r="I59" s="194"/>
      <c r="J59" s="60"/>
      <c r="K59" s="60" t="s">
        <v>99</v>
      </c>
      <c r="L59" s="60">
        <f t="shared" si="16"/>
        <v>0</v>
      </c>
      <c r="M59" s="60"/>
      <c r="N59" s="60">
        <f>IF($E59="",0,IF($E59&gt;$G59,3,IF($E59=$G59,1,0)))</f>
        <v>0</v>
      </c>
      <c r="O59" s="60"/>
      <c r="P59" s="60">
        <f>IF($G59="",0,IF($E59&gt;$G59,0,IF($E59=$G59,1,3)))</f>
        <v>0</v>
      </c>
      <c r="Q59" s="60"/>
      <c r="R59" s="60">
        <f>E59</f>
        <v>0</v>
      </c>
      <c r="S59" s="60"/>
      <c r="T59" s="60">
        <f>G59</f>
        <v>0</v>
      </c>
      <c r="U59" s="60"/>
      <c r="V59" s="60">
        <f>G59</f>
        <v>0</v>
      </c>
      <c r="W59" s="60"/>
      <c r="X59" s="60">
        <f>E59</f>
        <v>0</v>
      </c>
      <c r="Y59" s="60"/>
      <c r="Z59" s="60">
        <f>P62</f>
        <v>0</v>
      </c>
      <c r="AA59" s="60">
        <f>T62</f>
        <v>0</v>
      </c>
      <c r="AB59" s="60">
        <f>X62</f>
        <v>0</v>
      </c>
      <c r="AC59" s="60">
        <f>AA59-AB59</f>
        <v>0</v>
      </c>
      <c r="AD59" s="60">
        <f>IF(Z59&gt;Z56,-1,0)</f>
        <v>0</v>
      </c>
      <c r="AE59" s="60">
        <f>IF(Z59&gt;Z57,-1,0)</f>
        <v>0</v>
      </c>
      <c r="AF59" s="60">
        <f>IF(Z59&gt;Z58,-1,0)</f>
        <v>0</v>
      </c>
      <c r="AG59" s="60">
        <f>10000-(AJ59*1000+AM59*100+AK59*10)</f>
        <v>10000</v>
      </c>
      <c r="AH59" s="90">
        <f>RANK(AG59,AG56:AG59,1)</f>
        <v>1</v>
      </c>
      <c r="AI59" s="60" t="str">
        <f>H57</f>
        <v>Honduras</v>
      </c>
      <c r="AJ59" s="60">
        <f t="shared" si="17"/>
        <v>0</v>
      </c>
      <c r="AK59" s="60">
        <f t="shared" si="17"/>
        <v>0</v>
      </c>
      <c r="AL59" s="60">
        <f t="shared" si="17"/>
        <v>0</v>
      </c>
      <c r="AM59" s="60">
        <f>AK59-AL59</f>
        <v>0</v>
      </c>
      <c r="AN59" s="187">
        <f>IF(AG56=AG59,IF(E60&gt;G60,AG56-0.1,AG56),AG56)</f>
        <v>10000</v>
      </c>
      <c r="AO59" s="187">
        <f>IF(AG57=AG59,IF(E59&gt;G59,AG57-0.1,AG57),AG57)</f>
        <v>10000</v>
      </c>
      <c r="AP59" s="187">
        <f>IF(AG58=AG59,IF(E57&gt;G57,AG58-0.1,AG58),AG58)</f>
        <v>10000</v>
      </c>
      <c r="AQ59" s="187"/>
      <c r="AR59" s="187">
        <f>AQ60</f>
        <v>30000</v>
      </c>
      <c r="AS59" s="90">
        <f>RANK(AR59,AR56:AR59,1)</f>
        <v>1</v>
      </c>
      <c r="AT59" s="60" t="str">
        <f t="shared" si="18"/>
        <v>Honduras</v>
      </c>
      <c r="AU59" s="60">
        <f t="shared" si="18"/>
        <v>0</v>
      </c>
      <c r="AV59" s="60">
        <f t="shared" si="18"/>
        <v>0</v>
      </c>
      <c r="AW59" s="60">
        <f t="shared" si="18"/>
        <v>0</v>
      </c>
      <c r="AX59" s="60"/>
      <c r="AY59" s="60"/>
      <c r="AZ59" s="60"/>
      <c r="BA59" s="113">
        <v>4</v>
      </c>
      <c r="BB59" s="114" t="e">
        <f>VLOOKUP(4,AS56:AT59,2,FALSE)</f>
        <v>#N/A</v>
      </c>
      <c r="BC59" s="115"/>
      <c r="BD59" s="116" t="e">
        <f>VLOOKUP(4,AS56:AW59,3,FALSE)</f>
        <v>#N/A</v>
      </c>
      <c r="BE59" s="116" t="e">
        <f>VLOOKUP(4,AS56:AW59,4,FALSE)</f>
        <v>#N/A</v>
      </c>
      <c r="BF59" s="93" t="s">
        <v>12</v>
      </c>
      <c r="BG59" s="116" t="e">
        <f>VLOOKUP(4,AS56:AW59,5,FALSE)</f>
        <v>#N/A</v>
      </c>
      <c r="BH59" s="60"/>
      <c r="BI59" s="85"/>
      <c r="BJ59" s="85">
        <f>IF(E59&gt;G59,IF(Spielplan!E59&gt;Spielplan!G59,Punktemodus!$B$3,0),0)</f>
        <v>0</v>
      </c>
      <c r="BK59" s="85">
        <f>IF(E59=G59,IF(Spielplan!E59=Spielplan!G59,Punktemodus!$B$3,0),0)</f>
        <v>10</v>
      </c>
      <c r="BL59" s="85">
        <f>IF(E59&lt;G59,IF(Spielplan!E59&lt;Spielplan!G59,Punktemodus!$B$3,0),0)</f>
        <v>0</v>
      </c>
      <c r="BM59" s="85">
        <f>IF(E59=Spielplan!E59,IF(G59=Spielplan!G59,Punktemodus!$B$5,0),0)</f>
        <v>3</v>
      </c>
      <c r="BN59" s="85">
        <f>IF(E59=Spielplan!E59,Punktemodus!$B$7,0)</f>
        <v>1</v>
      </c>
      <c r="BO59" s="85">
        <f>IF(G59=Spielplan!G59,Punktemodus!$B$7,0)</f>
        <v>1</v>
      </c>
      <c r="BP59" s="137">
        <f>IF(Spielplan!E59="",0,SUM(BJ59:BO59))</f>
        <v>0</v>
      </c>
      <c r="BQ59" s="85"/>
      <c r="BR59" s="141"/>
      <c r="BS59" s="134"/>
      <c r="BT59" s="134"/>
      <c r="BU59" s="134"/>
      <c r="BV59" s="134"/>
      <c r="BW59" s="134"/>
      <c r="BX59" s="148"/>
      <c r="BY59" s="148"/>
      <c r="BZ59" s="134"/>
      <c r="CA59" s="144" t="str">
        <f>Spielplan!$BS$23</f>
        <v/>
      </c>
      <c r="CB59" s="145"/>
      <c r="CC59" s="146">
        <f>Spielplan!$BU$23</f>
        <v>0</v>
      </c>
      <c r="CD59" s="134"/>
      <c r="CE59" s="134">
        <f>IF(CA59=CA23,Punktemodus!B15,0)</f>
        <v>20</v>
      </c>
      <c r="CF59" s="148">
        <f>IF(OR(CA59=$CA$14,CA59=$CA$15,CA59=$CA$22,CA59=$CA$30,CA59=$CA$31,CA59=$CA$38,CA59=$CA$39),Punktemodus!B17,0)</f>
        <v>10</v>
      </c>
      <c r="CG59" s="134"/>
      <c r="CH59" s="134"/>
      <c r="CI59" s="134"/>
      <c r="CJ59" s="134"/>
      <c r="CK59" s="144" t="str">
        <f>Spielplan!$CC$23</f>
        <v/>
      </c>
      <c r="CL59" s="145"/>
      <c r="CM59" s="146">
        <f>Spielplan!$CE$23</f>
        <v>0</v>
      </c>
      <c r="CN59" s="134"/>
      <c r="CO59" s="134">
        <f>IF(OR(CK59=CK23,CK59=CK24),Punktemodus!B21,0)</f>
        <v>40</v>
      </c>
      <c r="CP59" s="134"/>
      <c r="CQ59" s="370" t="str">
        <f>Spielplan!$CI$23</f>
        <v/>
      </c>
      <c r="CR59" s="371"/>
      <c r="CS59" s="371"/>
      <c r="CT59" s="371"/>
      <c r="CU59" s="371"/>
      <c r="CV59" s="372"/>
      <c r="CW59" s="134"/>
    </row>
    <row r="60" spans="1:101" ht="18.75" customHeight="1" thickBot="1" x14ac:dyDescent="0.3">
      <c r="A60" s="60"/>
      <c r="B60" s="60"/>
      <c r="C60" s="191" t="str">
        <f>C56</f>
        <v>Schweiz</v>
      </c>
      <c r="D60" s="192"/>
      <c r="E60" s="104"/>
      <c r="F60" s="93"/>
      <c r="G60" s="104"/>
      <c r="H60" s="191" t="str">
        <f>H57</f>
        <v>Honduras</v>
      </c>
      <c r="I60" s="192"/>
      <c r="J60" s="60"/>
      <c r="K60" s="60" t="s">
        <v>100</v>
      </c>
      <c r="L60" s="60">
        <f t="shared" si="16"/>
        <v>0</v>
      </c>
      <c r="M60" s="60">
        <f>IF($E60="",0,IF($E60&gt;$G60,3,IF($E60=G60,1,0)))</f>
        <v>0</v>
      </c>
      <c r="N60" s="60"/>
      <c r="O60" s="60"/>
      <c r="P60" s="60">
        <f>IF($G60="",0,IF($E60&gt;$G60,0,IF($E60=$G60,1,3)))</f>
        <v>0</v>
      </c>
      <c r="Q60" s="60">
        <f>E60</f>
        <v>0</v>
      </c>
      <c r="R60" s="60"/>
      <c r="S60" s="60"/>
      <c r="T60" s="60">
        <f>G60</f>
        <v>0</v>
      </c>
      <c r="U60" s="60">
        <f>G60</f>
        <v>0</v>
      </c>
      <c r="V60" s="60"/>
      <c r="W60" s="60"/>
      <c r="X60" s="60">
        <f>E60</f>
        <v>0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187">
        <f>SUM(AN56:AN59)</f>
        <v>30000</v>
      </c>
      <c r="AO60" s="187">
        <f>SUM(AO56:AO59)</f>
        <v>30000</v>
      </c>
      <c r="AP60" s="187">
        <f>SUM(AP56:AP59)</f>
        <v>30000</v>
      </c>
      <c r="AQ60" s="187">
        <f>SUM(AQ56:AQ59)</f>
        <v>30000</v>
      </c>
      <c r="AR60" s="187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85">
        <f>IF(E60&gt;G60,IF(Spielplan!E60&gt;Spielplan!G60,Punktemodus!$B$3,0),0)</f>
        <v>0</v>
      </c>
      <c r="BK60" s="85">
        <f>IF(E60=G60,IF(Spielplan!E60=Spielplan!G60,Punktemodus!$B$3,0),0)</f>
        <v>10</v>
      </c>
      <c r="BL60" s="85">
        <f>IF(E60&lt;G60,IF(Spielplan!E60&lt;Spielplan!G60,Punktemodus!$B$3,0),0)</f>
        <v>0</v>
      </c>
      <c r="BM60" s="85">
        <f>IF(E60=Spielplan!E60,IF(G60=Spielplan!G60,Punktemodus!$B$5,0),0)</f>
        <v>3</v>
      </c>
      <c r="BN60" s="85">
        <f>IF(E60=Spielplan!E60,Punktemodus!$B$7,0)</f>
        <v>1</v>
      </c>
      <c r="BO60" s="85">
        <f>IF(G60=Spielplan!G60,Punktemodus!$B$7,0)</f>
        <v>1</v>
      </c>
      <c r="BP60" s="137">
        <f>IF(Spielplan!E60="",0,SUM(BJ60:BO60))</f>
        <v>0</v>
      </c>
      <c r="BQ60" s="60"/>
      <c r="BR60" s="141"/>
      <c r="BS60" s="153" t="s">
        <v>123</v>
      </c>
      <c r="BT60" s="144" t="str">
        <f>Spielplan!$BL$24</f>
        <v/>
      </c>
      <c r="BU60" s="145"/>
      <c r="BV60" s="146">
        <f>Spielplan!$BN$24</f>
        <v>0</v>
      </c>
      <c r="BW60" s="147"/>
      <c r="BX60" s="148">
        <f>IF(BT24=BT60,Punktemodus!$B$11,0)</f>
        <v>10</v>
      </c>
      <c r="BY60" s="148">
        <f>IF(BT60=BT41,Punktemodus!B13,0)</f>
        <v>5</v>
      </c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44" t="str">
        <f>Spielplan!$CC$24</f>
        <v/>
      </c>
      <c r="CL60" s="145"/>
      <c r="CM60" s="146">
        <f>Spielplan!$CE$24</f>
        <v>0</v>
      </c>
      <c r="CN60" s="134"/>
      <c r="CO60" s="134">
        <f>IF(OR(CK60=CK23,CK60=CK24),Punktemodus!B21,0)</f>
        <v>40</v>
      </c>
      <c r="CP60" s="134"/>
      <c r="CQ60" s="373"/>
      <c r="CR60" s="374"/>
      <c r="CS60" s="374"/>
      <c r="CT60" s="374"/>
      <c r="CU60" s="374"/>
      <c r="CV60" s="375"/>
      <c r="CW60" s="134"/>
    </row>
    <row r="61" spans="1:101" ht="18.75" customHeight="1" thickBot="1" x14ac:dyDescent="0.3">
      <c r="A61" s="60"/>
      <c r="B61" s="60"/>
      <c r="C61" s="193" t="str">
        <f>H56</f>
        <v>Ecuador</v>
      </c>
      <c r="D61" s="194"/>
      <c r="E61" s="104"/>
      <c r="F61" s="93"/>
      <c r="G61" s="104"/>
      <c r="H61" s="193" t="str">
        <f>C57</f>
        <v>Frankreich</v>
      </c>
      <c r="I61" s="194"/>
      <c r="J61" s="60"/>
      <c r="K61" s="60" t="s">
        <v>100</v>
      </c>
      <c r="L61" s="60">
        <f t="shared" si="16"/>
        <v>0</v>
      </c>
      <c r="M61" s="60"/>
      <c r="N61" s="60">
        <f>IF($E61="",0,IF($E61&gt;$G61,3,IF($E61=$G61,1,0)))</f>
        <v>0</v>
      </c>
      <c r="O61" s="60">
        <f>IF($G61="",0,IF($E61&gt;$G61,0,IF($E61=$G61,1,3)))</f>
        <v>0</v>
      </c>
      <c r="P61" s="60"/>
      <c r="Q61" s="60"/>
      <c r="R61" s="60">
        <f>E61</f>
        <v>0</v>
      </c>
      <c r="S61" s="60">
        <f>G61</f>
        <v>0</v>
      </c>
      <c r="T61" s="60"/>
      <c r="U61" s="60"/>
      <c r="V61" s="60">
        <f>G61</f>
        <v>0</v>
      </c>
      <c r="W61" s="60">
        <f>E61</f>
        <v>0</v>
      </c>
      <c r="X61" s="60"/>
      <c r="Y61" s="60"/>
      <c r="Z61" s="60" t="s">
        <v>30</v>
      </c>
      <c r="AA61" s="60"/>
      <c r="AB61" s="60"/>
      <c r="AC61" s="60"/>
      <c r="AD61" s="60"/>
      <c r="AE61" s="60"/>
      <c r="AF61" s="60"/>
      <c r="AG61" s="60" t="b">
        <f>OR(AG56=AG57,AG56=AG58,AG56=AG59,AG57=AG58,AG57=AG59,AG58=AG59)</f>
        <v>1</v>
      </c>
      <c r="AH61" s="60"/>
      <c r="AI61" s="60"/>
      <c r="AJ61" s="60"/>
      <c r="AK61" s="60"/>
      <c r="AL61" s="60"/>
      <c r="AM61" s="60"/>
      <c r="AN61" s="60"/>
      <c r="AO61" s="60" t="s">
        <v>34</v>
      </c>
      <c r="AP61" s="60"/>
      <c r="AQ61" s="60"/>
      <c r="AR61" s="60" t="b">
        <f>OR(AR56=AR57,AR56=AR58,AR56=AR59,AR57=AR58,AR57=AR59,AR58=AR59)</f>
        <v>1</v>
      </c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85">
        <f>IF(E61&gt;G61,IF(Spielplan!E61&gt;Spielplan!G61,Punktemodus!$B$3,0),0)</f>
        <v>0</v>
      </c>
      <c r="BK61" s="85">
        <f>IF(E61=G61,IF(Spielplan!E61=Spielplan!G61,Punktemodus!$B$3,0),0)</f>
        <v>10</v>
      </c>
      <c r="BL61" s="85">
        <f>IF(E61&lt;G61,IF(Spielplan!E61&lt;Spielplan!G61,Punktemodus!$B$3,0),0)</f>
        <v>0</v>
      </c>
      <c r="BM61" s="85">
        <f>IF(E61=Spielplan!E61,IF(G61=Spielplan!G61,Punktemodus!$B$5,0),0)</f>
        <v>3</v>
      </c>
      <c r="BN61" s="85">
        <f>IF(E61=Spielplan!E61,Punktemodus!$B$7,0)</f>
        <v>1</v>
      </c>
      <c r="BO61" s="85">
        <f>IF(G61=Spielplan!G61,Punktemodus!$B$7,0)</f>
        <v>1</v>
      </c>
      <c r="BP61" s="137">
        <f>IF(Spielplan!E61="",0,SUM(BJ61:BO61))</f>
        <v>0</v>
      </c>
      <c r="BQ61" s="60"/>
      <c r="BR61" s="141"/>
      <c r="BS61" s="149" t="s">
        <v>124</v>
      </c>
      <c r="BT61" s="144" t="str">
        <f>Spielplan!$BL$25</f>
        <v/>
      </c>
      <c r="BU61" s="145"/>
      <c r="BV61" s="146">
        <f>Spielplan!$BN$25</f>
        <v>0</v>
      </c>
      <c r="BW61" s="134"/>
      <c r="BX61" s="148">
        <f>IF(BT25=BT61,Punktemodus!$B$11,0)</f>
        <v>10</v>
      </c>
      <c r="BY61" s="148">
        <f>IF(BT61=BT40,Punktemodus!B13,0)</f>
        <v>5</v>
      </c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55"/>
      <c r="CR61" s="142" t="s">
        <v>136</v>
      </c>
      <c r="CS61" s="155"/>
      <c r="CT61" s="155"/>
      <c r="CU61" s="155"/>
      <c r="CV61" s="155"/>
      <c r="CW61" s="134"/>
    </row>
    <row r="62" spans="1:101" ht="18.75" customHeight="1" thickBot="1" x14ac:dyDescent="0.25">
      <c r="A62" s="60"/>
      <c r="B62" s="60"/>
      <c r="C62" s="136" t="str">
        <f>IF(G61="","",IF(AR61=TRUE,"Achtung: Fehler in Tabelle!",""))</f>
        <v/>
      </c>
      <c r="D62" s="60"/>
      <c r="E62" s="85"/>
      <c r="F62" s="60"/>
      <c r="G62" s="85"/>
      <c r="H62" s="60"/>
      <c r="I62" s="60"/>
      <c r="J62" s="60"/>
      <c r="K62" s="60"/>
      <c r="L62" s="60"/>
      <c r="M62" s="60">
        <f t="shared" ref="M62:X62" si="19">SUM(M56:M61)</f>
        <v>0</v>
      </c>
      <c r="N62" s="60">
        <f t="shared" si="19"/>
        <v>0</v>
      </c>
      <c r="O62" s="60">
        <f t="shared" si="19"/>
        <v>0</v>
      </c>
      <c r="P62" s="60">
        <f t="shared" si="19"/>
        <v>0</v>
      </c>
      <c r="Q62" s="60">
        <f t="shared" si="19"/>
        <v>0</v>
      </c>
      <c r="R62" s="60">
        <f t="shared" si="19"/>
        <v>0</v>
      </c>
      <c r="S62" s="60">
        <f t="shared" si="19"/>
        <v>0</v>
      </c>
      <c r="T62" s="60">
        <f t="shared" si="19"/>
        <v>0</v>
      </c>
      <c r="U62" s="60">
        <f t="shared" si="19"/>
        <v>0</v>
      </c>
      <c r="V62" s="60">
        <f t="shared" si="19"/>
        <v>0</v>
      </c>
      <c r="W62" s="60">
        <f t="shared" si="19"/>
        <v>0</v>
      </c>
      <c r="X62" s="60">
        <f t="shared" si="19"/>
        <v>0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160">
        <f>SUM(BP56:BP61)</f>
        <v>0</v>
      </c>
      <c r="BQ62" s="60"/>
      <c r="BR62" s="141"/>
      <c r="BS62" s="150"/>
      <c r="BT62" s="134"/>
      <c r="BU62" s="134"/>
      <c r="BV62" s="134"/>
      <c r="BW62" s="134"/>
      <c r="BX62" s="148"/>
      <c r="BY62" s="148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370" t="str">
        <f>Spielplan!$CI$26</f>
        <v/>
      </c>
      <c r="CR62" s="371"/>
      <c r="CS62" s="371"/>
      <c r="CT62" s="371"/>
      <c r="CU62" s="371"/>
      <c r="CV62" s="372"/>
      <c r="CW62" s="134"/>
    </row>
    <row r="63" spans="1:101" ht="18.75" customHeight="1" thickBot="1" x14ac:dyDescent="0.3">
      <c r="A63" s="60"/>
      <c r="B63" s="60"/>
      <c r="C63" s="60"/>
      <c r="D63" s="60"/>
      <c r="E63" s="85"/>
      <c r="F63" s="60"/>
      <c r="G63" s="85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138"/>
      <c r="BQ63" s="60"/>
      <c r="BR63" s="141"/>
      <c r="BS63" s="134"/>
      <c r="BT63" s="134"/>
      <c r="BU63" s="134"/>
      <c r="BV63" s="134"/>
      <c r="BW63" s="134"/>
      <c r="BX63" s="148"/>
      <c r="BY63" s="148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54" t="s">
        <v>131</v>
      </c>
      <c r="CM63" s="134"/>
      <c r="CN63" s="134"/>
      <c r="CO63" s="134"/>
      <c r="CP63" s="134"/>
      <c r="CQ63" s="373"/>
      <c r="CR63" s="374"/>
      <c r="CS63" s="374"/>
      <c r="CT63" s="374"/>
      <c r="CU63" s="374"/>
      <c r="CV63" s="375"/>
      <c r="CW63" s="134"/>
    </row>
    <row r="64" spans="1:101" ht="18.75" customHeight="1" thickBot="1" x14ac:dyDescent="0.3">
      <c r="A64" s="60"/>
      <c r="B64" s="60"/>
      <c r="C64" s="60"/>
      <c r="D64" s="60"/>
      <c r="E64" s="85"/>
      <c r="F64" s="60"/>
      <c r="G64" s="85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138"/>
      <c r="BQ64" s="60"/>
      <c r="BR64" s="141"/>
      <c r="BS64" s="153" t="s">
        <v>20</v>
      </c>
      <c r="BT64" s="144" t="str">
        <f>Spielplan!$BL$28</f>
        <v/>
      </c>
      <c r="BU64" s="145"/>
      <c r="BV64" s="146">
        <f>Spielplan!$BN$28</f>
        <v>0</v>
      </c>
      <c r="BW64" s="147"/>
      <c r="BX64" s="148">
        <f>IF(BT28=BT64,Punktemodus!$B$11,0)</f>
        <v>10</v>
      </c>
      <c r="BY64" s="148">
        <f>IF(BT64=BT13,Punktemodus!B13,0)</f>
        <v>5</v>
      </c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55"/>
      <c r="CR64" s="142" t="s">
        <v>137</v>
      </c>
      <c r="CS64" s="155"/>
      <c r="CT64" s="155"/>
      <c r="CU64" s="155"/>
      <c r="CV64" s="155"/>
      <c r="CW64" s="134"/>
    </row>
    <row r="65" spans="1:101" ht="18.75" customHeight="1" thickBot="1" x14ac:dyDescent="0.3">
      <c r="A65" s="60"/>
      <c r="B65" s="60"/>
      <c r="C65" s="88" t="s">
        <v>91</v>
      </c>
      <c r="D65" s="60"/>
      <c r="E65" s="85"/>
      <c r="F65" s="60"/>
      <c r="G65" s="85"/>
      <c r="H65" s="60"/>
      <c r="I65" s="60"/>
      <c r="J65" s="60"/>
      <c r="K65" s="60"/>
      <c r="L65" s="60"/>
      <c r="M65" s="60" t="s">
        <v>4</v>
      </c>
      <c r="N65" s="60"/>
      <c r="O65" s="60"/>
      <c r="P65" s="60"/>
      <c r="Q65" s="60" t="s">
        <v>6</v>
      </c>
      <c r="R65" s="60"/>
      <c r="S65" s="60"/>
      <c r="T65" s="60"/>
      <c r="U65" s="60" t="s">
        <v>7</v>
      </c>
      <c r="V65" s="60"/>
      <c r="W65" s="60"/>
      <c r="X65" s="60"/>
      <c r="Y65" s="60"/>
      <c r="Z65" s="60" t="s">
        <v>4</v>
      </c>
      <c r="AA65" s="60" t="s">
        <v>5</v>
      </c>
      <c r="AB65" s="60"/>
      <c r="AC65" s="60"/>
      <c r="AD65" s="60" t="s">
        <v>9</v>
      </c>
      <c r="AE65" s="60"/>
      <c r="AF65" s="60"/>
      <c r="AG65" s="60"/>
      <c r="AH65" s="60" t="s">
        <v>32</v>
      </c>
      <c r="AI65" s="60"/>
      <c r="AJ65" s="60"/>
      <c r="AK65" s="60"/>
      <c r="AL65" s="60"/>
      <c r="AM65" s="60"/>
      <c r="AN65" s="60" t="s">
        <v>35</v>
      </c>
      <c r="AO65" s="60"/>
      <c r="AP65" s="60"/>
      <c r="AQ65" s="60"/>
      <c r="AR65" s="60"/>
      <c r="AS65" s="60" t="s">
        <v>33</v>
      </c>
      <c r="AT65" s="60"/>
      <c r="AU65" s="60"/>
      <c r="AV65" s="60"/>
      <c r="AW65" s="60"/>
      <c r="AX65" s="60"/>
      <c r="AY65" s="60"/>
      <c r="AZ65" s="60"/>
      <c r="BA65" s="60"/>
      <c r="BB65" s="89" t="s">
        <v>10</v>
      </c>
      <c r="BC65" s="60"/>
      <c r="BD65" s="90" t="s">
        <v>4</v>
      </c>
      <c r="BE65" s="60"/>
      <c r="BF65" s="61" t="s">
        <v>5</v>
      </c>
      <c r="BG65" s="60"/>
      <c r="BH65" s="60"/>
      <c r="BI65" s="85"/>
      <c r="BJ65" s="60"/>
      <c r="BK65" s="60"/>
      <c r="BL65" s="60"/>
      <c r="BM65" s="60"/>
      <c r="BN65" s="60"/>
      <c r="BO65" s="60"/>
      <c r="BP65" s="138"/>
      <c r="BQ65" s="85"/>
      <c r="BR65" s="141"/>
      <c r="BS65" s="149" t="s">
        <v>125</v>
      </c>
      <c r="BT65" s="144" t="str">
        <f>Spielplan!$BL$29</f>
        <v/>
      </c>
      <c r="BU65" s="145"/>
      <c r="BV65" s="146">
        <f>Spielplan!$BN$29</f>
        <v>0</v>
      </c>
      <c r="BW65" s="134"/>
      <c r="BX65" s="148">
        <f>IF(BT29=BT65,Punktemodus!$B$11,0)</f>
        <v>10</v>
      </c>
      <c r="BY65" s="148">
        <f>IF(BT65=BT12,Punktemodus!B13,0)</f>
        <v>5</v>
      </c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44" t="str">
        <f>Spielplan!$CC$29</f>
        <v/>
      </c>
      <c r="CL65" s="145"/>
      <c r="CM65" s="146">
        <f>Spielplan!$CE$29</f>
        <v>0</v>
      </c>
      <c r="CN65" s="134"/>
      <c r="CO65" s="134"/>
      <c r="CP65" s="134"/>
      <c r="CQ65" s="370" t="str">
        <f>Spielplan!$CI$29</f>
        <v/>
      </c>
      <c r="CR65" s="371"/>
      <c r="CS65" s="371"/>
      <c r="CT65" s="371"/>
      <c r="CU65" s="371"/>
      <c r="CV65" s="372"/>
      <c r="CW65" s="134"/>
    </row>
    <row r="66" spans="1:101" ht="18.75" customHeight="1" thickBot="1" x14ac:dyDescent="0.3">
      <c r="A66" s="60"/>
      <c r="B66" s="60"/>
      <c r="C66" s="60"/>
      <c r="D66" s="60"/>
      <c r="E66" s="85"/>
      <c r="F66" s="60"/>
      <c r="G66" s="85"/>
      <c r="H66" s="60"/>
      <c r="I66" s="60"/>
      <c r="J66" s="60"/>
      <c r="K66" s="60"/>
      <c r="L66" s="60"/>
      <c r="M66" s="60" t="s">
        <v>0</v>
      </c>
      <c r="N66" s="60" t="s">
        <v>1</v>
      </c>
      <c r="O66" s="60" t="s">
        <v>2</v>
      </c>
      <c r="P66" s="60" t="s">
        <v>3</v>
      </c>
      <c r="Q66" s="60" t="s">
        <v>0</v>
      </c>
      <c r="R66" s="60" t="s">
        <v>1</v>
      </c>
      <c r="S66" s="60" t="s">
        <v>2</v>
      </c>
      <c r="T66" s="60" t="s">
        <v>3</v>
      </c>
      <c r="U66" s="60" t="s">
        <v>0</v>
      </c>
      <c r="V66" s="60" t="s">
        <v>1</v>
      </c>
      <c r="W66" s="60" t="s">
        <v>2</v>
      </c>
      <c r="X66" s="60" t="s">
        <v>3</v>
      </c>
      <c r="Y66" s="60"/>
      <c r="Z66" s="60" t="s">
        <v>8</v>
      </c>
      <c r="AA66" s="60"/>
      <c r="AB66" s="60"/>
      <c r="AC66" s="60"/>
      <c r="AD66" s="60"/>
      <c r="AE66" s="60"/>
      <c r="AF66" s="60"/>
      <c r="AG66" s="60"/>
      <c r="AH66" s="60" t="s">
        <v>31</v>
      </c>
      <c r="AI66" s="60"/>
      <c r="AJ66" s="60"/>
      <c r="AK66" s="60"/>
      <c r="AL66" s="60"/>
      <c r="AM66" s="60"/>
      <c r="AN66" s="60" t="str">
        <f>AI67</f>
        <v>Argentinien</v>
      </c>
      <c r="AO66" s="60" t="str">
        <f>AI68</f>
        <v>Bosnien</v>
      </c>
      <c r="AP66" s="60" t="str">
        <f>AI69</f>
        <v>Iran</v>
      </c>
      <c r="AQ66" s="60" t="str">
        <f>AI70</f>
        <v>Nigeria</v>
      </c>
      <c r="AR66" s="60"/>
      <c r="AS66" s="60" t="s">
        <v>31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85"/>
      <c r="BJ66" s="85"/>
      <c r="BK66" s="85"/>
      <c r="BL66" s="85"/>
      <c r="BM66" s="85"/>
      <c r="BN66" s="85"/>
      <c r="BO66" s="85"/>
      <c r="BP66" s="137"/>
      <c r="BQ66" s="85"/>
      <c r="BR66" s="141"/>
      <c r="BS66" s="150"/>
      <c r="BT66" s="134"/>
      <c r="BU66" s="134"/>
      <c r="BV66" s="134"/>
      <c r="BW66" s="134"/>
      <c r="BX66" s="148"/>
      <c r="BY66" s="148"/>
      <c r="BZ66" s="134"/>
      <c r="CA66" s="144" t="str">
        <f>Spielplan!$BS$30</f>
        <v/>
      </c>
      <c r="CB66" s="145"/>
      <c r="CC66" s="146">
        <f>Spielplan!$BU$30</f>
        <v>0</v>
      </c>
      <c r="CD66" s="147"/>
      <c r="CE66" s="134">
        <f>IF(CA66=CA30,Punktemodus!B15,0)</f>
        <v>20</v>
      </c>
      <c r="CF66" s="148">
        <f>IF(OR(CA66=$CA$14,CA66=$CA$15,CA66=$CA$22,CA66=$CA$23,CA66=$CA$31,CA66=$CA$38,CA66=$CA$39),Punktemodus!B17,0)</f>
        <v>10</v>
      </c>
      <c r="CG66" s="134"/>
      <c r="CH66" s="134"/>
      <c r="CI66" s="134"/>
      <c r="CJ66" s="134"/>
      <c r="CK66" s="144" t="str">
        <f>Spielplan!$CC$30</f>
        <v/>
      </c>
      <c r="CL66" s="145"/>
      <c r="CM66" s="146">
        <f>Spielplan!$CE$30</f>
        <v>0</v>
      </c>
      <c r="CN66" s="134"/>
      <c r="CO66" s="134"/>
      <c r="CP66" s="134"/>
      <c r="CQ66" s="373"/>
      <c r="CR66" s="374"/>
      <c r="CS66" s="374"/>
      <c r="CT66" s="374"/>
      <c r="CU66" s="374"/>
      <c r="CV66" s="375"/>
      <c r="CW66" s="134"/>
    </row>
    <row r="67" spans="1:101" ht="18.75" customHeight="1" thickBot="1" x14ac:dyDescent="0.3">
      <c r="A67" s="60"/>
      <c r="B67" s="60"/>
      <c r="C67" s="200" t="str">
        <f>Spielplan!$C$67</f>
        <v>Argentinien</v>
      </c>
      <c r="D67" s="201"/>
      <c r="E67" s="104"/>
      <c r="F67" s="93"/>
      <c r="G67" s="104"/>
      <c r="H67" s="200" t="str">
        <f>Spielplan!$H$67</f>
        <v>Bosnien</v>
      </c>
      <c r="I67" s="201"/>
      <c r="J67" s="60"/>
      <c r="K67" s="60" t="s">
        <v>101</v>
      </c>
      <c r="L67" s="60">
        <f t="shared" ref="L67:L72" si="20">IF(E67-G67&gt;0,1,IF(G67=E67,0,-1))</f>
        <v>0</v>
      </c>
      <c r="M67" s="60">
        <f>IF($E67="",0,IF($E67&gt;$G67,3,IF($E67=G67,1,0)))</f>
        <v>0</v>
      </c>
      <c r="N67" s="60">
        <f>IF($G67="",0,IF($E67&gt;$G67,0,IF($E67=G67,1,3)))</f>
        <v>0</v>
      </c>
      <c r="O67" s="60"/>
      <c r="P67" s="60"/>
      <c r="Q67" s="60">
        <f>E67</f>
        <v>0</v>
      </c>
      <c r="R67" s="60">
        <f>G67</f>
        <v>0</v>
      </c>
      <c r="S67" s="60"/>
      <c r="T67" s="60"/>
      <c r="U67" s="60">
        <f>G67</f>
        <v>0</v>
      </c>
      <c r="V67" s="60">
        <f>E67</f>
        <v>0</v>
      </c>
      <c r="W67" s="60"/>
      <c r="X67" s="60"/>
      <c r="Y67" s="60"/>
      <c r="Z67" s="60">
        <f>M73</f>
        <v>0</v>
      </c>
      <c r="AA67" s="60">
        <f>Q73</f>
        <v>0</v>
      </c>
      <c r="AB67" s="60">
        <f>U73</f>
        <v>0</v>
      </c>
      <c r="AC67" s="60">
        <f>AA67-AB67</f>
        <v>0</v>
      </c>
      <c r="AD67" s="60">
        <f>IF(Z67&gt;Z68,-1,0)</f>
        <v>0</v>
      </c>
      <c r="AE67" s="60">
        <f>IF(Z67&gt;Z69,-1,0)</f>
        <v>0</v>
      </c>
      <c r="AF67" s="60">
        <f>IF(Z67&gt;Z70,-1,0)</f>
        <v>0</v>
      </c>
      <c r="AG67" s="60">
        <f>10000-(AJ67*1000+AM67*100+AK67*10)</f>
        <v>10000</v>
      </c>
      <c r="AH67" s="90">
        <f>RANK(AG67,AG67:AG70,1)</f>
        <v>1</v>
      </c>
      <c r="AI67" s="60" t="str">
        <f>C67</f>
        <v>Argentinien</v>
      </c>
      <c r="AJ67" s="60">
        <f t="shared" ref="AJ67:AL70" si="21">Z67</f>
        <v>0</v>
      </c>
      <c r="AK67" s="60">
        <f t="shared" si="21"/>
        <v>0</v>
      </c>
      <c r="AL67" s="60">
        <f t="shared" si="21"/>
        <v>0</v>
      </c>
      <c r="AM67" s="60">
        <f>AK67-AL67</f>
        <v>0</v>
      </c>
      <c r="AN67" s="187"/>
      <c r="AO67" s="187">
        <f>IF(AG68=AG67,IF(G67&gt;E67,AG68-0.1,AG68),AG68)</f>
        <v>10000</v>
      </c>
      <c r="AP67" s="187">
        <f>IF(AG69=AG67,IF(G69&gt;E69,AG69-0.1,AG69),AG69)</f>
        <v>10000</v>
      </c>
      <c r="AQ67" s="187">
        <f>IF(AG70=AG67,IF(G71&gt;E71,AG70-0.1,AG70),AG70)</f>
        <v>10000</v>
      </c>
      <c r="AR67" s="187">
        <f>AN71</f>
        <v>30000</v>
      </c>
      <c r="AS67" s="90">
        <f>RANK(AR67,AR67:AR70,1)</f>
        <v>1</v>
      </c>
      <c r="AT67" s="60" t="str">
        <f t="shared" ref="AT67:AW70" si="22">AI67</f>
        <v>Argentinien</v>
      </c>
      <c r="AU67" s="60">
        <f t="shared" si="22"/>
        <v>0</v>
      </c>
      <c r="AV67" s="60">
        <f t="shared" si="22"/>
        <v>0</v>
      </c>
      <c r="AW67" s="60">
        <f t="shared" si="22"/>
        <v>0</v>
      </c>
      <c r="AX67" s="60"/>
      <c r="AY67" s="60"/>
      <c r="AZ67" s="60"/>
      <c r="BA67" s="202">
        <v>1</v>
      </c>
      <c r="BB67" s="200" t="str">
        <f>VLOOKUP(1,AS67:AT70,2,FALSE)</f>
        <v>Argentinien</v>
      </c>
      <c r="BC67" s="201"/>
      <c r="BD67" s="203">
        <f>VLOOKUP(1,AS67:AW70,3,FALSE)</f>
        <v>0</v>
      </c>
      <c r="BE67" s="204">
        <f>VLOOKUP(1,AS67:AW70,4,FALSE)</f>
        <v>0</v>
      </c>
      <c r="BF67" s="93" t="s">
        <v>12</v>
      </c>
      <c r="BG67" s="204">
        <f>VLOOKUP(1,AS67:AW70,5,FALSE)</f>
        <v>0</v>
      </c>
      <c r="BH67" s="205" t="s">
        <v>126</v>
      </c>
      <c r="BI67" s="85"/>
      <c r="BJ67" s="85">
        <f>IF(E67&gt;G67,IF(Spielplan!E67&gt;Spielplan!G67,Punktemodus!$B$3,0),0)</f>
        <v>0</v>
      </c>
      <c r="BK67" s="85">
        <f>IF(E67=G67,IF(Spielplan!E67=Spielplan!G67,Punktemodus!$B$3,0),0)</f>
        <v>10</v>
      </c>
      <c r="BL67" s="85">
        <f>IF(E67&lt;G67,IF(Spielplan!E67&lt;Spielplan!G67,Punktemodus!$B$3,0),0)</f>
        <v>0</v>
      </c>
      <c r="BM67" s="85">
        <f>IF(E67=Spielplan!E67,IF(G67=Spielplan!G67,Punktemodus!$B$5,0),0)</f>
        <v>3</v>
      </c>
      <c r="BN67" s="85">
        <f>IF(E67=Spielplan!E67,Punktemodus!$B$7,0)</f>
        <v>1</v>
      </c>
      <c r="BO67" s="85">
        <f>IF(G67=Spielplan!G67,Punktemodus!$B$7,0)</f>
        <v>1</v>
      </c>
      <c r="BP67" s="137">
        <f>IF(Spielplan!E67="",0,SUM(BJ67:BO67))</f>
        <v>0</v>
      </c>
      <c r="BQ67" s="85"/>
      <c r="BR67" s="141"/>
      <c r="BS67" s="134"/>
      <c r="BT67" s="134"/>
      <c r="BU67" s="134"/>
      <c r="BV67" s="134"/>
      <c r="BW67" s="134"/>
      <c r="BX67" s="148"/>
      <c r="BY67" s="148"/>
      <c r="BZ67" s="134"/>
      <c r="CA67" s="144" t="str">
        <f>Spielplan!$BS$31</f>
        <v/>
      </c>
      <c r="CB67" s="145"/>
      <c r="CC67" s="146">
        <f>Spielplan!$BU$31</f>
        <v>0</v>
      </c>
      <c r="CD67" s="134"/>
      <c r="CE67" s="134">
        <f>IF(CA67=CA31,Punktemodus!B15,0)</f>
        <v>20</v>
      </c>
      <c r="CF67" s="148">
        <f>IF(OR(CA67=$CA$14,CA67=$CA$15,CA67=$CA$22,CA67=$CA$23,CA67=$CA$30,CA67=$CA$38,CA67=$CA$39),Punktemodus!B17,0)</f>
        <v>10</v>
      </c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55"/>
      <c r="CR67" s="142" t="s">
        <v>138</v>
      </c>
      <c r="CS67" s="155"/>
      <c r="CT67" s="155"/>
      <c r="CU67" s="155"/>
      <c r="CV67" s="155"/>
      <c r="CW67" s="134"/>
    </row>
    <row r="68" spans="1:101" ht="18.75" customHeight="1" thickBot="1" x14ac:dyDescent="0.3">
      <c r="A68" s="60"/>
      <c r="B68" s="60"/>
      <c r="C68" s="206" t="str">
        <f>Spielplan!$C$68</f>
        <v>Iran</v>
      </c>
      <c r="D68" s="207"/>
      <c r="E68" s="104"/>
      <c r="F68" s="93"/>
      <c r="G68" s="104"/>
      <c r="H68" s="206" t="str">
        <f>Spielplan!$H$68</f>
        <v>Nigeria</v>
      </c>
      <c r="I68" s="207"/>
      <c r="J68" s="60"/>
      <c r="K68" s="60" t="s">
        <v>102</v>
      </c>
      <c r="L68" s="60">
        <f t="shared" si="20"/>
        <v>0</v>
      </c>
      <c r="M68" s="60"/>
      <c r="N68" s="60"/>
      <c r="O68" s="60">
        <f>IF($E68="",0,IF($E68&gt;$G68,3,IF($E68=$G68,1,0)))</f>
        <v>0</v>
      </c>
      <c r="P68" s="60">
        <f>IF($G68="",0,IF($E68&gt;$G68,0,IF($E68=$G68,1,3)))</f>
        <v>0</v>
      </c>
      <c r="Q68" s="60"/>
      <c r="R68" s="60"/>
      <c r="S68" s="60">
        <f>E68</f>
        <v>0</v>
      </c>
      <c r="T68" s="60">
        <f>G68</f>
        <v>0</v>
      </c>
      <c r="U68" s="60"/>
      <c r="V68" s="60"/>
      <c r="W68" s="60">
        <f>G68</f>
        <v>0</v>
      </c>
      <c r="X68" s="60">
        <f>E68</f>
        <v>0</v>
      </c>
      <c r="Y68" s="60"/>
      <c r="Z68" s="60">
        <f>N73</f>
        <v>0</v>
      </c>
      <c r="AA68" s="60">
        <f>R73</f>
        <v>0</v>
      </c>
      <c r="AB68" s="60">
        <f>V73</f>
        <v>0</v>
      </c>
      <c r="AC68" s="60">
        <f>AA68-AB68</f>
        <v>0</v>
      </c>
      <c r="AD68" s="60">
        <f>IF(Z68&gt;Z67,-1,0)</f>
        <v>0</v>
      </c>
      <c r="AE68" s="60">
        <f>IF(Z68&gt;Z69,-1,0)</f>
        <v>0</v>
      </c>
      <c r="AF68" s="60">
        <f>IF(Z68&gt;Z70,-1,0)</f>
        <v>0</v>
      </c>
      <c r="AG68" s="60">
        <f>10000-(AJ68*1000+AM68*100+AK68*10)</f>
        <v>10000</v>
      </c>
      <c r="AH68" s="90">
        <f>RANK(AG68,AG67:AG70,1)</f>
        <v>1</v>
      </c>
      <c r="AI68" s="60" t="str">
        <f>H67</f>
        <v>Bosnien</v>
      </c>
      <c r="AJ68" s="60">
        <f t="shared" si="21"/>
        <v>0</v>
      </c>
      <c r="AK68" s="60">
        <f t="shared" si="21"/>
        <v>0</v>
      </c>
      <c r="AL68" s="60">
        <f t="shared" si="21"/>
        <v>0</v>
      </c>
      <c r="AM68" s="60">
        <f>AK68-AL68</f>
        <v>0</v>
      </c>
      <c r="AN68" s="187">
        <f>IF(AG67=AG68,IF(E67&gt;G67,AG67-0.1,AG67),AG67)</f>
        <v>10000</v>
      </c>
      <c r="AO68" s="187"/>
      <c r="AP68" s="187">
        <f>IF(AG69=AG68,IF(G72&gt;E72,AG69-0.1,AG69),AG69)</f>
        <v>10000</v>
      </c>
      <c r="AQ68" s="187">
        <f>IF(AG70=AG68,IF(G70&gt;E70,AG70-0.1,AG70),AG70)</f>
        <v>10000</v>
      </c>
      <c r="AR68" s="187">
        <f>AO71</f>
        <v>30000</v>
      </c>
      <c r="AS68" s="90">
        <f>RANK(AR68,AR67:AR70,1)</f>
        <v>1</v>
      </c>
      <c r="AT68" s="60" t="str">
        <f t="shared" si="22"/>
        <v>Bosnien</v>
      </c>
      <c r="AU68" s="60">
        <f t="shared" si="22"/>
        <v>0</v>
      </c>
      <c r="AV68" s="60">
        <f t="shared" si="22"/>
        <v>0</v>
      </c>
      <c r="AW68" s="60">
        <f t="shared" si="22"/>
        <v>0</v>
      </c>
      <c r="AX68" s="60"/>
      <c r="AY68" s="60"/>
      <c r="AZ68" s="60"/>
      <c r="BA68" s="208">
        <v>2</v>
      </c>
      <c r="BB68" s="206" t="e">
        <f>VLOOKUP(2,AS67:AT70,2,FALSE)</f>
        <v>#N/A</v>
      </c>
      <c r="BC68" s="207"/>
      <c r="BD68" s="209" t="e">
        <f>VLOOKUP(2,AS67:AW70,3,FALSE)</f>
        <v>#N/A</v>
      </c>
      <c r="BE68" s="210" t="e">
        <f>VLOOKUP(2,AS67:AW70,4,FALSE)</f>
        <v>#N/A</v>
      </c>
      <c r="BF68" s="93" t="s">
        <v>12</v>
      </c>
      <c r="BG68" s="210" t="e">
        <f>VLOOKUP(2,AS67:AW70,5,FALSE)</f>
        <v>#N/A</v>
      </c>
      <c r="BH68" s="210" t="s">
        <v>122</v>
      </c>
      <c r="BI68" s="85"/>
      <c r="BJ68" s="85">
        <f>IF(E68&gt;G68,IF(Spielplan!E68&gt;Spielplan!G68,Punktemodus!$B$3,0),0)</f>
        <v>0</v>
      </c>
      <c r="BK68" s="85">
        <f>IF(E68=G68,IF(Spielplan!E68=Spielplan!G68,Punktemodus!$B$3,0),0)</f>
        <v>10</v>
      </c>
      <c r="BL68" s="85">
        <f>IF(E68&lt;G68,IF(Spielplan!E68&lt;Spielplan!G68,Punktemodus!$B$3,0),0)</f>
        <v>0</v>
      </c>
      <c r="BM68" s="85">
        <f>IF(E68=Spielplan!E68,IF(G68=Spielplan!G68,Punktemodus!$B$5,0),0)</f>
        <v>3</v>
      </c>
      <c r="BN68" s="85">
        <f>IF(E68=Spielplan!E68,Punktemodus!$B$7,0)</f>
        <v>1</v>
      </c>
      <c r="BO68" s="85">
        <f>IF(G68=Spielplan!G68,Punktemodus!$B$7,0)</f>
        <v>1</v>
      </c>
      <c r="BP68" s="137">
        <f>IF(Spielplan!E68="",0,SUM(BJ68:BO68))</f>
        <v>0</v>
      </c>
      <c r="BQ68" s="85"/>
      <c r="BR68" s="141"/>
      <c r="BS68" s="153" t="s">
        <v>24</v>
      </c>
      <c r="BT68" s="144" t="str">
        <f>Spielplan!$BL$32</f>
        <v/>
      </c>
      <c r="BU68" s="145"/>
      <c r="BV68" s="146">
        <f>Spielplan!$BN$32</f>
        <v>0</v>
      </c>
      <c r="BW68" s="147"/>
      <c r="BX68" s="148">
        <f>IF(BT32=BT68,Punktemodus!$B$11,0)</f>
        <v>10</v>
      </c>
      <c r="BY68" s="148">
        <f>IF(BT68=BT17,Punktemodus!B13,0)</f>
        <v>5</v>
      </c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370" t="str">
        <f>Spielplan!$CI$32</f>
        <v/>
      </c>
      <c r="CR68" s="371"/>
      <c r="CS68" s="371"/>
      <c r="CT68" s="371"/>
      <c r="CU68" s="371"/>
      <c r="CV68" s="372"/>
      <c r="CW68" s="134"/>
    </row>
    <row r="69" spans="1:101" ht="18.75" customHeight="1" thickBot="1" x14ac:dyDescent="0.3">
      <c r="A69" s="60"/>
      <c r="B69" s="60"/>
      <c r="C69" s="200" t="str">
        <f>C67</f>
        <v>Argentinien</v>
      </c>
      <c r="D69" s="201"/>
      <c r="E69" s="104"/>
      <c r="F69" s="93"/>
      <c r="G69" s="104"/>
      <c r="H69" s="200" t="str">
        <f>C68</f>
        <v>Iran</v>
      </c>
      <c r="I69" s="201"/>
      <c r="J69" s="60"/>
      <c r="K69" s="60" t="s">
        <v>103</v>
      </c>
      <c r="L69" s="60">
        <f t="shared" si="20"/>
        <v>0</v>
      </c>
      <c r="M69" s="60">
        <f>IF($E69="",0,IF($E69&gt;$G69,3,IF($E69=G69,1,0)))</f>
        <v>0</v>
      </c>
      <c r="N69" s="60"/>
      <c r="O69" s="60">
        <f>IF($G69="",0,IF($E69&gt;$G69,0,IF($E69=$G69,1,3)))</f>
        <v>0</v>
      </c>
      <c r="P69" s="60"/>
      <c r="Q69" s="60">
        <f>E69</f>
        <v>0</v>
      </c>
      <c r="R69" s="60"/>
      <c r="S69" s="60">
        <f>G69</f>
        <v>0</v>
      </c>
      <c r="T69" s="60"/>
      <c r="U69" s="60">
        <f>G69</f>
        <v>0</v>
      </c>
      <c r="V69" s="60"/>
      <c r="W69" s="60">
        <f>E69</f>
        <v>0</v>
      </c>
      <c r="X69" s="60"/>
      <c r="Y69" s="60"/>
      <c r="Z69" s="60">
        <f>O73</f>
        <v>0</v>
      </c>
      <c r="AA69" s="60">
        <f>S73</f>
        <v>0</v>
      </c>
      <c r="AB69" s="60">
        <f>W73</f>
        <v>0</v>
      </c>
      <c r="AC69" s="60">
        <f>AA69-AB69</f>
        <v>0</v>
      </c>
      <c r="AD69" s="60">
        <f>IF(Z69&gt;Z67,-1,0)</f>
        <v>0</v>
      </c>
      <c r="AE69" s="60">
        <f>IF(Z69&gt;Z68,-1,0)</f>
        <v>0</v>
      </c>
      <c r="AF69" s="60">
        <f>IF(Z69&gt;Z70,-1,0)</f>
        <v>0</v>
      </c>
      <c r="AG69" s="60">
        <f>10000-(AJ69*1000+AM69*100+AK69*10)</f>
        <v>10000</v>
      </c>
      <c r="AH69" s="90">
        <f>RANK(AG69,AG67:AG70,1)</f>
        <v>1</v>
      </c>
      <c r="AI69" s="60" t="str">
        <f>C68</f>
        <v>Iran</v>
      </c>
      <c r="AJ69" s="60">
        <f t="shared" si="21"/>
        <v>0</v>
      </c>
      <c r="AK69" s="60">
        <f t="shared" si="21"/>
        <v>0</v>
      </c>
      <c r="AL69" s="60">
        <f t="shared" si="21"/>
        <v>0</v>
      </c>
      <c r="AM69" s="60">
        <f>AK69-AL69</f>
        <v>0</v>
      </c>
      <c r="AN69" s="187">
        <f>IF(AG67=AG69,IF(E69&gt;G69,AG67-0.1,AG67),AG67)</f>
        <v>10000</v>
      </c>
      <c r="AO69" s="187">
        <f>IF(AG68=AG69,IF(E72&gt;G72,AG68-0.1,AG68),AG68)</f>
        <v>10000</v>
      </c>
      <c r="AP69" s="187"/>
      <c r="AQ69" s="187">
        <f>IF(AG70=AG69,IF(G68&gt;E68,AG70-0.1,AG70),AG70)</f>
        <v>10000</v>
      </c>
      <c r="AR69" s="187">
        <f>AP71</f>
        <v>30000</v>
      </c>
      <c r="AS69" s="90">
        <f>RANK(AR69,AR67:AR70,1)</f>
        <v>1</v>
      </c>
      <c r="AT69" s="60" t="str">
        <f t="shared" si="22"/>
        <v>Iran</v>
      </c>
      <c r="AU69" s="60">
        <f t="shared" si="22"/>
        <v>0</v>
      </c>
      <c r="AV69" s="60">
        <f t="shared" si="22"/>
        <v>0</v>
      </c>
      <c r="AW69" s="60">
        <f t="shared" si="22"/>
        <v>0</v>
      </c>
      <c r="AX69" s="60"/>
      <c r="AY69" s="60"/>
      <c r="AZ69" s="60"/>
      <c r="BA69" s="113">
        <v>3</v>
      </c>
      <c r="BB69" s="114" t="e">
        <f>VLOOKUP(3,AS67:AT70,2,FALSE)</f>
        <v>#N/A</v>
      </c>
      <c r="BC69" s="115"/>
      <c r="BD69" s="116" t="e">
        <f>VLOOKUP(3,AS67:AW70,3,FALSE)</f>
        <v>#N/A</v>
      </c>
      <c r="BE69" s="116" t="e">
        <f>VLOOKUP(3,AS67:AW70,4,FALSE)</f>
        <v>#N/A</v>
      </c>
      <c r="BF69" s="93" t="s">
        <v>12</v>
      </c>
      <c r="BG69" s="116" t="e">
        <f>VLOOKUP(3,AS67:AW70,5,FALSE)</f>
        <v>#N/A</v>
      </c>
      <c r="BH69" s="60"/>
      <c r="BI69" s="85"/>
      <c r="BJ69" s="85">
        <f>IF(E69&gt;G69,IF(Spielplan!E69&gt;Spielplan!G69,Punktemodus!$B$3,0),0)</f>
        <v>0</v>
      </c>
      <c r="BK69" s="85">
        <f>IF(E69=G69,IF(Spielplan!E69=Spielplan!G69,Punktemodus!$B$3,0),0)</f>
        <v>10</v>
      </c>
      <c r="BL69" s="85">
        <f>IF(E69&lt;G69,IF(Spielplan!E69&lt;Spielplan!G69,Punktemodus!$B$3,0),0)</f>
        <v>0</v>
      </c>
      <c r="BM69" s="85">
        <f>IF(E69=Spielplan!E69,IF(G69=Spielplan!G69,Punktemodus!$B$5,0),0)</f>
        <v>3</v>
      </c>
      <c r="BN69" s="85">
        <f>IF(E69=Spielplan!E69,Punktemodus!$B$7,0)</f>
        <v>1</v>
      </c>
      <c r="BO69" s="85">
        <f>IF(G69=Spielplan!G69,Punktemodus!$B$7,0)</f>
        <v>1</v>
      </c>
      <c r="BP69" s="137">
        <f>IF(Spielplan!E69="",0,SUM(BJ69:BO69))</f>
        <v>0</v>
      </c>
      <c r="BQ69" s="85"/>
      <c r="BR69" s="141"/>
      <c r="BS69" s="149" t="s">
        <v>23</v>
      </c>
      <c r="BT69" s="144" t="str">
        <f>Spielplan!$BL$33</f>
        <v/>
      </c>
      <c r="BU69" s="145"/>
      <c r="BV69" s="146">
        <f>Spielplan!$BN$33</f>
        <v>0</v>
      </c>
      <c r="BW69" s="134"/>
      <c r="BX69" s="148">
        <f>IF(BT33=BT69,Punktemodus!$B$11,0)</f>
        <v>10</v>
      </c>
      <c r="BY69" s="148">
        <f>IF(BT69=BT16,Punktemodus!B13,0)</f>
        <v>5</v>
      </c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373"/>
      <c r="CR69" s="374"/>
      <c r="CS69" s="374"/>
      <c r="CT69" s="374"/>
      <c r="CU69" s="374"/>
      <c r="CV69" s="375"/>
      <c r="CW69" s="134"/>
    </row>
    <row r="70" spans="1:101" ht="18.75" customHeight="1" thickBot="1" x14ac:dyDescent="0.3">
      <c r="A70" s="60"/>
      <c r="B70" s="60"/>
      <c r="C70" s="206" t="str">
        <f>H67</f>
        <v>Bosnien</v>
      </c>
      <c r="D70" s="207"/>
      <c r="E70" s="104"/>
      <c r="F70" s="93"/>
      <c r="G70" s="104"/>
      <c r="H70" s="206" t="str">
        <f>H68</f>
        <v>Nigeria</v>
      </c>
      <c r="I70" s="207"/>
      <c r="J70" s="60"/>
      <c r="K70" s="60" t="s">
        <v>104</v>
      </c>
      <c r="L70" s="60">
        <f t="shared" si="20"/>
        <v>0</v>
      </c>
      <c r="M70" s="60"/>
      <c r="N70" s="60">
        <f>IF($E70="",0,IF($E70&gt;$G70,3,IF($E70=$G70,1,0)))</f>
        <v>0</v>
      </c>
      <c r="O70" s="60"/>
      <c r="P70" s="60">
        <f>IF($G70="",0,IF($E70&gt;$G70,0,IF($E70=$G70,1,3)))</f>
        <v>0</v>
      </c>
      <c r="Q70" s="60"/>
      <c r="R70" s="60">
        <f>E70</f>
        <v>0</v>
      </c>
      <c r="S70" s="60"/>
      <c r="T70" s="60">
        <f>G70</f>
        <v>0</v>
      </c>
      <c r="U70" s="60"/>
      <c r="V70" s="60">
        <f>G70</f>
        <v>0</v>
      </c>
      <c r="W70" s="60"/>
      <c r="X70" s="60">
        <f>E70</f>
        <v>0</v>
      </c>
      <c r="Y70" s="60"/>
      <c r="Z70" s="60">
        <f>P73</f>
        <v>0</v>
      </c>
      <c r="AA70" s="60">
        <f>T73</f>
        <v>0</v>
      </c>
      <c r="AB70" s="60">
        <f>X73</f>
        <v>0</v>
      </c>
      <c r="AC70" s="60">
        <f>AA70-AB70</f>
        <v>0</v>
      </c>
      <c r="AD70" s="60">
        <f>IF(Z70&gt;Z67,-1,0)</f>
        <v>0</v>
      </c>
      <c r="AE70" s="60">
        <f>IF(Z70&gt;Z68,-1,0)</f>
        <v>0</v>
      </c>
      <c r="AF70" s="60">
        <f>IF(Z70&gt;Z69,-1,0)</f>
        <v>0</v>
      </c>
      <c r="AG70" s="60">
        <f>10000-(AJ70*1000+AM70*100+AK70*10)</f>
        <v>10000</v>
      </c>
      <c r="AH70" s="90">
        <f>RANK(AG70,AG67:AG70,1)</f>
        <v>1</v>
      </c>
      <c r="AI70" s="60" t="str">
        <f>H68</f>
        <v>Nigeria</v>
      </c>
      <c r="AJ70" s="60">
        <f t="shared" si="21"/>
        <v>0</v>
      </c>
      <c r="AK70" s="60">
        <f t="shared" si="21"/>
        <v>0</v>
      </c>
      <c r="AL70" s="60">
        <f t="shared" si="21"/>
        <v>0</v>
      </c>
      <c r="AM70" s="60">
        <f>AK70-AL70</f>
        <v>0</v>
      </c>
      <c r="AN70" s="187">
        <f>IF(AG67=AG70,IF(E71&gt;G71,AG67-0.1,AG67),AG67)</f>
        <v>10000</v>
      </c>
      <c r="AO70" s="187">
        <f>IF(AG68=AG70,IF(E70&gt;G70,AG68-0.1,AG68),AG68)</f>
        <v>10000</v>
      </c>
      <c r="AP70" s="187">
        <f>IF(AG69=AG70,IF(E68&gt;G68,AG69-0.1,AG69),AG69)</f>
        <v>10000</v>
      </c>
      <c r="AQ70" s="187"/>
      <c r="AR70" s="187">
        <f>AQ71</f>
        <v>30000</v>
      </c>
      <c r="AS70" s="90">
        <f>RANK(AR70,AR67:AR70,1)</f>
        <v>1</v>
      </c>
      <c r="AT70" s="60" t="str">
        <f t="shared" si="22"/>
        <v>Nigeria</v>
      </c>
      <c r="AU70" s="60">
        <f t="shared" si="22"/>
        <v>0</v>
      </c>
      <c r="AV70" s="60">
        <f t="shared" si="22"/>
        <v>0</v>
      </c>
      <c r="AW70" s="60">
        <f t="shared" si="22"/>
        <v>0</v>
      </c>
      <c r="AX70" s="60"/>
      <c r="AY70" s="60"/>
      <c r="AZ70" s="60"/>
      <c r="BA70" s="113">
        <v>4</v>
      </c>
      <c r="BB70" s="114" t="e">
        <f>VLOOKUP(4,AS67:AT70,2,FALSE)</f>
        <v>#N/A</v>
      </c>
      <c r="BC70" s="115"/>
      <c r="BD70" s="116" t="e">
        <f>VLOOKUP(4,AS67:AW70,3,FALSE)</f>
        <v>#N/A</v>
      </c>
      <c r="BE70" s="116" t="e">
        <f>VLOOKUP(4,AS67:AW70,4,FALSE)</f>
        <v>#N/A</v>
      </c>
      <c r="BF70" s="93" t="s">
        <v>12</v>
      </c>
      <c r="BG70" s="116" t="e">
        <f>VLOOKUP(4,AS67:AW70,5,FALSE)</f>
        <v>#N/A</v>
      </c>
      <c r="BH70" s="60"/>
      <c r="BI70" s="85"/>
      <c r="BJ70" s="85">
        <f>IF(E70&gt;G70,IF(Spielplan!E70&gt;Spielplan!G70,Punktemodus!$B$3,0),0)</f>
        <v>0</v>
      </c>
      <c r="BK70" s="85">
        <f>IF(E70=G70,IF(Spielplan!E70=Spielplan!G70,Punktemodus!$B$3,0),0)</f>
        <v>10</v>
      </c>
      <c r="BL70" s="85">
        <f>IF(E70&lt;G70,IF(Spielplan!E70&lt;Spielplan!G70,Punktemodus!$B$3,0),0)</f>
        <v>0</v>
      </c>
      <c r="BM70" s="85">
        <f>IF(E70=Spielplan!E70,IF(G70=Spielplan!G70,Punktemodus!$B$5,0),0)</f>
        <v>3</v>
      </c>
      <c r="BN70" s="85">
        <f>IF(E70=Spielplan!E70,Punktemodus!$B$7,0)</f>
        <v>1</v>
      </c>
      <c r="BO70" s="85">
        <f>IF(G70=Spielplan!G70,Punktemodus!$B$7,0)</f>
        <v>1</v>
      </c>
      <c r="BP70" s="137">
        <f>IF(Spielplan!E70="",0,SUM(BJ70:BO70))</f>
        <v>0</v>
      </c>
      <c r="BQ70" s="60"/>
      <c r="BR70" s="141"/>
      <c r="BS70" s="150"/>
      <c r="BT70" s="134"/>
      <c r="BU70" s="134"/>
      <c r="BV70" s="134"/>
      <c r="BW70" s="134"/>
      <c r="BX70" s="148"/>
      <c r="BY70" s="148"/>
      <c r="BZ70" s="134"/>
      <c r="CA70" s="134"/>
      <c r="CB70" s="134"/>
      <c r="CC70" s="134"/>
      <c r="CD70" s="134"/>
      <c r="CE70" s="134"/>
      <c r="CF70" s="144" t="str">
        <f>Spielplan!$BX$34</f>
        <v/>
      </c>
      <c r="CG70" s="145"/>
      <c r="CH70" s="146">
        <f>Spielplan!$BZ$34</f>
        <v>0</v>
      </c>
      <c r="CI70" s="134"/>
      <c r="CJ70" s="134">
        <f>IF(OR(CF70=$CF$18,CF70=$CF$19,CF70=$CF$34,CF70=$CF$35),Punktemodus!$B$19,0)</f>
        <v>30</v>
      </c>
      <c r="CK70" s="134"/>
      <c r="CL70" s="134"/>
      <c r="CM70" s="134"/>
      <c r="CN70" s="134"/>
      <c r="CO70" s="134"/>
      <c r="CP70" s="134"/>
      <c r="CQ70" s="155"/>
      <c r="CR70" s="155"/>
      <c r="CS70" s="155"/>
      <c r="CT70" s="155"/>
      <c r="CU70" s="155"/>
      <c r="CV70" s="155"/>
      <c r="CW70" s="134"/>
    </row>
    <row r="71" spans="1:101" ht="18.75" customHeight="1" thickBot="1" x14ac:dyDescent="0.3">
      <c r="A71" s="60"/>
      <c r="B71" s="60"/>
      <c r="C71" s="200" t="str">
        <f>C67</f>
        <v>Argentinien</v>
      </c>
      <c r="D71" s="201"/>
      <c r="E71" s="104"/>
      <c r="F71" s="93"/>
      <c r="G71" s="104"/>
      <c r="H71" s="200" t="str">
        <f>H68</f>
        <v>Nigeria</v>
      </c>
      <c r="I71" s="201"/>
      <c r="J71" s="60"/>
      <c r="K71" s="60" t="s">
        <v>105</v>
      </c>
      <c r="L71" s="60">
        <f t="shared" si="20"/>
        <v>0</v>
      </c>
      <c r="M71" s="60">
        <f>IF($E71="",0,IF($E71&gt;$G71,3,IF($E71=G71,1,0)))</f>
        <v>0</v>
      </c>
      <c r="N71" s="60"/>
      <c r="O71" s="60"/>
      <c r="P71" s="60">
        <f>IF($G71="",0,IF($E71&gt;$G71,0,IF($E71=$G71,1,3)))</f>
        <v>0</v>
      </c>
      <c r="Q71" s="60">
        <f>E71</f>
        <v>0</v>
      </c>
      <c r="R71" s="60"/>
      <c r="S71" s="60"/>
      <c r="T71" s="60">
        <f>G71</f>
        <v>0</v>
      </c>
      <c r="U71" s="60">
        <f>G71</f>
        <v>0</v>
      </c>
      <c r="V71" s="60"/>
      <c r="W71" s="60"/>
      <c r="X71" s="60">
        <f>E71</f>
        <v>0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187">
        <f>SUM(AN67:AN70)</f>
        <v>30000</v>
      </c>
      <c r="AO71" s="187">
        <f>SUM(AO67:AO70)</f>
        <v>30000</v>
      </c>
      <c r="AP71" s="187">
        <f>SUM(AP67:AP70)</f>
        <v>30000</v>
      </c>
      <c r="AQ71" s="187">
        <f>SUM(AQ67:AQ70)</f>
        <v>30000</v>
      </c>
      <c r="AR71" s="187"/>
      <c r="AS71" s="60"/>
      <c r="AT71" s="60"/>
      <c r="AU71" s="60"/>
      <c r="AV71" s="60"/>
      <c r="AW71" s="60"/>
      <c r="AX71" s="60"/>
      <c r="AY71" s="60"/>
      <c r="AZ71" s="60"/>
      <c r="BA71" s="92"/>
      <c r="BB71" s="60"/>
      <c r="BC71" s="60"/>
      <c r="BD71" s="60"/>
      <c r="BE71" s="60"/>
      <c r="BF71" s="60"/>
      <c r="BG71" s="60"/>
      <c r="BH71" s="60"/>
      <c r="BI71" s="60"/>
      <c r="BJ71" s="85">
        <f>IF(E71&gt;G71,IF(Spielplan!E71&gt;Spielplan!G71,Punktemodus!$B$3,0),0)</f>
        <v>0</v>
      </c>
      <c r="BK71" s="85">
        <f>IF(E71=G71,IF(Spielplan!E71=Spielplan!G71,Punktemodus!$B$3,0),0)</f>
        <v>10</v>
      </c>
      <c r="BL71" s="85">
        <f>IF(E71&lt;G71,IF(Spielplan!E71&lt;Spielplan!G71,Punktemodus!$B$3,0),0)</f>
        <v>0</v>
      </c>
      <c r="BM71" s="85">
        <f>IF(E71=Spielplan!E71,IF(G71=Spielplan!G71,Punktemodus!$B$5,0),0)</f>
        <v>3</v>
      </c>
      <c r="BN71" s="85">
        <f>IF(E71=Spielplan!E71,Punktemodus!$B$7,0)</f>
        <v>1</v>
      </c>
      <c r="BO71" s="85">
        <f>IF(G71=Spielplan!G71,Punktemodus!$B$7,0)</f>
        <v>1</v>
      </c>
      <c r="BP71" s="137">
        <f>IF(Spielplan!E71="",0,SUM(BJ71:BO71))</f>
        <v>0</v>
      </c>
      <c r="BQ71" s="60"/>
      <c r="BR71" s="141"/>
      <c r="BS71" s="134"/>
      <c r="BT71" s="134"/>
      <c r="BU71" s="134"/>
      <c r="BV71" s="134"/>
      <c r="BW71" s="134"/>
      <c r="BX71" s="148"/>
      <c r="BY71" s="148"/>
      <c r="BZ71" s="134"/>
      <c r="CA71" s="134"/>
      <c r="CB71" s="134"/>
      <c r="CC71" s="134"/>
      <c r="CD71" s="134"/>
      <c r="CE71" s="134"/>
      <c r="CF71" s="144" t="str">
        <f>Spielplan!$BX$35</f>
        <v/>
      </c>
      <c r="CG71" s="145"/>
      <c r="CH71" s="146">
        <f>Spielplan!$BZ$35</f>
        <v>0</v>
      </c>
      <c r="CI71" s="134"/>
      <c r="CJ71" s="134">
        <f>IF(OR(CF71=$CF$18,CF71=$CF$19,CF71=$CF$34,CF71=$CF$35),Punktemodus!$B$19,0)</f>
        <v>30</v>
      </c>
      <c r="CK71" s="134"/>
      <c r="CL71" s="134"/>
      <c r="CM71" s="134"/>
      <c r="CN71" s="134"/>
      <c r="CO71" s="134"/>
      <c r="CP71" s="134"/>
      <c r="CQ71" s="155"/>
      <c r="CR71" s="155"/>
      <c r="CS71" s="155"/>
      <c r="CT71" s="155"/>
      <c r="CU71" s="155"/>
      <c r="CV71" s="155"/>
      <c r="CW71" s="134"/>
    </row>
    <row r="72" spans="1:101" ht="18.75" customHeight="1" thickBot="1" x14ac:dyDescent="0.3">
      <c r="A72" s="60"/>
      <c r="B72" s="60"/>
      <c r="C72" s="206" t="str">
        <f>H67</f>
        <v>Bosnien</v>
      </c>
      <c r="D72" s="207"/>
      <c r="E72" s="104"/>
      <c r="F72" s="106"/>
      <c r="G72" s="104"/>
      <c r="H72" s="206" t="str">
        <f>C68</f>
        <v>Iran</v>
      </c>
      <c r="I72" s="207"/>
      <c r="J72" s="60"/>
      <c r="K72" s="60" t="s">
        <v>105</v>
      </c>
      <c r="L72" s="60">
        <f t="shared" si="20"/>
        <v>0</v>
      </c>
      <c r="M72" s="60"/>
      <c r="N72" s="60">
        <f>IF($E72="",0,IF($E72&gt;$G72,3,IF($E72=$G72,1,0)))</f>
        <v>0</v>
      </c>
      <c r="O72" s="60">
        <f>IF($G72="",0,IF($E72&gt;$G72,0,IF($E72=$G72,1,3)))</f>
        <v>0</v>
      </c>
      <c r="P72" s="60"/>
      <c r="Q72" s="60"/>
      <c r="R72" s="60">
        <f>E72</f>
        <v>0</v>
      </c>
      <c r="S72" s="60">
        <f>G72</f>
        <v>0</v>
      </c>
      <c r="T72" s="60"/>
      <c r="U72" s="60"/>
      <c r="V72" s="60">
        <f>G72</f>
        <v>0</v>
      </c>
      <c r="W72" s="60">
        <f>E72</f>
        <v>0</v>
      </c>
      <c r="X72" s="60"/>
      <c r="Y72" s="60"/>
      <c r="Z72" s="60" t="s">
        <v>30</v>
      </c>
      <c r="AA72" s="60"/>
      <c r="AB72" s="60"/>
      <c r="AC72" s="60"/>
      <c r="AD72" s="60"/>
      <c r="AE72" s="60"/>
      <c r="AF72" s="60"/>
      <c r="AG72" s="60" t="b">
        <f>OR(AG67=AG68,AG67=AG69,AG67=AG70,AG68=AG69,AG68=AG70,AG69=AG70)</f>
        <v>1</v>
      </c>
      <c r="AH72" s="60"/>
      <c r="AI72" s="60"/>
      <c r="AJ72" s="60"/>
      <c r="AK72" s="60"/>
      <c r="AL72" s="60"/>
      <c r="AM72" s="60"/>
      <c r="AN72" s="60"/>
      <c r="AO72" s="60" t="s">
        <v>34</v>
      </c>
      <c r="AP72" s="60"/>
      <c r="AQ72" s="60"/>
      <c r="AR72" s="60" t="b">
        <f>OR(AR67=AR68,AR67=AR69,AR67=AR70,AR68=AR69,AR68=AR70,AR69=AR70)</f>
        <v>1</v>
      </c>
      <c r="AS72" s="60"/>
      <c r="AT72" s="60"/>
      <c r="AU72" s="60"/>
      <c r="AV72" s="60"/>
      <c r="AW72" s="60"/>
      <c r="AX72" s="60"/>
      <c r="AY72" s="60"/>
      <c r="AZ72" s="60"/>
      <c r="BA72" s="92"/>
      <c r="BB72" s="60"/>
      <c r="BC72" s="60"/>
      <c r="BD72" s="60"/>
      <c r="BE72" s="60"/>
      <c r="BF72" s="60"/>
      <c r="BG72" s="60"/>
      <c r="BH72" s="60"/>
      <c r="BI72" s="60"/>
      <c r="BJ72" s="85">
        <f>IF(E72&gt;G72,IF(Spielplan!E72&gt;Spielplan!G72,Punktemodus!$B$3,0),0)</f>
        <v>0</v>
      </c>
      <c r="BK72" s="85">
        <f>IF(E72=G72,IF(Spielplan!E72=Spielplan!G72,Punktemodus!$B$3,0),0)</f>
        <v>10</v>
      </c>
      <c r="BL72" s="85">
        <f>IF(E72&lt;G72,IF(Spielplan!E72&lt;Spielplan!G72,Punktemodus!$B$3,0),0)</f>
        <v>0</v>
      </c>
      <c r="BM72" s="85">
        <f>IF(E72=Spielplan!E72,IF(G72=Spielplan!G72,Punktemodus!$B$5,0),0)</f>
        <v>3</v>
      </c>
      <c r="BN72" s="85">
        <f>IF(E72=Spielplan!E72,Punktemodus!$B$7,0)</f>
        <v>1</v>
      </c>
      <c r="BO72" s="85">
        <f>IF(G72=Spielplan!G72,Punktemodus!$B$7,0)</f>
        <v>1</v>
      </c>
      <c r="BP72" s="137">
        <f>IF(Spielplan!E72="",0,SUM(BJ72:BO72))</f>
        <v>0</v>
      </c>
      <c r="BQ72" s="60"/>
      <c r="BR72" s="141"/>
      <c r="BS72" s="153" t="s">
        <v>126</v>
      </c>
      <c r="BT72" s="144" t="str">
        <f>Spielplan!$BL$36</f>
        <v/>
      </c>
      <c r="BU72" s="145"/>
      <c r="BV72" s="146">
        <f>Spielplan!$BN$36</f>
        <v>0</v>
      </c>
      <c r="BW72" s="147"/>
      <c r="BX72" s="148">
        <f>IF(BT36=BT72,Punktemodus!$B$11,0)</f>
        <v>10</v>
      </c>
      <c r="BY72" s="148">
        <f>IF(BT72=BT21,Punktemodus!B13,0)</f>
        <v>5</v>
      </c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55"/>
      <c r="CR72" s="155"/>
      <c r="CS72" s="155"/>
      <c r="CT72" s="155"/>
      <c r="CU72" s="155"/>
      <c r="CV72" s="155"/>
      <c r="CW72" s="134"/>
    </row>
    <row r="73" spans="1:101" ht="18.75" customHeight="1" thickBot="1" x14ac:dyDescent="0.25">
      <c r="A73" s="60"/>
      <c r="B73" s="60"/>
      <c r="C73" s="136" t="str">
        <f>IF(G72="","",IF(AR72=TRUE,"Achtung: Fehler in Tabelle!",""))</f>
        <v/>
      </c>
      <c r="D73" s="60"/>
      <c r="E73" s="85"/>
      <c r="F73" s="60"/>
      <c r="G73" s="85"/>
      <c r="H73" s="60"/>
      <c r="I73" s="60"/>
      <c r="J73" s="60"/>
      <c r="K73" s="60"/>
      <c r="L73" s="60"/>
      <c r="M73" s="60">
        <f t="shared" ref="M73:X73" si="23">SUM(M67:M72)</f>
        <v>0</v>
      </c>
      <c r="N73" s="60">
        <f t="shared" si="23"/>
        <v>0</v>
      </c>
      <c r="O73" s="60">
        <f t="shared" si="23"/>
        <v>0</v>
      </c>
      <c r="P73" s="60">
        <f t="shared" si="23"/>
        <v>0</v>
      </c>
      <c r="Q73" s="60">
        <f t="shared" si="23"/>
        <v>0</v>
      </c>
      <c r="R73" s="60">
        <f t="shared" si="23"/>
        <v>0</v>
      </c>
      <c r="S73" s="60">
        <f t="shared" si="23"/>
        <v>0</v>
      </c>
      <c r="T73" s="60">
        <f t="shared" si="23"/>
        <v>0</v>
      </c>
      <c r="U73" s="60">
        <f t="shared" si="23"/>
        <v>0</v>
      </c>
      <c r="V73" s="60">
        <f t="shared" si="23"/>
        <v>0</v>
      </c>
      <c r="W73" s="60">
        <f t="shared" si="23"/>
        <v>0</v>
      </c>
      <c r="X73" s="60">
        <f t="shared" si="23"/>
        <v>0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160">
        <f>SUM(BP67:BP72)</f>
        <v>0</v>
      </c>
      <c r="BQ73" s="60"/>
      <c r="BR73" s="141"/>
      <c r="BS73" s="149" t="s">
        <v>127</v>
      </c>
      <c r="BT73" s="144" t="str">
        <f>Spielplan!$BL$37</f>
        <v/>
      </c>
      <c r="BU73" s="145"/>
      <c r="BV73" s="146">
        <f>Spielplan!$BN$37</f>
        <v>0</v>
      </c>
      <c r="BW73" s="134"/>
      <c r="BX73" s="148">
        <f>IF(BT37=BT73,Punktemodus!$B$11,0)</f>
        <v>10</v>
      </c>
      <c r="BY73" s="148">
        <f>IF(BT73=BT20,Punktemodus!B13,0)</f>
        <v>5</v>
      </c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55"/>
      <c r="CR73" s="155"/>
      <c r="CS73" s="155"/>
      <c r="CT73" s="155"/>
      <c r="CU73" s="155"/>
      <c r="CV73" s="155"/>
      <c r="CW73" s="134"/>
    </row>
    <row r="74" spans="1:101" ht="18.75" customHeight="1" thickBot="1" x14ac:dyDescent="0.3">
      <c r="A74" s="60"/>
      <c r="B74" s="60"/>
      <c r="C74" s="60"/>
      <c r="D74" s="60"/>
      <c r="E74" s="85"/>
      <c r="F74" s="60"/>
      <c r="G74" s="85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138"/>
      <c r="BQ74" s="60"/>
      <c r="BR74" s="141"/>
      <c r="BS74" s="150"/>
      <c r="BT74" s="134"/>
      <c r="BU74" s="134"/>
      <c r="BV74" s="134"/>
      <c r="BW74" s="134"/>
      <c r="BX74" s="148"/>
      <c r="BY74" s="148"/>
      <c r="BZ74" s="134"/>
      <c r="CA74" s="144" t="str">
        <f>Spielplan!$BS$38</f>
        <v/>
      </c>
      <c r="CB74" s="145"/>
      <c r="CC74" s="146">
        <f>Spielplan!$BU$38</f>
        <v>0</v>
      </c>
      <c r="CD74" s="147"/>
      <c r="CE74" s="134">
        <f>IF(CA74=CA38,Punktemodus!B15,0)</f>
        <v>20</v>
      </c>
      <c r="CF74" s="148">
        <f>IF(OR(CA74=$CA$14,CA74=$CA$15,CA74=$CA$22,CA74=$CA$23,CA74=$CA$30,CA74=$CA$31,CA74=$CA$39),Punktemodus!B17,0)</f>
        <v>10</v>
      </c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</row>
    <row r="75" spans="1:101" ht="18.75" customHeight="1" thickBot="1" x14ac:dyDescent="0.25">
      <c r="A75" s="60"/>
      <c r="B75" s="60"/>
      <c r="C75" s="60"/>
      <c r="D75" s="60"/>
      <c r="E75" s="85"/>
      <c r="F75" s="60"/>
      <c r="G75" s="85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138"/>
      <c r="BQ75" s="60"/>
      <c r="BR75" s="141"/>
      <c r="BS75" s="134"/>
      <c r="BT75" s="134"/>
      <c r="BU75" s="134"/>
      <c r="BV75" s="134"/>
      <c r="BW75" s="134"/>
      <c r="BX75" s="148"/>
      <c r="BY75" s="148"/>
      <c r="BZ75" s="134"/>
      <c r="CA75" s="144" t="str">
        <f>Spielplan!$BS$39</f>
        <v/>
      </c>
      <c r="CB75" s="145"/>
      <c r="CC75" s="146">
        <f>Spielplan!$BU$39</f>
        <v>0</v>
      </c>
      <c r="CD75" s="134"/>
      <c r="CE75" s="134">
        <f>IF(CA75=CA39,Punktemodus!B15,0)</f>
        <v>20</v>
      </c>
      <c r="CF75" s="148">
        <f>IF(OR(CA75=$CA$14,CA75=$CA$15,CA75=$CA$22,CA75=$CA$23,CA75=$CA$30,CA75=$CA$31,CA75=$CA$38),Punktemodus!B17,0)</f>
        <v>10</v>
      </c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</row>
    <row r="76" spans="1:101" ht="18.75" customHeight="1" thickBot="1" x14ac:dyDescent="0.3">
      <c r="A76" s="60"/>
      <c r="B76" s="60"/>
      <c r="C76" s="88" t="s">
        <v>92</v>
      </c>
      <c r="D76" s="60"/>
      <c r="E76" s="85"/>
      <c r="F76" s="60"/>
      <c r="G76" s="85"/>
      <c r="H76" s="60"/>
      <c r="I76" s="60"/>
      <c r="J76" s="60"/>
      <c r="K76" s="60"/>
      <c r="L76" s="60"/>
      <c r="M76" s="60" t="s">
        <v>4</v>
      </c>
      <c r="N76" s="60"/>
      <c r="O76" s="60"/>
      <c r="P76" s="60"/>
      <c r="Q76" s="60" t="s">
        <v>6</v>
      </c>
      <c r="R76" s="60"/>
      <c r="S76" s="60"/>
      <c r="T76" s="60"/>
      <c r="U76" s="60" t="s">
        <v>7</v>
      </c>
      <c r="V76" s="60"/>
      <c r="W76" s="60"/>
      <c r="X76" s="60"/>
      <c r="Y76" s="60"/>
      <c r="Z76" s="60" t="s">
        <v>4</v>
      </c>
      <c r="AA76" s="60" t="s">
        <v>5</v>
      </c>
      <c r="AB76" s="60"/>
      <c r="AC76" s="60"/>
      <c r="AD76" s="60" t="s">
        <v>9</v>
      </c>
      <c r="AE76" s="60"/>
      <c r="AF76" s="60"/>
      <c r="AG76" s="60"/>
      <c r="AH76" s="60" t="s">
        <v>32</v>
      </c>
      <c r="AI76" s="60"/>
      <c r="AJ76" s="60"/>
      <c r="AK76" s="60"/>
      <c r="AL76" s="60"/>
      <c r="AM76" s="60"/>
      <c r="AN76" s="60" t="s">
        <v>35</v>
      </c>
      <c r="AO76" s="60"/>
      <c r="AP76" s="60"/>
      <c r="AQ76" s="60"/>
      <c r="AR76" s="60"/>
      <c r="AS76" s="60" t="s">
        <v>33</v>
      </c>
      <c r="AT76" s="60"/>
      <c r="AU76" s="60"/>
      <c r="AV76" s="60"/>
      <c r="AW76" s="60"/>
      <c r="AX76" s="60"/>
      <c r="AY76" s="60"/>
      <c r="AZ76" s="60"/>
      <c r="BA76" s="60"/>
      <c r="BB76" s="89" t="s">
        <v>10</v>
      </c>
      <c r="BC76" s="60"/>
      <c r="BD76" s="90" t="s">
        <v>4</v>
      </c>
      <c r="BE76" s="60"/>
      <c r="BF76" s="61" t="s">
        <v>5</v>
      </c>
      <c r="BG76" s="60"/>
      <c r="BH76" s="60"/>
      <c r="BI76" s="85"/>
      <c r="BJ76" s="60"/>
      <c r="BK76" s="60"/>
      <c r="BL76" s="60"/>
      <c r="BM76" s="60"/>
      <c r="BN76" s="60"/>
      <c r="BO76" s="60"/>
      <c r="BP76" s="138"/>
      <c r="BQ76" s="85"/>
      <c r="BR76" s="141"/>
      <c r="BS76" s="153" t="s">
        <v>128</v>
      </c>
      <c r="BT76" s="144" t="str">
        <f>Spielplan!$BL$40</f>
        <v/>
      </c>
      <c r="BU76" s="145"/>
      <c r="BV76" s="146">
        <f>Spielplan!$BN$40</f>
        <v>0</v>
      </c>
      <c r="BW76" s="147"/>
      <c r="BX76" s="148">
        <f>IF(BT40=BT76,Punktemodus!$B$11,0)</f>
        <v>10</v>
      </c>
      <c r="BY76" s="148">
        <f>IF(BT76=BT25,Punktemodus!B13,0)</f>
        <v>5</v>
      </c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</row>
    <row r="77" spans="1:101" ht="18.75" customHeight="1" thickBot="1" x14ac:dyDescent="0.25">
      <c r="A77" s="60"/>
      <c r="B77" s="60"/>
      <c r="C77" s="60"/>
      <c r="D77" s="60"/>
      <c r="E77" s="85"/>
      <c r="F77" s="60"/>
      <c r="G77" s="85"/>
      <c r="H77" s="60"/>
      <c r="I77" s="60"/>
      <c r="J77" s="60"/>
      <c r="K77" s="60"/>
      <c r="L77" s="60"/>
      <c r="M77" s="60" t="s">
        <v>0</v>
      </c>
      <c r="N77" s="60" t="s">
        <v>1</v>
      </c>
      <c r="O77" s="60" t="s">
        <v>2</v>
      </c>
      <c r="P77" s="60" t="s">
        <v>3</v>
      </c>
      <c r="Q77" s="60" t="s">
        <v>0</v>
      </c>
      <c r="R77" s="60" t="s">
        <v>1</v>
      </c>
      <c r="S77" s="60" t="s">
        <v>2</v>
      </c>
      <c r="T77" s="60" t="s">
        <v>3</v>
      </c>
      <c r="U77" s="60" t="s">
        <v>0</v>
      </c>
      <c r="V77" s="60" t="s">
        <v>1</v>
      </c>
      <c r="W77" s="60" t="s">
        <v>2</v>
      </c>
      <c r="X77" s="60" t="s">
        <v>3</v>
      </c>
      <c r="Y77" s="60"/>
      <c r="Z77" s="60" t="s">
        <v>8</v>
      </c>
      <c r="AA77" s="60"/>
      <c r="AB77" s="60"/>
      <c r="AC77" s="60"/>
      <c r="AD77" s="60"/>
      <c r="AE77" s="60"/>
      <c r="AF77" s="60"/>
      <c r="AG77" s="60"/>
      <c r="AH77" s="60" t="s">
        <v>31</v>
      </c>
      <c r="AI77" s="60"/>
      <c r="AJ77" s="60"/>
      <c r="AK77" s="60"/>
      <c r="AL77" s="60"/>
      <c r="AM77" s="60"/>
      <c r="AN77" s="60" t="str">
        <f>AI78</f>
        <v>Deutschland</v>
      </c>
      <c r="AO77" s="60" t="str">
        <f>AI79</f>
        <v>Portugal</v>
      </c>
      <c r="AP77" s="60" t="str">
        <f>AI80</f>
        <v>Ghana</v>
      </c>
      <c r="AQ77" s="60" t="str">
        <f>AI81</f>
        <v>USA</v>
      </c>
      <c r="AR77" s="60"/>
      <c r="AS77" s="60" t="s">
        <v>31</v>
      </c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85"/>
      <c r="BJ77" s="85"/>
      <c r="BK77" s="85"/>
      <c r="BL77" s="85"/>
      <c r="BM77" s="85"/>
      <c r="BN77" s="85"/>
      <c r="BO77" s="85"/>
      <c r="BP77" s="137"/>
      <c r="BQ77" s="85"/>
      <c r="BR77" s="141"/>
      <c r="BS77" s="149" t="s">
        <v>129</v>
      </c>
      <c r="BT77" s="144" t="str">
        <f>Spielplan!$BL$41</f>
        <v/>
      </c>
      <c r="BU77" s="145"/>
      <c r="BV77" s="146">
        <f>Spielplan!$BN$41</f>
        <v>0</v>
      </c>
      <c r="BW77" s="134"/>
      <c r="BX77" s="148">
        <f>IF(BT41=BT77,Punktemodus!$B$11,0)</f>
        <v>10</v>
      </c>
      <c r="BY77" s="148">
        <f>IF(BT77=BT24,Punktemodus!B13,0)</f>
        <v>5</v>
      </c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</row>
    <row r="78" spans="1:101" ht="18.75" customHeight="1" thickBot="1" x14ac:dyDescent="0.3">
      <c r="A78" s="60"/>
      <c r="B78" s="60"/>
      <c r="C78" s="211" t="str">
        <f>Spielplan!$C$78</f>
        <v>Deutschland</v>
      </c>
      <c r="D78" s="212"/>
      <c r="E78" s="104"/>
      <c r="F78" s="93"/>
      <c r="G78" s="104"/>
      <c r="H78" s="211" t="str">
        <f>Spielplan!$H$78</f>
        <v>Portugal</v>
      </c>
      <c r="I78" s="212"/>
      <c r="J78" s="60"/>
      <c r="K78" s="60" t="s">
        <v>108</v>
      </c>
      <c r="L78" s="60">
        <f t="shared" ref="L78:L83" si="24">IF(E78-G78&gt;0,1,IF(G78=E78,0,-1))</f>
        <v>0</v>
      </c>
      <c r="M78" s="60">
        <f>IF($E78="",0,IF($E78&gt;$G78,3,IF($E78=G78,1,0)))</f>
        <v>0</v>
      </c>
      <c r="N78" s="60">
        <f>IF($G78="",0,IF($E78&gt;$G78,0,IF($E78=G78,1,3)))</f>
        <v>0</v>
      </c>
      <c r="O78" s="60"/>
      <c r="P78" s="60"/>
      <c r="Q78" s="60">
        <f>E78</f>
        <v>0</v>
      </c>
      <c r="R78" s="60">
        <f>G78</f>
        <v>0</v>
      </c>
      <c r="S78" s="60"/>
      <c r="T78" s="60"/>
      <c r="U78" s="60">
        <f>G78</f>
        <v>0</v>
      </c>
      <c r="V78" s="60">
        <f>E78</f>
        <v>0</v>
      </c>
      <c r="W78" s="60"/>
      <c r="X78" s="60"/>
      <c r="Y78" s="60"/>
      <c r="Z78" s="60">
        <f>M84</f>
        <v>0</v>
      </c>
      <c r="AA78" s="60">
        <f>Q84</f>
        <v>0</v>
      </c>
      <c r="AB78" s="60">
        <f>U84</f>
        <v>0</v>
      </c>
      <c r="AC78" s="60">
        <f>AA78-AB78</f>
        <v>0</v>
      </c>
      <c r="AD78" s="60">
        <f>IF(Z78&gt;Z79,-1,0)</f>
        <v>0</v>
      </c>
      <c r="AE78" s="60">
        <f>IF(Z78&gt;Z80,-1,0)</f>
        <v>0</v>
      </c>
      <c r="AF78" s="60">
        <f>IF(Z78&gt;Z81,-1,0)</f>
        <v>0</v>
      </c>
      <c r="AG78" s="60">
        <f>10000-(AJ78*1000+AM78*100+AK78*10)</f>
        <v>10000</v>
      </c>
      <c r="AH78" s="90">
        <f>RANK(AG78,AG78:AG81,1)</f>
        <v>1</v>
      </c>
      <c r="AI78" s="60" t="str">
        <f>C78</f>
        <v>Deutschland</v>
      </c>
      <c r="AJ78" s="60">
        <f t="shared" ref="AJ78:AL81" si="25">Z78</f>
        <v>0</v>
      </c>
      <c r="AK78" s="60">
        <f t="shared" si="25"/>
        <v>0</v>
      </c>
      <c r="AL78" s="60">
        <f t="shared" si="25"/>
        <v>0</v>
      </c>
      <c r="AM78" s="60">
        <f>AK78-AL78</f>
        <v>0</v>
      </c>
      <c r="AN78" s="187"/>
      <c r="AO78" s="187">
        <f>IF(AG79=AG78,IF(G78&gt;E78,AG79-0.1,AG79),AG79)</f>
        <v>10000</v>
      </c>
      <c r="AP78" s="187">
        <f>IF(AG80=AG78,IF(G80&gt;E80,AG80-0.1,AG80),AG80)</f>
        <v>10000</v>
      </c>
      <c r="AQ78" s="187">
        <f>IF(AG81=AG78,IF(G82&gt;E82,AG81-0.1,AG81),AG81)</f>
        <v>10000</v>
      </c>
      <c r="AR78" s="187">
        <f>AN82</f>
        <v>30000</v>
      </c>
      <c r="AS78" s="90">
        <f>RANK(AR78,AR78:AR81,1)</f>
        <v>1</v>
      </c>
      <c r="AT78" s="60" t="str">
        <f t="shared" ref="AT78:AW81" si="26">AI78</f>
        <v>Deutschland</v>
      </c>
      <c r="AU78" s="60">
        <f t="shared" si="26"/>
        <v>0</v>
      </c>
      <c r="AV78" s="60">
        <f t="shared" si="26"/>
        <v>0</v>
      </c>
      <c r="AW78" s="60">
        <f t="shared" si="26"/>
        <v>0</v>
      </c>
      <c r="AX78" s="60"/>
      <c r="AY78" s="60"/>
      <c r="AZ78" s="60"/>
      <c r="BA78" s="213">
        <v>1</v>
      </c>
      <c r="BB78" s="211" t="str">
        <f>VLOOKUP(1,AS78:AT81,2,FALSE)</f>
        <v>Deutschland</v>
      </c>
      <c r="BC78" s="214"/>
      <c r="BD78" s="215">
        <f>VLOOKUP(1,AS78:AW81,3,FALSE)</f>
        <v>0</v>
      </c>
      <c r="BE78" s="216">
        <f>VLOOKUP(1,AS78:AW81,4,FALSE)</f>
        <v>0</v>
      </c>
      <c r="BF78" s="93" t="s">
        <v>12</v>
      </c>
      <c r="BG78" s="216">
        <f>VLOOKUP(1,AS78:AW81,5,FALSE)</f>
        <v>0</v>
      </c>
      <c r="BH78" s="217" t="s">
        <v>123</v>
      </c>
      <c r="BI78" s="85"/>
      <c r="BJ78" s="85">
        <f>IF(E78&gt;G78,IF(Spielplan!E78&gt;Spielplan!G78,Punktemodus!$B$3,0),0)</f>
        <v>0</v>
      </c>
      <c r="BK78" s="85">
        <f>IF(E78=G78,IF(Spielplan!E78=Spielplan!G78,Punktemodus!$B$3,0),0)</f>
        <v>10</v>
      </c>
      <c r="BL78" s="85">
        <f>IF(E78&lt;G78,IF(Spielplan!E78&lt;Spielplan!G78,Punktemodus!$B$3,0),0)</f>
        <v>0</v>
      </c>
      <c r="BM78" s="85">
        <f>IF(E78=Spielplan!E78,IF(G78=Spielplan!G78,Punktemodus!$B$5,0),0)</f>
        <v>3</v>
      </c>
      <c r="BN78" s="85">
        <f>IF(E78=Spielplan!E78,Punktemodus!$B$7,0)</f>
        <v>1</v>
      </c>
      <c r="BO78" s="85">
        <f>IF(G78=Spielplan!G78,Punktemodus!$B$7,0)</f>
        <v>1</v>
      </c>
      <c r="BP78" s="137">
        <f>IF(Spielplan!E78="",0,SUM(BJ78:BO78))</f>
        <v>0</v>
      </c>
      <c r="BQ78" s="85"/>
      <c r="BR78" s="141"/>
      <c r="BS78" s="150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</row>
    <row r="79" spans="1:101" ht="18.75" customHeight="1" thickBot="1" x14ac:dyDescent="0.3">
      <c r="A79" s="60"/>
      <c r="B79" s="60"/>
      <c r="C79" s="218" t="str">
        <f>Spielplan!$C$79</f>
        <v>Ghana</v>
      </c>
      <c r="D79" s="219"/>
      <c r="E79" s="104"/>
      <c r="F79" s="93"/>
      <c r="G79" s="104"/>
      <c r="H79" s="218" t="str">
        <f>Spielplan!$H$79</f>
        <v>USA</v>
      </c>
      <c r="I79" s="219"/>
      <c r="J79" s="60"/>
      <c r="K79" s="60" t="s">
        <v>109</v>
      </c>
      <c r="L79" s="60">
        <f t="shared" si="24"/>
        <v>0</v>
      </c>
      <c r="M79" s="60"/>
      <c r="N79" s="60"/>
      <c r="O79" s="60">
        <f>IF($E79="",0,IF($E79&gt;$G79,3,IF($E79=$G79,1,0)))</f>
        <v>0</v>
      </c>
      <c r="P79" s="60">
        <f>IF($G79="",0,IF($E79&gt;$G79,0,IF($E79=$G79,1,3)))</f>
        <v>0</v>
      </c>
      <c r="Q79" s="60"/>
      <c r="R79" s="60"/>
      <c r="S79" s="60">
        <f>E79</f>
        <v>0</v>
      </c>
      <c r="T79" s="60">
        <f>G79</f>
        <v>0</v>
      </c>
      <c r="U79" s="60"/>
      <c r="V79" s="60"/>
      <c r="W79" s="60">
        <f>G79</f>
        <v>0</v>
      </c>
      <c r="X79" s="60">
        <f>E79</f>
        <v>0</v>
      </c>
      <c r="Y79" s="60"/>
      <c r="Z79" s="60">
        <f>N84</f>
        <v>0</v>
      </c>
      <c r="AA79" s="60">
        <f>R84</f>
        <v>0</v>
      </c>
      <c r="AB79" s="60">
        <f>V84</f>
        <v>0</v>
      </c>
      <c r="AC79" s="60">
        <f>AA79-AB79</f>
        <v>0</v>
      </c>
      <c r="AD79" s="60">
        <f>IF(Z79&gt;Z78,-1,0)</f>
        <v>0</v>
      </c>
      <c r="AE79" s="60">
        <f>IF(Z79&gt;Z80,-1,0)</f>
        <v>0</v>
      </c>
      <c r="AF79" s="60">
        <f>IF(Z79&gt;Z81,-1,0)</f>
        <v>0</v>
      </c>
      <c r="AG79" s="60">
        <f>10000-(AJ79*1000+AM79*100+AK79*10)</f>
        <v>10000</v>
      </c>
      <c r="AH79" s="90">
        <f>RANK(AG79,AG78:AG81,1)</f>
        <v>1</v>
      </c>
      <c r="AI79" s="60" t="str">
        <f>H78</f>
        <v>Portugal</v>
      </c>
      <c r="AJ79" s="60">
        <f t="shared" si="25"/>
        <v>0</v>
      </c>
      <c r="AK79" s="60">
        <f t="shared" si="25"/>
        <v>0</v>
      </c>
      <c r="AL79" s="60">
        <f t="shared" si="25"/>
        <v>0</v>
      </c>
      <c r="AM79" s="60">
        <f>AK79-AL79</f>
        <v>0</v>
      </c>
      <c r="AN79" s="187">
        <f>IF(AG78=AG79,IF(E78&gt;G78,AG78-0.1,AG78),AG78)</f>
        <v>10000</v>
      </c>
      <c r="AO79" s="187"/>
      <c r="AP79" s="187">
        <f>IF(AG80=AG79,IF(G83&gt;E83,AG80-0.1,AG80),AG80)</f>
        <v>10000</v>
      </c>
      <c r="AQ79" s="187">
        <f>IF(AG81=AG79,IF(G81&gt;E81,AG81-0.1,AG81),AG81)</f>
        <v>10000</v>
      </c>
      <c r="AR79" s="187">
        <f>AO82</f>
        <v>30000</v>
      </c>
      <c r="AS79" s="90">
        <f>RANK(AR79,AR78:AR81,1)</f>
        <v>1</v>
      </c>
      <c r="AT79" s="60" t="str">
        <f t="shared" si="26"/>
        <v>Portugal</v>
      </c>
      <c r="AU79" s="60">
        <f t="shared" si="26"/>
        <v>0</v>
      </c>
      <c r="AV79" s="60">
        <f t="shared" si="26"/>
        <v>0</v>
      </c>
      <c r="AW79" s="60">
        <f t="shared" si="26"/>
        <v>0</v>
      </c>
      <c r="AX79" s="60"/>
      <c r="AY79" s="60"/>
      <c r="AZ79" s="60"/>
      <c r="BA79" s="220">
        <v>2</v>
      </c>
      <c r="BB79" s="218" t="e">
        <f>VLOOKUP(2,AS78:AT81,2,FALSE)</f>
        <v>#N/A</v>
      </c>
      <c r="BC79" s="221"/>
      <c r="BD79" s="222" t="e">
        <f>VLOOKUP(2,AS78:AW81,3,FALSE)</f>
        <v>#N/A</v>
      </c>
      <c r="BE79" s="223" t="e">
        <f>VLOOKUP(2,AS78:AW81,4,FALSE)</f>
        <v>#N/A</v>
      </c>
      <c r="BF79" s="93" t="s">
        <v>12</v>
      </c>
      <c r="BG79" s="223" t="e">
        <f>VLOOKUP(2,AS78:AW81,5,FALSE)</f>
        <v>#N/A</v>
      </c>
      <c r="BH79" s="223" t="s">
        <v>129</v>
      </c>
      <c r="BI79" s="85"/>
      <c r="BJ79" s="85">
        <f>IF(E79&gt;G79,IF(Spielplan!E79&gt;Spielplan!G79,Punktemodus!$B$3,0),0)</f>
        <v>0</v>
      </c>
      <c r="BK79" s="85">
        <f>IF(E79=G79,IF(Spielplan!E79=Spielplan!G79,Punktemodus!$B$3,0),0)</f>
        <v>10</v>
      </c>
      <c r="BL79" s="85">
        <f>IF(E79&lt;G79,IF(Spielplan!E79&lt;Spielplan!G79,Punktemodus!$B$3,0),0)</f>
        <v>0</v>
      </c>
      <c r="BM79" s="85">
        <f>IF(E79=Spielplan!E79,IF(G79=Spielplan!G79,Punktemodus!$B$5,0),0)</f>
        <v>3</v>
      </c>
      <c r="BN79" s="85">
        <f>IF(E79=Spielplan!E79,Punktemodus!$B$7,0)</f>
        <v>1</v>
      </c>
      <c r="BO79" s="85">
        <f>IF(G79=Spielplan!G79,Punktemodus!$B$7,0)</f>
        <v>1</v>
      </c>
      <c r="BP79" s="137">
        <f>IF(Spielplan!E79="",0,SUM(BJ79:BO79))</f>
        <v>0</v>
      </c>
      <c r="BQ79" s="85"/>
      <c r="BR79" s="141"/>
      <c r="BS79" s="134"/>
      <c r="BT79" s="134"/>
      <c r="BU79" s="134"/>
      <c r="BV79" s="134"/>
      <c r="BW79" s="134"/>
      <c r="BX79" s="134"/>
      <c r="BY79" s="134"/>
      <c r="BZ79" s="161">
        <f>SUM(BX48:BY77)</f>
        <v>240</v>
      </c>
      <c r="CA79" s="134"/>
      <c r="CB79" s="134"/>
      <c r="CC79" s="134"/>
      <c r="CD79" s="134"/>
      <c r="CE79" s="161">
        <f>CE50+CF50+CE51+CF51+CE58+CF58+CE59+CF59+CE66+CF66+CE67+CF67+CE74+CF74+CE75+CF75</f>
        <v>240</v>
      </c>
      <c r="CF79" s="134"/>
      <c r="CG79" s="134"/>
      <c r="CH79" s="134"/>
      <c r="CI79" s="134"/>
      <c r="CJ79" s="161">
        <f>CJ54+CJ55+CJ70+CJ71</f>
        <v>120</v>
      </c>
      <c r="CK79" s="134"/>
      <c r="CL79" s="134"/>
      <c r="CM79" s="134"/>
      <c r="CN79" s="134"/>
      <c r="CO79" s="161">
        <f>SUM(CO59:CO60)</f>
        <v>80</v>
      </c>
      <c r="CP79" s="134"/>
      <c r="CQ79" s="134"/>
      <c r="CR79" s="134"/>
      <c r="CS79" s="161">
        <f>CS54</f>
        <v>50</v>
      </c>
      <c r="CT79" s="134"/>
      <c r="CU79" s="134"/>
      <c r="CV79" s="134"/>
      <c r="CW79" s="134"/>
    </row>
    <row r="80" spans="1:101" ht="18.75" customHeight="1" thickBot="1" x14ac:dyDescent="0.3">
      <c r="A80" s="60"/>
      <c r="B80" s="60"/>
      <c r="C80" s="211" t="str">
        <f>C78</f>
        <v>Deutschland</v>
      </c>
      <c r="D80" s="212"/>
      <c r="E80" s="104"/>
      <c r="F80" s="93"/>
      <c r="G80" s="104"/>
      <c r="H80" s="211" t="str">
        <f>C79</f>
        <v>Ghana</v>
      </c>
      <c r="I80" s="212"/>
      <c r="J80" s="60"/>
      <c r="K80" s="60" t="s">
        <v>110</v>
      </c>
      <c r="L80" s="60">
        <f t="shared" si="24"/>
        <v>0</v>
      </c>
      <c r="M80" s="60">
        <f>IF($E80="",0,IF($E80&gt;$G80,3,IF($E80=G80,1,0)))</f>
        <v>0</v>
      </c>
      <c r="N80" s="60"/>
      <c r="O80" s="60">
        <f>IF($G80="",0,IF($E80&gt;$G80,0,IF($E80=$G80,1,3)))</f>
        <v>0</v>
      </c>
      <c r="P80" s="60"/>
      <c r="Q80" s="60">
        <f>E80</f>
        <v>0</v>
      </c>
      <c r="R80" s="60"/>
      <c r="S80" s="60">
        <f>G80</f>
        <v>0</v>
      </c>
      <c r="T80" s="60"/>
      <c r="U80" s="60">
        <f>G80</f>
        <v>0</v>
      </c>
      <c r="V80" s="60"/>
      <c r="W80" s="60">
        <f>E80</f>
        <v>0</v>
      </c>
      <c r="X80" s="60"/>
      <c r="Y80" s="60"/>
      <c r="Z80" s="60">
        <f>O84</f>
        <v>0</v>
      </c>
      <c r="AA80" s="60">
        <f>S84</f>
        <v>0</v>
      </c>
      <c r="AB80" s="60">
        <f>W84</f>
        <v>0</v>
      </c>
      <c r="AC80" s="60">
        <f>AA80-AB80</f>
        <v>0</v>
      </c>
      <c r="AD80" s="60">
        <f>IF(Z80&gt;Z78,-1,0)</f>
        <v>0</v>
      </c>
      <c r="AE80" s="60">
        <f>IF(Z80&gt;Z79,-1,0)</f>
        <v>0</v>
      </c>
      <c r="AF80" s="60">
        <f>IF(Z80&gt;Z81,-1,0)</f>
        <v>0</v>
      </c>
      <c r="AG80" s="60">
        <f>10000-(AJ80*1000+AM80*100+AK80*10)</f>
        <v>10000</v>
      </c>
      <c r="AH80" s="90">
        <f>RANK(AG80,AG78:AG81,1)</f>
        <v>1</v>
      </c>
      <c r="AI80" s="60" t="str">
        <f>C79</f>
        <v>Ghana</v>
      </c>
      <c r="AJ80" s="60">
        <f t="shared" si="25"/>
        <v>0</v>
      </c>
      <c r="AK80" s="60">
        <f t="shared" si="25"/>
        <v>0</v>
      </c>
      <c r="AL80" s="60">
        <f t="shared" si="25"/>
        <v>0</v>
      </c>
      <c r="AM80" s="60">
        <f>AK80-AL80</f>
        <v>0</v>
      </c>
      <c r="AN80" s="187">
        <f>IF(AG78=AG80,IF(E80&gt;G80,AG78-0.1,AG78),AG78)</f>
        <v>10000</v>
      </c>
      <c r="AO80" s="187">
        <f>IF(AG79=AG80,IF(E83&gt;G83,AG79-0.1,AG79),AG79)</f>
        <v>10000</v>
      </c>
      <c r="AP80" s="187"/>
      <c r="AQ80" s="187">
        <f>IF(AG81=AG80,IF(G79&gt;E79,AG81-0.1,AG81),AG81)</f>
        <v>10000</v>
      </c>
      <c r="AR80" s="187">
        <f>AP82</f>
        <v>30000</v>
      </c>
      <c r="AS80" s="90">
        <f>RANK(AR80,AR78:AR81,1)</f>
        <v>1</v>
      </c>
      <c r="AT80" s="60" t="str">
        <f t="shared" si="26"/>
        <v>Ghana</v>
      </c>
      <c r="AU80" s="60">
        <f t="shared" si="26"/>
        <v>0</v>
      </c>
      <c r="AV80" s="60">
        <f t="shared" si="26"/>
        <v>0</v>
      </c>
      <c r="AW80" s="60">
        <f t="shared" si="26"/>
        <v>0</v>
      </c>
      <c r="AX80" s="60"/>
      <c r="AY80" s="60"/>
      <c r="AZ80" s="60"/>
      <c r="BA80" s="113">
        <v>3</v>
      </c>
      <c r="BB80" s="114" t="e">
        <f>VLOOKUP(3,AS78:AT81,2,FALSE)</f>
        <v>#N/A</v>
      </c>
      <c r="BC80" s="115"/>
      <c r="BD80" s="116" t="e">
        <f>VLOOKUP(3,AS78:AW81,3,FALSE)</f>
        <v>#N/A</v>
      </c>
      <c r="BE80" s="116" t="e">
        <f>VLOOKUP(3,AS78:AW81,4,FALSE)</f>
        <v>#N/A</v>
      </c>
      <c r="BF80" s="93" t="s">
        <v>12</v>
      </c>
      <c r="BG80" s="116" t="e">
        <f>VLOOKUP(3,AS78:AW81,5,FALSE)</f>
        <v>#N/A</v>
      </c>
      <c r="BH80" s="60"/>
      <c r="BI80" s="85"/>
      <c r="BJ80" s="85">
        <f>IF(E80&gt;G80,IF(Spielplan!E80&gt;Spielplan!G80,Punktemodus!$B$3,0),0)</f>
        <v>0</v>
      </c>
      <c r="BK80" s="85">
        <f>IF(E80=G80,IF(Spielplan!E80=Spielplan!G80,Punktemodus!$B$3,0),0)</f>
        <v>10</v>
      </c>
      <c r="BL80" s="85">
        <f>IF(E80&lt;G80,IF(Spielplan!E80&lt;Spielplan!G80,Punktemodus!$B$3,0),0)</f>
        <v>0</v>
      </c>
      <c r="BM80" s="85">
        <f>IF(E80=Spielplan!E80,IF(G80=Spielplan!G80,Punktemodus!$B$5,0),0)</f>
        <v>3</v>
      </c>
      <c r="BN80" s="85">
        <f>IF(E80=Spielplan!E80,Punktemodus!$B$7,0)</f>
        <v>1</v>
      </c>
      <c r="BO80" s="85">
        <f>IF(G80=Spielplan!G80,Punktemodus!$B$7,0)</f>
        <v>1</v>
      </c>
      <c r="BP80" s="137">
        <f>IF(Spielplan!E80="",0,SUM(BJ80:BO80))</f>
        <v>0</v>
      </c>
      <c r="BQ80" s="85"/>
      <c r="BR80" s="141"/>
      <c r="BS80" s="134"/>
      <c r="BT80" s="134"/>
      <c r="BU80" s="134"/>
      <c r="BV80" s="134"/>
      <c r="BW80" s="134"/>
      <c r="BX80" s="134"/>
      <c r="BY80" s="134"/>
      <c r="BZ80" s="138"/>
      <c r="CA80" s="134"/>
      <c r="CB80" s="134"/>
      <c r="CC80" s="134"/>
      <c r="CD80" s="134"/>
      <c r="CE80" s="138"/>
      <c r="CF80" s="134"/>
      <c r="CG80" s="134"/>
      <c r="CH80" s="134"/>
      <c r="CI80" s="134"/>
      <c r="CJ80" s="138"/>
      <c r="CK80" s="134"/>
      <c r="CL80" s="134"/>
      <c r="CM80" s="134"/>
      <c r="CN80" s="134"/>
      <c r="CO80" s="138"/>
      <c r="CP80" s="134"/>
      <c r="CQ80" s="134"/>
      <c r="CR80" s="134"/>
      <c r="CS80" s="138"/>
      <c r="CT80" s="134"/>
      <c r="CU80" s="134"/>
      <c r="CV80" s="134"/>
      <c r="CW80" s="134"/>
    </row>
    <row r="81" spans="1:101" ht="18.75" customHeight="1" thickBot="1" x14ac:dyDescent="0.3">
      <c r="A81" s="60"/>
      <c r="B81" s="60"/>
      <c r="C81" s="218" t="str">
        <f>H78</f>
        <v>Portugal</v>
      </c>
      <c r="D81" s="219"/>
      <c r="E81" s="104"/>
      <c r="F81" s="93"/>
      <c r="G81" s="104"/>
      <c r="H81" s="218" t="str">
        <f>H79</f>
        <v>USA</v>
      </c>
      <c r="I81" s="219"/>
      <c r="J81" s="60"/>
      <c r="K81" s="60" t="s">
        <v>111</v>
      </c>
      <c r="L81" s="60">
        <f t="shared" si="24"/>
        <v>0</v>
      </c>
      <c r="M81" s="60"/>
      <c r="N81" s="60">
        <f>IF($E81="",0,IF($E81&gt;$G81,3,IF($E81=$G81,1,0)))</f>
        <v>0</v>
      </c>
      <c r="O81" s="60"/>
      <c r="P81" s="60">
        <f>IF($G81="",0,IF($E81&gt;$G81,0,IF($E81=$G81,1,3)))</f>
        <v>0</v>
      </c>
      <c r="Q81" s="60"/>
      <c r="R81" s="60">
        <f>E81</f>
        <v>0</v>
      </c>
      <c r="S81" s="60"/>
      <c r="T81" s="60">
        <f>G81</f>
        <v>0</v>
      </c>
      <c r="U81" s="60"/>
      <c r="V81" s="60">
        <f>G81</f>
        <v>0</v>
      </c>
      <c r="W81" s="60"/>
      <c r="X81" s="60">
        <f>E81</f>
        <v>0</v>
      </c>
      <c r="Y81" s="60"/>
      <c r="Z81" s="60">
        <f>P84</f>
        <v>0</v>
      </c>
      <c r="AA81" s="60">
        <f>T84</f>
        <v>0</v>
      </c>
      <c r="AB81" s="60">
        <f>X84</f>
        <v>0</v>
      </c>
      <c r="AC81" s="60">
        <f>AA81-AB81</f>
        <v>0</v>
      </c>
      <c r="AD81" s="60">
        <f>IF(Z81&gt;Z78,-1,0)</f>
        <v>0</v>
      </c>
      <c r="AE81" s="60">
        <f>IF(Z81&gt;Z79,-1,0)</f>
        <v>0</v>
      </c>
      <c r="AF81" s="60">
        <f>IF(Z81&gt;Z80,-1,0)</f>
        <v>0</v>
      </c>
      <c r="AG81" s="60">
        <f>10000-(AJ81*1000+AM81*100+AK81*10)</f>
        <v>10000</v>
      </c>
      <c r="AH81" s="90">
        <f>RANK(AG81,AG78:AG81,1)</f>
        <v>1</v>
      </c>
      <c r="AI81" s="60" t="str">
        <f>H79</f>
        <v>USA</v>
      </c>
      <c r="AJ81" s="60">
        <f t="shared" si="25"/>
        <v>0</v>
      </c>
      <c r="AK81" s="60">
        <f t="shared" si="25"/>
        <v>0</v>
      </c>
      <c r="AL81" s="60">
        <f t="shared" si="25"/>
        <v>0</v>
      </c>
      <c r="AM81" s="60">
        <f>AK81-AL81</f>
        <v>0</v>
      </c>
      <c r="AN81" s="187">
        <f>IF(AG78=AG81,IF(E82&gt;G82,AG78-0.1,AG78),AG78)</f>
        <v>10000</v>
      </c>
      <c r="AO81" s="187">
        <f>IF(AG79=AG81,IF(E81&gt;G81,AG79-0.1,AG79),AG79)</f>
        <v>10000</v>
      </c>
      <c r="AP81" s="187">
        <f>IF(AG80=AG81,IF(E79&gt;G79,AG80-0.1,AG80),AG80)</f>
        <v>10000</v>
      </c>
      <c r="AQ81" s="187"/>
      <c r="AR81" s="187">
        <f>AQ82</f>
        <v>30000</v>
      </c>
      <c r="AS81" s="90">
        <f>RANK(AR81,AR78:AR81,1)</f>
        <v>1</v>
      </c>
      <c r="AT81" s="60" t="str">
        <f t="shared" si="26"/>
        <v>USA</v>
      </c>
      <c r="AU81" s="60">
        <f t="shared" si="26"/>
        <v>0</v>
      </c>
      <c r="AV81" s="60">
        <f t="shared" si="26"/>
        <v>0</v>
      </c>
      <c r="AW81" s="60">
        <f t="shared" si="26"/>
        <v>0</v>
      </c>
      <c r="AX81" s="60"/>
      <c r="AY81" s="60"/>
      <c r="AZ81" s="60"/>
      <c r="BA81" s="113">
        <v>4</v>
      </c>
      <c r="BB81" s="114" t="e">
        <f>VLOOKUP(4,AS78:AT81,2,FALSE)</f>
        <v>#N/A</v>
      </c>
      <c r="BC81" s="115"/>
      <c r="BD81" s="116" t="e">
        <f>VLOOKUP(4,AS78:AW81,3,FALSE)</f>
        <v>#N/A</v>
      </c>
      <c r="BE81" s="116" t="e">
        <f>VLOOKUP(4,AS78:AW81,4,FALSE)</f>
        <v>#N/A</v>
      </c>
      <c r="BF81" s="93" t="s">
        <v>12</v>
      </c>
      <c r="BG81" s="116" t="e">
        <f>VLOOKUP(4,AS78:AW81,5,FALSE)</f>
        <v>#N/A</v>
      </c>
      <c r="BH81" s="60"/>
      <c r="BI81" s="85"/>
      <c r="BJ81" s="85">
        <f>IF(E81&gt;G81,IF(Spielplan!E81&gt;Spielplan!G81,Punktemodus!$B$3,0),0)</f>
        <v>0</v>
      </c>
      <c r="BK81" s="85">
        <f>IF(E81=G81,IF(Spielplan!E81=Spielplan!G81,Punktemodus!$B$3,0),0)</f>
        <v>10</v>
      </c>
      <c r="BL81" s="85">
        <f>IF(E81&lt;G81,IF(Spielplan!E81&lt;Spielplan!G81,Punktemodus!$B$3,0),0)</f>
        <v>0</v>
      </c>
      <c r="BM81" s="85">
        <f>IF(E81=Spielplan!E81,IF(G81=Spielplan!G81,Punktemodus!$B$5,0),0)</f>
        <v>3</v>
      </c>
      <c r="BN81" s="85">
        <f>IF(E81=Spielplan!E81,Punktemodus!$B$7,0)</f>
        <v>1</v>
      </c>
      <c r="BO81" s="85">
        <f>IF(G81=Spielplan!G81,Punktemodus!$B$7,0)</f>
        <v>1</v>
      </c>
      <c r="BP81" s="137">
        <f>IF(Spielplan!E81="",0,SUM(BJ81:BO81))</f>
        <v>0</v>
      </c>
      <c r="BQ81" s="85"/>
      <c r="BR81" s="141"/>
      <c r="BS81" s="134"/>
      <c r="BT81" s="134"/>
      <c r="BU81" s="134"/>
      <c r="BV81" s="134"/>
      <c r="BW81" s="134"/>
      <c r="BX81" s="134"/>
      <c r="BY81" s="134"/>
      <c r="BZ81" s="353" t="s">
        <v>154</v>
      </c>
      <c r="CA81" s="155"/>
      <c r="CB81" s="155"/>
      <c r="CC81" s="155"/>
      <c r="CD81" s="155"/>
      <c r="CE81" s="353" t="s">
        <v>157</v>
      </c>
      <c r="CF81" s="155"/>
      <c r="CG81" s="155"/>
      <c r="CH81" s="155"/>
      <c r="CI81" s="155"/>
      <c r="CJ81" s="353" t="s">
        <v>164</v>
      </c>
      <c r="CK81" s="155"/>
      <c r="CL81" s="155"/>
      <c r="CM81" s="155"/>
      <c r="CN81" s="155"/>
      <c r="CO81" s="353" t="s">
        <v>159</v>
      </c>
      <c r="CP81" s="155"/>
      <c r="CQ81" s="155"/>
      <c r="CR81" s="155"/>
      <c r="CS81" s="353" t="s">
        <v>160</v>
      </c>
      <c r="CT81" s="155"/>
      <c r="CU81" s="134"/>
      <c r="CV81" s="134"/>
      <c r="CW81" s="134"/>
    </row>
    <row r="82" spans="1:101" ht="18.75" customHeight="1" thickBot="1" x14ac:dyDescent="0.3">
      <c r="A82" s="60"/>
      <c r="B82" s="60"/>
      <c r="C82" s="211" t="str">
        <f>C78</f>
        <v>Deutschland</v>
      </c>
      <c r="D82" s="212"/>
      <c r="E82" s="104"/>
      <c r="F82" s="93"/>
      <c r="G82" s="104"/>
      <c r="H82" s="211" t="str">
        <f>H79</f>
        <v>USA</v>
      </c>
      <c r="I82" s="212"/>
      <c r="J82" s="60"/>
      <c r="K82" s="60" t="s">
        <v>112</v>
      </c>
      <c r="L82" s="60">
        <f t="shared" si="24"/>
        <v>0</v>
      </c>
      <c r="M82" s="60">
        <f>IF($E82="",0,IF($E82&gt;$G82,3,IF($E82=G82,1,0)))</f>
        <v>0</v>
      </c>
      <c r="N82" s="60"/>
      <c r="O82" s="60"/>
      <c r="P82" s="60">
        <f>IF($G82="",0,IF($E82&gt;$G82,0,IF($E82=$G82,1,3)))</f>
        <v>0</v>
      </c>
      <c r="Q82" s="60">
        <f>E82</f>
        <v>0</v>
      </c>
      <c r="R82" s="60"/>
      <c r="S82" s="60"/>
      <c r="T82" s="60">
        <f>G82</f>
        <v>0</v>
      </c>
      <c r="U82" s="60">
        <f>G82</f>
        <v>0</v>
      </c>
      <c r="V82" s="60"/>
      <c r="W82" s="60"/>
      <c r="X82" s="60">
        <f>E82</f>
        <v>0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187">
        <f>SUM(AN78:AN81)</f>
        <v>30000</v>
      </c>
      <c r="AO82" s="187">
        <f>SUM(AO78:AO81)</f>
        <v>30000</v>
      </c>
      <c r="AP82" s="187">
        <f>SUM(AP78:AP81)</f>
        <v>30000</v>
      </c>
      <c r="AQ82" s="187">
        <f>SUM(AQ78:AQ81)</f>
        <v>30000</v>
      </c>
      <c r="AR82" s="187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85">
        <f>IF(E82&gt;G82,IF(Spielplan!E82&gt;Spielplan!G82,Punktemodus!$B$3,0),0)</f>
        <v>0</v>
      </c>
      <c r="BK82" s="85">
        <f>IF(E82=G82,IF(Spielplan!E82=Spielplan!G82,Punktemodus!$B$3,0),0)</f>
        <v>10</v>
      </c>
      <c r="BL82" s="85">
        <f>IF(E82&lt;G82,IF(Spielplan!E82&lt;Spielplan!G82,Punktemodus!$B$3,0),0)</f>
        <v>0</v>
      </c>
      <c r="BM82" s="85">
        <f>IF(E82=Spielplan!E82,IF(G82=Spielplan!G82,Punktemodus!$B$5,0),0)</f>
        <v>3</v>
      </c>
      <c r="BN82" s="85">
        <f>IF(E82=Spielplan!E82,Punktemodus!$B$7,0)</f>
        <v>1</v>
      </c>
      <c r="BO82" s="85">
        <f>IF(G82=Spielplan!G82,Punktemodus!$B$7,0)</f>
        <v>1</v>
      </c>
      <c r="BP82" s="137">
        <f>IF(Spielplan!E82="",0,SUM(BJ82:BO82))</f>
        <v>0</v>
      </c>
      <c r="BQ82" s="60"/>
      <c r="BR82" s="141"/>
      <c r="BS82" s="134"/>
      <c r="BT82" s="134"/>
      <c r="BU82" s="134"/>
      <c r="BV82" s="134"/>
      <c r="BW82" s="134"/>
      <c r="BX82" s="134"/>
      <c r="BY82" s="134"/>
      <c r="BZ82" s="353"/>
      <c r="CA82" s="155"/>
      <c r="CB82" s="155"/>
      <c r="CC82" s="155"/>
      <c r="CD82" s="155"/>
      <c r="CE82" s="353"/>
      <c r="CF82" s="155"/>
      <c r="CG82" s="155"/>
      <c r="CH82" s="155"/>
      <c r="CI82" s="155"/>
      <c r="CJ82" s="353"/>
      <c r="CK82" s="155"/>
      <c r="CL82" s="155"/>
      <c r="CM82" s="155"/>
      <c r="CN82" s="155"/>
      <c r="CO82" s="353"/>
      <c r="CP82" s="155"/>
      <c r="CQ82" s="155"/>
      <c r="CR82" s="155"/>
      <c r="CS82" s="353"/>
      <c r="CT82" s="155"/>
      <c r="CU82" s="134"/>
      <c r="CV82" s="134"/>
      <c r="CW82" s="134"/>
    </row>
    <row r="83" spans="1:101" ht="18.75" customHeight="1" thickBot="1" x14ac:dyDescent="0.3">
      <c r="A83" s="60"/>
      <c r="B83" s="60"/>
      <c r="C83" s="218" t="str">
        <f>H78</f>
        <v>Portugal</v>
      </c>
      <c r="D83" s="219"/>
      <c r="E83" s="104"/>
      <c r="F83" s="93"/>
      <c r="G83" s="104"/>
      <c r="H83" s="218" t="str">
        <f>C79</f>
        <v>Ghana</v>
      </c>
      <c r="I83" s="219"/>
      <c r="J83" s="60"/>
      <c r="K83" s="60" t="s">
        <v>112</v>
      </c>
      <c r="L83" s="60">
        <f t="shared" si="24"/>
        <v>0</v>
      </c>
      <c r="M83" s="60"/>
      <c r="N83" s="60">
        <f>IF($E83="",0,IF($E83&gt;$G83,3,IF($E83=$G83,1,0)))</f>
        <v>0</v>
      </c>
      <c r="O83" s="60">
        <f>IF($G83="",0,IF($E83&gt;$G83,0,IF($E83=$G83,1,3)))</f>
        <v>0</v>
      </c>
      <c r="P83" s="60"/>
      <c r="Q83" s="60"/>
      <c r="R83" s="60">
        <f>E83</f>
        <v>0</v>
      </c>
      <c r="S83" s="60">
        <f>G83</f>
        <v>0</v>
      </c>
      <c r="T83" s="60"/>
      <c r="U83" s="60"/>
      <c r="V83" s="60">
        <f>G83</f>
        <v>0</v>
      </c>
      <c r="W83" s="60">
        <f>E83</f>
        <v>0</v>
      </c>
      <c r="X83" s="60"/>
      <c r="Y83" s="60"/>
      <c r="Z83" s="60" t="s">
        <v>30</v>
      </c>
      <c r="AA83" s="60"/>
      <c r="AB83" s="60"/>
      <c r="AC83" s="60"/>
      <c r="AD83" s="60"/>
      <c r="AE83" s="60"/>
      <c r="AF83" s="60"/>
      <c r="AG83" s="60" t="b">
        <f>OR(AG78=AG79,AG78=AG80,AG78=AG81,AG79=AG80,AG79=AG81,AG80=AG81)</f>
        <v>1</v>
      </c>
      <c r="AH83" s="60"/>
      <c r="AI83" s="60"/>
      <c r="AJ83" s="60"/>
      <c r="AK83" s="60"/>
      <c r="AL83" s="60"/>
      <c r="AM83" s="60"/>
      <c r="AN83" s="60"/>
      <c r="AO83" s="60" t="s">
        <v>34</v>
      </c>
      <c r="AP83" s="60"/>
      <c r="AQ83" s="60"/>
      <c r="AR83" s="60" t="b">
        <f>OR(AR78=AR79,AR78=AR80,AR78=AR81,AR79=AR80,AR79=AR81,AR80=AR81)</f>
        <v>1</v>
      </c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85">
        <f>IF(E83&gt;G83,IF(Spielplan!E83&gt;Spielplan!G83,Punktemodus!$B$3,0),0)</f>
        <v>0</v>
      </c>
      <c r="BK83" s="85">
        <f>IF(E83=G83,IF(Spielplan!E83=Spielplan!G83,Punktemodus!$B$3,0),0)</f>
        <v>10</v>
      </c>
      <c r="BL83" s="85">
        <f>IF(E83&lt;G83,IF(Spielplan!E83&lt;Spielplan!G83,Punktemodus!$B$3,0),0)</f>
        <v>0</v>
      </c>
      <c r="BM83" s="85">
        <f>IF(E83=Spielplan!E83,IF(G83=Spielplan!G83,Punktemodus!$B$5,0),0)</f>
        <v>3</v>
      </c>
      <c r="BN83" s="85">
        <f>IF(E83=Spielplan!E83,Punktemodus!$B$7,0)</f>
        <v>1</v>
      </c>
      <c r="BO83" s="85">
        <f>IF(G83=Spielplan!G83,Punktemodus!$B$7,0)</f>
        <v>1</v>
      </c>
      <c r="BP83" s="137">
        <f>IF(Spielplan!E83="",0,SUM(BJ83:BO83))</f>
        <v>0</v>
      </c>
      <c r="BQ83" s="60"/>
      <c r="BR83" s="141"/>
      <c r="BS83" s="134"/>
      <c r="BT83" s="134"/>
      <c r="BU83" s="134"/>
      <c r="BV83" s="134"/>
      <c r="BW83" s="134"/>
      <c r="BX83" s="134"/>
      <c r="BY83" s="134"/>
      <c r="BZ83" s="353"/>
      <c r="CA83" s="155"/>
      <c r="CB83" s="155"/>
      <c r="CC83" s="155"/>
      <c r="CD83" s="155"/>
      <c r="CE83" s="353"/>
      <c r="CF83" s="155"/>
      <c r="CG83" s="155"/>
      <c r="CH83" s="155"/>
      <c r="CI83" s="155"/>
      <c r="CJ83" s="353"/>
      <c r="CK83" s="155"/>
      <c r="CL83" s="155"/>
      <c r="CM83" s="155"/>
      <c r="CN83" s="155"/>
      <c r="CO83" s="353"/>
      <c r="CP83" s="155"/>
      <c r="CQ83" s="155"/>
      <c r="CR83" s="155"/>
      <c r="CS83" s="353"/>
      <c r="CT83" s="155"/>
      <c r="CU83" s="134"/>
      <c r="CV83" s="134"/>
      <c r="CW83" s="134"/>
    </row>
    <row r="84" spans="1:101" ht="18.75" customHeight="1" thickBot="1" x14ac:dyDescent="0.25">
      <c r="A84" s="60"/>
      <c r="B84" s="60"/>
      <c r="C84" s="136" t="str">
        <f>IF(G83="","",IF(AR83=TRUE,"Achtung: Fehler in Tabelle!",""))</f>
        <v/>
      </c>
      <c r="D84" s="60"/>
      <c r="E84" s="85"/>
      <c r="F84" s="60"/>
      <c r="G84" s="85"/>
      <c r="H84" s="60"/>
      <c r="I84" s="60"/>
      <c r="J84" s="60"/>
      <c r="K84" s="60"/>
      <c r="L84" s="60"/>
      <c r="M84" s="60">
        <f t="shared" ref="M84:X84" si="27">SUM(M78:M83)</f>
        <v>0</v>
      </c>
      <c r="N84" s="60">
        <f t="shared" si="27"/>
        <v>0</v>
      </c>
      <c r="O84" s="60">
        <f t="shared" si="27"/>
        <v>0</v>
      </c>
      <c r="P84" s="60">
        <f t="shared" si="27"/>
        <v>0</v>
      </c>
      <c r="Q84" s="60">
        <f t="shared" si="27"/>
        <v>0</v>
      </c>
      <c r="R84" s="60">
        <f t="shared" si="27"/>
        <v>0</v>
      </c>
      <c r="S84" s="60">
        <f t="shared" si="27"/>
        <v>0</v>
      </c>
      <c r="T84" s="60">
        <f t="shared" si="27"/>
        <v>0</v>
      </c>
      <c r="U84" s="60">
        <f t="shared" si="27"/>
        <v>0</v>
      </c>
      <c r="V84" s="60">
        <f t="shared" si="27"/>
        <v>0</v>
      </c>
      <c r="W84" s="60">
        <f t="shared" si="27"/>
        <v>0</v>
      </c>
      <c r="X84" s="60">
        <f t="shared" si="27"/>
        <v>0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160">
        <f>SUM(BP78:BP83)</f>
        <v>0</v>
      </c>
      <c r="BQ84" s="60"/>
      <c r="BR84" s="141"/>
      <c r="BS84" s="134"/>
      <c r="BT84" s="134"/>
      <c r="BU84" s="134"/>
      <c r="BV84" s="134"/>
      <c r="BW84" s="134"/>
      <c r="BX84" s="134"/>
      <c r="BY84" s="134"/>
      <c r="BZ84" s="354"/>
      <c r="CA84" s="155"/>
      <c r="CB84" s="155"/>
      <c r="CC84" s="155"/>
      <c r="CD84" s="155"/>
      <c r="CE84" s="354"/>
      <c r="CF84" s="155"/>
      <c r="CG84" s="155"/>
      <c r="CH84" s="155"/>
      <c r="CI84" s="155"/>
      <c r="CJ84" s="354"/>
      <c r="CK84" s="155"/>
      <c r="CL84" s="155"/>
      <c r="CM84" s="155"/>
      <c r="CN84" s="155"/>
      <c r="CO84" s="354"/>
      <c r="CP84" s="155"/>
      <c r="CQ84" s="155"/>
      <c r="CR84" s="155"/>
      <c r="CS84" s="354"/>
      <c r="CT84" s="155"/>
      <c r="CU84" s="134"/>
      <c r="CV84" s="134"/>
      <c r="CW84" s="134"/>
    </row>
    <row r="85" spans="1:101" ht="18.75" customHeight="1" thickBot="1" x14ac:dyDescent="0.25">
      <c r="A85" s="60"/>
      <c r="B85" s="60"/>
      <c r="C85" s="60"/>
      <c r="D85" s="60"/>
      <c r="E85" s="85"/>
      <c r="F85" s="60"/>
      <c r="G85" s="85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138"/>
      <c r="BQ85" s="60"/>
      <c r="BR85" s="141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</row>
    <row r="86" spans="1:101" ht="18.75" customHeight="1" x14ac:dyDescent="0.25">
      <c r="A86" s="60"/>
      <c r="B86" s="60"/>
      <c r="C86" s="89"/>
      <c r="D86" s="60"/>
      <c r="E86" s="85"/>
      <c r="F86" s="60"/>
      <c r="G86" s="85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89"/>
      <c r="BC86" s="60"/>
      <c r="BD86" s="90"/>
      <c r="BE86" s="60"/>
      <c r="BF86" s="61"/>
      <c r="BG86" s="60"/>
      <c r="BH86" s="60"/>
      <c r="BI86" s="60"/>
      <c r="BJ86" s="60"/>
      <c r="BK86" s="60"/>
      <c r="BL86" s="60"/>
      <c r="BM86" s="60"/>
      <c r="BN86" s="60"/>
      <c r="BO86" s="60"/>
      <c r="BP86" s="138"/>
      <c r="BQ86" s="60"/>
      <c r="BR86" s="141"/>
      <c r="BS86" s="321" t="s">
        <v>45</v>
      </c>
      <c r="BT86" s="322"/>
      <c r="BU86" s="322"/>
      <c r="BV86" s="322"/>
      <c r="BW86" s="134"/>
      <c r="BX86" s="331">
        <f>BP97</f>
        <v>0</v>
      </c>
      <c r="BY86" s="332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</row>
    <row r="87" spans="1:101" ht="18.75" customHeight="1" thickBot="1" x14ac:dyDescent="0.3">
      <c r="A87" s="60"/>
      <c r="B87" s="60"/>
      <c r="C87" s="88" t="s">
        <v>93</v>
      </c>
      <c r="D87" s="60"/>
      <c r="E87" s="85"/>
      <c r="F87" s="60"/>
      <c r="G87" s="85"/>
      <c r="H87" s="60"/>
      <c r="I87" s="60"/>
      <c r="J87" s="60"/>
      <c r="K87" s="60"/>
      <c r="L87" s="60"/>
      <c r="M87" s="60" t="s">
        <v>4</v>
      </c>
      <c r="N87" s="60"/>
      <c r="O87" s="60"/>
      <c r="P87" s="60"/>
      <c r="Q87" s="60" t="s">
        <v>6</v>
      </c>
      <c r="R87" s="60"/>
      <c r="S87" s="60"/>
      <c r="T87" s="60"/>
      <c r="U87" s="60" t="s">
        <v>7</v>
      </c>
      <c r="V87" s="60"/>
      <c r="W87" s="60"/>
      <c r="X87" s="60"/>
      <c r="Y87" s="60"/>
      <c r="Z87" s="60" t="s">
        <v>4</v>
      </c>
      <c r="AA87" s="60" t="s">
        <v>5</v>
      </c>
      <c r="AB87" s="60"/>
      <c r="AC87" s="60"/>
      <c r="AD87" s="60" t="s">
        <v>9</v>
      </c>
      <c r="AE87" s="60"/>
      <c r="AF87" s="60"/>
      <c r="AG87" s="60"/>
      <c r="AH87" s="60" t="s">
        <v>32</v>
      </c>
      <c r="AI87" s="60"/>
      <c r="AJ87" s="60"/>
      <c r="AK87" s="60"/>
      <c r="AL87" s="60"/>
      <c r="AM87" s="60"/>
      <c r="AN87" s="60" t="s">
        <v>35</v>
      </c>
      <c r="AO87" s="60"/>
      <c r="AP87" s="60"/>
      <c r="AQ87" s="60"/>
      <c r="AR87" s="60"/>
      <c r="AS87" s="60" t="s">
        <v>33</v>
      </c>
      <c r="AT87" s="60"/>
      <c r="AU87" s="60"/>
      <c r="AV87" s="60"/>
      <c r="AW87" s="60"/>
      <c r="AX87" s="60"/>
      <c r="AY87" s="60"/>
      <c r="AZ87" s="60"/>
      <c r="BA87" s="60"/>
      <c r="BB87" s="89" t="s">
        <v>10</v>
      </c>
      <c r="BC87" s="60"/>
      <c r="BD87" s="90" t="s">
        <v>4</v>
      </c>
      <c r="BE87" s="60"/>
      <c r="BF87" s="61" t="s">
        <v>5</v>
      </c>
      <c r="BG87" s="60"/>
      <c r="BH87" s="60"/>
      <c r="BI87" s="85"/>
      <c r="BJ87" s="60"/>
      <c r="BK87" s="60"/>
      <c r="BL87" s="60"/>
      <c r="BM87" s="60"/>
      <c r="BN87" s="60"/>
      <c r="BO87" s="60"/>
      <c r="BP87" s="138"/>
      <c r="BQ87" s="85"/>
      <c r="BR87" s="141"/>
      <c r="BS87" s="322"/>
      <c r="BT87" s="322"/>
      <c r="BU87" s="322"/>
      <c r="BV87" s="322"/>
      <c r="BW87" s="134"/>
      <c r="BX87" s="333"/>
      <c r="BY87" s="3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</row>
    <row r="88" spans="1:101" ht="18.75" customHeight="1" thickBot="1" x14ac:dyDescent="0.3">
      <c r="A88" s="60"/>
      <c r="B88" s="60"/>
      <c r="C88" s="60"/>
      <c r="D88" s="60"/>
      <c r="E88" s="85"/>
      <c r="F88" s="60"/>
      <c r="G88" s="85"/>
      <c r="H88" s="60"/>
      <c r="I88" s="60"/>
      <c r="J88" s="60"/>
      <c r="K88" s="60"/>
      <c r="L88" s="60"/>
      <c r="M88" s="60" t="s">
        <v>0</v>
      </c>
      <c r="N88" s="60" t="s">
        <v>1</v>
      </c>
      <c r="O88" s="60" t="s">
        <v>2</v>
      </c>
      <c r="P88" s="60" t="s">
        <v>3</v>
      </c>
      <c r="Q88" s="60" t="s">
        <v>0</v>
      </c>
      <c r="R88" s="60" t="s">
        <v>1</v>
      </c>
      <c r="S88" s="60" t="s">
        <v>2</v>
      </c>
      <c r="T88" s="60" t="s">
        <v>3</v>
      </c>
      <c r="U88" s="60" t="s">
        <v>0</v>
      </c>
      <c r="V88" s="60" t="s">
        <v>1</v>
      </c>
      <c r="W88" s="60" t="s">
        <v>2</v>
      </c>
      <c r="X88" s="60" t="s">
        <v>3</v>
      </c>
      <c r="Y88" s="60"/>
      <c r="Z88" s="60" t="s">
        <v>8</v>
      </c>
      <c r="AA88" s="60"/>
      <c r="AB88" s="60"/>
      <c r="AC88" s="60"/>
      <c r="AD88" s="60"/>
      <c r="AE88" s="60"/>
      <c r="AF88" s="60"/>
      <c r="AG88" s="60"/>
      <c r="AH88" s="60" t="s">
        <v>31</v>
      </c>
      <c r="AI88" s="60"/>
      <c r="AJ88" s="60"/>
      <c r="AK88" s="60"/>
      <c r="AL88" s="60"/>
      <c r="AM88" s="60"/>
      <c r="AN88" s="60" t="str">
        <f>AI89</f>
        <v>Belgien</v>
      </c>
      <c r="AO88" s="60" t="str">
        <f>AI90</f>
        <v>Algerien</v>
      </c>
      <c r="AP88" s="60" t="str">
        <f>AI91</f>
        <v>Russland</v>
      </c>
      <c r="AQ88" s="60" t="str">
        <f>AI92</f>
        <v>Südkorea</v>
      </c>
      <c r="AR88" s="60"/>
      <c r="AS88" s="60" t="s">
        <v>31</v>
      </c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85"/>
      <c r="BJ88" s="85"/>
      <c r="BK88" s="85"/>
      <c r="BL88" s="85"/>
      <c r="BM88" s="85"/>
      <c r="BN88" s="85"/>
      <c r="BO88" s="85"/>
      <c r="BP88" s="137"/>
      <c r="BQ88" s="85"/>
      <c r="BR88" s="141"/>
      <c r="BS88" s="134"/>
      <c r="BT88" s="142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</row>
    <row r="89" spans="1:101" ht="18.75" customHeight="1" thickBot="1" x14ac:dyDescent="0.3">
      <c r="A89" s="60"/>
      <c r="B89" s="60"/>
      <c r="C89" s="224" t="str">
        <f>Spielplan!$C$89</f>
        <v>Belgien</v>
      </c>
      <c r="D89" s="225"/>
      <c r="E89" s="104"/>
      <c r="F89" s="93"/>
      <c r="G89" s="104"/>
      <c r="H89" s="224" t="str">
        <f>Spielplan!$H$89</f>
        <v>Algerien</v>
      </c>
      <c r="I89" s="225"/>
      <c r="J89" s="60"/>
      <c r="K89" s="60" t="s">
        <v>115</v>
      </c>
      <c r="L89" s="60">
        <f t="shared" ref="L89:L94" si="28">IF(E89-G89&gt;0,1,IF(G89=E89,0,-1))</f>
        <v>0</v>
      </c>
      <c r="M89" s="60">
        <f>IF($E89="",0,IF($E89&gt;$G89,3,IF($E89=G89,1,0)))</f>
        <v>0</v>
      </c>
      <c r="N89" s="60">
        <f>IF($G89="",0,IF($E89&gt;$G89,0,IF($E89=G89,1,3)))</f>
        <v>0</v>
      </c>
      <c r="O89" s="60"/>
      <c r="P89" s="60"/>
      <c r="Q89" s="60">
        <f>E89</f>
        <v>0</v>
      </c>
      <c r="R89" s="60">
        <f>G89</f>
        <v>0</v>
      </c>
      <c r="S89" s="60"/>
      <c r="T89" s="60"/>
      <c r="U89" s="60">
        <f>G89</f>
        <v>0</v>
      </c>
      <c r="V89" s="60">
        <f>E89</f>
        <v>0</v>
      </c>
      <c r="W89" s="60"/>
      <c r="X89" s="60"/>
      <c r="Y89" s="60"/>
      <c r="Z89" s="60">
        <f>M95</f>
        <v>0</v>
      </c>
      <c r="AA89" s="60">
        <f>Q95</f>
        <v>0</v>
      </c>
      <c r="AB89" s="60">
        <f>U95</f>
        <v>0</v>
      </c>
      <c r="AC89" s="60">
        <f>AA89-AB89</f>
        <v>0</v>
      </c>
      <c r="AD89" s="60">
        <f>IF(Z89&gt;Z90,-1,0)</f>
        <v>0</v>
      </c>
      <c r="AE89" s="60">
        <f>IF(Z89&gt;Z91,-1,0)</f>
        <v>0</v>
      </c>
      <c r="AF89" s="60">
        <f>IF(Z89&gt;Z92,-1,0)</f>
        <v>0</v>
      </c>
      <c r="AG89" s="60">
        <f>10000-(AJ89*1000+AM89*100+AK89*10)</f>
        <v>10000</v>
      </c>
      <c r="AH89" s="90">
        <f>RANK(AG89,AG89:AG92,1)</f>
        <v>1</v>
      </c>
      <c r="AI89" s="60" t="str">
        <f>C89</f>
        <v>Belgien</v>
      </c>
      <c r="AJ89" s="60">
        <f t="shared" ref="AJ89:AL92" si="29">Z89</f>
        <v>0</v>
      </c>
      <c r="AK89" s="60">
        <f t="shared" si="29"/>
        <v>0</v>
      </c>
      <c r="AL89" s="60">
        <f t="shared" si="29"/>
        <v>0</v>
      </c>
      <c r="AM89" s="60">
        <f>AK89-AL89</f>
        <v>0</v>
      </c>
      <c r="AN89" s="187"/>
      <c r="AO89" s="187">
        <f>IF(AG90=AG89,IF(G89&gt;E89,AG90-0.1,AG90),AG90)</f>
        <v>10000</v>
      </c>
      <c r="AP89" s="187">
        <f>IF(AG91=AG89,IF(G91&gt;E91,AG91-0.1,AG91),AG91)</f>
        <v>10000</v>
      </c>
      <c r="AQ89" s="187">
        <f>IF(AG92=AG89,IF(G93&gt;E93,AG92-0.1,AG92),AG92)</f>
        <v>10000</v>
      </c>
      <c r="AR89" s="187">
        <f>AN93</f>
        <v>30000</v>
      </c>
      <c r="AS89" s="90">
        <f>RANK(AR89,AR89:AR92,1)</f>
        <v>1</v>
      </c>
      <c r="AT89" s="60" t="str">
        <f t="shared" ref="AT89:AW92" si="30">AI89</f>
        <v>Belgien</v>
      </c>
      <c r="AU89" s="60">
        <f t="shared" si="30"/>
        <v>0</v>
      </c>
      <c r="AV89" s="60">
        <f t="shared" si="30"/>
        <v>0</v>
      </c>
      <c r="AW89" s="60">
        <f t="shared" si="30"/>
        <v>0</v>
      </c>
      <c r="AX89" s="60"/>
      <c r="AY89" s="60"/>
      <c r="AZ89" s="60"/>
      <c r="BA89" s="226">
        <v>1</v>
      </c>
      <c r="BB89" s="224" t="str">
        <f>VLOOKUP(1,AS89:AT92,2,FALSE)</f>
        <v>Belgien</v>
      </c>
      <c r="BC89" s="225"/>
      <c r="BD89" s="227">
        <f>VLOOKUP(1,AS89:AW92,3,FALSE)</f>
        <v>0</v>
      </c>
      <c r="BE89" s="228">
        <f>VLOOKUP(1,AS89:AW92,4,FALSE)</f>
        <v>0</v>
      </c>
      <c r="BF89" s="93" t="s">
        <v>12</v>
      </c>
      <c r="BG89" s="228">
        <f>VLOOKUP(1,AS89:AW92,5,FALSE)</f>
        <v>0</v>
      </c>
      <c r="BH89" s="229" t="s">
        <v>128</v>
      </c>
      <c r="BI89" s="85"/>
      <c r="BJ89" s="85">
        <f>IF(E89&gt;G89,IF(Spielplan!E89&gt;Spielplan!G89,Punktemodus!$B$3,0),0)</f>
        <v>0</v>
      </c>
      <c r="BK89" s="85">
        <f>IF(E89=G89,IF(Spielplan!E89=Spielplan!G89,Punktemodus!$B$3,0),0)</f>
        <v>10</v>
      </c>
      <c r="BL89" s="85">
        <f>IF(E89&lt;G89,IF(Spielplan!E89&lt;Spielplan!G89,Punktemodus!$B$3,0),0)</f>
        <v>0</v>
      </c>
      <c r="BM89" s="85">
        <f>IF(E89=Spielplan!E89,IF(G89=Spielplan!G89,Punktemodus!$B$5,0),0)</f>
        <v>3</v>
      </c>
      <c r="BN89" s="85">
        <f>IF(E89=Spielplan!E89,Punktemodus!$B$7,0)</f>
        <v>1</v>
      </c>
      <c r="BO89" s="85">
        <f>IF(G89=Spielplan!G89,Punktemodus!$B$7,0)</f>
        <v>1</v>
      </c>
      <c r="BP89" s="137">
        <f>IF(Spielplan!E89="",0,SUM(BJ89:BO89))</f>
        <v>0</v>
      </c>
      <c r="BQ89" s="85"/>
      <c r="BR89" s="141"/>
      <c r="BS89" s="321" t="s">
        <v>46</v>
      </c>
      <c r="BT89" s="322"/>
      <c r="BU89" s="322"/>
      <c r="BV89" s="322"/>
      <c r="BW89" s="134"/>
      <c r="BX89" s="335">
        <f>BZ79+CE79+CJ79+CO79+CS79</f>
        <v>730</v>
      </c>
      <c r="BY89" s="336"/>
      <c r="BZ89" s="134"/>
      <c r="CA89" s="349"/>
      <c r="CB89" s="350"/>
      <c r="CC89" s="350"/>
      <c r="CD89" s="350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</row>
    <row r="90" spans="1:101" ht="18.75" customHeight="1" thickBot="1" x14ac:dyDescent="0.3">
      <c r="A90" s="60"/>
      <c r="B90" s="60"/>
      <c r="C90" s="230" t="str">
        <f>Spielplan!$C$90</f>
        <v>Russland</v>
      </c>
      <c r="D90" s="231"/>
      <c r="E90" s="104"/>
      <c r="F90" s="93"/>
      <c r="G90" s="104"/>
      <c r="H90" s="230" t="str">
        <f>Spielplan!$H$90</f>
        <v>Südkorea</v>
      </c>
      <c r="I90" s="231"/>
      <c r="J90" s="60"/>
      <c r="K90" s="60" t="s">
        <v>116</v>
      </c>
      <c r="L90" s="60">
        <f t="shared" si="28"/>
        <v>0</v>
      </c>
      <c r="M90" s="60"/>
      <c r="N90" s="60"/>
      <c r="O90" s="60">
        <f>IF($E90="",0,IF($E90&gt;$G90,3,IF($E90=$G90,1,0)))</f>
        <v>0</v>
      </c>
      <c r="P90" s="60">
        <f>IF($G90="",0,IF($E90&gt;$G90,0,IF($E90=$G90,1,3)))</f>
        <v>0</v>
      </c>
      <c r="Q90" s="60"/>
      <c r="R90" s="60"/>
      <c r="S90" s="60">
        <f>E90</f>
        <v>0</v>
      </c>
      <c r="T90" s="60">
        <f>G90</f>
        <v>0</v>
      </c>
      <c r="U90" s="60"/>
      <c r="V90" s="60"/>
      <c r="W90" s="60">
        <f>G90</f>
        <v>0</v>
      </c>
      <c r="X90" s="60">
        <f>E90</f>
        <v>0</v>
      </c>
      <c r="Y90" s="60"/>
      <c r="Z90" s="60">
        <f>N95</f>
        <v>0</v>
      </c>
      <c r="AA90" s="60">
        <f>R95</f>
        <v>0</v>
      </c>
      <c r="AB90" s="60">
        <f>V95</f>
        <v>0</v>
      </c>
      <c r="AC90" s="60">
        <f>AA90-AB90</f>
        <v>0</v>
      </c>
      <c r="AD90" s="60">
        <f>IF(Z90&gt;Z89,-1,0)</f>
        <v>0</v>
      </c>
      <c r="AE90" s="60">
        <f>IF(Z90&gt;Z91,-1,0)</f>
        <v>0</v>
      </c>
      <c r="AF90" s="60">
        <f>IF(Z90&gt;Z92,-1,0)</f>
        <v>0</v>
      </c>
      <c r="AG90" s="60">
        <f>10000-(AJ90*1000+AM90*100+AK90*10)</f>
        <v>10000</v>
      </c>
      <c r="AH90" s="90">
        <f>RANK(AG90,AG89:AG92,1)</f>
        <v>1</v>
      </c>
      <c r="AI90" s="60" t="str">
        <f>H89</f>
        <v>Algerien</v>
      </c>
      <c r="AJ90" s="60">
        <f t="shared" si="29"/>
        <v>0</v>
      </c>
      <c r="AK90" s="60">
        <f t="shared" si="29"/>
        <v>0</v>
      </c>
      <c r="AL90" s="60">
        <f t="shared" si="29"/>
        <v>0</v>
      </c>
      <c r="AM90" s="60">
        <f>AK90-AL90</f>
        <v>0</v>
      </c>
      <c r="AN90" s="187">
        <f>IF(AG89=AG90,IF(E89&gt;G89,AG89-0.1,AG89),AG89)</f>
        <v>10000</v>
      </c>
      <c r="AO90" s="187"/>
      <c r="AP90" s="187">
        <f>IF(AG91=AG90,IF(G94&gt;E94,AG91-0.1,AG91),AG91)</f>
        <v>10000</v>
      </c>
      <c r="AQ90" s="187">
        <f>IF(AG92=AG90,IF(G92&gt;E92,AG92-0.1,AG92),AG92)</f>
        <v>10000</v>
      </c>
      <c r="AR90" s="187">
        <f>AO93</f>
        <v>30000</v>
      </c>
      <c r="AS90" s="90">
        <f>RANK(AR90,AR89:AR92,1)</f>
        <v>1</v>
      </c>
      <c r="AT90" s="60" t="str">
        <f t="shared" si="30"/>
        <v>Algerien</v>
      </c>
      <c r="AU90" s="60">
        <f t="shared" si="30"/>
        <v>0</v>
      </c>
      <c r="AV90" s="60">
        <f t="shared" si="30"/>
        <v>0</v>
      </c>
      <c r="AW90" s="60">
        <f t="shared" si="30"/>
        <v>0</v>
      </c>
      <c r="AX90" s="60"/>
      <c r="AY90" s="60"/>
      <c r="AZ90" s="60"/>
      <c r="BA90" s="232">
        <v>2</v>
      </c>
      <c r="BB90" s="230" t="e">
        <f>VLOOKUP(2,AS89:AT92,2,FALSE)</f>
        <v>#N/A</v>
      </c>
      <c r="BC90" s="231"/>
      <c r="BD90" s="233" t="e">
        <f>VLOOKUP(2,AS89:AW92,3,FALSE)</f>
        <v>#N/A</v>
      </c>
      <c r="BE90" s="234" t="e">
        <f>VLOOKUP(2,AS89:AW92,4,FALSE)</f>
        <v>#N/A</v>
      </c>
      <c r="BF90" s="93" t="s">
        <v>12</v>
      </c>
      <c r="BG90" s="234" t="e">
        <f>VLOOKUP(2,AS89:AW92,5,FALSE)</f>
        <v>#N/A</v>
      </c>
      <c r="BH90" s="234" t="s">
        <v>124</v>
      </c>
      <c r="BI90" s="85"/>
      <c r="BJ90" s="85">
        <f>IF(E90&gt;G90,IF(Spielplan!E90&gt;Spielplan!G90,Punktemodus!$B$3,0),0)</f>
        <v>0</v>
      </c>
      <c r="BK90" s="85">
        <f>IF(E90=G90,IF(Spielplan!E90=Spielplan!G90,Punktemodus!$B$3,0),0)</f>
        <v>10</v>
      </c>
      <c r="BL90" s="85">
        <f>IF(E90&lt;G90,IF(Spielplan!E90&lt;Spielplan!G90,Punktemodus!$B$3,0),0)</f>
        <v>0</v>
      </c>
      <c r="BM90" s="85">
        <f>IF(E90=Spielplan!E90,IF(G90=Spielplan!G90,Punktemodus!$B$5,0),0)</f>
        <v>3</v>
      </c>
      <c r="BN90" s="85">
        <f>IF(E90=Spielplan!E90,Punktemodus!$B$7,0)</f>
        <v>1</v>
      </c>
      <c r="BO90" s="85">
        <f>IF(G90=Spielplan!G90,Punktemodus!$B$7,0)</f>
        <v>1</v>
      </c>
      <c r="BP90" s="137">
        <f>IF(Spielplan!E90="",0,SUM(BJ90:BO90))</f>
        <v>0</v>
      </c>
      <c r="BQ90" s="85"/>
      <c r="BR90" s="141"/>
      <c r="BS90" s="322"/>
      <c r="BT90" s="322"/>
      <c r="BU90" s="322"/>
      <c r="BV90" s="322"/>
      <c r="BW90" s="134"/>
      <c r="BX90" s="337"/>
      <c r="BY90" s="338"/>
      <c r="BZ90" s="134"/>
      <c r="CA90" s="350"/>
      <c r="CB90" s="350"/>
      <c r="CC90" s="350"/>
      <c r="CD90" s="350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</row>
    <row r="91" spans="1:101" ht="18.75" customHeight="1" thickBot="1" x14ac:dyDescent="0.3">
      <c r="A91" s="60"/>
      <c r="B91" s="60"/>
      <c r="C91" s="224" t="str">
        <f>C89</f>
        <v>Belgien</v>
      </c>
      <c r="D91" s="225"/>
      <c r="E91" s="104"/>
      <c r="F91" s="93"/>
      <c r="G91" s="104"/>
      <c r="H91" s="224" t="str">
        <f>C90</f>
        <v>Russland</v>
      </c>
      <c r="I91" s="225"/>
      <c r="J91" s="60"/>
      <c r="K91" s="60" t="s">
        <v>118</v>
      </c>
      <c r="L91" s="60">
        <f t="shared" si="28"/>
        <v>0</v>
      </c>
      <c r="M91" s="60">
        <f>IF($E91="",0,IF($E91&gt;$G91,3,IF($E91=G91,1,0)))</f>
        <v>0</v>
      </c>
      <c r="N91" s="60"/>
      <c r="O91" s="60">
        <f>IF($G91="",0,IF($E91&gt;$G91,0,IF($E91=$G91,1,3)))</f>
        <v>0</v>
      </c>
      <c r="P91" s="60"/>
      <c r="Q91" s="60">
        <f>E91</f>
        <v>0</v>
      </c>
      <c r="R91" s="60"/>
      <c r="S91" s="60">
        <f>G91</f>
        <v>0</v>
      </c>
      <c r="T91" s="60"/>
      <c r="U91" s="60">
        <f>G91</f>
        <v>0</v>
      </c>
      <c r="V91" s="60"/>
      <c r="W91" s="60">
        <f>E91</f>
        <v>0</v>
      </c>
      <c r="X91" s="60"/>
      <c r="Y91" s="60"/>
      <c r="Z91" s="60">
        <f>O95</f>
        <v>0</v>
      </c>
      <c r="AA91" s="60">
        <f>S95</f>
        <v>0</v>
      </c>
      <c r="AB91" s="60">
        <f>W95</f>
        <v>0</v>
      </c>
      <c r="AC91" s="60">
        <f>AA91-AB91</f>
        <v>0</v>
      </c>
      <c r="AD91" s="60">
        <f>IF(Z91&gt;Z89,-1,0)</f>
        <v>0</v>
      </c>
      <c r="AE91" s="60">
        <f>IF(Z91&gt;Z90,-1,0)</f>
        <v>0</v>
      </c>
      <c r="AF91" s="60">
        <f>IF(Z91&gt;Z92,-1,0)</f>
        <v>0</v>
      </c>
      <c r="AG91" s="60">
        <f>10000-(AJ91*1000+AM91*100+AK91*10)</f>
        <v>10000</v>
      </c>
      <c r="AH91" s="90">
        <f>RANK(AG91,AG89:AG92,1)</f>
        <v>1</v>
      </c>
      <c r="AI91" s="60" t="str">
        <f>C90</f>
        <v>Russland</v>
      </c>
      <c r="AJ91" s="60">
        <f t="shared" si="29"/>
        <v>0</v>
      </c>
      <c r="AK91" s="60">
        <f t="shared" si="29"/>
        <v>0</v>
      </c>
      <c r="AL91" s="60">
        <f t="shared" si="29"/>
        <v>0</v>
      </c>
      <c r="AM91" s="60">
        <f>AK91-AL91</f>
        <v>0</v>
      </c>
      <c r="AN91" s="187">
        <f>IF(AG89=AG91,IF(E91&gt;G91,AG89-0.1,AG89),AG89)</f>
        <v>10000</v>
      </c>
      <c r="AO91" s="187">
        <f>IF(AG90=AG91,IF(E94&gt;G94,AG90-0.1,AG90),AG90)</f>
        <v>10000</v>
      </c>
      <c r="AP91" s="187"/>
      <c r="AQ91" s="187">
        <f>IF(AG92=AG91,IF(G90&gt;E90,AG92-0.1,AG92),AG92)</f>
        <v>10000</v>
      </c>
      <c r="AR91" s="187">
        <f>AP93</f>
        <v>30000</v>
      </c>
      <c r="AS91" s="90">
        <f>RANK(AR91,AR89:AR92,1)</f>
        <v>1</v>
      </c>
      <c r="AT91" s="60" t="str">
        <f t="shared" si="30"/>
        <v>Russland</v>
      </c>
      <c r="AU91" s="60">
        <f t="shared" si="30"/>
        <v>0</v>
      </c>
      <c r="AV91" s="60">
        <f t="shared" si="30"/>
        <v>0</v>
      </c>
      <c r="AW91" s="60">
        <f t="shared" si="30"/>
        <v>0</v>
      </c>
      <c r="AX91" s="60"/>
      <c r="AY91" s="60"/>
      <c r="AZ91" s="60"/>
      <c r="BA91" s="113">
        <v>3</v>
      </c>
      <c r="BB91" s="114" t="e">
        <f>VLOOKUP(3,AS89:AT92,2,FALSE)</f>
        <v>#N/A</v>
      </c>
      <c r="BC91" s="115"/>
      <c r="BD91" s="116" t="e">
        <f>VLOOKUP(3,AS89:AW92,3,FALSE)</f>
        <v>#N/A</v>
      </c>
      <c r="BE91" s="116" t="e">
        <f>VLOOKUP(3,AS89:AW92,4,FALSE)</f>
        <v>#N/A</v>
      </c>
      <c r="BF91" s="93" t="s">
        <v>12</v>
      </c>
      <c r="BG91" s="116" t="e">
        <f>VLOOKUP(3,AS89:AW92,5,FALSE)</f>
        <v>#N/A</v>
      </c>
      <c r="BH91" s="60"/>
      <c r="BI91" s="85"/>
      <c r="BJ91" s="85">
        <f>IF(E91&gt;G91,IF(Spielplan!E91&gt;Spielplan!G91,Punktemodus!$B$3,0),0)</f>
        <v>0</v>
      </c>
      <c r="BK91" s="85">
        <f>IF(E91=G91,IF(Spielplan!E91=Spielplan!G91,Punktemodus!$B$3,0),0)</f>
        <v>10</v>
      </c>
      <c r="BL91" s="85">
        <f>IF(E91&lt;G91,IF(Spielplan!E91&lt;Spielplan!G91,Punktemodus!$B$3,0),0)</f>
        <v>0</v>
      </c>
      <c r="BM91" s="85">
        <f>IF(E91=Spielplan!E91,IF(G91=Spielplan!G91,Punktemodus!$B$5,0),0)</f>
        <v>3</v>
      </c>
      <c r="BN91" s="85">
        <f>IF(E91=Spielplan!E91,Punktemodus!$B$7,0)</f>
        <v>1</v>
      </c>
      <c r="BO91" s="85">
        <f>IF(G91=Spielplan!G91,Punktemodus!$B$7,0)</f>
        <v>1</v>
      </c>
      <c r="BP91" s="137">
        <f>IF(Spielplan!E91="",0,SUM(BJ91:BO91))</f>
        <v>0</v>
      </c>
      <c r="BQ91" s="85"/>
      <c r="BR91" s="141"/>
      <c r="BS91" s="134"/>
      <c r="BT91" s="142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</row>
    <row r="92" spans="1:101" ht="18.75" customHeight="1" thickBot="1" x14ac:dyDescent="0.3">
      <c r="A92" s="60"/>
      <c r="B92" s="60"/>
      <c r="C92" s="230" t="str">
        <f>H89</f>
        <v>Algerien</v>
      </c>
      <c r="D92" s="231"/>
      <c r="E92" s="104"/>
      <c r="F92" s="93"/>
      <c r="G92" s="104"/>
      <c r="H92" s="230" t="str">
        <f>H90</f>
        <v>Südkorea</v>
      </c>
      <c r="I92" s="231"/>
      <c r="J92" s="60"/>
      <c r="K92" s="60" t="s">
        <v>117</v>
      </c>
      <c r="L92" s="60">
        <f t="shared" si="28"/>
        <v>0</v>
      </c>
      <c r="M92" s="60"/>
      <c r="N92" s="60">
        <f>IF($E92="",0,IF($E92&gt;$G92,3,IF($E92=$G92,1,0)))</f>
        <v>0</v>
      </c>
      <c r="O92" s="60"/>
      <c r="P92" s="60">
        <f>IF($G92="",0,IF($E92&gt;$G92,0,IF($E92=$G92,1,3)))</f>
        <v>0</v>
      </c>
      <c r="Q92" s="60"/>
      <c r="R92" s="60">
        <f>E92</f>
        <v>0</v>
      </c>
      <c r="S92" s="60"/>
      <c r="T92" s="60">
        <f>G92</f>
        <v>0</v>
      </c>
      <c r="U92" s="60"/>
      <c r="V92" s="60">
        <f>G92</f>
        <v>0</v>
      </c>
      <c r="W92" s="60"/>
      <c r="X92" s="60">
        <f>E92</f>
        <v>0</v>
      </c>
      <c r="Y92" s="60"/>
      <c r="Z92" s="60">
        <f>P95</f>
        <v>0</v>
      </c>
      <c r="AA92" s="60">
        <f>T95</f>
        <v>0</v>
      </c>
      <c r="AB92" s="60">
        <f>X95</f>
        <v>0</v>
      </c>
      <c r="AC92" s="60">
        <f>AA92-AB92</f>
        <v>0</v>
      </c>
      <c r="AD92" s="60">
        <f>IF(Z92&gt;Z89,-1,0)</f>
        <v>0</v>
      </c>
      <c r="AE92" s="60">
        <f>IF(Z92&gt;Z90,-1,0)</f>
        <v>0</v>
      </c>
      <c r="AF92" s="60">
        <f>IF(Z92&gt;Z91,-1,0)</f>
        <v>0</v>
      </c>
      <c r="AG92" s="60">
        <f>10000-(AJ92*1000+AM92*100+AK92*10)</f>
        <v>10000</v>
      </c>
      <c r="AH92" s="90">
        <f>RANK(AG92,AG89:AG92,1)</f>
        <v>1</v>
      </c>
      <c r="AI92" s="60" t="str">
        <f>H90</f>
        <v>Südkorea</v>
      </c>
      <c r="AJ92" s="60">
        <f t="shared" si="29"/>
        <v>0</v>
      </c>
      <c r="AK92" s="60">
        <f t="shared" si="29"/>
        <v>0</v>
      </c>
      <c r="AL92" s="60">
        <f t="shared" si="29"/>
        <v>0</v>
      </c>
      <c r="AM92" s="60">
        <f>AK92-AL92</f>
        <v>0</v>
      </c>
      <c r="AN92" s="187">
        <f>IF(AG89=AG92,IF(E93&gt;G93,AG89-0.1,AG89),AG89)</f>
        <v>10000</v>
      </c>
      <c r="AO92" s="187">
        <f>IF(AG90=AG92,IF(E92&gt;G92,AG90-0.1,AG90),AG90)</f>
        <v>10000</v>
      </c>
      <c r="AP92" s="187">
        <f>IF(AG91=AG92,IF(E90&gt;G90,AG91-0.1,AG91),AG91)</f>
        <v>10000</v>
      </c>
      <c r="AQ92" s="187"/>
      <c r="AR92" s="187">
        <f>AQ93</f>
        <v>30000</v>
      </c>
      <c r="AS92" s="90">
        <f>RANK(AR92,AR89:AR92,1)</f>
        <v>1</v>
      </c>
      <c r="AT92" s="60" t="str">
        <f t="shared" si="30"/>
        <v>Südkorea</v>
      </c>
      <c r="AU92" s="60">
        <f t="shared" si="30"/>
        <v>0</v>
      </c>
      <c r="AV92" s="60">
        <f t="shared" si="30"/>
        <v>0</v>
      </c>
      <c r="AW92" s="60">
        <f t="shared" si="30"/>
        <v>0</v>
      </c>
      <c r="AX92" s="60"/>
      <c r="AY92" s="60"/>
      <c r="AZ92" s="60"/>
      <c r="BA92" s="113">
        <v>4</v>
      </c>
      <c r="BB92" s="114" t="e">
        <f>VLOOKUP(4,AS89:AT92,2,FALSE)</f>
        <v>#N/A</v>
      </c>
      <c r="BC92" s="115"/>
      <c r="BD92" s="116" t="e">
        <f>VLOOKUP(4,AS89:AW92,3,FALSE)</f>
        <v>#N/A</v>
      </c>
      <c r="BE92" s="116" t="e">
        <f>VLOOKUP(4,AS89:AW92,4,FALSE)</f>
        <v>#N/A</v>
      </c>
      <c r="BF92" s="93" t="s">
        <v>12</v>
      </c>
      <c r="BG92" s="116" t="e">
        <f>VLOOKUP(4,AS89:AW92,5,FALSE)</f>
        <v>#N/A</v>
      </c>
      <c r="BH92" s="60"/>
      <c r="BI92" s="85"/>
      <c r="BJ92" s="85">
        <f>IF(E92&gt;G92,IF(Spielplan!E92&gt;Spielplan!G92,Punktemodus!$B$3,0),0)</f>
        <v>0</v>
      </c>
      <c r="BK92" s="85">
        <f>IF(E92=G92,IF(Spielplan!E92=Spielplan!G92,Punktemodus!$B$3,0),0)</f>
        <v>10</v>
      </c>
      <c r="BL92" s="85">
        <f>IF(E92&lt;G92,IF(Spielplan!E92&lt;Spielplan!G92,Punktemodus!$B$3,0),0)</f>
        <v>0</v>
      </c>
      <c r="BM92" s="85">
        <f>IF(E92=Spielplan!E92,IF(G92=Spielplan!G92,Punktemodus!$B$5,0),0)</f>
        <v>3</v>
      </c>
      <c r="BN92" s="85">
        <f>IF(E92=Spielplan!E92,Punktemodus!$B$7,0)</f>
        <v>1</v>
      </c>
      <c r="BO92" s="85">
        <f>IF(G92=Spielplan!G92,Punktemodus!$B$7,0)</f>
        <v>1</v>
      </c>
      <c r="BP92" s="137">
        <f>IF(Spielplan!E92="",0,SUM(BJ92:BO92))</f>
        <v>0</v>
      </c>
      <c r="BQ92" s="85"/>
      <c r="BR92" s="141"/>
      <c r="BS92" s="321" t="s">
        <v>163</v>
      </c>
      <c r="BT92" s="322"/>
      <c r="BU92" s="322"/>
      <c r="BV92" s="322"/>
      <c r="BW92" s="134"/>
      <c r="BX92" s="339">
        <f>BX86+BX89</f>
        <v>730</v>
      </c>
      <c r="BY92" s="340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</row>
    <row r="93" spans="1:101" ht="18.75" customHeight="1" thickBot="1" x14ac:dyDescent="0.3">
      <c r="A93" s="60"/>
      <c r="B93" s="60"/>
      <c r="C93" s="224" t="str">
        <f>C89</f>
        <v>Belgien</v>
      </c>
      <c r="D93" s="225"/>
      <c r="E93" s="104"/>
      <c r="F93" s="93"/>
      <c r="G93" s="104"/>
      <c r="H93" s="224" t="str">
        <f>H90</f>
        <v>Südkorea</v>
      </c>
      <c r="I93" s="225"/>
      <c r="J93" s="60"/>
      <c r="K93" s="60" t="s">
        <v>119</v>
      </c>
      <c r="L93" s="60">
        <f t="shared" si="28"/>
        <v>0</v>
      </c>
      <c r="M93" s="60">
        <f>IF($E93="",0,IF($E93&gt;$G93,3,IF($E93=G93,1,0)))</f>
        <v>0</v>
      </c>
      <c r="N93" s="60"/>
      <c r="O93" s="60"/>
      <c r="P93" s="60">
        <f>IF($G93="",0,IF($E93&gt;$G93,0,IF($E93=$G93,1,3)))</f>
        <v>0</v>
      </c>
      <c r="Q93" s="60">
        <f>E93</f>
        <v>0</v>
      </c>
      <c r="R93" s="60"/>
      <c r="S93" s="60"/>
      <c r="T93" s="60">
        <f>G93</f>
        <v>0</v>
      </c>
      <c r="U93" s="60">
        <f>G93</f>
        <v>0</v>
      </c>
      <c r="V93" s="60"/>
      <c r="W93" s="60"/>
      <c r="X93" s="60">
        <f>E93</f>
        <v>0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187">
        <f>SUM(AN89:AN92)</f>
        <v>30000</v>
      </c>
      <c r="AO93" s="187">
        <f>SUM(AO89:AO92)</f>
        <v>30000</v>
      </c>
      <c r="AP93" s="187">
        <f>SUM(AP89:AP92)</f>
        <v>30000</v>
      </c>
      <c r="AQ93" s="187">
        <f>SUM(AQ89:AQ92)</f>
        <v>30000</v>
      </c>
      <c r="AR93" s="187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85">
        <f>IF(E93&gt;G93,IF(Spielplan!E93&gt;Spielplan!G93,Punktemodus!$B$3,0),0)</f>
        <v>0</v>
      </c>
      <c r="BK93" s="85">
        <f>IF(E93=G93,IF(Spielplan!E93=Spielplan!G93,Punktemodus!$B$3,0),0)</f>
        <v>10</v>
      </c>
      <c r="BL93" s="85">
        <f>IF(E93&lt;G93,IF(Spielplan!E93&lt;Spielplan!G93,Punktemodus!$B$3,0),0)</f>
        <v>0</v>
      </c>
      <c r="BM93" s="85">
        <f>IF(E93=Spielplan!E93,IF(G93=Spielplan!G93,Punktemodus!$B$5,0),0)</f>
        <v>3</v>
      </c>
      <c r="BN93" s="85">
        <f>IF(E93=Spielplan!E93,Punktemodus!$B$7,0)</f>
        <v>1</v>
      </c>
      <c r="BO93" s="85">
        <f>IF(G93=Spielplan!G93,Punktemodus!$B$7,0)</f>
        <v>1</v>
      </c>
      <c r="BP93" s="137">
        <f>IF(Spielplan!E93="",0,SUM(BJ93:BO93))</f>
        <v>0</v>
      </c>
      <c r="BQ93" s="60"/>
      <c r="BR93" s="141"/>
      <c r="BS93" s="322"/>
      <c r="BT93" s="322"/>
      <c r="BU93" s="322"/>
      <c r="BV93" s="322"/>
      <c r="BW93" s="134"/>
      <c r="BX93" s="341"/>
      <c r="BY93" s="342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</row>
    <row r="94" spans="1:101" ht="18.75" customHeight="1" thickBot="1" x14ac:dyDescent="0.3">
      <c r="A94" s="60"/>
      <c r="B94" s="60"/>
      <c r="C94" s="230" t="str">
        <f>H89</f>
        <v>Algerien</v>
      </c>
      <c r="D94" s="231"/>
      <c r="E94" s="104"/>
      <c r="F94" s="93"/>
      <c r="G94" s="104"/>
      <c r="H94" s="230" t="str">
        <f>C90</f>
        <v>Russland</v>
      </c>
      <c r="I94" s="231"/>
      <c r="J94" s="60"/>
      <c r="K94" s="60" t="s">
        <v>119</v>
      </c>
      <c r="L94" s="60">
        <f t="shared" si="28"/>
        <v>0</v>
      </c>
      <c r="M94" s="60"/>
      <c r="N94" s="60">
        <f>IF($E94="",0,IF($E94&gt;$G94,3,IF($E94=$G94,1,0)))</f>
        <v>0</v>
      </c>
      <c r="O94" s="60">
        <f>IF($G94="",0,IF($E94&gt;$G94,0,IF($E94=$G94,1,3)))</f>
        <v>0</v>
      </c>
      <c r="P94" s="60"/>
      <c r="Q94" s="60"/>
      <c r="R94" s="60">
        <f>E94</f>
        <v>0</v>
      </c>
      <c r="S94" s="60">
        <f>G94</f>
        <v>0</v>
      </c>
      <c r="T94" s="60"/>
      <c r="U94" s="60"/>
      <c r="V94" s="60">
        <f>G94</f>
        <v>0</v>
      </c>
      <c r="W94" s="60">
        <f>E94</f>
        <v>0</v>
      </c>
      <c r="X94" s="60"/>
      <c r="Y94" s="60"/>
      <c r="Z94" s="60" t="s">
        <v>30</v>
      </c>
      <c r="AA94" s="60"/>
      <c r="AB94" s="60"/>
      <c r="AC94" s="60"/>
      <c r="AD94" s="60"/>
      <c r="AE94" s="60"/>
      <c r="AF94" s="60"/>
      <c r="AG94" s="60" t="b">
        <f>OR(AG89=AG90,AG89=AG91,AG89=AG92,AG90=AG91,AG90=AG92,AG91=AG92)</f>
        <v>1</v>
      </c>
      <c r="AH94" s="60"/>
      <c r="AI94" s="60"/>
      <c r="AJ94" s="60"/>
      <c r="AK94" s="60"/>
      <c r="AL94" s="60"/>
      <c r="AM94" s="60"/>
      <c r="AN94" s="60"/>
      <c r="AO94" s="60" t="s">
        <v>34</v>
      </c>
      <c r="AP94" s="60"/>
      <c r="AQ94" s="60"/>
      <c r="AR94" s="60" t="b">
        <f>OR(AR89=AR90,AR89=AR91,AR89=AR92,AR90=AR91,AR90=AR92,AR91=AR92)</f>
        <v>1</v>
      </c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85">
        <f>IF(E94&gt;G94,IF(Spielplan!E94&gt;Spielplan!G94,Punktemodus!$B$3,0),0)</f>
        <v>0</v>
      </c>
      <c r="BK94" s="85">
        <f>IF(E94=G94,IF(Spielplan!E94=Spielplan!G94,Punktemodus!$B$3,0),0)</f>
        <v>10</v>
      </c>
      <c r="BL94" s="85">
        <f>IF(E94&lt;G94,IF(Spielplan!E94&lt;Spielplan!G94,Punktemodus!$B$3,0),0)</f>
        <v>0</v>
      </c>
      <c r="BM94" s="85">
        <f>IF(E94=Spielplan!E94,IF(G94=Spielplan!G94,Punktemodus!$B$5,0),0)</f>
        <v>3</v>
      </c>
      <c r="BN94" s="85">
        <f>IF(E94=Spielplan!E94,Punktemodus!$B$7,0)</f>
        <v>1</v>
      </c>
      <c r="BO94" s="85">
        <f>IF(G94=Spielplan!G94,Punktemodus!$B$7,0)</f>
        <v>1</v>
      </c>
      <c r="BP94" s="137">
        <f>IF(Spielplan!E94="",0,SUM(BJ94:BO94))</f>
        <v>0</v>
      </c>
      <c r="BQ94" s="60"/>
      <c r="BR94" s="141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</row>
    <row r="95" spans="1:101" ht="18.75" customHeight="1" thickBot="1" x14ac:dyDescent="0.25">
      <c r="A95" s="60"/>
      <c r="B95" s="60"/>
      <c r="C95" s="136" t="str">
        <f>IF(G94="","",IF(AR94=TRUE,"Achtung: Fehler in Tabelle!",""))</f>
        <v/>
      </c>
      <c r="D95" s="60"/>
      <c r="E95" s="60"/>
      <c r="F95" s="60"/>
      <c r="G95" s="60"/>
      <c r="H95" s="60"/>
      <c r="I95" s="60"/>
      <c r="J95" s="60"/>
      <c r="K95" s="60"/>
      <c r="L95" s="60"/>
      <c r="M95" s="60">
        <f t="shared" ref="M95:X95" si="31">SUM(M89:M94)</f>
        <v>0</v>
      </c>
      <c r="N95" s="60">
        <f t="shared" si="31"/>
        <v>0</v>
      </c>
      <c r="O95" s="60">
        <f t="shared" si="31"/>
        <v>0</v>
      </c>
      <c r="P95" s="60">
        <f t="shared" si="31"/>
        <v>0</v>
      </c>
      <c r="Q95" s="60">
        <f t="shared" si="31"/>
        <v>0</v>
      </c>
      <c r="R95" s="60">
        <f t="shared" si="31"/>
        <v>0</v>
      </c>
      <c r="S95" s="60">
        <f t="shared" si="31"/>
        <v>0</v>
      </c>
      <c r="T95" s="60">
        <f t="shared" si="31"/>
        <v>0</v>
      </c>
      <c r="U95" s="60">
        <f t="shared" si="31"/>
        <v>0</v>
      </c>
      <c r="V95" s="60">
        <f t="shared" si="31"/>
        <v>0</v>
      </c>
      <c r="W95" s="60">
        <f t="shared" si="31"/>
        <v>0</v>
      </c>
      <c r="X95" s="60">
        <f t="shared" si="31"/>
        <v>0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160">
        <f>SUM(BP89:BP94)</f>
        <v>0</v>
      </c>
      <c r="BQ95" s="60"/>
      <c r="BR95" s="141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</row>
    <row r="96" spans="1:101" ht="13.5" thickBo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85"/>
      <c r="BK96" s="85"/>
      <c r="BL96" s="85"/>
      <c r="BM96" s="85"/>
      <c r="BN96" s="85"/>
      <c r="BO96" s="85"/>
      <c r="BP96" s="138"/>
      <c r="BQ96" s="60"/>
      <c r="BR96" s="141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</row>
    <row r="97" spans="1:101" ht="25.5" customHeight="1" thickBo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85"/>
      <c r="BK97" s="85"/>
      <c r="BL97" s="85"/>
      <c r="BM97" s="85"/>
      <c r="BN97" s="85"/>
      <c r="BO97" s="85"/>
      <c r="BP97" s="160">
        <f>SUM(BP12:BP95)/2</f>
        <v>0</v>
      </c>
      <c r="BQ97" s="60"/>
      <c r="BR97" s="141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</row>
    <row r="98" spans="1:101" x14ac:dyDescent="0.2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85"/>
      <c r="BK98" s="85"/>
      <c r="BL98" s="85"/>
      <c r="BM98" s="85"/>
      <c r="BN98" s="85"/>
      <c r="BO98" s="85"/>
      <c r="BP98" s="60"/>
      <c r="BQ98" s="60"/>
      <c r="BR98" s="141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</row>
  </sheetData>
  <mergeCells count="41"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  <mergeCell ref="CQ65:CV66"/>
    <mergeCell ref="BS44:BV45"/>
    <mergeCell ref="BX44:BX47"/>
    <mergeCell ref="BY44:BY47"/>
    <mergeCell ref="BZ44:BZ47"/>
    <mergeCell ref="CE44:CE47"/>
    <mergeCell ref="CF44:CF47"/>
    <mergeCell ref="CJ44:CJ47"/>
    <mergeCell ref="CO44:CO47"/>
    <mergeCell ref="CS44:CS47"/>
    <mergeCell ref="CQ59:CV60"/>
    <mergeCell ref="CQ62:CV63"/>
    <mergeCell ref="CQ32:CV33"/>
    <mergeCell ref="H2:BZ2"/>
    <mergeCell ref="H3:BZ3"/>
    <mergeCell ref="I4:BI4"/>
    <mergeCell ref="BY4:BZ4"/>
    <mergeCell ref="CG4:CV4"/>
    <mergeCell ref="BP8:BP11"/>
    <mergeCell ref="BJ9:BJ11"/>
    <mergeCell ref="BK9:BK11"/>
    <mergeCell ref="BL9:BL11"/>
    <mergeCell ref="BM9:BM11"/>
    <mergeCell ref="BN9:BN11"/>
    <mergeCell ref="BO9:BO11"/>
    <mergeCell ref="CQ23:CV24"/>
    <mergeCell ref="CQ26:CV27"/>
    <mergeCell ref="CQ29:CV30"/>
  </mergeCells>
  <conditionalFormatting sqref="CK24:CL24">
    <cfRule type="expression" dxfId="322" priority="1" stopIfTrue="1">
      <formula>IF($CH34="",TRUE,FALSE)</formula>
    </cfRule>
  </conditionalFormatting>
  <conditionalFormatting sqref="CA14:CB14">
    <cfRule type="expression" dxfId="321" priority="2" stopIfTrue="1">
      <formula>IF($BV$12="",TRUE,FALSE)</formula>
    </cfRule>
  </conditionalFormatting>
  <conditionalFormatting sqref="CA15:CB15">
    <cfRule type="expression" dxfId="320" priority="3" stopIfTrue="1">
      <formula>IF($BV$17="",TRUE,FALSE)</formula>
    </cfRule>
  </conditionalFormatting>
  <conditionalFormatting sqref="CA22:CB22">
    <cfRule type="expression" dxfId="319" priority="4" stopIfTrue="1">
      <formula>IF($BV$20="",TRUE,FALSE)</formula>
    </cfRule>
  </conditionalFormatting>
  <conditionalFormatting sqref="CA23:CB23">
    <cfRule type="expression" dxfId="318" priority="5" stopIfTrue="1">
      <formula>IF($BV$25="",TRUE,FALSE)</formula>
    </cfRule>
  </conditionalFormatting>
  <conditionalFormatting sqref="CA30:CB30">
    <cfRule type="expression" dxfId="317" priority="6" stopIfTrue="1">
      <formula>IF($BV$29="",TRUE,FALSE)</formula>
    </cfRule>
  </conditionalFormatting>
  <conditionalFormatting sqref="CA31:CB31">
    <cfRule type="expression" dxfId="316" priority="7" stopIfTrue="1">
      <formula>IF($BV$33="",TRUE,FALSE)</formula>
    </cfRule>
  </conditionalFormatting>
  <conditionalFormatting sqref="CA38:CB38">
    <cfRule type="expression" dxfId="315" priority="8" stopIfTrue="1">
      <formula>IF($BV$37="",TRUE,FALSE)</formula>
    </cfRule>
  </conditionalFormatting>
  <conditionalFormatting sqref="CA39:CB39">
    <cfRule type="expression" dxfId="314" priority="9" stopIfTrue="1">
      <formula>IF($BV$41="",TRUE,FALSE)</formula>
    </cfRule>
  </conditionalFormatting>
  <conditionalFormatting sqref="CF18:CG18">
    <cfRule type="expression" dxfId="313" priority="10" stopIfTrue="1">
      <formula>IF($CC$15="",TRUE,FALSE)</formula>
    </cfRule>
  </conditionalFormatting>
  <conditionalFormatting sqref="CF19:CG19">
    <cfRule type="expression" dxfId="312" priority="11" stopIfTrue="1">
      <formula>IF($CC$22="",TRUE,FALSE)</formula>
    </cfRule>
  </conditionalFormatting>
  <conditionalFormatting sqref="CF35:CG35">
    <cfRule type="expression" dxfId="311" priority="12" stopIfTrue="1">
      <formula>IF($CC$39="",TRUE,FALSE)</formula>
    </cfRule>
  </conditionalFormatting>
  <conditionalFormatting sqref="CF34:CG34">
    <cfRule type="expression" dxfId="310" priority="13" stopIfTrue="1">
      <formula>IF($CC$31="",TRUE,FALSE)</formula>
    </cfRule>
  </conditionalFormatting>
  <conditionalFormatting sqref="CK23:CL23 CK29:CL29">
    <cfRule type="expression" dxfId="309" priority="14" stopIfTrue="1">
      <formula>IF($CH$18="",TRUE,FALSE)</formula>
    </cfRule>
  </conditionalFormatting>
  <conditionalFormatting sqref="CK30:CL30">
    <cfRule type="expression" dxfId="308" priority="15" stopIfTrue="1">
      <formula>IF($CH$34="",TRUE,FALSE)</formula>
    </cfRule>
  </conditionalFormatting>
  <conditionalFormatting sqref="CQ23:CV24">
    <cfRule type="expression" dxfId="307" priority="16" stopIfTrue="1">
      <formula>IF($CM$23="",TRUE,FALSE)</formula>
    </cfRule>
  </conditionalFormatting>
  <conditionalFormatting sqref="CQ26:CV27">
    <cfRule type="expression" dxfId="306" priority="17" stopIfTrue="1">
      <formula>IF($CM$24="",TRUE,FALSE)</formula>
    </cfRule>
  </conditionalFormatting>
  <conditionalFormatting sqref="CQ29:CV30">
    <cfRule type="expression" dxfId="305" priority="18" stopIfTrue="1">
      <formula>IF($CM$29="",TRUE,FALSE)</formula>
    </cfRule>
  </conditionalFormatting>
  <conditionalFormatting sqref="CQ32:CV33">
    <cfRule type="expression" dxfId="304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tabColor indexed="13"/>
  </sheetPr>
  <dimension ref="A1:L36"/>
  <sheetViews>
    <sheetView workbookViewId="0"/>
  </sheetViews>
  <sheetFormatPr baseColWidth="10" defaultRowHeight="12.75" x14ac:dyDescent="0.2"/>
  <cols>
    <col min="1" max="1" width="2.7109375" customWidth="1"/>
    <col min="3" max="3" width="3.42578125" customWidth="1"/>
    <col min="11" max="11" width="5.85546875" customWidth="1"/>
  </cols>
  <sheetData>
    <row r="1" spans="1:12" ht="36.75" customHeight="1" x14ac:dyDescent="0.4">
      <c r="A1" s="60"/>
      <c r="B1" s="97" t="s">
        <v>40</v>
      </c>
      <c r="C1" s="60"/>
      <c r="D1" s="85"/>
      <c r="E1" s="60"/>
      <c r="F1" s="85"/>
      <c r="G1" s="60"/>
      <c r="H1" s="60"/>
      <c r="I1" s="60"/>
      <c r="J1" s="60"/>
      <c r="L1" s="108"/>
    </row>
    <row r="2" spans="1:12" ht="13.5" thickBot="1" x14ac:dyDescent="0.25">
      <c r="A2" s="60"/>
      <c r="B2" s="60"/>
      <c r="C2" s="60"/>
      <c r="D2" s="85"/>
      <c r="E2" s="60"/>
      <c r="F2" s="85"/>
      <c r="G2" s="60"/>
      <c r="H2" s="60"/>
      <c r="I2" s="60"/>
      <c r="J2" s="60"/>
      <c r="L2" s="36"/>
    </row>
    <row r="3" spans="1:12" ht="18.75" thickBot="1" x14ac:dyDescent="0.3">
      <c r="A3" s="60"/>
      <c r="B3" s="245">
        <v>10</v>
      </c>
      <c r="C3" s="60"/>
      <c r="D3" s="89" t="s">
        <v>41</v>
      </c>
      <c r="E3" s="60"/>
      <c r="F3" s="85"/>
      <c r="G3" s="60"/>
      <c r="H3" s="60"/>
      <c r="I3" s="60"/>
      <c r="J3" s="60"/>
      <c r="L3" s="186">
        <v>10</v>
      </c>
    </row>
    <row r="4" spans="1:12" ht="13.5" thickBot="1" x14ac:dyDescent="0.25">
      <c r="A4" s="60"/>
      <c r="B4" s="98"/>
      <c r="C4" s="60"/>
      <c r="D4" s="60"/>
      <c r="E4" s="60"/>
      <c r="F4" s="85"/>
      <c r="G4" s="60"/>
      <c r="H4" s="60"/>
      <c r="I4" s="60"/>
      <c r="J4" s="60"/>
      <c r="L4" s="36"/>
    </row>
    <row r="5" spans="1:12" ht="18.75" thickBot="1" x14ac:dyDescent="0.3">
      <c r="A5" s="60"/>
      <c r="B5" s="245">
        <v>3</v>
      </c>
      <c r="C5" s="60"/>
      <c r="D5" s="89" t="s">
        <v>42</v>
      </c>
      <c r="E5" s="60"/>
      <c r="F5" s="85"/>
      <c r="G5" s="60"/>
      <c r="H5" s="60"/>
      <c r="I5" s="60"/>
      <c r="J5" s="60"/>
      <c r="L5" s="186">
        <v>3</v>
      </c>
    </row>
    <row r="6" spans="1:12" ht="13.5" thickBot="1" x14ac:dyDescent="0.25">
      <c r="A6" s="60"/>
      <c r="B6" s="98"/>
      <c r="C6" s="60"/>
      <c r="D6" s="60"/>
      <c r="E6" s="60"/>
      <c r="F6" s="85"/>
      <c r="G6" s="60"/>
      <c r="H6" s="60"/>
      <c r="I6" s="60"/>
      <c r="J6" s="60"/>
      <c r="L6" s="36"/>
    </row>
    <row r="7" spans="1:12" ht="18.75" thickBot="1" x14ac:dyDescent="0.3">
      <c r="A7" s="60"/>
      <c r="B7" s="245">
        <v>1</v>
      </c>
      <c r="C7" s="60"/>
      <c r="D7" s="89" t="s">
        <v>43</v>
      </c>
      <c r="E7" s="60"/>
      <c r="F7" s="85"/>
      <c r="G7" s="60"/>
      <c r="H7" s="60"/>
      <c r="I7" s="60"/>
      <c r="J7" s="60"/>
      <c r="L7" s="186">
        <v>1</v>
      </c>
    </row>
    <row r="8" spans="1:12" x14ac:dyDescent="0.2">
      <c r="A8" s="60"/>
      <c r="B8" s="60"/>
      <c r="C8" s="60"/>
      <c r="D8" s="85"/>
      <c r="E8" s="60"/>
      <c r="F8" s="85"/>
      <c r="G8" s="60"/>
      <c r="H8" s="60"/>
      <c r="I8" s="60"/>
      <c r="J8" s="60"/>
      <c r="L8" s="36"/>
    </row>
    <row r="9" spans="1:12" ht="20.25" x14ac:dyDescent="0.3">
      <c r="A9" s="60"/>
      <c r="B9" s="97" t="s">
        <v>44</v>
      </c>
      <c r="C9" s="60"/>
      <c r="D9" s="85"/>
      <c r="E9" s="60"/>
      <c r="F9" s="85"/>
      <c r="G9" s="60"/>
      <c r="H9" s="60"/>
      <c r="I9" s="60"/>
      <c r="J9" s="60"/>
      <c r="L9" s="36"/>
    </row>
    <row r="10" spans="1:12" ht="13.5" thickBot="1" x14ac:dyDescent="0.25">
      <c r="A10" s="60"/>
      <c r="B10" s="60"/>
      <c r="C10" s="60"/>
      <c r="D10" s="85"/>
      <c r="E10" s="60"/>
      <c r="F10" s="85"/>
      <c r="G10" s="60"/>
      <c r="H10" s="60"/>
      <c r="I10" s="60"/>
      <c r="J10" s="60"/>
      <c r="L10" s="36"/>
    </row>
    <row r="11" spans="1:12" ht="18.75" thickBot="1" x14ac:dyDescent="0.3">
      <c r="A11" s="60"/>
      <c r="B11" s="245">
        <v>10</v>
      </c>
      <c r="C11" s="60"/>
      <c r="D11" s="89" t="s">
        <v>144</v>
      </c>
      <c r="E11" s="60"/>
      <c r="F11" s="85"/>
      <c r="G11" s="60"/>
      <c r="H11" s="60"/>
      <c r="I11" s="60"/>
      <c r="J11" s="60"/>
      <c r="L11" s="186">
        <v>10</v>
      </c>
    </row>
    <row r="12" spans="1:12" ht="13.5" thickBot="1" x14ac:dyDescent="0.25">
      <c r="A12" s="60"/>
      <c r="B12" s="98"/>
      <c r="C12" s="60"/>
      <c r="D12" s="60"/>
      <c r="E12" s="60"/>
      <c r="F12" s="85"/>
      <c r="G12" s="60"/>
      <c r="H12" s="60"/>
      <c r="I12" s="60"/>
      <c r="J12" s="60"/>
      <c r="L12" s="36"/>
    </row>
    <row r="13" spans="1:12" ht="18.75" thickBot="1" x14ac:dyDescent="0.3">
      <c r="A13" s="60"/>
      <c r="B13" s="245">
        <v>5</v>
      </c>
      <c r="C13" s="60"/>
      <c r="D13" s="89" t="s">
        <v>145</v>
      </c>
      <c r="E13" s="60"/>
      <c r="F13" s="85"/>
      <c r="G13" s="60"/>
      <c r="H13" s="60"/>
      <c r="I13" s="60"/>
      <c r="J13" s="60"/>
      <c r="L13" s="186">
        <v>5</v>
      </c>
    </row>
    <row r="14" spans="1:12" ht="13.5" thickBot="1" x14ac:dyDescent="0.25">
      <c r="A14" s="60"/>
      <c r="B14" s="60"/>
      <c r="C14" s="60"/>
      <c r="D14" s="85"/>
      <c r="E14" s="60"/>
      <c r="F14" s="85"/>
      <c r="G14" s="60"/>
      <c r="H14" s="60"/>
      <c r="I14" s="60"/>
      <c r="J14" s="60"/>
      <c r="L14" s="36"/>
    </row>
    <row r="15" spans="1:12" ht="18.75" thickBot="1" x14ac:dyDescent="0.3">
      <c r="A15" s="60"/>
      <c r="B15" s="245">
        <v>20</v>
      </c>
      <c r="C15" s="60"/>
      <c r="D15" s="89" t="s">
        <v>51</v>
      </c>
      <c r="E15" s="60"/>
      <c r="F15" s="85"/>
      <c r="G15" s="60"/>
      <c r="H15" s="60"/>
      <c r="I15" s="60"/>
      <c r="J15" s="60"/>
      <c r="L15" s="186">
        <v>20</v>
      </c>
    </row>
    <row r="16" spans="1:12" ht="13.5" thickBot="1" x14ac:dyDescent="0.25">
      <c r="A16" s="60"/>
      <c r="B16" s="98"/>
      <c r="C16" s="60"/>
      <c r="D16" s="60"/>
      <c r="E16" s="60"/>
      <c r="F16" s="85"/>
      <c r="G16" s="60"/>
      <c r="H16" s="60"/>
      <c r="I16" s="60"/>
      <c r="J16" s="60"/>
      <c r="L16" s="36"/>
    </row>
    <row r="17" spans="1:12" ht="18.75" thickBot="1" x14ac:dyDescent="0.3">
      <c r="A17" s="60"/>
      <c r="B17" s="245">
        <v>10</v>
      </c>
      <c r="C17" s="60"/>
      <c r="D17" s="89" t="s">
        <v>50</v>
      </c>
      <c r="E17" s="60"/>
      <c r="F17" s="85"/>
      <c r="G17" s="60"/>
      <c r="H17" s="60"/>
      <c r="I17" s="60"/>
      <c r="J17" s="60"/>
      <c r="L17" s="186">
        <v>10</v>
      </c>
    </row>
    <row r="18" spans="1:12" ht="13.5" thickBot="1" x14ac:dyDescent="0.25">
      <c r="A18" s="60"/>
      <c r="B18" s="98"/>
      <c r="C18" s="60"/>
      <c r="D18" s="60"/>
      <c r="E18" s="60"/>
      <c r="F18" s="85"/>
      <c r="G18" s="60"/>
      <c r="H18" s="60"/>
      <c r="I18" s="60"/>
      <c r="J18" s="60"/>
      <c r="L18" s="36"/>
    </row>
    <row r="19" spans="1:12" ht="18.75" thickBot="1" x14ac:dyDescent="0.3">
      <c r="A19" s="60"/>
      <c r="B19" s="245">
        <v>30</v>
      </c>
      <c r="C19" s="60"/>
      <c r="D19" s="89" t="s">
        <v>52</v>
      </c>
      <c r="E19" s="60"/>
      <c r="F19" s="85"/>
      <c r="G19" s="60"/>
      <c r="H19" s="60"/>
      <c r="I19" s="60"/>
      <c r="J19" s="60"/>
      <c r="L19" s="186">
        <v>30</v>
      </c>
    </row>
    <row r="20" spans="1:12" ht="13.5" thickBot="1" x14ac:dyDescent="0.25">
      <c r="A20" s="60"/>
      <c r="B20" s="98"/>
      <c r="C20" s="60"/>
      <c r="D20" s="60"/>
      <c r="E20" s="60"/>
      <c r="F20" s="85"/>
      <c r="G20" s="60"/>
      <c r="H20" s="60"/>
      <c r="I20" s="60"/>
      <c r="J20" s="60"/>
      <c r="L20" s="36"/>
    </row>
    <row r="21" spans="1:12" ht="18.75" thickBot="1" x14ac:dyDescent="0.3">
      <c r="A21" s="60"/>
      <c r="B21" s="245">
        <v>40</v>
      </c>
      <c r="C21" s="60"/>
      <c r="D21" s="89" t="s">
        <v>47</v>
      </c>
      <c r="E21" s="60"/>
      <c r="F21" s="85"/>
      <c r="G21" s="60"/>
      <c r="H21" s="60"/>
      <c r="I21" s="60"/>
      <c r="J21" s="60"/>
      <c r="L21" s="186">
        <v>40</v>
      </c>
    </row>
    <row r="22" spans="1:12" ht="16.5" thickBot="1" x14ac:dyDescent="0.3">
      <c r="A22" s="60"/>
      <c r="B22" s="98"/>
      <c r="C22" s="60"/>
      <c r="D22" s="89"/>
      <c r="E22" s="60"/>
      <c r="F22" s="85"/>
      <c r="G22" s="60"/>
      <c r="H22" s="60"/>
      <c r="I22" s="60"/>
      <c r="J22" s="60"/>
      <c r="L22" s="36"/>
    </row>
    <row r="23" spans="1:12" ht="18.75" thickBot="1" x14ac:dyDescent="0.3">
      <c r="A23" s="60"/>
      <c r="B23" s="245">
        <v>50</v>
      </c>
      <c r="C23" s="60"/>
      <c r="D23" s="89" t="s">
        <v>146</v>
      </c>
      <c r="E23" s="60"/>
      <c r="F23" s="85"/>
      <c r="G23" s="60"/>
      <c r="H23" s="60"/>
      <c r="I23" s="60"/>
      <c r="J23" s="60"/>
      <c r="L23" s="186">
        <v>50</v>
      </c>
    </row>
    <row r="24" spans="1:12" x14ac:dyDescent="0.2">
      <c r="A24" s="60"/>
      <c r="B24" s="98"/>
      <c r="C24" s="60"/>
      <c r="D24" s="60"/>
      <c r="E24" s="60"/>
      <c r="F24" s="85"/>
      <c r="G24" s="60"/>
      <c r="H24" s="60"/>
      <c r="I24" s="60"/>
      <c r="J24" s="60"/>
      <c r="L24" s="36"/>
    </row>
    <row r="25" spans="1:12" ht="20.25" customHeight="1" x14ac:dyDescent="0.2">
      <c r="L25" s="36"/>
    </row>
    <row r="26" spans="1:12" x14ac:dyDescent="0.2">
      <c r="A26" s="36"/>
      <c r="B26" s="36"/>
      <c r="C26" s="36"/>
      <c r="D26" s="105"/>
      <c r="E26" s="36"/>
      <c r="F26" s="36"/>
      <c r="G26" s="36"/>
      <c r="H26" s="36"/>
      <c r="I26" s="36"/>
      <c r="J26" s="36"/>
      <c r="K26" s="36"/>
      <c r="L26" s="36"/>
    </row>
    <row r="27" spans="1:12" ht="26.25" x14ac:dyDescent="0.4">
      <c r="A27" s="108" t="s">
        <v>253</v>
      </c>
      <c r="B27" s="36"/>
      <c r="C27" s="36"/>
      <c r="D27" s="105"/>
      <c r="E27" s="36"/>
      <c r="F27" s="36"/>
      <c r="G27" s="36"/>
      <c r="H27" s="36"/>
      <c r="I27" s="36"/>
      <c r="J27" s="319" t="s">
        <v>257</v>
      </c>
      <c r="K27" s="319"/>
      <c r="L27" s="319"/>
    </row>
    <row r="28" spans="1:12" x14ac:dyDescent="0.2">
      <c r="A28" s="36"/>
      <c r="B28" s="36"/>
      <c r="C28" s="36"/>
      <c r="D28" s="105"/>
      <c r="E28" s="36"/>
      <c r="F28" s="36"/>
      <c r="G28" s="36"/>
      <c r="H28" s="36"/>
      <c r="I28" s="36"/>
      <c r="J28" s="36"/>
      <c r="K28" s="36"/>
      <c r="L28" s="36"/>
    </row>
    <row r="29" spans="1:12" x14ac:dyDescent="0.2">
      <c r="A29" s="36" t="s">
        <v>254</v>
      </c>
      <c r="B29" s="36"/>
      <c r="C29" s="105"/>
      <c r="D29" s="109"/>
      <c r="E29" s="36"/>
      <c r="F29" s="36"/>
      <c r="G29" s="36"/>
      <c r="H29" s="36"/>
      <c r="I29" s="36"/>
      <c r="J29" s="36"/>
      <c r="K29" s="36"/>
      <c r="L29" s="36"/>
    </row>
    <row r="30" spans="1:12" x14ac:dyDescent="0.2">
      <c r="A30" s="36" t="s">
        <v>255</v>
      </c>
      <c r="B30" s="36"/>
      <c r="C30" s="105"/>
      <c r="D30" s="36"/>
      <c r="E30" s="36"/>
      <c r="F30" s="36"/>
      <c r="G30" s="36"/>
      <c r="H30" s="36"/>
      <c r="I30" s="36"/>
      <c r="J30" s="36"/>
      <c r="K30" s="36"/>
      <c r="L30" s="36"/>
    </row>
    <row r="31" spans="1:12" x14ac:dyDescent="0.2">
      <c r="A31" s="36" t="s">
        <v>256</v>
      </c>
      <c r="B31" s="36"/>
      <c r="C31" s="105"/>
      <c r="D31" s="36"/>
      <c r="E31" s="36"/>
      <c r="F31" s="36"/>
      <c r="G31" s="36"/>
      <c r="H31" s="36"/>
      <c r="I31" s="36"/>
      <c r="J31" s="36"/>
      <c r="K31" s="36"/>
      <c r="L31" s="36"/>
    </row>
    <row r="32" spans="1:12" x14ac:dyDescent="0.2">
      <c r="A32" s="110"/>
      <c r="B32" s="110"/>
      <c r="C32" s="110"/>
      <c r="D32" s="110"/>
      <c r="E32" s="110"/>
      <c r="F32" s="110"/>
      <c r="G32" s="110"/>
      <c r="H32" s="110"/>
      <c r="I32" s="110"/>
      <c r="J32" s="110"/>
      <c r="K32" s="110"/>
      <c r="L32" s="110"/>
    </row>
    <row r="33" spans="1:12" x14ac:dyDescent="0.2">
      <c r="A33" s="110" t="s">
        <v>259</v>
      </c>
      <c r="B33" s="110"/>
      <c r="C33" s="110"/>
      <c r="D33" s="110"/>
      <c r="E33" s="110"/>
      <c r="F33" s="110"/>
      <c r="G33" s="110"/>
      <c r="H33" s="110"/>
      <c r="I33" s="110"/>
      <c r="J33" s="110"/>
      <c r="K33" s="110"/>
      <c r="L33" s="110"/>
    </row>
    <row r="34" spans="1:12" x14ac:dyDescent="0.2">
      <c r="A34" s="110" t="s">
        <v>258</v>
      </c>
      <c r="B34" s="110"/>
      <c r="C34" s="110"/>
      <c r="D34" s="110"/>
      <c r="E34" s="110"/>
      <c r="F34" s="110"/>
      <c r="G34" s="110"/>
      <c r="H34" s="110"/>
      <c r="I34" s="110"/>
      <c r="J34" s="110"/>
      <c r="K34" s="110"/>
      <c r="L34" s="110"/>
    </row>
    <row r="35" spans="1:12" x14ac:dyDescent="0.2">
      <c r="A35" s="110" t="s">
        <v>209</v>
      </c>
      <c r="B35" s="110"/>
      <c r="C35" s="110"/>
      <c r="D35" s="110"/>
      <c r="E35" s="110"/>
      <c r="F35" s="110"/>
      <c r="G35" s="110"/>
      <c r="H35" s="110"/>
      <c r="I35" s="110"/>
      <c r="J35" s="110"/>
      <c r="K35" s="110"/>
      <c r="L35" s="110"/>
    </row>
    <row r="36" spans="1:12" x14ac:dyDescent="0.2">
      <c r="A36" s="110"/>
      <c r="B36" s="110"/>
      <c r="C36" s="110"/>
      <c r="D36" s="110"/>
      <c r="E36" s="110"/>
      <c r="F36" s="110"/>
      <c r="G36" s="110"/>
      <c r="H36" s="110"/>
      <c r="I36" s="110"/>
      <c r="J36" s="110"/>
      <c r="K36" s="110"/>
      <c r="L36" s="110"/>
    </row>
  </sheetData>
  <mergeCells count="1">
    <mergeCell ref="J27:L27"/>
  </mergeCells>
  <phoneticPr fontId="2" type="noConversion"/>
  <pageMargins left="0.27" right="0.27" top="0.984251969" bottom="0.984251969" header="0.4921259845" footer="0.4921259845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60"/>
      <c r="B1" s="60"/>
      <c r="C1" s="86"/>
      <c r="D1" s="60"/>
      <c r="E1" s="85"/>
      <c r="F1" s="60"/>
      <c r="G1" s="85"/>
      <c r="H1" s="92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</row>
    <row r="2" spans="1:101" ht="85.5" customHeight="1" thickBot="1" x14ac:dyDescent="1.1000000000000001">
      <c r="A2" s="60"/>
      <c r="B2" s="60"/>
      <c r="C2" s="60"/>
      <c r="D2" s="60"/>
      <c r="E2" s="85"/>
      <c r="F2" s="60"/>
      <c r="G2" s="85"/>
      <c r="H2" s="355" t="s">
        <v>341</v>
      </c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7"/>
      <c r="BR2" s="357"/>
      <c r="BS2" s="357"/>
      <c r="BT2" s="357"/>
      <c r="BU2" s="357"/>
      <c r="BV2" s="357"/>
      <c r="BW2" s="357"/>
      <c r="BX2" s="357"/>
      <c r="BY2" s="357"/>
      <c r="BZ2" s="358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</row>
    <row r="3" spans="1:101" ht="85.5" customHeight="1" thickBot="1" x14ac:dyDescent="0.25">
      <c r="A3" s="60"/>
      <c r="B3" s="60"/>
      <c r="C3" s="60"/>
      <c r="D3" s="60"/>
      <c r="E3" s="85"/>
      <c r="F3" s="60"/>
      <c r="G3" s="85"/>
      <c r="H3" s="320" t="s">
        <v>339</v>
      </c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282"/>
      <c r="BW3" s="282"/>
      <c r="BX3" s="282"/>
      <c r="BY3" s="282"/>
      <c r="BZ3" s="282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</row>
    <row r="4" spans="1:101" ht="37.5" customHeight="1" thickBot="1" x14ac:dyDescent="0.55000000000000004">
      <c r="A4" s="60"/>
      <c r="B4" s="60"/>
      <c r="C4" s="60"/>
      <c r="D4" s="60"/>
      <c r="E4" s="85"/>
      <c r="F4" s="60"/>
      <c r="G4" s="85"/>
      <c r="H4" s="95" t="s">
        <v>161</v>
      </c>
      <c r="I4" s="325" t="s">
        <v>261</v>
      </c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7"/>
      <c r="BJ4" s="60"/>
      <c r="BK4" s="60"/>
      <c r="BL4" s="60"/>
      <c r="BM4" s="60"/>
      <c r="BN4" s="60"/>
      <c r="BO4" s="60"/>
      <c r="BP4" s="60"/>
      <c r="BQ4" s="95" t="s">
        <v>162</v>
      </c>
      <c r="BR4" s="60"/>
      <c r="BS4" s="60"/>
      <c r="BT4" s="60"/>
      <c r="BU4" s="60"/>
      <c r="BV4" s="60"/>
      <c r="BW4" s="60"/>
      <c r="BX4" s="60"/>
      <c r="BY4" s="323">
        <f>BX92</f>
        <v>730</v>
      </c>
      <c r="BZ4" s="324"/>
      <c r="CA4" s="60"/>
      <c r="CB4" s="60"/>
      <c r="CC4" s="60"/>
      <c r="CD4" s="60"/>
      <c r="CE4" s="60"/>
      <c r="CF4" s="60"/>
      <c r="CG4" s="367" t="s">
        <v>340</v>
      </c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9"/>
      <c r="CW4" s="60"/>
    </row>
    <row r="5" spans="1:101" x14ac:dyDescent="0.2">
      <c r="A5" s="60"/>
      <c r="B5" s="60"/>
      <c r="C5" s="60"/>
      <c r="D5" s="60"/>
      <c r="E5" s="85"/>
      <c r="F5" s="60"/>
      <c r="G5" s="8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1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</row>
    <row r="6" spans="1:101" x14ac:dyDescent="0.2">
      <c r="A6" s="60"/>
      <c r="B6" s="60"/>
      <c r="C6" s="60"/>
      <c r="D6" s="60"/>
      <c r="E6" s="85"/>
      <c r="F6" s="60"/>
      <c r="G6" s="85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</row>
    <row r="7" spans="1:101" ht="13.5" thickBot="1" x14ac:dyDescent="0.25">
      <c r="A7" s="60"/>
      <c r="B7" s="60"/>
      <c r="C7" s="60"/>
      <c r="D7" s="60"/>
      <c r="E7" s="85"/>
      <c r="F7" s="60"/>
      <c r="G7" s="85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</row>
    <row r="8" spans="1:101" ht="26.25" customHeight="1" thickBot="1" x14ac:dyDescent="0.45">
      <c r="A8" s="60"/>
      <c r="B8" s="60"/>
      <c r="C8" s="99" t="s">
        <v>150</v>
      </c>
      <c r="D8" s="100"/>
      <c r="E8" s="101"/>
      <c r="F8" s="100"/>
      <c r="G8" s="101"/>
      <c r="H8" s="100"/>
      <c r="I8" s="100"/>
      <c r="J8" s="100"/>
      <c r="K8" s="100"/>
      <c r="L8" s="188"/>
      <c r="M8" s="189" t="s">
        <v>36</v>
      </c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2"/>
      <c r="BI8" s="60"/>
      <c r="BJ8" s="60"/>
      <c r="BK8" s="60"/>
      <c r="BL8" s="60"/>
      <c r="BM8" s="60"/>
      <c r="BN8" s="60"/>
      <c r="BO8" s="60"/>
      <c r="BP8" s="328" t="s">
        <v>149</v>
      </c>
      <c r="BQ8" s="60"/>
      <c r="BR8" s="87"/>
      <c r="BS8" s="99" t="s">
        <v>151</v>
      </c>
      <c r="BT8" s="100"/>
      <c r="BU8" s="100"/>
      <c r="BV8" s="100"/>
      <c r="BW8" s="100"/>
      <c r="BX8" s="100"/>
      <c r="BY8" s="100"/>
      <c r="BZ8" s="103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2"/>
      <c r="CW8" s="60"/>
    </row>
    <row r="9" spans="1:101" ht="28.5" customHeight="1" x14ac:dyDescent="0.2">
      <c r="A9" s="60"/>
      <c r="B9" s="60"/>
      <c r="C9" s="60"/>
      <c r="D9" s="60"/>
      <c r="E9" s="85"/>
      <c r="F9" s="60"/>
      <c r="G9" s="85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330" t="s">
        <v>48</v>
      </c>
      <c r="BK9" s="330" t="s">
        <v>142</v>
      </c>
      <c r="BL9" s="330" t="s">
        <v>143</v>
      </c>
      <c r="BM9" s="330" t="s">
        <v>49</v>
      </c>
      <c r="BN9" s="330" t="s">
        <v>147</v>
      </c>
      <c r="BO9" s="330" t="s">
        <v>148</v>
      </c>
      <c r="BP9" s="329"/>
      <c r="BQ9" s="60"/>
      <c r="BR9" s="87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</row>
    <row r="10" spans="1:101" ht="18.75" customHeight="1" x14ac:dyDescent="0.25">
      <c r="A10" s="60"/>
      <c r="B10" s="60"/>
      <c r="C10" s="88" t="s">
        <v>63</v>
      </c>
      <c r="D10" s="60"/>
      <c r="E10" s="85"/>
      <c r="F10" s="60"/>
      <c r="G10" s="85"/>
      <c r="H10" s="60"/>
      <c r="I10" s="60"/>
      <c r="J10" s="60"/>
      <c r="K10" s="60"/>
      <c r="L10" s="60"/>
      <c r="M10" s="60" t="s">
        <v>4</v>
      </c>
      <c r="N10" s="60"/>
      <c r="O10" s="60"/>
      <c r="P10" s="60"/>
      <c r="Q10" s="60" t="s">
        <v>6</v>
      </c>
      <c r="R10" s="60"/>
      <c r="S10" s="60"/>
      <c r="T10" s="60"/>
      <c r="U10" s="60" t="s">
        <v>7</v>
      </c>
      <c r="V10" s="60"/>
      <c r="W10" s="60"/>
      <c r="X10" s="60"/>
      <c r="Y10" s="60"/>
      <c r="Z10" s="60" t="s">
        <v>4</v>
      </c>
      <c r="AA10" s="60" t="s">
        <v>5</v>
      </c>
      <c r="AB10" s="60"/>
      <c r="AC10" s="60"/>
      <c r="AD10" s="60" t="s">
        <v>9</v>
      </c>
      <c r="AE10" s="60"/>
      <c r="AF10" s="60"/>
      <c r="AG10" s="60"/>
      <c r="AH10" s="60" t="s">
        <v>32</v>
      </c>
      <c r="AI10" s="60"/>
      <c r="AJ10" s="60"/>
      <c r="AK10" s="60"/>
      <c r="AL10" s="60"/>
      <c r="AM10" s="60"/>
      <c r="AN10" s="60" t="s">
        <v>35</v>
      </c>
      <c r="AO10" s="60"/>
      <c r="AP10" s="60"/>
      <c r="AQ10" s="60"/>
      <c r="AR10" s="60"/>
      <c r="AS10" s="60" t="s">
        <v>33</v>
      </c>
      <c r="AT10" s="60"/>
      <c r="AU10" s="60"/>
      <c r="AV10" s="60"/>
      <c r="AW10" s="60"/>
      <c r="AX10" s="60"/>
      <c r="AY10" s="60"/>
      <c r="AZ10" s="60"/>
      <c r="BA10" s="60"/>
      <c r="BB10" s="89" t="s">
        <v>10</v>
      </c>
      <c r="BC10" s="60"/>
      <c r="BD10" s="90" t="s">
        <v>4</v>
      </c>
      <c r="BE10" s="60"/>
      <c r="BF10" s="61" t="s">
        <v>5</v>
      </c>
      <c r="BG10" s="60"/>
      <c r="BH10" s="60"/>
      <c r="BI10" s="60"/>
      <c r="BJ10" s="330"/>
      <c r="BK10" s="330"/>
      <c r="BL10" s="330"/>
      <c r="BM10" s="330"/>
      <c r="BN10" s="330"/>
      <c r="BO10" s="330"/>
      <c r="BP10" s="329"/>
      <c r="BQ10" s="60"/>
      <c r="BR10" s="87"/>
      <c r="BS10" s="88"/>
      <c r="BT10" s="60"/>
      <c r="BU10" s="91" t="s">
        <v>120</v>
      </c>
      <c r="BV10" s="60"/>
      <c r="BW10" s="60"/>
      <c r="BX10" s="61" t="s">
        <v>26</v>
      </c>
      <c r="BY10" s="60"/>
      <c r="BZ10" s="88"/>
      <c r="CA10" s="60"/>
      <c r="CB10" s="60"/>
      <c r="CC10" s="60"/>
      <c r="CD10" s="60"/>
      <c r="CE10" s="61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</row>
    <row r="11" spans="1:101" ht="18.75" customHeight="1" thickBot="1" x14ac:dyDescent="0.25">
      <c r="A11" s="60"/>
      <c r="B11" s="60"/>
      <c r="C11" s="60"/>
      <c r="D11" s="60"/>
      <c r="E11" s="85"/>
      <c r="F11" s="60"/>
      <c r="G11" s="85"/>
      <c r="H11" s="60"/>
      <c r="I11" s="60"/>
      <c r="J11" s="60"/>
      <c r="K11" s="60"/>
      <c r="L11" s="60"/>
      <c r="M11" s="60" t="s">
        <v>0</v>
      </c>
      <c r="N11" s="60" t="s">
        <v>1</v>
      </c>
      <c r="O11" s="60" t="s">
        <v>2</v>
      </c>
      <c r="P11" s="60" t="s">
        <v>3</v>
      </c>
      <c r="Q11" s="60" t="s">
        <v>0</v>
      </c>
      <c r="R11" s="60" t="s">
        <v>1</v>
      </c>
      <c r="S11" s="60" t="s">
        <v>2</v>
      </c>
      <c r="T11" s="60" t="s">
        <v>3</v>
      </c>
      <c r="U11" s="60" t="s">
        <v>0</v>
      </c>
      <c r="V11" s="60" t="s">
        <v>1</v>
      </c>
      <c r="W11" s="60" t="s">
        <v>2</v>
      </c>
      <c r="X11" s="60" t="s">
        <v>3</v>
      </c>
      <c r="Y11" s="60"/>
      <c r="Z11" s="60" t="s">
        <v>8</v>
      </c>
      <c r="AA11" s="60"/>
      <c r="AB11" s="60"/>
      <c r="AC11" s="60"/>
      <c r="AD11" s="60"/>
      <c r="AE11" s="60"/>
      <c r="AF11" s="60"/>
      <c r="AG11" s="60"/>
      <c r="AH11" s="60" t="s">
        <v>31</v>
      </c>
      <c r="AI11" s="60"/>
      <c r="AJ11" s="60"/>
      <c r="AK11" s="60"/>
      <c r="AL11" s="60"/>
      <c r="AM11" s="60"/>
      <c r="AN11" s="60" t="str">
        <f>AI12</f>
        <v>Brasilien</v>
      </c>
      <c r="AO11" s="60" t="str">
        <f>AI13</f>
        <v>Kroatien</v>
      </c>
      <c r="AP11" s="60" t="str">
        <f>AI14</f>
        <v>Mexiko</v>
      </c>
      <c r="AQ11" s="60" t="str">
        <f>AI15</f>
        <v>Kamerun</v>
      </c>
      <c r="AR11" s="60"/>
      <c r="AS11" s="60" t="s">
        <v>31</v>
      </c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330"/>
      <c r="BK11" s="330"/>
      <c r="BL11" s="330"/>
      <c r="BM11" s="330"/>
      <c r="BN11" s="330"/>
      <c r="BO11" s="330"/>
      <c r="BP11" s="329"/>
      <c r="BQ11" s="60"/>
      <c r="BR11" s="87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</row>
    <row r="12" spans="1:101" ht="18.75" customHeight="1" thickBot="1" x14ac:dyDescent="0.3">
      <c r="A12" s="60"/>
      <c r="B12" s="60"/>
      <c r="C12" s="7" t="str">
        <f>Spielplan!$C$12</f>
        <v>Brasilien</v>
      </c>
      <c r="D12" s="38"/>
      <c r="E12" s="104"/>
      <c r="F12" s="93"/>
      <c r="G12" s="104"/>
      <c r="H12" s="7" t="str">
        <f>Spielplan!$H$12</f>
        <v>Kroatien</v>
      </c>
      <c r="I12" s="38"/>
      <c r="J12" s="60"/>
      <c r="K12" s="60" t="s">
        <v>58</v>
      </c>
      <c r="L12" s="60">
        <f t="shared" ref="L12:L17" si="0">IF(E12-G12&gt;0,1,IF(G12=E12,0,-1))</f>
        <v>0</v>
      </c>
      <c r="M12" s="60">
        <f>IF($E12="",0,IF($E12&gt;$G12,3,IF($E12=G12,1,0)))</f>
        <v>0</v>
      </c>
      <c r="N12" s="60">
        <f>IF($G12="",0,IF($E12&gt;$G12,0,IF($E12=G12,1,3)))</f>
        <v>0</v>
      </c>
      <c r="O12" s="60"/>
      <c r="P12" s="60"/>
      <c r="Q12" s="60">
        <f>E12</f>
        <v>0</v>
      </c>
      <c r="R12" s="60">
        <f>G12</f>
        <v>0</v>
      </c>
      <c r="S12" s="60"/>
      <c r="T12" s="60"/>
      <c r="U12" s="60">
        <f>G12</f>
        <v>0</v>
      </c>
      <c r="V12" s="60">
        <f>E12</f>
        <v>0</v>
      </c>
      <c r="W12" s="60"/>
      <c r="X12" s="60"/>
      <c r="Y12" s="60"/>
      <c r="Z12" s="60">
        <f>M18</f>
        <v>0</v>
      </c>
      <c r="AA12" s="60">
        <f>Q18</f>
        <v>0</v>
      </c>
      <c r="AB12" s="60">
        <f>U18</f>
        <v>0</v>
      </c>
      <c r="AC12" s="60">
        <f>AA12-AB12</f>
        <v>0</v>
      </c>
      <c r="AD12" s="60">
        <f>IF(Z12&gt;Z13,-1,0)</f>
        <v>0</v>
      </c>
      <c r="AE12" s="60">
        <f>IF(Z12&gt;Z14,-1,0)</f>
        <v>0</v>
      </c>
      <c r="AF12" s="60">
        <f>IF(Z12&gt;Z15,-1,0)</f>
        <v>0</v>
      </c>
      <c r="AG12" s="60">
        <f>10000-(AJ12*1000+AM12*100+AK12*10)</f>
        <v>10000</v>
      </c>
      <c r="AH12" s="90">
        <f>RANK(AG12,AG12:AG15,1)</f>
        <v>1</v>
      </c>
      <c r="AI12" s="60" t="str">
        <f>C12</f>
        <v>Brasilien</v>
      </c>
      <c r="AJ12" s="60">
        <f t="shared" ref="AJ12:AL15" si="1">Z12</f>
        <v>0</v>
      </c>
      <c r="AK12" s="60">
        <f t="shared" si="1"/>
        <v>0</v>
      </c>
      <c r="AL12" s="60">
        <f t="shared" si="1"/>
        <v>0</v>
      </c>
      <c r="AM12" s="60">
        <f>AK12-AL12</f>
        <v>0</v>
      </c>
      <c r="AN12" s="187"/>
      <c r="AO12" s="187">
        <f>IF(AG13=AG12,IF(G12&gt;E12,AG13-0.1,AG13),AG13)</f>
        <v>10000</v>
      </c>
      <c r="AP12" s="187">
        <f>IF(AG14=AG12,IF(G14&gt;E14,AG14-0.1,AG14),AG14)</f>
        <v>10000</v>
      </c>
      <c r="AQ12" s="187">
        <f>IF(AG15=AG12,IF(G16&gt;E16,AG15-0.1,AG15),AG15)</f>
        <v>10000</v>
      </c>
      <c r="AR12" s="187">
        <f>AN16</f>
        <v>30000</v>
      </c>
      <c r="AS12" s="90">
        <f>RANK(AR12,AR12:AR15,1)</f>
        <v>1</v>
      </c>
      <c r="AT12" s="60" t="str">
        <f t="shared" ref="AT12:AW15" si="2">AI12</f>
        <v>Brasilien</v>
      </c>
      <c r="AU12" s="60">
        <f t="shared" si="2"/>
        <v>0</v>
      </c>
      <c r="AV12" s="60">
        <f t="shared" si="2"/>
        <v>0</v>
      </c>
      <c r="AW12" s="60">
        <f t="shared" si="2"/>
        <v>0</v>
      </c>
      <c r="AX12" s="60"/>
      <c r="AY12" s="60"/>
      <c r="AZ12" s="60"/>
      <c r="BA12" s="3">
        <v>1</v>
      </c>
      <c r="BB12" s="7" t="str">
        <f>VLOOKUP(1,AS12:AT15,2,FALSE)</f>
        <v>Brasilien</v>
      </c>
      <c r="BC12" s="2"/>
      <c r="BD12" s="6">
        <f>VLOOKUP(1,AS12:AW15,3,FALSE)</f>
        <v>0</v>
      </c>
      <c r="BE12" s="4">
        <f>VLOOKUP(1,AS12:AW15,4,FALSE)</f>
        <v>0</v>
      </c>
      <c r="BF12" s="93" t="s">
        <v>12</v>
      </c>
      <c r="BG12" s="4">
        <f>VLOOKUP(1,AS12:AW15,5,FALSE)</f>
        <v>0</v>
      </c>
      <c r="BH12" s="13" t="s">
        <v>18</v>
      </c>
      <c r="BI12" s="60"/>
      <c r="BJ12" s="85">
        <f>IF(E12&gt;G12,IF(Spielplan!E12&gt;Spielplan!G12,Punktemodus!$B$3,0),0)</f>
        <v>0</v>
      </c>
      <c r="BK12" s="85">
        <f>IF(E12=G12,IF(Spielplan!E12=Spielplan!G12,Punktemodus!$B$3,0),0)</f>
        <v>10</v>
      </c>
      <c r="BL12" s="85">
        <f>IF(E12&lt;G12,IF(Spielplan!E12&lt;Spielplan!G12,Punktemodus!$B$3,0),0)</f>
        <v>0</v>
      </c>
      <c r="BM12" s="85">
        <f>IF(E12=Spielplan!E12,IF(G12=Spielplan!G12,Punktemodus!$B$5,0),0)</f>
        <v>3</v>
      </c>
      <c r="BN12" s="85">
        <f>IF(E12=Spielplan!E12,Punktemodus!$B$7,0)</f>
        <v>1</v>
      </c>
      <c r="BO12" s="85">
        <f>IF(G12=Spielplan!G12,Punktemodus!$B$7,0)</f>
        <v>1</v>
      </c>
      <c r="BP12" s="137">
        <f>IF(Spielplan!E12="",0,SUM(BJ12:BO12))</f>
        <v>0</v>
      </c>
      <c r="BQ12" s="60"/>
      <c r="BR12" s="87"/>
      <c r="BS12" s="13" t="s">
        <v>18</v>
      </c>
      <c r="BT12" s="44" t="str">
        <f>IF(G17="","",BB12)</f>
        <v/>
      </c>
      <c r="BU12" s="46"/>
      <c r="BV12" s="104"/>
      <c r="BW12" s="60"/>
      <c r="BX12" s="104"/>
      <c r="BY12" s="60"/>
      <c r="BZ12" s="88"/>
      <c r="CA12" s="60"/>
      <c r="CB12" s="91" t="s">
        <v>27</v>
      </c>
      <c r="CC12" s="60"/>
      <c r="CD12" s="60"/>
      <c r="CE12" s="61" t="s">
        <v>26</v>
      </c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</row>
    <row r="13" spans="1:101" ht="18.75" customHeight="1" thickBot="1" x14ac:dyDescent="0.3">
      <c r="A13" s="60"/>
      <c r="B13" s="60"/>
      <c r="C13" s="44" t="str">
        <f>Spielplan!$C$13</f>
        <v>Mexiko</v>
      </c>
      <c r="D13" s="45"/>
      <c r="E13" s="104"/>
      <c r="F13" s="93"/>
      <c r="G13" s="104"/>
      <c r="H13" s="44" t="str">
        <f>Spielplan!$H$13</f>
        <v>Kamerun</v>
      </c>
      <c r="I13" s="45"/>
      <c r="J13" s="60"/>
      <c r="K13" s="60" t="s">
        <v>59</v>
      </c>
      <c r="L13" s="60">
        <f t="shared" si="0"/>
        <v>0</v>
      </c>
      <c r="M13" s="60"/>
      <c r="N13" s="60"/>
      <c r="O13" s="60">
        <f>IF($E13="",0,IF($E13&gt;$G13,3,IF($E13=$G13,1,0)))</f>
        <v>0</v>
      </c>
      <c r="P13" s="60">
        <f>IF($G13="",0,IF($E13&gt;$G13,0,IF($E13=$G13,1,3)))</f>
        <v>0</v>
      </c>
      <c r="Q13" s="60"/>
      <c r="R13" s="60"/>
      <c r="S13" s="60">
        <f>E13</f>
        <v>0</v>
      </c>
      <c r="T13" s="60">
        <f>G13</f>
        <v>0</v>
      </c>
      <c r="U13" s="60"/>
      <c r="V13" s="60"/>
      <c r="W13" s="60">
        <f>G13</f>
        <v>0</v>
      </c>
      <c r="X13" s="60">
        <f>E13</f>
        <v>0</v>
      </c>
      <c r="Y13" s="60"/>
      <c r="Z13" s="60">
        <f>N18</f>
        <v>0</v>
      </c>
      <c r="AA13" s="60">
        <f>R18</f>
        <v>0</v>
      </c>
      <c r="AB13" s="60">
        <f>V18</f>
        <v>0</v>
      </c>
      <c r="AC13" s="60">
        <f>AA13-AB13</f>
        <v>0</v>
      </c>
      <c r="AD13" s="60">
        <f>IF(Z13&gt;Z12,-1,0)</f>
        <v>0</v>
      </c>
      <c r="AE13" s="60">
        <f>IF(Z13&gt;Z14,-1,0)</f>
        <v>0</v>
      </c>
      <c r="AF13" s="60">
        <f>IF(Z13&gt;Z15,-1,0)</f>
        <v>0</v>
      </c>
      <c r="AG13" s="60">
        <f>10000-(AJ13*1000+AM13*100+AK13*10)</f>
        <v>10000</v>
      </c>
      <c r="AH13" s="90">
        <f>RANK(AG13,AG12:AG15,1)</f>
        <v>1</v>
      </c>
      <c r="AI13" s="60" t="str">
        <f>H12</f>
        <v>Kroatien</v>
      </c>
      <c r="AJ13" s="60">
        <f t="shared" si="1"/>
        <v>0</v>
      </c>
      <c r="AK13" s="60">
        <f t="shared" si="1"/>
        <v>0</v>
      </c>
      <c r="AL13" s="60">
        <f t="shared" si="1"/>
        <v>0</v>
      </c>
      <c r="AM13" s="60">
        <f>AK13-AL13</f>
        <v>0</v>
      </c>
      <c r="AN13" s="187">
        <f>IF(AG12=AG13,IF(E12&gt;G12,AG12-0.1,AG12),AG12)</f>
        <v>10000</v>
      </c>
      <c r="AO13" s="187"/>
      <c r="AP13" s="187">
        <f>IF(AG14=AG13,IF(G17&gt;E17,AG14-0.1,AG14),AG14)</f>
        <v>10000</v>
      </c>
      <c r="AQ13" s="187">
        <f>IF(AG15=AG13,IF(G15&gt;E15,AG15-0.1,AG15),AG15)</f>
        <v>10000</v>
      </c>
      <c r="AR13" s="187">
        <f>AO16</f>
        <v>30000</v>
      </c>
      <c r="AS13" s="90">
        <f>RANK(AR13,AR12:AR15,1)</f>
        <v>1</v>
      </c>
      <c r="AT13" s="60" t="str">
        <f t="shared" si="2"/>
        <v>Kroatien</v>
      </c>
      <c r="AU13" s="60">
        <f t="shared" si="2"/>
        <v>0</v>
      </c>
      <c r="AV13" s="60">
        <f t="shared" si="2"/>
        <v>0</v>
      </c>
      <c r="AW13" s="60">
        <f t="shared" si="2"/>
        <v>0</v>
      </c>
      <c r="AX13" s="60"/>
      <c r="AY13" s="60"/>
      <c r="AZ13" s="60"/>
      <c r="BA13" s="120">
        <v>2</v>
      </c>
      <c r="BB13" s="121" t="e">
        <f>VLOOKUP(2,AS12:AT15,2,FALSE)</f>
        <v>#N/A</v>
      </c>
      <c r="BC13" s="122"/>
      <c r="BD13" s="123" t="e">
        <f>VLOOKUP(2,AS12:AW15,3,FALSE)</f>
        <v>#N/A</v>
      </c>
      <c r="BE13" s="124" t="e">
        <f>VLOOKUP(2,AS12:AW15,4,FALSE)</f>
        <v>#N/A</v>
      </c>
      <c r="BF13" s="93" t="s">
        <v>12</v>
      </c>
      <c r="BG13" s="124" t="e">
        <f>VLOOKUP(2,AS12:AW15,5,FALSE)</f>
        <v>#N/A</v>
      </c>
      <c r="BH13" s="125" t="s">
        <v>19</v>
      </c>
      <c r="BI13" s="60"/>
      <c r="BJ13" s="85">
        <f>IF(E13&gt;G13,IF(Spielplan!E13&gt;Spielplan!G13,Punktemodus!$B$3,0),0)</f>
        <v>0</v>
      </c>
      <c r="BK13" s="85">
        <f>IF(E13=G13,IF(Spielplan!E13=Spielplan!G13,Punktemodus!$B$3,0),0)</f>
        <v>10</v>
      </c>
      <c r="BL13" s="85">
        <f>IF(E13&lt;G13,IF(Spielplan!E13&lt;Spielplan!G13,Punktemodus!$B$3,0),0)</f>
        <v>0</v>
      </c>
      <c r="BM13" s="85">
        <f>IF(E13=Spielplan!E13,IF(G13=Spielplan!G13,Punktemodus!$B$5,0),0)</f>
        <v>3</v>
      </c>
      <c r="BN13" s="85">
        <f>IF(E13=Spielplan!E13,Punktemodus!$B$7,0)</f>
        <v>1</v>
      </c>
      <c r="BO13" s="85">
        <f>IF(G13=Spielplan!G13,Punktemodus!$B$7,0)</f>
        <v>1</v>
      </c>
      <c r="BP13" s="137">
        <f>IF(Spielplan!E13="",0,SUM(BJ13:BO13))</f>
        <v>0</v>
      </c>
      <c r="BQ13" s="60"/>
      <c r="BR13" s="87"/>
      <c r="BS13" s="73" t="s">
        <v>21</v>
      </c>
      <c r="BT13" s="44" t="str">
        <f>IF(G28="","",BB24)</f>
        <v/>
      </c>
      <c r="BU13" s="46"/>
      <c r="BV13" s="104"/>
      <c r="BW13" s="60"/>
      <c r="BX13" s="104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</row>
    <row r="14" spans="1:101" ht="18.75" customHeight="1" thickBot="1" x14ac:dyDescent="0.3">
      <c r="A14" s="60"/>
      <c r="B14" s="60"/>
      <c r="C14" s="7" t="str">
        <f>C12</f>
        <v>Brasilien</v>
      </c>
      <c r="D14" s="38"/>
      <c r="E14" s="104"/>
      <c r="F14" s="93"/>
      <c r="G14" s="104"/>
      <c r="H14" s="7" t="str">
        <f>C13</f>
        <v>Mexiko</v>
      </c>
      <c r="I14" s="38"/>
      <c r="J14" s="60"/>
      <c r="K14" s="60" t="s">
        <v>60</v>
      </c>
      <c r="L14" s="60">
        <f t="shared" si="0"/>
        <v>0</v>
      </c>
      <c r="M14" s="60">
        <f>IF($E14="",0,IF($E14&gt;$G14,3,IF($E14=G14,1,0)))</f>
        <v>0</v>
      </c>
      <c r="N14" s="60"/>
      <c r="O14" s="60">
        <f>IF($G14="",0,IF($E14&gt;$G14,0,IF($E14=$G14,1,3)))</f>
        <v>0</v>
      </c>
      <c r="P14" s="60"/>
      <c r="Q14" s="60">
        <f>E14</f>
        <v>0</v>
      </c>
      <c r="R14" s="60"/>
      <c r="S14" s="60">
        <f>G14</f>
        <v>0</v>
      </c>
      <c r="T14" s="60"/>
      <c r="U14" s="60">
        <f>G14</f>
        <v>0</v>
      </c>
      <c r="V14" s="60"/>
      <c r="W14" s="60">
        <f>E14</f>
        <v>0</v>
      </c>
      <c r="X14" s="60"/>
      <c r="Y14" s="60"/>
      <c r="Z14" s="60">
        <f>O18</f>
        <v>0</v>
      </c>
      <c r="AA14" s="60">
        <f>S18</f>
        <v>0</v>
      </c>
      <c r="AB14" s="60">
        <f>W18</f>
        <v>0</v>
      </c>
      <c r="AC14" s="60">
        <f>AA14-AB14</f>
        <v>0</v>
      </c>
      <c r="AD14" s="60">
        <f>IF(Z14&gt;Z12,-1,0)</f>
        <v>0</v>
      </c>
      <c r="AE14" s="60">
        <f>IF(Z14&gt;Z13,-1,0)</f>
        <v>0</v>
      </c>
      <c r="AF14" s="60">
        <f>IF(Z14&gt;Z15,-1,0)</f>
        <v>0</v>
      </c>
      <c r="AG14" s="60">
        <f>10000-(AJ14*1000+AM14*100+AK14*10)</f>
        <v>10000</v>
      </c>
      <c r="AH14" s="90">
        <f>RANK(AG14,AG12:AG15,1)</f>
        <v>1</v>
      </c>
      <c r="AI14" s="60" t="str">
        <f>C13</f>
        <v>Mexiko</v>
      </c>
      <c r="AJ14" s="60">
        <f t="shared" si="1"/>
        <v>0</v>
      </c>
      <c r="AK14" s="60">
        <f t="shared" si="1"/>
        <v>0</v>
      </c>
      <c r="AL14" s="60">
        <f t="shared" si="1"/>
        <v>0</v>
      </c>
      <c r="AM14" s="60">
        <f>AK14-AL14</f>
        <v>0</v>
      </c>
      <c r="AN14" s="187">
        <f>IF(AG12=AG14,IF(E14&gt;G14,AG12-0.1,AG12),AG12)</f>
        <v>10000</v>
      </c>
      <c r="AO14" s="187">
        <f>IF(AG13=AG14,IF(E17&gt;G17,AG13-0.1,AG13),AG13)</f>
        <v>10000</v>
      </c>
      <c r="AP14" s="187"/>
      <c r="AQ14" s="187">
        <f>IF(AG15=AG14,IF(G13&gt;E13,AG15-0.1,AG15),AG15)</f>
        <v>10000</v>
      </c>
      <c r="AR14" s="187">
        <f>AP16</f>
        <v>30000</v>
      </c>
      <c r="AS14" s="90">
        <f>RANK(AR14,AR12:AR15,1)</f>
        <v>1</v>
      </c>
      <c r="AT14" s="60" t="str">
        <f t="shared" si="2"/>
        <v>Mexiko</v>
      </c>
      <c r="AU14" s="60">
        <f t="shared" si="2"/>
        <v>0</v>
      </c>
      <c r="AV14" s="60">
        <f t="shared" si="2"/>
        <v>0</v>
      </c>
      <c r="AW14" s="60">
        <f t="shared" si="2"/>
        <v>0</v>
      </c>
      <c r="AX14" s="60"/>
      <c r="AY14" s="60"/>
      <c r="AZ14" s="60"/>
      <c r="BA14" s="113">
        <v>3</v>
      </c>
      <c r="BB14" s="114" t="e">
        <f>VLOOKUP(3,AS12:AT15,2,FALSE)</f>
        <v>#N/A</v>
      </c>
      <c r="BC14" s="115"/>
      <c r="BD14" s="116" t="e">
        <f>VLOOKUP(3,AS12:AW15,3,FALSE)</f>
        <v>#N/A</v>
      </c>
      <c r="BE14" s="116" t="e">
        <f>VLOOKUP(3,AS12:AW15,4,FALSE)</f>
        <v>#N/A</v>
      </c>
      <c r="BF14" s="93" t="s">
        <v>12</v>
      </c>
      <c r="BG14" s="116" t="e">
        <f>VLOOKUP(3,AS12:AW15,5,FALSE)</f>
        <v>#N/A</v>
      </c>
      <c r="BH14" s="60"/>
      <c r="BI14" s="60"/>
      <c r="BJ14" s="85">
        <f>IF(E14&gt;G14,IF(Spielplan!E14&gt;Spielplan!G14,Punktemodus!$B$3,0),0)</f>
        <v>0</v>
      </c>
      <c r="BK14" s="85">
        <f>IF(E14=G14,IF(Spielplan!E14=Spielplan!G14,Punktemodus!$B$3,0),0)</f>
        <v>10</v>
      </c>
      <c r="BL14" s="85">
        <f>IF(E14&lt;G14,IF(Spielplan!E14&lt;Spielplan!G14,Punktemodus!$B$3,0),0)</f>
        <v>0</v>
      </c>
      <c r="BM14" s="85">
        <f>IF(E14=Spielplan!E14,IF(G14=Spielplan!G14,Punktemodus!$B$5,0),0)</f>
        <v>3</v>
      </c>
      <c r="BN14" s="85">
        <f>IF(E14=Spielplan!E14,Punktemodus!$B$7,0)</f>
        <v>1</v>
      </c>
      <c r="BO14" s="85">
        <f>IF(G14=Spielplan!G14,Punktemodus!$B$7,0)</f>
        <v>1</v>
      </c>
      <c r="BP14" s="137">
        <f>IF(Spielplan!E14="",0,SUM(BJ14:BO14))</f>
        <v>0</v>
      </c>
      <c r="BQ14" s="60"/>
      <c r="BR14" s="87"/>
      <c r="BS14" s="60"/>
      <c r="BT14" s="60"/>
      <c r="BU14" s="60"/>
      <c r="BV14" s="60"/>
      <c r="BW14" s="60"/>
      <c r="BX14" s="60"/>
      <c r="BY14" s="60"/>
      <c r="BZ14" s="47">
        <v>49</v>
      </c>
      <c r="CA14" s="44" t="str">
        <f>IF(BX12="",IF(BV12&gt;BV13,BT12,BT13),IF(BX12&gt;BX13,BT12,BT13))</f>
        <v/>
      </c>
      <c r="CB14" s="46"/>
      <c r="CC14" s="104"/>
      <c r="CD14" s="60"/>
      <c r="CE14" s="104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</row>
    <row r="15" spans="1:101" ht="18.75" customHeight="1" thickBot="1" x14ac:dyDescent="0.3">
      <c r="A15" s="60"/>
      <c r="B15" s="60"/>
      <c r="C15" s="44" t="str">
        <f>H12</f>
        <v>Kroatien</v>
      </c>
      <c r="D15" s="45"/>
      <c r="E15" s="104"/>
      <c r="F15" s="93"/>
      <c r="G15" s="104"/>
      <c r="H15" s="44" t="str">
        <f>H13</f>
        <v>Kamerun</v>
      </c>
      <c r="I15" s="45"/>
      <c r="J15" s="60"/>
      <c r="K15" s="60" t="s">
        <v>61</v>
      </c>
      <c r="L15" s="60">
        <f t="shared" si="0"/>
        <v>0</v>
      </c>
      <c r="M15" s="60"/>
      <c r="N15" s="60">
        <f>IF($E15="",0,IF($E15&gt;$G15,3,IF($E15=$G15,1,0)))</f>
        <v>0</v>
      </c>
      <c r="O15" s="60"/>
      <c r="P15" s="60">
        <f>IF($G15="",0,IF($E15&gt;$G15,0,IF($E15=$G15,1,3)))</f>
        <v>0</v>
      </c>
      <c r="Q15" s="60"/>
      <c r="R15" s="60">
        <f>E15</f>
        <v>0</v>
      </c>
      <c r="S15" s="60"/>
      <c r="T15" s="60">
        <f>G15</f>
        <v>0</v>
      </c>
      <c r="U15" s="60"/>
      <c r="V15" s="60">
        <f>G15</f>
        <v>0</v>
      </c>
      <c r="W15" s="60"/>
      <c r="X15" s="60">
        <f>E15</f>
        <v>0</v>
      </c>
      <c r="Y15" s="60"/>
      <c r="Z15" s="60">
        <f>P18</f>
        <v>0</v>
      </c>
      <c r="AA15" s="60">
        <f>T18</f>
        <v>0</v>
      </c>
      <c r="AB15" s="60">
        <f>X18</f>
        <v>0</v>
      </c>
      <c r="AC15" s="60">
        <f>AA15-AB15</f>
        <v>0</v>
      </c>
      <c r="AD15" s="60">
        <f>IF(Z15&gt;Z12,-1,0)</f>
        <v>0</v>
      </c>
      <c r="AE15" s="60">
        <f>IF(Z15&gt;Z13,-1,0)</f>
        <v>0</v>
      </c>
      <c r="AF15" s="60">
        <f>IF(Z15&gt;Z14,-1,0)</f>
        <v>0</v>
      </c>
      <c r="AG15" s="60">
        <f>10000-(AJ15*1000+AM15*100+AK15*10)</f>
        <v>10000</v>
      </c>
      <c r="AH15" s="90">
        <f>RANK(AG15,AG12:AG15,1)</f>
        <v>1</v>
      </c>
      <c r="AI15" s="60" t="str">
        <f>H13</f>
        <v>Kamerun</v>
      </c>
      <c r="AJ15" s="60">
        <f t="shared" si="1"/>
        <v>0</v>
      </c>
      <c r="AK15" s="60">
        <f t="shared" si="1"/>
        <v>0</v>
      </c>
      <c r="AL15" s="60">
        <f t="shared" si="1"/>
        <v>0</v>
      </c>
      <c r="AM15" s="60">
        <f>AK15-AL15</f>
        <v>0</v>
      </c>
      <c r="AN15" s="187">
        <f>IF(AG12=AG15,IF(E16&gt;G16,AG12-0.1,AG12),AG12)</f>
        <v>10000</v>
      </c>
      <c r="AO15" s="187">
        <f>IF(AG13=AG15,IF(E15&gt;G15,AG13-0.1,AG13),AG13)</f>
        <v>10000</v>
      </c>
      <c r="AP15" s="187">
        <f>IF(AG14=AG15,IF(E13&gt;G13,AG14-0.1,AG14),AG14)</f>
        <v>10000</v>
      </c>
      <c r="AQ15" s="187"/>
      <c r="AR15" s="187">
        <f>AQ16</f>
        <v>30000</v>
      </c>
      <c r="AS15" s="90">
        <f>RANK(AR15,AR12:AR15,1)</f>
        <v>1</v>
      </c>
      <c r="AT15" s="60" t="str">
        <f t="shared" si="2"/>
        <v>Kamerun</v>
      </c>
      <c r="AU15" s="60">
        <f t="shared" si="2"/>
        <v>0</v>
      </c>
      <c r="AV15" s="60">
        <f t="shared" si="2"/>
        <v>0</v>
      </c>
      <c r="AW15" s="60">
        <f t="shared" si="2"/>
        <v>0</v>
      </c>
      <c r="AX15" s="60"/>
      <c r="AY15" s="60"/>
      <c r="AZ15" s="60"/>
      <c r="BA15" s="113">
        <v>4</v>
      </c>
      <c r="BB15" s="114" t="e">
        <f>VLOOKUP(4,AS12:AT15,2,FALSE)</f>
        <v>#N/A</v>
      </c>
      <c r="BC15" s="115"/>
      <c r="BD15" s="116" t="e">
        <f>VLOOKUP(4,AS12:AW15,3,FALSE)</f>
        <v>#N/A</v>
      </c>
      <c r="BE15" s="116" t="e">
        <f>VLOOKUP(4,AS12:AW15,4,FALSE)</f>
        <v>#N/A</v>
      </c>
      <c r="BF15" s="93" t="s">
        <v>12</v>
      </c>
      <c r="BG15" s="116" t="e">
        <f>VLOOKUP(4,AS12:AW15,5,FALSE)</f>
        <v>#N/A</v>
      </c>
      <c r="BH15" s="60"/>
      <c r="BI15" s="60"/>
      <c r="BJ15" s="85">
        <f>IF(E15&gt;G15,IF(Spielplan!E15&gt;Spielplan!G15,Punktemodus!$B$3,0),0)</f>
        <v>0</v>
      </c>
      <c r="BK15" s="85">
        <f>IF(E15=G15,IF(Spielplan!E15=Spielplan!G15,Punktemodus!$B$3,0),0)</f>
        <v>10</v>
      </c>
      <c r="BL15" s="85">
        <f>IF(E15&lt;G15,IF(Spielplan!E15&lt;Spielplan!G15,Punktemodus!$B$3,0),0)</f>
        <v>0</v>
      </c>
      <c r="BM15" s="85">
        <f>IF(E15=Spielplan!E15,IF(G15=Spielplan!G15,Punktemodus!$B$5,0),0)</f>
        <v>3</v>
      </c>
      <c r="BN15" s="85">
        <f>IF(E15=Spielplan!E15,Punktemodus!$B$7,0)</f>
        <v>1</v>
      </c>
      <c r="BO15" s="85">
        <f>IF(G15=Spielplan!G15,Punktemodus!$B$7,0)</f>
        <v>1</v>
      </c>
      <c r="BP15" s="137">
        <f>IF(Spielplan!E15="",0,SUM(BJ15:BO15))</f>
        <v>0</v>
      </c>
      <c r="BQ15" s="60"/>
      <c r="BR15" s="87"/>
      <c r="BS15" s="60"/>
      <c r="BT15" s="60"/>
      <c r="BU15" s="60"/>
      <c r="BV15" s="60"/>
      <c r="BW15" s="60"/>
      <c r="BX15" s="60"/>
      <c r="BY15" s="60"/>
      <c r="BZ15" s="47">
        <v>50</v>
      </c>
      <c r="CA15" s="44" t="str">
        <f>IF(BX16="",IF(BV16&gt;BV17,BT16,BT17),IF(BX16&gt;BX17,BT16,BT17))</f>
        <v/>
      </c>
      <c r="CB15" s="46"/>
      <c r="CC15" s="104"/>
      <c r="CD15" s="60"/>
      <c r="CE15" s="104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</row>
    <row r="16" spans="1:101" ht="18.75" customHeight="1" thickBot="1" x14ac:dyDescent="0.3">
      <c r="A16" s="60"/>
      <c r="B16" s="60"/>
      <c r="C16" s="7" t="str">
        <f>C12</f>
        <v>Brasilien</v>
      </c>
      <c r="D16" s="38"/>
      <c r="E16" s="104"/>
      <c r="F16" s="93"/>
      <c r="G16" s="104"/>
      <c r="H16" s="7" t="str">
        <f>H13</f>
        <v>Kamerun</v>
      </c>
      <c r="I16" s="38"/>
      <c r="J16" s="60"/>
      <c r="K16" s="60" t="s">
        <v>62</v>
      </c>
      <c r="L16" s="60">
        <f t="shared" si="0"/>
        <v>0</v>
      </c>
      <c r="M16" s="60">
        <f>IF($E16="",0,IF($E16&gt;$G16,3,IF($E16=G16,1,0)))</f>
        <v>0</v>
      </c>
      <c r="N16" s="60"/>
      <c r="O16" s="60"/>
      <c r="P16" s="60">
        <f>IF($G16="",0,IF($E16&gt;$G16,0,IF($E16=$G16,1,3)))</f>
        <v>0</v>
      </c>
      <c r="Q16" s="60">
        <f>E16</f>
        <v>0</v>
      </c>
      <c r="R16" s="60"/>
      <c r="S16" s="60"/>
      <c r="T16" s="60">
        <f>G16</f>
        <v>0</v>
      </c>
      <c r="U16" s="60">
        <f>G16</f>
        <v>0</v>
      </c>
      <c r="V16" s="60"/>
      <c r="W16" s="60"/>
      <c r="X16" s="60">
        <f>E16</f>
        <v>0</v>
      </c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187">
        <f>SUM(AN12:AN15)</f>
        <v>30000</v>
      </c>
      <c r="AO16" s="187">
        <f>SUM(AO12:AO15)</f>
        <v>30000</v>
      </c>
      <c r="AP16" s="187">
        <f>SUM(AP12:AP15)</f>
        <v>30000</v>
      </c>
      <c r="AQ16" s="187">
        <f>SUM(AQ12:AQ15)</f>
        <v>30000</v>
      </c>
      <c r="AR16" s="187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85">
        <f>IF(E16&gt;G16,IF(Spielplan!E16&gt;Spielplan!G16,Punktemodus!$B$3,0),0)</f>
        <v>0</v>
      </c>
      <c r="BK16" s="85">
        <f>IF(E16=G16,IF(Spielplan!E16=Spielplan!G16,Punktemodus!$B$3,0),0)</f>
        <v>10</v>
      </c>
      <c r="BL16" s="85">
        <f>IF(E16&lt;G16,IF(Spielplan!E16&lt;Spielplan!G16,Punktemodus!$B$3,0),0)</f>
        <v>0</v>
      </c>
      <c r="BM16" s="85">
        <f>IF(E16=Spielplan!E16,IF(G16=Spielplan!G16,Punktemodus!$B$5,0),0)</f>
        <v>3</v>
      </c>
      <c r="BN16" s="85">
        <f>IF(E16=Spielplan!E16,Punktemodus!$B$7,0)</f>
        <v>1</v>
      </c>
      <c r="BO16" s="85">
        <f>IF(G16=Spielplan!G16,Punktemodus!$B$7,0)</f>
        <v>1</v>
      </c>
      <c r="BP16" s="137">
        <f>IF(Spielplan!E16="",0,SUM(BJ16:BO16))</f>
        <v>0</v>
      </c>
      <c r="BQ16" s="60"/>
      <c r="BR16" s="87"/>
      <c r="BS16" s="63" t="s">
        <v>22</v>
      </c>
      <c r="BT16" s="44" t="str">
        <f>IF(G39="","",BB34)</f>
        <v/>
      </c>
      <c r="BU16" s="46"/>
      <c r="BV16" s="104"/>
      <c r="BW16" s="60"/>
      <c r="BX16" s="104"/>
      <c r="BY16" s="60"/>
      <c r="BZ16" s="60"/>
      <c r="CA16" s="60"/>
      <c r="CB16" s="60"/>
      <c r="CC16" s="60"/>
      <c r="CD16" s="60"/>
      <c r="CE16" s="60"/>
      <c r="CF16" s="91"/>
      <c r="CG16" s="91" t="s">
        <v>28</v>
      </c>
      <c r="CH16" s="60"/>
      <c r="CI16" s="60"/>
      <c r="CJ16" s="61" t="s">
        <v>26</v>
      </c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</row>
    <row r="17" spans="1:101" ht="18.75" customHeight="1" thickBot="1" x14ac:dyDescent="0.3">
      <c r="A17" s="60"/>
      <c r="B17" s="60"/>
      <c r="C17" s="44" t="str">
        <f>H12</f>
        <v>Kroatien</v>
      </c>
      <c r="D17" s="45"/>
      <c r="E17" s="104"/>
      <c r="F17" s="93"/>
      <c r="G17" s="104"/>
      <c r="H17" s="44" t="str">
        <f>C13</f>
        <v>Mexiko</v>
      </c>
      <c r="I17" s="45"/>
      <c r="J17" s="60"/>
      <c r="K17" s="60" t="s">
        <v>62</v>
      </c>
      <c r="L17" s="60">
        <f t="shared" si="0"/>
        <v>0</v>
      </c>
      <c r="M17" s="60"/>
      <c r="N17" s="60">
        <f>IF($E17="",0,IF($E17&gt;$G17,3,IF($E17=$G17,1,0)))</f>
        <v>0</v>
      </c>
      <c r="O17" s="60">
        <f>IF($G17="",0,IF($E17&gt;$G17,0,IF($E17=$G17,1,3)))</f>
        <v>0</v>
      </c>
      <c r="P17" s="60"/>
      <c r="Q17" s="60"/>
      <c r="R17" s="60">
        <f>E17</f>
        <v>0</v>
      </c>
      <c r="S17" s="60">
        <f>G17</f>
        <v>0</v>
      </c>
      <c r="T17" s="60"/>
      <c r="U17" s="60"/>
      <c r="V17" s="60">
        <f>G17</f>
        <v>0</v>
      </c>
      <c r="W17" s="60">
        <f>E17</f>
        <v>0</v>
      </c>
      <c r="X17" s="60"/>
      <c r="Y17" s="60"/>
      <c r="Z17" s="60" t="s">
        <v>30</v>
      </c>
      <c r="AA17" s="60"/>
      <c r="AB17" s="60"/>
      <c r="AC17" s="60"/>
      <c r="AD17" s="60"/>
      <c r="AE17" s="60"/>
      <c r="AF17" s="60"/>
      <c r="AG17" s="60" t="b">
        <f>OR(AG12=AG13,AG12=AG14,AG12=AG15,AG13=AG14,AG13=AG15,AG14=AG15)</f>
        <v>1</v>
      </c>
      <c r="AH17" s="60"/>
      <c r="AI17" s="60"/>
      <c r="AJ17" s="60"/>
      <c r="AK17" s="60"/>
      <c r="AL17" s="60"/>
      <c r="AM17" s="60"/>
      <c r="AN17" s="60"/>
      <c r="AO17" s="60" t="s">
        <v>34</v>
      </c>
      <c r="AP17" s="60"/>
      <c r="AQ17" s="60"/>
      <c r="AR17" s="60" t="b">
        <f>OR(AR12=AR13,AR12=AR14,AR12=AR15,AR13=AR14,AR13=AR15,AR14=AR15)</f>
        <v>1</v>
      </c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85">
        <f>IF(E17&gt;G17,IF(Spielplan!E17&gt;Spielplan!G17,Punktemodus!$B$3,0),0)</f>
        <v>0</v>
      </c>
      <c r="BK17" s="85">
        <f>IF(E17=G17,IF(Spielplan!E17=Spielplan!G17,Punktemodus!$B$3,0),0)</f>
        <v>10</v>
      </c>
      <c r="BL17" s="85">
        <f>IF(E17&lt;G17,IF(Spielplan!E17&lt;Spielplan!G17,Punktemodus!$B$3,0),0)</f>
        <v>0</v>
      </c>
      <c r="BM17" s="85">
        <f>IF(E17=Spielplan!E17,IF(G17=Spielplan!G17,Punktemodus!$B$5,0),0)</f>
        <v>3</v>
      </c>
      <c r="BN17" s="85">
        <f>IF(E17=Spielplan!E17,Punktemodus!$B$7,0)</f>
        <v>1</v>
      </c>
      <c r="BO17" s="85">
        <f>IF(G17=Spielplan!G17,Punktemodus!$B$7,0)</f>
        <v>1</v>
      </c>
      <c r="BP17" s="137">
        <f>IF(Spielplan!E17="",0,SUM(BJ17:BO17))</f>
        <v>0</v>
      </c>
      <c r="BQ17" s="60"/>
      <c r="BR17" s="87"/>
      <c r="BS17" s="52" t="s">
        <v>25</v>
      </c>
      <c r="BT17" s="44" t="str">
        <f>IF(G50="","",BB46)</f>
        <v/>
      </c>
      <c r="BU17" s="46"/>
      <c r="BV17" s="104"/>
      <c r="BW17" s="60"/>
      <c r="BX17" s="104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</row>
    <row r="18" spans="1:101" ht="18.75" customHeight="1" thickBot="1" x14ac:dyDescent="0.25">
      <c r="A18" s="60"/>
      <c r="B18" s="60"/>
      <c r="C18" s="136" t="str">
        <f>IF(G17="","",IF(AR17=TRUE,"Achtung: Fehler in Tabelle!",""))</f>
        <v/>
      </c>
      <c r="D18" s="60"/>
      <c r="E18" s="85"/>
      <c r="F18" s="60"/>
      <c r="G18" s="85"/>
      <c r="H18" s="60"/>
      <c r="I18" s="60"/>
      <c r="J18" s="60"/>
      <c r="K18" s="60"/>
      <c r="L18" s="60"/>
      <c r="M18" s="60">
        <f t="shared" ref="M18:X18" si="3">SUM(M12:M17)</f>
        <v>0</v>
      </c>
      <c r="N18" s="60">
        <f t="shared" si="3"/>
        <v>0</v>
      </c>
      <c r="O18" s="60">
        <f t="shared" si="3"/>
        <v>0</v>
      </c>
      <c r="P18" s="60">
        <f t="shared" si="3"/>
        <v>0</v>
      </c>
      <c r="Q18" s="60">
        <f t="shared" si="3"/>
        <v>0</v>
      </c>
      <c r="R18" s="60">
        <f t="shared" si="3"/>
        <v>0</v>
      </c>
      <c r="S18" s="60">
        <f t="shared" si="3"/>
        <v>0</v>
      </c>
      <c r="T18" s="60">
        <f t="shared" si="3"/>
        <v>0</v>
      </c>
      <c r="U18" s="60">
        <f t="shared" si="3"/>
        <v>0</v>
      </c>
      <c r="V18" s="60">
        <f t="shared" si="3"/>
        <v>0</v>
      </c>
      <c r="W18" s="60">
        <f t="shared" si="3"/>
        <v>0</v>
      </c>
      <c r="X18" s="60">
        <f t="shared" si="3"/>
        <v>0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160">
        <f>SUM(BP12:BP17)</f>
        <v>0</v>
      </c>
      <c r="BQ18" s="60"/>
      <c r="BR18" s="8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47">
        <v>58</v>
      </c>
      <c r="CF18" s="44" t="str">
        <f>IF(CE14="",IF(CC14&gt;CC15,CA14,CA15),IF(CE14&gt;CE15,CA14,CA15))</f>
        <v/>
      </c>
      <c r="CG18" s="46"/>
      <c r="CH18" s="104"/>
      <c r="CI18" s="60"/>
      <c r="CJ18" s="104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</row>
    <row r="19" spans="1:101" ht="18.75" customHeight="1" thickBot="1" x14ac:dyDescent="0.25">
      <c r="A19" s="60"/>
      <c r="B19" s="60"/>
      <c r="C19" s="60"/>
      <c r="D19" s="60"/>
      <c r="E19" s="85"/>
      <c r="F19" s="60"/>
      <c r="G19" s="85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138"/>
      <c r="BQ19" s="60"/>
      <c r="BR19" s="8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47">
        <v>57</v>
      </c>
      <c r="CF19" s="44" t="str">
        <f>IF(CE22="",IF(CC22&gt;CC23,CA22,CA23),IF(CE22&gt;CE23,CA22,CA23))</f>
        <v/>
      </c>
      <c r="CG19" s="46"/>
      <c r="CH19" s="104"/>
      <c r="CI19" s="60"/>
      <c r="CJ19" s="104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</row>
    <row r="20" spans="1:101" ht="18.75" customHeight="1" thickBot="1" x14ac:dyDescent="0.25">
      <c r="A20" s="60"/>
      <c r="B20" s="60"/>
      <c r="C20" s="60"/>
      <c r="D20" s="60"/>
      <c r="E20" s="85"/>
      <c r="F20" s="60"/>
      <c r="G20" s="85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138"/>
      <c r="BQ20" s="60"/>
      <c r="BR20" s="87"/>
      <c r="BS20" s="54" t="s">
        <v>121</v>
      </c>
      <c r="BT20" s="44" t="str">
        <f>IF(G61="","",BB56)</f>
        <v/>
      </c>
      <c r="BU20" s="46"/>
      <c r="BV20" s="104"/>
      <c r="BW20" s="60"/>
      <c r="BX20" s="104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</row>
    <row r="21" spans="1:101" ht="18.75" customHeight="1" thickBot="1" x14ac:dyDescent="0.3">
      <c r="A21" s="60"/>
      <c r="B21" s="60"/>
      <c r="C21" s="88" t="s">
        <v>64</v>
      </c>
      <c r="D21" s="60"/>
      <c r="E21" s="85"/>
      <c r="F21" s="60"/>
      <c r="G21" s="85"/>
      <c r="H21" s="60"/>
      <c r="I21" s="60"/>
      <c r="J21" s="60"/>
      <c r="K21" s="60"/>
      <c r="L21" s="60"/>
      <c r="M21" s="60" t="s">
        <v>4</v>
      </c>
      <c r="N21" s="60"/>
      <c r="O21" s="60"/>
      <c r="P21" s="60"/>
      <c r="Q21" s="60" t="s">
        <v>6</v>
      </c>
      <c r="R21" s="60"/>
      <c r="S21" s="60"/>
      <c r="T21" s="60"/>
      <c r="U21" s="60" t="s">
        <v>7</v>
      </c>
      <c r="V21" s="60"/>
      <c r="W21" s="60"/>
      <c r="X21" s="60"/>
      <c r="Y21" s="60"/>
      <c r="Z21" s="60" t="s">
        <v>4</v>
      </c>
      <c r="AA21" s="60" t="s">
        <v>5</v>
      </c>
      <c r="AB21" s="60"/>
      <c r="AC21" s="60"/>
      <c r="AD21" s="60" t="s">
        <v>9</v>
      </c>
      <c r="AE21" s="60"/>
      <c r="AF21" s="60"/>
      <c r="AG21" s="60"/>
      <c r="AH21" s="60" t="s">
        <v>32</v>
      </c>
      <c r="AI21" s="60"/>
      <c r="AJ21" s="60"/>
      <c r="AK21" s="60"/>
      <c r="AL21" s="60"/>
      <c r="AM21" s="60"/>
      <c r="AN21" s="60" t="s">
        <v>35</v>
      </c>
      <c r="AO21" s="60"/>
      <c r="AP21" s="60"/>
      <c r="AQ21" s="60"/>
      <c r="AR21" s="60"/>
      <c r="AS21" s="60" t="s">
        <v>33</v>
      </c>
      <c r="AT21" s="60"/>
      <c r="AU21" s="60"/>
      <c r="AV21" s="60"/>
      <c r="AW21" s="60"/>
      <c r="AX21" s="60"/>
      <c r="AY21" s="60"/>
      <c r="AZ21" s="60"/>
      <c r="BA21" s="60"/>
      <c r="BB21" s="89" t="s">
        <v>10</v>
      </c>
      <c r="BC21" s="60"/>
      <c r="BD21" s="90" t="s">
        <v>4</v>
      </c>
      <c r="BE21" s="60"/>
      <c r="BF21" s="61" t="s">
        <v>5</v>
      </c>
      <c r="BG21" s="60"/>
      <c r="BH21" s="60"/>
      <c r="BI21" s="60"/>
      <c r="BJ21" s="60"/>
      <c r="BK21" s="60"/>
      <c r="BL21" s="60"/>
      <c r="BM21" s="60"/>
      <c r="BN21" s="60"/>
      <c r="BO21" s="60"/>
      <c r="BP21" s="138"/>
      <c r="BQ21" s="60"/>
      <c r="BR21" s="87"/>
      <c r="BS21" s="73" t="s">
        <v>122</v>
      </c>
      <c r="BT21" s="44" t="str">
        <f>IF(G72="","",BB68)</f>
        <v/>
      </c>
      <c r="BU21" s="46"/>
      <c r="BV21" s="104"/>
      <c r="BW21" s="60"/>
      <c r="BX21" s="104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91" t="s">
        <v>29</v>
      </c>
      <c r="CM21" s="60"/>
      <c r="CN21" s="60"/>
      <c r="CO21" s="61" t="s">
        <v>26</v>
      </c>
      <c r="CP21" s="60"/>
      <c r="CQ21" s="60"/>
      <c r="CR21" s="60"/>
      <c r="CS21" s="60"/>
      <c r="CT21" s="60"/>
      <c r="CU21" s="60"/>
      <c r="CV21" s="60"/>
      <c r="CW21" s="60"/>
    </row>
    <row r="22" spans="1:101" ht="18.75" customHeight="1" thickBot="1" x14ac:dyDescent="0.3">
      <c r="A22" s="60"/>
      <c r="B22" s="60"/>
      <c r="C22" s="60"/>
      <c r="D22" s="60"/>
      <c r="E22" s="85"/>
      <c r="F22" s="60"/>
      <c r="G22" s="85"/>
      <c r="H22" s="60"/>
      <c r="I22" s="60"/>
      <c r="J22" s="60"/>
      <c r="K22" s="60"/>
      <c r="L22" s="60"/>
      <c r="M22" s="60" t="s">
        <v>0</v>
      </c>
      <c r="N22" s="60" t="s">
        <v>1</v>
      </c>
      <c r="O22" s="60" t="s">
        <v>2</v>
      </c>
      <c r="P22" s="60" t="s">
        <v>3</v>
      </c>
      <c r="Q22" s="60" t="s">
        <v>0</v>
      </c>
      <c r="R22" s="60" t="s">
        <v>1</v>
      </c>
      <c r="S22" s="60" t="s">
        <v>2</v>
      </c>
      <c r="T22" s="60" t="s">
        <v>3</v>
      </c>
      <c r="U22" s="60" t="s">
        <v>0</v>
      </c>
      <c r="V22" s="60" t="s">
        <v>1</v>
      </c>
      <c r="W22" s="60" t="s">
        <v>2</v>
      </c>
      <c r="X22" s="60" t="s">
        <v>3</v>
      </c>
      <c r="Y22" s="60"/>
      <c r="Z22" s="60" t="s">
        <v>8</v>
      </c>
      <c r="AA22" s="60"/>
      <c r="AB22" s="60"/>
      <c r="AC22" s="60"/>
      <c r="AD22" s="60"/>
      <c r="AE22" s="60"/>
      <c r="AF22" s="60"/>
      <c r="AG22" s="60"/>
      <c r="AH22" s="60" t="s">
        <v>31</v>
      </c>
      <c r="AI22" s="60"/>
      <c r="AJ22" s="60"/>
      <c r="AK22" s="60"/>
      <c r="AL22" s="60"/>
      <c r="AM22" s="60"/>
      <c r="AN22" s="60" t="str">
        <f>AI23</f>
        <v>Spanien</v>
      </c>
      <c r="AO22" s="60" t="str">
        <f>AI24</f>
        <v>Niederlande</v>
      </c>
      <c r="AP22" s="60" t="str">
        <f>AI25</f>
        <v>Chile</v>
      </c>
      <c r="AQ22" s="60" t="str">
        <f>AI26</f>
        <v>Australien</v>
      </c>
      <c r="AR22" s="60"/>
      <c r="AS22" s="60" t="s">
        <v>31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138"/>
      <c r="BQ22" s="60"/>
      <c r="BR22" s="87"/>
      <c r="BS22" s="60"/>
      <c r="BT22" s="60"/>
      <c r="BU22" s="60"/>
      <c r="BV22" s="60"/>
      <c r="BW22" s="60"/>
      <c r="BX22" s="60"/>
      <c r="BY22" s="60"/>
      <c r="BZ22" s="47">
        <v>53</v>
      </c>
      <c r="CA22" s="44" t="str">
        <f>IF(BX20="",IF(BV20&gt;BV21,BT20,BT21),IF(BX20&gt;BX21,BT20,BT21))</f>
        <v/>
      </c>
      <c r="CB22" s="46"/>
      <c r="CC22" s="104"/>
      <c r="CD22" s="60"/>
      <c r="CE22" s="104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88" t="s">
        <v>130</v>
      </c>
      <c r="CS22" s="60"/>
      <c r="CT22" s="60"/>
      <c r="CU22" s="60"/>
      <c r="CV22" s="60"/>
      <c r="CW22" s="60"/>
    </row>
    <row r="23" spans="1:101" ht="18.75" customHeight="1" thickBot="1" x14ac:dyDescent="0.3">
      <c r="A23" s="60"/>
      <c r="B23" s="60"/>
      <c r="C23" s="65" t="str">
        <f>Spielplan!$C$23</f>
        <v>Spanien</v>
      </c>
      <c r="D23" s="66"/>
      <c r="E23" s="104"/>
      <c r="F23" s="93"/>
      <c r="G23" s="104"/>
      <c r="H23" s="65" t="str">
        <f>Spielplan!$H$23</f>
        <v>Niederlande</v>
      </c>
      <c r="I23" s="66"/>
      <c r="J23" s="60"/>
      <c r="K23" s="60" t="s">
        <v>68</v>
      </c>
      <c r="L23" s="60">
        <f t="shared" ref="L23:L28" si="4">IF(E23-G23&gt;0,1,IF(G23=E23,0,-1))</f>
        <v>0</v>
      </c>
      <c r="M23" s="60">
        <f>IF($E23="",0,IF($E23&gt;$G23,3,IF($E23=G23,1,0)))</f>
        <v>0</v>
      </c>
      <c r="N23" s="60">
        <f>IF($G23="",0,IF($E23&gt;$G23,0,IF($E23=G23,1,3)))</f>
        <v>0</v>
      </c>
      <c r="O23" s="60"/>
      <c r="P23" s="60"/>
      <c r="Q23" s="60">
        <f>E23</f>
        <v>0</v>
      </c>
      <c r="R23" s="60">
        <f>G23</f>
        <v>0</v>
      </c>
      <c r="S23" s="60"/>
      <c r="T23" s="60"/>
      <c r="U23" s="60">
        <f>G23</f>
        <v>0</v>
      </c>
      <c r="V23" s="60">
        <f>E23</f>
        <v>0</v>
      </c>
      <c r="W23" s="60"/>
      <c r="X23" s="60"/>
      <c r="Y23" s="60"/>
      <c r="Z23" s="60">
        <f>M29</f>
        <v>0</v>
      </c>
      <c r="AA23" s="60">
        <f>Q29</f>
        <v>0</v>
      </c>
      <c r="AB23" s="60">
        <f>U29</f>
        <v>0</v>
      </c>
      <c r="AC23" s="60">
        <f>AA23-AB23</f>
        <v>0</v>
      </c>
      <c r="AD23" s="60">
        <f>IF(Z23&gt;Z24,-1,0)</f>
        <v>0</v>
      </c>
      <c r="AE23" s="60">
        <f>IF(Z23&gt;Z25,-1,0)</f>
        <v>0</v>
      </c>
      <c r="AF23" s="60">
        <f>IF(Z23&gt;Z26,-1,0)</f>
        <v>0</v>
      </c>
      <c r="AG23" s="60">
        <f>10000-(AJ23*1000+AM23*100+AK23*10)</f>
        <v>10000</v>
      </c>
      <c r="AH23" s="90">
        <f>RANK(AG23,AG23:AG26,1)</f>
        <v>1</v>
      </c>
      <c r="AI23" s="60" t="str">
        <f>C23</f>
        <v>Spanien</v>
      </c>
      <c r="AJ23" s="60">
        <f t="shared" ref="AJ23:AL26" si="5">Z23</f>
        <v>0</v>
      </c>
      <c r="AK23" s="60">
        <f t="shared" si="5"/>
        <v>0</v>
      </c>
      <c r="AL23" s="60">
        <f t="shared" si="5"/>
        <v>0</v>
      </c>
      <c r="AM23" s="60">
        <f>AK23-AL23</f>
        <v>0</v>
      </c>
      <c r="AN23" s="187"/>
      <c r="AO23" s="187">
        <f>IF(AG24=AG23,IF(G23&gt;E23,AG24-0.1,AG24),AG24)</f>
        <v>10000</v>
      </c>
      <c r="AP23" s="187">
        <f>IF(AG25=AG23,IF(G25&gt;E25,AG25-0.1,AG25),AG25)</f>
        <v>10000</v>
      </c>
      <c r="AQ23" s="187">
        <f>IF(AG26=AG23,IF(G27&gt;E27,AG26-0.1,AG26),AG26)</f>
        <v>10000</v>
      </c>
      <c r="AR23" s="187">
        <f>AN27</f>
        <v>30000</v>
      </c>
      <c r="AS23" s="90">
        <f>RANK(AR23,AR23:AR26,1)</f>
        <v>1</v>
      </c>
      <c r="AT23" s="60" t="str">
        <f t="shared" ref="AT23:AW26" si="6">AI23</f>
        <v>Spanien</v>
      </c>
      <c r="AU23" s="60">
        <f t="shared" si="6"/>
        <v>0</v>
      </c>
      <c r="AV23" s="60">
        <f t="shared" si="6"/>
        <v>0</v>
      </c>
      <c r="AW23" s="60">
        <f t="shared" si="6"/>
        <v>0</v>
      </c>
      <c r="AX23" s="60"/>
      <c r="AY23" s="60"/>
      <c r="AZ23" s="60"/>
      <c r="BA23" s="67">
        <v>1</v>
      </c>
      <c r="BB23" s="65" t="str">
        <f>VLOOKUP(1,AS23:AT26,2,FALSE)</f>
        <v>Spanien</v>
      </c>
      <c r="BC23" s="66"/>
      <c r="BD23" s="68">
        <f>VLOOKUP(1,AS23:AW26,3,FALSE)</f>
        <v>0</v>
      </c>
      <c r="BE23" s="69">
        <f>VLOOKUP(1,AS23:AW26,4,FALSE)</f>
        <v>0</v>
      </c>
      <c r="BF23" s="93" t="s">
        <v>12</v>
      </c>
      <c r="BG23" s="69">
        <f>VLOOKUP(1,AS23:AW26,5,FALSE)</f>
        <v>0</v>
      </c>
      <c r="BH23" s="70" t="s">
        <v>20</v>
      </c>
      <c r="BI23" s="60"/>
      <c r="BJ23" s="85">
        <f>IF(E23&gt;G23,IF(Spielplan!E23&gt;Spielplan!G23,Punktemodus!$B$3,0),0)</f>
        <v>0</v>
      </c>
      <c r="BK23" s="85">
        <f>IF(E23=G23,IF(Spielplan!E23=Spielplan!G23,Punktemodus!$B$3,0),0)</f>
        <v>10</v>
      </c>
      <c r="BL23" s="85">
        <f>IF(E23&lt;G23,IF(Spielplan!E23&lt;Spielplan!G23,Punktemodus!$B$3,0),0)</f>
        <v>0</v>
      </c>
      <c r="BM23" s="85">
        <f>IF(E23=Spielplan!E23,IF(G23=Spielplan!G23,Punktemodus!$B$5,0),0)</f>
        <v>3</v>
      </c>
      <c r="BN23" s="85">
        <f>IF(E23=Spielplan!E23,Punktemodus!$B$7,0)</f>
        <v>1</v>
      </c>
      <c r="BO23" s="85">
        <f>IF(G23=Spielplan!G23,Punktemodus!$B$7,0)</f>
        <v>1</v>
      </c>
      <c r="BP23" s="137">
        <f>IF(Spielplan!E23="",0,SUM(BJ23:BO23))</f>
        <v>0</v>
      </c>
      <c r="BQ23" s="60"/>
      <c r="BR23" s="87"/>
      <c r="BS23" s="60"/>
      <c r="BT23" s="60"/>
      <c r="BU23" s="60"/>
      <c r="BV23" s="60"/>
      <c r="BW23" s="60"/>
      <c r="BX23" s="60"/>
      <c r="BY23" s="60"/>
      <c r="BZ23" s="47">
        <v>54</v>
      </c>
      <c r="CA23" s="44" t="str">
        <f>IF(BX24="",IF(BV24&gt;BV25,BT24,BT25),IF(BX24&gt;BX25,BT24,BT25))</f>
        <v/>
      </c>
      <c r="CB23" s="46"/>
      <c r="CC23" s="104"/>
      <c r="CD23" s="60"/>
      <c r="CE23" s="104"/>
      <c r="CF23" s="60"/>
      <c r="CG23" s="60"/>
      <c r="CH23" s="60"/>
      <c r="CI23" s="60"/>
      <c r="CJ23" s="47" t="s">
        <v>132</v>
      </c>
      <c r="CK23" s="44" t="str">
        <f>IF(CJ18="",IF(CH18&gt;CH19,CF18,CF19),IF(CJ18&gt;CJ19,CF18,CF19))</f>
        <v/>
      </c>
      <c r="CL23" s="46"/>
      <c r="CM23" s="104"/>
      <c r="CN23" s="60"/>
      <c r="CO23" s="104"/>
      <c r="CP23" s="60"/>
      <c r="CQ23" s="376" t="str">
        <f>IF(CO23="",IF(CM23&gt;CM24,CK23,CK24),IF(CO23&gt;CO24,CK23,CK24))</f>
        <v/>
      </c>
      <c r="CR23" s="377"/>
      <c r="CS23" s="377"/>
      <c r="CT23" s="377"/>
      <c r="CU23" s="377"/>
      <c r="CV23" s="378"/>
      <c r="CW23" s="60"/>
    </row>
    <row r="24" spans="1:101" ht="18.75" customHeight="1" thickBot="1" x14ac:dyDescent="0.3">
      <c r="A24" s="60"/>
      <c r="B24" s="60"/>
      <c r="C24" s="53" t="str">
        <f>Spielplan!$C$24</f>
        <v>Chile</v>
      </c>
      <c r="D24" s="64"/>
      <c r="E24" s="104"/>
      <c r="F24" s="93"/>
      <c r="G24" s="104"/>
      <c r="H24" s="53" t="str">
        <f>Spielplan!$H$24</f>
        <v>Australien</v>
      </c>
      <c r="I24" s="64"/>
      <c r="J24" s="60"/>
      <c r="K24" s="60" t="s">
        <v>69</v>
      </c>
      <c r="L24" s="60">
        <f t="shared" si="4"/>
        <v>0</v>
      </c>
      <c r="M24" s="60"/>
      <c r="N24" s="60"/>
      <c r="O24" s="60">
        <f>IF($E24="",0,IF($E24&gt;$G24,3,IF($E24=$G24,1,0)))</f>
        <v>0</v>
      </c>
      <c r="P24" s="60">
        <f>IF($G24="",0,IF($E24&gt;$G24,0,IF($E24=$G24,1,3)))</f>
        <v>0</v>
      </c>
      <c r="Q24" s="60"/>
      <c r="R24" s="60"/>
      <c r="S24" s="60">
        <f>E24</f>
        <v>0</v>
      </c>
      <c r="T24" s="60">
        <f>G24</f>
        <v>0</v>
      </c>
      <c r="U24" s="60"/>
      <c r="V24" s="60"/>
      <c r="W24" s="60">
        <f>G24</f>
        <v>0</v>
      </c>
      <c r="X24" s="60">
        <f>E24</f>
        <v>0</v>
      </c>
      <c r="Y24" s="60"/>
      <c r="Z24" s="60">
        <f>N29</f>
        <v>0</v>
      </c>
      <c r="AA24" s="60">
        <f>R29</f>
        <v>0</v>
      </c>
      <c r="AB24" s="60">
        <f>V29</f>
        <v>0</v>
      </c>
      <c r="AC24" s="60">
        <f>AA24-AB24</f>
        <v>0</v>
      </c>
      <c r="AD24" s="60">
        <f>IF(Z24&gt;Z23,-1,0)</f>
        <v>0</v>
      </c>
      <c r="AE24" s="60">
        <f>IF(Z24&gt;Z25,-1,0)</f>
        <v>0</v>
      </c>
      <c r="AF24" s="60">
        <f>IF(Z24&gt;Z26,-1,0)</f>
        <v>0</v>
      </c>
      <c r="AG24" s="60">
        <f>10000-(AJ24*1000+AM24*100+AK24*10)</f>
        <v>10000</v>
      </c>
      <c r="AH24" s="90">
        <f>RANK(AG24,AG23:AG26,1)</f>
        <v>1</v>
      </c>
      <c r="AI24" s="60" t="str">
        <f>H23</f>
        <v>Niederlande</v>
      </c>
      <c r="AJ24" s="60">
        <f t="shared" si="5"/>
        <v>0</v>
      </c>
      <c r="AK24" s="60">
        <f t="shared" si="5"/>
        <v>0</v>
      </c>
      <c r="AL24" s="60">
        <f t="shared" si="5"/>
        <v>0</v>
      </c>
      <c r="AM24" s="60">
        <f>AK24-AL24</f>
        <v>0</v>
      </c>
      <c r="AN24" s="187">
        <f>IF(AG23=AG24,IF(E23&gt;G23,AG23-0.1,AG23),AG23)</f>
        <v>10000</v>
      </c>
      <c r="AO24" s="187"/>
      <c r="AP24" s="187">
        <f>IF(AG25=AG24,IF(G28&gt;E28,AG25-0.1,AG25),AG25)</f>
        <v>10000</v>
      </c>
      <c r="AQ24" s="187">
        <f>IF(AG26=AG24,IF(G26&gt;E26,AG26-0.1,AG26),AG26)</f>
        <v>10000</v>
      </c>
      <c r="AR24" s="187">
        <f>AO27</f>
        <v>30000</v>
      </c>
      <c r="AS24" s="90">
        <f>RANK(AR24,AR23:AR26,1)</f>
        <v>1</v>
      </c>
      <c r="AT24" s="60" t="str">
        <f t="shared" si="6"/>
        <v>Niederlande</v>
      </c>
      <c r="AU24" s="60">
        <f t="shared" si="6"/>
        <v>0</v>
      </c>
      <c r="AV24" s="60">
        <f t="shared" si="6"/>
        <v>0</v>
      </c>
      <c r="AW24" s="60">
        <f t="shared" si="6"/>
        <v>0</v>
      </c>
      <c r="AX24" s="60"/>
      <c r="AY24" s="60"/>
      <c r="AZ24" s="60"/>
      <c r="BA24" s="71">
        <v>2</v>
      </c>
      <c r="BB24" s="53" t="e">
        <f>VLOOKUP(2,AS23:AT26,2,FALSE)</f>
        <v>#N/A</v>
      </c>
      <c r="BC24" s="64"/>
      <c r="BD24" s="72" t="e">
        <f>VLOOKUP(2,AS23:AW26,3,FALSE)</f>
        <v>#N/A</v>
      </c>
      <c r="BE24" s="73" t="e">
        <f>VLOOKUP(2,AS23:AW26,4,FALSE)</f>
        <v>#N/A</v>
      </c>
      <c r="BF24" s="93" t="s">
        <v>12</v>
      </c>
      <c r="BG24" s="73" t="e">
        <f>VLOOKUP(2,AS23:AW26,5,FALSE)</f>
        <v>#N/A</v>
      </c>
      <c r="BH24" s="74" t="s">
        <v>21</v>
      </c>
      <c r="BI24" s="60"/>
      <c r="BJ24" s="85">
        <f>IF(E24&gt;G24,IF(Spielplan!E24&gt;Spielplan!G24,Punktemodus!$B$3,0),0)</f>
        <v>0</v>
      </c>
      <c r="BK24" s="85">
        <f>IF(E24=G24,IF(Spielplan!E24=Spielplan!G24,Punktemodus!$B$3,0),0)</f>
        <v>10</v>
      </c>
      <c r="BL24" s="85">
        <f>IF(E24&lt;G24,IF(Spielplan!E24&lt;Spielplan!G24,Punktemodus!$B$3,0),0)</f>
        <v>0</v>
      </c>
      <c r="BM24" s="85">
        <f>IF(E24=Spielplan!E24,IF(G24=Spielplan!G24,Punktemodus!$B$5,0),0)</f>
        <v>3</v>
      </c>
      <c r="BN24" s="85">
        <f>IF(E24=Spielplan!E24,Punktemodus!$B$7,0)</f>
        <v>1</v>
      </c>
      <c r="BO24" s="85">
        <f>IF(G24=Spielplan!G24,Punktemodus!$B$7,0)</f>
        <v>1</v>
      </c>
      <c r="BP24" s="137">
        <f>IF(Spielplan!E24="",0,SUM(BJ24:BO24))</f>
        <v>0</v>
      </c>
      <c r="BQ24" s="60"/>
      <c r="BR24" s="87"/>
      <c r="BS24" s="63" t="s">
        <v>123</v>
      </c>
      <c r="BT24" s="44" t="str">
        <f>IF(G83="","",BB78)</f>
        <v/>
      </c>
      <c r="BU24" s="46"/>
      <c r="BV24" s="104"/>
      <c r="BW24" s="60"/>
      <c r="BX24" s="104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47" t="s">
        <v>133</v>
      </c>
      <c r="CK24" s="44" t="str">
        <f>IF(CJ34="",IF(CH34&gt;CH35,CF34,CF35),IF(CJ34&gt;CJ35,CF34,CF35))</f>
        <v/>
      </c>
      <c r="CL24" s="46"/>
      <c r="CM24" s="104"/>
      <c r="CN24" s="60"/>
      <c r="CO24" s="104"/>
      <c r="CP24" s="60"/>
      <c r="CQ24" s="379"/>
      <c r="CR24" s="380"/>
      <c r="CS24" s="380"/>
      <c r="CT24" s="380"/>
      <c r="CU24" s="380"/>
      <c r="CV24" s="381"/>
      <c r="CW24" s="60"/>
    </row>
    <row r="25" spans="1:101" ht="18.75" customHeight="1" thickBot="1" x14ac:dyDescent="0.3">
      <c r="A25" s="60"/>
      <c r="B25" s="60"/>
      <c r="C25" s="65" t="str">
        <f>C23</f>
        <v>Spanien</v>
      </c>
      <c r="D25" s="66"/>
      <c r="E25" s="104"/>
      <c r="F25" s="93"/>
      <c r="G25" s="104"/>
      <c r="H25" s="65" t="str">
        <f>C24</f>
        <v>Chile</v>
      </c>
      <c r="I25" s="66"/>
      <c r="J25" s="60"/>
      <c r="K25" s="60" t="s">
        <v>70</v>
      </c>
      <c r="L25" s="60">
        <f t="shared" si="4"/>
        <v>0</v>
      </c>
      <c r="M25" s="60">
        <f>IF($E25="",0,IF($E25&gt;$G25,3,IF($E25=G25,1,0)))</f>
        <v>0</v>
      </c>
      <c r="N25" s="60"/>
      <c r="O25" s="60">
        <f>IF($G25="",0,IF($E25&gt;$G25,0,IF($E25=$G25,1,3)))</f>
        <v>0</v>
      </c>
      <c r="P25" s="60"/>
      <c r="Q25" s="60">
        <f>E25</f>
        <v>0</v>
      </c>
      <c r="R25" s="60"/>
      <c r="S25" s="60">
        <f>G25</f>
        <v>0</v>
      </c>
      <c r="T25" s="60"/>
      <c r="U25" s="60">
        <f>G25</f>
        <v>0</v>
      </c>
      <c r="V25" s="60"/>
      <c r="W25" s="60">
        <f>E25</f>
        <v>0</v>
      </c>
      <c r="X25" s="60"/>
      <c r="Y25" s="60"/>
      <c r="Z25" s="60">
        <f>O29</f>
        <v>0</v>
      </c>
      <c r="AA25" s="60">
        <f>S29</f>
        <v>0</v>
      </c>
      <c r="AB25" s="60">
        <f>W29</f>
        <v>0</v>
      </c>
      <c r="AC25" s="60">
        <f>AA25-AB25</f>
        <v>0</v>
      </c>
      <c r="AD25" s="60">
        <f>IF(Z25&gt;Z23,-1,0)</f>
        <v>0</v>
      </c>
      <c r="AE25" s="60">
        <f>IF(Z25&gt;Z24,-1,0)</f>
        <v>0</v>
      </c>
      <c r="AF25" s="60">
        <f>IF(Z25&gt;Z26,-1,0)</f>
        <v>0</v>
      </c>
      <c r="AG25" s="60">
        <f>10000-(AJ25*1000+AM25*100+AK25*10)</f>
        <v>10000</v>
      </c>
      <c r="AH25" s="90">
        <f>RANK(AG25,AG23:AG26,1)</f>
        <v>1</v>
      </c>
      <c r="AI25" s="60" t="str">
        <f>C24</f>
        <v>Chile</v>
      </c>
      <c r="AJ25" s="60">
        <f t="shared" si="5"/>
        <v>0</v>
      </c>
      <c r="AK25" s="60">
        <f t="shared" si="5"/>
        <v>0</v>
      </c>
      <c r="AL25" s="60">
        <f t="shared" si="5"/>
        <v>0</v>
      </c>
      <c r="AM25" s="60">
        <f>AK25-AL25</f>
        <v>0</v>
      </c>
      <c r="AN25" s="187">
        <f>IF(AG23=AG25,IF(E25&gt;G25,AG23-0.1,AG23),AG23)</f>
        <v>10000</v>
      </c>
      <c r="AO25" s="187">
        <f>IF(AG24=AG25,IF(E28&gt;G28,AG24-0.1,AG24),AG24)</f>
        <v>10000</v>
      </c>
      <c r="AP25" s="187"/>
      <c r="AQ25" s="187">
        <f>IF(AG26=AG25,IF(G24&gt;E24,AG26-0.1,AG26),AG26)</f>
        <v>10000</v>
      </c>
      <c r="AR25" s="187">
        <f>AP27</f>
        <v>30000</v>
      </c>
      <c r="AS25" s="90">
        <f>RANK(AR25,AR23:AR26,1)</f>
        <v>1</v>
      </c>
      <c r="AT25" s="60" t="str">
        <f t="shared" si="6"/>
        <v>Chile</v>
      </c>
      <c r="AU25" s="60">
        <f t="shared" si="6"/>
        <v>0</v>
      </c>
      <c r="AV25" s="60">
        <f t="shared" si="6"/>
        <v>0</v>
      </c>
      <c r="AW25" s="60">
        <f t="shared" si="6"/>
        <v>0</v>
      </c>
      <c r="AX25" s="60"/>
      <c r="AY25" s="60"/>
      <c r="AZ25" s="60"/>
      <c r="BA25" s="113">
        <v>3</v>
      </c>
      <c r="BB25" s="114" t="e">
        <f>VLOOKUP(3,AS23:AT26,2,FALSE)</f>
        <v>#N/A</v>
      </c>
      <c r="BC25" s="115"/>
      <c r="BD25" s="116" t="e">
        <f>VLOOKUP(3,AS23:AW26,3,FALSE)</f>
        <v>#N/A</v>
      </c>
      <c r="BE25" s="116" t="e">
        <f>VLOOKUP(3,AS23:AW26,4,FALSE)</f>
        <v>#N/A</v>
      </c>
      <c r="BF25" s="93" t="s">
        <v>12</v>
      </c>
      <c r="BG25" s="116" t="e">
        <f>VLOOKUP(3,AS23:AW26,5,FALSE)</f>
        <v>#N/A</v>
      </c>
      <c r="BH25" s="60"/>
      <c r="BI25" s="60"/>
      <c r="BJ25" s="85">
        <f>IF(E25&gt;G25,IF(Spielplan!E25&gt;Spielplan!G25,Punktemodus!$B$3,0),0)</f>
        <v>0</v>
      </c>
      <c r="BK25" s="85">
        <f>IF(E25=G25,IF(Spielplan!E25=Spielplan!G25,Punktemodus!$B$3,0),0)</f>
        <v>10</v>
      </c>
      <c r="BL25" s="85">
        <f>IF(E25&lt;G25,IF(Spielplan!E25&lt;Spielplan!G25,Punktemodus!$B$3,0),0)</f>
        <v>0</v>
      </c>
      <c r="BM25" s="85">
        <f>IF(E25=Spielplan!E25,IF(G25=Spielplan!G25,Punktemodus!$B$5,0),0)</f>
        <v>3</v>
      </c>
      <c r="BN25" s="85">
        <f>IF(E25=Spielplan!E25,Punktemodus!$B$7,0)</f>
        <v>1</v>
      </c>
      <c r="BO25" s="85">
        <f>IF(G25=Spielplan!G25,Punktemodus!$B$7,0)</f>
        <v>1</v>
      </c>
      <c r="BP25" s="137">
        <f>IF(Spielplan!E25="",0,SUM(BJ25:BO25))</f>
        <v>0</v>
      </c>
      <c r="BQ25" s="60"/>
      <c r="BR25" s="87"/>
      <c r="BS25" s="52" t="s">
        <v>124</v>
      </c>
      <c r="BT25" s="44" t="str">
        <f>IF(G94="","",BB90)</f>
        <v/>
      </c>
      <c r="BU25" s="46"/>
      <c r="BV25" s="104"/>
      <c r="BW25" s="60"/>
      <c r="BX25" s="104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88" t="s">
        <v>136</v>
      </c>
      <c r="CS25" s="60"/>
      <c r="CT25" s="60"/>
      <c r="CU25" s="60"/>
      <c r="CV25" s="60"/>
      <c r="CW25" s="60"/>
    </row>
    <row r="26" spans="1:101" ht="18.75" customHeight="1" thickBot="1" x14ac:dyDescent="0.3">
      <c r="A26" s="60"/>
      <c r="B26" s="60"/>
      <c r="C26" s="53" t="str">
        <f>H23</f>
        <v>Niederlande</v>
      </c>
      <c r="D26" s="64"/>
      <c r="E26" s="104"/>
      <c r="F26" s="93"/>
      <c r="G26" s="104"/>
      <c r="H26" s="53" t="str">
        <f>H24</f>
        <v>Australien</v>
      </c>
      <c r="I26" s="64"/>
      <c r="J26" s="60"/>
      <c r="K26" s="60" t="s">
        <v>71</v>
      </c>
      <c r="L26" s="60">
        <f t="shared" si="4"/>
        <v>0</v>
      </c>
      <c r="M26" s="60"/>
      <c r="N26" s="60">
        <f>IF($E26="",0,IF($E26&gt;$G26,3,IF($E26=$G26,1,0)))</f>
        <v>0</v>
      </c>
      <c r="O26" s="60"/>
      <c r="P26" s="60">
        <f>IF($G26="",0,IF($E26&gt;$G26,0,IF($E26=$G26,1,3)))</f>
        <v>0</v>
      </c>
      <c r="Q26" s="60"/>
      <c r="R26" s="60">
        <f>E26</f>
        <v>0</v>
      </c>
      <c r="S26" s="60"/>
      <c r="T26" s="60">
        <f>G26</f>
        <v>0</v>
      </c>
      <c r="U26" s="60"/>
      <c r="V26" s="60">
        <f>G26</f>
        <v>0</v>
      </c>
      <c r="W26" s="60"/>
      <c r="X26" s="60">
        <f>E26</f>
        <v>0</v>
      </c>
      <c r="Y26" s="60"/>
      <c r="Z26" s="60">
        <f>P29</f>
        <v>0</v>
      </c>
      <c r="AA26" s="60">
        <f>T29</f>
        <v>0</v>
      </c>
      <c r="AB26" s="60">
        <f>X29</f>
        <v>0</v>
      </c>
      <c r="AC26" s="60">
        <f>AA26-AB26</f>
        <v>0</v>
      </c>
      <c r="AD26" s="60">
        <f>IF(Z26&gt;Z23,-1,0)</f>
        <v>0</v>
      </c>
      <c r="AE26" s="60">
        <f>IF(Z26&gt;Z24,-1,0)</f>
        <v>0</v>
      </c>
      <c r="AF26" s="60">
        <f>IF(Z26&gt;Z25,-1,0)</f>
        <v>0</v>
      </c>
      <c r="AG26" s="60">
        <f>10000-(AJ26*1000+AM26*100+AK26*10)</f>
        <v>10000</v>
      </c>
      <c r="AH26" s="90">
        <f>RANK(AG26,AG23:AG26,1)</f>
        <v>1</v>
      </c>
      <c r="AI26" s="60" t="str">
        <f>H24</f>
        <v>Australien</v>
      </c>
      <c r="AJ26" s="60">
        <f t="shared" si="5"/>
        <v>0</v>
      </c>
      <c r="AK26" s="60">
        <f t="shared" si="5"/>
        <v>0</v>
      </c>
      <c r="AL26" s="60">
        <f t="shared" si="5"/>
        <v>0</v>
      </c>
      <c r="AM26" s="60">
        <f>AK26-AL26</f>
        <v>0</v>
      </c>
      <c r="AN26" s="187">
        <f>IF(AG23=AG26,IF(E27&gt;G27,AG23-0.1,AG23),AG23)</f>
        <v>10000</v>
      </c>
      <c r="AO26" s="187">
        <f>IF(AG24=AG26,IF(E26&gt;G26,AG24-0.1,AG24),AG24)</f>
        <v>10000</v>
      </c>
      <c r="AP26" s="187">
        <f>IF(AG25=AG26,IF(E24&gt;G24,AG25-0.1,AG25),AG25)</f>
        <v>10000</v>
      </c>
      <c r="AQ26" s="187"/>
      <c r="AR26" s="187">
        <f>AQ27</f>
        <v>30000</v>
      </c>
      <c r="AS26" s="90">
        <f>RANK(AR26,AR23:AR26,1)</f>
        <v>1</v>
      </c>
      <c r="AT26" s="60" t="str">
        <f t="shared" si="6"/>
        <v>Australien</v>
      </c>
      <c r="AU26" s="60">
        <f t="shared" si="6"/>
        <v>0</v>
      </c>
      <c r="AV26" s="60">
        <f t="shared" si="6"/>
        <v>0</v>
      </c>
      <c r="AW26" s="60">
        <f t="shared" si="6"/>
        <v>0</v>
      </c>
      <c r="AX26" s="60"/>
      <c r="AY26" s="60"/>
      <c r="AZ26" s="60"/>
      <c r="BA26" s="113">
        <v>4</v>
      </c>
      <c r="BB26" s="114" t="e">
        <f>VLOOKUP(4,AS23:AT26,2,FALSE)</f>
        <v>#N/A</v>
      </c>
      <c r="BC26" s="115"/>
      <c r="BD26" s="116" t="e">
        <f>VLOOKUP(4,AS23:AW26,3,FALSE)</f>
        <v>#N/A</v>
      </c>
      <c r="BE26" s="116" t="e">
        <f>VLOOKUP(4,AS23:AW26,4,FALSE)</f>
        <v>#N/A</v>
      </c>
      <c r="BF26" s="93" t="s">
        <v>12</v>
      </c>
      <c r="BG26" s="116" t="e">
        <f>VLOOKUP(4,AS23:AW26,5,FALSE)</f>
        <v>#N/A</v>
      </c>
      <c r="BH26" s="60"/>
      <c r="BI26" s="60"/>
      <c r="BJ26" s="85">
        <f>IF(E26&gt;G26,IF(Spielplan!E26&gt;Spielplan!G26,Punktemodus!$B$3,0),0)</f>
        <v>0</v>
      </c>
      <c r="BK26" s="85">
        <f>IF(E26=G26,IF(Spielplan!E26=Spielplan!G26,Punktemodus!$B$3,0),0)</f>
        <v>10</v>
      </c>
      <c r="BL26" s="85">
        <f>IF(E26&lt;G26,IF(Spielplan!E26&lt;Spielplan!G26,Punktemodus!$B$3,0),0)</f>
        <v>0</v>
      </c>
      <c r="BM26" s="85">
        <f>IF(E26=Spielplan!E26,IF(G26=Spielplan!G26,Punktemodus!$B$5,0),0)</f>
        <v>3</v>
      </c>
      <c r="BN26" s="85">
        <f>IF(E26=Spielplan!E26,Punktemodus!$B$7,0)</f>
        <v>1</v>
      </c>
      <c r="BO26" s="85">
        <f>IF(G26=Spielplan!G26,Punktemodus!$B$7,0)</f>
        <v>1</v>
      </c>
      <c r="BP26" s="137">
        <f>IF(Spielplan!E26="",0,SUM(BJ26:BO26))</f>
        <v>0</v>
      </c>
      <c r="BQ26" s="60"/>
      <c r="BR26" s="8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382" t="str">
        <f>IF(CQ23=CK23,CK24,CK23)</f>
        <v/>
      </c>
      <c r="CR26" s="383"/>
      <c r="CS26" s="383"/>
      <c r="CT26" s="383"/>
      <c r="CU26" s="383"/>
      <c r="CV26" s="384"/>
      <c r="CW26" s="60"/>
    </row>
    <row r="27" spans="1:101" ht="18.75" customHeight="1" thickBot="1" x14ac:dyDescent="0.3">
      <c r="A27" s="60"/>
      <c r="B27" s="60"/>
      <c r="C27" s="65" t="str">
        <f>C23</f>
        <v>Spanien</v>
      </c>
      <c r="D27" s="66"/>
      <c r="E27" s="104"/>
      <c r="F27" s="93"/>
      <c r="G27" s="104"/>
      <c r="H27" s="65" t="str">
        <f>H24</f>
        <v>Australien</v>
      </c>
      <c r="I27" s="66"/>
      <c r="J27" s="60"/>
      <c r="K27" s="60" t="s">
        <v>72</v>
      </c>
      <c r="L27" s="60">
        <f t="shared" si="4"/>
        <v>0</v>
      </c>
      <c r="M27" s="60">
        <f>IF($E27="",0,IF($E27&gt;$G27,3,IF($E27=G27,1,0)))</f>
        <v>0</v>
      </c>
      <c r="N27" s="60"/>
      <c r="O27" s="60"/>
      <c r="P27" s="60">
        <f>IF($G27="",0,IF($E27&gt;$G27,0,IF($E27=$G27,1,3)))</f>
        <v>0</v>
      </c>
      <c r="Q27" s="60">
        <f>E27</f>
        <v>0</v>
      </c>
      <c r="R27" s="60"/>
      <c r="S27" s="60"/>
      <c r="T27" s="60">
        <f>G27</f>
        <v>0</v>
      </c>
      <c r="U27" s="60">
        <f>G27</f>
        <v>0</v>
      </c>
      <c r="V27" s="60"/>
      <c r="W27" s="60"/>
      <c r="X27" s="60">
        <f>E27</f>
        <v>0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187">
        <f>SUM(AN23:AN26)</f>
        <v>30000</v>
      </c>
      <c r="AO27" s="187">
        <f>SUM(AO23:AO26)</f>
        <v>30000</v>
      </c>
      <c r="AP27" s="187">
        <f>SUM(AP23:AP26)</f>
        <v>30000</v>
      </c>
      <c r="AQ27" s="187">
        <f>SUM(AQ23:AQ26)</f>
        <v>30000</v>
      </c>
      <c r="AR27" s="187"/>
      <c r="AS27" s="60"/>
      <c r="AT27" s="60"/>
      <c r="AU27" s="60"/>
      <c r="AV27" s="60"/>
      <c r="AW27" s="60"/>
      <c r="AX27" s="60"/>
      <c r="AY27" s="60"/>
      <c r="AZ27" s="60"/>
      <c r="BA27" s="92"/>
      <c r="BB27" s="60"/>
      <c r="BC27" s="60"/>
      <c r="BD27" s="60"/>
      <c r="BE27" s="60"/>
      <c r="BF27" s="60"/>
      <c r="BG27" s="60"/>
      <c r="BH27" s="60"/>
      <c r="BI27" s="60"/>
      <c r="BJ27" s="85">
        <f>IF(E27&gt;G27,IF(Spielplan!E27&gt;Spielplan!G27,Punktemodus!$B$3,0),0)</f>
        <v>0</v>
      </c>
      <c r="BK27" s="85">
        <f>IF(E27=G27,IF(Spielplan!E27=Spielplan!G27,Punktemodus!$B$3,0),0)</f>
        <v>10</v>
      </c>
      <c r="BL27" s="85">
        <f>IF(E27&lt;G27,IF(Spielplan!E27&lt;Spielplan!G27,Punktemodus!$B$3,0),0)</f>
        <v>0</v>
      </c>
      <c r="BM27" s="85">
        <f>IF(E27=Spielplan!E27,IF(G27=Spielplan!G27,Punktemodus!$B$5,0),0)</f>
        <v>3</v>
      </c>
      <c r="BN27" s="85">
        <f>IF(E27=Spielplan!E27,Punktemodus!$B$7,0)</f>
        <v>1</v>
      </c>
      <c r="BO27" s="85">
        <f>IF(G27=Spielplan!G27,Punktemodus!$B$7,0)</f>
        <v>1</v>
      </c>
      <c r="BP27" s="137">
        <f>IF(Spielplan!E27="",0,SUM(BJ27:BO27))</f>
        <v>0</v>
      </c>
      <c r="BQ27" s="60"/>
      <c r="BR27" s="8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91" t="s">
        <v>131</v>
      </c>
      <c r="CM27" s="60"/>
      <c r="CN27" s="60"/>
      <c r="CO27" s="61" t="s">
        <v>26</v>
      </c>
      <c r="CP27" s="60"/>
      <c r="CQ27" s="385"/>
      <c r="CR27" s="386"/>
      <c r="CS27" s="386"/>
      <c r="CT27" s="386"/>
      <c r="CU27" s="386"/>
      <c r="CV27" s="387"/>
      <c r="CW27" s="60"/>
    </row>
    <row r="28" spans="1:101" ht="18.75" customHeight="1" thickBot="1" x14ac:dyDescent="0.3">
      <c r="A28" s="60"/>
      <c r="B28" s="60"/>
      <c r="C28" s="53" t="str">
        <f>H23</f>
        <v>Niederlande</v>
      </c>
      <c r="D28" s="64"/>
      <c r="E28" s="104"/>
      <c r="F28" s="106"/>
      <c r="G28" s="104"/>
      <c r="H28" s="53" t="str">
        <f>C24</f>
        <v>Chile</v>
      </c>
      <c r="I28" s="64"/>
      <c r="J28" s="60"/>
      <c r="K28" s="60" t="s">
        <v>72</v>
      </c>
      <c r="L28" s="60">
        <f t="shared" si="4"/>
        <v>0</v>
      </c>
      <c r="M28" s="60"/>
      <c r="N28" s="60">
        <f>IF($E28="",0,IF($E28&gt;$G28,3,IF($E28=$G28,1,0)))</f>
        <v>0</v>
      </c>
      <c r="O28" s="60">
        <f>IF($G28="",0,IF($E28&gt;$G28,0,IF($E28=$G28,1,3)))</f>
        <v>0</v>
      </c>
      <c r="P28" s="60"/>
      <c r="Q28" s="60"/>
      <c r="R28" s="60">
        <f>E28</f>
        <v>0</v>
      </c>
      <c r="S28" s="60">
        <f>G28</f>
        <v>0</v>
      </c>
      <c r="T28" s="60"/>
      <c r="U28" s="60"/>
      <c r="V28" s="60">
        <f>G28</f>
        <v>0</v>
      </c>
      <c r="W28" s="60">
        <f>E28</f>
        <v>0</v>
      </c>
      <c r="X28" s="60"/>
      <c r="Y28" s="60"/>
      <c r="Z28" s="60" t="s">
        <v>30</v>
      </c>
      <c r="AA28" s="60"/>
      <c r="AB28" s="60"/>
      <c r="AC28" s="60"/>
      <c r="AD28" s="60"/>
      <c r="AE28" s="60"/>
      <c r="AF28" s="60"/>
      <c r="AG28" s="60" t="b">
        <f>OR(AG23=AG24,AG23=AG25,AG23=AG26,AG24=AG25,AG24=AG26,AG25=AG26)</f>
        <v>1</v>
      </c>
      <c r="AH28" s="60"/>
      <c r="AI28" s="60"/>
      <c r="AJ28" s="60"/>
      <c r="AK28" s="60"/>
      <c r="AL28" s="60"/>
      <c r="AM28" s="60"/>
      <c r="AN28" s="60"/>
      <c r="AO28" s="60" t="s">
        <v>34</v>
      </c>
      <c r="AP28" s="60"/>
      <c r="AQ28" s="60"/>
      <c r="AR28" s="60" t="b">
        <f>OR(AR23=AR24,AR23=AR25,AR23=AR26,AR24=AR25,AR24=AR26,AR25=AR26)</f>
        <v>1</v>
      </c>
      <c r="AS28" s="60"/>
      <c r="AT28" s="60"/>
      <c r="AU28" s="60"/>
      <c r="AV28" s="60"/>
      <c r="AW28" s="60"/>
      <c r="AX28" s="60"/>
      <c r="AY28" s="60"/>
      <c r="AZ28" s="60"/>
      <c r="BA28" s="92"/>
      <c r="BB28" s="60"/>
      <c r="BC28" s="60"/>
      <c r="BD28" s="60"/>
      <c r="BE28" s="60"/>
      <c r="BF28" s="60"/>
      <c r="BG28" s="60"/>
      <c r="BH28" s="60"/>
      <c r="BI28" s="60"/>
      <c r="BJ28" s="85">
        <f>IF(E28&gt;G28,IF(Spielplan!E28&gt;Spielplan!G28,Punktemodus!$B$3,0),0)</f>
        <v>0</v>
      </c>
      <c r="BK28" s="85">
        <f>IF(E28=G28,IF(Spielplan!E28=Spielplan!G28,Punktemodus!$B$3,0),0)</f>
        <v>10</v>
      </c>
      <c r="BL28" s="85">
        <f>IF(E28&lt;G28,IF(Spielplan!E28&lt;Spielplan!G28,Punktemodus!$B$3,0),0)</f>
        <v>0</v>
      </c>
      <c r="BM28" s="85">
        <f>IF(E28=Spielplan!E28,IF(G28=Spielplan!G28,Punktemodus!$B$5,0),0)</f>
        <v>3</v>
      </c>
      <c r="BN28" s="85">
        <f>IF(E28=Spielplan!E28,Punktemodus!$B$7,0)</f>
        <v>1</v>
      </c>
      <c r="BO28" s="85">
        <f>IF(G28=Spielplan!G28,Punktemodus!$B$7,0)</f>
        <v>1</v>
      </c>
      <c r="BP28" s="137">
        <f>IF(Spielplan!E28="",0,SUM(BJ28:BO28))</f>
        <v>0</v>
      </c>
      <c r="BQ28" s="60"/>
      <c r="BR28" s="87"/>
      <c r="BS28" s="82" t="s">
        <v>20</v>
      </c>
      <c r="BT28" s="44" t="str">
        <f>IF(G28="","",BB23)</f>
        <v/>
      </c>
      <c r="BU28" s="46"/>
      <c r="BV28" s="104"/>
      <c r="BW28" s="60"/>
      <c r="BX28" s="104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88" t="s">
        <v>137</v>
      </c>
      <c r="CS28" s="60"/>
      <c r="CT28" s="60"/>
      <c r="CU28" s="60"/>
      <c r="CV28" s="60"/>
      <c r="CW28" s="60"/>
    </row>
    <row r="29" spans="1:101" ht="18.75" customHeight="1" thickBot="1" x14ac:dyDescent="0.25">
      <c r="A29" s="60"/>
      <c r="B29" s="60"/>
      <c r="C29" s="136" t="str">
        <f>IF(G28="","",IF(AR28=TRUE,"Achtung: Fehler in Tabelle!",""))</f>
        <v/>
      </c>
      <c r="D29" s="60"/>
      <c r="E29" s="85"/>
      <c r="F29" s="60"/>
      <c r="G29" s="85"/>
      <c r="H29" s="60"/>
      <c r="I29" s="60"/>
      <c r="J29" s="60"/>
      <c r="K29" s="60"/>
      <c r="L29" s="60"/>
      <c r="M29" s="60">
        <f t="shared" ref="M29:X29" si="7">SUM(M23:M28)</f>
        <v>0</v>
      </c>
      <c r="N29" s="60">
        <f t="shared" si="7"/>
        <v>0</v>
      </c>
      <c r="O29" s="60">
        <f t="shared" si="7"/>
        <v>0</v>
      </c>
      <c r="P29" s="60">
        <f t="shared" si="7"/>
        <v>0</v>
      </c>
      <c r="Q29" s="60">
        <f t="shared" si="7"/>
        <v>0</v>
      </c>
      <c r="R29" s="60">
        <f t="shared" si="7"/>
        <v>0</v>
      </c>
      <c r="S29" s="60">
        <f t="shared" si="7"/>
        <v>0</v>
      </c>
      <c r="T29" s="60">
        <f t="shared" si="7"/>
        <v>0</v>
      </c>
      <c r="U29" s="60">
        <f t="shared" si="7"/>
        <v>0</v>
      </c>
      <c r="V29" s="60">
        <f t="shared" si="7"/>
        <v>0</v>
      </c>
      <c r="W29" s="60">
        <f t="shared" si="7"/>
        <v>0</v>
      </c>
      <c r="X29" s="60">
        <f t="shared" si="7"/>
        <v>0</v>
      </c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160">
        <f>SUM(BP23:BP28)</f>
        <v>0</v>
      </c>
      <c r="BQ29" s="60"/>
      <c r="BR29" s="87"/>
      <c r="BS29" s="5" t="s">
        <v>125</v>
      </c>
      <c r="BT29" s="44" t="str">
        <f>IF(G17="","",BB13)</f>
        <v/>
      </c>
      <c r="BU29" s="46"/>
      <c r="BV29" s="104"/>
      <c r="BW29" s="60"/>
      <c r="BX29" s="104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47" t="s">
        <v>134</v>
      </c>
      <c r="CK29" s="44" t="str">
        <f>IF(CK23=CF19,CF18,CF19)</f>
        <v/>
      </c>
      <c r="CL29" s="46"/>
      <c r="CM29" s="104"/>
      <c r="CN29" s="60"/>
      <c r="CO29" s="104"/>
      <c r="CP29" s="60"/>
      <c r="CQ29" s="388" t="str">
        <f>IF(CO29="",IF(CM29&gt;CM30,CK29,CK30),IF(CO29&gt;CO30,CK29,CK30))</f>
        <v/>
      </c>
      <c r="CR29" s="389"/>
      <c r="CS29" s="389"/>
      <c r="CT29" s="389"/>
      <c r="CU29" s="389"/>
      <c r="CV29" s="390"/>
      <c r="CW29" s="60"/>
    </row>
    <row r="30" spans="1:101" ht="18.75" customHeight="1" thickBot="1" x14ac:dyDescent="0.25">
      <c r="A30" s="60"/>
      <c r="B30" s="60"/>
      <c r="C30" s="60"/>
      <c r="D30" s="60"/>
      <c r="E30" s="85"/>
      <c r="F30" s="60"/>
      <c r="G30" s="85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85"/>
      <c r="BJ30" s="60"/>
      <c r="BK30" s="60"/>
      <c r="BL30" s="60"/>
      <c r="BM30" s="60"/>
      <c r="BN30" s="60"/>
      <c r="BO30" s="60"/>
      <c r="BP30" s="138"/>
      <c r="BQ30" s="60"/>
      <c r="BR30" s="87"/>
      <c r="BS30" s="60"/>
      <c r="BT30" s="60"/>
      <c r="BU30" s="60"/>
      <c r="BV30" s="60"/>
      <c r="BW30" s="60"/>
      <c r="BX30" s="60"/>
      <c r="BY30" s="60"/>
      <c r="BZ30" s="47">
        <v>52</v>
      </c>
      <c r="CA30" s="44" t="str">
        <f>IF(BX28="",IF(BV28&gt;BV29,BT28,BT29),IF(BX28&gt;BX29,BT28,BT29))</f>
        <v/>
      </c>
      <c r="CB30" s="46"/>
      <c r="CC30" s="104"/>
      <c r="CD30" s="60"/>
      <c r="CE30" s="104"/>
      <c r="CF30" s="60"/>
      <c r="CG30" s="60"/>
      <c r="CH30" s="60"/>
      <c r="CI30" s="60"/>
      <c r="CJ30" s="47" t="s">
        <v>135</v>
      </c>
      <c r="CK30" s="44" t="str">
        <f>IF(CK24=CF34,CF35,CF34)</f>
        <v/>
      </c>
      <c r="CL30" s="46"/>
      <c r="CM30" s="104"/>
      <c r="CN30" s="60"/>
      <c r="CO30" s="104"/>
      <c r="CP30" s="60"/>
      <c r="CQ30" s="391"/>
      <c r="CR30" s="392"/>
      <c r="CS30" s="392"/>
      <c r="CT30" s="392"/>
      <c r="CU30" s="392"/>
      <c r="CV30" s="393"/>
      <c r="CW30" s="60"/>
    </row>
    <row r="31" spans="1:101" ht="18.75" customHeight="1" thickBot="1" x14ac:dyDescent="0.3">
      <c r="A31" s="60"/>
      <c r="B31" s="60"/>
      <c r="C31" s="60"/>
      <c r="D31" s="60"/>
      <c r="E31" s="85"/>
      <c r="F31" s="60"/>
      <c r="G31" s="85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85"/>
      <c r="BJ31" s="60"/>
      <c r="BK31" s="60"/>
      <c r="BL31" s="60"/>
      <c r="BM31" s="60"/>
      <c r="BN31" s="60"/>
      <c r="BO31" s="60"/>
      <c r="BP31" s="138"/>
      <c r="BQ31" s="60"/>
      <c r="BR31" s="87"/>
      <c r="BS31" s="60"/>
      <c r="BT31" s="60"/>
      <c r="BU31" s="60"/>
      <c r="BV31" s="60"/>
      <c r="BW31" s="60"/>
      <c r="BX31" s="60"/>
      <c r="BY31" s="60"/>
      <c r="BZ31" s="47">
        <v>51</v>
      </c>
      <c r="CA31" s="44" t="str">
        <f>IF(BX32="",IF(BV32&gt;BV33,BT32,BT33),IF(BX32&gt;BX33,BT32,BT33))</f>
        <v/>
      </c>
      <c r="CB31" s="46"/>
      <c r="CC31" s="104"/>
      <c r="CD31" s="60"/>
      <c r="CE31" s="104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88" t="s">
        <v>138</v>
      </c>
      <c r="CS31" s="60"/>
      <c r="CT31" s="60"/>
      <c r="CU31" s="60"/>
      <c r="CV31" s="60"/>
      <c r="CW31" s="60"/>
    </row>
    <row r="32" spans="1:101" ht="18.75" customHeight="1" thickBot="1" x14ac:dyDescent="0.3">
      <c r="A32" s="60"/>
      <c r="B32" s="60"/>
      <c r="C32" s="88" t="s">
        <v>73</v>
      </c>
      <c r="D32" s="60"/>
      <c r="E32" s="85"/>
      <c r="F32" s="60"/>
      <c r="G32" s="85"/>
      <c r="H32" s="60"/>
      <c r="I32" s="60"/>
      <c r="J32" s="60"/>
      <c r="K32" s="60"/>
      <c r="L32" s="60"/>
      <c r="M32" s="60" t="s">
        <v>4</v>
      </c>
      <c r="N32" s="60"/>
      <c r="O32" s="60"/>
      <c r="P32" s="60"/>
      <c r="Q32" s="60" t="s">
        <v>6</v>
      </c>
      <c r="R32" s="60"/>
      <c r="S32" s="60"/>
      <c r="T32" s="60"/>
      <c r="U32" s="60" t="s">
        <v>7</v>
      </c>
      <c r="V32" s="60"/>
      <c r="W32" s="60"/>
      <c r="X32" s="60"/>
      <c r="Y32" s="60"/>
      <c r="Z32" s="60" t="s">
        <v>4</v>
      </c>
      <c r="AA32" s="60" t="s">
        <v>5</v>
      </c>
      <c r="AB32" s="60"/>
      <c r="AC32" s="60"/>
      <c r="AD32" s="60" t="s">
        <v>9</v>
      </c>
      <c r="AE32" s="60"/>
      <c r="AF32" s="60"/>
      <c r="AG32" s="60"/>
      <c r="AH32" s="60" t="s">
        <v>32</v>
      </c>
      <c r="AI32" s="60"/>
      <c r="AJ32" s="60"/>
      <c r="AK32" s="60"/>
      <c r="AL32" s="60"/>
      <c r="AM32" s="60"/>
      <c r="AN32" s="60" t="s">
        <v>35</v>
      </c>
      <c r="AO32" s="60"/>
      <c r="AP32" s="60"/>
      <c r="AQ32" s="60"/>
      <c r="AR32" s="60"/>
      <c r="AS32" s="60" t="s">
        <v>33</v>
      </c>
      <c r="AT32" s="60"/>
      <c r="AU32" s="60"/>
      <c r="AV32" s="60"/>
      <c r="AW32" s="60"/>
      <c r="AX32" s="60"/>
      <c r="AY32" s="60"/>
      <c r="AZ32" s="60"/>
      <c r="BA32" s="60"/>
      <c r="BB32" s="89" t="s">
        <v>10</v>
      </c>
      <c r="BC32" s="60"/>
      <c r="BD32" s="90" t="s">
        <v>4</v>
      </c>
      <c r="BE32" s="60"/>
      <c r="BF32" s="61" t="s">
        <v>5</v>
      </c>
      <c r="BG32" s="60"/>
      <c r="BH32" s="60"/>
      <c r="BI32" s="85"/>
      <c r="BJ32" s="60"/>
      <c r="BK32" s="60"/>
      <c r="BL32" s="60"/>
      <c r="BM32" s="60"/>
      <c r="BN32" s="60"/>
      <c r="BO32" s="60"/>
      <c r="BP32" s="138"/>
      <c r="BQ32" s="85"/>
      <c r="BR32" s="87"/>
      <c r="BS32" s="55" t="s">
        <v>24</v>
      </c>
      <c r="BT32" s="44" t="str">
        <f>IF(G50="","",BB45)</f>
        <v/>
      </c>
      <c r="BU32" s="46"/>
      <c r="BV32" s="104"/>
      <c r="BW32" s="60"/>
      <c r="BX32" s="104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343" t="str">
        <f>IF(CQ29=CK29,CK30,CK29)</f>
        <v/>
      </c>
      <c r="CR32" s="344"/>
      <c r="CS32" s="344"/>
      <c r="CT32" s="344"/>
      <c r="CU32" s="344"/>
      <c r="CV32" s="345"/>
      <c r="CW32" s="60"/>
    </row>
    <row r="33" spans="1:101" ht="18.75" customHeight="1" thickBot="1" x14ac:dyDescent="0.25">
      <c r="A33" s="60"/>
      <c r="B33" s="60"/>
      <c r="C33" s="60"/>
      <c r="D33" s="60"/>
      <c r="E33" s="85"/>
      <c r="F33" s="60"/>
      <c r="G33" s="85"/>
      <c r="H33" s="60"/>
      <c r="I33" s="60"/>
      <c r="J33" s="60"/>
      <c r="K33" s="60"/>
      <c r="L33" s="60"/>
      <c r="M33" s="60" t="s">
        <v>0</v>
      </c>
      <c r="N33" s="60" t="s">
        <v>1</v>
      </c>
      <c r="O33" s="60" t="s">
        <v>2</v>
      </c>
      <c r="P33" s="60" t="s">
        <v>3</v>
      </c>
      <c r="Q33" s="60" t="s">
        <v>0</v>
      </c>
      <c r="R33" s="60" t="s">
        <v>1</v>
      </c>
      <c r="S33" s="60" t="s">
        <v>2</v>
      </c>
      <c r="T33" s="60" t="s">
        <v>3</v>
      </c>
      <c r="U33" s="60" t="s">
        <v>0</v>
      </c>
      <c r="V33" s="60" t="s">
        <v>1</v>
      </c>
      <c r="W33" s="60" t="s">
        <v>2</v>
      </c>
      <c r="X33" s="60" t="s">
        <v>3</v>
      </c>
      <c r="Y33" s="60"/>
      <c r="Z33" s="60" t="s">
        <v>8</v>
      </c>
      <c r="AA33" s="60"/>
      <c r="AB33" s="60"/>
      <c r="AC33" s="60"/>
      <c r="AD33" s="60"/>
      <c r="AE33" s="60"/>
      <c r="AF33" s="60"/>
      <c r="AG33" s="60"/>
      <c r="AH33" s="60" t="s">
        <v>31</v>
      </c>
      <c r="AI33" s="60"/>
      <c r="AJ33" s="60"/>
      <c r="AK33" s="60"/>
      <c r="AL33" s="60"/>
      <c r="AM33" s="60"/>
      <c r="AN33" s="60" t="str">
        <f>AI34</f>
        <v>Kolumbien</v>
      </c>
      <c r="AO33" s="60" t="str">
        <f>AI35</f>
        <v>Griechenland</v>
      </c>
      <c r="AP33" s="60" t="str">
        <f>AI36</f>
        <v>Elfenbeinküste</v>
      </c>
      <c r="AQ33" s="60" t="str">
        <f>AI37</f>
        <v>Japan</v>
      </c>
      <c r="AR33" s="60"/>
      <c r="AS33" s="60" t="s">
        <v>31</v>
      </c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85"/>
      <c r="BJ33" s="85"/>
      <c r="BK33" s="85"/>
      <c r="BL33" s="85"/>
      <c r="BM33" s="85"/>
      <c r="BN33" s="85"/>
      <c r="BO33" s="85"/>
      <c r="BP33" s="137"/>
      <c r="BQ33" s="85"/>
      <c r="BR33" s="87"/>
      <c r="BS33" s="25" t="s">
        <v>23</v>
      </c>
      <c r="BT33" s="44" t="str">
        <f>IF(G39="","",BB35)</f>
        <v/>
      </c>
      <c r="BU33" s="46"/>
      <c r="BV33" s="104"/>
      <c r="BW33" s="60"/>
      <c r="BX33" s="104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346"/>
      <c r="CR33" s="347"/>
      <c r="CS33" s="347"/>
      <c r="CT33" s="347"/>
      <c r="CU33" s="347"/>
      <c r="CV33" s="348"/>
      <c r="CW33" s="60"/>
    </row>
    <row r="34" spans="1:101" ht="18.75" customHeight="1" thickBot="1" x14ac:dyDescent="0.3">
      <c r="A34" s="60"/>
      <c r="B34" s="60"/>
      <c r="C34" s="20" t="str">
        <f>Spielplan!$C$34</f>
        <v>Kolumbien</v>
      </c>
      <c r="D34" s="39"/>
      <c r="E34" s="104"/>
      <c r="F34" s="93"/>
      <c r="G34" s="104"/>
      <c r="H34" s="20" t="str">
        <f>Spielplan!$H$34</f>
        <v>Griechenland</v>
      </c>
      <c r="I34" s="39"/>
      <c r="J34" s="60"/>
      <c r="K34" s="60" t="s">
        <v>78</v>
      </c>
      <c r="L34" s="60">
        <f t="shared" ref="L34:L39" si="8">IF(E34-G34&gt;0,1,IF(G34=E34,0,-1))</f>
        <v>0</v>
      </c>
      <c r="M34" s="60">
        <f>IF($E34="",0,IF($E34&gt;$G34,3,IF($E34=G34,1,0)))</f>
        <v>0</v>
      </c>
      <c r="N34" s="60">
        <f>IF($G34="",0,IF($E34&gt;$G34,0,IF($E34=G34,1,3)))</f>
        <v>0</v>
      </c>
      <c r="O34" s="60"/>
      <c r="P34" s="60"/>
      <c r="Q34" s="60">
        <f>E34</f>
        <v>0</v>
      </c>
      <c r="R34" s="60">
        <f>G34</f>
        <v>0</v>
      </c>
      <c r="S34" s="60"/>
      <c r="T34" s="60"/>
      <c r="U34" s="60">
        <f>G34</f>
        <v>0</v>
      </c>
      <c r="V34" s="60">
        <f>E34</f>
        <v>0</v>
      </c>
      <c r="W34" s="60"/>
      <c r="X34" s="60"/>
      <c r="Y34" s="60"/>
      <c r="Z34" s="60">
        <f>M40</f>
        <v>0</v>
      </c>
      <c r="AA34" s="60">
        <f>Q40</f>
        <v>0</v>
      </c>
      <c r="AB34" s="60">
        <f>U40</f>
        <v>0</v>
      </c>
      <c r="AC34" s="60">
        <f>AA34-AB34</f>
        <v>0</v>
      </c>
      <c r="AD34" s="60">
        <f>IF(Z34&gt;Z35,-1,0)</f>
        <v>0</v>
      </c>
      <c r="AE34" s="60">
        <f>IF(Z34&gt;Z36,-1,0)</f>
        <v>0</v>
      </c>
      <c r="AF34" s="60">
        <f>IF(Z34&gt;Z37,-1,0)</f>
        <v>0</v>
      </c>
      <c r="AG34" s="60">
        <f>10000-(AJ34*1000+AM34*100+AK34*10)</f>
        <v>10000</v>
      </c>
      <c r="AH34" s="90">
        <f>RANK(AG34,AG34:AG37,1)</f>
        <v>1</v>
      </c>
      <c r="AI34" s="60" t="str">
        <f>C34</f>
        <v>Kolumbien</v>
      </c>
      <c r="AJ34" s="60">
        <f t="shared" ref="AJ34:AL37" si="9">Z34</f>
        <v>0</v>
      </c>
      <c r="AK34" s="60">
        <f t="shared" si="9"/>
        <v>0</v>
      </c>
      <c r="AL34" s="60">
        <f t="shared" si="9"/>
        <v>0</v>
      </c>
      <c r="AM34" s="60">
        <f>AK34-AL34</f>
        <v>0</v>
      </c>
      <c r="AN34" s="187"/>
      <c r="AO34" s="187">
        <f>IF(AG35=AG34,IF(G34&gt;E34,AG35-0.1,AG35),AG35)</f>
        <v>10000</v>
      </c>
      <c r="AP34" s="187">
        <f>IF(AG36=AG34,IF(G36&gt;E36,AG36-0.1,AG36),AG36)</f>
        <v>10000</v>
      </c>
      <c r="AQ34" s="187">
        <f>IF(AG37=AG34,IF(G38&gt;E38,AG37-0.1,AG37),AG37)</f>
        <v>10000</v>
      </c>
      <c r="AR34" s="187">
        <f>AN38</f>
        <v>30000</v>
      </c>
      <c r="AS34" s="90">
        <f>RANK(AR34,AR34:AR37,1)</f>
        <v>1</v>
      </c>
      <c r="AT34" s="60" t="str">
        <f t="shared" ref="AT34:AW37" si="10">AI34</f>
        <v>Kolumbien</v>
      </c>
      <c r="AU34" s="60">
        <f t="shared" si="10"/>
        <v>0</v>
      </c>
      <c r="AV34" s="60">
        <f t="shared" si="10"/>
        <v>0</v>
      </c>
      <c r="AW34" s="60">
        <f t="shared" si="10"/>
        <v>0</v>
      </c>
      <c r="AX34" s="60"/>
      <c r="AY34" s="60"/>
      <c r="AZ34" s="60"/>
      <c r="BA34" s="19">
        <v>1</v>
      </c>
      <c r="BB34" s="20" t="str">
        <f>VLOOKUP(1,AS34:AT37,2,FALSE)</f>
        <v>Kolumbien</v>
      </c>
      <c r="BC34" s="18"/>
      <c r="BD34" s="21">
        <f>VLOOKUP(1,AS34:AW37,3,FALSE)</f>
        <v>0</v>
      </c>
      <c r="BE34" s="22">
        <f>VLOOKUP(1,AS34:AW37,4,FALSE)</f>
        <v>0</v>
      </c>
      <c r="BF34" s="93" t="s">
        <v>12</v>
      </c>
      <c r="BG34" s="22">
        <f>VLOOKUP(1,AS34:AW37,5,FALSE)</f>
        <v>0</v>
      </c>
      <c r="BH34" s="27" t="s">
        <v>22</v>
      </c>
      <c r="BI34" s="85"/>
      <c r="BJ34" s="85">
        <f>IF(E34&gt;G34,IF(Spielplan!E34&gt;Spielplan!G34,Punktemodus!$B$3,0),0)</f>
        <v>0</v>
      </c>
      <c r="BK34" s="85">
        <f>IF(E34=G34,IF(Spielplan!E34=Spielplan!G34,Punktemodus!$B$3,0),0)</f>
        <v>10</v>
      </c>
      <c r="BL34" s="85">
        <f>IF(E34&lt;G34,IF(Spielplan!E34&lt;Spielplan!G34,Punktemodus!$B$3,0),0)</f>
        <v>0</v>
      </c>
      <c r="BM34" s="85">
        <f>IF(E34=Spielplan!E34,IF(G34=Spielplan!G34,Punktemodus!$B$5,0),0)</f>
        <v>3</v>
      </c>
      <c r="BN34" s="85">
        <f>IF(E34=Spielplan!E34,Punktemodus!$B$7,0)</f>
        <v>1</v>
      </c>
      <c r="BO34" s="85">
        <f>IF(G34=Spielplan!G34,Punktemodus!$B$7,0)</f>
        <v>1</v>
      </c>
      <c r="BP34" s="137">
        <f>IF(Spielplan!E34="",0,SUM(BJ34:BO34))</f>
        <v>0</v>
      </c>
      <c r="BQ34" s="85"/>
      <c r="BR34" s="8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47">
        <v>59</v>
      </c>
      <c r="CF34" s="44" t="str">
        <f>IF(CE30="",IF(CC30&gt;CC31,CA30,CA31),IF(CE30&gt;CE31,CA30,CA31))</f>
        <v/>
      </c>
      <c r="CG34" s="46"/>
      <c r="CH34" s="104"/>
      <c r="CI34" s="60"/>
      <c r="CJ34" s="104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</row>
    <row r="35" spans="1:101" ht="18.75" customHeight="1" thickBot="1" x14ac:dyDescent="0.3">
      <c r="A35" s="60"/>
      <c r="B35" s="60"/>
      <c r="C35" s="14" t="str">
        <f>Spielplan!$C$35</f>
        <v>Elfenbeinküste</v>
      </c>
      <c r="D35" s="40"/>
      <c r="E35" s="104"/>
      <c r="F35" s="93"/>
      <c r="G35" s="104"/>
      <c r="H35" s="14" t="str">
        <f>Spielplan!$H$35</f>
        <v>Japan</v>
      </c>
      <c r="I35" s="40"/>
      <c r="J35" s="60"/>
      <c r="K35" s="60" t="s">
        <v>79</v>
      </c>
      <c r="L35" s="60">
        <f t="shared" si="8"/>
        <v>0</v>
      </c>
      <c r="M35" s="60"/>
      <c r="N35" s="60"/>
      <c r="O35" s="60">
        <f>IF($E35="",0,IF($E35&gt;$G35,3,IF($E35=$G35,1,0)))</f>
        <v>0</v>
      </c>
      <c r="P35" s="60">
        <f>IF($G35="",0,IF($E35&gt;$G35,0,IF($E35=$G35,1,3)))</f>
        <v>0</v>
      </c>
      <c r="Q35" s="60"/>
      <c r="R35" s="60"/>
      <c r="S35" s="60">
        <f>E35</f>
        <v>0</v>
      </c>
      <c r="T35" s="60">
        <f>G35</f>
        <v>0</v>
      </c>
      <c r="U35" s="60"/>
      <c r="V35" s="60"/>
      <c r="W35" s="60">
        <f>G35</f>
        <v>0</v>
      </c>
      <c r="X35" s="60">
        <f>E35</f>
        <v>0</v>
      </c>
      <c r="Y35" s="60"/>
      <c r="Z35" s="60">
        <f>N40</f>
        <v>0</v>
      </c>
      <c r="AA35" s="60">
        <f>R40</f>
        <v>0</v>
      </c>
      <c r="AB35" s="60">
        <f>V40</f>
        <v>0</v>
      </c>
      <c r="AC35" s="60">
        <f>AA35-AB35</f>
        <v>0</v>
      </c>
      <c r="AD35" s="60">
        <f>IF(Z35&gt;Z34,-1,0)</f>
        <v>0</v>
      </c>
      <c r="AE35" s="60">
        <f>IF(Z35&gt;Z36,-1,0)</f>
        <v>0</v>
      </c>
      <c r="AF35" s="60">
        <f>IF(Z35&gt;Z37,-1,0)</f>
        <v>0</v>
      </c>
      <c r="AG35" s="60">
        <f>10000-(AJ35*1000+AM35*100+AK35*10)</f>
        <v>10000</v>
      </c>
      <c r="AH35" s="90">
        <f>RANK(AG35,AG34:AG37,1)</f>
        <v>1</v>
      </c>
      <c r="AI35" s="60" t="str">
        <f>H34</f>
        <v>Griechenland</v>
      </c>
      <c r="AJ35" s="60">
        <f t="shared" si="9"/>
        <v>0</v>
      </c>
      <c r="AK35" s="60">
        <f t="shared" si="9"/>
        <v>0</v>
      </c>
      <c r="AL35" s="60">
        <f t="shared" si="9"/>
        <v>0</v>
      </c>
      <c r="AM35" s="60">
        <f>AK35-AL35</f>
        <v>0</v>
      </c>
      <c r="AN35" s="187">
        <f>IF(AG34=AG35,IF(E34&gt;G34,AG34-0.1,AG34),AG34)</f>
        <v>10000</v>
      </c>
      <c r="AO35" s="187"/>
      <c r="AP35" s="187">
        <f>IF(AG36=AG35,IF(G39&gt;E39,AG36-0.1,AG36),AG36)</f>
        <v>10000</v>
      </c>
      <c r="AQ35" s="187">
        <f>IF(AG37=AG35,IF(G37&gt;E37,AG37-0.1,AG37),AG37)</f>
        <v>10000</v>
      </c>
      <c r="AR35" s="187">
        <f>AO38</f>
        <v>30000</v>
      </c>
      <c r="AS35" s="90">
        <f>RANK(AR35,AR34:AR37,1)</f>
        <v>1</v>
      </c>
      <c r="AT35" s="60" t="str">
        <f t="shared" si="10"/>
        <v>Griechenland</v>
      </c>
      <c r="AU35" s="60">
        <f t="shared" si="10"/>
        <v>0</v>
      </c>
      <c r="AV35" s="60">
        <f t="shared" si="10"/>
        <v>0</v>
      </c>
      <c r="AW35" s="60">
        <f t="shared" si="10"/>
        <v>0</v>
      </c>
      <c r="AX35" s="60"/>
      <c r="AY35" s="60"/>
      <c r="AZ35" s="60"/>
      <c r="BA35" s="23">
        <v>2</v>
      </c>
      <c r="BB35" s="14" t="e">
        <f>VLOOKUP(2,AS34:AT37,2,FALSE)</f>
        <v>#N/A</v>
      </c>
      <c r="BC35" s="15"/>
      <c r="BD35" s="24" t="e">
        <f>VLOOKUP(2,AS34:AW37,3,FALSE)</f>
        <v>#N/A</v>
      </c>
      <c r="BE35" s="25" t="e">
        <f>VLOOKUP(2,AS34:AW37,4,FALSE)</f>
        <v>#N/A</v>
      </c>
      <c r="BF35" s="93" t="s">
        <v>12</v>
      </c>
      <c r="BG35" s="25" t="e">
        <f>VLOOKUP(2,AS34:AW37,5,FALSE)</f>
        <v>#N/A</v>
      </c>
      <c r="BH35" s="26" t="s">
        <v>23</v>
      </c>
      <c r="BI35" s="85"/>
      <c r="BJ35" s="85">
        <f>IF(E35&gt;G35,IF(Spielplan!E35&gt;Spielplan!G35,Punktemodus!$B$3,0),0)</f>
        <v>0</v>
      </c>
      <c r="BK35" s="85">
        <f>IF(E35=G35,IF(Spielplan!E35=Spielplan!G35,Punktemodus!$B$3,0),0)</f>
        <v>10</v>
      </c>
      <c r="BL35" s="85">
        <f>IF(E35&lt;G35,IF(Spielplan!E35&lt;Spielplan!G35,Punktemodus!$B$3,0),0)</f>
        <v>0</v>
      </c>
      <c r="BM35" s="85">
        <f>IF(E35=Spielplan!E35,IF(G35=Spielplan!G35,Punktemodus!$B$5,0),0)</f>
        <v>3</v>
      </c>
      <c r="BN35" s="85">
        <f>IF(E35=Spielplan!E35,Punktemodus!$B$7,0)</f>
        <v>1</v>
      </c>
      <c r="BO35" s="85">
        <f>IF(G35=Spielplan!G35,Punktemodus!$B$7,0)</f>
        <v>1</v>
      </c>
      <c r="BP35" s="137">
        <f>IF(Spielplan!E35="",0,SUM(BJ35:BO35))</f>
        <v>0</v>
      </c>
      <c r="BQ35" s="85"/>
      <c r="BR35" s="8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47">
        <v>60</v>
      </c>
      <c r="CF35" s="44" t="str">
        <f>IF(CE38="",IF(CC38&gt;CC39,CA38,CA39),IF(CE38&gt;CE39,CA38,CA39))</f>
        <v/>
      </c>
      <c r="CG35" s="46"/>
      <c r="CH35" s="104"/>
      <c r="CI35" s="60"/>
      <c r="CJ35" s="104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</row>
    <row r="36" spans="1:101" ht="18.75" customHeight="1" thickBot="1" x14ac:dyDescent="0.3">
      <c r="A36" s="60"/>
      <c r="B36" s="60"/>
      <c r="C36" s="20" t="str">
        <f>C34</f>
        <v>Kolumbien</v>
      </c>
      <c r="D36" s="39"/>
      <c r="E36" s="104"/>
      <c r="F36" s="93"/>
      <c r="G36" s="104"/>
      <c r="H36" s="20" t="str">
        <f>C35</f>
        <v>Elfenbeinküste</v>
      </c>
      <c r="I36" s="39"/>
      <c r="J36" s="60"/>
      <c r="K36" s="60" t="s">
        <v>81</v>
      </c>
      <c r="L36" s="60">
        <f t="shared" si="8"/>
        <v>0</v>
      </c>
      <c r="M36" s="60">
        <f>IF($E36="",0,IF($E36&gt;$G36,3,IF($E36=G36,1,0)))</f>
        <v>0</v>
      </c>
      <c r="N36" s="60"/>
      <c r="O36" s="60">
        <f>IF($G36="",0,IF($E36&gt;$G36,0,IF($E36=$G36,1,3)))</f>
        <v>0</v>
      </c>
      <c r="P36" s="60"/>
      <c r="Q36" s="60">
        <f>E36</f>
        <v>0</v>
      </c>
      <c r="R36" s="60"/>
      <c r="S36" s="60">
        <f>G36</f>
        <v>0</v>
      </c>
      <c r="T36" s="60"/>
      <c r="U36" s="60">
        <f>G36</f>
        <v>0</v>
      </c>
      <c r="V36" s="60"/>
      <c r="W36" s="60">
        <f>E36</f>
        <v>0</v>
      </c>
      <c r="X36" s="60"/>
      <c r="Y36" s="60"/>
      <c r="Z36" s="60">
        <f>O40</f>
        <v>0</v>
      </c>
      <c r="AA36" s="60">
        <f>S40</f>
        <v>0</v>
      </c>
      <c r="AB36" s="60">
        <f>W40</f>
        <v>0</v>
      </c>
      <c r="AC36" s="60">
        <f>AA36-AB36</f>
        <v>0</v>
      </c>
      <c r="AD36" s="60">
        <f>IF(Z36&gt;Z34,-1,0)</f>
        <v>0</v>
      </c>
      <c r="AE36" s="60">
        <f>IF(Z36&gt;Z35,-1,0)</f>
        <v>0</v>
      </c>
      <c r="AF36" s="60">
        <f>IF(Z36&gt;Z37,-1,0)</f>
        <v>0</v>
      </c>
      <c r="AG36" s="60">
        <f>10000-(AJ36*1000+AM36*100+AK36*10)</f>
        <v>10000</v>
      </c>
      <c r="AH36" s="90">
        <f>RANK(AG36,AG34:AG37,1)</f>
        <v>1</v>
      </c>
      <c r="AI36" s="60" t="str">
        <f>C35</f>
        <v>Elfenbeinküste</v>
      </c>
      <c r="AJ36" s="60">
        <f t="shared" si="9"/>
        <v>0</v>
      </c>
      <c r="AK36" s="60">
        <f t="shared" si="9"/>
        <v>0</v>
      </c>
      <c r="AL36" s="60">
        <f t="shared" si="9"/>
        <v>0</v>
      </c>
      <c r="AM36" s="60">
        <f>AK36-AL36</f>
        <v>0</v>
      </c>
      <c r="AN36" s="187">
        <f>IF(AG34=AG36,IF(E36&gt;G36,AG34-0.1,AG34),AG34)</f>
        <v>10000</v>
      </c>
      <c r="AO36" s="187">
        <f>IF(AG35=AG36,IF(E39&gt;G39,AG35-0.1,AG35),AG35)</f>
        <v>10000</v>
      </c>
      <c r="AP36" s="187"/>
      <c r="AQ36" s="187">
        <f>IF(AG37=AG36,IF(G35&gt;E35,AG37-0.1,AG37),AG37)</f>
        <v>10000</v>
      </c>
      <c r="AR36" s="187">
        <f>AP38</f>
        <v>30000</v>
      </c>
      <c r="AS36" s="90">
        <f>RANK(AR36,AR34:AR37,1)</f>
        <v>1</v>
      </c>
      <c r="AT36" s="60" t="str">
        <f t="shared" si="10"/>
        <v>Elfenbeinküste</v>
      </c>
      <c r="AU36" s="60">
        <f t="shared" si="10"/>
        <v>0</v>
      </c>
      <c r="AV36" s="60">
        <f t="shared" si="10"/>
        <v>0</v>
      </c>
      <c r="AW36" s="60">
        <f t="shared" si="10"/>
        <v>0</v>
      </c>
      <c r="AX36" s="60"/>
      <c r="AY36" s="60"/>
      <c r="AZ36" s="60"/>
      <c r="BA36" s="113">
        <v>3</v>
      </c>
      <c r="BB36" s="114" t="e">
        <f>VLOOKUP(3,AS34:AT37,2,FALSE)</f>
        <v>#N/A</v>
      </c>
      <c r="BC36" s="115"/>
      <c r="BD36" s="116" t="e">
        <f>VLOOKUP(3,AS34:AW37,3,FALSE)</f>
        <v>#N/A</v>
      </c>
      <c r="BE36" s="116" t="e">
        <f>VLOOKUP(3,AS34:AW37,4,FALSE)</f>
        <v>#N/A</v>
      </c>
      <c r="BF36" s="93" t="s">
        <v>12</v>
      </c>
      <c r="BG36" s="116" t="e">
        <f>VLOOKUP(3,AS34:AW37,5,FALSE)</f>
        <v>#N/A</v>
      </c>
      <c r="BH36" s="60"/>
      <c r="BI36" s="85"/>
      <c r="BJ36" s="85">
        <f>IF(E36&gt;G36,IF(Spielplan!E36&gt;Spielplan!G36,Punktemodus!$B$3,0),0)</f>
        <v>0</v>
      </c>
      <c r="BK36" s="85">
        <f>IF(E36=G36,IF(Spielplan!E36=Spielplan!G36,Punktemodus!$B$3,0),0)</f>
        <v>10</v>
      </c>
      <c r="BL36" s="85">
        <f>IF(E36&lt;G36,IF(Spielplan!E36&lt;Spielplan!G36,Punktemodus!$B$3,0),0)</f>
        <v>0</v>
      </c>
      <c r="BM36" s="85">
        <f>IF(E36=Spielplan!E36,IF(G36=Spielplan!G36,Punktemodus!$B$5,0),0)</f>
        <v>3</v>
      </c>
      <c r="BN36" s="85">
        <f>IF(E36=Spielplan!E36,Punktemodus!$B$7,0)</f>
        <v>1</v>
      </c>
      <c r="BO36" s="85">
        <f>IF(G36=Spielplan!G36,Punktemodus!$B$7,0)</f>
        <v>1</v>
      </c>
      <c r="BP36" s="137">
        <f>IF(Spielplan!E36="",0,SUM(BJ36:BO36))</f>
        <v>0</v>
      </c>
      <c r="BQ36" s="85"/>
      <c r="BR36" s="87"/>
      <c r="BS36" s="82" t="s">
        <v>126</v>
      </c>
      <c r="BT36" s="44" t="str">
        <f>IF(G72="","",BB67)</f>
        <v/>
      </c>
      <c r="BU36" s="46"/>
      <c r="BV36" s="104"/>
      <c r="BW36" s="60"/>
      <c r="BX36" s="104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</row>
    <row r="37" spans="1:101" ht="18.75" customHeight="1" thickBot="1" x14ac:dyDescent="0.3">
      <c r="A37" s="60"/>
      <c r="B37" s="60"/>
      <c r="C37" s="14" t="str">
        <f>H34</f>
        <v>Griechenland</v>
      </c>
      <c r="D37" s="40"/>
      <c r="E37" s="104"/>
      <c r="F37" s="93"/>
      <c r="G37" s="104"/>
      <c r="H37" s="14" t="str">
        <f>H35</f>
        <v>Japan</v>
      </c>
      <c r="I37" s="40"/>
      <c r="J37" s="60"/>
      <c r="K37" s="60" t="s">
        <v>80</v>
      </c>
      <c r="L37" s="60">
        <f t="shared" si="8"/>
        <v>0</v>
      </c>
      <c r="M37" s="60"/>
      <c r="N37" s="60">
        <f>IF($E37="",0,IF($E37&gt;$G37,3,IF($E37=$G37,1,0)))</f>
        <v>0</v>
      </c>
      <c r="O37" s="60"/>
      <c r="P37" s="60">
        <f>IF($G37="",0,IF($E37&gt;$G37,0,IF($E37=$G37,1,3)))</f>
        <v>0</v>
      </c>
      <c r="Q37" s="60"/>
      <c r="R37" s="60">
        <f>E37</f>
        <v>0</v>
      </c>
      <c r="S37" s="60"/>
      <c r="T37" s="60">
        <f>G37</f>
        <v>0</v>
      </c>
      <c r="U37" s="60"/>
      <c r="V37" s="60">
        <f>G37</f>
        <v>0</v>
      </c>
      <c r="W37" s="60"/>
      <c r="X37" s="60">
        <f>E37</f>
        <v>0</v>
      </c>
      <c r="Y37" s="60"/>
      <c r="Z37" s="60">
        <f>P40</f>
        <v>0</v>
      </c>
      <c r="AA37" s="60">
        <f>T40</f>
        <v>0</v>
      </c>
      <c r="AB37" s="60">
        <f>X40</f>
        <v>0</v>
      </c>
      <c r="AC37" s="60">
        <f>AA37-AB37</f>
        <v>0</v>
      </c>
      <c r="AD37" s="60">
        <f>IF(Z37&gt;Z34,-1,0)</f>
        <v>0</v>
      </c>
      <c r="AE37" s="60">
        <f>IF(Z37&gt;Z35,-1,0)</f>
        <v>0</v>
      </c>
      <c r="AF37" s="60">
        <f>IF(Z37&gt;Z36,-1,0)</f>
        <v>0</v>
      </c>
      <c r="AG37" s="60">
        <f>10000-(AJ37*1000+AM37*100+AK37*10)</f>
        <v>10000</v>
      </c>
      <c r="AH37" s="90">
        <f>RANK(AG37,AG34:AG37,1)</f>
        <v>1</v>
      </c>
      <c r="AI37" s="60" t="str">
        <f>H35</f>
        <v>Japan</v>
      </c>
      <c r="AJ37" s="60">
        <f t="shared" si="9"/>
        <v>0</v>
      </c>
      <c r="AK37" s="60">
        <f t="shared" si="9"/>
        <v>0</v>
      </c>
      <c r="AL37" s="60">
        <f t="shared" si="9"/>
        <v>0</v>
      </c>
      <c r="AM37" s="60">
        <f>AK37-AL37</f>
        <v>0</v>
      </c>
      <c r="AN37" s="187">
        <f>IF(AG34=AG37,IF(E38&gt;G38,AG34-0.1,AG34),AG34)</f>
        <v>10000</v>
      </c>
      <c r="AO37" s="187">
        <f>IF(AG35=AG37,IF(E37&gt;G37,AG35-0.1,AG35),AG35)</f>
        <v>10000</v>
      </c>
      <c r="AP37" s="187">
        <f>IF(AG36=AG37,IF(E35&gt;G35,AG36-0.1,AG36),AG36)</f>
        <v>10000</v>
      </c>
      <c r="AQ37" s="187"/>
      <c r="AR37" s="187">
        <f>AQ38</f>
        <v>30000</v>
      </c>
      <c r="AS37" s="90">
        <f>RANK(AR37,AR34:AR37,1)</f>
        <v>1</v>
      </c>
      <c r="AT37" s="60" t="str">
        <f t="shared" si="10"/>
        <v>Japan</v>
      </c>
      <c r="AU37" s="60">
        <f t="shared" si="10"/>
        <v>0</v>
      </c>
      <c r="AV37" s="60">
        <f t="shared" si="10"/>
        <v>0</v>
      </c>
      <c r="AW37" s="60">
        <f t="shared" si="10"/>
        <v>0</v>
      </c>
      <c r="AX37" s="60"/>
      <c r="AY37" s="60"/>
      <c r="AZ37" s="60"/>
      <c r="BA37" s="113">
        <v>4</v>
      </c>
      <c r="BB37" s="114" t="e">
        <f>VLOOKUP(4,AS34:AT37,2,FALSE)</f>
        <v>#N/A</v>
      </c>
      <c r="BC37" s="115"/>
      <c r="BD37" s="116" t="e">
        <f>VLOOKUP(4,AS34:AW37,3,FALSE)</f>
        <v>#N/A</v>
      </c>
      <c r="BE37" s="116" t="e">
        <f>VLOOKUP(4,AS34:AW37,4,FALSE)</f>
        <v>#N/A</v>
      </c>
      <c r="BF37" s="93" t="s">
        <v>12</v>
      </c>
      <c r="BG37" s="116" t="e">
        <f>VLOOKUP(4,AS34:AW37,5,FALSE)</f>
        <v>#N/A</v>
      </c>
      <c r="BH37" s="60"/>
      <c r="BI37" s="85"/>
      <c r="BJ37" s="85">
        <f>IF(E37&gt;G37,IF(Spielplan!E37&gt;Spielplan!G37,Punktemodus!$B$3,0),0)</f>
        <v>0</v>
      </c>
      <c r="BK37" s="85">
        <f>IF(E37=G37,IF(Spielplan!E37=Spielplan!G37,Punktemodus!$B$3,0),0)</f>
        <v>10</v>
      </c>
      <c r="BL37" s="85">
        <f>IF(E37&lt;G37,IF(Spielplan!E37&lt;Spielplan!G37,Punktemodus!$B$3,0),0)</f>
        <v>0</v>
      </c>
      <c r="BM37" s="85">
        <f>IF(E37=Spielplan!E37,IF(G37=Spielplan!G37,Punktemodus!$B$5,0),0)</f>
        <v>3</v>
      </c>
      <c r="BN37" s="85">
        <f>IF(E37=Spielplan!E37,Punktemodus!$B$7,0)</f>
        <v>1</v>
      </c>
      <c r="BO37" s="85">
        <f>IF(G37=Spielplan!G37,Punktemodus!$B$7,0)</f>
        <v>1</v>
      </c>
      <c r="BP37" s="137">
        <f>IF(Spielplan!E37="",0,SUM(BJ37:BO37))</f>
        <v>0</v>
      </c>
      <c r="BQ37" s="85"/>
      <c r="BR37" s="87"/>
      <c r="BS37" s="5" t="s">
        <v>127</v>
      </c>
      <c r="BT37" s="44" t="str">
        <f>IF(G61="","",BB57)</f>
        <v/>
      </c>
      <c r="BU37" s="46"/>
      <c r="BV37" s="104"/>
      <c r="BW37" s="60"/>
      <c r="BX37" s="104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</row>
    <row r="38" spans="1:101" ht="18.75" customHeight="1" thickBot="1" x14ac:dyDescent="0.3">
      <c r="A38" s="60"/>
      <c r="B38" s="60"/>
      <c r="C38" s="20" t="str">
        <f>C34</f>
        <v>Kolumbien</v>
      </c>
      <c r="D38" s="39"/>
      <c r="E38" s="104"/>
      <c r="F38" s="93"/>
      <c r="G38" s="104"/>
      <c r="H38" s="20" t="str">
        <f>H35</f>
        <v>Japan</v>
      </c>
      <c r="I38" s="39"/>
      <c r="J38" s="60"/>
      <c r="K38" s="60" t="s">
        <v>82</v>
      </c>
      <c r="L38" s="60">
        <f t="shared" si="8"/>
        <v>0</v>
      </c>
      <c r="M38" s="60">
        <f>IF($E38="",0,IF($E38&gt;$G38,3,IF($E38=G38,1,0)))</f>
        <v>0</v>
      </c>
      <c r="N38" s="60"/>
      <c r="O38" s="60"/>
      <c r="P38" s="60">
        <f>IF($G38="",0,IF($E38&gt;$G38,0,IF($E38=$G38,1,3)))</f>
        <v>0</v>
      </c>
      <c r="Q38" s="60">
        <f>E38</f>
        <v>0</v>
      </c>
      <c r="R38" s="60"/>
      <c r="S38" s="60"/>
      <c r="T38" s="60">
        <f>G38</f>
        <v>0</v>
      </c>
      <c r="U38" s="60">
        <f>G38</f>
        <v>0</v>
      </c>
      <c r="V38" s="60"/>
      <c r="W38" s="60"/>
      <c r="X38" s="60">
        <f>E38</f>
        <v>0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187">
        <f>SUM(AN34:AN37)</f>
        <v>30000</v>
      </c>
      <c r="AO38" s="187">
        <f>SUM(AO34:AO37)</f>
        <v>30000</v>
      </c>
      <c r="AP38" s="187">
        <f>SUM(AP34:AP37)</f>
        <v>30000</v>
      </c>
      <c r="AQ38" s="187">
        <f>SUM(AQ34:AQ37)</f>
        <v>30000</v>
      </c>
      <c r="AR38" s="187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85">
        <f>IF(E38&gt;G38,IF(Spielplan!E38&gt;Spielplan!G38,Punktemodus!$B$3,0),0)</f>
        <v>0</v>
      </c>
      <c r="BK38" s="85">
        <f>IF(E38=G38,IF(Spielplan!E38=Spielplan!G38,Punktemodus!$B$3,0),0)</f>
        <v>10</v>
      </c>
      <c r="BL38" s="85">
        <f>IF(E38&lt;G38,IF(Spielplan!E38&lt;Spielplan!G38,Punktemodus!$B$3,0),0)</f>
        <v>0</v>
      </c>
      <c r="BM38" s="85">
        <f>IF(E38=Spielplan!E38,IF(G38=Spielplan!G38,Punktemodus!$B$5,0),0)</f>
        <v>3</v>
      </c>
      <c r="BN38" s="85">
        <f>IF(E38=Spielplan!E38,Punktemodus!$B$7,0)</f>
        <v>1</v>
      </c>
      <c r="BO38" s="85">
        <f>IF(G38=Spielplan!G38,Punktemodus!$B$7,0)</f>
        <v>1</v>
      </c>
      <c r="BP38" s="137">
        <f>IF(Spielplan!E38="",0,SUM(BJ38:BO38))</f>
        <v>0</v>
      </c>
      <c r="BQ38" s="60"/>
      <c r="BR38" s="87"/>
      <c r="BS38" s="60"/>
      <c r="BT38" s="60"/>
      <c r="BU38" s="60"/>
      <c r="BV38" s="60"/>
      <c r="BW38" s="60"/>
      <c r="BX38" s="60"/>
      <c r="BY38" s="60"/>
      <c r="BZ38" s="47">
        <v>55</v>
      </c>
      <c r="CA38" s="44" t="str">
        <f>IF(BX36="",IF(BV36&gt;BV37,BT36,BT37),IF(BX36&gt;BX37,BT36,BT37))</f>
        <v/>
      </c>
      <c r="CB38" s="46"/>
      <c r="CC38" s="104"/>
      <c r="CD38" s="60"/>
      <c r="CE38" s="104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</row>
    <row r="39" spans="1:101" ht="18.75" customHeight="1" thickBot="1" x14ac:dyDescent="0.3">
      <c r="A39" s="60"/>
      <c r="B39" s="60"/>
      <c r="C39" s="14" t="str">
        <f>H34</f>
        <v>Griechenland</v>
      </c>
      <c r="D39" s="40"/>
      <c r="E39" s="104"/>
      <c r="F39" s="93"/>
      <c r="G39" s="104"/>
      <c r="H39" s="14" t="str">
        <f>C35</f>
        <v>Elfenbeinküste</v>
      </c>
      <c r="I39" s="40"/>
      <c r="J39" s="60"/>
      <c r="K39" s="60" t="s">
        <v>82</v>
      </c>
      <c r="L39" s="60">
        <f t="shared" si="8"/>
        <v>0</v>
      </c>
      <c r="M39" s="60"/>
      <c r="N39" s="60">
        <f>IF($E39="",0,IF($E39&gt;$G39,3,IF($E39=$G39,1,0)))</f>
        <v>0</v>
      </c>
      <c r="O39" s="60">
        <f>IF($G39="",0,IF($E39&gt;$G39,0,IF($E39=$G39,1,3)))</f>
        <v>0</v>
      </c>
      <c r="P39" s="60"/>
      <c r="Q39" s="60"/>
      <c r="R39" s="60">
        <f>E39</f>
        <v>0</v>
      </c>
      <c r="S39" s="60">
        <f>G39</f>
        <v>0</v>
      </c>
      <c r="T39" s="60"/>
      <c r="U39" s="60"/>
      <c r="V39" s="60">
        <f>G39</f>
        <v>0</v>
      </c>
      <c r="W39" s="60">
        <f>E39</f>
        <v>0</v>
      </c>
      <c r="X39" s="60"/>
      <c r="Y39" s="60"/>
      <c r="Z39" s="60" t="s">
        <v>30</v>
      </c>
      <c r="AA39" s="60"/>
      <c r="AB39" s="60"/>
      <c r="AC39" s="60"/>
      <c r="AD39" s="60"/>
      <c r="AE39" s="60"/>
      <c r="AF39" s="60"/>
      <c r="AG39" s="60" t="b">
        <f>OR(AG34=AG35,AG34=AG36,AG34=AG37,AG35=AG36,AG35=AG37,AG36=AG37)</f>
        <v>1</v>
      </c>
      <c r="AH39" s="60"/>
      <c r="AI39" s="60"/>
      <c r="AJ39" s="60"/>
      <c r="AK39" s="60"/>
      <c r="AL39" s="60"/>
      <c r="AM39" s="60"/>
      <c r="AN39" s="60"/>
      <c r="AO39" s="60" t="s">
        <v>34</v>
      </c>
      <c r="AP39" s="60"/>
      <c r="AQ39" s="60"/>
      <c r="AR39" s="60" t="b">
        <f>OR(AR34=AR35,AR34=AR36,AR34=AR37,AR35=AR36,AR35=AR37,AR36=AR37)</f>
        <v>1</v>
      </c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85">
        <f>IF(E39&gt;G39,IF(Spielplan!E39&gt;Spielplan!G39,Punktemodus!$B$3,0),0)</f>
        <v>0</v>
      </c>
      <c r="BK39" s="85">
        <f>IF(E39=G39,IF(Spielplan!E39=Spielplan!G39,Punktemodus!$B$3,0),0)</f>
        <v>10</v>
      </c>
      <c r="BL39" s="85">
        <f>IF(E39&lt;G39,IF(Spielplan!E39&lt;Spielplan!G39,Punktemodus!$B$3,0),0)</f>
        <v>0</v>
      </c>
      <c r="BM39" s="85">
        <f>IF(E39=Spielplan!E39,IF(G39=Spielplan!G39,Punktemodus!$B$5,0),0)</f>
        <v>3</v>
      </c>
      <c r="BN39" s="85">
        <f>IF(E39=Spielplan!E39,Punktemodus!$B$7,0)</f>
        <v>1</v>
      </c>
      <c r="BO39" s="85">
        <f>IF(G39=Spielplan!G39,Punktemodus!$B$7,0)</f>
        <v>1</v>
      </c>
      <c r="BP39" s="137">
        <f>IF(Spielplan!E39="",0,SUM(BJ39:BO39))</f>
        <v>0</v>
      </c>
      <c r="BQ39" s="60"/>
      <c r="BR39" s="87"/>
      <c r="BS39" s="60"/>
      <c r="BT39" s="60"/>
      <c r="BU39" s="60"/>
      <c r="BV39" s="60"/>
      <c r="BW39" s="60"/>
      <c r="BX39" s="60"/>
      <c r="BY39" s="60"/>
      <c r="BZ39" s="47">
        <v>56</v>
      </c>
      <c r="CA39" s="44" t="str">
        <f>IF(BX40="",IF(BV40&gt;BV41,BT40,BT41),IF(BX40&gt;BX41,BT40,BT41))</f>
        <v/>
      </c>
      <c r="CB39" s="46"/>
      <c r="CC39" s="104"/>
      <c r="CD39" s="60"/>
      <c r="CE39" s="104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</row>
    <row r="40" spans="1:101" ht="18.75" customHeight="1" thickBot="1" x14ac:dyDescent="0.25">
      <c r="A40" s="60"/>
      <c r="B40" s="60"/>
      <c r="C40" s="136" t="str">
        <f>IF(G39="","",IF(AR39=TRUE,"Achtung: Fehler in Tabelle!",""))</f>
        <v/>
      </c>
      <c r="D40" s="60"/>
      <c r="E40" s="85"/>
      <c r="F40" s="60"/>
      <c r="G40" s="85"/>
      <c r="H40" s="60"/>
      <c r="I40" s="60"/>
      <c r="J40" s="60"/>
      <c r="K40" s="60"/>
      <c r="L40" s="60"/>
      <c r="M40" s="60">
        <f t="shared" ref="M40:X40" si="11">SUM(M34:M39)</f>
        <v>0</v>
      </c>
      <c r="N40" s="60">
        <f t="shared" si="11"/>
        <v>0</v>
      </c>
      <c r="O40" s="60">
        <f t="shared" si="11"/>
        <v>0</v>
      </c>
      <c r="P40" s="60">
        <f t="shared" si="11"/>
        <v>0</v>
      </c>
      <c r="Q40" s="60">
        <f t="shared" si="11"/>
        <v>0</v>
      </c>
      <c r="R40" s="60">
        <f t="shared" si="11"/>
        <v>0</v>
      </c>
      <c r="S40" s="60">
        <f t="shared" si="11"/>
        <v>0</v>
      </c>
      <c r="T40" s="60">
        <f t="shared" si="11"/>
        <v>0</v>
      </c>
      <c r="U40" s="60">
        <f t="shared" si="11"/>
        <v>0</v>
      </c>
      <c r="V40" s="60">
        <f t="shared" si="11"/>
        <v>0</v>
      </c>
      <c r="W40" s="60">
        <f t="shared" si="11"/>
        <v>0</v>
      </c>
      <c r="X40" s="60">
        <f t="shared" si="11"/>
        <v>0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160">
        <f>SUM(BP34:BP39)</f>
        <v>0</v>
      </c>
      <c r="BQ40" s="60"/>
      <c r="BR40" s="87"/>
      <c r="BS40" s="55" t="s">
        <v>128</v>
      </c>
      <c r="BT40" s="44" t="str">
        <f>IF(G94="","",BB89)</f>
        <v/>
      </c>
      <c r="BU40" s="46"/>
      <c r="BV40" s="104"/>
      <c r="BW40" s="60"/>
      <c r="BX40" s="104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</row>
    <row r="41" spans="1:101" ht="18.75" customHeight="1" thickBot="1" x14ac:dyDescent="0.25">
      <c r="A41" s="60"/>
      <c r="B41" s="60"/>
      <c r="C41" s="60"/>
      <c r="D41" s="60"/>
      <c r="E41" s="85"/>
      <c r="F41" s="60"/>
      <c r="G41" s="85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138"/>
      <c r="BQ41" s="60"/>
      <c r="BR41" s="87"/>
      <c r="BS41" s="25" t="s">
        <v>129</v>
      </c>
      <c r="BT41" s="44" t="str">
        <f>IF(G83="","",BB79)</f>
        <v/>
      </c>
      <c r="BU41" s="46"/>
      <c r="BV41" s="104"/>
      <c r="BW41" s="60"/>
      <c r="BX41" s="104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</row>
    <row r="42" spans="1:101" ht="18.75" customHeight="1" thickBot="1" x14ac:dyDescent="0.3">
      <c r="A42" s="60"/>
      <c r="B42" s="60"/>
      <c r="C42" s="89"/>
      <c r="D42" s="60"/>
      <c r="E42" s="85"/>
      <c r="F42" s="60"/>
      <c r="G42" s="85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89"/>
      <c r="BC42" s="60"/>
      <c r="BD42" s="90"/>
      <c r="BE42" s="60"/>
      <c r="BF42" s="61"/>
      <c r="BG42" s="60"/>
      <c r="BH42" s="60"/>
      <c r="BI42" s="60"/>
      <c r="BJ42" s="60"/>
      <c r="BK42" s="60"/>
      <c r="BL42" s="60"/>
      <c r="BM42" s="60"/>
      <c r="BN42" s="60"/>
      <c r="BO42" s="60"/>
      <c r="BP42" s="138"/>
      <c r="BQ42" s="60"/>
      <c r="BR42" s="87"/>
      <c r="BS42" s="94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</row>
    <row r="43" spans="1:101" ht="18.75" customHeight="1" thickBot="1" x14ac:dyDescent="0.3">
      <c r="A43" s="60"/>
      <c r="B43" s="60"/>
      <c r="C43" s="88" t="s">
        <v>74</v>
      </c>
      <c r="D43" s="60"/>
      <c r="E43" s="85"/>
      <c r="F43" s="60"/>
      <c r="G43" s="85"/>
      <c r="H43" s="60"/>
      <c r="I43" s="60"/>
      <c r="J43" s="60"/>
      <c r="K43" s="60"/>
      <c r="L43" s="60"/>
      <c r="M43" s="60" t="s">
        <v>4</v>
      </c>
      <c r="N43" s="60"/>
      <c r="O43" s="60"/>
      <c r="P43" s="60"/>
      <c r="Q43" s="60" t="s">
        <v>6</v>
      </c>
      <c r="R43" s="60"/>
      <c r="S43" s="60"/>
      <c r="T43" s="60"/>
      <c r="U43" s="60" t="s">
        <v>7</v>
      </c>
      <c r="V43" s="60"/>
      <c r="W43" s="60"/>
      <c r="X43" s="60"/>
      <c r="Y43" s="60"/>
      <c r="Z43" s="60" t="s">
        <v>4</v>
      </c>
      <c r="AA43" s="60" t="s">
        <v>5</v>
      </c>
      <c r="AB43" s="60"/>
      <c r="AC43" s="60"/>
      <c r="AD43" s="60" t="s">
        <v>9</v>
      </c>
      <c r="AE43" s="60"/>
      <c r="AF43" s="60"/>
      <c r="AG43" s="60"/>
      <c r="AH43" s="60" t="s">
        <v>32</v>
      </c>
      <c r="AI43" s="60"/>
      <c r="AJ43" s="60"/>
      <c r="AK43" s="60"/>
      <c r="AL43" s="60"/>
      <c r="AM43" s="60"/>
      <c r="AN43" s="60" t="s">
        <v>35</v>
      </c>
      <c r="AO43" s="60"/>
      <c r="AP43" s="60"/>
      <c r="AQ43" s="60"/>
      <c r="AR43" s="60"/>
      <c r="AS43" s="60" t="s">
        <v>33</v>
      </c>
      <c r="AT43" s="60"/>
      <c r="AU43" s="60"/>
      <c r="AV43" s="60"/>
      <c r="AW43" s="60"/>
      <c r="AX43" s="60"/>
      <c r="AY43" s="60"/>
      <c r="AZ43" s="60"/>
      <c r="BA43" s="60"/>
      <c r="BB43" s="89" t="s">
        <v>10</v>
      </c>
      <c r="BC43" s="60"/>
      <c r="BD43" s="90" t="s">
        <v>4</v>
      </c>
      <c r="BE43" s="60"/>
      <c r="BF43" s="61" t="s">
        <v>5</v>
      </c>
      <c r="BG43" s="60"/>
      <c r="BH43" s="60"/>
      <c r="BI43" s="85"/>
      <c r="BJ43" s="60"/>
      <c r="BK43" s="60"/>
      <c r="BL43" s="60"/>
      <c r="BM43" s="60"/>
      <c r="BN43" s="60"/>
      <c r="BO43" s="60"/>
      <c r="BP43" s="138"/>
      <c r="BQ43" s="85"/>
      <c r="BR43" s="139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</row>
    <row r="44" spans="1:101" ht="18.75" customHeight="1" thickBot="1" x14ac:dyDescent="0.25">
      <c r="A44" s="60"/>
      <c r="B44" s="60"/>
      <c r="C44" s="60"/>
      <c r="D44" s="60"/>
      <c r="E44" s="85"/>
      <c r="F44" s="60"/>
      <c r="G44" s="85"/>
      <c r="H44" s="60"/>
      <c r="I44" s="60"/>
      <c r="J44" s="60"/>
      <c r="K44" s="60"/>
      <c r="L44" s="60"/>
      <c r="M44" s="60" t="s">
        <v>0</v>
      </c>
      <c r="N44" s="60" t="s">
        <v>1</v>
      </c>
      <c r="O44" s="60" t="s">
        <v>2</v>
      </c>
      <c r="P44" s="60" t="s">
        <v>3</v>
      </c>
      <c r="Q44" s="60" t="s">
        <v>0</v>
      </c>
      <c r="R44" s="60" t="s">
        <v>1</v>
      </c>
      <c r="S44" s="60" t="s">
        <v>2</v>
      </c>
      <c r="T44" s="60" t="s">
        <v>3</v>
      </c>
      <c r="U44" s="60" t="s">
        <v>0</v>
      </c>
      <c r="V44" s="60" t="s">
        <v>1</v>
      </c>
      <c r="W44" s="60" t="s">
        <v>2</v>
      </c>
      <c r="X44" s="60" t="s">
        <v>3</v>
      </c>
      <c r="Y44" s="60"/>
      <c r="Z44" s="60" t="s">
        <v>8</v>
      </c>
      <c r="AA44" s="60"/>
      <c r="AB44" s="60"/>
      <c r="AC44" s="60"/>
      <c r="AD44" s="60"/>
      <c r="AE44" s="60"/>
      <c r="AF44" s="60"/>
      <c r="AG44" s="60"/>
      <c r="AH44" s="60" t="s">
        <v>31</v>
      </c>
      <c r="AI44" s="60"/>
      <c r="AJ44" s="60"/>
      <c r="AK44" s="60"/>
      <c r="AL44" s="60"/>
      <c r="AM44" s="60"/>
      <c r="AN44" s="60" t="str">
        <f>AI45</f>
        <v>Uruguay</v>
      </c>
      <c r="AO44" s="60" t="str">
        <f>AI46</f>
        <v>Costa Rica</v>
      </c>
      <c r="AP44" s="60" t="str">
        <f>AI47</f>
        <v>England</v>
      </c>
      <c r="AQ44" s="60" t="str">
        <f>AI48</f>
        <v>Italien</v>
      </c>
      <c r="AR44" s="60"/>
      <c r="AS44" s="60" t="s">
        <v>31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85"/>
      <c r="BJ44" s="85"/>
      <c r="BK44" s="85"/>
      <c r="BL44" s="85"/>
      <c r="BM44" s="85"/>
      <c r="BN44" s="85"/>
      <c r="BO44" s="85"/>
      <c r="BP44" s="137"/>
      <c r="BQ44" s="85"/>
      <c r="BR44" s="141"/>
      <c r="BS44" s="359" t="s">
        <v>165</v>
      </c>
      <c r="BT44" s="360"/>
      <c r="BU44" s="361"/>
      <c r="BV44" s="362"/>
      <c r="BW44" s="156"/>
      <c r="BX44" s="351" t="s">
        <v>152</v>
      </c>
      <c r="BY44" s="351" t="s">
        <v>153</v>
      </c>
      <c r="BZ44" s="352"/>
      <c r="CA44" s="156"/>
      <c r="CB44" s="155"/>
      <c r="CC44" s="155"/>
      <c r="CD44" s="155"/>
      <c r="CE44" s="351" t="s">
        <v>155</v>
      </c>
      <c r="CF44" s="351" t="s">
        <v>156</v>
      </c>
      <c r="CG44" s="155"/>
      <c r="CH44" s="155"/>
      <c r="CI44" s="155"/>
      <c r="CJ44" s="351" t="s">
        <v>158</v>
      </c>
      <c r="CK44" s="155"/>
      <c r="CL44" s="155"/>
      <c r="CM44" s="155"/>
      <c r="CN44" s="155"/>
      <c r="CO44" s="351" t="s">
        <v>159</v>
      </c>
      <c r="CP44" s="155"/>
      <c r="CQ44" s="155"/>
      <c r="CR44" s="155"/>
      <c r="CS44" s="351" t="s">
        <v>146</v>
      </c>
      <c r="CT44" s="155"/>
      <c r="CU44" s="134"/>
      <c r="CV44" s="134"/>
      <c r="CW44" s="134"/>
    </row>
    <row r="45" spans="1:101" ht="18.75" customHeight="1" thickBot="1" x14ac:dyDescent="0.3">
      <c r="A45" s="60"/>
      <c r="B45" s="60"/>
      <c r="C45" s="75" t="str">
        <f>Spielplan!$C$45</f>
        <v>Uruguay</v>
      </c>
      <c r="D45" s="76"/>
      <c r="E45" s="104"/>
      <c r="F45" s="93"/>
      <c r="G45" s="104"/>
      <c r="H45" s="75" t="str">
        <f>Spielplan!$H$45</f>
        <v>Costa Rica</v>
      </c>
      <c r="I45" s="76"/>
      <c r="J45" s="60"/>
      <c r="K45" s="60" t="s">
        <v>85</v>
      </c>
      <c r="L45" s="60">
        <f t="shared" ref="L45:L50" si="12">IF(E45-G45&gt;0,1,IF(G45=E45,0,-1))</f>
        <v>0</v>
      </c>
      <c r="M45" s="60">
        <f>IF($E45="",0,IF($E45&gt;$G45,3,IF($E45=G45,1,0)))</f>
        <v>0</v>
      </c>
      <c r="N45" s="60">
        <f>IF($G45="",0,IF($E45&gt;$G45,0,IF($E45=G45,1,3)))</f>
        <v>0</v>
      </c>
      <c r="O45" s="60"/>
      <c r="P45" s="60"/>
      <c r="Q45" s="60">
        <f>E45</f>
        <v>0</v>
      </c>
      <c r="R45" s="60">
        <f>G45</f>
        <v>0</v>
      </c>
      <c r="S45" s="60"/>
      <c r="T45" s="60"/>
      <c r="U45" s="60">
        <f>G45</f>
        <v>0</v>
      </c>
      <c r="V45" s="60">
        <f>E45</f>
        <v>0</v>
      </c>
      <c r="W45" s="60"/>
      <c r="X45" s="60"/>
      <c r="Y45" s="60"/>
      <c r="Z45" s="60">
        <f>M51</f>
        <v>0</v>
      </c>
      <c r="AA45" s="60">
        <f>Q51</f>
        <v>0</v>
      </c>
      <c r="AB45" s="60">
        <f>U51</f>
        <v>0</v>
      </c>
      <c r="AC45" s="60">
        <f>AA45-AB45</f>
        <v>0</v>
      </c>
      <c r="AD45" s="60">
        <f>IF(Z45&gt;Z46,-1,0)</f>
        <v>0</v>
      </c>
      <c r="AE45" s="60">
        <f>IF(Z45&gt;Z47,-1,0)</f>
        <v>0</v>
      </c>
      <c r="AF45" s="60">
        <f>IF(Z45&gt;Z48,-1,0)</f>
        <v>0</v>
      </c>
      <c r="AG45" s="60">
        <f>10000-(AJ45*1000+AM45*100+AK45*10)</f>
        <v>10000</v>
      </c>
      <c r="AH45" s="90">
        <f>RANK(AG45,AG45:AG48,1)</f>
        <v>1</v>
      </c>
      <c r="AI45" s="60" t="str">
        <f>C45</f>
        <v>Uruguay</v>
      </c>
      <c r="AJ45" s="60">
        <f t="shared" ref="AJ45:AL48" si="13">Z45</f>
        <v>0</v>
      </c>
      <c r="AK45" s="60">
        <f t="shared" si="13"/>
        <v>0</v>
      </c>
      <c r="AL45" s="60">
        <f t="shared" si="13"/>
        <v>0</v>
      </c>
      <c r="AM45" s="60">
        <f>AK45-AL45</f>
        <v>0</v>
      </c>
      <c r="AN45" s="187"/>
      <c r="AO45" s="187">
        <f>IF(AG46=AG45,IF(G45&gt;E45,AG46-0.1,AG46),AG46)</f>
        <v>10000</v>
      </c>
      <c r="AP45" s="187">
        <f>IF(AG47=AG45,IF(G47&gt;E47,AG47-0.1,AG47),AG47)</f>
        <v>10000</v>
      </c>
      <c r="AQ45" s="187">
        <f>IF(AG48=AG45,IF(G49&gt;E49,AG48-0.1,AG48),AG48)</f>
        <v>10000</v>
      </c>
      <c r="AR45" s="187">
        <f>AN49</f>
        <v>30000</v>
      </c>
      <c r="AS45" s="90">
        <f>RANK(AR45,AR45:AR48,1)</f>
        <v>1</v>
      </c>
      <c r="AT45" s="60" t="str">
        <f t="shared" ref="AT45:AW48" si="14">AI45</f>
        <v>Uruguay</v>
      </c>
      <c r="AU45" s="60">
        <f t="shared" si="14"/>
        <v>0</v>
      </c>
      <c r="AV45" s="60">
        <f t="shared" si="14"/>
        <v>0</v>
      </c>
      <c r="AW45" s="60">
        <f t="shared" si="14"/>
        <v>0</v>
      </c>
      <c r="AX45" s="60"/>
      <c r="AY45" s="60"/>
      <c r="AZ45" s="60"/>
      <c r="BA45" s="77">
        <v>1</v>
      </c>
      <c r="BB45" s="75" t="str">
        <f>VLOOKUP(1,AS45:AT48,2,FALSE)</f>
        <v>Uruguay</v>
      </c>
      <c r="BC45" s="76"/>
      <c r="BD45" s="78">
        <f>VLOOKUP(1,AS45:AW48,3,FALSE)</f>
        <v>0</v>
      </c>
      <c r="BE45" s="79">
        <f>VLOOKUP(1,AS45:AW48,4,FALSE)</f>
        <v>0</v>
      </c>
      <c r="BF45" s="93" t="s">
        <v>12</v>
      </c>
      <c r="BG45" s="79">
        <f>VLOOKUP(1,AS45:AW48,5,FALSE)</f>
        <v>0</v>
      </c>
      <c r="BH45" s="80" t="s">
        <v>24</v>
      </c>
      <c r="BI45" s="85"/>
      <c r="BJ45" s="85">
        <f>IF(E45&gt;G45,IF(Spielplan!E45&gt;Spielplan!G45,Punktemodus!$B$3,0),0)</f>
        <v>0</v>
      </c>
      <c r="BK45" s="85">
        <f>IF(E45=G45,IF(Spielplan!E45=Spielplan!G45,Punktemodus!$B$3,0),0)</f>
        <v>10</v>
      </c>
      <c r="BL45" s="85">
        <f>IF(E45&lt;G45,IF(Spielplan!E45&lt;Spielplan!G45,Punktemodus!$B$3,0),0)</f>
        <v>0</v>
      </c>
      <c r="BM45" s="85">
        <f>IF(E45=Spielplan!E45,IF(G45=Spielplan!G45,Punktemodus!$B$5,0),0)</f>
        <v>3</v>
      </c>
      <c r="BN45" s="85">
        <f>IF(E45=Spielplan!E45,Punktemodus!$B$7,0)</f>
        <v>1</v>
      </c>
      <c r="BO45" s="85">
        <f>IF(G45=Spielplan!G45,Punktemodus!$B$7,0)</f>
        <v>1</v>
      </c>
      <c r="BP45" s="137">
        <f>IF(Spielplan!E45="",0,SUM(BJ45:BO45))</f>
        <v>0</v>
      </c>
      <c r="BQ45" s="85"/>
      <c r="BR45" s="141"/>
      <c r="BS45" s="363"/>
      <c r="BT45" s="364"/>
      <c r="BU45" s="365"/>
      <c r="BV45" s="366"/>
      <c r="BW45" s="156"/>
      <c r="BX45" s="351"/>
      <c r="BY45" s="351"/>
      <c r="BZ45" s="352"/>
      <c r="CA45" s="156"/>
      <c r="CB45" s="155"/>
      <c r="CC45" s="155"/>
      <c r="CD45" s="155"/>
      <c r="CE45" s="351"/>
      <c r="CF45" s="351"/>
      <c r="CG45" s="155"/>
      <c r="CH45" s="155"/>
      <c r="CI45" s="155"/>
      <c r="CJ45" s="351"/>
      <c r="CK45" s="155"/>
      <c r="CL45" s="155"/>
      <c r="CM45" s="155"/>
      <c r="CN45" s="155"/>
      <c r="CO45" s="351"/>
      <c r="CP45" s="155"/>
      <c r="CQ45" s="155"/>
      <c r="CR45" s="155"/>
      <c r="CS45" s="351"/>
      <c r="CT45" s="155"/>
      <c r="CU45" s="134"/>
      <c r="CV45" s="134"/>
      <c r="CW45" s="134"/>
    </row>
    <row r="46" spans="1:101" ht="18.75" customHeight="1" thickBot="1" x14ac:dyDescent="0.3">
      <c r="A46" s="60"/>
      <c r="B46" s="60"/>
      <c r="C46" s="48" t="str">
        <f>Spielplan!$C$46</f>
        <v>England</v>
      </c>
      <c r="D46" s="49"/>
      <c r="E46" s="104"/>
      <c r="F46" s="93"/>
      <c r="G46" s="104"/>
      <c r="H46" s="48" t="str">
        <f>Spielplan!$H$46</f>
        <v>Italien</v>
      </c>
      <c r="I46" s="49"/>
      <c r="J46" s="60"/>
      <c r="K46" s="60" t="s">
        <v>86</v>
      </c>
      <c r="L46" s="60">
        <f t="shared" si="12"/>
        <v>0</v>
      </c>
      <c r="M46" s="60"/>
      <c r="N46" s="60"/>
      <c r="O46" s="60">
        <f>IF($E46="",0,IF($E46&gt;$G46,3,IF($E46=$G46,1,0)))</f>
        <v>0</v>
      </c>
      <c r="P46" s="60">
        <f>IF($G46="",0,IF($E46&gt;$G46,0,IF($E46=$G46,1,3)))</f>
        <v>0</v>
      </c>
      <c r="Q46" s="60"/>
      <c r="R46" s="60"/>
      <c r="S46" s="60">
        <f>E46</f>
        <v>0</v>
      </c>
      <c r="T46" s="60">
        <f>G46</f>
        <v>0</v>
      </c>
      <c r="U46" s="60"/>
      <c r="V46" s="60"/>
      <c r="W46" s="60">
        <f>G46</f>
        <v>0</v>
      </c>
      <c r="X46" s="60">
        <f>E46</f>
        <v>0</v>
      </c>
      <c r="Y46" s="60"/>
      <c r="Z46" s="60">
        <f>N51</f>
        <v>0</v>
      </c>
      <c r="AA46" s="60">
        <f>R51</f>
        <v>0</v>
      </c>
      <c r="AB46" s="60">
        <f>V51</f>
        <v>0</v>
      </c>
      <c r="AC46" s="60">
        <f>AA46-AB46</f>
        <v>0</v>
      </c>
      <c r="AD46" s="60">
        <f>IF(Z46&gt;Z45,-1,0)</f>
        <v>0</v>
      </c>
      <c r="AE46" s="60">
        <f>IF(Z46&gt;Z47,-1,0)</f>
        <v>0</v>
      </c>
      <c r="AF46" s="60">
        <f>IF(Z46&gt;Z48,-1,0)</f>
        <v>0</v>
      </c>
      <c r="AG46" s="60">
        <f>10000-(AJ46*1000+AM46*100+AK46*10)</f>
        <v>10000</v>
      </c>
      <c r="AH46" s="90">
        <f>RANK(AG46,AG45:AG48,1)</f>
        <v>1</v>
      </c>
      <c r="AI46" s="60" t="str">
        <f>H45</f>
        <v>Costa Rica</v>
      </c>
      <c r="AJ46" s="60">
        <f t="shared" si="13"/>
        <v>0</v>
      </c>
      <c r="AK46" s="60">
        <f t="shared" si="13"/>
        <v>0</v>
      </c>
      <c r="AL46" s="60">
        <f t="shared" si="13"/>
        <v>0</v>
      </c>
      <c r="AM46" s="60">
        <f>AK46-AL46</f>
        <v>0</v>
      </c>
      <c r="AN46" s="187">
        <f>IF(AG45=AG46,IF(E45&gt;G45,AG45-0.1,AG45),AG45)</f>
        <v>10000</v>
      </c>
      <c r="AO46" s="187"/>
      <c r="AP46" s="187">
        <f>IF(AG47=AG46,IF(G50&gt;E50,AG47-0.1,AG47),AG47)</f>
        <v>10000</v>
      </c>
      <c r="AQ46" s="187">
        <f>IF(AG48=AG46,IF(G48&gt;E48,AG48-0.1,AG48),AG48)</f>
        <v>10000</v>
      </c>
      <c r="AR46" s="187">
        <f>AO49</f>
        <v>30000</v>
      </c>
      <c r="AS46" s="90">
        <f>RANK(AR46,AR45:AR48,1)</f>
        <v>1</v>
      </c>
      <c r="AT46" s="60" t="str">
        <f t="shared" si="14"/>
        <v>Costa Rica</v>
      </c>
      <c r="AU46" s="60">
        <f t="shared" si="14"/>
        <v>0</v>
      </c>
      <c r="AV46" s="60">
        <f t="shared" si="14"/>
        <v>0</v>
      </c>
      <c r="AW46" s="60">
        <f t="shared" si="14"/>
        <v>0</v>
      </c>
      <c r="AX46" s="60"/>
      <c r="AY46" s="60"/>
      <c r="AZ46" s="60"/>
      <c r="BA46" s="50">
        <v>2</v>
      </c>
      <c r="BB46" s="48" t="e">
        <f>VLOOKUP(2,AS45:AT48,2,FALSE)</f>
        <v>#N/A</v>
      </c>
      <c r="BC46" s="49"/>
      <c r="BD46" s="51" t="e">
        <f>VLOOKUP(2,AS45:AW48,3,FALSE)</f>
        <v>#N/A</v>
      </c>
      <c r="BE46" s="52" t="e">
        <f>VLOOKUP(2,AS45:AW48,4,FALSE)</f>
        <v>#N/A</v>
      </c>
      <c r="BF46" s="93" t="s">
        <v>12</v>
      </c>
      <c r="BG46" s="52" t="e">
        <f>VLOOKUP(2,AS45:AW48,5,FALSE)</f>
        <v>#N/A</v>
      </c>
      <c r="BH46" s="81" t="s">
        <v>25</v>
      </c>
      <c r="BI46" s="85"/>
      <c r="BJ46" s="85">
        <f>IF(E46&gt;G46,IF(Spielplan!E46&gt;Spielplan!G46,Punktemodus!$B$3,0),0)</f>
        <v>0</v>
      </c>
      <c r="BK46" s="85">
        <f>IF(E46=G46,IF(Spielplan!E46=Spielplan!G46,Punktemodus!$B$3,0),0)</f>
        <v>10</v>
      </c>
      <c r="BL46" s="85">
        <f>IF(E46&lt;G46,IF(Spielplan!E46&lt;Spielplan!G46,Punktemodus!$B$3,0),0)</f>
        <v>0</v>
      </c>
      <c r="BM46" s="85">
        <f>IF(E46=Spielplan!E46,IF(G46=Spielplan!G46,Punktemodus!$B$5,0),0)</f>
        <v>3</v>
      </c>
      <c r="BN46" s="85">
        <f>IF(E46=Spielplan!E46,Punktemodus!$B$7,0)</f>
        <v>1</v>
      </c>
      <c r="BO46" s="85">
        <f>IF(G46=Spielplan!G46,Punktemodus!$B$7,0)</f>
        <v>1</v>
      </c>
      <c r="BP46" s="137">
        <f>IF(Spielplan!E46="",0,SUM(BJ46:BO46))</f>
        <v>0</v>
      </c>
      <c r="BQ46" s="85"/>
      <c r="BR46" s="141"/>
      <c r="BS46" s="142"/>
      <c r="BT46" s="155"/>
      <c r="BU46" s="154" t="s">
        <v>120</v>
      </c>
      <c r="BV46" s="155"/>
      <c r="BW46" s="155"/>
      <c r="BX46" s="351"/>
      <c r="BY46" s="351"/>
      <c r="BZ46" s="352"/>
      <c r="CA46" s="155"/>
      <c r="CB46" s="155"/>
      <c r="CC46" s="155"/>
      <c r="CD46" s="155"/>
      <c r="CE46" s="351"/>
      <c r="CF46" s="351"/>
      <c r="CG46" s="155"/>
      <c r="CH46" s="155"/>
      <c r="CI46" s="155"/>
      <c r="CJ46" s="351"/>
      <c r="CK46" s="155"/>
      <c r="CL46" s="155"/>
      <c r="CM46" s="155"/>
      <c r="CN46" s="155"/>
      <c r="CO46" s="351"/>
      <c r="CP46" s="155"/>
      <c r="CQ46" s="155"/>
      <c r="CR46" s="155"/>
      <c r="CS46" s="351"/>
      <c r="CT46" s="155"/>
      <c r="CU46" s="134"/>
      <c r="CV46" s="134"/>
      <c r="CW46" s="134"/>
    </row>
    <row r="47" spans="1:101" ht="18.75" customHeight="1" thickBot="1" x14ac:dyDescent="0.3">
      <c r="A47" s="60"/>
      <c r="B47" s="60"/>
      <c r="C47" s="75" t="str">
        <f>C45</f>
        <v>Uruguay</v>
      </c>
      <c r="D47" s="76"/>
      <c r="E47" s="104"/>
      <c r="F47" s="93"/>
      <c r="G47" s="104"/>
      <c r="H47" s="75" t="str">
        <f>C46</f>
        <v>England</v>
      </c>
      <c r="I47" s="76"/>
      <c r="J47" s="60"/>
      <c r="K47" s="60" t="s">
        <v>87</v>
      </c>
      <c r="L47" s="60">
        <f t="shared" si="12"/>
        <v>0</v>
      </c>
      <c r="M47" s="60">
        <f>IF($E47="",0,IF($E47&gt;$G47,3,IF($E47=G47,1,0)))</f>
        <v>0</v>
      </c>
      <c r="N47" s="60"/>
      <c r="O47" s="60">
        <f>IF($G47="",0,IF($E47&gt;$G47,0,IF($E47=$G47,1,3)))</f>
        <v>0</v>
      </c>
      <c r="P47" s="60"/>
      <c r="Q47" s="60">
        <f>E47</f>
        <v>0</v>
      </c>
      <c r="R47" s="60"/>
      <c r="S47" s="60">
        <f>G47</f>
        <v>0</v>
      </c>
      <c r="T47" s="60"/>
      <c r="U47" s="60">
        <f>G47</f>
        <v>0</v>
      </c>
      <c r="V47" s="60"/>
      <c r="W47" s="60">
        <f>E47</f>
        <v>0</v>
      </c>
      <c r="X47" s="60"/>
      <c r="Y47" s="60"/>
      <c r="Z47" s="60">
        <f>O51</f>
        <v>0</v>
      </c>
      <c r="AA47" s="60">
        <f>S51</f>
        <v>0</v>
      </c>
      <c r="AB47" s="60">
        <f>W51</f>
        <v>0</v>
      </c>
      <c r="AC47" s="60">
        <f>AA47-AB47</f>
        <v>0</v>
      </c>
      <c r="AD47" s="60">
        <f>IF(Z47&gt;Z45,-1,0)</f>
        <v>0</v>
      </c>
      <c r="AE47" s="60">
        <f>IF(Z47&gt;Z46,-1,0)</f>
        <v>0</v>
      </c>
      <c r="AF47" s="60">
        <f>IF(Z47&gt;Z48,-1,0)</f>
        <v>0</v>
      </c>
      <c r="AG47" s="60">
        <f>10000-(AJ47*1000+AM47*100+AK47*10)</f>
        <v>10000</v>
      </c>
      <c r="AH47" s="90">
        <f>RANK(AG47,AG45:AG48,1)</f>
        <v>1</v>
      </c>
      <c r="AI47" s="60" t="str">
        <f>C46</f>
        <v>England</v>
      </c>
      <c r="AJ47" s="60">
        <f t="shared" si="13"/>
        <v>0</v>
      </c>
      <c r="AK47" s="60">
        <f t="shared" si="13"/>
        <v>0</v>
      </c>
      <c r="AL47" s="60">
        <f t="shared" si="13"/>
        <v>0</v>
      </c>
      <c r="AM47" s="60">
        <f>AK47-AL47</f>
        <v>0</v>
      </c>
      <c r="AN47" s="187">
        <f>IF(AG45=AG47,IF(E47&gt;G47,AG45-0.1,AG45),AG45)</f>
        <v>10000</v>
      </c>
      <c r="AO47" s="187">
        <f>IF(AG46=AG47,IF(E50&gt;G50,AG46-0.1,AG46),AG46)</f>
        <v>10000</v>
      </c>
      <c r="AP47" s="187"/>
      <c r="AQ47" s="187">
        <f>IF(AG48=AG47,IF(G46&gt;E46,AG48-0.1,AG48),AG48)</f>
        <v>10000</v>
      </c>
      <c r="AR47" s="187">
        <f>AP49</f>
        <v>30000</v>
      </c>
      <c r="AS47" s="90">
        <f>RANK(AR47,AR45:AR48,1)</f>
        <v>1</v>
      </c>
      <c r="AT47" s="60" t="str">
        <f t="shared" si="14"/>
        <v>England</v>
      </c>
      <c r="AU47" s="60">
        <f t="shared" si="14"/>
        <v>0</v>
      </c>
      <c r="AV47" s="60">
        <f t="shared" si="14"/>
        <v>0</v>
      </c>
      <c r="AW47" s="60">
        <f t="shared" si="14"/>
        <v>0</v>
      </c>
      <c r="AX47" s="60"/>
      <c r="AY47" s="60"/>
      <c r="AZ47" s="60"/>
      <c r="BA47" s="113">
        <v>3</v>
      </c>
      <c r="BB47" s="114" t="e">
        <f>VLOOKUP(3,AS45:AT48,2,FALSE)</f>
        <v>#N/A</v>
      </c>
      <c r="BC47" s="115"/>
      <c r="BD47" s="116" t="e">
        <f>VLOOKUP(3,AS45:AW48,3,FALSE)</f>
        <v>#N/A</v>
      </c>
      <c r="BE47" s="116" t="e">
        <f>VLOOKUP(3,AS45:AW48,4,FALSE)</f>
        <v>#N/A</v>
      </c>
      <c r="BF47" s="93" t="s">
        <v>12</v>
      </c>
      <c r="BG47" s="116" t="e">
        <f>VLOOKUP(3,AS45:AW48,5,FALSE)</f>
        <v>#N/A</v>
      </c>
      <c r="BH47" s="60"/>
      <c r="BI47" s="60"/>
      <c r="BJ47" s="85">
        <f>IF(E47&gt;G47,IF(Spielplan!E47&gt;Spielplan!G47,Punktemodus!$B$3,0),0)</f>
        <v>0</v>
      </c>
      <c r="BK47" s="85">
        <f>IF(E47=G47,IF(Spielplan!E47=Spielplan!G47,Punktemodus!$B$3,0),0)</f>
        <v>10</v>
      </c>
      <c r="BL47" s="85">
        <f>IF(E47&lt;G47,IF(Spielplan!E47&lt;Spielplan!G47,Punktemodus!$B$3,0),0)</f>
        <v>0</v>
      </c>
      <c r="BM47" s="85">
        <f>IF(E47=Spielplan!E47,IF(G47=Spielplan!G47,Punktemodus!$B$5,0),0)</f>
        <v>3</v>
      </c>
      <c r="BN47" s="85">
        <f>IF(E47=Spielplan!E47,Punktemodus!$B$7,0)</f>
        <v>1</v>
      </c>
      <c r="BO47" s="85">
        <f>IF(G47=Spielplan!G47,Punktemodus!$B$7,0)</f>
        <v>1</v>
      </c>
      <c r="BP47" s="137">
        <f>IF(Spielplan!E47="",0,SUM(BJ47:BO47))</f>
        <v>0</v>
      </c>
      <c r="BQ47" s="85"/>
      <c r="BR47" s="141"/>
      <c r="BS47" s="134"/>
      <c r="BT47" s="134"/>
      <c r="BU47" s="134"/>
      <c r="BV47" s="134"/>
      <c r="BW47" s="155"/>
      <c r="BX47" s="351"/>
      <c r="BY47" s="351"/>
      <c r="BZ47" s="352"/>
      <c r="CA47" s="155"/>
      <c r="CB47" s="155"/>
      <c r="CC47" s="155"/>
      <c r="CD47" s="155"/>
      <c r="CE47" s="351"/>
      <c r="CF47" s="351"/>
      <c r="CG47" s="155"/>
      <c r="CH47" s="155"/>
      <c r="CI47" s="155"/>
      <c r="CJ47" s="351"/>
      <c r="CK47" s="155"/>
      <c r="CL47" s="155"/>
      <c r="CM47" s="155"/>
      <c r="CN47" s="155"/>
      <c r="CO47" s="351"/>
      <c r="CP47" s="155"/>
      <c r="CQ47" s="155"/>
      <c r="CR47" s="155"/>
      <c r="CS47" s="351"/>
      <c r="CT47" s="155"/>
      <c r="CU47" s="134"/>
      <c r="CV47" s="134"/>
      <c r="CW47" s="134"/>
    </row>
    <row r="48" spans="1:101" ht="18.75" customHeight="1" thickBot="1" x14ac:dyDescent="0.3">
      <c r="A48" s="60"/>
      <c r="B48" s="60"/>
      <c r="C48" s="48" t="str">
        <f>H45</f>
        <v>Costa Rica</v>
      </c>
      <c r="D48" s="49"/>
      <c r="E48" s="104"/>
      <c r="F48" s="93"/>
      <c r="G48" s="104"/>
      <c r="H48" s="48" t="str">
        <f>H46</f>
        <v>Italien</v>
      </c>
      <c r="I48" s="49"/>
      <c r="J48" s="60"/>
      <c r="K48" s="60" t="s">
        <v>88</v>
      </c>
      <c r="L48" s="60">
        <f t="shared" si="12"/>
        <v>0</v>
      </c>
      <c r="M48" s="60"/>
      <c r="N48" s="60">
        <f>IF($E48="",0,IF($E48&gt;$G48,3,IF($E48=$G48,1,0)))</f>
        <v>0</v>
      </c>
      <c r="O48" s="60"/>
      <c r="P48" s="60">
        <f>IF($G48="",0,IF($E48&gt;$G48,0,IF($E48=$G48,1,3)))</f>
        <v>0</v>
      </c>
      <c r="Q48" s="60"/>
      <c r="R48" s="60">
        <f>E48</f>
        <v>0</v>
      </c>
      <c r="S48" s="60"/>
      <c r="T48" s="60">
        <f>G48</f>
        <v>0</v>
      </c>
      <c r="U48" s="60"/>
      <c r="V48" s="60">
        <f>G48</f>
        <v>0</v>
      </c>
      <c r="W48" s="60"/>
      <c r="X48" s="60">
        <f>E48</f>
        <v>0</v>
      </c>
      <c r="Y48" s="60"/>
      <c r="Z48" s="60">
        <f>P51</f>
        <v>0</v>
      </c>
      <c r="AA48" s="60">
        <f>T51</f>
        <v>0</v>
      </c>
      <c r="AB48" s="60">
        <f>X51</f>
        <v>0</v>
      </c>
      <c r="AC48" s="60">
        <f>AA48-AB48</f>
        <v>0</v>
      </c>
      <c r="AD48" s="60">
        <f>IF(Z48&gt;Z45,-1,0)</f>
        <v>0</v>
      </c>
      <c r="AE48" s="60">
        <f>IF(Z48&gt;Z46,-1,0)</f>
        <v>0</v>
      </c>
      <c r="AF48" s="60">
        <f>IF(Z48&gt;Z47,-1,0)</f>
        <v>0</v>
      </c>
      <c r="AG48" s="60">
        <f>10000-(AJ48*1000+AM48*100+AK48*10)</f>
        <v>10000</v>
      </c>
      <c r="AH48" s="90">
        <f>RANK(AG48,AG45:AG48,1)</f>
        <v>1</v>
      </c>
      <c r="AI48" s="60" t="str">
        <f>H46</f>
        <v>Italien</v>
      </c>
      <c r="AJ48" s="60">
        <f t="shared" si="13"/>
        <v>0</v>
      </c>
      <c r="AK48" s="60">
        <f t="shared" si="13"/>
        <v>0</v>
      </c>
      <c r="AL48" s="60">
        <f t="shared" si="13"/>
        <v>0</v>
      </c>
      <c r="AM48" s="60">
        <f>AK48-AL48</f>
        <v>0</v>
      </c>
      <c r="AN48" s="187">
        <f>IF(AG45=AG48,IF(E49&gt;G49,AG45-0.1,AG45),AG45)</f>
        <v>10000</v>
      </c>
      <c r="AO48" s="187">
        <f>IF(AG46=AG48,IF(E48&gt;G48,AG46-0.1,AG46),AG46)</f>
        <v>10000</v>
      </c>
      <c r="AP48" s="187">
        <f>IF(AG47=AG48,IF(E46&gt;G46,AG47-0.1,AG47),AG47)</f>
        <v>10000</v>
      </c>
      <c r="AQ48" s="187"/>
      <c r="AR48" s="187">
        <f>AQ49</f>
        <v>30000</v>
      </c>
      <c r="AS48" s="90">
        <f>RANK(AR48,AR45:AR48,1)</f>
        <v>1</v>
      </c>
      <c r="AT48" s="60" t="str">
        <f t="shared" si="14"/>
        <v>Italien</v>
      </c>
      <c r="AU48" s="60">
        <f t="shared" si="14"/>
        <v>0</v>
      </c>
      <c r="AV48" s="60">
        <f t="shared" si="14"/>
        <v>0</v>
      </c>
      <c r="AW48" s="60">
        <f t="shared" si="14"/>
        <v>0</v>
      </c>
      <c r="AX48" s="60"/>
      <c r="AY48" s="60"/>
      <c r="AZ48" s="60"/>
      <c r="BA48" s="113">
        <v>4</v>
      </c>
      <c r="BB48" s="114" t="e">
        <f>VLOOKUP(4,AS45:AT48,2,FALSE)</f>
        <v>#N/A</v>
      </c>
      <c r="BC48" s="115"/>
      <c r="BD48" s="116" t="e">
        <f>VLOOKUP(4,AS45:AW48,3,FALSE)</f>
        <v>#N/A</v>
      </c>
      <c r="BE48" s="116" t="e">
        <f>VLOOKUP(4,AS45:AW48,4,FALSE)</f>
        <v>#N/A</v>
      </c>
      <c r="BF48" s="93" t="s">
        <v>12</v>
      </c>
      <c r="BG48" s="116" t="e">
        <f>VLOOKUP(4,AS45:AW48,5,FALSE)</f>
        <v>#N/A</v>
      </c>
      <c r="BH48" s="60"/>
      <c r="BI48" s="60"/>
      <c r="BJ48" s="85">
        <f>IF(E48&gt;G48,IF(Spielplan!E48&gt;Spielplan!G48,Punktemodus!$B$3,0),0)</f>
        <v>0</v>
      </c>
      <c r="BK48" s="85">
        <f>IF(E48=G48,IF(Spielplan!E48=Spielplan!G48,Punktemodus!$B$3,0),0)</f>
        <v>10</v>
      </c>
      <c r="BL48" s="85">
        <f>IF(E48&lt;G48,IF(Spielplan!E48&lt;Spielplan!G48,Punktemodus!$B$3,0),0)</f>
        <v>0</v>
      </c>
      <c r="BM48" s="85">
        <f>IF(E48=Spielplan!E48,IF(G48=Spielplan!G48,Punktemodus!$B$5,0),0)</f>
        <v>3</v>
      </c>
      <c r="BN48" s="85">
        <f>IF(E48=Spielplan!E48,Punktemodus!$B$7,0)</f>
        <v>1</v>
      </c>
      <c r="BO48" s="85">
        <f>IF(G48=Spielplan!G48,Punktemodus!$B$7,0)</f>
        <v>1</v>
      </c>
      <c r="BP48" s="137">
        <f>IF(Spielplan!E48="",0,SUM(BJ48:BO48))</f>
        <v>0</v>
      </c>
      <c r="BQ48" s="85"/>
      <c r="BR48" s="141"/>
      <c r="BS48" s="143" t="s">
        <v>18</v>
      </c>
      <c r="BT48" s="144" t="str">
        <f>Spielplan!$BL$12</f>
        <v/>
      </c>
      <c r="BU48" s="145"/>
      <c r="BV48" s="146">
        <f>Spielplan!$BN$12</f>
        <v>0</v>
      </c>
      <c r="BW48" s="157"/>
      <c r="BX48" s="158">
        <f>IF(BT12=BT48,Punktemodus!$B$11,0)</f>
        <v>10</v>
      </c>
      <c r="BY48" s="158">
        <f>IF(BT48=BT29,Punktemodus!B13,0)</f>
        <v>5</v>
      </c>
      <c r="BZ48" s="142"/>
      <c r="CA48" s="155"/>
      <c r="CB48" s="154" t="s">
        <v>27</v>
      </c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34"/>
      <c r="CV48" s="134"/>
      <c r="CW48" s="134"/>
    </row>
    <row r="49" spans="1:101" ht="18.75" customHeight="1" thickBot="1" x14ac:dyDescent="0.3">
      <c r="A49" s="60"/>
      <c r="B49" s="60"/>
      <c r="C49" s="75" t="str">
        <f>C45</f>
        <v>Uruguay</v>
      </c>
      <c r="D49" s="76"/>
      <c r="E49" s="104"/>
      <c r="F49" s="93"/>
      <c r="G49" s="104"/>
      <c r="H49" s="75" t="str">
        <f>H46</f>
        <v>Italien</v>
      </c>
      <c r="I49" s="76"/>
      <c r="J49" s="60"/>
      <c r="K49" s="60" t="s">
        <v>89</v>
      </c>
      <c r="L49" s="60">
        <f t="shared" si="12"/>
        <v>0</v>
      </c>
      <c r="M49" s="60">
        <f>IF($E49="",0,IF($E49&gt;$G49,3,IF($E49=G49,1,0)))</f>
        <v>0</v>
      </c>
      <c r="N49" s="60"/>
      <c r="O49" s="60"/>
      <c r="P49" s="60">
        <f>IF($G49="",0,IF($E49&gt;$G49,0,IF($E49=$G49,1,3)))</f>
        <v>0</v>
      </c>
      <c r="Q49" s="60">
        <f>E49</f>
        <v>0</v>
      </c>
      <c r="R49" s="60"/>
      <c r="S49" s="60"/>
      <c r="T49" s="60">
        <f>G49</f>
        <v>0</v>
      </c>
      <c r="U49" s="60">
        <f>G49</f>
        <v>0</v>
      </c>
      <c r="V49" s="60"/>
      <c r="W49" s="60"/>
      <c r="X49" s="60">
        <f>E49</f>
        <v>0</v>
      </c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187">
        <f>SUM(AN45:AN48)</f>
        <v>30000</v>
      </c>
      <c r="AO49" s="187">
        <f>SUM(AO45:AO48)</f>
        <v>30000</v>
      </c>
      <c r="AP49" s="187">
        <f>SUM(AP45:AP48)</f>
        <v>30000</v>
      </c>
      <c r="AQ49" s="187">
        <f>SUM(AQ45:AQ48)</f>
        <v>30000</v>
      </c>
      <c r="AR49" s="187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85">
        <f>IF(E49&gt;G49,IF(Spielplan!E49&gt;Spielplan!G49,Punktemodus!$B$3,0),0)</f>
        <v>0</v>
      </c>
      <c r="BK49" s="85">
        <f>IF(E49=G49,IF(Spielplan!E49=Spielplan!G49,Punktemodus!$B$3,0),0)</f>
        <v>10</v>
      </c>
      <c r="BL49" s="85">
        <f>IF(E49&lt;G49,IF(Spielplan!E49&lt;Spielplan!G49,Punktemodus!$B$3,0),0)</f>
        <v>0</v>
      </c>
      <c r="BM49" s="85">
        <f>IF(E49=Spielplan!E49,IF(G49=Spielplan!G49,Punktemodus!$B$5,0),0)</f>
        <v>3</v>
      </c>
      <c r="BN49" s="85">
        <f>IF(E49=Spielplan!E49,Punktemodus!$B$7,0)</f>
        <v>1</v>
      </c>
      <c r="BO49" s="85">
        <f>IF(G49=Spielplan!G49,Punktemodus!$B$7,0)</f>
        <v>1</v>
      </c>
      <c r="BP49" s="137">
        <f>IF(Spielplan!E49="",0,SUM(BJ49:BO49))</f>
        <v>0</v>
      </c>
      <c r="BQ49" s="60"/>
      <c r="BR49" s="141"/>
      <c r="BS49" s="149" t="s">
        <v>21</v>
      </c>
      <c r="BT49" s="144" t="str">
        <f>Spielplan!$BL$13</f>
        <v/>
      </c>
      <c r="BU49" s="145"/>
      <c r="BV49" s="146">
        <f>Spielplan!$BN$13</f>
        <v>0</v>
      </c>
      <c r="BW49" s="155"/>
      <c r="BX49" s="158">
        <f>IF(BT13=BT49,Punktemodus!$B$11,0)</f>
        <v>10</v>
      </c>
      <c r="BY49" s="158">
        <f>IF(BT49=BT28,Punktemodus!B13,0)</f>
        <v>5</v>
      </c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34"/>
      <c r="CV49" s="134"/>
      <c r="CW49" s="134"/>
    </row>
    <row r="50" spans="1:101" ht="18.75" customHeight="1" thickBot="1" x14ac:dyDescent="0.3">
      <c r="A50" s="60"/>
      <c r="B50" s="60"/>
      <c r="C50" s="48" t="str">
        <f>H45</f>
        <v>Costa Rica</v>
      </c>
      <c r="D50" s="49"/>
      <c r="E50" s="104"/>
      <c r="F50" s="93"/>
      <c r="G50" s="104"/>
      <c r="H50" s="48" t="str">
        <f>C46</f>
        <v>England</v>
      </c>
      <c r="I50" s="49"/>
      <c r="J50" s="60"/>
      <c r="K50" s="60" t="s">
        <v>89</v>
      </c>
      <c r="L50" s="60">
        <f t="shared" si="12"/>
        <v>0</v>
      </c>
      <c r="M50" s="60"/>
      <c r="N50" s="60">
        <f>IF($E50="",0,IF($E50&gt;$G50,3,IF($E50=$G50,1,0)))</f>
        <v>0</v>
      </c>
      <c r="O50" s="60">
        <f>IF($G50="",0,IF($E50&gt;$G50,0,IF($E50=$G50,1,3)))</f>
        <v>0</v>
      </c>
      <c r="P50" s="60"/>
      <c r="Q50" s="60"/>
      <c r="R50" s="60">
        <f>E50</f>
        <v>0</v>
      </c>
      <c r="S50" s="60">
        <f>G50</f>
        <v>0</v>
      </c>
      <c r="T50" s="60"/>
      <c r="U50" s="60"/>
      <c r="V50" s="60">
        <f>G50</f>
        <v>0</v>
      </c>
      <c r="W50" s="60">
        <f>E50</f>
        <v>0</v>
      </c>
      <c r="X50" s="60"/>
      <c r="Y50" s="60"/>
      <c r="Z50" s="60" t="s">
        <v>30</v>
      </c>
      <c r="AA50" s="60"/>
      <c r="AB50" s="60"/>
      <c r="AC50" s="60"/>
      <c r="AD50" s="60"/>
      <c r="AE50" s="60"/>
      <c r="AF50" s="60"/>
      <c r="AG50" s="60" t="b">
        <f>OR(AG45=AG46,AG45=AG47,AG45=AG48,AG46=AG47,AG46=AG48,AG47=AG48)</f>
        <v>1</v>
      </c>
      <c r="AH50" s="60"/>
      <c r="AI50" s="60"/>
      <c r="AJ50" s="60"/>
      <c r="AK50" s="60"/>
      <c r="AL50" s="60"/>
      <c r="AM50" s="60"/>
      <c r="AN50" s="60"/>
      <c r="AO50" s="60" t="s">
        <v>34</v>
      </c>
      <c r="AP50" s="60"/>
      <c r="AQ50" s="60"/>
      <c r="AR50" s="60" t="b">
        <f>OR(AR45=AR46,AR45=AR47,AR45=AR48,AR46=AR47,AR46=AR48,AR47=AR48)</f>
        <v>1</v>
      </c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85">
        <f>IF(E50&gt;G50,IF(Spielplan!E50&gt;Spielplan!G50,Punktemodus!$B$3,0),0)</f>
        <v>0</v>
      </c>
      <c r="BK50" s="85">
        <f>IF(E50=G50,IF(Spielplan!E50=Spielplan!G50,Punktemodus!$B$3,0),0)</f>
        <v>10</v>
      </c>
      <c r="BL50" s="85">
        <f>IF(E50&lt;G50,IF(Spielplan!E50&lt;Spielplan!G50,Punktemodus!$B$3,0),0)</f>
        <v>0</v>
      </c>
      <c r="BM50" s="85">
        <f>IF(E50=Spielplan!E50,IF(G50=Spielplan!G50,Punktemodus!$B$5,0),0)</f>
        <v>3</v>
      </c>
      <c r="BN50" s="85">
        <f>IF(E50=Spielplan!E50,Punktemodus!$B$7,0)</f>
        <v>1</v>
      </c>
      <c r="BO50" s="85">
        <f>IF(G50=Spielplan!G50,Punktemodus!$B$7,0)</f>
        <v>1</v>
      </c>
      <c r="BP50" s="137">
        <f>IF(Spielplan!E50="",0,SUM(BJ50:BO50))</f>
        <v>0</v>
      </c>
      <c r="BQ50" s="60"/>
      <c r="BR50" s="141"/>
      <c r="BS50" s="150"/>
      <c r="BT50" s="134"/>
      <c r="BU50" s="134"/>
      <c r="BV50" s="151"/>
      <c r="BW50" s="157"/>
      <c r="BX50" s="158"/>
      <c r="BY50" s="158"/>
      <c r="BZ50" s="155"/>
      <c r="CA50" s="144" t="str">
        <f>Spielplan!$BS$14</f>
        <v/>
      </c>
      <c r="CB50" s="159"/>
      <c r="CC50" s="146">
        <f>Spielplan!$BU$14</f>
        <v>0</v>
      </c>
      <c r="CD50" s="157"/>
      <c r="CE50" s="155">
        <f>IF(CA50=CA14,Punktemodus!B15,0)</f>
        <v>20</v>
      </c>
      <c r="CF50" s="158">
        <f>IF(OR(CA50=$CA$15,CA50=$CA$22,CA50=$CA$23,CA50=$CA$30,CA50=$CA$31,CA50=$CA$38,CA50=$CA$39),Punktemodus!B17,0)</f>
        <v>10</v>
      </c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34"/>
      <c r="CV50" s="134"/>
      <c r="CW50" s="134"/>
    </row>
    <row r="51" spans="1:101" ht="18.75" customHeight="1" thickBot="1" x14ac:dyDescent="0.3">
      <c r="A51" s="60"/>
      <c r="B51" s="60"/>
      <c r="C51" s="136" t="str">
        <f>IF(G50="","",IF(AR50=TRUE,"Achtung: Fehler in Tabelle!",""))</f>
        <v/>
      </c>
      <c r="D51" s="60"/>
      <c r="E51" s="85"/>
      <c r="F51" s="60"/>
      <c r="G51" s="85"/>
      <c r="H51" s="60"/>
      <c r="I51" s="60"/>
      <c r="J51" s="60"/>
      <c r="K51" s="60"/>
      <c r="L51" s="60"/>
      <c r="M51" s="60">
        <f t="shared" ref="M51:X51" si="15">SUM(M45:M50)</f>
        <v>0</v>
      </c>
      <c r="N51" s="60">
        <f t="shared" si="15"/>
        <v>0</v>
      </c>
      <c r="O51" s="60">
        <f t="shared" si="15"/>
        <v>0</v>
      </c>
      <c r="P51" s="60">
        <f t="shared" si="15"/>
        <v>0</v>
      </c>
      <c r="Q51" s="60">
        <f t="shared" si="15"/>
        <v>0</v>
      </c>
      <c r="R51" s="60">
        <f t="shared" si="15"/>
        <v>0</v>
      </c>
      <c r="S51" s="60">
        <f t="shared" si="15"/>
        <v>0</v>
      </c>
      <c r="T51" s="60">
        <f t="shared" si="15"/>
        <v>0</v>
      </c>
      <c r="U51" s="60">
        <f t="shared" si="15"/>
        <v>0</v>
      </c>
      <c r="V51" s="60">
        <f t="shared" si="15"/>
        <v>0</v>
      </c>
      <c r="W51" s="60">
        <f t="shared" si="15"/>
        <v>0</v>
      </c>
      <c r="X51" s="60">
        <f t="shared" si="15"/>
        <v>0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160">
        <f>SUM(BP45:BP50)</f>
        <v>0</v>
      </c>
      <c r="BQ51" s="60"/>
      <c r="BR51" s="141"/>
      <c r="BS51" s="152"/>
      <c r="BT51" s="134"/>
      <c r="BU51" s="134"/>
      <c r="BV51" s="151"/>
      <c r="BW51" s="157"/>
      <c r="BX51" s="158"/>
      <c r="BY51" s="158"/>
      <c r="BZ51" s="155"/>
      <c r="CA51" s="144" t="str">
        <f>Spielplan!$BS$15</f>
        <v/>
      </c>
      <c r="CB51" s="159"/>
      <c r="CC51" s="146">
        <f>Spielplan!$BU$15</f>
        <v>0</v>
      </c>
      <c r="CD51" s="155"/>
      <c r="CE51" s="155">
        <f>IF(CA51=CA15,Punktemodus!B15,0)</f>
        <v>20</v>
      </c>
      <c r="CF51" s="158">
        <f>IF(OR(CA51=$CA$14,CA51=$CA$22,CA51=$CA$23,CA51=$CA$30,CA51=$CA$31,CA51=$CA$38,CA51=$CA$39),Punktemodus!B17,0)</f>
        <v>10</v>
      </c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34"/>
      <c r="CV51" s="134"/>
      <c r="CW51" s="134"/>
    </row>
    <row r="52" spans="1:101" ht="18.75" customHeight="1" thickBot="1" x14ac:dyDescent="0.3">
      <c r="A52" s="60"/>
      <c r="B52" s="60"/>
      <c r="C52" s="60"/>
      <c r="D52" s="60"/>
      <c r="E52" s="85"/>
      <c r="F52" s="60"/>
      <c r="G52" s="85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138"/>
      <c r="BQ52" s="60"/>
      <c r="BR52" s="141"/>
      <c r="BS52" s="153" t="s">
        <v>22</v>
      </c>
      <c r="BT52" s="144" t="str">
        <f>Spielplan!$BL$16</f>
        <v/>
      </c>
      <c r="BU52" s="145"/>
      <c r="BV52" s="146">
        <f>Spielplan!$BN$16</f>
        <v>0</v>
      </c>
      <c r="BW52" s="155"/>
      <c r="BX52" s="158">
        <f>IF(BT16=BT52,Punktemodus!$B$11,0)</f>
        <v>10</v>
      </c>
      <c r="BY52" s="158">
        <f>IF(BT52=BT33,Punktemodus!B13,0)</f>
        <v>5</v>
      </c>
      <c r="BZ52" s="155"/>
      <c r="CA52" s="155"/>
      <c r="CB52" s="155"/>
      <c r="CC52" s="155"/>
      <c r="CD52" s="155"/>
      <c r="CE52" s="155"/>
      <c r="CF52" s="154"/>
      <c r="CG52" s="154" t="s">
        <v>28</v>
      </c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34"/>
      <c r="CV52" s="134"/>
      <c r="CW52" s="134"/>
    </row>
    <row r="53" spans="1:101" ht="18.75" customHeight="1" thickBot="1" x14ac:dyDescent="0.25">
      <c r="A53" s="60"/>
      <c r="B53" s="60"/>
      <c r="C53" s="60"/>
      <c r="D53" s="60"/>
      <c r="E53" s="85"/>
      <c r="F53" s="60"/>
      <c r="G53" s="85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138"/>
      <c r="BQ53" s="60"/>
      <c r="BR53" s="141"/>
      <c r="BS53" s="149" t="s">
        <v>25</v>
      </c>
      <c r="BT53" s="144" t="str">
        <f>Spielplan!$BL$17</f>
        <v/>
      </c>
      <c r="BU53" s="145"/>
      <c r="BV53" s="146">
        <f>Spielplan!$BN$17</f>
        <v>0</v>
      </c>
      <c r="BW53" s="155"/>
      <c r="BX53" s="158">
        <f>IF(BT17=BT53,Punktemodus!$B$11,0)</f>
        <v>10</v>
      </c>
      <c r="BY53" s="158">
        <f>IF(BT53=BT32,Punktemodus!B13,0)</f>
        <v>5</v>
      </c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34"/>
      <c r="CV53" s="134"/>
      <c r="CW53" s="134"/>
    </row>
    <row r="54" spans="1:101" ht="18.75" customHeight="1" thickBot="1" x14ac:dyDescent="0.3">
      <c r="A54" s="60"/>
      <c r="B54" s="60"/>
      <c r="C54" s="88" t="s">
        <v>90</v>
      </c>
      <c r="D54" s="60"/>
      <c r="E54" s="85"/>
      <c r="F54" s="60"/>
      <c r="G54" s="85"/>
      <c r="H54" s="60"/>
      <c r="I54" s="60"/>
      <c r="J54" s="60"/>
      <c r="K54" s="60"/>
      <c r="L54" s="60"/>
      <c r="M54" s="60" t="s">
        <v>4</v>
      </c>
      <c r="N54" s="60"/>
      <c r="O54" s="60"/>
      <c r="P54" s="60"/>
      <c r="Q54" s="60" t="s">
        <v>6</v>
      </c>
      <c r="R54" s="60"/>
      <c r="S54" s="60"/>
      <c r="T54" s="60"/>
      <c r="U54" s="60" t="s">
        <v>7</v>
      </c>
      <c r="V54" s="60"/>
      <c r="W54" s="60"/>
      <c r="X54" s="60"/>
      <c r="Y54" s="60"/>
      <c r="Z54" s="60" t="s">
        <v>4</v>
      </c>
      <c r="AA54" s="60" t="s">
        <v>5</v>
      </c>
      <c r="AB54" s="60"/>
      <c r="AC54" s="60"/>
      <c r="AD54" s="60" t="s">
        <v>9</v>
      </c>
      <c r="AE54" s="60"/>
      <c r="AF54" s="60"/>
      <c r="AG54" s="60"/>
      <c r="AH54" s="60" t="s">
        <v>32</v>
      </c>
      <c r="AI54" s="60"/>
      <c r="AJ54" s="60"/>
      <c r="AK54" s="60"/>
      <c r="AL54" s="60"/>
      <c r="AM54" s="60"/>
      <c r="AN54" s="60" t="s">
        <v>35</v>
      </c>
      <c r="AO54" s="60"/>
      <c r="AP54" s="60"/>
      <c r="AQ54" s="60"/>
      <c r="AR54" s="60"/>
      <c r="AS54" s="60" t="s">
        <v>33</v>
      </c>
      <c r="AT54" s="60"/>
      <c r="AU54" s="60"/>
      <c r="AV54" s="60"/>
      <c r="AW54" s="60"/>
      <c r="AX54" s="60"/>
      <c r="AY54" s="60"/>
      <c r="AZ54" s="60"/>
      <c r="BA54" s="89" t="s">
        <v>10</v>
      </c>
      <c r="BB54" s="60"/>
      <c r="BC54" s="90" t="s">
        <v>4</v>
      </c>
      <c r="BD54" s="60"/>
      <c r="BE54" s="61" t="s">
        <v>5</v>
      </c>
      <c r="BF54" s="60"/>
      <c r="BG54" s="60"/>
      <c r="BH54" s="60"/>
      <c r="BI54" s="85"/>
      <c r="BJ54" s="60"/>
      <c r="BK54" s="60"/>
      <c r="BL54" s="60"/>
      <c r="BM54" s="60"/>
      <c r="BN54" s="60"/>
      <c r="BO54" s="60"/>
      <c r="BP54" s="138"/>
      <c r="BQ54" s="85"/>
      <c r="BR54" s="141"/>
      <c r="BS54" s="150"/>
      <c r="BT54" s="134"/>
      <c r="BU54" s="134"/>
      <c r="BV54" s="134"/>
      <c r="BW54" s="134"/>
      <c r="BX54" s="148"/>
      <c r="BY54" s="148"/>
      <c r="BZ54" s="134"/>
      <c r="CA54" s="134"/>
      <c r="CB54" s="134"/>
      <c r="CC54" s="134"/>
      <c r="CD54" s="134"/>
      <c r="CE54" s="134"/>
      <c r="CF54" s="144" t="str">
        <f>Spielplan!$BX$18</f>
        <v/>
      </c>
      <c r="CG54" s="145"/>
      <c r="CH54" s="146">
        <f>Spielplan!$BZ$18</f>
        <v>0</v>
      </c>
      <c r="CI54" s="134"/>
      <c r="CJ54" s="134">
        <f>IF(OR(CF54=$CF$18,CF54=$CF$19,CF54=$CF$34,CF54=$CF$35),Punktemodus!$B$19,0)</f>
        <v>30</v>
      </c>
      <c r="CK54" s="134"/>
      <c r="CL54" s="134"/>
      <c r="CM54" s="134"/>
      <c r="CN54" s="134"/>
      <c r="CO54" s="134"/>
      <c r="CP54" s="134"/>
      <c r="CQ54" s="134"/>
      <c r="CR54" s="134"/>
      <c r="CS54" s="134">
        <f>IF(CQ59=CQ23,Punktemodus!B23,0)</f>
        <v>50</v>
      </c>
      <c r="CT54" s="134"/>
      <c r="CU54" s="134"/>
      <c r="CV54" s="134"/>
      <c r="CW54" s="134"/>
    </row>
    <row r="55" spans="1:101" ht="18.75" customHeight="1" thickBot="1" x14ac:dyDescent="0.25">
      <c r="A55" s="60"/>
      <c r="B55" s="60"/>
      <c r="C55" s="92"/>
      <c r="D55" s="60"/>
      <c r="E55" s="85"/>
      <c r="F55" s="60"/>
      <c r="G55" s="85"/>
      <c r="H55" s="60"/>
      <c r="I55" s="60"/>
      <c r="J55" s="60"/>
      <c r="K55" s="60"/>
      <c r="L55" s="60"/>
      <c r="M55" s="60" t="s">
        <v>0</v>
      </c>
      <c r="N55" s="60" t="s">
        <v>1</v>
      </c>
      <c r="O55" s="60" t="s">
        <v>2</v>
      </c>
      <c r="P55" s="60" t="s">
        <v>3</v>
      </c>
      <c r="Q55" s="60" t="s">
        <v>0</v>
      </c>
      <c r="R55" s="60" t="s">
        <v>1</v>
      </c>
      <c r="S55" s="60" t="s">
        <v>2</v>
      </c>
      <c r="T55" s="60" t="s">
        <v>3</v>
      </c>
      <c r="U55" s="60" t="s">
        <v>0</v>
      </c>
      <c r="V55" s="60" t="s">
        <v>1</v>
      </c>
      <c r="W55" s="60" t="s">
        <v>2</v>
      </c>
      <c r="X55" s="60" t="s">
        <v>3</v>
      </c>
      <c r="Y55" s="60"/>
      <c r="Z55" s="60" t="s">
        <v>8</v>
      </c>
      <c r="AA55" s="60"/>
      <c r="AB55" s="60"/>
      <c r="AC55" s="60"/>
      <c r="AD55" s="60"/>
      <c r="AE55" s="60"/>
      <c r="AF55" s="60"/>
      <c r="AG55" s="60"/>
      <c r="AH55" s="60" t="s">
        <v>31</v>
      </c>
      <c r="AI55" s="60"/>
      <c r="AJ55" s="60"/>
      <c r="AK55" s="60"/>
      <c r="AL55" s="60"/>
      <c r="AM55" s="60"/>
      <c r="AN55" s="60" t="str">
        <f>AI56</f>
        <v>Schweiz</v>
      </c>
      <c r="AO55" s="60" t="str">
        <f>AI57</f>
        <v>Ecuador</v>
      </c>
      <c r="AP55" s="60" t="str">
        <f>AI58</f>
        <v>Frankreich</v>
      </c>
      <c r="AQ55" s="60" t="str">
        <f>AI59</f>
        <v>Honduras</v>
      </c>
      <c r="AR55" s="60"/>
      <c r="AS55" s="60" t="s">
        <v>31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85"/>
      <c r="BJ55" s="85"/>
      <c r="BK55" s="85"/>
      <c r="BL55" s="85"/>
      <c r="BM55" s="85"/>
      <c r="BN55" s="85"/>
      <c r="BO55" s="85"/>
      <c r="BP55" s="137"/>
      <c r="BQ55" s="85"/>
      <c r="BR55" s="141"/>
      <c r="BS55" s="134"/>
      <c r="BT55" s="134"/>
      <c r="BU55" s="134"/>
      <c r="BV55" s="134"/>
      <c r="BW55" s="134"/>
      <c r="BX55" s="148"/>
      <c r="BY55" s="148"/>
      <c r="BZ55" s="134"/>
      <c r="CA55" s="134"/>
      <c r="CB55" s="134"/>
      <c r="CC55" s="134"/>
      <c r="CD55" s="134"/>
      <c r="CE55" s="134"/>
      <c r="CF55" s="144" t="str">
        <f>Spielplan!$BX$19</f>
        <v/>
      </c>
      <c r="CG55" s="145"/>
      <c r="CH55" s="146">
        <f>Spielplan!$BZ$19</f>
        <v>0</v>
      </c>
      <c r="CI55" s="134"/>
      <c r="CJ55" s="134">
        <f>IF(OR(CF55=$CF$18,CF55=$CF$19,CF55=$CF$34,CF55=$CF$35),Punktemodus!$B$19,0)</f>
        <v>30</v>
      </c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</row>
    <row r="56" spans="1:101" ht="18.75" customHeight="1" thickBot="1" x14ac:dyDescent="0.3">
      <c r="A56" s="60"/>
      <c r="B56" s="60"/>
      <c r="C56" s="191" t="str">
        <f>Spielplan!$C56</f>
        <v>Schweiz</v>
      </c>
      <c r="D56" s="192"/>
      <c r="E56" s="104"/>
      <c r="F56" s="93"/>
      <c r="G56" s="104"/>
      <c r="H56" s="191" t="str">
        <f>Spielplan!$H$56</f>
        <v>Ecuador</v>
      </c>
      <c r="I56" s="192"/>
      <c r="J56" s="60"/>
      <c r="K56" s="60" t="s">
        <v>96</v>
      </c>
      <c r="L56" s="60">
        <f t="shared" ref="L56:L61" si="16">IF(E56-G56&gt;0,1,IF(G56=E56,0,-1))</f>
        <v>0</v>
      </c>
      <c r="M56" s="60">
        <f>IF($E56="",0,IF($E56&gt;$G56,3,IF($E56=G56,1,0)))</f>
        <v>0</v>
      </c>
      <c r="N56" s="60">
        <f>IF($G56="",0,IF($E56&gt;$G56,0,IF($E56=G56,1,3)))</f>
        <v>0</v>
      </c>
      <c r="O56" s="60"/>
      <c r="P56" s="60"/>
      <c r="Q56" s="60">
        <f>E56</f>
        <v>0</v>
      </c>
      <c r="R56" s="60">
        <f>G56</f>
        <v>0</v>
      </c>
      <c r="S56" s="60"/>
      <c r="T56" s="60"/>
      <c r="U56" s="60">
        <f>G56</f>
        <v>0</v>
      </c>
      <c r="V56" s="60">
        <f>E56</f>
        <v>0</v>
      </c>
      <c r="W56" s="60"/>
      <c r="X56" s="60"/>
      <c r="Y56" s="60"/>
      <c r="Z56" s="60">
        <f>M62</f>
        <v>0</v>
      </c>
      <c r="AA56" s="60">
        <f>Q62</f>
        <v>0</v>
      </c>
      <c r="AB56" s="60">
        <f>U62</f>
        <v>0</v>
      </c>
      <c r="AC56" s="60">
        <f>AA56-AB56</f>
        <v>0</v>
      </c>
      <c r="AD56" s="60">
        <f>IF(Z56&gt;Z57,-1,0)</f>
        <v>0</v>
      </c>
      <c r="AE56" s="60">
        <f>IF(Z56&gt;Z58,-1,0)</f>
        <v>0</v>
      </c>
      <c r="AF56" s="60">
        <f>IF(Z56&gt;Z59,-1,0)</f>
        <v>0</v>
      </c>
      <c r="AG56" s="60">
        <f>10000-(AJ56*1000+AM56*100+AK56*10)</f>
        <v>10000</v>
      </c>
      <c r="AH56" s="90">
        <f>RANK(AG56,AG56:AG59,1)</f>
        <v>1</v>
      </c>
      <c r="AI56" s="60" t="str">
        <f>C56</f>
        <v>Schweiz</v>
      </c>
      <c r="AJ56" s="60">
        <f t="shared" ref="AJ56:AL59" si="17">Z56</f>
        <v>0</v>
      </c>
      <c r="AK56" s="60">
        <f t="shared" si="17"/>
        <v>0</v>
      </c>
      <c r="AL56" s="60">
        <f t="shared" si="17"/>
        <v>0</v>
      </c>
      <c r="AM56" s="60">
        <f>AK56-AL56</f>
        <v>0</v>
      </c>
      <c r="AN56" s="187"/>
      <c r="AO56" s="187">
        <f>IF(AG57=AG56,IF(G56&gt;E56,AG57-0.1,AG57),AG57)</f>
        <v>10000</v>
      </c>
      <c r="AP56" s="187">
        <f>IF(AG58=AG56,IF(G58&gt;E58,AG58-0.1,AG58),AG58)</f>
        <v>10000</v>
      </c>
      <c r="AQ56" s="187">
        <f>IF(AG59=AG56,IF(G60&gt;E60,AG59-0.1,AG59),AG59)</f>
        <v>10000</v>
      </c>
      <c r="AR56" s="187">
        <f>AN60</f>
        <v>30000</v>
      </c>
      <c r="AS56" s="90">
        <f>RANK(AR56,AR56:AR59,1)</f>
        <v>1</v>
      </c>
      <c r="AT56" s="60" t="str">
        <f t="shared" ref="AT56:AW59" si="18">AI56</f>
        <v>Schweiz</v>
      </c>
      <c r="AU56" s="60">
        <f t="shared" si="18"/>
        <v>0</v>
      </c>
      <c r="AV56" s="60">
        <f t="shared" si="18"/>
        <v>0</v>
      </c>
      <c r="AW56" s="60">
        <f t="shared" si="18"/>
        <v>0</v>
      </c>
      <c r="AX56" s="60"/>
      <c r="AY56" s="60"/>
      <c r="AZ56" s="60"/>
      <c r="BA56" s="195">
        <v>1</v>
      </c>
      <c r="BB56" s="191" t="str">
        <f>VLOOKUP(1,AS56:AT59,2,FALSE)</f>
        <v>Schweiz</v>
      </c>
      <c r="BC56" s="196"/>
      <c r="BD56" s="197">
        <f>VLOOKUP(1,AS56:AW59,3,FALSE)</f>
        <v>0</v>
      </c>
      <c r="BE56" s="198">
        <f>VLOOKUP(1,AS56:AW59,4,FALSE)</f>
        <v>0</v>
      </c>
      <c r="BF56" s="93" t="s">
        <v>12</v>
      </c>
      <c r="BG56" s="198">
        <f>VLOOKUP(1,AS56:AW59,5,FALSE)</f>
        <v>0</v>
      </c>
      <c r="BH56" s="199" t="s">
        <v>121</v>
      </c>
      <c r="BI56" s="85"/>
      <c r="BJ56" s="85">
        <f>IF(E56&gt;G56,IF(Spielplan!E56&gt;Spielplan!G56,Punktemodus!$B$3,0),0)</f>
        <v>0</v>
      </c>
      <c r="BK56" s="85">
        <f>IF(E56=G56,IF(Spielplan!E56=Spielplan!G56,Punktemodus!$B$3,0),0)</f>
        <v>10</v>
      </c>
      <c r="BL56" s="85">
        <f>IF(E56&lt;G56,IF(Spielplan!E56&lt;Spielplan!G56,Punktemodus!$B$3,0),0)</f>
        <v>0</v>
      </c>
      <c r="BM56" s="85">
        <f>IF(E56=Spielplan!E56,IF(G56=Spielplan!G56,Punktemodus!$B$5,0),0)</f>
        <v>3</v>
      </c>
      <c r="BN56" s="85">
        <f>IF(E56=Spielplan!E56,Punktemodus!$B$7,0)</f>
        <v>1</v>
      </c>
      <c r="BO56" s="85">
        <f>IF(G56=Spielplan!G56,Punktemodus!$B$7,0)</f>
        <v>1</v>
      </c>
      <c r="BP56" s="137">
        <f>IF(Spielplan!E56="",0,SUM(BJ56:BO56))</f>
        <v>0</v>
      </c>
      <c r="BQ56" s="85"/>
      <c r="BR56" s="141"/>
      <c r="BS56" s="153" t="s">
        <v>121</v>
      </c>
      <c r="BT56" s="144" t="str">
        <f>Spielplan!$BL$20</f>
        <v/>
      </c>
      <c r="BU56" s="145"/>
      <c r="BV56" s="146">
        <f>Spielplan!$BN$20</f>
        <v>0</v>
      </c>
      <c r="BW56" s="147"/>
      <c r="BX56" s="148">
        <f>IF(BT20=BT56,Punktemodus!$B$11,0)</f>
        <v>10</v>
      </c>
      <c r="BY56" s="148">
        <f>IF(BT56=BT37,Punktemodus!B13,0)</f>
        <v>5</v>
      </c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</row>
    <row r="57" spans="1:101" ht="18.75" customHeight="1" thickBot="1" x14ac:dyDescent="0.3">
      <c r="A57" s="60"/>
      <c r="B57" s="60"/>
      <c r="C57" s="193" t="str">
        <f>Spielplan!$C$57</f>
        <v>Frankreich</v>
      </c>
      <c r="D57" s="194"/>
      <c r="E57" s="104"/>
      <c r="F57" s="93"/>
      <c r="G57" s="104"/>
      <c r="H57" s="193" t="str">
        <f>Spielplan!$H$57</f>
        <v>Honduras</v>
      </c>
      <c r="I57" s="194"/>
      <c r="J57" s="60"/>
      <c r="K57" s="60" t="s">
        <v>97</v>
      </c>
      <c r="L57" s="60">
        <f t="shared" si="16"/>
        <v>0</v>
      </c>
      <c r="M57" s="60"/>
      <c r="N57" s="60"/>
      <c r="O57" s="60">
        <f>IF($E57="",0,IF($E57&gt;$G57,3,IF($E57=$G57,1,0)))</f>
        <v>0</v>
      </c>
      <c r="P57" s="60">
        <f>IF($G57="",0,IF($E57&gt;$G57,0,IF($E57=$G57,1,3)))</f>
        <v>0</v>
      </c>
      <c r="Q57" s="60"/>
      <c r="R57" s="60"/>
      <c r="S57" s="60">
        <f>E57</f>
        <v>0</v>
      </c>
      <c r="T57" s="60">
        <f>G57</f>
        <v>0</v>
      </c>
      <c r="U57" s="60"/>
      <c r="V57" s="60"/>
      <c r="W57" s="60">
        <f>G57</f>
        <v>0</v>
      </c>
      <c r="X57" s="60">
        <f>E57</f>
        <v>0</v>
      </c>
      <c r="Y57" s="60"/>
      <c r="Z57" s="60">
        <f>N62</f>
        <v>0</v>
      </c>
      <c r="AA57" s="60">
        <f>R62</f>
        <v>0</v>
      </c>
      <c r="AB57" s="60">
        <f>V62</f>
        <v>0</v>
      </c>
      <c r="AC57" s="60">
        <f>AA57-AB57</f>
        <v>0</v>
      </c>
      <c r="AD57" s="60">
        <f>IF(Z57&gt;Z56,-1,0)</f>
        <v>0</v>
      </c>
      <c r="AE57" s="60">
        <f>IF(Z57&gt;Z58,-1,0)</f>
        <v>0</v>
      </c>
      <c r="AF57" s="60">
        <f>IF(Z57&gt;Z59,-1,0)</f>
        <v>0</v>
      </c>
      <c r="AG57" s="60">
        <f>10000-(AJ57*1000+AM57*100+AK57*10)</f>
        <v>10000</v>
      </c>
      <c r="AH57" s="90">
        <f>RANK(AG57,AG56:AG59,1)</f>
        <v>1</v>
      </c>
      <c r="AI57" s="60" t="str">
        <f>H56</f>
        <v>Ecuador</v>
      </c>
      <c r="AJ57" s="60">
        <f t="shared" si="17"/>
        <v>0</v>
      </c>
      <c r="AK57" s="60">
        <f t="shared" si="17"/>
        <v>0</v>
      </c>
      <c r="AL57" s="60">
        <f t="shared" si="17"/>
        <v>0</v>
      </c>
      <c r="AM57" s="60">
        <f>AK57-AL57</f>
        <v>0</v>
      </c>
      <c r="AN57" s="187">
        <f>IF(AG56=AG57,IF(E56&gt;G56,AG56-0.1,AG56),AG56)</f>
        <v>10000</v>
      </c>
      <c r="AO57" s="187"/>
      <c r="AP57" s="187">
        <f>IF(AG58=AG57,IF(G61&gt;E61,AG58-0.1,AG58),AG58)</f>
        <v>10000</v>
      </c>
      <c r="AQ57" s="187">
        <f>IF(AG59=AG57,IF(G59&gt;E59,AG59-0.1,AG59),AG59)</f>
        <v>10000</v>
      </c>
      <c r="AR57" s="187">
        <f>AO60</f>
        <v>30000</v>
      </c>
      <c r="AS57" s="90">
        <f>RANK(AR57,AR56:AR59,1)</f>
        <v>1</v>
      </c>
      <c r="AT57" s="60" t="str">
        <f t="shared" si="18"/>
        <v>Ecuador</v>
      </c>
      <c r="AU57" s="60">
        <f t="shared" si="18"/>
        <v>0</v>
      </c>
      <c r="AV57" s="60">
        <f t="shared" si="18"/>
        <v>0</v>
      </c>
      <c r="AW57" s="60">
        <f t="shared" si="18"/>
        <v>0</v>
      </c>
      <c r="AX57" s="60"/>
      <c r="AY57" s="60"/>
      <c r="AZ57" s="60"/>
      <c r="BA57" s="235">
        <v>2</v>
      </c>
      <c r="BB57" s="193" t="e">
        <f>VLOOKUP(2,AS56:AT59,2,FALSE)</f>
        <v>#N/A</v>
      </c>
      <c r="BC57" s="236"/>
      <c r="BD57" s="237" t="e">
        <f>VLOOKUP(2,AS56:AW59,3,FALSE)</f>
        <v>#N/A</v>
      </c>
      <c r="BE57" s="238" t="e">
        <f>VLOOKUP(2,AS56:AW59,4,FALSE)</f>
        <v>#N/A</v>
      </c>
      <c r="BF57" s="93" t="s">
        <v>12</v>
      </c>
      <c r="BG57" s="238" t="e">
        <f>VLOOKUP(2,AS56:AW59,5,FALSE)</f>
        <v>#N/A</v>
      </c>
      <c r="BH57" s="238" t="s">
        <v>127</v>
      </c>
      <c r="BI57" s="85"/>
      <c r="BJ57" s="85">
        <f>IF(E57&gt;G57,IF(Spielplan!E57&gt;Spielplan!G57,Punktemodus!$B$3,0),0)</f>
        <v>0</v>
      </c>
      <c r="BK57" s="85">
        <f>IF(E57=G57,IF(Spielplan!E57=Spielplan!G57,Punktemodus!$B$3,0),0)</f>
        <v>10</v>
      </c>
      <c r="BL57" s="85">
        <f>IF(E57&lt;G57,IF(Spielplan!E57&lt;Spielplan!G57,Punktemodus!$B$3,0),0)</f>
        <v>0</v>
      </c>
      <c r="BM57" s="85">
        <f>IF(E57=Spielplan!E57,IF(G57=Spielplan!G57,Punktemodus!$B$5,0),0)</f>
        <v>3</v>
      </c>
      <c r="BN57" s="85">
        <f>IF(E57=Spielplan!E57,Punktemodus!$B$7,0)</f>
        <v>1</v>
      </c>
      <c r="BO57" s="85">
        <f>IF(G57=Spielplan!G57,Punktemodus!$B$7,0)</f>
        <v>1</v>
      </c>
      <c r="BP57" s="137">
        <f>IF(Spielplan!E57="",0,SUM(BJ57:BO57))</f>
        <v>0</v>
      </c>
      <c r="BQ57" s="85"/>
      <c r="BR57" s="141"/>
      <c r="BS57" s="149" t="s">
        <v>122</v>
      </c>
      <c r="BT57" s="144" t="str">
        <f>Spielplan!$BL$21</f>
        <v/>
      </c>
      <c r="BU57" s="145"/>
      <c r="BV57" s="146">
        <f>Spielplan!$BN$21</f>
        <v>0</v>
      </c>
      <c r="BW57" s="134"/>
      <c r="BX57" s="148">
        <f>IF(BT21=BT57,Punktemodus!$B$11,0)</f>
        <v>10</v>
      </c>
      <c r="BY57" s="148">
        <f>IF(BT57=BT36,Punktemodus!B13,0)</f>
        <v>5</v>
      </c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54" t="s">
        <v>29</v>
      </c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</row>
    <row r="58" spans="1:101" ht="18.75" customHeight="1" thickBot="1" x14ac:dyDescent="0.3">
      <c r="A58" s="60"/>
      <c r="B58" s="60"/>
      <c r="C58" s="191" t="str">
        <f>C56</f>
        <v>Schweiz</v>
      </c>
      <c r="D58" s="192"/>
      <c r="E58" s="104"/>
      <c r="F58" s="93"/>
      <c r="G58" s="104"/>
      <c r="H58" s="191" t="str">
        <f>C57</f>
        <v>Frankreich</v>
      </c>
      <c r="I58" s="192"/>
      <c r="J58" s="60"/>
      <c r="K58" s="60" t="s">
        <v>98</v>
      </c>
      <c r="L58" s="60">
        <f t="shared" si="16"/>
        <v>0</v>
      </c>
      <c r="M58" s="60">
        <f>IF($E58="",0,IF($E58&gt;$G58,3,IF($E58=G58,1,0)))</f>
        <v>0</v>
      </c>
      <c r="N58" s="60"/>
      <c r="O58" s="60">
        <f>IF($G58="",0,IF($E58&gt;$G58,0,IF($E58=$G58,1,3)))</f>
        <v>0</v>
      </c>
      <c r="P58" s="60"/>
      <c r="Q58" s="60">
        <f>E58</f>
        <v>0</v>
      </c>
      <c r="R58" s="60"/>
      <c r="S58" s="60">
        <f>G58</f>
        <v>0</v>
      </c>
      <c r="T58" s="60"/>
      <c r="U58" s="60">
        <f>G58</f>
        <v>0</v>
      </c>
      <c r="V58" s="60"/>
      <c r="W58" s="60">
        <f>E58</f>
        <v>0</v>
      </c>
      <c r="X58" s="60"/>
      <c r="Y58" s="60"/>
      <c r="Z58" s="60">
        <f>O62</f>
        <v>0</v>
      </c>
      <c r="AA58" s="60">
        <f>S62</f>
        <v>0</v>
      </c>
      <c r="AB58" s="60">
        <f>W62</f>
        <v>0</v>
      </c>
      <c r="AC58" s="60">
        <f>AA58-AB58</f>
        <v>0</v>
      </c>
      <c r="AD58" s="60">
        <f>IF(Z58&gt;Z56,-1,0)</f>
        <v>0</v>
      </c>
      <c r="AE58" s="60">
        <f>IF(Z58&gt;Z57,-1,0)</f>
        <v>0</v>
      </c>
      <c r="AF58" s="60">
        <f>IF(Z58&gt;Z59,-1,0)</f>
        <v>0</v>
      </c>
      <c r="AG58" s="60">
        <f>10000-(AJ58*1000+AM58*100+AK58*10)</f>
        <v>10000</v>
      </c>
      <c r="AH58" s="90">
        <f>RANK(AG58,AG56:AG59,1)</f>
        <v>1</v>
      </c>
      <c r="AI58" s="60" t="str">
        <f>C57</f>
        <v>Frankreich</v>
      </c>
      <c r="AJ58" s="60">
        <f t="shared" si="17"/>
        <v>0</v>
      </c>
      <c r="AK58" s="60">
        <f t="shared" si="17"/>
        <v>0</v>
      </c>
      <c r="AL58" s="60">
        <f t="shared" si="17"/>
        <v>0</v>
      </c>
      <c r="AM58" s="60">
        <f>AK58-AL58</f>
        <v>0</v>
      </c>
      <c r="AN58" s="187">
        <f>IF(AG56=AG58,IF(E58&gt;G58,AG56-0.1,AG56),AG56)</f>
        <v>10000</v>
      </c>
      <c r="AO58" s="187">
        <f>IF(AG57=AG58,IF(E61&gt;G61,AG57-0.1,AG57),AG57)</f>
        <v>10000</v>
      </c>
      <c r="AP58" s="187"/>
      <c r="AQ58" s="187">
        <f>IF(AG59=AG58,IF(G57&gt;E57,AG59-0.1,AG59),AG59)</f>
        <v>10000</v>
      </c>
      <c r="AR58" s="187">
        <f>AP60</f>
        <v>30000</v>
      </c>
      <c r="AS58" s="90">
        <f>RANK(AR58,AR56:AR59,1)</f>
        <v>1</v>
      </c>
      <c r="AT58" s="60" t="str">
        <f t="shared" si="18"/>
        <v>Frankreich</v>
      </c>
      <c r="AU58" s="60">
        <f t="shared" si="18"/>
        <v>0</v>
      </c>
      <c r="AV58" s="60">
        <f t="shared" si="18"/>
        <v>0</v>
      </c>
      <c r="AW58" s="60">
        <f t="shared" si="18"/>
        <v>0</v>
      </c>
      <c r="AX58" s="60"/>
      <c r="AY58" s="60"/>
      <c r="AZ58" s="60"/>
      <c r="BA58" s="113">
        <v>3</v>
      </c>
      <c r="BB58" s="114" t="e">
        <f>VLOOKUP(3,AS56:AT59,2,FALSE)</f>
        <v>#N/A</v>
      </c>
      <c r="BC58" s="115"/>
      <c r="BD58" s="116" t="e">
        <f>VLOOKUP(3,AS56:AW59,3,FALSE)</f>
        <v>#N/A</v>
      </c>
      <c r="BE58" s="116" t="e">
        <f>VLOOKUP(3,AS56:AW59,4,FALSE)</f>
        <v>#N/A</v>
      </c>
      <c r="BF58" s="93" t="s">
        <v>12</v>
      </c>
      <c r="BG58" s="116" t="e">
        <f>VLOOKUP(3,AS56:AW59,5,FALSE)</f>
        <v>#N/A</v>
      </c>
      <c r="BH58" s="60"/>
      <c r="BI58" s="85"/>
      <c r="BJ58" s="85">
        <f>IF(E58&gt;G58,IF(Spielplan!E58&gt;Spielplan!G58,Punktemodus!$B$3,0),0)</f>
        <v>0</v>
      </c>
      <c r="BK58" s="85">
        <f>IF(E58=G58,IF(Spielplan!E58=Spielplan!G58,Punktemodus!$B$3,0),0)</f>
        <v>10</v>
      </c>
      <c r="BL58" s="85">
        <f>IF(E58&lt;G58,IF(Spielplan!E58&lt;Spielplan!G58,Punktemodus!$B$3,0),0)</f>
        <v>0</v>
      </c>
      <c r="BM58" s="85">
        <f>IF(E58=Spielplan!E58,IF(G58=Spielplan!G58,Punktemodus!$B$5,0),0)</f>
        <v>3</v>
      </c>
      <c r="BN58" s="85">
        <f>IF(E58=Spielplan!E58,Punktemodus!$B$7,0)</f>
        <v>1</v>
      </c>
      <c r="BO58" s="85">
        <f>IF(G58=Spielplan!G58,Punktemodus!$B$7,0)</f>
        <v>1</v>
      </c>
      <c r="BP58" s="137">
        <f>IF(Spielplan!E58="",0,SUM(BJ58:BO58))</f>
        <v>0</v>
      </c>
      <c r="BQ58" s="85"/>
      <c r="BR58" s="141"/>
      <c r="BS58" s="150"/>
      <c r="BT58" s="134"/>
      <c r="BU58" s="134"/>
      <c r="BV58" s="134"/>
      <c r="BW58" s="134"/>
      <c r="BX58" s="148"/>
      <c r="BY58" s="148"/>
      <c r="BZ58" s="134"/>
      <c r="CA58" s="144" t="str">
        <f>Spielplan!$BS$22</f>
        <v/>
      </c>
      <c r="CB58" s="145"/>
      <c r="CC58" s="146">
        <f>Spielplan!$BU$22</f>
        <v>0</v>
      </c>
      <c r="CD58" s="147"/>
      <c r="CE58" s="134">
        <f>IF(CA58=CA22,Punktemodus!B15,0)</f>
        <v>20</v>
      </c>
      <c r="CF58" s="148">
        <f>IF(OR(CA58=$CA$14,CA58=$CA$15,CA58=$CA$23,CA58=$CA$30,CA58=$CA$31,CA58=$CA$38,CA58=$CA$39),Punktemodus!B17,0)</f>
        <v>10</v>
      </c>
      <c r="CG58" s="134"/>
      <c r="CH58" s="134"/>
      <c r="CI58" s="147"/>
      <c r="CJ58" s="134"/>
      <c r="CK58" s="134"/>
      <c r="CL58" s="134"/>
      <c r="CM58" s="134"/>
      <c r="CN58" s="134"/>
      <c r="CO58" s="134"/>
      <c r="CP58" s="134"/>
      <c r="CQ58" s="155"/>
      <c r="CR58" s="142" t="s">
        <v>130</v>
      </c>
      <c r="CS58" s="155"/>
      <c r="CT58" s="155"/>
      <c r="CU58" s="155"/>
      <c r="CV58" s="155"/>
      <c r="CW58" s="134"/>
    </row>
    <row r="59" spans="1:101" ht="18.75" customHeight="1" thickBot="1" x14ac:dyDescent="0.3">
      <c r="A59" s="60"/>
      <c r="B59" s="60"/>
      <c r="C59" s="193" t="str">
        <f>H56</f>
        <v>Ecuador</v>
      </c>
      <c r="D59" s="194"/>
      <c r="E59" s="104"/>
      <c r="F59" s="93"/>
      <c r="G59" s="104"/>
      <c r="H59" s="193" t="str">
        <f>H57</f>
        <v>Honduras</v>
      </c>
      <c r="I59" s="194"/>
      <c r="J59" s="60"/>
      <c r="K59" s="60" t="s">
        <v>99</v>
      </c>
      <c r="L59" s="60">
        <f t="shared" si="16"/>
        <v>0</v>
      </c>
      <c r="M59" s="60"/>
      <c r="N59" s="60">
        <f>IF($E59="",0,IF($E59&gt;$G59,3,IF($E59=$G59,1,0)))</f>
        <v>0</v>
      </c>
      <c r="O59" s="60"/>
      <c r="P59" s="60">
        <f>IF($G59="",0,IF($E59&gt;$G59,0,IF($E59=$G59,1,3)))</f>
        <v>0</v>
      </c>
      <c r="Q59" s="60"/>
      <c r="R59" s="60">
        <f>E59</f>
        <v>0</v>
      </c>
      <c r="S59" s="60"/>
      <c r="T59" s="60">
        <f>G59</f>
        <v>0</v>
      </c>
      <c r="U59" s="60"/>
      <c r="V59" s="60">
        <f>G59</f>
        <v>0</v>
      </c>
      <c r="W59" s="60"/>
      <c r="X59" s="60">
        <f>E59</f>
        <v>0</v>
      </c>
      <c r="Y59" s="60"/>
      <c r="Z59" s="60">
        <f>P62</f>
        <v>0</v>
      </c>
      <c r="AA59" s="60">
        <f>T62</f>
        <v>0</v>
      </c>
      <c r="AB59" s="60">
        <f>X62</f>
        <v>0</v>
      </c>
      <c r="AC59" s="60">
        <f>AA59-AB59</f>
        <v>0</v>
      </c>
      <c r="AD59" s="60">
        <f>IF(Z59&gt;Z56,-1,0)</f>
        <v>0</v>
      </c>
      <c r="AE59" s="60">
        <f>IF(Z59&gt;Z57,-1,0)</f>
        <v>0</v>
      </c>
      <c r="AF59" s="60">
        <f>IF(Z59&gt;Z58,-1,0)</f>
        <v>0</v>
      </c>
      <c r="AG59" s="60">
        <f>10000-(AJ59*1000+AM59*100+AK59*10)</f>
        <v>10000</v>
      </c>
      <c r="AH59" s="90">
        <f>RANK(AG59,AG56:AG59,1)</f>
        <v>1</v>
      </c>
      <c r="AI59" s="60" t="str">
        <f>H57</f>
        <v>Honduras</v>
      </c>
      <c r="AJ59" s="60">
        <f t="shared" si="17"/>
        <v>0</v>
      </c>
      <c r="AK59" s="60">
        <f t="shared" si="17"/>
        <v>0</v>
      </c>
      <c r="AL59" s="60">
        <f t="shared" si="17"/>
        <v>0</v>
      </c>
      <c r="AM59" s="60">
        <f>AK59-AL59</f>
        <v>0</v>
      </c>
      <c r="AN59" s="187">
        <f>IF(AG56=AG59,IF(E60&gt;G60,AG56-0.1,AG56),AG56)</f>
        <v>10000</v>
      </c>
      <c r="AO59" s="187">
        <f>IF(AG57=AG59,IF(E59&gt;G59,AG57-0.1,AG57),AG57)</f>
        <v>10000</v>
      </c>
      <c r="AP59" s="187">
        <f>IF(AG58=AG59,IF(E57&gt;G57,AG58-0.1,AG58),AG58)</f>
        <v>10000</v>
      </c>
      <c r="AQ59" s="187"/>
      <c r="AR59" s="187">
        <f>AQ60</f>
        <v>30000</v>
      </c>
      <c r="AS59" s="90">
        <f>RANK(AR59,AR56:AR59,1)</f>
        <v>1</v>
      </c>
      <c r="AT59" s="60" t="str">
        <f t="shared" si="18"/>
        <v>Honduras</v>
      </c>
      <c r="AU59" s="60">
        <f t="shared" si="18"/>
        <v>0</v>
      </c>
      <c r="AV59" s="60">
        <f t="shared" si="18"/>
        <v>0</v>
      </c>
      <c r="AW59" s="60">
        <f t="shared" si="18"/>
        <v>0</v>
      </c>
      <c r="AX59" s="60"/>
      <c r="AY59" s="60"/>
      <c r="AZ59" s="60"/>
      <c r="BA59" s="113">
        <v>4</v>
      </c>
      <c r="BB59" s="114" t="e">
        <f>VLOOKUP(4,AS56:AT59,2,FALSE)</f>
        <v>#N/A</v>
      </c>
      <c r="BC59" s="115"/>
      <c r="BD59" s="116" t="e">
        <f>VLOOKUP(4,AS56:AW59,3,FALSE)</f>
        <v>#N/A</v>
      </c>
      <c r="BE59" s="116" t="e">
        <f>VLOOKUP(4,AS56:AW59,4,FALSE)</f>
        <v>#N/A</v>
      </c>
      <c r="BF59" s="93" t="s">
        <v>12</v>
      </c>
      <c r="BG59" s="116" t="e">
        <f>VLOOKUP(4,AS56:AW59,5,FALSE)</f>
        <v>#N/A</v>
      </c>
      <c r="BH59" s="60"/>
      <c r="BI59" s="85"/>
      <c r="BJ59" s="85">
        <f>IF(E59&gt;G59,IF(Spielplan!E59&gt;Spielplan!G59,Punktemodus!$B$3,0),0)</f>
        <v>0</v>
      </c>
      <c r="BK59" s="85">
        <f>IF(E59=G59,IF(Spielplan!E59=Spielplan!G59,Punktemodus!$B$3,0),0)</f>
        <v>10</v>
      </c>
      <c r="BL59" s="85">
        <f>IF(E59&lt;G59,IF(Spielplan!E59&lt;Spielplan!G59,Punktemodus!$B$3,0),0)</f>
        <v>0</v>
      </c>
      <c r="BM59" s="85">
        <f>IF(E59=Spielplan!E59,IF(G59=Spielplan!G59,Punktemodus!$B$5,0),0)</f>
        <v>3</v>
      </c>
      <c r="BN59" s="85">
        <f>IF(E59=Spielplan!E59,Punktemodus!$B$7,0)</f>
        <v>1</v>
      </c>
      <c r="BO59" s="85">
        <f>IF(G59=Spielplan!G59,Punktemodus!$B$7,0)</f>
        <v>1</v>
      </c>
      <c r="BP59" s="137">
        <f>IF(Spielplan!E59="",0,SUM(BJ59:BO59))</f>
        <v>0</v>
      </c>
      <c r="BQ59" s="85"/>
      <c r="BR59" s="141"/>
      <c r="BS59" s="134"/>
      <c r="BT59" s="134"/>
      <c r="BU59" s="134"/>
      <c r="BV59" s="134"/>
      <c r="BW59" s="134"/>
      <c r="BX59" s="148"/>
      <c r="BY59" s="148"/>
      <c r="BZ59" s="134"/>
      <c r="CA59" s="144" t="str">
        <f>Spielplan!$BS$23</f>
        <v/>
      </c>
      <c r="CB59" s="145"/>
      <c r="CC59" s="146">
        <f>Spielplan!$BU$23</f>
        <v>0</v>
      </c>
      <c r="CD59" s="134"/>
      <c r="CE59" s="134">
        <f>IF(CA59=CA23,Punktemodus!B15,0)</f>
        <v>20</v>
      </c>
      <c r="CF59" s="148">
        <f>IF(OR(CA59=$CA$14,CA59=$CA$15,CA59=$CA$22,CA59=$CA$30,CA59=$CA$31,CA59=$CA$38,CA59=$CA$39),Punktemodus!B17,0)</f>
        <v>10</v>
      </c>
      <c r="CG59" s="134"/>
      <c r="CH59" s="134"/>
      <c r="CI59" s="134"/>
      <c r="CJ59" s="134"/>
      <c r="CK59" s="144" t="str">
        <f>Spielplan!$CC$23</f>
        <v/>
      </c>
      <c r="CL59" s="145"/>
      <c r="CM59" s="146">
        <f>Spielplan!$CE$23</f>
        <v>0</v>
      </c>
      <c r="CN59" s="134"/>
      <c r="CO59" s="134">
        <f>IF(OR(CK59=CK23,CK59=CK24),Punktemodus!B21,0)</f>
        <v>40</v>
      </c>
      <c r="CP59" s="134"/>
      <c r="CQ59" s="370" t="str">
        <f>Spielplan!$CI$23</f>
        <v/>
      </c>
      <c r="CR59" s="371"/>
      <c r="CS59" s="371"/>
      <c r="CT59" s="371"/>
      <c r="CU59" s="371"/>
      <c r="CV59" s="372"/>
      <c r="CW59" s="134"/>
    </row>
    <row r="60" spans="1:101" ht="18.75" customHeight="1" thickBot="1" x14ac:dyDescent="0.3">
      <c r="A60" s="60"/>
      <c r="B60" s="60"/>
      <c r="C60" s="191" t="str">
        <f>C56</f>
        <v>Schweiz</v>
      </c>
      <c r="D60" s="192"/>
      <c r="E60" s="104"/>
      <c r="F60" s="93"/>
      <c r="G60" s="104"/>
      <c r="H60" s="191" t="str">
        <f>H57</f>
        <v>Honduras</v>
      </c>
      <c r="I60" s="192"/>
      <c r="J60" s="60"/>
      <c r="K60" s="60" t="s">
        <v>100</v>
      </c>
      <c r="L60" s="60">
        <f t="shared" si="16"/>
        <v>0</v>
      </c>
      <c r="M60" s="60">
        <f>IF($E60="",0,IF($E60&gt;$G60,3,IF($E60=G60,1,0)))</f>
        <v>0</v>
      </c>
      <c r="N60" s="60"/>
      <c r="O60" s="60"/>
      <c r="P60" s="60">
        <f>IF($G60="",0,IF($E60&gt;$G60,0,IF($E60=$G60,1,3)))</f>
        <v>0</v>
      </c>
      <c r="Q60" s="60">
        <f>E60</f>
        <v>0</v>
      </c>
      <c r="R60" s="60"/>
      <c r="S60" s="60"/>
      <c r="T60" s="60">
        <f>G60</f>
        <v>0</v>
      </c>
      <c r="U60" s="60">
        <f>G60</f>
        <v>0</v>
      </c>
      <c r="V60" s="60"/>
      <c r="W60" s="60"/>
      <c r="X60" s="60">
        <f>E60</f>
        <v>0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187">
        <f>SUM(AN56:AN59)</f>
        <v>30000</v>
      </c>
      <c r="AO60" s="187">
        <f>SUM(AO56:AO59)</f>
        <v>30000</v>
      </c>
      <c r="AP60" s="187">
        <f>SUM(AP56:AP59)</f>
        <v>30000</v>
      </c>
      <c r="AQ60" s="187">
        <f>SUM(AQ56:AQ59)</f>
        <v>30000</v>
      </c>
      <c r="AR60" s="187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85">
        <f>IF(E60&gt;G60,IF(Spielplan!E60&gt;Spielplan!G60,Punktemodus!$B$3,0),0)</f>
        <v>0</v>
      </c>
      <c r="BK60" s="85">
        <f>IF(E60=G60,IF(Spielplan!E60=Spielplan!G60,Punktemodus!$B$3,0),0)</f>
        <v>10</v>
      </c>
      <c r="BL60" s="85">
        <f>IF(E60&lt;G60,IF(Spielplan!E60&lt;Spielplan!G60,Punktemodus!$B$3,0),0)</f>
        <v>0</v>
      </c>
      <c r="BM60" s="85">
        <f>IF(E60=Spielplan!E60,IF(G60=Spielplan!G60,Punktemodus!$B$5,0),0)</f>
        <v>3</v>
      </c>
      <c r="BN60" s="85">
        <f>IF(E60=Spielplan!E60,Punktemodus!$B$7,0)</f>
        <v>1</v>
      </c>
      <c r="BO60" s="85">
        <f>IF(G60=Spielplan!G60,Punktemodus!$B$7,0)</f>
        <v>1</v>
      </c>
      <c r="BP60" s="137">
        <f>IF(Spielplan!E60="",0,SUM(BJ60:BO60))</f>
        <v>0</v>
      </c>
      <c r="BQ60" s="60"/>
      <c r="BR60" s="141"/>
      <c r="BS60" s="153" t="s">
        <v>123</v>
      </c>
      <c r="BT60" s="144" t="str">
        <f>Spielplan!$BL$24</f>
        <v/>
      </c>
      <c r="BU60" s="145"/>
      <c r="BV60" s="146">
        <f>Spielplan!$BN$24</f>
        <v>0</v>
      </c>
      <c r="BW60" s="147"/>
      <c r="BX60" s="148">
        <f>IF(BT24=BT60,Punktemodus!$B$11,0)</f>
        <v>10</v>
      </c>
      <c r="BY60" s="148">
        <f>IF(BT60=BT41,Punktemodus!B13,0)</f>
        <v>5</v>
      </c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44" t="str">
        <f>Spielplan!$CC$24</f>
        <v/>
      </c>
      <c r="CL60" s="145"/>
      <c r="CM60" s="146">
        <f>Spielplan!$CE$24</f>
        <v>0</v>
      </c>
      <c r="CN60" s="134"/>
      <c r="CO60" s="134">
        <f>IF(OR(CK60=CK23,CK60=CK24),Punktemodus!B21,0)</f>
        <v>40</v>
      </c>
      <c r="CP60" s="134"/>
      <c r="CQ60" s="373"/>
      <c r="CR60" s="374"/>
      <c r="CS60" s="374"/>
      <c r="CT60" s="374"/>
      <c r="CU60" s="374"/>
      <c r="CV60" s="375"/>
      <c r="CW60" s="134"/>
    </row>
    <row r="61" spans="1:101" ht="18.75" customHeight="1" thickBot="1" x14ac:dyDescent="0.3">
      <c r="A61" s="60"/>
      <c r="B61" s="60"/>
      <c r="C61" s="193" t="str">
        <f>H56</f>
        <v>Ecuador</v>
      </c>
      <c r="D61" s="194"/>
      <c r="E61" s="104"/>
      <c r="F61" s="93"/>
      <c r="G61" s="104"/>
      <c r="H61" s="193" t="str">
        <f>C57</f>
        <v>Frankreich</v>
      </c>
      <c r="I61" s="194"/>
      <c r="J61" s="60"/>
      <c r="K61" s="60" t="s">
        <v>100</v>
      </c>
      <c r="L61" s="60">
        <f t="shared" si="16"/>
        <v>0</v>
      </c>
      <c r="M61" s="60"/>
      <c r="N61" s="60">
        <f>IF($E61="",0,IF($E61&gt;$G61,3,IF($E61=$G61,1,0)))</f>
        <v>0</v>
      </c>
      <c r="O61" s="60">
        <f>IF($G61="",0,IF($E61&gt;$G61,0,IF($E61=$G61,1,3)))</f>
        <v>0</v>
      </c>
      <c r="P61" s="60"/>
      <c r="Q61" s="60"/>
      <c r="R61" s="60">
        <f>E61</f>
        <v>0</v>
      </c>
      <c r="S61" s="60">
        <f>G61</f>
        <v>0</v>
      </c>
      <c r="T61" s="60"/>
      <c r="U61" s="60"/>
      <c r="V61" s="60">
        <f>G61</f>
        <v>0</v>
      </c>
      <c r="W61" s="60">
        <f>E61</f>
        <v>0</v>
      </c>
      <c r="X61" s="60"/>
      <c r="Y61" s="60"/>
      <c r="Z61" s="60" t="s">
        <v>30</v>
      </c>
      <c r="AA61" s="60"/>
      <c r="AB61" s="60"/>
      <c r="AC61" s="60"/>
      <c r="AD61" s="60"/>
      <c r="AE61" s="60"/>
      <c r="AF61" s="60"/>
      <c r="AG61" s="60" t="b">
        <f>OR(AG56=AG57,AG56=AG58,AG56=AG59,AG57=AG58,AG57=AG59,AG58=AG59)</f>
        <v>1</v>
      </c>
      <c r="AH61" s="60"/>
      <c r="AI61" s="60"/>
      <c r="AJ61" s="60"/>
      <c r="AK61" s="60"/>
      <c r="AL61" s="60"/>
      <c r="AM61" s="60"/>
      <c r="AN61" s="60"/>
      <c r="AO61" s="60" t="s">
        <v>34</v>
      </c>
      <c r="AP61" s="60"/>
      <c r="AQ61" s="60"/>
      <c r="AR61" s="60" t="b">
        <f>OR(AR56=AR57,AR56=AR58,AR56=AR59,AR57=AR58,AR57=AR59,AR58=AR59)</f>
        <v>1</v>
      </c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85">
        <f>IF(E61&gt;G61,IF(Spielplan!E61&gt;Spielplan!G61,Punktemodus!$B$3,0),0)</f>
        <v>0</v>
      </c>
      <c r="BK61" s="85">
        <f>IF(E61=G61,IF(Spielplan!E61=Spielplan!G61,Punktemodus!$B$3,0),0)</f>
        <v>10</v>
      </c>
      <c r="BL61" s="85">
        <f>IF(E61&lt;G61,IF(Spielplan!E61&lt;Spielplan!G61,Punktemodus!$B$3,0),0)</f>
        <v>0</v>
      </c>
      <c r="BM61" s="85">
        <f>IF(E61=Spielplan!E61,IF(G61=Spielplan!G61,Punktemodus!$B$5,0),0)</f>
        <v>3</v>
      </c>
      <c r="BN61" s="85">
        <f>IF(E61=Spielplan!E61,Punktemodus!$B$7,0)</f>
        <v>1</v>
      </c>
      <c r="BO61" s="85">
        <f>IF(G61=Spielplan!G61,Punktemodus!$B$7,0)</f>
        <v>1</v>
      </c>
      <c r="BP61" s="137">
        <f>IF(Spielplan!E61="",0,SUM(BJ61:BO61))</f>
        <v>0</v>
      </c>
      <c r="BQ61" s="60"/>
      <c r="BR61" s="141"/>
      <c r="BS61" s="149" t="s">
        <v>124</v>
      </c>
      <c r="BT61" s="144" t="str">
        <f>Spielplan!$BL$25</f>
        <v/>
      </c>
      <c r="BU61" s="145"/>
      <c r="BV61" s="146">
        <f>Spielplan!$BN$25</f>
        <v>0</v>
      </c>
      <c r="BW61" s="134"/>
      <c r="BX61" s="148">
        <f>IF(BT25=BT61,Punktemodus!$B$11,0)</f>
        <v>10</v>
      </c>
      <c r="BY61" s="148">
        <f>IF(BT61=BT40,Punktemodus!B13,0)</f>
        <v>5</v>
      </c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55"/>
      <c r="CR61" s="142" t="s">
        <v>136</v>
      </c>
      <c r="CS61" s="155"/>
      <c r="CT61" s="155"/>
      <c r="CU61" s="155"/>
      <c r="CV61" s="155"/>
      <c r="CW61" s="134"/>
    </row>
    <row r="62" spans="1:101" ht="18.75" customHeight="1" thickBot="1" x14ac:dyDescent="0.25">
      <c r="A62" s="60"/>
      <c r="B62" s="60"/>
      <c r="C62" s="136" t="str">
        <f>IF(G61="","",IF(AR61=TRUE,"Achtung: Fehler in Tabelle!",""))</f>
        <v/>
      </c>
      <c r="D62" s="60"/>
      <c r="E62" s="85"/>
      <c r="F62" s="60"/>
      <c r="G62" s="85"/>
      <c r="H62" s="60"/>
      <c r="I62" s="60"/>
      <c r="J62" s="60"/>
      <c r="K62" s="60"/>
      <c r="L62" s="60"/>
      <c r="M62" s="60">
        <f t="shared" ref="M62:X62" si="19">SUM(M56:M61)</f>
        <v>0</v>
      </c>
      <c r="N62" s="60">
        <f t="shared" si="19"/>
        <v>0</v>
      </c>
      <c r="O62" s="60">
        <f t="shared" si="19"/>
        <v>0</v>
      </c>
      <c r="P62" s="60">
        <f t="shared" si="19"/>
        <v>0</v>
      </c>
      <c r="Q62" s="60">
        <f t="shared" si="19"/>
        <v>0</v>
      </c>
      <c r="R62" s="60">
        <f t="shared" si="19"/>
        <v>0</v>
      </c>
      <c r="S62" s="60">
        <f t="shared" si="19"/>
        <v>0</v>
      </c>
      <c r="T62" s="60">
        <f t="shared" si="19"/>
        <v>0</v>
      </c>
      <c r="U62" s="60">
        <f t="shared" si="19"/>
        <v>0</v>
      </c>
      <c r="V62" s="60">
        <f t="shared" si="19"/>
        <v>0</v>
      </c>
      <c r="W62" s="60">
        <f t="shared" si="19"/>
        <v>0</v>
      </c>
      <c r="X62" s="60">
        <f t="shared" si="19"/>
        <v>0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160">
        <f>SUM(BP56:BP61)</f>
        <v>0</v>
      </c>
      <c r="BQ62" s="60"/>
      <c r="BR62" s="141"/>
      <c r="BS62" s="150"/>
      <c r="BT62" s="134"/>
      <c r="BU62" s="134"/>
      <c r="BV62" s="134"/>
      <c r="BW62" s="134"/>
      <c r="BX62" s="148"/>
      <c r="BY62" s="148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370" t="str">
        <f>Spielplan!$CI$26</f>
        <v/>
      </c>
      <c r="CR62" s="371"/>
      <c r="CS62" s="371"/>
      <c r="CT62" s="371"/>
      <c r="CU62" s="371"/>
      <c r="CV62" s="372"/>
      <c r="CW62" s="134"/>
    </row>
    <row r="63" spans="1:101" ht="18.75" customHeight="1" thickBot="1" x14ac:dyDescent="0.3">
      <c r="A63" s="60"/>
      <c r="B63" s="60"/>
      <c r="C63" s="60"/>
      <c r="D63" s="60"/>
      <c r="E63" s="85"/>
      <c r="F63" s="60"/>
      <c r="G63" s="85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138"/>
      <c r="BQ63" s="60"/>
      <c r="BR63" s="141"/>
      <c r="BS63" s="134"/>
      <c r="BT63" s="134"/>
      <c r="BU63" s="134"/>
      <c r="BV63" s="134"/>
      <c r="BW63" s="134"/>
      <c r="BX63" s="148"/>
      <c r="BY63" s="148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54" t="s">
        <v>131</v>
      </c>
      <c r="CM63" s="134"/>
      <c r="CN63" s="134"/>
      <c r="CO63" s="134"/>
      <c r="CP63" s="134"/>
      <c r="CQ63" s="373"/>
      <c r="CR63" s="374"/>
      <c r="CS63" s="374"/>
      <c r="CT63" s="374"/>
      <c r="CU63" s="374"/>
      <c r="CV63" s="375"/>
      <c r="CW63" s="134"/>
    </row>
    <row r="64" spans="1:101" ht="18.75" customHeight="1" thickBot="1" x14ac:dyDescent="0.3">
      <c r="A64" s="60"/>
      <c r="B64" s="60"/>
      <c r="C64" s="60"/>
      <c r="D64" s="60"/>
      <c r="E64" s="85"/>
      <c r="F64" s="60"/>
      <c r="G64" s="85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138"/>
      <c r="BQ64" s="60"/>
      <c r="BR64" s="141"/>
      <c r="BS64" s="153" t="s">
        <v>20</v>
      </c>
      <c r="BT64" s="144" t="str">
        <f>Spielplan!$BL$28</f>
        <v/>
      </c>
      <c r="BU64" s="145"/>
      <c r="BV64" s="146">
        <f>Spielplan!$BN$28</f>
        <v>0</v>
      </c>
      <c r="BW64" s="147"/>
      <c r="BX64" s="148">
        <f>IF(BT28=BT64,Punktemodus!$B$11,0)</f>
        <v>10</v>
      </c>
      <c r="BY64" s="148">
        <f>IF(BT64=BT13,Punktemodus!B13,0)</f>
        <v>5</v>
      </c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55"/>
      <c r="CR64" s="142" t="s">
        <v>137</v>
      </c>
      <c r="CS64" s="155"/>
      <c r="CT64" s="155"/>
      <c r="CU64" s="155"/>
      <c r="CV64" s="155"/>
      <c r="CW64" s="134"/>
    </row>
    <row r="65" spans="1:101" ht="18.75" customHeight="1" thickBot="1" x14ac:dyDescent="0.3">
      <c r="A65" s="60"/>
      <c r="B65" s="60"/>
      <c r="C65" s="88" t="s">
        <v>91</v>
      </c>
      <c r="D65" s="60"/>
      <c r="E65" s="85"/>
      <c r="F65" s="60"/>
      <c r="G65" s="85"/>
      <c r="H65" s="60"/>
      <c r="I65" s="60"/>
      <c r="J65" s="60"/>
      <c r="K65" s="60"/>
      <c r="L65" s="60"/>
      <c r="M65" s="60" t="s">
        <v>4</v>
      </c>
      <c r="N65" s="60"/>
      <c r="O65" s="60"/>
      <c r="P65" s="60"/>
      <c r="Q65" s="60" t="s">
        <v>6</v>
      </c>
      <c r="R65" s="60"/>
      <c r="S65" s="60"/>
      <c r="T65" s="60"/>
      <c r="U65" s="60" t="s">
        <v>7</v>
      </c>
      <c r="V65" s="60"/>
      <c r="W65" s="60"/>
      <c r="X65" s="60"/>
      <c r="Y65" s="60"/>
      <c r="Z65" s="60" t="s">
        <v>4</v>
      </c>
      <c r="AA65" s="60" t="s">
        <v>5</v>
      </c>
      <c r="AB65" s="60"/>
      <c r="AC65" s="60"/>
      <c r="AD65" s="60" t="s">
        <v>9</v>
      </c>
      <c r="AE65" s="60"/>
      <c r="AF65" s="60"/>
      <c r="AG65" s="60"/>
      <c r="AH65" s="60" t="s">
        <v>32</v>
      </c>
      <c r="AI65" s="60"/>
      <c r="AJ65" s="60"/>
      <c r="AK65" s="60"/>
      <c r="AL65" s="60"/>
      <c r="AM65" s="60"/>
      <c r="AN65" s="60" t="s">
        <v>35</v>
      </c>
      <c r="AO65" s="60"/>
      <c r="AP65" s="60"/>
      <c r="AQ65" s="60"/>
      <c r="AR65" s="60"/>
      <c r="AS65" s="60" t="s">
        <v>33</v>
      </c>
      <c r="AT65" s="60"/>
      <c r="AU65" s="60"/>
      <c r="AV65" s="60"/>
      <c r="AW65" s="60"/>
      <c r="AX65" s="60"/>
      <c r="AY65" s="60"/>
      <c r="AZ65" s="60"/>
      <c r="BA65" s="60"/>
      <c r="BB65" s="89" t="s">
        <v>10</v>
      </c>
      <c r="BC65" s="60"/>
      <c r="BD65" s="90" t="s">
        <v>4</v>
      </c>
      <c r="BE65" s="60"/>
      <c r="BF65" s="61" t="s">
        <v>5</v>
      </c>
      <c r="BG65" s="60"/>
      <c r="BH65" s="60"/>
      <c r="BI65" s="85"/>
      <c r="BJ65" s="60"/>
      <c r="BK65" s="60"/>
      <c r="BL65" s="60"/>
      <c r="BM65" s="60"/>
      <c r="BN65" s="60"/>
      <c r="BO65" s="60"/>
      <c r="BP65" s="138"/>
      <c r="BQ65" s="85"/>
      <c r="BR65" s="141"/>
      <c r="BS65" s="149" t="s">
        <v>125</v>
      </c>
      <c r="BT65" s="144" t="str">
        <f>Spielplan!$BL$29</f>
        <v/>
      </c>
      <c r="BU65" s="145"/>
      <c r="BV65" s="146">
        <f>Spielplan!$BN$29</f>
        <v>0</v>
      </c>
      <c r="BW65" s="134"/>
      <c r="BX65" s="148">
        <f>IF(BT29=BT65,Punktemodus!$B$11,0)</f>
        <v>10</v>
      </c>
      <c r="BY65" s="148">
        <f>IF(BT65=BT12,Punktemodus!B13,0)</f>
        <v>5</v>
      </c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44" t="str">
        <f>Spielplan!$CC$29</f>
        <v/>
      </c>
      <c r="CL65" s="145"/>
      <c r="CM65" s="146">
        <f>Spielplan!$CE$29</f>
        <v>0</v>
      </c>
      <c r="CN65" s="134"/>
      <c r="CO65" s="134"/>
      <c r="CP65" s="134"/>
      <c r="CQ65" s="370" t="str">
        <f>Spielplan!$CI$29</f>
        <v/>
      </c>
      <c r="CR65" s="371"/>
      <c r="CS65" s="371"/>
      <c r="CT65" s="371"/>
      <c r="CU65" s="371"/>
      <c r="CV65" s="372"/>
      <c r="CW65" s="134"/>
    </row>
    <row r="66" spans="1:101" ht="18.75" customHeight="1" thickBot="1" x14ac:dyDescent="0.3">
      <c r="A66" s="60"/>
      <c r="B66" s="60"/>
      <c r="C66" s="60"/>
      <c r="D66" s="60"/>
      <c r="E66" s="85"/>
      <c r="F66" s="60"/>
      <c r="G66" s="85"/>
      <c r="H66" s="60"/>
      <c r="I66" s="60"/>
      <c r="J66" s="60"/>
      <c r="K66" s="60"/>
      <c r="L66" s="60"/>
      <c r="M66" s="60" t="s">
        <v>0</v>
      </c>
      <c r="N66" s="60" t="s">
        <v>1</v>
      </c>
      <c r="O66" s="60" t="s">
        <v>2</v>
      </c>
      <c r="P66" s="60" t="s">
        <v>3</v>
      </c>
      <c r="Q66" s="60" t="s">
        <v>0</v>
      </c>
      <c r="R66" s="60" t="s">
        <v>1</v>
      </c>
      <c r="S66" s="60" t="s">
        <v>2</v>
      </c>
      <c r="T66" s="60" t="s">
        <v>3</v>
      </c>
      <c r="U66" s="60" t="s">
        <v>0</v>
      </c>
      <c r="V66" s="60" t="s">
        <v>1</v>
      </c>
      <c r="W66" s="60" t="s">
        <v>2</v>
      </c>
      <c r="X66" s="60" t="s">
        <v>3</v>
      </c>
      <c r="Y66" s="60"/>
      <c r="Z66" s="60" t="s">
        <v>8</v>
      </c>
      <c r="AA66" s="60"/>
      <c r="AB66" s="60"/>
      <c r="AC66" s="60"/>
      <c r="AD66" s="60"/>
      <c r="AE66" s="60"/>
      <c r="AF66" s="60"/>
      <c r="AG66" s="60"/>
      <c r="AH66" s="60" t="s">
        <v>31</v>
      </c>
      <c r="AI66" s="60"/>
      <c r="AJ66" s="60"/>
      <c r="AK66" s="60"/>
      <c r="AL66" s="60"/>
      <c r="AM66" s="60"/>
      <c r="AN66" s="60" t="str">
        <f>AI67</f>
        <v>Argentinien</v>
      </c>
      <c r="AO66" s="60" t="str">
        <f>AI68</f>
        <v>Bosnien</v>
      </c>
      <c r="AP66" s="60" t="str">
        <f>AI69</f>
        <v>Iran</v>
      </c>
      <c r="AQ66" s="60" t="str">
        <f>AI70</f>
        <v>Nigeria</v>
      </c>
      <c r="AR66" s="60"/>
      <c r="AS66" s="60" t="s">
        <v>31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85"/>
      <c r="BJ66" s="85"/>
      <c r="BK66" s="85"/>
      <c r="BL66" s="85"/>
      <c r="BM66" s="85"/>
      <c r="BN66" s="85"/>
      <c r="BO66" s="85"/>
      <c r="BP66" s="137"/>
      <c r="BQ66" s="85"/>
      <c r="BR66" s="141"/>
      <c r="BS66" s="150"/>
      <c r="BT66" s="134"/>
      <c r="BU66" s="134"/>
      <c r="BV66" s="134"/>
      <c r="BW66" s="134"/>
      <c r="BX66" s="148"/>
      <c r="BY66" s="148"/>
      <c r="BZ66" s="134"/>
      <c r="CA66" s="144" t="str">
        <f>Spielplan!$BS$30</f>
        <v/>
      </c>
      <c r="CB66" s="145"/>
      <c r="CC66" s="146">
        <f>Spielplan!$BU$30</f>
        <v>0</v>
      </c>
      <c r="CD66" s="147"/>
      <c r="CE66" s="134">
        <f>IF(CA66=CA30,Punktemodus!B15,0)</f>
        <v>20</v>
      </c>
      <c r="CF66" s="148">
        <f>IF(OR(CA66=$CA$14,CA66=$CA$15,CA66=$CA$22,CA66=$CA$23,CA66=$CA$31,CA66=$CA$38,CA66=$CA$39),Punktemodus!B17,0)</f>
        <v>10</v>
      </c>
      <c r="CG66" s="134"/>
      <c r="CH66" s="134"/>
      <c r="CI66" s="134"/>
      <c r="CJ66" s="134"/>
      <c r="CK66" s="144" t="str">
        <f>Spielplan!$CC$30</f>
        <v/>
      </c>
      <c r="CL66" s="145"/>
      <c r="CM66" s="146">
        <f>Spielplan!$CE$30</f>
        <v>0</v>
      </c>
      <c r="CN66" s="134"/>
      <c r="CO66" s="134"/>
      <c r="CP66" s="134"/>
      <c r="CQ66" s="373"/>
      <c r="CR66" s="374"/>
      <c r="CS66" s="374"/>
      <c r="CT66" s="374"/>
      <c r="CU66" s="374"/>
      <c r="CV66" s="375"/>
      <c r="CW66" s="134"/>
    </row>
    <row r="67" spans="1:101" ht="18.75" customHeight="1" thickBot="1" x14ac:dyDescent="0.3">
      <c r="A67" s="60"/>
      <c r="B67" s="60"/>
      <c r="C67" s="200" t="str">
        <f>Spielplan!$C$67</f>
        <v>Argentinien</v>
      </c>
      <c r="D67" s="201"/>
      <c r="E67" s="104"/>
      <c r="F67" s="93"/>
      <c r="G67" s="104"/>
      <c r="H67" s="200" t="str">
        <f>Spielplan!$H$67</f>
        <v>Bosnien</v>
      </c>
      <c r="I67" s="201"/>
      <c r="J67" s="60"/>
      <c r="K67" s="60" t="s">
        <v>101</v>
      </c>
      <c r="L67" s="60">
        <f t="shared" ref="L67:L72" si="20">IF(E67-G67&gt;0,1,IF(G67=E67,0,-1))</f>
        <v>0</v>
      </c>
      <c r="M67" s="60">
        <f>IF($E67="",0,IF($E67&gt;$G67,3,IF($E67=G67,1,0)))</f>
        <v>0</v>
      </c>
      <c r="N67" s="60">
        <f>IF($G67="",0,IF($E67&gt;$G67,0,IF($E67=G67,1,3)))</f>
        <v>0</v>
      </c>
      <c r="O67" s="60"/>
      <c r="P67" s="60"/>
      <c r="Q67" s="60">
        <f>E67</f>
        <v>0</v>
      </c>
      <c r="R67" s="60">
        <f>G67</f>
        <v>0</v>
      </c>
      <c r="S67" s="60"/>
      <c r="T67" s="60"/>
      <c r="U67" s="60">
        <f>G67</f>
        <v>0</v>
      </c>
      <c r="V67" s="60">
        <f>E67</f>
        <v>0</v>
      </c>
      <c r="W67" s="60"/>
      <c r="X67" s="60"/>
      <c r="Y67" s="60"/>
      <c r="Z67" s="60">
        <f>M73</f>
        <v>0</v>
      </c>
      <c r="AA67" s="60">
        <f>Q73</f>
        <v>0</v>
      </c>
      <c r="AB67" s="60">
        <f>U73</f>
        <v>0</v>
      </c>
      <c r="AC67" s="60">
        <f>AA67-AB67</f>
        <v>0</v>
      </c>
      <c r="AD67" s="60">
        <f>IF(Z67&gt;Z68,-1,0)</f>
        <v>0</v>
      </c>
      <c r="AE67" s="60">
        <f>IF(Z67&gt;Z69,-1,0)</f>
        <v>0</v>
      </c>
      <c r="AF67" s="60">
        <f>IF(Z67&gt;Z70,-1,0)</f>
        <v>0</v>
      </c>
      <c r="AG67" s="60">
        <f>10000-(AJ67*1000+AM67*100+AK67*10)</f>
        <v>10000</v>
      </c>
      <c r="AH67" s="90">
        <f>RANK(AG67,AG67:AG70,1)</f>
        <v>1</v>
      </c>
      <c r="AI67" s="60" t="str">
        <f>C67</f>
        <v>Argentinien</v>
      </c>
      <c r="AJ67" s="60">
        <f t="shared" ref="AJ67:AL70" si="21">Z67</f>
        <v>0</v>
      </c>
      <c r="AK67" s="60">
        <f t="shared" si="21"/>
        <v>0</v>
      </c>
      <c r="AL67" s="60">
        <f t="shared" si="21"/>
        <v>0</v>
      </c>
      <c r="AM67" s="60">
        <f>AK67-AL67</f>
        <v>0</v>
      </c>
      <c r="AN67" s="187"/>
      <c r="AO67" s="187">
        <f>IF(AG68=AG67,IF(G67&gt;E67,AG68-0.1,AG68),AG68)</f>
        <v>10000</v>
      </c>
      <c r="AP67" s="187">
        <f>IF(AG69=AG67,IF(G69&gt;E69,AG69-0.1,AG69),AG69)</f>
        <v>10000</v>
      </c>
      <c r="AQ67" s="187">
        <f>IF(AG70=AG67,IF(G71&gt;E71,AG70-0.1,AG70),AG70)</f>
        <v>10000</v>
      </c>
      <c r="AR67" s="187">
        <f>AN71</f>
        <v>30000</v>
      </c>
      <c r="AS67" s="90">
        <f>RANK(AR67,AR67:AR70,1)</f>
        <v>1</v>
      </c>
      <c r="AT67" s="60" t="str">
        <f t="shared" ref="AT67:AW70" si="22">AI67</f>
        <v>Argentinien</v>
      </c>
      <c r="AU67" s="60">
        <f t="shared" si="22"/>
        <v>0</v>
      </c>
      <c r="AV67" s="60">
        <f t="shared" si="22"/>
        <v>0</v>
      </c>
      <c r="AW67" s="60">
        <f t="shared" si="22"/>
        <v>0</v>
      </c>
      <c r="AX67" s="60"/>
      <c r="AY67" s="60"/>
      <c r="AZ67" s="60"/>
      <c r="BA67" s="202">
        <v>1</v>
      </c>
      <c r="BB67" s="200" t="str">
        <f>VLOOKUP(1,AS67:AT70,2,FALSE)</f>
        <v>Argentinien</v>
      </c>
      <c r="BC67" s="201"/>
      <c r="BD67" s="203">
        <f>VLOOKUP(1,AS67:AW70,3,FALSE)</f>
        <v>0</v>
      </c>
      <c r="BE67" s="204">
        <f>VLOOKUP(1,AS67:AW70,4,FALSE)</f>
        <v>0</v>
      </c>
      <c r="BF67" s="93" t="s">
        <v>12</v>
      </c>
      <c r="BG67" s="204">
        <f>VLOOKUP(1,AS67:AW70,5,FALSE)</f>
        <v>0</v>
      </c>
      <c r="BH67" s="205" t="s">
        <v>126</v>
      </c>
      <c r="BI67" s="85"/>
      <c r="BJ67" s="85">
        <f>IF(E67&gt;G67,IF(Spielplan!E67&gt;Spielplan!G67,Punktemodus!$B$3,0),0)</f>
        <v>0</v>
      </c>
      <c r="BK67" s="85">
        <f>IF(E67=G67,IF(Spielplan!E67=Spielplan!G67,Punktemodus!$B$3,0),0)</f>
        <v>10</v>
      </c>
      <c r="BL67" s="85">
        <f>IF(E67&lt;G67,IF(Spielplan!E67&lt;Spielplan!G67,Punktemodus!$B$3,0),0)</f>
        <v>0</v>
      </c>
      <c r="BM67" s="85">
        <f>IF(E67=Spielplan!E67,IF(G67=Spielplan!G67,Punktemodus!$B$5,0),0)</f>
        <v>3</v>
      </c>
      <c r="BN67" s="85">
        <f>IF(E67=Spielplan!E67,Punktemodus!$B$7,0)</f>
        <v>1</v>
      </c>
      <c r="BO67" s="85">
        <f>IF(G67=Spielplan!G67,Punktemodus!$B$7,0)</f>
        <v>1</v>
      </c>
      <c r="BP67" s="137">
        <f>IF(Spielplan!E67="",0,SUM(BJ67:BO67))</f>
        <v>0</v>
      </c>
      <c r="BQ67" s="85"/>
      <c r="BR67" s="141"/>
      <c r="BS67" s="134"/>
      <c r="BT67" s="134"/>
      <c r="BU67" s="134"/>
      <c r="BV67" s="134"/>
      <c r="BW67" s="134"/>
      <c r="BX67" s="148"/>
      <c r="BY67" s="148"/>
      <c r="BZ67" s="134"/>
      <c r="CA67" s="144" t="str">
        <f>Spielplan!$BS$31</f>
        <v/>
      </c>
      <c r="CB67" s="145"/>
      <c r="CC67" s="146">
        <f>Spielplan!$BU$31</f>
        <v>0</v>
      </c>
      <c r="CD67" s="134"/>
      <c r="CE67" s="134">
        <f>IF(CA67=CA31,Punktemodus!B15,0)</f>
        <v>20</v>
      </c>
      <c r="CF67" s="148">
        <f>IF(OR(CA67=$CA$14,CA67=$CA$15,CA67=$CA$22,CA67=$CA$23,CA67=$CA$30,CA67=$CA$38,CA67=$CA$39),Punktemodus!B17,0)</f>
        <v>10</v>
      </c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55"/>
      <c r="CR67" s="142" t="s">
        <v>138</v>
      </c>
      <c r="CS67" s="155"/>
      <c r="CT67" s="155"/>
      <c r="CU67" s="155"/>
      <c r="CV67" s="155"/>
      <c r="CW67" s="134"/>
    </row>
    <row r="68" spans="1:101" ht="18.75" customHeight="1" thickBot="1" x14ac:dyDescent="0.3">
      <c r="A68" s="60"/>
      <c r="B68" s="60"/>
      <c r="C68" s="206" t="str">
        <f>Spielplan!$C$68</f>
        <v>Iran</v>
      </c>
      <c r="D68" s="207"/>
      <c r="E68" s="104"/>
      <c r="F68" s="93"/>
      <c r="G68" s="104"/>
      <c r="H68" s="206" t="str">
        <f>Spielplan!$H$68</f>
        <v>Nigeria</v>
      </c>
      <c r="I68" s="207"/>
      <c r="J68" s="60"/>
      <c r="K68" s="60" t="s">
        <v>102</v>
      </c>
      <c r="L68" s="60">
        <f t="shared" si="20"/>
        <v>0</v>
      </c>
      <c r="M68" s="60"/>
      <c r="N68" s="60"/>
      <c r="O68" s="60">
        <f>IF($E68="",0,IF($E68&gt;$G68,3,IF($E68=$G68,1,0)))</f>
        <v>0</v>
      </c>
      <c r="P68" s="60">
        <f>IF($G68="",0,IF($E68&gt;$G68,0,IF($E68=$G68,1,3)))</f>
        <v>0</v>
      </c>
      <c r="Q68" s="60"/>
      <c r="R68" s="60"/>
      <c r="S68" s="60">
        <f>E68</f>
        <v>0</v>
      </c>
      <c r="T68" s="60">
        <f>G68</f>
        <v>0</v>
      </c>
      <c r="U68" s="60"/>
      <c r="V68" s="60"/>
      <c r="W68" s="60">
        <f>G68</f>
        <v>0</v>
      </c>
      <c r="X68" s="60">
        <f>E68</f>
        <v>0</v>
      </c>
      <c r="Y68" s="60"/>
      <c r="Z68" s="60">
        <f>N73</f>
        <v>0</v>
      </c>
      <c r="AA68" s="60">
        <f>R73</f>
        <v>0</v>
      </c>
      <c r="AB68" s="60">
        <f>V73</f>
        <v>0</v>
      </c>
      <c r="AC68" s="60">
        <f>AA68-AB68</f>
        <v>0</v>
      </c>
      <c r="AD68" s="60">
        <f>IF(Z68&gt;Z67,-1,0)</f>
        <v>0</v>
      </c>
      <c r="AE68" s="60">
        <f>IF(Z68&gt;Z69,-1,0)</f>
        <v>0</v>
      </c>
      <c r="AF68" s="60">
        <f>IF(Z68&gt;Z70,-1,0)</f>
        <v>0</v>
      </c>
      <c r="AG68" s="60">
        <f>10000-(AJ68*1000+AM68*100+AK68*10)</f>
        <v>10000</v>
      </c>
      <c r="AH68" s="90">
        <f>RANK(AG68,AG67:AG70,1)</f>
        <v>1</v>
      </c>
      <c r="AI68" s="60" t="str">
        <f>H67</f>
        <v>Bosnien</v>
      </c>
      <c r="AJ68" s="60">
        <f t="shared" si="21"/>
        <v>0</v>
      </c>
      <c r="AK68" s="60">
        <f t="shared" si="21"/>
        <v>0</v>
      </c>
      <c r="AL68" s="60">
        <f t="shared" si="21"/>
        <v>0</v>
      </c>
      <c r="AM68" s="60">
        <f>AK68-AL68</f>
        <v>0</v>
      </c>
      <c r="AN68" s="187">
        <f>IF(AG67=AG68,IF(E67&gt;G67,AG67-0.1,AG67),AG67)</f>
        <v>10000</v>
      </c>
      <c r="AO68" s="187"/>
      <c r="AP68" s="187">
        <f>IF(AG69=AG68,IF(G72&gt;E72,AG69-0.1,AG69),AG69)</f>
        <v>10000</v>
      </c>
      <c r="AQ68" s="187">
        <f>IF(AG70=AG68,IF(G70&gt;E70,AG70-0.1,AG70),AG70)</f>
        <v>10000</v>
      </c>
      <c r="AR68" s="187">
        <f>AO71</f>
        <v>30000</v>
      </c>
      <c r="AS68" s="90">
        <f>RANK(AR68,AR67:AR70,1)</f>
        <v>1</v>
      </c>
      <c r="AT68" s="60" t="str">
        <f t="shared" si="22"/>
        <v>Bosnien</v>
      </c>
      <c r="AU68" s="60">
        <f t="shared" si="22"/>
        <v>0</v>
      </c>
      <c r="AV68" s="60">
        <f t="shared" si="22"/>
        <v>0</v>
      </c>
      <c r="AW68" s="60">
        <f t="shared" si="22"/>
        <v>0</v>
      </c>
      <c r="AX68" s="60"/>
      <c r="AY68" s="60"/>
      <c r="AZ68" s="60"/>
      <c r="BA68" s="208">
        <v>2</v>
      </c>
      <c r="BB68" s="206" t="e">
        <f>VLOOKUP(2,AS67:AT70,2,FALSE)</f>
        <v>#N/A</v>
      </c>
      <c r="BC68" s="207"/>
      <c r="BD68" s="209" t="e">
        <f>VLOOKUP(2,AS67:AW70,3,FALSE)</f>
        <v>#N/A</v>
      </c>
      <c r="BE68" s="210" t="e">
        <f>VLOOKUP(2,AS67:AW70,4,FALSE)</f>
        <v>#N/A</v>
      </c>
      <c r="BF68" s="93" t="s">
        <v>12</v>
      </c>
      <c r="BG68" s="210" t="e">
        <f>VLOOKUP(2,AS67:AW70,5,FALSE)</f>
        <v>#N/A</v>
      </c>
      <c r="BH68" s="210" t="s">
        <v>122</v>
      </c>
      <c r="BI68" s="85"/>
      <c r="BJ68" s="85">
        <f>IF(E68&gt;G68,IF(Spielplan!E68&gt;Spielplan!G68,Punktemodus!$B$3,0),0)</f>
        <v>0</v>
      </c>
      <c r="BK68" s="85">
        <f>IF(E68=G68,IF(Spielplan!E68=Spielplan!G68,Punktemodus!$B$3,0),0)</f>
        <v>10</v>
      </c>
      <c r="BL68" s="85">
        <f>IF(E68&lt;G68,IF(Spielplan!E68&lt;Spielplan!G68,Punktemodus!$B$3,0),0)</f>
        <v>0</v>
      </c>
      <c r="BM68" s="85">
        <f>IF(E68=Spielplan!E68,IF(G68=Spielplan!G68,Punktemodus!$B$5,0),0)</f>
        <v>3</v>
      </c>
      <c r="BN68" s="85">
        <f>IF(E68=Spielplan!E68,Punktemodus!$B$7,0)</f>
        <v>1</v>
      </c>
      <c r="BO68" s="85">
        <f>IF(G68=Spielplan!G68,Punktemodus!$B$7,0)</f>
        <v>1</v>
      </c>
      <c r="BP68" s="137">
        <f>IF(Spielplan!E68="",0,SUM(BJ68:BO68))</f>
        <v>0</v>
      </c>
      <c r="BQ68" s="85"/>
      <c r="BR68" s="141"/>
      <c r="BS68" s="153" t="s">
        <v>24</v>
      </c>
      <c r="BT68" s="144" t="str">
        <f>Spielplan!$BL$32</f>
        <v/>
      </c>
      <c r="BU68" s="145"/>
      <c r="BV68" s="146">
        <f>Spielplan!$BN$32</f>
        <v>0</v>
      </c>
      <c r="BW68" s="147"/>
      <c r="BX68" s="148">
        <f>IF(BT32=BT68,Punktemodus!$B$11,0)</f>
        <v>10</v>
      </c>
      <c r="BY68" s="148">
        <f>IF(BT68=BT17,Punktemodus!B13,0)</f>
        <v>5</v>
      </c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370" t="str">
        <f>Spielplan!$CI$32</f>
        <v/>
      </c>
      <c r="CR68" s="371"/>
      <c r="CS68" s="371"/>
      <c r="CT68" s="371"/>
      <c r="CU68" s="371"/>
      <c r="CV68" s="372"/>
      <c r="CW68" s="134"/>
    </row>
    <row r="69" spans="1:101" ht="18.75" customHeight="1" thickBot="1" x14ac:dyDescent="0.3">
      <c r="A69" s="60"/>
      <c r="B69" s="60"/>
      <c r="C69" s="200" t="str">
        <f>C67</f>
        <v>Argentinien</v>
      </c>
      <c r="D69" s="201"/>
      <c r="E69" s="104"/>
      <c r="F69" s="93"/>
      <c r="G69" s="104"/>
      <c r="H69" s="200" t="str">
        <f>C68</f>
        <v>Iran</v>
      </c>
      <c r="I69" s="201"/>
      <c r="J69" s="60"/>
      <c r="K69" s="60" t="s">
        <v>103</v>
      </c>
      <c r="L69" s="60">
        <f t="shared" si="20"/>
        <v>0</v>
      </c>
      <c r="M69" s="60">
        <f>IF($E69="",0,IF($E69&gt;$G69,3,IF($E69=G69,1,0)))</f>
        <v>0</v>
      </c>
      <c r="N69" s="60"/>
      <c r="O69" s="60">
        <f>IF($G69="",0,IF($E69&gt;$G69,0,IF($E69=$G69,1,3)))</f>
        <v>0</v>
      </c>
      <c r="P69" s="60"/>
      <c r="Q69" s="60">
        <f>E69</f>
        <v>0</v>
      </c>
      <c r="R69" s="60"/>
      <c r="S69" s="60">
        <f>G69</f>
        <v>0</v>
      </c>
      <c r="T69" s="60"/>
      <c r="U69" s="60">
        <f>G69</f>
        <v>0</v>
      </c>
      <c r="V69" s="60"/>
      <c r="W69" s="60">
        <f>E69</f>
        <v>0</v>
      </c>
      <c r="X69" s="60"/>
      <c r="Y69" s="60"/>
      <c r="Z69" s="60">
        <f>O73</f>
        <v>0</v>
      </c>
      <c r="AA69" s="60">
        <f>S73</f>
        <v>0</v>
      </c>
      <c r="AB69" s="60">
        <f>W73</f>
        <v>0</v>
      </c>
      <c r="AC69" s="60">
        <f>AA69-AB69</f>
        <v>0</v>
      </c>
      <c r="AD69" s="60">
        <f>IF(Z69&gt;Z67,-1,0)</f>
        <v>0</v>
      </c>
      <c r="AE69" s="60">
        <f>IF(Z69&gt;Z68,-1,0)</f>
        <v>0</v>
      </c>
      <c r="AF69" s="60">
        <f>IF(Z69&gt;Z70,-1,0)</f>
        <v>0</v>
      </c>
      <c r="AG69" s="60">
        <f>10000-(AJ69*1000+AM69*100+AK69*10)</f>
        <v>10000</v>
      </c>
      <c r="AH69" s="90">
        <f>RANK(AG69,AG67:AG70,1)</f>
        <v>1</v>
      </c>
      <c r="AI69" s="60" t="str">
        <f>C68</f>
        <v>Iran</v>
      </c>
      <c r="AJ69" s="60">
        <f t="shared" si="21"/>
        <v>0</v>
      </c>
      <c r="AK69" s="60">
        <f t="shared" si="21"/>
        <v>0</v>
      </c>
      <c r="AL69" s="60">
        <f t="shared" si="21"/>
        <v>0</v>
      </c>
      <c r="AM69" s="60">
        <f>AK69-AL69</f>
        <v>0</v>
      </c>
      <c r="AN69" s="187">
        <f>IF(AG67=AG69,IF(E69&gt;G69,AG67-0.1,AG67),AG67)</f>
        <v>10000</v>
      </c>
      <c r="AO69" s="187">
        <f>IF(AG68=AG69,IF(E72&gt;G72,AG68-0.1,AG68),AG68)</f>
        <v>10000</v>
      </c>
      <c r="AP69" s="187"/>
      <c r="AQ69" s="187">
        <f>IF(AG70=AG69,IF(G68&gt;E68,AG70-0.1,AG70),AG70)</f>
        <v>10000</v>
      </c>
      <c r="AR69" s="187">
        <f>AP71</f>
        <v>30000</v>
      </c>
      <c r="AS69" s="90">
        <f>RANK(AR69,AR67:AR70,1)</f>
        <v>1</v>
      </c>
      <c r="AT69" s="60" t="str">
        <f t="shared" si="22"/>
        <v>Iran</v>
      </c>
      <c r="AU69" s="60">
        <f t="shared" si="22"/>
        <v>0</v>
      </c>
      <c r="AV69" s="60">
        <f t="shared" si="22"/>
        <v>0</v>
      </c>
      <c r="AW69" s="60">
        <f t="shared" si="22"/>
        <v>0</v>
      </c>
      <c r="AX69" s="60"/>
      <c r="AY69" s="60"/>
      <c r="AZ69" s="60"/>
      <c r="BA69" s="113">
        <v>3</v>
      </c>
      <c r="BB69" s="114" t="e">
        <f>VLOOKUP(3,AS67:AT70,2,FALSE)</f>
        <v>#N/A</v>
      </c>
      <c r="BC69" s="115"/>
      <c r="BD69" s="116" t="e">
        <f>VLOOKUP(3,AS67:AW70,3,FALSE)</f>
        <v>#N/A</v>
      </c>
      <c r="BE69" s="116" t="e">
        <f>VLOOKUP(3,AS67:AW70,4,FALSE)</f>
        <v>#N/A</v>
      </c>
      <c r="BF69" s="93" t="s">
        <v>12</v>
      </c>
      <c r="BG69" s="116" t="e">
        <f>VLOOKUP(3,AS67:AW70,5,FALSE)</f>
        <v>#N/A</v>
      </c>
      <c r="BH69" s="60"/>
      <c r="BI69" s="85"/>
      <c r="BJ69" s="85">
        <f>IF(E69&gt;G69,IF(Spielplan!E69&gt;Spielplan!G69,Punktemodus!$B$3,0),0)</f>
        <v>0</v>
      </c>
      <c r="BK69" s="85">
        <f>IF(E69=G69,IF(Spielplan!E69=Spielplan!G69,Punktemodus!$B$3,0),0)</f>
        <v>10</v>
      </c>
      <c r="BL69" s="85">
        <f>IF(E69&lt;G69,IF(Spielplan!E69&lt;Spielplan!G69,Punktemodus!$B$3,0),0)</f>
        <v>0</v>
      </c>
      <c r="BM69" s="85">
        <f>IF(E69=Spielplan!E69,IF(G69=Spielplan!G69,Punktemodus!$B$5,0),0)</f>
        <v>3</v>
      </c>
      <c r="BN69" s="85">
        <f>IF(E69=Spielplan!E69,Punktemodus!$B$7,0)</f>
        <v>1</v>
      </c>
      <c r="BO69" s="85">
        <f>IF(G69=Spielplan!G69,Punktemodus!$B$7,0)</f>
        <v>1</v>
      </c>
      <c r="BP69" s="137">
        <f>IF(Spielplan!E69="",0,SUM(BJ69:BO69))</f>
        <v>0</v>
      </c>
      <c r="BQ69" s="85"/>
      <c r="BR69" s="141"/>
      <c r="BS69" s="149" t="s">
        <v>23</v>
      </c>
      <c r="BT69" s="144" t="str">
        <f>Spielplan!$BL$33</f>
        <v/>
      </c>
      <c r="BU69" s="145"/>
      <c r="BV69" s="146">
        <f>Spielplan!$BN$33</f>
        <v>0</v>
      </c>
      <c r="BW69" s="134"/>
      <c r="BX69" s="148">
        <f>IF(BT33=BT69,Punktemodus!$B$11,0)</f>
        <v>10</v>
      </c>
      <c r="BY69" s="148">
        <f>IF(BT69=BT16,Punktemodus!B13,0)</f>
        <v>5</v>
      </c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373"/>
      <c r="CR69" s="374"/>
      <c r="CS69" s="374"/>
      <c r="CT69" s="374"/>
      <c r="CU69" s="374"/>
      <c r="CV69" s="375"/>
      <c r="CW69" s="134"/>
    </row>
    <row r="70" spans="1:101" ht="18.75" customHeight="1" thickBot="1" x14ac:dyDescent="0.3">
      <c r="A70" s="60"/>
      <c r="B70" s="60"/>
      <c r="C70" s="206" t="str">
        <f>H67</f>
        <v>Bosnien</v>
      </c>
      <c r="D70" s="207"/>
      <c r="E70" s="104"/>
      <c r="F70" s="93"/>
      <c r="G70" s="104"/>
      <c r="H70" s="206" t="str">
        <f>H68</f>
        <v>Nigeria</v>
      </c>
      <c r="I70" s="207"/>
      <c r="J70" s="60"/>
      <c r="K70" s="60" t="s">
        <v>104</v>
      </c>
      <c r="L70" s="60">
        <f t="shared" si="20"/>
        <v>0</v>
      </c>
      <c r="M70" s="60"/>
      <c r="N70" s="60">
        <f>IF($E70="",0,IF($E70&gt;$G70,3,IF($E70=$G70,1,0)))</f>
        <v>0</v>
      </c>
      <c r="O70" s="60"/>
      <c r="P70" s="60">
        <f>IF($G70="",0,IF($E70&gt;$G70,0,IF($E70=$G70,1,3)))</f>
        <v>0</v>
      </c>
      <c r="Q70" s="60"/>
      <c r="R70" s="60">
        <f>E70</f>
        <v>0</v>
      </c>
      <c r="S70" s="60"/>
      <c r="T70" s="60">
        <f>G70</f>
        <v>0</v>
      </c>
      <c r="U70" s="60"/>
      <c r="V70" s="60">
        <f>G70</f>
        <v>0</v>
      </c>
      <c r="W70" s="60"/>
      <c r="X70" s="60">
        <f>E70</f>
        <v>0</v>
      </c>
      <c r="Y70" s="60"/>
      <c r="Z70" s="60">
        <f>P73</f>
        <v>0</v>
      </c>
      <c r="AA70" s="60">
        <f>T73</f>
        <v>0</v>
      </c>
      <c r="AB70" s="60">
        <f>X73</f>
        <v>0</v>
      </c>
      <c r="AC70" s="60">
        <f>AA70-AB70</f>
        <v>0</v>
      </c>
      <c r="AD70" s="60">
        <f>IF(Z70&gt;Z67,-1,0)</f>
        <v>0</v>
      </c>
      <c r="AE70" s="60">
        <f>IF(Z70&gt;Z68,-1,0)</f>
        <v>0</v>
      </c>
      <c r="AF70" s="60">
        <f>IF(Z70&gt;Z69,-1,0)</f>
        <v>0</v>
      </c>
      <c r="AG70" s="60">
        <f>10000-(AJ70*1000+AM70*100+AK70*10)</f>
        <v>10000</v>
      </c>
      <c r="AH70" s="90">
        <f>RANK(AG70,AG67:AG70,1)</f>
        <v>1</v>
      </c>
      <c r="AI70" s="60" t="str">
        <f>H68</f>
        <v>Nigeria</v>
      </c>
      <c r="AJ70" s="60">
        <f t="shared" si="21"/>
        <v>0</v>
      </c>
      <c r="AK70" s="60">
        <f t="shared" si="21"/>
        <v>0</v>
      </c>
      <c r="AL70" s="60">
        <f t="shared" si="21"/>
        <v>0</v>
      </c>
      <c r="AM70" s="60">
        <f>AK70-AL70</f>
        <v>0</v>
      </c>
      <c r="AN70" s="187">
        <f>IF(AG67=AG70,IF(E71&gt;G71,AG67-0.1,AG67),AG67)</f>
        <v>10000</v>
      </c>
      <c r="AO70" s="187">
        <f>IF(AG68=AG70,IF(E70&gt;G70,AG68-0.1,AG68),AG68)</f>
        <v>10000</v>
      </c>
      <c r="AP70" s="187">
        <f>IF(AG69=AG70,IF(E68&gt;G68,AG69-0.1,AG69),AG69)</f>
        <v>10000</v>
      </c>
      <c r="AQ70" s="187"/>
      <c r="AR70" s="187">
        <f>AQ71</f>
        <v>30000</v>
      </c>
      <c r="AS70" s="90">
        <f>RANK(AR70,AR67:AR70,1)</f>
        <v>1</v>
      </c>
      <c r="AT70" s="60" t="str">
        <f t="shared" si="22"/>
        <v>Nigeria</v>
      </c>
      <c r="AU70" s="60">
        <f t="shared" si="22"/>
        <v>0</v>
      </c>
      <c r="AV70" s="60">
        <f t="shared" si="22"/>
        <v>0</v>
      </c>
      <c r="AW70" s="60">
        <f t="shared" si="22"/>
        <v>0</v>
      </c>
      <c r="AX70" s="60"/>
      <c r="AY70" s="60"/>
      <c r="AZ70" s="60"/>
      <c r="BA70" s="113">
        <v>4</v>
      </c>
      <c r="BB70" s="114" t="e">
        <f>VLOOKUP(4,AS67:AT70,2,FALSE)</f>
        <v>#N/A</v>
      </c>
      <c r="BC70" s="115"/>
      <c r="BD70" s="116" t="e">
        <f>VLOOKUP(4,AS67:AW70,3,FALSE)</f>
        <v>#N/A</v>
      </c>
      <c r="BE70" s="116" t="e">
        <f>VLOOKUP(4,AS67:AW70,4,FALSE)</f>
        <v>#N/A</v>
      </c>
      <c r="BF70" s="93" t="s">
        <v>12</v>
      </c>
      <c r="BG70" s="116" t="e">
        <f>VLOOKUP(4,AS67:AW70,5,FALSE)</f>
        <v>#N/A</v>
      </c>
      <c r="BH70" s="60"/>
      <c r="BI70" s="85"/>
      <c r="BJ70" s="85">
        <f>IF(E70&gt;G70,IF(Spielplan!E70&gt;Spielplan!G70,Punktemodus!$B$3,0),0)</f>
        <v>0</v>
      </c>
      <c r="BK70" s="85">
        <f>IF(E70=G70,IF(Spielplan!E70=Spielplan!G70,Punktemodus!$B$3,0),0)</f>
        <v>10</v>
      </c>
      <c r="BL70" s="85">
        <f>IF(E70&lt;G70,IF(Spielplan!E70&lt;Spielplan!G70,Punktemodus!$B$3,0),0)</f>
        <v>0</v>
      </c>
      <c r="BM70" s="85">
        <f>IF(E70=Spielplan!E70,IF(G70=Spielplan!G70,Punktemodus!$B$5,0),0)</f>
        <v>3</v>
      </c>
      <c r="BN70" s="85">
        <f>IF(E70=Spielplan!E70,Punktemodus!$B$7,0)</f>
        <v>1</v>
      </c>
      <c r="BO70" s="85">
        <f>IF(G70=Spielplan!G70,Punktemodus!$B$7,0)</f>
        <v>1</v>
      </c>
      <c r="BP70" s="137">
        <f>IF(Spielplan!E70="",0,SUM(BJ70:BO70))</f>
        <v>0</v>
      </c>
      <c r="BQ70" s="60"/>
      <c r="BR70" s="141"/>
      <c r="BS70" s="150"/>
      <c r="BT70" s="134"/>
      <c r="BU70" s="134"/>
      <c r="BV70" s="134"/>
      <c r="BW70" s="134"/>
      <c r="BX70" s="148"/>
      <c r="BY70" s="148"/>
      <c r="BZ70" s="134"/>
      <c r="CA70" s="134"/>
      <c r="CB70" s="134"/>
      <c r="CC70" s="134"/>
      <c r="CD70" s="134"/>
      <c r="CE70" s="134"/>
      <c r="CF70" s="144" t="str">
        <f>Spielplan!$BX$34</f>
        <v/>
      </c>
      <c r="CG70" s="145"/>
      <c r="CH70" s="146">
        <f>Spielplan!$BZ$34</f>
        <v>0</v>
      </c>
      <c r="CI70" s="134"/>
      <c r="CJ70" s="134">
        <f>IF(OR(CF70=$CF$18,CF70=$CF$19,CF70=$CF$34,CF70=$CF$35),Punktemodus!$B$19,0)</f>
        <v>30</v>
      </c>
      <c r="CK70" s="134"/>
      <c r="CL70" s="134"/>
      <c r="CM70" s="134"/>
      <c r="CN70" s="134"/>
      <c r="CO70" s="134"/>
      <c r="CP70" s="134"/>
      <c r="CQ70" s="155"/>
      <c r="CR70" s="155"/>
      <c r="CS70" s="155"/>
      <c r="CT70" s="155"/>
      <c r="CU70" s="155"/>
      <c r="CV70" s="155"/>
      <c r="CW70" s="134"/>
    </row>
    <row r="71" spans="1:101" ht="18.75" customHeight="1" thickBot="1" x14ac:dyDescent="0.3">
      <c r="A71" s="60"/>
      <c r="B71" s="60"/>
      <c r="C71" s="200" t="str">
        <f>C67</f>
        <v>Argentinien</v>
      </c>
      <c r="D71" s="201"/>
      <c r="E71" s="104"/>
      <c r="F71" s="93"/>
      <c r="G71" s="104"/>
      <c r="H71" s="200" t="str">
        <f>H68</f>
        <v>Nigeria</v>
      </c>
      <c r="I71" s="201"/>
      <c r="J71" s="60"/>
      <c r="K71" s="60" t="s">
        <v>105</v>
      </c>
      <c r="L71" s="60">
        <f t="shared" si="20"/>
        <v>0</v>
      </c>
      <c r="M71" s="60">
        <f>IF($E71="",0,IF($E71&gt;$G71,3,IF($E71=G71,1,0)))</f>
        <v>0</v>
      </c>
      <c r="N71" s="60"/>
      <c r="O71" s="60"/>
      <c r="P71" s="60">
        <f>IF($G71="",0,IF($E71&gt;$G71,0,IF($E71=$G71,1,3)))</f>
        <v>0</v>
      </c>
      <c r="Q71" s="60">
        <f>E71</f>
        <v>0</v>
      </c>
      <c r="R71" s="60"/>
      <c r="S71" s="60"/>
      <c r="T71" s="60">
        <f>G71</f>
        <v>0</v>
      </c>
      <c r="U71" s="60">
        <f>G71</f>
        <v>0</v>
      </c>
      <c r="V71" s="60"/>
      <c r="W71" s="60"/>
      <c r="X71" s="60">
        <f>E71</f>
        <v>0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187">
        <f>SUM(AN67:AN70)</f>
        <v>30000</v>
      </c>
      <c r="AO71" s="187">
        <f>SUM(AO67:AO70)</f>
        <v>30000</v>
      </c>
      <c r="AP71" s="187">
        <f>SUM(AP67:AP70)</f>
        <v>30000</v>
      </c>
      <c r="AQ71" s="187">
        <f>SUM(AQ67:AQ70)</f>
        <v>30000</v>
      </c>
      <c r="AR71" s="187"/>
      <c r="AS71" s="60"/>
      <c r="AT71" s="60"/>
      <c r="AU71" s="60"/>
      <c r="AV71" s="60"/>
      <c r="AW71" s="60"/>
      <c r="AX71" s="60"/>
      <c r="AY71" s="60"/>
      <c r="AZ71" s="60"/>
      <c r="BA71" s="92"/>
      <c r="BB71" s="60"/>
      <c r="BC71" s="60"/>
      <c r="BD71" s="60"/>
      <c r="BE71" s="60"/>
      <c r="BF71" s="60"/>
      <c r="BG71" s="60"/>
      <c r="BH71" s="60"/>
      <c r="BI71" s="60"/>
      <c r="BJ71" s="85">
        <f>IF(E71&gt;G71,IF(Spielplan!E71&gt;Spielplan!G71,Punktemodus!$B$3,0),0)</f>
        <v>0</v>
      </c>
      <c r="BK71" s="85">
        <f>IF(E71=G71,IF(Spielplan!E71=Spielplan!G71,Punktemodus!$B$3,0),0)</f>
        <v>10</v>
      </c>
      <c r="BL71" s="85">
        <f>IF(E71&lt;G71,IF(Spielplan!E71&lt;Spielplan!G71,Punktemodus!$B$3,0),0)</f>
        <v>0</v>
      </c>
      <c r="BM71" s="85">
        <f>IF(E71=Spielplan!E71,IF(G71=Spielplan!G71,Punktemodus!$B$5,0),0)</f>
        <v>3</v>
      </c>
      <c r="BN71" s="85">
        <f>IF(E71=Spielplan!E71,Punktemodus!$B$7,0)</f>
        <v>1</v>
      </c>
      <c r="BO71" s="85">
        <f>IF(G71=Spielplan!G71,Punktemodus!$B$7,0)</f>
        <v>1</v>
      </c>
      <c r="BP71" s="137">
        <f>IF(Spielplan!E71="",0,SUM(BJ71:BO71))</f>
        <v>0</v>
      </c>
      <c r="BQ71" s="60"/>
      <c r="BR71" s="141"/>
      <c r="BS71" s="134"/>
      <c r="BT71" s="134"/>
      <c r="BU71" s="134"/>
      <c r="BV71" s="134"/>
      <c r="BW71" s="134"/>
      <c r="BX71" s="148"/>
      <c r="BY71" s="148"/>
      <c r="BZ71" s="134"/>
      <c r="CA71" s="134"/>
      <c r="CB71" s="134"/>
      <c r="CC71" s="134"/>
      <c r="CD71" s="134"/>
      <c r="CE71" s="134"/>
      <c r="CF71" s="144" t="str">
        <f>Spielplan!$BX$35</f>
        <v/>
      </c>
      <c r="CG71" s="145"/>
      <c r="CH71" s="146">
        <f>Spielplan!$BZ$35</f>
        <v>0</v>
      </c>
      <c r="CI71" s="134"/>
      <c r="CJ71" s="134">
        <f>IF(OR(CF71=$CF$18,CF71=$CF$19,CF71=$CF$34,CF71=$CF$35),Punktemodus!$B$19,0)</f>
        <v>30</v>
      </c>
      <c r="CK71" s="134"/>
      <c r="CL71" s="134"/>
      <c r="CM71" s="134"/>
      <c r="CN71" s="134"/>
      <c r="CO71" s="134"/>
      <c r="CP71" s="134"/>
      <c r="CQ71" s="155"/>
      <c r="CR71" s="155"/>
      <c r="CS71" s="155"/>
      <c r="CT71" s="155"/>
      <c r="CU71" s="155"/>
      <c r="CV71" s="155"/>
      <c r="CW71" s="134"/>
    </row>
    <row r="72" spans="1:101" ht="18.75" customHeight="1" thickBot="1" x14ac:dyDescent="0.3">
      <c r="A72" s="60"/>
      <c r="B72" s="60"/>
      <c r="C72" s="206" t="str">
        <f>H67</f>
        <v>Bosnien</v>
      </c>
      <c r="D72" s="207"/>
      <c r="E72" s="104"/>
      <c r="F72" s="106"/>
      <c r="G72" s="104"/>
      <c r="H72" s="206" t="str">
        <f>C68</f>
        <v>Iran</v>
      </c>
      <c r="I72" s="207"/>
      <c r="J72" s="60"/>
      <c r="K72" s="60" t="s">
        <v>105</v>
      </c>
      <c r="L72" s="60">
        <f t="shared" si="20"/>
        <v>0</v>
      </c>
      <c r="M72" s="60"/>
      <c r="N72" s="60">
        <f>IF($E72="",0,IF($E72&gt;$G72,3,IF($E72=$G72,1,0)))</f>
        <v>0</v>
      </c>
      <c r="O72" s="60">
        <f>IF($G72="",0,IF($E72&gt;$G72,0,IF($E72=$G72,1,3)))</f>
        <v>0</v>
      </c>
      <c r="P72" s="60"/>
      <c r="Q72" s="60"/>
      <c r="R72" s="60">
        <f>E72</f>
        <v>0</v>
      </c>
      <c r="S72" s="60">
        <f>G72</f>
        <v>0</v>
      </c>
      <c r="T72" s="60"/>
      <c r="U72" s="60"/>
      <c r="V72" s="60">
        <f>G72</f>
        <v>0</v>
      </c>
      <c r="W72" s="60">
        <f>E72</f>
        <v>0</v>
      </c>
      <c r="X72" s="60"/>
      <c r="Y72" s="60"/>
      <c r="Z72" s="60" t="s">
        <v>30</v>
      </c>
      <c r="AA72" s="60"/>
      <c r="AB72" s="60"/>
      <c r="AC72" s="60"/>
      <c r="AD72" s="60"/>
      <c r="AE72" s="60"/>
      <c r="AF72" s="60"/>
      <c r="AG72" s="60" t="b">
        <f>OR(AG67=AG68,AG67=AG69,AG67=AG70,AG68=AG69,AG68=AG70,AG69=AG70)</f>
        <v>1</v>
      </c>
      <c r="AH72" s="60"/>
      <c r="AI72" s="60"/>
      <c r="AJ72" s="60"/>
      <c r="AK72" s="60"/>
      <c r="AL72" s="60"/>
      <c r="AM72" s="60"/>
      <c r="AN72" s="60"/>
      <c r="AO72" s="60" t="s">
        <v>34</v>
      </c>
      <c r="AP72" s="60"/>
      <c r="AQ72" s="60"/>
      <c r="AR72" s="60" t="b">
        <f>OR(AR67=AR68,AR67=AR69,AR67=AR70,AR68=AR69,AR68=AR70,AR69=AR70)</f>
        <v>1</v>
      </c>
      <c r="AS72" s="60"/>
      <c r="AT72" s="60"/>
      <c r="AU72" s="60"/>
      <c r="AV72" s="60"/>
      <c r="AW72" s="60"/>
      <c r="AX72" s="60"/>
      <c r="AY72" s="60"/>
      <c r="AZ72" s="60"/>
      <c r="BA72" s="92"/>
      <c r="BB72" s="60"/>
      <c r="BC72" s="60"/>
      <c r="BD72" s="60"/>
      <c r="BE72" s="60"/>
      <c r="BF72" s="60"/>
      <c r="BG72" s="60"/>
      <c r="BH72" s="60"/>
      <c r="BI72" s="60"/>
      <c r="BJ72" s="85">
        <f>IF(E72&gt;G72,IF(Spielplan!E72&gt;Spielplan!G72,Punktemodus!$B$3,0),0)</f>
        <v>0</v>
      </c>
      <c r="BK72" s="85">
        <f>IF(E72=G72,IF(Spielplan!E72=Spielplan!G72,Punktemodus!$B$3,0),0)</f>
        <v>10</v>
      </c>
      <c r="BL72" s="85">
        <f>IF(E72&lt;G72,IF(Spielplan!E72&lt;Spielplan!G72,Punktemodus!$B$3,0),0)</f>
        <v>0</v>
      </c>
      <c r="BM72" s="85">
        <f>IF(E72=Spielplan!E72,IF(G72=Spielplan!G72,Punktemodus!$B$5,0),0)</f>
        <v>3</v>
      </c>
      <c r="BN72" s="85">
        <f>IF(E72=Spielplan!E72,Punktemodus!$B$7,0)</f>
        <v>1</v>
      </c>
      <c r="BO72" s="85">
        <f>IF(G72=Spielplan!G72,Punktemodus!$B$7,0)</f>
        <v>1</v>
      </c>
      <c r="BP72" s="137">
        <f>IF(Spielplan!E72="",0,SUM(BJ72:BO72))</f>
        <v>0</v>
      </c>
      <c r="BQ72" s="60"/>
      <c r="BR72" s="141"/>
      <c r="BS72" s="153" t="s">
        <v>126</v>
      </c>
      <c r="BT72" s="144" t="str">
        <f>Spielplan!$BL$36</f>
        <v/>
      </c>
      <c r="BU72" s="145"/>
      <c r="BV72" s="146">
        <f>Spielplan!$BN$36</f>
        <v>0</v>
      </c>
      <c r="BW72" s="147"/>
      <c r="BX72" s="148">
        <f>IF(BT36=BT72,Punktemodus!$B$11,0)</f>
        <v>10</v>
      </c>
      <c r="BY72" s="148">
        <f>IF(BT72=BT21,Punktemodus!B13,0)</f>
        <v>5</v>
      </c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55"/>
      <c r="CR72" s="155"/>
      <c r="CS72" s="155"/>
      <c r="CT72" s="155"/>
      <c r="CU72" s="155"/>
      <c r="CV72" s="155"/>
      <c r="CW72" s="134"/>
    </row>
    <row r="73" spans="1:101" ht="18.75" customHeight="1" thickBot="1" x14ac:dyDescent="0.25">
      <c r="A73" s="60"/>
      <c r="B73" s="60"/>
      <c r="C73" s="136" t="str">
        <f>IF(G72="","",IF(AR72=TRUE,"Achtung: Fehler in Tabelle!",""))</f>
        <v/>
      </c>
      <c r="D73" s="60"/>
      <c r="E73" s="85"/>
      <c r="F73" s="60"/>
      <c r="G73" s="85"/>
      <c r="H73" s="60"/>
      <c r="I73" s="60"/>
      <c r="J73" s="60"/>
      <c r="K73" s="60"/>
      <c r="L73" s="60"/>
      <c r="M73" s="60">
        <f t="shared" ref="M73:X73" si="23">SUM(M67:M72)</f>
        <v>0</v>
      </c>
      <c r="N73" s="60">
        <f t="shared" si="23"/>
        <v>0</v>
      </c>
      <c r="O73" s="60">
        <f t="shared" si="23"/>
        <v>0</v>
      </c>
      <c r="P73" s="60">
        <f t="shared" si="23"/>
        <v>0</v>
      </c>
      <c r="Q73" s="60">
        <f t="shared" si="23"/>
        <v>0</v>
      </c>
      <c r="R73" s="60">
        <f t="shared" si="23"/>
        <v>0</v>
      </c>
      <c r="S73" s="60">
        <f t="shared" si="23"/>
        <v>0</v>
      </c>
      <c r="T73" s="60">
        <f t="shared" si="23"/>
        <v>0</v>
      </c>
      <c r="U73" s="60">
        <f t="shared" si="23"/>
        <v>0</v>
      </c>
      <c r="V73" s="60">
        <f t="shared" si="23"/>
        <v>0</v>
      </c>
      <c r="W73" s="60">
        <f t="shared" si="23"/>
        <v>0</v>
      </c>
      <c r="X73" s="60">
        <f t="shared" si="23"/>
        <v>0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160">
        <f>SUM(BP67:BP72)</f>
        <v>0</v>
      </c>
      <c r="BQ73" s="60"/>
      <c r="BR73" s="141"/>
      <c r="BS73" s="149" t="s">
        <v>127</v>
      </c>
      <c r="BT73" s="144" t="str">
        <f>Spielplan!$BL$37</f>
        <v/>
      </c>
      <c r="BU73" s="145"/>
      <c r="BV73" s="146">
        <f>Spielplan!$BN$37</f>
        <v>0</v>
      </c>
      <c r="BW73" s="134"/>
      <c r="BX73" s="148">
        <f>IF(BT37=BT73,Punktemodus!$B$11,0)</f>
        <v>10</v>
      </c>
      <c r="BY73" s="148">
        <f>IF(BT73=BT20,Punktemodus!B13,0)</f>
        <v>5</v>
      </c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55"/>
      <c r="CR73" s="155"/>
      <c r="CS73" s="155"/>
      <c r="CT73" s="155"/>
      <c r="CU73" s="155"/>
      <c r="CV73" s="155"/>
      <c r="CW73" s="134"/>
    </row>
    <row r="74" spans="1:101" ht="18.75" customHeight="1" thickBot="1" x14ac:dyDescent="0.3">
      <c r="A74" s="60"/>
      <c r="B74" s="60"/>
      <c r="C74" s="60"/>
      <c r="D74" s="60"/>
      <c r="E74" s="85"/>
      <c r="F74" s="60"/>
      <c r="G74" s="85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138"/>
      <c r="BQ74" s="60"/>
      <c r="BR74" s="141"/>
      <c r="BS74" s="150"/>
      <c r="BT74" s="134"/>
      <c r="BU74" s="134"/>
      <c r="BV74" s="134"/>
      <c r="BW74" s="134"/>
      <c r="BX74" s="148"/>
      <c r="BY74" s="148"/>
      <c r="BZ74" s="134"/>
      <c r="CA74" s="144" t="str">
        <f>Spielplan!$BS$38</f>
        <v/>
      </c>
      <c r="CB74" s="145"/>
      <c r="CC74" s="146">
        <f>Spielplan!$BU$38</f>
        <v>0</v>
      </c>
      <c r="CD74" s="147"/>
      <c r="CE74" s="134">
        <f>IF(CA74=CA38,Punktemodus!B15,0)</f>
        <v>20</v>
      </c>
      <c r="CF74" s="148">
        <f>IF(OR(CA74=$CA$14,CA74=$CA$15,CA74=$CA$22,CA74=$CA$23,CA74=$CA$30,CA74=$CA$31,CA74=$CA$39),Punktemodus!B17,0)</f>
        <v>10</v>
      </c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</row>
    <row r="75" spans="1:101" ht="18.75" customHeight="1" thickBot="1" x14ac:dyDescent="0.25">
      <c r="A75" s="60"/>
      <c r="B75" s="60"/>
      <c r="C75" s="60"/>
      <c r="D75" s="60"/>
      <c r="E75" s="85"/>
      <c r="F75" s="60"/>
      <c r="G75" s="85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138"/>
      <c r="BQ75" s="60"/>
      <c r="BR75" s="141"/>
      <c r="BS75" s="134"/>
      <c r="BT75" s="134"/>
      <c r="BU75" s="134"/>
      <c r="BV75" s="134"/>
      <c r="BW75" s="134"/>
      <c r="BX75" s="148"/>
      <c r="BY75" s="148"/>
      <c r="BZ75" s="134"/>
      <c r="CA75" s="144" t="str">
        <f>Spielplan!$BS$39</f>
        <v/>
      </c>
      <c r="CB75" s="145"/>
      <c r="CC75" s="146">
        <f>Spielplan!$BU$39</f>
        <v>0</v>
      </c>
      <c r="CD75" s="134"/>
      <c r="CE75" s="134">
        <f>IF(CA75=CA39,Punktemodus!B15,0)</f>
        <v>20</v>
      </c>
      <c r="CF75" s="148">
        <f>IF(OR(CA75=$CA$14,CA75=$CA$15,CA75=$CA$22,CA75=$CA$23,CA75=$CA$30,CA75=$CA$31,CA75=$CA$38),Punktemodus!B17,0)</f>
        <v>10</v>
      </c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</row>
    <row r="76" spans="1:101" ht="18.75" customHeight="1" thickBot="1" x14ac:dyDescent="0.3">
      <c r="A76" s="60"/>
      <c r="B76" s="60"/>
      <c r="C76" s="88" t="s">
        <v>92</v>
      </c>
      <c r="D76" s="60"/>
      <c r="E76" s="85"/>
      <c r="F76" s="60"/>
      <c r="G76" s="85"/>
      <c r="H76" s="60"/>
      <c r="I76" s="60"/>
      <c r="J76" s="60"/>
      <c r="K76" s="60"/>
      <c r="L76" s="60"/>
      <c r="M76" s="60" t="s">
        <v>4</v>
      </c>
      <c r="N76" s="60"/>
      <c r="O76" s="60"/>
      <c r="P76" s="60"/>
      <c r="Q76" s="60" t="s">
        <v>6</v>
      </c>
      <c r="R76" s="60"/>
      <c r="S76" s="60"/>
      <c r="T76" s="60"/>
      <c r="U76" s="60" t="s">
        <v>7</v>
      </c>
      <c r="V76" s="60"/>
      <c r="W76" s="60"/>
      <c r="X76" s="60"/>
      <c r="Y76" s="60"/>
      <c r="Z76" s="60" t="s">
        <v>4</v>
      </c>
      <c r="AA76" s="60" t="s">
        <v>5</v>
      </c>
      <c r="AB76" s="60"/>
      <c r="AC76" s="60"/>
      <c r="AD76" s="60" t="s">
        <v>9</v>
      </c>
      <c r="AE76" s="60"/>
      <c r="AF76" s="60"/>
      <c r="AG76" s="60"/>
      <c r="AH76" s="60" t="s">
        <v>32</v>
      </c>
      <c r="AI76" s="60"/>
      <c r="AJ76" s="60"/>
      <c r="AK76" s="60"/>
      <c r="AL76" s="60"/>
      <c r="AM76" s="60"/>
      <c r="AN76" s="60" t="s">
        <v>35</v>
      </c>
      <c r="AO76" s="60"/>
      <c r="AP76" s="60"/>
      <c r="AQ76" s="60"/>
      <c r="AR76" s="60"/>
      <c r="AS76" s="60" t="s">
        <v>33</v>
      </c>
      <c r="AT76" s="60"/>
      <c r="AU76" s="60"/>
      <c r="AV76" s="60"/>
      <c r="AW76" s="60"/>
      <c r="AX76" s="60"/>
      <c r="AY76" s="60"/>
      <c r="AZ76" s="60"/>
      <c r="BA76" s="60"/>
      <c r="BB76" s="89" t="s">
        <v>10</v>
      </c>
      <c r="BC76" s="60"/>
      <c r="BD76" s="90" t="s">
        <v>4</v>
      </c>
      <c r="BE76" s="60"/>
      <c r="BF76" s="61" t="s">
        <v>5</v>
      </c>
      <c r="BG76" s="60"/>
      <c r="BH76" s="60"/>
      <c r="BI76" s="85"/>
      <c r="BJ76" s="60"/>
      <c r="BK76" s="60"/>
      <c r="BL76" s="60"/>
      <c r="BM76" s="60"/>
      <c r="BN76" s="60"/>
      <c r="BO76" s="60"/>
      <c r="BP76" s="138"/>
      <c r="BQ76" s="85"/>
      <c r="BR76" s="141"/>
      <c r="BS76" s="153" t="s">
        <v>128</v>
      </c>
      <c r="BT76" s="144" t="str">
        <f>Spielplan!$BL$40</f>
        <v/>
      </c>
      <c r="BU76" s="145"/>
      <c r="BV76" s="146">
        <f>Spielplan!$BN$40</f>
        <v>0</v>
      </c>
      <c r="BW76" s="147"/>
      <c r="BX76" s="148">
        <f>IF(BT40=BT76,Punktemodus!$B$11,0)</f>
        <v>10</v>
      </c>
      <c r="BY76" s="148">
        <f>IF(BT76=BT25,Punktemodus!B13,0)</f>
        <v>5</v>
      </c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</row>
    <row r="77" spans="1:101" ht="18.75" customHeight="1" thickBot="1" x14ac:dyDescent="0.25">
      <c r="A77" s="60"/>
      <c r="B77" s="60"/>
      <c r="C77" s="60"/>
      <c r="D77" s="60"/>
      <c r="E77" s="85"/>
      <c r="F77" s="60"/>
      <c r="G77" s="85"/>
      <c r="H77" s="60"/>
      <c r="I77" s="60"/>
      <c r="J77" s="60"/>
      <c r="K77" s="60"/>
      <c r="L77" s="60"/>
      <c r="M77" s="60" t="s">
        <v>0</v>
      </c>
      <c r="N77" s="60" t="s">
        <v>1</v>
      </c>
      <c r="O77" s="60" t="s">
        <v>2</v>
      </c>
      <c r="P77" s="60" t="s">
        <v>3</v>
      </c>
      <c r="Q77" s="60" t="s">
        <v>0</v>
      </c>
      <c r="R77" s="60" t="s">
        <v>1</v>
      </c>
      <c r="S77" s="60" t="s">
        <v>2</v>
      </c>
      <c r="T77" s="60" t="s">
        <v>3</v>
      </c>
      <c r="U77" s="60" t="s">
        <v>0</v>
      </c>
      <c r="V77" s="60" t="s">
        <v>1</v>
      </c>
      <c r="W77" s="60" t="s">
        <v>2</v>
      </c>
      <c r="X77" s="60" t="s">
        <v>3</v>
      </c>
      <c r="Y77" s="60"/>
      <c r="Z77" s="60" t="s">
        <v>8</v>
      </c>
      <c r="AA77" s="60"/>
      <c r="AB77" s="60"/>
      <c r="AC77" s="60"/>
      <c r="AD77" s="60"/>
      <c r="AE77" s="60"/>
      <c r="AF77" s="60"/>
      <c r="AG77" s="60"/>
      <c r="AH77" s="60" t="s">
        <v>31</v>
      </c>
      <c r="AI77" s="60"/>
      <c r="AJ77" s="60"/>
      <c r="AK77" s="60"/>
      <c r="AL77" s="60"/>
      <c r="AM77" s="60"/>
      <c r="AN77" s="60" t="str">
        <f>AI78</f>
        <v>Deutschland</v>
      </c>
      <c r="AO77" s="60" t="str">
        <f>AI79</f>
        <v>Portugal</v>
      </c>
      <c r="AP77" s="60" t="str">
        <f>AI80</f>
        <v>Ghana</v>
      </c>
      <c r="AQ77" s="60" t="str">
        <f>AI81</f>
        <v>USA</v>
      </c>
      <c r="AR77" s="60"/>
      <c r="AS77" s="60" t="s">
        <v>31</v>
      </c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85"/>
      <c r="BJ77" s="85"/>
      <c r="BK77" s="85"/>
      <c r="BL77" s="85"/>
      <c r="BM77" s="85"/>
      <c r="BN77" s="85"/>
      <c r="BO77" s="85"/>
      <c r="BP77" s="137"/>
      <c r="BQ77" s="85"/>
      <c r="BR77" s="141"/>
      <c r="BS77" s="149" t="s">
        <v>129</v>
      </c>
      <c r="BT77" s="144" t="str">
        <f>Spielplan!$BL$41</f>
        <v/>
      </c>
      <c r="BU77" s="145"/>
      <c r="BV77" s="146">
        <f>Spielplan!$BN$41</f>
        <v>0</v>
      </c>
      <c r="BW77" s="134"/>
      <c r="BX77" s="148">
        <f>IF(BT41=BT77,Punktemodus!$B$11,0)</f>
        <v>10</v>
      </c>
      <c r="BY77" s="148">
        <f>IF(BT77=BT24,Punktemodus!B13,0)</f>
        <v>5</v>
      </c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</row>
    <row r="78" spans="1:101" ht="18.75" customHeight="1" thickBot="1" x14ac:dyDescent="0.3">
      <c r="A78" s="60"/>
      <c r="B78" s="60"/>
      <c r="C78" s="211" t="str">
        <f>Spielplan!$C$78</f>
        <v>Deutschland</v>
      </c>
      <c r="D78" s="212"/>
      <c r="E78" s="104"/>
      <c r="F78" s="93"/>
      <c r="G78" s="104"/>
      <c r="H78" s="211" t="str">
        <f>Spielplan!$H$78</f>
        <v>Portugal</v>
      </c>
      <c r="I78" s="212"/>
      <c r="J78" s="60"/>
      <c r="K78" s="60" t="s">
        <v>108</v>
      </c>
      <c r="L78" s="60">
        <f t="shared" ref="L78:L83" si="24">IF(E78-G78&gt;0,1,IF(G78=E78,0,-1))</f>
        <v>0</v>
      </c>
      <c r="M78" s="60">
        <f>IF($E78="",0,IF($E78&gt;$G78,3,IF($E78=G78,1,0)))</f>
        <v>0</v>
      </c>
      <c r="N78" s="60">
        <f>IF($G78="",0,IF($E78&gt;$G78,0,IF($E78=G78,1,3)))</f>
        <v>0</v>
      </c>
      <c r="O78" s="60"/>
      <c r="P78" s="60"/>
      <c r="Q78" s="60">
        <f>E78</f>
        <v>0</v>
      </c>
      <c r="R78" s="60">
        <f>G78</f>
        <v>0</v>
      </c>
      <c r="S78" s="60"/>
      <c r="T78" s="60"/>
      <c r="U78" s="60">
        <f>G78</f>
        <v>0</v>
      </c>
      <c r="V78" s="60">
        <f>E78</f>
        <v>0</v>
      </c>
      <c r="W78" s="60"/>
      <c r="X78" s="60"/>
      <c r="Y78" s="60"/>
      <c r="Z78" s="60">
        <f>M84</f>
        <v>0</v>
      </c>
      <c r="AA78" s="60">
        <f>Q84</f>
        <v>0</v>
      </c>
      <c r="AB78" s="60">
        <f>U84</f>
        <v>0</v>
      </c>
      <c r="AC78" s="60">
        <f>AA78-AB78</f>
        <v>0</v>
      </c>
      <c r="AD78" s="60">
        <f>IF(Z78&gt;Z79,-1,0)</f>
        <v>0</v>
      </c>
      <c r="AE78" s="60">
        <f>IF(Z78&gt;Z80,-1,0)</f>
        <v>0</v>
      </c>
      <c r="AF78" s="60">
        <f>IF(Z78&gt;Z81,-1,0)</f>
        <v>0</v>
      </c>
      <c r="AG78" s="60">
        <f>10000-(AJ78*1000+AM78*100+AK78*10)</f>
        <v>10000</v>
      </c>
      <c r="AH78" s="90">
        <f>RANK(AG78,AG78:AG81,1)</f>
        <v>1</v>
      </c>
      <c r="AI78" s="60" t="str">
        <f>C78</f>
        <v>Deutschland</v>
      </c>
      <c r="AJ78" s="60">
        <f t="shared" ref="AJ78:AL81" si="25">Z78</f>
        <v>0</v>
      </c>
      <c r="AK78" s="60">
        <f t="shared" si="25"/>
        <v>0</v>
      </c>
      <c r="AL78" s="60">
        <f t="shared" si="25"/>
        <v>0</v>
      </c>
      <c r="AM78" s="60">
        <f>AK78-AL78</f>
        <v>0</v>
      </c>
      <c r="AN78" s="187"/>
      <c r="AO78" s="187">
        <f>IF(AG79=AG78,IF(G78&gt;E78,AG79-0.1,AG79),AG79)</f>
        <v>10000</v>
      </c>
      <c r="AP78" s="187">
        <f>IF(AG80=AG78,IF(G80&gt;E80,AG80-0.1,AG80),AG80)</f>
        <v>10000</v>
      </c>
      <c r="AQ78" s="187">
        <f>IF(AG81=AG78,IF(G82&gt;E82,AG81-0.1,AG81),AG81)</f>
        <v>10000</v>
      </c>
      <c r="AR78" s="187">
        <f>AN82</f>
        <v>30000</v>
      </c>
      <c r="AS78" s="90">
        <f>RANK(AR78,AR78:AR81,1)</f>
        <v>1</v>
      </c>
      <c r="AT78" s="60" t="str">
        <f t="shared" ref="AT78:AW81" si="26">AI78</f>
        <v>Deutschland</v>
      </c>
      <c r="AU78" s="60">
        <f t="shared" si="26"/>
        <v>0</v>
      </c>
      <c r="AV78" s="60">
        <f t="shared" si="26"/>
        <v>0</v>
      </c>
      <c r="AW78" s="60">
        <f t="shared" si="26"/>
        <v>0</v>
      </c>
      <c r="AX78" s="60"/>
      <c r="AY78" s="60"/>
      <c r="AZ78" s="60"/>
      <c r="BA78" s="213">
        <v>1</v>
      </c>
      <c r="BB78" s="211" t="str">
        <f>VLOOKUP(1,AS78:AT81,2,FALSE)</f>
        <v>Deutschland</v>
      </c>
      <c r="BC78" s="214"/>
      <c r="BD78" s="215">
        <f>VLOOKUP(1,AS78:AW81,3,FALSE)</f>
        <v>0</v>
      </c>
      <c r="BE78" s="216">
        <f>VLOOKUP(1,AS78:AW81,4,FALSE)</f>
        <v>0</v>
      </c>
      <c r="BF78" s="93" t="s">
        <v>12</v>
      </c>
      <c r="BG78" s="216">
        <f>VLOOKUP(1,AS78:AW81,5,FALSE)</f>
        <v>0</v>
      </c>
      <c r="BH78" s="217" t="s">
        <v>123</v>
      </c>
      <c r="BI78" s="85"/>
      <c r="BJ78" s="85">
        <f>IF(E78&gt;G78,IF(Spielplan!E78&gt;Spielplan!G78,Punktemodus!$B$3,0),0)</f>
        <v>0</v>
      </c>
      <c r="BK78" s="85">
        <f>IF(E78=G78,IF(Spielplan!E78=Spielplan!G78,Punktemodus!$B$3,0),0)</f>
        <v>10</v>
      </c>
      <c r="BL78" s="85">
        <f>IF(E78&lt;G78,IF(Spielplan!E78&lt;Spielplan!G78,Punktemodus!$B$3,0),0)</f>
        <v>0</v>
      </c>
      <c r="BM78" s="85">
        <f>IF(E78=Spielplan!E78,IF(G78=Spielplan!G78,Punktemodus!$B$5,0),0)</f>
        <v>3</v>
      </c>
      <c r="BN78" s="85">
        <f>IF(E78=Spielplan!E78,Punktemodus!$B$7,0)</f>
        <v>1</v>
      </c>
      <c r="BO78" s="85">
        <f>IF(G78=Spielplan!G78,Punktemodus!$B$7,0)</f>
        <v>1</v>
      </c>
      <c r="BP78" s="137">
        <f>IF(Spielplan!E78="",0,SUM(BJ78:BO78))</f>
        <v>0</v>
      </c>
      <c r="BQ78" s="85"/>
      <c r="BR78" s="141"/>
      <c r="BS78" s="150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</row>
    <row r="79" spans="1:101" ht="18.75" customHeight="1" thickBot="1" x14ac:dyDescent="0.3">
      <c r="A79" s="60"/>
      <c r="B79" s="60"/>
      <c r="C79" s="218" t="str">
        <f>Spielplan!$C$79</f>
        <v>Ghana</v>
      </c>
      <c r="D79" s="219"/>
      <c r="E79" s="104"/>
      <c r="F79" s="93"/>
      <c r="G79" s="104"/>
      <c r="H79" s="218" t="str">
        <f>Spielplan!$H$79</f>
        <v>USA</v>
      </c>
      <c r="I79" s="219"/>
      <c r="J79" s="60"/>
      <c r="K79" s="60" t="s">
        <v>109</v>
      </c>
      <c r="L79" s="60">
        <f t="shared" si="24"/>
        <v>0</v>
      </c>
      <c r="M79" s="60"/>
      <c r="N79" s="60"/>
      <c r="O79" s="60">
        <f>IF($E79="",0,IF($E79&gt;$G79,3,IF($E79=$G79,1,0)))</f>
        <v>0</v>
      </c>
      <c r="P79" s="60">
        <f>IF($G79="",0,IF($E79&gt;$G79,0,IF($E79=$G79,1,3)))</f>
        <v>0</v>
      </c>
      <c r="Q79" s="60"/>
      <c r="R79" s="60"/>
      <c r="S79" s="60">
        <f>E79</f>
        <v>0</v>
      </c>
      <c r="T79" s="60">
        <f>G79</f>
        <v>0</v>
      </c>
      <c r="U79" s="60"/>
      <c r="V79" s="60"/>
      <c r="W79" s="60">
        <f>G79</f>
        <v>0</v>
      </c>
      <c r="X79" s="60">
        <f>E79</f>
        <v>0</v>
      </c>
      <c r="Y79" s="60"/>
      <c r="Z79" s="60">
        <f>N84</f>
        <v>0</v>
      </c>
      <c r="AA79" s="60">
        <f>R84</f>
        <v>0</v>
      </c>
      <c r="AB79" s="60">
        <f>V84</f>
        <v>0</v>
      </c>
      <c r="AC79" s="60">
        <f>AA79-AB79</f>
        <v>0</v>
      </c>
      <c r="AD79" s="60">
        <f>IF(Z79&gt;Z78,-1,0)</f>
        <v>0</v>
      </c>
      <c r="AE79" s="60">
        <f>IF(Z79&gt;Z80,-1,0)</f>
        <v>0</v>
      </c>
      <c r="AF79" s="60">
        <f>IF(Z79&gt;Z81,-1,0)</f>
        <v>0</v>
      </c>
      <c r="AG79" s="60">
        <f>10000-(AJ79*1000+AM79*100+AK79*10)</f>
        <v>10000</v>
      </c>
      <c r="AH79" s="90">
        <f>RANK(AG79,AG78:AG81,1)</f>
        <v>1</v>
      </c>
      <c r="AI79" s="60" t="str">
        <f>H78</f>
        <v>Portugal</v>
      </c>
      <c r="AJ79" s="60">
        <f t="shared" si="25"/>
        <v>0</v>
      </c>
      <c r="AK79" s="60">
        <f t="shared" si="25"/>
        <v>0</v>
      </c>
      <c r="AL79" s="60">
        <f t="shared" si="25"/>
        <v>0</v>
      </c>
      <c r="AM79" s="60">
        <f>AK79-AL79</f>
        <v>0</v>
      </c>
      <c r="AN79" s="187">
        <f>IF(AG78=AG79,IF(E78&gt;G78,AG78-0.1,AG78),AG78)</f>
        <v>10000</v>
      </c>
      <c r="AO79" s="187"/>
      <c r="AP79" s="187">
        <f>IF(AG80=AG79,IF(G83&gt;E83,AG80-0.1,AG80),AG80)</f>
        <v>10000</v>
      </c>
      <c r="AQ79" s="187">
        <f>IF(AG81=AG79,IF(G81&gt;E81,AG81-0.1,AG81),AG81)</f>
        <v>10000</v>
      </c>
      <c r="AR79" s="187">
        <f>AO82</f>
        <v>30000</v>
      </c>
      <c r="AS79" s="90">
        <f>RANK(AR79,AR78:AR81,1)</f>
        <v>1</v>
      </c>
      <c r="AT79" s="60" t="str">
        <f t="shared" si="26"/>
        <v>Portugal</v>
      </c>
      <c r="AU79" s="60">
        <f t="shared" si="26"/>
        <v>0</v>
      </c>
      <c r="AV79" s="60">
        <f t="shared" si="26"/>
        <v>0</v>
      </c>
      <c r="AW79" s="60">
        <f t="shared" si="26"/>
        <v>0</v>
      </c>
      <c r="AX79" s="60"/>
      <c r="AY79" s="60"/>
      <c r="AZ79" s="60"/>
      <c r="BA79" s="220">
        <v>2</v>
      </c>
      <c r="BB79" s="218" t="e">
        <f>VLOOKUP(2,AS78:AT81,2,FALSE)</f>
        <v>#N/A</v>
      </c>
      <c r="BC79" s="221"/>
      <c r="BD79" s="222" t="e">
        <f>VLOOKUP(2,AS78:AW81,3,FALSE)</f>
        <v>#N/A</v>
      </c>
      <c r="BE79" s="223" t="e">
        <f>VLOOKUP(2,AS78:AW81,4,FALSE)</f>
        <v>#N/A</v>
      </c>
      <c r="BF79" s="93" t="s">
        <v>12</v>
      </c>
      <c r="BG79" s="223" t="e">
        <f>VLOOKUP(2,AS78:AW81,5,FALSE)</f>
        <v>#N/A</v>
      </c>
      <c r="BH79" s="223" t="s">
        <v>129</v>
      </c>
      <c r="BI79" s="85"/>
      <c r="BJ79" s="85">
        <f>IF(E79&gt;G79,IF(Spielplan!E79&gt;Spielplan!G79,Punktemodus!$B$3,0),0)</f>
        <v>0</v>
      </c>
      <c r="BK79" s="85">
        <f>IF(E79=G79,IF(Spielplan!E79=Spielplan!G79,Punktemodus!$B$3,0),0)</f>
        <v>10</v>
      </c>
      <c r="BL79" s="85">
        <f>IF(E79&lt;G79,IF(Spielplan!E79&lt;Spielplan!G79,Punktemodus!$B$3,0),0)</f>
        <v>0</v>
      </c>
      <c r="BM79" s="85">
        <f>IF(E79=Spielplan!E79,IF(G79=Spielplan!G79,Punktemodus!$B$5,0),0)</f>
        <v>3</v>
      </c>
      <c r="BN79" s="85">
        <f>IF(E79=Spielplan!E79,Punktemodus!$B$7,0)</f>
        <v>1</v>
      </c>
      <c r="BO79" s="85">
        <f>IF(G79=Spielplan!G79,Punktemodus!$B$7,0)</f>
        <v>1</v>
      </c>
      <c r="BP79" s="137">
        <f>IF(Spielplan!E79="",0,SUM(BJ79:BO79))</f>
        <v>0</v>
      </c>
      <c r="BQ79" s="85"/>
      <c r="BR79" s="141"/>
      <c r="BS79" s="134"/>
      <c r="BT79" s="134"/>
      <c r="BU79" s="134"/>
      <c r="BV79" s="134"/>
      <c r="BW79" s="134"/>
      <c r="BX79" s="134"/>
      <c r="BY79" s="134"/>
      <c r="BZ79" s="161">
        <f>SUM(BX48:BY77)</f>
        <v>240</v>
      </c>
      <c r="CA79" s="134"/>
      <c r="CB79" s="134"/>
      <c r="CC79" s="134"/>
      <c r="CD79" s="134"/>
      <c r="CE79" s="161">
        <f>CE50+CF50+CE51+CF51+CE58+CF58+CE59+CF59+CE66+CF66+CE67+CF67+CE74+CF74+CE75+CF75</f>
        <v>240</v>
      </c>
      <c r="CF79" s="134"/>
      <c r="CG79" s="134"/>
      <c r="CH79" s="134"/>
      <c r="CI79" s="134"/>
      <c r="CJ79" s="161">
        <f>CJ54+CJ55+CJ70+CJ71</f>
        <v>120</v>
      </c>
      <c r="CK79" s="134"/>
      <c r="CL79" s="134"/>
      <c r="CM79" s="134"/>
      <c r="CN79" s="134"/>
      <c r="CO79" s="161">
        <f>SUM(CO59:CO60)</f>
        <v>80</v>
      </c>
      <c r="CP79" s="134"/>
      <c r="CQ79" s="134"/>
      <c r="CR79" s="134"/>
      <c r="CS79" s="161">
        <f>CS54</f>
        <v>50</v>
      </c>
      <c r="CT79" s="134"/>
      <c r="CU79" s="134"/>
      <c r="CV79" s="134"/>
      <c r="CW79" s="134"/>
    </row>
    <row r="80" spans="1:101" ht="18.75" customHeight="1" thickBot="1" x14ac:dyDescent="0.3">
      <c r="A80" s="60"/>
      <c r="B80" s="60"/>
      <c r="C80" s="211" t="str">
        <f>C78</f>
        <v>Deutschland</v>
      </c>
      <c r="D80" s="212"/>
      <c r="E80" s="104"/>
      <c r="F80" s="93"/>
      <c r="G80" s="104"/>
      <c r="H80" s="211" t="str">
        <f>C79</f>
        <v>Ghana</v>
      </c>
      <c r="I80" s="212"/>
      <c r="J80" s="60"/>
      <c r="K80" s="60" t="s">
        <v>110</v>
      </c>
      <c r="L80" s="60">
        <f t="shared" si="24"/>
        <v>0</v>
      </c>
      <c r="M80" s="60">
        <f>IF($E80="",0,IF($E80&gt;$G80,3,IF($E80=G80,1,0)))</f>
        <v>0</v>
      </c>
      <c r="N80" s="60"/>
      <c r="O80" s="60">
        <f>IF($G80="",0,IF($E80&gt;$G80,0,IF($E80=$G80,1,3)))</f>
        <v>0</v>
      </c>
      <c r="P80" s="60"/>
      <c r="Q80" s="60">
        <f>E80</f>
        <v>0</v>
      </c>
      <c r="R80" s="60"/>
      <c r="S80" s="60">
        <f>G80</f>
        <v>0</v>
      </c>
      <c r="T80" s="60"/>
      <c r="U80" s="60">
        <f>G80</f>
        <v>0</v>
      </c>
      <c r="V80" s="60"/>
      <c r="W80" s="60">
        <f>E80</f>
        <v>0</v>
      </c>
      <c r="X80" s="60"/>
      <c r="Y80" s="60"/>
      <c r="Z80" s="60">
        <f>O84</f>
        <v>0</v>
      </c>
      <c r="AA80" s="60">
        <f>S84</f>
        <v>0</v>
      </c>
      <c r="AB80" s="60">
        <f>W84</f>
        <v>0</v>
      </c>
      <c r="AC80" s="60">
        <f>AA80-AB80</f>
        <v>0</v>
      </c>
      <c r="AD80" s="60">
        <f>IF(Z80&gt;Z78,-1,0)</f>
        <v>0</v>
      </c>
      <c r="AE80" s="60">
        <f>IF(Z80&gt;Z79,-1,0)</f>
        <v>0</v>
      </c>
      <c r="AF80" s="60">
        <f>IF(Z80&gt;Z81,-1,0)</f>
        <v>0</v>
      </c>
      <c r="AG80" s="60">
        <f>10000-(AJ80*1000+AM80*100+AK80*10)</f>
        <v>10000</v>
      </c>
      <c r="AH80" s="90">
        <f>RANK(AG80,AG78:AG81,1)</f>
        <v>1</v>
      </c>
      <c r="AI80" s="60" t="str">
        <f>C79</f>
        <v>Ghana</v>
      </c>
      <c r="AJ80" s="60">
        <f t="shared" si="25"/>
        <v>0</v>
      </c>
      <c r="AK80" s="60">
        <f t="shared" si="25"/>
        <v>0</v>
      </c>
      <c r="AL80" s="60">
        <f t="shared" si="25"/>
        <v>0</v>
      </c>
      <c r="AM80" s="60">
        <f>AK80-AL80</f>
        <v>0</v>
      </c>
      <c r="AN80" s="187">
        <f>IF(AG78=AG80,IF(E80&gt;G80,AG78-0.1,AG78),AG78)</f>
        <v>10000</v>
      </c>
      <c r="AO80" s="187">
        <f>IF(AG79=AG80,IF(E83&gt;G83,AG79-0.1,AG79),AG79)</f>
        <v>10000</v>
      </c>
      <c r="AP80" s="187"/>
      <c r="AQ80" s="187">
        <f>IF(AG81=AG80,IF(G79&gt;E79,AG81-0.1,AG81),AG81)</f>
        <v>10000</v>
      </c>
      <c r="AR80" s="187">
        <f>AP82</f>
        <v>30000</v>
      </c>
      <c r="AS80" s="90">
        <f>RANK(AR80,AR78:AR81,1)</f>
        <v>1</v>
      </c>
      <c r="AT80" s="60" t="str">
        <f t="shared" si="26"/>
        <v>Ghana</v>
      </c>
      <c r="AU80" s="60">
        <f t="shared" si="26"/>
        <v>0</v>
      </c>
      <c r="AV80" s="60">
        <f t="shared" si="26"/>
        <v>0</v>
      </c>
      <c r="AW80" s="60">
        <f t="shared" si="26"/>
        <v>0</v>
      </c>
      <c r="AX80" s="60"/>
      <c r="AY80" s="60"/>
      <c r="AZ80" s="60"/>
      <c r="BA80" s="113">
        <v>3</v>
      </c>
      <c r="BB80" s="114" t="e">
        <f>VLOOKUP(3,AS78:AT81,2,FALSE)</f>
        <v>#N/A</v>
      </c>
      <c r="BC80" s="115"/>
      <c r="BD80" s="116" t="e">
        <f>VLOOKUP(3,AS78:AW81,3,FALSE)</f>
        <v>#N/A</v>
      </c>
      <c r="BE80" s="116" t="e">
        <f>VLOOKUP(3,AS78:AW81,4,FALSE)</f>
        <v>#N/A</v>
      </c>
      <c r="BF80" s="93" t="s">
        <v>12</v>
      </c>
      <c r="BG80" s="116" t="e">
        <f>VLOOKUP(3,AS78:AW81,5,FALSE)</f>
        <v>#N/A</v>
      </c>
      <c r="BH80" s="60"/>
      <c r="BI80" s="85"/>
      <c r="BJ80" s="85">
        <f>IF(E80&gt;G80,IF(Spielplan!E80&gt;Spielplan!G80,Punktemodus!$B$3,0),0)</f>
        <v>0</v>
      </c>
      <c r="BK80" s="85">
        <f>IF(E80=G80,IF(Spielplan!E80=Spielplan!G80,Punktemodus!$B$3,0),0)</f>
        <v>10</v>
      </c>
      <c r="BL80" s="85">
        <f>IF(E80&lt;G80,IF(Spielplan!E80&lt;Spielplan!G80,Punktemodus!$B$3,0),0)</f>
        <v>0</v>
      </c>
      <c r="BM80" s="85">
        <f>IF(E80=Spielplan!E80,IF(G80=Spielplan!G80,Punktemodus!$B$5,0),0)</f>
        <v>3</v>
      </c>
      <c r="BN80" s="85">
        <f>IF(E80=Spielplan!E80,Punktemodus!$B$7,0)</f>
        <v>1</v>
      </c>
      <c r="BO80" s="85">
        <f>IF(G80=Spielplan!G80,Punktemodus!$B$7,0)</f>
        <v>1</v>
      </c>
      <c r="BP80" s="137">
        <f>IF(Spielplan!E80="",0,SUM(BJ80:BO80))</f>
        <v>0</v>
      </c>
      <c r="BQ80" s="85"/>
      <c r="BR80" s="141"/>
      <c r="BS80" s="134"/>
      <c r="BT80" s="134"/>
      <c r="BU80" s="134"/>
      <c r="BV80" s="134"/>
      <c r="BW80" s="134"/>
      <c r="BX80" s="134"/>
      <c r="BY80" s="134"/>
      <c r="BZ80" s="138"/>
      <c r="CA80" s="134"/>
      <c r="CB80" s="134"/>
      <c r="CC80" s="134"/>
      <c r="CD80" s="134"/>
      <c r="CE80" s="138"/>
      <c r="CF80" s="134"/>
      <c r="CG80" s="134"/>
      <c r="CH80" s="134"/>
      <c r="CI80" s="134"/>
      <c r="CJ80" s="138"/>
      <c r="CK80" s="134"/>
      <c r="CL80" s="134"/>
      <c r="CM80" s="134"/>
      <c r="CN80" s="134"/>
      <c r="CO80" s="138"/>
      <c r="CP80" s="134"/>
      <c r="CQ80" s="134"/>
      <c r="CR80" s="134"/>
      <c r="CS80" s="138"/>
      <c r="CT80" s="134"/>
      <c r="CU80" s="134"/>
      <c r="CV80" s="134"/>
      <c r="CW80" s="134"/>
    </row>
    <row r="81" spans="1:101" ht="18.75" customHeight="1" thickBot="1" x14ac:dyDescent="0.3">
      <c r="A81" s="60"/>
      <c r="B81" s="60"/>
      <c r="C81" s="218" t="str">
        <f>H78</f>
        <v>Portugal</v>
      </c>
      <c r="D81" s="219"/>
      <c r="E81" s="104"/>
      <c r="F81" s="93"/>
      <c r="G81" s="104"/>
      <c r="H81" s="218" t="str">
        <f>H79</f>
        <v>USA</v>
      </c>
      <c r="I81" s="219"/>
      <c r="J81" s="60"/>
      <c r="K81" s="60" t="s">
        <v>111</v>
      </c>
      <c r="L81" s="60">
        <f t="shared" si="24"/>
        <v>0</v>
      </c>
      <c r="M81" s="60"/>
      <c r="N81" s="60">
        <f>IF($E81="",0,IF($E81&gt;$G81,3,IF($E81=$G81,1,0)))</f>
        <v>0</v>
      </c>
      <c r="O81" s="60"/>
      <c r="P81" s="60">
        <f>IF($G81="",0,IF($E81&gt;$G81,0,IF($E81=$G81,1,3)))</f>
        <v>0</v>
      </c>
      <c r="Q81" s="60"/>
      <c r="R81" s="60">
        <f>E81</f>
        <v>0</v>
      </c>
      <c r="S81" s="60"/>
      <c r="T81" s="60">
        <f>G81</f>
        <v>0</v>
      </c>
      <c r="U81" s="60"/>
      <c r="V81" s="60">
        <f>G81</f>
        <v>0</v>
      </c>
      <c r="W81" s="60"/>
      <c r="X81" s="60">
        <f>E81</f>
        <v>0</v>
      </c>
      <c r="Y81" s="60"/>
      <c r="Z81" s="60">
        <f>P84</f>
        <v>0</v>
      </c>
      <c r="AA81" s="60">
        <f>T84</f>
        <v>0</v>
      </c>
      <c r="AB81" s="60">
        <f>X84</f>
        <v>0</v>
      </c>
      <c r="AC81" s="60">
        <f>AA81-AB81</f>
        <v>0</v>
      </c>
      <c r="AD81" s="60">
        <f>IF(Z81&gt;Z78,-1,0)</f>
        <v>0</v>
      </c>
      <c r="AE81" s="60">
        <f>IF(Z81&gt;Z79,-1,0)</f>
        <v>0</v>
      </c>
      <c r="AF81" s="60">
        <f>IF(Z81&gt;Z80,-1,0)</f>
        <v>0</v>
      </c>
      <c r="AG81" s="60">
        <f>10000-(AJ81*1000+AM81*100+AK81*10)</f>
        <v>10000</v>
      </c>
      <c r="AH81" s="90">
        <f>RANK(AG81,AG78:AG81,1)</f>
        <v>1</v>
      </c>
      <c r="AI81" s="60" t="str">
        <f>H79</f>
        <v>USA</v>
      </c>
      <c r="AJ81" s="60">
        <f t="shared" si="25"/>
        <v>0</v>
      </c>
      <c r="AK81" s="60">
        <f t="shared" si="25"/>
        <v>0</v>
      </c>
      <c r="AL81" s="60">
        <f t="shared" si="25"/>
        <v>0</v>
      </c>
      <c r="AM81" s="60">
        <f>AK81-AL81</f>
        <v>0</v>
      </c>
      <c r="AN81" s="187">
        <f>IF(AG78=AG81,IF(E82&gt;G82,AG78-0.1,AG78),AG78)</f>
        <v>10000</v>
      </c>
      <c r="AO81" s="187">
        <f>IF(AG79=AG81,IF(E81&gt;G81,AG79-0.1,AG79),AG79)</f>
        <v>10000</v>
      </c>
      <c r="AP81" s="187">
        <f>IF(AG80=AG81,IF(E79&gt;G79,AG80-0.1,AG80),AG80)</f>
        <v>10000</v>
      </c>
      <c r="AQ81" s="187"/>
      <c r="AR81" s="187">
        <f>AQ82</f>
        <v>30000</v>
      </c>
      <c r="AS81" s="90">
        <f>RANK(AR81,AR78:AR81,1)</f>
        <v>1</v>
      </c>
      <c r="AT81" s="60" t="str">
        <f t="shared" si="26"/>
        <v>USA</v>
      </c>
      <c r="AU81" s="60">
        <f t="shared" si="26"/>
        <v>0</v>
      </c>
      <c r="AV81" s="60">
        <f t="shared" si="26"/>
        <v>0</v>
      </c>
      <c r="AW81" s="60">
        <f t="shared" si="26"/>
        <v>0</v>
      </c>
      <c r="AX81" s="60"/>
      <c r="AY81" s="60"/>
      <c r="AZ81" s="60"/>
      <c r="BA81" s="113">
        <v>4</v>
      </c>
      <c r="BB81" s="114" t="e">
        <f>VLOOKUP(4,AS78:AT81,2,FALSE)</f>
        <v>#N/A</v>
      </c>
      <c r="BC81" s="115"/>
      <c r="BD81" s="116" t="e">
        <f>VLOOKUP(4,AS78:AW81,3,FALSE)</f>
        <v>#N/A</v>
      </c>
      <c r="BE81" s="116" t="e">
        <f>VLOOKUP(4,AS78:AW81,4,FALSE)</f>
        <v>#N/A</v>
      </c>
      <c r="BF81" s="93" t="s">
        <v>12</v>
      </c>
      <c r="BG81" s="116" t="e">
        <f>VLOOKUP(4,AS78:AW81,5,FALSE)</f>
        <v>#N/A</v>
      </c>
      <c r="BH81" s="60"/>
      <c r="BI81" s="85"/>
      <c r="BJ81" s="85">
        <f>IF(E81&gt;G81,IF(Spielplan!E81&gt;Spielplan!G81,Punktemodus!$B$3,0),0)</f>
        <v>0</v>
      </c>
      <c r="BK81" s="85">
        <f>IF(E81=G81,IF(Spielplan!E81=Spielplan!G81,Punktemodus!$B$3,0),0)</f>
        <v>10</v>
      </c>
      <c r="BL81" s="85">
        <f>IF(E81&lt;G81,IF(Spielplan!E81&lt;Spielplan!G81,Punktemodus!$B$3,0),0)</f>
        <v>0</v>
      </c>
      <c r="BM81" s="85">
        <f>IF(E81=Spielplan!E81,IF(G81=Spielplan!G81,Punktemodus!$B$5,0),0)</f>
        <v>3</v>
      </c>
      <c r="BN81" s="85">
        <f>IF(E81=Spielplan!E81,Punktemodus!$B$7,0)</f>
        <v>1</v>
      </c>
      <c r="BO81" s="85">
        <f>IF(G81=Spielplan!G81,Punktemodus!$B$7,0)</f>
        <v>1</v>
      </c>
      <c r="BP81" s="137">
        <f>IF(Spielplan!E81="",0,SUM(BJ81:BO81))</f>
        <v>0</v>
      </c>
      <c r="BQ81" s="85"/>
      <c r="BR81" s="141"/>
      <c r="BS81" s="134"/>
      <c r="BT81" s="134"/>
      <c r="BU81" s="134"/>
      <c r="BV81" s="134"/>
      <c r="BW81" s="134"/>
      <c r="BX81" s="134"/>
      <c r="BY81" s="134"/>
      <c r="BZ81" s="353" t="s">
        <v>154</v>
      </c>
      <c r="CA81" s="155"/>
      <c r="CB81" s="155"/>
      <c r="CC81" s="155"/>
      <c r="CD81" s="155"/>
      <c r="CE81" s="353" t="s">
        <v>157</v>
      </c>
      <c r="CF81" s="155"/>
      <c r="CG81" s="155"/>
      <c r="CH81" s="155"/>
      <c r="CI81" s="155"/>
      <c r="CJ81" s="353" t="s">
        <v>164</v>
      </c>
      <c r="CK81" s="155"/>
      <c r="CL81" s="155"/>
      <c r="CM81" s="155"/>
      <c r="CN81" s="155"/>
      <c r="CO81" s="353" t="s">
        <v>159</v>
      </c>
      <c r="CP81" s="155"/>
      <c r="CQ81" s="155"/>
      <c r="CR81" s="155"/>
      <c r="CS81" s="353" t="s">
        <v>160</v>
      </c>
      <c r="CT81" s="155"/>
      <c r="CU81" s="134"/>
      <c r="CV81" s="134"/>
      <c r="CW81" s="134"/>
    </row>
    <row r="82" spans="1:101" ht="18.75" customHeight="1" thickBot="1" x14ac:dyDescent="0.3">
      <c r="A82" s="60"/>
      <c r="B82" s="60"/>
      <c r="C82" s="211" t="str">
        <f>C78</f>
        <v>Deutschland</v>
      </c>
      <c r="D82" s="212"/>
      <c r="E82" s="104"/>
      <c r="F82" s="93"/>
      <c r="G82" s="104"/>
      <c r="H82" s="211" t="str">
        <f>H79</f>
        <v>USA</v>
      </c>
      <c r="I82" s="212"/>
      <c r="J82" s="60"/>
      <c r="K82" s="60" t="s">
        <v>112</v>
      </c>
      <c r="L82" s="60">
        <f t="shared" si="24"/>
        <v>0</v>
      </c>
      <c r="M82" s="60">
        <f>IF($E82="",0,IF($E82&gt;$G82,3,IF($E82=G82,1,0)))</f>
        <v>0</v>
      </c>
      <c r="N82" s="60"/>
      <c r="O82" s="60"/>
      <c r="P82" s="60">
        <f>IF($G82="",0,IF($E82&gt;$G82,0,IF($E82=$G82,1,3)))</f>
        <v>0</v>
      </c>
      <c r="Q82" s="60">
        <f>E82</f>
        <v>0</v>
      </c>
      <c r="R82" s="60"/>
      <c r="S82" s="60"/>
      <c r="T82" s="60">
        <f>G82</f>
        <v>0</v>
      </c>
      <c r="U82" s="60">
        <f>G82</f>
        <v>0</v>
      </c>
      <c r="V82" s="60"/>
      <c r="W82" s="60"/>
      <c r="X82" s="60">
        <f>E82</f>
        <v>0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187">
        <f>SUM(AN78:AN81)</f>
        <v>30000</v>
      </c>
      <c r="AO82" s="187">
        <f>SUM(AO78:AO81)</f>
        <v>30000</v>
      </c>
      <c r="AP82" s="187">
        <f>SUM(AP78:AP81)</f>
        <v>30000</v>
      </c>
      <c r="AQ82" s="187">
        <f>SUM(AQ78:AQ81)</f>
        <v>30000</v>
      </c>
      <c r="AR82" s="187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85">
        <f>IF(E82&gt;G82,IF(Spielplan!E82&gt;Spielplan!G82,Punktemodus!$B$3,0),0)</f>
        <v>0</v>
      </c>
      <c r="BK82" s="85">
        <f>IF(E82=G82,IF(Spielplan!E82=Spielplan!G82,Punktemodus!$B$3,0),0)</f>
        <v>10</v>
      </c>
      <c r="BL82" s="85">
        <f>IF(E82&lt;G82,IF(Spielplan!E82&lt;Spielplan!G82,Punktemodus!$B$3,0),0)</f>
        <v>0</v>
      </c>
      <c r="BM82" s="85">
        <f>IF(E82=Spielplan!E82,IF(G82=Spielplan!G82,Punktemodus!$B$5,0),0)</f>
        <v>3</v>
      </c>
      <c r="BN82" s="85">
        <f>IF(E82=Spielplan!E82,Punktemodus!$B$7,0)</f>
        <v>1</v>
      </c>
      <c r="BO82" s="85">
        <f>IF(G82=Spielplan!G82,Punktemodus!$B$7,0)</f>
        <v>1</v>
      </c>
      <c r="BP82" s="137">
        <f>IF(Spielplan!E82="",0,SUM(BJ82:BO82))</f>
        <v>0</v>
      </c>
      <c r="BQ82" s="60"/>
      <c r="BR82" s="141"/>
      <c r="BS82" s="134"/>
      <c r="BT82" s="134"/>
      <c r="BU82" s="134"/>
      <c r="BV82" s="134"/>
      <c r="BW82" s="134"/>
      <c r="BX82" s="134"/>
      <c r="BY82" s="134"/>
      <c r="BZ82" s="353"/>
      <c r="CA82" s="155"/>
      <c r="CB82" s="155"/>
      <c r="CC82" s="155"/>
      <c r="CD82" s="155"/>
      <c r="CE82" s="353"/>
      <c r="CF82" s="155"/>
      <c r="CG82" s="155"/>
      <c r="CH82" s="155"/>
      <c r="CI82" s="155"/>
      <c r="CJ82" s="353"/>
      <c r="CK82" s="155"/>
      <c r="CL82" s="155"/>
      <c r="CM82" s="155"/>
      <c r="CN82" s="155"/>
      <c r="CO82" s="353"/>
      <c r="CP82" s="155"/>
      <c r="CQ82" s="155"/>
      <c r="CR82" s="155"/>
      <c r="CS82" s="353"/>
      <c r="CT82" s="155"/>
      <c r="CU82" s="134"/>
      <c r="CV82" s="134"/>
      <c r="CW82" s="134"/>
    </row>
    <row r="83" spans="1:101" ht="18.75" customHeight="1" thickBot="1" x14ac:dyDescent="0.3">
      <c r="A83" s="60"/>
      <c r="B83" s="60"/>
      <c r="C83" s="218" t="str">
        <f>H78</f>
        <v>Portugal</v>
      </c>
      <c r="D83" s="219"/>
      <c r="E83" s="104"/>
      <c r="F83" s="93"/>
      <c r="G83" s="104"/>
      <c r="H83" s="218" t="str">
        <f>C79</f>
        <v>Ghana</v>
      </c>
      <c r="I83" s="219"/>
      <c r="J83" s="60"/>
      <c r="K83" s="60" t="s">
        <v>112</v>
      </c>
      <c r="L83" s="60">
        <f t="shared" si="24"/>
        <v>0</v>
      </c>
      <c r="M83" s="60"/>
      <c r="N83" s="60">
        <f>IF($E83="",0,IF($E83&gt;$G83,3,IF($E83=$G83,1,0)))</f>
        <v>0</v>
      </c>
      <c r="O83" s="60">
        <f>IF($G83="",0,IF($E83&gt;$G83,0,IF($E83=$G83,1,3)))</f>
        <v>0</v>
      </c>
      <c r="P83" s="60"/>
      <c r="Q83" s="60"/>
      <c r="R83" s="60">
        <f>E83</f>
        <v>0</v>
      </c>
      <c r="S83" s="60">
        <f>G83</f>
        <v>0</v>
      </c>
      <c r="T83" s="60"/>
      <c r="U83" s="60"/>
      <c r="V83" s="60">
        <f>G83</f>
        <v>0</v>
      </c>
      <c r="W83" s="60">
        <f>E83</f>
        <v>0</v>
      </c>
      <c r="X83" s="60"/>
      <c r="Y83" s="60"/>
      <c r="Z83" s="60" t="s">
        <v>30</v>
      </c>
      <c r="AA83" s="60"/>
      <c r="AB83" s="60"/>
      <c r="AC83" s="60"/>
      <c r="AD83" s="60"/>
      <c r="AE83" s="60"/>
      <c r="AF83" s="60"/>
      <c r="AG83" s="60" t="b">
        <f>OR(AG78=AG79,AG78=AG80,AG78=AG81,AG79=AG80,AG79=AG81,AG80=AG81)</f>
        <v>1</v>
      </c>
      <c r="AH83" s="60"/>
      <c r="AI83" s="60"/>
      <c r="AJ83" s="60"/>
      <c r="AK83" s="60"/>
      <c r="AL83" s="60"/>
      <c r="AM83" s="60"/>
      <c r="AN83" s="60"/>
      <c r="AO83" s="60" t="s">
        <v>34</v>
      </c>
      <c r="AP83" s="60"/>
      <c r="AQ83" s="60"/>
      <c r="AR83" s="60" t="b">
        <f>OR(AR78=AR79,AR78=AR80,AR78=AR81,AR79=AR80,AR79=AR81,AR80=AR81)</f>
        <v>1</v>
      </c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85">
        <f>IF(E83&gt;G83,IF(Spielplan!E83&gt;Spielplan!G83,Punktemodus!$B$3,0),0)</f>
        <v>0</v>
      </c>
      <c r="BK83" s="85">
        <f>IF(E83=G83,IF(Spielplan!E83=Spielplan!G83,Punktemodus!$B$3,0),0)</f>
        <v>10</v>
      </c>
      <c r="BL83" s="85">
        <f>IF(E83&lt;G83,IF(Spielplan!E83&lt;Spielplan!G83,Punktemodus!$B$3,0),0)</f>
        <v>0</v>
      </c>
      <c r="BM83" s="85">
        <f>IF(E83=Spielplan!E83,IF(G83=Spielplan!G83,Punktemodus!$B$5,0),0)</f>
        <v>3</v>
      </c>
      <c r="BN83" s="85">
        <f>IF(E83=Spielplan!E83,Punktemodus!$B$7,0)</f>
        <v>1</v>
      </c>
      <c r="BO83" s="85">
        <f>IF(G83=Spielplan!G83,Punktemodus!$B$7,0)</f>
        <v>1</v>
      </c>
      <c r="BP83" s="137">
        <f>IF(Spielplan!E83="",0,SUM(BJ83:BO83))</f>
        <v>0</v>
      </c>
      <c r="BQ83" s="60"/>
      <c r="BR83" s="141"/>
      <c r="BS83" s="134"/>
      <c r="BT83" s="134"/>
      <c r="BU83" s="134"/>
      <c r="BV83" s="134"/>
      <c r="BW83" s="134"/>
      <c r="BX83" s="134"/>
      <c r="BY83" s="134"/>
      <c r="BZ83" s="353"/>
      <c r="CA83" s="155"/>
      <c r="CB83" s="155"/>
      <c r="CC83" s="155"/>
      <c r="CD83" s="155"/>
      <c r="CE83" s="353"/>
      <c r="CF83" s="155"/>
      <c r="CG83" s="155"/>
      <c r="CH83" s="155"/>
      <c r="CI83" s="155"/>
      <c r="CJ83" s="353"/>
      <c r="CK83" s="155"/>
      <c r="CL83" s="155"/>
      <c r="CM83" s="155"/>
      <c r="CN83" s="155"/>
      <c r="CO83" s="353"/>
      <c r="CP83" s="155"/>
      <c r="CQ83" s="155"/>
      <c r="CR83" s="155"/>
      <c r="CS83" s="353"/>
      <c r="CT83" s="155"/>
      <c r="CU83" s="134"/>
      <c r="CV83" s="134"/>
      <c r="CW83" s="134"/>
    </row>
    <row r="84" spans="1:101" ht="18.75" customHeight="1" thickBot="1" x14ac:dyDescent="0.25">
      <c r="A84" s="60"/>
      <c r="B84" s="60"/>
      <c r="C84" s="136" t="str">
        <f>IF(G83="","",IF(AR83=TRUE,"Achtung: Fehler in Tabelle!",""))</f>
        <v/>
      </c>
      <c r="D84" s="60"/>
      <c r="E84" s="85"/>
      <c r="F84" s="60"/>
      <c r="G84" s="85"/>
      <c r="H84" s="60"/>
      <c r="I84" s="60"/>
      <c r="J84" s="60"/>
      <c r="K84" s="60"/>
      <c r="L84" s="60"/>
      <c r="M84" s="60">
        <f t="shared" ref="M84:X84" si="27">SUM(M78:M83)</f>
        <v>0</v>
      </c>
      <c r="N84" s="60">
        <f t="shared" si="27"/>
        <v>0</v>
      </c>
      <c r="O84" s="60">
        <f t="shared" si="27"/>
        <v>0</v>
      </c>
      <c r="P84" s="60">
        <f t="shared" si="27"/>
        <v>0</v>
      </c>
      <c r="Q84" s="60">
        <f t="shared" si="27"/>
        <v>0</v>
      </c>
      <c r="R84" s="60">
        <f t="shared" si="27"/>
        <v>0</v>
      </c>
      <c r="S84" s="60">
        <f t="shared" si="27"/>
        <v>0</v>
      </c>
      <c r="T84" s="60">
        <f t="shared" si="27"/>
        <v>0</v>
      </c>
      <c r="U84" s="60">
        <f t="shared" si="27"/>
        <v>0</v>
      </c>
      <c r="V84" s="60">
        <f t="shared" si="27"/>
        <v>0</v>
      </c>
      <c r="W84" s="60">
        <f t="shared" si="27"/>
        <v>0</v>
      </c>
      <c r="X84" s="60">
        <f t="shared" si="27"/>
        <v>0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160">
        <f>SUM(BP78:BP83)</f>
        <v>0</v>
      </c>
      <c r="BQ84" s="60"/>
      <c r="BR84" s="141"/>
      <c r="BS84" s="134"/>
      <c r="BT84" s="134"/>
      <c r="BU84" s="134"/>
      <c r="BV84" s="134"/>
      <c r="BW84" s="134"/>
      <c r="BX84" s="134"/>
      <c r="BY84" s="134"/>
      <c r="BZ84" s="354"/>
      <c r="CA84" s="155"/>
      <c r="CB84" s="155"/>
      <c r="CC84" s="155"/>
      <c r="CD84" s="155"/>
      <c r="CE84" s="354"/>
      <c r="CF84" s="155"/>
      <c r="CG84" s="155"/>
      <c r="CH84" s="155"/>
      <c r="CI84" s="155"/>
      <c r="CJ84" s="354"/>
      <c r="CK84" s="155"/>
      <c r="CL84" s="155"/>
      <c r="CM84" s="155"/>
      <c r="CN84" s="155"/>
      <c r="CO84" s="354"/>
      <c r="CP84" s="155"/>
      <c r="CQ84" s="155"/>
      <c r="CR84" s="155"/>
      <c r="CS84" s="354"/>
      <c r="CT84" s="155"/>
      <c r="CU84" s="134"/>
      <c r="CV84" s="134"/>
      <c r="CW84" s="134"/>
    </row>
    <row r="85" spans="1:101" ht="18.75" customHeight="1" thickBot="1" x14ac:dyDescent="0.25">
      <c r="A85" s="60"/>
      <c r="B85" s="60"/>
      <c r="C85" s="60"/>
      <c r="D85" s="60"/>
      <c r="E85" s="85"/>
      <c r="F85" s="60"/>
      <c r="G85" s="85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138"/>
      <c r="BQ85" s="60"/>
      <c r="BR85" s="141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</row>
    <row r="86" spans="1:101" ht="18.75" customHeight="1" x14ac:dyDescent="0.25">
      <c r="A86" s="60"/>
      <c r="B86" s="60"/>
      <c r="C86" s="89"/>
      <c r="D86" s="60"/>
      <c r="E86" s="85"/>
      <c r="F86" s="60"/>
      <c r="G86" s="85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89"/>
      <c r="BC86" s="60"/>
      <c r="BD86" s="90"/>
      <c r="BE86" s="60"/>
      <c r="BF86" s="61"/>
      <c r="BG86" s="60"/>
      <c r="BH86" s="60"/>
      <c r="BI86" s="60"/>
      <c r="BJ86" s="60"/>
      <c r="BK86" s="60"/>
      <c r="BL86" s="60"/>
      <c r="BM86" s="60"/>
      <c r="BN86" s="60"/>
      <c r="BO86" s="60"/>
      <c r="BP86" s="138"/>
      <c r="BQ86" s="60"/>
      <c r="BR86" s="141"/>
      <c r="BS86" s="321" t="s">
        <v>45</v>
      </c>
      <c r="BT86" s="322"/>
      <c r="BU86" s="322"/>
      <c r="BV86" s="322"/>
      <c r="BW86" s="134"/>
      <c r="BX86" s="331">
        <f>BP97</f>
        <v>0</v>
      </c>
      <c r="BY86" s="332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</row>
    <row r="87" spans="1:101" ht="18.75" customHeight="1" thickBot="1" x14ac:dyDescent="0.3">
      <c r="A87" s="60"/>
      <c r="B87" s="60"/>
      <c r="C87" s="88" t="s">
        <v>93</v>
      </c>
      <c r="D87" s="60"/>
      <c r="E87" s="85"/>
      <c r="F87" s="60"/>
      <c r="G87" s="85"/>
      <c r="H87" s="60"/>
      <c r="I87" s="60"/>
      <c r="J87" s="60"/>
      <c r="K87" s="60"/>
      <c r="L87" s="60"/>
      <c r="M87" s="60" t="s">
        <v>4</v>
      </c>
      <c r="N87" s="60"/>
      <c r="O87" s="60"/>
      <c r="P87" s="60"/>
      <c r="Q87" s="60" t="s">
        <v>6</v>
      </c>
      <c r="R87" s="60"/>
      <c r="S87" s="60"/>
      <c r="T87" s="60"/>
      <c r="U87" s="60" t="s">
        <v>7</v>
      </c>
      <c r="V87" s="60"/>
      <c r="W87" s="60"/>
      <c r="X87" s="60"/>
      <c r="Y87" s="60"/>
      <c r="Z87" s="60" t="s">
        <v>4</v>
      </c>
      <c r="AA87" s="60" t="s">
        <v>5</v>
      </c>
      <c r="AB87" s="60"/>
      <c r="AC87" s="60"/>
      <c r="AD87" s="60" t="s">
        <v>9</v>
      </c>
      <c r="AE87" s="60"/>
      <c r="AF87" s="60"/>
      <c r="AG87" s="60"/>
      <c r="AH87" s="60" t="s">
        <v>32</v>
      </c>
      <c r="AI87" s="60"/>
      <c r="AJ87" s="60"/>
      <c r="AK87" s="60"/>
      <c r="AL87" s="60"/>
      <c r="AM87" s="60"/>
      <c r="AN87" s="60" t="s">
        <v>35</v>
      </c>
      <c r="AO87" s="60"/>
      <c r="AP87" s="60"/>
      <c r="AQ87" s="60"/>
      <c r="AR87" s="60"/>
      <c r="AS87" s="60" t="s">
        <v>33</v>
      </c>
      <c r="AT87" s="60"/>
      <c r="AU87" s="60"/>
      <c r="AV87" s="60"/>
      <c r="AW87" s="60"/>
      <c r="AX87" s="60"/>
      <c r="AY87" s="60"/>
      <c r="AZ87" s="60"/>
      <c r="BA87" s="60"/>
      <c r="BB87" s="89" t="s">
        <v>10</v>
      </c>
      <c r="BC87" s="60"/>
      <c r="BD87" s="90" t="s">
        <v>4</v>
      </c>
      <c r="BE87" s="60"/>
      <c r="BF87" s="61" t="s">
        <v>5</v>
      </c>
      <c r="BG87" s="60"/>
      <c r="BH87" s="60"/>
      <c r="BI87" s="85"/>
      <c r="BJ87" s="60"/>
      <c r="BK87" s="60"/>
      <c r="BL87" s="60"/>
      <c r="BM87" s="60"/>
      <c r="BN87" s="60"/>
      <c r="BO87" s="60"/>
      <c r="BP87" s="138"/>
      <c r="BQ87" s="85"/>
      <c r="BR87" s="141"/>
      <c r="BS87" s="322"/>
      <c r="BT87" s="322"/>
      <c r="BU87" s="322"/>
      <c r="BV87" s="322"/>
      <c r="BW87" s="134"/>
      <c r="BX87" s="333"/>
      <c r="BY87" s="3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</row>
    <row r="88" spans="1:101" ht="18.75" customHeight="1" thickBot="1" x14ac:dyDescent="0.3">
      <c r="A88" s="60"/>
      <c r="B88" s="60"/>
      <c r="C88" s="60"/>
      <c r="D88" s="60"/>
      <c r="E88" s="85"/>
      <c r="F88" s="60"/>
      <c r="G88" s="85"/>
      <c r="H88" s="60"/>
      <c r="I88" s="60"/>
      <c r="J88" s="60"/>
      <c r="K88" s="60"/>
      <c r="L88" s="60"/>
      <c r="M88" s="60" t="s">
        <v>0</v>
      </c>
      <c r="N88" s="60" t="s">
        <v>1</v>
      </c>
      <c r="O88" s="60" t="s">
        <v>2</v>
      </c>
      <c r="P88" s="60" t="s">
        <v>3</v>
      </c>
      <c r="Q88" s="60" t="s">
        <v>0</v>
      </c>
      <c r="R88" s="60" t="s">
        <v>1</v>
      </c>
      <c r="S88" s="60" t="s">
        <v>2</v>
      </c>
      <c r="T88" s="60" t="s">
        <v>3</v>
      </c>
      <c r="U88" s="60" t="s">
        <v>0</v>
      </c>
      <c r="V88" s="60" t="s">
        <v>1</v>
      </c>
      <c r="W88" s="60" t="s">
        <v>2</v>
      </c>
      <c r="X88" s="60" t="s">
        <v>3</v>
      </c>
      <c r="Y88" s="60"/>
      <c r="Z88" s="60" t="s">
        <v>8</v>
      </c>
      <c r="AA88" s="60"/>
      <c r="AB88" s="60"/>
      <c r="AC88" s="60"/>
      <c r="AD88" s="60"/>
      <c r="AE88" s="60"/>
      <c r="AF88" s="60"/>
      <c r="AG88" s="60"/>
      <c r="AH88" s="60" t="s">
        <v>31</v>
      </c>
      <c r="AI88" s="60"/>
      <c r="AJ88" s="60"/>
      <c r="AK88" s="60"/>
      <c r="AL88" s="60"/>
      <c r="AM88" s="60"/>
      <c r="AN88" s="60" t="str">
        <f>AI89</f>
        <v>Belgien</v>
      </c>
      <c r="AO88" s="60" t="str">
        <f>AI90</f>
        <v>Algerien</v>
      </c>
      <c r="AP88" s="60" t="str">
        <f>AI91</f>
        <v>Russland</v>
      </c>
      <c r="AQ88" s="60" t="str">
        <f>AI92</f>
        <v>Südkorea</v>
      </c>
      <c r="AR88" s="60"/>
      <c r="AS88" s="60" t="s">
        <v>31</v>
      </c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85"/>
      <c r="BJ88" s="85"/>
      <c r="BK88" s="85"/>
      <c r="BL88" s="85"/>
      <c r="BM88" s="85"/>
      <c r="BN88" s="85"/>
      <c r="BO88" s="85"/>
      <c r="BP88" s="137"/>
      <c r="BQ88" s="85"/>
      <c r="BR88" s="141"/>
      <c r="BS88" s="134"/>
      <c r="BT88" s="142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</row>
    <row r="89" spans="1:101" ht="18.75" customHeight="1" thickBot="1" x14ac:dyDescent="0.3">
      <c r="A89" s="60"/>
      <c r="B89" s="60"/>
      <c r="C89" s="224" t="str">
        <f>Spielplan!$C$89</f>
        <v>Belgien</v>
      </c>
      <c r="D89" s="225"/>
      <c r="E89" s="104"/>
      <c r="F89" s="93"/>
      <c r="G89" s="104"/>
      <c r="H89" s="224" t="str">
        <f>Spielplan!$H$89</f>
        <v>Algerien</v>
      </c>
      <c r="I89" s="225"/>
      <c r="J89" s="60"/>
      <c r="K89" s="60" t="s">
        <v>115</v>
      </c>
      <c r="L89" s="60">
        <f t="shared" ref="L89:L94" si="28">IF(E89-G89&gt;0,1,IF(G89=E89,0,-1))</f>
        <v>0</v>
      </c>
      <c r="M89" s="60">
        <f>IF($E89="",0,IF($E89&gt;$G89,3,IF($E89=G89,1,0)))</f>
        <v>0</v>
      </c>
      <c r="N89" s="60">
        <f>IF($G89="",0,IF($E89&gt;$G89,0,IF($E89=G89,1,3)))</f>
        <v>0</v>
      </c>
      <c r="O89" s="60"/>
      <c r="P89" s="60"/>
      <c r="Q89" s="60">
        <f>E89</f>
        <v>0</v>
      </c>
      <c r="R89" s="60">
        <f>G89</f>
        <v>0</v>
      </c>
      <c r="S89" s="60"/>
      <c r="T89" s="60"/>
      <c r="U89" s="60">
        <f>G89</f>
        <v>0</v>
      </c>
      <c r="V89" s="60">
        <f>E89</f>
        <v>0</v>
      </c>
      <c r="W89" s="60"/>
      <c r="X89" s="60"/>
      <c r="Y89" s="60"/>
      <c r="Z89" s="60">
        <f>M95</f>
        <v>0</v>
      </c>
      <c r="AA89" s="60">
        <f>Q95</f>
        <v>0</v>
      </c>
      <c r="AB89" s="60">
        <f>U95</f>
        <v>0</v>
      </c>
      <c r="AC89" s="60">
        <f>AA89-AB89</f>
        <v>0</v>
      </c>
      <c r="AD89" s="60">
        <f>IF(Z89&gt;Z90,-1,0)</f>
        <v>0</v>
      </c>
      <c r="AE89" s="60">
        <f>IF(Z89&gt;Z91,-1,0)</f>
        <v>0</v>
      </c>
      <c r="AF89" s="60">
        <f>IF(Z89&gt;Z92,-1,0)</f>
        <v>0</v>
      </c>
      <c r="AG89" s="60">
        <f>10000-(AJ89*1000+AM89*100+AK89*10)</f>
        <v>10000</v>
      </c>
      <c r="AH89" s="90">
        <f>RANK(AG89,AG89:AG92,1)</f>
        <v>1</v>
      </c>
      <c r="AI89" s="60" t="str">
        <f>C89</f>
        <v>Belgien</v>
      </c>
      <c r="AJ89" s="60">
        <f t="shared" ref="AJ89:AL92" si="29">Z89</f>
        <v>0</v>
      </c>
      <c r="AK89" s="60">
        <f t="shared" si="29"/>
        <v>0</v>
      </c>
      <c r="AL89" s="60">
        <f t="shared" si="29"/>
        <v>0</v>
      </c>
      <c r="AM89" s="60">
        <f>AK89-AL89</f>
        <v>0</v>
      </c>
      <c r="AN89" s="187"/>
      <c r="AO89" s="187">
        <f>IF(AG90=AG89,IF(G89&gt;E89,AG90-0.1,AG90),AG90)</f>
        <v>10000</v>
      </c>
      <c r="AP89" s="187">
        <f>IF(AG91=AG89,IF(G91&gt;E91,AG91-0.1,AG91),AG91)</f>
        <v>10000</v>
      </c>
      <c r="AQ89" s="187">
        <f>IF(AG92=AG89,IF(G93&gt;E93,AG92-0.1,AG92),AG92)</f>
        <v>10000</v>
      </c>
      <c r="AR89" s="187">
        <f>AN93</f>
        <v>30000</v>
      </c>
      <c r="AS89" s="90">
        <f>RANK(AR89,AR89:AR92,1)</f>
        <v>1</v>
      </c>
      <c r="AT89" s="60" t="str">
        <f t="shared" ref="AT89:AW92" si="30">AI89</f>
        <v>Belgien</v>
      </c>
      <c r="AU89" s="60">
        <f t="shared" si="30"/>
        <v>0</v>
      </c>
      <c r="AV89" s="60">
        <f t="shared" si="30"/>
        <v>0</v>
      </c>
      <c r="AW89" s="60">
        <f t="shared" si="30"/>
        <v>0</v>
      </c>
      <c r="AX89" s="60"/>
      <c r="AY89" s="60"/>
      <c r="AZ89" s="60"/>
      <c r="BA89" s="226">
        <v>1</v>
      </c>
      <c r="BB89" s="224" t="str">
        <f>VLOOKUP(1,AS89:AT92,2,FALSE)</f>
        <v>Belgien</v>
      </c>
      <c r="BC89" s="225"/>
      <c r="BD89" s="227">
        <f>VLOOKUP(1,AS89:AW92,3,FALSE)</f>
        <v>0</v>
      </c>
      <c r="BE89" s="228">
        <f>VLOOKUP(1,AS89:AW92,4,FALSE)</f>
        <v>0</v>
      </c>
      <c r="BF89" s="93" t="s">
        <v>12</v>
      </c>
      <c r="BG89" s="228">
        <f>VLOOKUP(1,AS89:AW92,5,FALSE)</f>
        <v>0</v>
      </c>
      <c r="BH89" s="229" t="s">
        <v>128</v>
      </c>
      <c r="BI89" s="85"/>
      <c r="BJ89" s="85">
        <f>IF(E89&gt;G89,IF(Spielplan!E89&gt;Spielplan!G89,Punktemodus!$B$3,0),0)</f>
        <v>0</v>
      </c>
      <c r="BK89" s="85">
        <f>IF(E89=G89,IF(Spielplan!E89=Spielplan!G89,Punktemodus!$B$3,0),0)</f>
        <v>10</v>
      </c>
      <c r="BL89" s="85">
        <f>IF(E89&lt;G89,IF(Spielplan!E89&lt;Spielplan!G89,Punktemodus!$B$3,0),0)</f>
        <v>0</v>
      </c>
      <c r="BM89" s="85">
        <f>IF(E89=Spielplan!E89,IF(G89=Spielplan!G89,Punktemodus!$B$5,0),0)</f>
        <v>3</v>
      </c>
      <c r="BN89" s="85">
        <f>IF(E89=Spielplan!E89,Punktemodus!$B$7,0)</f>
        <v>1</v>
      </c>
      <c r="BO89" s="85">
        <f>IF(G89=Spielplan!G89,Punktemodus!$B$7,0)</f>
        <v>1</v>
      </c>
      <c r="BP89" s="137">
        <f>IF(Spielplan!E89="",0,SUM(BJ89:BO89))</f>
        <v>0</v>
      </c>
      <c r="BQ89" s="85"/>
      <c r="BR89" s="141"/>
      <c r="BS89" s="321" t="s">
        <v>46</v>
      </c>
      <c r="BT89" s="322"/>
      <c r="BU89" s="322"/>
      <c r="BV89" s="322"/>
      <c r="BW89" s="134"/>
      <c r="BX89" s="335">
        <f>BZ79+CE79+CJ79+CO79+CS79</f>
        <v>730</v>
      </c>
      <c r="BY89" s="336"/>
      <c r="BZ89" s="134"/>
      <c r="CA89" s="349"/>
      <c r="CB89" s="350"/>
      <c r="CC89" s="350"/>
      <c r="CD89" s="350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</row>
    <row r="90" spans="1:101" ht="18.75" customHeight="1" thickBot="1" x14ac:dyDescent="0.3">
      <c r="A90" s="60"/>
      <c r="B90" s="60"/>
      <c r="C90" s="230" t="str">
        <f>Spielplan!$C$90</f>
        <v>Russland</v>
      </c>
      <c r="D90" s="231"/>
      <c r="E90" s="104"/>
      <c r="F90" s="93"/>
      <c r="G90" s="104"/>
      <c r="H90" s="230" t="str">
        <f>Spielplan!$H$90</f>
        <v>Südkorea</v>
      </c>
      <c r="I90" s="231"/>
      <c r="J90" s="60"/>
      <c r="K90" s="60" t="s">
        <v>116</v>
      </c>
      <c r="L90" s="60">
        <f t="shared" si="28"/>
        <v>0</v>
      </c>
      <c r="M90" s="60"/>
      <c r="N90" s="60"/>
      <c r="O90" s="60">
        <f>IF($E90="",0,IF($E90&gt;$G90,3,IF($E90=$G90,1,0)))</f>
        <v>0</v>
      </c>
      <c r="P90" s="60">
        <f>IF($G90="",0,IF($E90&gt;$G90,0,IF($E90=$G90,1,3)))</f>
        <v>0</v>
      </c>
      <c r="Q90" s="60"/>
      <c r="R90" s="60"/>
      <c r="S90" s="60">
        <f>E90</f>
        <v>0</v>
      </c>
      <c r="T90" s="60">
        <f>G90</f>
        <v>0</v>
      </c>
      <c r="U90" s="60"/>
      <c r="V90" s="60"/>
      <c r="W90" s="60">
        <f>G90</f>
        <v>0</v>
      </c>
      <c r="X90" s="60">
        <f>E90</f>
        <v>0</v>
      </c>
      <c r="Y90" s="60"/>
      <c r="Z90" s="60">
        <f>N95</f>
        <v>0</v>
      </c>
      <c r="AA90" s="60">
        <f>R95</f>
        <v>0</v>
      </c>
      <c r="AB90" s="60">
        <f>V95</f>
        <v>0</v>
      </c>
      <c r="AC90" s="60">
        <f>AA90-AB90</f>
        <v>0</v>
      </c>
      <c r="AD90" s="60">
        <f>IF(Z90&gt;Z89,-1,0)</f>
        <v>0</v>
      </c>
      <c r="AE90" s="60">
        <f>IF(Z90&gt;Z91,-1,0)</f>
        <v>0</v>
      </c>
      <c r="AF90" s="60">
        <f>IF(Z90&gt;Z92,-1,0)</f>
        <v>0</v>
      </c>
      <c r="AG90" s="60">
        <f>10000-(AJ90*1000+AM90*100+AK90*10)</f>
        <v>10000</v>
      </c>
      <c r="AH90" s="90">
        <f>RANK(AG90,AG89:AG92,1)</f>
        <v>1</v>
      </c>
      <c r="AI90" s="60" t="str">
        <f>H89</f>
        <v>Algerien</v>
      </c>
      <c r="AJ90" s="60">
        <f t="shared" si="29"/>
        <v>0</v>
      </c>
      <c r="AK90" s="60">
        <f t="shared" si="29"/>
        <v>0</v>
      </c>
      <c r="AL90" s="60">
        <f t="shared" si="29"/>
        <v>0</v>
      </c>
      <c r="AM90" s="60">
        <f>AK90-AL90</f>
        <v>0</v>
      </c>
      <c r="AN90" s="187">
        <f>IF(AG89=AG90,IF(E89&gt;G89,AG89-0.1,AG89),AG89)</f>
        <v>10000</v>
      </c>
      <c r="AO90" s="187"/>
      <c r="AP90" s="187">
        <f>IF(AG91=AG90,IF(G94&gt;E94,AG91-0.1,AG91),AG91)</f>
        <v>10000</v>
      </c>
      <c r="AQ90" s="187">
        <f>IF(AG92=AG90,IF(G92&gt;E92,AG92-0.1,AG92),AG92)</f>
        <v>10000</v>
      </c>
      <c r="AR90" s="187">
        <f>AO93</f>
        <v>30000</v>
      </c>
      <c r="AS90" s="90">
        <f>RANK(AR90,AR89:AR92,1)</f>
        <v>1</v>
      </c>
      <c r="AT90" s="60" t="str">
        <f t="shared" si="30"/>
        <v>Algerien</v>
      </c>
      <c r="AU90" s="60">
        <f t="shared" si="30"/>
        <v>0</v>
      </c>
      <c r="AV90" s="60">
        <f t="shared" si="30"/>
        <v>0</v>
      </c>
      <c r="AW90" s="60">
        <f t="shared" si="30"/>
        <v>0</v>
      </c>
      <c r="AX90" s="60"/>
      <c r="AY90" s="60"/>
      <c r="AZ90" s="60"/>
      <c r="BA90" s="232">
        <v>2</v>
      </c>
      <c r="BB90" s="230" t="e">
        <f>VLOOKUP(2,AS89:AT92,2,FALSE)</f>
        <v>#N/A</v>
      </c>
      <c r="BC90" s="231"/>
      <c r="BD90" s="233" t="e">
        <f>VLOOKUP(2,AS89:AW92,3,FALSE)</f>
        <v>#N/A</v>
      </c>
      <c r="BE90" s="234" t="e">
        <f>VLOOKUP(2,AS89:AW92,4,FALSE)</f>
        <v>#N/A</v>
      </c>
      <c r="BF90" s="93" t="s">
        <v>12</v>
      </c>
      <c r="BG90" s="234" t="e">
        <f>VLOOKUP(2,AS89:AW92,5,FALSE)</f>
        <v>#N/A</v>
      </c>
      <c r="BH90" s="234" t="s">
        <v>124</v>
      </c>
      <c r="BI90" s="85"/>
      <c r="BJ90" s="85">
        <f>IF(E90&gt;G90,IF(Spielplan!E90&gt;Spielplan!G90,Punktemodus!$B$3,0),0)</f>
        <v>0</v>
      </c>
      <c r="BK90" s="85">
        <f>IF(E90=G90,IF(Spielplan!E90=Spielplan!G90,Punktemodus!$B$3,0),0)</f>
        <v>10</v>
      </c>
      <c r="BL90" s="85">
        <f>IF(E90&lt;G90,IF(Spielplan!E90&lt;Spielplan!G90,Punktemodus!$B$3,0),0)</f>
        <v>0</v>
      </c>
      <c r="BM90" s="85">
        <f>IF(E90=Spielplan!E90,IF(G90=Spielplan!G90,Punktemodus!$B$5,0),0)</f>
        <v>3</v>
      </c>
      <c r="BN90" s="85">
        <f>IF(E90=Spielplan!E90,Punktemodus!$B$7,0)</f>
        <v>1</v>
      </c>
      <c r="BO90" s="85">
        <f>IF(G90=Spielplan!G90,Punktemodus!$B$7,0)</f>
        <v>1</v>
      </c>
      <c r="BP90" s="137">
        <f>IF(Spielplan!E90="",0,SUM(BJ90:BO90))</f>
        <v>0</v>
      </c>
      <c r="BQ90" s="85"/>
      <c r="BR90" s="141"/>
      <c r="BS90" s="322"/>
      <c r="BT90" s="322"/>
      <c r="BU90" s="322"/>
      <c r="BV90" s="322"/>
      <c r="BW90" s="134"/>
      <c r="BX90" s="337"/>
      <c r="BY90" s="338"/>
      <c r="BZ90" s="134"/>
      <c r="CA90" s="350"/>
      <c r="CB90" s="350"/>
      <c r="CC90" s="350"/>
      <c r="CD90" s="350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</row>
    <row r="91" spans="1:101" ht="18.75" customHeight="1" thickBot="1" x14ac:dyDescent="0.3">
      <c r="A91" s="60"/>
      <c r="B91" s="60"/>
      <c r="C91" s="224" t="str">
        <f>C89</f>
        <v>Belgien</v>
      </c>
      <c r="D91" s="225"/>
      <c r="E91" s="104"/>
      <c r="F91" s="93"/>
      <c r="G91" s="104"/>
      <c r="H91" s="224" t="str">
        <f>C90</f>
        <v>Russland</v>
      </c>
      <c r="I91" s="225"/>
      <c r="J91" s="60"/>
      <c r="K91" s="60" t="s">
        <v>118</v>
      </c>
      <c r="L91" s="60">
        <f t="shared" si="28"/>
        <v>0</v>
      </c>
      <c r="M91" s="60">
        <f>IF($E91="",0,IF($E91&gt;$G91,3,IF($E91=G91,1,0)))</f>
        <v>0</v>
      </c>
      <c r="N91" s="60"/>
      <c r="O91" s="60">
        <f>IF($G91="",0,IF($E91&gt;$G91,0,IF($E91=$G91,1,3)))</f>
        <v>0</v>
      </c>
      <c r="P91" s="60"/>
      <c r="Q91" s="60">
        <f>E91</f>
        <v>0</v>
      </c>
      <c r="R91" s="60"/>
      <c r="S91" s="60">
        <f>G91</f>
        <v>0</v>
      </c>
      <c r="T91" s="60"/>
      <c r="U91" s="60">
        <f>G91</f>
        <v>0</v>
      </c>
      <c r="V91" s="60"/>
      <c r="W91" s="60">
        <f>E91</f>
        <v>0</v>
      </c>
      <c r="X91" s="60"/>
      <c r="Y91" s="60"/>
      <c r="Z91" s="60">
        <f>O95</f>
        <v>0</v>
      </c>
      <c r="AA91" s="60">
        <f>S95</f>
        <v>0</v>
      </c>
      <c r="AB91" s="60">
        <f>W95</f>
        <v>0</v>
      </c>
      <c r="AC91" s="60">
        <f>AA91-AB91</f>
        <v>0</v>
      </c>
      <c r="AD91" s="60">
        <f>IF(Z91&gt;Z89,-1,0)</f>
        <v>0</v>
      </c>
      <c r="AE91" s="60">
        <f>IF(Z91&gt;Z90,-1,0)</f>
        <v>0</v>
      </c>
      <c r="AF91" s="60">
        <f>IF(Z91&gt;Z92,-1,0)</f>
        <v>0</v>
      </c>
      <c r="AG91" s="60">
        <f>10000-(AJ91*1000+AM91*100+AK91*10)</f>
        <v>10000</v>
      </c>
      <c r="AH91" s="90">
        <f>RANK(AG91,AG89:AG92,1)</f>
        <v>1</v>
      </c>
      <c r="AI91" s="60" t="str">
        <f>C90</f>
        <v>Russland</v>
      </c>
      <c r="AJ91" s="60">
        <f t="shared" si="29"/>
        <v>0</v>
      </c>
      <c r="AK91" s="60">
        <f t="shared" si="29"/>
        <v>0</v>
      </c>
      <c r="AL91" s="60">
        <f t="shared" si="29"/>
        <v>0</v>
      </c>
      <c r="AM91" s="60">
        <f>AK91-AL91</f>
        <v>0</v>
      </c>
      <c r="AN91" s="187">
        <f>IF(AG89=AG91,IF(E91&gt;G91,AG89-0.1,AG89),AG89)</f>
        <v>10000</v>
      </c>
      <c r="AO91" s="187">
        <f>IF(AG90=AG91,IF(E94&gt;G94,AG90-0.1,AG90),AG90)</f>
        <v>10000</v>
      </c>
      <c r="AP91" s="187"/>
      <c r="AQ91" s="187">
        <f>IF(AG92=AG91,IF(G90&gt;E90,AG92-0.1,AG92),AG92)</f>
        <v>10000</v>
      </c>
      <c r="AR91" s="187">
        <f>AP93</f>
        <v>30000</v>
      </c>
      <c r="AS91" s="90">
        <f>RANK(AR91,AR89:AR92,1)</f>
        <v>1</v>
      </c>
      <c r="AT91" s="60" t="str">
        <f t="shared" si="30"/>
        <v>Russland</v>
      </c>
      <c r="AU91" s="60">
        <f t="shared" si="30"/>
        <v>0</v>
      </c>
      <c r="AV91" s="60">
        <f t="shared" si="30"/>
        <v>0</v>
      </c>
      <c r="AW91" s="60">
        <f t="shared" si="30"/>
        <v>0</v>
      </c>
      <c r="AX91" s="60"/>
      <c r="AY91" s="60"/>
      <c r="AZ91" s="60"/>
      <c r="BA91" s="113">
        <v>3</v>
      </c>
      <c r="BB91" s="114" t="e">
        <f>VLOOKUP(3,AS89:AT92,2,FALSE)</f>
        <v>#N/A</v>
      </c>
      <c r="BC91" s="115"/>
      <c r="BD91" s="116" t="e">
        <f>VLOOKUP(3,AS89:AW92,3,FALSE)</f>
        <v>#N/A</v>
      </c>
      <c r="BE91" s="116" t="e">
        <f>VLOOKUP(3,AS89:AW92,4,FALSE)</f>
        <v>#N/A</v>
      </c>
      <c r="BF91" s="93" t="s">
        <v>12</v>
      </c>
      <c r="BG91" s="116" t="e">
        <f>VLOOKUP(3,AS89:AW92,5,FALSE)</f>
        <v>#N/A</v>
      </c>
      <c r="BH91" s="60"/>
      <c r="BI91" s="85"/>
      <c r="BJ91" s="85">
        <f>IF(E91&gt;G91,IF(Spielplan!E91&gt;Spielplan!G91,Punktemodus!$B$3,0),0)</f>
        <v>0</v>
      </c>
      <c r="BK91" s="85">
        <f>IF(E91=G91,IF(Spielplan!E91=Spielplan!G91,Punktemodus!$B$3,0),0)</f>
        <v>10</v>
      </c>
      <c r="BL91" s="85">
        <f>IF(E91&lt;G91,IF(Spielplan!E91&lt;Spielplan!G91,Punktemodus!$B$3,0),0)</f>
        <v>0</v>
      </c>
      <c r="BM91" s="85">
        <f>IF(E91=Spielplan!E91,IF(G91=Spielplan!G91,Punktemodus!$B$5,0),0)</f>
        <v>3</v>
      </c>
      <c r="BN91" s="85">
        <f>IF(E91=Spielplan!E91,Punktemodus!$B$7,0)</f>
        <v>1</v>
      </c>
      <c r="BO91" s="85">
        <f>IF(G91=Spielplan!G91,Punktemodus!$B$7,0)</f>
        <v>1</v>
      </c>
      <c r="BP91" s="137">
        <f>IF(Spielplan!E91="",0,SUM(BJ91:BO91))</f>
        <v>0</v>
      </c>
      <c r="BQ91" s="85"/>
      <c r="BR91" s="141"/>
      <c r="BS91" s="134"/>
      <c r="BT91" s="142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</row>
    <row r="92" spans="1:101" ht="18.75" customHeight="1" thickBot="1" x14ac:dyDescent="0.3">
      <c r="A92" s="60"/>
      <c r="B92" s="60"/>
      <c r="C92" s="230" t="str">
        <f>H89</f>
        <v>Algerien</v>
      </c>
      <c r="D92" s="231"/>
      <c r="E92" s="104"/>
      <c r="F92" s="93"/>
      <c r="G92" s="104"/>
      <c r="H92" s="230" t="str">
        <f>H90</f>
        <v>Südkorea</v>
      </c>
      <c r="I92" s="231"/>
      <c r="J92" s="60"/>
      <c r="K92" s="60" t="s">
        <v>117</v>
      </c>
      <c r="L92" s="60">
        <f t="shared" si="28"/>
        <v>0</v>
      </c>
      <c r="M92" s="60"/>
      <c r="N92" s="60">
        <f>IF($E92="",0,IF($E92&gt;$G92,3,IF($E92=$G92,1,0)))</f>
        <v>0</v>
      </c>
      <c r="O92" s="60"/>
      <c r="P92" s="60">
        <f>IF($G92="",0,IF($E92&gt;$G92,0,IF($E92=$G92,1,3)))</f>
        <v>0</v>
      </c>
      <c r="Q92" s="60"/>
      <c r="R92" s="60">
        <f>E92</f>
        <v>0</v>
      </c>
      <c r="S92" s="60"/>
      <c r="T92" s="60">
        <f>G92</f>
        <v>0</v>
      </c>
      <c r="U92" s="60"/>
      <c r="V92" s="60">
        <f>G92</f>
        <v>0</v>
      </c>
      <c r="W92" s="60"/>
      <c r="X92" s="60">
        <f>E92</f>
        <v>0</v>
      </c>
      <c r="Y92" s="60"/>
      <c r="Z92" s="60">
        <f>P95</f>
        <v>0</v>
      </c>
      <c r="AA92" s="60">
        <f>T95</f>
        <v>0</v>
      </c>
      <c r="AB92" s="60">
        <f>X95</f>
        <v>0</v>
      </c>
      <c r="AC92" s="60">
        <f>AA92-AB92</f>
        <v>0</v>
      </c>
      <c r="AD92" s="60">
        <f>IF(Z92&gt;Z89,-1,0)</f>
        <v>0</v>
      </c>
      <c r="AE92" s="60">
        <f>IF(Z92&gt;Z90,-1,0)</f>
        <v>0</v>
      </c>
      <c r="AF92" s="60">
        <f>IF(Z92&gt;Z91,-1,0)</f>
        <v>0</v>
      </c>
      <c r="AG92" s="60">
        <f>10000-(AJ92*1000+AM92*100+AK92*10)</f>
        <v>10000</v>
      </c>
      <c r="AH92" s="90">
        <f>RANK(AG92,AG89:AG92,1)</f>
        <v>1</v>
      </c>
      <c r="AI92" s="60" t="str">
        <f>H90</f>
        <v>Südkorea</v>
      </c>
      <c r="AJ92" s="60">
        <f t="shared" si="29"/>
        <v>0</v>
      </c>
      <c r="AK92" s="60">
        <f t="shared" si="29"/>
        <v>0</v>
      </c>
      <c r="AL92" s="60">
        <f t="shared" si="29"/>
        <v>0</v>
      </c>
      <c r="AM92" s="60">
        <f>AK92-AL92</f>
        <v>0</v>
      </c>
      <c r="AN92" s="187">
        <f>IF(AG89=AG92,IF(E93&gt;G93,AG89-0.1,AG89),AG89)</f>
        <v>10000</v>
      </c>
      <c r="AO92" s="187">
        <f>IF(AG90=AG92,IF(E92&gt;G92,AG90-0.1,AG90),AG90)</f>
        <v>10000</v>
      </c>
      <c r="AP92" s="187">
        <f>IF(AG91=AG92,IF(E90&gt;G90,AG91-0.1,AG91),AG91)</f>
        <v>10000</v>
      </c>
      <c r="AQ92" s="187"/>
      <c r="AR92" s="187">
        <f>AQ93</f>
        <v>30000</v>
      </c>
      <c r="AS92" s="90">
        <f>RANK(AR92,AR89:AR92,1)</f>
        <v>1</v>
      </c>
      <c r="AT92" s="60" t="str">
        <f t="shared" si="30"/>
        <v>Südkorea</v>
      </c>
      <c r="AU92" s="60">
        <f t="shared" si="30"/>
        <v>0</v>
      </c>
      <c r="AV92" s="60">
        <f t="shared" si="30"/>
        <v>0</v>
      </c>
      <c r="AW92" s="60">
        <f t="shared" si="30"/>
        <v>0</v>
      </c>
      <c r="AX92" s="60"/>
      <c r="AY92" s="60"/>
      <c r="AZ92" s="60"/>
      <c r="BA92" s="113">
        <v>4</v>
      </c>
      <c r="BB92" s="114" t="e">
        <f>VLOOKUP(4,AS89:AT92,2,FALSE)</f>
        <v>#N/A</v>
      </c>
      <c r="BC92" s="115"/>
      <c r="BD92" s="116" t="e">
        <f>VLOOKUP(4,AS89:AW92,3,FALSE)</f>
        <v>#N/A</v>
      </c>
      <c r="BE92" s="116" t="e">
        <f>VLOOKUP(4,AS89:AW92,4,FALSE)</f>
        <v>#N/A</v>
      </c>
      <c r="BF92" s="93" t="s">
        <v>12</v>
      </c>
      <c r="BG92" s="116" t="e">
        <f>VLOOKUP(4,AS89:AW92,5,FALSE)</f>
        <v>#N/A</v>
      </c>
      <c r="BH92" s="60"/>
      <c r="BI92" s="85"/>
      <c r="BJ92" s="85">
        <f>IF(E92&gt;G92,IF(Spielplan!E92&gt;Spielplan!G92,Punktemodus!$B$3,0),0)</f>
        <v>0</v>
      </c>
      <c r="BK92" s="85">
        <f>IF(E92=G92,IF(Spielplan!E92=Spielplan!G92,Punktemodus!$B$3,0),0)</f>
        <v>10</v>
      </c>
      <c r="BL92" s="85">
        <f>IF(E92&lt;G92,IF(Spielplan!E92&lt;Spielplan!G92,Punktemodus!$B$3,0),0)</f>
        <v>0</v>
      </c>
      <c r="BM92" s="85">
        <f>IF(E92=Spielplan!E92,IF(G92=Spielplan!G92,Punktemodus!$B$5,0),0)</f>
        <v>3</v>
      </c>
      <c r="BN92" s="85">
        <f>IF(E92=Spielplan!E92,Punktemodus!$B$7,0)</f>
        <v>1</v>
      </c>
      <c r="BO92" s="85">
        <f>IF(G92=Spielplan!G92,Punktemodus!$B$7,0)</f>
        <v>1</v>
      </c>
      <c r="BP92" s="137">
        <f>IF(Spielplan!E92="",0,SUM(BJ92:BO92))</f>
        <v>0</v>
      </c>
      <c r="BQ92" s="85"/>
      <c r="BR92" s="141"/>
      <c r="BS92" s="321" t="s">
        <v>163</v>
      </c>
      <c r="BT92" s="322"/>
      <c r="BU92" s="322"/>
      <c r="BV92" s="322"/>
      <c r="BW92" s="134"/>
      <c r="BX92" s="339">
        <f>BX86+BX89</f>
        <v>730</v>
      </c>
      <c r="BY92" s="340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</row>
    <row r="93" spans="1:101" ht="18.75" customHeight="1" thickBot="1" x14ac:dyDescent="0.3">
      <c r="A93" s="60"/>
      <c r="B93" s="60"/>
      <c r="C93" s="224" t="str">
        <f>C89</f>
        <v>Belgien</v>
      </c>
      <c r="D93" s="225"/>
      <c r="E93" s="104"/>
      <c r="F93" s="93"/>
      <c r="G93" s="104"/>
      <c r="H93" s="224" t="str">
        <f>H90</f>
        <v>Südkorea</v>
      </c>
      <c r="I93" s="225"/>
      <c r="J93" s="60"/>
      <c r="K93" s="60" t="s">
        <v>119</v>
      </c>
      <c r="L93" s="60">
        <f t="shared" si="28"/>
        <v>0</v>
      </c>
      <c r="M93" s="60">
        <f>IF($E93="",0,IF($E93&gt;$G93,3,IF($E93=G93,1,0)))</f>
        <v>0</v>
      </c>
      <c r="N93" s="60"/>
      <c r="O93" s="60"/>
      <c r="P93" s="60">
        <f>IF($G93="",0,IF($E93&gt;$G93,0,IF($E93=$G93,1,3)))</f>
        <v>0</v>
      </c>
      <c r="Q93" s="60">
        <f>E93</f>
        <v>0</v>
      </c>
      <c r="R93" s="60"/>
      <c r="S93" s="60"/>
      <c r="T93" s="60">
        <f>G93</f>
        <v>0</v>
      </c>
      <c r="U93" s="60">
        <f>G93</f>
        <v>0</v>
      </c>
      <c r="V93" s="60"/>
      <c r="W93" s="60"/>
      <c r="X93" s="60">
        <f>E93</f>
        <v>0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187">
        <f>SUM(AN89:AN92)</f>
        <v>30000</v>
      </c>
      <c r="AO93" s="187">
        <f>SUM(AO89:AO92)</f>
        <v>30000</v>
      </c>
      <c r="AP93" s="187">
        <f>SUM(AP89:AP92)</f>
        <v>30000</v>
      </c>
      <c r="AQ93" s="187">
        <f>SUM(AQ89:AQ92)</f>
        <v>30000</v>
      </c>
      <c r="AR93" s="187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85">
        <f>IF(E93&gt;G93,IF(Spielplan!E93&gt;Spielplan!G93,Punktemodus!$B$3,0),0)</f>
        <v>0</v>
      </c>
      <c r="BK93" s="85">
        <f>IF(E93=G93,IF(Spielplan!E93=Spielplan!G93,Punktemodus!$B$3,0),0)</f>
        <v>10</v>
      </c>
      <c r="BL93" s="85">
        <f>IF(E93&lt;G93,IF(Spielplan!E93&lt;Spielplan!G93,Punktemodus!$B$3,0),0)</f>
        <v>0</v>
      </c>
      <c r="BM93" s="85">
        <f>IF(E93=Spielplan!E93,IF(G93=Spielplan!G93,Punktemodus!$B$5,0),0)</f>
        <v>3</v>
      </c>
      <c r="BN93" s="85">
        <f>IF(E93=Spielplan!E93,Punktemodus!$B$7,0)</f>
        <v>1</v>
      </c>
      <c r="BO93" s="85">
        <f>IF(G93=Spielplan!G93,Punktemodus!$B$7,0)</f>
        <v>1</v>
      </c>
      <c r="BP93" s="137">
        <f>IF(Spielplan!E93="",0,SUM(BJ93:BO93))</f>
        <v>0</v>
      </c>
      <c r="BQ93" s="60"/>
      <c r="BR93" s="141"/>
      <c r="BS93" s="322"/>
      <c r="BT93" s="322"/>
      <c r="BU93" s="322"/>
      <c r="BV93" s="322"/>
      <c r="BW93" s="134"/>
      <c r="BX93" s="341"/>
      <c r="BY93" s="342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</row>
    <row r="94" spans="1:101" ht="18.75" customHeight="1" thickBot="1" x14ac:dyDescent="0.3">
      <c r="A94" s="60"/>
      <c r="B94" s="60"/>
      <c r="C94" s="230" t="str">
        <f>H89</f>
        <v>Algerien</v>
      </c>
      <c r="D94" s="231"/>
      <c r="E94" s="104"/>
      <c r="F94" s="93"/>
      <c r="G94" s="104"/>
      <c r="H94" s="230" t="str">
        <f>C90</f>
        <v>Russland</v>
      </c>
      <c r="I94" s="231"/>
      <c r="J94" s="60"/>
      <c r="K94" s="60" t="s">
        <v>119</v>
      </c>
      <c r="L94" s="60">
        <f t="shared" si="28"/>
        <v>0</v>
      </c>
      <c r="M94" s="60"/>
      <c r="N94" s="60">
        <f>IF($E94="",0,IF($E94&gt;$G94,3,IF($E94=$G94,1,0)))</f>
        <v>0</v>
      </c>
      <c r="O94" s="60">
        <f>IF($G94="",0,IF($E94&gt;$G94,0,IF($E94=$G94,1,3)))</f>
        <v>0</v>
      </c>
      <c r="P94" s="60"/>
      <c r="Q94" s="60"/>
      <c r="R94" s="60">
        <f>E94</f>
        <v>0</v>
      </c>
      <c r="S94" s="60">
        <f>G94</f>
        <v>0</v>
      </c>
      <c r="T94" s="60"/>
      <c r="U94" s="60"/>
      <c r="V94" s="60">
        <f>G94</f>
        <v>0</v>
      </c>
      <c r="W94" s="60">
        <f>E94</f>
        <v>0</v>
      </c>
      <c r="X94" s="60"/>
      <c r="Y94" s="60"/>
      <c r="Z94" s="60" t="s">
        <v>30</v>
      </c>
      <c r="AA94" s="60"/>
      <c r="AB94" s="60"/>
      <c r="AC94" s="60"/>
      <c r="AD94" s="60"/>
      <c r="AE94" s="60"/>
      <c r="AF94" s="60"/>
      <c r="AG94" s="60" t="b">
        <f>OR(AG89=AG90,AG89=AG91,AG89=AG92,AG90=AG91,AG90=AG92,AG91=AG92)</f>
        <v>1</v>
      </c>
      <c r="AH94" s="60"/>
      <c r="AI94" s="60"/>
      <c r="AJ94" s="60"/>
      <c r="AK94" s="60"/>
      <c r="AL94" s="60"/>
      <c r="AM94" s="60"/>
      <c r="AN94" s="60"/>
      <c r="AO94" s="60" t="s">
        <v>34</v>
      </c>
      <c r="AP94" s="60"/>
      <c r="AQ94" s="60"/>
      <c r="AR94" s="60" t="b">
        <f>OR(AR89=AR90,AR89=AR91,AR89=AR92,AR90=AR91,AR90=AR92,AR91=AR92)</f>
        <v>1</v>
      </c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85">
        <f>IF(E94&gt;G94,IF(Spielplan!E94&gt;Spielplan!G94,Punktemodus!$B$3,0),0)</f>
        <v>0</v>
      </c>
      <c r="BK94" s="85">
        <f>IF(E94=G94,IF(Spielplan!E94=Spielplan!G94,Punktemodus!$B$3,0),0)</f>
        <v>10</v>
      </c>
      <c r="BL94" s="85">
        <f>IF(E94&lt;G94,IF(Spielplan!E94&lt;Spielplan!G94,Punktemodus!$B$3,0),0)</f>
        <v>0</v>
      </c>
      <c r="BM94" s="85">
        <f>IF(E94=Spielplan!E94,IF(G94=Spielplan!G94,Punktemodus!$B$5,0),0)</f>
        <v>3</v>
      </c>
      <c r="BN94" s="85">
        <f>IF(E94=Spielplan!E94,Punktemodus!$B$7,0)</f>
        <v>1</v>
      </c>
      <c r="BO94" s="85">
        <f>IF(G94=Spielplan!G94,Punktemodus!$B$7,0)</f>
        <v>1</v>
      </c>
      <c r="BP94" s="137">
        <f>IF(Spielplan!E94="",0,SUM(BJ94:BO94))</f>
        <v>0</v>
      </c>
      <c r="BQ94" s="60"/>
      <c r="BR94" s="141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</row>
    <row r="95" spans="1:101" ht="18.75" customHeight="1" thickBot="1" x14ac:dyDescent="0.25">
      <c r="A95" s="60"/>
      <c r="B95" s="60"/>
      <c r="C95" s="136" t="str">
        <f>IF(G94="","",IF(AR94=TRUE,"Achtung: Fehler in Tabelle!",""))</f>
        <v/>
      </c>
      <c r="D95" s="60"/>
      <c r="E95" s="60"/>
      <c r="F95" s="60"/>
      <c r="G95" s="60"/>
      <c r="H95" s="60"/>
      <c r="I95" s="60"/>
      <c r="J95" s="60"/>
      <c r="K95" s="60"/>
      <c r="L95" s="60"/>
      <c r="M95" s="60">
        <f t="shared" ref="M95:X95" si="31">SUM(M89:M94)</f>
        <v>0</v>
      </c>
      <c r="N95" s="60">
        <f t="shared" si="31"/>
        <v>0</v>
      </c>
      <c r="O95" s="60">
        <f t="shared" si="31"/>
        <v>0</v>
      </c>
      <c r="P95" s="60">
        <f t="shared" si="31"/>
        <v>0</v>
      </c>
      <c r="Q95" s="60">
        <f t="shared" si="31"/>
        <v>0</v>
      </c>
      <c r="R95" s="60">
        <f t="shared" si="31"/>
        <v>0</v>
      </c>
      <c r="S95" s="60">
        <f t="shared" si="31"/>
        <v>0</v>
      </c>
      <c r="T95" s="60">
        <f t="shared" si="31"/>
        <v>0</v>
      </c>
      <c r="U95" s="60">
        <f t="shared" si="31"/>
        <v>0</v>
      </c>
      <c r="V95" s="60">
        <f t="shared" si="31"/>
        <v>0</v>
      </c>
      <c r="W95" s="60">
        <f t="shared" si="31"/>
        <v>0</v>
      </c>
      <c r="X95" s="60">
        <f t="shared" si="31"/>
        <v>0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160">
        <f>SUM(BP89:BP94)</f>
        <v>0</v>
      </c>
      <c r="BQ95" s="60"/>
      <c r="BR95" s="141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</row>
    <row r="96" spans="1:101" ht="13.5" thickBo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85"/>
      <c r="BK96" s="85"/>
      <c r="BL96" s="85"/>
      <c r="BM96" s="85"/>
      <c r="BN96" s="85"/>
      <c r="BO96" s="85"/>
      <c r="BP96" s="138"/>
      <c r="BQ96" s="60"/>
      <c r="BR96" s="141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</row>
    <row r="97" spans="1:101" ht="25.5" customHeight="1" thickBo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85"/>
      <c r="BK97" s="85"/>
      <c r="BL97" s="85"/>
      <c r="BM97" s="85"/>
      <c r="BN97" s="85"/>
      <c r="BO97" s="85"/>
      <c r="BP97" s="160">
        <f>SUM(BP12:BP95)/2</f>
        <v>0</v>
      </c>
      <c r="BQ97" s="60"/>
      <c r="BR97" s="141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</row>
    <row r="98" spans="1:101" x14ac:dyDescent="0.2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85"/>
      <c r="BK98" s="85"/>
      <c r="BL98" s="85"/>
      <c r="BM98" s="85"/>
      <c r="BN98" s="85"/>
      <c r="BO98" s="85"/>
      <c r="BP98" s="60"/>
      <c r="BQ98" s="60"/>
      <c r="BR98" s="141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</row>
  </sheetData>
  <mergeCells count="41"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  <mergeCell ref="CQ65:CV66"/>
    <mergeCell ref="BS44:BV45"/>
    <mergeCell ref="BX44:BX47"/>
    <mergeCell ref="BY44:BY47"/>
    <mergeCell ref="BZ44:BZ47"/>
    <mergeCell ref="CE44:CE47"/>
    <mergeCell ref="CF44:CF47"/>
    <mergeCell ref="CJ44:CJ47"/>
    <mergeCell ref="CO44:CO47"/>
    <mergeCell ref="CS44:CS47"/>
    <mergeCell ref="CQ59:CV60"/>
    <mergeCell ref="CQ62:CV63"/>
    <mergeCell ref="CQ32:CV33"/>
    <mergeCell ref="H2:BZ2"/>
    <mergeCell ref="H3:BZ3"/>
    <mergeCell ref="I4:BI4"/>
    <mergeCell ref="BY4:BZ4"/>
    <mergeCell ref="CG4:CV4"/>
    <mergeCell ref="BP8:BP11"/>
    <mergeCell ref="BJ9:BJ11"/>
    <mergeCell ref="BK9:BK11"/>
    <mergeCell ref="BL9:BL11"/>
    <mergeCell ref="BM9:BM11"/>
    <mergeCell ref="BN9:BN11"/>
    <mergeCell ref="BO9:BO11"/>
    <mergeCell ref="CQ23:CV24"/>
    <mergeCell ref="CQ26:CV27"/>
    <mergeCell ref="CQ29:CV30"/>
  </mergeCells>
  <conditionalFormatting sqref="CK24:CL24">
    <cfRule type="expression" dxfId="303" priority="1" stopIfTrue="1">
      <formula>IF($CH34="",TRUE,FALSE)</formula>
    </cfRule>
  </conditionalFormatting>
  <conditionalFormatting sqref="CA14:CB14">
    <cfRule type="expression" dxfId="302" priority="2" stopIfTrue="1">
      <formula>IF($BV$12="",TRUE,FALSE)</formula>
    </cfRule>
  </conditionalFormatting>
  <conditionalFormatting sqref="CA15:CB15">
    <cfRule type="expression" dxfId="301" priority="3" stopIfTrue="1">
      <formula>IF($BV$17="",TRUE,FALSE)</formula>
    </cfRule>
  </conditionalFormatting>
  <conditionalFormatting sqref="CA22:CB22">
    <cfRule type="expression" dxfId="300" priority="4" stopIfTrue="1">
      <formula>IF($BV$20="",TRUE,FALSE)</formula>
    </cfRule>
  </conditionalFormatting>
  <conditionalFormatting sqref="CA23:CB23">
    <cfRule type="expression" dxfId="299" priority="5" stopIfTrue="1">
      <formula>IF($BV$25="",TRUE,FALSE)</formula>
    </cfRule>
  </conditionalFormatting>
  <conditionalFormatting sqref="CA30:CB30">
    <cfRule type="expression" dxfId="298" priority="6" stopIfTrue="1">
      <formula>IF($BV$29="",TRUE,FALSE)</formula>
    </cfRule>
  </conditionalFormatting>
  <conditionalFormatting sqref="CA31:CB31">
    <cfRule type="expression" dxfId="297" priority="7" stopIfTrue="1">
      <formula>IF($BV$33="",TRUE,FALSE)</formula>
    </cfRule>
  </conditionalFormatting>
  <conditionalFormatting sqref="CA38:CB38">
    <cfRule type="expression" dxfId="296" priority="8" stopIfTrue="1">
      <formula>IF($BV$37="",TRUE,FALSE)</formula>
    </cfRule>
  </conditionalFormatting>
  <conditionalFormatting sqref="CA39:CB39">
    <cfRule type="expression" dxfId="295" priority="9" stopIfTrue="1">
      <formula>IF($BV$41="",TRUE,FALSE)</formula>
    </cfRule>
  </conditionalFormatting>
  <conditionalFormatting sqref="CF18:CG18">
    <cfRule type="expression" dxfId="294" priority="10" stopIfTrue="1">
      <formula>IF($CC$15="",TRUE,FALSE)</formula>
    </cfRule>
  </conditionalFormatting>
  <conditionalFormatting sqref="CF19:CG19">
    <cfRule type="expression" dxfId="293" priority="11" stopIfTrue="1">
      <formula>IF($CC$22="",TRUE,FALSE)</formula>
    </cfRule>
  </conditionalFormatting>
  <conditionalFormatting sqref="CF35:CG35">
    <cfRule type="expression" dxfId="292" priority="12" stopIfTrue="1">
      <formula>IF($CC$39="",TRUE,FALSE)</formula>
    </cfRule>
  </conditionalFormatting>
  <conditionalFormatting sqref="CF34:CG34">
    <cfRule type="expression" dxfId="291" priority="13" stopIfTrue="1">
      <formula>IF($CC$31="",TRUE,FALSE)</formula>
    </cfRule>
  </conditionalFormatting>
  <conditionalFormatting sqref="CK23:CL23 CK29:CL29">
    <cfRule type="expression" dxfId="290" priority="14" stopIfTrue="1">
      <formula>IF($CH$18="",TRUE,FALSE)</formula>
    </cfRule>
  </conditionalFormatting>
  <conditionalFormatting sqref="CK30:CL30">
    <cfRule type="expression" dxfId="289" priority="15" stopIfTrue="1">
      <formula>IF($CH$34="",TRUE,FALSE)</formula>
    </cfRule>
  </conditionalFormatting>
  <conditionalFormatting sqref="CQ23:CV24">
    <cfRule type="expression" dxfId="288" priority="16" stopIfTrue="1">
      <formula>IF($CM$23="",TRUE,FALSE)</formula>
    </cfRule>
  </conditionalFormatting>
  <conditionalFormatting sqref="CQ26:CV27">
    <cfRule type="expression" dxfId="287" priority="17" stopIfTrue="1">
      <formula>IF($CM$24="",TRUE,FALSE)</formula>
    </cfRule>
  </conditionalFormatting>
  <conditionalFormatting sqref="CQ29:CV30">
    <cfRule type="expression" dxfId="286" priority="18" stopIfTrue="1">
      <formula>IF($CM$29="",TRUE,FALSE)</formula>
    </cfRule>
  </conditionalFormatting>
  <conditionalFormatting sqref="CQ32:CV33">
    <cfRule type="expression" dxfId="285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60"/>
      <c r="B1" s="60"/>
      <c r="C1" s="86"/>
      <c r="D1" s="60"/>
      <c r="E1" s="85"/>
      <c r="F1" s="60"/>
      <c r="G1" s="85"/>
      <c r="H1" s="92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</row>
    <row r="2" spans="1:101" ht="85.5" customHeight="1" thickBot="1" x14ac:dyDescent="1.1000000000000001">
      <c r="A2" s="60"/>
      <c r="B2" s="60"/>
      <c r="C2" s="60"/>
      <c r="D2" s="60"/>
      <c r="E2" s="85"/>
      <c r="F2" s="60"/>
      <c r="G2" s="85"/>
      <c r="H2" s="355" t="s">
        <v>341</v>
      </c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7"/>
      <c r="BR2" s="357"/>
      <c r="BS2" s="357"/>
      <c r="BT2" s="357"/>
      <c r="BU2" s="357"/>
      <c r="BV2" s="357"/>
      <c r="BW2" s="357"/>
      <c r="BX2" s="357"/>
      <c r="BY2" s="357"/>
      <c r="BZ2" s="358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</row>
    <row r="3" spans="1:101" ht="85.5" customHeight="1" thickBot="1" x14ac:dyDescent="0.25">
      <c r="A3" s="60"/>
      <c r="B3" s="60"/>
      <c r="C3" s="60"/>
      <c r="D3" s="60"/>
      <c r="E3" s="85"/>
      <c r="F3" s="60"/>
      <c r="G3" s="85"/>
      <c r="H3" s="320" t="s">
        <v>339</v>
      </c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282"/>
      <c r="BW3" s="282"/>
      <c r="BX3" s="282"/>
      <c r="BY3" s="282"/>
      <c r="BZ3" s="282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</row>
    <row r="4" spans="1:101" ht="37.5" customHeight="1" thickBot="1" x14ac:dyDescent="0.55000000000000004">
      <c r="A4" s="60"/>
      <c r="B4" s="60"/>
      <c r="C4" s="60"/>
      <c r="D4" s="60"/>
      <c r="E4" s="85"/>
      <c r="F4" s="60"/>
      <c r="G4" s="85"/>
      <c r="H4" s="95" t="s">
        <v>161</v>
      </c>
      <c r="I4" s="325" t="s">
        <v>362</v>
      </c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7"/>
      <c r="BJ4" s="60"/>
      <c r="BK4" s="60"/>
      <c r="BL4" s="60"/>
      <c r="BM4" s="60"/>
      <c r="BN4" s="60"/>
      <c r="BO4" s="60"/>
      <c r="BP4" s="60"/>
      <c r="BQ4" s="95" t="s">
        <v>162</v>
      </c>
      <c r="BR4" s="60"/>
      <c r="BS4" s="60"/>
      <c r="BT4" s="60"/>
      <c r="BU4" s="60"/>
      <c r="BV4" s="60"/>
      <c r="BW4" s="60"/>
      <c r="BX4" s="60"/>
      <c r="BY4" s="323">
        <f>BX92</f>
        <v>730</v>
      </c>
      <c r="BZ4" s="324"/>
      <c r="CA4" s="60"/>
      <c r="CB4" s="60"/>
      <c r="CC4" s="60"/>
      <c r="CD4" s="60"/>
      <c r="CE4" s="60"/>
      <c r="CF4" s="60"/>
      <c r="CG4" s="367" t="s">
        <v>340</v>
      </c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9"/>
      <c r="CW4" s="60"/>
    </row>
    <row r="5" spans="1:101" x14ac:dyDescent="0.2">
      <c r="A5" s="60"/>
      <c r="B5" s="60"/>
      <c r="C5" s="60"/>
      <c r="D5" s="60"/>
      <c r="E5" s="85"/>
      <c r="F5" s="60"/>
      <c r="G5" s="8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1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</row>
    <row r="6" spans="1:101" x14ac:dyDescent="0.2">
      <c r="A6" s="60"/>
      <c r="B6" s="60"/>
      <c r="C6" s="60"/>
      <c r="D6" s="60"/>
      <c r="E6" s="85"/>
      <c r="F6" s="60"/>
      <c r="G6" s="85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</row>
    <row r="7" spans="1:101" ht="13.5" thickBot="1" x14ac:dyDescent="0.25">
      <c r="A7" s="60"/>
      <c r="B7" s="60"/>
      <c r="C7" s="60"/>
      <c r="D7" s="60"/>
      <c r="E7" s="85"/>
      <c r="F7" s="60"/>
      <c r="G7" s="85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</row>
    <row r="8" spans="1:101" ht="26.25" customHeight="1" thickBot="1" x14ac:dyDescent="0.45">
      <c r="A8" s="60"/>
      <c r="B8" s="60"/>
      <c r="C8" s="99" t="s">
        <v>150</v>
      </c>
      <c r="D8" s="100"/>
      <c r="E8" s="101"/>
      <c r="F8" s="100"/>
      <c r="G8" s="101"/>
      <c r="H8" s="100"/>
      <c r="I8" s="100"/>
      <c r="J8" s="100"/>
      <c r="K8" s="100"/>
      <c r="L8" s="188"/>
      <c r="M8" s="189" t="s">
        <v>36</v>
      </c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2"/>
      <c r="BI8" s="60"/>
      <c r="BJ8" s="60"/>
      <c r="BK8" s="60"/>
      <c r="BL8" s="60"/>
      <c r="BM8" s="60"/>
      <c r="BN8" s="60"/>
      <c r="BO8" s="60"/>
      <c r="BP8" s="328" t="s">
        <v>149</v>
      </c>
      <c r="BQ8" s="60"/>
      <c r="BR8" s="87"/>
      <c r="BS8" s="99" t="s">
        <v>151</v>
      </c>
      <c r="BT8" s="100"/>
      <c r="BU8" s="100"/>
      <c r="BV8" s="100"/>
      <c r="BW8" s="100"/>
      <c r="BX8" s="100"/>
      <c r="BY8" s="100"/>
      <c r="BZ8" s="103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2"/>
      <c r="CW8" s="60"/>
    </row>
    <row r="9" spans="1:101" ht="28.5" customHeight="1" x14ac:dyDescent="0.2">
      <c r="A9" s="60"/>
      <c r="B9" s="60"/>
      <c r="C9" s="60"/>
      <c r="D9" s="60"/>
      <c r="E9" s="85"/>
      <c r="F9" s="60"/>
      <c r="G9" s="85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330" t="s">
        <v>48</v>
      </c>
      <c r="BK9" s="330" t="s">
        <v>142</v>
      </c>
      <c r="BL9" s="330" t="s">
        <v>143</v>
      </c>
      <c r="BM9" s="330" t="s">
        <v>49</v>
      </c>
      <c r="BN9" s="330" t="s">
        <v>147</v>
      </c>
      <c r="BO9" s="330" t="s">
        <v>148</v>
      </c>
      <c r="BP9" s="329"/>
      <c r="BQ9" s="60"/>
      <c r="BR9" s="87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</row>
    <row r="10" spans="1:101" ht="18.75" customHeight="1" x14ac:dyDescent="0.25">
      <c r="A10" s="60"/>
      <c r="B10" s="60"/>
      <c r="C10" s="88" t="s">
        <v>63</v>
      </c>
      <c r="D10" s="60"/>
      <c r="E10" s="85"/>
      <c r="F10" s="60"/>
      <c r="G10" s="85"/>
      <c r="H10" s="60"/>
      <c r="I10" s="60"/>
      <c r="J10" s="60"/>
      <c r="K10" s="60"/>
      <c r="L10" s="60"/>
      <c r="M10" s="60" t="s">
        <v>4</v>
      </c>
      <c r="N10" s="60"/>
      <c r="O10" s="60"/>
      <c r="P10" s="60"/>
      <c r="Q10" s="60" t="s">
        <v>6</v>
      </c>
      <c r="R10" s="60"/>
      <c r="S10" s="60"/>
      <c r="T10" s="60"/>
      <c r="U10" s="60" t="s">
        <v>7</v>
      </c>
      <c r="V10" s="60"/>
      <c r="W10" s="60"/>
      <c r="X10" s="60"/>
      <c r="Y10" s="60"/>
      <c r="Z10" s="60" t="s">
        <v>4</v>
      </c>
      <c r="AA10" s="60" t="s">
        <v>5</v>
      </c>
      <c r="AB10" s="60"/>
      <c r="AC10" s="60"/>
      <c r="AD10" s="60" t="s">
        <v>9</v>
      </c>
      <c r="AE10" s="60"/>
      <c r="AF10" s="60"/>
      <c r="AG10" s="60"/>
      <c r="AH10" s="60" t="s">
        <v>32</v>
      </c>
      <c r="AI10" s="60"/>
      <c r="AJ10" s="60"/>
      <c r="AK10" s="60"/>
      <c r="AL10" s="60"/>
      <c r="AM10" s="60"/>
      <c r="AN10" s="60" t="s">
        <v>35</v>
      </c>
      <c r="AO10" s="60"/>
      <c r="AP10" s="60"/>
      <c r="AQ10" s="60"/>
      <c r="AR10" s="60"/>
      <c r="AS10" s="60" t="s">
        <v>33</v>
      </c>
      <c r="AT10" s="60"/>
      <c r="AU10" s="60"/>
      <c r="AV10" s="60"/>
      <c r="AW10" s="60"/>
      <c r="AX10" s="60"/>
      <c r="AY10" s="60"/>
      <c r="AZ10" s="60"/>
      <c r="BA10" s="60"/>
      <c r="BB10" s="89" t="s">
        <v>10</v>
      </c>
      <c r="BC10" s="60"/>
      <c r="BD10" s="90" t="s">
        <v>4</v>
      </c>
      <c r="BE10" s="60"/>
      <c r="BF10" s="61" t="s">
        <v>5</v>
      </c>
      <c r="BG10" s="60"/>
      <c r="BH10" s="60"/>
      <c r="BI10" s="60"/>
      <c r="BJ10" s="330"/>
      <c r="BK10" s="330"/>
      <c r="BL10" s="330"/>
      <c r="BM10" s="330"/>
      <c r="BN10" s="330"/>
      <c r="BO10" s="330"/>
      <c r="BP10" s="329"/>
      <c r="BQ10" s="60"/>
      <c r="BR10" s="87"/>
      <c r="BS10" s="88"/>
      <c r="BT10" s="60"/>
      <c r="BU10" s="91" t="s">
        <v>120</v>
      </c>
      <c r="BV10" s="60"/>
      <c r="BW10" s="60"/>
      <c r="BX10" s="61" t="s">
        <v>26</v>
      </c>
      <c r="BY10" s="60"/>
      <c r="BZ10" s="88"/>
      <c r="CA10" s="60"/>
      <c r="CB10" s="60"/>
      <c r="CC10" s="60"/>
      <c r="CD10" s="60"/>
      <c r="CE10" s="61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</row>
    <row r="11" spans="1:101" ht="18.75" customHeight="1" thickBot="1" x14ac:dyDescent="0.25">
      <c r="A11" s="60"/>
      <c r="B11" s="60"/>
      <c r="C11" s="60"/>
      <c r="D11" s="60"/>
      <c r="E11" s="85"/>
      <c r="F11" s="60"/>
      <c r="G11" s="85"/>
      <c r="H11" s="60"/>
      <c r="I11" s="60"/>
      <c r="J11" s="60"/>
      <c r="K11" s="60"/>
      <c r="L11" s="60"/>
      <c r="M11" s="60" t="s">
        <v>0</v>
      </c>
      <c r="N11" s="60" t="s">
        <v>1</v>
      </c>
      <c r="O11" s="60" t="s">
        <v>2</v>
      </c>
      <c r="P11" s="60" t="s">
        <v>3</v>
      </c>
      <c r="Q11" s="60" t="s">
        <v>0</v>
      </c>
      <c r="R11" s="60" t="s">
        <v>1</v>
      </c>
      <c r="S11" s="60" t="s">
        <v>2</v>
      </c>
      <c r="T11" s="60" t="s">
        <v>3</v>
      </c>
      <c r="U11" s="60" t="s">
        <v>0</v>
      </c>
      <c r="V11" s="60" t="s">
        <v>1</v>
      </c>
      <c r="W11" s="60" t="s">
        <v>2</v>
      </c>
      <c r="X11" s="60" t="s">
        <v>3</v>
      </c>
      <c r="Y11" s="60"/>
      <c r="Z11" s="60" t="s">
        <v>8</v>
      </c>
      <c r="AA11" s="60"/>
      <c r="AB11" s="60"/>
      <c r="AC11" s="60"/>
      <c r="AD11" s="60"/>
      <c r="AE11" s="60"/>
      <c r="AF11" s="60"/>
      <c r="AG11" s="60"/>
      <c r="AH11" s="60" t="s">
        <v>31</v>
      </c>
      <c r="AI11" s="60"/>
      <c r="AJ11" s="60"/>
      <c r="AK11" s="60"/>
      <c r="AL11" s="60"/>
      <c r="AM11" s="60"/>
      <c r="AN11" s="60" t="str">
        <f>AI12</f>
        <v>Brasilien</v>
      </c>
      <c r="AO11" s="60" t="str">
        <f>AI13</f>
        <v>Kroatien</v>
      </c>
      <c r="AP11" s="60" t="str">
        <f>AI14</f>
        <v>Mexiko</v>
      </c>
      <c r="AQ11" s="60" t="str">
        <f>AI15</f>
        <v>Kamerun</v>
      </c>
      <c r="AR11" s="60"/>
      <c r="AS11" s="60" t="s">
        <v>31</v>
      </c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330"/>
      <c r="BK11" s="330"/>
      <c r="BL11" s="330"/>
      <c r="BM11" s="330"/>
      <c r="BN11" s="330"/>
      <c r="BO11" s="330"/>
      <c r="BP11" s="329"/>
      <c r="BQ11" s="60"/>
      <c r="BR11" s="87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</row>
    <row r="12" spans="1:101" ht="18.75" customHeight="1" thickBot="1" x14ac:dyDescent="0.3">
      <c r="A12" s="60"/>
      <c r="B12" s="60"/>
      <c r="C12" s="7" t="str">
        <f>Spielplan!$C$12</f>
        <v>Brasilien</v>
      </c>
      <c r="D12" s="38"/>
      <c r="E12" s="104"/>
      <c r="F12" s="93"/>
      <c r="G12" s="104"/>
      <c r="H12" s="7" t="str">
        <f>Spielplan!$H$12</f>
        <v>Kroatien</v>
      </c>
      <c r="I12" s="38"/>
      <c r="J12" s="60"/>
      <c r="K12" s="60" t="s">
        <v>58</v>
      </c>
      <c r="L12" s="60">
        <f t="shared" ref="L12:L17" si="0">IF(E12-G12&gt;0,1,IF(G12=E12,0,-1))</f>
        <v>0</v>
      </c>
      <c r="M12" s="60">
        <f>IF($E12="",0,IF($E12&gt;$G12,3,IF($E12=G12,1,0)))</f>
        <v>0</v>
      </c>
      <c r="N12" s="60">
        <f>IF($G12="",0,IF($E12&gt;$G12,0,IF($E12=G12,1,3)))</f>
        <v>0</v>
      </c>
      <c r="O12" s="60"/>
      <c r="P12" s="60"/>
      <c r="Q12" s="60">
        <f>E12</f>
        <v>0</v>
      </c>
      <c r="R12" s="60">
        <f>G12</f>
        <v>0</v>
      </c>
      <c r="S12" s="60"/>
      <c r="T12" s="60"/>
      <c r="U12" s="60">
        <f>G12</f>
        <v>0</v>
      </c>
      <c r="V12" s="60">
        <f>E12</f>
        <v>0</v>
      </c>
      <c r="W12" s="60"/>
      <c r="X12" s="60"/>
      <c r="Y12" s="60"/>
      <c r="Z12" s="60">
        <f>M18</f>
        <v>0</v>
      </c>
      <c r="AA12" s="60">
        <f>Q18</f>
        <v>0</v>
      </c>
      <c r="AB12" s="60">
        <f>U18</f>
        <v>0</v>
      </c>
      <c r="AC12" s="60">
        <f>AA12-AB12</f>
        <v>0</v>
      </c>
      <c r="AD12" s="60">
        <f>IF(Z12&gt;Z13,-1,0)</f>
        <v>0</v>
      </c>
      <c r="AE12" s="60">
        <f>IF(Z12&gt;Z14,-1,0)</f>
        <v>0</v>
      </c>
      <c r="AF12" s="60">
        <f>IF(Z12&gt;Z15,-1,0)</f>
        <v>0</v>
      </c>
      <c r="AG12" s="60">
        <f>10000-(AJ12*1000+AM12*100+AK12*10)</f>
        <v>10000</v>
      </c>
      <c r="AH12" s="90">
        <f>RANK(AG12,AG12:AG15,1)</f>
        <v>1</v>
      </c>
      <c r="AI12" s="60" t="str">
        <f>C12</f>
        <v>Brasilien</v>
      </c>
      <c r="AJ12" s="60">
        <f t="shared" ref="AJ12:AL15" si="1">Z12</f>
        <v>0</v>
      </c>
      <c r="AK12" s="60">
        <f t="shared" si="1"/>
        <v>0</v>
      </c>
      <c r="AL12" s="60">
        <f t="shared" si="1"/>
        <v>0</v>
      </c>
      <c r="AM12" s="60">
        <f>AK12-AL12</f>
        <v>0</v>
      </c>
      <c r="AN12" s="187"/>
      <c r="AO12" s="187">
        <f>IF(AG13=AG12,IF(G12&gt;E12,AG13-0.1,AG13),AG13)</f>
        <v>10000</v>
      </c>
      <c r="AP12" s="187">
        <f>IF(AG14=AG12,IF(G14&gt;E14,AG14-0.1,AG14),AG14)</f>
        <v>10000</v>
      </c>
      <c r="AQ12" s="187">
        <f>IF(AG15=AG12,IF(G16&gt;E16,AG15-0.1,AG15),AG15)</f>
        <v>10000</v>
      </c>
      <c r="AR12" s="187">
        <f>AN16</f>
        <v>30000</v>
      </c>
      <c r="AS12" s="90">
        <f>RANK(AR12,AR12:AR15,1)</f>
        <v>1</v>
      </c>
      <c r="AT12" s="60" t="str">
        <f t="shared" ref="AT12:AW15" si="2">AI12</f>
        <v>Brasilien</v>
      </c>
      <c r="AU12" s="60">
        <f t="shared" si="2"/>
        <v>0</v>
      </c>
      <c r="AV12" s="60">
        <f t="shared" si="2"/>
        <v>0</v>
      </c>
      <c r="AW12" s="60">
        <f t="shared" si="2"/>
        <v>0</v>
      </c>
      <c r="AX12" s="60"/>
      <c r="AY12" s="60"/>
      <c r="AZ12" s="60"/>
      <c r="BA12" s="3">
        <v>1</v>
      </c>
      <c r="BB12" s="7" t="str">
        <f>VLOOKUP(1,AS12:AT15,2,FALSE)</f>
        <v>Brasilien</v>
      </c>
      <c r="BC12" s="2"/>
      <c r="BD12" s="6">
        <f>VLOOKUP(1,AS12:AW15,3,FALSE)</f>
        <v>0</v>
      </c>
      <c r="BE12" s="4">
        <f>VLOOKUP(1,AS12:AW15,4,FALSE)</f>
        <v>0</v>
      </c>
      <c r="BF12" s="93" t="s">
        <v>12</v>
      </c>
      <c r="BG12" s="4">
        <f>VLOOKUP(1,AS12:AW15,5,FALSE)</f>
        <v>0</v>
      </c>
      <c r="BH12" s="13" t="s">
        <v>18</v>
      </c>
      <c r="BI12" s="60"/>
      <c r="BJ12" s="85">
        <f>IF(E12&gt;G12,IF(Spielplan!E12&gt;Spielplan!G12,Punktemodus!$B$3,0),0)</f>
        <v>0</v>
      </c>
      <c r="BK12" s="85">
        <f>IF(E12=G12,IF(Spielplan!E12=Spielplan!G12,Punktemodus!$B$3,0),0)</f>
        <v>10</v>
      </c>
      <c r="BL12" s="85">
        <f>IF(E12&lt;G12,IF(Spielplan!E12&lt;Spielplan!G12,Punktemodus!$B$3,0),0)</f>
        <v>0</v>
      </c>
      <c r="BM12" s="85">
        <f>IF(E12=Spielplan!E12,IF(G12=Spielplan!G12,Punktemodus!$B$5,0),0)</f>
        <v>3</v>
      </c>
      <c r="BN12" s="85">
        <f>IF(E12=Spielplan!E12,Punktemodus!$B$7,0)</f>
        <v>1</v>
      </c>
      <c r="BO12" s="85">
        <f>IF(G12=Spielplan!G12,Punktemodus!$B$7,0)</f>
        <v>1</v>
      </c>
      <c r="BP12" s="137">
        <f>IF(Spielplan!E12="",0,SUM(BJ12:BO12))</f>
        <v>0</v>
      </c>
      <c r="BQ12" s="60"/>
      <c r="BR12" s="87"/>
      <c r="BS12" s="13" t="s">
        <v>18</v>
      </c>
      <c r="BT12" s="44" t="str">
        <f>IF(G17="","",BB12)</f>
        <v/>
      </c>
      <c r="BU12" s="46"/>
      <c r="BV12" s="104"/>
      <c r="BW12" s="60"/>
      <c r="BX12" s="104"/>
      <c r="BY12" s="60"/>
      <c r="BZ12" s="88"/>
      <c r="CA12" s="60"/>
      <c r="CB12" s="91" t="s">
        <v>27</v>
      </c>
      <c r="CC12" s="60"/>
      <c r="CD12" s="60"/>
      <c r="CE12" s="61" t="s">
        <v>26</v>
      </c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</row>
    <row r="13" spans="1:101" ht="18.75" customHeight="1" thickBot="1" x14ac:dyDescent="0.3">
      <c r="A13" s="60"/>
      <c r="B13" s="60"/>
      <c r="C13" s="44" t="str">
        <f>Spielplan!$C$13</f>
        <v>Mexiko</v>
      </c>
      <c r="D13" s="45"/>
      <c r="E13" s="104"/>
      <c r="F13" s="93"/>
      <c r="G13" s="104"/>
      <c r="H13" s="44" t="str">
        <f>Spielplan!$H$13</f>
        <v>Kamerun</v>
      </c>
      <c r="I13" s="45"/>
      <c r="J13" s="60"/>
      <c r="K13" s="60" t="s">
        <v>59</v>
      </c>
      <c r="L13" s="60">
        <f t="shared" si="0"/>
        <v>0</v>
      </c>
      <c r="M13" s="60"/>
      <c r="N13" s="60"/>
      <c r="O13" s="60">
        <f>IF($E13="",0,IF($E13&gt;$G13,3,IF($E13=$G13,1,0)))</f>
        <v>0</v>
      </c>
      <c r="P13" s="60">
        <f>IF($G13="",0,IF($E13&gt;$G13,0,IF($E13=$G13,1,3)))</f>
        <v>0</v>
      </c>
      <c r="Q13" s="60"/>
      <c r="R13" s="60"/>
      <c r="S13" s="60">
        <f>E13</f>
        <v>0</v>
      </c>
      <c r="T13" s="60">
        <f>G13</f>
        <v>0</v>
      </c>
      <c r="U13" s="60"/>
      <c r="V13" s="60"/>
      <c r="W13" s="60">
        <f>G13</f>
        <v>0</v>
      </c>
      <c r="X13" s="60">
        <f>E13</f>
        <v>0</v>
      </c>
      <c r="Y13" s="60"/>
      <c r="Z13" s="60">
        <f>N18</f>
        <v>0</v>
      </c>
      <c r="AA13" s="60">
        <f>R18</f>
        <v>0</v>
      </c>
      <c r="AB13" s="60">
        <f>V18</f>
        <v>0</v>
      </c>
      <c r="AC13" s="60">
        <f>AA13-AB13</f>
        <v>0</v>
      </c>
      <c r="AD13" s="60">
        <f>IF(Z13&gt;Z12,-1,0)</f>
        <v>0</v>
      </c>
      <c r="AE13" s="60">
        <f>IF(Z13&gt;Z14,-1,0)</f>
        <v>0</v>
      </c>
      <c r="AF13" s="60">
        <f>IF(Z13&gt;Z15,-1,0)</f>
        <v>0</v>
      </c>
      <c r="AG13" s="60">
        <f>10000-(AJ13*1000+AM13*100+AK13*10)</f>
        <v>10000</v>
      </c>
      <c r="AH13" s="90">
        <f>RANK(AG13,AG12:AG15,1)</f>
        <v>1</v>
      </c>
      <c r="AI13" s="60" t="str">
        <f>H12</f>
        <v>Kroatien</v>
      </c>
      <c r="AJ13" s="60">
        <f t="shared" si="1"/>
        <v>0</v>
      </c>
      <c r="AK13" s="60">
        <f t="shared" si="1"/>
        <v>0</v>
      </c>
      <c r="AL13" s="60">
        <f t="shared" si="1"/>
        <v>0</v>
      </c>
      <c r="AM13" s="60">
        <f>AK13-AL13</f>
        <v>0</v>
      </c>
      <c r="AN13" s="187">
        <f>IF(AG12=AG13,IF(E12&gt;G12,AG12-0.1,AG12),AG12)</f>
        <v>10000</v>
      </c>
      <c r="AO13" s="187"/>
      <c r="AP13" s="187">
        <f>IF(AG14=AG13,IF(G17&gt;E17,AG14-0.1,AG14),AG14)</f>
        <v>10000</v>
      </c>
      <c r="AQ13" s="187">
        <f>IF(AG15=AG13,IF(G15&gt;E15,AG15-0.1,AG15),AG15)</f>
        <v>10000</v>
      </c>
      <c r="AR13" s="187">
        <f>AO16</f>
        <v>30000</v>
      </c>
      <c r="AS13" s="90">
        <f>RANK(AR13,AR12:AR15,1)</f>
        <v>1</v>
      </c>
      <c r="AT13" s="60" t="str">
        <f t="shared" si="2"/>
        <v>Kroatien</v>
      </c>
      <c r="AU13" s="60">
        <f t="shared" si="2"/>
        <v>0</v>
      </c>
      <c r="AV13" s="60">
        <f t="shared" si="2"/>
        <v>0</v>
      </c>
      <c r="AW13" s="60">
        <f t="shared" si="2"/>
        <v>0</v>
      </c>
      <c r="AX13" s="60"/>
      <c r="AY13" s="60"/>
      <c r="AZ13" s="60"/>
      <c r="BA13" s="120">
        <v>2</v>
      </c>
      <c r="BB13" s="121" t="e">
        <f>VLOOKUP(2,AS12:AT15,2,FALSE)</f>
        <v>#N/A</v>
      </c>
      <c r="BC13" s="122"/>
      <c r="BD13" s="123" t="e">
        <f>VLOOKUP(2,AS12:AW15,3,FALSE)</f>
        <v>#N/A</v>
      </c>
      <c r="BE13" s="124" t="e">
        <f>VLOOKUP(2,AS12:AW15,4,FALSE)</f>
        <v>#N/A</v>
      </c>
      <c r="BF13" s="93" t="s">
        <v>12</v>
      </c>
      <c r="BG13" s="124" t="e">
        <f>VLOOKUP(2,AS12:AW15,5,FALSE)</f>
        <v>#N/A</v>
      </c>
      <c r="BH13" s="125" t="s">
        <v>19</v>
      </c>
      <c r="BI13" s="60"/>
      <c r="BJ13" s="85">
        <f>IF(E13&gt;G13,IF(Spielplan!E13&gt;Spielplan!G13,Punktemodus!$B$3,0),0)</f>
        <v>0</v>
      </c>
      <c r="BK13" s="85">
        <f>IF(E13=G13,IF(Spielplan!E13=Spielplan!G13,Punktemodus!$B$3,0),0)</f>
        <v>10</v>
      </c>
      <c r="BL13" s="85">
        <f>IF(E13&lt;G13,IF(Spielplan!E13&lt;Spielplan!G13,Punktemodus!$B$3,0),0)</f>
        <v>0</v>
      </c>
      <c r="BM13" s="85">
        <f>IF(E13=Spielplan!E13,IF(G13=Spielplan!G13,Punktemodus!$B$5,0),0)</f>
        <v>3</v>
      </c>
      <c r="BN13" s="85">
        <f>IF(E13=Spielplan!E13,Punktemodus!$B$7,0)</f>
        <v>1</v>
      </c>
      <c r="BO13" s="85">
        <f>IF(G13=Spielplan!G13,Punktemodus!$B$7,0)</f>
        <v>1</v>
      </c>
      <c r="BP13" s="137">
        <f>IF(Spielplan!E13="",0,SUM(BJ13:BO13))</f>
        <v>0</v>
      </c>
      <c r="BQ13" s="60"/>
      <c r="BR13" s="87"/>
      <c r="BS13" s="73" t="s">
        <v>21</v>
      </c>
      <c r="BT13" s="44" t="str">
        <f>IF(G28="","",BB24)</f>
        <v/>
      </c>
      <c r="BU13" s="46"/>
      <c r="BV13" s="104"/>
      <c r="BW13" s="60"/>
      <c r="BX13" s="104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</row>
    <row r="14" spans="1:101" ht="18.75" customHeight="1" thickBot="1" x14ac:dyDescent="0.3">
      <c r="A14" s="60"/>
      <c r="B14" s="60"/>
      <c r="C14" s="7" t="str">
        <f>C12</f>
        <v>Brasilien</v>
      </c>
      <c r="D14" s="38"/>
      <c r="E14" s="104"/>
      <c r="F14" s="93"/>
      <c r="G14" s="104"/>
      <c r="H14" s="7" t="str">
        <f>C13</f>
        <v>Mexiko</v>
      </c>
      <c r="I14" s="38"/>
      <c r="J14" s="60"/>
      <c r="K14" s="60" t="s">
        <v>60</v>
      </c>
      <c r="L14" s="60">
        <f t="shared" si="0"/>
        <v>0</v>
      </c>
      <c r="M14" s="60">
        <f>IF($E14="",0,IF($E14&gt;$G14,3,IF($E14=G14,1,0)))</f>
        <v>0</v>
      </c>
      <c r="N14" s="60"/>
      <c r="O14" s="60">
        <f>IF($G14="",0,IF($E14&gt;$G14,0,IF($E14=$G14,1,3)))</f>
        <v>0</v>
      </c>
      <c r="P14" s="60"/>
      <c r="Q14" s="60">
        <f>E14</f>
        <v>0</v>
      </c>
      <c r="R14" s="60"/>
      <c r="S14" s="60">
        <f>G14</f>
        <v>0</v>
      </c>
      <c r="T14" s="60"/>
      <c r="U14" s="60">
        <f>G14</f>
        <v>0</v>
      </c>
      <c r="V14" s="60"/>
      <c r="W14" s="60">
        <f>E14</f>
        <v>0</v>
      </c>
      <c r="X14" s="60"/>
      <c r="Y14" s="60"/>
      <c r="Z14" s="60">
        <f>O18</f>
        <v>0</v>
      </c>
      <c r="AA14" s="60">
        <f>S18</f>
        <v>0</v>
      </c>
      <c r="AB14" s="60">
        <f>W18</f>
        <v>0</v>
      </c>
      <c r="AC14" s="60">
        <f>AA14-AB14</f>
        <v>0</v>
      </c>
      <c r="AD14" s="60">
        <f>IF(Z14&gt;Z12,-1,0)</f>
        <v>0</v>
      </c>
      <c r="AE14" s="60">
        <f>IF(Z14&gt;Z13,-1,0)</f>
        <v>0</v>
      </c>
      <c r="AF14" s="60">
        <f>IF(Z14&gt;Z15,-1,0)</f>
        <v>0</v>
      </c>
      <c r="AG14" s="60">
        <f>10000-(AJ14*1000+AM14*100+AK14*10)</f>
        <v>10000</v>
      </c>
      <c r="AH14" s="90">
        <f>RANK(AG14,AG12:AG15,1)</f>
        <v>1</v>
      </c>
      <c r="AI14" s="60" t="str">
        <f>C13</f>
        <v>Mexiko</v>
      </c>
      <c r="AJ14" s="60">
        <f t="shared" si="1"/>
        <v>0</v>
      </c>
      <c r="AK14" s="60">
        <f t="shared" si="1"/>
        <v>0</v>
      </c>
      <c r="AL14" s="60">
        <f t="shared" si="1"/>
        <v>0</v>
      </c>
      <c r="AM14" s="60">
        <f>AK14-AL14</f>
        <v>0</v>
      </c>
      <c r="AN14" s="187">
        <f>IF(AG12=AG14,IF(E14&gt;G14,AG12-0.1,AG12),AG12)</f>
        <v>10000</v>
      </c>
      <c r="AO14" s="187">
        <f>IF(AG13=AG14,IF(E17&gt;G17,AG13-0.1,AG13),AG13)</f>
        <v>10000</v>
      </c>
      <c r="AP14" s="187"/>
      <c r="AQ14" s="187">
        <f>IF(AG15=AG14,IF(G13&gt;E13,AG15-0.1,AG15),AG15)</f>
        <v>10000</v>
      </c>
      <c r="AR14" s="187">
        <f>AP16</f>
        <v>30000</v>
      </c>
      <c r="AS14" s="90">
        <f>RANK(AR14,AR12:AR15,1)</f>
        <v>1</v>
      </c>
      <c r="AT14" s="60" t="str">
        <f t="shared" si="2"/>
        <v>Mexiko</v>
      </c>
      <c r="AU14" s="60">
        <f t="shared" si="2"/>
        <v>0</v>
      </c>
      <c r="AV14" s="60">
        <f t="shared" si="2"/>
        <v>0</v>
      </c>
      <c r="AW14" s="60">
        <f t="shared" si="2"/>
        <v>0</v>
      </c>
      <c r="AX14" s="60"/>
      <c r="AY14" s="60"/>
      <c r="AZ14" s="60"/>
      <c r="BA14" s="113">
        <v>3</v>
      </c>
      <c r="BB14" s="114" t="e">
        <f>VLOOKUP(3,AS12:AT15,2,FALSE)</f>
        <v>#N/A</v>
      </c>
      <c r="BC14" s="115"/>
      <c r="BD14" s="116" t="e">
        <f>VLOOKUP(3,AS12:AW15,3,FALSE)</f>
        <v>#N/A</v>
      </c>
      <c r="BE14" s="116" t="e">
        <f>VLOOKUP(3,AS12:AW15,4,FALSE)</f>
        <v>#N/A</v>
      </c>
      <c r="BF14" s="93" t="s">
        <v>12</v>
      </c>
      <c r="BG14" s="116" t="e">
        <f>VLOOKUP(3,AS12:AW15,5,FALSE)</f>
        <v>#N/A</v>
      </c>
      <c r="BH14" s="60"/>
      <c r="BI14" s="60"/>
      <c r="BJ14" s="85">
        <f>IF(E14&gt;G14,IF(Spielplan!E14&gt;Spielplan!G14,Punktemodus!$B$3,0),0)</f>
        <v>0</v>
      </c>
      <c r="BK14" s="85">
        <f>IF(E14=G14,IF(Spielplan!E14=Spielplan!G14,Punktemodus!$B$3,0),0)</f>
        <v>10</v>
      </c>
      <c r="BL14" s="85">
        <f>IF(E14&lt;G14,IF(Spielplan!E14&lt;Spielplan!G14,Punktemodus!$B$3,0),0)</f>
        <v>0</v>
      </c>
      <c r="BM14" s="85">
        <f>IF(E14=Spielplan!E14,IF(G14=Spielplan!G14,Punktemodus!$B$5,0),0)</f>
        <v>3</v>
      </c>
      <c r="BN14" s="85">
        <f>IF(E14=Spielplan!E14,Punktemodus!$B$7,0)</f>
        <v>1</v>
      </c>
      <c r="BO14" s="85">
        <f>IF(G14=Spielplan!G14,Punktemodus!$B$7,0)</f>
        <v>1</v>
      </c>
      <c r="BP14" s="137">
        <f>IF(Spielplan!E14="",0,SUM(BJ14:BO14))</f>
        <v>0</v>
      </c>
      <c r="BQ14" s="60"/>
      <c r="BR14" s="87"/>
      <c r="BS14" s="60"/>
      <c r="BT14" s="60"/>
      <c r="BU14" s="60"/>
      <c r="BV14" s="60"/>
      <c r="BW14" s="60"/>
      <c r="BX14" s="60"/>
      <c r="BY14" s="60"/>
      <c r="BZ14" s="47">
        <v>49</v>
      </c>
      <c r="CA14" s="44" t="str">
        <f>IF(BX12="",IF(BV12&gt;BV13,BT12,BT13),IF(BX12&gt;BX13,BT12,BT13))</f>
        <v/>
      </c>
      <c r="CB14" s="46"/>
      <c r="CC14" s="104"/>
      <c r="CD14" s="60"/>
      <c r="CE14" s="104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</row>
    <row r="15" spans="1:101" ht="18.75" customHeight="1" thickBot="1" x14ac:dyDescent="0.3">
      <c r="A15" s="60"/>
      <c r="B15" s="60"/>
      <c r="C15" s="44" t="str">
        <f>H12</f>
        <v>Kroatien</v>
      </c>
      <c r="D15" s="45"/>
      <c r="E15" s="104"/>
      <c r="F15" s="93"/>
      <c r="G15" s="104"/>
      <c r="H15" s="44" t="str">
        <f>H13</f>
        <v>Kamerun</v>
      </c>
      <c r="I15" s="45"/>
      <c r="J15" s="60"/>
      <c r="K15" s="60" t="s">
        <v>61</v>
      </c>
      <c r="L15" s="60">
        <f t="shared" si="0"/>
        <v>0</v>
      </c>
      <c r="M15" s="60"/>
      <c r="N15" s="60">
        <f>IF($E15="",0,IF($E15&gt;$G15,3,IF($E15=$G15,1,0)))</f>
        <v>0</v>
      </c>
      <c r="O15" s="60"/>
      <c r="P15" s="60">
        <f>IF($G15="",0,IF($E15&gt;$G15,0,IF($E15=$G15,1,3)))</f>
        <v>0</v>
      </c>
      <c r="Q15" s="60"/>
      <c r="R15" s="60">
        <f>E15</f>
        <v>0</v>
      </c>
      <c r="S15" s="60"/>
      <c r="T15" s="60">
        <f>G15</f>
        <v>0</v>
      </c>
      <c r="U15" s="60"/>
      <c r="V15" s="60">
        <f>G15</f>
        <v>0</v>
      </c>
      <c r="W15" s="60"/>
      <c r="X15" s="60">
        <f>E15</f>
        <v>0</v>
      </c>
      <c r="Y15" s="60"/>
      <c r="Z15" s="60">
        <f>P18</f>
        <v>0</v>
      </c>
      <c r="AA15" s="60">
        <f>T18</f>
        <v>0</v>
      </c>
      <c r="AB15" s="60">
        <f>X18</f>
        <v>0</v>
      </c>
      <c r="AC15" s="60">
        <f>AA15-AB15</f>
        <v>0</v>
      </c>
      <c r="AD15" s="60">
        <f>IF(Z15&gt;Z12,-1,0)</f>
        <v>0</v>
      </c>
      <c r="AE15" s="60">
        <f>IF(Z15&gt;Z13,-1,0)</f>
        <v>0</v>
      </c>
      <c r="AF15" s="60">
        <f>IF(Z15&gt;Z14,-1,0)</f>
        <v>0</v>
      </c>
      <c r="AG15" s="60">
        <f>10000-(AJ15*1000+AM15*100+AK15*10)</f>
        <v>10000</v>
      </c>
      <c r="AH15" s="90">
        <f>RANK(AG15,AG12:AG15,1)</f>
        <v>1</v>
      </c>
      <c r="AI15" s="60" t="str">
        <f>H13</f>
        <v>Kamerun</v>
      </c>
      <c r="AJ15" s="60">
        <f t="shared" si="1"/>
        <v>0</v>
      </c>
      <c r="AK15" s="60">
        <f t="shared" si="1"/>
        <v>0</v>
      </c>
      <c r="AL15" s="60">
        <f t="shared" si="1"/>
        <v>0</v>
      </c>
      <c r="AM15" s="60">
        <f>AK15-AL15</f>
        <v>0</v>
      </c>
      <c r="AN15" s="187">
        <f>IF(AG12=AG15,IF(E16&gt;G16,AG12-0.1,AG12),AG12)</f>
        <v>10000</v>
      </c>
      <c r="AO15" s="187">
        <f>IF(AG13=AG15,IF(E15&gt;G15,AG13-0.1,AG13),AG13)</f>
        <v>10000</v>
      </c>
      <c r="AP15" s="187">
        <f>IF(AG14=AG15,IF(E13&gt;G13,AG14-0.1,AG14),AG14)</f>
        <v>10000</v>
      </c>
      <c r="AQ15" s="187"/>
      <c r="AR15" s="187">
        <f>AQ16</f>
        <v>30000</v>
      </c>
      <c r="AS15" s="90">
        <f>RANK(AR15,AR12:AR15,1)</f>
        <v>1</v>
      </c>
      <c r="AT15" s="60" t="str">
        <f t="shared" si="2"/>
        <v>Kamerun</v>
      </c>
      <c r="AU15" s="60">
        <f t="shared" si="2"/>
        <v>0</v>
      </c>
      <c r="AV15" s="60">
        <f t="shared" si="2"/>
        <v>0</v>
      </c>
      <c r="AW15" s="60">
        <f t="shared" si="2"/>
        <v>0</v>
      </c>
      <c r="AX15" s="60"/>
      <c r="AY15" s="60"/>
      <c r="AZ15" s="60"/>
      <c r="BA15" s="113">
        <v>4</v>
      </c>
      <c r="BB15" s="114" t="e">
        <f>VLOOKUP(4,AS12:AT15,2,FALSE)</f>
        <v>#N/A</v>
      </c>
      <c r="BC15" s="115"/>
      <c r="BD15" s="116" t="e">
        <f>VLOOKUP(4,AS12:AW15,3,FALSE)</f>
        <v>#N/A</v>
      </c>
      <c r="BE15" s="116" t="e">
        <f>VLOOKUP(4,AS12:AW15,4,FALSE)</f>
        <v>#N/A</v>
      </c>
      <c r="BF15" s="93" t="s">
        <v>12</v>
      </c>
      <c r="BG15" s="116" t="e">
        <f>VLOOKUP(4,AS12:AW15,5,FALSE)</f>
        <v>#N/A</v>
      </c>
      <c r="BH15" s="60"/>
      <c r="BI15" s="60"/>
      <c r="BJ15" s="85">
        <f>IF(E15&gt;G15,IF(Spielplan!E15&gt;Spielplan!G15,Punktemodus!$B$3,0),0)</f>
        <v>0</v>
      </c>
      <c r="BK15" s="85">
        <f>IF(E15=G15,IF(Spielplan!E15=Spielplan!G15,Punktemodus!$B$3,0),0)</f>
        <v>10</v>
      </c>
      <c r="BL15" s="85">
        <f>IF(E15&lt;G15,IF(Spielplan!E15&lt;Spielplan!G15,Punktemodus!$B$3,0),0)</f>
        <v>0</v>
      </c>
      <c r="BM15" s="85">
        <f>IF(E15=Spielplan!E15,IF(G15=Spielplan!G15,Punktemodus!$B$5,0),0)</f>
        <v>3</v>
      </c>
      <c r="BN15" s="85">
        <f>IF(E15=Spielplan!E15,Punktemodus!$B$7,0)</f>
        <v>1</v>
      </c>
      <c r="BO15" s="85">
        <f>IF(G15=Spielplan!G15,Punktemodus!$B$7,0)</f>
        <v>1</v>
      </c>
      <c r="BP15" s="137">
        <f>IF(Spielplan!E15="",0,SUM(BJ15:BO15))</f>
        <v>0</v>
      </c>
      <c r="BQ15" s="60"/>
      <c r="BR15" s="87"/>
      <c r="BS15" s="60"/>
      <c r="BT15" s="60"/>
      <c r="BU15" s="60"/>
      <c r="BV15" s="60"/>
      <c r="BW15" s="60"/>
      <c r="BX15" s="60"/>
      <c r="BY15" s="60"/>
      <c r="BZ15" s="47">
        <v>50</v>
      </c>
      <c r="CA15" s="44" t="str">
        <f>IF(BX16="",IF(BV16&gt;BV17,BT16,BT17),IF(BX16&gt;BX17,BT16,BT17))</f>
        <v/>
      </c>
      <c r="CB15" s="46"/>
      <c r="CC15" s="104"/>
      <c r="CD15" s="60"/>
      <c r="CE15" s="104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</row>
    <row r="16" spans="1:101" ht="18.75" customHeight="1" thickBot="1" x14ac:dyDescent="0.3">
      <c r="A16" s="60"/>
      <c r="B16" s="60"/>
      <c r="C16" s="7" t="str">
        <f>C12</f>
        <v>Brasilien</v>
      </c>
      <c r="D16" s="38"/>
      <c r="E16" s="104"/>
      <c r="F16" s="93"/>
      <c r="G16" s="104"/>
      <c r="H16" s="7" t="str">
        <f>H13</f>
        <v>Kamerun</v>
      </c>
      <c r="I16" s="38"/>
      <c r="J16" s="60"/>
      <c r="K16" s="60" t="s">
        <v>62</v>
      </c>
      <c r="L16" s="60">
        <f t="shared" si="0"/>
        <v>0</v>
      </c>
      <c r="M16" s="60">
        <f>IF($E16="",0,IF($E16&gt;$G16,3,IF($E16=G16,1,0)))</f>
        <v>0</v>
      </c>
      <c r="N16" s="60"/>
      <c r="O16" s="60"/>
      <c r="P16" s="60">
        <f>IF($G16="",0,IF($E16&gt;$G16,0,IF($E16=$G16,1,3)))</f>
        <v>0</v>
      </c>
      <c r="Q16" s="60">
        <f>E16</f>
        <v>0</v>
      </c>
      <c r="R16" s="60"/>
      <c r="S16" s="60"/>
      <c r="T16" s="60">
        <f>G16</f>
        <v>0</v>
      </c>
      <c r="U16" s="60">
        <f>G16</f>
        <v>0</v>
      </c>
      <c r="V16" s="60"/>
      <c r="W16" s="60"/>
      <c r="X16" s="60">
        <f>E16</f>
        <v>0</v>
      </c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187">
        <f>SUM(AN12:AN15)</f>
        <v>30000</v>
      </c>
      <c r="AO16" s="187">
        <f>SUM(AO12:AO15)</f>
        <v>30000</v>
      </c>
      <c r="AP16" s="187">
        <f>SUM(AP12:AP15)</f>
        <v>30000</v>
      </c>
      <c r="AQ16" s="187">
        <f>SUM(AQ12:AQ15)</f>
        <v>30000</v>
      </c>
      <c r="AR16" s="187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85">
        <f>IF(E16&gt;G16,IF(Spielplan!E16&gt;Spielplan!G16,Punktemodus!$B$3,0),0)</f>
        <v>0</v>
      </c>
      <c r="BK16" s="85">
        <f>IF(E16=G16,IF(Spielplan!E16=Spielplan!G16,Punktemodus!$B$3,0),0)</f>
        <v>10</v>
      </c>
      <c r="BL16" s="85">
        <f>IF(E16&lt;G16,IF(Spielplan!E16&lt;Spielplan!G16,Punktemodus!$B$3,0),0)</f>
        <v>0</v>
      </c>
      <c r="BM16" s="85">
        <f>IF(E16=Spielplan!E16,IF(G16=Spielplan!G16,Punktemodus!$B$5,0),0)</f>
        <v>3</v>
      </c>
      <c r="BN16" s="85">
        <f>IF(E16=Spielplan!E16,Punktemodus!$B$7,0)</f>
        <v>1</v>
      </c>
      <c r="BO16" s="85">
        <f>IF(G16=Spielplan!G16,Punktemodus!$B$7,0)</f>
        <v>1</v>
      </c>
      <c r="BP16" s="137">
        <f>IF(Spielplan!E16="",0,SUM(BJ16:BO16))</f>
        <v>0</v>
      </c>
      <c r="BQ16" s="60"/>
      <c r="BR16" s="87"/>
      <c r="BS16" s="63" t="s">
        <v>22</v>
      </c>
      <c r="BT16" s="44" t="str">
        <f>IF(G39="","",BB34)</f>
        <v/>
      </c>
      <c r="BU16" s="46"/>
      <c r="BV16" s="104"/>
      <c r="BW16" s="60"/>
      <c r="BX16" s="104"/>
      <c r="BY16" s="60"/>
      <c r="BZ16" s="60"/>
      <c r="CA16" s="60"/>
      <c r="CB16" s="60"/>
      <c r="CC16" s="60"/>
      <c r="CD16" s="60"/>
      <c r="CE16" s="60"/>
      <c r="CF16" s="91"/>
      <c r="CG16" s="91" t="s">
        <v>28</v>
      </c>
      <c r="CH16" s="60"/>
      <c r="CI16" s="60"/>
      <c r="CJ16" s="61" t="s">
        <v>26</v>
      </c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</row>
    <row r="17" spans="1:101" ht="18.75" customHeight="1" thickBot="1" x14ac:dyDescent="0.3">
      <c r="A17" s="60"/>
      <c r="B17" s="60"/>
      <c r="C17" s="44" t="str">
        <f>H12</f>
        <v>Kroatien</v>
      </c>
      <c r="D17" s="45"/>
      <c r="E17" s="104"/>
      <c r="F17" s="93"/>
      <c r="G17" s="104"/>
      <c r="H17" s="44" t="str">
        <f>C13</f>
        <v>Mexiko</v>
      </c>
      <c r="I17" s="45"/>
      <c r="J17" s="60"/>
      <c r="K17" s="60" t="s">
        <v>62</v>
      </c>
      <c r="L17" s="60">
        <f t="shared" si="0"/>
        <v>0</v>
      </c>
      <c r="M17" s="60"/>
      <c r="N17" s="60">
        <f>IF($E17="",0,IF($E17&gt;$G17,3,IF($E17=$G17,1,0)))</f>
        <v>0</v>
      </c>
      <c r="O17" s="60">
        <f>IF($G17="",0,IF($E17&gt;$G17,0,IF($E17=$G17,1,3)))</f>
        <v>0</v>
      </c>
      <c r="P17" s="60"/>
      <c r="Q17" s="60"/>
      <c r="R17" s="60">
        <f>E17</f>
        <v>0</v>
      </c>
      <c r="S17" s="60">
        <f>G17</f>
        <v>0</v>
      </c>
      <c r="T17" s="60"/>
      <c r="U17" s="60"/>
      <c r="V17" s="60">
        <f>G17</f>
        <v>0</v>
      </c>
      <c r="W17" s="60">
        <f>E17</f>
        <v>0</v>
      </c>
      <c r="X17" s="60"/>
      <c r="Y17" s="60"/>
      <c r="Z17" s="60" t="s">
        <v>30</v>
      </c>
      <c r="AA17" s="60"/>
      <c r="AB17" s="60"/>
      <c r="AC17" s="60"/>
      <c r="AD17" s="60"/>
      <c r="AE17" s="60"/>
      <c r="AF17" s="60"/>
      <c r="AG17" s="60" t="b">
        <f>OR(AG12=AG13,AG12=AG14,AG12=AG15,AG13=AG14,AG13=AG15,AG14=AG15)</f>
        <v>1</v>
      </c>
      <c r="AH17" s="60"/>
      <c r="AI17" s="60"/>
      <c r="AJ17" s="60"/>
      <c r="AK17" s="60"/>
      <c r="AL17" s="60"/>
      <c r="AM17" s="60"/>
      <c r="AN17" s="60"/>
      <c r="AO17" s="60" t="s">
        <v>34</v>
      </c>
      <c r="AP17" s="60"/>
      <c r="AQ17" s="60"/>
      <c r="AR17" s="60" t="b">
        <f>OR(AR12=AR13,AR12=AR14,AR12=AR15,AR13=AR14,AR13=AR15,AR14=AR15)</f>
        <v>1</v>
      </c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85">
        <f>IF(E17&gt;G17,IF(Spielplan!E17&gt;Spielplan!G17,Punktemodus!$B$3,0),0)</f>
        <v>0</v>
      </c>
      <c r="BK17" s="85">
        <f>IF(E17=G17,IF(Spielplan!E17=Spielplan!G17,Punktemodus!$B$3,0),0)</f>
        <v>10</v>
      </c>
      <c r="BL17" s="85">
        <f>IF(E17&lt;G17,IF(Spielplan!E17&lt;Spielplan!G17,Punktemodus!$B$3,0),0)</f>
        <v>0</v>
      </c>
      <c r="BM17" s="85">
        <f>IF(E17=Spielplan!E17,IF(G17=Spielplan!G17,Punktemodus!$B$5,0),0)</f>
        <v>3</v>
      </c>
      <c r="BN17" s="85">
        <f>IF(E17=Spielplan!E17,Punktemodus!$B$7,0)</f>
        <v>1</v>
      </c>
      <c r="BO17" s="85">
        <f>IF(G17=Spielplan!G17,Punktemodus!$B$7,0)</f>
        <v>1</v>
      </c>
      <c r="BP17" s="137">
        <f>IF(Spielplan!E17="",0,SUM(BJ17:BO17))</f>
        <v>0</v>
      </c>
      <c r="BQ17" s="60"/>
      <c r="BR17" s="87"/>
      <c r="BS17" s="52" t="s">
        <v>25</v>
      </c>
      <c r="BT17" s="44" t="str">
        <f>IF(G50="","",BB46)</f>
        <v/>
      </c>
      <c r="BU17" s="46"/>
      <c r="BV17" s="104"/>
      <c r="BW17" s="60"/>
      <c r="BX17" s="104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</row>
    <row r="18" spans="1:101" ht="18.75" customHeight="1" thickBot="1" x14ac:dyDescent="0.25">
      <c r="A18" s="60"/>
      <c r="B18" s="60"/>
      <c r="C18" s="136" t="str">
        <f>IF(G17="","",IF(AR17=TRUE,"Achtung: Fehler in Tabelle!",""))</f>
        <v/>
      </c>
      <c r="D18" s="60"/>
      <c r="E18" s="85"/>
      <c r="F18" s="60"/>
      <c r="G18" s="85"/>
      <c r="H18" s="60"/>
      <c r="I18" s="60"/>
      <c r="J18" s="60"/>
      <c r="K18" s="60"/>
      <c r="L18" s="60"/>
      <c r="M18" s="60">
        <f t="shared" ref="M18:X18" si="3">SUM(M12:M17)</f>
        <v>0</v>
      </c>
      <c r="N18" s="60">
        <f t="shared" si="3"/>
        <v>0</v>
      </c>
      <c r="O18" s="60">
        <f t="shared" si="3"/>
        <v>0</v>
      </c>
      <c r="P18" s="60">
        <f t="shared" si="3"/>
        <v>0</v>
      </c>
      <c r="Q18" s="60">
        <f t="shared" si="3"/>
        <v>0</v>
      </c>
      <c r="R18" s="60">
        <f t="shared" si="3"/>
        <v>0</v>
      </c>
      <c r="S18" s="60">
        <f t="shared" si="3"/>
        <v>0</v>
      </c>
      <c r="T18" s="60">
        <f t="shared" si="3"/>
        <v>0</v>
      </c>
      <c r="U18" s="60">
        <f t="shared" si="3"/>
        <v>0</v>
      </c>
      <c r="V18" s="60">
        <f t="shared" si="3"/>
        <v>0</v>
      </c>
      <c r="W18" s="60">
        <f t="shared" si="3"/>
        <v>0</v>
      </c>
      <c r="X18" s="60">
        <f t="shared" si="3"/>
        <v>0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160">
        <f>SUM(BP12:BP17)</f>
        <v>0</v>
      </c>
      <c r="BQ18" s="60"/>
      <c r="BR18" s="8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47">
        <v>58</v>
      </c>
      <c r="CF18" s="44" t="str">
        <f>IF(CE14="",IF(CC14&gt;CC15,CA14,CA15),IF(CE14&gt;CE15,CA14,CA15))</f>
        <v/>
      </c>
      <c r="CG18" s="46"/>
      <c r="CH18" s="104"/>
      <c r="CI18" s="60"/>
      <c r="CJ18" s="104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</row>
    <row r="19" spans="1:101" ht="18.75" customHeight="1" thickBot="1" x14ac:dyDescent="0.25">
      <c r="A19" s="60"/>
      <c r="B19" s="60"/>
      <c r="C19" s="60"/>
      <c r="D19" s="60"/>
      <c r="E19" s="85"/>
      <c r="F19" s="60"/>
      <c r="G19" s="85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138"/>
      <c r="BQ19" s="60"/>
      <c r="BR19" s="8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47">
        <v>57</v>
      </c>
      <c r="CF19" s="44" t="str">
        <f>IF(CE22="",IF(CC22&gt;CC23,CA22,CA23),IF(CE22&gt;CE23,CA22,CA23))</f>
        <v/>
      </c>
      <c r="CG19" s="46"/>
      <c r="CH19" s="104"/>
      <c r="CI19" s="60"/>
      <c r="CJ19" s="104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</row>
    <row r="20" spans="1:101" ht="18.75" customHeight="1" thickBot="1" x14ac:dyDescent="0.25">
      <c r="A20" s="60"/>
      <c r="B20" s="60"/>
      <c r="C20" s="60"/>
      <c r="D20" s="60"/>
      <c r="E20" s="85"/>
      <c r="F20" s="60"/>
      <c r="G20" s="85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138"/>
      <c r="BQ20" s="60"/>
      <c r="BR20" s="87"/>
      <c r="BS20" s="54" t="s">
        <v>121</v>
      </c>
      <c r="BT20" s="44" t="str">
        <f>IF(G61="","",BB56)</f>
        <v/>
      </c>
      <c r="BU20" s="46"/>
      <c r="BV20" s="104"/>
      <c r="BW20" s="60"/>
      <c r="BX20" s="104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</row>
    <row r="21" spans="1:101" ht="18.75" customHeight="1" thickBot="1" x14ac:dyDescent="0.3">
      <c r="A21" s="60"/>
      <c r="B21" s="60"/>
      <c r="C21" s="88" t="s">
        <v>64</v>
      </c>
      <c r="D21" s="60"/>
      <c r="E21" s="85"/>
      <c r="F21" s="60"/>
      <c r="G21" s="85"/>
      <c r="H21" s="60"/>
      <c r="I21" s="60"/>
      <c r="J21" s="60"/>
      <c r="K21" s="60"/>
      <c r="L21" s="60"/>
      <c r="M21" s="60" t="s">
        <v>4</v>
      </c>
      <c r="N21" s="60"/>
      <c r="O21" s="60"/>
      <c r="P21" s="60"/>
      <c r="Q21" s="60" t="s">
        <v>6</v>
      </c>
      <c r="R21" s="60"/>
      <c r="S21" s="60"/>
      <c r="T21" s="60"/>
      <c r="U21" s="60" t="s">
        <v>7</v>
      </c>
      <c r="V21" s="60"/>
      <c r="W21" s="60"/>
      <c r="X21" s="60"/>
      <c r="Y21" s="60"/>
      <c r="Z21" s="60" t="s">
        <v>4</v>
      </c>
      <c r="AA21" s="60" t="s">
        <v>5</v>
      </c>
      <c r="AB21" s="60"/>
      <c r="AC21" s="60"/>
      <c r="AD21" s="60" t="s">
        <v>9</v>
      </c>
      <c r="AE21" s="60"/>
      <c r="AF21" s="60"/>
      <c r="AG21" s="60"/>
      <c r="AH21" s="60" t="s">
        <v>32</v>
      </c>
      <c r="AI21" s="60"/>
      <c r="AJ21" s="60"/>
      <c r="AK21" s="60"/>
      <c r="AL21" s="60"/>
      <c r="AM21" s="60"/>
      <c r="AN21" s="60" t="s">
        <v>35</v>
      </c>
      <c r="AO21" s="60"/>
      <c r="AP21" s="60"/>
      <c r="AQ21" s="60"/>
      <c r="AR21" s="60"/>
      <c r="AS21" s="60" t="s">
        <v>33</v>
      </c>
      <c r="AT21" s="60"/>
      <c r="AU21" s="60"/>
      <c r="AV21" s="60"/>
      <c r="AW21" s="60"/>
      <c r="AX21" s="60"/>
      <c r="AY21" s="60"/>
      <c r="AZ21" s="60"/>
      <c r="BA21" s="60"/>
      <c r="BB21" s="89" t="s">
        <v>10</v>
      </c>
      <c r="BC21" s="60"/>
      <c r="BD21" s="90" t="s">
        <v>4</v>
      </c>
      <c r="BE21" s="60"/>
      <c r="BF21" s="61" t="s">
        <v>5</v>
      </c>
      <c r="BG21" s="60"/>
      <c r="BH21" s="60"/>
      <c r="BI21" s="60"/>
      <c r="BJ21" s="60"/>
      <c r="BK21" s="60"/>
      <c r="BL21" s="60"/>
      <c r="BM21" s="60"/>
      <c r="BN21" s="60"/>
      <c r="BO21" s="60"/>
      <c r="BP21" s="138"/>
      <c r="BQ21" s="60"/>
      <c r="BR21" s="87"/>
      <c r="BS21" s="73" t="s">
        <v>122</v>
      </c>
      <c r="BT21" s="44" t="str">
        <f>IF(G72="","",BB68)</f>
        <v/>
      </c>
      <c r="BU21" s="46"/>
      <c r="BV21" s="104"/>
      <c r="BW21" s="60"/>
      <c r="BX21" s="104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91" t="s">
        <v>29</v>
      </c>
      <c r="CM21" s="60"/>
      <c r="CN21" s="60"/>
      <c r="CO21" s="61" t="s">
        <v>26</v>
      </c>
      <c r="CP21" s="60"/>
      <c r="CQ21" s="60"/>
      <c r="CR21" s="60"/>
      <c r="CS21" s="60"/>
      <c r="CT21" s="60"/>
      <c r="CU21" s="60"/>
      <c r="CV21" s="60"/>
      <c r="CW21" s="60"/>
    </row>
    <row r="22" spans="1:101" ht="18.75" customHeight="1" thickBot="1" x14ac:dyDescent="0.3">
      <c r="A22" s="60"/>
      <c r="B22" s="60"/>
      <c r="C22" s="60"/>
      <c r="D22" s="60"/>
      <c r="E22" s="85"/>
      <c r="F22" s="60"/>
      <c r="G22" s="85"/>
      <c r="H22" s="60"/>
      <c r="I22" s="60"/>
      <c r="J22" s="60"/>
      <c r="K22" s="60"/>
      <c r="L22" s="60"/>
      <c r="M22" s="60" t="s">
        <v>0</v>
      </c>
      <c r="N22" s="60" t="s">
        <v>1</v>
      </c>
      <c r="O22" s="60" t="s">
        <v>2</v>
      </c>
      <c r="P22" s="60" t="s">
        <v>3</v>
      </c>
      <c r="Q22" s="60" t="s">
        <v>0</v>
      </c>
      <c r="R22" s="60" t="s">
        <v>1</v>
      </c>
      <c r="S22" s="60" t="s">
        <v>2</v>
      </c>
      <c r="T22" s="60" t="s">
        <v>3</v>
      </c>
      <c r="U22" s="60" t="s">
        <v>0</v>
      </c>
      <c r="V22" s="60" t="s">
        <v>1</v>
      </c>
      <c r="W22" s="60" t="s">
        <v>2</v>
      </c>
      <c r="X22" s="60" t="s">
        <v>3</v>
      </c>
      <c r="Y22" s="60"/>
      <c r="Z22" s="60" t="s">
        <v>8</v>
      </c>
      <c r="AA22" s="60"/>
      <c r="AB22" s="60"/>
      <c r="AC22" s="60"/>
      <c r="AD22" s="60"/>
      <c r="AE22" s="60"/>
      <c r="AF22" s="60"/>
      <c r="AG22" s="60"/>
      <c r="AH22" s="60" t="s">
        <v>31</v>
      </c>
      <c r="AI22" s="60"/>
      <c r="AJ22" s="60"/>
      <c r="AK22" s="60"/>
      <c r="AL22" s="60"/>
      <c r="AM22" s="60"/>
      <c r="AN22" s="60" t="str">
        <f>AI23</f>
        <v>Spanien</v>
      </c>
      <c r="AO22" s="60" t="str">
        <f>AI24</f>
        <v>Niederlande</v>
      </c>
      <c r="AP22" s="60" t="str">
        <f>AI25</f>
        <v>Chile</v>
      </c>
      <c r="AQ22" s="60" t="str">
        <f>AI26</f>
        <v>Australien</v>
      </c>
      <c r="AR22" s="60"/>
      <c r="AS22" s="60" t="s">
        <v>31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138"/>
      <c r="BQ22" s="60"/>
      <c r="BR22" s="87"/>
      <c r="BS22" s="60"/>
      <c r="BT22" s="60"/>
      <c r="BU22" s="60"/>
      <c r="BV22" s="60"/>
      <c r="BW22" s="60"/>
      <c r="BX22" s="60"/>
      <c r="BY22" s="60"/>
      <c r="BZ22" s="47">
        <v>53</v>
      </c>
      <c r="CA22" s="44" t="str">
        <f>IF(BX20="",IF(BV20&gt;BV21,BT20,BT21),IF(BX20&gt;BX21,BT20,BT21))</f>
        <v/>
      </c>
      <c r="CB22" s="46"/>
      <c r="CC22" s="104"/>
      <c r="CD22" s="60"/>
      <c r="CE22" s="104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88" t="s">
        <v>130</v>
      </c>
      <c r="CS22" s="60"/>
      <c r="CT22" s="60"/>
      <c r="CU22" s="60"/>
      <c r="CV22" s="60"/>
      <c r="CW22" s="60"/>
    </row>
    <row r="23" spans="1:101" ht="18.75" customHeight="1" thickBot="1" x14ac:dyDescent="0.3">
      <c r="A23" s="60"/>
      <c r="B23" s="60"/>
      <c r="C23" s="65" t="str">
        <f>Spielplan!$C$23</f>
        <v>Spanien</v>
      </c>
      <c r="D23" s="66"/>
      <c r="E23" s="104"/>
      <c r="F23" s="93"/>
      <c r="G23" s="104"/>
      <c r="H23" s="65" t="str">
        <f>Spielplan!$H$23</f>
        <v>Niederlande</v>
      </c>
      <c r="I23" s="66"/>
      <c r="J23" s="60"/>
      <c r="K23" s="60" t="s">
        <v>68</v>
      </c>
      <c r="L23" s="60">
        <f t="shared" ref="L23:L28" si="4">IF(E23-G23&gt;0,1,IF(G23=E23,0,-1))</f>
        <v>0</v>
      </c>
      <c r="M23" s="60">
        <f>IF($E23="",0,IF($E23&gt;$G23,3,IF($E23=G23,1,0)))</f>
        <v>0</v>
      </c>
      <c r="N23" s="60">
        <f>IF($G23="",0,IF($E23&gt;$G23,0,IF($E23=G23,1,3)))</f>
        <v>0</v>
      </c>
      <c r="O23" s="60"/>
      <c r="P23" s="60"/>
      <c r="Q23" s="60">
        <f>E23</f>
        <v>0</v>
      </c>
      <c r="R23" s="60">
        <f>G23</f>
        <v>0</v>
      </c>
      <c r="S23" s="60"/>
      <c r="T23" s="60"/>
      <c r="U23" s="60">
        <f>G23</f>
        <v>0</v>
      </c>
      <c r="V23" s="60">
        <f>E23</f>
        <v>0</v>
      </c>
      <c r="W23" s="60"/>
      <c r="X23" s="60"/>
      <c r="Y23" s="60"/>
      <c r="Z23" s="60">
        <f>M29</f>
        <v>0</v>
      </c>
      <c r="AA23" s="60">
        <f>Q29</f>
        <v>0</v>
      </c>
      <c r="AB23" s="60">
        <f>U29</f>
        <v>0</v>
      </c>
      <c r="AC23" s="60">
        <f>AA23-AB23</f>
        <v>0</v>
      </c>
      <c r="AD23" s="60">
        <f>IF(Z23&gt;Z24,-1,0)</f>
        <v>0</v>
      </c>
      <c r="AE23" s="60">
        <f>IF(Z23&gt;Z25,-1,0)</f>
        <v>0</v>
      </c>
      <c r="AF23" s="60">
        <f>IF(Z23&gt;Z26,-1,0)</f>
        <v>0</v>
      </c>
      <c r="AG23" s="60">
        <f>10000-(AJ23*1000+AM23*100+AK23*10)</f>
        <v>10000</v>
      </c>
      <c r="AH23" s="90">
        <f>RANK(AG23,AG23:AG26,1)</f>
        <v>1</v>
      </c>
      <c r="AI23" s="60" t="str">
        <f>C23</f>
        <v>Spanien</v>
      </c>
      <c r="AJ23" s="60">
        <f t="shared" ref="AJ23:AL26" si="5">Z23</f>
        <v>0</v>
      </c>
      <c r="AK23" s="60">
        <f t="shared" si="5"/>
        <v>0</v>
      </c>
      <c r="AL23" s="60">
        <f t="shared" si="5"/>
        <v>0</v>
      </c>
      <c r="AM23" s="60">
        <f>AK23-AL23</f>
        <v>0</v>
      </c>
      <c r="AN23" s="187"/>
      <c r="AO23" s="187">
        <f>IF(AG24=AG23,IF(G23&gt;E23,AG24-0.1,AG24),AG24)</f>
        <v>10000</v>
      </c>
      <c r="AP23" s="187">
        <f>IF(AG25=AG23,IF(G25&gt;E25,AG25-0.1,AG25),AG25)</f>
        <v>10000</v>
      </c>
      <c r="AQ23" s="187">
        <f>IF(AG26=AG23,IF(G27&gt;E27,AG26-0.1,AG26),AG26)</f>
        <v>10000</v>
      </c>
      <c r="AR23" s="187">
        <f>AN27</f>
        <v>30000</v>
      </c>
      <c r="AS23" s="90">
        <f>RANK(AR23,AR23:AR26,1)</f>
        <v>1</v>
      </c>
      <c r="AT23" s="60" t="str">
        <f t="shared" ref="AT23:AW26" si="6">AI23</f>
        <v>Spanien</v>
      </c>
      <c r="AU23" s="60">
        <f t="shared" si="6"/>
        <v>0</v>
      </c>
      <c r="AV23" s="60">
        <f t="shared" si="6"/>
        <v>0</v>
      </c>
      <c r="AW23" s="60">
        <f t="shared" si="6"/>
        <v>0</v>
      </c>
      <c r="AX23" s="60"/>
      <c r="AY23" s="60"/>
      <c r="AZ23" s="60"/>
      <c r="BA23" s="67">
        <v>1</v>
      </c>
      <c r="BB23" s="65" t="str">
        <f>VLOOKUP(1,AS23:AT26,2,FALSE)</f>
        <v>Spanien</v>
      </c>
      <c r="BC23" s="66"/>
      <c r="BD23" s="68">
        <f>VLOOKUP(1,AS23:AW26,3,FALSE)</f>
        <v>0</v>
      </c>
      <c r="BE23" s="69">
        <f>VLOOKUP(1,AS23:AW26,4,FALSE)</f>
        <v>0</v>
      </c>
      <c r="BF23" s="93" t="s">
        <v>12</v>
      </c>
      <c r="BG23" s="69">
        <f>VLOOKUP(1,AS23:AW26,5,FALSE)</f>
        <v>0</v>
      </c>
      <c r="BH23" s="70" t="s">
        <v>20</v>
      </c>
      <c r="BI23" s="60"/>
      <c r="BJ23" s="85">
        <f>IF(E23&gt;G23,IF(Spielplan!E23&gt;Spielplan!G23,Punktemodus!$B$3,0),0)</f>
        <v>0</v>
      </c>
      <c r="BK23" s="85">
        <f>IF(E23=G23,IF(Spielplan!E23=Spielplan!G23,Punktemodus!$B$3,0),0)</f>
        <v>10</v>
      </c>
      <c r="BL23" s="85">
        <f>IF(E23&lt;G23,IF(Spielplan!E23&lt;Spielplan!G23,Punktemodus!$B$3,0),0)</f>
        <v>0</v>
      </c>
      <c r="BM23" s="85">
        <f>IF(E23=Spielplan!E23,IF(G23=Spielplan!G23,Punktemodus!$B$5,0),0)</f>
        <v>3</v>
      </c>
      <c r="BN23" s="85">
        <f>IF(E23=Spielplan!E23,Punktemodus!$B$7,0)</f>
        <v>1</v>
      </c>
      <c r="BO23" s="85">
        <f>IF(G23=Spielplan!G23,Punktemodus!$B$7,0)</f>
        <v>1</v>
      </c>
      <c r="BP23" s="137">
        <f>IF(Spielplan!E23="",0,SUM(BJ23:BO23))</f>
        <v>0</v>
      </c>
      <c r="BQ23" s="60"/>
      <c r="BR23" s="87"/>
      <c r="BS23" s="60"/>
      <c r="BT23" s="60"/>
      <c r="BU23" s="60"/>
      <c r="BV23" s="60"/>
      <c r="BW23" s="60"/>
      <c r="BX23" s="60"/>
      <c r="BY23" s="60"/>
      <c r="BZ23" s="47">
        <v>54</v>
      </c>
      <c r="CA23" s="44" t="str">
        <f>IF(BX24="",IF(BV24&gt;BV25,BT24,BT25),IF(BX24&gt;BX25,BT24,BT25))</f>
        <v/>
      </c>
      <c r="CB23" s="46"/>
      <c r="CC23" s="104"/>
      <c r="CD23" s="60"/>
      <c r="CE23" s="104"/>
      <c r="CF23" s="60"/>
      <c r="CG23" s="60"/>
      <c r="CH23" s="60"/>
      <c r="CI23" s="60"/>
      <c r="CJ23" s="47" t="s">
        <v>132</v>
      </c>
      <c r="CK23" s="44" t="str">
        <f>IF(CJ18="",IF(CH18&gt;CH19,CF18,CF19),IF(CJ18&gt;CJ19,CF18,CF19))</f>
        <v/>
      </c>
      <c r="CL23" s="46"/>
      <c r="CM23" s="104"/>
      <c r="CN23" s="60"/>
      <c r="CO23" s="104"/>
      <c r="CP23" s="60"/>
      <c r="CQ23" s="376" t="str">
        <f>IF(CO23="",IF(CM23&gt;CM24,CK23,CK24),IF(CO23&gt;CO24,CK23,CK24))</f>
        <v/>
      </c>
      <c r="CR23" s="377"/>
      <c r="CS23" s="377"/>
      <c r="CT23" s="377"/>
      <c r="CU23" s="377"/>
      <c r="CV23" s="378"/>
      <c r="CW23" s="60"/>
    </row>
    <row r="24" spans="1:101" ht="18.75" customHeight="1" thickBot="1" x14ac:dyDescent="0.3">
      <c r="A24" s="60"/>
      <c r="B24" s="60"/>
      <c r="C24" s="53" t="str">
        <f>Spielplan!$C$24</f>
        <v>Chile</v>
      </c>
      <c r="D24" s="64"/>
      <c r="E24" s="104"/>
      <c r="F24" s="93"/>
      <c r="G24" s="104"/>
      <c r="H24" s="53" t="str">
        <f>Spielplan!$H$24</f>
        <v>Australien</v>
      </c>
      <c r="I24" s="64"/>
      <c r="J24" s="60"/>
      <c r="K24" s="60" t="s">
        <v>69</v>
      </c>
      <c r="L24" s="60">
        <f t="shared" si="4"/>
        <v>0</v>
      </c>
      <c r="M24" s="60"/>
      <c r="N24" s="60"/>
      <c r="O24" s="60">
        <f>IF($E24="",0,IF($E24&gt;$G24,3,IF($E24=$G24,1,0)))</f>
        <v>0</v>
      </c>
      <c r="P24" s="60">
        <f>IF($G24="",0,IF($E24&gt;$G24,0,IF($E24=$G24,1,3)))</f>
        <v>0</v>
      </c>
      <c r="Q24" s="60"/>
      <c r="R24" s="60"/>
      <c r="S24" s="60">
        <f>E24</f>
        <v>0</v>
      </c>
      <c r="T24" s="60">
        <f>G24</f>
        <v>0</v>
      </c>
      <c r="U24" s="60"/>
      <c r="V24" s="60"/>
      <c r="W24" s="60">
        <f>G24</f>
        <v>0</v>
      </c>
      <c r="X24" s="60">
        <f>E24</f>
        <v>0</v>
      </c>
      <c r="Y24" s="60"/>
      <c r="Z24" s="60">
        <f>N29</f>
        <v>0</v>
      </c>
      <c r="AA24" s="60">
        <f>R29</f>
        <v>0</v>
      </c>
      <c r="AB24" s="60">
        <f>V29</f>
        <v>0</v>
      </c>
      <c r="AC24" s="60">
        <f>AA24-AB24</f>
        <v>0</v>
      </c>
      <c r="AD24" s="60">
        <f>IF(Z24&gt;Z23,-1,0)</f>
        <v>0</v>
      </c>
      <c r="AE24" s="60">
        <f>IF(Z24&gt;Z25,-1,0)</f>
        <v>0</v>
      </c>
      <c r="AF24" s="60">
        <f>IF(Z24&gt;Z26,-1,0)</f>
        <v>0</v>
      </c>
      <c r="AG24" s="60">
        <f>10000-(AJ24*1000+AM24*100+AK24*10)</f>
        <v>10000</v>
      </c>
      <c r="AH24" s="90">
        <f>RANK(AG24,AG23:AG26,1)</f>
        <v>1</v>
      </c>
      <c r="AI24" s="60" t="str">
        <f>H23</f>
        <v>Niederlande</v>
      </c>
      <c r="AJ24" s="60">
        <f t="shared" si="5"/>
        <v>0</v>
      </c>
      <c r="AK24" s="60">
        <f t="shared" si="5"/>
        <v>0</v>
      </c>
      <c r="AL24" s="60">
        <f t="shared" si="5"/>
        <v>0</v>
      </c>
      <c r="AM24" s="60">
        <f>AK24-AL24</f>
        <v>0</v>
      </c>
      <c r="AN24" s="187">
        <f>IF(AG23=AG24,IF(E23&gt;G23,AG23-0.1,AG23),AG23)</f>
        <v>10000</v>
      </c>
      <c r="AO24" s="187"/>
      <c r="AP24" s="187">
        <f>IF(AG25=AG24,IF(G28&gt;E28,AG25-0.1,AG25),AG25)</f>
        <v>10000</v>
      </c>
      <c r="AQ24" s="187">
        <f>IF(AG26=AG24,IF(G26&gt;E26,AG26-0.1,AG26),AG26)</f>
        <v>10000</v>
      </c>
      <c r="AR24" s="187">
        <f>AO27</f>
        <v>30000</v>
      </c>
      <c r="AS24" s="90">
        <f>RANK(AR24,AR23:AR26,1)</f>
        <v>1</v>
      </c>
      <c r="AT24" s="60" t="str">
        <f t="shared" si="6"/>
        <v>Niederlande</v>
      </c>
      <c r="AU24" s="60">
        <f t="shared" si="6"/>
        <v>0</v>
      </c>
      <c r="AV24" s="60">
        <f t="shared" si="6"/>
        <v>0</v>
      </c>
      <c r="AW24" s="60">
        <f t="shared" si="6"/>
        <v>0</v>
      </c>
      <c r="AX24" s="60"/>
      <c r="AY24" s="60"/>
      <c r="AZ24" s="60"/>
      <c r="BA24" s="71">
        <v>2</v>
      </c>
      <c r="BB24" s="53" t="e">
        <f>VLOOKUP(2,AS23:AT26,2,FALSE)</f>
        <v>#N/A</v>
      </c>
      <c r="BC24" s="64"/>
      <c r="BD24" s="72" t="e">
        <f>VLOOKUP(2,AS23:AW26,3,FALSE)</f>
        <v>#N/A</v>
      </c>
      <c r="BE24" s="73" t="e">
        <f>VLOOKUP(2,AS23:AW26,4,FALSE)</f>
        <v>#N/A</v>
      </c>
      <c r="BF24" s="93" t="s">
        <v>12</v>
      </c>
      <c r="BG24" s="73" t="e">
        <f>VLOOKUP(2,AS23:AW26,5,FALSE)</f>
        <v>#N/A</v>
      </c>
      <c r="BH24" s="74" t="s">
        <v>21</v>
      </c>
      <c r="BI24" s="60"/>
      <c r="BJ24" s="85">
        <f>IF(E24&gt;G24,IF(Spielplan!E24&gt;Spielplan!G24,Punktemodus!$B$3,0),0)</f>
        <v>0</v>
      </c>
      <c r="BK24" s="85">
        <f>IF(E24=G24,IF(Spielplan!E24=Spielplan!G24,Punktemodus!$B$3,0),0)</f>
        <v>10</v>
      </c>
      <c r="BL24" s="85">
        <f>IF(E24&lt;G24,IF(Spielplan!E24&lt;Spielplan!G24,Punktemodus!$B$3,0),0)</f>
        <v>0</v>
      </c>
      <c r="BM24" s="85">
        <f>IF(E24=Spielplan!E24,IF(G24=Spielplan!G24,Punktemodus!$B$5,0),0)</f>
        <v>3</v>
      </c>
      <c r="BN24" s="85">
        <f>IF(E24=Spielplan!E24,Punktemodus!$B$7,0)</f>
        <v>1</v>
      </c>
      <c r="BO24" s="85">
        <f>IF(G24=Spielplan!G24,Punktemodus!$B$7,0)</f>
        <v>1</v>
      </c>
      <c r="BP24" s="137">
        <f>IF(Spielplan!E24="",0,SUM(BJ24:BO24))</f>
        <v>0</v>
      </c>
      <c r="BQ24" s="60"/>
      <c r="BR24" s="87"/>
      <c r="BS24" s="63" t="s">
        <v>123</v>
      </c>
      <c r="BT24" s="44" t="str">
        <f>IF(G83="","",BB78)</f>
        <v/>
      </c>
      <c r="BU24" s="46"/>
      <c r="BV24" s="104"/>
      <c r="BW24" s="60"/>
      <c r="BX24" s="104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47" t="s">
        <v>133</v>
      </c>
      <c r="CK24" s="44" t="str">
        <f>IF(CJ34="",IF(CH34&gt;CH35,CF34,CF35),IF(CJ34&gt;CJ35,CF34,CF35))</f>
        <v/>
      </c>
      <c r="CL24" s="46"/>
      <c r="CM24" s="104"/>
      <c r="CN24" s="60"/>
      <c r="CO24" s="104"/>
      <c r="CP24" s="60"/>
      <c r="CQ24" s="379"/>
      <c r="CR24" s="380"/>
      <c r="CS24" s="380"/>
      <c r="CT24" s="380"/>
      <c r="CU24" s="380"/>
      <c r="CV24" s="381"/>
      <c r="CW24" s="60"/>
    </row>
    <row r="25" spans="1:101" ht="18.75" customHeight="1" thickBot="1" x14ac:dyDescent="0.3">
      <c r="A25" s="60"/>
      <c r="B25" s="60"/>
      <c r="C25" s="65" t="str">
        <f>C23</f>
        <v>Spanien</v>
      </c>
      <c r="D25" s="66"/>
      <c r="E25" s="104"/>
      <c r="F25" s="93"/>
      <c r="G25" s="104"/>
      <c r="H25" s="65" t="str">
        <f>C24</f>
        <v>Chile</v>
      </c>
      <c r="I25" s="66"/>
      <c r="J25" s="60"/>
      <c r="K25" s="60" t="s">
        <v>70</v>
      </c>
      <c r="L25" s="60">
        <f t="shared" si="4"/>
        <v>0</v>
      </c>
      <c r="M25" s="60">
        <f>IF($E25="",0,IF($E25&gt;$G25,3,IF($E25=G25,1,0)))</f>
        <v>0</v>
      </c>
      <c r="N25" s="60"/>
      <c r="O25" s="60">
        <f>IF($G25="",0,IF($E25&gt;$G25,0,IF($E25=$G25,1,3)))</f>
        <v>0</v>
      </c>
      <c r="P25" s="60"/>
      <c r="Q25" s="60">
        <f>E25</f>
        <v>0</v>
      </c>
      <c r="R25" s="60"/>
      <c r="S25" s="60">
        <f>G25</f>
        <v>0</v>
      </c>
      <c r="T25" s="60"/>
      <c r="U25" s="60">
        <f>G25</f>
        <v>0</v>
      </c>
      <c r="V25" s="60"/>
      <c r="W25" s="60">
        <f>E25</f>
        <v>0</v>
      </c>
      <c r="X25" s="60"/>
      <c r="Y25" s="60"/>
      <c r="Z25" s="60">
        <f>O29</f>
        <v>0</v>
      </c>
      <c r="AA25" s="60">
        <f>S29</f>
        <v>0</v>
      </c>
      <c r="AB25" s="60">
        <f>W29</f>
        <v>0</v>
      </c>
      <c r="AC25" s="60">
        <f>AA25-AB25</f>
        <v>0</v>
      </c>
      <c r="AD25" s="60">
        <f>IF(Z25&gt;Z23,-1,0)</f>
        <v>0</v>
      </c>
      <c r="AE25" s="60">
        <f>IF(Z25&gt;Z24,-1,0)</f>
        <v>0</v>
      </c>
      <c r="AF25" s="60">
        <f>IF(Z25&gt;Z26,-1,0)</f>
        <v>0</v>
      </c>
      <c r="AG25" s="60">
        <f>10000-(AJ25*1000+AM25*100+AK25*10)</f>
        <v>10000</v>
      </c>
      <c r="AH25" s="90">
        <f>RANK(AG25,AG23:AG26,1)</f>
        <v>1</v>
      </c>
      <c r="AI25" s="60" t="str">
        <f>C24</f>
        <v>Chile</v>
      </c>
      <c r="AJ25" s="60">
        <f t="shared" si="5"/>
        <v>0</v>
      </c>
      <c r="AK25" s="60">
        <f t="shared" si="5"/>
        <v>0</v>
      </c>
      <c r="AL25" s="60">
        <f t="shared" si="5"/>
        <v>0</v>
      </c>
      <c r="AM25" s="60">
        <f>AK25-AL25</f>
        <v>0</v>
      </c>
      <c r="AN25" s="187">
        <f>IF(AG23=AG25,IF(E25&gt;G25,AG23-0.1,AG23),AG23)</f>
        <v>10000</v>
      </c>
      <c r="AO25" s="187">
        <f>IF(AG24=AG25,IF(E28&gt;G28,AG24-0.1,AG24),AG24)</f>
        <v>10000</v>
      </c>
      <c r="AP25" s="187"/>
      <c r="AQ25" s="187">
        <f>IF(AG26=AG25,IF(G24&gt;E24,AG26-0.1,AG26),AG26)</f>
        <v>10000</v>
      </c>
      <c r="AR25" s="187">
        <f>AP27</f>
        <v>30000</v>
      </c>
      <c r="AS25" s="90">
        <f>RANK(AR25,AR23:AR26,1)</f>
        <v>1</v>
      </c>
      <c r="AT25" s="60" t="str">
        <f t="shared" si="6"/>
        <v>Chile</v>
      </c>
      <c r="AU25" s="60">
        <f t="shared" si="6"/>
        <v>0</v>
      </c>
      <c r="AV25" s="60">
        <f t="shared" si="6"/>
        <v>0</v>
      </c>
      <c r="AW25" s="60">
        <f t="shared" si="6"/>
        <v>0</v>
      </c>
      <c r="AX25" s="60"/>
      <c r="AY25" s="60"/>
      <c r="AZ25" s="60"/>
      <c r="BA25" s="113">
        <v>3</v>
      </c>
      <c r="BB25" s="114" t="e">
        <f>VLOOKUP(3,AS23:AT26,2,FALSE)</f>
        <v>#N/A</v>
      </c>
      <c r="BC25" s="115"/>
      <c r="BD25" s="116" t="e">
        <f>VLOOKUP(3,AS23:AW26,3,FALSE)</f>
        <v>#N/A</v>
      </c>
      <c r="BE25" s="116" t="e">
        <f>VLOOKUP(3,AS23:AW26,4,FALSE)</f>
        <v>#N/A</v>
      </c>
      <c r="BF25" s="93" t="s">
        <v>12</v>
      </c>
      <c r="BG25" s="116" t="e">
        <f>VLOOKUP(3,AS23:AW26,5,FALSE)</f>
        <v>#N/A</v>
      </c>
      <c r="BH25" s="60"/>
      <c r="BI25" s="60"/>
      <c r="BJ25" s="85">
        <f>IF(E25&gt;G25,IF(Spielplan!E25&gt;Spielplan!G25,Punktemodus!$B$3,0),0)</f>
        <v>0</v>
      </c>
      <c r="BK25" s="85">
        <f>IF(E25=G25,IF(Spielplan!E25=Spielplan!G25,Punktemodus!$B$3,0),0)</f>
        <v>10</v>
      </c>
      <c r="BL25" s="85">
        <f>IF(E25&lt;G25,IF(Spielplan!E25&lt;Spielplan!G25,Punktemodus!$B$3,0),0)</f>
        <v>0</v>
      </c>
      <c r="BM25" s="85">
        <f>IF(E25=Spielplan!E25,IF(G25=Spielplan!G25,Punktemodus!$B$5,0),0)</f>
        <v>3</v>
      </c>
      <c r="BN25" s="85">
        <f>IF(E25=Spielplan!E25,Punktemodus!$B$7,0)</f>
        <v>1</v>
      </c>
      <c r="BO25" s="85">
        <f>IF(G25=Spielplan!G25,Punktemodus!$B$7,0)</f>
        <v>1</v>
      </c>
      <c r="BP25" s="137">
        <f>IF(Spielplan!E25="",0,SUM(BJ25:BO25))</f>
        <v>0</v>
      </c>
      <c r="BQ25" s="60"/>
      <c r="BR25" s="87"/>
      <c r="BS25" s="52" t="s">
        <v>124</v>
      </c>
      <c r="BT25" s="44" t="str">
        <f>IF(G94="","",BB90)</f>
        <v/>
      </c>
      <c r="BU25" s="46"/>
      <c r="BV25" s="104"/>
      <c r="BW25" s="60"/>
      <c r="BX25" s="104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88" t="s">
        <v>136</v>
      </c>
      <c r="CS25" s="60"/>
      <c r="CT25" s="60"/>
      <c r="CU25" s="60"/>
      <c r="CV25" s="60"/>
      <c r="CW25" s="60"/>
    </row>
    <row r="26" spans="1:101" ht="18.75" customHeight="1" thickBot="1" x14ac:dyDescent="0.3">
      <c r="A26" s="60"/>
      <c r="B26" s="60"/>
      <c r="C26" s="53" t="str">
        <f>H23</f>
        <v>Niederlande</v>
      </c>
      <c r="D26" s="64"/>
      <c r="E26" s="104"/>
      <c r="F26" s="93"/>
      <c r="G26" s="104"/>
      <c r="H26" s="53" t="str">
        <f>H24</f>
        <v>Australien</v>
      </c>
      <c r="I26" s="64"/>
      <c r="J26" s="60"/>
      <c r="K26" s="60" t="s">
        <v>71</v>
      </c>
      <c r="L26" s="60">
        <f t="shared" si="4"/>
        <v>0</v>
      </c>
      <c r="M26" s="60"/>
      <c r="N26" s="60">
        <f>IF($E26="",0,IF($E26&gt;$G26,3,IF($E26=$G26,1,0)))</f>
        <v>0</v>
      </c>
      <c r="O26" s="60"/>
      <c r="P26" s="60">
        <f>IF($G26="",0,IF($E26&gt;$G26,0,IF($E26=$G26,1,3)))</f>
        <v>0</v>
      </c>
      <c r="Q26" s="60"/>
      <c r="R26" s="60">
        <f>E26</f>
        <v>0</v>
      </c>
      <c r="S26" s="60"/>
      <c r="T26" s="60">
        <f>G26</f>
        <v>0</v>
      </c>
      <c r="U26" s="60"/>
      <c r="V26" s="60">
        <f>G26</f>
        <v>0</v>
      </c>
      <c r="W26" s="60"/>
      <c r="X26" s="60">
        <f>E26</f>
        <v>0</v>
      </c>
      <c r="Y26" s="60"/>
      <c r="Z26" s="60">
        <f>P29</f>
        <v>0</v>
      </c>
      <c r="AA26" s="60">
        <f>T29</f>
        <v>0</v>
      </c>
      <c r="AB26" s="60">
        <f>X29</f>
        <v>0</v>
      </c>
      <c r="AC26" s="60">
        <f>AA26-AB26</f>
        <v>0</v>
      </c>
      <c r="AD26" s="60">
        <f>IF(Z26&gt;Z23,-1,0)</f>
        <v>0</v>
      </c>
      <c r="AE26" s="60">
        <f>IF(Z26&gt;Z24,-1,0)</f>
        <v>0</v>
      </c>
      <c r="AF26" s="60">
        <f>IF(Z26&gt;Z25,-1,0)</f>
        <v>0</v>
      </c>
      <c r="AG26" s="60">
        <f>10000-(AJ26*1000+AM26*100+AK26*10)</f>
        <v>10000</v>
      </c>
      <c r="AH26" s="90">
        <f>RANK(AG26,AG23:AG26,1)</f>
        <v>1</v>
      </c>
      <c r="AI26" s="60" t="str">
        <f>H24</f>
        <v>Australien</v>
      </c>
      <c r="AJ26" s="60">
        <f t="shared" si="5"/>
        <v>0</v>
      </c>
      <c r="AK26" s="60">
        <f t="shared" si="5"/>
        <v>0</v>
      </c>
      <c r="AL26" s="60">
        <f t="shared" si="5"/>
        <v>0</v>
      </c>
      <c r="AM26" s="60">
        <f>AK26-AL26</f>
        <v>0</v>
      </c>
      <c r="AN26" s="187">
        <f>IF(AG23=AG26,IF(E27&gt;G27,AG23-0.1,AG23),AG23)</f>
        <v>10000</v>
      </c>
      <c r="AO26" s="187">
        <f>IF(AG24=AG26,IF(E26&gt;G26,AG24-0.1,AG24),AG24)</f>
        <v>10000</v>
      </c>
      <c r="AP26" s="187">
        <f>IF(AG25=AG26,IF(E24&gt;G24,AG25-0.1,AG25),AG25)</f>
        <v>10000</v>
      </c>
      <c r="AQ26" s="187"/>
      <c r="AR26" s="187">
        <f>AQ27</f>
        <v>30000</v>
      </c>
      <c r="AS26" s="90">
        <f>RANK(AR26,AR23:AR26,1)</f>
        <v>1</v>
      </c>
      <c r="AT26" s="60" t="str">
        <f t="shared" si="6"/>
        <v>Australien</v>
      </c>
      <c r="AU26" s="60">
        <f t="shared" si="6"/>
        <v>0</v>
      </c>
      <c r="AV26" s="60">
        <f t="shared" si="6"/>
        <v>0</v>
      </c>
      <c r="AW26" s="60">
        <f t="shared" si="6"/>
        <v>0</v>
      </c>
      <c r="AX26" s="60"/>
      <c r="AY26" s="60"/>
      <c r="AZ26" s="60"/>
      <c r="BA26" s="113">
        <v>4</v>
      </c>
      <c r="BB26" s="114" t="e">
        <f>VLOOKUP(4,AS23:AT26,2,FALSE)</f>
        <v>#N/A</v>
      </c>
      <c r="BC26" s="115"/>
      <c r="BD26" s="116" t="e">
        <f>VLOOKUP(4,AS23:AW26,3,FALSE)</f>
        <v>#N/A</v>
      </c>
      <c r="BE26" s="116" t="e">
        <f>VLOOKUP(4,AS23:AW26,4,FALSE)</f>
        <v>#N/A</v>
      </c>
      <c r="BF26" s="93" t="s">
        <v>12</v>
      </c>
      <c r="BG26" s="116" t="e">
        <f>VLOOKUP(4,AS23:AW26,5,FALSE)</f>
        <v>#N/A</v>
      </c>
      <c r="BH26" s="60"/>
      <c r="BI26" s="60"/>
      <c r="BJ26" s="85">
        <f>IF(E26&gt;G26,IF(Spielplan!E26&gt;Spielplan!G26,Punktemodus!$B$3,0),0)</f>
        <v>0</v>
      </c>
      <c r="BK26" s="85">
        <f>IF(E26=G26,IF(Spielplan!E26=Spielplan!G26,Punktemodus!$B$3,0),0)</f>
        <v>10</v>
      </c>
      <c r="BL26" s="85">
        <f>IF(E26&lt;G26,IF(Spielplan!E26&lt;Spielplan!G26,Punktemodus!$B$3,0),0)</f>
        <v>0</v>
      </c>
      <c r="BM26" s="85">
        <f>IF(E26=Spielplan!E26,IF(G26=Spielplan!G26,Punktemodus!$B$5,0),0)</f>
        <v>3</v>
      </c>
      <c r="BN26" s="85">
        <f>IF(E26=Spielplan!E26,Punktemodus!$B$7,0)</f>
        <v>1</v>
      </c>
      <c r="BO26" s="85">
        <f>IF(G26=Spielplan!G26,Punktemodus!$B$7,0)</f>
        <v>1</v>
      </c>
      <c r="BP26" s="137">
        <f>IF(Spielplan!E26="",0,SUM(BJ26:BO26))</f>
        <v>0</v>
      </c>
      <c r="BQ26" s="60"/>
      <c r="BR26" s="8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382" t="str">
        <f>IF(CQ23=CK23,CK24,CK23)</f>
        <v/>
      </c>
      <c r="CR26" s="383"/>
      <c r="CS26" s="383"/>
      <c r="CT26" s="383"/>
      <c r="CU26" s="383"/>
      <c r="CV26" s="384"/>
      <c r="CW26" s="60"/>
    </row>
    <row r="27" spans="1:101" ht="18.75" customHeight="1" thickBot="1" x14ac:dyDescent="0.3">
      <c r="A27" s="60"/>
      <c r="B27" s="60"/>
      <c r="C27" s="65" t="str">
        <f>C23</f>
        <v>Spanien</v>
      </c>
      <c r="D27" s="66"/>
      <c r="E27" s="104"/>
      <c r="F27" s="93"/>
      <c r="G27" s="104"/>
      <c r="H27" s="65" t="str">
        <f>H24</f>
        <v>Australien</v>
      </c>
      <c r="I27" s="66"/>
      <c r="J27" s="60"/>
      <c r="K27" s="60" t="s">
        <v>72</v>
      </c>
      <c r="L27" s="60">
        <f t="shared" si="4"/>
        <v>0</v>
      </c>
      <c r="M27" s="60">
        <f>IF($E27="",0,IF($E27&gt;$G27,3,IF($E27=G27,1,0)))</f>
        <v>0</v>
      </c>
      <c r="N27" s="60"/>
      <c r="O27" s="60"/>
      <c r="P27" s="60">
        <f>IF($G27="",0,IF($E27&gt;$G27,0,IF($E27=$G27,1,3)))</f>
        <v>0</v>
      </c>
      <c r="Q27" s="60">
        <f>E27</f>
        <v>0</v>
      </c>
      <c r="R27" s="60"/>
      <c r="S27" s="60"/>
      <c r="T27" s="60">
        <f>G27</f>
        <v>0</v>
      </c>
      <c r="U27" s="60">
        <f>G27</f>
        <v>0</v>
      </c>
      <c r="V27" s="60"/>
      <c r="W27" s="60"/>
      <c r="X27" s="60">
        <f>E27</f>
        <v>0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187">
        <f>SUM(AN23:AN26)</f>
        <v>30000</v>
      </c>
      <c r="AO27" s="187">
        <f>SUM(AO23:AO26)</f>
        <v>30000</v>
      </c>
      <c r="AP27" s="187">
        <f>SUM(AP23:AP26)</f>
        <v>30000</v>
      </c>
      <c r="AQ27" s="187">
        <f>SUM(AQ23:AQ26)</f>
        <v>30000</v>
      </c>
      <c r="AR27" s="187"/>
      <c r="AS27" s="60"/>
      <c r="AT27" s="60"/>
      <c r="AU27" s="60"/>
      <c r="AV27" s="60"/>
      <c r="AW27" s="60"/>
      <c r="AX27" s="60"/>
      <c r="AY27" s="60"/>
      <c r="AZ27" s="60"/>
      <c r="BA27" s="92"/>
      <c r="BB27" s="60"/>
      <c r="BC27" s="60"/>
      <c r="BD27" s="60"/>
      <c r="BE27" s="60"/>
      <c r="BF27" s="60"/>
      <c r="BG27" s="60"/>
      <c r="BH27" s="60"/>
      <c r="BI27" s="60"/>
      <c r="BJ27" s="85">
        <f>IF(E27&gt;G27,IF(Spielplan!E27&gt;Spielplan!G27,Punktemodus!$B$3,0),0)</f>
        <v>0</v>
      </c>
      <c r="BK27" s="85">
        <f>IF(E27=G27,IF(Spielplan!E27=Spielplan!G27,Punktemodus!$B$3,0),0)</f>
        <v>10</v>
      </c>
      <c r="BL27" s="85">
        <f>IF(E27&lt;G27,IF(Spielplan!E27&lt;Spielplan!G27,Punktemodus!$B$3,0),0)</f>
        <v>0</v>
      </c>
      <c r="BM27" s="85">
        <f>IF(E27=Spielplan!E27,IF(G27=Spielplan!G27,Punktemodus!$B$5,0),0)</f>
        <v>3</v>
      </c>
      <c r="BN27" s="85">
        <f>IF(E27=Spielplan!E27,Punktemodus!$B$7,0)</f>
        <v>1</v>
      </c>
      <c r="BO27" s="85">
        <f>IF(G27=Spielplan!G27,Punktemodus!$B$7,0)</f>
        <v>1</v>
      </c>
      <c r="BP27" s="137">
        <f>IF(Spielplan!E27="",0,SUM(BJ27:BO27))</f>
        <v>0</v>
      </c>
      <c r="BQ27" s="60"/>
      <c r="BR27" s="8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91" t="s">
        <v>131</v>
      </c>
      <c r="CM27" s="60"/>
      <c r="CN27" s="60"/>
      <c r="CO27" s="61" t="s">
        <v>26</v>
      </c>
      <c r="CP27" s="60"/>
      <c r="CQ27" s="385"/>
      <c r="CR27" s="386"/>
      <c r="CS27" s="386"/>
      <c r="CT27" s="386"/>
      <c r="CU27" s="386"/>
      <c r="CV27" s="387"/>
      <c r="CW27" s="60"/>
    </row>
    <row r="28" spans="1:101" ht="18.75" customHeight="1" thickBot="1" x14ac:dyDescent="0.3">
      <c r="A28" s="60"/>
      <c r="B28" s="60"/>
      <c r="C28" s="53" t="str">
        <f>H23</f>
        <v>Niederlande</v>
      </c>
      <c r="D28" s="64"/>
      <c r="E28" s="104"/>
      <c r="F28" s="106"/>
      <c r="G28" s="104"/>
      <c r="H28" s="53" t="str">
        <f>C24</f>
        <v>Chile</v>
      </c>
      <c r="I28" s="64"/>
      <c r="J28" s="60"/>
      <c r="K28" s="60" t="s">
        <v>72</v>
      </c>
      <c r="L28" s="60">
        <f t="shared" si="4"/>
        <v>0</v>
      </c>
      <c r="M28" s="60"/>
      <c r="N28" s="60">
        <f>IF($E28="",0,IF($E28&gt;$G28,3,IF($E28=$G28,1,0)))</f>
        <v>0</v>
      </c>
      <c r="O28" s="60">
        <f>IF($G28="",0,IF($E28&gt;$G28,0,IF($E28=$G28,1,3)))</f>
        <v>0</v>
      </c>
      <c r="P28" s="60"/>
      <c r="Q28" s="60"/>
      <c r="R28" s="60">
        <f>E28</f>
        <v>0</v>
      </c>
      <c r="S28" s="60">
        <f>G28</f>
        <v>0</v>
      </c>
      <c r="T28" s="60"/>
      <c r="U28" s="60"/>
      <c r="V28" s="60">
        <f>G28</f>
        <v>0</v>
      </c>
      <c r="W28" s="60">
        <f>E28</f>
        <v>0</v>
      </c>
      <c r="X28" s="60"/>
      <c r="Y28" s="60"/>
      <c r="Z28" s="60" t="s">
        <v>30</v>
      </c>
      <c r="AA28" s="60"/>
      <c r="AB28" s="60"/>
      <c r="AC28" s="60"/>
      <c r="AD28" s="60"/>
      <c r="AE28" s="60"/>
      <c r="AF28" s="60"/>
      <c r="AG28" s="60" t="b">
        <f>OR(AG23=AG24,AG23=AG25,AG23=AG26,AG24=AG25,AG24=AG26,AG25=AG26)</f>
        <v>1</v>
      </c>
      <c r="AH28" s="60"/>
      <c r="AI28" s="60"/>
      <c r="AJ28" s="60"/>
      <c r="AK28" s="60"/>
      <c r="AL28" s="60"/>
      <c r="AM28" s="60"/>
      <c r="AN28" s="60"/>
      <c r="AO28" s="60" t="s">
        <v>34</v>
      </c>
      <c r="AP28" s="60"/>
      <c r="AQ28" s="60"/>
      <c r="AR28" s="60" t="b">
        <f>OR(AR23=AR24,AR23=AR25,AR23=AR26,AR24=AR25,AR24=AR26,AR25=AR26)</f>
        <v>1</v>
      </c>
      <c r="AS28" s="60"/>
      <c r="AT28" s="60"/>
      <c r="AU28" s="60"/>
      <c r="AV28" s="60"/>
      <c r="AW28" s="60"/>
      <c r="AX28" s="60"/>
      <c r="AY28" s="60"/>
      <c r="AZ28" s="60"/>
      <c r="BA28" s="92"/>
      <c r="BB28" s="60"/>
      <c r="BC28" s="60"/>
      <c r="BD28" s="60"/>
      <c r="BE28" s="60"/>
      <c r="BF28" s="60"/>
      <c r="BG28" s="60"/>
      <c r="BH28" s="60"/>
      <c r="BI28" s="60"/>
      <c r="BJ28" s="85">
        <f>IF(E28&gt;G28,IF(Spielplan!E28&gt;Spielplan!G28,Punktemodus!$B$3,0),0)</f>
        <v>0</v>
      </c>
      <c r="BK28" s="85">
        <f>IF(E28=G28,IF(Spielplan!E28=Spielplan!G28,Punktemodus!$B$3,0),0)</f>
        <v>10</v>
      </c>
      <c r="BL28" s="85">
        <f>IF(E28&lt;G28,IF(Spielplan!E28&lt;Spielplan!G28,Punktemodus!$B$3,0),0)</f>
        <v>0</v>
      </c>
      <c r="BM28" s="85">
        <f>IF(E28=Spielplan!E28,IF(G28=Spielplan!G28,Punktemodus!$B$5,0),0)</f>
        <v>3</v>
      </c>
      <c r="BN28" s="85">
        <f>IF(E28=Spielplan!E28,Punktemodus!$B$7,0)</f>
        <v>1</v>
      </c>
      <c r="BO28" s="85">
        <f>IF(G28=Spielplan!G28,Punktemodus!$B$7,0)</f>
        <v>1</v>
      </c>
      <c r="BP28" s="137">
        <f>IF(Spielplan!E28="",0,SUM(BJ28:BO28))</f>
        <v>0</v>
      </c>
      <c r="BQ28" s="60"/>
      <c r="BR28" s="87"/>
      <c r="BS28" s="82" t="s">
        <v>20</v>
      </c>
      <c r="BT28" s="44" t="str">
        <f>IF(G28="","",BB23)</f>
        <v/>
      </c>
      <c r="BU28" s="46"/>
      <c r="BV28" s="104"/>
      <c r="BW28" s="60"/>
      <c r="BX28" s="104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88" t="s">
        <v>137</v>
      </c>
      <c r="CS28" s="60"/>
      <c r="CT28" s="60"/>
      <c r="CU28" s="60"/>
      <c r="CV28" s="60"/>
      <c r="CW28" s="60"/>
    </row>
    <row r="29" spans="1:101" ht="18.75" customHeight="1" thickBot="1" x14ac:dyDescent="0.25">
      <c r="A29" s="60"/>
      <c r="B29" s="60"/>
      <c r="C29" s="136" t="str">
        <f>IF(G28="","",IF(AR28=TRUE,"Achtung: Fehler in Tabelle!",""))</f>
        <v/>
      </c>
      <c r="D29" s="60"/>
      <c r="E29" s="85"/>
      <c r="F29" s="60"/>
      <c r="G29" s="85"/>
      <c r="H29" s="60"/>
      <c r="I29" s="60"/>
      <c r="J29" s="60"/>
      <c r="K29" s="60"/>
      <c r="L29" s="60"/>
      <c r="M29" s="60">
        <f t="shared" ref="M29:X29" si="7">SUM(M23:M28)</f>
        <v>0</v>
      </c>
      <c r="N29" s="60">
        <f t="shared" si="7"/>
        <v>0</v>
      </c>
      <c r="O29" s="60">
        <f t="shared" si="7"/>
        <v>0</v>
      </c>
      <c r="P29" s="60">
        <f t="shared" si="7"/>
        <v>0</v>
      </c>
      <c r="Q29" s="60">
        <f t="shared" si="7"/>
        <v>0</v>
      </c>
      <c r="R29" s="60">
        <f t="shared" si="7"/>
        <v>0</v>
      </c>
      <c r="S29" s="60">
        <f t="shared" si="7"/>
        <v>0</v>
      </c>
      <c r="T29" s="60">
        <f t="shared" si="7"/>
        <v>0</v>
      </c>
      <c r="U29" s="60">
        <f t="shared" si="7"/>
        <v>0</v>
      </c>
      <c r="V29" s="60">
        <f t="shared" si="7"/>
        <v>0</v>
      </c>
      <c r="W29" s="60">
        <f t="shared" si="7"/>
        <v>0</v>
      </c>
      <c r="X29" s="60">
        <f t="shared" si="7"/>
        <v>0</v>
      </c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160">
        <f>SUM(BP23:BP28)</f>
        <v>0</v>
      </c>
      <c r="BQ29" s="60"/>
      <c r="BR29" s="87"/>
      <c r="BS29" s="5" t="s">
        <v>125</v>
      </c>
      <c r="BT29" s="44" t="str">
        <f>IF(G17="","",BB13)</f>
        <v/>
      </c>
      <c r="BU29" s="46"/>
      <c r="BV29" s="104"/>
      <c r="BW29" s="60"/>
      <c r="BX29" s="104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47" t="s">
        <v>134</v>
      </c>
      <c r="CK29" s="44" t="str">
        <f>IF(CK23=CF19,CF18,CF19)</f>
        <v/>
      </c>
      <c r="CL29" s="46"/>
      <c r="CM29" s="104"/>
      <c r="CN29" s="60"/>
      <c r="CO29" s="104"/>
      <c r="CP29" s="60"/>
      <c r="CQ29" s="388" t="str">
        <f>IF(CO29="",IF(CM29&gt;CM30,CK29,CK30),IF(CO29&gt;CO30,CK29,CK30))</f>
        <v/>
      </c>
      <c r="CR29" s="389"/>
      <c r="CS29" s="389"/>
      <c r="CT29" s="389"/>
      <c r="CU29" s="389"/>
      <c r="CV29" s="390"/>
      <c r="CW29" s="60"/>
    </row>
    <row r="30" spans="1:101" ht="18.75" customHeight="1" thickBot="1" x14ac:dyDescent="0.25">
      <c r="A30" s="60"/>
      <c r="B30" s="60"/>
      <c r="C30" s="60"/>
      <c r="D30" s="60"/>
      <c r="E30" s="85"/>
      <c r="F30" s="60"/>
      <c r="G30" s="85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85"/>
      <c r="BJ30" s="60"/>
      <c r="BK30" s="60"/>
      <c r="BL30" s="60"/>
      <c r="BM30" s="60"/>
      <c r="BN30" s="60"/>
      <c r="BO30" s="60"/>
      <c r="BP30" s="138"/>
      <c r="BQ30" s="60"/>
      <c r="BR30" s="87"/>
      <c r="BS30" s="60"/>
      <c r="BT30" s="60"/>
      <c r="BU30" s="60"/>
      <c r="BV30" s="60"/>
      <c r="BW30" s="60"/>
      <c r="BX30" s="60"/>
      <c r="BY30" s="60"/>
      <c r="BZ30" s="47">
        <v>52</v>
      </c>
      <c r="CA30" s="44" t="str">
        <f>IF(BX28="",IF(BV28&gt;BV29,BT28,BT29),IF(BX28&gt;BX29,BT28,BT29))</f>
        <v/>
      </c>
      <c r="CB30" s="46"/>
      <c r="CC30" s="104"/>
      <c r="CD30" s="60"/>
      <c r="CE30" s="104"/>
      <c r="CF30" s="60"/>
      <c r="CG30" s="60"/>
      <c r="CH30" s="60"/>
      <c r="CI30" s="60"/>
      <c r="CJ30" s="47" t="s">
        <v>135</v>
      </c>
      <c r="CK30" s="44" t="str">
        <f>IF(CK24=CF34,CF35,CF34)</f>
        <v/>
      </c>
      <c r="CL30" s="46"/>
      <c r="CM30" s="104"/>
      <c r="CN30" s="60"/>
      <c r="CO30" s="104"/>
      <c r="CP30" s="60"/>
      <c r="CQ30" s="391"/>
      <c r="CR30" s="392"/>
      <c r="CS30" s="392"/>
      <c r="CT30" s="392"/>
      <c r="CU30" s="392"/>
      <c r="CV30" s="393"/>
      <c r="CW30" s="60"/>
    </row>
    <row r="31" spans="1:101" ht="18.75" customHeight="1" thickBot="1" x14ac:dyDescent="0.3">
      <c r="A31" s="60"/>
      <c r="B31" s="60"/>
      <c r="C31" s="60"/>
      <c r="D31" s="60"/>
      <c r="E31" s="85"/>
      <c r="F31" s="60"/>
      <c r="G31" s="85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85"/>
      <c r="BJ31" s="60"/>
      <c r="BK31" s="60"/>
      <c r="BL31" s="60"/>
      <c r="BM31" s="60"/>
      <c r="BN31" s="60"/>
      <c r="BO31" s="60"/>
      <c r="BP31" s="138"/>
      <c r="BQ31" s="60"/>
      <c r="BR31" s="87"/>
      <c r="BS31" s="60"/>
      <c r="BT31" s="60"/>
      <c r="BU31" s="60"/>
      <c r="BV31" s="60"/>
      <c r="BW31" s="60"/>
      <c r="BX31" s="60"/>
      <c r="BY31" s="60"/>
      <c r="BZ31" s="47">
        <v>51</v>
      </c>
      <c r="CA31" s="44" t="str">
        <f>IF(BX32="",IF(BV32&gt;BV33,BT32,BT33),IF(BX32&gt;BX33,BT32,BT33))</f>
        <v/>
      </c>
      <c r="CB31" s="46"/>
      <c r="CC31" s="104"/>
      <c r="CD31" s="60"/>
      <c r="CE31" s="104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88" t="s">
        <v>138</v>
      </c>
      <c r="CS31" s="60"/>
      <c r="CT31" s="60"/>
      <c r="CU31" s="60"/>
      <c r="CV31" s="60"/>
      <c r="CW31" s="60"/>
    </row>
    <row r="32" spans="1:101" ht="18.75" customHeight="1" thickBot="1" x14ac:dyDescent="0.3">
      <c r="A32" s="60"/>
      <c r="B32" s="60"/>
      <c r="C32" s="88" t="s">
        <v>73</v>
      </c>
      <c r="D32" s="60"/>
      <c r="E32" s="85"/>
      <c r="F32" s="60"/>
      <c r="G32" s="85"/>
      <c r="H32" s="60"/>
      <c r="I32" s="60"/>
      <c r="J32" s="60"/>
      <c r="K32" s="60"/>
      <c r="L32" s="60"/>
      <c r="M32" s="60" t="s">
        <v>4</v>
      </c>
      <c r="N32" s="60"/>
      <c r="O32" s="60"/>
      <c r="P32" s="60"/>
      <c r="Q32" s="60" t="s">
        <v>6</v>
      </c>
      <c r="R32" s="60"/>
      <c r="S32" s="60"/>
      <c r="T32" s="60"/>
      <c r="U32" s="60" t="s">
        <v>7</v>
      </c>
      <c r="V32" s="60"/>
      <c r="W32" s="60"/>
      <c r="X32" s="60"/>
      <c r="Y32" s="60"/>
      <c r="Z32" s="60" t="s">
        <v>4</v>
      </c>
      <c r="AA32" s="60" t="s">
        <v>5</v>
      </c>
      <c r="AB32" s="60"/>
      <c r="AC32" s="60"/>
      <c r="AD32" s="60" t="s">
        <v>9</v>
      </c>
      <c r="AE32" s="60"/>
      <c r="AF32" s="60"/>
      <c r="AG32" s="60"/>
      <c r="AH32" s="60" t="s">
        <v>32</v>
      </c>
      <c r="AI32" s="60"/>
      <c r="AJ32" s="60"/>
      <c r="AK32" s="60"/>
      <c r="AL32" s="60"/>
      <c r="AM32" s="60"/>
      <c r="AN32" s="60" t="s">
        <v>35</v>
      </c>
      <c r="AO32" s="60"/>
      <c r="AP32" s="60"/>
      <c r="AQ32" s="60"/>
      <c r="AR32" s="60"/>
      <c r="AS32" s="60" t="s">
        <v>33</v>
      </c>
      <c r="AT32" s="60"/>
      <c r="AU32" s="60"/>
      <c r="AV32" s="60"/>
      <c r="AW32" s="60"/>
      <c r="AX32" s="60"/>
      <c r="AY32" s="60"/>
      <c r="AZ32" s="60"/>
      <c r="BA32" s="60"/>
      <c r="BB32" s="89" t="s">
        <v>10</v>
      </c>
      <c r="BC32" s="60"/>
      <c r="BD32" s="90" t="s">
        <v>4</v>
      </c>
      <c r="BE32" s="60"/>
      <c r="BF32" s="61" t="s">
        <v>5</v>
      </c>
      <c r="BG32" s="60"/>
      <c r="BH32" s="60"/>
      <c r="BI32" s="85"/>
      <c r="BJ32" s="60"/>
      <c r="BK32" s="60"/>
      <c r="BL32" s="60"/>
      <c r="BM32" s="60"/>
      <c r="BN32" s="60"/>
      <c r="BO32" s="60"/>
      <c r="BP32" s="138"/>
      <c r="BQ32" s="85"/>
      <c r="BR32" s="87"/>
      <c r="BS32" s="55" t="s">
        <v>24</v>
      </c>
      <c r="BT32" s="44" t="str">
        <f>IF(G50="","",BB45)</f>
        <v/>
      </c>
      <c r="BU32" s="46"/>
      <c r="BV32" s="104"/>
      <c r="BW32" s="60"/>
      <c r="BX32" s="104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343" t="str">
        <f>IF(CQ29=CK29,CK30,CK29)</f>
        <v/>
      </c>
      <c r="CR32" s="344"/>
      <c r="CS32" s="344"/>
      <c r="CT32" s="344"/>
      <c r="CU32" s="344"/>
      <c r="CV32" s="345"/>
      <c r="CW32" s="60"/>
    </row>
    <row r="33" spans="1:101" ht="18.75" customHeight="1" thickBot="1" x14ac:dyDescent="0.25">
      <c r="A33" s="60"/>
      <c r="B33" s="60"/>
      <c r="C33" s="60"/>
      <c r="D33" s="60"/>
      <c r="E33" s="85"/>
      <c r="F33" s="60"/>
      <c r="G33" s="85"/>
      <c r="H33" s="60"/>
      <c r="I33" s="60"/>
      <c r="J33" s="60"/>
      <c r="K33" s="60"/>
      <c r="L33" s="60"/>
      <c r="M33" s="60" t="s">
        <v>0</v>
      </c>
      <c r="N33" s="60" t="s">
        <v>1</v>
      </c>
      <c r="O33" s="60" t="s">
        <v>2</v>
      </c>
      <c r="P33" s="60" t="s">
        <v>3</v>
      </c>
      <c r="Q33" s="60" t="s">
        <v>0</v>
      </c>
      <c r="R33" s="60" t="s">
        <v>1</v>
      </c>
      <c r="S33" s="60" t="s">
        <v>2</v>
      </c>
      <c r="T33" s="60" t="s">
        <v>3</v>
      </c>
      <c r="U33" s="60" t="s">
        <v>0</v>
      </c>
      <c r="V33" s="60" t="s">
        <v>1</v>
      </c>
      <c r="W33" s="60" t="s">
        <v>2</v>
      </c>
      <c r="X33" s="60" t="s">
        <v>3</v>
      </c>
      <c r="Y33" s="60"/>
      <c r="Z33" s="60" t="s">
        <v>8</v>
      </c>
      <c r="AA33" s="60"/>
      <c r="AB33" s="60"/>
      <c r="AC33" s="60"/>
      <c r="AD33" s="60"/>
      <c r="AE33" s="60"/>
      <c r="AF33" s="60"/>
      <c r="AG33" s="60"/>
      <c r="AH33" s="60" t="s">
        <v>31</v>
      </c>
      <c r="AI33" s="60"/>
      <c r="AJ33" s="60"/>
      <c r="AK33" s="60"/>
      <c r="AL33" s="60"/>
      <c r="AM33" s="60"/>
      <c r="AN33" s="60" t="str">
        <f>AI34</f>
        <v>Kolumbien</v>
      </c>
      <c r="AO33" s="60" t="str">
        <f>AI35</f>
        <v>Griechenland</v>
      </c>
      <c r="AP33" s="60" t="str">
        <f>AI36</f>
        <v>Elfenbeinküste</v>
      </c>
      <c r="AQ33" s="60" t="str">
        <f>AI37</f>
        <v>Japan</v>
      </c>
      <c r="AR33" s="60"/>
      <c r="AS33" s="60" t="s">
        <v>31</v>
      </c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85"/>
      <c r="BJ33" s="85"/>
      <c r="BK33" s="85"/>
      <c r="BL33" s="85"/>
      <c r="BM33" s="85"/>
      <c r="BN33" s="85"/>
      <c r="BO33" s="85"/>
      <c r="BP33" s="137"/>
      <c r="BQ33" s="85"/>
      <c r="BR33" s="87"/>
      <c r="BS33" s="25" t="s">
        <v>23</v>
      </c>
      <c r="BT33" s="44" t="str">
        <f>IF(G39="","",BB35)</f>
        <v/>
      </c>
      <c r="BU33" s="46"/>
      <c r="BV33" s="104"/>
      <c r="BW33" s="60"/>
      <c r="BX33" s="104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346"/>
      <c r="CR33" s="347"/>
      <c r="CS33" s="347"/>
      <c r="CT33" s="347"/>
      <c r="CU33" s="347"/>
      <c r="CV33" s="348"/>
      <c r="CW33" s="60"/>
    </row>
    <row r="34" spans="1:101" ht="18.75" customHeight="1" thickBot="1" x14ac:dyDescent="0.3">
      <c r="A34" s="60"/>
      <c r="B34" s="60"/>
      <c r="C34" s="20" t="str">
        <f>Spielplan!$C$34</f>
        <v>Kolumbien</v>
      </c>
      <c r="D34" s="39"/>
      <c r="E34" s="104"/>
      <c r="F34" s="93"/>
      <c r="G34" s="104"/>
      <c r="H34" s="20" t="str">
        <f>Spielplan!$H$34</f>
        <v>Griechenland</v>
      </c>
      <c r="I34" s="39"/>
      <c r="J34" s="60"/>
      <c r="K34" s="60" t="s">
        <v>78</v>
      </c>
      <c r="L34" s="60">
        <f t="shared" ref="L34:L39" si="8">IF(E34-G34&gt;0,1,IF(G34=E34,0,-1))</f>
        <v>0</v>
      </c>
      <c r="M34" s="60">
        <f>IF($E34="",0,IF($E34&gt;$G34,3,IF($E34=G34,1,0)))</f>
        <v>0</v>
      </c>
      <c r="N34" s="60">
        <f>IF($G34="",0,IF($E34&gt;$G34,0,IF($E34=G34,1,3)))</f>
        <v>0</v>
      </c>
      <c r="O34" s="60"/>
      <c r="P34" s="60"/>
      <c r="Q34" s="60">
        <f>E34</f>
        <v>0</v>
      </c>
      <c r="R34" s="60">
        <f>G34</f>
        <v>0</v>
      </c>
      <c r="S34" s="60"/>
      <c r="T34" s="60"/>
      <c r="U34" s="60">
        <f>G34</f>
        <v>0</v>
      </c>
      <c r="V34" s="60">
        <f>E34</f>
        <v>0</v>
      </c>
      <c r="W34" s="60"/>
      <c r="X34" s="60"/>
      <c r="Y34" s="60"/>
      <c r="Z34" s="60">
        <f>M40</f>
        <v>0</v>
      </c>
      <c r="AA34" s="60">
        <f>Q40</f>
        <v>0</v>
      </c>
      <c r="AB34" s="60">
        <f>U40</f>
        <v>0</v>
      </c>
      <c r="AC34" s="60">
        <f>AA34-AB34</f>
        <v>0</v>
      </c>
      <c r="AD34" s="60">
        <f>IF(Z34&gt;Z35,-1,0)</f>
        <v>0</v>
      </c>
      <c r="AE34" s="60">
        <f>IF(Z34&gt;Z36,-1,0)</f>
        <v>0</v>
      </c>
      <c r="AF34" s="60">
        <f>IF(Z34&gt;Z37,-1,0)</f>
        <v>0</v>
      </c>
      <c r="AG34" s="60">
        <f>10000-(AJ34*1000+AM34*100+AK34*10)</f>
        <v>10000</v>
      </c>
      <c r="AH34" s="90">
        <f>RANK(AG34,AG34:AG37,1)</f>
        <v>1</v>
      </c>
      <c r="AI34" s="60" t="str">
        <f>C34</f>
        <v>Kolumbien</v>
      </c>
      <c r="AJ34" s="60">
        <f t="shared" ref="AJ34:AL37" si="9">Z34</f>
        <v>0</v>
      </c>
      <c r="AK34" s="60">
        <f t="shared" si="9"/>
        <v>0</v>
      </c>
      <c r="AL34" s="60">
        <f t="shared" si="9"/>
        <v>0</v>
      </c>
      <c r="AM34" s="60">
        <f>AK34-AL34</f>
        <v>0</v>
      </c>
      <c r="AN34" s="187"/>
      <c r="AO34" s="187">
        <f>IF(AG35=AG34,IF(G34&gt;E34,AG35-0.1,AG35),AG35)</f>
        <v>10000</v>
      </c>
      <c r="AP34" s="187">
        <f>IF(AG36=AG34,IF(G36&gt;E36,AG36-0.1,AG36),AG36)</f>
        <v>10000</v>
      </c>
      <c r="AQ34" s="187">
        <f>IF(AG37=AG34,IF(G38&gt;E38,AG37-0.1,AG37),AG37)</f>
        <v>10000</v>
      </c>
      <c r="AR34" s="187">
        <f>AN38</f>
        <v>30000</v>
      </c>
      <c r="AS34" s="90">
        <f>RANK(AR34,AR34:AR37,1)</f>
        <v>1</v>
      </c>
      <c r="AT34" s="60" t="str">
        <f t="shared" ref="AT34:AW37" si="10">AI34</f>
        <v>Kolumbien</v>
      </c>
      <c r="AU34" s="60">
        <f t="shared" si="10"/>
        <v>0</v>
      </c>
      <c r="AV34" s="60">
        <f t="shared" si="10"/>
        <v>0</v>
      </c>
      <c r="AW34" s="60">
        <f t="shared" si="10"/>
        <v>0</v>
      </c>
      <c r="AX34" s="60"/>
      <c r="AY34" s="60"/>
      <c r="AZ34" s="60"/>
      <c r="BA34" s="19">
        <v>1</v>
      </c>
      <c r="BB34" s="20" t="str">
        <f>VLOOKUP(1,AS34:AT37,2,FALSE)</f>
        <v>Kolumbien</v>
      </c>
      <c r="BC34" s="18"/>
      <c r="BD34" s="21">
        <f>VLOOKUP(1,AS34:AW37,3,FALSE)</f>
        <v>0</v>
      </c>
      <c r="BE34" s="22">
        <f>VLOOKUP(1,AS34:AW37,4,FALSE)</f>
        <v>0</v>
      </c>
      <c r="BF34" s="93" t="s">
        <v>12</v>
      </c>
      <c r="BG34" s="22">
        <f>VLOOKUP(1,AS34:AW37,5,FALSE)</f>
        <v>0</v>
      </c>
      <c r="BH34" s="27" t="s">
        <v>22</v>
      </c>
      <c r="BI34" s="85"/>
      <c r="BJ34" s="85">
        <f>IF(E34&gt;G34,IF(Spielplan!E34&gt;Spielplan!G34,Punktemodus!$B$3,0),0)</f>
        <v>0</v>
      </c>
      <c r="BK34" s="85">
        <f>IF(E34=G34,IF(Spielplan!E34=Spielplan!G34,Punktemodus!$B$3,0),0)</f>
        <v>10</v>
      </c>
      <c r="BL34" s="85">
        <f>IF(E34&lt;G34,IF(Spielplan!E34&lt;Spielplan!G34,Punktemodus!$B$3,0),0)</f>
        <v>0</v>
      </c>
      <c r="BM34" s="85">
        <f>IF(E34=Spielplan!E34,IF(G34=Spielplan!G34,Punktemodus!$B$5,0),0)</f>
        <v>3</v>
      </c>
      <c r="BN34" s="85">
        <f>IF(E34=Spielplan!E34,Punktemodus!$B$7,0)</f>
        <v>1</v>
      </c>
      <c r="BO34" s="85">
        <f>IF(G34=Spielplan!G34,Punktemodus!$B$7,0)</f>
        <v>1</v>
      </c>
      <c r="BP34" s="137">
        <f>IF(Spielplan!E34="",0,SUM(BJ34:BO34))</f>
        <v>0</v>
      </c>
      <c r="BQ34" s="85"/>
      <c r="BR34" s="8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47">
        <v>59</v>
      </c>
      <c r="CF34" s="44" t="str">
        <f>IF(CE30="",IF(CC30&gt;CC31,CA30,CA31),IF(CE30&gt;CE31,CA30,CA31))</f>
        <v/>
      </c>
      <c r="CG34" s="46"/>
      <c r="CH34" s="104"/>
      <c r="CI34" s="60"/>
      <c r="CJ34" s="104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</row>
    <row r="35" spans="1:101" ht="18.75" customHeight="1" thickBot="1" x14ac:dyDescent="0.3">
      <c r="A35" s="60"/>
      <c r="B35" s="60"/>
      <c r="C35" s="14" t="str">
        <f>Spielplan!$C$35</f>
        <v>Elfenbeinküste</v>
      </c>
      <c r="D35" s="40"/>
      <c r="E35" s="104"/>
      <c r="F35" s="93"/>
      <c r="G35" s="104"/>
      <c r="H35" s="14" t="str">
        <f>Spielplan!$H$35</f>
        <v>Japan</v>
      </c>
      <c r="I35" s="40"/>
      <c r="J35" s="60"/>
      <c r="K35" s="60" t="s">
        <v>79</v>
      </c>
      <c r="L35" s="60">
        <f t="shared" si="8"/>
        <v>0</v>
      </c>
      <c r="M35" s="60"/>
      <c r="N35" s="60"/>
      <c r="O35" s="60">
        <f>IF($E35="",0,IF($E35&gt;$G35,3,IF($E35=$G35,1,0)))</f>
        <v>0</v>
      </c>
      <c r="P35" s="60">
        <f>IF($G35="",0,IF($E35&gt;$G35,0,IF($E35=$G35,1,3)))</f>
        <v>0</v>
      </c>
      <c r="Q35" s="60"/>
      <c r="R35" s="60"/>
      <c r="S35" s="60">
        <f>E35</f>
        <v>0</v>
      </c>
      <c r="T35" s="60">
        <f>G35</f>
        <v>0</v>
      </c>
      <c r="U35" s="60"/>
      <c r="V35" s="60"/>
      <c r="W35" s="60">
        <f>G35</f>
        <v>0</v>
      </c>
      <c r="X35" s="60">
        <f>E35</f>
        <v>0</v>
      </c>
      <c r="Y35" s="60"/>
      <c r="Z35" s="60">
        <f>N40</f>
        <v>0</v>
      </c>
      <c r="AA35" s="60">
        <f>R40</f>
        <v>0</v>
      </c>
      <c r="AB35" s="60">
        <f>V40</f>
        <v>0</v>
      </c>
      <c r="AC35" s="60">
        <f>AA35-AB35</f>
        <v>0</v>
      </c>
      <c r="AD35" s="60">
        <f>IF(Z35&gt;Z34,-1,0)</f>
        <v>0</v>
      </c>
      <c r="AE35" s="60">
        <f>IF(Z35&gt;Z36,-1,0)</f>
        <v>0</v>
      </c>
      <c r="AF35" s="60">
        <f>IF(Z35&gt;Z37,-1,0)</f>
        <v>0</v>
      </c>
      <c r="AG35" s="60">
        <f>10000-(AJ35*1000+AM35*100+AK35*10)</f>
        <v>10000</v>
      </c>
      <c r="AH35" s="90">
        <f>RANK(AG35,AG34:AG37,1)</f>
        <v>1</v>
      </c>
      <c r="AI35" s="60" t="str">
        <f>H34</f>
        <v>Griechenland</v>
      </c>
      <c r="AJ35" s="60">
        <f t="shared" si="9"/>
        <v>0</v>
      </c>
      <c r="AK35" s="60">
        <f t="shared" si="9"/>
        <v>0</v>
      </c>
      <c r="AL35" s="60">
        <f t="shared" si="9"/>
        <v>0</v>
      </c>
      <c r="AM35" s="60">
        <f>AK35-AL35</f>
        <v>0</v>
      </c>
      <c r="AN35" s="187">
        <f>IF(AG34=AG35,IF(E34&gt;G34,AG34-0.1,AG34),AG34)</f>
        <v>10000</v>
      </c>
      <c r="AO35" s="187"/>
      <c r="AP35" s="187">
        <f>IF(AG36=AG35,IF(G39&gt;E39,AG36-0.1,AG36),AG36)</f>
        <v>10000</v>
      </c>
      <c r="AQ35" s="187">
        <f>IF(AG37=AG35,IF(G37&gt;E37,AG37-0.1,AG37),AG37)</f>
        <v>10000</v>
      </c>
      <c r="AR35" s="187">
        <f>AO38</f>
        <v>30000</v>
      </c>
      <c r="AS35" s="90">
        <f>RANK(AR35,AR34:AR37,1)</f>
        <v>1</v>
      </c>
      <c r="AT35" s="60" t="str">
        <f t="shared" si="10"/>
        <v>Griechenland</v>
      </c>
      <c r="AU35" s="60">
        <f t="shared" si="10"/>
        <v>0</v>
      </c>
      <c r="AV35" s="60">
        <f t="shared" si="10"/>
        <v>0</v>
      </c>
      <c r="AW35" s="60">
        <f t="shared" si="10"/>
        <v>0</v>
      </c>
      <c r="AX35" s="60"/>
      <c r="AY35" s="60"/>
      <c r="AZ35" s="60"/>
      <c r="BA35" s="23">
        <v>2</v>
      </c>
      <c r="BB35" s="14" t="e">
        <f>VLOOKUP(2,AS34:AT37,2,FALSE)</f>
        <v>#N/A</v>
      </c>
      <c r="BC35" s="15"/>
      <c r="BD35" s="24" t="e">
        <f>VLOOKUP(2,AS34:AW37,3,FALSE)</f>
        <v>#N/A</v>
      </c>
      <c r="BE35" s="25" t="e">
        <f>VLOOKUP(2,AS34:AW37,4,FALSE)</f>
        <v>#N/A</v>
      </c>
      <c r="BF35" s="93" t="s">
        <v>12</v>
      </c>
      <c r="BG35" s="25" t="e">
        <f>VLOOKUP(2,AS34:AW37,5,FALSE)</f>
        <v>#N/A</v>
      </c>
      <c r="BH35" s="26" t="s">
        <v>23</v>
      </c>
      <c r="BI35" s="85"/>
      <c r="BJ35" s="85">
        <f>IF(E35&gt;G35,IF(Spielplan!E35&gt;Spielplan!G35,Punktemodus!$B$3,0),0)</f>
        <v>0</v>
      </c>
      <c r="BK35" s="85">
        <f>IF(E35=G35,IF(Spielplan!E35=Spielplan!G35,Punktemodus!$B$3,0),0)</f>
        <v>10</v>
      </c>
      <c r="BL35" s="85">
        <f>IF(E35&lt;G35,IF(Spielplan!E35&lt;Spielplan!G35,Punktemodus!$B$3,0),0)</f>
        <v>0</v>
      </c>
      <c r="BM35" s="85">
        <f>IF(E35=Spielplan!E35,IF(G35=Spielplan!G35,Punktemodus!$B$5,0),0)</f>
        <v>3</v>
      </c>
      <c r="BN35" s="85">
        <f>IF(E35=Spielplan!E35,Punktemodus!$B$7,0)</f>
        <v>1</v>
      </c>
      <c r="BO35" s="85">
        <f>IF(G35=Spielplan!G35,Punktemodus!$B$7,0)</f>
        <v>1</v>
      </c>
      <c r="BP35" s="137">
        <f>IF(Spielplan!E35="",0,SUM(BJ35:BO35))</f>
        <v>0</v>
      </c>
      <c r="BQ35" s="85"/>
      <c r="BR35" s="8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47">
        <v>60</v>
      </c>
      <c r="CF35" s="44" t="str">
        <f>IF(CE38="",IF(CC38&gt;CC39,CA38,CA39),IF(CE38&gt;CE39,CA38,CA39))</f>
        <v/>
      </c>
      <c r="CG35" s="46"/>
      <c r="CH35" s="104"/>
      <c r="CI35" s="60"/>
      <c r="CJ35" s="104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</row>
    <row r="36" spans="1:101" ht="18.75" customHeight="1" thickBot="1" x14ac:dyDescent="0.3">
      <c r="A36" s="60"/>
      <c r="B36" s="60"/>
      <c r="C36" s="20" t="str">
        <f>C34</f>
        <v>Kolumbien</v>
      </c>
      <c r="D36" s="39"/>
      <c r="E36" s="104"/>
      <c r="F36" s="93"/>
      <c r="G36" s="104"/>
      <c r="H36" s="20" t="str">
        <f>C35</f>
        <v>Elfenbeinküste</v>
      </c>
      <c r="I36" s="39"/>
      <c r="J36" s="60"/>
      <c r="K36" s="60" t="s">
        <v>81</v>
      </c>
      <c r="L36" s="60">
        <f t="shared" si="8"/>
        <v>0</v>
      </c>
      <c r="M36" s="60">
        <f>IF($E36="",0,IF($E36&gt;$G36,3,IF($E36=G36,1,0)))</f>
        <v>0</v>
      </c>
      <c r="N36" s="60"/>
      <c r="O36" s="60">
        <f>IF($G36="",0,IF($E36&gt;$G36,0,IF($E36=$G36,1,3)))</f>
        <v>0</v>
      </c>
      <c r="P36" s="60"/>
      <c r="Q36" s="60">
        <f>E36</f>
        <v>0</v>
      </c>
      <c r="R36" s="60"/>
      <c r="S36" s="60">
        <f>G36</f>
        <v>0</v>
      </c>
      <c r="T36" s="60"/>
      <c r="U36" s="60">
        <f>G36</f>
        <v>0</v>
      </c>
      <c r="V36" s="60"/>
      <c r="W36" s="60">
        <f>E36</f>
        <v>0</v>
      </c>
      <c r="X36" s="60"/>
      <c r="Y36" s="60"/>
      <c r="Z36" s="60">
        <f>O40</f>
        <v>0</v>
      </c>
      <c r="AA36" s="60">
        <f>S40</f>
        <v>0</v>
      </c>
      <c r="AB36" s="60">
        <f>W40</f>
        <v>0</v>
      </c>
      <c r="AC36" s="60">
        <f>AA36-AB36</f>
        <v>0</v>
      </c>
      <c r="AD36" s="60">
        <f>IF(Z36&gt;Z34,-1,0)</f>
        <v>0</v>
      </c>
      <c r="AE36" s="60">
        <f>IF(Z36&gt;Z35,-1,0)</f>
        <v>0</v>
      </c>
      <c r="AF36" s="60">
        <f>IF(Z36&gt;Z37,-1,0)</f>
        <v>0</v>
      </c>
      <c r="AG36" s="60">
        <f>10000-(AJ36*1000+AM36*100+AK36*10)</f>
        <v>10000</v>
      </c>
      <c r="AH36" s="90">
        <f>RANK(AG36,AG34:AG37,1)</f>
        <v>1</v>
      </c>
      <c r="AI36" s="60" t="str">
        <f>C35</f>
        <v>Elfenbeinküste</v>
      </c>
      <c r="AJ36" s="60">
        <f t="shared" si="9"/>
        <v>0</v>
      </c>
      <c r="AK36" s="60">
        <f t="shared" si="9"/>
        <v>0</v>
      </c>
      <c r="AL36" s="60">
        <f t="shared" si="9"/>
        <v>0</v>
      </c>
      <c r="AM36" s="60">
        <f>AK36-AL36</f>
        <v>0</v>
      </c>
      <c r="AN36" s="187">
        <f>IF(AG34=AG36,IF(E36&gt;G36,AG34-0.1,AG34),AG34)</f>
        <v>10000</v>
      </c>
      <c r="AO36" s="187">
        <f>IF(AG35=AG36,IF(E39&gt;G39,AG35-0.1,AG35),AG35)</f>
        <v>10000</v>
      </c>
      <c r="AP36" s="187"/>
      <c r="AQ36" s="187">
        <f>IF(AG37=AG36,IF(G35&gt;E35,AG37-0.1,AG37),AG37)</f>
        <v>10000</v>
      </c>
      <c r="AR36" s="187">
        <f>AP38</f>
        <v>30000</v>
      </c>
      <c r="AS36" s="90">
        <f>RANK(AR36,AR34:AR37,1)</f>
        <v>1</v>
      </c>
      <c r="AT36" s="60" t="str">
        <f t="shared" si="10"/>
        <v>Elfenbeinküste</v>
      </c>
      <c r="AU36" s="60">
        <f t="shared" si="10"/>
        <v>0</v>
      </c>
      <c r="AV36" s="60">
        <f t="shared" si="10"/>
        <v>0</v>
      </c>
      <c r="AW36" s="60">
        <f t="shared" si="10"/>
        <v>0</v>
      </c>
      <c r="AX36" s="60"/>
      <c r="AY36" s="60"/>
      <c r="AZ36" s="60"/>
      <c r="BA36" s="113">
        <v>3</v>
      </c>
      <c r="BB36" s="114" t="e">
        <f>VLOOKUP(3,AS34:AT37,2,FALSE)</f>
        <v>#N/A</v>
      </c>
      <c r="BC36" s="115"/>
      <c r="BD36" s="116" t="e">
        <f>VLOOKUP(3,AS34:AW37,3,FALSE)</f>
        <v>#N/A</v>
      </c>
      <c r="BE36" s="116" t="e">
        <f>VLOOKUP(3,AS34:AW37,4,FALSE)</f>
        <v>#N/A</v>
      </c>
      <c r="BF36" s="93" t="s">
        <v>12</v>
      </c>
      <c r="BG36" s="116" t="e">
        <f>VLOOKUP(3,AS34:AW37,5,FALSE)</f>
        <v>#N/A</v>
      </c>
      <c r="BH36" s="60"/>
      <c r="BI36" s="85"/>
      <c r="BJ36" s="85">
        <f>IF(E36&gt;G36,IF(Spielplan!E36&gt;Spielplan!G36,Punktemodus!$B$3,0),0)</f>
        <v>0</v>
      </c>
      <c r="BK36" s="85">
        <f>IF(E36=G36,IF(Spielplan!E36=Spielplan!G36,Punktemodus!$B$3,0),0)</f>
        <v>10</v>
      </c>
      <c r="BL36" s="85">
        <f>IF(E36&lt;G36,IF(Spielplan!E36&lt;Spielplan!G36,Punktemodus!$B$3,0),0)</f>
        <v>0</v>
      </c>
      <c r="BM36" s="85">
        <f>IF(E36=Spielplan!E36,IF(G36=Spielplan!G36,Punktemodus!$B$5,0),0)</f>
        <v>3</v>
      </c>
      <c r="BN36" s="85">
        <f>IF(E36=Spielplan!E36,Punktemodus!$B$7,0)</f>
        <v>1</v>
      </c>
      <c r="BO36" s="85">
        <f>IF(G36=Spielplan!G36,Punktemodus!$B$7,0)</f>
        <v>1</v>
      </c>
      <c r="BP36" s="137">
        <f>IF(Spielplan!E36="",0,SUM(BJ36:BO36))</f>
        <v>0</v>
      </c>
      <c r="BQ36" s="85"/>
      <c r="BR36" s="87"/>
      <c r="BS36" s="82" t="s">
        <v>126</v>
      </c>
      <c r="BT36" s="44" t="str">
        <f>IF(G72="","",BB67)</f>
        <v/>
      </c>
      <c r="BU36" s="46"/>
      <c r="BV36" s="104"/>
      <c r="BW36" s="60"/>
      <c r="BX36" s="104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</row>
    <row r="37" spans="1:101" ht="18.75" customHeight="1" thickBot="1" x14ac:dyDescent="0.3">
      <c r="A37" s="60"/>
      <c r="B37" s="60"/>
      <c r="C37" s="14" t="str">
        <f>H34</f>
        <v>Griechenland</v>
      </c>
      <c r="D37" s="40"/>
      <c r="E37" s="104"/>
      <c r="F37" s="93"/>
      <c r="G37" s="104"/>
      <c r="H37" s="14" t="str">
        <f>H35</f>
        <v>Japan</v>
      </c>
      <c r="I37" s="40"/>
      <c r="J37" s="60"/>
      <c r="K37" s="60" t="s">
        <v>80</v>
      </c>
      <c r="L37" s="60">
        <f t="shared" si="8"/>
        <v>0</v>
      </c>
      <c r="M37" s="60"/>
      <c r="N37" s="60">
        <f>IF($E37="",0,IF($E37&gt;$G37,3,IF($E37=$G37,1,0)))</f>
        <v>0</v>
      </c>
      <c r="O37" s="60"/>
      <c r="P37" s="60">
        <f>IF($G37="",0,IF($E37&gt;$G37,0,IF($E37=$G37,1,3)))</f>
        <v>0</v>
      </c>
      <c r="Q37" s="60"/>
      <c r="R37" s="60">
        <f>E37</f>
        <v>0</v>
      </c>
      <c r="S37" s="60"/>
      <c r="T37" s="60">
        <f>G37</f>
        <v>0</v>
      </c>
      <c r="U37" s="60"/>
      <c r="V37" s="60">
        <f>G37</f>
        <v>0</v>
      </c>
      <c r="W37" s="60"/>
      <c r="X37" s="60">
        <f>E37</f>
        <v>0</v>
      </c>
      <c r="Y37" s="60"/>
      <c r="Z37" s="60">
        <f>P40</f>
        <v>0</v>
      </c>
      <c r="AA37" s="60">
        <f>T40</f>
        <v>0</v>
      </c>
      <c r="AB37" s="60">
        <f>X40</f>
        <v>0</v>
      </c>
      <c r="AC37" s="60">
        <f>AA37-AB37</f>
        <v>0</v>
      </c>
      <c r="AD37" s="60">
        <f>IF(Z37&gt;Z34,-1,0)</f>
        <v>0</v>
      </c>
      <c r="AE37" s="60">
        <f>IF(Z37&gt;Z35,-1,0)</f>
        <v>0</v>
      </c>
      <c r="AF37" s="60">
        <f>IF(Z37&gt;Z36,-1,0)</f>
        <v>0</v>
      </c>
      <c r="AG37" s="60">
        <f>10000-(AJ37*1000+AM37*100+AK37*10)</f>
        <v>10000</v>
      </c>
      <c r="AH37" s="90">
        <f>RANK(AG37,AG34:AG37,1)</f>
        <v>1</v>
      </c>
      <c r="AI37" s="60" t="str">
        <f>H35</f>
        <v>Japan</v>
      </c>
      <c r="AJ37" s="60">
        <f t="shared" si="9"/>
        <v>0</v>
      </c>
      <c r="AK37" s="60">
        <f t="shared" si="9"/>
        <v>0</v>
      </c>
      <c r="AL37" s="60">
        <f t="shared" si="9"/>
        <v>0</v>
      </c>
      <c r="AM37" s="60">
        <f>AK37-AL37</f>
        <v>0</v>
      </c>
      <c r="AN37" s="187">
        <f>IF(AG34=AG37,IF(E38&gt;G38,AG34-0.1,AG34),AG34)</f>
        <v>10000</v>
      </c>
      <c r="AO37" s="187">
        <f>IF(AG35=AG37,IF(E37&gt;G37,AG35-0.1,AG35),AG35)</f>
        <v>10000</v>
      </c>
      <c r="AP37" s="187">
        <f>IF(AG36=AG37,IF(E35&gt;G35,AG36-0.1,AG36),AG36)</f>
        <v>10000</v>
      </c>
      <c r="AQ37" s="187"/>
      <c r="AR37" s="187">
        <f>AQ38</f>
        <v>30000</v>
      </c>
      <c r="AS37" s="90">
        <f>RANK(AR37,AR34:AR37,1)</f>
        <v>1</v>
      </c>
      <c r="AT37" s="60" t="str">
        <f t="shared" si="10"/>
        <v>Japan</v>
      </c>
      <c r="AU37" s="60">
        <f t="shared" si="10"/>
        <v>0</v>
      </c>
      <c r="AV37" s="60">
        <f t="shared" si="10"/>
        <v>0</v>
      </c>
      <c r="AW37" s="60">
        <f t="shared" si="10"/>
        <v>0</v>
      </c>
      <c r="AX37" s="60"/>
      <c r="AY37" s="60"/>
      <c r="AZ37" s="60"/>
      <c r="BA37" s="113">
        <v>4</v>
      </c>
      <c r="BB37" s="114" t="e">
        <f>VLOOKUP(4,AS34:AT37,2,FALSE)</f>
        <v>#N/A</v>
      </c>
      <c r="BC37" s="115"/>
      <c r="BD37" s="116" t="e">
        <f>VLOOKUP(4,AS34:AW37,3,FALSE)</f>
        <v>#N/A</v>
      </c>
      <c r="BE37" s="116" t="e">
        <f>VLOOKUP(4,AS34:AW37,4,FALSE)</f>
        <v>#N/A</v>
      </c>
      <c r="BF37" s="93" t="s">
        <v>12</v>
      </c>
      <c r="BG37" s="116" t="e">
        <f>VLOOKUP(4,AS34:AW37,5,FALSE)</f>
        <v>#N/A</v>
      </c>
      <c r="BH37" s="60"/>
      <c r="BI37" s="85"/>
      <c r="BJ37" s="85">
        <f>IF(E37&gt;G37,IF(Spielplan!E37&gt;Spielplan!G37,Punktemodus!$B$3,0),0)</f>
        <v>0</v>
      </c>
      <c r="BK37" s="85">
        <f>IF(E37=G37,IF(Spielplan!E37=Spielplan!G37,Punktemodus!$B$3,0),0)</f>
        <v>10</v>
      </c>
      <c r="BL37" s="85">
        <f>IF(E37&lt;G37,IF(Spielplan!E37&lt;Spielplan!G37,Punktemodus!$B$3,0),0)</f>
        <v>0</v>
      </c>
      <c r="BM37" s="85">
        <f>IF(E37=Spielplan!E37,IF(G37=Spielplan!G37,Punktemodus!$B$5,0),0)</f>
        <v>3</v>
      </c>
      <c r="BN37" s="85">
        <f>IF(E37=Spielplan!E37,Punktemodus!$B$7,0)</f>
        <v>1</v>
      </c>
      <c r="BO37" s="85">
        <f>IF(G37=Spielplan!G37,Punktemodus!$B$7,0)</f>
        <v>1</v>
      </c>
      <c r="BP37" s="137">
        <f>IF(Spielplan!E37="",0,SUM(BJ37:BO37))</f>
        <v>0</v>
      </c>
      <c r="BQ37" s="85"/>
      <c r="BR37" s="87"/>
      <c r="BS37" s="5" t="s">
        <v>127</v>
      </c>
      <c r="BT37" s="44" t="str">
        <f>IF(G61="","",BB57)</f>
        <v/>
      </c>
      <c r="BU37" s="46"/>
      <c r="BV37" s="104"/>
      <c r="BW37" s="60"/>
      <c r="BX37" s="104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</row>
    <row r="38" spans="1:101" ht="18.75" customHeight="1" thickBot="1" x14ac:dyDescent="0.3">
      <c r="A38" s="60"/>
      <c r="B38" s="60"/>
      <c r="C38" s="20" t="str">
        <f>C34</f>
        <v>Kolumbien</v>
      </c>
      <c r="D38" s="39"/>
      <c r="E38" s="104"/>
      <c r="F38" s="93"/>
      <c r="G38" s="104"/>
      <c r="H38" s="20" t="str">
        <f>H35</f>
        <v>Japan</v>
      </c>
      <c r="I38" s="39"/>
      <c r="J38" s="60"/>
      <c r="K38" s="60" t="s">
        <v>82</v>
      </c>
      <c r="L38" s="60">
        <f t="shared" si="8"/>
        <v>0</v>
      </c>
      <c r="M38" s="60">
        <f>IF($E38="",0,IF($E38&gt;$G38,3,IF($E38=G38,1,0)))</f>
        <v>0</v>
      </c>
      <c r="N38" s="60"/>
      <c r="O38" s="60"/>
      <c r="P38" s="60">
        <f>IF($G38="",0,IF($E38&gt;$G38,0,IF($E38=$G38,1,3)))</f>
        <v>0</v>
      </c>
      <c r="Q38" s="60">
        <f>E38</f>
        <v>0</v>
      </c>
      <c r="R38" s="60"/>
      <c r="S38" s="60"/>
      <c r="T38" s="60">
        <f>G38</f>
        <v>0</v>
      </c>
      <c r="U38" s="60">
        <f>G38</f>
        <v>0</v>
      </c>
      <c r="V38" s="60"/>
      <c r="W38" s="60"/>
      <c r="X38" s="60">
        <f>E38</f>
        <v>0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187">
        <f>SUM(AN34:AN37)</f>
        <v>30000</v>
      </c>
      <c r="AO38" s="187">
        <f>SUM(AO34:AO37)</f>
        <v>30000</v>
      </c>
      <c r="AP38" s="187">
        <f>SUM(AP34:AP37)</f>
        <v>30000</v>
      </c>
      <c r="AQ38" s="187">
        <f>SUM(AQ34:AQ37)</f>
        <v>30000</v>
      </c>
      <c r="AR38" s="187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85">
        <f>IF(E38&gt;G38,IF(Spielplan!E38&gt;Spielplan!G38,Punktemodus!$B$3,0),0)</f>
        <v>0</v>
      </c>
      <c r="BK38" s="85">
        <f>IF(E38=G38,IF(Spielplan!E38=Spielplan!G38,Punktemodus!$B$3,0),0)</f>
        <v>10</v>
      </c>
      <c r="BL38" s="85">
        <f>IF(E38&lt;G38,IF(Spielplan!E38&lt;Spielplan!G38,Punktemodus!$B$3,0),0)</f>
        <v>0</v>
      </c>
      <c r="BM38" s="85">
        <f>IF(E38=Spielplan!E38,IF(G38=Spielplan!G38,Punktemodus!$B$5,0),0)</f>
        <v>3</v>
      </c>
      <c r="BN38" s="85">
        <f>IF(E38=Spielplan!E38,Punktemodus!$B$7,0)</f>
        <v>1</v>
      </c>
      <c r="BO38" s="85">
        <f>IF(G38=Spielplan!G38,Punktemodus!$B$7,0)</f>
        <v>1</v>
      </c>
      <c r="BP38" s="137">
        <f>IF(Spielplan!E38="",0,SUM(BJ38:BO38))</f>
        <v>0</v>
      </c>
      <c r="BQ38" s="60"/>
      <c r="BR38" s="87"/>
      <c r="BS38" s="60"/>
      <c r="BT38" s="60"/>
      <c r="BU38" s="60"/>
      <c r="BV38" s="60"/>
      <c r="BW38" s="60"/>
      <c r="BX38" s="60"/>
      <c r="BY38" s="60"/>
      <c r="BZ38" s="47">
        <v>55</v>
      </c>
      <c r="CA38" s="44" t="str">
        <f>IF(BX36="",IF(BV36&gt;BV37,BT36,BT37),IF(BX36&gt;BX37,BT36,BT37))</f>
        <v/>
      </c>
      <c r="CB38" s="46"/>
      <c r="CC38" s="104"/>
      <c r="CD38" s="60"/>
      <c r="CE38" s="104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</row>
    <row r="39" spans="1:101" ht="18.75" customHeight="1" thickBot="1" x14ac:dyDescent="0.3">
      <c r="A39" s="60"/>
      <c r="B39" s="60"/>
      <c r="C39" s="14" t="str">
        <f>H34</f>
        <v>Griechenland</v>
      </c>
      <c r="D39" s="40"/>
      <c r="E39" s="104"/>
      <c r="F39" s="93"/>
      <c r="G39" s="104"/>
      <c r="H39" s="14" t="str">
        <f>C35</f>
        <v>Elfenbeinküste</v>
      </c>
      <c r="I39" s="40"/>
      <c r="J39" s="60"/>
      <c r="K39" s="60" t="s">
        <v>82</v>
      </c>
      <c r="L39" s="60">
        <f t="shared" si="8"/>
        <v>0</v>
      </c>
      <c r="M39" s="60"/>
      <c r="N39" s="60">
        <f>IF($E39="",0,IF($E39&gt;$G39,3,IF($E39=$G39,1,0)))</f>
        <v>0</v>
      </c>
      <c r="O39" s="60">
        <f>IF($G39="",0,IF($E39&gt;$G39,0,IF($E39=$G39,1,3)))</f>
        <v>0</v>
      </c>
      <c r="P39" s="60"/>
      <c r="Q39" s="60"/>
      <c r="R39" s="60">
        <f>E39</f>
        <v>0</v>
      </c>
      <c r="S39" s="60">
        <f>G39</f>
        <v>0</v>
      </c>
      <c r="T39" s="60"/>
      <c r="U39" s="60"/>
      <c r="V39" s="60">
        <f>G39</f>
        <v>0</v>
      </c>
      <c r="W39" s="60">
        <f>E39</f>
        <v>0</v>
      </c>
      <c r="X39" s="60"/>
      <c r="Y39" s="60"/>
      <c r="Z39" s="60" t="s">
        <v>30</v>
      </c>
      <c r="AA39" s="60"/>
      <c r="AB39" s="60"/>
      <c r="AC39" s="60"/>
      <c r="AD39" s="60"/>
      <c r="AE39" s="60"/>
      <c r="AF39" s="60"/>
      <c r="AG39" s="60" t="b">
        <f>OR(AG34=AG35,AG34=AG36,AG34=AG37,AG35=AG36,AG35=AG37,AG36=AG37)</f>
        <v>1</v>
      </c>
      <c r="AH39" s="60"/>
      <c r="AI39" s="60"/>
      <c r="AJ39" s="60"/>
      <c r="AK39" s="60"/>
      <c r="AL39" s="60"/>
      <c r="AM39" s="60"/>
      <c r="AN39" s="60"/>
      <c r="AO39" s="60" t="s">
        <v>34</v>
      </c>
      <c r="AP39" s="60"/>
      <c r="AQ39" s="60"/>
      <c r="AR39" s="60" t="b">
        <f>OR(AR34=AR35,AR34=AR36,AR34=AR37,AR35=AR36,AR35=AR37,AR36=AR37)</f>
        <v>1</v>
      </c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85">
        <f>IF(E39&gt;G39,IF(Spielplan!E39&gt;Spielplan!G39,Punktemodus!$B$3,0),0)</f>
        <v>0</v>
      </c>
      <c r="BK39" s="85">
        <f>IF(E39=G39,IF(Spielplan!E39=Spielplan!G39,Punktemodus!$B$3,0),0)</f>
        <v>10</v>
      </c>
      <c r="BL39" s="85">
        <f>IF(E39&lt;G39,IF(Spielplan!E39&lt;Spielplan!G39,Punktemodus!$B$3,0),0)</f>
        <v>0</v>
      </c>
      <c r="BM39" s="85">
        <f>IF(E39=Spielplan!E39,IF(G39=Spielplan!G39,Punktemodus!$B$5,0),0)</f>
        <v>3</v>
      </c>
      <c r="BN39" s="85">
        <f>IF(E39=Spielplan!E39,Punktemodus!$B$7,0)</f>
        <v>1</v>
      </c>
      <c r="BO39" s="85">
        <f>IF(G39=Spielplan!G39,Punktemodus!$B$7,0)</f>
        <v>1</v>
      </c>
      <c r="BP39" s="137">
        <f>IF(Spielplan!E39="",0,SUM(BJ39:BO39))</f>
        <v>0</v>
      </c>
      <c r="BQ39" s="60"/>
      <c r="BR39" s="87"/>
      <c r="BS39" s="60"/>
      <c r="BT39" s="60"/>
      <c r="BU39" s="60"/>
      <c r="BV39" s="60"/>
      <c r="BW39" s="60"/>
      <c r="BX39" s="60"/>
      <c r="BY39" s="60"/>
      <c r="BZ39" s="47">
        <v>56</v>
      </c>
      <c r="CA39" s="44" t="str">
        <f>IF(BX40="",IF(BV40&gt;BV41,BT40,BT41),IF(BX40&gt;BX41,BT40,BT41))</f>
        <v/>
      </c>
      <c r="CB39" s="46"/>
      <c r="CC39" s="104"/>
      <c r="CD39" s="60"/>
      <c r="CE39" s="104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</row>
    <row r="40" spans="1:101" ht="18.75" customHeight="1" thickBot="1" x14ac:dyDescent="0.25">
      <c r="A40" s="60"/>
      <c r="B40" s="60"/>
      <c r="C40" s="136" t="str">
        <f>IF(G39="","",IF(AR39=TRUE,"Achtung: Fehler in Tabelle!",""))</f>
        <v/>
      </c>
      <c r="D40" s="60"/>
      <c r="E40" s="85"/>
      <c r="F40" s="60"/>
      <c r="G40" s="85"/>
      <c r="H40" s="60"/>
      <c r="I40" s="60"/>
      <c r="J40" s="60"/>
      <c r="K40" s="60"/>
      <c r="L40" s="60"/>
      <c r="M40" s="60">
        <f t="shared" ref="M40:X40" si="11">SUM(M34:M39)</f>
        <v>0</v>
      </c>
      <c r="N40" s="60">
        <f t="shared" si="11"/>
        <v>0</v>
      </c>
      <c r="O40" s="60">
        <f t="shared" si="11"/>
        <v>0</v>
      </c>
      <c r="P40" s="60">
        <f t="shared" si="11"/>
        <v>0</v>
      </c>
      <c r="Q40" s="60">
        <f t="shared" si="11"/>
        <v>0</v>
      </c>
      <c r="R40" s="60">
        <f t="shared" si="11"/>
        <v>0</v>
      </c>
      <c r="S40" s="60">
        <f t="shared" si="11"/>
        <v>0</v>
      </c>
      <c r="T40" s="60">
        <f t="shared" si="11"/>
        <v>0</v>
      </c>
      <c r="U40" s="60">
        <f t="shared" si="11"/>
        <v>0</v>
      </c>
      <c r="V40" s="60">
        <f t="shared" si="11"/>
        <v>0</v>
      </c>
      <c r="W40" s="60">
        <f t="shared" si="11"/>
        <v>0</v>
      </c>
      <c r="X40" s="60">
        <f t="shared" si="11"/>
        <v>0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160">
        <f>SUM(BP34:BP39)</f>
        <v>0</v>
      </c>
      <c r="BQ40" s="60"/>
      <c r="BR40" s="87"/>
      <c r="BS40" s="55" t="s">
        <v>128</v>
      </c>
      <c r="BT40" s="44" t="str">
        <f>IF(G94="","",BB89)</f>
        <v/>
      </c>
      <c r="BU40" s="46"/>
      <c r="BV40" s="104"/>
      <c r="BW40" s="60"/>
      <c r="BX40" s="104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</row>
    <row r="41" spans="1:101" ht="18.75" customHeight="1" thickBot="1" x14ac:dyDescent="0.25">
      <c r="A41" s="60"/>
      <c r="B41" s="60"/>
      <c r="C41" s="60"/>
      <c r="D41" s="60"/>
      <c r="E41" s="85"/>
      <c r="F41" s="60"/>
      <c r="G41" s="85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138"/>
      <c r="BQ41" s="60"/>
      <c r="BR41" s="87"/>
      <c r="BS41" s="25" t="s">
        <v>129</v>
      </c>
      <c r="BT41" s="44" t="str">
        <f>IF(G83="","",BB79)</f>
        <v/>
      </c>
      <c r="BU41" s="46"/>
      <c r="BV41" s="104"/>
      <c r="BW41" s="60"/>
      <c r="BX41" s="104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</row>
    <row r="42" spans="1:101" ht="18.75" customHeight="1" thickBot="1" x14ac:dyDescent="0.3">
      <c r="A42" s="60"/>
      <c r="B42" s="60"/>
      <c r="C42" s="89"/>
      <c r="D42" s="60"/>
      <c r="E42" s="85"/>
      <c r="F42" s="60"/>
      <c r="G42" s="85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89"/>
      <c r="BC42" s="60"/>
      <c r="BD42" s="90"/>
      <c r="BE42" s="60"/>
      <c r="BF42" s="61"/>
      <c r="BG42" s="60"/>
      <c r="BH42" s="60"/>
      <c r="BI42" s="60"/>
      <c r="BJ42" s="60"/>
      <c r="BK42" s="60"/>
      <c r="BL42" s="60"/>
      <c r="BM42" s="60"/>
      <c r="BN42" s="60"/>
      <c r="BO42" s="60"/>
      <c r="BP42" s="138"/>
      <c r="BQ42" s="60"/>
      <c r="BR42" s="87"/>
      <c r="BS42" s="94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</row>
    <row r="43" spans="1:101" ht="18.75" customHeight="1" thickBot="1" x14ac:dyDescent="0.3">
      <c r="A43" s="60"/>
      <c r="B43" s="60"/>
      <c r="C43" s="88" t="s">
        <v>74</v>
      </c>
      <c r="D43" s="60"/>
      <c r="E43" s="85"/>
      <c r="F43" s="60"/>
      <c r="G43" s="85"/>
      <c r="H43" s="60"/>
      <c r="I43" s="60"/>
      <c r="J43" s="60"/>
      <c r="K43" s="60"/>
      <c r="L43" s="60"/>
      <c r="M43" s="60" t="s">
        <v>4</v>
      </c>
      <c r="N43" s="60"/>
      <c r="O43" s="60"/>
      <c r="P43" s="60"/>
      <c r="Q43" s="60" t="s">
        <v>6</v>
      </c>
      <c r="R43" s="60"/>
      <c r="S43" s="60"/>
      <c r="T43" s="60"/>
      <c r="U43" s="60" t="s">
        <v>7</v>
      </c>
      <c r="V43" s="60"/>
      <c r="W43" s="60"/>
      <c r="X43" s="60"/>
      <c r="Y43" s="60"/>
      <c r="Z43" s="60" t="s">
        <v>4</v>
      </c>
      <c r="AA43" s="60" t="s">
        <v>5</v>
      </c>
      <c r="AB43" s="60"/>
      <c r="AC43" s="60"/>
      <c r="AD43" s="60" t="s">
        <v>9</v>
      </c>
      <c r="AE43" s="60"/>
      <c r="AF43" s="60"/>
      <c r="AG43" s="60"/>
      <c r="AH43" s="60" t="s">
        <v>32</v>
      </c>
      <c r="AI43" s="60"/>
      <c r="AJ43" s="60"/>
      <c r="AK43" s="60"/>
      <c r="AL43" s="60"/>
      <c r="AM43" s="60"/>
      <c r="AN43" s="60" t="s">
        <v>35</v>
      </c>
      <c r="AO43" s="60"/>
      <c r="AP43" s="60"/>
      <c r="AQ43" s="60"/>
      <c r="AR43" s="60"/>
      <c r="AS43" s="60" t="s">
        <v>33</v>
      </c>
      <c r="AT43" s="60"/>
      <c r="AU43" s="60"/>
      <c r="AV43" s="60"/>
      <c r="AW43" s="60"/>
      <c r="AX43" s="60"/>
      <c r="AY43" s="60"/>
      <c r="AZ43" s="60"/>
      <c r="BA43" s="60"/>
      <c r="BB43" s="89" t="s">
        <v>10</v>
      </c>
      <c r="BC43" s="60"/>
      <c r="BD43" s="90" t="s">
        <v>4</v>
      </c>
      <c r="BE43" s="60"/>
      <c r="BF43" s="61" t="s">
        <v>5</v>
      </c>
      <c r="BG43" s="60"/>
      <c r="BH43" s="60"/>
      <c r="BI43" s="85"/>
      <c r="BJ43" s="60"/>
      <c r="BK43" s="60"/>
      <c r="BL43" s="60"/>
      <c r="BM43" s="60"/>
      <c r="BN43" s="60"/>
      <c r="BO43" s="60"/>
      <c r="BP43" s="138"/>
      <c r="BQ43" s="85"/>
      <c r="BR43" s="139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</row>
    <row r="44" spans="1:101" ht="18.75" customHeight="1" thickBot="1" x14ac:dyDescent="0.25">
      <c r="A44" s="60"/>
      <c r="B44" s="60"/>
      <c r="C44" s="60"/>
      <c r="D44" s="60"/>
      <c r="E44" s="85"/>
      <c r="F44" s="60"/>
      <c r="G44" s="85"/>
      <c r="H44" s="60"/>
      <c r="I44" s="60"/>
      <c r="J44" s="60"/>
      <c r="K44" s="60"/>
      <c r="L44" s="60"/>
      <c r="M44" s="60" t="s">
        <v>0</v>
      </c>
      <c r="N44" s="60" t="s">
        <v>1</v>
      </c>
      <c r="O44" s="60" t="s">
        <v>2</v>
      </c>
      <c r="P44" s="60" t="s">
        <v>3</v>
      </c>
      <c r="Q44" s="60" t="s">
        <v>0</v>
      </c>
      <c r="R44" s="60" t="s">
        <v>1</v>
      </c>
      <c r="S44" s="60" t="s">
        <v>2</v>
      </c>
      <c r="T44" s="60" t="s">
        <v>3</v>
      </c>
      <c r="U44" s="60" t="s">
        <v>0</v>
      </c>
      <c r="V44" s="60" t="s">
        <v>1</v>
      </c>
      <c r="W44" s="60" t="s">
        <v>2</v>
      </c>
      <c r="X44" s="60" t="s">
        <v>3</v>
      </c>
      <c r="Y44" s="60"/>
      <c r="Z44" s="60" t="s">
        <v>8</v>
      </c>
      <c r="AA44" s="60"/>
      <c r="AB44" s="60"/>
      <c r="AC44" s="60"/>
      <c r="AD44" s="60"/>
      <c r="AE44" s="60"/>
      <c r="AF44" s="60"/>
      <c r="AG44" s="60"/>
      <c r="AH44" s="60" t="s">
        <v>31</v>
      </c>
      <c r="AI44" s="60"/>
      <c r="AJ44" s="60"/>
      <c r="AK44" s="60"/>
      <c r="AL44" s="60"/>
      <c r="AM44" s="60"/>
      <c r="AN44" s="60" t="str">
        <f>AI45</f>
        <v>Uruguay</v>
      </c>
      <c r="AO44" s="60" t="str">
        <f>AI46</f>
        <v>Costa Rica</v>
      </c>
      <c r="AP44" s="60" t="str">
        <f>AI47</f>
        <v>England</v>
      </c>
      <c r="AQ44" s="60" t="str">
        <f>AI48</f>
        <v>Italien</v>
      </c>
      <c r="AR44" s="60"/>
      <c r="AS44" s="60" t="s">
        <v>31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85"/>
      <c r="BJ44" s="85"/>
      <c r="BK44" s="85"/>
      <c r="BL44" s="85"/>
      <c r="BM44" s="85"/>
      <c r="BN44" s="85"/>
      <c r="BO44" s="85"/>
      <c r="BP44" s="137"/>
      <c r="BQ44" s="85"/>
      <c r="BR44" s="141"/>
      <c r="BS44" s="359" t="s">
        <v>165</v>
      </c>
      <c r="BT44" s="360"/>
      <c r="BU44" s="361"/>
      <c r="BV44" s="362"/>
      <c r="BW44" s="156"/>
      <c r="BX44" s="351" t="s">
        <v>152</v>
      </c>
      <c r="BY44" s="351" t="s">
        <v>153</v>
      </c>
      <c r="BZ44" s="352"/>
      <c r="CA44" s="156"/>
      <c r="CB44" s="155"/>
      <c r="CC44" s="155"/>
      <c r="CD44" s="155"/>
      <c r="CE44" s="351" t="s">
        <v>155</v>
      </c>
      <c r="CF44" s="351" t="s">
        <v>156</v>
      </c>
      <c r="CG44" s="155"/>
      <c r="CH44" s="155"/>
      <c r="CI44" s="155"/>
      <c r="CJ44" s="351" t="s">
        <v>158</v>
      </c>
      <c r="CK44" s="155"/>
      <c r="CL44" s="155"/>
      <c r="CM44" s="155"/>
      <c r="CN44" s="155"/>
      <c r="CO44" s="351" t="s">
        <v>159</v>
      </c>
      <c r="CP44" s="155"/>
      <c r="CQ44" s="155"/>
      <c r="CR44" s="155"/>
      <c r="CS44" s="351" t="s">
        <v>146</v>
      </c>
      <c r="CT44" s="155"/>
      <c r="CU44" s="134"/>
      <c r="CV44" s="134"/>
      <c r="CW44" s="134"/>
    </row>
    <row r="45" spans="1:101" ht="18.75" customHeight="1" thickBot="1" x14ac:dyDescent="0.3">
      <c r="A45" s="60"/>
      <c r="B45" s="60"/>
      <c r="C45" s="75" t="str">
        <f>Spielplan!$C$45</f>
        <v>Uruguay</v>
      </c>
      <c r="D45" s="76"/>
      <c r="E45" s="104"/>
      <c r="F45" s="93"/>
      <c r="G45" s="104"/>
      <c r="H45" s="75" t="str">
        <f>Spielplan!$H$45</f>
        <v>Costa Rica</v>
      </c>
      <c r="I45" s="76"/>
      <c r="J45" s="60"/>
      <c r="K45" s="60" t="s">
        <v>85</v>
      </c>
      <c r="L45" s="60">
        <f t="shared" ref="L45:L50" si="12">IF(E45-G45&gt;0,1,IF(G45=E45,0,-1))</f>
        <v>0</v>
      </c>
      <c r="M45" s="60">
        <f>IF($E45="",0,IF($E45&gt;$G45,3,IF($E45=G45,1,0)))</f>
        <v>0</v>
      </c>
      <c r="N45" s="60">
        <f>IF($G45="",0,IF($E45&gt;$G45,0,IF($E45=G45,1,3)))</f>
        <v>0</v>
      </c>
      <c r="O45" s="60"/>
      <c r="P45" s="60"/>
      <c r="Q45" s="60">
        <f>E45</f>
        <v>0</v>
      </c>
      <c r="R45" s="60">
        <f>G45</f>
        <v>0</v>
      </c>
      <c r="S45" s="60"/>
      <c r="T45" s="60"/>
      <c r="U45" s="60">
        <f>G45</f>
        <v>0</v>
      </c>
      <c r="V45" s="60">
        <f>E45</f>
        <v>0</v>
      </c>
      <c r="W45" s="60"/>
      <c r="X45" s="60"/>
      <c r="Y45" s="60"/>
      <c r="Z45" s="60">
        <f>M51</f>
        <v>0</v>
      </c>
      <c r="AA45" s="60">
        <f>Q51</f>
        <v>0</v>
      </c>
      <c r="AB45" s="60">
        <f>U51</f>
        <v>0</v>
      </c>
      <c r="AC45" s="60">
        <f>AA45-AB45</f>
        <v>0</v>
      </c>
      <c r="AD45" s="60">
        <f>IF(Z45&gt;Z46,-1,0)</f>
        <v>0</v>
      </c>
      <c r="AE45" s="60">
        <f>IF(Z45&gt;Z47,-1,0)</f>
        <v>0</v>
      </c>
      <c r="AF45" s="60">
        <f>IF(Z45&gt;Z48,-1,0)</f>
        <v>0</v>
      </c>
      <c r="AG45" s="60">
        <f>10000-(AJ45*1000+AM45*100+AK45*10)</f>
        <v>10000</v>
      </c>
      <c r="AH45" s="90">
        <f>RANK(AG45,AG45:AG48,1)</f>
        <v>1</v>
      </c>
      <c r="AI45" s="60" t="str">
        <f>C45</f>
        <v>Uruguay</v>
      </c>
      <c r="AJ45" s="60">
        <f t="shared" ref="AJ45:AL48" si="13">Z45</f>
        <v>0</v>
      </c>
      <c r="AK45" s="60">
        <f t="shared" si="13"/>
        <v>0</v>
      </c>
      <c r="AL45" s="60">
        <f t="shared" si="13"/>
        <v>0</v>
      </c>
      <c r="AM45" s="60">
        <f>AK45-AL45</f>
        <v>0</v>
      </c>
      <c r="AN45" s="187"/>
      <c r="AO45" s="187">
        <f>IF(AG46=AG45,IF(G45&gt;E45,AG46-0.1,AG46),AG46)</f>
        <v>10000</v>
      </c>
      <c r="AP45" s="187">
        <f>IF(AG47=AG45,IF(G47&gt;E47,AG47-0.1,AG47),AG47)</f>
        <v>10000</v>
      </c>
      <c r="AQ45" s="187">
        <f>IF(AG48=AG45,IF(G49&gt;E49,AG48-0.1,AG48),AG48)</f>
        <v>10000</v>
      </c>
      <c r="AR45" s="187">
        <f>AN49</f>
        <v>30000</v>
      </c>
      <c r="AS45" s="90">
        <f>RANK(AR45,AR45:AR48,1)</f>
        <v>1</v>
      </c>
      <c r="AT45" s="60" t="str">
        <f t="shared" ref="AT45:AW48" si="14">AI45</f>
        <v>Uruguay</v>
      </c>
      <c r="AU45" s="60">
        <f t="shared" si="14"/>
        <v>0</v>
      </c>
      <c r="AV45" s="60">
        <f t="shared" si="14"/>
        <v>0</v>
      </c>
      <c r="AW45" s="60">
        <f t="shared" si="14"/>
        <v>0</v>
      </c>
      <c r="AX45" s="60"/>
      <c r="AY45" s="60"/>
      <c r="AZ45" s="60"/>
      <c r="BA45" s="77">
        <v>1</v>
      </c>
      <c r="BB45" s="75" t="str">
        <f>VLOOKUP(1,AS45:AT48,2,FALSE)</f>
        <v>Uruguay</v>
      </c>
      <c r="BC45" s="76"/>
      <c r="BD45" s="78">
        <f>VLOOKUP(1,AS45:AW48,3,FALSE)</f>
        <v>0</v>
      </c>
      <c r="BE45" s="79">
        <f>VLOOKUP(1,AS45:AW48,4,FALSE)</f>
        <v>0</v>
      </c>
      <c r="BF45" s="93" t="s">
        <v>12</v>
      </c>
      <c r="BG45" s="79">
        <f>VLOOKUP(1,AS45:AW48,5,FALSE)</f>
        <v>0</v>
      </c>
      <c r="BH45" s="80" t="s">
        <v>24</v>
      </c>
      <c r="BI45" s="85"/>
      <c r="BJ45" s="85">
        <f>IF(E45&gt;G45,IF(Spielplan!E45&gt;Spielplan!G45,Punktemodus!$B$3,0),0)</f>
        <v>0</v>
      </c>
      <c r="BK45" s="85">
        <f>IF(E45=G45,IF(Spielplan!E45=Spielplan!G45,Punktemodus!$B$3,0),0)</f>
        <v>10</v>
      </c>
      <c r="BL45" s="85">
        <f>IF(E45&lt;G45,IF(Spielplan!E45&lt;Spielplan!G45,Punktemodus!$B$3,0),0)</f>
        <v>0</v>
      </c>
      <c r="BM45" s="85">
        <f>IF(E45=Spielplan!E45,IF(G45=Spielplan!G45,Punktemodus!$B$5,0),0)</f>
        <v>3</v>
      </c>
      <c r="BN45" s="85">
        <f>IF(E45=Spielplan!E45,Punktemodus!$B$7,0)</f>
        <v>1</v>
      </c>
      <c r="BO45" s="85">
        <f>IF(G45=Spielplan!G45,Punktemodus!$B$7,0)</f>
        <v>1</v>
      </c>
      <c r="BP45" s="137">
        <f>IF(Spielplan!E45="",0,SUM(BJ45:BO45))</f>
        <v>0</v>
      </c>
      <c r="BQ45" s="85"/>
      <c r="BR45" s="141"/>
      <c r="BS45" s="363"/>
      <c r="BT45" s="364"/>
      <c r="BU45" s="365"/>
      <c r="BV45" s="366"/>
      <c r="BW45" s="156"/>
      <c r="BX45" s="351"/>
      <c r="BY45" s="351"/>
      <c r="BZ45" s="352"/>
      <c r="CA45" s="156"/>
      <c r="CB45" s="155"/>
      <c r="CC45" s="155"/>
      <c r="CD45" s="155"/>
      <c r="CE45" s="351"/>
      <c r="CF45" s="351"/>
      <c r="CG45" s="155"/>
      <c r="CH45" s="155"/>
      <c r="CI45" s="155"/>
      <c r="CJ45" s="351"/>
      <c r="CK45" s="155"/>
      <c r="CL45" s="155"/>
      <c r="CM45" s="155"/>
      <c r="CN45" s="155"/>
      <c r="CO45" s="351"/>
      <c r="CP45" s="155"/>
      <c r="CQ45" s="155"/>
      <c r="CR45" s="155"/>
      <c r="CS45" s="351"/>
      <c r="CT45" s="155"/>
      <c r="CU45" s="134"/>
      <c r="CV45" s="134"/>
      <c r="CW45" s="134"/>
    </row>
    <row r="46" spans="1:101" ht="18.75" customHeight="1" thickBot="1" x14ac:dyDescent="0.3">
      <c r="A46" s="60"/>
      <c r="B46" s="60"/>
      <c r="C46" s="48" t="str">
        <f>Spielplan!$C$46</f>
        <v>England</v>
      </c>
      <c r="D46" s="49"/>
      <c r="E46" s="104"/>
      <c r="F46" s="93"/>
      <c r="G46" s="104"/>
      <c r="H46" s="48" t="str">
        <f>Spielplan!$H$46</f>
        <v>Italien</v>
      </c>
      <c r="I46" s="49"/>
      <c r="J46" s="60"/>
      <c r="K46" s="60" t="s">
        <v>86</v>
      </c>
      <c r="L46" s="60">
        <f t="shared" si="12"/>
        <v>0</v>
      </c>
      <c r="M46" s="60"/>
      <c r="N46" s="60"/>
      <c r="O46" s="60">
        <f>IF($E46="",0,IF($E46&gt;$G46,3,IF($E46=$G46,1,0)))</f>
        <v>0</v>
      </c>
      <c r="P46" s="60">
        <f>IF($G46="",0,IF($E46&gt;$G46,0,IF($E46=$G46,1,3)))</f>
        <v>0</v>
      </c>
      <c r="Q46" s="60"/>
      <c r="R46" s="60"/>
      <c r="S46" s="60">
        <f>E46</f>
        <v>0</v>
      </c>
      <c r="T46" s="60">
        <f>G46</f>
        <v>0</v>
      </c>
      <c r="U46" s="60"/>
      <c r="V46" s="60"/>
      <c r="W46" s="60">
        <f>G46</f>
        <v>0</v>
      </c>
      <c r="X46" s="60">
        <f>E46</f>
        <v>0</v>
      </c>
      <c r="Y46" s="60"/>
      <c r="Z46" s="60">
        <f>N51</f>
        <v>0</v>
      </c>
      <c r="AA46" s="60">
        <f>R51</f>
        <v>0</v>
      </c>
      <c r="AB46" s="60">
        <f>V51</f>
        <v>0</v>
      </c>
      <c r="AC46" s="60">
        <f>AA46-AB46</f>
        <v>0</v>
      </c>
      <c r="AD46" s="60">
        <f>IF(Z46&gt;Z45,-1,0)</f>
        <v>0</v>
      </c>
      <c r="AE46" s="60">
        <f>IF(Z46&gt;Z47,-1,0)</f>
        <v>0</v>
      </c>
      <c r="AF46" s="60">
        <f>IF(Z46&gt;Z48,-1,0)</f>
        <v>0</v>
      </c>
      <c r="AG46" s="60">
        <f>10000-(AJ46*1000+AM46*100+AK46*10)</f>
        <v>10000</v>
      </c>
      <c r="AH46" s="90">
        <f>RANK(AG46,AG45:AG48,1)</f>
        <v>1</v>
      </c>
      <c r="AI46" s="60" t="str">
        <f>H45</f>
        <v>Costa Rica</v>
      </c>
      <c r="AJ46" s="60">
        <f t="shared" si="13"/>
        <v>0</v>
      </c>
      <c r="AK46" s="60">
        <f t="shared" si="13"/>
        <v>0</v>
      </c>
      <c r="AL46" s="60">
        <f t="shared" si="13"/>
        <v>0</v>
      </c>
      <c r="AM46" s="60">
        <f>AK46-AL46</f>
        <v>0</v>
      </c>
      <c r="AN46" s="187">
        <f>IF(AG45=AG46,IF(E45&gt;G45,AG45-0.1,AG45),AG45)</f>
        <v>10000</v>
      </c>
      <c r="AO46" s="187"/>
      <c r="AP46" s="187">
        <f>IF(AG47=AG46,IF(G50&gt;E50,AG47-0.1,AG47),AG47)</f>
        <v>10000</v>
      </c>
      <c r="AQ46" s="187">
        <f>IF(AG48=AG46,IF(G48&gt;E48,AG48-0.1,AG48),AG48)</f>
        <v>10000</v>
      </c>
      <c r="AR46" s="187">
        <f>AO49</f>
        <v>30000</v>
      </c>
      <c r="AS46" s="90">
        <f>RANK(AR46,AR45:AR48,1)</f>
        <v>1</v>
      </c>
      <c r="AT46" s="60" t="str">
        <f t="shared" si="14"/>
        <v>Costa Rica</v>
      </c>
      <c r="AU46" s="60">
        <f t="shared" si="14"/>
        <v>0</v>
      </c>
      <c r="AV46" s="60">
        <f t="shared" si="14"/>
        <v>0</v>
      </c>
      <c r="AW46" s="60">
        <f t="shared" si="14"/>
        <v>0</v>
      </c>
      <c r="AX46" s="60"/>
      <c r="AY46" s="60"/>
      <c r="AZ46" s="60"/>
      <c r="BA46" s="50">
        <v>2</v>
      </c>
      <c r="BB46" s="48" t="e">
        <f>VLOOKUP(2,AS45:AT48,2,FALSE)</f>
        <v>#N/A</v>
      </c>
      <c r="BC46" s="49"/>
      <c r="BD46" s="51" t="e">
        <f>VLOOKUP(2,AS45:AW48,3,FALSE)</f>
        <v>#N/A</v>
      </c>
      <c r="BE46" s="52" t="e">
        <f>VLOOKUP(2,AS45:AW48,4,FALSE)</f>
        <v>#N/A</v>
      </c>
      <c r="BF46" s="93" t="s">
        <v>12</v>
      </c>
      <c r="BG46" s="52" t="e">
        <f>VLOOKUP(2,AS45:AW48,5,FALSE)</f>
        <v>#N/A</v>
      </c>
      <c r="BH46" s="81" t="s">
        <v>25</v>
      </c>
      <c r="BI46" s="85"/>
      <c r="BJ46" s="85">
        <f>IF(E46&gt;G46,IF(Spielplan!E46&gt;Spielplan!G46,Punktemodus!$B$3,0),0)</f>
        <v>0</v>
      </c>
      <c r="BK46" s="85">
        <f>IF(E46=G46,IF(Spielplan!E46=Spielplan!G46,Punktemodus!$B$3,0),0)</f>
        <v>10</v>
      </c>
      <c r="BL46" s="85">
        <f>IF(E46&lt;G46,IF(Spielplan!E46&lt;Spielplan!G46,Punktemodus!$B$3,0),0)</f>
        <v>0</v>
      </c>
      <c r="BM46" s="85">
        <f>IF(E46=Spielplan!E46,IF(G46=Spielplan!G46,Punktemodus!$B$5,0),0)</f>
        <v>3</v>
      </c>
      <c r="BN46" s="85">
        <f>IF(E46=Spielplan!E46,Punktemodus!$B$7,0)</f>
        <v>1</v>
      </c>
      <c r="BO46" s="85">
        <f>IF(G46=Spielplan!G46,Punktemodus!$B$7,0)</f>
        <v>1</v>
      </c>
      <c r="BP46" s="137">
        <f>IF(Spielplan!E46="",0,SUM(BJ46:BO46))</f>
        <v>0</v>
      </c>
      <c r="BQ46" s="85"/>
      <c r="BR46" s="141"/>
      <c r="BS46" s="142"/>
      <c r="BT46" s="155"/>
      <c r="BU46" s="154" t="s">
        <v>120</v>
      </c>
      <c r="BV46" s="155"/>
      <c r="BW46" s="155"/>
      <c r="BX46" s="351"/>
      <c r="BY46" s="351"/>
      <c r="BZ46" s="352"/>
      <c r="CA46" s="155"/>
      <c r="CB46" s="155"/>
      <c r="CC46" s="155"/>
      <c r="CD46" s="155"/>
      <c r="CE46" s="351"/>
      <c r="CF46" s="351"/>
      <c r="CG46" s="155"/>
      <c r="CH46" s="155"/>
      <c r="CI46" s="155"/>
      <c r="CJ46" s="351"/>
      <c r="CK46" s="155"/>
      <c r="CL46" s="155"/>
      <c r="CM46" s="155"/>
      <c r="CN46" s="155"/>
      <c r="CO46" s="351"/>
      <c r="CP46" s="155"/>
      <c r="CQ46" s="155"/>
      <c r="CR46" s="155"/>
      <c r="CS46" s="351"/>
      <c r="CT46" s="155"/>
      <c r="CU46" s="134"/>
      <c r="CV46" s="134"/>
      <c r="CW46" s="134"/>
    </row>
    <row r="47" spans="1:101" ht="18.75" customHeight="1" thickBot="1" x14ac:dyDescent="0.3">
      <c r="A47" s="60"/>
      <c r="B47" s="60"/>
      <c r="C47" s="75" t="str">
        <f>C45</f>
        <v>Uruguay</v>
      </c>
      <c r="D47" s="76"/>
      <c r="E47" s="104"/>
      <c r="F47" s="93"/>
      <c r="G47" s="104"/>
      <c r="H47" s="75" t="str">
        <f>C46</f>
        <v>England</v>
      </c>
      <c r="I47" s="76"/>
      <c r="J47" s="60"/>
      <c r="K47" s="60" t="s">
        <v>87</v>
      </c>
      <c r="L47" s="60">
        <f t="shared" si="12"/>
        <v>0</v>
      </c>
      <c r="M47" s="60">
        <f>IF($E47="",0,IF($E47&gt;$G47,3,IF($E47=G47,1,0)))</f>
        <v>0</v>
      </c>
      <c r="N47" s="60"/>
      <c r="O47" s="60">
        <f>IF($G47="",0,IF($E47&gt;$G47,0,IF($E47=$G47,1,3)))</f>
        <v>0</v>
      </c>
      <c r="P47" s="60"/>
      <c r="Q47" s="60">
        <f>E47</f>
        <v>0</v>
      </c>
      <c r="R47" s="60"/>
      <c r="S47" s="60">
        <f>G47</f>
        <v>0</v>
      </c>
      <c r="T47" s="60"/>
      <c r="U47" s="60">
        <f>G47</f>
        <v>0</v>
      </c>
      <c r="V47" s="60"/>
      <c r="W47" s="60">
        <f>E47</f>
        <v>0</v>
      </c>
      <c r="X47" s="60"/>
      <c r="Y47" s="60"/>
      <c r="Z47" s="60">
        <f>O51</f>
        <v>0</v>
      </c>
      <c r="AA47" s="60">
        <f>S51</f>
        <v>0</v>
      </c>
      <c r="AB47" s="60">
        <f>W51</f>
        <v>0</v>
      </c>
      <c r="AC47" s="60">
        <f>AA47-AB47</f>
        <v>0</v>
      </c>
      <c r="AD47" s="60">
        <f>IF(Z47&gt;Z45,-1,0)</f>
        <v>0</v>
      </c>
      <c r="AE47" s="60">
        <f>IF(Z47&gt;Z46,-1,0)</f>
        <v>0</v>
      </c>
      <c r="AF47" s="60">
        <f>IF(Z47&gt;Z48,-1,0)</f>
        <v>0</v>
      </c>
      <c r="AG47" s="60">
        <f>10000-(AJ47*1000+AM47*100+AK47*10)</f>
        <v>10000</v>
      </c>
      <c r="AH47" s="90">
        <f>RANK(AG47,AG45:AG48,1)</f>
        <v>1</v>
      </c>
      <c r="AI47" s="60" t="str">
        <f>C46</f>
        <v>England</v>
      </c>
      <c r="AJ47" s="60">
        <f t="shared" si="13"/>
        <v>0</v>
      </c>
      <c r="AK47" s="60">
        <f t="shared" si="13"/>
        <v>0</v>
      </c>
      <c r="AL47" s="60">
        <f t="shared" si="13"/>
        <v>0</v>
      </c>
      <c r="AM47" s="60">
        <f>AK47-AL47</f>
        <v>0</v>
      </c>
      <c r="AN47" s="187">
        <f>IF(AG45=AG47,IF(E47&gt;G47,AG45-0.1,AG45),AG45)</f>
        <v>10000</v>
      </c>
      <c r="AO47" s="187">
        <f>IF(AG46=AG47,IF(E50&gt;G50,AG46-0.1,AG46),AG46)</f>
        <v>10000</v>
      </c>
      <c r="AP47" s="187"/>
      <c r="AQ47" s="187">
        <f>IF(AG48=AG47,IF(G46&gt;E46,AG48-0.1,AG48),AG48)</f>
        <v>10000</v>
      </c>
      <c r="AR47" s="187">
        <f>AP49</f>
        <v>30000</v>
      </c>
      <c r="AS47" s="90">
        <f>RANK(AR47,AR45:AR48,1)</f>
        <v>1</v>
      </c>
      <c r="AT47" s="60" t="str">
        <f t="shared" si="14"/>
        <v>England</v>
      </c>
      <c r="AU47" s="60">
        <f t="shared" si="14"/>
        <v>0</v>
      </c>
      <c r="AV47" s="60">
        <f t="shared" si="14"/>
        <v>0</v>
      </c>
      <c r="AW47" s="60">
        <f t="shared" si="14"/>
        <v>0</v>
      </c>
      <c r="AX47" s="60"/>
      <c r="AY47" s="60"/>
      <c r="AZ47" s="60"/>
      <c r="BA47" s="113">
        <v>3</v>
      </c>
      <c r="BB47" s="114" t="e">
        <f>VLOOKUP(3,AS45:AT48,2,FALSE)</f>
        <v>#N/A</v>
      </c>
      <c r="BC47" s="115"/>
      <c r="BD47" s="116" t="e">
        <f>VLOOKUP(3,AS45:AW48,3,FALSE)</f>
        <v>#N/A</v>
      </c>
      <c r="BE47" s="116" t="e">
        <f>VLOOKUP(3,AS45:AW48,4,FALSE)</f>
        <v>#N/A</v>
      </c>
      <c r="BF47" s="93" t="s">
        <v>12</v>
      </c>
      <c r="BG47" s="116" t="e">
        <f>VLOOKUP(3,AS45:AW48,5,FALSE)</f>
        <v>#N/A</v>
      </c>
      <c r="BH47" s="60"/>
      <c r="BI47" s="60"/>
      <c r="BJ47" s="85">
        <f>IF(E47&gt;G47,IF(Spielplan!E47&gt;Spielplan!G47,Punktemodus!$B$3,0),0)</f>
        <v>0</v>
      </c>
      <c r="BK47" s="85">
        <f>IF(E47=G47,IF(Spielplan!E47=Spielplan!G47,Punktemodus!$B$3,0),0)</f>
        <v>10</v>
      </c>
      <c r="BL47" s="85">
        <f>IF(E47&lt;G47,IF(Spielplan!E47&lt;Spielplan!G47,Punktemodus!$B$3,0),0)</f>
        <v>0</v>
      </c>
      <c r="BM47" s="85">
        <f>IF(E47=Spielplan!E47,IF(G47=Spielplan!G47,Punktemodus!$B$5,0),0)</f>
        <v>3</v>
      </c>
      <c r="BN47" s="85">
        <f>IF(E47=Spielplan!E47,Punktemodus!$B$7,0)</f>
        <v>1</v>
      </c>
      <c r="BO47" s="85">
        <f>IF(G47=Spielplan!G47,Punktemodus!$B$7,0)</f>
        <v>1</v>
      </c>
      <c r="BP47" s="137">
        <f>IF(Spielplan!E47="",0,SUM(BJ47:BO47))</f>
        <v>0</v>
      </c>
      <c r="BQ47" s="85"/>
      <c r="BR47" s="141"/>
      <c r="BS47" s="134"/>
      <c r="BT47" s="134"/>
      <c r="BU47" s="134"/>
      <c r="BV47" s="134"/>
      <c r="BW47" s="155"/>
      <c r="BX47" s="351"/>
      <c r="BY47" s="351"/>
      <c r="BZ47" s="352"/>
      <c r="CA47" s="155"/>
      <c r="CB47" s="155"/>
      <c r="CC47" s="155"/>
      <c r="CD47" s="155"/>
      <c r="CE47" s="351"/>
      <c r="CF47" s="351"/>
      <c r="CG47" s="155"/>
      <c r="CH47" s="155"/>
      <c r="CI47" s="155"/>
      <c r="CJ47" s="351"/>
      <c r="CK47" s="155"/>
      <c r="CL47" s="155"/>
      <c r="CM47" s="155"/>
      <c r="CN47" s="155"/>
      <c r="CO47" s="351"/>
      <c r="CP47" s="155"/>
      <c r="CQ47" s="155"/>
      <c r="CR47" s="155"/>
      <c r="CS47" s="351"/>
      <c r="CT47" s="155"/>
      <c r="CU47" s="134"/>
      <c r="CV47" s="134"/>
      <c r="CW47" s="134"/>
    </row>
    <row r="48" spans="1:101" ht="18.75" customHeight="1" thickBot="1" x14ac:dyDescent="0.3">
      <c r="A48" s="60"/>
      <c r="B48" s="60"/>
      <c r="C48" s="48" t="str">
        <f>H45</f>
        <v>Costa Rica</v>
      </c>
      <c r="D48" s="49"/>
      <c r="E48" s="104"/>
      <c r="F48" s="93"/>
      <c r="G48" s="104"/>
      <c r="H48" s="48" t="str">
        <f>H46</f>
        <v>Italien</v>
      </c>
      <c r="I48" s="49"/>
      <c r="J48" s="60"/>
      <c r="K48" s="60" t="s">
        <v>88</v>
      </c>
      <c r="L48" s="60">
        <f t="shared" si="12"/>
        <v>0</v>
      </c>
      <c r="M48" s="60"/>
      <c r="N48" s="60">
        <f>IF($E48="",0,IF($E48&gt;$G48,3,IF($E48=$G48,1,0)))</f>
        <v>0</v>
      </c>
      <c r="O48" s="60"/>
      <c r="P48" s="60">
        <f>IF($G48="",0,IF($E48&gt;$G48,0,IF($E48=$G48,1,3)))</f>
        <v>0</v>
      </c>
      <c r="Q48" s="60"/>
      <c r="R48" s="60">
        <f>E48</f>
        <v>0</v>
      </c>
      <c r="S48" s="60"/>
      <c r="T48" s="60">
        <f>G48</f>
        <v>0</v>
      </c>
      <c r="U48" s="60"/>
      <c r="V48" s="60">
        <f>G48</f>
        <v>0</v>
      </c>
      <c r="W48" s="60"/>
      <c r="X48" s="60">
        <f>E48</f>
        <v>0</v>
      </c>
      <c r="Y48" s="60"/>
      <c r="Z48" s="60">
        <f>P51</f>
        <v>0</v>
      </c>
      <c r="AA48" s="60">
        <f>T51</f>
        <v>0</v>
      </c>
      <c r="AB48" s="60">
        <f>X51</f>
        <v>0</v>
      </c>
      <c r="AC48" s="60">
        <f>AA48-AB48</f>
        <v>0</v>
      </c>
      <c r="AD48" s="60">
        <f>IF(Z48&gt;Z45,-1,0)</f>
        <v>0</v>
      </c>
      <c r="AE48" s="60">
        <f>IF(Z48&gt;Z46,-1,0)</f>
        <v>0</v>
      </c>
      <c r="AF48" s="60">
        <f>IF(Z48&gt;Z47,-1,0)</f>
        <v>0</v>
      </c>
      <c r="AG48" s="60">
        <f>10000-(AJ48*1000+AM48*100+AK48*10)</f>
        <v>10000</v>
      </c>
      <c r="AH48" s="90">
        <f>RANK(AG48,AG45:AG48,1)</f>
        <v>1</v>
      </c>
      <c r="AI48" s="60" t="str">
        <f>H46</f>
        <v>Italien</v>
      </c>
      <c r="AJ48" s="60">
        <f t="shared" si="13"/>
        <v>0</v>
      </c>
      <c r="AK48" s="60">
        <f t="shared" si="13"/>
        <v>0</v>
      </c>
      <c r="AL48" s="60">
        <f t="shared" si="13"/>
        <v>0</v>
      </c>
      <c r="AM48" s="60">
        <f>AK48-AL48</f>
        <v>0</v>
      </c>
      <c r="AN48" s="187">
        <f>IF(AG45=AG48,IF(E49&gt;G49,AG45-0.1,AG45),AG45)</f>
        <v>10000</v>
      </c>
      <c r="AO48" s="187">
        <f>IF(AG46=AG48,IF(E48&gt;G48,AG46-0.1,AG46),AG46)</f>
        <v>10000</v>
      </c>
      <c r="AP48" s="187">
        <f>IF(AG47=AG48,IF(E46&gt;G46,AG47-0.1,AG47),AG47)</f>
        <v>10000</v>
      </c>
      <c r="AQ48" s="187"/>
      <c r="AR48" s="187">
        <f>AQ49</f>
        <v>30000</v>
      </c>
      <c r="AS48" s="90">
        <f>RANK(AR48,AR45:AR48,1)</f>
        <v>1</v>
      </c>
      <c r="AT48" s="60" t="str">
        <f t="shared" si="14"/>
        <v>Italien</v>
      </c>
      <c r="AU48" s="60">
        <f t="shared" si="14"/>
        <v>0</v>
      </c>
      <c r="AV48" s="60">
        <f t="shared" si="14"/>
        <v>0</v>
      </c>
      <c r="AW48" s="60">
        <f t="shared" si="14"/>
        <v>0</v>
      </c>
      <c r="AX48" s="60"/>
      <c r="AY48" s="60"/>
      <c r="AZ48" s="60"/>
      <c r="BA48" s="113">
        <v>4</v>
      </c>
      <c r="BB48" s="114" t="e">
        <f>VLOOKUP(4,AS45:AT48,2,FALSE)</f>
        <v>#N/A</v>
      </c>
      <c r="BC48" s="115"/>
      <c r="BD48" s="116" t="e">
        <f>VLOOKUP(4,AS45:AW48,3,FALSE)</f>
        <v>#N/A</v>
      </c>
      <c r="BE48" s="116" t="e">
        <f>VLOOKUP(4,AS45:AW48,4,FALSE)</f>
        <v>#N/A</v>
      </c>
      <c r="BF48" s="93" t="s">
        <v>12</v>
      </c>
      <c r="BG48" s="116" t="e">
        <f>VLOOKUP(4,AS45:AW48,5,FALSE)</f>
        <v>#N/A</v>
      </c>
      <c r="BH48" s="60"/>
      <c r="BI48" s="60"/>
      <c r="BJ48" s="85">
        <f>IF(E48&gt;G48,IF(Spielplan!E48&gt;Spielplan!G48,Punktemodus!$B$3,0),0)</f>
        <v>0</v>
      </c>
      <c r="BK48" s="85">
        <f>IF(E48=G48,IF(Spielplan!E48=Spielplan!G48,Punktemodus!$B$3,0),0)</f>
        <v>10</v>
      </c>
      <c r="BL48" s="85">
        <f>IF(E48&lt;G48,IF(Spielplan!E48&lt;Spielplan!G48,Punktemodus!$B$3,0),0)</f>
        <v>0</v>
      </c>
      <c r="BM48" s="85">
        <f>IF(E48=Spielplan!E48,IF(G48=Spielplan!G48,Punktemodus!$B$5,0),0)</f>
        <v>3</v>
      </c>
      <c r="BN48" s="85">
        <f>IF(E48=Spielplan!E48,Punktemodus!$B$7,0)</f>
        <v>1</v>
      </c>
      <c r="BO48" s="85">
        <f>IF(G48=Spielplan!G48,Punktemodus!$B$7,0)</f>
        <v>1</v>
      </c>
      <c r="BP48" s="137">
        <f>IF(Spielplan!E48="",0,SUM(BJ48:BO48))</f>
        <v>0</v>
      </c>
      <c r="BQ48" s="85"/>
      <c r="BR48" s="141"/>
      <c r="BS48" s="143" t="s">
        <v>18</v>
      </c>
      <c r="BT48" s="144" t="str">
        <f>Spielplan!$BL$12</f>
        <v/>
      </c>
      <c r="BU48" s="145"/>
      <c r="BV48" s="146">
        <f>Spielplan!$BN$12</f>
        <v>0</v>
      </c>
      <c r="BW48" s="157"/>
      <c r="BX48" s="158">
        <f>IF(BT12=BT48,Punktemodus!$B$11,0)</f>
        <v>10</v>
      </c>
      <c r="BY48" s="158">
        <f>IF(BT48=BT29,Punktemodus!B13,0)</f>
        <v>5</v>
      </c>
      <c r="BZ48" s="142"/>
      <c r="CA48" s="155"/>
      <c r="CB48" s="154" t="s">
        <v>27</v>
      </c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34"/>
      <c r="CV48" s="134"/>
      <c r="CW48" s="134"/>
    </row>
    <row r="49" spans="1:101" ht="18.75" customHeight="1" thickBot="1" x14ac:dyDescent="0.3">
      <c r="A49" s="60"/>
      <c r="B49" s="60"/>
      <c r="C49" s="75" t="str">
        <f>C45</f>
        <v>Uruguay</v>
      </c>
      <c r="D49" s="76"/>
      <c r="E49" s="104"/>
      <c r="F49" s="93"/>
      <c r="G49" s="104"/>
      <c r="H49" s="75" t="str">
        <f>H46</f>
        <v>Italien</v>
      </c>
      <c r="I49" s="76"/>
      <c r="J49" s="60"/>
      <c r="K49" s="60" t="s">
        <v>89</v>
      </c>
      <c r="L49" s="60">
        <f t="shared" si="12"/>
        <v>0</v>
      </c>
      <c r="M49" s="60">
        <f>IF($E49="",0,IF($E49&gt;$G49,3,IF($E49=G49,1,0)))</f>
        <v>0</v>
      </c>
      <c r="N49" s="60"/>
      <c r="O49" s="60"/>
      <c r="P49" s="60">
        <f>IF($G49="",0,IF($E49&gt;$G49,0,IF($E49=$G49,1,3)))</f>
        <v>0</v>
      </c>
      <c r="Q49" s="60">
        <f>E49</f>
        <v>0</v>
      </c>
      <c r="R49" s="60"/>
      <c r="S49" s="60"/>
      <c r="T49" s="60">
        <f>G49</f>
        <v>0</v>
      </c>
      <c r="U49" s="60">
        <f>G49</f>
        <v>0</v>
      </c>
      <c r="V49" s="60"/>
      <c r="W49" s="60"/>
      <c r="X49" s="60">
        <f>E49</f>
        <v>0</v>
      </c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187">
        <f>SUM(AN45:AN48)</f>
        <v>30000</v>
      </c>
      <c r="AO49" s="187">
        <f>SUM(AO45:AO48)</f>
        <v>30000</v>
      </c>
      <c r="AP49" s="187">
        <f>SUM(AP45:AP48)</f>
        <v>30000</v>
      </c>
      <c r="AQ49" s="187">
        <f>SUM(AQ45:AQ48)</f>
        <v>30000</v>
      </c>
      <c r="AR49" s="187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85">
        <f>IF(E49&gt;G49,IF(Spielplan!E49&gt;Spielplan!G49,Punktemodus!$B$3,0),0)</f>
        <v>0</v>
      </c>
      <c r="BK49" s="85">
        <f>IF(E49=G49,IF(Spielplan!E49=Spielplan!G49,Punktemodus!$B$3,0),0)</f>
        <v>10</v>
      </c>
      <c r="BL49" s="85">
        <f>IF(E49&lt;G49,IF(Spielplan!E49&lt;Spielplan!G49,Punktemodus!$B$3,0),0)</f>
        <v>0</v>
      </c>
      <c r="BM49" s="85">
        <f>IF(E49=Spielplan!E49,IF(G49=Spielplan!G49,Punktemodus!$B$5,0),0)</f>
        <v>3</v>
      </c>
      <c r="BN49" s="85">
        <f>IF(E49=Spielplan!E49,Punktemodus!$B$7,0)</f>
        <v>1</v>
      </c>
      <c r="BO49" s="85">
        <f>IF(G49=Spielplan!G49,Punktemodus!$B$7,0)</f>
        <v>1</v>
      </c>
      <c r="BP49" s="137">
        <f>IF(Spielplan!E49="",0,SUM(BJ49:BO49))</f>
        <v>0</v>
      </c>
      <c r="BQ49" s="60"/>
      <c r="BR49" s="141"/>
      <c r="BS49" s="149" t="s">
        <v>21</v>
      </c>
      <c r="BT49" s="144" t="str">
        <f>Spielplan!$BL$13</f>
        <v/>
      </c>
      <c r="BU49" s="145"/>
      <c r="BV49" s="146">
        <f>Spielplan!$BN$13</f>
        <v>0</v>
      </c>
      <c r="BW49" s="155"/>
      <c r="BX49" s="158">
        <f>IF(BT13=BT49,Punktemodus!$B$11,0)</f>
        <v>10</v>
      </c>
      <c r="BY49" s="158">
        <f>IF(BT49=BT28,Punktemodus!B13,0)</f>
        <v>5</v>
      </c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34"/>
      <c r="CV49" s="134"/>
      <c r="CW49" s="134"/>
    </row>
    <row r="50" spans="1:101" ht="18.75" customHeight="1" thickBot="1" x14ac:dyDescent="0.3">
      <c r="A50" s="60"/>
      <c r="B50" s="60"/>
      <c r="C50" s="48" t="str">
        <f>H45</f>
        <v>Costa Rica</v>
      </c>
      <c r="D50" s="49"/>
      <c r="E50" s="104"/>
      <c r="F50" s="93"/>
      <c r="G50" s="104"/>
      <c r="H50" s="48" t="str">
        <f>C46</f>
        <v>England</v>
      </c>
      <c r="I50" s="49"/>
      <c r="J50" s="60"/>
      <c r="K50" s="60" t="s">
        <v>89</v>
      </c>
      <c r="L50" s="60">
        <f t="shared" si="12"/>
        <v>0</v>
      </c>
      <c r="M50" s="60"/>
      <c r="N50" s="60">
        <f>IF($E50="",0,IF($E50&gt;$G50,3,IF($E50=$G50,1,0)))</f>
        <v>0</v>
      </c>
      <c r="O50" s="60">
        <f>IF($G50="",0,IF($E50&gt;$G50,0,IF($E50=$G50,1,3)))</f>
        <v>0</v>
      </c>
      <c r="P50" s="60"/>
      <c r="Q50" s="60"/>
      <c r="R50" s="60">
        <f>E50</f>
        <v>0</v>
      </c>
      <c r="S50" s="60">
        <f>G50</f>
        <v>0</v>
      </c>
      <c r="T50" s="60"/>
      <c r="U50" s="60"/>
      <c r="V50" s="60">
        <f>G50</f>
        <v>0</v>
      </c>
      <c r="W50" s="60">
        <f>E50</f>
        <v>0</v>
      </c>
      <c r="X50" s="60"/>
      <c r="Y50" s="60"/>
      <c r="Z50" s="60" t="s">
        <v>30</v>
      </c>
      <c r="AA50" s="60"/>
      <c r="AB50" s="60"/>
      <c r="AC50" s="60"/>
      <c r="AD50" s="60"/>
      <c r="AE50" s="60"/>
      <c r="AF50" s="60"/>
      <c r="AG50" s="60" t="b">
        <f>OR(AG45=AG46,AG45=AG47,AG45=AG48,AG46=AG47,AG46=AG48,AG47=AG48)</f>
        <v>1</v>
      </c>
      <c r="AH50" s="60"/>
      <c r="AI50" s="60"/>
      <c r="AJ50" s="60"/>
      <c r="AK50" s="60"/>
      <c r="AL50" s="60"/>
      <c r="AM50" s="60"/>
      <c r="AN50" s="60"/>
      <c r="AO50" s="60" t="s">
        <v>34</v>
      </c>
      <c r="AP50" s="60"/>
      <c r="AQ50" s="60"/>
      <c r="AR50" s="60" t="b">
        <f>OR(AR45=AR46,AR45=AR47,AR45=AR48,AR46=AR47,AR46=AR48,AR47=AR48)</f>
        <v>1</v>
      </c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85">
        <f>IF(E50&gt;G50,IF(Spielplan!E50&gt;Spielplan!G50,Punktemodus!$B$3,0),0)</f>
        <v>0</v>
      </c>
      <c r="BK50" s="85">
        <f>IF(E50=G50,IF(Spielplan!E50=Spielplan!G50,Punktemodus!$B$3,0),0)</f>
        <v>10</v>
      </c>
      <c r="BL50" s="85">
        <f>IF(E50&lt;G50,IF(Spielplan!E50&lt;Spielplan!G50,Punktemodus!$B$3,0),0)</f>
        <v>0</v>
      </c>
      <c r="BM50" s="85">
        <f>IF(E50=Spielplan!E50,IF(G50=Spielplan!G50,Punktemodus!$B$5,0),0)</f>
        <v>3</v>
      </c>
      <c r="BN50" s="85">
        <f>IF(E50=Spielplan!E50,Punktemodus!$B$7,0)</f>
        <v>1</v>
      </c>
      <c r="BO50" s="85">
        <f>IF(G50=Spielplan!G50,Punktemodus!$B$7,0)</f>
        <v>1</v>
      </c>
      <c r="BP50" s="137">
        <f>IF(Spielplan!E50="",0,SUM(BJ50:BO50))</f>
        <v>0</v>
      </c>
      <c r="BQ50" s="60"/>
      <c r="BR50" s="141"/>
      <c r="BS50" s="150"/>
      <c r="BT50" s="134"/>
      <c r="BU50" s="134"/>
      <c r="BV50" s="151"/>
      <c r="BW50" s="157"/>
      <c r="BX50" s="158"/>
      <c r="BY50" s="158"/>
      <c r="BZ50" s="155"/>
      <c r="CA50" s="144" t="str">
        <f>Spielplan!$BS$14</f>
        <v/>
      </c>
      <c r="CB50" s="159"/>
      <c r="CC50" s="146">
        <f>Spielplan!$BU$14</f>
        <v>0</v>
      </c>
      <c r="CD50" s="157"/>
      <c r="CE50" s="155">
        <f>IF(CA50=CA14,Punktemodus!B15,0)</f>
        <v>20</v>
      </c>
      <c r="CF50" s="158">
        <f>IF(OR(CA50=$CA$15,CA50=$CA$22,CA50=$CA$23,CA50=$CA$30,CA50=$CA$31,CA50=$CA$38,CA50=$CA$39),Punktemodus!B17,0)</f>
        <v>10</v>
      </c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34"/>
      <c r="CV50" s="134"/>
      <c r="CW50" s="134"/>
    </row>
    <row r="51" spans="1:101" ht="18.75" customHeight="1" thickBot="1" x14ac:dyDescent="0.3">
      <c r="A51" s="60"/>
      <c r="B51" s="60"/>
      <c r="C51" s="136" t="str">
        <f>IF(G50="","",IF(AR50=TRUE,"Achtung: Fehler in Tabelle!",""))</f>
        <v/>
      </c>
      <c r="D51" s="60"/>
      <c r="E51" s="85"/>
      <c r="F51" s="60"/>
      <c r="G51" s="85"/>
      <c r="H51" s="60"/>
      <c r="I51" s="60"/>
      <c r="J51" s="60"/>
      <c r="K51" s="60"/>
      <c r="L51" s="60"/>
      <c r="M51" s="60">
        <f t="shared" ref="M51:X51" si="15">SUM(M45:M50)</f>
        <v>0</v>
      </c>
      <c r="N51" s="60">
        <f t="shared" si="15"/>
        <v>0</v>
      </c>
      <c r="O51" s="60">
        <f t="shared" si="15"/>
        <v>0</v>
      </c>
      <c r="P51" s="60">
        <f t="shared" si="15"/>
        <v>0</v>
      </c>
      <c r="Q51" s="60">
        <f t="shared" si="15"/>
        <v>0</v>
      </c>
      <c r="R51" s="60">
        <f t="shared" si="15"/>
        <v>0</v>
      </c>
      <c r="S51" s="60">
        <f t="shared" si="15"/>
        <v>0</v>
      </c>
      <c r="T51" s="60">
        <f t="shared" si="15"/>
        <v>0</v>
      </c>
      <c r="U51" s="60">
        <f t="shared" si="15"/>
        <v>0</v>
      </c>
      <c r="V51" s="60">
        <f t="shared" si="15"/>
        <v>0</v>
      </c>
      <c r="W51" s="60">
        <f t="shared" si="15"/>
        <v>0</v>
      </c>
      <c r="X51" s="60">
        <f t="shared" si="15"/>
        <v>0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160">
        <f>SUM(BP45:BP50)</f>
        <v>0</v>
      </c>
      <c r="BQ51" s="60"/>
      <c r="BR51" s="141"/>
      <c r="BS51" s="152"/>
      <c r="BT51" s="134"/>
      <c r="BU51" s="134"/>
      <c r="BV51" s="151"/>
      <c r="BW51" s="157"/>
      <c r="BX51" s="158"/>
      <c r="BY51" s="158"/>
      <c r="BZ51" s="155"/>
      <c r="CA51" s="144" t="str">
        <f>Spielplan!$BS$15</f>
        <v/>
      </c>
      <c r="CB51" s="159"/>
      <c r="CC51" s="146">
        <f>Spielplan!$BU$15</f>
        <v>0</v>
      </c>
      <c r="CD51" s="155"/>
      <c r="CE51" s="155">
        <f>IF(CA51=CA15,Punktemodus!B15,0)</f>
        <v>20</v>
      </c>
      <c r="CF51" s="158">
        <f>IF(OR(CA51=$CA$14,CA51=$CA$22,CA51=$CA$23,CA51=$CA$30,CA51=$CA$31,CA51=$CA$38,CA51=$CA$39),Punktemodus!B17,0)</f>
        <v>10</v>
      </c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34"/>
      <c r="CV51" s="134"/>
      <c r="CW51" s="134"/>
    </row>
    <row r="52" spans="1:101" ht="18.75" customHeight="1" thickBot="1" x14ac:dyDescent="0.3">
      <c r="A52" s="60"/>
      <c r="B52" s="60"/>
      <c r="C52" s="60"/>
      <c r="D52" s="60"/>
      <c r="E52" s="85"/>
      <c r="F52" s="60"/>
      <c r="G52" s="85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138"/>
      <c r="BQ52" s="60"/>
      <c r="BR52" s="141"/>
      <c r="BS52" s="153" t="s">
        <v>22</v>
      </c>
      <c r="BT52" s="144" t="str">
        <f>Spielplan!$BL$16</f>
        <v/>
      </c>
      <c r="BU52" s="145"/>
      <c r="BV52" s="146">
        <f>Spielplan!$BN$16</f>
        <v>0</v>
      </c>
      <c r="BW52" s="155"/>
      <c r="BX52" s="158">
        <f>IF(BT16=BT52,Punktemodus!$B$11,0)</f>
        <v>10</v>
      </c>
      <c r="BY52" s="158">
        <f>IF(BT52=BT33,Punktemodus!B13,0)</f>
        <v>5</v>
      </c>
      <c r="BZ52" s="155"/>
      <c r="CA52" s="155"/>
      <c r="CB52" s="155"/>
      <c r="CC52" s="155"/>
      <c r="CD52" s="155"/>
      <c r="CE52" s="155"/>
      <c r="CF52" s="154"/>
      <c r="CG52" s="154" t="s">
        <v>28</v>
      </c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34"/>
      <c r="CV52" s="134"/>
      <c r="CW52" s="134"/>
    </row>
    <row r="53" spans="1:101" ht="18.75" customHeight="1" thickBot="1" x14ac:dyDescent="0.25">
      <c r="A53" s="60"/>
      <c r="B53" s="60"/>
      <c r="C53" s="60"/>
      <c r="D53" s="60"/>
      <c r="E53" s="85"/>
      <c r="F53" s="60"/>
      <c r="G53" s="85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138"/>
      <c r="BQ53" s="60"/>
      <c r="BR53" s="141"/>
      <c r="BS53" s="149" t="s">
        <v>25</v>
      </c>
      <c r="BT53" s="144" t="str">
        <f>Spielplan!$BL$17</f>
        <v/>
      </c>
      <c r="BU53" s="145"/>
      <c r="BV53" s="146">
        <f>Spielplan!$BN$17</f>
        <v>0</v>
      </c>
      <c r="BW53" s="155"/>
      <c r="BX53" s="158">
        <f>IF(BT17=BT53,Punktemodus!$B$11,0)</f>
        <v>10</v>
      </c>
      <c r="BY53" s="158">
        <f>IF(BT53=BT32,Punktemodus!B13,0)</f>
        <v>5</v>
      </c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34"/>
      <c r="CV53" s="134"/>
      <c r="CW53" s="134"/>
    </row>
    <row r="54" spans="1:101" ht="18.75" customHeight="1" thickBot="1" x14ac:dyDescent="0.3">
      <c r="A54" s="60"/>
      <c r="B54" s="60"/>
      <c r="C54" s="88" t="s">
        <v>90</v>
      </c>
      <c r="D54" s="60"/>
      <c r="E54" s="85"/>
      <c r="F54" s="60"/>
      <c r="G54" s="85"/>
      <c r="H54" s="60"/>
      <c r="I54" s="60"/>
      <c r="J54" s="60"/>
      <c r="K54" s="60"/>
      <c r="L54" s="60"/>
      <c r="M54" s="60" t="s">
        <v>4</v>
      </c>
      <c r="N54" s="60"/>
      <c r="O54" s="60"/>
      <c r="P54" s="60"/>
      <c r="Q54" s="60" t="s">
        <v>6</v>
      </c>
      <c r="R54" s="60"/>
      <c r="S54" s="60"/>
      <c r="T54" s="60"/>
      <c r="U54" s="60" t="s">
        <v>7</v>
      </c>
      <c r="V54" s="60"/>
      <c r="W54" s="60"/>
      <c r="X54" s="60"/>
      <c r="Y54" s="60"/>
      <c r="Z54" s="60" t="s">
        <v>4</v>
      </c>
      <c r="AA54" s="60" t="s">
        <v>5</v>
      </c>
      <c r="AB54" s="60"/>
      <c r="AC54" s="60"/>
      <c r="AD54" s="60" t="s">
        <v>9</v>
      </c>
      <c r="AE54" s="60"/>
      <c r="AF54" s="60"/>
      <c r="AG54" s="60"/>
      <c r="AH54" s="60" t="s">
        <v>32</v>
      </c>
      <c r="AI54" s="60"/>
      <c r="AJ54" s="60"/>
      <c r="AK54" s="60"/>
      <c r="AL54" s="60"/>
      <c r="AM54" s="60"/>
      <c r="AN54" s="60" t="s">
        <v>35</v>
      </c>
      <c r="AO54" s="60"/>
      <c r="AP54" s="60"/>
      <c r="AQ54" s="60"/>
      <c r="AR54" s="60"/>
      <c r="AS54" s="60" t="s">
        <v>33</v>
      </c>
      <c r="AT54" s="60"/>
      <c r="AU54" s="60"/>
      <c r="AV54" s="60"/>
      <c r="AW54" s="60"/>
      <c r="AX54" s="60"/>
      <c r="AY54" s="60"/>
      <c r="AZ54" s="60"/>
      <c r="BA54" s="89" t="s">
        <v>10</v>
      </c>
      <c r="BB54" s="60"/>
      <c r="BC54" s="90" t="s">
        <v>4</v>
      </c>
      <c r="BD54" s="60"/>
      <c r="BE54" s="61" t="s">
        <v>5</v>
      </c>
      <c r="BF54" s="60"/>
      <c r="BG54" s="60"/>
      <c r="BH54" s="60"/>
      <c r="BI54" s="85"/>
      <c r="BJ54" s="60"/>
      <c r="BK54" s="60"/>
      <c r="BL54" s="60"/>
      <c r="BM54" s="60"/>
      <c r="BN54" s="60"/>
      <c r="BO54" s="60"/>
      <c r="BP54" s="138"/>
      <c r="BQ54" s="85"/>
      <c r="BR54" s="141"/>
      <c r="BS54" s="150"/>
      <c r="BT54" s="134"/>
      <c r="BU54" s="134"/>
      <c r="BV54" s="134"/>
      <c r="BW54" s="134"/>
      <c r="BX54" s="148"/>
      <c r="BY54" s="148"/>
      <c r="BZ54" s="134"/>
      <c r="CA54" s="134"/>
      <c r="CB54" s="134"/>
      <c r="CC54" s="134"/>
      <c r="CD54" s="134"/>
      <c r="CE54" s="134"/>
      <c r="CF54" s="144" t="str">
        <f>Spielplan!$BX$18</f>
        <v/>
      </c>
      <c r="CG54" s="145"/>
      <c r="CH54" s="146">
        <f>Spielplan!$BZ$18</f>
        <v>0</v>
      </c>
      <c r="CI54" s="134"/>
      <c r="CJ54" s="134">
        <f>IF(OR(CF54=$CF$18,CF54=$CF$19,CF54=$CF$34,CF54=$CF$35),Punktemodus!$B$19,0)</f>
        <v>30</v>
      </c>
      <c r="CK54" s="134"/>
      <c r="CL54" s="134"/>
      <c r="CM54" s="134"/>
      <c r="CN54" s="134"/>
      <c r="CO54" s="134"/>
      <c r="CP54" s="134"/>
      <c r="CQ54" s="134"/>
      <c r="CR54" s="134"/>
      <c r="CS54" s="134">
        <f>IF(CQ59=CQ23,Punktemodus!B23,0)</f>
        <v>50</v>
      </c>
      <c r="CT54" s="134"/>
      <c r="CU54" s="134"/>
      <c r="CV54" s="134"/>
      <c r="CW54" s="134"/>
    </row>
    <row r="55" spans="1:101" ht="18.75" customHeight="1" thickBot="1" x14ac:dyDescent="0.25">
      <c r="A55" s="60"/>
      <c r="B55" s="60"/>
      <c r="C55" s="92"/>
      <c r="D55" s="60"/>
      <c r="E55" s="85"/>
      <c r="F55" s="60"/>
      <c r="G55" s="85"/>
      <c r="H55" s="60"/>
      <c r="I55" s="60"/>
      <c r="J55" s="60"/>
      <c r="K55" s="60"/>
      <c r="L55" s="60"/>
      <c r="M55" s="60" t="s">
        <v>0</v>
      </c>
      <c r="N55" s="60" t="s">
        <v>1</v>
      </c>
      <c r="O55" s="60" t="s">
        <v>2</v>
      </c>
      <c r="P55" s="60" t="s">
        <v>3</v>
      </c>
      <c r="Q55" s="60" t="s">
        <v>0</v>
      </c>
      <c r="R55" s="60" t="s">
        <v>1</v>
      </c>
      <c r="S55" s="60" t="s">
        <v>2</v>
      </c>
      <c r="T55" s="60" t="s">
        <v>3</v>
      </c>
      <c r="U55" s="60" t="s">
        <v>0</v>
      </c>
      <c r="V55" s="60" t="s">
        <v>1</v>
      </c>
      <c r="W55" s="60" t="s">
        <v>2</v>
      </c>
      <c r="X55" s="60" t="s">
        <v>3</v>
      </c>
      <c r="Y55" s="60"/>
      <c r="Z55" s="60" t="s">
        <v>8</v>
      </c>
      <c r="AA55" s="60"/>
      <c r="AB55" s="60"/>
      <c r="AC55" s="60"/>
      <c r="AD55" s="60"/>
      <c r="AE55" s="60"/>
      <c r="AF55" s="60"/>
      <c r="AG55" s="60"/>
      <c r="AH55" s="60" t="s">
        <v>31</v>
      </c>
      <c r="AI55" s="60"/>
      <c r="AJ55" s="60"/>
      <c r="AK55" s="60"/>
      <c r="AL55" s="60"/>
      <c r="AM55" s="60"/>
      <c r="AN55" s="60" t="str">
        <f>AI56</f>
        <v>Schweiz</v>
      </c>
      <c r="AO55" s="60" t="str">
        <f>AI57</f>
        <v>Ecuador</v>
      </c>
      <c r="AP55" s="60" t="str">
        <f>AI58</f>
        <v>Frankreich</v>
      </c>
      <c r="AQ55" s="60" t="str">
        <f>AI59</f>
        <v>Honduras</v>
      </c>
      <c r="AR55" s="60"/>
      <c r="AS55" s="60" t="s">
        <v>31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85"/>
      <c r="BJ55" s="85"/>
      <c r="BK55" s="85"/>
      <c r="BL55" s="85"/>
      <c r="BM55" s="85"/>
      <c r="BN55" s="85"/>
      <c r="BO55" s="85"/>
      <c r="BP55" s="137"/>
      <c r="BQ55" s="85"/>
      <c r="BR55" s="141"/>
      <c r="BS55" s="134"/>
      <c r="BT55" s="134"/>
      <c r="BU55" s="134"/>
      <c r="BV55" s="134"/>
      <c r="BW55" s="134"/>
      <c r="BX55" s="148"/>
      <c r="BY55" s="148"/>
      <c r="BZ55" s="134"/>
      <c r="CA55" s="134"/>
      <c r="CB55" s="134"/>
      <c r="CC55" s="134"/>
      <c r="CD55" s="134"/>
      <c r="CE55" s="134"/>
      <c r="CF55" s="144" t="str">
        <f>Spielplan!$BX$19</f>
        <v/>
      </c>
      <c r="CG55" s="145"/>
      <c r="CH55" s="146">
        <f>Spielplan!$BZ$19</f>
        <v>0</v>
      </c>
      <c r="CI55" s="134"/>
      <c r="CJ55" s="134">
        <f>IF(OR(CF55=$CF$18,CF55=$CF$19,CF55=$CF$34,CF55=$CF$35),Punktemodus!$B$19,0)</f>
        <v>30</v>
      </c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</row>
    <row r="56" spans="1:101" ht="18.75" customHeight="1" thickBot="1" x14ac:dyDescent="0.3">
      <c r="A56" s="60"/>
      <c r="B56" s="60"/>
      <c r="C56" s="191" t="str">
        <f>Spielplan!$C56</f>
        <v>Schweiz</v>
      </c>
      <c r="D56" s="192"/>
      <c r="E56" s="104"/>
      <c r="F56" s="93"/>
      <c r="G56" s="104"/>
      <c r="H56" s="191" t="str">
        <f>Spielplan!$H$56</f>
        <v>Ecuador</v>
      </c>
      <c r="I56" s="192"/>
      <c r="J56" s="60"/>
      <c r="K56" s="60" t="s">
        <v>96</v>
      </c>
      <c r="L56" s="60">
        <f t="shared" ref="L56:L61" si="16">IF(E56-G56&gt;0,1,IF(G56=E56,0,-1))</f>
        <v>0</v>
      </c>
      <c r="M56" s="60">
        <f>IF($E56="",0,IF($E56&gt;$G56,3,IF($E56=G56,1,0)))</f>
        <v>0</v>
      </c>
      <c r="N56" s="60">
        <f>IF($G56="",0,IF($E56&gt;$G56,0,IF($E56=G56,1,3)))</f>
        <v>0</v>
      </c>
      <c r="O56" s="60"/>
      <c r="P56" s="60"/>
      <c r="Q56" s="60">
        <f>E56</f>
        <v>0</v>
      </c>
      <c r="R56" s="60">
        <f>G56</f>
        <v>0</v>
      </c>
      <c r="S56" s="60"/>
      <c r="T56" s="60"/>
      <c r="U56" s="60">
        <f>G56</f>
        <v>0</v>
      </c>
      <c r="V56" s="60">
        <f>E56</f>
        <v>0</v>
      </c>
      <c r="W56" s="60"/>
      <c r="X56" s="60"/>
      <c r="Y56" s="60"/>
      <c r="Z56" s="60">
        <f>M62</f>
        <v>0</v>
      </c>
      <c r="AA56" s="60">
        <f>Q62</f>
        <v>0</v>
      </c>
      <c r="AB56" s="60">
        <f>U62</f>
        <v>0</v>
      </c>
      <c r="AC56" s="60">
        <f>AA56-AB56</f>
        <v>0</v>
      </c>
      <c r="AD56" s="60">
        <f>IF(Z56&gt;Z57,-1,0)</f>
        <v>0</v>
      </c>
      <c r="AE56" s="60">
        <f>IF(Z56&gt;Z58,-1,0)</f>
        <v>0</v>
      </c>
      <c r="AF56" s="60">
        <f>IF(Z56&gt;Z59,-1,0)</f>
        <v>0</v>
      </c>
      <c r="AG56" s="60">
        <f>10000-(AJ56*1000+AM56*100+AK56*10)</f>
        <v>10000</v>
      </c>
      <c r="AH56" s="90">
        <f>RANK(AG56,AG56:AG59,1)</f>
        <v>1</v>
      </c>
      <c r="AI56" s="60" t="str">
        <f>C56</f>
        <v>Schweiz</v>
      </c>
      <c r="AJ56" s="60">
        <f t="shared" ref="AJ56:AL59" si="17">Z56</f>
        <v>0</v>
      </c>
      <c r="AK56" s="60">
        <f t="shared" si="17"/>
        <v>0</v>
      </c>
      <c r="AL56" s="60">
        <f t="shared" si="17"/>
        <v>0</v>
      </c>
      <c r="AM56" s="60">
        <f>AK56-AL56</f>
        <v>0</v>
      </c>
      <c r="AN56" s="187"/>
      <c r="AO56" s="187">
        <f>IF(AG57=AG56,IF(G56&gt;E56,AG57-0.1,AG57),AG57)</f>
        <v>10000</v>
      </c>
      <c r="AP56" s="187">
        <f>IF(AG58=AG56,IF(G58&gt;E58,AG58-0.1,AG58),AG58)</f>
        <v>10000</v>
      </c>
      <c r="AQ56" s="187">
        <f>IF(AG59=AG56,IF(G60&gt;E60,AG59-0.1,AG59),AG59)</f>
        <v>10000</v>
      </c>
      <c r="AR56" s="187">
        <f>AN60</f>
        <v>30000</v>
      </c>
      <c r="AS56" s="90">
        <f>RANK(AR56,AR56:AR59,1)</f>
        <v>1</v>
      </c>
      <c r="AT56" s="60" t="str">
        <f t="shared" ref="AT56:AW59" si="18">AI56</f>
        <v>Schweiz</v>
      </c>
      <c r="AU56" s="60">
        <f t="shared" si="18"/>
        <v>0</v>
      </c>
      <c r="AV56" s="60">
        <f t="shared" si="18"/>
        <v>0</v>
      </c>
      <c r="AW56" s="60">
        <f t="shared" si="18"/>
        <v>0</v>
      </c>
      <c r="AX56" s="60"/>
      <c r="AY56" s="60"/>
      <c r="AZ56" s="60"/>
      <c r="BA56" s="195">
        <v>1</v>
      </c>
      <c r="BB56" s="191" t="str">
        <f>VLOOKUP(1,AS56:AT59,2,FALSE)</f>
        <v>Schweiz</v>
      </c>
      <c r="BC56" s="196"/>
      <c r="BD56" s="197">
        <f>VLOOKUP(1,AS56:AW59,3,FALSE)</f>
        <v>0</v>
      </c>
      <c r="BE56" s="198">
        <f>VLOOKUP(1,AS56:AW59,4,FALSE)</f>
        <v>0</v>
      </c>
      <c r="BF56" s="93" t="s">
        <v>12</v>
      </c>
      <c r="BG56" s="198">
        <f>VLOOKUP(1,AS56:AW59,5,FALSE)</f>
        <v>0</v>
      </c>
      <c r="BH56" s="199" t="s">
        <v>121</v>
      </c>
      <c r="BI56" s="85"/>
      <c r="BJ56" s="85">
        <f>IF(E56&gt;G56,IF(Spielplan!E56&gt;Spielplan!G56,Punktemodus!$B$3,0),0)</f>
        <v>0</v>
      </c>
      <c r="BK56" s="85">
        <f>IF(E56=G56,IF(Spielplan!E56=Spielplan!G56,Punktemodus!$B$3,0),0)</f>
        <v>10</v>
      </c>
      <c r="BL56" s="85">
        <f>IF(E56&lt;G56,IF(Spielplan!E56&lt;Spielplan!G56,Punktemodus!$B$3,0),0)</f>
        <v>0</v>
      </c>
      <c r="BM56" s="85">
        <f>IF(E56=Spielplan!E56,IF(G56=Spielplan!G56,Punktemodus!$B$5,0),0)</f>
        <v>3</v>
      </c>
      <c r="BN56" s="85">
        <f>IF(E56=Spielplan!E56,Punktemodus!$B$7,0)</f>
        <v>1</v>
      </c>
      <c r="BO56" s="85">
        <f>IF(G56=Spielplan!G56,Punktemodus!$B$7,0)</f>
        <v>1</v>
      </c>
      <c r="BP56" s="137">
        <f>IF(Spielplan!E56="",0,SUM(BJ56:BO56))</f>
        <v>0</v>
      </c>
      <c r="BQ56" s="85"/>
      <c r="BR56" s="141"/>
      <c r="BS56" s="153" t="s">
        <v>121</v>
      </c>
      <c r="BT56" s="144" t="str">
        <f>Spielplan!$BL$20</f>
        <v/>
      </c>
      <c r="BU56" s="145"/>
      <c r="BV56" s="146">
        <f>Spielplan!$BN$20</f>
        <v>0</v>
      </c>
      <c r="BW56" s="147"/>
      <c r="BX56" s="148">
        <f>IF(BT20=BT56,Punktemodus!$B$11,0)</f>
        <v>10</v>
      </c>
      <c r="BY56" s="148">
        <f>IF(BT56=BT37,Punktemodus!B13,0)</f>
        <v>5</v>
      </c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</row>
    <row r="57" spans="1:101" ht="18.75" customHeight="1" thickBot="1" x14ac:dyDescent="0.3">
      <c r="A57" s="60"/>
      <c r="B57" s="60"/>
      <c r="C57" s="193" t="str">
        <f>Spielplan!$C$57</f>
        <v>Frankreich</v>
      </c>
      <c r="D57" s="194"/>
      <c r="E57" s="104"/>
      <c r="F57" s="93"/>
      <c r="G57" s="104"/>
      <c r="H57" s="193" t="str">
        <f>Spielplan!$H$57</f>
        <v>Honduras</v>
      </c>
      <c r="I57" s="194"/>
      <c r="J57" s="60"/>
      <c r="K57" s="60" t="s">
        <v>97</v>
      </c>
      <c r="L57" s="60">
        <f t="shared" si="16"/>
        <v>0</v>
      </c>
      <c r="M57" s="60"/>
      <c r="N57" s="60"/>
      <c r="O57" s="60">
        <f>IF($E57="",0,IF($E57&gt;$G57,3,IF($E57=$G57,1,0)))</f>
        <v>0</v>
      </c>
      <c r="P57" s="60">
        <f>IF($G57="",0,IF($E57&gt;$G57,0,IF($E57=$G57,1,3)))</f>
        <v>0</v>
      </c>
      <c r="Q57" s="60"/>
      <c r="R57" s="60"/>
      <c r="S57" s="60">
        <f>E57</f>
        <v>0</v>
      </c>
      <c r="T57" s="60">
        <f>G57</f>
        <v>0</v>
      </c>
      <c r="U57" s="60"/>
      <c r="V57" s="60"/>
      <c r="W57" s="60">
        <f>G57</f>
        <v>0</v>
      </c>
      <c r="X57" s="60">
        <f>E57</f>
        <v>0</v>
      </c>
      <c r="Y57" s="60"/>
      <c r="Z57" s="60">
        <f>N62</f>
        <v>0</v>
      </c>
      <c r="AA57" s="60">
        <f>R62</f>
        <v>0</v>
      </c>
      <c r="AB57" s="60">
        <f>V62</f>
        <v>0</v>
      </c>
      <c r="AC57" s="60">
        <f>AA57-AB57</f>
        <v>0</v>
      </c>
      <c r="AD57" s="60">
        <f>IF(Z57&gt;Z56,-1,0)</f>
        <v>0</v>
      </c>
      <c r="AE57" s="60">
        <f>IF(Z57&gt;Z58,-1,0)</f>
        <v>0</v>
      </c>
      <c r="AF57" s="60">
        <f>IF(Z57&gt;Z59,-1,0)</f>
        <v>0</v>
      </c>
      <c r="AG57" s="60">
        <f>10000-(AJ57*1000+AM57*100+AK57*10)</f>
        <v>10000</v>
      </c>
      <c r="AH57" s="90">
        <f>RANK(AG57,AG56:AG59,1)</f>
        <v>1</v>
      </c>
      <c r="AI57" s="60" t="str">
        <f>H56</f>
        <v>Ecuador</v>
      </c>
      <c r="AJ57" s="60">
        <f t="shared" si="17"/>
        <v>0</v>
      </c>
      <c r="AK57" s="60">
        <f t="shared" si="17"/>
        <v>0</v>
      </c>
      <c r="AL57" s="60">
        <f t="shared" si="17"/>
        <v>0</v>
      </c>
      <c r="AM57" s="60">
        <f>AK57-AL57</f>
        <v>0</v>
      </c>
      <c r="AN57" s="187">
        <f>IF(AG56=AG57,IF(E56&gt;G56,AG56-0.1,AG56),AG56)</f>
        <v>10000</v>
      </c>
      <c r="AO57" s="187"/>
      <c r="AP57" s="187">
        <f>IF(AG58=AG57,IF(G61&gt;E61,AG58-0.1,AG58),AG58)</f>
        <v>10000</v>
      </c>
      <c r="AQ57" s="187">
        <f>IF(AG59=AG57,IF(G59&gt;E59,AG59-0.1,AG59),AG59)</f>
        <v>10000</v>
      </c>
      <c r="AR57" s="187">
        <f>AO60</f>
        <v>30000</v>
      </c>
      <c r="AS57" s="90">
        <f>RANK(AR57,AR56:AR59,1)</f>
        <v>1</v>
      </c>
      <c r="AT57" s="60" t="str">
        <f t="shared" si="18"/>
        <v>Ecuador</v>
      </c>
      <c r="AU57" s="60">
        <f t="shared" si="18"/>
        <v>0</v>
      </c>
      <c r="AV57" s="60">
        <f t="shared" si="18"/>
        <v>0</v>
      </c>
      <c r="AW57" s="60">
        <f t="shared" si="18"/>
        <v>0</v>
      </c>
      <c r="AX57" s="60"/>
      <c r="AY57" s="60"/>
      <c r="AZ57" s="60"/>
      <c r="BA57" s="235">
        <v>2</v>
      </c>
      <c r="BB57" s="193" t="e">
        <f>VLOOKUP(2,AS56:AT59,2,FALSE)</f>
        <v>#N/A</v>
      </c>
      <c r="BC57" s="236"/>
      <c r="BD57" s="237" t="e">
        <f>VLOOKUP(2,AS56:AW59,3,FALSE)</f>
        <v>#N/A</v>
      </c>
      <c r="BE57" s="238" t="e">
        <f>VLOOKUP(2,AS56:AW59,4,FALSE)</f>
        <v>#N/A</v>
      </c>
      <c r="BF57" s="93" t="s">
        <v>12</v>
      </c>
      <c r="BG57" s="238" t="e">
        <f>VLOOKUP(2,AS56:AW59,5,FALSE)</f>
        <v>#N/A</v>
      </c>
      <c r="BH57" s="238" t="s">
        <v>127</v>
      </c>
      <c r="BI57" s="85"/>
      <c r="BJ57" s="85">
        <f>IF(E57&gt;G57,IF(Spielplan!E57&gt;Spielplan!G57,Punktemodus!$B$3,0),0)</f>
        <v>0</v>
      </c>
      <c r="BK57" s="85">
        <f>IF(E57=G57,IF(Spielplan!E57=Spielplan!G57,Punktemodus!$B$3,0),0)</f>
        <v>10</v>
      </c>
      <c r="BL57" s="85">
        <f>IF(E57&lt;G57,IF(Spielplan!E57&lt;Spielplan!G57,Punktemodus!$B$3,0),0)</f>
        <v>0</v>
      </c>
      <c r="BM57" s="85">
        <f>IF(E57=Spielplan!E57,IF(G57=Spielplan!G57,Punktemodus!$B$5,0),0)</f>
        <v>3</v>
      </c>
      <c r="BN57" s="85">
        <f>IF(E57=Spielplan!E57,Punktemodus!$B$7,0)</f>
        <v>1</v>
      </c>
      <c r="BO57" s="85">
        <f>IF(G57=Spielplan!G57,Punktemodus!$B$7,0)</f>
        <v>1</v>
      </c>
      <c r="BP57" s="137">
        <f>IF(Spielplan!E57="",0,SUM(BJ57:BO57))</f>
        <v>0</v>
      </c>
      <c r="BQ57" s="85"/>
      <c r="BR57" s="141"/>
      <c r="BS57" s="149" t="s">
        <v>122</v>
      </c>
      <c r="BT57" s="144" t="str">
        <f>Spielplan!$BL$21</f>
        <v/>
      </c>
      <c r="BU57" s="145"/>
      <c r="BV57" s="146">
        <f>Spielplan!$BN$21</f>
        <v>0</v>
      </c>
      <c r="BW57" s="134"/>
      <c r="BX57" s="148">
        <f>IF(BT21=BT57,Punktemodus!$B$11,0)</f>
        <v>10</v>
      </c>
      <c r="BY57" s="148">
        <f>IF(BT57=BT36,Punktemodus!B13,0)</f>
        <v>5</v>
      </c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54" t="s">
        <v>29</v>
      </c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</row>
    <row r="58" spans="1:101" ht="18.75" customHeight="1" thickBot="1" x14ac:dyDescent="0.3">
      <c r="A58" s="60"/>
      <c r="B58" s="60"/>
      <c r="C58" s="191" t="str">
        <f>C56</f>
        <v>Schweiz</v>
      </c>
      <c r="D58" s="192"/>
      <c r="E58" s="104"/>
      <c r="F58" s="93"/>
      <c r="G58" s="104"/>
      <c r="H58" s="191" t="str">
        <f>C57</f>
        <v>Frankreich</v>
      </c>
      <c r="I58" s="192"/>
      <c r="J58" s="60"/>
      <c r="K58" s="60" t="s">
        <v>98</v>
      </c>
      <c r="L58" s="60">
        <f t="shared" si="16"/>
        <v>0</v>
      </c>
      <c r="M58" s="60">
        <f>IF($E58="",0,IF($E58&gt;$G58,3,IF($E58=G58,1,0)))</f>
        <v>0</v>
      </c>
      <c r="N58" s="60"/>
      <c r="O58" s="60">
        <f>IF($G58="",0,IF($E58&gt;$G58,0,IF($E58=$G58,1,3)))</f>
        <v>0</v>
      </c>
      <c r="P58" s="60"/>
      <c r="Q58" s="60">
        <f>E58</f>
        <v>0</v>
      </c>
      <c r="R58" s="60"/>
      <c r="S58" s="60">
        <f>G58</f>
        <v>0</v>
      </c>
      <c r="T58" s="60"/>
      <c r="U58" s="60">
        <f>G58</f>
        <v>0</v>
      </c>
      <c r="V58" s="60"/>
      <c r="W58" s="60">
        <f>E58</f>
        <v>0</v>
      </c>
      <c r="X58" s="60"/>
      <c r="Y58" s="60"/>
      <c r="Z58" s="60">
        <f>O62</f>
        <v>0</v>
      </c>
      <c r="AA58" s="60">
        <f>S62</f>
        <v>0</v>
      </c>
      <c r="AB58" s="60">
        <f>W62</f>
        <v>0</v>
      </c>
      <c r="AC58" s="60">
        <f>AA58-AB58</f>
        <v>0</v>
      </c>
      <c r="AD58" s="60">
        <f>IF(Z58&gt;Z56,-1,0)</f>
        <v>0</v>
      </c>
      <c r="AE58" s="60">
        <f>IF(Z58&gt;Z57,-1,0)</f>
        <v>0</v>
      </c>
      <c r="AF58" s="60">
        <f>IF(Z58&gt;Z59,-1,0)</f>
        <v>0</v>
      </c>
      <c r="AG58" s="60">
        <f>10000-(AJ58*1000+AM58*100+AK58*10)</f>
        <v>10000</v>
      </c>
      <c r="AH58" s="90">
        <f>RANK(AG58,AG56:AG59,1)</f>
        <v>1</v>
      </c>
      <c r="AI58" s="60" t="str">
        <f>C57</f>
        <v>Frankreich</v>
      </c>
      <c r="AJ58" s="60">
        <f t="shared" si="17"/>
        <v>0</v>
      </c>
      <c r="AK58" s="60">
        <f t="shared" si="17"/>
        <v>0</v>
      </c>
      <c r="AL58" s="60">
        <f t="shared" si="17"/>
        <v>0</v>
      </c>
      <c r="AM58" s="60">
        <f>AK58-AL58</f>
        <v>0</v>
      </c>
      <c r="AN58" s="187">
        <f>IF(AG56=AG58,IF(E58&gt;G58,AG56-0.1,AG56),AG56)</f>
        <v>10000</v>
      </c>
      <c r="AO58" s="187">
        <f>IF(AG57=AG58,IF(E61&gt;G61,AG57-0.1,AG57),AG57)</f>
        <v>10000</v>
      </c>
      <c r="AP58" s="187"/>
      <c r="AQ58" s="187">
        <f>IF(AG59=AG58,IF(G57&gt;E57,AG59-0.1,AG59),AG59)</f>
        <v>10000</v>
      </c>
      <c r="AR58" s="187">
        <f>AP60</f>
        <v>30000</v>
      </c>
      <c r="AS58" s="90">
        <f>RANK(AR58,AR56:AR59,1)</f>
        <v>1</v>
      </c>
      <c r="AT58" s="60" t="str">
        <f t="shared" si="18"/>
        <v>Frankreich</v>
      </c>
      <c r="AU58" s="60">
        <f t="shared" si="18"/>
        <v>0</v>
      </c>
      <c r="AV58" s="60">
        <f t="shared" si="18"/>
        <v>0</v>
      </c>
      <c r="AW58" s="60">
        <f t="shared" si="18"/>
        <v>0</v>
      </c>
      <c r="AX58" s="60"/>
      <c r="AY58" s="60"/>
      <c r="AZ58" s="60"/>
      <c r="BA58" s="113">
        <v>3</v>
      </c>
      <c r="BB58" s="114" t="e">
        <f>VLOOKUP(3,AS56:AT59,2,FALSE)</f>
        <v>#N/A</v>
      </c>
      <c r="BC58" s="115"/>
      <c r="BD58" s="116" t="e">
        <f>VLOOKUP(3,AS56:AW59,3,FALSE)</f>
        <v>#N/A</v>
      </c>
      <c r="BE58" s="116" t="e">
        <f>VLOOKUP(3,AS56:AW59,4,FALSE)</f>
        <v>#N/A</v>
      </c>
      <c r="BF58" s="93" t="s">
        <v>12</v>
      </c>
      <c r="BG58" s="116" t="e">
        <f>VLOOKUP(3,AS56:AW59,5,FALSE)</f>
        <v>#N/A</v>
      </c>
      <c r="BH58" s="60"/>
      <c r="BI58" s="85"/>
      <c r="BJ58" s="85">
        <f>IF(E58&gt;G58,IF(Spielplan!E58&gt;Spielplan!G58,Punktemodus!$B$3,0),0)</f>
        <v>0</v>
      </c>
      <c r="BK58" s="85">
        <f>IF(E58=G58,IF(Spielplan!E58=Spielplan!G58,Punktemodus!$B$3,0),0)</f>
        <v>10</v>
      </c>
      <c r="BL58" s="85">
        <f>IF(E58&lt;G58,IF(Spielplan!E58&lt;Spielplan!G58,Punktemodus!$B$3,0),0)</f>
        <v>0</v>
      </c>
      <c r="BM58" s="85">
        <f>IF(E58=Spielplan!E58,IF(G58=Spielplan!G58,Punktemodus!$B$5,0),0)</f>
        <v>3</v>
      </c>
      <c r="BN58" s="85">
        <f>IF(E58=Spielplan!E58,Punktemodus!$B$7,0)</f>
        <v>1</v>
      </c>
      <c r="BO58" s="85">
        <f>IF(G58=Spielplan!G58,Punktemodus!$B$7,0)</f>
        <v>1</v>
      </c>
      <c r="BP58" s="137">
        <f>IF(Spielplan!E58="",0,SUM(BJ58:BO58))</f>
        <v>0</v>
      </c>
      <c r="BQ58" s="85"/>
      <c r="BR58" s="141"/>
      <c r="BS58" s="150"/>
      <c r="BT58" s="134"/>
      <c r="BU58" s="134"/>
      <c r="BV58" s="134"/>
      <c r="BW58" s="134"/>
      <c r="BX58" s="148"/>
      <c r="BY58" s="148"/>
      <c r="BZ58" s="134"/>
      <c r="CA58" s="144" t="str">
        <f>Spielplan!$BS$22</f>
        <v/>
      </c>
      <c r="CB58" s="145"/>
      <c r="CC58" s="146">
        <f>Spielplan!$BU$22</f>
        <v>0</v>
      </c>
      <c r="CD58" s="147"/>
      <c r="CE58" s="134">
        <f>IF(CA58=CA22,Punktemodus!B15,0)</f>
        <v>20</v>
      </c>
      <c r="CF58" s="148">
        <f>IF(OR(CA58=$CA$14,CA58=$CA$15,CA58=$CA$23,CA58=$CA$30,CA58=$CA$31,CA58=$CA$38,CA58=$CA$39),Punktemodus!B17,0)</f>
        <v>10</v>
      </c>
      <c r="CG58" s="134"/>
      <c r="CH58" s="134"/>
      <c r="CI58" s="147"/>
      <c r="CJ58" s="134"/>
      <c r="CK58" s="134"/>
      <c r="CL58" s="134"/>
      <c r="CM58" s="134"/>
      <c r="CN58" s="134"/>
      <c r="CO58" s="134"/>
      <c r="CP58" s="134"/>
      <c r="CQ58" s="155"/>
      <c r="CR58" s="142" t="s">
        <v>130</v>
      </c>
      <c r="CS58" s="155"/>
      <c r="CT58" s="155"/>
      <c r="CU58" s="155"/>
      <c r="CV58" s="155"/>
      <c r="CW58" s="134"/>
    </row>
    <row r="59" spans="1:101" ht="18.75" customHeight="1" thickBot="1" x14ac:dyDescent="0.3">
      <c r="A59" s="60"/>
      <c r="B59" s="60"/>
      <c r="C59" s="193" t="str">
        <f>H56</f>
        <v>Ecuador</v>
      </c>
      <c r="D59" s="194"/>
      <c r="E59" s="104"/>
      <c r="F59" s="93"/>
      <c r="G59" s="104"/>
      <c r="H59" s="193" t="str">
        <f>H57</f>
        <v>Honduras</v>
      </c>
      <c r="I59" s="194"/>
      <c r="J59" s="60"/>
      <c r="K59" s="60" t="s">
        <v>99</v>
      </c>
      <c r="L59" s="60">
        <f t="shared" si="16"/>
        <v>0</v>
      </c>
      <c r="M59" s="60"/>
      <c r="N59" s="60">
        <f>IF($E59="",0,IF($E59&gt;$G59,3,IF($E59=$G59,1,0)))</f>
        <v>0</v>
      </c>
      <c r="O59" s="60"/>
      <c r="P59" s="60">
        <f>IF($G59="",0,IF($E59&gt;$G59,0,IF($E59=$G59,1,3)))</f>
        <v>0</v>
      </c>
      <c r="Q59" s="60"/>
      <c r="R59" s="60">
        <f>E59</f>
        <v>0</v>
      </c>
      <c r="S59" s="60"/>
      <c r="T59" s="60">
        <f>G59</f>
        <v>0</v>
      </c>
      <c r="U59" s="60"/>
      <c r="V59" s="60">
        <f>G59</f>
        <v>0</v>
      </c>
      <c r="W59" s="60"/>
      <c r="X59" s="60">
        <f>E59</f>
        <v>0</v>
      </c>
      <c r="Y59" s="60"/>
      <c r="Z59" s="60">
        <f>P62</f>
        <v>0</v>
      </c>
      <c r="AA59" s="60">
        <f>T62</f>
        <v>0</v>
      </c>
      <c r="AB59" s="60">
        <f>X62</f>
        <v>0</v>
      </c>
      <c r="AC59" s="60">
        <f>AA59-AB59</f>
        <v>0</v>
      </c>
      <c r="AD59" s="60">
        <f>IF(Z59&gt;Z56,-1,0)</f>
        <v>0</v>
      </c>
      <c r="AE59" s="60">
        <f>IF(Z59&gt;Z57,-1,0)</f>
        <v>0</v>
      </c>
      <c r="AF59" s="60">
        <f>IF(Z59&gt;Z58,-1,0)</f>
        <v>0</v>
      </c>
      <c r="AG59" s="60">
        <f>10000-(AJ59*1000+AM59*100+AK59*10)</f>
        <v>10000</v>
      </c>
      <c r="AH59" s="90">
        <f>RANK(AG59,AG56:AG59,1)</f>
        <v>1</v>
      </c>
      <c r="AI59" s="60" t="str">
        <f>H57</f>
        <v>Honduras</v>
      </c>
      <c r="AJ59" s="60">
        <f t="shared" si="17"/>
        <v>0</v>
      </c>
      <c r="AK59" s="60">
        <f t="shared" si="17"/>
        <v>0</v>
      </c>
      <c r="AL59" s="60">
        <f t="shared" si="17"/>
        <v>0</v>
      </c>
      <c r="AM59" s="60">
        <f>AK59-AL59</f>
        <v>0</v>
      </c>
      <c r="AN59" s="187">
        <f>IF(AG56=AG59,IF(E60&gt;G60,AG56-0.1,AG56),AG56)</f>
        <v>10000</v>
      </c>
      <c r="AO59" s="187">
        <f>IF(AG57=AG59,IF(E59&gt;G59,AG57-0.1,AG57),AG57)</f>
        <v>10000</v>
      </c>
      <c r="AP59" s="187">
        <f>IF(AG58=AG59,IF(E57&gt;G57,AG58-0.1,AG58),AG58)</f>
        <v>10000</v>
      </c>
      <c r="AQ59" s="187"/>
      <c r="AR59" s="187">
        <f>AQ60</f>
        <v>30000</v>
      </c>
      <c r="AS59" s="90">
        <f>RANK(AR59,AR56:AR59,1)</f>
        <v>1</v>
      </c>
      <c r="AT59" s="60" t="str">
        <f t="shared" si="18"/>
        <v>Honduras</v>
      </c>
      <c r="AU59" s="60">
        <f t="shared" si="18"/>
        <v>0</v>
      </c>
      <c r="AV59" s="60">
        <f t="shared" si="18"/>
        <v>0</v>
      </c>
      <c r="AW59" s="60">
        <f t="shared" si="18"/>
        <v>0</v>
      </c>
      <c r="AX59" s="60"/>
      <c r="AY59" s="60"/>
      <c r="AZ59" s="60"/>
      <c r="BA59" s="113">
        <v>4</v>
      </c>
      <c r="BB59" s="114" t="e">
        <f>VLOOKUP(4,AS56:AT59,2,FALSE)</f>
        <v>#N/A</v>
      </c>
      <c r="BC59" s="115"/>
      <c r="BD59" s="116" t="e">
        <f>VLOOKUP(4,AS56:AW59,3,FALSE)</f>
        <v>#N/A</v>
      </c>
      <c r="BE59" s="116" t="e">
        <f>VLOOKUP(4,AS56:AW59,4,FALSE)</f>
        <v>#N/A</v>
      </c>
      <c r="BF59" s="93" t="s">
        <v>12</v>
      </c>
      <c r="BG59" s="116" t="e">
        <f>VLOOKUP(4,AS56:AW59,5,FALSE)</f>
        <v>#N/A</v>
      </c>
      <c r="BH59" s="60"/>
      <c r="BI59" s="85"/>
      <c r="BJ59" s="85">
        <f>IF(E59&gt;G59,IF(Spielplan!E59&gt;Spielplan!G59,Punktemodus!$B$3,0),0)</f>
        <v>0</v>
      </c>
      <c r="BK59" s="85">
        <f>IF(E59=G59,IF(Spielplan!E59=Spielplan!G59,Punktemodus!$B$3,0),0)</f>
        <v>10</v>
      </c>
      <c r="BL59" s="85">
        <f>IF(E59&lt;G59,IF(Spielplan!E59&lt;Spielplan!G59,Punktemodus!$B$3,0),0)</f>
        <v>0</v>
      </c>
      <c r="BM59" s="85">
        <f>IF(E59=Spielplan!E59,IF(G59=Spielplan!G59,Punktemodus!$B$5,0),0)</f>
        <v>3</v>
      </c>
      <c r="BN59" s="85">
        <f>IF(E59=Spielplan!E59,Punktemodus!$B$7,0)</f>
        <v>1</v>
      </c>
      <c r="BO59" s="85">
        <f>IF(G59=Spielplan!G59,Punktemodus!$B$7,0)</f>
        <v>1</v>
      </c>
      <c r="BP59" s="137">
        <f>IF(Spielplan!E59="",0,SUM(BJ59:BO59))</f>
        <v>0</v>
      </c>
      <c r="BQ59" s="85"/>
      <c r="BR59" s="141"/>
      <c r="BS59" s="134"/>
      <c r="BT59" s="134"/>
      <c r="BU59" s="134"/>
      <c r="BV59" s="134"/>
      <c r="BW59" s="134"/>
      <c r="BX59" s="148"/>
      <c r="BY59" s="148"/>
      <c r="BZ59" s="134"/>
      <c r="CA59" s="144" t="str">
        <f>Spielplan!$BS$23</f>
        <v/>
      </c>
      <c r="CB59" s="145"/>
      <c r="CC59" s="146">
        <f>Spielplan!$BU$23</f>
        <v>0</v>
      </c>
      <c r="CD59" s="134"/>
      <c r="CE59" s="134">
        <f>IF(CA59=CA23,Punktemodus!B15,0)</f>
        <v>20</v>
      </c>
      <c r="CF59" s="148">
        <f>IF(OR(CA59=$CA$14,CA59=$CA$15,CA59=$CA$22,CA59=$CA$30,CA59=$CA$31,CA59=$CA$38,CA59=$CA$39),Punktemodus!B17,0)</f>
        <v>10</v>
      </c>
      <c r="CG59" s="134"/>
      <c r="CH59" s="134"/>
      <c r="CI59" s="134"/>
      <c r="CJ59" s="134"/>
      <c r="CK59" s="144" t="str">
        <f>Spielplan!$CC$23</f>
        <v/>
      </c>
      <c r="CL59" s="145"/>
      <c r="CM59" s="146">
        <f>Spielplan!$CE$23</f>
        <v>0</v>
      </c>
      <c r="CN59" s="134"/>
      <c r="CO59" s="134">
        <f>IF(OR(CK59=CK23,CK59=CK24),Punktemodus!B21,0)</f>
        <v>40</v>
      </c>
      <c r="CP59" s="134"/>
      <c r="CQ59" s="370" t="str">
        <f>Spielplan!$CI$23</f>
        <v/>
      </c>
      <c r="CR59" s="371"/>
      <c r="CS59" s="371"/>
      <c r="CT59" s="371"/>
      <c r="CU59" s="371"/>
      <c r="CV59" s="372"/>
      <c r="CW59" s="134"/>
    </row>
    <row r="60" spans="1:101" ht="18.75" customHeight="1" thickBot="1" x14ac:dyDescent="0.3">
      <c r="A60" s="60"/>
      <c r="B60" s="60"/>
      <c r="C60" s="191" t="str">
        <f>C56</f>
        <v>Schweiz</v>
      </c>
      <c r="D60" s="192"/>
      <c r="E60" s="104"/>
      <c r="F60" s="93"/>
      <c r="G60" s="104"/>
      <c r="H60" s="191" t="str">
        <f>H57</f>
        <v>Honduras</v>
      </c>
      <c r="I60" s="192"/>
      <c r="J60" s="60"/>
      <c r="K60" s="60" t="s">
        <v>100</v>
      </c>
      <c r="L60" s="60">
        <f t="shared" si="16"/>
        <v>0</v>
      </c>
      <c r="M60" s="60">
        <f>IF($E60="",0,IF($E60&gt;$G60,3,IF($E60=G60,1,0)))</f>
        <v>0</v>
      </c>
      <c r="N60" s="60"/>
      <c r="O60" s="60"/>
      <c r="P60" s="60">
        <f>IF($G60="",0,IF($E60&gt;$G60,0,IF($E60=$G60,1,3)))</f>
        <v>0</v>
      </c>
      <c r="Q60" s="60">
        <f>E60</f>
        <v>0</v>
      </c>
      <c r="R60" s="60"/>
      <c r="S60" s="60"/>
      <c r="T60" s="60">
        <f>G60</f>
        <v>0</v>
      </c>
      <c r="U60" s="60">
        <f>G60</f>
        <v>0</v>
      </c>
      <c r="V60" s="60"/>
      <c r="W60" s="60"/>
      <c r="X60" s="60">
        <f>E60</f>
        <v>0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187">
        <f>SUM(AN56:AN59)</f>
        <v>30000</v>
      </c>
      <c r="AO60" s="187">
        <f>SUM(AO56:AO59)</f>
        <v>30000</v>
      </c>
      <c r="AP60" s="187">
        <f>SUM(AP56:AP59)</f>
        <v>30000</v>
      </c>
      <c r="AQ60" s="187">
        <f>SUM(AQ56:AQ59)</f>
        <v>30000</v>
      </c>
      <c r="AR60" s="187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85">
        <f>IF(E60&gt;G60,IF(Spielplan!E60&gt;Spielplan!G60,Punktemodus!$B$3,0),0)</f>
        <v>0</v>
      </c>
      <c r="BK60" s="85">
        <f>IF(E60=G60,IF(Spielplan!E60=Spielplan!G60,Punktemodus!$B$3,0),0)</f>
        <v>10</v>
      </c>
      <c r="BL60" s="85">
        <f>IF(E60&lt;G60,IF(Spielplan!E60&lt;Spielplan!G60,Punktemodus!$B$3,0),0)</f>
        <v>0</v>
      </c>
      <c r="BM60" s="85">
        <f>IF(E60=Spielplan!E60,IF(G60=Spielplan!G60,Punktemodus!$B$5,0),0)</f>
        <v>3</v>
      </c>
      <c r="BN60" s="85">
        <f>IF(E60=Spielplan!E60,Punktemodus!$B$7,0)</f>
        <v>1</v>
      </c>
      <c r="BO60" s="85">
        <f>IF(G60=Spielplan!G60,Punktemodus!$B$7,0)</f>
        <v>1</v>
      </c>
      <c r="BP60" s="137">
        <f>IF(Spielplan!E60="",0,SUM(BJ60:BO60))</f>
        <v>0</v>
      </c>
      <c r="BQ60" s="60"/>
      <c r="BR60" s="141"/>
      <c r="BS60" s="153" t="s">
        <v>123</v>
      </c>
      <c r="BT60" s="144" t="str">
        <f>Spielplan!$BL$24</f>
        <v/>
      </c>
      <c r="BU60" s="145"/>
      <c r="BV60" s="146">
        <f>Spielplan!$BN$24</f>
        <v>0</v>
      </c>
      <c r="BW60" s="147"/>
      <c r="BX60" s="148">
        <f>IF(BT24=BT60,Punktemodus!$B$11,0)</f>
        <v>10</v>
      </c>
      <c r="BY60" s="148">
        <f>IF(BT60=BT41,Punktemodus!B13,0)</f>
        <v>5</v>
      </c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44" t="str">
        <f>Spielplan!$CC$24</f>
        <v/>
      </c>
      <c r="CL60" s="145"/>
      <c r="CM60" s="146">
        <f>Spielplan!$CE$24</f>
        <v>0</v>
      </c>
      <c r="CN60" s="134"/>
      <c r="CO60" s="134">
        <f>IF(OR(CK60=CK23,CK60=CK24),Punktemodus!B21,0)</f>
        <v>40</v>
      </c>
      <c r="CP60" s="134"/>
      <c r="CQ60" s="373"/>
      <c r="CR60" s="374"/>
      <c r="CS60" s="374"/>
      <c r="CT60" s="374"/>
      <c r="CU60" s="374"/>
      <c r="CV60" s="375"/>
      <c r="CW60" s="134"/>
    </row>
    <row r="61" spans="1:101" ht="18.75" customHeight="1" thickBot="1" x14ac:dyDescent="0.3">
      <c r="A61" s="60"/>
      <c r="B61" s="60"/>
      <c r="C61" s="193" t="str">
        <f>H56</f>
        <v>Ecuador</v>
      </c>
      <c r="D61" s="194"/>
      <c r="E61" s="104"/>
      <c r="F61" s="93"/>
      <c r="G61" s="104"/>
      <c r="H61" s="193" t="str">
        <f>C57</f>
        <v>Frankreich</v>
      </c>
      <c r="I61" s="194"/>
      <c r="J61" s="60"/>
      <c r="K61" s="60" t="s">
        <v>100</v>
      </c>
      <c r="L61" s="60">
        <f t="shared" si="16"/>
        <v>0</v>
      </c>
      <c r="M61" s="60"/>
      <c r="N61" s="60">
        <f>IF($E61="",0,IF($E61&gt;$G61,3,IF($E61=$G61,1,0)))</f>
        <v>0</v>
      </c>
      <c r="O61" s="60">
        <f>IF($G61="",0,IF($E61&gt;$G61,0,IF($E61=$G61,1,3)))</f>
        <v>0</v>
      </c>
      <c r="P61" s="60"/>
      <c r="Q61" s="60"/>
      <c r="R61" s="60">
        <f>E61</f>
        <v>0</v>
      </c>
      <c r="S61" s="60">
        <f>G61</f>
        <v>0</v>
      </c>
      <c r="T61" s="60"/>
      <c r="U61" s="60"/>
      <c r="V61" s="60">
        <f>G61</f>
        <v>0</v>
      </c>
      <c r="W61" s="60">
        <f>E61</f>
        <v>0</v>
      </c>
      <c r="X61" s="60"/>
      <c r="Y61" s="60"/>
      <c r="Z61" s="60" t="s">
        <v>30</v>
      </c>
      <c r="AA61" s="60"/>
      <c r="AB61" s="60"/>
      <c r="AC61" s="60"/>
      <c r="AD61" s="60"/>
      <c r="AE61" s="60"/>
      <c r="AF61" s="60"/>
      <c r="AG61" s="60" t="b">
        <f>OR(AG56=AG57,AG56=AG58,AG56=AG59,AG57=AG58,AG57=AG59,AG58=AG59)</f>
        <v>1</v>
      </c>
      <c r="AH61" s="60"/>
      <c r="AI61" s="60"/>
      <c r="AJ61" s="60"/>
      <c r="AK61" s="60"/>
      <c r="AL61" s="60"/>
      <c r="AM61" s="60"/>
      <c r="AN61" s="60"/>
      <c r="AO61" s="60" t="s">
        <v>34</v>
      </c>
      <c r="AP61" s="60"/>
      <c r="AQ61" s="60"/>
      <c r="AR61" s="60" t="b">
        <f>OR(AR56=AR57,AR56=AR58,AR56=AR59,AR57=AR58,AR57=AR59,AR58=AR59)</f>
        <v>1</v>
      </c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85">
        <f>IF(E61&gt;G61,IF(Spielplan!E61&gt;Spielplan!G61,Punktemodus!$B$3,0),0)</f>
        <v>0</v>
      </c>
      <c r="BK61" s="85">
        <f>IF(E61=G61,IF(Spielplan!E61=Spielplan!G61,Punktemodus!$B$3,0),0)</f>
        <v>10</v>
      </c>
      <c r="BL61" s="85">
        <f>IF(E61&lt;G61,IF(Spielplan!E61&lt;Spielplan!G61,Punktemodus!$B$3,0),0)</f>
        <v>0</v>
      </c>
      <c r="BM61" s="85">
        <f>IF(E61=Spielplan!E61,IF(G61=Spielplan!G61,Punktemodus!$B$5,0),0)</f>
        <v>3</v>
      </c>
      <c r="BN61" s="85">
        <f>IF(E61=Spielplan!E61,Punktemodus!$B$7,0)</f>
        <v>1</v>
      </c>
      <c r="BO61" s="85">
        <f>IF(G61=Spielplan!G61,Punktemodus!$B$7,0)</f>
        <v>1</v>
      </c>
      <c r="BP61" s="137">
        <f>IF(Spielplan!E61="",0,SUM(BJ61:BO61))</f>
        <v>0</v>
      </c>
      <c r="BQ61" s="60"/>
      <c r="BR61" s="141"/>
      <c r="BS61" s="149" t="s">
        <v>124</v>
      </c>
      <c r="BT61" s="144" t="str">
        <f>Spielplan!$BL$25</f>
        <v/>
      </c>
      <c r="BU61" s="145"/>
      <c r="BV61" s="146">
        <f>Spielplan!$BN$25</f>
        <v>0</v>
      </c>
      <c r="BW61" s="134"/>
      <c r="BX61" s="148">
        <f>IF(BT25=BT61,Punktemodus!$B$11,0)</f>
        <v>10</v>
      </c>
      <c r="BY61" s="148">
        <f>IF(BT61=BT40,Punktemodus!B13,0)</f>
        <v>5</v>
      </c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55"/>
      <c r="CR61" s="142" t="s">
        <v>136</v>
      </c>
      <c r="CS61" s="155"/>
      <c r="CT61" s="155"/>
      <c r="CU61" s="155"/>
      <c r="CV61" s="155"/>
      <c r="CW61" s="134"/>
    </row>
    <row r="62" spans="1:101" ht="18.75" customHeight="1" thickBot="1" x14ac:dyDescent="0.25">
      <c r="A62" s="60"/>
      <c r="B62" s="60"/>
      <c r="C62" s="136" t="str">
        <f>IF(G61="","",IF(AR61=TRUE,"Achtung: Fehler in Tabelle!",""))</f>
        <v/>
      </c>
      <c r="D62" s="60"/>
      <c r="E62" s="85"/>
      <c r="F62" s="60"/>
      <c r="G62" s="85"/>
      <c r="H62" s="60"/>
      <c r="I62" s="60"/>
      <c r="J62" s="60"/>
      <c r="K62" s="60"/>
      <c r="L62" s="60"/>
      <c r="M62" s="60">
        <f t="shared" ref="M62:X62" si="19">SUM(M56:M61)</f>
        <v>0</v>
      </c>
      <c r="N62" s="60">
        <f t="shared" si="19"/>
        <v>0</v>
      </c>
      <c r="O62" s="60">
        <f t="shared" si="19"/>
        <v>0</v>
      </c>
      <c r="P62" s="60">
        <f t="shared" si="19"/>
        <v>0</v>
      </c>
      <c r="Q62" s="60">
        <f t="shared" si="19"/>
        <v>0</v>
      </c>
      <c r="R62" s="60">
        <f t="shared" si="19"/>
        <v>0</v>
      </c>
      <c r="S62" s="60">
        <f t="shared" si="19"/>
        <v>0</v>
      </c>
      <c r="T62" s="60">
        <f t="shared" si="19"/>
        <v>0</v>
      </c>
      <c r="U62" s="60">
        <f t="shared" si="19"/>
        <v>0</v>
      </c>
      <c r="V62" s="60">
        <f t="shared" si="19"/>
        <v>0</v>
      </c>
      <c r="W62" s="60">
        <f t="shared" si="19"/>
        <v>0</v>
      </c>
      <c r="X62" s="60">
        <f t="shared" si="19"/>
        <v>0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160">
        <f>SUM(BP56:BP61)</f>
        <v>0</v>
      </c>
      <c r="BQ62" s="60"/>
      <c r="BR62" s="141"/>
      <c r="BS62" s="150"/>
      <c r="BT62" s="134"/>
      <c r="BU62" s="134"/>
      <c r="BV62" s="134"/>
      <c r="BW62" s="134"/>
      <c r="BX62" s="148"/>
      <c r="BY62" s="148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370" t="str">
        <f>Spielplan!$CI$26</f>
        <v/>
      </c>
      <c r="CR62" s="371"/>
      <c r="CS62" s="371"/>
      <c r="CT62" s="371"/>
      <c r="CU62" s="371"/>
      <c r="CV62" s="372"/>
      <c r="CW62" s="134"/>
    </row>
    <row r="63" spans="1:101" ht="18.75" customHeight="1" thickBot="1" x14ac:dyDescent="0.3">
      <c r="A63" s="60"/>
      <c r="B63" s="60"/>
      <c r="C63" s="60"/>
      <c r="D63" s="60"/>
      <c r="E63" s="85"/>
      <c r="F63" s="60"/>
      <c r="G63" s="85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138"/>
      <c r="BQ63" s="60"/>
      <c r="BR63" s="141"/>
      <c r="BS63" s="134"/>
      <c r="BT63" s="134"/>
      <c r="BU63" s="134"/>
      <c r="BV63" s="134"/>
      <c r="BW63" s="134"/>
      <c r="BX63" s="148"/>
      <c r="BY63" s="148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54" t="s">
        <v>131</v>
      </c>
      <c r="CM63" s="134"/>
      <c r="CN63" s="134"/>
      <c r="CO63" s="134"/>
      <c r="CP63" s="134"/>
      <c r="CQ63" s="373"/>
      <c r="CR63" s="374"/>
      <c r="CS63" s="374"/>
      <c r="CT63" s="374"/>
      <c r="CU63" s="374"/>
      <c r="CV63" s="375"/>
      <c r="CW63" s="134"/>
    </row>
    <row r="64" spans="1:101" ht="18.75" customHeight="1" thickBot="1" x14ac:dyDescent="0.3">
      <c r="A64" s="60"/>
      <c r="B64" s="60"/>
      <c r="C64" s="60"/>
      <c r="D64" s="60"/>
      <c r="E64" s="85"/>
      <c r="F64" s="60"/>
      <c r="G64" s="85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138"/>
      <c r="BQ64" s="60"/>
      <c r="BR64" s="141"/>
      <c r="BS64" s="153" t="s">
        <v>20</v>
      </c>
      <c r="BT64" s="144" t="str">
        <f>Spielplan!$BL$28</f>
        <v/>
      </c>
      <c r="BU64" s="145"/>
      <c r="BV64" s="146">
        <f>Spielplan!$BN$28</f>
        <v>0</v>
      </c>
      <c r="BW64" s="147"/>
      <c r="BX64" s="148">
        <f>IF(BT28=BT64,Punktemodus!$B$11,0)</f>
        <v>10</v>
      </c>
      <c r="BY64" s="148">
        <f>IF(BT64=BT13,Punktemodus!B13,0)</f>
        <v>5</v>
      </c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55"/>
      <c r="CR64" s="142" t="s">
        <v>137</v>
      </c>
      <c r="CS64" s="155"/>
      <c r="CT64" s="155"/>
      <c r="CU64" s="155"/>
      <c r="CV64" s="155"/>
      <c r="CW64" s="134"/>
    </row>
    <row r="65" spans="1:101" ht="18.75" customHeight="1" thickBot="1" x14ac:dyDescent="0.3">
      <c r="A65" s="60"/>
      <c r="B65" s="60"/>
      <c r="C65" s="88" t="s">
        <v>91</v>
      </c>
      <c r="D65" s="60"/>
      <c r="E65" s="85"/>
      <c r="F65" s="60"/>
      <c r="G65" s="85"/>
      <c r="H65" s="60"/>
      <c r="I65" s="60"/>
      <c r="J65" s="60"/>
      <c r="K65" s="60"/>
      <c r="L65" s="60"/>
      <c r="M65" s="60" t="s">
        <v>4</v>
      </c>
      <c r="N65" s="60"/>
      <c r="O65" s="60"/>
      <c r="P65" s="60"/>
      <c r="Q65" s="60" t="s">
        <v>6</v>
      </c>
      <c r="R65" s="60"/>
      <c r="S65" s="60"/>
      <c r="T65" s="60"/>
      <c r="U65" s="60" t="s">
        <v>7</v>
      </c>
      <c r="V65" s="60"/>
      <c r="W65" s="60"/>
      <c r="X65" s="60"/>
      <c r="Y65" s="60"/>
      <c r="Z65" s="60" t="s">
        <v>4</v>
      </c>
      <c r="AA65" s="60" t="s">
        <v>5</v>
      </c>
      <c r="AB65" s="60"/>
      <c r="AC65" s="60"/>
      <c r="AD65" s="60" t="s">
        <v>9</v>
      </c>
      <c r="AE65" s="60"/>
      <c r="AF65" s="60"/>
      <c r="AG65" s="60"/>
      <c r="AH65" s="60" t="s">
        <v>32</v>
      </c>
      <c r="AI65" s="60"/>
      <c r="AJ65" s="60"/>
      <c r="AK65" s="60"/>
      <c r="AL65" s="60"/>
      <c r="AM65" s="60"/>
      <c r="AN65" s="60" t="s">
        <v>35</v>
      </c>
      <c r="AO65" s="60"/>
      <c r="AP65" s="60"/>
      <c r="AQ65" s="60"/>
      <c r="AR65" s="60"/>
      <c r="AS65" s="60" t="s">
        <v>33</v>
      </c>
      <c r="AT65" s="60"/>
      <c r="AU65" s="60"/>
      <c r="AV65" s="60"/>
      <c r="AW65" s="60"/>
      <c r="AX65" s="60"/>
      <c r="AY65" s="60"/>
      <c r="AZ65" s="60"/>
      <c r="BA65" s="60"/>
      <c r="BB65" s="89" t="s">
        <v>10</v>
      </c>
      <c r="BC65" s="60"/>
      <c r="BD65" s="90" t="s">
        <v>4</v>
      </c>
      <c r="BE65" s="60"/>
      <c r="BF65" s="61" t="s">
        <v>5</v>
      </c>
      <c r="BG65" s="60"/>
      <c r="BH65" s="60"/>
      <c r="BI65" s="85"/>
      <c r="BJ65" s="60"/>
      <c r="BK65" s="60"/>
      <c r="BL65" s="60"/>
      <c r="BM65" s="60"/>
      <c r="BN65" s="60"/>
      <c r="BO65" s="60"/>
      <c r="BP65" s="138"/>
      <c r="BQ65" s="85"/>
      <c r="BR65" s="141"/>
      <c r="BS65" s="149" t="s">
        <v>125</v>
      </c>
      <c r="BT65" s="144" t="str">
        <f>Spielplan!$BL$29</f>
        <v/>
      </c>
      <c r="BU65" s="145"/>
      <c r="BV65" s="146">
        <f>Spielplan!$BN$29</f>
        <v>0</v>
      </c>
      <c r="BW65" s="134"/>
      <c r="BX65" s="148">
        <f>IF(BT29=BT65,Punktemodus!$B$11,0)</f>
        <v>10</v>
      </c>
      <c r="BY65" s="148">
        <f>IF(BT65=BT12,Punktemodus!B13,0)</f>
        <v>5</v>
      </c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44" t="str">
        <f>Spielplan!$CC$29</f>
        <v/>
      </c>
      <c r="CL65" s="145"/>
      <c r="CM65" s="146">
        <f>Spielplan!$CE$29</f>
        <v>0</v>
      </c>
      <c r="CN65" s="134"/>
      <c r="CO65" s="134"/>
      <c r="CP65" s="134"/>
      <c r="CQ65" s="370" t="str">
        <f>Spielplan!$CI$29</f>
        <v/>
      </c>
      <c r="CR65" s="371"/>
      <c r="CS65" s="371"/>
      <c r="CT65" s="371"/>
      <c r="CU65" s="371"/>
      <c r="CV65" s="372"/>
      <c r="CW65" s="134"/>
    </row>
    <row r="66" spans="1:101" ht="18.75" customHeight="1" thickBot="1" x14ac:dyDescent="0.3">
      <c r="A66" s="60"/>
      <c r="B66" s="60"/>
      <c r="C66" s="60"/>
      <c r="D66" s="60"/>
      <c r="E66" s="85"/>
      <c r="F66" s="60"/>
      <c r="G66" s="85"/>
      <c r="H66" s="60"/>
      <c r="I66" s="60"/>
      <c r="J66" s="60"/>
      <c r="K66" s="60"/>
      <c r="L66" s="60"/>
      <c r="M66" s="60" t="s">
        <v>0</v>
      </c>
      <c r="N66" s="60" t="s">
        <v>1</v>
      </c>
      <c r="O66" s="60" t="s">
        <v>2</v>
      </c>
      <c r="P66" s="60" t="s">
        <v>3</v>
      </c>
      <c r="Q66" s="60" t="s">
        <v>0</v>
      </c>
      <c r="R66" s="60" t="s">
        <v>1</v>
      </c>
      <c r="S66" s="60" t="s">
        <v>2</v>
      </c>
      <c r="T66" s="60" t="s">
        <v>3</v>
      </c>
      <c r="U66" s="60" t="s">
        <v>0</v>
      </c>
      <c r="V66" s="60" t="s">
        <v>1</v>
      </c>
      <c r="W66" s="60" t="s">
        <v>2</v>
      </c>
      <c r="X66" s="60" t="s">
        <v>3</v>
      </c>
      <c r="Y66" s="60"/>
      <c r="Z66" s="60" t="s">
        <v>8</v>
      </c>
      <c r="AA66" s="60"/>
      <c r="AB66" s="60"/>
      <c r="AC66" s="60"/>
      <c r="AD66" s="60"/>
      <c r="AE66" s="60"/>
      <c r="AF66" s="60"/>
      <c r="AG66" s="60"/>
      <c r="AH66" s="60" t="s">
        <v>31</v>
      </c>
      <c r="AI66" s="60"/>
      <c r="AJ66" s="60"/>
      <c r="AK66" s="60"/>
      <c r="AL66" s="60"/>
      <c r="AM66" s="60"/>
      <c r="AN66" s="60" t="str">
        <f>AI67</f>
        <v>Argentinien</v>
      </c>
      <c r="AO66" s="60" t="str">
        <f>AI68</f>
        <v>Bosnien</v>
      </c>
      <c r="AP66" s="60" t="str">
        <f>AI69</f>
        <v>Iran</v>
      </c>
      <c r="AQ66" s="60" t="str">
        <f>AI70</f>
        <v>Nigeria</v>
      </c>
      <c r="AR66" s="60"/>
      <c r="AS66" s="60" t="s">
        <v>31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85"/>
      <c r="BJ66" s="85"/>
      <c r="BK66" s="85"/>
      <c r="BL66" s="85"/>
      <c r="BM66" s="85"/>
      <c r="BN66" s="85"/>
      <c r="BO66" s="85"/>
      <c r="BP66" s="137"/>
      <c r="BQ66" s="85"/>
      <c r="BR66" s="141"/>
      <c r="BS66" s="150"/>
      <c r="BT66" s="134"/>
      <c r="BU66" s="134"/>
      <c r="BV66" s="134"/>
      <c r="BW66" s="134"/>
      <c r="BX66" s="148"/>
      <c r="BY66" s="148"/>
      <c r="BZ66" s="134"/>
      <c r="CA66" s="144" t="str">
        <f>Spielplan!$BS$30</f>
        <v/>
      </c>
      <c r="CB66" s="145"/>
      <c r="CC66" s="146">
        <f>Spielplan!$BU$30</f>
        <v>0</v>
      </c>
      <c r="CD66" s="147"/>
      <c r="CE66" s="134">
        <f>IF(CA66=CA30,Punktemodus!B15,0)</f>
        <v>20</v>
      </c>
      <c r="CF66" s="148">
        <f>IF(OR(CA66=$CA$14,CA66=$CA$15,CA66=$CA$22,CA66=$CA$23,CA66=$CA$31,CA66=$CA$38,CA66=$CA$39),Punktemodus!B17,0)</f>
        <v>10</v>
      </c>
      <c r="CG66" s="134"/>
      <c r="CH66" s="134"/>
      <c r="CI66" s="134"/>
      <c r="CJ66" s="134"/>
      <c r="CK66" s="144" t="str">
        <f>Spielplan!$CC$30</f>
        <v/>
      </c>
      <c r="CL66" s="145"/>
      <c r="CM66" s="146">
        <f>Spielplan!$CE$30</f>
        <v>0</v>
      </c>
      <c r="CN66" s="134"/>
      <c r="CO66" s="134"/>
      <c r="CP66" s="134"/>
      <c r="CQ66" s="373"/>
      <c r="CR66" s="374"/>
      <c r="CS66" s="374"/>
      <c r="CT66" s="374"/>
      <c r="CU66" s="374"/>
      <c r="CV66" s="375"/>
      <c r="CW66" s="134"/>
    </row>
    <row r="67" spans="1:101" ht="18.75" customHeight="1" thickBot="1" x14ac:dyDescent="0.3">
      <c r="A67" s="60"/>
      <c r="B67" s="60"/>
      <c r="C67" s="200" t="str">
        <f>Spielplan!$C$67</f>
        <v>Argentinien</v>
      </c>
      <c r="D67" s="201"/>
      <c r="E67" s="104"/>
      <c r="F67" s="93"/>
      <c r="G67" s="104"/>
      <c r="H67" s="200" t="str">
        <f>Spielplan!$H$67</f>
        <v>Bosnien</v>
      </c>
      <c r="I67" s="201"/>
      <c r="J67" s="60"/>
      <c r="K67" s="60" t="s">
        <v>101</v>
      </c>
      <c r="L67" s="60">
        <f t="shared" ref="L67:L72" si="20">IF(E67-G67&gt;0,1,IF(G67=E67,0,-1))</f>
        <v>0</v>
      </c>
      <c r="M67" s="60">
        <f>IF($E67="",0,IF($E67&gt;$G67,3,IF($E67=G67,1,0)))</f>
        <v>0</v>
      </c>
      <c r="N67" s="60">
        <f>IF($G67="",0,IF($E67&gt;$G67,0,IF($E67=G67,1,3)))</f>
        <v>0</v>
      </c>
      <c r="O67" s="60"/>
      <c r="P67" s="60"/>
      <c r="Q67" s="60">
        <f>E67</f>
        <v>0</v>
      </c>
      <c r="R67" s="60">
        <f>G67</f>
        <v>0</v>
      </c>
      <c r="S67" s="60"/>
      <c r="T67" s="60"/>
      <c r="U67" s="60">
        <f>G67</f>
        <v>0</v>
      </c>
      <c r="V67" s="60">
        <f>E67</f>
        <v>0</v>
      </c>
      <c r="W67" s="60"/>
      <c r="X67" s="60"/>
      <c r="Y67" s="60"/>
      <c r="Z67" s="60">
        <f>M73</f>
        <v>0</v>
      </c>
      <c r="AA67" s="60">
        <f>Q73</f>
        <v>0</v>
      </c>
      <c r="AB67" s="60">
        <f>U73</f>
        <v>0</v>
      </c>
      <c r="AC67" s="60">
        <f>AA67-AB67</f>
        <v>0</v>
      </c>
      <c r="AD67" s="60">
        <f>IF(Z67&gt;Z68,-1,0)</f>
        <v>0</v>
      </c>
      <c r="AE67" s="60">
        <f>IF(Z67&gt;Z69,-1,0)</f>
        <v>0</v>
      </c>
      <c r="AF67" s="60">
        <f>IF(Z67&gt;Z70,-1,0)</f>
        <v>0</v>
      </c>
      <c r="AG67" s="60">
        <f>10000-(AJ67*1000+AM67*100+AK67*10)</f>
        <v>10000</v>
      </c>
      <c r="AH67" s="90">
        <f>RANK(AG67,AG67:AG70,1)</f>
        <v>1</v>
      </c>
      <c r="AI67" s="60" t="str">
        <f>C67</f>
        <v>Argentinien</v>
      </c>
      <c r="AJ67" s="60">
        <f t="shared" ref="AJ67:AL70" si="21">Z67</f>
        <v>0</v>
      </c>
      <c r="AK67" s="60">
        <f t="shared" si="21"/>
        <v>0</v>
      </c>
      <c r="AL67" s="60">
        <f t="shared" si="21"/>
        <v>0</v>
      </c>
      <c r="AM67" s="60">
        <f>AK67-AL67</f>
        <v>0</v>
      </c>
      <c r="AN67" s="187"/>
      <c r="AO67" s="187">
        <f>IF(AG68=AG67,IF(G67&gt;E67,AG68-0.1,AG68),AG68)</f>
        <v>10000</v>
      </c>
      <c r="AP67" s="187">
        <f>IF(AG69=AG67,IF(G69&gt;E69,AG69-0.1,AG69),AG69)</f>
        <v>10000</v>
      </c>
      <c r="AQ67" s="187">
        <f>IF(AG70=AG67,IF(G71&gt;E71,AG70-0.1,AG70),AG70)</f>
        <v>10000</v>
      </c>
      <c r="AR67" s="187">
        <f>AN71</f>
        <v>30000</v>
      </c>
      <c r="AS67" s="90">
        <f>RANK(AR67,AR67:AR70,1)</f>
        <v>1</v>
      </c>
      <c r="AT67" s="60" t="str">
        <f t="shared" ref="AT67:AW70" si="22">AI67</f>
        <v>Argentinien</v>
      </c>
      <c r="AU67" s="60">
        <f t="shared" si="22"/>
        <v>0</v>
      </c>
      <c r="AV67" s="60">
        <f t="shared" si="22"/>
        <v>0</v>
      </c>
      <c r="AW67" s="60">
        <f t="shared" si="22"/>
        <v>0</v>
      </c>
      <c r="AX67" s="60"/>
      <c r="AY67" s="60"/>
      <c r="AZ67" s="60"/>
      <c r="BA67" s="202">
        <v>1</v>
      </c>
      <c r="BB67" s="200" t="str">
        <f>VLOOKUP(1,AS67:AT70,2,FALSE)</f>
        <v>Argentinien</v>
      </c>
      <c r="BC67" s="201"/>
      <c r="BD67" s="203">
        <f>VLOOKUP(1,AS67:AW70,3,FALSE)</f>
        <v>0</v>
      </c>
      <c r="BE67" s="204">
        <f>VLOOKUP(1,AS67:AW70,4,FALSE)</f>
        <v>0</v>
      </c>
      <c r="BF67" s="93" t="s">
        <v>12</v>
      </c>
      <c r="BG67" s="204">
        <f>VLOOKUP(1,AS67:AW70,5,FALSE)</f>
        <v>0</v>
      </c>
      <c r="BH67" s="205" t="s">
        <v>126</v>
      </c>
      <c r="BI67" s="85"/>
      <c r="BJ67" s="85">
        <f>IF(E67&gt;G67,IF(Spielplan!E67&gt;Spielplan!G67,Punktemodus!$B$3,0),0)</f>
        <v>0</v>
      </c>
      <c r="BK67" s="85">
        <f>IF(E67=G67,IF(Spielplan!E67=Spielplan!G67,Punktemodus!$B$3,0),0)</f>
        <v>10</v>
      </c>
      <c r="BL67" s="85">
        <f>IF(E67&lt;G67,IF(Spielplan!E67&lt;Spielplan!G67,Punktemodus!$B$3,0),0)</f>
        <v>0</v>
      </c>
      <c r="BM67" s="85">
        <f>IF(E67=Spielplan!E67,IF(G67=Spielplan!G67,Punktemodus!$B$5,0),0)</f>
        <v>3</v>
      </c>
      <c r="BN67" s="85">
        <f>IF(E67=Spielplan!E67,Punktemodus!$B$7,0)</f>
        <v>1</v>
      </c>
      <c r="BO67" s="85">
        <f>IF(G67=Spielplan!G67,Punktemodus!$B$7,0)</f>
        <v>1</v>
      </c>
      <c r="BP67" s="137">
        <f>IF(Spielplan!E67="",0,SUM(BJ67:BO67))</f>
        <v>0</v>
      </c>
      <c r="BQ67" s="85"/>
      <c r="BR67" s="141"/>
      <c r="BS67" s="134"/>
      <c r="BT67" s="134"/>
      <c r="BU67" s="134"/>
      <c r="BV67" s="134"/>
      <c r="BW67" s="134"/>
      <c r="BX67" s="148"/>
      <c r="BY67" s="148"/>
      <c r="BZ67" s="134"/>
      <c r="CA67" s="144" t="str">
        <f>Spielplan!$BS$31</f>
        <v/>
      </c>
      <c r="CB67" s="145"/>
      <c r="CC67" s="146">
        <f>Spielplan!$BU$31</f>
        <v>0</v>
      </c>
      <c r="CD67" s="134"/>
      <c r="CE67" s="134">
        <f>IF(CA67=CA31,Punktemodus!B15,0)</f>
        <v>20</v>
      </c>
      <c r="CF67" s="148">
        <f>IF(OR(CA67=$CA$14,CA67=$CA$15,CA67=$CA$22,CA67=$CA$23,CA67=$CA$30,CA67=$CA$38,CA67=$CA$39),Punktemodus!B17,0)</f>
        <v>10</v>
      </c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55"/>
      <c r="CR67" s="142" t="s">
        <v>138</v>
      </c>
      <c r="CS67" s="155"/>
      <c r="CT67" s="155"/>
      <c r="CU67" s="155"/>
      <c r="CV67" s="155"/>
      <c r="CW67" s="134"/>
    </row>
    <row r="68" spans="1:101" ht="18.75" customHeight="1" thickBot="1" x14ac:dyDescent="0.3">
      <c r="A68" s="60"/>
      <c r="B68" s="60"/>
      <c r="C68" s="206" t="str">
        <f>Spielplan!$C$68</f>
        <v>Iran</v>
      </c>
      <c r="D68" s="207"/>
      <c r="E68" s="104"/>
      <c r="F68" s="93"/>
      <c r="G68" s="104"/>
      <c r="H68" s="206" t="str">
        <f>Spielplan!$H$68</f>
        <v>Nigeria</v>
      </c>
      <c r="I68" s="207"/>
      <c r="J68" s="60"/>
      <c r="K68" s="60" t="s">
        <v>102</v>
      </c>
      <c r="L68" s="60">
        <f t="shared" si="20"/>
        <v>0</v>
      </c>
      <c r="M68" s="60"/>
      <c r="N68" s="60"/>
      <c r="O68" s="60">
        <f>IF($E68="",0,IF($E68&gt;$G68,3,IF($E68=$G68,1,0)))</f>
        <v>0</v>
      </c>
      <c r="P68" s="60">
        <f>IF($G68="",0,IF($E68&gt;$G68,0,IF($E68=$G68,1,3)))</f>
        <v>0</v>
      </c>
      <c r="Q68" s="60"/>
      <c r="R68" s="60"/>
      <c r="S68" s="60">
        <f>E68</f>
        <v>0</v>
      </c>
      <c r="T68" s="60">
        <f>G68</f>
        <v>0</v>
      </c>
      <c r="U68" s="60"/>
      <c r="V68" s="60"/>
      <c r="W68" s="60">
        <f>G68</f>
        <v>0</v>
      </c>
      <c r="X68" s="60">
        <f>E68</f>
        <v>0</v>
      </c>
      <c r="Y68" s="60"/>
      <c r="Z68" s="60">
        <f>N73</f>
        <v>0</v>
      </c>
      <c r="AA68" s="60">
        <f>R73</f>
        <v>0</v>
      </c>
      <c r="AB68" s="60">
        <f>V73</f>
        <v>0</v>
      </c>
      <c r="AC68" s="60">
        <f>AA68-AB68</f>
        <v>0</v>
      </c>
      <c r="AD68" s="60">
        <f>IF(Z68&gt;Z67,-1,0)</f>
        <v>0</v>
      </c>
      <c r="AE68" s="60">
        <f>IF(Z68&gt;Z69,-1,0)</f>
        <v>0</v>
      </c>
      <c r="AF68" s="60">
        <f>IF(Z68&gt;Z70,-1,0)</f>
        <v>0</v>
      </c>
      <c r="AG68" s="60">
        <f>10000-(AJ68*1000+AM68*100+AK68*10)</f>
        <v>10000</v>
      </c>
      <c r="AH68" s="90">
        <f>RANK(AG68,AG67:AG70,1)</f>
        <v>1</v>
      </c>
      <c r="AI68" s="60" t="str">
        <f>H67</f>
        <v>Bosnien</v>
      </c>
      <c r="AJ68" s="60">
        <f t="shared" si="21"/>
        <v>0</v>
      </c>
      <c r="AK68" s="60">
        <f t="shared" si="21"/>
        <v>0</v>
      </c>
      <c r="AL68" s="60">
        <f t="shared" si="21"/>
        <v>0</v>
      </c>
      <c r="AM68" s="60">
        <f>AK68-AL68</f>
        <v>0</v>
      </c>
      <c r="AN68" s="187">
        <f>IF(AG67=AG68,IF(E67&gt;G67,AG67-0.1,AG67),AG67)</f>
        <v>10000</v>
      </c>
      <c r="AO68" s="187"/>
      <c r="AP68" s="187">
        <f>IF(AG69=AG68,IF(G72&gt;E72,AG69-0.1,AG69),AG69)</f>
        <v>10000</v>
      </c>
      <c r="AQ68" s="187">
        <f>IF(AG70=AG68,IF(G70&gt;E70,AG70-0.1,AG70),AG70)</f>
        <v>10000</v>
      </c>
      <c r="AR68" s="187">
        <f>AO71</f>
        <v>30000</v>
      </c>
      <c r="AS68" s="90">
        <f>RANK(AR68,AR67:AR70,1)</f>
        <v>1</v>
      </c>
      <c r="AT68" s="60" t="str">
        <f t="shared" si="22"/>
        <v>Bosnien</v>
      </c>
      <c r="AU68" s="60">
        <f t="shared" si="22"/>
        <v>0</v>
      </c>
      <c r="AV68" s="60">
        <f t="shared" si="22"/>
        <v>0</v>
      </c>
      <c r="AW68" s="60">
        <f t="shared" si="22"/>
        <v>0</v>
      </c>
      <c r="AX68" s="60"/>
      <c r="AY68" s="60"/>
      <c r="AZ68" s="60"/>
      <c r="BA68" s="208">
        <v>2</v>
      </c>
      <c r="BB68" s="206" t="e">
        <f>VLOOKUP(2,AS67:AT70,2,FALSE)</f>
        <v>#N/A</v>
      </c>
      <c r="BC68" s="207"/>
      <c r="BD68" s="209" t="e">
        <f>VLOOKUP(2,AS67:AW70,3,FALSE)</f>
        <v>#N/A</v>
      </c>
      <c r="BE68" s="210" t="e">
        <f>VLOOKUP(2,AS67:AW70,4,FALSE)</f>
        <v>#N/A</v>
      </c>
      <c r="BF68" s="93" t="s">
        <v>12</v>
      </c>
      <c r="BG68" s="210" t="e">
        <f>VLOOKUP(2,AS67:AW70,5,FALSE)</f>
        <v>#N/A</v>
      </c>
      <c r="BH68" s="210" t="s">
        <v>122</v>
      </c>
      <c r="BI68" s="85"/>
      <c r="BJ68" s="85">
        <f>IF(E68&gt;G68,IF(Spielplan!E68&gt;Spielplan!G68,Punktemodus!$B$3,0),0)</f>
        <v>0</v>
      </c>
      <c r="BK68" s="85">
        <f>IF(E68=G68,IF(Spielplan!E68=Spielplan!G68,Punktemodus!$B$3,0),0)</f>
        <v>10</v>
      </c>
      <c r="BL68" s="85">
        <f>IF(E68&lt;G68,IF(Spielplan!E68&lt;Spielplan!G68,Punktemodus!$B$3,0),0)</f>
        <v>0</v>
      </c>
      <c r="BM68" s="85">
        <f>IF(E68=Spielplan!E68,IF(G68=Spielplan!G68,Punktemodus!$B$5,0),0)</f>
        <v>3</v>
      </c>
      <c r="BN68" s="85">
        <f>IF(E68=Spielplan!E68,Punktemodus!$B$7,0)</f>
        <v>1</v>
      </c>
      <c r="BO68" s="85">
        <f>IF(G68=Spielplan!G68,Punktemodus!$B$7,0)</f>
        <v>1</v>
      </c>
      <c r="BP68" s="137">
        <f>IF(Spielplan!E68="",0,SUM(BJ68:BO68))</f>
        <v>0</v>
      </c>
      <c r="BQ68" s="85"/>
      <c r="BR68" s="141"/>
      <c r="BS68" s="153" t="s">
        <v>24</v>
      </c>
      <c r="BT68" s="144" t="str">
        <f>Spielplan!$BL$32</f>
        <v/>
      </c>
      <c r="BU68" s="145"/>
      <c r="BV68" s="146">
        <f>Spielplan!$BN$32</f>
        <v>0</v>
      </c>
      <c r="BW68" s="147"/>
      <c r="BX68" s="148">
        <f>IF(BT32=BT68,Punktemodus!$B$11,0)</f>
        <v>10</v>
      </c>
      <c r="BY68" s="148">
        <f>IF(BT68=BT17,Punktemodus!B13,0)</f>
        <v>5</v>
      </c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370" t="str">
        <f>Spielplan!$CI$32</f>
        <v/>
      </c>
      <c r="CR68" s="371"/>
      <c r="CS68" s="371"/>
      <c r="CT68" s="371"/>
      <c r="CU68" s="371"/>
      <c r="CV68" s="372"/>
      <c r="CW68" s="134"/>
    </row>
    <row r="69" spans="1:101" ht="18.75" customHeight="1" thickBot="1" x14ac:dyDescent="0.3">
      <c r="A69" s="60"/>
      <c r="B69" s="60"/>
      <c r="C69" s="200" t="str">
        <f>C67</f>
        <v>Argentinien</v>
      </c>
      <c r="D69" s="201"/>
      <c r="E69" s="104"/>
      <c r="F69" s="93"/>
      <c r="G69" s="104"/>
      <c r="H69" s="200" t="str">
        <f>C68</f>
        <v>Iran</v>
      </c>
      <c r="I69" s="201"/>
      <c r="J69" s="60"/>
      <c r="K69" s="60" t="s">
        <v>103</v>
      </c>
      <c r="L69" s="60">
        <f t="shared" si="20"/>
        <v>0</v>
      </c>
      <c r="M69" s="60">
        <f>IF($E69="",0,IF($E69&gt;$G69,3,IF($E69=G69,1,0)))</f>
        <v>0</v>
      </c>
      <c r="N69" s="60"/>
      <c r="O69" s="60">
        <f>IF($G69="",0,IF($E69&gt;$G69,0,IF($E69=$G69,1,3)))</f>
        <v>0</v>
      </c>
      <c r="P69" s="60"/>
      <c r="Q69" s="60">
        <f>E69</f>
        <v>0</v>
      </c>
      <c r="R69" s="60"/>
      <c r="S69" s="60">
        <f>G69</f>
        <v>0</v>
      </c>
      <c r="T69" s="60"/>
      <c r="U69" s="60">
        <f>G69</f>
        <v>0</v>
      </c>
      <c r="V69" s="60"/>
      <c r="W69" s="60">
        <f>E69</f>
        <v>0</v>
      </c>
      <c r="X69" s="60"/>
      <c r="Y69" s="60"/>
      <c r="Z69" s="60">
        <f>O73</f>
        <v>0</v>
      </c>
      <c r="AA69" s="60">
        <f>S73</f>
        <v>0</v>
      </c>
      <c r="AB69" s="60">
        <f>W73</f>
        <v>0</v>
      </c>
      <c r="AC69" s="60">
        <f>AA69-AB69</f>
        <v>0</v>
      </c>
      <c r="AD69" s="60">
        <f>IF(Z69&gt;Z67,-1,0)</f>
        <v>0</v>
      </c>
      <c r="AE69" s="60">
        <f>IF(Z69&gt;Z68,-1,0)</f>
        <v>0</v>
      </c>
      <c r="AF69" s="60">
        <f>IF(Z69&gt;Z70,-1,0)</f>
        <v>0</v>
      </c>
      <c r="AG69" s="60">
        <f>10000-(AJ69*1000+AM69*100+AK69*10)</f>
        <v>10000</v>
      </c>
      <c r="AH69" s="90">
        <f>RANK(AG69,AG67:AG70,1)</f>
        <v>1</v>
      </c>
      <c r="AI69" s="60" t="str">
        <f>C68</f>
        <v>Iran</v>
      </c>
      <c r="AJ69" s="60">
        <f t="shared" si="21"/>
        <v>0</v>
      </c>
      <c r="AK69" s="60">
        <f t="shared" si="21"/>
        <v>0</v>
      </c>
      <c r="AL69" s="60">
        <f t="shared" si="21"/>
        <v>0</v>
      </c>
      <c r="AM69" s="60">
        <f>AK69-AL69</f>
        <v>0</v>
      </c>
      <c r="AN69" s="187">
        <f>IF(AG67=AG69,IF(E69&gt;G69,AG67-0.1,AG67),AG67)</f>
        <v>10000</v>
      </c>
      <c r="AO69" s="187">
        <f>IF(AG68=AG69,IF(E72&gt;G72,AG68-0.1,AG68),AG68)</f>
        <v>10000</v>
      </c>
      <c r="AP69" s="187"/>
      <c r="AQ69" s="187">
        <f>IF(AG70=AG69,IF(G68&gt;E68,AG70-0.1,AG70),AG70)</f>
        <v>10000</v>
      </c>
      <c r="AR69" s="187">
        <f>AP71</f>
        <v>30000</v>
      </c>
      <c r="AS69" s="90">
        <f>RANK(AR69,AR67:AR70,1)</f>
        <v>1</v>
      </c>
      <c r="AT69" s="60" t="str">
        <f t="shared" si="22"/>
        <v>Iran</v>
      </c>
      <c r="AU69" s="60">
        <f t="shared" si="22"/>
        <v>0</v>
      </c>
      <c r="AV69" s="60">
        <f t="shared" si="22"/>
        <v>0</v>
      </c>
      <c r="AW69" s="60">
        <f t="shared" si="22"/>
        <v>0</v>
      </c>
      <c r="AX69" s="60"/>
      <c r="AY69" s="60"/>
      <c r="AZ69" s="60"/>
      <c r="BA69" s="113">
        <v>3</v>
      </c>
      <c r="BB69" s="114" t="e">
        <f>VLOOKUP(3,AS67:AT70,2,FALSE)</f>
        <v>#N/A</v>
      </c>
      <c r="BC69" s="115"/>
      <c r="BD69" s="116" t="e">
        <f>VLOOKUP(3,AS67:AW70,3,FALSE)</f>
        <v>#N/A</v>
      </c>
      <c r="BE69" s="116" t="e">
        <f>VLOOKUP(3,AS67:AW70,4,FALSE)</f>
        <v>#N/A</v>
      </c>
      <c r="BF69" s="93" t="s">
        <v>12</v>
      </c>
      <c r="BG69" s="116" t="e">
        <f>VLOOKUP(3,AS67:AW70,5,FALSE)</f>
        <v>#N/A</v>
      </c>
      <c r="BH69" s="60"/>
      <c r="BI69" s="85"/>
      <c r="BJ69" s="85">
        <f>IF(E69&gt;G69,IF(Spielplan!E69&gt;Spielplan!G69,Punktemodus!$B$3,0),0)</f>
        <v>0</v>
      </c>
      <c r="BK69" s="85">
        <f>IF(E69=G69,IF(Spielplan!E69=Spielplan!G69,Punktemodus!$B$3,0),0)</f>
        <v>10</v>
      </c>
      <c r="BL69" s="85">
        <f>IF(E69&lt;G69,IF(Spielplan!E69&lt;Spielplan!G69,Punktemodus!$B$3,0),0)</f>
        <v>0</v>
      </c>
      <c r="BM69" s="85">
        <f>IF(E69=Spielplan!E69,IF(G69=Spielplan!G69,Punktemodus!$B$5,0),0)</f>
        <v>3</v>
      </c>
      <c r="BN69" s="85">
        <f>IF(E69=Spielplan!E69,Punktemodus!$B$7,0)</f>
        <v>1</v>
      </c>
      <c r="BO69" s="85">
        <f>IF(G69=Spielplan!G69,Punktemodus!$B$7,0)</f>
        <v>1</v>
      </c>
      <c r="BP69" s="137">
        <f>IF(Spielplan!E69="",0,SUM(BJ69:BO69))</f>
        <v>0</v>
      </c>
      <c r="BQ69" s="85"/>
      <c r="BR69" s="141"/>
      <c r="BS69" s="149" t="s">
        <v>23</v>
      </c>
      <c r="BT69" s="144" t="str">
        <f>Spielplan!$BL$33</f>
        <v/>
      </c>
      <c r="BU69" s="145"/>
      <c r="BV69" s="146">
        <f>Spielplan!$BN$33</f>
        <v>0</v>
      </c>
      <c r="BW69" s="134"/>
      <c r="BX69" s="148">
        <f>IF(BT33=BT69,Punktemodus!$B$11,0)</f>
        <v>10</v>
      </c>
      <c r="BY69" s="148">
        <f>IF(BT69=BT16,Punktemodus!B13,0)</f>
        <v>5</v>
      </c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373"/>
      <c r="CR69" s="374"/>
      <c r="CS69" s="374"/>
      <c r="CT69" s="374"/>
      <c r="CU69" s="374"/>
      <c r="CV69" s="375"/>
      <c r="CW69" s="134"/>
    </row>
    <row r="70" spans="1:101" ht="18.75" customHeight="1" thickBot="1" x14ac:dyDescent="0.3">
      <c r="A70" s="60"/>
      <c r="B70" s="60"/>
      <c r="C70" s="206" t="str">
        <f>H67</f>
        <v>Bosnien</v>
      </c>
      <c r="D70" s="207"/>
      <c r="E70" s="104"/>
      <c r="F70" s="93"/>
      <c r="G70" s="104"/>
      <c r="H70" s="206" t="str">
        <f>H68</f>
        <v>Nigeria</v>
      </c>
      <c r="I70" s="207"/>
      <c r="J70" s="60"/>
      <c r="K70" s="60" t="s">
        <v>104</v>
      </c>
      <c r="L70" s="60">
        <f t="shared" si="20"/>
        <v>0</v>
      </c>
      <c r="M70" s="60"/>
      <c r="N70" s="60">
        <f>IF($E70="",0,IF($E70&gt;$G70,3,IF($E70=$G70,1,0)))</f>
        <v>0</v>
      </c>
      <c r="O70" s="60"/>
      <c r="P70" s="60">
        <f>IF($G70="",0,IF($E70&gt;$G70,0,IF($E70=$G70,1,3)))</f>
        <v>0</v>
      </c>
      <c r="Q70" s="60"/>
      <c r="R70" s="60">
        <f>E70</f>
        <v>0</v>
      </c>
      <c r="S70" s="60"/>
      <c r="T70" s="60">
        <f>G70</f>
        <v>0</v>
      </c>
      <c r="U70" s="60"/>
      <c r="V70" s="60">
        <f>G70</f>
        <v>0</v>
      </c>
      <c r="W70" s="60"/>
      <c r="X70" s="60">
        <f>E70</f>
        <v>0</v>
      </c>
      <c r="Y70" s="60"/>
      <c r="Z70" s="60">
        <f>P73</f>
        <v>0</v>
      </c>
      <c r="AA70" s="60">
        <f>T73</f>
        <v>0</v>
      </c>
      <c r="AB70" s="60">
        <f>X73</f>
        <v>0</v>
      </c>
      <c r="AC70" s="60">
        <f>AA70-AB70</f>
        <v>0</v>
      </c>
      <c r="AD70" s="60">
        <f>IF(Z70&gt;Z67,-1,0)</f>
        <v>0</v>
      </c>
      <c r="AE70" s="60">
        <f>IF(Z70&gt;Z68,-1,0)</f>
        <v>0</v>
      </c>
      <c r="AF70" s="60">
        <f>IF(Z70&gt;Z69,-1,0)</f>
        <v>0</v>
      </c>
      <c r="AG70" s="60">
        <f>10000-(AJ70*1000+AM70*100+AK70*10)</f>
        <v>10000</v>
      </c>
      <c r="AH70" s="90">
        <f>RANK(AG70,AG67:AG70,1)</f>
        <v>1</v>
      </c>
      <c r="AI70" s="60" t="str">
        <f>H68</f>
        <v>Nigeria</v>
      </c>
      <c r="AJ70" s="60">
        <f t="shared" si="21"/>
        <v>0</v>
      </c>
      <c r="AK70" s="60">
        <f t="shared" si="21"/>
        <v>0</v>
      </c>
      <c r="AL70" s="60">
        <f t="shared" si="21"/>
        <v>0</v>
      </c>
      <c r="AM70" s="60">
        <f>AK70-AL70</f>
        <v>0</v>
      </c>
      <c r="AN70" s="187">
        <f>IF(AG67=AG70,IF(E71&gt;G71,AG67-0.1,AG67),AG67)</f>
        <v>10000</v>
      </c>
      <c r="AO70" s="187">
        <f>IF(AG68=AG70,IF(E70&gt;G70,AG68-0.1,AG68),AG68)</f>
        <v>10000</v>
      </c>
      <c r="AP70" s="187">
        <f>IF(AG69=AG70,IF(E68&gt;G68,AG69-0.1,AG69),AG69)</f>
        <v>10000</v>
      </c>
      <c r="AQ70" s="187"/>
      <c r="AR70" s="187">
        <f>AQ71</f>
        <v>30000</v>
      </c>
      <c r="AS70" s="90">
        <f>RANK(AR70,AR67:AR70,1)</f>
        <v>1</v>
      </c>
      <c r="AT70" s="60" t="str">
        <f t="shared" si="22"/>
        <v>Nigeria</v>
      </c>
      <c r="AU70" s="60">
        <f t="shared" si="22"/>
        <v>0</v>
      </c>
      <c r="AV70" s="60">
        <f t="shared" si="22"/>
        <v>0</v>
      </c>
      <c r="AW70" s="60">
        <f t="shared" si="22"/>
        <v>0</v>
      </c>
      <c r="AX70" s="60"/>
      <c r="AY70" s="60"/>
      <c r="AZ70" s="60"/>
      <c r="BA70" s="113">
        <v>4</v>
      </c>
      <c r="BB70" s="114" t="e">
        <f>VLOOKUP(4,AS67:AT70,2,FALSE)</f>
        <v>#N/A</v>
      </c>
      <c r="BC70" s="115"/>
      <c r="BD70" s="116" t="e">
        <f>VLOOKUP(4,AS67:AW70,3,FALSE)</f>
        <v>#N/A</v>
      </c>
      <c r="BE70" s="116" t="e">
        <f>VLOOKUP(4,AS67:AW70,4,FALSE)</f>
        <v>#N/A</v>
      </c>
      <c r="BF70" s="93" t="s">
        <v>12</v>
      </c>
      <c r="BG70" s="116" t="e">
        <f>VLOOKUP(4,AS67:AW70,5,FALSE)</f>
        <v>#N/A</v>
      </c>
      <c r="BH70" s="60"/>
      <c r="BI70" s="85"/>
      <c r="BJ70" s="85">
        <f>IF(E70&gt;G70,IF(Spielplan!E70&gt;Spielplan!G70,Punktemodus!$B$3,0),0)</f>
        <v>0</v>
      </c>
      <c r="BK70" s="85">
        <f>IF(E70=G70,IF(Spielplan!E70=Spielplan!G70,Punktemodus!$B$3,0),0)</f>
        <v>10</v>
      </c>
      <c r="BL70" s="85">
        <f>IF(E70&lt;G70,IF(Spielplan!E70&lt;Spielplan!G70,Punktemodus!$B$3,0),0)</f>
        <v>0</v>
      </c>
      <c r="BM70" s="85">
        <f>IF(E70=Spielplan!E70,IF(G70=Spielplan!G70,Punktemodus!$B$5,0),0)</f>
        <v>3</v>
      </c>
      <c r="BN70" s="85">
        <f>IF(E70=Spielplan!E70,Punktemodus!$B$7,0)</f>
        <v>1</v>
      </c>
      <c r="BO70" s="85">
        <f>IF(G70=Spielplan!G70,Punktemodus!$B$7,0)</f>
        <v>1</v>
      </c>
      <c r="BP70" s="137">
        <f>IF(Spielplan!E70="",0,SUM(BJ70:BO70))</f>
        <v>0</v>
      </c>
      <c r="BQ70" s="60"/>
      <c r="BR70" s="141"/>
      <c r="BS70" s="150"/>
      <c r="BT70" s="134"/>
      <c r="BU70" s="134"/>
      <c r="BV70" s="134"/>
      <c r="BW70" s="134"/>
      <c r="BX70" s="148"/>
      <c r="BY70" s="148"/>
      <c r="BZ70" s="134"/>
      <c r="CA70" s="134"/>
      <c r="CB70" s="134"/>
      <c r="CC70" s="134"/>
      <c r="CD70" s="134"/>
      <c r="CE70" s="134"/>
      <c r="CF70" s="144" t="str">
        <f>Spielplan!$BX$34</f>
        <v/>
      </c>
      <c r="CG70" s="145"/>
      <c r="CH70" s="146">
        <f>Spielplan!$BZ$34</f>
        <v>0</v>
      </c>
      <c r="CI70" s="134"/>
      <c r="CJ70" s="134">
        <f>IF(OR(CF70=$CF$18,CF70=$CF$19,CF70=$CF$34,CF70=$CF$35),Punktemodus!$B$19,0)</f>
        <v>30</v>
      </c>
      <c r="CK70" s="134"/>
      <c r="CL70" s="134"/>
      <c r="CM70" s="134"/>
      <c r="CN70" s="134"/>
      <c r="CO70" s="134"/>
      <c r="CP70" s="134"/>
      <c r="CQ70" s="155"/>
      <c r="CR70" s="155"/>
      <c r="CS70" s="155"/>
      <c r="CT70" s="155"/>
      <c r="CU70" s="155"/>
      <c r="CV70" s="155"/>
      <c r="CW70" s="134"/>
    </row>
    <row r="71" spans="1:101" ht="18.75" customHeight="1" thickBot="1" x14ac:dyDescent="0.3">
      <c r="A71" s="60"/>
      <c r="B71" s="60"/>
      <c r="C71" s="200" t="str">
        <f>C67</f>
        <v>Argentinien</v>
      </c>
      <c r="D71" s="201"/>
      <c r="E71" s="104"/>
      <c r="F71" s="93"/>
      <c r="G71" s="104"/>
      <c r="H71" s="200" t="str">
        <f>H68</f>
        <v>Nigeria</v>
      </c>
      <c r="I71" s="201"/>
      <c r="J71" s="60"/>
      <c r="K71" s="60" t="s">
        <v>105</v>
      </c>
      <c r="L71" s="60">
        <f t="shared" si="20"/>
        <v>0</v>
      </c>
      <c r="M71" s="60">
        <f>IF($E71="",0,IF($E71&gt;$G71,3,IF($E71=G71,1,0)))</f>
        <v>0</v>
      </c>
      <c r="N71" s="60"/>
      <c r="O71" s="60"/>
      <c r="P71" s="60">
        <f>IF($G71="",0,IF($E71&gt;$G71,0,IF($E71=$G71,1,3)))</f>
        <v>0</v>
      </c>
      <c r="Q71" s="60">
        <f>E71</f>
        <v>0</v>
      </c>
      <c r="R71" s="60"/>
      <c r="S71" s="60"/>
      <c r="T71" s="60">
        <f>G71</f>
        <v>0</v>
      </c>
      <c r="U71" s="60">
        <f>G71</f>
        <v>0</v>
      </c>
      <c r="V71" s="60"/>
      <c r="W71" s="60"/>
      <c r="X71" s="60">
        <f>E71</f>
        <v>0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187">
        <f>SUM(AN67:AN70)</f>
        <v>30000</v>
      </c>
      <c r="AO71" s="187">
        <f>SUM(AO67:AO70)</f>
        <v>30000</v>
      </c>
      <c r="AP71" s="187">
        <f>SUM(AP67:AP70)</f>
        <v>30000</v>
      </c>
      <c r="AQ71" s="187">
        <f>SUM(AQ67:AQ70)</f>
        <v>30000</v>
      </c>
      <c r="AR71" s="187"/>
      <c r="AS71" s="60"/>
      <c r="AT71" s="60"/>
      <c r="AU71" s="60"/>
      <c r="AV71" s="60"/>
      <c r="AW71" s="60"/>
      <c r="AX71" s="60"/>
      <c r="AY71" s="60"/>
      <c r="AZ71" s="60"/>
      <c r="BA71" s="92"/>
      <c r="BB71" s="60"/>
      <c r="BC71" s="60"/>
      <c r="BD71" s="60"/>
      <c r="BE71" s="60"/>
      <c r="BF71" s="60"/>
      <c r="BG71" s="60"/>
      <c r="BH71" s="60"/>
      <c r="BI71" s="60"/>
      <c r="BJ71" s="85">
        <f>IF(E71&gt;G71,IF(Spielplan!E71&gt;Spielplan!G71,Punktemodus!$B$3,0),0)</f>
        <v>0</v>
      </c>
      <c r="BK71" s="85">
        <f>IF(E71=G71,IF(Spielplan!E71=Spielplan!G71,Punktemodus!$B$3,0),0)</f>
        <v>10</v>
      </c>
      <c r="BL71" s="85">
        <f>IF(E71&lt;G71,IF(Spielplan!E71&lt;Spielplan!G71,Punktemodus!$B$3,0),0)</f>
        <v>0</v>
      </c>
      <c r="BM71" s="85">
        <f>IF(E71=Spielplan!E71,IF(G71=Spielplan!G71,Punktemodus!$B$5,0),0)</f>
        <v>3</v>
      </c>
      <c r="BN71" s="85">
        <f>IF(E71=Spielplan!E71,Punktemodus!$B$7,0)</f>
        <v>1</v>
      </c>
      <c r="BO71" s="85">
        <f>IF(G71=Spielplan!G71,Punktemodus!$B$7,0)</f>
        <v>1</v>
      </c>
      <c r="BP71" s="137">
        <f>IF(Spielplan!E71="",0,SUM(BJ71:BO71))</f>
        <v>0</v>
      </c>
      <c r="BQ71" s="60"/>
      <c r="BR71" s="141"/>
      <c r="BS71" s="134"/>
      <c r="BT71" s="134"/>
      <c r="BU71" s="134"/>
      <c r="BV71" s="134"/>
      <c r="BW71" s="134"/>
      <c r="BX71" s="148"/>
      <c r="BY71" s="148"/>
      <c r="BZ71" s="134"/>
      <c r="CA71" s="134"/>
      <c r="CB71" s="134"/>
      <c r="CC71" s="134"/>
      <c r="CD71" s="134"/>
      <c r="CE71" s="134"/>
      <c r="CF71" s="144" t="str">
        <f>Spielplan!$BX$35</f>
        <v/>
      </c>
      <c r="CG71" s="145"/>
      <c r="CH71" s="146">
        <f>Spielplan!$BZ$35</f>
        <v>0</v>
      </c>
      <c r="CI71" s="134"/>
      <c r="CJ71" s="134">
        <f>IF(OR(CF71=$CF$18,CF71=$CF$19,CF71=$CF$34,CF71=$CF$35),Punktemodus!$B$19,0)</f>
        <v>30</v>
      </c>
      <c r="CK71" s="134"/>
      <c r="CL71" s="134"/>
      <c r="CM71" s="134"/>
      <c r="CN71" s="134"/>
      <c r="CO71" s="134"/>
      <c r="CP71" s="134"/>
      <c r="CQ71" s="155"/>
      <c r="CR71" s="155"/>
      <c r="CS71" s="155"/>
      <c r="CT71" s="155"/>
      <c r="CU71" s="155"/>
      <c r="CV71" s="155"/>
      <c r="CW71" s="134"/>
    </row>
    <row r="72" spans="1:101" ht="18.75" customHeight="1" thickBot="1" x14ac:dyDescent="0.3">
      <c r="A72" s="60"/>
      <c r="B72" s="60"/>
      <c r="C72" s="206" t="str">
        <f>H67</f>
        <v>Bosnien</v>
      </c>
      <c r="D72" s="207"/>
      <c r="E72" s="104"/>
      <c r="F72" s="106"/>
      <c r="G72" s="104"/>
      <c r="H72" s="206" t="str">
        <f>C68</f>
        <v>Iran</v>
      </c>
      <c r="I72" s="207"/>
      <c r="J72" s="60"/>
      <c r="K72" s="60" t="s">
        <v>105</v>
      </c>
      <c r="L72" s="60">
        <f t="shared" si="20"/>
        <v>0</v>
      </c>
      <c r="M72" s="60"/>
      <c r="N72" s="60">
        <f>IF($E72="",0,IF($E72&gt;$G72,3,IF($E72=$G72,1,0)))</f>
        <v>0</v>
      </c>
      <c r="O72" s="60">
        <f>IF($G72="",0,IF($E72&gt;$G72,0,IF($E72=$G72,1,3)))</f>
        <v>0</v>
      </c>
      <c r="P72" s="60"/>
      <c r="Q72" s="60"/>
      <c r="R72" s="60">
        <f>E72</f>
        <v>0</v>
      </c>
      <c r="S72" s="60">
        <f>G72</f>
        <v>0</v>
      </c>
      <c r="T72" s="60"/>
      <c r="U72" s="60"/>
      <c r="V72" s="60">
        <f>G72</f>
        <v>0</v>
      </c>
      <c r="W72" s="60">
        <f>E72</f>
        <v>0</v>
      </c>
      <c r="X72" s="60"/>
      <c r="Y72" s="60"/>
      <c r="Z72" s="60" t="s">
        <v>30</v>
      </c>
      <c r="AA72" s="60"/>
      <c r="AB72" s="60"/>
      <c r="AC72" s="60"/>
      <c r="AD72" s="60"/>
      <c r="AE72" s="60"/>
      <c r="AF72" s="60"/>
      <c r="AG72" s="60" t="b">
        <f>OR(AG67=AG68,AG67=AG69,AG67=AG70,AG68=AG69,AG68=AG70,AG69=AG70)</f>
        <v>1</v>
      </c>
      <c r="AH72" s="60"/>
      <c r="AI72" s="60"/>
      <c r="AJ72" s="60"/>
      <c r="AK72" s="60"/>
      <c r="AL72" s="60"/>
      <c r="AM72" s="60"/>
      <c r="AN72" s="60"/>
      <c r="AO72" s="60" t="s">
        <v>34</v>
      </c>
      <c r="AP72" s="60"/>
      <c r="AQ72" s="60"/>
      <c r="AR72" s="60" t="b">
        <f>OR(AR67=AR68,AR67=AR69,AR67=AR70,AR68=AR69,AR68=AR70,AR69=AR70)</f>
        <v>1</v>
      </c>
      <c r="AS72" s="60"/>
      <c r="AT72" s="60"/>
      <c r="AU72" s="60"/>
      <c r="AV72" s="60"/>
      <c r="AW72" s="60"/>
      <c r="AX72" s="60"/>
      <c r="AY72" s="60"/>
      <c r="AZ72" s="60"/>
      <c r="BA72" s="92"/>
      <c r="BB72" s="60"/>
      <c r="BC72" s="60"/>
      <c r="BD72" s="60"/>
      <c r="BE72" s="60"/>
      <c r="BF72" s="60"/>
      <c r="BG72" s="60"/>
      <c r="BH72" s="60"/>
      <c r="BI72" s="60"/>
      <c r="BJ72" s="85">
        <f>IF(E72&gt;G72,IF(Spielplan!E72&gt;Spielplan!G72,Punktemodus!$B$3,0),0)</f>
        <v>0</v>
      </c>
      <c r="BK72" s="85">
        <f>IF(E72=G72,IF(Spielplan!E72=Spielplan!G72,Punktemodus!$B$3,0),0)</f>
        <v>10</v>
      </c>
      <c r="BL72" s="85">
        <f>IF(E72&lt;G72,IF(Spielplan!E72&lt;Spielplan!G72,Punktemodus!$B$3,0),0)</f>
        <v>0</v>
      </c>
      <c r="BM72" s="85">
        <f>IF(E72=Spielplan!E72,IF(G72=Spielplan!G72,Punktemodus!$B$5,0),0)</f>
        <v>3</v>
      </c>
      <c r="BN72" s="85">
        <f>IF(E72=Spielplan!E72,Punktemodus!$B$7,0)</f>
        <v>1</v>
      </c>
      <c r="BO72" s="85">
        <f>IF(G72=Spielplan!G72,Punktemodus!$B$7,0)</f>
        <v>1</v>
      </c>
      <c r="BP72" s="137">
        <f>IF(Spielplan!E72="",0,SUM(BJ72:BO72))</f>
        <v>0</v>
      </c>
      <c r="BQ72" s="60"/>
      <c r="BR72" s="141"/>
      <c r="BS72" s="153" t="s">
        <v>126</v>
      </c>
      <c r="BT72" s="144" t="str">
        <f>Spielplan!$BL$36</f>
        <v/>
      </c>
      <c r="BU72" s="145"/>
      <c r="BV72" s="146">
        <f>Spielplan!$BN$36</f>
        <v>0</v>
      </c>
      <c r="BW72" s="147"/>
      <c r="BX72" s="148">
        <f>IF(BT36=BT72,Punktemodus!$B$11,0)</f>
        <v>10</v>
      </c>
      <c r="BY72" s="148">
        <f>IF(BT72=BT21,Punktemodus!B13,0)</f>
        <v>5</v>
      </c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55"/>
      <c r="CR72" s="155"/>
      <c r="CS72" s="155"/>
      <c r="CT72" s="155"/>
      <c r="CU72" s="155"/>
      <c r="CV72" s="155"/>
      <c r="CW72" s="134"/>
    </row>
    <row r="73" spans="1:101" ht="18.75" customHeight="1" thickBot="1" x14ac:dyDescent="0.25">
      <c r="A73" s="60"/>
      <c r="B73" s="60"/>
      <c r="C73" s="136" t="str">
        <f>IF(G72="","",IF(AR72=TRUE,"Achtung: Fehler in Tabelle!",""))</f>
        <v/>
      </c>
      <c r="D73" s="60"/>
      <c r="E73" s="85"/>
      <c r="F73" s="60"/>
      <c r="G73" s="85"/>
      <c r="H73" s="60"/>
      <c r="I73" s="60"/>
      <c r="J73" s="60"/>
      <c r="K73" s="60"/>
      <c r="L73" s="60"/>
      <c r="M73" s="60">
        <f t="shared" ref="M73:X73" si="23">SUM(M67:M72)</f>
        <v>0</v>
      </c>
      <c r="N73" s="60">
        <f t="shared" si="23"/>
        <v>0</v>
      </c>
      <c r="O73" s="60">
        <f t="shared" si="23"/>
        <v>0</v>
      </c>
      <c r="P73" s="60">
        <f t="shared" si="23"/>
        <v>0</v>
      </c>
      <c r="Q73" s="60">
        <f t="shared" si="23"/>
        <v>0</v>
      </c>
      <c r="R73" s="60">
        <f t="shared" si="23"/>
        <v>0</v>
      </c>
      <c r="S73" s="60">
        <f t="shared" si="23"/>
        <v>0</v>
      </c>
      <c r="T73" s="60">
        <f t="shared" si="23"/>
        <v>0</v>
      </c>
      <c r="U73" s="60">
        <f t="shared" si="23"/>
        <v>0</v>
      </c>
      <c r="V73" s="60">
        <f t="shared" si="23"/>
        <v>0</v>
      </c>
      <c r="W73" s="60">
        <f t="shared" si="23"/>
        <v>0</v>
      </c>
      <c r="X73" s="60">
        <f t="shared" si="23"/>
        <v>0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160">
        <f>SUM(BP67:BP72)</f>
        <v>0</v>
      </c>
      <c r="BQ73" s="60"/>
      <c r="BR73" s="141"/>
      <c r="BS73" s="149" t="s">
        <v>127</v>
      </c>
      <c r="BT73" s="144" t="str">
        <f>Spielplan!$BL$37</f>
        <v/>
      </c>
      <c r="BU73" s="145"/>
      <c r="BV73" s="146">
        <f>Spielplan!$BN$37</f>
        <v>0</v>
      </c>
      <c r="BW73" s="134"/>
      <c r="BX73" s="148">
        <f>IF(BT37=BT73,Punktemodus!$B$11,0)</f>
        <v>10</v>
      </c>
      <c r="BY73" s="148">
        <f>IF(BT73=BT20,Punktemodus!B13,0)</f>
        <v>5</v>
      </c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55"/>
      <c r="CR73" s="155"/>
      <c r="CS73" s="155"/>
      <c r="CT73" s="155"/>
      <c r="CU73" s="155"/>
      <c r="CV73" s="155"/>
      <c r="CW73" s="134"/>
    </row>
    <row r="74" spans="1:101" ht="18.75" customHeight="1" thickBot="1" x14ac:dyDescent="0.3">
      <c r="A74" s="60"/>
      <c r="B74" s="60"/>
      <c r="C74" s="60"/>
      <c r="D74" s="60"/>
      <c r="E74" s="85"/>
      <c r="F74" s="60"/>
      <c r="G74" s="85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138"/>
      <c r="BQ74" s="60"/>
      <c r="BR74" s="141"/>
      <c r="BS74" s="150"/>
      <c r="BT74" s="134"/>
      <c r="BU74" s="134"/>
      <c r="BV74" s="134"/>
      <c r="BW74" s="134"/>
      <c r="BX74" s="148"/>
      <c r="BY74" s="148"/>
      <c r="BZ74" s="134"/>
      <c r="CA74" s="144" t="str">
        <f>Spielplan!$BS$38</f>
        <v/>
      </c>
      <c r="CB74" s="145"/>
      <c r="CC74" s="146">
        <f>Spielplan!$BU$38</f>
        <v>0</v>
      </c>
      <c r="CD74" s="147"/>
      <c r="CE74" s="134">
        <f>IF(CA74=CA38,Punktemodus!B15,0)</f>
        <v>20</v>
      </c>
      <c r="CF74" s="148">
        <f>IF(OR(CA74=$CA$14,CA74=$CA$15,CA74=$CA$22,CA74=$CA$23,CA74=$CA$30,CA74=$CA$31,CA74=$CA$39),Punktemodus!B17,0)</f>
        <v>10</v>
      </c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</row>
    <row r="75" spans="1:101" ht="18.75" customHeight="1" thickBot="1" x14ac:dyDescent="0.25">
      <c r="A75" s="60"/>
      <c r="B75" s="60"/>
      <c r="C75" s="60"/>
      <c r="D75" s="60"/>
      <c r="E75" s="85"/>
      <c r="F75" s="60"/>
      <c r="G75" s="85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138"/>
      <c r="BQ75" s="60"/>
      <c r="BR75" s="141"/>
      <c r="BS75" s="134"/>
      <c r="BT75" s="134"/>
      <c r="BU75" s="134"/>
      <c r="BV75" s="134"/>
      <c r="BW75" s="134"/>
      <c r="BX75" s="148"/>
      <c r="BY75" s="148"/>
      <c r="BZ75" s="134"/>
      <c r="CA75" s="144" t="str">
        <f>Spielplan!$BS$39</f>
        <v/>
      </c>
      <c r="CB75" s="145"/>
      <c r="CC75" s="146">
        <f>Spielplan!$BU$39</f>
        <v>0</v>
      </c>
      <c r="CD75" s="134"/>
      <c r="CE75" s="134">
        <f>IF(CA75=CA39,Punktemodus!B15,0)</f>
        <v>20</v>
      </c>
      <c r="CF75" s="148">
        <f>IF(OR(CA75=$CA$14,CA75=$CA$15,CA75=$CA$22,CA75=$CA$23,CA75=$CA$30,CA75=$CA$31,CA75=$CA$38),Punktemodus!B17,0)</f>
        <v>10</v>
      </c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</row>
    <row r="76" spans="1:101" ht="18.75" customHeight="1" thickBot="1" x14ac:dyDescent="0.3">
      <c r="A76" s="60"/>
      <c r="B76" s="60"/>
      <c r="C76" s="88" t="s">
        <v>92</v>
      </c>
      <c r="D76" s="60"/>
      <c r="E76" s="85"/>
      <c r="F76" s="60"/>
      <c r="G76" s="85"/>
      <c r="H76" s="60"/>
      <c r="I76" s="60"/>
      <c r="J76" s="60"/>
      <c r="K76" s="60"/>
      <c r="L76" s="60"/>
      <c r="M76" s="60" t="s">
        <v>4</v>
      </c>
      <c r="N76" s="60"/>
      <c r="O76" s="60"/>
      <c r="P76" s="60"/>
      <c r="Q76" s="60" t="s">
        <v>6</v>
      </c>
      <c r="R76" s="60"/>
      <c r="S76" s="60"/>
      <c r="T76" s="60"/>
      <c r="U76" s="60" t="s">
        <v>7</v>
      </c>
      <c r="V76" s="60"/>
      <c r="W76" s="60"/>
      <c r="X76" s="60"/>
      <c r="Y76" s="60"/>
      <c r="Z76" s="60" t="s">
        <v>4</v>
      </c>
      <c r="AA76" s="60" t="s">
        <v>5</v>
      </c>
      <c r="AB76" s="60"/>
      <c r="AC76" s="60"/>
      <c r="AD76" s="60" t="s">
        <v>9</v>
      </c>
      <c r="AE76" s="60"/>
      <c r="AF76" s="60"/>
      <c r="AG76" s="60"/>
      <c r="AH76" s="60" t="s">
        <v>32</v>
      </c>
      <c r="AI76" s="60"/>
      <c r="AJ76" s="60"/>
      <c r="AK76" s="60"/>
      <c r="AL76" s="60"/>
      <c r="AM76" s="60"/>
      <c r="AN76" s="60" t="s">
        <v>35</v>
      </c>
      <c r="AO76" s="60"/>
      <c r="AP76" s="60"/>
      <c r="AQ76" s="60"/>
      <c r="AR76" s="60"/>
      <c r="AS76" s="60" t="s">
        <v>33</v>
      </c>
      <c r="AT76" s="60"/>
      <c r="AU76" s="60"/>
      <c r="AV76" s="60"/>
      <c r="AW76" s="60"/>
      <c r="AX76" s="60"/>
      <c r="AY76" s="60"/>
      <c r="AZ76" s="60"/>
      <c r="BA76" s="60"/>
      <c r="BB76" s="89" t="s">
        <v>10</v>
      </c>
      <c r="BC76" s="60"/>
      <c r="BD76" s="90" t="s">
        <v>4</v>
      </c>
      <c r="BE76" s="60"/>
      <c r="BF76" s="61" t="s">
        <v>5</v>
      </c>
      <c r="BG76" s="60"/>
      <c r="BH76" s="60"/>
      <c r="BI76" s="85"/>
      <c r="BJ76" s="60"/>
      <c r="BK76" s="60"/>
      <c r="BL76" s="60"/>
      <c r="BM76" s="60"/>
      <c r="BN76" s="60"/>
      <c r="BO76" s="60"/>
      <c r="BP76" s="138"/>
      <c r="BQ76" s="85"/>
      <c r="BR76" s="141"/>
      <c r="BS76" s="153" t="s">
        <v>128</v>
      </c>
      <c r="BT76" s="144" t="str">
        <f>Spielplan!$BL$40</f>
        <v/>
      </c>
      <c r="BU76" s="145"/>
      <c r="BV76" s="146">
        <f>Spielplan!$BN$40</f>
        <v>0</v>
      </c>
      <c r="BW76" s="147"/>
      <c r="BX76" s="148">
        <f>IF(BT40=BT76,Punktemodus!$B$11,0)</f>
        <v>10</v>
      </c>
      <c r="BY76" s="148">
        <f>IF(BT76=BT25,Punktemodus!B13,0)</f>
        <v>5</v>
      </c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</row>
    <row r="77" spans="1:101" ht="18.75" customHeight="1" thickBot="1" x14ac:dyDescent="0.25">
      <c r="A77" s="60"/>
      <c r="B77" s="60"/>
      <c r="C77" s="60"/>
      <c r="D77" s="60"/>
      <c r="E77" s="85"/>
      <c r="F77" s="60"/>
      <c r="G77" s="85"/>
      <c r="H77" s="60"/>
      <c r="I77" s="60"/>
      <c r="J77" s="60"/>
      <c r="K77" s="60"/>
      <c r="L77" s="60"/>
      <c r="M77" s="60" t="s">
        <v>0</v>
      </c>
      <c r="N77" s="60" t="s">
        <v>1</v>
      </c>
      <c r="O77" s="60" t="s">
        <v>2</v>
      </c>
      <c r="P77" s="60" t="s">
        <v>3</v>
      </c>
      <c r="Q77" s="60" t="s">
        <v>0</v>
      </c>
      <c r="R77" s="60" t="s">
        <v>1</v>
      </c>
      <c r="S77" s="60" t="s">
        <v>2</v>
      </c>
      <c r="T77" s="60" t="s">
        <v>3</v>
      </c>
      <c r="U77" s="60" t="s">
        <v>0</v>
      </c>
      <c r="V77" s="60" t="s">
        <v>1</v>
      </c>
      <c r="W77" s="60" t="s">
        <v>2</v>
      </c>
      <c r="X77" s="60" t="s">
        <v>3</v>
      </c>
      <c r="Y77" s="60"/>
      <c r="Z77" s="60" t="s">
        <v>8</v>
      </c>
      <c r="AA77" s="60"/>
      <c r="AB77" s="60"/>
      <c r="AC77" s="60"/>
      <c r="AD77" s="60"/>
      <c r="AE77" s="60"/>
      <c r="AF77" s="60"/>
      <c r="AG77" s="60"/>
      <c r="AH77" s="60" t="s">
        <v>31</v>
      </c>
      <c r="AI77" s="60"/>
      <c r="AJ77" s="60"/>
      <c r="AK77" s="60"/>
      <c r="AL77" s="60"/>
      <c r="AM77" s="60"/>
      <c r="AN77" s="60" t="str">
        <f>AI78</f>
        <v>Deutschland</v>
      </c>
      <c r="AO77" s="60" t="str">
        <f>AI79</f>
        <v>Portugal</v>
      </c>
      <c r="AP77" s="60" t="str">
        <f>AI80</f>
        <v>Ghana</v>
      </c>
      <c r="AQ77" s="60" t="str">
        <f>AI81</f>
        <v>USA</v>
      </c>
      <c r="AR77" s="60"/>
      <c r="AS77" s="60" t="s">
        <v>31</v>
      </c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85"/>
      <c r="BJ77" s="85"/>
      <c r="BK77" s="85"/>
      <c r="BL77" s="85"/>
      <c r="BM77" s="85"/>
      <c r="BN77" s="85"/>
      <c r="BO77" s="85"/>
      <c r="BP77" s="137"/>
      <c r="BQ77" s="85"/>
      <c r="BR77" s="141"/>
      <c r="BS77" s="149" t="s">
        <v>129</v>
      </c>
      <c r="BT77" s="144" t="str">
        <f>Spielplan!$BL$41</f>
        <v/>
      </c>
      <c r="BU77" s="145"/>
      <c r="BV77" s="146">
        <f>Spielplan!$BN$41</f>
        <v>0</v>
      </c>
      <c r="BW77" s="134"/>
      <c r="BX77" s="148">
        <f>IF(BT41=BT77,Punktemodus!$B$11,0)</f>
        <v>10</v>
      </c>
      <c r="BY77" s="148">
        <f>IF(BT77=BT24,Punktemodus!B13,0)</f>
        <v>5</v>
      </c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</row>
    <row r="78" spans="1:101" ht="18.75" customHeight="1" thickBot="1" x14ac:dyDescent="0.3">
      <c r="A78" s="60"/>
      <c r="B78" s="60"/>
      <c r="C78" s="211" t="str">
        <f>Spielplan!$C$78</f>
        <v>Deutschland</v>
      </c>
      <c r="D78" s="212"/>
      <c r="E78" s="104"/>
      <c r="F78" s="93"/>
      <c r="G78" s="104"/>
      <c r="H78" s="211" t="str">
        <f>Spielplan!$H$78</f>
        <v>Portugal</v>
      </c>
      <c r="I78" s="212"/>
      <c r="J78" s="60"/>
      <c r="K78" s="60" t="s">
        <v>108</v>
      </c>
      <c r="L78" s="60">
        <f t="shared" ref="L78:L83" si="24">IF(E78-G78&gt;0,1,IF(G78=E78,0,-1))</f>
        <v>0</v>
      </c>
      <c r="M78" s="60">
        <f>IF($E78="",0,IF($E78&gt;$G78,3,IF($E78=G78,1,0)))</f>
        <v>0</v>
      </c>
      <c r="N78" s="60">
        <f>IF($G78="",0,IF($E78&gt;$G78,0,IF($E78=G78,1,3)))</f>
        <v>0</v>
      </c>
      <c r="O78" s="60"/>
      <c r="P78" s="60"/>
      <c r="Q78" s="60">
        <f>E78</f>
        <v>0</v>
      </c>
      <c r="R78" s="60">
        <f>G78</f>
        <v>0</v>
      </c>
      <c r="S78" s="60"/>
      <c r="T78" s="60"/>
      <c r="U78" s="60">
        <f>G78</f>
        <v>0</v>
      </c>
      <c r="V78" s="60">
        <f>E78</f>
        <v>0</v>
      </c>
      <c r="W78" s="60"/>
      <c r="X78" s="60"/>
      <c r="Y78" s="60"/>
      <c r="Z78" s="60">
        <f>M84</f>
        <v>0</v>
      </c>
      <c r="AA78" s="60">
        <f>Q84</f>
        <v>0</v>
      </c>
      <c r="AB78" s="60">
        <f>U84</f>
        <v>0</v>
      </c>
      <c r="AC78" s="60">
        <f>AA78-AB78</f>
        <v>0</v>
      </c>
      <c r="AD78" s="60">
        <f>IF(Z78&gt;Z79,-1,0)</f>
        <v>0</v>
      </c>
      <c r="AE78" s="60">
        <f>IF(Z78&gt;Z80,-1,0)</f>
        <v>0</v>
      </c>
      <c r="AF78" s="60">
        <f>IF(Z78&gt;Z81,-1,0)</f>
        <v>0</v>
      </c>
      <c r="AG78" s="60">
        <f>10000-(AJ78*1000+AM78*100+AK78*10)</f>
        <v>10000</v>
      </c>
      <c r="AH78" s="90">
        <f>RANK(AG78,AG78:AG81,1)</f>
        <v>1</v>
      </c>
      <c r="AI78" s="60" t="str">
        <f>C78</f>
        <v>Deutschland</v>
      </c>
      <c r="AJ78" s="60">
        <f t="shared" ref="AJ78:AL81" si="25">Z78</f>
        <v>0</v>
      </c>
      <c r="AK78" s="60">
        <f t="shared" si="25"/>
        <v>0</v>
      </c>
      <c r="AL78" s="60">
        <f t="shared" si="25"/>
        <v>0</v>
      </c>
      <c r="AM78" s="60">
        <f>AK78-AL78</f>
        <v>0</v>
      </c>
      <c r="AN78" s="187"/>
      <c r="AO78" s="187">
        <f>IF(AG79=AG78,IF(G78&gt;E78,AG79-0.1,AG79),AG79)</f>
        <v>10000</v>
      </c>
      <c r="AP78" s="187">
        <f>IF(AG80=AG78,IF(G80&gt;E80,AG80-0.1,AG80),AG80)</f>
        <v>10000</v>
      </c>
      <c r="AQ78" s="187">
        <f>IF(AG81=AG78,IF(G82&gt;E82,AG81-0.1,AG81),AG81)</f>
        <v>10000</v>
      </c>
      <c r="AR78" s="187">
        <f>AN82</f>
        <v>30000</v>
      </c>
      <c r="AS78" s="90">
        <f>RANK(AR78,AR78:AR81,1)</f>
        <v>1</v>
      </c>
      <c r="AT78" s="60" t="str">
        <f t="shared" ref="AT78:AW81" si="26">AI78</f>
        <v>Deutschland</v>
      </c>
      <c r="AU78" s="60">
        <f t="shared" si="26"/>
        <v>0</v>
      </c>
      <c r="AV78" s="60">
        <f t="shared" si="26"/>
        <v>0</v>
      </c>
      <c r="AW78" s="60">
        <f t="shared" si="26"/>
        <v>0</v>
      </c>
      <c r="AX78" s="60"/>
      <c r="AY78" s="60"/>
      <c r="AZ78" s="60"/>
      <c r="BA78" s="213">
        <v>1</v>
      </c>
      <c r="BB78" s="211" t="str">
        <f>VLOOKUP(1,AS78:AT81,2,FALSE)</f>
        <v>Deutschland</v>
      </c>
      <c r="BC78" s="214"/>
      <c r="BD78" s="215">
        <f>VLOOKUP(1,AS78:AW81,3,FALSE)</f>
        <v>0</v>
      </c>
      <c r="BE78" s="216">
        <f>VLOOKUP(1,AS78:AW81,4,FALSE)</f>
        <v>0</v>
      </c>
      <c r="BF78" s="93" t="s">
        <v>12</v>
      </c>
      <c r="BG78" s="216">
        <f>VLOOKUP(1,AS78:AW81,5,FALSE)</f>
        <v>0</v>
      </c>
      <c r="BH78" s="217" t="s">
        <v>123</v>
      </c>
      <c r="BI78" s="85"/>
      <c r="BJ78" s="85">
        <f>IF(E78&gt;G78,IF(Spielplan!E78&gt;Spielplan!G78,Punktemodus!$B$3,0),0)</f>
        <v>0</v>
      </c>
      <c r="BK78" s="85">
        <f>IF(E78=G78,IF(Spielplan!E78=Spielplan!G78,Punktemodus!$B$3,0),0)</f>
        <v>10</v>
      </c>
      <c r="BL78" s="85">
        <f>IF(E78&lt;G78,IF(Spielplan!E78&lt;Spielplan!G78,Punktemodus!$B$3,0),0)</f>
        <v>0</v>
      </c>
      <c r="BM78" s="85">
        <f>IF(E78=Spielplan!E78,IF(G78=Spielplan!G78,Punktemodus!$B$5,0),0)</f>
        <v>3</v>
      </c>
      <c r="BN78" s="85">
        <f>IF(E78=Spielplan!E78,Punktemodus!$B$7,0)</f>
        <v>1</v>
      </c>
      <c r="BO78" s="85">
        <f>IF(G78=Spielplan!G78,Punktemodus!$B$7,0)</f>
        <v>1</v>
      </c>
      <c r="BP78" s="137">
        <f>IF(Spielplan!E78="",0,SUM(BJ78:BO78))</f>
        <v>0</v>
      </c>
      <c r="BQ78" s="85"/>
      <c r="BR78" s="141"/>
      <c r="BS78" s="150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</row>
    <row r="79" spans="1:101" ht="18.75" customHeight="1" thickBot="1" x14ac:dyDescent="0.3">
      <c r="A79" s="60"/>
      <c r="B79" s="60"/>
      <c r="C79" s="218" t="str">
        <f>Spielplan!$C$79</f>
        <v>Ghana</v>
      </c>
      <c r="D79" s="219"/>
      <c r="E79" s="104"/>
      <c r="F79" s="93"/>
      <c r="G79" s="104"/>
      <c r="H79" s="218" t="str">
        <f>Spielplan!$H$79</f>
        <v>USA</v>
      </c>
      <c r="I79" s="219"/>
      <c r="J79" s="60"/>
      <c r="K79" s="60" t="s">
        <v>109</v>
      </c>
      <c r="L79" s="60">
        <f t="shared" si="24"/>
        <v>0</v>
      </c>
      <c r="M79" s="60"/>
      <c r="N79" s="60"/>
      <c r="O79" s="60">
        <f>IF($E79="",0,IF($E79&gt;$G79,3,IF($E79=$G79,1,0)))</f>
        <v>0</v>
      </c>
      <c r="P79" s="60">
        <f>IF($G79="",0,IF($E79&gt;$G79,0,IF($E79=$G79,1,3)))</f>
        <v>0</v>
      </c>
      <c r="Q79" s="60"/>
      <c r="R79" s="60"/>
      <c r="S79" s="60">
        <f>E79</f>
        <v>0</v>
      </c>
      <c r="T79" s="60">
        <f>G79</f>
        <v>0</v>
      </c>
      <c r="U79" s="60"/>
      <c r="V79" s="60"/>
      <c r="W79" s="60">
        <f>G79</f>
        <v>0</v>
      </c>
      <c r="X79" s="60">
        <f>E79</f>
        <v>0</v>
      </c>
      <c r="Y79" s="60"/>
      <c r="Z79" s="60">
        <f>N84</f>
        <v>0</v>
      </c>
      <c r="AA79" s="60">
        <f>R84</f>
        <v>0</v>
      </c>
      <c r="AB79" s="60">
        <f>V84</f>
        <v>0</v>
      </c>
      <c r="AC79" s="60">
        <f>AA79-AB79</f>
        <v>0</v>
      </c>
      <c r="AD79" s="60">
        <f>IF(Z79&gt;Z78,-1,0)</f>
        <v>0</v>
      </c>
      <c r="AE79" s="60">
        <f>IF(Z79&gt;Z80,-1,0)</f>
        <v>0</v>
      </c>
      <c r="AF79" s="60">
        <f>IF(Z79&gt;Z81,-1,0)</f>
        <v>0</v>
      </c>
      <c r="AG79" s="60">
        <f>10000-(AJ79*1000+AM79*100+AK79*10)</f>
        <v>10000</v>
      </c>
      <c r="AH79" s="90">
        <f>RANK(AG79,AG78:AG81,1)</f>
        <v>1</v>
      </c>
      <c r="AI79" s="60" t="str">
        <f>H78</f>
        <v>Portugal</v>
      </c>
      <c r="AJ79" s="60">
        <f t="shared" si="25"/>
        <v>0</v>
      </c>
      <c r="AK79" s="60">
        <f t="shared" si="25"/>
        <v>0</v>
      </c>
      <c r="AL79" s="60">
        <f t="shared" si="25"/>
        <v>0</v>
      </c>
      <c r="AM79" s="60">
        <f>AK79-AL79</f>
        <v>0</v>
      </c>
      <c r="AN79" s="187">
        <f>IF(AG78=AG79,IF(E78&gt;G78,AG78-0.1,AG78),AG78)</f>
        <v>10000</v>
      </c>
      <c r="AO79" s="187"/>
      <c r="AP79" s="187">
        <f>IF(AG80=AG79,IF(G83&gt;E83,AG80-0.1,AG80),AG80)</f>
        <v>10000</v>
      </c>
      <c r="AQ79" s="187">
        <f>IF(AG81=AG79,IF(G81&gt;E81,AG81-0.1,AG81),AG81)</f>
        <v>10000</v>
      </c>
      <c r="AR79" s="187">
        <f>AO82</f>
        <v>30000</v>
      </c>
      <c r="AS79" s="90">
        <f>RANK(AR79,AR78:AR81,1)</f>
        <v>1</v>
      </c>
      <c r="AT79" s="60" t="str">
        <f t="shared" si="26"/>
        <v>Portugal</v>
      </c>
      <c r="AU79" s="60">
        <f t="shared" si="26"/>
        <v>0</v>
      </c>
      <c r="AV79" s="60">
        <f t="shared" si="26"/>
        <v>0</v>
      </c>
      <c r="AW79" s="60">
        <f t="shared" si="26"/>
        <v>0</v>
      </c>
      <c r="AX79" s="60"/>
      <c r="AY79" s="60"/>
      <c r="AZ79" s="60"/>
      <c r="BA79" s="220">
        <v>2</v>
      </c>
      <c r="BB79" s="218" t="e">
        <f>VLOOKUP(2,AS78:AT81,2,FALSE)</f>
        <v>#N/A</v>
      </c>
      <c r="BC79" s="221"/>
      <c r="BD79" s="222" t="e">
        <f>VLOOKUP(2,AS78:AW81,3,FALSE)</f>
        <v>#N/A</v>
      </c>
      <c r="BE79" s="223" t="e">
        <f>VLOOKUP(2,AS78:AW81,4,FALSE)</f>
        <v>#N/A</v>
      </c>
      <c r="BF79" s="93" t="s">
        <v>12</v>
      </c>
      <c r="BG79" s="223" t="e">
        <f>VLOOKUP(2,AS78:AW81,5,FALSE)</f>
        <v>#N/A</v>
      </c>
      <c r="BH79" s="223" t="s">
        <v>129</v>
      </c>
      <c r="BI79" s="85"/>
      <c r="BJ79" s="85">
        <f>IF(E79&gt;G79,IF(Spielplan!E79&gt;Spielplan!G79,Punktemodus!$B$3,0),0)</f>
        <v>0</v>
      </c>
      <c r="BK79" s="85">
        <f>IF(E79=G79,IF(Spielplan!E79=Spielplan!G79,Punktemodus!$B$3,0),0)</f>
        <v>10</v>
      </c>
      <c r="BL79" s="85">
        <f>IF(E79&lt;G79,IF(Spielplan!E79&lt;Spielplan!G79,Punktemodus!$B$3,0),0)</f>
        <v>0</v>
      </c>
      <c r="BM79" s="85">
        <f>IF(E79=Spielplan!E79,IF(G79=Spielplan!G79,Punktemodus!$B$5,0),0)</f>
        <v>3</v>
      </c>
      <c r="BN79" s="85">
        <f>IF(E79=Spielplan!E79,Punktemodus!$B$7,0)</f>
        <v>1</v>
      </c>
      <c r="BO79" s="85">
        <f>IF(G79=Spielplan!G79,Punktemodus!$B$7,0)</f>
        <v>1</v>
      </c>
      <c r="BP79" s="137">
        <f>IF(Spielplan!E79="",0,SUM(BJ79:BO79))</f>
        <v>0</v>
      </c>
      <c r="BQ79" s="85"/>
      <c r="BR79" s="141"/>
      <c r="BS79" s="134"/>
      <c r="BT79" s="134"/>
      <c r="BU79" s="134"/>
      <c r="BV79" s="134"/>
      <c r="BW79" s="134"/>
      <c r="BX79" s="134"/>
      <c r="BY79" s="134"/>
      <c r="BZ79" s="161">
        <f>SUM(BX48:BY77)</f>
        <v>240</v>
      </c>
      <c r="CA79" s="134"/>
      <c r="CB79" s="134"/>
      <c r="CC79" s="134"/>
      <c r="CD79" s="134"/>
      <c r="CE79" s="161">
        <f>CE50+CF50+CE51+CF51+CE58+CF58+CE59+CF59+CE66+CF66+CE67+CF67+CE74+CF74+CE75+CF75</f>
        <v>240</v>
      </c>
      <c r="CF79" s="134"/>
      <c r="CG79" s="134"/>
      <c r="CH79" s="134"/>
      <c r="CI79" s="134"/>
      <c r="CJ79" s="161">
        <f>CJ54+CJ55+CJ70+CJ71</f>
        <v>120</v>
      </c>
      <c r="CK79" s="134"/>
      <c r="CL79" s="134"/>
      <c r="CM79" s="134"/>
      <c r="CN79" s="134"/>
      <c r="CO79" s="161">
        <f>SUM(CO59:CO60)</f>
        <v>80</v>
      </c>
      <c r="CP79" s="134"/>
      <c r="CQ79" s="134"/>
      <c r="CR79" s="134"/>
      <c r="CS79" s="161">
        <f>CS54</f>
        <v>50</v>
      </c>
      <c r="CT79" s="134"/>
      <c r="CU79" s="134"/>
      <c r="CV79" s="134"/>
      <c r="CW79" s="134"/>
    </row>
    <row r="80" spans="1:101" ht="18.75" customHeight="1" thickBot="1" x14ac:dyDescent="0.3">
      <c r="A80" s="60"/>
      <c r="B80" s="60"/>
      <c r="C80" s="211" t="str">
        <f>C78</f>
        <v>Deutschland</v>
      </c>
      <c r="D80" s="212"/>
      <c r="E80" s="104"/>
      <c r="F80" s="93"/>
      <c r="G80" s="104"/>
      <c r="H80" s="211" t="str">
        <f>C79</f>
        <v>Ghana</v>
      </c>
      <c r="I80" s="212"/>
      <c r="J80" s="60"/>
      <c r="K80" s="60" t="s">
        <v>110</v>
      </c>
      <c r="L80" s="60">
        <f t="shared" si="24"/>
        <v>0</v>
      </c>
      <c r="M80" s="60">
        <f>IF($E80="",0,IF($E80&gt;$G80,3,IF($E80=G80,1,0)))</f>
        <v>0</v>
      </c>
      <c r="N80" s="60"/>
      <c r="O80" s="60">
        <f>IF($G80="",0,IF($E80&gt;$G80,0,IF($E80=$G80,1,3)))</f>
        <v>0</v>
      </c>
      <c r="P80" s="60"/>
      <c r="Q80" s="60">
        <f>E80</f>
        <v>0</v>
      </c>
      <c r="R80" s="60"/>
      <c r="S80" s="60">
        <f>G80</f>
        <v>0</v>
      </c>
      <c r="T80" s="60"/>
      <c r="U80" s="60">
        <f>G80</f>
        <v>0</v>
      </c>
      <c r="V80" s="60"/>
      <c r="W80" s="60">
        <f>E80</f>
        <v>0</v>
      </c>
      <c r="X80" s="60"/>
      <c r="Y80" s="60"/>
      <c r="Z80" s="60">
        <f>O84</f>
        <v>0</v>
      </c>
      <c r="AA80" s="60">
        <f>S84</f>
        <v>0</v>
      </c>
      <c r="AB80" s="60">
        <f>W84</f>
        <v>0</v>
      </c>
      <c r="AC80" s="60">
        <f>AA80-AB80</f>
        <v>0</v>
      </c>
      <c r="AD80" s="60">
        <f>IF(Z80&gt;Z78,-1,0)</f>
        <v>0</v>
      </c>
      <c r="AE80" s="60">
        <f>IF(Z80&gt;Z79,-1,0)</f>
        <v>0</v>
      </c>
      <c r="AF80" s="60">
        <f>IF(Z80&gt;Z81,-1,0)</f>
        <v>0</v>
      </c>
      <c r="AG80" s="60">
        <f>10000-(AJ80*1000+AM80*100+AK80*10)</f>
        <v>10000</v>
      </c>
      <c r="AH80" s="90">
        <f>RANK(AG80,AG78:AG81,1)</f>
        <v>1</v>
      </c>
      <c r="AI80" s="60" t="str">
        <f>C79</f>
        <v>Ghana</v>
      </c>
      <c r="AJ80" s="60">
        <f t="shared" si="25"/>
        <v>0</v>
      </c>
      <c r="AK80" s="60">
        <f t="shared" si="25"/>
        <v>0</v>
      </c>
      <c r="AL80" s="60">
        <f t="shared" si="25"/>
        <v>0</v>
      </c>
      <c r="AM80" s="60">
        <f>AK80-AL80</f>
        <v>0</v>
      </c>
      <c r="AN80" s="187">
        <f>IF(AG78=AG80,IF(E80&gt;G80,AG78-0.1,AG78),AG78)</f>
        <v>10000</v>
      </c>
      <c r="AO80" s="187">
        <f>IF(AG79=AG80,IF(E83&gt;G83,AG79-0.1,AG79),AG79)</f>
        <v>10000</v>
      </c>
      <c r="AP80" s="187"/>
      <c r="AQ80" s="187">
        <f>IF(AG81=AG80,IF(G79&gt;E79,AG81-0.1,AG81),AG81)</f>
        <v>10000</v>
      </c>
      <c r="AR80" s="187">
        <f>AP82</f>
        <v>30000</v>
      </c>
      <c r="AS80" s="90">
        <f>RANK(AR80,AR78:AR81,1)</f>
        <v>1</v>
      </c>
      <c r="AT80" s="60" t="str">
        <f t="shared" si="26"/>
        <v>Ghana</v>
      </c>
      <c r="AU80" s="60">
        <f t="shared" si="26"/>
        <v>0</v>
      </c>
      <c r="AV80" s="60">
        <f t="shared" si="26"/>
        <v>0</v>
      </c>
      <c r="AW80" s="60">
        <f t="shared" si="26"/>
        <v>0</v>
      </c>
      <c r="AX80" s="60"/>
      <c r="AY80" s="60"/>
      <c r="AZ80" s="60"/>
      <c r="BA80" s="113">
        <v>3</v>
      </c>
      <c r="BB80" s="114" t="e">
        <f>VLOOKUP(3,AS78:AT81,2,FALSE)</f>
        <v>#N/A</v>
      </c>
      <c r="BC80" s="115"/>
      <c r="BD80" s="116" t="e">
        <f>VLOOKUP(3,AS78:AW81,3,FALSE)</f>
        <v>#N/A</v>
      </c>
      <c r="BE80" s="116" t="e">
        <f>VLOOKUP(3,AS78:AW81,4,FALSE)</f>
        <v>#N/A</v>
      </c>
      <c r="BF80" s="93" t="s">
        <v>12</v>
      </c>
      <c r="BG80" s="116" t="e">
        <f>VLOOKUP(3,AS78:AW81,5,FALSE)</f>
        <v>#N/A</v>
      </c>
      <c r="BH80" s="60"/>
      <c r="BI80" s="85"/>
      <c r="BJ80" s="85">
        <f>IF(E80&gt;G80,IF(Spielplan!E80&gt;Spielplan!G80,Punktemodus!$B$3,0),0)</f>
        <v>0</v>
      </c>
      <c r="BK80" s="85">
        <f>IF(E80=G80,IF(Spielplan!E80=Spielplan!G80,Punktemodus!$B$3,0),0)</f>
        <v>10</v>
      </c>
      <c r="BL80" s="85">
        <f>IF(E80&lt;G80,IF(Spielplan!E80&lt;Spielplan!G80,Punktemodus!$B$3,0),0)</f>
        <v>0</v>
      </c>
      <c r="BM80" s="85">
        <f>IF(E80=Spielplan!E80,IF(G80=Spielplan!G80,Punktemodus!$B$5,0),0)</f>
        <v>3</v>
      </c>
      <c r="BN80" s="85">
        <f>IF(E80=Spielplan!E80,Punktemodus!$B$7,0)</f>
        <v>1</v>
      </c>
      <c r="BO80" s="85">
        <f>IF(G80=Spielplan!G80,Punktemodus!$B$7,0)</f>
        <v>1</v>
      </c>
      <c r="BP80" s="137">
        <f>IF(Spielplan!E80="",0,SUM(BJ80:BO80))</f>
        <v>0</v>
      </c>
      <c r="BQ80" s="85"/>
      <c r="BR80" s="141"/>
      <c r="BS80" s="134"/>
      <c r="BT80" s="134"/>
      <c r="BU80" s="134"/>
      <c r="BV80" s="134"/>
      <c r="BW80" s="134"/>
      <c r="BX80" s="134"/>
      <c r="BY80" s="134"/>
      <c r="BZ80" s="138"/>
      <c r="CA80" s="134"/>
      <c r="CB80" s="134"/>
      <c r="CC80" s="134"/>
      <c r="CD80" s="134"/>
      <c r="CE80" s="138"/>
      <c r="CF80" s="134"/>
      <c r="CG80" s="134"/>
      <c r="CH80" s="134"/>
      <c r="CI80" s="134"/>
      <c r="CJ80" s="138"/>
      <c r="CK80" s="134"/>
      <c r="CL80" s="134"/>
      <c r="CM80" s="134"/>
      <c r="CN80" s="134"/>
      <c r="CO80" s="138"/>
      <c r="CP80" s="134"/>
      <c r="CQ80" s="134"/>
      <c r="CR80" s="134"/>
      <c r="CS80" s="138"/>
      <c r="CT80" s="134"/>
      <c r="CU80" s="134"/>
      <c r="CV80" s="134"/>
      <c r="CW80" s="134"/>
    </row>
    <row r="81" spans="1:101" ht="18.75" customHeight="1" thickBot="1" x14ac:dyDescent="0.3">
      <c r="A81" s="60"/>
      <c r="B81" s="60"/>
      <c r="C81" s="218" t="str">
        <f>H78</f>
        <v>Portugal</v>
      </c>
      <c r="D81" s="219"/>
      <c r="E81" s="104"/>
      <c r="F81" s="93"/>
      <c r="G81" s="104"/>
      <c r="H81" s="218" t="str">
        <f>H79</f>
        <v>USA</v>
      </c>
      <c r="I81" s="219"/>
      <c r="J81" s="60"/>
      <c r="K81" s="60" t="s">
        <v>111</v>
      </c>
      <c r="L81" s="60">
        <f t="shared" si="24"/>
        <v>0</v>
      </c>
      <c r="M81" s="60"/>
      <c r="N81" s="60">
        <f>IF($E81="",0,IF($E81&gt;$G81,3,IF($E81=$G81,1,0)))</f>
        <v>0</v>
      </c>
      <c r="O81" s="60"/>
      <c r="P81" s="60">
        <f>IF($G81="",0,IF($E81&gt;$G81,0,IF($E81=$G81,1,3)))</f>
        <v>0</v>
      </c>
      <c r="Q81" s="60"/>
      <c r="R81" s="60">
        <f>E81</f>
        <v>0</v>
      </c>
      <c r="S81" s="60"/>
      <c r="T81" s="60">
        <f>G81</f>
        <v>0</v>
      </c>
      <c r="U81" s="60"/>
      <c r="V81" s="60">
        <f>G81</f>
        <v>0</v>
      </c>
      <c r="W81" s="60"/>
      <c r="X81" s="60">
        <f>E81</f>
        <v>0</v>
      </c>
      <c r="Y81" s="60"/>
      <c r="Z81" s="60">
        <f>P84</f>
        <v>0</v>
      </c>
      <c r="AA81" s="60">
        <f>T84</f>
        <v>0</v>
      </c>
      <c r="AB81" s="60">
        <f>X84</f>
        <v>0</v>
      </c>
      <c r="AC81" s="60">
        <f>AA81-AB81</f>
        <v>0</v>
      </c>
      <c r="AD81" s="60">
        <f>IF(Z81&gt;Z78,-1,0)</f>
        <v>0</v>
      </c>
      <c r="AE81" s="60">
        <f>IF(Z81&gt;Z79,-1,0)</f>
        <v>0</v>
      </c>
      <c r="AF81" s="60">
        <f>IF(Z81&gt;Z80,-1,0)</f>
        <v>0</v>
      </c>
      <c r="AG81" s="60">
        <f>10000-(AJ81*1000+AM81*100+AK81*10)</f>
        <v>10000</v>
      </c>
      <c r="AH81" s="90">
        <f>RANK(AG81,AG78:AG81,1)</f>
        <v>1</v>
      </c>
      <c r="AI81" s="60" t="str">
        <f>H79</f>
        <v>USA</v>
      </c>
      <c r="AJ81" s="60">
        <f t="shared" si="25"/>
        <v>0</v>
      </c>
      <c r="AK81" s="60">
        <f t="shared" si="25"/>
        <v>0</v>
      </c>
      <c r="AL81" s="60">
        <f t="shared" si="25"/>
        <v>0</v>
      </c>
      <c r="AM81" s="60">
        <f>AK81-AL81</f>
        <v>0</v>
      </c>
      <c r="AN81" s="187">
        <f>IF(AG78=AG81,IF(E82&gt;G82,AG78-0.1,AG78),AG78)</f>
        <v>10000</v>
      </c>
      <c r="AO81" s="187">
        <f>IF(AG79=AG81,IF(E81&gt;G81,AG79-0.1,AG79),AG79)</f>
        <v>10000</v>
      </c>
      <c r="AP81" s="187">
        <f>IF(AG80=AG81,IF(E79&gt;G79,AG80-0.1,AG80),AG80)</f>
        <v>10000</v>
      </c>
      <c r="AQ81" s="187"/>
      <c r="AR81" s="187">
        <f>AQ82</f>
        <v>30000</v>
      </c>
      <c r="AS81" s="90">
        <f>RANK(AR81,AR78:AR81,1)</f>
        <v>1</v>
      </c>
      <c r="AT81" s="60" t="str">
        <f t="shared" si="26"/>
        <v>USA</v>
      </c>
      <c r="AU81" s="60">
        <f t="shared" si="26"/>
        <v>0</v>
      </c>
      <c r="AV81" s="60">
        <f t="shared" si="26"/>
        <v>0</v>
      </c>
      <c r="AW81" s="60">
        <f t="shared" si="26"/>
        <v>0</v>
      </c>
      <c r="AX81" s="60"/>
      <c r="AY81" s="60"/>
      <c r="AZ81" s="60"/>
      <c r="BA81" s="113">
        <v>4</v>
      </c>
      <c r="BB81" s="114" t="e">
        <f>VLOOKUP(4,AS78:AT81,2,FALSE)</f>
        <v>#N/A</v>
      </c>
      <c r="BC81" s="115"/>
      <c r="BD81" s="116" t="e">
        <f>VLOOKUP(4,AS78:AW81,3,FALSE)</f>
        <v>#N/A</v>
      </c>
      <c r="BE81" s="116" t="e">
        <f>VLOOKUP(4,AS78:AW81,4,FALSE)</f>
        <v>#N/A</v>
      </c>
      <c r="BF81" s="93" t="s">
        <v>12</v>
      </c>
      <c r="BG81" s="116" t="e">
        <f>VLOOKUP(4,AS78:AW81,5,FALSE)</f>
        <v>#N/A</v>
      </c>
      <c r="BH81" s="60"/>
      <c r="BI81" s="85"/>
      <c r="BJ81" s="85">
        <f>IF(E81&gt;G81,IF(Spielplan!E81&gt;Spielplan!G81,Punktemodus!$B$3,0),0)</f>
        <v>0</v>
      </c>
      <c r="BK81" s="85">
        <f>IF(E81=G81,IF(Spielplan!E81=Spielplan!G81,Punktemodus!$B$3,0),0)</f>
        <v>10</v>
      </c>
      <c r="BL81" s="85">
        <f>IF(E81&lt;G81,IF(Spielplan!E81&lt;Spielplan!G81,Punktemodus!$B$3,0),0)</f>
        <v>0</v>
      </c>
      <c r="BM81" s="85">
        <f>IF(E81=Spielplan!E81,IF(G81=Spielplan!G81,Punktemodus!$B$5,0),0)</f>
        <v>3</v>
      </c>
      <c r="BN81" s="85">
        <f>IF(E81=Spielplan!E81,Punktemodus!$B$7,0)</f>
        <v>1</v>
      </c>
      <c r="BO81" s="85">
        <f>IF(G81=Spielplan!G81,Punktemodus!$B$7,0)</f>
        <v>1</v>
      </c>
      <c r="BP81" s="137">
        <f>IF(Spielplan!E81="",0,SUM(BJ81:BO81))</f>
        <v>0</v>
      </c>
      <c r="BQ81" s="85"/>
      <c r="BR81" s="141"/>
      <c r="BS81" s="134"/>
      <c r="BT81" s="134"/>
      <c r="BU81" s="134"/>
      <c r="BV81" s="134"/>
      <c r="BW81" s="134"/>
      <c r="BX81" s="134"/>
      <c r="BY81" s="134"/>
      <c r="BZ81" s="353" t="s">
        <v>154</v>
      </c>
      <c r="CA81" s="155"/>
      <c r="CB81" s="155"/>
      <c r="CC81" s="155"/>
      <c r="CD81" s="155"/>
      <c r="CE81" s="353" t="s">
        <v>157</v>
      </c>
      <c r="CF81" s="155"/>
      <c r="CG81" s="155"/>
      <c r="CH81" s="155"/>
      <c r="CI81" s="155"/>
      <c r="CJ81" s="353" t="s">
        <v>164</v>
      </c>
      <c r="CK81" s="155"/>
      <c r="CL81" s="155"/>
      <c r="CM81" s="155"/>
      <c r="CN81" s="155"/>
      <c r="CO81" s="353" t="s">
        <v>159</v>
      </c>
      <c r="CP81" s="155"/>
      <c r="CQ81" s="155"/>
      <c r="CR81" s="155"/>
      <c r="CS81" s="353" t="s">
        <v>160</v>
      </c>
      <c r="CT81" s="155"/>
      <c r="CU81" s="134"/>
      <c r="CV81" s="134"/>
      <c r="CW81" s="134"/>
    </row>
    <row r="82" spans="1:101" ht="18.75" customHeight="1" thickBot="1" x14ac:dyDescent="0.3">
      <c r="A82" s="60"/>
      <c r="B82" s="60"/>
      <c r="C82" s="211" t="str">
        <f>C78</f>
        <v>Deutschland</v>
      </c>
      <c r="D82" s="212"/>
      <c r="E82" s="104"/>
      <c r="F82" s="93"/>
      <c r="G82" s="104"/>
      <c r="H82" s="211" t="str">
        <f>H79</f>
        <v>USA</v>
      </c>
      <c r="I82" s="212"/>
      <c r="J82" s="60"/>
      <c r="K82" s="60" t="s">
        <v>112</v>
      </c>
      <c r="L82" s="60">
        <f t="shared" si="24"/>
        <v>0</v>
      </c>
      <c r="M82" s="60">
        <f>IF($E82="",0,IF($E82&gt;$G82,3,IF($E82=G82,1,0)))</f>
        <v>0</v>
      </c>
      <c r="N82" s="60"/>
      <c r="O82" s="60"/>
      <c r="P82" s="60">
        <f>IF($G82="",0,IF($E82&gt;$G82,0,IF($E82=$G82,1,3)))</f>
        <v>0</v>
      </c>
      <c r="Q82" s="60">
        <f>E82</f>
        <v>0</v>
      </c>
      <c r="R82" s="60"/>
      <c r="S82" s="60"/>
      <c r="T82" s="60">
        <f>G82</f>
        <v>0</v>
      </c>
      <c r="U82" s="60">
        <f>G82</f>
        <v>0</v>
      </c>
      <c r="V82" s="60"/>
      <c r="W82" s="60"/>
      <c r="X82" s="60">
        <f>E82</f>
        <v>0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187">
        <f>SUM(AN78:AN81)</f>
        <v>30000</v>
      </c>
      <c r="AO82" s="187">
        <f>SUM(AO78:AO81)</f>
        <v>30000</v>
      </c>
      <c r="AP82" s="187">
        <f>SUM(AP78:AP81)</f>
        <v>30000</v>
      </c>
      <c r="AQ82" s="187">
        <f>SUM(AQ78:AQ81)</f>
        <v>30000</v>
      </c>
      <c r="AR82" s="187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85">
        <f>IF(E82&gt;G82,IF(Spielplan!E82&gt;Spielplan!G82,Punktemodus!$B$3,0),0)</f>
        <v>0</v>
      </c>
      <c r="BK82" s="85">
        <f>IF(E82=G82,IF(Spielplan!E82=Spielplan!G82,Punktemodus!$B$3,0),0)</f>
        <v>10</v>
      </c>
      <c r="BL82" s="85">
        <f>IF(E82&lt;G82,IF(Spielplan!E82&lt;Spielplan!G82,Punktemodus!$B$3,0),0)</f>
        <v>0</v>
      </c>
      <c r="BM82" s="85">
        <f>IF(E82=Spielplan!E82,IF(G82=Spielplan!G82,Punktemodus!$B$5,0),0)</f>
        <v>3</v>
      </c>
      <c r="BN82" s="85">
        <f>IF(E82=Spielplan!E82,Punktemodus!$B$7,0)</f>
        <v>1</v>
      </c>
      <c r="BO82" s="85">
        <f>IF(G82=Spielplan!G82,Punktemodus!$B$7,0)</f>
        <v>1</v>
      </c>
      <c r="BP82" s="137">
        <f>IF(Spielplan!E82="",0,SUM(BJ82:BO82))</f>
        <v>0</v>
      </c>
      <c r="BQ82" s="60"/>
      <c r="BR82" s="141"/>
      <c r="BS82" s="134"/>
      <c r="BT82" s="134"/>
      <c r="BU82" s="134"/>
      <c r="BV82" s="134"/>
      <c r="BW82" s="134"/>
      <c r="BX82" s="134"/>
      <c r="BY82" s="134"/>
      <c r="BZ82" s="353"/>
      <c r="CA82" s="155"/>
      <c r="CB82" s="155"/>
      <c r="CC82" s="155"/>
      <c r="CD82" s="155"/>
      <c r="CE82" s="353"/>
      <c r="CF82" s="155"/>
      <c r="CG82" s="155"/>
      <c r="CH82" s="155"/>
      <c r="CI82" s="155"/>
      <c r="CJ82" s="353"/>
      <c r="CK82" s="155"/>
      <c r="CL82" s="155"/>
      <c r="CM82" s="155"/>
      <c r="CN82" s="155"/>
      <c r="CO82" s="353"/>
      <c r="CP82" s="155"/>
      <c r="CQ82" s="155"/>
      <c r="CR82" s="155"/>
      <c r="CS82" s="353"/>
      <c r="CT82" s="155"/>
      <c r="CU82" s="134"/>
      <c r="CV82" s="134"/>
      <c r="CW82" s="134"/>
    </row>
    <row r="83" spans="1:101" ht="18.75" customHeight="1" thickBot="1" x14ac:dyDescent="0.3">
      <c r="A83" s="60"/>
      <c r="B83" s="60"/>
      <c r="C83" s="218" t="str">
        <f>H78</f>
        <v>Portugal</v>
      </c>
      <c r="D83" s="219"/>
      <c r="E83" s="104"/>
      <c r="F83" s="93"/>
      <c r="G83" s="104"/>
      <c r="H83" s="218" t="str">
        <f>C79</f>
        <v>Ghana</v>
      </c>
      <c r="I83" s="219"/>
      <c r="J83" s="60"/>
      <c r="K83" s="60" t="s">
        <v>112</v>
      </c>
      <c r="L83" s="60">
        <f t="shared" si="24"/>
        <v>0</v>
      </c>
      <c r="M83" s="60"/>
      <c r="N83" s="60">
        <f>IF($E83="",0,IF($E83&gt;$G83,3,IF($E83=$G83,1,0)))</f>
        <v>0</v>
      </c>
      <c r="O83" s="60">
        <f>IF($G83="",0,IF($E83&gt;$G83,0,IF($E83=$G83,1,3)))</f>
        <v>0</v>
      </c>
      <c r="P83" s="60"/>
      <c r="Q83" s="60"/>
      <c r="R83" s="60">
        <f>E83</f>
        <v>0</v>
      </c>
      <c r="S83" s="60">
        <f>G83</f>
        <v>0</v>
      </c>
      <c r="T83" s="60"/>
      <c r="U83" s="60"/>
      <c r="V83" s="60">
        <f>G83</f>
        <v>0</v>
      </c>
      <c r="W83" s="60">
        <f>E83</f>
        <v>0</v>
      </c>
      <c r="X83" s="60"/>
      <c r="Y83" s="60"/>
      <c r="Z83" s="60" t="s">
        <v>30</v>
      </c>
      <c r="AA83" s="60"/>
      <c r="AB83" s="60"/>
      <c r="AC83" s="60"/>
      <c r="AD83" s="60"/>
      <c r="AE83" s="60"/>
      <c r="AF83" s="60"/>
      <c r="AG83" s="60" t="b">
        <f>OR(AG78=AG79,AG78=AG80,AG78=AG81,AG79=AG80,AG79=AG81,AG80=AG81)</f>
        <v>1</v>
      </c>
      <c r="AH83" s="60"/>
      <c r="AI83" s="60"/>
      <c r="AJ83" s="60"/>
      <c r="AK83" s="60"/>
      <c r="AL83" s="60"/>
      <c r="AM83" s="60"/>
      <c r="AN83" s="60"/>
      <c r="AO83" s="60" t="s">
        <v>34</v>
      </c>
      <c r="AP83" s="60"/>
      <c r="AQ83" s="60"/>
      <c r="AR83" s="60" t="b">
        <f>OR(AR78=AR79,AR78=AR80,AR78=AR81,AR79=AR80,AR79=AR81,AR80=AR81)</f>
        <v>1</v>
      </c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85">
        <f>IF(E83&gt;G83,IF(Spielplan!E83&gt;Spielplan!G83,Punktemodus!$B$3,0),0)</f>
        <v>0</v>
      </c>
      <c r="BK83" s="85">
        <f>IF(E83=G83,IF(Spielplan!E83=Spielplan!G83,Punktemodus!$B$3,0),0)</f>
        <v>10</v>
      </c>
      <c r="BL83" s="85">
        <f>IF(E83&lt;G83,IF(Spielplan!E83&lt;Spielplan!G83,Punktemodus!$B$3,0),0)</f>
        <v>0</v>
      </c>
      <c r="BM83" s="85">
        <f>IF(E83=Spielplan!E83,IF(G83=Spielplan!G83,Punktemodus!$B$5,0),0)</f>
        <v>3</v>
      </c>
      <c r="BN83" s="85">
        <f>IF(E83=Spielplan!E83,Punktemodus!$B$7,0)</f>
        <v>1</v>
      </c>
      <c r="BO83" s="85">
        <f>IF(G83=Spielplan!G83,Punktemodus!$B$7,0)</f>
        <v>1</v>
      </c>
      <c r="BP83" s="137">
        <f>IF(Spielplan!E83="",0,SUM(BJ83:BO83))</f>
        <v>0</v>
      </c>
      <c r="BQ83" s="60"/>
      <c r="BR83" s="141"/>
      <c r="BS83" s="134"/>
      <c r="BT83" s="134"/>
      <c r="BU83" s="134"/>
      <c r="BV83" s="134"/>
      <c r="BW83" s="134"/>
      <c r="BX83" s="134"/>
      <c r="BY83" s="134"/>
      <c r="BZ83" s="353"/>
      <c r="CA83" s="155"/>
      <c r="CB83" s="155"/>
      <c r="CC83" s="155"/>
      <c r="CD83" s="155"/>
      <c r="CE83" s="353"/>
      <c r="CF83" s="155"/>
      <c r="CG83" s="155"/>
      <c r="CH83" s="155"/>
      <c r="CI83" s="155"/>
      <c r="CJ83" s="353"/>
      <c r="CK83" s="155"/>
      <c r="CL83" s="155"/>
      <c r="CM83" s="155"/>
      <c r="CN83" s="155"/>
      <c r="CO83" s="353"/>
      <c r="CP83" s="155"/>
      <c r="CQ83" s="155"/>
      <c r="CR83" s="155"/>
      <c r="CS83" s="353"/>
      <c r="CT83" s="155"/>
      <c r="CU83" s="134"/>
      <c r="CV83" s="134"/>
      <c r="CW83" s="134"/>
    </row>
    <row r="84" spans="1:101" ht="18.75" customHeight="1" thickBot="1" x14ac:dyDescent="0.25">
      <c r="A84" s="60"/>
      <c r="B84" s="60"/>
      <c r="C84" s="136" t="str">
        <f>IF(G83="","",IF(AR83=TRUE,"Achtung: Fehler in Tabelle!",""))</f>
        <v/>
      </c>
      <c r="D84" s="60"/>
      <c r="E84" s="85"/>
      <c r="F84" s="60"/>
      <c r="G84" s="85"/>
      <c r="H84" s="60"/>
      <c r="I84" s="60"/>
      <c r="J84" s="60"/>
      <c r="K84" s="60"/>
      <c r="L84" s="60"/>
      <c r="M84" s="60">
        <f t="shared" ref="M84:X84" si="27">SUM(M78:M83)</f>
        <v>0</v>
      </c>
      <c r="N84" s="60">
        <f t="shared" si="27"/>
        <v>0</v>
      </c>
      <c r="O84" s="60">
        <f t="shared" si="27"/>
        <v>0</v>
      </c>
      <c r="P84" s="60">
        <f t="shared" si="27"/>
        <v>0</v>
      </c>
      <c r="Q84" s="60">
        <f t="shared" si="27"/>
        <v>0</v>
      </c>
      <c r="R84" s="60">
        <f t="shared" si="27"/>
        <v>0</v>
      </c>
      <c r="S84" s="60">
        <f t="shared" si="27"/>
        <v>0</v>
      </c>
      <c r="T84" s="60">
        <f t="shared" si="27"/>
        <v>0</v>
      </c>
      <c r="U84" s="60">
        <f t="shared" si="27"/>
        <v>0</v>
      </c>
      <c r="V84" s="60">
        <f t="shared" si="27"/>
        <v>0</v>
      </c>
      <c r="W84" s="60">
        <f t="shared" si="27"/>
        <v>0</v>
      </c>
      <c r="X84" s="60">
        <f t="shared" si="27"/>
        <v>0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160">
        <f>SUM(BP78:BP83)</f>
        <v>0</v>
      </c>
      <c r="BQ84" s="60"/>
      <c r="BR84" s="141"/>
      <c r="BS84" s="134"/>
      <c r="BT84" s="134"/>
      <c r="BU84" s="134"/>
      <c r="BV84" s="134"/>
      <c r="BW84" s="134"/>
      <c r="BX84" s="134"/>
      <c r="BY84" s="134"/>
      <c r="BZ84" s="354"/>
      <c r="CA84" s="155"/>
      <c r="CB84" s="155"/>
      <c r="CC84" s="155"/>
      <c r="CD84" s="155"/>
      <c r="CE84" s="354"/>
      <c r="CF84" s="155"/>
      <c r="CG84" s="155"/>
      <c r="CH84" s="155"/>
      <c r="CI84" s="155"/>
      <c r="CJ84" s="354"/>
      <c r="CK84" s="155"/>
      <c r="CL84" s="155"/>
      <c r="CM84" s="155"/>
      <c r="CN84" s="155"/>
      <c r="CO84" s="354"/>
      <c r="CP84" s="155"/>
      <c r="CQ84" s="155"/>
      <c r="CR84" s="155"/>
      <c r="CS84" s="354"/>
      <c r="CT84" s="155"/>
      <c r="CU84" s="134"/>
      <c r="CV84" s="134"/>
      <c r="CW84" s="134"/>
    </row>
    <row r="85" spans="1:101" ht="18.75" customHeight="1" thickBot="1" x14ac:dyDescent="0.25">
      <c r="A85" s="60"/>
      <c r="B85" s="60"/>
      <c r="C85" s="60"/>
      <c r="D85" s="60"/>
      <c r="E85" s="85"/>
      <c r="F85" s="60"/>
      <c r="G85" s="85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138"/>
      <c r="BQ85" s="60"/>
      <c r="BR85" s="141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</row>
    <row r="86" spans="1:101" ht="18.75" customHeight="1" x14ac:dyDescent="0.25">
      <c r="A86" s="60"/>
      <c r="B86" s="60"/>
      <c r="C86" s="89"/>
      <c r="D86" s="60"/>
      <c r="E86" s="85"/>
      <c r="F86" s="60"/>
      <c r="G86" s="85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89"/>
      <c r="BC86" s="60"/>
      <c r="BD86" s="90"/>
      <c r="BE86" s="60"/>
      <c r="BF86" s="61"/>
      <c r="BG86" s="60"/>
      <c r="BH86" s="60"/>
      <c r="BI86" s="60"/>
      <c r="BJ86" s="60"/>
      <c r="BK86" s="60"/>
      <c r="BL86" s="60"/>
      <c r="BM86" s="60"/>
      <c r="BN86" s="60"/>
      <c r="BO86" s="60"/>
      <c r="BP86" s="138"/>
      <c r="BQ86" s="60"/>
      <c r="BR86" s="141"/>
      <c r="BS86" s="321" t="s">
        <v>45</v>
      </c>
      <c r="BT86" s="322"/>
      <c r="BU86" s="322"/>
      <c r="BV86" s="322"/>
      <c r="BW86" s="134"/>
      <c r="BX86" s="331">
        <f>BP97</f>
        <v>0</v>
      </c>
      <c r="BY86" s="332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</row>
    <row r="87" spans="1:101" ht="18.75" customHeight="1" thickBot="1" x14ac:dyDescent="0.3">
      <c r="A87" s="60"/>
      <c r="B87" s="60"/>
      <c r="C87" s="88" t="s">
        <v>93</v>
      </c>
      <c r="D87" s="60"/>
      <c r="E87" s="85"/>
      <c r="F87" s="60"/>
      <c r="G87" s="85"/>
      <c r="H87" s="60"/>
      <c r="I87" s="60"/>
      <c r="J87" s="60"/>
      <c r="K87" s="60"/>
      <c r="L87" s="60"/>
      <c r="M87" s="60" t="s">
        <v>4</v>
      </c>
      <c r="N87" s="60"/>
      <c r="O87" s="60"/>
      <c r="P87" s="60"/>
      <c r="Q87" s="60" t="s">
        <v>6</v>
      </c>
      <c r="R87" s="60"/>
      <c r="S87" s="60"/>
      <c r="T87" s="60"/>
      <c r="U87" s="60" t="s">
        <v>7</v>
      </c>
      <c r="V87" s="60"/>
      <c r="W87" s="60"/>
      <c r="X87" s="60"/>
      <c r="Y87" s="60"/>
      <c r="Z87" s="60" t="s">
        <v>4</v>
      </c>
      <c r="AA87" s="60" t="s">
        <v>5</v>
      </c>
      <c r="AB87" s="60"/>
      <c r="AC87" s="60"/>
      <c r="AD87" s="60" t="s">
        <v>9</v>
      </c>
      <c r="AE87" s="60"/>
      <c r="AF87" s="60"/>
      <c r="AG87" s="60"/>
      <c r="AH87" s="60" t="s">
        <v>32</v>
      </c>
      <c r="AI87" s="60"/>
      <c r="AJ87" s="60"/>
      <c r="AK87" s="60"/>
      <c r="AL87" s="60"/>
      <c r="AM87" s="60"/>
      <c r="AN87" s="60" t="s">
        <v>35</v>
      </c>
      <c r="AO87" s="60"/>
      <c r="AP87" s="60"/>
      <c r="AQ87" s="60"/>
      <c r="AR87" s="60"/>
      <c r="AS87" s="60" t="s">
        <v>33</v>
      </c>
      <c r="AT87" s="60"/>
      <c r="AU87" s="60"/>
      <c r="AV87" s="60"/>
      <c r="AW87" s="60"/>
      <c r="AX87" s="60"/>
      <c r="AY87" s="60"/>
      <c r="AZ87" s="60"/>
      <c r="BA87" s="60"/>
      <c r="BB87" s="89" t="s">
        <v>10</v>
      </c>
      <c r="BC87" s="60"/>
      <c r="BD87" s="90" t="s">
        <v>4</v>
      </c>
      <c r="BE87" s="60"/>
      <c r="BF87" s="61" t="s">
        <v>5</v>
      </c>
      <c r="BG87" s="60"/>
      <c r="BH87" s="60"/>
      <c r="BI87" s="85"/>
      <c r="BJ87" s="60"/>
      <c r="BK87" s="60"/>
      <c r="BL87" s="60"/>
      <c r="BM87" s="60"/>
      <c r="BN87" s="60"/>
      <c r="BO87" s="60"/>
      <c r="BP87" s="138"/>
      <c r="BQ87" s="85"/>
      <c r="BR87" s="141"/>
      <c r="BS87" s="322"/>
      <c r="BT87" s="322"/>
      <c r="BU87" s="322"/>
      <c r="BV87" s="322"/>
      <c r="BW87" s="134"/>
      <c r="BX87" s="333"/>
      <c r="BY87" s="3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</row>
    <row r="88" spans="1:101" ht="18.75" customHeight="1" thickBot="1" x14ac:dyDescent="0.3">
      <c r="A88" s="60"/>
      <c r="B88" s="60"/>
      <c r="C88" s="60"/>
      <c r="D88" s="60"/>
      <c r="E88" s="85"/>
      <c r="F88" s="60"/>
      <c r="G88" s="85"/>
      <c r="H88" s="60"/>
      <c r="I88" s="60"/>
      <c r="J88" s="60"/>
      <c r="K88" s="60"/>
      <c r="L88" s="60"/>
      <c r="M88" s="60" t="s">
        <v>0</v>
      </c>
      <c r="N88" s="60" t="s">
        <v>1</v>
      </c>
      <c r="O88" s="60" t="s">
        <v>2</v>
      </c>
      <c r="P88" s="60" t="s">
        <v>3</v>
      </c>
      <c r="Q88" s="60" t="s">
        <v>0</v>
      </c>
      <c r="R88" s="60" t="s">
        <v>1</v>
      </c>
      <c r="S88" s="60" t="s">
        <v>2</v>
      </c>
      <c r="T88" s="60" t="s">
        <v>3</v>
      </c>
      <c r="U88" s="60" t="s">
        <v>0</v>
      </c>
      <c r="V88" s="60" t="s">
        <v>1</v>
      </c>
      <c r="W88" s="60" t="s">
        <v>2</v>
      </c>
      <c r="X88" s="60" t="s">
        <v>3</v>
      </c>
      <c r="Y88" s="60"/>
      <c r="Z88" s="60" t="s">
        <v>8</v>
      </c>
      <c r="AA88" s="60"/>
      <c r="AB88" s="60"/>
      <c r="AC88" s="60"/>
      <c r="AD88" s="60"/>
      <c r="AE88" s="60"/>
      <c r="AF88" s="60"/>
      <c r="AG88" s="60"/>
      <c r="AH88" s="60" t="s">
        <v>31</v>
      </c>
      <c r="AI88" s="60"/>
      <c r="AJ88" s="60"/>
      <c r="AK88" s="60"/>
      <c r="AL88" s="60"/>
      <c r="AM88" s="60"/>
      <c r="AN88" s="60" t="str">
        <f>AI89</f>
        <v>Belgien</v>
      </c>
      <c r="AO88" s="60" t="str">
        <f>AI90</f>
        <v>Algerien</v>
      </c>
      <c r="AP88" s="60" t="str">
        <f>AI91</f>
        <v>Russland</v>
      </c>
      <c r="AQ88" s="60" t="str">
        <f>AI92</f>
        <v>Südkorea</v>
      </c>
      <c r="AR88" s="60"/>
      <c r="AS88" s="60" t="s">
        <v>31</v>
      </c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85"/>
      <c r="BJ88" s="85"/>
      <c r="BK88" s="85"/>
      <c r="BL88" s="85"/>
      <c r="BM88" s="85"/>
      <c r="BN88" s="85"/>
      <c r="BO88" s="85"/>
      <c r="BP88" s="137"/>
      <c r="BQ88" s="85"/>
      <c r="BR88" s="141"/>
      <c r="BS88" s="134"/>
      <c r="BT88" s="142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</row>
    <row r="89" spans="1:101" ht="18.75" customHeight="1" thickBot="1" x14ac:dyDescent="0.3">
      <c r="A89" s="60"/>
      <c r="B89" s="60"/>
      <c r="C89" s="224" t="str">
        <f>Spielplan!$C$89</f>
        <v>Belgien</v>
      </c>
      <c r="D89" s="225"/>
      <c r="E89" s="104"/>
      <c r="F89" s="93"/>
      <c r="G89" s="104"/>
      <c r="H89" s="224" t="str">
        <f>Spielplan!$H$89</f>
        <v>Algerien</v>
      </c>
      <c r="I89" s="225"/>
      <c r="J89" s="60"/>
      <c r="K89" s="60" t="s">
        <v>115</v>
      </c>
      <c r="L89" s="60">
        <f t="shared" ref="L89:L94" si="28">IF(E89-G89&gt;0,1,IF(G89=E89,0,-1))</f>
        <v>0</v>
      </c>
      <c r="M89" s="60">
        <f>IF($E89="",0,IF($E89&gt;$G89,3,IF($E89=G89,1,0)))</f>
        <v>0</v>
      </c>
      <c r="N89" s="60">
        <f>IF($G89="",0,IF($E89&gt;$G89,0,IF($E89=G89,1,3)))</f>
        <v>0</v>
      </c>
      <c r="O89" s="60"/>
      <c r="P89" s="60"/>
      <c r="Q89" s="60">
        <f>E89</f>
        <v>0</v>
      </c>
      <c r="R89" s="60">
        <f>G89</f>
        <v>0</v>
      </c>
      <c r="S89" s="60"/>
      <c r="T89" s="60"/>
      <c r="U89" s="60">
        <f>G89</f>
        <v>0</v>
      </c>
      <c r="V89" s="60">
        <f>E89</f>
        <v>0</v>
      </c>
      <c r="W89" s="60"/>
      <c r="X89" s="60"/>
      <c r="Y89" s="60"/>
      <c r="Z89" s="60">
        <f>M95</f>
        <v>0</v>
      </c>
      <c r="AA89" s="60">
        <f>Q95</f>
        <v>0</v>
      </c>
      <c r="AB89" s="60">
        <f>U95</f>
        <v>0</v>
      </c>
      <c r="AC89" s="60">
        <f>AA89-AB89</f>
        <v>0</v>
      </c>
      <c r="AD89" s="60">
        <f>IF(Z89&gt;Z90,-1,0)</f>
        <v>0</v>
      </c>
      <c r="AE89" s="60">
        <f>IF(Z89&gt;Z91,-1,0)</f>
        <v>0</v>
      </c>
      <c r="AF89" s="60">
        <f>IF(Z89&gt;Z92,-1,0)</f>
        <v>0</v>
      </c>
      <c r="AG89" s="60">
        <f>10000-(AJ89*1000+AM89*100+AK89*10)</f>
        <v>10000</v>
      </c>
      <c r="AH89" s="90">
        <f>RANK(AG89,AG89:AG92,1)</f>
        <v>1</v>
      </c>
      <c r="AI89" s="60" t="str">
        <f>C89</f>
        <v>Belgien</v>
      </c>
      <c r="AJ89" s="60">
        <f t="shared" ref="AJ89:AL92" si="29">Z89</f>
        <v>0</v>
      </c>
      <c r="AK89" s="60">
        <f t="shared" si="29"/>
        <v>0</v>
      </c>
      <c r="AL89" s="60">
        <f t="shared" si="29"/>
        <v>0</v>
      </c>
      <c r="AM89" s="60">
        <f>AK89-AL89</f>
        <v>0</v>
      </c>
      <c r="AN89" s="187"/>
      <c r="AO89" s="187">
        <f>IF(AG90=AG89,IF(G89&gt;E89,AG90-0.1,AG90),AG90)</f>
        <v>10000</v>
      </c>
      <c r="AP89" s="187">
        <f>IF(AG91=AG89,IF(G91&gt;E91,AG91-0.1,AG91),AG91)</f>
        <v>10000</v>
      </c>
      <c r="AQ89" s="187">
        <f>IF(AG92=AG89,IF(G93&gt;E93,AG92-0.1,AG92),AG92)</f>
        <v>10000</v>
      </c>
      <c r="AR89" s="187">
        <f>AN93</f>
        <v>30000</v>
      </c>
      <c r="AS89" s="90">
        <f>RANK(AR89,AR89:AR92,1)</f>
        <v>1</v>
      </c>
      <c r="AT89" s="60" t="str">
        <f t="shared" ref="AT89:AW92" si="30">AI89</f>
        <v>Belgien</v>
      </c>
      <c r="AU89" s="60">
        <f t="shared" si="30"/>
        <v>0</v>
      </c>
      <c r="AV89" s="60">
        <f t="shared" si="30"/>
        <v>0</v>
      </c>
      <c r="AW89" s="60">
        <f t="shared" si="30"/>
        <v>0</v>
      </c>
      <c r="AX89" s="60"/>
      <c r="AY89" s="60"/>
      <c r="AZ89" s="60"/>
      <c r="BA89" s="226">
        <v>1</v>
      </c>
      <c r="BB89" s="224" t="str">
        <f>VLOOKUP(1,AS89:AT92,2,FALSE)</f>
        <v>Belgien</v>
      </c>
      <c r="BC89" s="225"/>
      <c r="BD89" s="227">
        <f>VLOOKUP(1,AS89:AW92,3,FALSE)</f>
        <v>0</v>
      </c>
      <c r="BE89" s="228">
        <f>VLOOKUP(1,AS89:AW92,4,FALSE)</f>
        <v>0</v>
      </c>
      <c r="BF89" s="93" t="s">
        <v>12</v>
      </c>
      <c r="BG89" s="228">
        <f>VLOOKUP(1,AS89:AW92,5,FALSE)</f>
        <v>0</v>
      </c>
      <c r="BH89" s="229" t="s">
        <v>128</v>
      </c>
      <c r="BI89" s="85"/>
      <c r="BJ89" s="85">
        <f>IF(E89&gt;G89,IF(Spielplan!E89&gt;Spielplan!G89,Punktemodus!$B$3,0),0)</f>
        <v>0</v>
      </c>
      <c r="BK89" s="85">
        <f>IF(E89=G89,IF(Spielplan!E89=Spielplan!G89,Punktemodus!$B$3,0),0)</f>
        <v>10</v>
      </c>
      <c r="BL89" s="85">
        <f>IF(E89&lt;G89,IF(Spielplan!E89&lt;Spielplan!G89,Punktemodus!$B$3,0),0)</f>
        <v>0</v>
      </c>
      <c r="BM89" s="85">
        <f>IF(E89=Spielplan!E89,IF(G89=Spielplan!G89,Punktemodus!$B$5,0),0)</f>
        <v>3</v>
      </c>
      <c r="BN89" s="85">
        <f>IF(E89=Spielplan!E89,Punktemodus!$B$7,0)</f>
        <v>1</v>
      </c>
      <c r="BO89" s="85">
        <f>IF(G89=Spielplan!G89,Punktemodus!$B$7,0)</f>
        <v>1</v>
      </c>
      <c r="BP89" s="137">
        <f>IF(Spielplan!E89="",0,SUM(BJ89:BO89))</f>
        <v>0</v>
      </c>
      <c r="BQ89" s="85"/>
      <c r="BR89" s="141"/>
      <c r="BS89" s="321" t="s">
        <v>46</v>
      </c>
      <c r="BT89" s="322"/>
      <c r="BU89" s="322"/>
      <c r="BV89" s="322"/>
      <c r="BW89" s="134"/>
      <c r="BX89" s="335">
        <f>BZ79+CE79+CJ79+CO79+CS79</f>
        <v>730</v>
      </c>
      <c r="BY89" s="336"/>
      <c r="BZ89" s="134"/>
      <c r="CA89" s="349"/>
      <c r="CB89" s="350"/>
      <c r="CC89" s="350"/>
      <c r="CD89" s="350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</row>
    <row r="90" spans="1:101" ht="18.75" customHeight="1" thickBot="1" x14ac:dyDescent="0.3">
      <c r="A90" s="60"/>
      <c r="B90" s="60"/>
      <c r="C90" s="230" t="str">
        <f>Spielplan!$C$90</f>
        <v>Russland</v>
      </c>
      <c r="D90" s="231"/>
      <c r="E90" s="104"/>
      <c r="F90" s="93"/>
      <c r="G90" s="104"/>
      <c r="H90" s="230" t="str">
        <f>Spielplan!$H$90</f>
        <v>Südkorea</v>
      </c>
      <c r="I90" s="231"/>
      <c r="J90" s="60"/>
      <c r="K90" s="60" t="s">
        <v>116</v>
      </c>
      <c r="L90" s="60">
        <f t="shared" si="28"/>
        <v>0</v>
      </c>
      <c r="M90" s="60"/>
      <c r="N90" s="60"/>
      <c r="O90" s="60">
        <f>IF($E90="",0,IF($E90&gt;$G90,3,IF($E90=$G90,1,0)))</f>
        <v>0</v>
      </c>
      <c r="P90" s="60">
        <f>IF($G90="",0,IF($E90&gt;$G90,0,IF($E90=$G90,1,3)))</f>
        <v>0</v>
      </c>
      <c r="Q90" s="60"/>
      <c r="R90" s="60"/>
      <c r="S90" s="60">
        <f>E90</f>
        <v>0</v>
      </c>
      <c r="T90" s="60">
        <f>G90</f>
        <v>0</v>
      </c>
      <c r="U90" s="60"/>
      <c r="V90" s="60"/>
      <c r="W90" s="60">
        <f>G90</f>
        <v>0</v>
      </c>
      <c r="X90" s="60">
        <f>E90</f>
        <v>0</v>
      </c>
      <c r="Y90" s="60"/>
      <c r="Z90" s="60">
        <f>N95</f>
        <v>0</v>
      </c>
      <c r="AA90" s="60">
        <f>R95</f>
        <v>0</v>
      </c>
      <c r="AB90" s="60">
        <f>V95</f>
        <v>0</v>
      </c>
      <c r="AC90" s="60">
        <f>AA90-AB90</f>
        <v>0</v>
      </c>
      <c r="AD90" s="60">
        <f>IF(Z90&gt;Z89,-1,0)</f>
        <v>0</v>
      </c>
      <c r="AE90" s="60">
        <f>IF(Z90&gt;Z91,-1,0)</f>
        <v>0</v>
      </c>
      <c r="AF90" s="60">
        <f>IF(Z90&gt;Z92,-1,0)</f>
        <v>0</v>
      </c>
      <c r="AG90" s="60">
        <f>10000-(AJ90*1000+AM90*100+AK90*10)</f>
        <v>10000</v>
      </c>
      <c r="AH90" s="90">
        <f>RANK(AG90,AG89:AG92,1)</f>
        <v>1</v>
      </c>
      <c r="AI90" s="60" t="str">
        <f>H89</f>
        <v>Algerien</v>
      </c>
      <c r="AJ90" s="60">
        <f t="shared" si="29"/>
        <v>0</v>
      </c>
      <c r="AK90" s="60">
        <f t="shared" si="29"/>
        <v>0</v>
      </c>
      <c r="AL90" s="60">
        <f t="shared" si="29"/>
        <v>0</v>
      </c>
      <c r="AM90" s="60">
        <f>AK90-AL90</f>
        <v>0</v>
      </c>
      <c r="AN90" s="187">
        <f>IF(AG89=AG90,IF(E89&gt;G89,AG89-0.1,AG89),AG89)</f>
        <v>10000</v>
      </c>
      <c r="AO90" s="187"/>
      <c r="AP90" s="187">
        <f>IF(AG91=AG90,IF(G94&gt;E94,AG91-0.1,AG91),AG91)</f>
        <v>10000</v>
      </c>
      <c r="AQ90" s="187">
        <f>IF(AG92=AG90,IF(G92&gt;E92,AG92-0.1,AG92),AG92)</f>
        <v>10000</v>
      </c>
      <c r="AR90" s="187">
        <f>AO93</f>
        <v>30000</v>
      </c>
      <c r="AS90" s="90">
        <f>RANK(AR90,AR89:AR92,1)</f>
        <v>1</v>
      </c>
      <c r="AT90" s="60" t="str">
        <f t="shared" si="30"/>
        <v>Algerien</v>
      </c>
      <c r="AU90" s="60">
        <f t="shared" si="30"/>
        <v>0</v>
      </c>
      <c r="AV90" s="60">
        <f t="shared" si="30"/>
        <v>0</v>
      </c>
      <c r="AW90" s="60">
        <f t="shared" si="30"/>
        <v>0</v>
      </c>
      <c r="AX90" s="60"/>
      <c r="AY90" s="60"/>
      <c r="AZ90" s="60"/>
      <c r="BA90" s="232">
        <v>2</v>
      </c>
      <c r="BB90" s="230" t="e">
        <f>VLOOKUP(2,AS89:AT92,2,FALSE)</f>
        <v>#N/A</v>
      </c>
      <c r="BC90" s="231"/>
      <c r="BD90" s="233" t="e">
        <f>VLOOKUP(2,AS89:AW92,3,FALSE)</f>
        <v>#N/A</v>
      </c>
      <c r="BE90" s="234" t="e">
        <f>VLOOKUP(2,AS89:AW92,4,FALSE)</f>
        <v>#N/A</v>
      </c>
      <c r="BF90" s="93" t="s">
        <v>12</v>
      </c>
      <c r="BG90" s="234" t="e">
        <f>VLOOKUP(2,AS89:AW92,5,FALSE)</f>
        <v>#N/A</v>
      </c>
      <c r="BH90" s="234" t="s">
        <v>124</v>
      </c>
      <c r="BI90" s="85"/>
      <c r="BJ90" s="85">
        <f>IF(E90&gt;G90,IF(Spielplan!E90&gt;Spielplan!G90,Punktemodus!$B$3,0),0)</f>
        <v>0</v>
      </c>
      <c r="BK90" s="85">
        <f>IF(E90=G90,IF(Spielplan!E90=Spielplan!G90,Punktemodus!$B$3,0),0)</f>
        <v>10</v>
      </c>
      <c r="BL90" s="85">
        <f>IF(E90&lt;G90,IF(Spielplan!E90&lt;Spielplan!G90,Punktemodus!$B$3,0),0)</f>
        <v>0</v>
      </c>
      <c r="BM90" s="85">
        <f>IF(E90=Spielplan!E90,IF(G90=Spielplan!G90,Punktemodus!$B$5,0),0)</f>
        <v>3</v>
      </c>
      <c r="BN90" s="85">
        <f>IF(E90=Spielplan!E90,Punktemodus!$B$7,0)</f>
        <v>1</v>
      </c>
      <c r="BO90" s="85">
        <f>IF(G90=Spielplan!G90,Punktemodus!$B$7,0)</f>
        <v>1</v>
      </c>
      <c r="BP90" s="137">
        <f>IF(Spielplan!E90="",0,SUM(BJ90:BO90))</f>
        <v>0</v>
      </c>
      <c r="BQ90" s="85"/>
      <c r="BR90" s="141"/>
      <c r="BS90" s="322"/>
      <c r="BT90" s="322"/>
      <c r="BU90" s="322"/>
      <c r="BV90" s="322"/>
      <c r="BW90" s="134"/>
      <c r="BX90" s="337"/>
      <c r="BY90" s="338"/>
      <c r="BZ90" s="134"/>
      <c r="CA90" s="350"/>
      <c r="CB90" s="350"/>
      <c r="CC90" s="350"/>
      <c r="CD90" s="350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</row>
    <row r="91" spans="1:101" ht="18.75" customHeight="1" thickBot="1" x14ac:dyDescent="0.3">
      <c r="A91" s="60"/>
      <c r="B91" s="60"/>
      <c r="C91" s="224" t="str">
        <f>C89</f>
        <v>Belgien</v>
      </c>
      <c r="D91" s="225"/>
      <c r="E91" s="104"/>
      <c r="F91" s="93"/>
      <c r="G91" s="104"/>
      <c r="H91" s="224" t="str">
        <f>C90</f>
        <v>Russland</v>
      </c>
      <c r="I91" s="225"/>
      <c r="J91" s="60"/>
      <c r="K91" s="60" t="s">
        <v>118</v>
      </c>
      <c r="L91" s="60">
        <f t="shared" si="28"/>
        <v>0</v>
      </c>
      <c r="M91" s="60">
        <f>IF($E91="",0,IF($E91&gt;$G91,3,IF($E91=G91,1,0)))</f>
        <v>0</v>
      </c>
      <c r="N91" s="60"/>
      <c r="O91" s="60">
        <f>IF($G91="",0,IF($E91&gt;$G91,0,IF($E91=$G91,1,3)))</f>
        <v>0</v>
      </c>
      <c r="P91" s="60"/>
      <c r="Q91" s="60">
        <f>E91</f>
        <v>0</v>
      </c>
      <c r="R91" s="60"/>
      <c r="S91" s="60">
        <f>G91</f>
        <v>0</v>
      </c>
      <c r="T91" s="60"/>
      <c r="U91" s="60">
        <f>G91</f>
        <v>0</v>
      </c>
      <c r="V91" s="60"/>
      <c r="W91" s="60">
        <f>E91</f>
        <v>0</v>
      </c>
      <c r="X91" s="60"/>
      <c r="Y91" s="60"/>
      <c r="Z91" s="60">
        <f>O95</f>
        <v>0</v>
      </c>
      <c r="AA91" s="60">
        <f>S95</f>
        <v>0</v>
      </c>
      <c r="AB91" s="60">
        <f>W95</f>
        <v>0</v>
      </c>
      <c r="AC91" s="60">
        <f>AA91-AB91</f>
        <v>0</v>
      </c>
      <c r="AD91" s="60">
        <f>IF(Z91&gt;Z89,-1,0)</f>
        <v>0</v>
      </c>
      <c r="AE91" s="60">
        <f>IF(Z91&gt;Z90,-1,0)</f>
        <v>0</v>
      </c>
      <c r="AF91" s="60">
        <f>IF(Z91&gt;Z92,-1,0)</f>
        <v>0</v>
      </c>
      <c r="AG91" s="60">
        <f>10000-(AJ91*1000+AM91*100+AK91*10)</f>
        <v>10000</v>
      </c>
      <c r="AH91" s="90">
        <f>RANK(AG91,AG89:AG92,1)</f>
        <v>1</v>
      </c>
      <c r="AI91" s="60" t="str">
        <f>C90</f>
        <v>Russland</v>
      </c>
      <c r="AJ91" s="60">
        <f t="shared" si="29"/>
        <v>0</v>
      </c>
      <c r="AK91" s="60">
        <f t="shared" si="29"/>
        <v>0</v>
      </c>
      <c r="AL91" s="60">
        <f t="shared" si="29"/>
        <v>0</v>
      </c>
      <c r="AM91" s="60">
        <f>AK91-AL91</f>
        <v>0</v>
      </c>
      <c r="AN91" s="187">
        <f>IF(AG89=AG91,IF(E91&gt;G91,AG89-0.1,AG89),AG89)</f>
        <v>10000</v>
      </c>
      <c r="AO91" s="187">
        <f>IF(AG90=AG91,IF(E94&gt;G94,AG90-0.1,AG90),AG90)</f>
        <v>10000</v>
      </c>
      <c r="AP91" s="187"/>
      <c r="AQ91" s="187">
        <f>IF(AG92=AG91,IF(G90&gt;E90,AG92-0.1,AG92),AG92)</f>
        <v>10000</v>
      </c>
      <c r="AR91" s="187">
        <f>AP93</f>
        <v>30000</v>
      </c>
      <c r="AS91" s="90">
        <f>RANK(AR91,AR89:AR92,1)</f>
        <v>1</v>
      </c>
      <c r="AT91" s="60" t="str">
        <f t="shared" si="30"/>
        <v>Russland</v>
      </c>
      <c r="AU91" s="60">
        <f t="shared" si="30"/>
        <v>0</v>
      </c>
      <c r="AV91" s="60">
        <f t="shared" si="30"/>
        <v>0</v>
      </c>
      <c r="AW91" s="60">
        <f t="shared" si="30"/>
        <v>0</v>
      </c>
      <c r="AX91" s="60"/>
      <c r="AY91" s="60"/>
      <c r="AZ91" s="60"/>
      <c r="BA91" s="113">
        <v>3</v>
      </c>
      <c r="BB91" s="114" t="e">
        <f>VLOOKUP(3,AS89:AT92,2,FALSE)</f>
        <v>#N/A</v>
      </c>
      <c r="BC91" s="115"/>
      <c r="BD91" s="116" t="e">
        <f>VLOOKUP(3,AS89:AW92,3,FALSE)</f>
        <v>#N/A</v>
      </c>
      <c r="BE91" s="116" t="e">
        <f>VLOOKUP(3,AS89:AW92,4,FALSE)</f>
        <v>#N/A</v>
      </c>
      <c r="BF91" s="93" t="s">
        <v>12</v>
      </c>
      <c r="BG91" s="116" t="e">
        <f>VLOOKUP(3,AS89:AW92,5,FALSE)</f>
        <v>#N/A</v>
      </c>
      <c r="BH91" s="60"/>
      <c r="BI91" s="85"/>
      <c r="BJ91" s="85">
        <f>IF(E91&gt;G91,IF(Spielplan!E91&gt;Spielplan!G91,Punktemodus!$B$3,0),0)</f>
        <v>0</v>
      </c>
      <c r="BK91" s="85">
        <f>IF(E91=G91,IF(Spielplan!E91=Spielplan!G91,Punktemodus!$B$3,0),0)</f>
        <v>10</v>
      </c>
      <c r="BL91" s="85">
        <f>IF(E91&lt;G91,IF(Spielplan!E91&lt;Spielplan!G91,Punktemodus!$B$3,0),0)</f>
        <v>0</v>
      </c>
      <c r="BM91" s="85">
        <f>IF(E91=Spielplan!E91,IF(G91=Spielplan!G91,Punktemodus!$B$5,0),0)</f>
        <v>3</v>
      </c>
      <c r="BN91" s="85">
        <f>IF(E91=Spielplan!E91,Punktemodus!$B$7,0)</f>
        <v>1</v>
      </c>
      <c r="BO91" s="85">
        <f>IF(G91=Spielplan!G91,Punktemodus!$B$7,0)</f>
        <v>1</v>
      </c>
      <c r="BP91" s="137">
        <f>IF(Spielplan!E91="",0,SUM(BJ91:BO91))</f>
        <v>0</v>
      </c>
      <c r="BQ91" s="85"/>
      <c r="BR91" s="141"/>
      <c r="BS91" s="134"/>
      <c r="BT91" s="142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</row>
    <row r="92" spans="1:101" ht="18.75" customHeight="1" thickBot="1" x14ac:dyDescent="0.3">
      <c r="A92" s="60"/>
      <c r="B92" s="60"/>
      <c r="C92" s="230" t="str">
        <f>H89</f>
        <v>Algerien</v>
      </c>
      <c r="D92" s="231"/>
      <c r="E92" s="104"/>
      <c r="F92" s="93"/>
      <c r="G92" s="104"/>
      <c r="H92" s="230" t="str">
        <f>H90</f>
        <v>Südkorea</v>
      </c>
      <c r="I92" s="231"/>
      <c r="J92" s="60"/>
      <c r="K92" s="60" t="s">
        <v>117</v>
      </c>
      <c r="L92" s="60">
        <f t="shared" si="28"/>
        <v>0</v>
      </c>
      <c r="M92" s="60"/>
      <c r="N92" s="60">
        <f>IF($E92="",0,IF($E92&gt;$G92,3,IF($E92=$G92,1,0)))</f>
        <v>0</v>
      </c>
      <c r="O92" s="60"/>
      <c r="P92" s="60">
        <f>IF($G92="",0,IF($E92&gt;$G92,0,IF($E92=$G92,1,3)))</f>
        <v>0</v>
      </c>
      <c r="Q92" s="60"/>
      <c r="R92" s="60">
        <f>E92</f>
        <v>0</v>
      </c>
      <c r="S92" s="60"/>
      <c r="T92" s="60">
        <f>G92</f>
        <v>0</v>
      </c>
      <c r="U92" s="60"/>
      <c r="V92" s="60">
        <f>G92</f>
        <v>0</v>
      </c>
      <c r="W92" s="60"/>
      <c r="X92" s="60">
        <f>E92</f>
        <v>0</v>
      </c>
      <c r="Y92" s="60"/>
      <c r="Z92" s="60">
        <f>P95</f>
        <v>0</v>
      </c>
      <c r="AA92" s="60">
        <f>T95</f>
        <v>0</v>
      </c>
      <c r="AB92" s="60">
        <f>X95</f>
        <v>0</v>
      </c>
      <c r="AC92" s="60">
        <f>AA92-AB92</f>
        <v>0</v>
      </c>
      <c r="AD92" s="60">
        <f>IF(Z92&gt;Z89,-1,0)</f>
        <v>0</v>
      </c>
      <c r="AE92" s="60">
        <f>IF(Z92&gt;Z90,-1,0)</f>
        <v>0</v>
      </c>
      <c r="AF92" s="60">
        <f>IF(Z92&gt;Z91,-1,0)</f>
        <v>0</v>
      </c>
      <c r="AG92" s="60">
        <f>10000-(AJ92*1000+AM92*100+AK92*10)</f>
        <v>10000</v>
      </c>
      <c r="AH92" s="90">
        <f>RANK(AG92,AG89:AG92,1)</f>
        <v>1</v>
      </c>
      <c r="AI92" s="60" t="str">
        <f>H90</f>
        <v>Südkorea</v>
      </c>
      <c r="AJ92" s="60">
        <f t="shared" si="29"/>
        <v>0</v>
      </c>
      <c r="AK92" s="60">
        <f t="shared" si="29"/>
        <v>0</v>
      </c>
      <c r="AL92" s="60">
        <f t="shared" si="29"/>
        <v>0</v>
      </c>
      <c r="AM92" s="60">
        <f>AK92-AL92</f>
        <v>0</v>
      </c>
      <c r="AN92" s="187">
        <f>IF(AG89=AG92,IF(E93&gt;G93,AG89-0.1,AG89),AG89)</f>
        <v>10000</v>
      </c>
      <c r="AO92" s="187">
        <f>IF(AG90=AG92,IF(E92&gt;G92,AG90-0.1,AG90),AG90)</f>
        <v>10000</v>
      </c>
      <c r="AP92" s="187">
        <f>IF(AG91=AG92,IF(E90&gt;G90,AG91-0.1,AG91),AG91)</f>
        <v>10000</v>
      </c>
      <c r="AQ92" s="187"/>
      <c r="AR92" s="187">
        <f>AQ93</f>
        <v>30000</v>
      </c>
      <c r="AS92" s="90">
        <f>RANK(AR92,AR89:AR92,1)</f>
        <v>1</v>
      </c>
      <c r="AT92" s="60" t="str">
        <f t="shared" si="30"/>
        <v>Südkorea</v>
      </c>
      <c r="AU92" s="60">
        <f t="shared" si="30"/>
        <v>0</v>
      </c>
      <c r="AV92" s="60">
        <f t="shared" si="30"/>
        <v>0</v>
      </c>
      <c r="AW92" s="60">
        <f t="shared" si="30"/>
        <v>0</v>
      </c>
      <c r="AX92" s="60"/>
      <c r="AY92" s="60"/>
      <c r="AZ92" s="60"/>
      <c r="BA92" s="113">
        <v>4</v>
      </c>
      <c r="BB92" s="114" t="e">
        <f>VLOOKUP(4,AS89:AT92,2,FALSE)</f>
        <v>#N/A</v>
      </c>
      <c r="BC92" s="115"/>
      <c r="BD92" s="116" t="e">
        <f>VLOOKUP(4,AS89:AW92,3,FALSE)</f>
        <v>#N/A</v>
      </c>
      <c r="BE92" s="116" t="e">
        <f>VLOOKUP(4,AS89:AW92,4,FALSE)</f>
        <v>#N/A</v>
      </c>
      <c r="BF92" s="93" t="s">
        <v>12</v>
      </c>
      <c r="BG92" s="116" t="e">
        <f>VLOOKUP(4,AS89:AW92,5,FALSE)</f>
        <v>#N/A</v>
      </c>
      <c r="BH92" s="60"/>
      <c r="BI92" s="85"/>
      <c r="BJ92" s="85">
        <f>IF(E92&gt;G92,IF(Spielplan!E92&gt;Spielplan!G92,Punktemodus!$B$3,0),0)</f>
        <v>0</v>
      </c>
      <c r="BK92" s="85">
        <f>IF(E92=G92,IF(Spielplan!E92=Spielplan!G92,Punktemodus!$B$3,0),0)</f>
        <v>10</v>
      </c>
      <c r="BL92" s="85">
        <f>IF(E92&lt;G92,IF(Spielplan!E92&lt;Spielplan!G92,Punktemodus!$B$3,0),0)</f>
        <v>0</v>
      </c>
      <c r="BM92" s="85">
        <f>IF(E92=Spielplan!E92,IF(G92=Spielplan!G92,Punktemodus!$B$5,0),0)</f>
        <v>3</v>
      </c>
      <c r="BN92" s="85">
        <f>IF(E92=Spielplan!E92,Punktemodus!$B$7,0)</f>
        <v>1</v>
      </c>
      <c r="BO92" s="85">
        <f>IF(G92=Spielplan!G92,Punktemodus!$B$7,0)</f>
        <v>1</v>
      </c>
      <c r="BP92" s="137">
        <f>IF(Spielplan!E92="",0,SUM(BJ92:BO92))</f>
        <v>0</v>
      </c>
      <c r="BQ92" s="85"/>
      <c r="BR92" s="141"/>
      <c r="BS92" s="321" t="s">
        <v>163</v>
      </c>
      <c r="BT92" s="322"/>
      <c r="BU92" s="322"/>
      <c r="BV92" s="322"/>
      <c r="BW92" s="134"/>
      <c r="BX92" s="339">
        <f>BX86+BX89</f>
        <v>730</v>
      </c>
      <c r="BY92" s="340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</row>
    <row r="93" spans="1:101" ht="18.75" customHeight="1" thickBot="1" x14ac:dyDescent="0.3">
      <c r="A93" s="60"/>
      <c r="B93" s="60"/>
      <c r="C93" s="224" t="str">
        <f>C89</f>
        <v>Belgien</v>
      </c>
      <c r="D93" s="225"/>
      <c r="E93" s="104"/>
      <c r="F93" s="93"/>
      <c r="G93" s="104"/>
      <c r="H93" s="224" t="str">
        <f>H90</f>
        <v>Südkorea</v>
      </c>
      <c r="I93" s="225"/>
      <c r="J93" s="60"/>
      <c r="K93" s="60" t="s">
        <v>119</v>
      </c>
      <c r="L93" s="60">
        <f t="shared" si="28"/>
        <v>0</v>
      </c>
      <c r="M93" s="60">
        <f>IF($E93="",0,IF($E93&gt;$G93,3,IF($E93=G93,1,0)))</f>
        <v>0</v>
      </c>
      <c r="N93" s="60"/>
      <c r="O93" s="60"/>
      <c r="P93" s="60">
        <f>IF($G93="",0,IF($E93&gt;$G93,0,IF($E93=$G93,1,3)))</f>
        <v>0</v>
      </c>
      <c r="Q93" s="60">
        <f>E93</f>
        <v>0</v>
      </c>
      <c r="R93" s="60"/>
      <c r="S93" s="60"/>
      <c r="T93" s="60">
        <f>G93</f>
        <v>0</v>
      </c>
      <c r="U93" s="60">
        <f>G93</f>
        <v>0</v>
      </c>
      <c r="V93" s="60"/>
      <c r="W93" s="60"/>
      <c r="X93" s="60">
        <f>E93</f>
        <v>0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187">
        <f>SUM(AN89:AN92)</f>
        <v>30000</v>
      </c>
      <c r="AO93" s="187">
        <f>SUM(AO89:AO92)</f>
        <v>30000</v>
      </c>
      <c r="AP93" s="187">
        <f>SUM(AP89:AP92)</f>
        <v>30000</v>
      </c>
      <c r="AQ93" s="187">
        <f>SUM(AQ89:AQ92)</f>
        <v>30000</v>
      </c>
      <c r="AR93" s="187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85">
        <f>IF(E93&gt;G93,IF(Spielplan!E93&gt;Spielplan!G93,Punktemodus!$B$3,0),0)</f>
        <v>0</v>
      </c>
      <c r="BK93" s="85">
        <f>IF(E93=G93,IF(Spielplan!E93=Spielplan!G93,Punktemodus!$B$3,0),0)</f>
        <v>10</v>
      </c>
      <c r="BL93" s="85">
        <f>IF(E93&lt;G93,IF(Spielplan!E93&lt;Spielplan!G93,Punktemodus!$B$3,0),0)</f>
        <v>0</v>
      </c>
      <c r="BM93" s="85">
        <f>IF(E93=Spielplan!E93,IF(G93=Spielplan!G93,Punktemodus!$B$5,0),0)</f>
        <v>3</v>
      </c>
      <c r="BN93" s="85">
        <f>IF(E93=Spielplan!E93,Punktemodus!$B$7,0)</f>
        <v>1</v>
      </c>
      <c r="BO93" s="85">
        <f>IF(G93=Spielplan!G93,Punktemodus!$B$7,0)</f>
        <v>1</v>
      </c>
      <c r="BP93" s="137">
        <f>IF(Spielplan!E93="",0,SUM(BJ93:BO93))</f>
        <v>0</v>
      </c>
      <c r="BQ93" s="60"/>
      <c r="BR93" s="141"/>
      <c r="BS93" s="322"/>
      <c r="BT93" s="322"/>
      <c r="BU93" s="322"/>
      <c r="BV93" s="322"/>
      <c r="BW93" s="134"/>
      <c r="BX93" s="341"/>
      <c r="BY93" s="342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</row>
    <row r="94" spans="1:101" ht="18.75" customHeight="1" thickBot="1" x14ac:dyDescent="0.3">
      <c r="A94" s="60"/>
      <c r="B94" s="60"/>
      <c r="C94" s="230" t="str">
        <f>H89</f>
        <v>Algerien</v>
      </c>
      <c r="D94" s="231"/>
      <c r="E94" s="104"/>
      <c r="F94" s="93"/>
      <c r="G94" s="104"/>
      <c r="H94" s="230" t="str">
        <f>C90</f>
        <v>Russland</v>
      </c>
      <c r="I94" s="231"/>
      <c r="J94" s="60"/>
      <c r="K94" s="60" t="s">
        <v>119</v>
      </c>
      <c r="L94" s="60">
        <f t="shared" si="28"/>
        <v>0</v>
      </c>
      <c r="M94" s="60"/>
      <c r="N94" s="60">
        <f>IF($E94="",0,IF($E94&gt;$G94,3,IF($E94=$G94,1,0)))</f>
        <v>0</v>
      </c>
      <c r="O94" s="60">
        <f>IF($G94="",0,IF($E94&gt;$G94,0,IF($E94=$G94,1,3)))</f>
        <v>0</v>
      </c>
      <c r="P94" s="60"/>
      <c r="Q94" s="60"/>
      <c r="R94" s="60">
        <f>E94</f>
        <v>0</v>
      </c>
      <c r="S94" s="60">
        <f>G94</f>
        <v>0</v>
      </c>
      <c r="T94" s="60"/>
      <c r="U94" s="60"/>
      <c r="V94" s="60">
        <f>G94</f>
        <v>0</v>
      </c>
      <c r="W94" s="60">
        <f>E94</f>
        <v>0</v>
      </c>
      <c r="X94" s="60"/>
      <c r="Y94" s="60"/>
      <c r="Z94" s="60" t="s">
        <v>30</v>
      </c>
      <c r="AA94" s="60"/>
      <c r="AB94" s="60"/>
      <c r="AC94" s="60"/>
      <c r="AD94" s="60"/>
      <c r="AE94" s="60"/>
      <c r="AF94" s="60"/>
      <c r="AG94" s="60" t="b">
        <f>OR(AG89=AG90,AG89=AG91,AG89=AG92,AG90=AG91,AG90=AG92,AG91=AG92)</f>
        <v>1</v>
      </c>
      <c r="AH94" s="60"/>
      <c r="AI94" s="60"/>
      <c r="AJ94" s="60"/>
      <c r="AK94" s="60"/>
      <c r="AL94" s="60"/>
      <c r="AM94" s="60"/>
      <c r="AN94" s="60"/>
      <c r="AO94" s="60" t="s">
        <v>34</v>
      </c>
      <c r="AP94" s="60"/>
      <c r="AQ94" s="60"/>
      <c r="AR94" s="60" t="b">
        <f>OR(AR89=AR90,AR89=AR91,AR89=AR92,AR90=AR91,AR90=AR92,AR91=AR92)</f>
        <v>1</v>
      </c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85">
        <f>IF(E94&gt;G94,IF(Spielplan!E94&gt;Spielplan!G94,Punktemodus!$B$3,0),0)</f>
        <v>0</v>
      </c>
      <c r="BK94" s="85">
        <f>IF(E94=G94,IF(Spielplan!E94=Spielplan!G94,Punktemodus!$B$3,0),0)</f>
        <v>10</v>
      </c>
      <c r="BL94" s="85">
        <f>IF(E94&lt;G94,IF(Spielplan!E94&lt;Spielplan!G94,Punktemodus!$B$3,0),0)</f>
        <v>0</v>
      </c>
      <c r="BM94" s="85">
        <f>IF(E94=Spielplan!E94,IF(G94=Spielplan!G94,Punktemodus!$B$5,0),0)</f>
        <v>3</v>
      </c>
      <c r="BN94" s="85">
        <f>IF(E94=Spielplan!E94,Punktemodus!$B$7,0)</f>
        <v>1</v>
      </c>
      <c r="BO94" s="85">
        <f>IF(G94=Spielplan!G94,Punktemodus!$B$7,0)</f>
        <v>1</v>
      </c>
      <c r="BP94" s="137">
        <f>IF(Spielplan!E94="",0,SUM(BJ94:BO94))</f>
        <v>0</v>
      </c>
      <c r="BQ94" s="60"/>
      <c r="BR94" s="141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</row>
    <row r="95" spans="1:101" ht="18.75" customHeight="1" thickBot="1" x14ac:dyDescent="0.25">
      <c r="A95" s="60"/>
      <c r="B95" s="60"/>
      <c r="C95" s="136" t="str">
        <f>IF(G94="","",IF(AR94=TRUE,"Achtung: Fehler in Tabelle!",""))</f>
        <v/>
      </c>
      <c r="D95" s="60"/>
      <c r="E95" s="60"/>
      <c r="F95" s="60"/>
      <c r="G95" s="60"/>
      <c r="H95" s="60"/>
      <c r="I95" s="60"/>
      <c r="J95" s="60"/>
      <c r="K95" s="60"/>
      <c r="L95" s="60"/>
      <c r="M95" s="60">
        <f t="shared" ref="M95:X95" si="31">SUM(M89:M94)</f>
        <v>0</v>
      </c>
      <c r="N95" s="60">
        <f t="shared" si="31"/>
        <v>0</v>
      </c>
      <c r="O95" s="60">
        <f t="shared" si="31"/>
        <v>0</v>
      </c>
      <c r="P95" s="60">
        <f t="shared" si="31"/>
        <v>0</v>
      </c>
      <c r="Q95" s="60">
        <f t="shared" si="31"/>
        <v>0</v>
      </c>
      <c r="R95" s="60">
        <f t="shared" si="31"/>
        <v>0</v>
      </c>
      <c r="S95" s="60">
        <f t="shared" si="31"/>
        <v>0</v>
      </c>
      <c r="T95" s="60">
        <f t="shared" si="31"/>
        <v>0</v>
      </c>
      <c r="U95" s="60">
        <f t="shared" si="31"/>
        <v>0</v>
      </c>
      <c r="V95" s="60">
        <f t="shared" si="31"/>
        <v>0</v>
      </c>
      <c r="W95" s="60">
        <f t="shared" si="31"/>
        <v>0</v>
      </c>
      <c r="X95" s="60">
        <f t="shared" si="31"/>
        <v>0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160">
        <f>SUM(BP89:BP94)</f>
        <v>0</v>
      </c>
      <c r="BQ95" s="60"/>
      <c r="BR95" s="141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</row>
    <row r="96" spans="1:101" ht="13.5" thickBo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85"/>
      <c r="BK96" s="85"/>
      <c r="BL96" s="85"/>
      <c r="BM96" s="85"/>
      <c r="BN96" s="85"/>
      <c r="BO96" s="85"/>
      <c r="BP96" s="138"/>
      <c r="BQ96" s="60"/>
      <c r="BR96" s="141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</row>
    <row r="97" spans="1:101" ht="25.5" customHeight="1" thickBo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85"/>
      <c r="BK97" s="85"/>
      <c r="BL97" s="85"/>
      <c r="BM97" s="85"/>
      <c r="BN97" s="85"/>
      <c r="BO97" s="85"/>
      <c r="BP97" s="160">
        <f>SUM(BP12:BP95)/2</f>
        <v>0</v>
      </c>
      <c r="BQ97" s="60"/>
      <c r="BR97" s="141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</row>
    <row r="98" spans="1:101" x14ac:dyDescent="0.2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85"/>
      <c r="BK98" s="85"/>
      <c r="BL98" s="85"/>
      <c r="BM98" s="85"/>
      <c r="BN98" s="85"/>
      <c r="BO98" s="85"/>
      <c r="BP98" s="60"/>
      <c r="BQ98" s="60"/>
      <c r="BR98" s="141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</row>
  </sheetData>
  <mergeCells count="41"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  <mergeCell ref="CQ65:CV66"/>
    <mergeCell ref="BS44:BV45"/>
    <mergeCell ref="BX44:BX47"/>
    <mergeCell ref="BY44:BY47"/>
    <mergeCell ref="BZ44:BZ47"/>
    <mergeCell ref="CE44:CE47"/>
    <mergeCell ref="CF44:CF47"/>
    <mergeCell ref="CJ44:CJ47"/>
    <mergeCell ref="CO44:CO47"/>
    <mergeCell ref="CS44:CS47"/>
    <mergeCell ref="CQ59:CV60"/>
    <mergeCell ref="CQ62:CV63"/>
    <mergeCell ref="CQ32:CV33"/>
    <mergeCell ref="H2:BZ2"/>
    <mergeCell ref="H3:BZ3"/>
    <mergeCell ref="I4:BI4"/>
    <mergeCell ref="BY4:BZ4"/>
    <mergeCell ref="CG4:CV4"/>
    <mergeCell ref="BP8:BP11"/>
    <mergeCell ref="BJ9:BJ11"/>
    <mergeCell ref="BK9:BK11"/>
    <mergeCell ref="BL9:BL11"/>
    <mergeCell ref="BM9:BM11"/>
    <mergeCell ref="BN9:BN11"/>
    <mergeCell ref="BO9:BO11"/>
    <mergeCell ref="CQ23:CV24"/>
    <mergeCell ref="CQ26:CV27"/>
    <mergeCell ref="CQ29:CV30"/>
  </mergeCells>
  <conditionalFormatting sqref="CK24:CL24">
    <cfRule type="expression" dxfId="284" priority="1" stopIfTrue="1">
      <formula>IF($CH34="",TRUE,FALSE)</formula>
    </cfRule>
  </conditionalFormatting>
  <conditionalFormatting sqref="CA14:CB14">
    <cfRule type="expression" dxfId="283" priority="2" stopIfTrue="1">
      <formula>IF($BV$12="",TRUE,FALSE)</formula>
    </cfRule>
  </conditionalFormatting>
  <conditionalFormatting sqref="CA15:CB15">
    <cfRule type="expression" dxfId="282" priority="3" stopIfTrue="1">
      <formula>IF($BV$17="",TRUE,FALSE)</formula>
    </cfRule>
  </conditionalFormatting>
  <conditionalFormatting sqref="CA22:CB22">
    <cfRule type="expression" dxfId="281" priority="4" stopIfTrue="1">
      <formula>IF($BV$20="",TRUE,FALSE)</formula>
    </cfRule>
  </conditionalFormatting>
  <conditionalFormatting sqref="CA23:CB23">
    <cfRule type="expression" dxfId="280" priority="5" stopIfTrue="1">
      <formula>IF($BV$25="",TRUE,FALSE)</formula>
    </cfRule>
  </conditionalFormatting>
  <conditionalFormatting sqref="CA30:CB30">
    <cfRule type="expression" dxfId="279" priority="6" stopIfTrue="1">
      <formula>IF($BV$29="",TRUE,FALSE)</formula>
    </cfRule>
  </conditionalFormatting>
  <conditionalFormatting sqref="CA31:CB31">
    <cfRule type="expression" dxfId="278" priority="7" stopIfTrue="1">
      <formula>IF($BV$33="",TRUE,FALSE)</formula>
    </cfRule>
  </conditionalFormatting>
  <conditionalFormatting sqref="CA38:CB38">
    <cfRule type="expression" dxfId="277" priority="8" stopIfTrue="1">
      <formula>IF($BV$37="",TRUE,FALSE)</formula>
    </cfRule>
  </conditionalFormatting>
  <conditionalFormatting sqref="CA39:CB39">
    <cfRule type="expression" dxfId="276" priority="9" stopIfTrue="1">
      <formula>IF($BV$41="",TRUE,FALSE)</formula>
    </cfRule>
  </conditionalFormatting>
  <conditionalFormatting sqref="CF18:CG18">
    <cfRule type="expression" dxfId="275" priority="10" stopIfTrue="1">
      <formula>IF($CC$15="",TRUE,FALSE)</formula>
    </cfRule>
  </conditionalFormatting>
  <conditionalFormatting sqref="CF19:CG19">
    <cfRule type="expression" dxfId="274" priority="11" stopIfTrue="1">
      <formula>IF($CC$22="",TRUE,FALSE)</formula>
    </cfRule>
  </conditionalFormatting>
  <conditionalFormatting sqref="CF35:CG35">
    <cfRule type="expression" dxfId="273" priority="12" stopIfTrue="1">
      <formula>IF($CC$39="",TRUE,FALSE)</formula>
    </cfRule>
  </conditionalFormatting>
  <conditionalFormatting sqref="CF34:CG34">
    <cfRule type="expression" dxfId="272" priority="13" stopIfTrue="1">
      <formula>IF($CC$31="",TRUE,FALSE)</formula>
    </cfRule>
  </conditionalFormatting>
  <conditionalFormatting sqref="CK23:CL23 CK29:CL29">
    <cfRule type="expression" dxfId="271" priority="14" stopIfTrue="1">
      <formula>IF($CH$18="",TRUE,FALSE)</formula>
    </cfRule>
  </conditionalFormatting>
  <conditionalFormatting sqref="CK30:CL30">
    <cfRule type="expression" dxfId="270" priority="15" stopIfTrue="1">
      <formula>IF($CH$34="",TRUE,FALSE)</formula>
    </cfRule>
  </conditionalFormatting>
  <conditionalFormatting sqref="CQ23:CV24">
    <cfRule type="expression" dxfId="269" priority="16" stopIfTrue="1">
      <formula>IF($CM$23="",TRUE,FALSE)</formula>
    </cfRule>
  </conditionalFormatting>
  <conditionalFormatting sqref="CQ26:CV27">
    <cfRule type="expression" dxfId="268" priority="17" stopIfTrue="1">
      <formula>IF($CM$24="",TRUE,FALSE)</formula>
    </cfRule>
  </conditionalFormatting>
  <conditionalFormatting sqref="CQ29:CV30">
    <cfRule type="expression" dxfId="267" priority="18" stopIfTrue="1">
      <formula>IF($CM$29="",TRUE,FALSE)</formula>
    </cfRule>
  </conditionalFormatting>
  <conditionalFormatting sqref="CQ32:CV33">
    <cfRule type="expression" dxfId="266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60"/>
      <c r="B1" s="60"/>
      <c r="C1" s="86"/>
      <c r="D1" s="60"/>
      <c r="E1" s="85"/>
      <c r="F1" s="60"/>
      <c r="G1" s="85"/>
      <c r="H1" s="92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</row>
    <row r="2" spans="1:101" ht="85.5" customHeight="1" thickBot="1" x14ac:dyDescent="1.1000000000000001">
      <c r="A2" s="60"/>
      <c r="B2" s="60"/>
      <c r="C2" s="60"/>
      <c r="D2" s="60"/>
      <c r="E2" s="85"/>
      <c r="F2" s="60"/>
      <c r="G2" s="85"/>
      <c r="H2" s="355" t="s">
        <v>341</v>
      </c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7"/>
      <c r="BR2" s="357"/>
      <c r="BS2" s="357"/>
      <c r="BT2" s="357"/>
      <c r="BU2" s="357"/>
      <c r="BV2" s="357"/>
      <c r="BW2" s="357"/>
      <c r="BX2" s="357"/>
      <c r="BY2" s="357"/>
      <c r="BZ2" s="358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</row>
    <row r="3" spans="1:101" ht="85.5" customHeight="1" thickBot="1" x14ac:dyDescent="0.25">
      <c r="A3" s="60"/>
      <c r="B3" s="60"/>
      <c r="C3" s="60"/>
      <c r="D3" s="60"/>
      <c r="E3" s="85"/>
      <c r="F3" s="60"/>
      <c r="G3" s="85"/>
      <c r="H3" s="320" t="s">
        <v>339</v>
      </c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282"/>
      <c r="BW3" s="282"/>
      <c r="BX3" s="282"/>
      <c r="BY3" s="282"/>
      <c r="BZ3" s="282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</row>
    <row r="4" spans="1:101" ht="37.5" customHeight="1" thickBot="1" x14ac:dyDescent="0.55000000000000004">
      <c r="A4" s="60"/>
      <c r="B4" s="60"/>
      <c r="C4" s="60"/>
      <c r="D4" s="60"/>
      <c r="E4" s="85"/>
      <c r="F4" s="60"/>
      <c r="G4" s="85"/>
      <c r="H4" s="95" t="s">
        <v>161</v>
      </c>
      <c r="I4" s="325" t="s">
        <v>222</v>
      </c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7"/>
      <c r="BJ4" s="60"/>
      <c r="BK4" s="60"/>
      <c r="BL4" s="60"/>
      <c r="BM4" s="60"/>
      <c r="BN4" s="60"/>
      <c r="BO4" s="60"/>
      <c r="BP4" s="60"/>
      <c r="BQ4" s="95" t="s">
        <v>162</v>
      </c>
      <c r="BR4" s="60"/>
      <c r="BS4" s="60"/>
      <c r="BT4" s="60"/>
      <c r="BU4" s="60"/>
      <c r="BV4" s="60"/>
      <c r="BW4" s="60"/>
      <c r="BX4" s="60"/>
      <c r="BY4" s="323">
        <f>BX92</f>
        <v>730</v>
      </c>
      <c r="BZ4" s="324"/>
      <c r="CA4" s="60"/>
      <c r="CB4" s="60"/>
      <c r="CC4" s="60"/>
      <c r="CD4" s="60"/>
      <c r="CE4" s="60"/>
      <c r="CF4" s="60"/>
      <c r="CG4" s="367" t="s">
        <v>340</v>
      </c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9"/>
      <c r="CW4" s="60"/>
    </row>
    <row r="5" spans="1:101" x14ac:dyDescent="0.2">
      <c r="A5" s="60"/>
      <c r="B5" s="60"/>
      <c r="C5" s="60"/>
      <c r="D5" s="60"/>
      <c r="E5" s="85"/>
      <c r="F5" s="60"/>
      <c r="G5" s="8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1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</row>
    <row r="6" spans="1:101" x14ac:dyDescent="0.2">
      <c r="A6" s="60"/>
      <c r="B6" s="60"/>
      <c r="C6" s="60"/>
      <c r="D6" s="60"/>
      <c r="E6" s="85"/>
      <c r="F6" s="60"/>
      <c r="G6" s="85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</row>
    <row r="7" spans="1:101" ht="13.5" thickBot="1" x14ac:dyDescent="0.25">
      <c r="A7" s="60"/>
      <c r="B7" s="60"/>
      <c r="C7" s="60"/>
      <c r="D7" s="60"/>
      <c r="E7" s="85"/>
      <c r="F7" s="60"/>
      <c r="G7" s="85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</row>
    <row r="8" spans="1:101" ht="26.25" customHeight="1" thickBot="1" x14ac:dyDescent="0.45">
      <c r="A8" s="60"/>
      <c r="B8" s="60"/>
      <c r="C8" s="99" t="s">
        <v>150</v>
      </c>
      <c r="D8" s="100"/>
      <c r="E8" s="101"/>
      <c r="F8" s="100"/>
      <c r="G8" s="101"/>
      <c r="H8" s="100"/>
      <c r="I8" s="100"/>
      <c r="J8" s="100"/>
      <c r="K8" s="100"/>
      <c r="L8" s="188"/>
      <c r="M8" s="189" t="s">
        <v>36</v>
      </c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2"/>
      <c r="BI8" s="60"/>
      <c r="BJ8" s="60"/>
      <c r="BK8" s="60"/>
      <c r="BL8" s="60"/>
      <c r="BM8" s="60"/>
      <c r="BN8" s="60"/>
      <c r="BO8" s="60"/>
      <c r="BP8" s="328" t="s">
        <v>149</v>
      </c>
      <c r="BQ8" s="60"/>
      <c r="BR8" s="87"/>
      <c r="BS8" s="99" t="s">
        <v>151</v>
      </c>
      <c r="BT8" s="100"/>
      <c r="BU8" s="100"/>
      <c r="BV8" s="100"/>
      <c r="BW8" s="100"/>
      <c r="BX8" s="100"/>
      <c r="BY8" s="100"/>
      <c r="BZ8" s="103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2"/>
      <c r="CW8" s="60"/>
    </row>
    <row r="9" spans="1:101" ht="28.5" customHeight="1" x14ac:dyDescent="0.2">
      <c r="A9" s="60"/>
      <c r="B9" s="60"/>
      <c r="C9" s="60"/>
      <c r="D9" s="60"/>
      <c r="E9" s="85"/>
      <c r="F9" s="60"/>
      <c r="G9" s="85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330" t="s">
        <v>48</v>
      </c>
      <c r="BK9" s="330" t="s">
        <v>142</v>
      </c>
      <c r="BL9" s="330" t="s">
        <v>143</v>
      </c>
      <c r="BM9" s="330" t="s">
        <v>49</v>
      </c>
      <c r="BN9" s="330" t="s">
        <v>147</v>
      </c>
      <c r="BO9" s="330" t="s">
        <v>148</v>
      </c>
      <c r="BP9" s="329"/>
      <c r="BQ9" s="60"/>
      <c r="BR9" s="87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</row>
    <row r="10" spans="1:101" ht="18.75" customHeight="1" x14ac:dyDescent="0.25">
      <c r="A10" s="60"/>
      <c r="B10" s="60"/>
      <c r="C10" s="88" t="s">
        <v>63</v>
      </c>
      <c r="D10" s="60"/>
      <c r="E10" s="85"/>
      <c r="F10" s="60"/>
      <c r="G10" s="85"/>
      <c r="H10" s="60"/>
      <c r="I10" s="60"/>
      <c r="J10" s="60"/>
      <c r="K10" s="60"/>
      <c r="L10" s="60"/>
      <c r="M10" s="60" t="s">
        <v>4</v>
      </c>
      <c r="N10" s="60"/>
      <c r="O10" s="60"/>
      <c r="P10" s="60"/>
      <c r="Q10" s="60" t="s">
        <v>6</v>
      </c>
      <c r="R10" s="60"/>
      <c r="S10" s="60"/>
      <c r="T10" s="60"/>
      <c r="U10" s="60" t="s">
        <v>7</v>
      </c>
      <c r="V10" s="60"/>
      <c r="W10" s="60"/>
      <c r="X10" s="60"/>
      <c r="Y10" s="60"/>
      <c r="Z10" s="60" t="s">
        <v>4</v>
      </c>
      <c r="AA10" s="60" t="s">
        <v>5</v>
      </c>
      <c r="AB10" s="60"/>
      <c r="AC10" s="60"/>
      <c r="AD10" s="60" t="s">
        <v>9</v>
      </c>
      <c r="AE10" s="60"/>
      <c r="AF10" s="60"/>
      <c r="AG10" s="60"/>
      <c r="AH10" s="60" t="s">
        <v>32</v>
      </c>
      <c r="AI10" s="60"/>
      <c r="AJ10" s="60"/>
      <c r="AK10" s="60"/>
      <c r="AL10" s="60"/>
      <c r="AM10" s="60"/>
      <c r="AN10" s="60" t="s">
        <v>35</v>
      </c>
      <c r="AO10" s="60"/>
      <c r="AP10" s="60"/>
      <c r="AQ10" s="60"/>
      <c r="AR10" s="60"/>
      <c r="AS10" s="60" t="s">
        <v>33</v>
      </c>
      <c r="AT10" s="60"/>
      <c r="AU10" s="60"/>
      <c r="AV10" s="60"/>
      <c r="AW10" s="60"/>
      <c r="AX10" s="60"/>
      <c r="AY10" s="60"/>
      <c r="AZ10" s="60"/>
      <c r="BA10" s="60"/>
      <c r="BB10" s="89" t="s">
        <v>10</v>
      </c>
      <c r="BC10" s="60"/>
      <c r="BD10" s="90" t="s">
        <v>4</v>
      </c>
      <c r="BE10" s="60"/>
      <c r="BF10" s="61" t="s">
        <v>5</v>
      </c>
      <c r="BG10" s="60"/>
      <c r="BH10" s="60"/>
      <c r="BI10" s="60"/>
      <c r="BJ10" s="330"/>
      <c r="BK10" s="330"/>
      <c r="BL10" s="330"/>
      <c r="BM10" s="330"/>
      <c r="BN10" s="330"/>
      <c r="BO10" s="330"/>
      <c r="BP10" s="329"/>
      <c r="BQ10" s="60"/>
      <c r="BR10" s="87"/>
      <c r="BS10" s="88"/>
      <c r="BT10" s="60"/>
      <c r="BU10" s="91" t="s">
        <v>120</v>
      </c>
      <c r="BV10" s="60"/>
      <c r="BW10" s="60"/>
      <c r="BX10" s="61" t="s">
        <v>26</v>
      </c>
      <c r="BY10" s="60"/>
      <c r="BZ10" s="88"/>
      <c r="CA10" s="60"/>
      <c r="CB10" s="60"/>
      <c r="CC10" s="60"/>
      <c r="CD10" s="60"/>
      <c r="CE10" s="61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</row>
    <row r="11" spans="1:101" ht="18.75" customHeight="1" thickBot="1" x14ac:dyDescent="0.25">
      <c r="A11" s="60"/>
      <c r="B11" s="60"/>
      <c r="C11" s="60"/>
      <c r="D11" s="60"/>
      <c r="E11" s="85"/>
      <c r="F11" s="60"/>
      <c r="G11" s="85"/>
      <c r="H11" s="60"/>
      <c r="I11" s="60"/>
      <c r="J11" s="60"/>
      <c r="K11" s="60"/>
      <c r="L11" s="60"/>
      <c r="M11" s="60" t="s">
        <v>0</v>
      </c>
      <c r="N11" s="60" t="s">
        <v>1</v>
      </c>
      <c r="O11" s="60" t="s">
        <v>2</v>
      </c>
      <c r="P11" s="60" t="s">
        <v>3</v>
      </c>
      <c r="Q11" s="60" t="s">
        <v>0</v>
      </c>
      <c r="R11" s="60" t="s">
        <v>1</v>
      </c>
      <c r="S11" s="60" t="s">
        <v>2</v>
      </c>
      <c r="T11" s="60" t="s">
        <v>3</v>
      </c>
      <c r="U11" s="60" t="s">
        <v>0</v>
      </c>
      <c r="V11" s="60" t="s">
        <v>1</v>
      </c>
      <c r="W11" s="60" t="s">
        <v>2</v>
      </c>
      <c r="X11" s="60" t="s">
        <v>3</v>
      </c>
      <c r="Y11" s="60"/>
      <c r="Z11" s="60" t="s">
        <v>8</v>
      </c>
      <c r="AA11" s="60"/>
      <c r="AB11" s="60"/>
      <c r="AC11" s="60"/>
      <c r="AD11" s="60"/>
      <c r="AE11" s="60"/>
      <c r="AF11" s="60"/>
      <c r="AG11" s="60"/>
      <c r="AH11" s="60" t="s">
        <v>31</v>
      </c>
      <c r="AI11" s="60"/>
      <c r="AJ11" s="60"/>
      <c r="AK11" s="60"/>
      <c r="AL11" s="60"/>
      <c r="AM11" s="60"/>
      <c r="AN11" s="60" t="str">
        <f>AI12</f>
        <v>Brasilien</v>
      </c>
      <c r="AO11" s="60" t="str">
        <f>AI13</f>
        <v>Kroatien</v>
      </c>
      <c r="AP11" s="60" t="str">
        <f>AI14</f>
        <v>Mexiko</v>
      </c>
      <c r="AQ11" s="60" t="str">
        <f>AI15</f>
        <v>Kamerun</v>
      </c>
      <c r="AR11" s="60"/>
      <c r="AS11" s="60" t="s">
        <v>31</v>
      </c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330"/>
      <c r="BK11" s="330"/>
      <c r="BL11" s="330"/>
      <c r="BM11" s="330"/>
      <c r="BN11" s="330"/>
      <c r="BO11" s="330"/>
      <c r="BP11" s="329"/>
      <c r="BQ11" s="60"/>
      <c r="BR11" s="87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</row>
    <row r="12" spans="1:101" ht="18.75" customHeight="1" thickBot="1" x14ac:dyDescent="0.3">
      <c r="A12" s="60"/>
      <c r="B12" s="60"/>
      <c r="C12" s="7" t="str">
        <f>Spielplan!$C$12</f>
        <v>Brasilien</v>
      </c>
      <c r="D12" s="38"/>
      <c r="E12" s="104"/>
      <c r="F12" s="93"/>
      <c r="G12" s="104"/>
      <c r="H12" s="7" t="str">
        <f>Spielplan!$H$12</f>
        <v>Kroatien</v>
      </c>
      <c r="I12" s="38"/>
      <c r="J12" s="60"/>
      <c r="K12" s="60" t="s">
        <v>58</v>
      </c>
      <c r="L12" s="60">
        <f t="shared" ref="L12:L17" si="0">IF(E12-G12&gt;0,1,IF(G12=E12,0,-1))</f>
        <v>0</v>
      </c>
      <c r="M12" s="60">
        <f>IF($E12="",0,IF($E12&gt;$G12,3,IF($E12=G12,1,0)))</f>
        <v>0</v>
      </c>
      <c r="N12" s="60">
        <f>IF($G12="",0,IF($E12&gt;$G12,0,IF($E12=G12,1,3)))</f>
        <v>0</v>
      </c>
      <c r="O12" s="60"/>
      <c r="P12" s="60"/>
      <c r="Q12" s="60">
        <f>E12</f>
        <v>0</v>
      </c>
      <c r="R12" s="60">
        <f>G12</f>
        <v>0</v>
      </c>
      <c r="S12" s="60"/>
      <c r="T12" s="60"/>
      <c r="U12" s="60">
        <f>G12</f>
        <v>0</v>
      </c>
      <c r="V12" s="60">
        <f>E12</f>
        <v>0</v>
      </c>
      <c r="W12" s="60"/>
      <c r="X12" s="60"/>
      <c r="Y12" s="60"/>
      <c r="Z12" s="60">
        <f>M18</f>
        <v>0</v>
      </c>
      <c r="AA12" s="60">
        <f>Q18</f>
        <v>0</v>
      </c>
      <c r="AB12" s="60">
        <f>U18</f>
        <v>0</v>
      </c>
      <c r="AC12" s="60">
        <f>AA12-AB12</f>
        <v>0</v>
      </c>
      <c r="AD12" s="60">
        <f>IF(Z12&gt;Z13,-1,0)</f>
        <v>0</v>
      </c>
      <c r="AE12" s="60">
        <f>IF(Z12&gt;Z14,-1,0)</f>
        <v>0</v>
      </c>
      <c r="AF12" s="60">
        <f>IF(Z12&gt;Z15,-1,0)</f>
        <v>0</v>
      </c>
      <c r="AG12" s="60">
        <f>10000-(AJ12*1000+AM12*100+AK12*10)</f>
        <v>10000</v>
      </c>
      <c r="AH12" s="90">
        <f>RANK(AG12,AG12:AG15,1)</f>
        <v>1</v>
      </c>
      <c r="AI12" s="60" t="str">
        <f>C12</f>
        <v>Brasilien</v>
      </c>
      <c r="AJ12" s="60">
        <f t="shared" ref="AJ12:AL15" si="1">Z12</f>
        <v>0</v>
      </c>
      <c r="AK12" s="60">
        <f t="shared" si="1"/>
        <v>0</v>
      </c>
      <c r="AL12" s="60">
        <f t="shared" si="1"/>
        <v>0</v>
      </c>
      <c r="AM12" s="60">
        <f>AK12-AL12</f>
        <v>0</v>
      </c>
      <c r="AN12" s="187"/>
      <c r="AO12" s="187">
        <f>IF(AG13=AG12,IF(G12&gt;E12,AG13-0.1,AG13),AG13)</f>
        <v>10000</v>
      </c>
      <c r="AP12" s="187">
        <f>IF(AG14=AG12,IF(G14&gt;E14,AG14-0.1,AG14),AG14)</f>
        <v>10000</v>
      </c>
      <c r="AQ12" s="187">
        <f>IF(AG15=AG12,IF(G16&gt;E16,AG15-0.1,AG15),AG15)</f>
        <v>10000</v>
      </c>
      <c r="AR12" s="187">
        <f>AN16</f>
        <v>30000</v>
      </c>
      <c r="AS12" s="90">
        <f>RANK(AR12,AR12:AR15,1)</f>
        <v>1</v>
      </c>
      <c r="AT12" s="60" t="str">
        <f t="shared" ref="AT12:AW15" si="2">AI12</f>
        <v>Brasilien</v>
      </c>
      <c r="AU12" s="60">
        <f t="shared" si="2"/>
        <v>0</v>
      </c>
      <c r="AV12" s="60">
        <f t="shared" si="2"/>
        <v>0</v>
      </c>
      <c r="AW12" s="60">
        <f t="shared" si="2"/>
        <v>0</v>
      </c>
      <c r="AX12" s="60"/>
      <c r="AY12" s="60"/>
      <c r="AZ12" s="60"/>
      <c r="BA12" s="3">
        <v>1</v>
      </c>
      <c r="BB12" s="7" t="str">
        <f>VLOOKUP(1,AS12:AT15,2,FALSE)</f>
        <v>Brasilien</v>
      </c>
      <c r="BC12" s="2"/>
      <c r="BD12" s="6">
        <f>VLOOKUP(1,AS12:AW15,3,FALSE)</f>
        <v>0</v>
      </c>
      <c r="BE12" s="4">
        <f>VLOOKUP(1,AS12:AW15,4,FALSE)</f>
        <v>0</v>
      </c>
      <c r="BF12" s="93" t="s">
        <v>12</v>
      </c>
      <c r="BG12" s="4">
        <f>VLOOKUP(1,AS12:AW15,5,FALSE)</f>
        <v>0</v>
      </c>
      <c r="BH12" s="13" t="s">
        <v>18</v>
      </c>
      <c r="BI12" s="60"/>
      <c r="BJ12" s="85">
        <f>IF(E12&gt;G12,IF(Spielplan!E12&gt;Spielplan!G12,Punktemodus!$B$3,0),0)</f>
        <v>0</v>
      </c>
      <c r="BK12" s="85">
        <f>IF(E12=G12,IF(Spielplan!E12=Spielplan!G12,Punktemodus!$B$3,0),0)</f>
        <v>10</v>
      </c>
      <c r="BL12" s="85">
        <f>IF(E12&lt;G12,IF(Spielplan!E12&lt;Spielplan!G12,Punktemodus!$B$3,0),0)</f>
        <v>0</v>
      </c>
      <c r="BM12" s="85">
        <f>IF(E12=Spielplan!E12,IF(G12=Spielplan!G12,Punktemodus!$B$5,0),0)</f>
        <v>3</v>
      </c>
      <c r="BN12" s="85">
        <f>IF(E12=Spielplan!E12,Punktemodus!$B$7,0)</f>
        <v>1</v>
      </c>
      <c r="BO12" s="85">
        <f>IF(G12=Spielplan!G12,Punktemodus!$B$7,0)</f>
        <v>1</v>
      </c>
      <c r="BP12" s="137">
        <f>IF(Spielplan!E12="",0,SUM(BJ12:BO12))</f>
        <v>0</v>
      </c>
      <c r="BQ12" s="60"/>
      <c r="BR12" s="87"/>
      <c r="BS12" s="13" t="s">
        <v>18</v>
      </c>
      <c r="BT12" s="44" t="str">
        <f>IF(G17="","",BB12)</f>
        <v/>
      </c>
      <c r="BU12" s="46"/>
      <c r="BV12" s="104"/>
      <c r="BW12" s="60"/>
      <c r="BX12" s="104"/>
      <c r="BY12" s="60"/>
      <c r="BZ12" s="88"/>
      <c r="CA12" s="60"/>
      <c r="CB12" s="91" t="s">
        <v>27</v>
      </c>
      <c r="CC12" s="60"/>
      <c r="CD12" s="60"/>
      <c r="CE12" s="61" t="s">
        <v>26</v>
      </c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</row>
    <row r="13" spans="1:101" ht="18.75" customHeight="1" thickBot="1" x14ac:dyDescent="0.3">
      <c r="A13" s="60"/>
      <c r="B13" s="60"/>
      <c r="C13" s="44" t="str">
        <f>Spielplan!$C$13</f>
        <v>Mexiko</v>
      </c>
      <c r="D13" s="45"/>
      <c r="E13" s="104"/>
      <c r="F13" s="93"/>
      <c r="G13" s="104"/>
      <c r="H13" s="44" t="str">
        <f>Spielplan!$H$13</f>
        <v>Kamerun</v>
      </c>
      <c r="I13" s="45"/>
      <c r="J13" s="60"/>
      <c r="K13" s="60" t="s">
        <v>59</v>
      </c>
      <c r="L13" s="60">
        <f t="shared" si="0"/>
        <v>0</v>
      </c>
      <c r="M13" s="60"/>
      <c r="N13" s="60"/>
      <c r="O13" s="60">
        <f>IF($E13="",0,IF($E13&gt;$G13,3,IF($E13=$G13,1,0)))</f>
        <v>0</v>
      </c>
      <c r="P13" s="60">
        <f>IF($G13="",0,IF($E13&gt;$G13,0,IF($E13=$G13,1,3)))</f>
        <v>0</v>
      </c>
      <c r="Q13" s="60"/>
      <c r="R13" s="60"/>
      <c r="S13" s="60">
        <f>E13</f>
        <v>0</v>
      </c>
      <c r="T13" s="60">
        <f>G13</f>
        <v>0</v>
      </c>
      <c r="U13" s="60"/>
      <c r="V13" s="60"/>
      <c r="W13" s="60">
        <f>G13</f>
        <v>0</v>
      </c>
      <c r="X13" s="60">
        <f>E13</f>
        <v>0</v>
      </c>
      <c r="Y13" s="60"/>
      <c r="Z13" s="60">
        <f>N18</f>
        <v>0</v>
      </c>
      <c r="AA13" s="60">
        <f>R18</f>
        <v>0</v>
      </c>
      <c r="AB13" s="60">
        <f>V18</f>
        <v>0</v>
      </c>
      <c r="AC13" s="60">
        <f>AA13-AB13</f>
        <v>0</v>
      </c>
      <c r="AD13" s="60">
        <f>IF(Z13&gt;Z12,-1,0)</f>
        <v>0</v>
      </c>
      <c r="AE13" s="60">
        <f>IF(Z13&gt;Z14,-1,0)</f>
        <v>0</v>
      </c>
      <c r="AF13" s="60">
        <f>IF(Z13&gt;Z15,-1,0)</f>
        <v>0</v>
      </c>
      <c r="AG13" s="60">
        <f>10000-(AJ13*1000+AM13*100+AK13*10)</f>
        <v>10000</v>
      </c>
      <c r="AH13" s="90">
        <f>RANK(AG13,AG12:AG15,1)</f>
        <v>1</v>
      </c>
      <c r="AI13" s="60" t="str">
        <f>H12</f>
        <v>Kroatien</v>
      </c>
      <c r="AJ13" s="60">
        <f t="shared" si="1"/>
        <v>0</v>
      </c>
      <c r="AK13" s="60">
        <f t="shared" si="1"/>
        <v>0</v>
      </c>
      <c r="AL13" s="60">
        <f t="shared" si="1"/>
        <v>0</v>
      </c>
      <c r="AM13" s="60">
        <f>AK13-AL13</f>
        <v>0</v>
      </c>
      <c r="AN13" s="187">
        <f>IF(AG12=AG13,IF(E12&gt;G12,AG12-0.1,AG12),AG12)</f>
        <v>10000</v>
      </c>
      <c r="AO13" s="187"/>
      <c r="AP13" s="187">
        <f>IF(AG14=AG13,IF(G17&gt;E17,AG14-0.1,AG14),AG14)</f>
        <v>10000</v>
      </c>
      <c r="AQ13" s="187">
        <f>IF(AG15=AG13,IF(G15&gt;E15,AG15-0.1,AG15),AG15)</f>
        <v>10000</v>
      </c>
      <c r="AR13" s="187">
        <f>AO16</f>
        <v>30000</v>
      </c>
      <c r="AS13" s="90">
        <f>RANK(AR13,AR12:AR15,1)</f>
        <v>1</v>
      </c>
      <c r="AT13" s="60" t="str">
        <f t="shared" si="2"/>
        <v>Kroatien</v>
      </c>
      <c r="AU13" s="60">
        <f t="shared" si="2"/>
        <v>0</v>
      </c>
      <c r="AV13" s="60">
        <f t="shared" si="2"/>
        <v>0</v>
      </c>
      <c r="AW13" s="60">
        <f t="shared" si="2"/>
        <v>0</v>
      </c>
      <c r="AX13" s="60"/>
      <c r="AY13" s="60"/>
      <c r="AZ13" s="60"/>
      <c r="BA13" s="120">
        <v>2</v>
      </c>
      <c r="BB13" s="121" t="e">
        <f>VLOOKUP(2,AS12:AT15,2,FALSE)</f>
        <v>#N/A</v>
      </c>
      <c r="BC13" s="122"/>
      <c r="BD13" s="123" t="e">
        <f>VLOOKUP(2,AS12:AW15,3,FALSE)</f>
        <v>#N/A</v>
      </c>
      <c r="BE13" s="124" t="e">
        <f>VLOOKUP(2,AS12:AW15,4,FALSE)</f>
        <v>#N/A</v>
      </c>
      <c r="BF13" s="93" t="s">
        <v>12</v>
      </c>
      <c r="BG13" s="124" t="e">
        <f>VLOOKUP(2,AS12:AW15,5,FALSE)</f>
        <v>#N/A</v>
      </c>
      <c r="BH13" s="125" t="s">
        <v>19</v>
      </c>
      <c r="BI13" s="60"/>
      <c r="BJ13" s="85">
        <f>IF(E13&gt;G13,IF(Spielplan!E13&gt;Spielplan!G13,Punktemodus!$B$3,0),0)</f>
        <v>0</v>
      </c>
      <c r="BK13" s="85">
        <f>IF(E13=G13,IF(Spielplan!E13=Spielplan!G13,Punktemodus!$B$3,0),0)</f>
        <v>10</v>
      </c>
      <c r="BL13" s="85">
        <f>IF(E13&lt;G13,IF(Spielplan!E13&lt;Spielplan!G13,Punktemodus!$B$3,0),0)</f>
        <v>0</v>
      </c>
      <c r="BM13" s="85">
        <f>IF(E13=Spielplan!E13,IF(G13=Spielplan!G13,Punktemodus!$B$5,0),0)</f>
        <v>3</v>
      </c>
      <c r="BN13" s="85">
        <f>IF(E13=Spielplan!E13,Punktemodus!$B$7,0)</f>
        <v>1</v>
      </c>
      <c r="BO13" s="85">
        <f>IF(G13=Spielplan!G13,Punktemodus!$B$7,0)</f>
        <v>1</v>
      </c>
      <c r="BP13" s="137">
        <f>IF(Spielplan!E13="",0,SUM(BJ13:BO13))</f>
        <v>0</v>
      </c>
      <c r="BQ13" s="60"/>
      <c r="BR13" s="87"/>
      <c r="BS13" s="73" t="s">
        <v>21</v>
      </c>
      <c r="BT13" s="44" t="str">
        <f>IF(G28="","",BB24)</f>
        <v/>
      </c>
      <c r="BU13" s="46"/>
      <c r="BV13" s="104"/>
      <c r="BW13" s="60"/>
      <c r="BX13" s="104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</row>
    <row r="14" spans="1:101" ht="18.75" customHeight="1" thickBot="1" x14ac:dyDescent="0.3">
      <c r="A14" s="60"/>
      <c r="B14" s="60"/>
      <c r="C14" s="7" t="str">
        <f>C12</f>
        <v>Brasilien</v>
      </c>
      <c r="D14" s="38"/>
      <c r="E14" s="104"/>
      <c r="F14" s="93"/>
      <c r="G14" s="104"/>
      <c r="H14" s="7" t="str">
        <f>C13</f>
        <v>Mexiko</v>
      </c>
      <c r="I14" s="38"/>
      <c r="J14" s="60"/>
      <c r="K14" s="60" t="s">
        <v>60</v>
      </c>
      <c r="L14" s="60">
        <f t="shared" si="0"/>
        <v>0</v>
      </c>
      <c r="M14" s="60">
        <f>IF($E14="",0,IF($E14&gt;$G14,3,IF($E14=G14,1,0)))</f>
        <v>0</v>
      </c>
      <c r="N14" s="60"/>
      <c r="O14" s="60">
        <f>IF($G14="",0,IF($E14&gt;$G14,0,IF($E14=$G14,1,3)))</f>
        <v>0</v>
      </c>
      <c r="P14" s="60"/>
      <c r="Q14" s="60">
        <f>E14</f>
        <v>0</v>
      </c>
      <c r="R14" s="60"/>
      <c r="S14" s="60">
        <f>G14</f>
        <v>0</v>
      </c>
      <c r="T14" s="60"/>
      <c r="U14" s="60">
        <f>G14</f>
        <v>0</v>
      </c>
      <c r="V14" s="60"/>
      <c r="W14" s="60">
        <f>E14</f>
        <v>0</v>
      </c>
      <c r="X14" s="60"/>
      <c r="Y14" s="60"/>
      <c r="Z14" s="60">
        <f>O18</f>
        <v>0</v>
      </c>
      <c r="AA14" s="60">
        <f>S18</f>
        <v>0</v>
      </c>
      <c r="AB14" s="60">
        <f>W18</f>
        <v>0</v>
      </c>
      <c r="AC14" s="60">
        <f>AA14-AB14</f>
        <v>0</v>
      </c>
      <c r="AD14" s="60">
        <f>IF(Z14&gt;Z12,-1,0)</f>
        <v>0</v>
      </c>
      <c r="AE14" s="60">
        <f>IF(Z14&gt;Z13,-1,0)</f>
        <v>0</v>
      </c>
      <c r="AF14" s="60">
        <f>IF(Z14&gt;Z15,-1,0)</f>
        <v>0</v>
      </c>
      <c r="AG14" s="60">
        <f>10000-(AJ14*1000+AM14*100+AK14*10)</f>
        <v>10000</v>
      </c>
      <c r="AH14" s="90">
        <f>RANK(AG14,AG12:AG15,1)</f>
        <v>1</v>
      </c>
      <c r="AI14" s="60" t="str">
        <f>C13</f>
        <v>Mexiko</v>
      </c>
      <c r="AJ14" s="60">
        <f t="shared" si="1"/>
        <v>0</v>
      </c>
      <c r="AK14" s="60">
        <f t="shared" si="1"/>
        <v>0</v>
      </c>
      <c r="AL14" s="60">
        <f t="shared" si="1"/>
        <v>0</v>
      </c>
      <c r="AM14" s="60">
        <f>AK14-AL14</f>
        <v>0</v>
      </c>
      <c r="AN14" s="187">
        <f>IF(AG12=AG14,IF(E14&gt;G14,AG12-0.1,AG12),AG12)</f>
        <v>10000</v>
      </c>
      <c r="AO14" s="187">
        <f>IF(AG13=AG14,IF(E17&gt;G17,AG13-0.1,AG13),AG13)</f>
        <v>10000</v>
      </c>
      <c r="AP14" s="187"/>
      <c r="AQ14" s="187">
        <f>IF(AG15=AG14,IF(G13&gt;E13,AG15-0.1,AG15),AG15)</f>
        <v>10000</v>
      </c>
      <c r="AR14" s="187">
        <f>AP16</f>
        <v>30000</v>
      </c>
      <c r="AS14" s="90">
        <f>RANK(AR14,AR12:AR15,1)</f>
        <v>1</v>
      </c>
      <c r="AT14" s="60" t="str">
        <f t="shared" si="2"/>
        <v>Mexiko</v>
      </c>
      <c r="AU14" s="60">
        <f t="shared" si="2"/>
        <v>0</v>
      </c>
      <c r="AV14" s="60">
        <f t="shared" si="2"/>
        <v>0</v>
      </c>
      <c r="AW14" s="60">
        <f t="shared" si="2"/>
        <v>0</v>
      </c>
      <c r="AX14" s="60"/>
      <c r="AY14" s="60"/>
      <c r="AZ14" s="60"/>
      <c r="BA14" s="113">
        <v>3</v>
      </c>
      <c r="BB14" s="114" t="e">
        <f>VLOOKUP(3,AS12:AT15,2,FALSE)</f>
        <v>#N/A</v>
      </c>
      <c r="BC14" s="115"/>
      <c r="BD14" s="116" t="e">
        <f>VLOOKUP(3,AS12:AW15,3,FALSE)</f>
        <v>#N/A</v>
      </c>
      <c r="BE14" s="116" t="e">
        <f>VLOOKUP(3,AS12:AW15,4,FALSE)</f>
        <v>#N/A</v>
      </c>
      <c r="BF14" s="93" t="s">
        <v>12</v>
      </c>
      <c r="BG14" s="116" t="e">
        <f>VLOOKUP(3,AS12:AW15,5,FALSE)</f>
        <v>#N/A</v>
      </c>
      <c r="BH14" s="60"/>
      <c r="BI14" s="60"/>
      <c r="BJ14" s="85">
        <f>IF(E14&gt;G14,IF(Spielplan!E14&gt;Spielplan!G14,Punktemodus!$B$3,0),0)</f>
        <v>0</v>
      </c>
      <c r="BK14" s="85">
        <f>IF(E14=G14,IF(Spielplan!E14=Spielplan!G14,Punktemodus!$B$3,0),0)</f>
        <v>10</v>
      </c>
      <c r="BL14" s="85">
        <f>IF(E14&lt;G14,IF(Spielplan!E14&lt;Spielplan!G14,Punktemodus!$B$3,0),0)</f>
        <v>0</v>
      </c>
      <c r="BM14" s="85">
        <f>IF(E14=Spielplan!E14,IF(G14=Spielplan!G14,Punktemodus!$B$5,0),0)</f>
        <v>3</v>
      </c>
      <c r="BN14" s="85">
        <f>IF(E14=Spielplan!E14,Punktemodus!$B$7,0)</f>
        <v>1</v>
      </c>
      <c r="BO14" s="85">
        <f>IF(G14=Spielplan!G14,Punktemodus!$B$7,0)</f>
        <v>1</v>
      </c>
      <c r="BP14" s="137">
        <f>IF(Spielplan!E14="",0,SUM(BJ14:BO14))</f>
        <v>0</v>
      </c>
      <c r="BQ14" s="60"/>
      <c r="BR14" s="87"/>
      <c r="BS14" s="60"/>
      <c r="BT14" s="60"/>
      <c r="BU14" s="60"/>
      <c r="BV14" s="60"/>
      <c r="BW14" s="60"/>
      <c r="BX14" s="60"/>
      <c r="BY14" s="60"/>
      <c r="BZ14" s="47">
        <v>49</v>
      </c>
      <c r="CA14" s="44" t="str">
        <f>IF(BX12="",IF(BV12&gt;BV13,BT12,BT13),IF(BX12&gt;BX13,BT12,BT13))</f>
        <v/>
      </c>
      <c r="CB14" s="46"/>
      <c r="CC14" s="104"/>
      <c r="CD14" s="60"/>
      <c r="CE14" s="104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</row>
    <row r="15" spans="1:101" ht="18.75" customHeight="1" thickBot="1" x14ac:dyDescent="0.3">
      <c r="A15" s="60"/>
      <c r="B15" s="60"/>
      <c r="C15" s="44" t="str">
        <f>H12</f>
        <v>Kroatien</v>
      </c>
      <c r="D15" s="45"/>
      <c r="E15" s="104"/>
      <c r="F15" s="93"/>
      <c r="G15" s="104"/>
      <c r="H15" s="44" t="str">
        <f>H13</f>
        <v>Kamerun</v>
      </c>
      <c r="I15" s="45"/>
      <c r="J15" s="60"/>
      <c r="K15" s="60" t="s">
        <v>61</v>
      </c>
      <c r="L15" s="60">
        <f t="shared" si="0"/>
        <v>0</v>
      </c>
      <c r="M15" s="60"/>
      <c r="N15" s="60">
        <f>IF($E15="",0,IF($E15&gt;$G15,3,IF($E15=$G15,1,0)))</f>
        <v>0</v>
      </c>
      <c r="O15" s="60"/>
      <c r="P15" s="60">
        <f>IF($G15="",0,IF($E15&gt;$G15,0,IF($E15=$G15,1,3)))</f>
        <v>0</v>
      </c>
      <c r="Q15" s="60"/>
      <c r="R15" s="60">
        <f>E15</f>
        <v>0</v>
      </c>
      <c r="S15" s="60"/>
      <c r="T15" s="60">
        <f>G15</f>
        <v>0</v>
      </c>
      <c r="U15" s="60"/>
      <c r="V15" s="60">
        <f>G15</f>
        <v>0</v>
      </c>
      <c r="W15" s="60"/>
      <c r="X15" s="60">
        <f>E15</f>
        <v>0</v>
      </c>
      <c r="Y15" s="60"/>
      <c r="Z15" s="60">
        <f>P18</f>
        <v>0</v>
      </c>
      <c r="AA15" s="60">
        <f>T18</f>
        <v>0</v>
      </c>
      <c r="AB15" s="60">
        <f>X18</f>
        <v>0</v>
      </c>
      <c r="AC15" s="60">
        <f>AA15-AB15</f>
        <v>0</v>
      </c>
      <c r="AD15" s="60">
        <f>IF(Z15&gt;Z12,-1,0)</f>
        <v>0</v>
      </c>
      <c r="AE15" s="60">
        <f>IF(Z15&gt;Z13,-1,0)</f>
        <v>0</v>
      </c>
      <c r="AF15" s="60">
        <f>IF(Z15&gt;Z14,-1,0)</f>
        <v>0</v>
      </c>
      <c r="AG15" s="60">
        <f>10000-(AJ15*1000+AM15*100+AK15*10)</f>
        <v>10000</v>
      </c>
      <c r="AH15" s="90">
        <f>RANK(AG15,AG12:AG15,1)</f>
        <v>1</v>
      </c>
      <c r="AI15" s="60" t="str">
        <f>H13</f>
        <v>Kamerun</v>
      </c>
      <c r="AJ15" s="60">
        <f t="shared" si="1"/>
        <v>0</v>
      </c>
      <c r="AK15" s="60">
        <f t="shared" si="1"/>
        <v>0</v>
      </c>
      <c r="AL15" s="60">
        <f t="shared" si="1"/>
        <v>0</v>
      </c>
      <c r="AM15" s="60">
        <f>AK15-AL15</f>
        <v>0</v>
      </c>
      <c r="AN15" s="187">
        <f>IF(AG12=AG15,IF(E16&gt;G16,AG12-0.1,AG12),AG12)</f>
        <v>10000</v>
      </c>
      <c r="AO15" s="187">
        <f>IF(AG13=AG15,IF(E15&gt;G15,AG13-0.1,AG13),AG13)</f>
        <v>10000</v>
      </c>
      <c r="AP15" s="187">
        <f>IF(AG14=AG15,IF(E13&gt;G13,AG14-0.1,AG14),AG14)</f>
        <v>10000</v>
      </c>
      <c r="AQ15" s="187"/>
      <c r="AR15" s="187">
        <f>AQ16</f>
        <v>30000</v>
      </c>
      <c r="AS15" s="90">
        <f>RANK(AR15,AR12:AR15,1)</f>
        <v>1</v>
      </c>
      <c r="AT15" s="60" t="str">
        <f t="shared" si="2"/>
        <v>Kamerun</v>
      </c>
      <c r="AU15" s="60">
        <f t="shared" si="2"/>
        <v>0</v>
      </c>
      <c r="AV15" s="60">
        <f t="shared" si="2"/>
        <v>0</v>
      </c>
      <c r="AW15" s="60">
        <f t="shared" si="2"/>
        <v>0</v>
      </c>
      <c r="AX15" s="60"/>
      <c r="AY15" s="60"/>
      <c r="AZ15" s="60"/>
      <c r="BA15" s="113">
        <v>4</v>
      </c>
      <c r="BB15" s="114" t="e">
        <f>VLOOKUP(4,AS12:AT15,2,FALSE)</f>
        <v>#N/A</v>
      </c>
      <c r="BC15" s="115"/>
      <c r="BD15" s="116" t="e">
        <f>VLOOKUP(4,AS12:AW15,3,FALSE)</f>
        <v>#N/A</v>
      </c>
      <c r="BE15" s="116" t="e">
        <f>VLOOKUP(4,AS12:AW15,4,FALSE)</f>
        <v>#N/A</v>
      </c>
      <c r="BF15" s="93" t="s">
        <v>12</v>
      </c>
      <c r="BG15" s="116" t="e">
        <f>VLOOKUP(4,AS12:AW15,5,FALSE)</f>
        <v>#N/A</v>
      </c>
      <c r="BH15" s="60"/>
      <c r="BI15" s="60"/>
      <c r="BJ15" s="85">
        <f>IF(E15&gt;G15,IF(Spielplan!E15&gt;Spielplan!G15,Punktemodus!$B$3,0),0)</f>
        <v>0</v>
      </c>
      <c r="BK15" s="85">
        <f>IF(E15=G15,IF(Spielplan!E15=Spielplan!G15,Punktemodus!$B$3,0),0)</f>
        <v>10</v>
      </c>
      <c r="BL15" s="85">
        <f>IF(E15&lt;G15,IF(Spielplan!E15&lt;Spielplan!G15,Punktemodus!$B$3,0),0)</f>
        <v>0</v>
      </c>
      <c r="BM15" s="85">
        <f>IF(E15=Spielplan!E15,IF(G15=Spielplan!G15,Punktemodus!$B$5,0),0)</f>
        <v>3</v>
      </c>
      <c r="BN15" s="85">
        <f>IF(E15=Spielplan!E15,Punktemodus!$B$7,0)</f>
        <v>1</v>
      </c>
      <c r="BO15" s="85">
        <f>IF(G15=Spielplan!G15,Punktemodus!$B$7,0)</f>
        <v>1</v>
      </c>
      <c r="BP15" s="137">
        <f>IF(Spielplan!E15="",0,SUM(BJ15:BO15))</f>
        <v>0</v>
      </c>
      <c r="BQ15" s="60"/>
      <c r="BR15" s="87"/>
      <c r="BS15" s="60"/>
      <c r="BT15" s="60"/>
      <c r="BU15" s="60"/>
      <c r="BV15" s="60"/>
      <c r="BW15" s="60"/>
      <c r="BX15" s="60"/>
      <c r="BY15" s="60"/>
      <c r="BZ15" s="47">
        <v>50</v>
      </c>
      <c r="CA15" s="44" t="str">
        <f>IF(BX16="",IF(BV16&gt;BV17,BT16,BT17),IF(BX16&gt;BX17,BT16,BT17))</f>
        <v/>
      </c>
      <c r="CB15" s="46"/>
      <c r="CC15" s="104"/>
      <c r="CD15" s="60"/>
      <c r="CE15" s="104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</row>
    <row r="16" spans="1:101" ht="18.75" customHeight="1" thickBot="1" x14ac:dyDescent="0.3">
      <c r="A16" s="60"/>
      <c r="B16" s="60"/>
      <c r="C16" s="7" t="str">
        <f>C12</f>
        <v>Brasilien</v>
      </c>
      <c r="D16" s="38"/>
      <c r="E16" s="104"/>
      <c r="F16" s="93"/>
      <c r="G16" s="104"/>
      <c r="H16" s="7" t="str">
        <f>H13</f>
        <v>Kamerun</v>
      </c>
      <c r="I16" s="38"/>
      <c r="J16" s="60"/>
      <c r="K16" s="60" t="s">
        <v>62</v>
      </c>
      <c r="L16" s="60">
        <f t="shared" si="0"/>
        <v>0</v>
      </c>
      <c r="M16" s="60">
        <f>IF($E16="",0,IF($E16&gt;$G16,3,IF($E16=G16,1,0)))</f>
        <v>0</v>
      </c>
      <c r="N16" s="60"/>
      <c r="O16" s="60"/>
      <c r="P16" s="60">
        <f>IF($G16="",0,IF($E16&gt;$G16,0,IF($E16=$G16,1,3)))</f>
        <v>0</v>
      </c>
      <c r="Q16" s="60">
        <f>E16</f>
        <v>0</v>
      </c>
      <c r="R16" s="60"/>
      <c r="S16" s="60"/>
      <c r="T16" s="60">
        <f>G16</f>
        <v>0</v>
      </c>
      <c r="U16" s="60">
        <f>G16</f>
        <v>0</v>
      </c>
      <c r="V16" s="60"/>
      <c r="W16" s="60"/>
      <c r="X16" s="60">
        <f>E16</f>
        <v>0</v>
      </c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187">
        <f>SUM(AN12:AN15)</f>
        <v>30000</v>
      </c>
      <c r="AO16" s="187">
        <f>SUM(AO12:AO15)</f>
        <v>30000</v>
      </c>
      <c r="AP16" s="187">
        <f>SUM(AP12:AP15)</f>
        <v>30000</v>
      </c>
      <c r="AQ16" s="187">
        <f>SUM(AQ12:AQ15)</f>
        <v>30000</v>
      </c>
      <c r="AR16" s="187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85">
        <f>IF(E16&gt;G16,IF(Spielplan!E16&gt;Spielplan!G16,Punktemodus!$B$3,0),0)</f>
        <v>0</v>
      </c>
      <c r="BK16" s="85">
        <f>IF(E16=G16,IF(Spielplan!E16=Spielplan!G16,Punktemodus!$B$3,0),0)</f>
        <v>10</v>
      </c>
      <c r="BL16" s="85">
        <f>IF(E16&lt;G16,IF(Spielplan!E16&lt;Spielplan!G16,Punktemodus!$B$3,0),0)</f>
        <v>0</v>
      </c>
      <c r="BM16" s="85">
        <f>IF(E16=Spielplan!E16,IF(G16=Spielplan!G16,Punktemodus!$B$5,0),0)</f>
        <v>3</v>
      </c>
      <c r="BN16" s="85">
        <f>IF(E16=Spielplan!E16,Punktemodus!$B$7,0)</f>
        <v>1</v>
      </c>
      <c r="BO16" s="85">
        <f>IF(G16=Spielplan!G16,Punktemodus!$B$7,0)</f>
        <v>1</v>
      </c>
      <c r="BP16" s="137">
        <f>IF(Spielplan!E16="",0,SUM(BJ16:BO16))</f>
        <v>0</v>
      </c>
      <c r="BQ16" s="60"/>
      <c r="BR16" s="87"/>
      <c r="BS16" s="63" t="s">
        <v>22</v>
      </c>
      <c r="BT16" s="44" t="str">
        <f>IF(G39="","",BB34)</f>
        <v/>
      </c>
      <c r="BU16" s="46"/>
      <c r="BV16" s="104"/>
      <c r="BW16" s="60"/>
      <c r="BX16" s="104"/>
      <c r="BY16" s="60"/>
      <c r="BZ16" s="60"/>
      <c r="CA16" s="60"/>
      <c r="CB16" s="60"/>
      <c r="CC16" s="60"/>
      <c r="CD16" s="60"/>
      <c r="CE16" s="60"/>
      <c r="CF16" s="91"/>
      <c r="CG16" s="91" t="s">
        <v>28</v>
      </c>
      <c r="CH16" s="60"/>
      <c r="CI16" s="60"/>
      <c r="CJ16" s="61" t="s">
        <v>26</v>
      </c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</row>
    <row r="17" spans="1:101" ht="18.75" customHeight="1" thickBot="1" x14ac:dyDescent="0.3">
      <c r="A17" s="60"/>
      <c r="B17" s="60"/>
      <c r="C17" s="44" t="str">
        <f>H12</f>
        <v>Kroatien</v>
      </c>
      <c r="D17" s="45"/>
      <c r="E17" s="104"/>
      <c r="F17" s="93"/>
      <c r="G17" s="104"/>
      <c r="H17" s="44" t="str">
        <f>C13</f>
        <v>Mexiko</v>
      </c>
      <c r="I17" s="45"/>
      <c r="J17" s="60"/>
      <c r="K17" s="60" t="s">
        <v>62</v>
      </c>
      <c r="L17" s="60">
        <f t="shared" si="0"/>
        <v>0</v>
      </c>
      <c r="M17" s="60"/>
      <c r="N17" s="60">
        <f>IF($E17="",0,IF($E17&gt;$G17,3,IF($E17=$G17,1,0)))</f>
        <v>0</v>
      </c>
      <c r="O17" s="60">
        <f>IF($G17="",0,IF($E17&gt;$G17,0,IF($E17=$G17,1,3)))</f>
        <v>0</v>
      </c>
      <c r="P17" s="60"/>
      <c r="Q17" s="60"/>
      <c r="R17" s="60">
        <f>E17</f>
        <v>0</v>
      </c>
      <c r="S17" s="60">
        <f>G17</f>
        <v>0</v>
      </c>
      <c r="T17" s="60"/>
      <c r="U17" s="60"/>
      <c r="V17" s="60">
        <f>G17</f>
        <v>0</v>
      </c>
      <c r="W17" s="60">
        <f>E17</f>
        <v>0</v>
      </c>
      <c r="X17" s="60"/>
      <c r="Y17" s="60"/>
      <c r="Z17" s="60" t="s">
        <v>30</v>
      </c>
      <c r="AA17" s="60"/>
      <c r="AB17" s="60"/>
      <c r="AC17" s="60"/>
      <c r="AD17" s="60"/>
      <c r="AE17" s="60"/>
      <c r="AF17" s="60"/>
      <c r="AG17" s="60" t="b">
        <f>OR(AG12=AG13,AG12=AG14,AG12=AG15,AG13=AG14,AG13=AG15,AG14=AG15)</f>
        <v>1</v>
      </c>
      <c r="AH17" s="60"/>
      <c r="AI17" s="60"/>
      <c r="AJ17" s="60"/>
      <c r="AK17" s="60"/>
      <c r="AL17" s="60"/>
      <c r="AM17" s="60"/>
      <c r="AN17" s="60"/>
      <c r="AO17" s="60" t="s">
        <v>34</v>
      </c>
      <c r="AP17" s="60"/>
      <c r="AQ17" s="60"/>
      <c r="AR17" s="60" t="b">
        <f>OR(AR12=AR13,AR12=AR14,AR12=AR15,AR13=AR14,AR13=AR15,AR14=AR15)</f>
        <v>1</v>
      </c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85">
        <f>IF(E17&gt;G17,IF(Spielplan!E17&gt;Spielplan!G17,Punktemodus!$B$3,0),0)</f>
        <v>0</v>
      </c>
      <c r="BK17" s="85">
        <f>IF(E17=G17,IF(Spielplan!E17=Spielplan!G17,Punktemodus!$B$3,0),0)</f>
        <v>10</v>
      </c>
      <c r="BL17" s="85">
        <f>IF(E17&lt;G17,IF(Spielplan!E17&lt;Spielplan!G17,Punktemodus!$B$3,0),0)</f>
        <v>0</v>
      </c>
      <c r="BM17" s="85">
        <f>IF(E17=Spielplan!E17,IF(G17=Spielplan!G17,Punktemodus!$B$5,0),0)</f>
        <v>3</v>
      </c>
      <c r="BN17" s="85">
        <f>IF(E17=Spielplan!E17,Punktemodus!$B$7,0)</f>
        <v>1</v>
      </c>
      <c r="BO17" s="85">
        <f>IF(G17=Spielplan!G17,Punktemodus!$B$7,0)</f>
        <v>1</v>
      </c>
      <c r="BP17" s="137">
        <f>IF(Spielplan!E17="",0,SUM(BJ17:BO17))</f>
        <v>0</v>
      </c>
      <c r="BQ17" s="60"/>
      <c r="BR17" s="87"/>
      <c r="BS17" s="52" t="s">
        <v>25</v>
      </c>
      <c r="BT17" s="44" t="str">
        <f>IF(G50="","",BB46)</f>
        <v/>
      </c>
      <c r="BU17" s="46"/>
      <c r="BV17" s="104"/>
      <c r="BW17" s="60"/>
      <c r="BX17" s="104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</row>
    <row r="18" spans="1:101" ht="18.75" customHeight="1" thickBot="1" x14ac:dyDescent="0.25">
      <c r="A18" s="60"/>
      <c r="B18" s="60"/>
      <c r="C18" s="136" t="str">
        <f>IF(G17="","",IF(AR17=TRUE,"Achtung: Fehler in Tabelle!",""))</f>
        <v/>
      </c>
      <c r="D18" s="60"/>
      <c r="E18" s="85"/>
      <c r="F18" s="60"/>
      <c r="G18" s="85"/>
      <c r="H18" s="60"/>
      <c r="I18" s="60"/>
      <c r="J18" s="60"/>
      <c r="K18" s="60"/>
      <c r="L18" s="60"/>
      <c r="M18" s="60">
        <f t="shared" ref="M18:X18" si="3">SUM(M12:M17)</f>
        <v>0</v>
      </c>
      <c r="N18" s="60">
        <f t="shared" si="3"/>
        <v>0</v>
      </c>
      <c r="O18" s="60">
        <f t="shared" si="3"/>
        <v>0</v>
      </c>
      <c r="P18" s="60">
        <f t="shared" si="3"/>
        <v>0</v>
      </c>
      <c r="Q18" s="60">
        <f t="shared" si="3"/>
        <v>0</v>
      </c>
      <c r="R18" s="60">
        <f t="shared" si="3"/>
        <v>0</v>
      </c>
      <c r="S18" s="60">
        <f t="shared" si="3"/>
        <v>0</v>
      </c>
      <c r="T18" s="60">
        <f t="shared" si="3"/>
        <v>0</v>
      </c>
      <c r="U18" s="60">
        <f t="shared" si="3"/>
        <v>0</v>
      </c>
      <c r="V18" s="60">
        <f t="shared" si="3"/>
        <v>0</v>
      </c>
      <c r="W18" s="60">
        <f t="shared" si="3"/>
        <v>0</v>
      </c>
      <c r="X18" s="60">
        <f t="shared" si="3"/>
        <v>0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160">
        <f>SUM(BP12:BP17)</f>
        <v>0</v>
      </c>
      <c r="BQ18" s="60"/>
      <c r="BR18" s="8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47">
        <v>58</v>
      </c>
      <c r="CF18" s="44" t="str">
        <f>IF(CE14="",IF(CC14&gt;CC15,CA14,CA15),IF(CE14&gt;CE15,CA14,CA15))</f>
        <v/>
      </c>
      <c r="CG18" s="46"/>
      <c r="CH18" s="104"/>
      <c r="CI18" s="60"/>
      <c r="CJ18" s="104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</row>
    <row r="19" spans="1:101" ht="18.75" customHeight="1" thickBot="1" x14ac:dyDescent="0.25">
      <c r="A19" s="60"/>
      <c r="B19" s="60"/>
      <c r="C19" s="60"/>
      <c r="D19" s="60"/>
      <c r="E19" s="85"/>
      <c r="F19" s="60"/>
      <c r="G19" s="85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138"/>
      <c r="BQ19" s="60"/>
      <c r="BR19" s="8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47">
        <v>57</v>
      </c>
      <c r="CF19" s="44" t="str">
        <f>IF(CE22="",IF(CC22&gt;CC23,CA22,CA23),IF(CE22&gt;CE23,CA22,CA23))</f>
        <v/>
      </c>
      <c r="CG19" s="46"/>
      <c r="CH19" s="104"/>
      <c r="CI19" s="60"/>
      <c r="CJ19" s="104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</row>
    <row r="20" spans="1:101" ht="18.75" customHeight="1" thickBot="1" x14ac:dyDescent="0.25">
      <c r="A20" s="60"/>
      <c r="B20" s="60"/>
      <c r="C20" s="60"/>
      <c r="D20" s="60"/>
      <c r="E20" s="85"/>
      <c r="F20" s="60"/>
      <c r="G20" s="85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138"/>
      <c r="BQ20" s="60"/>
      <c r="BR20" s="87"/>
      <c r="BS20" s="54" t="s">
        <v>121</v>
      </c>
      <c r="BT20" s="44" t="str">
        <f>IF(G61="","",BB56)</f>
        <v/>
      </c>
      <c r="BU20" s="46"/>
      <c r="BV20" s="104"/>
      <c r="BW20" s="60"/>
      <c r="BX20" s="104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</row>
    <row r="21" spans="1:101" ht="18.75" customHeight="1" thickBot="1" x14ac:dyDescent="0.3">
      <c r="A21" s="60"/>
      <c r="B21" s="60"/>
      <c r="C21" s="88" t="s">
        <v>64</v>
      </c>
      <c r="D21" s="60"/>
      <c r="E21" s="85"/>
      <c r="F21" s="60"/>
      <c r="G21" s="85"/>
      <c r="H21" s="60"/>
      <c r="I21" s="60"/>
      <c r="J21" s="60"/>
      <c r="K21" s="60"/>
      <c r="L21" s="60"/>
      <c r="M21" s="60" t="s">
        <v>4</v>
      </c>
      <c r="N21" s="60"/>
      <c r="O21" s="60"/>
      <c r="P21" s="60"/>
      <c r="Q21" s="60" t="s">
        <v>6</v>
      </c>
      <c r="R21" s="60"/>
      <c r="S21" s="60"/>
      <c r="T21" s="60"/>
      <c r="U21" s="60" t="s">
        <v>7</v>
      </c>
      <c r="V21" s="60"/>
      <c r="W21" s="60"/>
      <c r="X21" s="60"/>
      <c r="Y21" s="60"/>
      <c r="Z21" s="60" t="s">
        <v>4</v>
      </c>
      <c r="AA21" s="60" t="s">
        <v>5</v>
      </c>
      <c r="AB21" s="60"/>
      <c r="AC21" s="60"/>
      <c r="AD21" s="60" t="s">
        <v>9</v>
      </c>
      <c r="AE21" s="60"/>
      <c r="AF21" s="60"/>
      <c r="AG21" s="60"/>
      <c r="AH21" s="60" t="s">
        <v>32</v>
      </c>
      <c r="AI21" s="60"/>
      <c r="AJ21" s="60"/>
      <c r="AK21" s="60"/>
      <c r="AL21" s="60"/>
      <c r="AM21" s="60"/>
      <c r="AN21" s="60" t="s">
        <v>35</v>
      </c>
      <c r="AO21" s="60"/>
      <c r="AP21" s="60"/>
      <c r="AQ21" s="60"/>
      <c r="AR21" s="60"/>
      <c r="AS21" s="60" t="s">
        <v>33</v>
      </c>
      <c r="AT21" s="60"/>
      <c r="AU21" s="60"/>
      <c r="AV21" s="60"/>
      <c r="AW21" s="60"/>
      <c r="AX21" s="60"/>
      <c r="AY21" s="60"/>
      <c r="AZ21" s="60"/>
      <c r="BA21" s="60"/>
      <c r="BB21" s="89" t="s">
        <v>10</v>
      </c>
      <c r="BC21" s="60"/>
      <c r="BD21" s="90" t="s">
        <v>4</v>
      </c>
      <c r="BE21" s="60"/>
      <c r="BF21" s="61" t="s">
        <v>5</v>
      </c>
      <c r="BG21" s="60"/>
      <c r="BH21" s="60"/>
      <c r="BI21" s="60"/>
      <c r="BJ21" s="60"/>
      <c r="BK21" s="60"/>
      <c r="BL21" s="60"/>
      <c r="BM21" s="60"/>
      <c r="BN21" s="60"/>
      <c r="BO21" s="60"/>
      <c r="BP21" s="138"/>
      <c r="BQ21" s="60"/>
      <c r="BR21" s="87"/>
      <c r="BS21" s="73" t="s">
        <v>122</v>
      </c>
      <c r="BT21" s="44" t="str">
        <f>IF(G72="","",BB68)</f>
        <v/>
      </c>
      <c r="BU21" s="46"/>
      <c r="BV21" s="104"/>
      <c r="BW21" s="60"/>
      <c r="BX21" s="104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91" t="s">
        <v>29</v>
      </c>
      <c r="CM21" s="60"/>
      <c r="CN21" s="60"/>
      <c r="CO21" s="61" t="s">
        <v>26</v>
      </c>
      <c r="CP21" s="60"/>
      <c r="CQ21" s="60"/>
      <c r="CR21" s="60"/>
      <c r="CS21" s="60"/>
      <c r="CT21" s="60"/>
      <c r="CU21" s="60"/>
      <c r="CV21" s="60"/>
      <c r="CW21" s="60"/>
    </row>
    <row r="22" spans="1:101" ht="18.75" customHeight="1" thickBot="1" x14ac:dyDescent="0.3">
      <c r="A22" s="60"/>
      <c r="B22" s="60"/>
      <c r="C22" s="60"/>
      <c r="D22" s="60"/>
      <c r="E22" s="85"/>
      <c r="F22" s="60"/>
      <c r="G22" s="85"/>
      <c r="H22" s="60"/>
      <c r="I22" s="60"/>
      <c r="J22" s="60"/>
      <c r="K22" s="60"/>
      <c r="L22" s="60"/>
      <c r="M22" s="60" t="s">
        <v>0</v>
      </c>
      <c r="N22" s="60" t="s">
        <v>1</v>
      </c>
      <c r="O22" s="60" t="s">
        <v>2</v>
      </c>
      <c r="P22" s="60" t="s">
        <v>3</v>
      </c>
      <c r="Q22" s="60" t="s">
        <v>0</v>
      </c>
      <c r="R22" s="60" t="s">
        <v>1</v>
      </c>
      <c r="S22" s="60" t="s">
        <v>2</v>
      </c>
      <c r="T22" s="60" t="s">
        <v>3</v>
      </c>
      <c r="U22" s="60" t="s">
        <v>0</v>
      </c>
      <c r="V22" s="60" t="s">
        <v>1</v>
      </c>
      <c r="W22" s="60" t="s">
        <v>2</v>
      </c>
      <c r="X22" s="60" t="s">
        <v>3</v>
      </c>
      <c r="Y22" s="60"/>
      <c r="Z22" s="60" t="s">
        <v>8</v>
      </c>
      <c r="AA22" s="60"/>
      <c r="AB22" s="60"/>
      <c r="AC22" s="60"/>
      <c r="AD22" s="60"/>
      <c r="AE22" s="60"/>
      <c r="AF22" s="60"/>
      <c r="AG22" s="60"/>
      <c r="AH22" s="60" t="s">
        <v>31</v>
      </c>
      <c r="AI22" s="60"/>
      <c r="AJ22" s="60"/>
      <c r="AK22" s="60"/>
      <c r="AL22" s="60"/>
      <c r="AM22" s="60"/>
      <c r="AN22" s="60" t="str">
        <f>AI23</f>
        <v>Spanien</v>
      </c>
      <c r="AO22" s="60" t="str">
        <f>AI24</f>
        <v>Niederlande</v>
      </c>
      <c r="AP22" s="60" t="str">
        <f>AI25</f>
        <v>Chile</v>
      </c>
      <c r="AQ22" s="60" t="str">
        <f>AI26</f>
        <v>Australien</v>
      </c>
      <c r="AR22" s="60"/>
      <c r="AS22" s="60" t="s">
        <v>31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138"/>
      <c r="BQ22" s="60"/>
      <c r="BR22" s="87"/>
      <c r="BS22" s="60"/>
      <c r="BT22" s="60"/>
      <c r="BU22" s="60"/>
      <c r="BV22" s="60"/>
      <c r="BW22" s="60"/>
      <c r="BX22" s="60"/>
      <c r="BY22" s="60"/>
      <c r="BZ22" s="47">
        <v>53</v>
      </c>
      <c r="CA22" s="44" t="str">
        <f>IF(BX20="",IF(BV20&gt;BV21,BT20,BT21),IF(BX20&gt;BX21,BT20,BT21))</f>
        <v/>
      </c>
      <c r="CB22" s="46"/>
      <c r="CC22" s="104"/>
      <c r="CD22" s="60"/>
      <c r="CE22" s="104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88" t="s">
        <v>130</v>
      </c>
      <c r="CS22" s="60"/>
      <c r="CT22" s="60"/>
      <c r="CU22" s="60"/>
      <c r="CV22" s="60"/>
      <c r="CW22" s="60"/>
    </row>
    <row r="23" spans="1:101" ht="18.75" customHeight="1" thickBot="1" x14ac:dyDescent="0.3">
      <c r="A23" s="60"/>
      <c r="B23" s="60"/>
      <c r="C23" s="65" t="str">
        <f>Spielplan!$C$23</f>
        <v>Spanien</v>
      </c>
      <c r="D23" s="66"/>
      <c r="E23" s="104"/>
      <c r="F23" s="93"/>
      <c r="G23" s="104"/>
      <c r="H23" s="65" t="str">
        <f>Spielplan!$H$23</f>
        <v>Niederlande</v>
      </c>
      <c r="I23" s="66"/>
      <c r="J23" s="60"/>
      <c r="K23" s="60" t="s">
        <v>68</v>
      </c>
      <c r="L23" s="60">
        <f t="shared" ref="L23:L28" si="4">IF(E23-G23&gt;0,1,IF(G23=E23,0,-1))</f>
        <v>0</v>
      </c>
      <c r="M23" s="60">
        <f>IF($E23="",0,IF($E23&gt;$G23,3,IF($E23=G23,1,0)))</f>
        <v>0</v>
      </c>
      <c r="N23" s="60">
        <f>IF($G23="",0,IF($E23&gt;$G23,0,IF($E23=G23,1,3)))</f>
        <v>0</v>
      </c>
      <c r="O23" s="60"/>
      <c r="P23" s="60"/>
      <c r="Q23" s="60">
        <f>E23</f>
        <v>0</v>
      </c>
      <c r="R23" s="60">
        <f>G23</f>
        <v>0</v>
      </c>
      <c r="S23" s="60"/>
      <c r="T23" s="60"/>
      <c r="U23" s="60">
        <f>G23</f>
        <v>0</v>
      </c>
      <c r="V23" s="60">
        <f>E23</f>
        <v>0</v>
      </c>
      <c r="W23" s="60"/>
      <c r="X23" s="60"/>
      <c r="Y23" s="60"/>
      <c r="Z23" s="60">
        <f>M29</f>
        <v>0</v>
      </c>
      <c r="AA23" s="60">
        <f>Q29</f>
        <v>0</v>
      </c>
      <c r="AB23" s="60">
        <f>U29</f>
        <v>0</v>
      </c>
      <c r="AC23" s="60">
        <f>AA23-AB23</f>
        <v>0</v>
      </c>
      <c r="AD23" s="60">
        <f>IF(Z23&gt;Z24,-1,0)</f>
        <v>0</v>
      </c>
      <c r="AE23" s="60">
        <f>IF(Z23&gt;Z25,-1,0)</f>
        <v>0</v>
      </c>
      <c r="AF23" s="60">
        <f>IF(Z23&gt;Z26,-1,0)</f>
        <v>0</v>
      </c>
      <c r="AG23" s="60">
        <f>10000-(AJ23*1000+AM23*100+AK23*10)</f>
        <v>10000</v>
      </c>
      <c r="AH23" s="90">
        <f>RANK(AG23,AG23:AG26,1)</f>
        <v>1</v>
      </c>
      <c r="AI23" s="60" t="str">
        <f>C23</f>
        <v>Spanien</v>
      </c>
      <c r="AJ23" s="60">
        <f t="shared" ref="AJ23:AL26" si="5">Z23</f>
        <v>0</v>
      </c>
      <c r="AK23" s="60">
        <f t="shared" si="5"/>
        <v>0</v>
      </c>
      <c r="AL23" s="60">
        <f t="shared" si="5"/>
        <v>0</v>
      </c>
      <c r="AM23" s="60">
        <f>AK23-AL23</f>
        <v>0</v>
      </c>
      <c r="AN23" s="187"/>
      <c r="AO23" s="187">
        <f>IF(AG24=AG23,IF(G23&gt;E23,AG24-0.1,AG24),AG24)</f>
        <v>10000</v>
      </c>
      <c r="AP23" s="187">
        <f>IF(AG25=AG23,IF(G25&gt;E25,AG25-0.1,AG25),AG25)</f>
        <v>10000</v>
      </c>
      <c r="AQ23" s="187">
        <f>IF(AG26=AG23,IF(G27&gt;E27,AG26-0.1,AG26),AG26)</f>
        <v>10000</v>
      </c>
      <c r="AR23" s="187">
        <f>AN27</f>
        <v>30000</v>
      </c>
      <c r="AS23" s="90">
        <f>RANK(AR23,AR23:AR26,1)</f>
        <v>1</v>
      </c>
      <c r="AT23" s="60" t="str">
        <f t="shared" ref="AT23:AW26" si="6">AI23</f>
        <v>Spanien</v>
      </c>
      <c r="AU23" s="60">
        <f t="shared" si="6"/>
        <v>0</v>
      </c>
      <c r="AV23" s="60">
        <f t="shared" si="6"/>
        <v>0</v>
      </c>
      <c r="AW23" s="60">
        <f t="shared" si="6"/>
        <v>0</v>
      </c>
      <c r="AX23" s="60"/>
      <c r="AY23" s="60"/>
      <c r="AZ23" s="60"/>
      <c r="BA23" s="67">
        <v>1</v>
      </c>
      <c r="BB23" s="65" t="str">
        <f>VLOOKUP(1,AS23:AT26,2,FALSE)</f>
        <v>Spanien</v>
      </c>
      <c r="BC23" s="66"/>
      <c r="BD23" s="68">
        <f>VLOOKUP(1,AS23:AW26,3,FALSE)</f>
        <v>0</v>
      </c>
      <c r="BE23" s="69">
        <f>VLOOKUP(1,AS23:AW26,4,FALSE)</f>
        <v>0</v>
      </c>
      <c r="BF23" s="93" t="s">
        <v>12</v>
      </c>
      <c r="BG23" s="69">
        <f>VLOOKUP(1,AS23:AW26,5,FALSE)</f>
        <v>0</v>
      </c>
      <c r="BH23" s="70" t="s">
        <v>20</v>
      </c>
      <c r="BI23" s="60"/>
      <c r="BJ23" s="85">
        <f>IF(E23&gt;G23,IF(Spielplan!E23&gt;Spielplan!G23,Punktemodus!$B$3,0),0)</f>
        <v>0</v>
      </c>
      <c r="BK23" s="85">
        <f>IF(E23=G23,IF(Spielplan!E23=Spielplan!G23,Punktemodus!$B$3,0),0)</f>
        <v>10</v>
      </c>
      <c r="BL23" s="85">
        <f>IF(E23&lt;G23,IF(Spielplan!E23&lt;Spielplan!G23,Punktemodus!$B$3,0),0)</f>
        <v>0</v>
      </c>
      <c r="BM23" s="85">
        <f>IF(E23=Spielplan!E23,IF(G23=Spielplan!G23,Punktemodus!$B$5,0),0)</f>
        <v>3</v>
      </c>
      <c r="BN23" s="85">
        <f>IF(E23=Spielplan!E23,Punktemodus!$B$7,0)</f>
        <v>1</v>
      </c>
      <c r="BO23" s="85">
        <f>IF(G23=Spielplan!G23,Punktemodus!$B$7,0)</f>
        <v>1</v>
      </c>
      <c r="BP23" s="137">
        <f>IF(Spielplan!E23="",0,SUM(BJ23:BO23))</f>
        <v>0</v>
      </c>
      <c r="BQ23" s="60"/>
      <c r="BR23" s="87"/>
      <c r="BS23" s="60"/>
      <c r="BT23" s="60"/>
      <c r="BU23" s="60"/>
      <c r="BV23" s="60"/>
      <c r="BW23" s="60"/>
      <c r="BX23" s="60"/>
      <c r="BY23" s="60"/>
      <c r="BZ23" s="47">
        <v>54</v>
      </c>
      <c r="CA23" s="44" t="str">
        <f>IF(BX24="",IF(BV24&gt;BV25,BT24,BT25),IF(BX24&gt;BX25,BT24,BT25))</f>
        <v/>
      </c>
      <c r="CB23" s="46"/>
      <c r="CC23" s="104"/>
      <c r="CD23" s="60"/>
      <c r="CE23" s="104"/>
      <c r="CF23" s="60"/>
      <c r="CG23" s="60"/>
      <c r="CH23" s="60"/>
      <c r="CI23" s="60"/>
      <c r="CJ23" s="47" t="s">
        <v>132</v>
      </c>
      <c r="CK23" s="44" t="str">
        <f>IF(CJ18="",IF(CH18&gt;CH19,CF18,CF19),IF(CJ18&gt;CJ19,CF18,CF19))</f>
        <v/>
      </c>
      <c r="CL23" s="46"/>
      <c r="CM23" s="104"/>
      <c r="CN23" s="60"/>
      <c r="CO23" s="104"/>
      <c r="CP23" s="60"/>
      <c r="CQ23" s="376" t="str">
        <f>IF(CO23="",IF(CM23&gt;CM24,CK23,CK24),IF(CO23&gt;CO24,CK23,CK24))</f>
        <v/>
      </c>
      <c r="CR23" s="377"/>
      <c r="CS23" s="377"/>
      <c r="CT23" s="377"/>
      <c r="CU23" s="377"/>
      <c r="CV23" s="378"/>
      <c r="CW23" s="60"/>
    </row>
    <row r="24" spans="1:101" ht="18.75" customHeight="1" thickBot="1" x14ac:dyDescent="0.3">
      <c r="A24" s="60"/>
      <c r="B24" s="60"/>
      <c r="C24" s="53" t="str">
        <f>Spielplan!$C$24</f>
        <v>Chile</v>
      </c>
      <c r="D24" s="64"/>
      <c r="E24" s="104"/>
      <c r="F24" s="93"/>
      <c r="G24" s="104"/>
      <c r="H24" s="53" t="str">
        <f>Spielplan!$H$24</f>
        <v>Australien</v>
      </c>
      <c r="I24" s="64"/>
      <c r="J24" s="60"/>
      <c r="K24" s="60" t="s">
        <v>69</v>
      </c>
      <c r="L24" s="60">
        <f t="shared" si="4"/>
        <v>0</v>
      </c>
      <c r="M24" s="60"/>
      <c r="N24" s="60"/>
      <c r="O24" s="60">
        <f>IF($E24="",0,IF($E24&gt;$G24,3,IF($E24=$G24,1,0)))</f>
        <v>0</v>
      </c>
      <c r="P24" s="60">
        <f>IF($G24="",0,IF($E24&gt;$G24,0,IF($E24=$G24,1,3)))</f>
        <v>0</v>
      </c>
      <c r="Q24" s="60"/>
      <c r="R24" s="60"/>
      <c r="S24" s="60">
        <f>E24</f>
        <v>0</v>
      </c>
      <c r="T24" s="60">
        <f>G24</f>
        <v>0</v>
      </c>
      <c r="U24" s="60"/>
      <c r="V24" s="60"/>
      <c r="W24" s="60">
        <f>G24</f>
        <v>0</v>
      </c>
      <c r="X24" s="60">
        <f>E24</f>
        <v>0</v>
      </c>
      <c r="Y24" s="60"/>
      <c r="Z24" s="60">
        <f>N29</f>
        <v>0</v>
      </c>
      <c r="AA24" s="60">
        <f>R29</f>
        <v>0</v>
      </c>
      <c r="AB24" s="60">
        <f>V29</f>
        <v>0</v>
      </c>
      <c r="AC24" s="60">
        <f>AA24-AB24</f>
        <v>0</v>
      </c>
      <c r="AD24" s="60">
        <f>IF(Z24&gt;Z23,-1,0)</f>
        <v>0</v>
      </c>
      <c r="AE24" s="60">
        <f>IF(Z24&gt;Z25,-1,0)</f>
        <v>0</v>
      </c>
      <c r="AF24" s="60">
        <f>IF(Z24&gt;Z26,-1,0)</f>
        <v>0</v>
      </c>
      <c r="AG24" s="60">
        <f>10000-(AJ24*1000+AM24*100+AK24*10)</f>
        <v>10000</v>
      </c>
      <c r="AH24" s="90">
        <f>RANK(AG24,AG23:AG26,1)</f>
        <v>1</v>
      </c>
      <c r="AI24" s="60" t="str">
        <f>H23</f>
        <v>Niederlande</v>
      </c>
      <c r="AJ24" s="60">
        <f t="shared" si="5"/>
        <v>0</v>
      </c>
      <c r="AK24" s="60">
        <f t="shared" si="5"/>
        <v>0</v>
      </c>
      <c r="AL24" s="60">
        <f t="shared" si="5"/>
        <v>0</v>
      </c>
      <c r="AM24" s="60">
        <f>AK24-AL24</f>
        <v>0</v>
      </c>
      <c r="AN24" s="187">
        <f>IF(AG23=AG24,IF(E23&gt;G23,AG23-0.1,AG23),AG23)</f>
        <v>10000</v>
      </c>
      <c r="AO24" s="187"/>
      <c r="AP24" s="187">
        <f>IF(AG25=AG24,IF(G28&gt;E28,AG25-0.1,AG25),AG25)</f>
        <v>10000</v>
      </c>
      <c r="AQ24" s="187">
        <f>IF(AG26=AG24,IF(G26&gt;E26,AG26-0.1,AG26),AG26)</f>
        <v>10000</v>
      </c>
      <c r="AR24" s="187">
        <f>AO27</f>
        <v>30000</v>
      </c>
      <c r="AS24" s="90">
        <f>RANK(AR24,AR23:AR26,1)</f>
        <v>1</v>
      </c>
      <c r="AT24" s="60" t="str">
        <f t="shared" si="6"/>
        <v>Niederlande</v>
      </c>
      <c r="AU24" s="60">
        <f t="shared" si="6"/>
        <v>0</v>
      </c>
      <c r="AV24" s="60">
        <f t="shared" si="6"/>
        <v>0</v>
      </c>
      <c r="AW24" s="60">
        <f t="shared" si="6"/>
        <v>0</v>
      </c>
      <c r="AX24" s="60"/>
      <c r="AY24" s="60"/>
      <c r="AZ24" s="60"/>
      <c r="BA24" s="71">
        <v>2</v>
      </c>
      <c r="BB24" s="53" t="e">
        <f>VLOOKUP(2,AS23:AT26,2,FALSE)</f>
        <v>#N/A</v>
      </c>
      <c r="BC24" s="64"/>
      <c r="BD24" s="72" t="e">
        <f>VLOOKUP(2,AS23:AW26,3,FALSE)</f>
        <v>#N/A</v>
      </c>
      <c r="BE24" s="73" t="e">
        <f>VLOOKUP(2,AS23:AW26,4,FALSE)</f>
        <v>#N/A</v>
      </c>
      <c r="BF24" s="93" t="s">
        <v>12</v>
      </c>
      <c r="BG24" s="73" t="e">
        <f>VLOOKUP(2,AS23:AW26,5,FALSE)</f>
        <v>#N/A</v>
      </c>
      <c r="BH24" s="74" t="s">
        <v>21</v>
      </c>
      <c r="BI24" s="60"/>
      <c r="BJ24" s="85">
        <f>IF(E24&gt;G24,IF(Spielplan!E24&gt;Spielplan!G24,Punktemodus!$B$3,0),0)</f>
        <v>0</v>
      </c>
      <c r="BK24" s="85">
        <f>IF(E24=G24,IF(Spielplan!E24=Spielplan!G24,Punktemodus!$B$3,0),0)</f>
        <v>10</v>
      </c>
      <c r="BL24" s="85">
        <f>IF(E24&lt;G24,IF(Spielplan!E24&lt;Spielplan!G24,Punktemodus!$B$3,0),0)</f>
        <v>0</v>
      </c>
      <c r="BM24" s="85">
        <f>IF(E24=Spielplan!E24,IF(G24=Spielplan!G24,Punktemodus!$B$5,0),0)</f>
        <v>3</v>
      </c>
      <c r="BN24" s="85">
        <f>IF(E24=Spielplan!E24,Punktemodus!$B$7,0)</f>
        <v>1</v>
      </c>
      <c r="BO24" s="85">
        <f>IF(G24=Spielplan!G24,Punktemodus!$B$7,0)</f>
        <v>1</v>
      </c>
      <c r="BP24" s="137">
        <f>IF(Spielplan!E24="",0,SUM(BJ24:BO24))</f>
        <v>0</v>
      </c>
      <c r="BQ24" s="60"/>
      <c r="BR24" s="87"/>
      <c r="BS24" s="63" t="s">
        <v>123</v>
      </c>
      <c r="BT24" s="44" t="str">
        <f>IF(G83="","",BB78)</f>
        <v/>
      </c>
      <c r="BU24" s="46"/>
      <c r="BV24" s="104"/>
      <c r="BW24" s="60"/>
      <c r="BX24" s="104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47" t="s">
        <v>133</v>
      </c>
      <c r="CK24" s="44" t="str">
        <f>IF(CJ34="",IF(CH34&gt;CH35,CF34,CF35),IF(CJ34&gt;CJ35,CF34,CF35))</f>
        <v/>
      </c>
      <c r="CL24" s="46"/>
      <c r="CM24" s="104"/>
      <c r="CN24" s="60"/>
      <c r="CO24" s="104"/>
      <c r="CP24" s="60"/>
      <c r="CQ24" s="379"/>
      <c r="CR24" s="380"/>
      <c r="CS24" s="380"/>
      <c r="CT24" s="380"/>
      <c r="CU24" s="380"/>
      <c r="CV24" s="381"/>
      <c r="CW24" s="60"/>
    </row>
    <row r="25" spans="1:101" ht="18.75" customHeight="1" thickBot="1" x14ac:dyDescent="0.3">
      <c r="A25" s="60"/>
      <c r="B25" s="60"/>
      <c r="C25" s="65" t="str">
        <f>C23</f>
        <v>Spanien</v>
      </c>
      <c r="D25" s="66"/>
      <c r="E25" s="104"/>
      <c r="F25" s="93"/>
      <c r="G25" s="104"/>
      <c r="H25" s="65" t="str">
        <f>C24</f>
        <v>Chile</v>
      </c>
      <c r="I25" s="66"/>
      <c r="J25" s="60"/>
      <c r="K25" s="60" t="s">
        <v>70</v>
      </c>
      <c r="L25" s="60">
        <f t="shared" si="4"/>
        <v>0</v>
      </c>
      <c r="M25" s="60">
        <f>IF($E25="",0,IF($E25&gt;$G25,3,IF($E25=G25,1,0)))</f>
        <v>0</v>
      </c>
      <c r="N25" s="60"/>
      <c r="O25" s="60">
        <f>IF($G25="",0,IF($E25&gt;$G25,0,IF($E25=$G25,1,3)))</f>
        <v>0</v>
      </c>
      <c r="P25" s="60"/>
      <c r="Q25" s="60">
        <f>E25</f>
        <v>0</v>
      </c>
      <c r="R25" s="60"/>
      <c r="S25" s="60">
        <f>G25</f>
        <v>0</v>
      </c>
      <c r="T25" s="60"/>
      <c r="U25" s="60">
        <f>G25</f>
        <v>0</v>
      </c>
      <c r="V25" s="60"/>
      <c r="W25" s="60">
        <f>E25</f>
        <v>0</v>
      </c>
      <c r="X25" s="60"/>
      <c r="Y25" s="60"/>
      <c r="Z25" s="60">
        <f>O29</f>
        <v>0</v>
      </c>
      <c r="AA25" s="60">
        <f>S29</f>
        <v>0</v>
      </c>
      <c r="AB25" s="60">
        <f>W29</f>
        <v>0</v>
      </c>
      <c r="AC25" s="60">
        <f>AA25-AB25</f>
        <v>0</v>
      </c>
      <c r="AD25" s="60">
        <f>IF(Z25&gt;Z23,-1,0)</f>
        <v>0</v>
      </c>
      <c r="AE25" s="60">
        <f>IF(Z25&gt;Z24,-1,0)</f>
        <v>0</v>
      </c>
      <c r="AF25" s="60">
        <f>IF(Z25&gt;Z26,-1,0)</f>
        <v>0</v>
      </c>
      <c r="AG25" s="60">
        <f>10000-(AJ25*1000+AM25*100+AK25*10)</f>
        <v>10000</v>
      </c>
      <c r="AH25" s="90">
        <f>RANK(AG25,AG23:AG26,1)</f>
        <v>1</v>
      </c>
      <c r="AI25" s="60" t="str">
        <f>C24</f>
        <v>Chile</v>
      </c>
      <c r="AJ25" s="60">
        <f t="shared" si="5"/>
        <v>0</v>
      </c>
      <c r="AK25" s="60">
        <f t="shared" si="5"/>
        <v>0</v>
      </c>
      <c r="AL25" s="60">
        <f t="shared" si="5"/>
        <v>0</v>
      </c>
      <c r="AM25" s="60">
        <f>AK25-AL25</f>
        <v>0</v>
      </c>
      <c r="AN25" s="187">
        <f>IF(AG23=AG25,IF(E25&gt;G25,AG23-0.1,AG23),AG23)</f>
        <v>10000</v>
      </c>
      <c r="AO25" s="187">
        <f>IF(AG24=AG25,IF(E28&gt;G28,AG24-0.1,AG24),AG24)</f>
        <v>10000</v>
      </c>
      <c r="AP25" s="187"/>
      <c r="AQ25" s="187">
        <f>IF(AG26=AG25,IF(G24&gt;E24,AG26-0.1,AG26),AG26)</f>
        <v>10000</v>
      </c>
      <c r="AR25" s="187">
        <f>AP27</f>
        <v>30000</v>
      </c>
      <c r="AS25" s="90">
        <f>RANK(AR25,AR23:AR26,1)</f>
        <v>1</v>
      </c>
      <c r="AT25" s="60" t="str">
        <f t="shared" si="6"/>
        <v>Chile</v>
      </c>
      <c r="AU25" s="60">
        <f t="shared" si="6"/>
        <v>0</v>
      </c>
      <c r="AV25" s="60">
        <f t="shared" si="6"/>
        <v>0</v>
      </c>
      <c r="AW25" s="60">
        <f t="shared" si="6"/>
        <v>0</v>
      </c>
      <c r="AX25" s="60"/>
      <c r="AY25" s="60"/>
      <c r="AZ25" s="60"/>
      <c r="BA25" s="113">
        <v>3</v>
      </c>
      <c r="BB25" s="114" t="e">
        <f>VLOOKUP(3,AS23:AT26,2,FALSE)</f>
        <v>#N/A</v>
      </c>
      <c r="BC25" s="115"/>
      <c r="BD25" s="116" t="e">
        <f>VLOOKUP(3,AS23:AW26,3,FALSE)</f>
        <v>#N/A</v>
      </c>
      <c r="BE25" s="116" t="e">
        <f>VLOOKUP(3,AS23:AW26,4,FALSE)</f>
        <v>#N/A</v>
      </c>
      <c r="BF25" s="93" t="s">
        <v>12</v>
      </c>
      <c r="BG25" s="116" t="e">
        <f>VLOOKUP(3,AS23:AW26,5,FALSE)</f>
        <v>#N/A</v>
      </c>
      <c r="BH25" s="60"/>
      <c r="BI25" s="60"/>
      <c r="BJ25" s="85">
        <f>IF(E25&gt;G25,IF(Spielplan!E25&gt;Spielplan!G25,Punktemodus!$B$3,0),0)</f>
        <v>0</v>
      </c>
      <c r="BK25" s="85">
        <f>IF(E25=G25,IF(Spielplan!E25=Spielplan!G25,Punktemodus!$B$3,0),0)</f>
        <v>10</v>
      </c>
      <c r="BL25" s="85">
        <f>IF(E25&lt;G25,IF(Spielplan!E25&lt;Spielplan!G25,Punktemodus!$B$3,0),0)</f>
        <v>0</v>
      </c>
      <c r="BM25" s="85">
        <f>IF(E25=Spielplan!E25,IF(G25=Spielplan!G25,Punktemodus!$B$5,0),0)</f>
        <v>3</v>
      </c>
      <c r="BN25" s="85">
        <f>IF(E25=Spielplan!E25,Punktemodus!$B$7,0)</f>
        <v>1</v>
      </c>
      <c r="BO25" s="85">
        <f>IF(G25=Spielplan!G25,Punktemodus!$B$7,0)</f>
        <v>1</v>
      </c>
      <c r="BP25" s="137">
        <f>IF(Spielplan!E25="",0,SUM(BJ25:BO25))</f>
        <v>0</v>
      </c>
      <c r="BQ25" s="60"/>
      <c r="BR25" s="87"/>
      <c r="BS25" s="52" t="s">
        <v>124</v>
      </c>
      <c r="BT25" s="44" t="str">
        <f>IF(G94="","",BB90)</f>
        <v/>
      </c>
      <c r="BU25" s="46"/>
      <c r="BV25" s="104"/>
      <c r="BW25" s="60"/>
      <c r="BX25" s="104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88" t="s">
        <v>136</v>
      </c>
      <c r="CS25" s="60"/>
      <c r="CT25" s="60"/>
      <c r="CU25" s="60"/>
      <c r="CV25" s="60"/>
      <c r="CW25" s="60"/>
    </row>
    <row r="26" spans="1:101" ht="18.75" customHeight="1" thickBot="1" x14ac:dyDescent="0.3">
      <c r="A26" s="60"/>
      <c r="B26" s="60"/>
      <c r="C26" s="53" t="str">
        <f>H23</f>
        <v>Niederlande</v>
      </c>
      <c r="D26" s="64"/>
      <c r="E26" s="104"/>
      <c r="F26" s="93"/>
      <c r="G26" s="104"/>
      <c r="H26" s="53" t="str">
        <f>H24</f>
        <v>Australien</v>
      </c>
      <c r="I26" s="64"/>
      <c r="J26" s="60"/>
      <c r="K26" s="60" t="s">
        <v>71</v>
      </c>
      <c r="L26" s="60">
        <f t="shared" si="4"/>
        <v>0</v>
      </c>
      <c r="M26" s="60"/>
      <c r="N26" s="60">
        <f>IF($E26="",0,IF($E26&gt;$G26,3,IF($E26=$G26,1,0)))</f>
        <v>0</v>
      </c>
      <c r="O26" s="60"/>
      <c r="P26" s="60">
        <f>IF($G26="",0,IF($E26&gt;$G26,0,IF($E26=$G26,1,3)))</f>
        <v>0</v>
      </c>
      <c r="Q26" s="60"/>
      <c r="R26" s="60">
        <f>E26</f>
        <v>0</v>
      </c>
      <c r="S26" s="60"/>
      <c r="T26" s="60">
        <f>G26</f>
        <v>0</v>
      </c>
      <c r="U26" s="60"/>
      <c r="V26" s="60">
        <f>G26</f>
        <v>0</v>
      </c>
      <c r="W26" s="60"/>
      <c r="X26" s="60">
        <f>E26</f>
        <v>0</v>
      </c>
      <c r="Y26" s="60"/>
      <c r="Z26" s="60">
        <f>P29</f>
        <v>0</v>
      </c>
      <c r="AA26" s="60">
        <f>T29</f>
        <v>0</v>
      </c>
      <c r="AB26" s="60">
        <f>X29</f>
        <v>0</v>
      </c>
      <c r="AC26" s="60">
        <f>AA26-AB26</f>
        <v>0</v>
      </c>
      <c r="AD26" s="60">
        <f>IF(Z26&gt;Z23,-1,0)</f>
        <v>0</v>
      </c>
      <c r="AE26" s="60">
        <f>IF(Z26&gt;Z24,-1,0)</f>
        <v>0</v>
      </c>
      <c r="AF26" s="60">
        <f>IF(Z26&gt;Z25,-1,0)</f>
        <v>0</v>
      </c>
      <c r="AG26" s="60">
        <f>10000-(AJ26*1000+AM26*100+AK26*10)</f>
        <v>10000</v>
      </c>
      <c r="AH26" s="90">
        <f>RANK(AG26,AG23:AG26,1)</f>
        <v>1</v>
      </c>
      <c r="AI26" s="60" t="str">
        <f>H24</f>
        <v>Australien</v>
      </c>
      <c r="AJ26" s="60">
        <f t="shared" si="5"/>
        <v>0</v>
      </c>
      <c r="AK26" s="60">
        <f t="shared" si="5"/>
        <v>0</v>
      </c>
      <c r="AL26" s="60">
        <f t="shared" si="5"/>
        <v>0</v>
      </c>
      <c r="AM26" s="60">
        <f>AK26-AL26</f>
        <v>0</v>
      </c>
      <c r="AN26" s="187">
        <f>IF(AG23=AG26,IF(E27&gt;G27,AG23-0.1,AG23),AG23)</f>
        <v>10000</v>
      </c>
      <c r="AO26" s="187">
        <f>IF(AG24=AG26,IF(E26&gt;G26,AG24-0.1,AG24),AG24)</f>
        <v>10000</v>
      </c>
      <c r="AP26" s="187">
        <f>IF(AG25=AG26,IF(E24&gt;G24,AG25-0.1,AG25),AG25)</f>
        <v>10000</v>
      </c>
      <c r="AQ26" s="187"/>
      <c r="AR26" s="187">
        <f>AQ27</f>
        <v>30000</v>
      </c>
      <c r="AS26" s="90">
        <f>RANK(AR26,AR23:AR26,1)</f>
        <v>1</v>
      </c>
      <c r="AT26" s="60" t="str">
        <f t="shared" si="6"/>
        <v>Australien</v>
      </c>
      <c r="AU26" s="60">
        <f t="shared" si="6"/>
        <v>0</v>
      </c>
      <c r="AV26" s="60">
        <f t="shared" si="6"/>
        <v>0</v>
      </c>
      <c r="AW26" s="60">
        <f t="shared" si="6"/>
        <v>0</v>
      </c>
      <c r="AX26" s="60"/>
      <c r="AY26" s="60"/>
      <c r="AZ26" s="60"/>
      <c r="BA26" s="113">
        <v>4</v>
      </c>
      <c r="BB26" s="114" t="e">
        <f>VLOOKUP(4,AS23:AT26,2,FALSE)</f>
        <v>#N/A</v>
      </c>
      <c r="BC26" s="115"/>
      <c r="BD26" s="116" t="e">
        <f>VLOOKUP(4,AS23:AW26,3,FALSE)</f>
        <v>#N/A</v>
      </c>
      <c r="BE26" s="116" t="e">
        <f>VLOOKUP(4,AS23:AW26,4,FALSE)</f>
        <v>#N/A</v>
      </c>
      <c r="BF26" s="93" t="s">
        <v>12</v>
      </c>
      <c r="BG26" s="116" t="e">
        <f>VLOOKUP(4,AS23:AW26,5,FALSE)</f>
        <v>#N/A</v>
      </c>
      <c r="BH26" s="60"/>
      <c r="BI26" s="60"/>
      <c r="BJ26" s="85">
        <f>IF(E26&gt;G26,IF(Spielplan!E26&gt;Spielplan!G26,Punktemodus!$B$3,0),0)</f>
        <v>0</v>
      </c>
      <c r="BK26" s="85">
        <f>IF(E26=G26,IF(Spielplan!E26=Spielplan!G26,Punktemodus!$B$3,0),0)</f>
        <v>10</v>
      </c>
      <c r="BL26" s="85">
        <f>IF(E26&lt;G26,IF(Spielplan!E26&lt;Spielplan!G26,Punktemodus!$B$3,0),0)</f>
        <v>0</v>
      </c>
      <c r="BM26" s="85">
        <f>IF(E26=Spielplan!E26,IF(G26=Spielplan!G26,Punktemodus!$B$5,0),0)</f>
        <v>3</v>
      </c>
      <c r="BN26" s="85">
        <f>IF(E26=Spielplan!E26,Punktemodus!$B$7,0)</f>
        <v>1</v>
      </c>
      <c r="BO26" s="85">
        <f>IF(G26=Spielplan!G26,Punktemodus!$B$7,0)</f>
        <v>1</v>
      </c>
      <c r="BP26" s="137">
        <f>IF(Spielplan!E26="",0,SUM(BJ26:BO26))</f>
        <v>0</v>
      </c>
      <c r="BQ26" s="60"/>
      <c r="BR26" s="8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382" t="str">
        <f>IF(CQ23=CK23,CK24,CK23)</f>
        <v/>
      </c>
      <c r="CR26" s="383"/>
      <c r="CS26" s="383"/>
      <c r="CT26" s="383"/>
      <c r="CU26" s="383"/>
      <c r="CV26" s="384"/>
      <c r="CW26" s="60"/>
    </row>
    <row r="27" spans="1:101" ht="18.75" customHeight="1" thickBot="1" x14ac:dyDescent="0.3">
      <c r="A27" s="60"/>
      <c r="B27" s="60"/>
      <c r="C27" s="65" t="str">
        <f>C23</f>
        <v>Spanien</v>
      </c>
      <c r="D27" s="66"/>
      <c r="E27" s="104"/>
      <c r="F27" s="93"/>
      <c r="G27" s="104"/>
      <c r="H27" s="65" t="str">
        <f>H24</f>
        <v>Australien</v>
      </c>
      <c r="I27" s="66"/>
      <c r="J27" s="60"/>
      <c r="K27" s="60" t="s">
        <v>72</v>
      </c>
      <c r="L27" s="60">
        <f t="shared" si="4"/>
        <v>0</v>
      </c>
      <c r="M27" s="60">
        <f>IF($E27="",0,IF($E27&gt;$G27,3,IF($E27=G27,1,0)))</f>
        <v>0</v>
      </c>
      <c r="N27" s="60"/>
      <c r="O27" s="60"/>
      <c r="P27" s="60">
        <f>IF($G27="",0,IF($E27&gt;$G27,0,IF($E27=$G27,1,3)))</f>
        <v>0</v>
      </c>
      <c r="Q27" s="60">
        <f>E27</f>
        <v>0</v>
      </c>
      <c r="R27" s="60"/>
      <c r="S27" s="60"/>
      <c r="T27" s="60">
        <f>G27</f>
        <v>0</v>
      </c>
      <c r="U27" s="60">
        <f>G27</f>
        <v>0</v>
      </c>
      <c r="V27" s="60"/>
      <c r="W27" s="60"/>
      <c r="X27" s="60">
        <f>E27</f>
        <v>0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187">
        <f>SUM(AN23:AN26)</f>
        <v>30000</v>
      </c>
      <c r="AO27" s="187">
        <f>SUM(AO23:AO26)</f>
        <v>30000</v>
      </c>
      <c r="AP27" s="187">
        <f>SUM(AP23:AP26)</f>
        <v>30000</v>
      </c>
      <c r="AQ27" s="187">
        <f>SUM(AQ23:AQ26)</f>
        <v>30000</v>
      </c>
      <c r="AR27" s="187"/>
      <c r="AS27" s="60"/>
      <c r="AT27" s="60"/>
      <c r="AU27" s="60"/>
      <c r="AV27" s="60"/>
      <c r="AW27" s="60"/>
      <c r="AX27" s="60"/>
      <c r="AY27" s="60"/>
      <c r="AZ27" s="60"/>
      <c r="BA27" s="92"/>
      <c r="BB27" s="60"/>
      <c r="BC27" s="60"/>
      <c r="BD27" s="60"/>
      <c r="BE27" s="60"/>
      <c r="BF27" s="60"/>
      <c r="BG27" s="60"/>
      <c r="BH27" s="60"/>
      <c r="BI27" s="60"/>
      <c r="BJ27" s="85">
        <f>IF(E27&gt;G27,IF(Spielplan!E27&gt;Spielplan!G27,Punktemodus!$B$3,0),0)</f>
        <v>0</v>
      </c>
      <c r="BK27" s="85">
        <f>IF(E27=G27,IF(Spielplan!E27=Spielplan!G27,Punktemodus!$B$3,0),0)</f>
        <v>10</v>
      </c>
      <c r="BL27" s="85">
        <f>IF(E27&lt;G27,IF(Spielplan!E27&lt;Spielplan!G27,Punktemodus!$B$3,0),0)</f>
        <v>0</v>
      </c>
      <c r="BM27" s="85">
        <f>IF(E27=Spielplan!E27,IF(G27=Spielplan!G27,Punktemodus!$B$5,0),0)</f>
        <v>3</v>
      </c>
      <c r="BN27" s="85">
        <f>IF(E27=Spielplan!E27,Punktemodus!$B$7,0)</f>
        <v>1</v>
      </c>
      <c r="BO27" s="85">
        <f>IF(G27=Spielplan!G27,Punktemodus!$B$7,0)</f>
        <v>1</v>
      </c>
      <c r="BP27" s="137">
        <f>IF(Spielplan!E27="",0,SUM(BJ27:BO27))</f>
        <v>0</v>
      </c>
      <c r="BQ27" s="60"/>
      <c r="BR27" s="8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91" t="s">
        <v>131</v>
      </c>
      <c r="CM27" s="60"/>
      <c r="CN27" s="60"/>
      <c r="CO27" s="61" t="s">
        <v>26</v>
      </c>
      <c r="CP27" s="60"/>
      <c r="CQ27" s="385"/>
      <c r="CR27" s="386"/>
      <c r="CS27" s="386"/>
      <c r="CT27" s="386"/>
      <c r="CU27" s="386"/>
      <c r="CV27" s="387"/>
      <c r="CW27" s="60"/>
    </row>
    <row r="28" spans="1:101" ht="18.75" customHeight="1" thickBot="1" x14ac:dyDescent="0.3">
      <c r="A28" s="60"/>
      <c r="B28" s="60"/>
      <c r="C28" s="53" t="str">
        <f>H23</f>
        <v>Niederlande</v>
      </c>
      <c r="D28" s="64"/>
      <c r="E28" s="104"/>
      <c r="F28" s="106"/>
      <c r="G28" s="104"/>
      <c r="H28" s="53" t="str">
        <f>C24</f>
        <v>Chile</v>
      </c>
      <c r="I28" s="64"/>
      <c r="J28" s="60"/>
      <c r="K28" s="60" t="s">
        <v>72</v>
      </c>
      <c r="L28" s="60">
        <f t="shared" si="4"/>
        <v>0</v>
      </c>
      <c r="M28" s="60"/>
      <c r="N28" s="60">
        <f>IF($E28="",0,IF($E28&gt;$G28,3,IF($E28=$G28,1,0)))</f>
        <v>0</v>
      </c>
      <c r="O28" s="60">
        <f>IF($G28="",0,IF($E28&gt;$G28,0,IF($E28=$G28,1,3)))</f>
        <v>0</v>
      </c>
      <c r="P28" s="60"/>
      <c r="Q28" s="60"/>
      <c r="R28" s="60">
        <f>E28</f>
        <v>0</v>
      </c>
      <c r="S28" s="60">
        <f>G28</f>
        <v>0</v>
      </c>
      <c r="T28" s="60"/>
      <c r="U28" s="60"/>
      <c r="V28" s="60">
        <f>G28</f>
        <v>0</v>
      </c>
      <c r="W28" s="60">
        <f>E28</f>
        <v>0</v>
      </c>
      <c r="X28" s="60"/>
      <c r="Y28" s="60"/>
      <c r="Z28" s="60" t="s">
        <v>30</v>
      </c>
      <c r="AA28" s="60"/>
      <c r="AB28" s="60"/>
      <c r="AC28" s="60"/>
      <c r="AD28" s="60"/>
      <c r="AE28" s="60"/>
      <c r="AF28" s="60"/>
      <c r="AG28" s="60" t="b">
        <f>OR(AG23=AG24,AG23=AG25,AG23=AG26,AG24=AG25,AG24=AG26,AG25=AG26)</f>
        <v>1</v>
      </c>
      <c r="AH28" s="60"/>
      <c r="AI28" s="60"/>
      <c r="AJ28" s="60"/>
      <c r="AK28" s="60"/>
      <c r="AL28" s="60"/>
      <c r="AM28" s="60"/>
      <c r="AN28" s="60"/>
      <c r="AO28" s="60" t="s">
        <v>34</v>
      </c>
      <c r="AP28" s="60"/>
      <c r="AQ28" s="60"/>
      <c r="AR28" s="60" t="b">
        <f>OR(AR23=AR24,AR23=AR25,AR23=AR26,AR24=AR25,AR24=AR26,AR25=AR26)</f>
        <v>1</v>
      </c>
      <c r="AS28" s="60"/>
      <c r="AT28" s="60"/>
      <c r="AU28" s="60"/>
      <c r="AV28" s="60"/>
      <c r="AW28" s="60"/>
      <c r="AX28" s="60"/>
      <c r="AY28" s="60"/>
      <c r="AZ28" s="60"/>
      <c r="BA28" s="92"/>
      <c r="BB28" s="60"/>
      <c r="BC28" s="60"/>
      <c r="BD28" s="60"/>
      <c r="BE28" s="60"/>
      <c r="BF28" s="60"/>
      <c r="BG28" s="60"/>
      <c r="BH28" s="60"/>
      <c r="BI28" s="60"/>
      <c r="BJ28" s="85">
        <f>IF(E28&gt;G28,IF(Spielplan!E28&gt;Spielplan!G28,Punktemodus!$B$3,0),0)</f>
        <v>0</v>
      </c>
      <c r="BK28" s="85">
        <f>IF(E28=G28,IF(Spielplan!E28=Spielplan!G28,Punktemodus!$B$3,0),0)</f>
        <v>10</v>
      </c>
      <c r="BL28" s="85">
        <f>IF(E28&lt;G28,IF(Spielplan!E28&lt;Spielplan!G28,Punktemodus!$B$3,0),0)</f>
        <v>0</v>
      </c>
      <c r="BM28" s="85">
        <f>IF(E28=Spielplan!E28,IF(G28=Spielplan!G28,Punktemodus!$B$5,0),0)</f>
        <v>3</v>
      </c>
      <c r="BN28" s="85">
        <f>IF(E28=Spielplan!E28,Punktemodus!$B$7,0)</f>
        <v>1</v>
      </c>
      <c r="BO28" s="85">
        <f>IF(G28=Spielplan!G28,Punktemodus!$B$7,0)</f>
        <v>1</v>
      </c>
      <c r="BP28" s="137">
        <f>IF(Spielplan!E28="",0,SUM(BJ28:BO28))</f>
        <v>0</v>
      </c>
      <c r="BQ28" s="60"/>
      <c r="BR28" s="87"/>
      <c r="BS28" s="82" t="s">
        <v>20</v>
      </c>
      <c r="BT28" s="44" t="str">
        <f>IF(G28="","",BB23)</f>
        <v/>
      </c>
      <c r="BU28" s="46"/>
      <c r="BV28" s="104"/>
      <c r="BW28" s="60"/>
      <c r="BX28" s="104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88" t="s">
        <v>137</v>
      </c>
      <c r="CS28" s="60"/>
      <c r="CT28" s="60"/>
      <c r="CU28" s="60"/>
      <c r="CV28" s="60"/>
      <c r="CW28" s="60"/>
    </row>
    <row r="29" spans="1:101" ht="18.75" customHeight="1" thickBot="1" x14ac:dyDescent="0.25">
      <c r="A29" s="60"/>
      <c r="B29" s="60"/>
      <c r="C29" s="136" t="str">
        <f>IF(G28="","",IF(AR28=TRUE,"Achtung: Fehler in Tabelle!",""))</f>
        <v/>
      </c>
      <c r="D29" s="60"/>
      <c r="E29" s="85"/>
      <c r="F29" s="60"/>
      <c r="G29" s="85"/>
      <c r="H29" s="60"/>
      <c r="I29" s="60"/>
      <c r="J29" s="60"/>
      <c r="K29" s="60"/>
      <c r="L29" s="60"/>
      <c r="M29" s="60">
        <f t="shared" ref="M29:X29" si="7">SUM(M23:M28)</f>
        <v>0</v>
      </c>
      <c r="N29" s="60">
        <f t="shared" si="7"/>
        <v>0</v>
      </c>
      <c r="O29" s="60">
        <f t="shared" si="7"/>
        <v>0</v>
      </c>
      <c r="P29" s="60">
        <f t="shared" si="7"/>
        <v>0</v>
      </c>
      <c r="Q29" s="60">
        <f t="shared" si="7"/>
        <v>0</v>
      </c>
      <c r="R29" s="60">
        <f t="shared" si="7"/>
        <v>0</v>
      </c>
      <c r="S29" s="60">
        <f t="shared" si="7"/>
        <v>0</v>
      </c>
      <c r="T29" s="60">
        <f t="shared" si="7"/>
        <v>0</v>
      </c>
      <c r="U29" s="60">
        <f t="shared" si="7"/>
        <v>0</v>
      </c>
      <c r="V29" s="60">
        <f t="shared" si="7"/>
        <v>0</v>
      </c>
      <c r="W29" s="60">
        <f t="shared" si="7"/>
        <v>0</v>
      </c>
      <c r="X29" s="60">
        <f t="shared" si="7"/>
        <v>0</v>
      </c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160">
        <f>SUM(BP23:BP28)</f>
        <v>0</v>
      </c>
      <c r="BQ29" s="60"/>
      <c r="BR29" s="87"/>
      <c r="BS29" s="5" t="s">
        <v>125</v>
      </c>
      <c r="BT29" s="44" t="str">
        <f>IF(G17="","",BB13)</f>
        <v/>
      </c>
      <c r="BU29" s="46"/>
      <c r="BV29" s="104"/>
      <c r="BW29" s="60"/>
      <c r="BX29" s="104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47" t="s">
        <v>134</v>
      </c>
      <c r="CK29" s="44" t="str">
        <f>IF(CK23=CF19,CF18,CF19)</f>
        <v/>
      </c>
      <c r="CL29" s="46"/>
      <c r="CM29" s="104"/>
      <c r="CN29" s="60"/>
      <c r="CO29" s="104"/>
      <c r="CP29" s="60"/>
      <c r="CQ29" s="388" t="str">
        <f>IF(CO29="",IF(CM29&gt;CM30,CK29,CK30),IF(CO29&gt;CO30,CK29,CK30))</f>
        <v/>
      </c>
      <c r="CR29" s="389"/>
      <c r="CS29" s="389"/>
      <c r="CT29" s="389"/>
      <c r="CU29" s="389"/>
      <c r="CV29" s="390"/>
      <c r="CW29" s="60"/>
    </row>
    <row r="30" spans="1:101" ht="18.75" customHeight="1" thickBot="1" x14ac:dyDescent="0.25">
      <c r="A30" s="60"/>
      <c r="B30" s="60"/>
      <c r="C30" s="60"/>
      <c r="D30" s="60"/>
      <c r="E30" s="85"/>
      <c r="F30" s="60"/>
      <c r="G30" s="85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85"/>
      <c r="BJ30" s="60"/>
      <c r="BK30" s="60"/>
      <c r="BL30" s="60"/>
      <c r="BM30" s="60"/>
      <c r="BN30" s="60"/>
      <c r="BO30" s="60"/>
      <c r="BP30" s="138"/>
      <c r="BQ30" s="60"/>
      <c r="BR30" s="87"/>
      <c r="BS30" s="60"/>
      <c r="BT30" s="60"/>
      <c r="BU30" s="60"/>
      <c r="BV30" s="60"/>
      <c r="BW30" s="60"/>
      <c r="BX30" s="60"/>
      <c r="BY30" s="60"/>
      <c r="BZ30" s="47">
        <v>52</v>
      </c>
      <c r="CA30" s="44" t="str">
        <f>IF(BX28="",IF(BV28&gt;BV29,BT28,BT29),IF(BX28&gt;BX29,BT28,BT29))</f>
        <v/>
      </c>
      <c r="CB30" s="46"/>
      <c r="CC30" s="104"/>
      <c r="CD30" s="60"/>
      <c r="CE30" s="104"/>
      <c r="CF30" s="60"/>
      <c r="CG30" s="60"/>
      <c r="CH30" s="60"/>
      <c r="CI30" s="60"/>
      <c r="CJ30" s="47" t="s">
        <v>135</v>
      </c>
      <c r="CK30" s="44" t="str">
        <f>IF(CK24=CF34,CF35,CF34)</f>
        <v/>
      </c>
      <c r="CL30" s="46"/>
      <c r="CM30" s="104"/>
      <c r="CN30" s="60"/>
      <c r="CO30" s="104"/>
      <c r="CP30" s="60"/>
      <c r="CQ30" s="391"/>
      <c r="CR30" s="392"/>
      <c r="CS30" s="392"/>
      <c r="CT30" s="392"/>
      <c r="CU30" s="392"/>
      <c r="CV30" s="393"/>
      <c r="CW30" s="60"/>
    </row>
    <row r="31" spans="1:101" ht="18.75" customHeight="1" thickBot="1" x14ac:dyDescent="0.3">
      <c r="A31" s="60"/>
      <c r="B31" s="60"/>
      <c r="C31" s="60"/>
      <c r="D31" s="60"/>
      <c r="E31" s="85"/>
      <c r="F31" s="60"/>
      <c r="G31" s="85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85"/>
      <c r="BJ31" s="60"/>
      <c r="BK31" s="60"/>
      <c r="BL31" s="60"/>
      <c r="BM31" s="60"/>
      <c r="BN31" s="60"/>
      <c r="BO31" s="60"/>
      <c r="BP31" s="138"/>
      <c r="BQ31" s="60"/>
      <c r="BR31" s="87"/>
      <c r="BS31" s="60"/>
      <c r="BT31" s="60"/>
      <c r="BU31" s="60"/>
      <c r="BV31" s="60"/>
      <c r="BW31" s="60"/>
      <c r="BX31" s="60"/>
      <c r="BY31" s="60"/>
      <c r="BZ31" s="47">
        <v>51</v>
      </c>
      <c r="CA31" s="44" t="str">
        <f>IF(BX32="",IF(BV32&gt;BV33,BT32,BT33),IF(BX32&gt;BX33,BT32,BT33))</f>
        <v/>
      </c>
      <c r="CB31" s="46"/>
      <c r="CC31" s="104"/>
      <c r="CD31" s="60"/>
      <c r="CE31" s="104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88" t="s">
        <v>138</v>
      </c>
      <c r="CS31" s="60"/>
      <c r="CT31" s="60"/>
      <c r="CU31" s="60"/>
      <c r="CV31" s="60"/>
      <c r="CW31" s="60"/>
    </row>
    <row r="32" spans="1:101" ht="18.75" customHeight="1" thickBot="1" x14ac:dyDescent="0.3">
      <c r="A32" s="60"/>
      <c r="B32" s="60"/>
      <c r="C32" s="88" t="s">
        <v>73</v>
      </c>
      <c r="D32" s="60"/>
      <c r="E32" s="85"/>
      <c r="F32" s="60"/>
      <c r="G32" s="85"/>
      <c r="H32" s="60"/>
      <c r="I32" s="60"/>
      <c r="J32" s="60"/>
      <c r="K32" s="60"/>
      <c r="L32" s="60"/>
      <c r="M32" s="60" t="s">
        <v>4</v>
      </c>
      <c r="N32" s="60"/>
      <c r="O32" s="60"/>
      <c r="P32" s="60"/>
      <c r="Q32" s="60" t="s">
        <v>6</v>
      </c>
      <c r="R32" s="60"/>
      <c r="S32" s="60"/>
      <c r="T32" s="60"/>
      <c r="U32" s="60" t="s">
        <v>7</v>
      </c>
      <c r="V32" s="60"/>
      <c r="W32" s="60"/>
      <c r="X32" s="60"/>
      <c r="Y32" s="60"/>
      <c r="Z32" s="60" t="s">
        <v>4</v>
      </c>
      <c r="AA32" s="60" t="s">
        <v>5</v>
      </c>
      <c r="AB32" s="60"/>
      <c r="AC32" s="60"/>
      <c r="AD32" s="60" t="s">
        <v>9</v>
      </c>
      <c r="AE32" s="60"/>
      <c r="AF32" s="60"/>
      <c r="AG32" s="60"/>
      <c r="AH32" s="60" t="s">
        <v>32</v>
      </c>
      <c r="AI32" s="60"/>
      <c r="AJ32" s="60"/>
      <c r="AK32" s="60"/>
      <c r="AL32" s="60"/>
      <c r="AM32" s="60"/>
      <c r="AN32" s="60" t="s">
        <v>35</v>
      </c>
      <c r="AO32" s="60"/>
      <c r="AP32" s="60"/>
      <c r="AQ32" s="60"/>
      <c r="AR32" s="60"/>
      <c r="AS32" s="60" t="s">
        <v>33</v>
      </c>
      <c r="AT32" s="60"/>
      <c r="AU32" s="60"/>
      <c r="AV32" s="60"/>
      <c r="AW32" s="60"/>
      <c r="AX32" s="60"/>
      <c r="AY32" s="60"/>
      <c r="AZ32" s="60"/>
      <c r="BA32" s="60"/>
      <c r="BB32" s="89" t="s">
        <v>10</v>
      </c>
      <c r="BC32" s="60"/>
      <c r="BD32" s="90" t="s">
        <v>4</v>
      </c>
      <c r="BE32" s="60"/>
      <c r="BF32" s="61" t="s">
        <v>5</v>
      </c>
      <c r="BG32" s="60"/>
      <c r="BH32" s="60"/>
      <c r="BI32" s="85"/>
      <c r="BJ32" s="60"/>
      <c r="BK32" s="60"/>
      <c r="BL32" s="60"/>
      <c r="BM32" s="60"/>
      <c r="BN32" s="60"/>
      <c r="BO32" s="60"/>
      <c r="BP32" s="138"/>
      <c r="BQ32" s="85"/>
      <c r="BR32" s="87"/>
      <c r="BS32" s="55" t="s">
        <v>24</v>
      </c>
      <c r="BT32" s="44" t="str">
        <f>IF(G50="","",BB45)</f>
        <v/>
      </c>
      <c r="BU32" s="46"/>
      <c r="BV32" s="104"/>
      <c r="BW32" s="60"/>
      <c r="BX32" s="104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343" t="str">
        <f>IF(CQ29=CK29,CK30,CK29)</f>
        <v/>
      </c>
      <c r="CR32" s="344"/>
      <c r="CS32" s="344"/>
      <c r="CT32" s="344"/>
      <c r="CU32" s="344"/>
      <c r="CV32" s="345"/>
      <c r="CW32" s="60"/>
    </row>
    <row r="33" spans="1:101" ht="18.75" customHeight="1" thickBot="1" x14ac:dyDescent="0.25">
      <c r="A33" s="60"/>
      <c r="B33" s="60"/>
      <c r="C33" s="60"/>
      <c r="D33" s="60"/>
      <c r="E33" s="85"/>
      <c r="F33" s="60"/>
      <c r="G33" s="85"/>
      <c r="H33" s="60"/>
      <c r="I33" s="60"/>
      <c r="J33" s="60"/>
      <c r="K33" s="60"/>
      <c r="L33" s="60"/>
      <c r="M33" s="60" t="s">
        <v>0</v>
      </c>
      <c r="N33" s="60" t="s">
        <v>1</v>
      </c>
      <c r="O33" s="60" t="s">
        <v>2</v>
      </c>
      <c r="P33" s="60" t="s">
        <v>3</v>
      </c>
      <c r="Q33" s="60" t="s">
        <v>0</v>
      </c>
      <c r="R33" s="60" t="s">
        <v>1</v>
      </c>
      <c r="S33" s="60" t="s">
        <v>2</v>
      </c>
      <c r="T33" s="60" t="s">
        <v>3</v>
      </c>
      <c r="U33" s="60" t="s">
        <v>0</v>
      </c>
      <c r="V33" s="60" t="s">
        <v>1</v>
      </c>
      <c r="W33" s="60" t="s">
        <v>2</v>
      </c>
      <c r="X33" s="60" t="s">
        <v>3</v>
      </c>
      <c r="Y33" s="60"/>
      <c r="Z33" s="60" t="s">
        <v>8</v>
      </c>
      <c r="AA33" s="60"/>
      <c r="AB33" s="60"/>
      <c r="AC33" s="60"/>
      <c r="AD33" s="60"/>
      <c r="AE33" s="60"/>
      <c r="AF33" s="60"/>
      <c r="AG33" s="60"/>
      <c r="AH33" s="60" t="s">
        <v>31</v>
      </c>
      <c r="AI33" s="60"/>
      <c r="AJ33" s="60"/>
      <c r="AK33" s="60"/>
      <c r="AL33" s="60"/>
      <c r="AM33" s="60"/>
      <c r="AN33" s="60" t="str">
        <f>AI34</f>
        <v>Kolumbien</v>
      </c>
      <c r="AO33" s="60" t="str">
        <f>AI35</f>
        <v>Griechenland</v>
      </c>
      <c r="AP33" s="60" t="str">
        <f>AI36</f>
        <v>Elfenbeinküste</v>
      </c>
      <c r="AQ33" s="60" t="str">
        <f>AI37</f>
        <v>Japan</v>
      </c>
      <c r="AR33" s="60"/>
      <c r="AS33" s="60" t="s">
        <v>31</v>
      </c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85"/>
      <c r="BJ33" s="85"/>
      <c r="BK33" s="85"/>
      <c r="BL33" s="85"/>
      <c r="BM33" s="85"/>
      <c r="BN33" s="85"/>
      <c r="BO33" s="85"/>
      <c r="BP33" s="137"/>
      <c r="BQ33" s="85"/>
      <c r="BR33" s="87"/>
      <c r="BS33" s="25" t="s">
        <v>23</v>
      </c>
      <c r="BT33" s="44" t="str">
        <f>IF(G39="","",BB35)</f>
        <v/>
      </c>
      <c r="BU33" s="46"/>
      <c r="BV33" s="104"/>
      <c r="BW33" s="60"/>
      <c r="BX33" s="104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346"/>
      <c r="CR33" s="347"/>
      <c r="CS33" s="347"/>
      <c r="CT33" s="347"/>
      <c r="CU33" s="347"/>
      <c r="CV33" s="348"/>
      <c r="CW33" s="60"/>
    </row>
    <row r="34" spans="1:101" ht="18.75" customHeight="1" thickBot="1" x14ac:dyDescent="0.3">
      <c r="A34" s="60"/>
      <c r="B34" s="60"/>
      <c r="C34" s="20" t="str">
        <f>Spielplan!$C$34</f>
        <v>Kolumbien</v>
      </c>
      <c r="D34" s="39"/>
      <c r="E34" s="104"/>
      <c r="F34" s="93"/>
      <c r="G34" s="104"/>
      <c r="H34" s="20" t="str">
        <f>Spielplan!$H$34</f>
        <v>Griechenland</v>
      </c>
      <c r="I34" s="39"/>
      <c r="J34" s="60"/>
      <c r="K34" s="60" t="s">
        <v>78</v>
      </c>
      <c r="L34" s="60">
        <f t="shared" ref="L34:L39" si="8">IF(E34-G34&gt;0,1,IF(G34=E34,0,-1))</f>
        <v>0</v>
      </c>
      <c r="M34" s="60">
        <f>IF($E34="",0,IF($E34&gt;$G34,3,IF($E34=G34,1,0)))</f>
        <v>0</v>
      </c>
      <c r="N34" s="60">
        <f>IF($G34="",0,IF($E34&gt;$G34,0,IF($E34=G34,1,3)))</f>
        <v>0</v>
      </c>
      <c r="O34" s="60"/>
      <c r="P34" s="60"/>
      <c r="Q34" s="60">
        <f>E34</f>
        <v>0</v>
      </c>
      <c r="R34" s="60">
        <f>G34</f>
        <v>0</v>
      </c>
      <c r="S34" s="60"/>
      <c r="T34" s="60"/>
      <c r="U34" s="60">
        <f>G34</f>
        <v>0</v>
      </c>
      <c r="V34" s="60">
        <f>E34</f>
        <v>0</v>
      </c>
      <c r="W34" s="60"/>
      <c r="X34" s="60"/>
      <c r="Y34" s="60"/>
      <c r="Z34" s="60">
        <f>M40</f>
        <v>0</v>
      </c>
      <c r="AA34" s="60">
        <f>Q40</f>
        <v>0</v>
      </c>
      <c r="AB34" s="60">
        <f>U40</f>
        <v>0</v>
      </c>
      <c r="AC34" s="60">
        <f>AA34-AB34</f>
        <v>0</v>
      </c>
      <c r="AD34" s="60">
        <f>IF(Z34&gt;Z35,-1,0)</f>
        <v>0</v>
      </c>
      <c r="AE34" s="60">
        <f>IF(Z34&gt;Z36,-1,0)</f>
        <v>0</v>
      </c>
      <c r="AF34" s="60">
        <f>IF(Z34&gt;Z37,-1,0)</f>
        <v>0</v>
      </c>
      <c r="AG34" s="60">
        <f>10000-(AJ34*1000+AM34*100+AK34*10)</f>
        <v>10000</v>
      </c>
      <c r="AH34" s="90">
        <f>RANK(AG34,AG34:AG37,1)</f>
        <v>1</v>
      </c>
      <c r="AI34" s="60" t="str">
        <f>C34</f>
        <v>Kolumbien</v>
      </c>
      <c r="AJ34" s="60">
        <f t="shared" ref="AJ34:AL37" si="9">Z34</f>
        <v>0</v>
      </c>
      <c r="AK34" s="60">
        <f t="shared" si="9"/>
        <v>0</v>
      </c>
      <c r="AL34" s="60">
        <f t="shared" si="9"/>
        <v>0</v>
      </c>
      <c r="AM34" s="60">
        <f>AK34-AL34</f>
        <v>0</v>
      </c>
      <c r="AN34" s="187"/>
      <c r="AO34" s="187">
        <f>IF(AG35=AG34,IF(G34&gt;E34,AG35-0.1,AG35),AG35)</f>
        <v>10000</v>
      </c>
      <c r="AP34" s="187">
        <f>IF(AG36=AG34,IF(G36&gt;E36,AG36-0.1,AG36),AG36)</f>
        <v>10000</v>
      </c>
      <c r="AQ34" s="187">
        <f>IF(AG37=AG34,IF(G38&gt;E38,AG37-0.1,AG37),AG37)</f>
        <v>10000</v>
      </c>
      <c r="AR34" s="187">
        <f>AN38</f>
        <v>30000</v>
      </c>
      <c r="AS34" s="90">
        <f>RANK(AR34,AR34:AR37,1)</f>
        <v>1</v>
      </c>
      <c r="AT34" s="60" t="str">
        <f t="shared" ref="AT34:AW37" si="10">AI34</f>
        <v>Kolumbien</v>
      </c>
      <c r="AU34" s="60">
        <f t="shared" si="10"/>
        <v>0</v>
      </c>
      <c r="AV34" s="60">
        <f t="shared" si="10"/>
        <v>0</v>
      </c>
      <c r="AW34" s="60">
        <f t="shared" si="10"/>
        <v>0</v>
      </c>
      <c r="AX34" s="60"/>
      <c r="AY34" s="60"/>
      <c r="AZ34" s="60"/>
      <c r="BA34" s="19">
        <v>1</v>
      </c>
      <c r="BB34" s="20" t="str">
        <f>VLOOKUP(1,AS34:AT37,2,FALSE)</f>
        <v>Kolumbien</v>
      </c>
      <c r="BC34" s="18"/>
      <c r="BD34" s="21">
        <f>VLOOKUP(1,AS34:AW37,3,FALSE)</f>
        <v>0</v>
      </c>
      <c r="BE34" s="22">
        <f>VLOOKUP(1,AS34:AW37,4,FALSE)</f>
        <v>0</v>
      </c>
      <c r="BF34" s="93" t="s">
        <v>12</v>
      </c>
      <c r="BG34" s="22">
        <f>VLOOKUP(1,AS34:AW37,5,FALSE)</f>
        <v>0</v>
      </c>
      <c r="BH34" s="27" t="s">
        <v>22</v>
      </c>
      <c r="BI34" s="85"/>
      <c r="BJ34" s="85">
        <f>IF(E34&gt;G34,IF(Spielplan!E34&gt;Spielplan!G34,Punktemodus!$B$3,0),0)</f>
        <v>0</v>
      </c>
      <c r="BK34" s="85">
        <f>IF(E34=G34,IF(Spielplan!E34=Spielplan!G34,Punktemodus!$B$3,0),0)</f>
        <v>10</v>
      </c>
      <c r="BL34" s="85">
        <f>IF(E34&lt;G34,IF(Spielplan!E34&lt;Spielplan!G34,Punktemodus!$B$3,0),0)</f>
        <v>0</v>
      </c>
      <c r="BM34" s="85">
        <f>IF(E34=Spielplan!E34,IF(G34=Spielplan!G34,Punktemodus!$B$5,0),0)</f>
        <v>3</v>
      </c>
      <c r="BN34" s="85">
        <f>IF(E34=Spielplan!E34,Punktemodus!$B$7,0)</f>
        <v>1</v>
      </c>
      <c r="BO34" s="85">
        <f>IF(G34=Spielplan!G34,Punktemodus!$B$7,0)</f>
        <v>1</v>
      </c>
      <c r="BP34" s="137">
        <f>IF(Spielplan!E34="",0,SUM(BJ34:BO34))</f>
        <v>0</v>
      </c>
      <c r="BQ34" s="85"/>
      <c r="BR34" s="8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47">
        <v>59</v>
      </c>
      <c r="CF34" s="44" t="str">
        <f>IF(CE30="",IF(CC30&gt;CC31,CA30,CA31),IF(CE30&gt;CE31,CA30,CA31))</f>
        <v/>
      </c>
      <c r="CG34" s="46"/>
      <c r="CH34" s="104"/>
      <c r="CI34" s="60"/>
      <c r="CJ34" s="104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</row>
    <row r="35" spans="1:101" ht="18.75" customHeight="1" thickBot="1" x14ac:dyDescent="0.3">
      <c r="A35" s="60"/>
      <c r="B35" s="60"/>
      <c r="C35" s="14" t="str">
        <f>Spielplan!$C$35</f>
        <v>Elfenbeinküste</v>
      </c>
      <c r="D35" s="40"/>
      <c r="E35" s="104"/>
      <c r="F35" s="93"/>
      <c r="G35" s="104"/>
      <c r="H35" s="14" t="str">
        <f>Spielplan!$H$35</f>
        <v>Japan</v>
      </c>
      <c r="I35" s="40"/>
      <c r="J35" s="60"/>
      <c r="K35" s="60" t="s">
        <v>79</v>
      </c>
      <c r="L35" s="60">
        <f t="shared" si="8"/>
        <v>0</v>
      </c>
      <c r="M35" s="60"/>
      <c r="N35" s="60"/>
      <c r="O35" s="60">
        <f>IF($E35="",0,IF($E35&gt;$G35,3,IF($E35=$G35,1,0)))</f>
        <v>0</v>
      </c>
      <c r="P35" s="60">
        <f>IF($G35="",0,IF($E35&gt;$G35,0,IF($E35=$G35,1,3)))</f>
        <v>0</v>
      </c>
      <c r="Q35" s="60"/>
      <c r="R35" s="60"/>
      <c r="S35" s="60">
        <f>E35</f>
        <v>0</v>
      </c>
      <c r="T35" s="60">
        <f>G35</f>
        <v>0</v>
      </c>
      <c r="U35" s="60"/>
      <c r="V35" s="60"/>
      <c r="W35" s="60">
        <f>G35</f>
        <v>0</v>
      </c>
      <c r="X35" s="60">
        <f>E35</f>
        <v>0</v>
      </c>
      <c r="Y35" s="60"/>
      <c r="Z35" s="60">
        <f>N40</f>
        <v>0</v>
      </c>
      <c r="AA35" s="60">
        <f>R40</f>
        <v>0</v>
      </c>
      <c r="AB35" s="60">
        <f>V40</f>
        <v>0</v>
      </c>
      <c r="AC35" s="60">
        <f>AA35-AB35</f>
        <v>0</v>
      </c>
      <c r="AD35" s="60">
        <f>IF(Z35&gt;Z34,-1,0)</f>
        <v>0</v>
      </c>
      <c r="AE35" s="60">
        <f>IF(Z35&gt;Z36,-1,0)</f>
        <v>0</v>
      </c>
      <c r="AF35" s="60">
        <f>IF(Z35&gt;Z37,-1,0)</f>
        <v>0</v>
      </c>
      <c r="AG35" s="60">
        <f>10000-(AJ35*1000+AM35*100+AK35*10)</f>
        <v>10000</v>
      </c>
      <c r="AH35" s="90">
        <f>RANK(AG35,AG34:AG37,1)</f>
        <v>1</v>
      </c>
      <c r="AI35" s="60" t="str">
        <f>H34</f>
        <v>Griechenland</v>
      </c>
      <c r="AJ35" s="60">
        <f t="shared" si="9"/>
        <v>0</v>
      </c>
      <c r="AK35" s="60">
        <f t="shared" si="9"/>
        <v>0</v>
      </c>
      <c r="AL35" s="60">
        <f t="shared" si="9"/>
        <v>0</v>
      </c>
      <c r="AM35" s="60">
        <f>AK35-AL35</f>
        <v>0</v>
      </c>
      <c r="AN35" s="187">
        <f>IF(AG34=AG35,IF(E34&gt;G34,AG34-0.1,AG34),AG34)</f>
        <v>10000</v>
      </c>
      <c r="AO35" s="187"/>
      <c r="AP35" s="187">
        <f>IF(AG36=AG35,IF(G39&gt;E39,AG36-0.1,AG36),AG36)</f>
        <v>10000</v>
      </c>
      <c r="AQ35" s="187">
        <f>IF(AG37=AG35,IF(G37&gt;E37,AG37-0.1,AG37),AG37)</f>
        <v>10000</v>
      </c>
      <c r="AR35" s="187">
        <f>AO38</f>
        <v>30000</v>
      </c>
      <c r="AS35" s="90">
        <f>RANK(AR35,AR34:AR37,1)</f>
        <v>1</v>
      </c>
      <c r="AT35" s="60" t="str">
        <f t="shared" si="10"/>
        <v>Griechenland</v>
      </c>
      <c r="AU35" s="60">
        <f t="shared" si="10"/>
        <v>0</v>
      </c>
      <c r="AV35" s="60">
        <f t="shared" si="10"/>
        <v>0</v>
      </c>
      <c r="AW35" s="60">
        <f t="shared" si="10"/>
        <v>0</v>
      </c>
      <c r="AX35" s="60"/>
      <c r="AY35" s="60"/>
      <c r="AZ35" s="60"/>
      <c r="BA35" s="23">
        <v>2</v>
      </c>
      <c r="BB35" s="14" t="e">
        <f>VLOOKUP(2,AS34:AT37,2,FALSE)</f>
        <v>#N/A</v>
      </c>
      <c r="BC35" s="15"/>
      <c r="BD35" s="24" t="e">
        <f>VLOOKUP(2,AS34:AW37,3,FALSE)</f>
        <v>#N/A</v>
      </c>
      <c r="BE35" s="25" t="e">
        <f>VLOOKUP(2,AS34:AW37,4,FALSE)</f>
        <v>#N/A</v>
      </c>
      <c r="BF35" s="93" t="s">
        <v>12</v>
      </c>
      <c r="BG35" s="25" t="e">
        <f>VLOOKUP(2,AS34:AW37,5,FALSE)</f>
        <v>#N/A</v>
      </c>
      <c r="BH35" s="26" t="s">
        <v>23</v>
      </c>
      <c r="BI35" s="85"/>
      <c r="BJ35" s="85">
        <f>IF(E35&gt;G35,IF(Spielplan!E35&gt;Spielplan!G35,Punktemodus!$B$3,0),0)</f>
        <v>0</v>
      </c>
      <c r="BK35" s="85">
        <f>IF(E35=G35,IF(Spielplan!E35=Spielplan!G35,Punktemodus!$B$3,0),0)</f>
        <v>10</v>
      </c>
      <c r="BL35" s="85">
        <f>IF(E35&lt;G35,IF(Spielplan!E35&lt;Spielplan!G35,Punktemodus!$B$3,0),0)</f>
        <v>0</v>
      </c>
      <c r="BM35" s="85">
        <f>IF(E35=Spielplan!E35,IF(G35=Spielplan!G35,Punktemodus!$B$5,0),0)</f>
        <v>3</v>
      </c>
      <c r="BN35" s="85">
        <f>IF(E35=Spielplan!E35,Punktemodus!$B$7,0)</f>
        <v>1</v>
      </c>
      <c r="BO35" s="85">
        <f>IF(G35=Spielplan!G35,Punktemodus!$B$7,0)</f>
        <v>1</v>
      </c>
      <c r="BP35" s="137">
        <f>IF(Spielplan!E35="",0,SUM(BJ35:BO35))</f>
        <v>0</v>
      </c>
      <c r="BQ35" s="85"/>
      <c r="BR35" s="8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47">
        <v>60</v>
      </c>
      <c r="CF35" s="44" t="str">
        <f>IF(CE38="",IF(CC38&gt;CC39,CA38,CA39),IF(CE38&gt;CE39,CA38,CA39))</f>
        <v/>
      </c>
      <c r="CG35" s="46"/>
      <c r="CH35" s="104"/>
      <c r="CI35" s="60"/>
      <c r="CJ35" s="104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</row>
    <row r="36" spans="1:101" ht="18.75" customHeight="1" thickBot="1" x14ac:dyDescent="0.3">
      <c r="A36" s="60"/>
      <c r="B36" s="60"/>
      <c r="C36" s="20" t="str">
        <f>C34</f>
        <v>Kolumbien</v>
      </c>
      <c r="D36" s="39"/>
      <c r="E36" s="104"/>
      <c r="F36" s="93"/>
      <c r="G36" s="104"/>
      <c r="H36" s="20" t="str">
        <f>C35</f>
        <v>Elfenbeinküste</v>
      </c>
      <c r="I36" s="39"/>
      <c r="J36" s="60"/>
      <c r="K36" s="60" t="s">
        <v>81</v>
      </c>
      <c r="L36" s="60">
        <f t="shared" si="8"/>
        <v>0</v>
      </c>
      <c r="M36" s="60">
        <f>IF($E36="",0,IF($E36&gt;$G36,3,IF($E36=G36,1,0)))</f>
        <v>0</v>
      </c>
      <c r="N36" s="60"/>
      <c r="O36" s="60">
        <f>IF($G36="",0,IF($E36&gt;$G36,0,IF($E36=$G36,1,3)))</f>
        <v>0</v>
      </c>
      <c r="P36" s="60"/>
      <c r="Q36" s="60">
        <f>E36</f>
        <v>0</v>
      </c>
      <c r="R36" s="60"/>
      <c r="S36" s="60">
        <f>G36</f>
        <v>0</v>
      </c>
      <c r="T36" s="60"/>
      <c r="U36" s="60">
        <f>G36</f>
        <v>0</v>
      </c>
      <c r="V36" s="60"/>
      <c r="W36" s="60">
        <f>E36</f>
        <v>0</v>
      </c>
      <c r="X36" s="60"/>
      <c r="Y36" s="60"/>
      <c r="Z36" s="60">
        <f>O40</f>
        <v>0</v>
      </c>
      <c r="AA36" s="60">
        <f>S40</f>
        <v>0</v>
      </c>
      <c r="AB36" s="60">
        <f>W40</f>
        <v>0</v>
      </c>
      <c r="AC36" s="60">
        <f>AA36-AB36</f>
        <v>0</v>
      </c>
      <c r="AD36" s="60">
        <f>IF(Z36&gt;Z34,-1,0)</f>
        <v>0</v>
      </c>
      <c r="AE36" s="60">
        <f>IF(Z36&gt;Z35,-1,0)</f>
        <v>0</v>
      </c>
      <c r="AF36" s="60">
        <f>IF(Z36&gt;Z37,-1,0)</f>
        <v>0</v>
      </c>
      <c r="AG36" s="60">
        <f>10000-(AJ36*1000+AM36*100+AK36*10)</f>
        <v>10000</v>
      </c>
      <c r="AH36" s="90">
        <f>RANK(AG36,AG34:AG37,1)</f>
        <v>1</v>
      </c>
      <c r="AI36" s="60" t="str">
        <f>C35</f>
        <v>Elfenbeinküste</v>
      </c>
      <c r="AJ36" s="60">
        <f t="shared" si="9"/>
        <v>0</v>
      </c>
      <c r="AK36" s="60">
        <f t="shared" si="9"/>
        <v>0</v>
      </c>
      <c r="AL36" s="60">
        <f t="shared" si="9"/>
        <v>0</v>
      </c>
      <c r="AM36" s="60">
        <f>AK36-AL36</f>
        <v>0</v>
      </c>
      <c r="AN36" s="187">
        <f>IF(AG34=AG36,IF(E36&gt;G36,AG34-0.1,AG34),AG34)</f>
        <v>10000</v>
      </c>
      <c r="AO36" s="187">
        <f>IF(AG35=AG36,IF(E39&gt;G39,AG35-0.1,AG35),AG35)</f>
        <v>10000</v>
      </c>
      <c r="AP36" s="187"/>
      <c r="AQ36" s="187">
        <f>IF(AG37=AG36,IF(G35&gt;E35,AG37-0.1,AG37),AG37)</f>
        <v>10000</v>
      </c>
      <c r="AR36" s="187">
        <f>AP38</f>
        <v>30000</v>
      </c>
      <c r="AS36" s="90">
        <f>RANK(AR36,AR34:AR37,1)</f>
        <v>1</v>
      </c>
      <c r="AT36" s="60" t="str">
        <f t="shared" si="10"/>
        <v>Elfenbeinküste</v>
      </c>
      <c r="AU36" s="60">
        <f t="shared" si="10"/>
        <v>0</v>
      </c>
      <c r="AV36" s="60">
        <f t="shared" si="10"/>
        <v>0</v>
      </c>
      <c r="AW36" s="60">
        <f t="shared" si="10"/>
        <v>0</v>
      </c>
      <c r="AX36" s="60"/>
      <c r="AY36" s="60"/>
      <c r="AZ36" s="60"/>
      <c r="BA36" s="113">
        <v>3</v>
      </c>
      <c r="BB36" s="114" t="e">
        <f>VLOOKUP(3,AS34:AT37,2,FALSE)</f>
        <v>#N/A</v>
      </c>
      <c r="BC36" s="115"/>
      <c r="BD36" s="116" t="e">
        <f>VLOOKUP(3,AS34:AW37,3,FALSE)</f>
        <v>#N/A</v>
      </c>
      <c r="BE36" s="116" t="e">
        <f>VLOOKUP(3,AS34:AW37,4,FALSE)</f>
        <v>#N/A</v>
      </c>
      <c r="BF36" s="93" t="s">
        <v>12</v>
      </c>
      <c r="BG36" s="116" t="e">
        <f>VLOOKUP(3,AS34:AW37,5,FALSE)</f>
        <v>#N/A</v>
      </c>
      <c r="BH36" s="60"/>
      <c r="BI36" s="85"/>
      <c r="BJ36" s="85">
        <f>IF(E36&gt;G36,IF(Spielplan!E36&gt;Spielplan!G36,Punktemodus!$B$3,0),0)</f>
        <v>0</v>
      </c>
      <c r="BK36" s="85">
        <f>IF(E36=G36,IF(Spielplan!E36=Spielplan!G36,Punktemodus!$B$3,0),0)</f>
        <v>10</v>
      </c>
      <c r="BL36" s="85">
        <f>IF(E36&lt;G36,IF(Spielplan!E36&lt;Spielplan!G36,Punktemodus!$B$3,0),0)</f>
        <v>0</v>
      </c>
      <c r="BM36" s="85">
        <f>IF(E36=Spielplan!E36,IF(G36=Spielplan!G36,Punktemodus!$B$5,0),0)</f>
        <v>3</v>
      </c>
      <c r="BN36" s="85">
        <f>IF(E36=Spielplan!E36,Punktemodus!$B$7,0)</f>
        <v>1</v>
      </c>
      <c r="BO36" s="85">
        <f>IF(G36=Spielplan!G36,Punktemodus!$B$7,0)</f>
        <v>1</v>
      </c>
      <c r="BP36" s="137">
        <f>IF(Spielplan!E36="",0,SUM(BJ36:BO36))</f>
        <v>0</v>
      </c>
      <c r="BQ36" s="85"/>
      <c r="BR36" s="87"/>
      <c r="BS36" s="82" t="s">
        <v>126</v>
      </c>
      <c r="BT36" s="44" t="str">
        <f>IF(G72="","",BB67)</f>
        <v/>
      </c>
      <c r="BU36" s="46"/>
      <c r="BV36" s="104"/>
      <c r="BW36" s="60"/>
      <c r="BX36" s="104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</row>
    <row r="37" spans="1:101" ht="18.75" customHeight="1" thickBot="1" x14ac:dyDescent="0.3">
      <c r="A37" s="60"/>
      <c r="B37" s="60"/>
      <c r="C37" s="14" t="str">
        <f>H34</f>
        <v>Griechenland</v>
      </c>
      <c r="D37" s="40"/>
      <c r="E37" s="104"/>
      <c r="F37" s="93"/>
      <c r="G37" s="104"/>
      <c r="H37" s="14" t="str">
        <f>H35</f>
        <v>Japan</v>
      </c>
      <c r="I37" s="40"/>
      <c r="J37" s="60"/>
      <c r="K37" s="60" t="s">
        <v>80</v>
      </c>
      <c r="L37" s="60">
        <f t="shared" si="8"/>
        <v>0</v>
      </c>
      <c r="M37" s="60"/>
      <c r="N37" s="60">
        <f>IF($E37="",0,IF($E37&gt;$G37,3,IF($E37=$G37,1,0)))</f>
        <v>0</v>
      </c>
      <c r="O37" s="60"/>
      <c r="P37" s="60">
        <f>IF($G37="",0,IF($E37&gt;$G37,0,IF($E37=$G37,1,3)))</f>
        <v>0</v>
      </c>
      <c r="Q37" s="60"/>
      <c r="R37" s="60">
        <f>E37</f>
        <v>0</v>
      </c>
      <c r="S37" s="60"/>
      <c r="T37" s="60">
        <f>G37</f>
        <v>0</v>
      </c>
      <c r="U37" s="60"/>
      <c r="V37" s="60">
        <f>G37</f>
        <v>0</v>
      </c>
      <c r="W37" s="60"/>
      <c r="X37" s="60">
        <f>E37</f>
        <v>0</v>
      </c>
      <c r="Y37" s="60"/>
      <c r="Z37" s="60">
        <f>P40</f>
        <v>0</v>
      </c>
      <c r="AA37" s="60">
        <f>T40</f>
        <v>0</v>
      </c>
      <c r="AB37" s="60">
        <f>X40</f>
        <v>0</v>
      </c>
      <c r="AC37" s="60">
        <f>AA37-AB37</f>
        <v>0</v>
      </c>
      <c r="AD37" s="60">
        <f>IF(Z37&gt;Z34,-1,0)</f>
        <v>0</v>
      </c>
      <c r="AE37" s="60">
        <f>IF(Z37&gt;Z35,-1,0)</f>
        <v>0</v>
      </c>
      <c r="AF37" s="60">
        <f>IF(Z37&gt;Z36,-1,0)</f>
        <v>0</v>
      </c>
      <c r="AG37" s="60">
        <f>10000-(AJ37*1000+AM37*100+AK37*10)</f>
        <v>10000</v>
      </c>
      <c r="AH37" s="90">
        <f>RANK(AG37,AG34:AG37,1)</f>
        <v>1</v>
      </c>
      <c r="AI37" s="60" t="str">
        <f>H35</f>
        <v>Japan</v>
      </c>
      <c r="AJ37" s="60">
        <f t="shared" si="9"/>
        <v>0</v>
      </c>
      <c r="AK37" s="60">
        <f t="shared" si="9"/>
        <v>0</v>
      </c>
      <c r="AL37" s="60">
        <f t="shared" si="9"/>
        <v>0</v>
      </c>
      <c r="AM37" s="60">
        <f>AK37-AL37</f>
        <v>0</v>
      </c>
      <c r="AN37" s="187">
        <f>IF(AG34=AG37,IF(E38&gt;G38,AG34-0.1,AG34),AG34)</f>
        <v>10000</v>
      </c>
      <c r="AO37" s="187">
        <f>IF(AG35=AG37,IF(E37&gt;G37,AG35-0.1,AG35),AG35)</f>
        <v>10000</v>
      </c>
      <c r="AP37" s="187">
        <f>IF(AG36=AG37,IF(E35&gt;G35,AG36-0.1,AG36),AG36)</f>
        <v>10000</v>
      </c>
      <c r="AQ37" s="187"/>
      <c r="AR37" s="187">
        <f>AQ38</f>
        <v>30000</v>
      </c>
      <c r="AS37" s="90">
        <f>RANK(AR37,AR34:AR37,1)</f>
        <v>1</v>
      </c>
      <c r="AT37" s="60" t="str">
        <f t="shared" si="10"/>
        <v>Japan</v>
      </c>
      <c r="AU37" s="60">
        <f t="shared" si="10"/>
        <v>0</v>
      </c>
      <c r="AV37" s="60">
        <f t="shared" si="10"/>
        <v>0</v>
      </c>
      <c r="AW37" s="60">
        <f t="shared" si="10"/>
        <v>0</v>
      </c>
      <c r="AX37" s="60"/>
      <c r="AY37" s="60"/>
      <c r="AZ37" s="60"/>
      <c r="BA37" s="113">
        <v>4</v>
      </c>
      <c r="BB37" s="114" t="e">
        <f>VLOOKUP(4,AS34:AT37,2,FALSE)</f>
        <v>#N/A</v>
      </c>
      <c r="BC37" s="115"/>
      <c r="BD37" s="116" t="e">
        <f>VLOOKUP(4,AS34:AW37,3,FALSE)</f>
        <v>#N/A</v>
      </c>
      <c r="BE37" s="116" t="e">
        <f>VLOOKUP(4,AS34:AW37,4,FALSE)</f>
        <v>#N/A</v>
      </c>
      <c r="BF37" s="93" t="s">
        <v>12</v>
      </c>
      <c r="BG37" s="116" t="e">
        <f>VLOOKUP(4,AS34:AW37,5,FALSE)</f>
        <v>#N/A</v>
      </c>
      <c r="BH37" s="60"/>
      <c r="BI37" s="85"/>
      <c r="BJ37" s="85">
        <f>IF(E37&gt;G37,IF(Spielplan!E37&gt;Spielplan!G37,Punktemodus!$B$3,0),0)</f>
        <v>0</v>
      </c>
      <c r="BK37" s="85">
        <f>IF(E37=G37,IF(Spielplan!E37=Spielplan!G37,Punktemodus!$B$3,0),0)</f>
        <v>10</v>
      </c>
      <c r="BL37" s="85">
        <f>IF(E37&lt;G37,IF(Spielplan!E37&lt;Spielplan!G37,Punktemodus!$B$3,0),0)</f>
        <v>0</v>
      </c>
      <c r="BM37" s="85">
        <f>IF(E37=Spielplan!E37,IF(G37=Spielplan!G37,Punktemodus!$B$5,0),0)</f>
        <v>3</v>
      </c>
      <c r="BN37" s="85">
        <f>IF(E37=Spielplan!E37,Punktemodus!$B$7,0)</f>
        <v>1</v>
      </c>
      <c r="BO37" s="85">
        <f>IF(G37=Spielplan!G37,Punktemodus!$B$7,0)</f>
        <v>1</v>
      </c>
      <c r="BP37" s="137">
        <f>IF(Spielplan!E37="",0,SUM(BJ37:BO37))</f>
        <v>0</v>
      </c>
      <c r="BQ37" s="85"/>
      <c r="BR37" s="87"/>
      <c r="BS37" s="5" t="s">
        <v>127</v>
      </c>
      <c r="BT37" s="44" t="str">
        <f>IF(G61="","",BB57)</f>
        <v/>
      </c>
      <c r="BU37" s="46"/>
      <c r="BV37" s="104"/>
      <c r="BW37" s="60"/>
      <c r="BX37" s="104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</row>
    <row r="38" spans="1:101" ht="18.75" customHeight="1" thickBot="1" x14ac:dyDescent="0.3">
      <c r="A38" s="60"/>
      <c r="B38" s="60"/>
      <c r="C38" s="20" t="str">
        <f>C34</f>
        <v>Kolumbien</v>
      </c>
      <c r="D38" s="39"/>
      <c r="E38" s="104"/>
      <c r="F38" s="93"/>
      <c r="G38" s="104"/>
      <c r="H38" s="20" t="str">
        <f>H35</f>
        <v>Japan</v>
      </c>
      <c r="I38" s="39"/>
      <c r="J38" s="60"/>
      <c r="K38" s="60" t="s">
        <v>82</v>
      </c>
      <c r="L38" s="60">
        <f t="shared" si="8"/>
        <v>0</v>
      </c>
      <c r="M38" s="60">
        <f>IF($E38="",0,IF($E38&gt;$G38,3,IF($E38=G38,1,0)))</f>
        <v>0</v>
      </c>
      <c r="N38" s="60"/>
      <c r="O38" s="60"/>
      <c r="P38" s="60">
        <f>IF($G38="",0,IF($E38&gt;$G38,0,IF($E38=$G38,1,3)))</f>
        <v>0</v>
      </c>
      <c r="Q38" s="60">
        <f>E38</f>
        <v>0</v>
      </c>
      <c r="R38" s="60"/>
      <c r="S38" s="60"/>
      <c r="T38" s="60">
        <f>G38</f>
        <v>0</v>
      </c>
      <c r="U38" s="60">
        <f>G38</f>
        <v>0</v>
      </c>
      <c r="V38" s="60"/>
      <c r="W38" s="60"/>
      <c r="X38" s="60">
        <f>E38</f>
        <v>0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187">
        <f>SUM(AN34:AN37)</f>
        <v>30000</v>
      </c>
      <c r="AO38" s="187">
        <f>SUM(AO34:AO37)</f>
        <v>30000</v>
      </c>
      <c r="AP38" s="187">
        <f>SUM(AP34:AP37)</f>
        <v>30000</v>
      </c>
      <c r="AQ38" s="187">
        <f>SUM(AQ34:AQ37)</f>
        <v>30000</v>
      </c>
      <c r="AR38" s="187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85">
        <f>IF(E38&gt;G38,IF(Spielplan!E38&gt;Spielplan!G38,Punktemodus!$B$3,0),0)</f>
        <v>0</v>
      </c>
      <c r="BK38" s="85">
        <f>IF(E38=G38,IF(Spielplan!E38=Spielplan!G38,Punktemodus!$B$3,0),0)</f>
        <v>10</v>
      </c>
      <c r="BL38" s="85">
        <f>IF(E38&lt;G38,IF(Spielplan!E38&lt;Spielplan!G38,Punktemodus!$B$3,0),0)</f>
        <v>0</v>
      </c>
      <c r="BM38" s="85">
        <f>IF(E38=Spielplan!E38,IF(G38=Spielplan!G38,Punktemodus!$B$5,0),0)</f>
        <v>3</v>
      </c>
      <c r="BN38" s="85">
        <f>IF(E38=Spielplan!E38,Punktemodus!$B$7,0)</f>
        <v>1</v>
      </c>
      <c r="BO38" s="85">
        <f>IF(G38=Spielplan!G38,Punktemodus!$B$7,0)</f>
        <v>1</v>
      </c>
      <c r="BP38" s="137">
        <f>IF(Spielplan!E38="",0,SUM(BJ38:BO38))</f>
        <v>0</v>
      </c>
      <c r="BQ38" s="60"/>
      <c r="BR38" s="87"/>
      <c r="BS38" s="60"/>
      <c r="BT38" s="60"/>
      <c r="BU38" s="60"/>
      <c r="BV38" s="60"/>
      <c r="BW38" s="60"/>
      <c r="BX38" s="60"/>
      <c r="BY38" s="60"/>
      <c r="BZ38" s="47">
        <v>55</v>
      </c>
      <c r="CA38" s="44" t="str">
        <f>IF(BX36="",IF(BV36&gt;BV37,BT36,BT37),IF(BX36&gt;BX37,BT36,BT37))</f>
        <v/>
      </c>
      <c r="CB38" s="46"/>
      <c r="CC38" s="104"/>
      <c r="CD38" s="60"/>
      <c r="CE38" s="104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</row>
    <row r="39" spans="1:101" ht="18.75" customHeight="1" thickBot="1" x14ac:dyDescent="0.3">
      <c r="A39" s="60"/>
      <c r="B39" s="60"/>
      <c r="C39" s="14" t="str">
        <f>H34</f>
        <v>Griechenland</v>
      </c>
      <c r="D39" s="40"/>
      <c r="E39" s="104"/>
      <c r="F39" s="93"/>
      <c r="G39" s="104"/>
      <c r="H39" s="14" t="str">
        <f>C35</f>
        <v>Elfenbeinküste</v>
      </c>
      <c r="I39" s="40"/>
      <c r="J39" s="60"/>
      <c r="K39" s="60" t="s">
        <v>82</v>
      </c>
      <c r="L39" s="60">
        <f t="shared" si="8"/>
        <v>0</v>
      </c>
      <c r="M39" s="60"/>
      <c r="N39" s="60">
        <f>IF($E39="",0,IF($E39&gt;$G39,3,IF($E39=$G39,1,0)))</f>
        <v>0</v>
      </c>
      <c r="O39" s="60">
        <f>IF($G39="",0,IF($E39&gt;$G39,0,IF($E39=$G39,1,3)))</f>
        <v>0</v>
      </c>
      <c r="P39" s="60"/>
      <c r="Q39" s="60"/>
      <c r="R39" s="60">
        <f>E39</f>
        <v>0</v>
      </c>
      <c r="S39" s="60">
        <f>G39</f>
        <v>0</v>
      </c>
      <c r="T39" s="60"/>
      <c r="U39" s="60"/>
      <c r="V39" s="60">
        <f>G39</f>
        <v>0</v>
      </c>
      <c r="W39" s="60">
        <f>E39</f>
        <v>0</v>
      </c>
      <c r="X39" s="60"/>
      <c r="Y39" s="60"/>
      <c r="Z39" s="60" t="s">
        <v>30</v>
      </c>
      <c r="AA39" s="60"/>
      <c r="AB39" s="60"/>
      <c r="AC39" s="60"/>
      <c r="AD39" s="60"/>
      <c r="AE39" s="60"/>
      <c r="AF39" s="60"/>
      <c r="AG39" s="60" t="b">
        <f>OR(AG34=AG35,AG34=AG36,AG34=AG37,AG35=AG36,AG35=AG37,AG36=AG37)</f>
        <v>1</v>
      </c>
      <c r="AH39" s="60"/>
      <c r="AI39" s="60"/>
      <c r="AJ39" s="60"/>
      <c r="AK39" s="60"/>
      <c r="AL39" s="60"/>
      <c r="AM39" s="60"/>
      <c r="AN39" s="60"/>
      <c r="AO39" s="60" t="s">
        <v>34</v>
      </c>
      <c r="AP39" s="60"/>
      <c r="AQ39" s="60"/>
      <c r="AR39" s="60" t="b">
        <f>OR(AR34=AR35,AR34=AR36,AR34=AR37,AR35=AR36,AR35=AR37,AR36=AR37)</f>
        <v>1</v>
      </c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85">
        <f>IF(E39&gt;G39,IF(Spielplan!E39&gt;Spielplan!G39,Punktemodus!$B$3,0),0)</f>
        <v>0</v>
      </c>
      <c r="BK39" s="85">
        <f>IF(E39=G39,IF(Spielplan!E39=Spielplan!G39,Punktemodus!$B$3,0),0)</f>
        <v>10</v>
      </c>
      <c r="BL39" s="85">
        <f>IF(E39&lt;G39,IF(Spielplan!E39&lt;Spielplan!G39,Punktemodus!$B$3,0),0)</f>
        <v>0</v>
      </c>
      <c r="BM39" s="85">
        <f>IF(E39=Spielplan!E39,IF(G39=Spielplan!G39,Punktemodus!$B$5,0),0)</f>
        <v>3</v>
      </c>
      <c r="BN39" s="85">
        <f>IF(E39=Spielplan!E39,Punktemodus!$B$7,0)</f>
        <v>1</v>
      </c>
      <c r="BO39" s="85">
        <f>IF(G39=Spielplan!G39,Punktemodus!$B$7,0)</f>
        <v>1</v>
      </c>
      <c r="BP39" s="137">
        <f>IF(Spielplan!E39="",0,SUM(BJ39:BO39))</f>
        <v>0</v>
      </c>
      <c r="BQ39" s="60"/>
      <c r="BR39" s="87"/>
      <c r="BS39" s="60"/>
      <c r="BT39" s="60"/>
      <c r="BU39" s="60"/>
      <c r="BV39" s="60"/>
      <c r="BW39" s="60"/>
      <c r="BX39" s="60"/>
      <c r="BY39" s="60"/>
      <c r="BZ39" s="47">
        <v>56</v>
      </c>
      <c r="CA39" s="44" t="str">
        <f>IF(BX40="",IF(BV40&gt;BV41,BT40,BT41),IF(BX40&gt;BX41,BT40,BT41))</f>
        <v/>
      </c>
      <c r="CB39" s="46"/>
      <c r="CC39" s="104"/>
      <c r="CD39" s="60"/>
      <c r="CE39" s="104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</row>
    <row r="40" spans="1:101" ht="18.75" customHeight="1" thickBot="1" x14ac:dyDescent="0.25">
      <c r="A40" s="60"/>
      <c r="B40" s="60"/>
      <c r="C40" s="136" t="str">
        <f>IF(G39="","",IF(AR39=TRUE,"Achtung: Fehler in Tabelle!",""))</f>
        <v/>
      </c>
      <c r="D40" s="60"/>
      <c r="E40" s="85"/>
      <c r="F40" s="60"/>
      <c r="G40" s="85"/>
      <c r="H40" s="60"/>
      <c r="I40" s="60"/>
      <c r="J40" s="60"/>
      <c r="K40" s="60"/>
      <c r="L40" s="60"/>
      <c r="M40" s="60">
        <f t="shared" ref="M40:X40" si="11">SUM(M34:M39)</f>
        <v>0</v>
      </c>
      <c r="N40" s="60">
        <f t="shared" si="11"/>
        <v>0</v>
      </c>
      <c r="O40" s="60">
        <f t="shared" si="11"/>
        <v>0</v>
      </c>
      <c r="P40" s="60">
        <f t="shared" si="11"/>
        <v>0</v>
      </c>
      <c r="Q40" s="60">
        <f t="shared" si="11"/>
        <v>0</v>
      </c>
      <c r="R40" s="60">
        <f t="shared" si="11"/>
        <v>0</v>
      </c>
      <c r="S40" s="60">
        <f t="shared" si="11"/>
        <v>0</v>
      </c>
      <c r="T40" s="60">
        <f t="shared" si="11"/>
        <v>0</v>
      </c>
      <c r="U40" s="60">
        <f t="shared" si="11"/>
        <v>0</v>
      </c>
      <c r="V40" s="60">
        <f t="shared" si="11"/>
        <v>0</v>
      </c>
      <c r="W40" s="60">
        <f t="shared" si="11"/>
        <v>0</v>
      </c>
      <c r="X40" s="60">
        <f t="shared" si="11"/>
        <v>0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160">
        <f>SUM(BP34:BP39)</f>
        <v>0</v>
      </c>
      <c r="BQ40" s="60"/>
      <c r="BR40" s="87"/>
      <c r="BS40" s="55" t="s">
        <v>128</v>
      </c>
      <c r="BT40" s="44" t="str">
        <f>IF(G94="","",BB89)</f>
        <v/>
      </c>
      <c r="BU40" s="46"/>
      <c r="BV40" s="104"/>
      <c r="BW40" s="60"/>
      <c r="BX40" s="104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</row>
    <row r="41" spans="1:101" ht="18.75" customHeight="1" thickBot="1" x14ac:dyDescent="0.25">
      <c r="A41" s="60"/>
      <c r="B41" s="60"/>
      <c r="C41" s="60"/>
      <c r="D41" s="60"/>
      <c r="E41" s="85"/>
      <c r="F41" s="60"/>
      <c r="G41" s="85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138"/>
      <c r="BQ41" s="60"/>
      <c r="BR41" s="87"/>
      <c r="BS41" s="25" t="s">
        <v>129</v>
      </c>
      <c r="BT41" s="44" t="str">
        <f>IF(G83="","",BB79)</f>
        <v/>
      </c>
      <c r="BU41" s="46"/>
      <c r="BV41" s="104"/>
      <c r="BW41" s="60"/>
      <c r="BX41" s="104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</row>
    <row r="42" spans="1:101" ht="18.75" customHeight="1" thickBot="1" x14ac:dyDescent="0.3">
      <c r="A42" s="60"/>
      <c r="B42" s="60"/>
      <c r="C42" s="89"/>
      <c r="D42" s="60"/>
      <c r="E42" s="85"/>
      <c r="F42" s="60"/>
      <c r="G42" s="85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89"/>
      <c r="BC42" s="60"/>
      <c r="BD42" s="90"/>
      <c r="BE42" s="60"/>
      <c r="BF42" s="61"/>
      <c r="BG42" s="60"/>
      <c r="BH42" s="60"/>
      <c r="BI42" s="60"/>
      <c r="BJ42" s="60"/>
      <c r="BK42" s="60"/>
      <c r="BL42" s="60"/>
      <c r="BM42" s="60"/>
      <c r="BN42" s="60"/>
      <c r="BO42" s="60"/>
      <c r="BP42" s="138"/>
      <c r="BQ42" s="60"/>
      <c r="BR42" s="87"/>
      <c r="BS42" s="94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</row>
    <row r="43" spans="1:101" ht="18.75" customHeight="1" thickBot="1" x14ac:dyDescent="0.3">
      <c r="A43" s="60"/>
      <c r="B43" s="60"/>
      <c r="C43" s="88" t="s">
        <v>74</v>
      </c>
      <c r="D43" s="60"/>
      <c r="E43" s="85"/>
      <c r="F43" s="60"/>
      <c r="G43" s="85"/>
      <c r="H43" s="60"/>
      <c r="I43" s="60"/>
      <c r="J43" s="60"/>
      <c r="K43" s="60"/>
      <c r="L43" s="60"/>
      <c r="M43" s="60" t="s">
        <v>4</v>
      </c>
      <c r="N43" s="60"/>
      <c r="O43" s="60"/>
      <c r="P43" s="60"/>
      <c r="Q43" s="60" t="s">
        <v>6</v>
      </c>
      <c r="R43" s="60"/>
      <c r="S43" s="60"/>
      <c r="T43" s="60"/>
      <c r="U43" s="60" t="s">
        <v>7</v>
      </c>
      <c r="V43" s="60"/>
      <c r="W43" s="60"/>
      <c r="X43" s="60"/>
      <c r="Y43" s="60"/>
      <c r="Z43" s="60" t="s">
        <v>4</v>
      </c>
      <c r="AA43" s="60" t="s">
        <v>5</v>
      </c>
      <c r="AB43" s="60"/>
      <c r="AC43" s="60"/>
      <c r="AD43" s="60" t="s">
        <v>9</v>
      </c>
      <c r="AE43" s="60"/>
      <c r="AF43" s="60"/>
      <c r="AG43" s="60"/>
      <c r="AH43" s="60" t="s">
        <v>32</v>
      </c>
      <c r="AI43" s="60"/>
      <c r="AJ43" s="60"/>
      <c r="AK43" s="60"/>
      <c r="AL43" s="60"/>
      <c r="AM43" s="60"/>
      <c r="AN43" s="60" t="s">
        <v>35</v>
      </c>
      <c r="AO43" s="60"/>
      <c r="AP43" s="60"/>
      <c r="AQ43" s="60"/>
      <c r="AR43" s="60"/>
      <c r="AS43" s="60" t="s">
        <v>33</v>
      </c>
      <c r="AT43" s="60"/>
      <c r="AU43" s="60"/>
      <c r="AV43" s="60"/>
      <c r="AW43" s="60"/>
      <c r="AX43" s="60"/>
      <c r="AY43" s="60"/>
      <c r="AZ43" s="60"/>
      <c r="BA43" s="60"/>
      <c r="BB43" s="89" t="s">
        <v>10</v>
      </c>
      <c r="BC43" s="60"/>
      <c r="BD43" s="90" t="s">
        <v>4</v>
      </c>
      <c r="BE43" s="60"/>
      <c r="BF43" s="61" t="s">
        <v>5</v>
      </c>
      <c r="BG43" s="60"/>
      <c r="BH43" s="60"/>
      <c r="BI43" s="85"/>
      <c r="BJ43" s="60"/>
      <c r="BK43" s="60"/>
      <c r="BL43" s="60"/>
      <c r="BM43" s="60"/>
      <c r="BN43" s="60"/>
      <c r="BO43" s="60"/>
      <c r="BP43" s="138"/>
      <c r="BQ43" s="85"/>
      <c r="BR43" s="139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</row>
    <row r="44" spans="1:101" ht="18.75" customHeight="1" thickBot="1" x14ac:dyDescent="0.25">
      <c r="A44" s="60"/>
      <c r="B44" s="60"/>
      <c r="C44" s="60"/>
      <c r="D44" s="60"/>
      <c r="E44" s="85"/>
      <c r="F44" s="60"/>
      <c r="G44" s="85"/>
      <c r="H44" s="60"/>
      <c r="I44" s="60"/>
      <c r="J44" s="60"/>
      <c r="K44" s="60"/>
      <c r="L44" s="60"/>
      <c r="M44" s="60" t="s">
        <v>0</v>
      </c>
      <c r="N44" s="60" t="s">
        <v>1</v>
      </c>
      <c r="O44" s="60" t="s">
        <v>2</v>
      </c>
      <c r="P44" s="60" t="s">
        <v>3</v>
      </c>
      <c r="Q44" s="60" t="s">
        <v>0</v>
      </c>
      <c r="R44" s="60" t="s">
        <v>1</v>
      </c>
      <c r="S44" s="60" t="s">
        <v>2</v>
      </c>
      <c r="T44" s="60" t="s">
        <v>3</v>
      </c>
      <c r="U44" s="60" t="s">
        <v>0</v>
      </c>
      <c r="V44" s="60" t="s">
        <v>1</v>
      </c>
      <c r="W44" s="60" t="s">
        <v>2</v>
      </c>
      <c r="X44" s="60" t="s">
        <v>3</v>
      </c>
      <c r="Y44" s="60"/>
      <c r="Z44" s="60" t="s">
        <v>8</v>
      </c>
      <c r="AA44" s="60"/>
      <c r="AB44" s="60"/>
      <c r="AC44" s="60"/>
      <c r="AD44" s="60"/>
      <c r="AE44" s="60"/>
      <c r="AF44" s="60"/>
      <c r="AG44" s="60"/>
      <c r="AH44" s="60" t="s">
        <v>31</v>
      </c>
      <c r="AI44" s="60"/>
      <c r="AJ44" s="60"/>
      <c r="AK44" s="60"/>
      <c r="AL44" s="60"/>
      <c r="AM44" s="60"/>
      <c r="AN44" s="60" t="str">
        <f>AI45</f>
        <v>Uruguay</v>
      </c>
      <c r="AO44" s="60" t="str">
        <f>AI46</f>
        <v>Costa Rica</v>
      </c>
      <c r="AP44" s="60" t="str">
        <f>AI47</f>
        <v>England</v>
      </c>
      <c r="AQ44" s="60" t="str">
        <f>AI48</f>
        <v>Italien</v>
      </c>
      <c r="AR44" s="60"/>
      <c r="AS44" s="60" t="s">
        <v>31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85"/>
      <c r="BJ44" s="85"/>
      <c r="BK44" s="85"/>
      <c r="BL44" s="85"/>
      <c r="BM44" s="85"/>
      <c r="BN44" s="85"/>
      <c r="BO44" s="85"/>
      <c r="BP44" s="137"/>
      <c r="BQ44" s="85"/>
      <c r="BR44" s="141"/>
      <c r="BS44" s="359" t="s">
        <v>165</v>
      </c>
      <c r="BT44" s="360"/>
      <c r="BU44" s="361"/>
      <c r="BV44" s="362"/>
      <c r="BW44" s="156"/>
      <c r="BX44" s="351" t="s">
        <v>152</v>
      </c>
      <c r="BY44" s="351" t="s">
        <v>153</v>
      </c>
      <c r="BZ44" s="352"/>
      <c r="CA44" s="156"/>
      <c r="CB44" s="155"/>
      <c r="CC44" s="155"/>
      <c r="CD44" s="155"/>
      <c r="CE44" s="351" t="s">
        <v>155</v>
      </c>
      <c r="CF44" s="351" t="s">
        <v>156</v>
      </c>
      <c r="CG44" s="155"/>
      <c r="CH44" s="155"/>
      <c r="CI44" s="155"/>
      <c r="CJ44" s="351" t="s">
        <v>158</v>
      </c>
      <c r="CK44" s="155"/>
      <c r="CL44" s="155"/>
      <c r="CM44" s="155"/>
      <c r="CN44" s="155"/>
      <c r="CO44" s="351" t="s">
        <v>159</v>
      </c>
      <c r="CP44" s="155"/>
      <c r="CQ44" s="155"/>
      <c r="CR44" s="155"/>
      <c r="CS44" s="351" t="s">
        <v>146</v>
      </c>
      <c r="CT44" s="155"/>
      <c r="CU44" s="134"/>
      <c r="CV44" s="134"/>
      <c r="CW44" s="134"/>
    </row>
    <row r="45" spans="1:101" ht="18.75" customHeight="1" thickBot="1" x14ac:dyDescent="0.3">
      <c r="A45" s="60"/>
      <c r="B45" s="60"/>
      <c r="C45" s="75" t="str">
        <f>Spielplan!$C$45</f>
        <v>Uruguay</v>
      </c>
      <c r="D45" s="76"/>
      <c r="E45" s="104"/>
      <c r="F45" s="93"/>
      <c r="G45" s="104"/>
      <c r="H45" s="75" t="str">
        <f>Spielplan!$H$45</f>
        <v>Costa Rica</v>
      </c>
      <c r="I45" s="76"/>
      <c r="J45" s="60"/>
      <c r="K45" s="60" t="s">
        <v>85</v>
      </c>
      <c r="L45" s="60">
        <f t="shared" ref="L45:L50" si="12">IF(E45-G45&gt;0,1,IF(G45=E45,0,-1))</f>
        <v>0</v>
      </c>
      <c r="M45" s="60">
        <f>IF($E45="",0,IF($E45&gt;$G45,3,IF($E45=G45,1,0)))</f>
        <v>0</v>
      </c>
      <c r="N45" s="60">
        <f>IF($G45="",0,IF($E45&gt;$G45,0,IF($E45=G45,1,3)))</f>
        <v>0</v>
      </c>
      <c r="O45" s="60"/>
      <c r="P45" s="60"/>
      <c r="Q45" s="60">
        <f>E45</f>
        <v>0</v>
      </c>
      <c r="R45" s="60">
        <f>G45</f>
        <v>0</v>
      </c>
      <c r="S45" s="60"/>
      <c r="T45" s="60"/>
      <c r="U45" s="60">
        <f>G45</f>
        <v>0</v>
      </c>
      <c r="V45" s="60">
        <f>E45</f>
        <v>0</v>
      </c>
      <c r="W45" s="60"/>
      <c r="X45" s="60"/>
      <c r="Y45" s="60"/>
      <c r="Z45" s="60">
        <f>M51</f>
        <v>0</v>
      </c>
      <c r="AA45" s="60">
        <f>Q51</f>
        <v>0</v>
      </c>
      <c r="AB45" s="60">
        <f>U51</f>
        <v>0</v>
      </c>
      <c r="AC45" s="60">
        <f>AA45-AB45</f>
        <v>0</v>
      </c>
      <c r="AD45" s="60">
        <f>IF(Z45&gt;Z46,-1,0)</f>
        <v>0</v>
      </c>
      <c r="AE45" s="60">
        <f>IF(Z45&gt;Z47,-1,0)</f>
        <v>0</v>
      </c>
      <c r="AF45" s="60">
        <f>IF(Z45&gt;Z48,-1,0)</f>
        <v>0</v>
      </c>
      <c r="AG45" s="60">
        <f>10000-(AJ45*1000+AM45*100+AK45*10)</f>
        <v>10000</v>
      </c>
      <c r="AH45" s="90">
        <f>RANK(AG45,AG45:AG48,1)</f>
        <v>1</v>
      </c>
      <c r="AI45" s="60" t="str">
        <f>C45</f>
        <v>Uruguay</v>
      </c>
      <c r="AJ45" s="60">
        <f t="shared" ref="AJ45:AL48" si="13">Z45</f>
        <v>0</v>
      </c>
      <c r="AK45" s="60">
        <f t="shared" si="13"/>
        <v>0</v>
      </c>
      <c r="AL45" s="60">
        <f t="shared" si="13"/>
        <v>0</v>
      </c>
      <c r="AM45" s="60">
        <f>AK45-AL45</f>
        <v>0</v>
      </c>
      <c r="AN45" s="187"/>
      <c r="AO45" s="187">
        <f>IF(AG46=AG45,IF(G45&gt;E45,AG46-0.1,AG46),AG46)</f>
        <v>10000</v>
      </c>
      <c r="AP45" s="187">
        <f>IF(AG47=AG45,IF(G47&gt;E47,AG47-0.1,AG47),AG47)</f>
        <v>10000</v>
      </c>
      <c r="AQ45" s="187">
        <f>IF(AG48=AG45,IF(G49&gt;E49,AG48-0.1,AG48),AG48)</f>
        <v>10000</v>
      </c>
      <c r="AR45" s="187">
        <f>AN49</f>
        <v>30000</v>
      </c>
      <c r="AS45" s="90">
        <f>RANK(AR45,AR45:AR48,1)</f>
        <v>1</v>
      </c>
      <c r="AT45" s="60" t="str">
        <f t="shared" ref="AT45:AW48" si="14">AI45</f>
        <v>Uruguay</v>
      </c>
      <c r="AU45" s="60">
        <f t="shared" si="14"/>
        <v>0</v>
      </c>
      <c r="AV45" s="60">
        <f t="shared" si="14"/>
        <v>0</v>
      </c>
      <c r="AW45" s="60">
        <f t="shared" si="14"/>
        <v>0</v>
      </c>
      <c r="AX45" s="60"/>
      <c r="AY45" s="60"/>
      <c r="AZ45" s="60"/>
      <c r="BA45" s="77">
        <v>1</v>
      </c>
      <c r="BB45" s="75" t="str">
        <f>VLOOKUP(1,AS45:AT48,2,FALSE)</f>
        <v>Uruguay</v>
      </c>
      <c r="BC45" s="76"/>
      <c r="BD45" s="78">
        <f>VLOOKUP(1,AS45:AW48,3,FALSE)</f>
        <v>0</v>
      </c>
      <c r="BE45" s="79">
        <f>VLOOKUP(1,AS45:AW48,4,FALSE)</f>
        <v>0</v>
      </c>
      <c r="BF45" s="93" t="s">
        <v>12</v>
      </c>
      <c r="BG45" s="79">
        <f>VLOOKUP(1,AS45:AW48,5,FALSE)</f>
        <v>0</v>
      </c>
      <c r="BH45" s="80" t="s">
        <v>24</v>
      </c>
      <c r="BI45" s="85"/>
      <c r="BJ45" s="85">
        <f>IF(E45&gt;G45,IF(Spielplan!E45&gt;Spielplan!G45,Punktemodus!$B$3,0),0)</f>
        <v>0</v>
      </c>
      <c r="BK45" s="85">
        <f>IF(E45=G45,IF(Spielplan!E45=Spielplan!G45,Punktemodus!$B$3,0),0)</f>
        <v>10</v>
      </c>
      <c r="BL45" s="85">
        <f>IF(E45&lt;G45,IF(Spielplan!E45&lt;Spielplan!G45,Punktemodus!$B$3,0),0)</f>
        <v>0</v>
      </c>
      <c r="BM45" s="85">
        <f>IF(E45=Spielplan!E45,IF(G45=Spielplan!G45,Punktemodus!$B$5,0),0)</f>
        <v>3</v>
      </c>
      <c r="BN45" s="85">
        <f>IF(E45=Spielplan!E45,Punktemodus!$B$7,0)</f>
        <v>1</v>
      </c>
      <c r="BO45" s="85">
        <f>IF(G45=Spielplan!G45,Punktemodus!$B$7,0)</f>
        <v>1</v>
      </c>
      <c r="BP45" s="137">
        <f>IF(Spielplan!E45="",0,SUM(BJ45:BO45))</f>
        <v>0</v>
      </c>
      <c r="BQ45" s="85"/>
      <c r="BR45" s="141"/>
      <c r="BS45" s="363"/>
      <c r="BT45" s="364"/>
      <c r="BU45" s="365"/>
      <c r="BV45" s="366"/>
      <c r="BW45" s="156"/>
      <c r="BX45" s="351"/>
      <c r="BY45" s="351"/>
      <c r="BZ45" s="352"/>
      <c r="CA45" s="156"/>
      <c r="CB45" s="155"/>
      <c r="CC45" s="155"/>
      <c r="CD45" s="155"/>
      <c r="CE45" s="351"/>
      <c r="CF45" s="351"/>
      <c r="CG45" s="155"/>
      <c r="CH45" s="155"/>
      <c r="CI45" s="155"/>
      <c r="CJ45" s="351"/>
      <c r="CK45" s="155"/>
      <c r="CL45" s="155"/>
      <c r="CM45" s="155"/>
      <c r="CN45" s="155"/>
      <c r="CO45" s="351"/>
      <c r="CP45" s="155"/>
      <c r="CQ45" s="155"/>
      <c r="CR45" s="155"/>
      <c r="CS45" s="351"/>
      <c r="CT45" s="155"/>
      <c r="CU45" s="134"/>
      <c r="CV45" s="134"/>
      <c r="CW45" s="134"/>
    </row>
    <row r="46" spans="1:101" ht="18.75" customHeight="1" thickBot="1" x14ac:dyDescent="0.3">
      <c r="A46" s="60"/>
      <c r="B46" s="60"/>
      <c r="C46" s="48" t="str">
        <f>Spielplan!$C$46</f>
        <v>England</v>
      </c>
      <c r="D46" s="49"/>
      <c r="E46" s="104"/>
      <c r="F46" s="93"/>
      <c r="G46" s="104"/>
      <c r="H46" s="48" t="str">
        <f>Spielplan!$H$46</f>
        <v>Italien</v>
      </c>
      <c r="I46" s="49"/>
      <c r="J46" s="60"/>
      <c r="K46" s="60" t="s">
        <v>86</v>
      </c>
      <c r="L46" s="60">
        <f t="shared" si="12"/>
        <v>0</v>
      </c>
      <c r="M46" s="60"/>
      <c r="N46" s="60"/>
      <c r="O46" s="60">
        <f>IF($E46="",0,IF($E46&gt;$G46,3,IF($E46=$G46,1,0)))</f>
        <v>0</v>
      </c>
      <c r="P46" s="60">
        <f>IF($G46="",0,IF($E46&gt;$G46,0,IF($E46=$G46,1,3)))</f>
        <v>0</v>
      </c>
      <c r="Q46" s="60"/>
      <c r="R46" s="60"/>
      <c r="S46" s="60">
        <f>E46</f>
        <v>0</v>
      </c>
      <c r="T46" s="60">
        <f>G46</f>
        <v>0</v>
      </c>
      <c r="U46" s="60"/>
      <c r="V46" s="60"/>
      <c r="W46" s="60">
        <f>G46</f>
        <v>0</v>
      </c>
      <c r="X46" s="60">
        <f>E46</f>
        <v>0</v>
      </c>
      <c r="Y46" s="60"/>
      <c r="Z46" s="60">
        <f>N51</f>
        <v>0</v>
      </c>
      <c r="AA46" s="60">
        <f>R51</f>
        <v>0</v>
      </c>
      <c r="AB46" s="60">
        <f>V51</f>
        <v>0</v>
      </c>
      <c r="AC46" s="60">
        <f>AA46-AB46</f>
        <v>0</v>
      </c>
      <c r="AD46" s="60">
        <f>IF(Z46&gt;Z45,-1,0)</f>
        <v>0</v>
      </c>
      <c r="AE46" s="60">
        <f>IF(Z46&gt;Z47,-1,0)</f>
        <v>0</v>
      </c>
      <c r="AF46" s="60">
        <f>IF(Z46&gt;Z48,-1,0)</f>
        <v>0</v>
      </c>
      <c r="AG46" s="60">
        <f>10000-(AJ46*1000+AM46*100+AK46*10)</f>
        <v>10000</v>
      </c>
      <c r="AH46" s="90">
        <f>RANK(AG46,AG45:AG48,1)</f>
        <v>1</v>
      </c>
      <c r="AI46" s="60" t="str">
        <f>H45</f>
        <v>Costa Rica</v>
      </c>
      <c r="AJ46" s="60">
        <f t="shared" si="13"/>
        <v>0</v>
      </c>
      <c r="AK46" s="60">
        <f t="shared" si="13"/>
        <v>0</v>
      </c>
      <c r="AL46" s="60">
        <f t="shared" si="13"/>
        <v>0</v>
      </c>
      <c r="AM46" s="60">
        <f>AK46-AL46</f>
        <v>0</v>
      </c>
      <c r="AN46" s="187">
        <f>IF(AG45=AG46,IF(E45&gt;G45,AG45-0.1,AG45),AG45)</f>
        <v>10000</v>
      </c>
      <c r="AO46" s="187"/>
      <c r="AP46" s="187">
        <f>IF(AG47=AG46,IF(G50&gt;E50,AG47-0.1,AG47),AG47)</f>
        <v>10000</v>
      </c>
      <c r="AQ46" s="187">
        <f>IF(AG48=AG46,IF(G48&gt;E48,AG48-0.1,AG48),AG48)</f>
        <v>10000</v>
      </c>
      <c r="AR46" s="187">
        <f>AO49</f>
        <v>30000</v>
      </c>
      <c r="AS46" s="90">
        <f>RANK(AR46,AR45:AR48,1)</f>
        <v>1</v>
      </c>
      <c r="AT46" s="60" t="str">
        <f t="shared" si="14"/>
        <v>Costa Rica</v>
      </c>
      <c r="AU46" s="60">
        <f t="shared" si="14"/>
        <v>0</v>
      </c>
      <c r="AV46" s="60">
        <f t="shared" si="14"/>
        <v>0</v>
      </c>
      <c r="AW46" s="60">
        <f t="shared" si="14"/>
        <v>0</v>
      </c>
      <c r="AX46" s="60"/>
      <c r="AY46" s="60"/>
      <c r="AZ46" s="60"/>
      <c r="BA46" s="50">
        <v>2</v>
      </c>
      <c r="BB46" s="48" t="e">
        <f>VLOOKUP(2,AS45:AT48,2,FALSE)</f>
        <v>#N/A</v>
      </c>
      <c r="BC46" s="49"/>
      <c r="BD46" s="51" t="e">
        <f>VLOOKUP(2,AS45:AW48,3,FALSE)</f>
        <v>#N/A</v>
      </c>
      <c r="BE46" s="52" t="e">
        <f>VLOOKUP(2,AS45:AW48,4,FALSE)</f>
        <v>#N/A</v>
      </c>
      <c r="BF46" s="93" t="s">
        <v>12</v>
      </c>
      <c r="BG46" s="52" t="e">
        <f>VLOOKUP(2,AS45:AW48,5,FALSE)</f>
        <v>#N/A</v>
      </c>
      <c r="BH46" s="81" t="s">
        <v>25</v>
      </c>
      <c r="BI46" s="85"/>
      <c r="BJ46" s="85">
        <f>IF(E46&gt;G46,IF(Spielplan!E46&gt;Spielplan!G46,Punktemodus!$B$3,0),0)</f>
        <v>0</v>
      </c>
      <c r="BK46" s="85">
        <f>IF(E46=G46,IF(Spielplan!E46=Spielplan!G46,Punktemodus!$B$3,0),0)</f>
        <v>10</v>
      </c>
      <c r="BL46" s="85">
        <f>IF(E46&lt;G46,IF(Spielplan!E46&lt;Spielplan!G46,Punktemodus!$B$3,0),0)</f>
        <v>0</v>
      </c>
      <c r="BM46" s="85">
        <f>IF(E46=Spielplan!E46,IF(G46=Spielplan!G46,Punktemodus!$B$5,0),0)</f>
        <v>3</v>
      </c>
      <c r="BN46" s="85">
        <f>IF(E46=Spielplan!E46,Punktemodus!$B$7,0)</f>
        <v>1</v>
      </c>
      <c r="BO46" s="85">
        <f>IF(G46=Spielplan!G46,Punktemodus!$B$7,0)</f>
        <v>1</v>
      </c>
      <c r="BP46" s="137">
        <f>IF(Spielplan!E46="",0,SUM(BJ46:BO46))</f>
        <v>0</v>
      </c>
      <c r="BQ46" s="85"/>
      <c r="BR46" s="141"/>
      <c r="BS46" s="142"/>
      <c r="BT46" s="155"/>
      <c r="BU46" s="154" t="s">
        <v>120</v>
      </c>
      <c r="BV46" s="155"/>
      <c r="BW46" s="155"/>
      <c r="BX46" s="351"/>
      <c r="BY46" s="351"/>
      <c r="BZ46" s="352"/>
      <c r="CA46" s="155"/>
      <c r="CB46" s="155"/>
      <c r="CC46" s="155"/>
      <c r="CD46" s="155"/>
      <c r="CE46" s="351"/>
      <c r="CF46" s="351"/>
      <c r="CG46" s="155"/>
      <c r="CH46" s="155"/>
      <c r="CI46" s="155"/>
      <c r="CJ46" s="351"/>
      <c r="CK46" s="155"/>
      <c r="CL46" s="155"/>
      <c r="CM46" s="155"/>
      <c r="CN46" s="155"/>
      <c r="CO46" s="351"/>
      <c r="CP46" s="155"/>
      <c r="CQ46" s="155"/>
      <c r="CR46" s="155"/>
      <c r="CS46" s="351"/>
      <c r="CT46" s="155"/>
      <c r="CU46" s="134"/>
      <c r="CV46" s="134"/>
      <c r="CW46" s="134"/>
    </row>
    <row r="47" spans="1:101" ht="18.75" customHeight="1" thickBot="1" x14ac:dyDescent="0.3">
      <c r="A47" s="60"/>
      <c r="B47" s="60"/>
      <c r="C47" s="75" t="str">
        <f>C45</f>
        <v>Uruguay</v>
      </c>
      <c r="D47" s="76"/>
      <c r="E47" s="104"/>
      <c r="F47" s="93"/>
      <c r="G47" s="104"/>
      <c r="H47" s="75" t="str">
        <f>C46</f>
        <v>England</v>
      </c>
      <c r="I47" s="76"/>
      <c r="J47" s="60"/>
      <c r="K47" s="60" t="s">
        <v>87</v>
      </c>
      <c r="L47" s="60">
        <f t="shared" si="12"/>
        <v>0</v>
      </c>
      <c r="M47" s="60">
        <f>IF($E47="",0,IF($E47&gt;$G47,3,IF($E47=G47,1,0)))</f>
        <v>0</v>
      </c>
      <c r="N47" s="60"/>
      <c r="O47" s="60">
        <f>IF($G47="",0,IF($E47&gt;$G47,0,IF($E47=$G47,1,3)))</f>
        <v>0</v>
      </c>
      <c r="P47" s="60"/>
      <c r="Q47" s="60">
        <f>E47</f>
        <v>0</v>
      </c>
      <c r="R47" s="60"/>
      <c r="S47" s="60">
        <f>G47</f>
        <v>0</v>
      </c>
      <c r="T47" s="60"/>
      <c r="U47" s="60">
        <f>G47</f>
        <v>0</v>
      </c>
      <c r="V47" s="60"/>
      <c r="W47" s="60">
        <f>E47</f>
        <v>0</v>
      </c>
      <c r="X47" s="60"/>
      <c r="Y47" s="60"/>
      <c r="Z47" s="60">
        <f>O51</f>
        <v>0</v>
      </c>
      <c r="AA47" s="60">
        <f>S51</f>
        <v>0</v>
      </c>
      <c r="AB47" s="60">
        <f>W51</f>
        <v>0</v>
      </c>
      <c r="AC47" s="60">
        <f>AA47-AB47</f>
        <v>0</v>
      </c>
      <c r="AD47" s="60">
        <f>IF(Z47&gt;Z45,-1,0)</f>
        <v>0</v>
      </c>
      <c r="AE47" s="60">
        <f>IF(Z47&gt;Z46,-1,0)</f>
        <v>0</v>
      </c>
      <c r="AF47" s="60">
        <f>IF(Z47&gt;Z48,-1,0)</f>
        <v>0</v>
      </c>
      <c r="AG47" s="60">
        <f>10000-(AJ47*1000+AM47*100+AK47*10)</f>
        <v>10000</v>
      </c>
      <c r="AH47" s="90">
        <f>RANK(AG47,AG45:AG48,1)</f>
        <v>1</v>
      </c>
      <c r="AI47" s="60" t="str">
        <f>C46</f>
        <v>England</v>
      </c>
      <c r="AJ47" s="60">
        <f t="shared" si="13"/>
        <v>0</v>
      </c>
      <c r="AK47" s="60">
        <f t="shared" si="13"/>
        <v>0</v>
      </c>
      <c r="AL47" s="60">
        <f t="shared" si="13"/>
        <v>0</v>
      </c>
      <c r="AM47" s="60">
        <f>AK47-AL47</f>
        <v>0</v>
      </c>
      <c r="AN47" s="187">
        <f>IF(AG45=AG47,IF(E47&gt;G47,AG45-0.1,AG45),AG45)</f>
        <v>10000</v>
      </c>
      <c r="AO47" s="187">
        <f>IF(AG46=AG47,IF(E50&gt;G50,AG46-0.1,AG46),AG46)</f>
        <v>10000</v>
      </c>
      <c r="AP47" s="187"/>
      <c r="AQ47" s="187">
        <f>IF(AG48=AG47,IF(G46&gt;E46,AG48-0.1,AG48),AG48)</f>
        <v>10000</v>
      </c>
      <c r="AR47" s="187">
        <f>AP49</f>
        <v>30000</v>
      </c>
      <c r="AS47" s="90">
        <f>RANK(AR47,AR45:AR48,1)</f>
        <v>1</v>
      </c>
      <c r="AT47" s="60" t="str">
        <f t="shared" si="14"/>
        <v>England</v>
      </c>
      <c r="AU47" s="60">
        <f t="shared" si="14"/>
        <v>0</v>
      </c>
      <c r="AV47" s="60">
        <f t="shared" si="14"/>
        <v>0</v>
      </c>
      <c r="AW47" s="60">
        <f t="shared" si="14"/>
        <v>0</v>
      </c>
      <c r="AX47" s="60"/>
      <c r="AY47" s="60"/>
      <c r="AZ47" s="60"/>
      <c r="BA47" s="113">
        <v>3</v>
      </c>
      <c r="BB47" s="114" t="e">
        <f>VLOOKUP(3,AS45:AT48,2,FALSE)</f>
        <v>#N/A</v>
      </c>
      <c r="BC47" s="115"/>
      <c r="BD47" s="116" t="e">
        <f>VLOOKUP(3,AS45:AW48,3,FALSE)</f>
        <v>#N/A</v>
      </c>
      <c r="BE47" s="116" t="e">
        <f>VLOOKUP(3,AS45:AW48,4,FALSE)</f>
        <v>#N/A</v>
      </c>
      <c r="BF47" s="93" t="s">
        <v>12</v>
      </c>
      <c r="BG47" s="116" t="e">
        <f>VLOOKUP(3,AS45:AW48,5,FALSE)</f>
        <v>#N/A</v>
      </c>
      <c r="BH47" s="60"/>
      <c r="BI47" s="60"/>
      <c r="BJ47" s="85">
        <f>IF(E47&gt;G47,IF(Spielplan!E47&gt;Spielplan!G47,Punktemodus!$B$3,0),0)</f>
        <v>0</v>
      </c>
      <c r="BK47" s="85">
        <f>IF(E47=G47,IF(Spielplan!E47=Spielplan!G47,Punktemodus!$B$3,0),0)</f>
        <v>10</v>
      </c>
      <c r="BL47" s="85">
        <f>IF(E47&lt;G47,IF(Spielplan!E47&lt;Spielplan!G47,Punktemodus!$B$3,0),0)</f>
        <v>0</v>
      </c>
      <c r="BM47" s="85">
        <f>IF(E47=Spielplan!E47,IF(G47=Spielplan!G47,Punktemodus!$B$5,0),0)</f>
        <v>3</v>
      </c>
      <c r="BN47" s="85">
        <f>IF(E47=Spielplan!E47,Punktemodus!$B$7,0)</f>
        <v>1</v>
      </c>
      <c r="BO47" s="85">
        <f>IF(G47=Spielplan!G47,Punktemodus!$B$7,0)</f>
        <v>1</v>
      </c>
      <c r="BP47" s="137">
        <f>IF(Spielplan!E47="",0,SUM(BJ47:BO47))</f>
        <v>0</v>
      </c>
      <c r="BQ47" s="85"/>
      <c r="BR47" s="141"/>
      <c r="BS47" s="134"/>
      <c r="BT47" s="134"/>
      <c r="BU47" s="134"/>
      <c r="BV47" s="134"/>
      <c r="BW47" s="155"/>
      <c r="BX47" s="351"/>
      <c r="BY47" s="351"/>
      <c r="BZ47" s="352"/>
      <c r="CA47" s="155"/>
      <c r="CB47" s="155"/>
      <c r="CC47" s="155"/>
      <c r="CD47" s="155"/>
      <c r="CE47" s="351"/>
      <c r="CF47" s="351"/>
      <c r="CG47" s="155"/>
      <c r="CH47" s="155"/>
      <c r="CI47" s="155"/>
      <c r="CJ47" s="351"/>
      <c r="CK47" s="155"/>
      <c r="CL47" s="155"/>
      <c r="CM47" s="155"/>
      <c r="CN47" s="155"/>
      <c r="CO47" s="351"/>
      <c r="CP47" s="155"/>
      <c r="CQ47" s="155"/>
      <c r="CR47" s="155"/>
      <c r="CS47" s="351"/>
      <c r="CT47" s="155"/>
      <c r="CU47" s="134"/>
      <c r="CV47" s="134"/>
      <c r="CW47" s="134"/>
    </row>
    <row r="48" spans="1:101" ht="18.75" customHeight="1" thickBot="1" x14ac:dyDescent="0.3">
      <c r="A48" s="60"/>
      <c r="B48" s="60"/>
      <c r="C48" s="48" t="str">
        <f>H45</f>
        <v>Costa Rica</v>
      </c>
      <c r="D48" s="49"/>
      <c r="E48" s="104"/>
      <c r="F48" s="93"/>
      <c r="G48" s="104"/>
      <c r="H48" s="48" t="str">
        <f>H46</f>
        <v>Italien</v>
      </c>
      <c r="I48" s="49"/>
      <c r="J48" s="60"/>
      <c r="K48" s="60" t="s">
        <v>88</v>
      </c>
      <c r="L48" s="60">
        <f t="shared" si="12"/>
        <v>0</v>
      </c>
      <c r="M48" s="60"/>
      <c r="N48" s="60">
        <f>IF($E48="",0,IF($E48&gt;$G48,3,IF($E48=$G48,1,0)))</f>
        <v>0</v>
      </c>
      <c r="O48" s="60"/>
      <c r="P48" s="60">
        <f>IF($G48="",0,IF($E48&gt;$G48,0,IF($E48=$G48,1,3)))</f>
        <v>0</v>
      </c>
      <c r="Q48" s="60"/>
      <c r="R48" s="60">
        <f>E48</f>
        <v>0</v>
      </c>
      <c r="S48" s="60"/>
      <c r="T48" s="60">
        <f>G48</f>
        <v>0</v>
      </c>
      <c r="U48" s="60"/>
      <c r="V48" s="60">
        <f>G48</f>
        <v>0</v>
      </c>
      <c r="W48" s="60"/>
      <c r="X48" s="60">
        <f>E48</f>
        <v>0</v>
      </c>
      <c r="Y48" s="60"/>
      <c r="Z48" s="60">
        <f>P51</f>
        <v>0</v>
      </c>
      <c r="AA48" s="60">
        <f>T51</f>
        <v>0</v>
      </c>
      <c r="AB48" s="60">
        <f>X51</f>
        <v>0</v>
      </c>
      <c r="AC48" s="60">
        <f>AA48-AB48</f>
        <v>0</v>
      </c>
      <c r="AD48" s="60">
        <f>IF(Z48&gt;Z45,-1,0)</f>
        <v>0</v>
      </c>
      <c r="AE48" s="60">
        <f>IF(Z48&gt;Z46,-1,0)</f>
        <v>0</v>
      </c>
      <c r="AF48" s="60">
        <f>IF(Z48&gt;Z47,-1,0)</f>
        <v>0</v>
      </c>
      <c r="AG48" s="60">
        <f>10000-(AJ48*1000+AM48*100+AK48*10)</f>
        <v>10000</v>
      </c>
      <c r="AH48" s="90">
        <f>RANK(AG48,AG45:AG48,1)</f>
        <v>1</v>
      </c>
      <c r="AI48" s="60" t="str">
        <f>H46</f>
        <v>Italien</v>
      </c>
      <c r="AJ48" s="60">
        <f t="shared" si="13"/>
        <v>0</v>
      </c>
      <c r="AK48" s="60">
        <f t="shared" si="13"/>
        <v>0</v>
      </c>
      <c r="AL48" s="60">
        <f t="shared" si="13"/>
        <v>0</v>
      </c>
      <c r="AM48" s="60">
        <f>AK48-AL48</f>
        <v>0</v>
      </c>
      <c r="AN48" s="187">
        <f>IF(AG45=AG48,IF(E49&gt;G49,AG45-0.1,AG45),AG45)</f>
        <v>10000</v>
      </c>
      <c r="AO48" s="187">
        <f>IF(AG46=AG48,IF(E48&gt;G48,AG46-0.1,AG46),AG46)</f>
        <v>10000</v>
      </c>
      <c r="AP48" s="187">
        <f>IF(AG47=AG48,IF(E46&gt;G46,AG47-0.1,AG47),AG47)</f>
        <v>10000</v>
      </c>
      <c r="AQ48" s="187"/>
      <c r="AR48" s="187">
        <f>AQ49</f>
        <v>30000</v>
      </c>
      <c r="AS48" s="90">
        <f>RANK(AR48,AR45:AR48,1)</f>
        <v>1</v>
      </c>
      <c r="AT48" s="60" t="str">
        <f t="shared" si="14"/>
        <v>Italien</v>
      </c>
      <c r="AU48" s="60">
        <f t="shared" si="14"/>
        <v>0</v>
      </c>
      <c r="AV48" s="60">
        <f t="shared" si="14"/>
        <v>0</v>
      </c>
      <c r="AW48" s="60">
        <f t="shared" si="14"/>
        <v>0</v>
      </c>
      <c r="AX48" s="60"/>
      <c r="AY48" s="60"/>
      <c r="AZ48" s="60"/>
      <c r="BA48" s="113">
        <v>4</v>
      </c>
      <c r="BB48" s="114" t="e">
        <f>VLOOKUP(4,AS45:AT48,2,FALSE)</f>
        <v>#N/A</v>
      </c>
      <c r="BC48" s="115"/>
      <c r="BD48" s="116" t="e">
        <f>VLOOKUP(4,AS45:AW48,3,FALSE)</f>
        <v>#N/A</v>
      </c>
      <c r="BE48" s="116" t="e">
        <f>VLOOKUP(4,AS45:AW48,4,FALSE)</f>
        <v>#N/A</v>
      </c>
      <c r="BF48" s="93" t="s">
        <v>12</v>
      </c>
      <c r="BG48" s="116" t="e">
        <f>VLOOKUP(4,AS45:AW48,5,FALSE)</f>
        <v>#N/A</v>
      </c>
      <c r="BH48" s="60"/>
      <c r="BI48" s="60"/>
      <c r="BJ48" s="85">
        <f>IF(E48&gt;G48,IF(Spielplan!E48&gt;Spielplan!G48,Punktemodus!$B$3,0),0)</f>
        <v>0</v>
      </c>
      <c r="BK48" s="85">
        <f>IF(E48=G48,IF(Spielplan!E48=Spielplan!G48,Punktemodus!$B$3,0),0)</f>
        <v>10</v>
      </c>
      <c r="BL48" s="85">
        <f>IF(E48&lt;G48,IF(Spielplan!E48&lt;Spielplan!G48,Punktemodus!$B$3,0),0)</f>
        <v>0</v>
      </c>
      <c r="BM48" s="85">
        <f>IF(E48=Spielplan!E48,IF(G48=Spielplan!G48,Punktemodus!$B$5,0),0)</f>
        <v>3</v>
      </c>
      <c r="BN48" s="85">
        <f>IF(E48=Spielplan!E48,Punktemodus!$B$7,0)</f>
        <v>1</v>
      </c>
      <c r="BO48" s="85">
        <f>IF(G48=Spielplan!G48,Punktemodus!$B$7,0)</f>
        <v>1</v>
      </c>
      <c r="BP48" s="137">
        <f>IF(Spielplan!E48="",0,SUM(BJ48:BO48))</f>
        <v>0</v>
      </c>
      <c r="BQ48" s="85"/>
      <c r="BR48" s="141"/>
      <c r="BS48" s="143" t="s">
        <v>18</v>
      </c>
      <c r="BT48" s="144" t="str">
        <f>Spielplan!$BL$12</f>
        <v/>
      </c>
      <c r="BU48" s="145"/>
      <c r="BV48" s="146">
        <f>Spielplan!$BN$12</f>
        <v>0</v>
      </c>
      <c r="BW48" s="157"/>
      <c r="BX48" s="158">
        <f>IF(BT12=BT48,Punktemodus!$B$11,0)</f>
        <v>10</v>
      </c>
      <c r="BY48" s="158">
        <f>IF(BT48=BT29,Punktemodus!B13,0)</f>
        <v>5</v>
      </c>
      <c r="BZ48" s="142"/>
      <c r="CA48" s="155"/>
      <c r="CB48" s="154" t="s">
        <v>27</v>
      </c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34"/>
      <c r="CV48" s="134"/>
      <c r="CW48" s="134"/>
    </row>
    <row r="49" spans="1:101" ht="18.75" customHeight="1" thickBot="1" x14ac:dyDescent="0.3">
      <c r="A49" s="60"/>
      <c r="B49" s="60"/>
      <c r="C49" s="75" t="str">
        <f>C45</f>
        <v>Uruguay</v>
      </c>
      <c r="D49" s="76"/>
      <c r="E49" s="104"/>
      <c r="F49" s="93"/>
      <c r="G49" s="104"/>
      <c r="H49" s="75" t="str">
        <f>H46</f>
        <v>Italien</v>
      </c>
      <c r="I49" s="76"/>
      <c r="J49" s="60"/>
      <c r="K49" s="60" t="s">
        <v>89</v>
      </c>
      <c r="L49" s="60">
        <f t="shared" si="12"/>
        <v>0</v>
      </c>
      <c r="M49" s="60">
        <f>IF($E49="",0,IF($E49&gt;$G49,3,IF($E49=G49,1,0)))</f>
        <v>0</v>
      </c>
      <c r="N49" s="60"/>
      <c r="O49" s="60"/>
      <c r="P49" s="60">
        <f>IF($G49="",0,IF($E49&gt;$G49,0,IF($E49=$G49,1,3)))</f>
        <v>0</v>
      </c>
      <c r="Q49" s="60">
        <f>E49</f>
        <v>0</v>
      </c>
      <c r="R49" s="60"/>
      <c r="S49" s="60"/>
      <c r="T49" s="60">
        <f>G49</f>
        <v>0</v>
      </c>
      <c r="U49" s="60">
        <f>G49</f>
        <v>0</v>
      </c>
      <c r="V49" s="60"/>
      <c r="W49" s="60"/>
      <c r="X49" s="60">
        <f>E49</f>
        <v>0</v>
      </c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187">
        <f>SUM(AN45:AN48)</f>
        <v>30000</v>
      </c>
      <c r="AO49" s="187">
        <f>SUM(AO45:AO48)</f>
        <v>30000</v>
      </c>
      <c r="AP49" s="187">
        <f>SUM(AP45:AP48)</f>
        <v>30000</v>
      </c>
      <c r="AQ49" s="187">
        <f>SUM(AQ45:AQ48)</f>
        <v>30000</v>
      </c>
      <c r="AR49" s="187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85">
        <f>IF(E49&gt;G49,IF(Spielplan!E49&gt;Spielplan!G49,Punktemodus!$B$3,0),0)</f>
        <v>0</v>
      </c>
      <c r="BK49" s="85">
        <f>IF(E49=G49,IF(Spielplan!E49=Spielplan!G49,Punktemodus!$B$3,0),0)</f>
        <v>10</v>
      </c>
      <c r="BL49" s="85">
        <f>IF(E49&lt;G49,IF(Spielplan!E49&lt;Spielplan!G49,Punktemodus!$B$3,0),0)</f>
        <v>0</v>
      </c>
      <c r="BM49" s="85">
        <f>IF(E49=Spielplan!E49,IF(G49=Spielplan!G49,Punktemodus!$B$5,0),0)</f>
        <v>3</v>
      </c>
      <c r="BN49" s="85">
        <f>IF(E49=Spielplan!E49,Punktemodus!$B$7,0)</f>
        <v>1</v>
      </c>
      <c r="BO49" s="85">
        <f>IF(G49=Spielplan!G49,Punktemodus!$B$7,0)</f>
        <v>1</v>
      </c>
      <c r="BP49" s="137">
        <f>IF(Spielplan!E49="",0,SUM(BJ49:BO49))</f>
        <v>0</v>
      </c>
      <c r="BQ49" s="60"/>
      <c r="BR49" s="141"/>
      <c r="BS49" s="149" t="s">
        <v>21</v>
      </c>
      <c r="BT49" s="144" t="str">
        <f>Spielplan!$BL$13</f>
        <v/>
      </c>
      <c r="BU49" s="145"/>
      <c r="BV49" s="146">
        <f>Spielplan!$BN$13</f>
        <v>0</v>
      </c>
      <c r="BW49" s="155"/>
      <c r="BX49" s="158">
        <f>IF(BT13=BT49,Punktemodus!$B$11,0)</f>
        <v>10</v>
      </c>
      <c r="BY49" s="158">
        <f>IF(BT49=BT28,Punktemodus!B13,0)</f>
        <v>5</v>
      </c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34"/>
      <c r="CV49" s="134"/>
      <c r="CW49" s="134"/>
    </row>
    <row r="50" spans="1:101" ht="18.75" customHeight="1" thickBot="1" x14ac:dyDescent="0.3">
      <c r="A50" s="60"/>
      <c r="B50" s="60"/>
      <c r="C50" s="48" t="str">
        <f>H45</f>
        <v>Costa Rica</v>
      </c>
      <c r="D50" s="49"/>
      <c r="E50" s="104"/>
      <c r="F50" s="93"/>
      <c r="G50" s="104"/>
      <c r="H50" s="48" t="str">
        <f>C46</f>
        <v>England</v>
      </c>
      <c r="I50" s="49"/>
      <c r="J50" s="60"/>
      <c r="K50" s="60" t="s">
        <v>89</v>
      </c>
      <c r="L50" s="60">
        <f t="shared" si="12"/>
        <v>0</v>
      </c>
      <c r="M50" s="60"/>
      <c r="N50" s="60">
        <f>IF($E50="",0,IF($E50&gt;$G50,3,IF($E50=$G50,1,0)))</f>
        <v>0</v>
      </c>
      <c r="O50" s="60">
        <f>IF($G50="",0,IF($E50&gt;$G50,0,IF($E50=$G50,1,3)))</f>
        <v>0</v>
      </c>
      <c r="P50" s="60"/>
      <c r="Q50" s="60"/>
      <c r="R50" s="60">
        <f>E50</f>
        <v>0</v>
      </c>
      <c r="S50" s="60">
        <f>G50</f>
        <v>0</v>
      </c>
      <c r="T50" s="60"/>
      <c r="U50" s="60"/>
      <c r="V50" s="60">
        <f>G50</f>
        <v>0</v>
      </c>
      <c r="W50" s="60">
        <f>E50</f>
        <v>0</v>
      </c>
      <c r="X50" s="60"/>
      <c r="Y50" s="60"/>
      <c r="Z50" s="60" t="s">
        <v>30</v>
      </c>
      <c r="AA50" s="60"/>
      <c r="AB50" s="60"/>
      <c r="AC50" s="60"/>
      <c r="AD50" s="60"/>
      <c r="AE50" s="60"/>
      <c r="AF50" s="60"/>
      <c r="AG50" s="60" t="b">
        <f>OR(AG45=AG46,AG45=AG47,AG45=AG48,AG46=AG47,AG46=AG48,AG47=AG48)</f>
        <v>1</v>
      </c>
      <c r="AH50" s="60"/>
      <c r="AI50" s="60"/>
      <c r="AJ50" s="60"/>
      <c r="AK50" s="60"/>
      <c r="AL50" s="60"/>
      <c r="AM50" s="60"/>
      <c r="AN50" s="60"/>
      <c r="AO50" s="60" t="s">
        <v>34</v>
      </c>
      <c r="AP50" s="60"/>
      <c r="AQ50" s="60"/>
      <c r="AR50" s="60" t="b">
        <f>OR(AR45=AR46,AR45=AR47,AR45=AR48,AR46=AR47,AR46=AR48,AR47=AR48)</f>
        <v>1</v>
      </c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85">
        <f>IF(E50&gt;G50,IF(Spielplan!E50&gt;Spielplan!G50,Punktemodus!$B$3,0),0)</f>
        <v>0</v>
      </c>
      <c r="BK50" s="85">
        <f>IF(E50=G50,IF(Spielplan!E50=Spielplan!G50,Punktemodus!$B$3,0),0)</f>
        <v>10</v>
      </c>
      <c r="BL50" s="85">
        <f>IF(E50&lt;G50,IF(Spielplan!E50&lt;Spielplan!G50,Punktemodus!$B$3,0),0)</f>
        <v>0</v>
      </c>
      <c r="BM50" s="85">
        <f>IF(E50=Spielplan!E50,IF(G50=Spielplan!G50,Punktemodus!$B$5,0),0)</f>
        <v>3</v>
      </c>
      <c r="BN50" s="85">
        <f>IF(E50=Spielplan!E50,Punktemodus!$B$7,0)</f>
        <v>1</v>
      </c>
      <c r="BO50" s="85">
        <f>IF(G50=Spielplan!G50,Punktemodus!$B$7,0)</f>
        <v>1</v>
      </c>
      <c r="BP50" s="137">
        <f>IF(Spielplan!E50="",0,SUM(BJ50:BO50))</f>
        <v>0</v>
      </c>
      <c r="BQ50" s="60"/>
      <c r="BR50" s="141"/>
      <c r="BS50" s="150"/>
      <c r="BT50" s="134"/>
      <c r="BU50" s="134"/>
      <c r="BV50" s="151"/>
      <c r="BW50" s="157"/>
      <c r="BX50" s="158"/>
      <c r="BY50" s="158"/>
      <c r="BZ50" s="155"/>
      <c r="CA50" s="144" t="str">
        <f>Spielplan!$BS$14</f>
        <v/>
      </c>
      <c r="CB50" s="159"/>
      <c r="CC50" s="146">
        <f>Spielplan!$BU$14</f>
        <v>0</v>
      </c>
      <c r="CD50" s="157"/>
      <c r="CE50" s="155">
        <f>IF(CA50=CA14,Punktemodus!B15,0)</f>
        <v>20</v>
      </c>
      <c r="CF50" s="158">
        <f>IF(OR(CA50=$CA$15,CA50=$CA$22,CA50=$CA$23,CA50=$CA$30,CA50=$CA$31,CA50=$CA$38,CA50=$CA$39),Punktemodus!B17,0)</f>
        <v>10</v>
      </c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34"/>
      <c r="CV50" s="134"/>
      <c r="CW50" s="134"/>
    </row>
    <row r="51" spans="1:101" ht="18.75" customHeight="1" thickBot="1" x14ac:dyDescent="0.3">
      <c r="A51" s="60"/>
      <c r="B51" s="60"/>
      <c r="C51" s="136" t="str">
        <f>IF(G50="","",IF(AR50=TRUE,"Achtung: Fehler in Tabelle!",""))</f>
        <v/>
      </c>
      <c r="D51" s="60"/>
      <c r="E51" s="85"/>
      <c r="F51" s="60"/>
      <c r="G51" s="85"/>
      <c r="H51" s="60"/>
      <c r="I51" s="60"/>
      <c r="J51" s="60"/>
      <c r="K51" s="60"/>
      <c r="L51" s="60"/>
      <c r="M51" s="60">
        <f t="shared" ref="M51:X51" si="15">SUM(M45:M50)</f>
        <v>0</v>
      </c>
      <c r="N51" s="60">
        <f t="shared" si="15"/>
        <v>0</v>
      </c>
      <c r="O51" s="60">
        <f t="shared" si="15"/>
        <v>0</v>
      </c>
      <c r="P51" s="60">
        <f t="shared" si="15"/>
        <v>0</v>
      </c>
      <c r="Q51" s="60">
        <f t="shared" si="15"/>
        <v>0</v>
      </c>
      <c r="R51" s="60">
        <f t="shared" si="15"/>
        <v>0</v>
      </c>
      <c r="S51" s="60">
        <f t="shared" si="15"/>
        <v>0</v>
      </c>
      <c r="T51" s="60">
        <f t="shared" si="15"/>
        <v>0</v>
      </c>
      <c r="U51" s="60">
        <f t="shared" si="15"/>
        <v>0</v>
      </c>
      <c r="V51" s="60">
        <f t="shared" si="15"/>
        <v>0</v>
      </c>
      <c r="W51" s="60">
        <f t="shared" si="15"/>
        <v>0</v>
      </c>
      <c r="X51" s="60">
        <f t="shared" si="15"/>
        <v>0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160">
        <f>SUM(BP45:BP50)</f>
        <v>0</v>
      </c>
      <c r="BQ51" s="60"/>
      <c r="BR51" s="141"/>
      <c r="BS51" s="152"/>
      <c r="BT51" s="134"/>
      <c r="BU51" s="134"/>
      <c r="BV51" s="151"/>
      <c r="BW51" s="157"/>
      <c r="BX51" s="158"/>
      <c r="BY51" s="158"/>
      <c r="BZ51" s="155"/>
      <c r="CA51" s="144" t="str">
        <f>Spielplan!$BS$15</f>
        <v/>
      </c>
      <c r="CB51" s="159"/>
      <c r="CC51" s="146">
        <f>Spielplan!$BU$15</f>
        <v>0</v>
      </c>
      <c r="CD51" s="155"/>
      <c r="CE51" s="155">
        <f>IF(CA51=CA15,Punktemodus!B15,0)</f>
        <v>20</v>
      </c>
      <c r="CF51" s="158">
        <f>IF(OR(CA51=$CA$14,CA51=$CA$22,CA51=$CA$23,CA51=$CA$30,CA51=$CA$31,CA51=$CA$38,CA51=$CA$39),Punktemodus!B17,0)</f>
        <v>10</v>
      </c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34"/>
      <c r="CV51" s="134"/>
      <c r="CW51" s="134"/>
    </row>
    <row r="52" spans="1:101" ht="18.75" customHeight="1" thickBot="1" x14ac:dyDescent="0.3">
      <c r="A52" s="60"/>
      <c r="B52" s="60"/>
      <c r="C52" s="60"/>
      <c r="D52" s="60"/>
      <c r="E52" s="85"/>
      <c r="F52" s="60"/>
      <c r="G52" s="85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138"/>
      <c r="BQ52" s="60"/>
      <c r="BR52" s="141"/>
      <c r="BS52" s="153" t="s">
        <v>22</v>
      </c>
      <c r="BT52" s="144" t="str">
        <f>Spielplan!$BL$16</f>
        <v/>
      </c>
      <c r="BU52" s="145"/>
      <c r="BV52" s="146">
        <f>Spielplan!$BN$16</f>
        <v>0</v>
      </c>
      <c r="BW52" s="155"/>
      <c r="BX52" s="158">
        <f>IF(BT16=BT52,Punktemodus!$B$11,0)</f>
        <v>10</v>
      </c>
      <c r="BY52" s="158">
        <f>IF(BT52=BT33,Punktemodus!B13,0)</f>
        <v>5</v>
      </c>
      <c r="BZ52" s="155"/>
      <c r="CA52" s="155"/>
      <c r="CB52" s="155"/>
      <c r="CC52" s="155"/>
      <c r="CD52" s="155"/>
      <c r="CE52" s="155"/>
      <c r="CF52" s="154"/>
      <c r="CG52" s="154" t="s">
        <v>28</v>
      </c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34"/>
      <c r="CV52" s="134"/>
      <c r="CW52" s="134"/>
    </row>
    <row r="53" spans="1:101" ht="18.75" customHeight="1" thickBot="1" x14ac:dyDescent="0.25">
      <c r="A53" s="60"/>
      <c r="B53" s="60"/>
      <c r="C53" s="60"/>
      <c r="D53" s="60"/>
      <c r="E53" s="85"/>
      <c r="F53" s="60"/>
      <c r="G53" s="85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138"/>
      <c r="BQ53" s="60"/>
      <c r="BR53" s="141"/>
      <c r="BS53" s="149" t="s">
        <v>25</v>
      </c>
      <c r="BT53" s="144" t="str">
        <f>Spielplan!$BL$17</f>
        <v/>
      </c>
      <c r="BU53" s="145"/>
      <c r="BV53" s="146">
        <f>Spielplan!$BN$17</f>
        <v>0</v>
      </c>
      <c r="BW53" s="155"/>
      <c r="BX53" s="158">
        <f>IF(BT17=BT53,Punktemodus!$B$11,0)</f>
        <v>10</v>
      </c>
      <c r="BY53" s="158">
        <f>IF(BT53=BT32,Punktemodus!B13,0)</f>
        <v>5</v>
      </c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34"/>
      <c r="CV53" s="134"/>
      <c r="CW53" s="134"/>
    </row>
    <row r="54" spans="1:101" ht="18.75" customHeight="1" thickBot="1" x14ac:dyDescent="0.3">
      <c r="A54" s="60"/>
      <c r="B54" s="60"/>
      <c r="C54" s="88" t="s">
        <v>90</v>
      </c>
      <c r="D54" s="60"/>
      <c r="E54" s="85"/>
      <c r="F54" s="60"/>
      <c r="G54" s="85"/>
      <c r="H54" s="60"/>
      <c r="I54" s="60"/>
      <c r="J54" s="60"/>
      <c r="K54" s="60"/>
      <c r="L54" s="60"/>
      <c r="M54" s="60" t="s">
        <v>4</v>
      </c>
      <c r="N54" s="60"/>
      <c r="O54" s="60"/>
      <c r="P54" s="60"/>
      <c r="Q54" s="60" t="s">
        <v>6</v>
      </c>
      <c r="R54" s="60"/>
      <c r="S54" s="60"/>
      <c r="T54" s="60"/>
      <c r="U54" s="60" t="s">
        <v>7</v>
      </c>
      <c r="V54" s="60"/>
      <c r="W54" s="60"/>
      <c r="X54" s="60"/>
      <c r="Y54" s="60"/>
      <c r="Z54" s="60" t="s">
        <v>4</v>
      </c>
      <c r="AA54" s="60" t="s">
        <v>5</v>
      </c>
      <c r="AB54" s="60"/>
      <c r="AC54" s="60"/>
      <c r="AD54" s="60" t="s">
        <v>9</v>
      </c>
      <c r="AE54" s="60"/>
      <c r="AF54" s="60"/>
      <c r="AG54" s="60"/>
      <c r="AH54" s="60" t="s">
        <v>32</v>
      </c>
      <c r="AI54" s="60"/>
      <c r="AJ54" s="60"/>
      <c r="AK54" s="60"/>
      <c r="AL54" s="60"/>
      <c r="AM54" s="60"/>
      <c r="AN54" s="60" t="s">
        <v>35</v>
      </c>
      <c r="AO54" s="60"/>
      <c r="AP54" s="60"/>
      <c r="AQ54" s="60"/>
      <c r="AR54" s="60"/>
      <c r="AS54" s="60" t="s">
        <v>33</v>
      </c>
      <c r="AT54" s="60"/>
      <c r="AU54" s="60"/>
      <c r="AV54" s="60"/>
      <c r="AW54" s="60"/>
      <c r="AX54" s="60"/>
      <c r="AY54" s="60"/>
      <c r="AZ54" s="60"/>
      <c r="BA54" s="89" t="s">
        <v>10</v>
      </c>
      <c r="BB54" s="60"/>
      <c r="BC54" s="90" t="s">
        <v>4</v>
      </c>
      <c r="BD54" s="60"/>
      <c r="BE54" s="61" t="s">
        <v>5</v>
      </c>
      <c r="BF54" s="60"/>
      <c r="BG54" s="60"/>
      <c r="BH54" s="60"/>
      <c r="BI54" s="85"/>
      <c r="BJ54" s="60"/>
      <c r="BK54" s="60"/>
      <c r="BL54" s="60"/>
      <c r="BM54" s="60"/>
      <c r="BN54" s="60"/>
      <c r="BO54" s="60"/>
      <c r="BP54" s="138"/>
      <c r="BQ54" s="85"/>
      <c r="BR54" s="141"/>
      <c r="BS54" s="150"/>
      <c r="BT54" s="134"/>
      <c r="BU54" s="134"/>
      <c r="BV54" s="134"/>
      <c r="BW54" s="134"/>
      <c r="BX54" s="148"/>
      <c r="BY54" s="148"/>
      <c r="BZ54" s="134"/>
      <c r="CA54" s="134"/>
      <c r="CB54" s="134"/>
      <c r="CC54" s="134"/>
      <c r="CD54" s="134"/>
      <c r="CE54" s="134"/>
      <c r="CF54" s="144" t="str">
        <f>Spielplan!$BX$18</f>
        <v/>
      </c>
      <c r="CG54" s="145"/>
      <c r="CH54" s="146">
        <f>Spielplan!$BZ$18</f>
        <v>0</v>
      </c>
      <c r="CI54" s="134"/>
      <c r="CJ54" s="134">
        <f>IF(OR(CF54=$CF$18,CF54=$CF$19,CF54=$CF$34,CF54=$CF$35),Punktemodus!$B$19,0)</f>
        <v>30</v>
      </c>
      <c r="CK54" s="134"/>
      <c r="CL54" s="134"/>
      <c r="CM54" s="134"/>
      <c r="CN54" s="134"/>
      <c r="CO54" s="134"/>
      <c r="CP54" s="134"/>
      <c r="CQ54" s="134"/>
      <c r="CR54" s="134"/>
      <c r="CS54" s="134">
        <f>IF(CQ59=CQ23,Punktemodus!B23,0)</f>
        <v>50</v>
      </c>
      <c r="CT54" s="134"/>
      <c r="CU54" s="134"/>
      <c r="CV54" s="134"/>
      <c r="CW54" s="134"/>
    </row>
    <row r="55" spans="1:101" ht="18.75" customHeight="1" thickBot="1" x14ac:dyDescent="0.25">
      <c r="A55" s="60"/>
      <c r="B55" s="60"/>
      <c r="C55" s="92"/>
      <c r="D55" s="60"/>
      <c r="E55" s="85"/>
      <c r="F55" s="60"/>
      <c r="G55" s="85"/>
      <c r="H55" s="60"/>
      <c r="I55" s="60"/>
      <c r="J55" s="60"/>
      <c r="K55" s="60"/>
      <c r="L55" s="60"/>
      <c r="M55" s="60" t="s">
        <v>0</v>
      </c>
      <c r="N55" s="60" t="s">
        <v>1</v>
      </c>
      <c r="O55" s="60" t="s">
        <v>2</v>
      </c>
      <c r="P55" s="60" t="s">
        <v>3</v>
      </c>
      <c r="Q55" s="60" t="s">
        <v>0</v>
      </c>
      <c r="R55" s="60" t="s">
        <v>1</v>
      </c>
      <c r="S55" s="60" t="s">
        <v>2</v>
      </c>
      <c r="T55" s="60" t="s">
        <v>3</v>
      </c>
      <c r="U55" s="60" t="s">
        <v>0</v>
      </c>
      <c r="V55" s="60" t="s">
        <v>1</v>
      </c>
      <c r="W55" s="60" t="s">
        <v>2</v>
      </c>
      <c r="X55" s="60" t="s">
        <v>3</v>
      </c>
      <c r="Y55" s="60"/>
      <c r="Z55" s="60" t="s">
        <v>8</v>
      </c>
      <c r="AA55" s="60"/>
      <c r="AB55" s="60"/>
      <c r="AC55" s="60"/>
      <c r="AD55" s="60"/>
      <c r="AE55" s="60"/>
      <c r="AF55" s="60"/>
      <c r="AG55" s="60"/>
      <c r="AH55" s="60" t="s">
        <v>31</v>
      </c>
      <c r="AI55" s="60"/>
      <c r="AJ55" s="60"/>
      <c r="AK55" s="60"/>
      <c r="AL55" s="60"/>
      <c r="AM55" s="60"/>
      <c r="AN55" s="60" t="str">
        <f>AI56</f>
        <v>Schweiz</v>
      </c>
      <c r="AO55" s="60" t="str">
        <f>AI57</f>
        <v>Ecuador</v>
      </c>
      <c r="AP55" s="60" t="str">
        <f>AI58</f>
        <v>Frankreich</v>
      </c>
      <c r="AQ55" s="60" t="str">
        <f>AI59</f>
        <v>Honduras</v>
      </c>
      <c r="AR55" s="60"/>
      <c r="AS55" s="60" t="s">
        <v>31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85"/>
      <c r="BJ55" s="85"/>
      <c r="BK55" s="85"/>
      <c r="BL55" s="85"/>
      <c r="BM55" s="85"/>
      <c r="BN55" s="85"/>
      <c r="BO55" s="85"/>
      <c r="BP55" s="137"/>
      <c r="BQ55" s="85"/>
      <c r="BR55" s="141"/>
      <c r="BS55" s="134"/>
      <c r="BT55" s="134"/>
      <c r="BU55" s="134"/>
      <c r="BV55" s="134"/>
      <c r="BW55" s="134"/>
      <c r="BX55" s="148"/>
      <c r="BY55" s="148"/>
      <c r="BZ55" s="134"/>
      <c r="CA55" s="134"/>
      <c r="CB55" s="134"/>
      <c r="CC55" s="134"/>
      <c r="CD55" s="134"/>
      <c r="CE55" s="134"/>
      <c r="CF55" s="144" t="str">
        <f>Spielplan!$BX$19</f>
        <v/>
      </c>
      <c r="CG55" s="145"/>
      <c r="CH55" s="146">
        <f>Spielplan!$BZ$19</f>
        <v>0</v>
      </c>
      <c r="CI55" s="134"/>
      <c r="CJ55" s="134">
        <f>IF(OR(CF55=$CF$18,CF55=$CF$19,CF55=$CF$34,CF55=$CF$35),Punktemodus!$B$19,0)</f>
        <v>30</v>
      </c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</row>
    <row r="56" spans="1:101" ht="18.75" customHeight="1" thickBot="1" x14ac:dyDescent="0.3">
      <c r="A56" s="60"/>
      <c r="B56" s="60"/>
      <c r="C56" s="191" t="str">
        <f>Spielplan!$C56</f>
        <v>Schweiz</v>
      </c>
      <c r="D56" s="192"/>
      <c r="E56" s="104"/>
      <c r="F56" s="93"/>
      <c r="G56" s="104"/>
      <c r="H56" s="191" t="str">
        <f>Spielplan!$H$56</f>
        <v>Ecuador</v>
      </c>
      <c r="I56" s="192"/>
      <c r="J56" s="60"/>
      <c r="K56" s="60" t="s">
        <v>96</v>
      </c>
      <c r="L56" s="60">
        <f t="shared" ref="L56:L61" si="16">IF(E56-G56&gt;0,1,IF(G56=E56,0,-1))</f>
        <v>0</v>
      </c>
      <c r="M56" s="60">
        <f>IF($E56="",0,IF($E56&gt;$G56,3,IF($E56=G56,1,0)))</f>
        <v>0</v>
      </c>
      <c r="N56" s="60">
        <f>IF($G56="",0,IF($E56&gt;$G56,0,IF($E56=G56,1,3)))</f>
        <v>0</v>
      </c>
      <c r="O56" s="60"/>
      <c r="P56" s="60"/>
      <c r="Q56" s="60">
        <f>E56</f>
        <v>0</v>
      </c>
      <c r="R56" s="60">
        <f>G56</f>
        <v>0</v>
      </c>
      <c r="S56" s="60"/>
      <c r="T56" s="60"/>
      <c r="U56" s="60">
        <f>G56</f>
        <v>0</v>
      </c>
      <c r="V56" s="60">
        <f>E56</f>
        <v>0</v>
      </c>
      <c r="W56" s="60"/>
      <c r="X56" s="60"/>
      <c r="Y56" s="60"/>
      <c r="Z56" s="60">
        <f>M62</f>
        <v>0</v>
      </c>
      <c r="AA56" s="60">
        <f>Q62</f>
        <v>0</v>
      </c>
      <c r="AB56" s="60">
        <f>U62</f>
        <v>0</v>
      </c>
      <c r="AC56" s="60">
        <f>AA56-AB56</f>
        <v>0</v>
      </c>
      <c r="AD56" s="60">
        <f>IF(Z56&gt;Z57,-1,0)</f>
        <v>0</v>
      </c>
      <c r="AE56" s="60">
        <f>IF(Z56&gt;Z58,-1,0)</f>
        <v>0</v>
      </c>
      <c r="AF56" s="60">
        <f>IF(Z56&gt;Z59,-1,0)</f>
        <v>0</v>
      </c>
      <c r="AG56" s="60">
        <f>10000-(AJ56*1000+AM56*100+AK56*10)</f>
        <v>10000</v>
      </c>
      <c r="AH56" s="90">
        <f>RANK(AG56,AG56:AG59,1)</f>
        <v>1</v>
      </c>
      <c r="AI56" s="60" t="str">
        <f>C56</f>
        <v>Schweiz</v>
      </c>
      <c r="AJ56" s="60">
        <f t="shared" ref="AJ56:AL59" si="17">Z56</f>
        <v>0</v>
      </c>
      <c r="AK56" s="60">
        <f t="shared" si="17"/>
        <v>0</v>
      </c>
      <c r="AL56" s="60">
        <f t="shared" si="17"/>
        <v>0</v>
      </c>
      <c r="AM56" s="60">
        <f>AK56-AL56</f>
        <v>0</v>
      </c>
      <c r="AN56" s="187"/>
      <c r="AO56" s="187">
        <f>IF(AG57=AG56,IF(G56&gt;E56,AG57-0.1,AG57),AG57)</f>
        <v>10000</v>
      </c>
      <c r="AP56" s="187">
        <f>IF(AG58=AG56,IF(G58&gt;E58,AG58-0.1,AG58),AG58)</f>
        <v>10000</v>
      </c>
      <c r="AQ56" s="187">
        <f>IF(AG59=AG56,IF(G60&gt;E60,AG59-0.1,AG59),AG59)</f>
        <v>10000</v>
      </c>
      <c r="AR56" s="187">
        <f>AN60</f>
        <v>30000</v>
      </c>
      <c r="AS56" s="90">
        <f>RANK(AR56,AR56:AR59,1)</f>
        <v>1</v>
      </c>
      <c r="AT56" s="60" t="str">
        <f t="shared" ref="AT56:AW59" si="18">AI56</f>
        <v>Schweiz</v>
      </c>
      <c r="AU56" s="60">
        <f t="shared" si="18"/>
        <v>0</v>
      </c>
      <c r="AV56" s="60">
        <f t="shared" si="18"/>
        <v>0</v>
      </c>
      <c r="AW56" s="60">
        <f t="shared" si="18"/>
        <v>0</v>
      </c>
      <c r="AX56" s="60"/>
      <c r="AY56" s="60"/>
      <c r="AZ56" s="60"/>
      <c r="BA56" s="195">
        <v>1</v>
      </c>
      <c r="BB56" s="191" t="str">
        <f>VLOOKUP(1,AS56:AT59,2,FALSE)</f>
        <v>Schweiz</v>
      </c>
      <c r="BC56" s="196"/>
      <c r="BD56" s="197">
        <f>VLOOKUP(1,AS56:AW59,3,FALSE)</f>
        <v>0</v>
      </c>
      <c r="BE56" s="198">
        <f>VLOOKUP(1,AS56:AW59,4,FALSE)</f>
        <v>0</v>
      </c>
      <c r="BF56" s="93" t="s">
        <v>12</v>
      </c>
      <c r="BG56" s="198">
        <f>VLOOKUP(1,AS56:AW59,5,FALSE)</f>
        <v>0</v>
      </c>
      <c r="BH56" s="199" t="s">
        <v>121</v>
      </c>
      <c r="BI56" s="85"/>
      <c r="BJ56" s="85">
        <f>IF(E56&gt;G56,IF(Spielplan!E56&gt;Spielplan!G56,Punktemodus!$B$3,0),0)</f>
        <v>0</v>
      </c>
      <c r="BK56" s="85">
        <f>IF(E56=G56,IF(Spielplan!E56=Spielplan!G56,Punktemodus!$B$3,0),0)</f>
        <v>10</v>
      </c>
      <c r="BL56" s="85">
        <f>IF(E56&lt;G56,IF(Spielplan!E56&lt;Spielplan!G56,Punktemodus!$B$3,0),0)</f>
        <v>0</v>
      </c>
      <c r="BM56" s="85">
        <f>IF(E56=Spielplan!E56,IF(G56=Spielplan!G56,Punktemodus!$B$5,0),0)</f>
        <v>3</v>
      </c>
      <c r="BN56" s="85">
        <f>IF(E56=Spielplan!E56,Punktemodus!$B$7,0)</f>
        <v>1</v>
      </c>
      <c r="BO56" s="85">
        <f>IF(G56=Spielplan!G56,Punktemodus!$B$7,0)</f>
        <v>1</v>
      </c>
      <c r="BP56" s="137">
        <f>IF(Spielplan!E56="",0,SUM(BJ56:BO56))</f>
        <v>0</v>
      </c>
      <c r="BQ56" s="85"/>
      <c r="BR56" s="141"/>
      <c r="BS56" s="153" t="s">
        <v>121</v>
      </c>
      <c r="BT56" s="144" t="str">
        <f>Spielplan!$BL$20</f>
        <v/>
      </c>
      <c r="BU56" s="145"/>
      <c r="BV56" s="146">
        <f>Spielplan!$BN$20</f>
        <v>0</v>
      </c>
      <c r="BW56" s="147"/>
      <c r="BX56" s="148">
        <f>IF(BT20=BT56,Punktemodus!$B$11,0)</f>
        <v>10</v>
      </c>
      <c r="BY56" s="148">
        <f>IF(BT56=BT37,Punktemodus!B13,0)</f>
        <v>5</v>
      </c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</row>
    <row r="57" spans="1:101" ht="18.75" customHeight="1" thickBot="1" x14ac:dyDescent="0.3">
      <c r="A57" s="60"/>
      <c r="B57" s="60"/>
      <c r="C57" s="193" t="str">
        <f>Spielplan!$C$57</f>
        <v>Frankreich</v>
      </c>
      <c r="D57" s="194"/>
      <c r="E57" s="104"/>
      <c r="F57" s="93"/>
      <c r="G57" s="104"/>
      <c r="H57" s="193" t="str">
        <f>Spielplan!$H$57</f>
        <v>Honduras</v>
      </c>
      <c r="I57" s="194"/>
      <c r="J57" s="60"/>
      <c r="K57" s="60" t="s">
        <v>97</v>
      </c>
      <c r="L57" s="60">
        <f t="shared" si="16"/>
        <v>0</v>
      </c>
      <c r="M57" s="60"/>
      <c r="N57" s="60"/>
      <c r="O57" s="60">
        <f>IF($E57="",0,IF($E57&gt;$G57,3,IF($E57=$G57,1,0)))</f>
        <v>0</v>
      </c>
      <c r="P57" s="60">
        <f>IF($G57="",0,IF($E57&gt;$G57,0,IF($E57=$G57,1,3)))</f>
        <v>0</v>
      </c>
      <c r="Q57" s="60"/>
      <c r="R57" s="60"/>
      <c r="S57" s="60">
        <f>E57</f>
        <v>0</v>
      </c>
      <c r="T57" s="60">
        <f>G57</f>
        <v>0</v>
      </c>
      <c r="U57" s="60"/>
      <c r="V57" s="60"/>
      <c r="W57" s="60">
        <f>G57</f>
        <v>0</v>
      </c>
      <c r="X57" s="60">
        <f>E57</f>
        <v>0</v>
      </c>
      <c r="Y57" s="60"/>
      <c r="Z57" s="60">
        <f>N62</f>
        <v>0</v>
      </c>
      <c r="AA57" s="60">
        <f>R62</f>
        <v>0</v>
      </c>
      <c r="AB57" s="60">
        <f>V62</f>
        <v>0</v>
      </c>
      <c r="AC57" s="60">
        <f>AA57-AB57</f>
        <v>0</v>
      </c>
      <c r="AD57" s="60">
        <f>IF(Z57&gt;Z56,-1,0)</f>
        <v>0</v>
      </c>
      <c r="AE57" s="60">
        <f>IF(Z57&gt;Z58,-1,0)</f>
        <v>0</v>
      </c>
      <c r="AF57" s="60">
        <f>IF(Z57&gt;Z59,-1,0)</f>
        <v>0</v>
      </c>
      <c r="AG57" s="60">
        <f>10000-(AJ57*1000+AM57*100+AK57*10)</f>
        <v>10000</v>
      </c>
      <c r="AH57" s="90">
        <f>RANK(AG57,AG56:AG59,1)</f>
        <v>1</v>
      </c>
      <c r="AI57" s="60" t="str">
        <f>H56</f>
        <v>Ecuador</v>
      </c>
      <c r="AJ57" s="60">
        <f t="shared" si="17"/>
        <v>0</v>
      </c>
      <c r="AK57" s="60">
        <f t="shared" si="17"/>
        <v>0</v>
      </c>
      <c r="AL57" s="60">
        <f t="shared" si="17"/>
        <v>0</v>
      </c>
      <c r="AM57" s="60">
        <f>AK57-AL57</f>
        <v>0</v>
      </c>
      <c r="AN57" s="187">
        <f>IF(AG56=AG57,IF(E56&gt;G56,AG56-0.1,AG56),AG56)</f>
        <v>10000</v>
      </c>
      <c r="AO57" s="187"/>
      <c r="AP57" s="187">
        <f>IF(AG58=AG57,IF(G61&gt;E61,AG58-0.1,AG58),AG58)</f>
        <v>10000</v>
      </c>
      <c r="AQ57" s="187">
        <f>IF(AG59=AG57,IF(G59&gt;E59,AG59-0.1,AG59),AG59)</f>
        <v>10000</v>
      </c>
      <c r="AR57" s="187">
        <f>AO60</f>
        <v>30000</v>
      </c>
      <c r="AS57" s="90">
        <f>RANK(AR57,AR56:AR59,1)</f>
        <v>1</v>
      </c>
      <c r="AT57" s="60" t="str">
        <f t="shared" si="18"/>
        <v>Ecuador</v>
      </c>
      <c r="AU57" s="60">
        <f t="shared" si="18"/>
        <v>0</v>
      </c>
      <c r="AV57" s="60">
        <f t="shared" si="18"/>
        <v>0</v>
      </c>
      <c r="AW57" s="60">
        <f t="shared" si="18"/>
        <v>0</v>
      </c>
      <c r="AX57" s="60"/>
      <c r="AY57" s="60"/>
      <c r="AZ57" s="60"/>
      <c r="BA57" s="235">
        <v>2</v>
      </c>
      <c r="BB57" s="193" t="e">
        <f>VLOOKUP(2,AS56:AT59,2,FALSE)</f>
        <v>#N/A</v>
      </c>
      <c r="BC57" s="236"/>
      <c r="BD57" s="237" t="e">
        <f>VLOOKUP(2,AS56:AW59,3,FALSE)</f>
        <v>#N/A</v>
      </c>
      <c r="BE57" s="238" t="e">
        <f>VLOOKUP(2,AS56:AW59,4,FALSE)</f>
        <v>#N/A</v>
      </c>
      <c r="BF57" s="93" t="s">
        <v>12</v>
      </c>
      <c r="BG57" s="238" t="e">
        <f>VLOOKUP(2,AS56:AW59,5,FALSE)</f>
        <v>#N/A</v>
      </c>
      <c r="BH57" s="238" t="s">
        <v>127</v>
      </c>
      <c r="BI57" s="85"/>
      <c r="BJ57" s="85">
        <f>IF(E57&gt;G57,IF(Spielplan!E57&gt;Spielplan!G57,Punktemodus!$B$3,0),0)</f>
        <v>0</v>
      </c>
      <c r="BK57" s="85">
        <f>IF(E57=G57,IF(Spielplan!E57=Spielplan!G57,Punktemodus!$B$3,0),0)</f>
        <v>10</v>
      </c>
      <c r="BL57" s="85">
        <f>IF(E57&lt;G57,IF(Spielplan!E57&lt;Spielplan!G57,Punktemodus!$B$3,0),0)</f>
        <v>0</v>
      </c>
      <c r="BM57" s="85">
        <f>IF(E57=Spielplan!E57,IF(G57=Spielplan!G57,Punktemodus!$B$5,0),0)</f>
        <v>3</v>
      </c>
      <c r="BN57" s="85">
        <f>IF(E57=Spielplan!E57,Punktemodus!$B$7,0)</f>
        <v>1</v>
      </c>
      <c r="BO57" s="85">
        <f>IF(G57=Spielplan!G57,Punktemodus!$B$7,0)</f>
        <v>1</v>
      </c>
      <c r="BP57" s="137">
        <f>IF(Spielplan!E57="",0,SUM(BJ57:BO57))</f>
        <v>0</v>
      </c>
      <c r="BQ57" s="85"/>
      <c r="BR57" s="141"/>
      <c r="BS57" s="149" t="s">
        <v>122</v>
      </c>
      <c r="BT57" s="144" t="str">
        <f>Spielplan!$BL$21</f>
        <v/>
      </c>
      <c r="BU57" s="145"/>
      <c r="BV57" s="146">
        <f>Spielplan!$BN$21</f>
        <v>0</v>
      </c>
      <c r="BW57" s="134"/>
      <c r="BX57" s="148">
        <f>IF(BT21=BT57,Punktemodus!$B$11,0)</f>
        <v>10</v>
      </c>
      <c r="BY57" s="148">
        <f>IF(BT57=BT36,Punktemodus!B13,0)</f>
        <v>5</v>
      </c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54" t="s">
        <v>29</v>
      </c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</row>
    <row r="58" spans="1:101" ht="18.75" customHeight="1" thickBot="1" x14ac:dyDescent="0.3">
      <c r="A58" s="60"/>
      <c r="B58" s="60"/>
      <c r="C58" s="191" t="str">
        <f>C56</f>
        <v>Schweiz</v>
      </c>
      <c r="D58" s="192"/>
      <c r="E58" s="104"/>
      <c r="F58" s="93"/>
      <c r="G58" s="104"/>
      <c r="H58" s="191" t="str">
        <f>C57</f>
        <v>Frankreich</v>
      </c>
      <c r="I58" s="192"/>
      <c r="J58" s="60"/>
      <c r="K58" s="60" t="s">
        <v>98</v>
      </c>
      <c r="L58" s="60">
        <f t="shared" si="16"/>
        <v>0</v>
      </c>
      <c r="M58" s="60">
        <f>IF($E58="",0,IF($E58&gt;$G58,3,IF($E58=G58,1,0)))</f>
        <v>0</v>
      </c>
      <c r="N58" s="60"/>
      <c r="O58" s="60">
        <f>IF($G58="",0,IF($E58&gt;$G58,0,IF($E58=$G58,1,3)))</f>
        <v>0</v>
      </c>
      <c r="P58" s="60"/>
      <c r="Q58" s="60">
        <f>E58</f>
        <v>0</v>
      </c>
      <c r="R58" s="60"/>
      <c r="S58" s="60">
        <f>G58</f>
        <v>0</v>
      </c>
      <c r="T58" s="60"/>
      <c r="U58" s="60">
        <f>G58</f>
        <v>0</v>
      </c>
      <c r="V58" s="60"/>
      <c r="W58" s="60">
        <f>E58</f>
        <v>0</v>
      </c>
      <c r="X58" s="60"/>
      <c r="Y58" s="60"/>
      <c r="Z58" s="60">
        <f>O62</f>
        <v>0</v>
      </c>
      <c r="AA58" s="60">
        <f>S62</f>
        <v>0</v>
      </c>
      <c r="AB58" s="60">
        <f>W62</f>
        <v>0</v>
      </c>
      <c r="AC58" s="60">
        <f>AA58-AB58</f>
        <v>0</v>
      </c>
      <c r="AD58" s="60">
        <f>IF(Z58&gt;Z56,-1,0)</f>
        <v>0</v>
      </c>
      <c r="AE58" s="60">
        <f>IF(Z58&gt;Z57,-1,0)</f>
        <v>0</v>
      </c>
      <c r="AF58" s="60">
        <f>IF(Z58&gt;Z59,-1,0)</f>
        <v>0</v>
      </c>
      <c r="AG58" s="60">
        <f>10000-(AJ58*1000+AM58*100+AK58*10)</f>
        <v>10000</v>
      </c>
      <c r="AH58" s="90">
        <f>RANK(AG58,AG56:AG59,1)</f>
        <v>1</v>
      </c>
      <c r="AI58" s="60" t="str">
        <f>C57</f>
        <v>Frankreich</v>
      </c>
      <c r="AJ58" s="60">
        <f t="shared" si="17"/>
        <v>0</v>
      </c>
      <c r="AK58" s="60">
        <f t="shared" si="17"/>
        <v>0</v>
      </c>
      <c r="AL58" s="60">
        <f t="shared" si="17"/>
        <v>0</v>
      </c>
      <c r="AM58" s="60">
        <f>AK58-AL58</f>
        <v>0</v>
      </c>
      <c r="AN58" s="187">
        <f>IF(AG56=AG58,IF(E58&gt;G58,AG56-0.1,AG56),AG56)</f>
        <v>10000</v>
      </c>
      <c r="AO58" s="187">
        <f>IF(AG57=AG58,IF(E61&gt;G61,AG57-0.1,AG57),AG57)</f>
        <v>10000</v>
      </c>
      <c r="AP58" s="187"/>
      <c r="AQ58" s="187">
        <f>IF(AG59=AG58,IF(G57&gt;E57,AG59-0.1,AG59),AG59)</f>
        <v>10000</v>
      </c>
      <c r="AR58" s="187">
        <f>AP60</f>
        <v>30000</v>
      </c>
      <c r="AS58" s="90">
        <f>RANK(AR58,AR56:AR59,1)</f>
        <v>1</v>
      </c>
      <c r="AT58" s="60" t="str">
        <f t="shared" si="18"/>
        <v>Frankreich</v>
      </c>
      <c r="AU58" s="60">
        <f t="shared" si="18"/>
        <v>0</v>
      </c>
      <c r="AV58" s="60">
        <f t="shared" si="18"/>
        <v>0</v>
      </c>
      <c r="AW58" s="60">
        <f t="shared" si="18"/>
        <v>0</v>
      </c>
      <c r="AX58" s="60"/>
      <c r="AY58" s="60"/>
      <c r="AZ58" s="60"/>
      <c r="BA58" s="113">
        <v>3</v>
      </c>
      <c r="BB58" s="114" t="e">
        <f>VLOOKUP(3,AS56:AT59,2,FALSE)</f>
        <v>#N/A</v>
      </c>
      <c r="BC58" s="115"/>
      <c r="BD58" s="116" t="e">
        <f>VLOOKUP(3,AS56:AW59,3,FALSE)</f>
        <v>#N/A</v>
      </c>
      <c r="BE58" s="116" t="e">
        <f>VLOOKUP(3,AS56:AW59,4,FALSE)</f>
        <v>#N/A</v>
      </c>
      <c r="BF58" s="93" t="s">
        <v>12</v>
      </c>
      <c r="BG58" s="116" t="e">
        <f>VLOOKUP(3,AS56:AW59,5,FALSE)</f>
        <v>#N/A</v>
      </c>
      <c r="BH58" s="60"/>
      <c r="BI58" s="85"/>
      <c r="BJ58" s="85">
        <f>IF(E58&gt;G58,IF(Spielplan!E58&gt;Spielplan!G58,Punktemodus!$B$3,0),0)</f>
        <v>0</v>
      </c>
      <c r="BK58" s="85">
        <f>IF(E58=G58,IF(Spielplan!E58=Spielplan!G58,Punktemodus!$B$3,0),0)</f>
        <v>10</v>
      </c>
      <c r="BL58" s="85">
        <f>IF(E58&lt;G58,IF(Spielplan!E58&lt;Spielplan!G58,Punktemodus!$B$3,0),0)</f>
        <v>0</v>
      </c>
      <c r="BM58" s="85">
        <f>IF(E58=Spielplan!E58,IF(G58=Spielplan!G58,Punktemodus!$B$5,0),0)</f>
        <v>3</v>
      </c>
      <c r="BN58" s="85">
        <f>IF(E58=Spielplan!E58,Punktemodus!$B$7,0)</f>
        <v>1</v>
      </c>
      <c r="BO58" s="85">
        <f>IF(G58=Spielplan!G58,Punktemodus!$B$7,0)</f>
        <v>1</v>
      </c>
      <c r="BP58" s="137">
        <f>IF(Spielplan!E58="",0,SUM(BJ58:BO58))</f>
        <v>0</v>
      </c>
      <c r="BQ58" s="85"/>
      <c r="BR58" s="141"/>
      <c r="BS58" s="150"/>
      <c r="BT58" s="134"/>
      <c r="BU58" s="134"/>
      <c r="BV58" s="134"/>
      <c r="BW58" s="134"/>
      <c r="BX58" s="148"/>
      <c r="BY58" s="148"/>
      <c r="BZ58" s="134"/>
      <c r="CA58" s="144" t="str">
        <f>Spielplan!$BS$22</f>
        <v/>
      </c>
      <c r="CB58" s="145"/>
      <c r="CC58" s="146">
        <f>Spielplan!$BU$22</f>
        <v>0</v>
      </c>
      <c r="CD58" s="147"/>
      <c r="CE58" s="134">
        <f>IF(CA58=CA22,Punktemodus!B15,0)</f>
        <v>20</v>
      </c>
      <c r="CF58" s="148">
        <f>IF(OR(CA58=$CA$14,CA58=$CA$15,CA58=$CA$23,CA58=$CA$30,CA58=$CA$31,CA58=$CA$38,CA58=$CA$39),Punktemodus!B17,0)</f>
        <v>10</v>
      </c>
      <c r="CG58" s="134"/>
      <c r="CH58" s="134"/>
      <c r="CI58" s="147"/>
      <c r="CJ58" s="134"/>
      <c r="CK58" s="134"/>
      <c r="CL58" s="134"/>
      <c r="CM58" s="134"/>
      <c r="CN58" s="134"/>
      <c r="CO58" s="134"/>
      <c r="CP58" s="134"/>
      <c r="CQ58" s="155"/>
      <c r="CR58" s="142" t="s">
        <v>130</v>
      </c>
      <c r="CS58" s="155"/>
      <c r="CT58" s="155"/>
      <c r="CU58" s="155"/>
      <c r="CV58" s="155"/>
      <c r="CW58" s="134"/>
    </row>
    <row r="59" spans="1:101" ht="18.75" customHeight="1" thickBot="1" x14ac:dyDescent="0.3">
      <c r="A59" s="60"/>
      <c r="B59" s="60"/>
      <c r="C59" s="193" t="str">
        <f>H56</f>
        <v>Ecuador</v>
      </c>
      <c r="D59" s="194"/>
      <c r="E59" s="104"/>
      <c r="F59" s="93"/>
      <c r="G59" s="104"/>
      <c r="H59" s="193" t="str">
        <f>H57</f>
        <v>Honduras</v>
      </c>
      <c r="I59" s="194"/>
      <c r="J59" s="60"/>
      <c r="K59" s="60" t="s">
        <v>99</v>
      </c>
      <c r="L59" s="60">
        <f t="shared" si="16"/>
        <v>0</v>
      </c>
      <c r="M59" s="60"/>
      <c r="N59" s="60">
        <f>IF($E59="",0,IF($E59&gt;$G59,3,IF($E59=$G59,1,0)))</f>
        <v>0</v>
      </c>
      <c r="O59" s="60"/>
      <c r="P59" s="60">
        <f>IF($G59="",0,IF($E59&gt;$G59,0,IF($E59=$G59,1,3)))</f>
        <v>0</v>
      </c>
      <c r="Q59" s="60"/>
      <c r="R59" s="60">
        <f>E59</f>
        <v>0</v>
      </c>
      <c r="S59" s="60"/>
      <c r="T59" s="60">
        <f>G59</f>
        <v>0</v>
      </c>
      <c r="U59" s="60"/>
      <c r="V59" s="60">
        <f>G59</f>
        <v>0</v>
      </c>
      <c r="W59" s="60"/>
      <c r="X59" s="60">
        <f>E59</f>
        <v>0</v>
      </c>
      <c r="Y59" s="60"/>
      <c r="Z59" s="60">
        <f>P62</f>
        <v>0</v>
      </c>
      <c r="AA59" s="60">
        <f>T62</f>
        <v>0</v>
      </c>
      <c r="AB59" s="60">
        <f>X62</f>
        <v>0</v>
      </c>
      <c r="AC59" s="60">
        <f>AA59-AB59</f>
        <v>0</v>
      </c>
      <c r="AD59" s="60">
        <f>IF(Z59&gt;Z56,-1,0)</f>
        <v>0</v>
      </c>
      <c r="AE59" s="60">
        <f>IF(Z59&gt;Z57,-1,0)</f>
        <v>0</v>
      </c>
      <c r="AF59" s="60">
        <f>IF(Z59&gt;Z58,-1,0)</f>
        <v>0</v>
      </c>
      <c r="AG59" s="60">
        <f>10000-(AJ59*1000+AM59*100+AK59*10)</f>
        <v>10000</v>
      </c>
      <c r="AH59" s="90">
        <f>RANK(AG59,AG56:AG59,1)</f>
        <v>1</v>
      </c>
      <c r="AI59" s="60" t="str">
        <f>H57</f>
        <v>Honduras</v>
      </c>
      <c r="AJ59" s="60">
        <f t="shared" si="17"/>
        <v>0</v>
      </c>
      <c r="AK59" s="60">
        <f t="shared" si="17"/>
        <v>0</v>
      </c>
      <c r="AL59" s="60">
        <f t="shared" si="17"/>
        <v>0</v>
      </c>
      <c r="AM59" s="60">
        <f>AK59-AL59</f>
        <v>0</v>
      </c>
      <c r="AN59" s="187">
        <f>IF(AG56=AG59,IF(E60&gt;G60,AG56-0.1,AG56),AG56)</f>
        <v>10000</v>
      </c>
      <c r="AO59" s="187">
        <f>IF(AG57=AG59,IF(E59&gt;G59,AG57-0.1,AG57),AG57)</f>
        <v>10000</v>
      </c>
      <c r="AP59" s="187">
        <f>IF(AG58=AG59,IF(E57&gt;G57,AG58-0.1,AG58),AG58)</f>
        <v>10000</v>
      </c>
      <c r="AQ59" s="187"/>
      <c r="AR59" s="187">
        <f>AQ60</f>
        <v>30000</v>
      </c>
      <c r="AS59" s="90">
        <f>RANK(AR59,AR56:AR59,1)</f>
        <v>1</v>
      </c>
      <c r="AT59" s="60" t="str">
        <f t="shared" si="18"/>
        <v>Honduras</v>
      </c>
      <c r="AU59" s="60">
        <f t="shared" si="18"/>
        <v>0</v>
      </c>
      <c r="AV59" s="60">
        <f t="shared" si="18"/>
        <v>0</v>
      </c>
      <c r="AW59" s="60">
        <f t="shared" si="18"/>
        <v>0</v>
      </c>
      <c r="AX59" s="60"/>
      <c r="AY59" s="60"/>
      <c r="AZ59" s="60"/>
      <c r="BA59" s="113">
        <v>4</v>
      </c>
      <c r="BB59" s="114" t="e">
        <f>VLOOKUP(4,AS56:AT59,2,FALSE)</f>
        <v>#N/A</v>
      </c>
      <c r="BC59" s="115"/>
      <c r="BD59" s="116" t="e">
        <f>VLOOKUP(4,AS56:AW59,3,FALSE)</f>
        <v>#N/A</v>
      </c>
      <c r="BE59" s="116" t="e">
        <f>VLOOKUP(4,AS56:AW59,4,FALSE)</f>
        <v>#N/A</v>
      </c>
      <c r="BF59" s="93" t="s">
        <v>12</v>
      </c>
      <c r="BG59" s="116" t="e">
        <f>VLOOKUP(4,AS56:AW59,5,FALSE)</f>
        <v>#N/A</v>
      </c>
      <c r="BH59" s="60"/>
      <c r="BI59" s="85"/>
      <c r="BJ59" s="85">
        <f>IF(E59&gt;G59,IF(Spielplan!E59&gt;Spielplan!G59,Punktemodus!$B$3,0),0)</f>
        <v>0</v>
      </c>
      <c r="BK59" s="85">
        <f>IF(E59=G59,IF(Spielplan!E59=Spielplan!G59,Punktemodus!$B$3,0),0)</f>
        <v>10</v>
      </c>
      <c r="BL59" s="85">
        <f>IF(E59&lt;G59,IF(Spielplan!E59&lt;Spielplan!G59,Punktemodus!$B$3,0),0)</f>
        <v>0</v>
      </c>
      <c r="BM59" s="85">
        <f>IF(E59=Spielplan!E59,IF(G59=Spielplan!G59,Punktemodus!$B$5,0),0)</f>
        <v>3</v>
      </c>
      <c r="BN59" s="85">
        <f>IF(E59=Spielplan!E59,Punktemodus!$B$7,0)</f>
        <v>1</v>
      </c>
      <c r="BO59" s="85">
        <f>IF(G59=Spielplan!G59,Punktemodus!$B$7,0)</f>
        <v>1</v>
      </c>
      <c r="BP59" s="137">
        <f>IF(Spielplan!E59="",0,SUM(BJ59:BO59))</f>
        <v>0</v>
      </c>
      <c r="BQ59" s="85"/>
      <c r="BR59" s="141"/>
      <c r="BS59" s="134"/>
      <c r="BT59" s="134"/>
      <c r="BU59" s="134"/>
      <c r="BV59" s="134"/>
      <c r="BW59" s="134"/>
      <c r="BX59" s="148"/>
      <c r="BY59" s="148"/>
      <c r="BZ59" s="134"/>
      <c r="CA59" s="144" t="str">
        <f>Spielplan!$BS$23</f>
        <v/>
      </c>
      <c r="CB59" s="145"/>
      <c r="CC59" s="146">
        <f>Spielplan!$BU$23</f>
        <v>0</v>
      </c>
      <c r="CD59" s="134"/>
      <c r="CE59" s="134">
        <f>IF(CA59=CA23,Punktemodus!B15,0)</f>
        <v>20</v>
      </c>
      <c r="CF59" s="148">
        <f>IF(OR(CA59=$CA$14,CA59=$CA$15,CA59=$CA$22,CA59=$CA$30,CA59=$CA$31,CA59=$CA$38,CA59=$CA$39),Punktemodus!B17,0)</f>
        <v>10</v>
      </c>
      <c r="CG59" s="134"/>
      <c r="CH59" s="134"/>
      <c r="CI59" s="134"/>
      <c r="CJ59" s="134"/>
      <c r="CK59" s="144" t="str">
        <f>Spielplan!$CC$23</f>
        <v/>
      </c>
      <c r="CL59" s="145"/>
      <c r="CM59" s="146">
        <f>Spielplan!$CE$23</f>
        <v>0</v>
      </c>
      <c r="CN59" s="134"/>
      <c r="CO59" s="134">
        <f>IF(OR(CK59=CK23,CK59=CK24),Punktemodus!B21,0)</f>
        <v>40</v>
      </c>
      <c r="CP59" s="134"/>
      <c r="CQ59" s="370" t="str">
        <f>Spielplan!$CI$23</f>
        <v/>
      </c>
      <c r="CR59" s="371"/>
      <c r="CS59" s="371"/>
      <c r="CT59" s="371"/>
      <c r="CU59" s="371"/>
      <c r="CV59" s="372"/>
      <c r="CW59" s="134"/>
    </row>
    <row r="60" spans="1:101" ht="18.75" customHeight="1" thickBot="1" x14ac:dyDescent="0.3">
      <c r="A60" s="60"/>
      <c r="B60" s="60"/>
      <c r="C60" s="191" t="str">
        <f>C56</f>
        <v>Schweiz</v>
      </c>
      <c r="D60" s="192"/>
      <c r="E60" s="104"/>
      <c r="F60" s="93"/>
      <c r="G60" s="104"/>
      <c r="H60" s="191" t="str">
        <f>H57</f>
        <v>Honduras</v>
      </c>
      <c r="I60" s="192"/>
      <c r="J60" s="60"/>
      <c r="K60" s="60" t="s">
        <v>100</v>
      </c>
      <c r="L60" s="60">
        <f t="shared" si="16"/>
        <v>0</v>
      </c>
      <c r="M60" s="60">
        <f>IF($E60="",0,IF($E60&gt;$G60,3,IF($E60=G60,1,0)))</f>
        <v>0</v>
      </c>
      <c r="N60" s="60"/>
      <c r="O60" s="60"/>
      <c r="P60" s="60">
        <f>IF($G60="",0,IF($E60&gt;$G60,0,IF($E60=$G60,1,3)))</f>
        <v>0</v>
      </c>
      <c r="Q60" s="60">
        <f>E60</f>
        <v>0</v>
      </c>
      <c r="R60" s="60"/>
      <c r="S60" s="60"/>
      <c r="T60" s="60">
        <f>G60</f>
        <v>0</v>
      </c>
      <c r="U60" s="60">
        <f>G60</f>
        <v>0</v>
      </c>
      <c r="V60" s="60"/>
      <c r="W60" s="60"/>
      <c r="X60" s="60">
        <f>E60</f>
        <v>0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187">
        <f>SUM(AN56:AN59)</f>
        <v>30000</v>
      </c>
      <c r="AO60" s="187">
        <f>SUM(AO56:AO59)</f>
        <v>30000</v>
      </c>
      <c r="AP60" s="187">
        <f>SUM(AP56:AP59)</f>
        <v>30000</v>
      </c>
      <c r="AQ60" s="187">
        <f>SUM(AQ56:AQ59)</f>
        <v>30000</v>
      </c>
      <c r="AR60" s="187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85">
        <f>IF(E60&gt;G60,IF(Spielplan!E60&gt;Spielplan!G60,Punktemodus!$B$3,0),0)</f>
        <v>0</v>
      </c>
      <c r="BK60" s="85">
        <f>IF(E60=G60,IF(Spielplan!E60=Spielplan!G60,Punktemodus!$B$3,0),0)</f>
        <v>10</v>
      </c>
      <c r="BL60" s="85">
        <f>IF(E60&lt;G60,IF(Spielplan!E60&lt;Spielplan!G60,Punktemodus!$B$3,0),0)</f>
        <v>0</v>
      </c>
      <c r="BM60" s="85">
        <f>IF(E60=Spielplan!E60,IF(G60=Spielplan!G60,Punktemodus!$B$5,0),0)</f>
        <v>3</v>
      </c>
      <c r="BN60" s="85">
        <f>IF(E60=Spielplan!E60,Punktemodus!$B$7,0)</f>
        <v>1</v>
      </c>
      <c r="BO60" s="85">
        <f>IF(G60=Spielplan!G60,Punktemodus!$B$7,0)</f>
        <v>1</v>
      </c>
      <c r="BP60" s="137">
        <f>IF(Spielplan!E60="",0,SUM(BJ60:BO60))</f>
        <v>0</v>
      </c>
      <c r="BQ60" s="60"/>
      <c r="BR60" s="141"/>
      <c r="BS60" s="153" t="s">
        <v>123</v>
      </c>
      <c r="BT60" s="144" t="str">
        <f>Spielplan!$BL$24</f>
        <v/>
      </c>
      <c r="BU60" s="145"/>
      <c r="BV60" s="146">
        <f>Spielplan!$BN$24</f>
        <v>0</v>
      </c>
      <c r="BW60" s="147"/>
      <c r="BX60" s="148">
        <f>IF(BT24=BT60,Punktemodus!$B$11,0)</f>
        <v>10</v>
      </c>
      <c r="BY60" s="148">
        <f>IF(BT60=BT41,Punktemodus!B13,0)</f>
        <v>5</v>
      </c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44" t="str">
        <f>Spielplan!$CC$24</f>
        <v/>
      </c>
      <c r="CL60" s="145"/>
      <c r="CM60" s="146">
        <f>Spielplan!$CE$24</f>
        <v>0</v>
      </c>
      <c r="CN60" s="134"/>
      <c r="CO60" s="134">
        <f>IF(OR(CK60=CK23,CK60=CK24),Punktemodus!B21,0)</f>
        <v>40</v>
      </c>
      <c r="CP60" s="134"/>
      <c r="CQ60" s="373"/>
      <c r="CR60" s="374"/>
      <c r="CS60" s="374"/>
      <c r="CT60" s="374"/>
      <c r="CU60" s="374"/>
      <c r="CV60" s="375"/>
      <c r="CW60" s="134"/>
    </row>
    <row r="61" spans="1:101" ht="18.75" customHeight="1" thickBot="1" x14ac:dyDescent="0.3">
      <c r="A61" s="60"/>
      <c r="B61" s="60"/>
      <c r="C61" s="193" t="str">
        <f>H56</f>
        <v>Ecuador</v>
      </c>
      <c r="D61" s="194"/>
      <c r="E61" s="104"/>
      <c r="F61" s="93"/>
      <c r="G61" s="104"/>
      <c r="H61" s="193" t="str">
        <f>C57</f>
        <v>Frankreich</v>
      </c>
      <c r="I61" s="194"/>
      <c r="J61" s="60"/>
      <c r="K61" s="60" t="s">
        <v>100</v>
      </c>
      <c r="L61" s="60">
        <f t="shared" si="16"/>
        <v>0</v>
      </c>
      <c r="M61" s="60"/>
      <c r="N61" s="60">
        <f>IF($E61="",0,IF($E61&gt;$G61,3,IF($E61=$G61,1,0)))</f>
        <v>0</v>
      </c>
      <c r="O61" s="60">
        <f>IF($G61="",0,IF($E61&gt;$G61,0,IF($E61=$G61,1,3)))</f>
        <v>0</v>
      </c>
      <c r="P61" s="60"/>
      <c r="Q61" s="60"/>
      <c r="R61" s="60">
        <f>E61</f>
        <v>0</v>
      </c>
      <c r="S61" s="60">
        <f>G61</f>
        <v>0</v>
      </c>
      <c r="T61" s="60"/>
      <c r="U61" s="60"/>
      <c r="V61" s="60">
        <f>G61</f>
        <v>0</v>
      </c>
      <c r="W61" s="60">
        <f>E61</f>
        <v>0</v>
      </c>
      <c r="X61" s="60"/>
      <c r="Y61" s="60"/>
      <c r="Z61" s="60" t="s">
        <v>30</v>
      </c>
      <c r="AA61" s="60"/>
      <c r="AB61" s="60"/>
      <c r="AC61" s="60"/>
      <c r="AD61" s="60"/>
      <c r="AE61" s="60"/>
      <c r="AF61" s="60"/>
      <c r="AG61" s="60" t="b">
        <f>OR(AG56=AG57,AG56=AG58,AG56=AG59,AG57=AG58,AG57=AG59,AG58=AG59)</f>
        <v>1</v>
      </c>
      <c r="AH61" s="60"/>
      <c r="AI61" s="60"/>
      <c r="AJ61" s="60"/>
      <c r="AK61" s="60"/>
      <c r="AL61" s="60"/>
      <c r="AM61" s="60"/>
      <c r="AN61" s="60"/>
      <c r="AO61" s="60" t="s">
        <v>34</v>
      </c>
      <c r="AP61" s="60"/>
      <c r="AQ61" s="60"/>
      <c r="AR61" s="60" t="b">
        <f>OR(AR56=AR57,AR56=AR58,AR56=AR59,AR57=AR58,AR57=AR59,AR58=AR59)</f>
        <v>1</v>
      </c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85">
        <f>IF(E61&gt;G61,IF(Spielplan!E61&gt;Spielplan!G61,Punktemodus!$B$3,0),0)</f>
        <v>0</v>
      </c>
      <c r="BK61" s="85">
        <f>IF(E61=G61,IF(Spielplan!E61=Spielplan!G61,Punktemodus!$B$3,0),0)</f>
        <v>10</v>
      </c>
      <c r="BL61" s="85">
        <f>IF(E61&lt;G61,IF(Spielplan!E61&lt;Spielplan!G61,Punktemodus!$B$3,0),0)</f>
        <v>0</v>
      </c>
      <c r="BM61" s="85">
        <f>IF(E61=Spielplan!E61,IF(G61=Spielplan!G61,Punktemodus!$B$5,0),0)</f>
        <v>3</v>
      </c>
      <c r="BN61" s="85">
        <f>IF(E61=Spielplan!E61,Punktemodus!$B$7,0)</f>
        <v>1</v>
      </c>
      <c r="BO61" s="85">
        <f>IF(G61=Spielplan!G61,Punktemodus!$B$7,0)</f>
        <v>1</v>
      </c>
      <c r="BP61" s="137">
        <f>IF(Spielplan!E61="",0,SUM(BJ61:BO61))</f>
        <v>0</v>
      </c>
      <c r="BQ61" s="60"/>
      <c r="BR61" s="141"/>
      <c r="BS61" s="149" t="s">
        <v>124</v>
      </c>
      <c r="BT61" s="144" t="str">
        <f>Spielplan!$BL$25</f>
        <v/>
      </c>
      <c r="BU61" s="145"/>
      <c r="BV61" s="146">
        <f>Spielplan!$BN$25</f>
        <v>0</v>
      </c>
      <c r="BW61" s="134"/>
      <c r="BX61" s="148">
        <f>IF(BT25=BT61,Punktemodus!$B$11,0)</f>
        <v>10</v>
      </c>
      <c r="BY61" s="148">
        <f>IF(BT61=BT40,Punktemodus!B13,0)</f>
        <v>5</v>
      </c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55"/>
      <c r="CR61" s="142" t="s">
        <v>136</v>
      </c>
      <c r="CS61" s="155"/>
      <c r="CT61" s="155"/>
      <c r="CU61" s="155"/>
      <c r="CV61" s="155"/>
      <c r="CW61" s="134"/>
    </row>
    <row r="62" spans="1:101" ht="18.75" customHeight="1" thickBot="1" x14ac:dyDescent="0.25">
      <c r="A62" s="60"/>
      <c r="B62" s="60"/>
      <c r="C62" s="136" t="str">
        <f>IF(G61="","",IF(AR61=TRUE,"Achtung: Fehler in Tabelle!",""))</f>
        <v/>
      </c>
      <c r="D62" s="60"/>
      <c r="E62" s="85"/>
      <c r="F62" s="60"/>
      <c r="G62" s="85"/>
      <c r="H62" s="60"/>
      <c r="I62" s="60"/>
      <c r="J62" s="60"/>
      <c r="K62" s="60"/>
      <c r="L62" s="60"/>
      <c r="M62" s="60">
        <f t="shared" ref="M62:X62" si="19">SUM(M56:M61)</f>
        <v>0</v>
      </c>
      <c r="N62" s="60">
        <f t="shared" si="19"/>
        <v>0</v>
      </c>
      <c r="O62" s="60">
        <f t="shared" si="19"/>
        <v>0</v>
      </c>
      <c r="P62" s="60">
        <f t="shared" si="19"/>
        <v>0</v>
      </c>
      <c r="Q62" s="60">
        <f t="shared" si="19"/>
        <v>0</v>
      </c>
      <c r="R62" s="60">
        <f t="shared" si="19"/>
        <v>0</v>
      </c>
      <c r="S62" s="60">
        <f t="shared" si="19"/>
        <v>0</v>
      </c>
      <c r="T62" s="60">
        <f t="shared" si="19"/>
        <v>0</v>
      </c>
      <c r="U62" s="60">
        <f t="shared" si="19"/>
        <v>0</v>
      </c>
      <c r="V62" s="60">
        <f t="shared" si="19"/>
        <v>0</v>
      </c>
      <c r="W62" s="60">
        <f t="shared" si="19"/>
        <v>0</v>
      </c>
      <c r="X62" s="60">
        <f t="shared" si="19"/>
        <v>0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160">
        <f>SUM(BP56:BP61)</f>
        <v>0</v>
      </c>
      <c r="BQ62" s="60"/>
      <c r="BR62" s="141"/>
      <c r="BS62" s="150"/>
      <c r="BT62" s="134"/>
      <c r="BU62" s="134"/>
      <c r="BV62" s="134"/>
      <c r="BW62" s="134"/>
      <c r="BX62" s="148"/>
      <c r="BY62" s="148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370" t="str">
        <f>Spielplan!$CI$26</f>
        <v/>
      </c>
      <c r="CR62" s="371"/>
      <c r="CS62" s="371"/>
      <c r="CT62" s="371"/>
      <c r="CU62" s="371"/>
      <c r="CV62" s="372"/>
      <c r="CW62" s="134"/>
    </row>
    <row r="63" spans="1:101" ht="18.75" customHeight="1" thickBot="1" x14ac:dyDescent="0.3">
      <c r="A63" s="60"/>
      <c r="B63" s="60"/>
      <c r="C63" s="60"/>
      <c r="D63" s="60"/>
      <c r="E63" s="85"/>
      <c r="F63" s="60"/>
      <c r="G63" s="85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138"/>
      <c r="BQ63" s="60"/>
      <c r="BR63" s="141"/>
      <c r="BS63" s="134"/>
      <c r="BT63" s="134"/>
      <c r="BU63" s="134"/>
      <c r="BV63" s="134"/>
      <c r="BW63" s="134"/>
      <c r="BX63" s="148"/>
      <c r="BY63" s="148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54" t="s">
        <v>131</v>
      </c>
      <c r="CM63" s="134"/>
      <c r="CN63" s="134"/>
      <c r="CO63" s="134"/>
      <c r="CP63" s="134"/>
      <c r="CQ63" s="373"/>
      <c r="CR63" s="374"/>
      <c r="CS63" s="374"/>
      <c r="CT63" s="374"/>
      <c r="CU63" s="374"/>
      <c r="CV63" s="375"/>
      <c r="CW63" s="134"/>
    </row>
    <row r="64" spans="1:101" ht="18.75" customHeight="1" thickBot="1" x14ac:dyDescent="0.3">
      <c r="A64" s="60"/>
      <c r="B64" s="60"/>
      <c r="C64" s="60"/>
      <c r="D64" s="60"/>
      <c r="E64" s="85"/>
      <c r="F64" s="60"/>
      <c r="G64" s="85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138"/>
      <c r="BQ64" s="60"/>
      <c r="BR64" s="141"/>
      <c r="BS64" s="153" t="s">
        <v>20</v>
      </c>
      <c r="BT64" s="144" t="str">
        <f>Spielplan!$BL$28</f>
        <v/>
      </c>
      <c r="BU64" s="145"/>
      <c r="BV64" s="146">
        <f>Spielplan!$BN$28</f>
        <v>0</v>
      </c>
      <c r="BW64" s="147"/>
      <c r="BX64" s="148">
        <f>IF(BT28=BT64,Punktemodus!$B$11,0)</f>
        <v>10</v>
      </c>
      <c r="BY64" s="148">
        <f>IF(BT64=BT13,Punktemodus!B13,0)</f>
        <v>5</v>
      </c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55"/>
      <c r="CR64" s="142" t="s">
        <v>137</v>
      </c>
      <c r="CS64" s="155"/>
      <c r="CT64" s="155"/>
      <c r="CU64" s="155"/>
      <c r="CV64" s="155"/>
      <c r="CW64" s="134"/>
    </row>
    <row r="65" spans="1:101" ht="18.75" customHeight="1" thickBot="1" x14ac:dyDescent="0.3">
      <c r="A65" s="60"/>
      <c r="B65" s="60"/>
      <c r="C65" s="88" t="s">
        <v>91</v>
      </c>
      <c r="D65" s="60"/>
      <c r="E65" s="85"/>
      <c r="F65" s="60"/>
      <c r="G65" s="85"/>
      <c r="H65" s="60"/>
      <c r="I65" s="60"/>
      <c r="J65" s="60"/>
      <c r="K65" s="60"/>
      <c r="L65" s="60"/>
      <c r="M65" s="60" t="s">
        <v>4</v>
      </c>
      <c r="N65" s="60"/>
      <c r="O65" s="60"/>
      <c r="P65" s="60"/>
      <c r="Q65" s="60" t="s">
        <v>6</v>
      </c>
      <c r="R65" s="60"/>
      <c r="S65" s="60"/>
      <c r="T65" s="60"/>
      <c r="U65" s="60" t="s">
        <v>7</v>
      </c>
      <c r="V65" s="60"/>
      <c r="W65" s="60"/>
      <c r="X65" s="60"/>
      <c r="Y65" s="60"/>
      <c r="Z65" s="60" t="s">
        <v>4</v>
      </c>
      <c r="AA65" s="60" t="s">
        <v>5</v>
      </c>
      <c r="AB65" s="60"/>
      <c r="AC65" s="60"/>
      <c r="AD65" s="60" t="s">
        <v>9</v>
      </c>
      <c r="AE65" s="60"/>
      <c r="AF65" s="60"/>
      <c r="AG65" s="60"/>
      <c r="AH65" s="60" t="s">
        <v>32</v>
      </c>
      <c r="AI65" s="60"/>
      <c r="AJ65" s="60"/>
      <c r="AK65" s="60"/>
      <c r="AL65" s="60"/>
      <c r="AM65" s="60"/>
      <c r="AN65" s="60" t="s">
        <v>35</v>
      </c>
      <c r="AO65" s="60"/>
      <c r="AP65" s="60"/>
      <c r="AQ65" s="60"/>
      <c r="AR65" s="60"/>
      <c r="AS65" s="60" t="s">
        <v>33</v>
      </c>
      <c r="AT65" s="60"/>
      <c r="AU65" s="60"/>
      <c r="AV65" s="60"/>
      <c r="AW65" s="60"/>
      <c r="AX65" s="60"/>
      <c r="AY65" s="60"/>
      <c r="AZ65" s="60"/>
      <c r="BA65" s="60"/>
      <c r="BB65" s="89" t="s">
        <v>10</v>
      </c>
      <c r="BC65" s="60"/>
      <c r="BD65" s="90" t="s">
        <v>4</v>
      </c>
      <c r="BE65" s="60"/>
      <c r="BF65" s="61" t="s">
        <v>5</v>
      </c>
      <c r="BG65" s="60"/>
      <c r="BH65" s="60"/>
      <c r="BI65" s="85"/>
      <c r="BJ65" s="60"/>
      <c r="BK65" s="60"/>
      <c r="BL65" s="60"/>
      <c r="BM65" s="60"/>
      <c r="BN65" s="60"/>
      <c r="BO65" s="60"/>
      <c r="BP65" s="138"/>
      <c r="BQ65" s="85"/>
      <c r="BR65" s="141"/>
      <c r="BS65" s="149" t="s">
        <v>125</v>
      </c>
      <c r="BT65" s="144" t="str">
        <f>Spielplan!$BL$29</f>
        <v/>
      </c>
      <c r="BU65" s="145"/>
      <c r="BV65" s="146">
        <f>Spielplan!$BN$29</f>
        <v>0</v>
      </c>
      <c r="BW65" s="134"/>
      <c r="BX65" s="148">
        <f>IF(BT29=BT65,Punktemodus!$B$11,0)</f>
        <v>10</v>
      </c>
      <c r="BY65" s="148">
        <f>IF(BT65=BT12,Punktemodus!B13,0)</f>
        <v>5</v>
      </c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44" t="str">
        <f>Spielplan!$CC$29</f>
        <v/>
      </c>
      <c r="CL65" s="145"/>
      <c r="CM65" s="146">
        <f>Spielplan!$CE$29</f>
        <v>0</v>
      </c>
      <c r="CN65" s="134"/>
      <c r="CO65" s="134"/>
      <c r="CP65" s="134"/>
      <c r="CQ65" s="370" t="str">
        <f>Spielplan!$CI$29</f>
        <v/>
      </c>
      <c r="CR65" s="371"/>
      <c r="CS65" s="371"/>
      <c r="CT65" s="371"/>
      <c r="CU65" s="371"/>
      <c r="CV65" s="372"/>
      <c r="CW65" s="134"/>
    </row>
    <row r="66" spans="1:101" ht="18.75" customHeight="1" thickBot="1" x14ac:dyDescent="0.3">
      <c r="A66" s="60"/>
      <c r="B66" s="60"/>
      <c r="C66" s="60"/>
      <c r="D66" s="60"/>
      <c r="E66" s="85"/>
      <c r="F66" s="60"/>
      <c r="G66" s="85"/>
      <c r="H66" s="60"/>
      <c r="I66" s="60"/>
      <c r="J66" s="60"/>
      <c r="K66" s="60"/>
      <c r="L66" s="60"/>
      <c r="M66" s="60" t="s">
        <v>0</v>
      </c>
      <c r="N66" s="60" t="s">
        <v>1</v>
      </c>
      <c r="O66" s="60" t="s">
        <v>2</v>
      </c>
      <c r="P66" s="60" t="s">
        <v>3</v>
      </c>
      <c r="Q66" s="60" t="s">
        <v>0</v>
      </c>
      <c r="R66" s="60" t="s">
        <v>1</v>
      </c>
      <c r="S66" s="60" t="s">
        <v>2</v>
      </c>
      <c r="T66" s="60" t="s">
        <v>3</v>
      </c>
      <c r="U66" s="60" t="s">
        <v>0</v>
      </c>
      <c r="V66" s="60" t="s">
        <v>1</v>
      </c>
      <c r="W66" s="60" t="s">
        <v>2</v>
      </c>
      <c r="X66" s="60" t="s">
        <v>3</v>
      </c>
      <c r="Y66" s="60"/>
      <c r="Z66" s="60" t="s">
        <v>8</v>
      </c>
      <c r="AA66" s="60"/>
      <c r="AB66" s="60"/>
      <c r="AC66" s="60"/>
      <c r="AD66" s="60"/>
      <c r="AE66" s="60"/>
      <c r="AF66" s="60"/>
      <c r="AG66" s="60"/>
      <c r="AH66" s="60" t="s">
        <v>31</v>
      </c>
      <c r="AI66" s="60"/>
      <c r="AJ66" s="60"/>
      <c r="AK66" s="60"/>
      <c r="AL66" s="60"/>
      <c r="AM66" s="60"/>
      <c r="AN66" s="60" t="str">
        <f>AI67</f>
        <v>Argentinien</v>
      </c>
      <c r="AO66" s="60" t="str">
        <f>AI68</f>
        <v>Bosnien</v>
      </c>
      <c r="AP66" s="60" t="str">
        <f>AI69</f>
        <v>Iran</v>
      </c>
      <c r="AQ66" s="60" t="str">
        <f>AI70</f>
        <v>Nigeria</v>
      </c>
      <c r="AR66" s="60"/>
      <c r="AS66" s="60" t="s">
        <v>31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85"/>
      <c r="BJ66" s="85"/>
      <c r="BK66" s="85"/>
      <c r="BL66" s="85"/>
      <c r="BM66" s="85"/>
      <c r="BN66" s="85"/>
      <c r="BO66" s="85"/>
      <c r="BP66" s="137"/>
      <c r="BQ66" s="85"/>
      <c r="BR66" s="141"/>
      <c r="BS66" s="150"/>
      <c r="BT66" s="134"/>
      <c r="BU66" s="134"/>
      <c r="BV66" s="134"/>
      <c r="BW66" s="134"/>
      <c r="BX66" s="148"/>
      <c r="BY66" s="148"/>
      <c r="BZ66" s="134"/>
      <c r="CA66" s="144" t="str">
        <f>Spielplan!$BS$30</f>
        <v/>
      </c>
      <c r="CB66" s="145"/>
      <c r="CC66" s="146">
        <f>Spielplan!$BU$30</f>
        <v>0</v>
      </c>
      <c r="CD66" s="147"/>
      <c r="CE66" s="134">
        <f>IF(CA66=CA30,Punktemodus!B15,0)</f>
        <v>20</v>
      </c>
      <c r="CF66" s="148">
        <f>IF(OR(CA66=$CA$14,CA66=$CA$15,CA66=$CA$22,CA66=$CA$23,CA66=$CA$31,CA66=$CA$38,CA66=$CA$39),Punktemodus!B17,0)</f>
        <v>10</v>
      </c>
      <c r="CG66" s="134"/>
      <c r="CH66" s="134"/>
      <c r="CI66" s="134"/>
      <c r="CJ66" s="134"/>
      <c r="CK66" s="144" t="str">
        <f>Spielplan!$CC$30</f>
        <v/>
      </c>
      <c r="CL66" s="145"/>
      <c r="CM66" s="146">
        <f>Spielplan!$CE$30</f>
        <v>0</v>
      </c>
      <c r="CN66" s="134"/>
      <c r="CO66" s="134"/>
      <c r="CP66" s="134"/>
      <c r="CQ66" s="373"/>
      <c r="CR66" s="374"/>
      <c r="CS66" s="374"/>
      <c r="CT66" s="374"/>
      <c r="CU66" s="374"/>
      <c r="CV66" s="375"/>
      <c r="CW66" s="134"/>
    </row>
    <row r="67" spans="1:101" ht="18.75" customHeight="1" thickBot="1" x14ac:dyDescent="0.3">
      <c r="A67" s="60"/>
      <c r="B67" s="60"/>
      <c r="C67" s="200" t="str">
        <f>Spielplan!$C$67</f>
        <v>Argentinien</v>
      </c>
      <c r="D67" s="201"/>
      <c r="E67" s="104"/>
      <c r="F67" s="93"/>
      <c r="G67" s="104"/>
      <c r="H67" s="200" t="str">
        <f>Spielplan!$H$67</f>
        <v>Bosnien</v>
      </c>
      <c r="I67" s="201"/>
      <c r="J67" s="60"/>
      <c r="K67" s="60" t="s">
        <v>101</v>
      </c>
      <c r="L67" s="60">
        <f t="shared" ref="L67:L72" si="20">IF(E67-G67&gt;0,1,IF(G67=E67,0,-1))</f>
        <v>0</v>
      </c>
      <c r="M67" s="60">
        <f>IF($E67="",0,IF($E67&gt;$G67,3,IF($E67=G67,1,0)))</f>
        <v>0</v>
      </c>
      <c r="N67" s="60">
        <f>IF($G67="",0,IF($E67&gt;$G67,0,IF($E67=G67,1,3)))</f>
        <v>0</v>
      </c>
      <c r="O67" s="60"/>
      <c r="P67" s="60"/>
      <c r="Q67" s="60">
        <f>E67</f>
        <v>0</v>
      </c>
      <c r="R67" s="60">
        <f>G67</f>
        <v>0</v>
      </c>
      <c r="S67" s="60"/>
      <c r="T67" s="60"/>
      <c r="U67" s="60">
        <f>G67</f>
        <v>0</v>
      </c>
      <c r="V67" s="60">
        <f>E67</f>
        <v>0</v>
      </c>
      <c r="W67" s="60"/>
      <c r="X67" s="60"/>
      <c r="Y67" s="60"/>
      <c r="Z67" s="60">
        <f>M73</f>
        <v>0</v>
      </c>
      <c r="AA67" s="60">
        <f>Q73</f>
        <v>0</v>
      </c>
      <c r="AB67" s="60">
        <f>U73</f>
        <v>0</v>
      </c>
      <c r="AC67" s="60">
        <f>AA67-AB67</f>
        <v>0</v>
      </c>
      <c r="AD67" s="60">
        <f>IF(Z67&gt;Z68,-1,0)</f>
        <v>0</v>
      </c>
      <c r="AE67" s="60">
        <f>IF(Z67&gt;Z69,-1,0)</f>
        <v>0</v>
      </c>
      <c r="AF67" s="60">
        <f>IF(Z67&gt;Z70,-1,0)</f>
        <v>0</v>
      </c>
      <c r="AG67" s="60">
        <f>10000-(AJ67*1000+AM67*100+AK67*10)</f>
        <v>10000</v>
      </c>
      <c r="AH67" s="90">
        <f>RANK(AG67,AG67:AG70,1)</f>
        <v>1</v>
      </c>
      <c r="AI67" s="60" t="str">
        <f>C67</f>
        <v>Argentinien</v>
      </c>
      <c r="AJ67" s="60">
        <f t="shared" ref="AJ67:AL70" si="21">Z67</f>
        <v>0</v>
      </c>
      <c r="AK67" s="60">
        <f t="shared" si="21"/>
        <v>0</v>
      </c>
      <c r="AL67" s="60">
        <f t="shared" si="21"/>
        <v>0</v>
      </c>
      <c r="AM67" s="60">
        <f>AK67-AL67</f>
        <v>0</v>
      </c>
      <c r="AN67" s="187"/>
      <c r="AO67" s="187">
        <f>IF(AG68=AG67,IF(G67&gt;E67,AG68-0.1,AG68),AG68)</f>
        <v>10000</v>
      </c>
      <c r="AP67" s="187">
        <f>IF(AG69=AG67,IF(G69&gt;E69,AG69-0.1,AG69),AG69)</f>
        <v>10000</v>
      </c>
      <c r="AQ67" s="187">
        <f>IF(AG70=AG67,IF(G71&gt;E71,AG70-0.1,AG70),AG70)</f>
        <v>10000</v>
      </c>
      <c r="AR67" s="187">
        <f>AN71</f>
        <v>30000</v>
      </c>
      <c r="AS67" s="90">
        <f>RANK(AR67,AR67:AR70,1)</f>
        <v>1</v>
      </c>
      <c r="AT67" s="60" t="str">
        <f t="shared" ref="AT67:AW70" si="22">AI67</f>
        <v>Argentinien</v>
      </c>
      <c r="AU67" s="60">
        <f t="shared" si="22"/>
        <v>0</v>
      </c>
      <c r="AV67" s="60">
        <f t="shared" si="22"/>
        <v>0</v>
      </c>
      <c r="AW67" s="60">
        <f t="shared" si="22"/>
        <v>0</v>
      </c>
      <c r="AX67" s="60"/>
      <c r="AY67" s="60"/>
      <c r="AZ67" s="60"/>
      <c r="BA67" s="202">
        <v>1</v>
      </c>
      <c r="BB67" s="200" t="str">
        <f>VLOOKUP(1,AS67:AT70,2,FALSE)</f>
        <v>Argentinien</v>
      </c>
      <c r="BC67" s="201"/>
      <c r="BD67" s="203">
        <f>VLOOKUP(1,AS67:AW70,3,FALSE)</f>
        <v>0</v>
      </c>
      <c r="BE67" s="204">
        <f>VLOOKUP(1,AS67:AW70,4,FALSE)</f>
        <v>0</v>
      </c>
      <c r="BF67" s="93" t="s">
        <v>12</v>
      </c>
      <c r="BG67" s="204">
        <f>VLOOKUP(1,AS67:AW70,5,FALSE)</f>
        <v>0</v>
      </c>
      <c r="BH67" s="205" t="s">
        <v>126</v>
      </c>
      <c r="BI67" s="85"/>
      <c r="BJ67" s="85">
        <f>IF(E67&gt;G67,IF(Spielplan!E67&gt;Spielplan!G67,Punktemodus!$B$3,0),0)</f>
        <v>0</v>
      </c>
      <c r="BK67" s="85">
        <f>IF(E67=G67,IF(Spielplan!E67=Spielplan!G67,Punktemodus!$B$3,0),0)</f>
        <v>10</v>
      </c>
      <c r="BL67" s="85">
        <f>IF(E67&lt;G67,IF(Spielplan!E67&lt;Spielplan!G67,Punktemodus!$B$3,0),0)</f>
        <v>0</v>
      </c>
      <c r="BM67" s="85">
        <f>IF(E67=Spielplan!E67,IF(G67=Spielplan!G67,Punktemodus!$B$5,0),0)</f>
        <v>3</v>
      </c>
      <c r="BN67" s="85">
        <f>IF(E67=Spielplan!E67,Punktemodus!$B$7,0)</f>
        <v>1</v>
      </c>
      <c r="BO67" s="85">
        <f>IF(G67=Spielplan!G67,Punktemodus!$B$7,0)</f>
        <v>1</v>
      </c>
      <c r="BP67" s="137">
        <f>IF(Spielplan!E67="",0,SUM(BJ67:BO67))</f>
        <v>0</v>
      </c>
      <c r="BQ67" s="85"/>
      <c r="BR67" s="141"/>
      <c r="BS67" s="134"/>
      <c r="BT67" s="134"/>
      <c r="BU67" s="134"/>
      <c r="BV67" s="134"/>
      <c r="BW67" s="134"/>
      <c r="BX67" s="148"/>
      <c r="BY67" s="148"/>
      <c r="BZ67" s="134"/>
      <c r="CA67" s="144" t="str">
        <f>Spielplan!$BS$31</f>
        <v/>
      </c>
      <c r="CB67" s="145"/>
      <c r="CC67" s="146">
        <f>Spielplan!$BU$31</f>
        <v>0</v>
      </c>
      <c r="CD67" s="134"/>
      <c r="CE67" s="134">
        <f>IF(CA67=CA31,Punktemodus!B15,0)</f>
        <v>20</v>
      </c>
      <c r="CF67" s="148">
        <f>IF(OR(CA67=$CA$14,CA67=$CA$15,CA67=$CA$22,CA67=$CA$23,CA67=$CA$30,CA67=$CA$38,CA67=$CA$39),Punktemodus!B17,0)</f>
        <v>10</v>
      </c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55"/>
      <c r="CR67" s="142" t="s">
        <v>138</v>
      </c>
      <c r="CS67" s="155"/>
      <c r="CT67" s="155"/>
      <c r="CU67" s="155"/>
      <c r="CV67" s="155"/>
      <c r="CW67" s="134"/>
    </row>
    <row r="68" spans="1:101" ht="18.75" customHeight="1" thickBot="1" x14ac:dyDescent="0.3">
      <c r="A68" s="60"/>
      <c r="B68" s="60"/>
      <c r="C68" s="206" t="str">
        <f>Spielplan!$C$68</f>
        <v>Iran</v>
      </c>
      <c r="D68" s="207"/>
      <c r="E68" s="104"/>
      <c r="F68" s="93"/>
      <c r="G68" s="104"/>
      <c r="H68" s="206" t="str">
        <f>Spielplan!$H$68</f>
        <v>Nigeria</v>
      </c>
      <c r="I68" s="207"/>
      <c r="J68" s="60"/>
      <c r="K68" s="60" t="s">
        <v>102</v>
      </c>
      <c r="L68" s="60">
        <f t="shared" si="20"/>
        <v>0</v>
      </c>
      <c r="M68" s="60"/>
      <c r="N68" s="60"/>
      <c r="O68" s="60">
        <f>IF($E68="",0,IF($E68&gt;$G68,3,IF($E68=$G68,1,0)))</f>
        <v>0</v>
      </c>
      <c r="P68" s="60">
        <f>IF($G68="",0,IF($E68&gt;$G68,0,IF($E68=$G68,1,3)))</f>
        <v>0</v>
      </c>
      <c r="Q68" s="60"/>
      <c r="R68" s="60"/>
      <c r="S68" s="60">
        <f>E68</f>
        <v>0</v>
      </c>
      <c r="T68" s="60">
        <f>G68</f>
        <v>0</v>
      </c>
      <c r="U68" s="60"/>
      <c r="V68" s="60"/>
      <c r="W68" s="60">
        <f>G68</f>
        <v>0</v>
      </c>
      <c r="X68" s="60">
        <f>E68</f>
        <v>0</v>
      </c>
      <c r="Y68" s="60"/>
      <c r="Z68" s="60">
        <f>N73</f>
        <v>0</v>
      </c>
      <c r="AA68" s="60">
        <f>R73</f>
        <v>0</v>
      </c>
      <c r="AB68" s="60">
        <f>V73</f>
        <v>0</v>
      </c>
      <c r="AC68" s="60">
        <f>AA68-AB68</f>
        <v>0</v>
      </c>
      <c r="AD68" s="60">
        <f>IF(Z68&gt;Z67,-1,0)</f>
        <v>0</v>
      </c>
      <c r="AE68" s="60">
        <f>IF(Z68&gt;Z69,-1,0)</f>
        <v>0</v>
      </c>
      <c r="AF68" s="60">
        <f>IF(Z68&gt;Z70,-1,0)</f>
        <v>0</v>
      </c>
      <c r="AG68" s="60">
        <f>10000-(AJ68*1000+AM68*100+AK68*10)</f>
        <v>10000</v>
      </c>
      <c r="AH68" s="90">
        <f>RANK(AG68,AG67:AG70,1)</f>
        <v>1</v>
      </c>
      <c r="AI68" s="60" t="str">
        <f>H67</f>
        <v>Bosnien</v>
      </c>
      <c r="AJ68" s="60">
        <f t="shared" si="21"/>
        <v>0</v>
      </c>
      <c r="AK68" s="60">
        <f t="shared" si="21"/>
        <v>0</v>
      </c>
      <c r="AL68" s="60">
        <f t="shared" si="21"/>
        <v>0</v>
      </c>
      <c r="AM68" s="60">
        <f>AK68-AL68</f>
        <v>0</v>
      </c>
      <c r="AN68" s="187">
        <f>IF(AG67=AG68,IF(E67&gt;G67,AG67-0.1,AG67),AG67)</f>
        <v>10000</v>
      </c>
      <c r="AO68" s="187"/>
      <c r="AP68" s="187">
        <f>IF(AG69=AG68,IF(G72&gt;E72,AG69-0.1,AG69),AG69)</f>
        <v>10000</v>
      </c>
      <c r="AQ68" s="187">
        <f>IF(AG70=AG68,IF(G70&gt;E70,AG70-0.1,AG70),AG70)</f>
        <v>10000</v>
      </c>
      <c r="AR68" s="187">
        <f>AO71</f>
        <v>30000</v>
      </c>
      <c r="AS68" s="90">
        <f>RANK(AR68,AR67:AR70,1)</f>
        <v>1</v>
      </c>
      <c r="AT68" s="60" t="str">
        <f t="shared" si="22"/>
        <v>Bosnien</v>
      </c>
      <c r="AU68" s="60">
        <f t="shared" si="22"/>
        <v>0</v>
      </c>
      <c r="AV68" s="60">
        <f t="shared" si="22"/>
        <v>0</v>
      </c>
      <c r="AW68" s="60">
        <f t="shared" si="22"/>
        <v>0</v>
      </c>
      <c r="AX68" s="60"/>
      <c r="AY68" s="60"/>
      <c r="AZ68" s="60"/>
      <c r="BA68" s="208">
        <v>2</v>
      </c>
      <c r="BB68" s="206" t="e">
        <f>VLOOKUP(2,AS67:AT70,2,FALSE)</f>
        <v>#N/A</v>
      </c>
      <c r="BC68" s="207"/>
      <c r="BD68" s="209" t="e">
        <f>VLOOKUP(2,AS67:AW70,3,FALSE)</f>
        <v>#N/A</v>
      </c>
      <c r="BE68" s="210" t="e">
        <f>VLOOKUP(2,AS67:AW70,4,FALSE)</f>
        <v>#N/A</v>
      </c>
      <c r="BF68" s="93" t="s">
        <v>12</v>
      </c>
      <c r="BG68" s="210" t="e">
        <f>VLOOKUP(2,AS67:AW70,5,FALSE)</f>
        <v>#N/A</v>
      </c>
      <c r="BH68" s="210" t="s">
        <v>122</v>
      </c>
      <c r="BI68" s="85"/>
      <c r="BJ68" s="85">
        <f>IF(E68&gt;G68,IF(Spielplan!E68&gt;Spielplan!G68,Punktemodus!$B$3,0),0)</f>
        <v>0</v>
      </c>
      <c r="BK68" s="85">
        <f>IF(E68=G68,IF(Spielplan!E68=Spielplan!G68,Punktemodus!$B$3,0),0)</f>
        <v>10</v>
      </c>
      <c r="BL68" s="85">
        <f>IF(E68&lt;G68,IF(Spielplan!E68&lt;Spielplan!G68,Punktemodus!$B$3,0),0)</f>
        <v>0</v>
      </c>
      <c r="BM68" s="85">
        <f>IF(E68=Spielplan!E68,IF(G68=Spielplan!G68,Punktemodus!$B$5,0),0)</f>
        <v>3</v>
      </c>
      <c r="BN68" s="85">
        <f>IF(E68=Spielplan!E68,Punktemodus!$B$7,0)</f>
        <v>1</v>
      </c>
      <c r="BO68" s="85">
        <f>IF(G68=Spielplan!G68,Punktemodus!$B$7,0)</f>
        <v>1</v>
      </c>
      <c r="BP68" s="137">
        <f>IF(Spielplan!E68="",0,SUM(BJ68:BO68))</f>
        <v>0</v>
      </c>
      <c r="BQ68" s="85"/>
      <c r="BR68" s="141"/>
      <c r="BS68" s="153" t="s">
        <v>24</v>
      </c>
      <c r="BT68" s="144" t="str">
        <f>Spielplan!$BL$32</f>
        <v/>
      </c>
      <c r="BU68" s="145"/>
      <c r="BV68" s="146">
        <f>Spielplan!$BN$32</f>
        <v>0</v>
      </c>
      <c r="BW68" s="147"/>
      <c r="BX68" s="148">
        <f>IF(BT32=BT68,Punktemodus!$B$11,0)</f>
        <v>10</v>
      </c>
      <c r="BY68" s="148">
        <f>IF(BT68=BT17,Punktemodus!B13,0)</f>
        <v>5</v>
      </c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370" t="str">
        <f>Spielplan!$CI$32</f>
        <v/>
      </c>
      <c r="CR68" s="371"/>
      <c r="CS68" s="371"/>
      <c r="CT68" s="371"/>
      <c r="CU68" s="371"/>
      <c r="CV68" s="372"/>
      <c r="CW68" s="134"/>
    </row>
    <row r="69" spans="1:101" ht="18.75" customHeight="1" thickBot="1" x14ac:dyDescent="0.3">
      <c r="A69" s="60"/>
      <c r="B69" s="60"/>
      <c r="C69" s="200" t="str">
        <f>C67</f>
        <v>Argentinien</v>
      </c>
      <c r="D69" s="201"/>
      <c r="E69" s="104"/>
      <c r="F69" s="93"/>
      <c r="G69" s="104"/>
      <c r="H69" s="200" t="str">
        <f>C68</f>
        <v>Iran</v>
      </c>
      <c r="I69" s="201"/>
      <c r="J69" s="60"/>
      <c r="K69" s="60" t="s">
        <v>103</v>
      </c>
      <c r="L69" s="60">
        <f t="shared" si="20"/>
        <v>0</v>
      </c>
      <c r="M69" s="60">
        <f>IF($E69="",0,IF($E69&gt;$G69,3,IF($E69=G69,1,0)))</f>
        <v>0</v>
      </c>
      <c r="N69" s="60"/>
      <c r="O69" s="60">
        <f>IF($G69="",0,IF($E69&gt;$G69,0,IF($E69=$G69,1,3)))</f>
        <v>0</v>
      </c>
      <c r="P69" s="60"/>
      <c r="Q69" s="60">
        <f>E69</f>
        <v>0</v>
      </c>
      <c r="R69" s="60"/>
      <c r="S69" s="60">
        <f>G69</f>
        <v>0</v>
      </c>
      <c r="T69" s="60"/>
      <c r="U69" s="60">
        <f>G69</f>
        <v>0</v>
      </c>
      <c r="V69" s="60"/>
      <c r="W69" s="60">
        <f>E69</f>
        <v>0</v>
      </c>
      <c r="X69" s="60"/>
      <c r="Y69" s="60"/>
      <c r="Z69" s="60">
        <f>O73</f>
        <v>0</v>
      </c>
      <c r="AA69" s="60">
        <f>S73</f>
        <v>0</v>
      </c>
      <c r="AB69" s="60">
        <f>W73</f>
        <v>0</v>
      </c>
      <c r="AC69" s="60">
        <f>AA69-AB69</f>
        <v>0</v>
      </c>
      <c r="AD69" s="60">
        <f>IF(Z69&gt;Z67,-1,0)</f>
        <v>0</v>
      </c>
      <c r="AE69" s="60">
        <f>IF(Z69&gt;Z68,-1,0)</f>
        <v>0</v>
      </c>
      <c r="AF69" s="60">
        <f>IF(Z69&gt;Z70,-1,0)</f>
        <v>0</v>
      </c>
      <c r="AG69" s="60">
        <f>10000-(AJ69*1000+AM69*100+AK69*10)</f>
        <v>10000</v>
      </c>
      <c r="AH69" s="90">
        <f>RANK(AG69,AG67:AG70,1)</f>
        <v>1</v>
      </c>
      <c r="AI69" s="60" t="str">
        <f>C68</f>
        <v>Iran</v>
      </c>
      <c r="AJ69" s="60">
        <f t="shared" si="21"/>
        <v>0</v>
      </c>
      <c r="AK69" s="60">
        <f t="shared" si="21"/>
        <v>0</v>
      </c>
      <c r="AL69" s="60">
        <f t="shared" si="21"/>
        <v>0</v>
      </c>
      <c r="AM69" s="60">
        <f>AK69-AL69</f>
        <v>0</v>
      </c>
      <c r="AN69" s="187">
        <f>IF(AG67=AG69,IF(E69&gt;G69,AG67-0.1,AG67),AG67)</f>
        <v>10000</v>
      </c>
      <c r="AO69" s="187">
        <f>IF(AG68=AG69,IF(E72&gt;G72,AG68-0.1,AG68),AG68)</f>
        <v>10000</v>
      </c>
      <c r="AP69" s="187"/>
      <c r="AQ69" s="187">
        <f>IF(AG70=AG69,IF(G68&gt;E68,AG70-0.1,AG70),AG70)</f>
        <v>10000</v>
      </c>
      <c r="AR69" s="187">
        <f>AP71</f>
        <v>30000</v>
      </c>
      <c r="AS69" s="90">
        <f>RANK(AR69,AR67:AR70,1)</f>
        <v>1</v>
      </c>
      <c r="AT69" s="60" t="str">
        <f t="shared" si="22"/>
        <v>Iran</v>
      </c>
      <c r="AU69" s="60">
        <f t="shared" si="22"/>
        <v>0</v>
      </c>
      <c r="AV69" s="60">
        <f t="shared" si="22"/>
        <v>0</v>
      </c>
      <c r="AW69" s="60">
        <f t="shared" si="22"/>
        <v>0</v>
      </c>
      <c r="AX69" s="60"/>
      <c r="AY69" s="60"/>
      <c r="AZ69" s="60"/>
      <c r="BA69" s="113">
        <v>3</v>
      </c>
      <c r="BB69" s="114" t="e">
        <f>VLOOKUP(3,AS67:AT70,2,FALSE)</f>
        <v>#N/A</v>
      </c>
      <c r="BC69" s="115"/>
      <c r="BD69" s="116" t="e">
        <f>VLOOKUP(3,AS67:AW70,3,FALSE)</f>
        <v>#N/A</v>
      </c>
      <c r="BE69" s="116" t="e">
        <f>VLOOKUP(3,AS67:AW70,4,FALSE)</f>
        <v>#N/A</v>
      </c>
      <c r="BF69" s="93" t="s">
        <v>12</v>
      </c>
      <c r="BG69" s="116" t="e">
        <f>VLOOKUP(3,AS67:AW70,5,FALSE)</f>
        <v>#N/A</v>
      </c>
      <c r="BH69" s="60"/>
      <c r="BI69" s="85"/>
      <c r="BJ69" s="85">
        <f>IF(E69&gt;G69,IF(Spielplan!E69&gt;Spielplan!G69,Punktemodus!$B$3,0),0)</f>
        <v>0</v>
      </c>
      <c r="BK69" s="85">
        <f>IF(E69=G69,IF(Spielplan!E69=Spielplan!G69,Punktemodus!$B$3,0),0)</f>
        <v>10</v>
      </c>
      <c r="BL69" s="85">
        <f>IF(E69&lt;G69,IF(Spielplan!E69&lt;Spielplan!G69,Punktemodus!$B$3,0),0)</f>
        <v>0</v>
      </c>
      <c r="BM69" s="85">
        <f>IF(E69=Spielplan!E69,IF(G69=Spielplan!G69,Punktemodus!$B$5,0),0)</f>
        <v>3</v>
      </c>
      <c r="BN69" s="85">
        <f>IF(E69=Spielplan!E69,Punktemodus!$B$7,0)</f>
        <v>1</v>
      </c>
      <c r="BO69" s="85">
        <f>IF(G69=Spielplan!G69,Punktemodus!$B$7,0)</f>
        <v>1</v>
      </c>
      <c r="BP69" s="137">
        <f>IF(Spielplan!E69="",0,SUM(BJ69:BO69))</f>
        <v>0</v>
      </c>
      <c r="BQ69" s="85"/>
      <c r="BR69" s="141"/>
      <c r="BS69" s="149" t="s">
        <v>23</v>
      </c>
      <c r="BT69" s="144" t="str">
        <f>Spielplan!$BL$33</f>
        <v/>
      </c>
      <c r="BU69" s="145"/>
      <c r="BV69" s="146">
        <f>Spielplan!$BN$33</f>
        <v>0</v>
      </c>
      <c r="BW69" s="134"/>
      <c r="BX69" s="148">
        <f>IF(BT33=BT69,Punktemodus!$B$11,0)</f>
        <v>10</v>
      </c>
      <c r="BY69" s="148">
        <f>IF(BT69=BT16,Punktemodus!B13,0)</f>
        <v>5</v>
      </c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373"/>
      <c r="CR69" s="374"/>
      <c r="CS69" s="374"/>
      <c r="CT69" s="374"/>
      <c r="CU69" s="374"/>
      <c r="CV69" s="375"/>
      <c r="CW69" s="134"/>
    </row>
    <row r="70" spans="1:101" ht="18.75" customHeight="1" thickBot="1" x14ac:dyDescent="0.3">
      <c r="A70" s="60"/>
      <c r="B70" s="60"/>
      <c r="C70" s="206" t="str">
        <f>H67</f>
        <v>Bosnien</v>
      </c>
      <c r="D70" s="207"/>
      <c r="E70" s="104"/>
      <c r="F70" s="93"/>
      <c r="G70" s="104"/>
      <c r="H70" s="206" t="str">
        <f>H68</f>
        <v>Nigeria</v>
      </c>
      <c r="I70" s="207"/>
      <c r="J70" s="60"/>
      <c r="K70" s="60" t="s">
        <v>104</v>
      </c>
      <c r="L70" s="60">
        <f t="shared" si="20"/>
        <v>0</v>
      </c>
      <c r="M70" s="60"/>
      <c r="N70" s="60">
        <f>IF($E70="",0,IF($E70&gt;$G70,3,IF($E70=$G70,1,0)))</f>
        <v>0</v>
      </c>
      <c r="O70" s="60"/>
      <c r="P70" s="60">
        <f>IF($G70="",0,IF($E70&gt;$G70,0,IF($E70=$G70,1,3)))</f>
        <v>0</v>
      </c>
      <c r="Q70" s="60"/>
      <c r="R70" s="60">
        <f>E70</f>
        <v>0</v>
      </c>
      <c r="S70" s="60"/>
      <c r="T70" s="60">
        <f>G70</f>
        <v>0</v>
      </c>
      <c r="U70" s="60"/>
      <c r="V70" s="60">
        <f>G70</f>
        <v>0</v>
      </c>
      <c r="W70" s="60"/>
      <c r="X70" s="60">
        <f>E70</f>
        <v>0</v>
      </c>
      <c r="Y70" s="60"/>
      <c r="Z70" s="60">
        <f>P73</f>
        <v>0</v>
      </c>
      <c r="AA70" s="60">
        <f>T73</f>
        <v>0</v>
      </c>
      <c r="AB70" s="60">
        <f>X73</f>
        <v>0</v>
      </c>
      <c r="AC70" s="60">
        <f>AA70-AB70</f>
        <v>0</v>
      </c>
      <c r="AD70" s="60">
        <f>IF(Z70&gt;Z67,-1,0)</f>
        <v>0</v>
      </c>
      <c r="AE70" s="60">
        <f>IF(Z70&gt;Z68,-1,0)</f>
        <v>0</v>
      </c>
      <c r="AF70" s="60">
        <f>IF(Z70&gt;Z69,-1,0)</f>
        <v>0</v>
      </c>
      <c r="AG70" s="60">
        <f>10000-(AJ70*1000+AM70*100+AK70*10)</f>
        <v>10000</v>
      </c>
      <c r="AH70" s="90">
        <f>RANK(AG70,AG67:AG70,1)</f>
        <v>1</v>
      </c>
      <c r="AI70" s="60" t="str">
        <f>H68</f>
        <v>Nigeria</v>
      </c>
      <c r="AJ70" s="60">
        <f t="shared" si="21"/>
        <v>0</v>
      </c>
      <c r="AK70" s="60">
        <f t="shared" si="21"/>
        <v>0</v>
      </c>
      <c r="AL70" s="60">
        <f t="shared" si="21"/>
        <v>0</v>
      </c>
      <c r="AM70" s="60">
        <f>AK70-AL70</f>
        <v>0</v>
      </c>
      <c r="AN70" s="187">
        <f>IF(AG67=AG70,IF(E71&gt;G71,AG67-0.1,AG67),AG67)</f>
        <v>10000</v>
      </c>
      <c r="AO70" s="187">
        <f>IF(AG68=AG70,IF(E70&gt;G70,AG68-0.1,AG68),AG68)</f>
        <v>10000</v>
      </c>
      <c r="AP70" s="187">
        <f>IF(AG69=AG70,IF(E68&gt;G68,AG69-0.1,AG69),AG69)</f>
        <v>10000</v>
      </c>
      <c r="AQ70" s="187"/>
      <c r="AR70" s="187">
        <f>AQ71</f>
        <v>30000</v>
      </c>
      <c r="AS70" s="90">
        <f>RANK(AR70,AR67:AR70,1)</f>
        <v>1</v>
      </c>
      <c r="AT70" s="60" t="str">
        <f t="shared" si="22"/>
        <v>Nigeria</v>
      </c>
      <c r="AU70" s="60">
        <f t="shared" si="22"/>
        <v>0</v>
      </c>
      <c r="AV70" s="60">
        <f t="shared" si="22"/>
        <v>0</v>
      </c>
      <c r="AW70" s="60">
        <f t="shared" si="22"/>
        <v>0</v>
      </c>
      <c r="AX70" s="60"/>
      <c r="AY70" s="60"/>
      <c r="AZ70" s="60"/>
      <c r="BA70" s="113">
        <v>4</v>
      </c>
      <c r="BB70" s="114" t="e">
        <f>VLOOKUP(4,AS67:AT70,2,FALSE)</f>
        <v>#N/A</v>
      </c>
      <c r="BC70" s="115"/>
      <c r="BD70" s="116" t="e">
        <f>VLOOKUP(4,AS67:AW70,3,FALSE)</f>
        <v>#N/A</v>
      </c>
      <c r="BE70" s="116" t="e">
        <f>VLOOKUP(4,AS67:AW70,4,FALSE)</f>
        <v>#N/A</v>
      </c>
      <c r="BF70" s="93" t="s">
        <v>12</v>
      </c>
      <c r="BG70" s="116" t="e">
        <f>VLOOKUP(4,AS67:AW70,5,FALSE)</f>
        <v>#N/A</v>
      </c>
      <c r="BH70" s="60"/>
      <c r="BI70" s="85"/>
      <c r="BJ70" s="85">
        <f>IF(E70&gt;G70,IF(Spielplan!E70&gt;Spielplan!G70,Punktemodus!$B$3,0),0)</f>
        <v>0</v>
      </c>
      <c r="BK70" s="85">
        <f>IF(E70=G70,IF(Spielplan!E70=Spielplan!G70,Punktemodus!$B$3,0),0)</f>
        <v>10</v>
      </c>
      <c r="BL70" s="85">
        <f>IF(E70&lt;G70,IF(Spielplan!E70&lt;Spielplan!G70,Punktemodus!$B$3,0),0)</f>
        <v>0</v>
      </c>
      <c r="BM70" s="85">
        <f>IF(E70=Spielplan!E70,IF(G70=Spielplan!G70,Punktemodus!$B$5,0),0)</f>
        <v>3</v>
      </c>
      <c r="BN70" s="85">
        <f>IF(E70=Spielplan!E70,Punktemodus!$B$7,0)</f>
        <v>1</v>
      </c>
      <c r="BO70" s="85">
        <f>IF(G70=Spielplan!G70,Punktemodus!$B$7,0)</f>
        <v>1</v>
      </c>
      <c r="BP70" s="137">
        <f>IF(Spielplan!E70="",0,SUM(BJ70:BO70))</f>
        <v>0</v>
      </c>
      <c r="BQ70" s="60"/>
      <c r="BR70" s="141"/>
      <c r="BS70" s="150"/>
      <c r="BT70" s="134"/>
      <c r="BU70" s="134"/>
      <c r="BV70" s="134"/>
      <c r="BW70" s="134"/>
      <c r="BX70" s="148"/>
      <c r="BY70" s="148"/>
      <c r="BZ70" s="134"/>
      <c r="CA70" s="134"/>
      <c r="CB70" s="134"/>
      <c r="CC70" s="134"/>
      <c r="CD70" s="134"/>
      <c r="CE70" s="134"/>
      <c r="CF70" s="144" t="str">
        <f>Spielplan!$BX$34</f>
        <v/>
      </c>
      <c r="CG70" s="145"/>
      <c r="CH70" s="146">
        <f>Spielplan!$BZ$34</f>
        <v>0</v>
      </c>
      <c r="CI70" s="134"/>
      <c r="CJ70" s="134">
        <f>IF(OR(CF70=$CF$18,CF70=$CF$19,CF70=$CF$34,CF70=$CF$35),Punktemodus!$B$19,0)</f>
        <v>30</v>
      </c>
      <c r="CK70" s="134"/>
      <c r="CL70" s="134"/>
      <c r="CM70" s="134"/>
      <c r="CN70" s="134"/>
      <c r="CO70" s="134"/>
      <c r="CP70" s="134"/>
      <c r="CQ70" s="155"/>
      <c r="CR70" s="155"/>
      <c r="CS70" s="155"/>
      <c r="CT70" s="155"/>
      <c r="CU70" s="155"/>
      <c r="CV70" s="155"/>
      <c r="CW70" s="134"/>
    </row>
    <row r="71" spans="1:101" ht="18.75" customHeight="1" thickBot="1" x14ac:dyDescent="0.3">
      <c r="A71" s="60"/>
      <c r="B71" s="60"/>
      <c r="C71" s="200" t="str">
        <f>C67</f>
        <v>Argentinien</v>
      </c>
      <c r="D71" s="201"/>
      <c r="E71" s="104"/>
      <c r="F71" s="93"/>
      <c r="G71" s="104"/>
      <c r="H71" s="200" t="str">
        <f>H68</f>
        <v>Nigeria</v>
      </c>
      <c r="I71" s="201"/>
      <c r="J71" s="60"/>
      <c r="K71" s="60" t="s">
        <v>105</v>
      </c>
      <c r="L71" s="60">
        <f t="shared" si="20"/>
        <v>0</v>
      </c>
      <c r="M71" s="60">
        <f>IF($E71="",0,IF($E71&gt;$G71,3,IF($E71=G71,1,0)))</f>
        <v>0</v>
      </c>
      <c r="N71" s="60"/>
      <c r="O71" s="60"/>
      <c r="P71" s="60">
        <f>IF($G71="",0,IF($E71&gt;$G71,0,IF($E71=$G71,1,3)))</f>
        <v>0</v>
      </c>
      <c r="Q71" s="60">
        <f>E71</f>
        <v>0</v>
      </c>
      <c r="R71" s="60"/>
      <c r="S71" s="60"/>
      <c r="T71" s="60">
        <f>G71</f>
        <v>0</v>
      </c>
      <c r="U71" s="60">
        <f>G71</f>
        <v>0</v>
      </c>
      <c r="V71" s="60"/>
      <c r="W71" s="60"/>
      <c r="X71" s="60">
        <f>E71</f>
        <v>0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187">
        <f>SUM(AN67:AN70)</f>
        <v>30000</v>
      </c>
      <c r="AO71" s="187">
        <f>SUM(AO67:AO70)</f>
        <v>30000</v>
      </c>
      <c r="AP71" s="187">
        <f>SUM(AP67:AP70)</f>
        <v>30000</v>
      </c>
      <c r="AQ71" s="187">
        <f>SUM(AQ67:AQ70)</f>
        <v>30000</v>
      </c>
      <c r="AR71" s="187"/>
      <c r="AS71" s="60"/>
      <c r="AT71" s="60"/>
      <c r="AU71" s="60"/>
      <c r="AV71" s="60"/>
      <c r="AW71" s="60"/>
      <c r="AX71" s="60"/>
      <c r="AY71" s="60"/>
      <c r="AZ71" s="60"/>
      <c r="BA71" s="92"/>
      <c r="BB71" s="60"/>
      <c r="BC71" s="60"/>
      <c r="BD71" s="60"/>
      <c r="BE71" s="60"/>
      <c r="BF71" s="60"/>
      <c r="BG71" s="60"/>
      <c r="BH71" s="60"/>
      <c r="BI71" s="60"/>
      <c r="BJ71" s="85">
        <f>IF(E71&gt;G71,IF(Spielplan!E71&gt;Spielplan!G71,Punktemodus!$B$3,0),0)</f>
        <v>0</v>
      </c>
      <c r="BK71" s="85">
        <f>IF(E71=G71,IF(Spielplan!E71=Spielplan!G71,Punktemodus!$B$3,0),0)</f>
        <v>10</v>
      </c>
      <c r="BL71" s="85">
        <f>IF(E71&lt;G71,IF(Spielplan!E71&lt;Spielplan!G71,Punktemodus!$B$3,0),0)</f>
        <v>0</v>
      </c>
      <c r="BM71" s="85">
        <f>IF(E71=Spielplan!E71,IF(G71=Spielplan!G71,Punktemodus!$B$5,0),0)</f>
        <v>3</v>
      </c>
      <c r="BN71" s="85">
        <f>IF(E71=Spielplan!E71,Punktemodus!$B$7,0)</f>
        <v>1</v>
      </c>
      <c r="BO71" s="85">
        <f>IF(G71=Spielplan!G71,Punktemodus!$B$7,0)</f>
        <v>1</v>
      </c>
      <c r="BP71" s="137">
        <f>IF(Spielplan!E71="",0,SUM(BJ71:BO71))</f>
        <v>0</v>
      </c>
      <c r="BQ71" s="60"/>
      <c r="BR71" s="141"/>
      <c r="BS71" s="134"/>
      <c r="BT71" s="134"/>
      <c r="BU71" s="134"/>
      <c r="BV71" s="134"/>
      <c r="BW71" s="134"/>
      <c r="BX71" s="148"/>
      <c r="BY71" s="148"/>
      <c r="BZ71" s="134"/>
      <c r="CA71" s="134"/>
      <c r="CB71" s="134"/>
      <c r="CC71" s="134"/>
      <c r="CD71" s="134"/>
      <c r="CE71" s="134"/>
      <c r="CF71" s="144" t="str">
        <f>Spielplan!$BX$35</f>
        <v/>
      </c>
      <c r="CG71" s="145"/>
      <c r="CH71" s="146">
        <f>Spielplan!$BZ$35</f>
        <v>0</v>
      </c>
      <c r="CI71" s="134"/>
      <c r="CJ71" s="134">
        <f>IF(OR(CF71=$CF$18,CF71=$CF$19,CF71=$CF$34,CF71=$CF$35),Punktemodus!$B$19,0)</f>
        <v>30</v>
      </c>
      <c r="CK71" s="134"/>
      <c r="CL71" s="134"/>
      <c r="CM71" s="134"/>
      <c r="CN71" s="134"/>
      <c r="CO71" s="134"/>
      <c r="CP71" s="134"/>
      <c r="CQ71" s="155"/>
      <c r="CR71" s="155"/>
      <c r="CS71" s="155"/>
      <c r="CT71" s="155"/>
      <c r="CU71" s="155"/>
      <c r="CV71" s="155"/>
      <c r="CW71" s="134"/>
    </row>
    <row r="72" spans="1:101" ht="18.75" customHeight="1" thickBot="1" x14ac:dyDescent="0.3">
      <c r="A72" s="60"/>
      <c r="B72" s="60"/>
      <c r="C72" s="206" t="str">
        <f>H67</f>
        <v>Bosnien</v>
      </c>
      <c r="D72" s="207"/>
      <c r="E72" s="104"/>
      <c r="F72" s="106"/>
      <c r="G72" s="104"/>
      <c r="H72" s="206" t="str">
        <f>C68</f>
        <v>Iran</v>
      </c>
      <c r="I72" s="207"/>
      <c r="J72" s="60"/>
      <c r="K72" s="60" t="s">
        <v>105</v>
      </c>
      <c r="L72" s="60">
        <f t="shared" si="20"/>
        <v>0</v>
      </c>
      <c r="M72" s="60"/>
      <c r="N72" s="60">
        <f>IF($E72="",0,IF($E72&gt;$G72,3,IF($E72=$G72,1,0)))</f>
        <v>0</v>
      </c>
      <c r="O72" s="60">
        <f>IF($G72="",0,IF($E72&gt;$G72,0,IF($E72=$G72,1,3)))</f>
        <v>0</v>
      </c>
      <c r="P72" s="60"/>
      <c r="Q72" s="60"/>
      <c r="R72" s="60">
        <f>E72</f>
        <v>0</v>
      </c>
      <c r="S72" s="60">
        <f>G72</f>
        <v>0</v>
      </c>
      <c r="T72" s="60"/>
      <c r="U72" s="60"/>
      <c r="V72" s="60">
        <f>G72</f>
        <v>0</v>
      </c>
      <c r="W72" s="60">
        <f>E72</f>
        <v>0</v>
      </c>
      <c r="X72" s="60"/>
      <c r="Y72" s="60"/>
      <c r="Z72" s="60" t="s">
        <v>30</v>
      </c>
      <c r="AA72" s="60"/>
      <c r="AB72" s="60"/>
      <c r="AC72" s="60"/>
      <c r="AD72" s="60"/>
      <c r="AE72" s="60"/>
      <c r="AF72" s="60"/>
      <c r="AG72" s="60" t="b">
        <f>OR(AG67=AG68,AG67=AG69,AG67=AG70,AG68=AG69,AG68=AG70,AG69=AG70)</f>
        <v>1</v>
      </c>
      <c r="AH72" s="60"/>
      <c r="AI72" s="60"/>
      <c r="AJ72" s="60"/>
      <c r="AK72" s="60"/>
      <c r="AL72" s="60"/>
      <c r="AM72" s="60"/>
      <c r="AN72" s="60"/>
      <c r="AO72" s="60" t="s">
        <v>34</v>
      </c>
      <c r="AP72" s="60"/>
      <c r="AQ72" s="60"/>
      <c r="AR72" s="60" t="b">
        <f>OR(AR67=AR68,AR67=AR69,AR67=AR70,AR68=AR69,AR68=AR70,AR69=AR70)</f>
        <v>1</v>
      </c>
      <c r="AS72" s="60"/>
      <c r="AT72" s="60"/>
      <c r="AU72" s="60"/>
      <c r="AV72" s="60"/>
      <c r="AW72" s="60"/>
      <c r="AX72" s="60"/>
      <c r="AY72" s="60"/>
      <c r="AZ72" s="60"/>
      <c r="BA72" s="92"/>
      <c r="BB72" s="60"/>
      <c r="BC72" s="60"/>
      <c r="BD72" s="60"/>
      <c r="BE72" s="60"/>
      <c r="BF72" s="60"/>
      <c r="BG72" s="60"/>
      <c r="BH72" s="60"/>
      <c r="BI72" s="60"/>
      <c r="BJ72" s="85">
        <f>IF(E72&gt;G72,IF(Spielplan!E72&gt;Spielplan!G72,Punktemodus!$B$3,0),0)</f>
        <v>0</v>
      </c>
      <c r="BK72" s="85">
        <f>IF(E72=G72,IF(Spielplan!E72=Spielplan!G72,Punktemodus!$B$3,0),0)</f>
        <v>10</v>
      </c>
      <c r="BL72" s="85">
        <f>IF(E72&lt;G72,IF(Spielplan!E72&lt;Spielplan!G72,Punktemodus!$B$3,0),0)</f>
        <v>0</v>
      </c>
      <c r="BM72" s="85">
        <f>IF(E72=Spielplan!E72,IF(G72=Spielplan!G72,Punktemodus!$B$5,0),0)</f>
        <v>3</v>
      </c>
      <c r="BN72" s="85">
        <f>IF(E72=Spielplan!E72,Punktemodus!$B$7,0)</f>
        <v>1</v>
      </c>
      <c r="BO72" s="85">
        <f>IF(G72=Spielplan!G72,Punktemodus!$B$7,0)</f>
        <v>1</v>
      </c>
      <c r="BP72" s="137">
        <f>IF(Spielplan!E72="",0,SUM(BJ72:BO72))</f>
        <v>0</v>
      </c>
      <c r="BQ72" s="60"/>
      <c r="BR72" s="141"/>
      <c r="BS72" s="153" t="s">
        <v>126</v>
      </c>
      <c r="BT72" s="144" t="str">
        <f>Spielplan!$BL$36</f>
        <v/>
      </c>
      <c r="BU72" s="145"/>
      <c r="BV72" s="146">
        <f>Spielplan!$BN$36</f>
        <v>0</v>
      </c>
      <c r="BW72" s="147"/>
      <c r="BX72" s="148">
        <f>IF(BT36=BT72,Punktemodus!$B$11,0)</f>
        <v>10</v>
      </c>
      <c r="BY72" s="148">
        <f>IF(BT72=BT21,Punktemodus!B13,0)</f>
        <v>5</v>
      </c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55"/>
      <c r="CR72" s="155"/>
      <c r="CS72" s="155"/>
      <c r="CT72" s="155"/>
      <c r="CU72" s="155"/>
      <c r="CV72" s="155"/>
      <c r="CW72" s="134"/>
    </row>
    <row r="73" spans="1:101" ht="18.75" customHeight="1" thickBot="1" x14ac:dyDescent="0.25">
      <c r="A73" s="60"/>
      <c r="B73" s="60"/>
      <c r="C73" s="136" t="str">
        <f>IF(G72="","",IF(AR72=TRUE,"Achtung: Fehler in Tabelle!",""))</f>
        <v/>
      </c>
      <c r="D73" s="60"/>
      <c r="E73" s="85"/>
      <c r="F73" s="60"/>
      <c r="G73" s="85"/>
      <c r="H73" s="60"/>
      <c r="I73" s="60"/>
      <c r="J73" s="60"/>
      <c r="K73" s="60"/>
      <c r="L73" s="60"/>
      <c r="M73" s="60">
        <f t="shared" ref="M73:X73" si="23">SUM(M67:M72)</f>
        <v>0</v>
      </c>
      <c r="N73" s="60">
        <f t="shared" si="23"/>
        <v>0</v>
      </c>
      <c r="O73" s="60">
        <f t="shared" si="23"/>
        <v>0</v>
      </c>
      <c r="P73" s="60">
        <f t="shared" si="23"/>
        <v>0</v>
      </c>
      <c r="Q73" s="60">
        <f t="shared" si="23"/>
        <v>0</v>
      </c>
      <c r="R73" s="60">
        <f t="shared" si="23"/>
        <v>0</v>
      </c>
      <c r="S73" s="60">
        <f t="shared" si="23"/>
        <v>0</v>
      </c>
      <c r="T73" s="60">
        <f t="shared" si="23"/>
        <v>0</v>
      </c>
      <c r="U73" s="60">
        <f t="shared" si="23"/>
        <v>0</v>
      </c>
      <c r="V73" s="60">
        <f t="shared" si="23"/>
        <v>0</v>
      </c>
      <c r="W73" s="60">
        <f t="shared" si="23"/>
        <v>0</v>
      </c>
      <c r="X73" s="60">
        <f t="shared" si="23"/>
        <v>0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160">
        <f>SUM(BP67:BP72)</f>
        <v>0</v>
      </c>
      <c r="BQ73" s="60"/>
      <c r="BR73" s="141"/>
      <c r="BS73" s="149" t="s">
        <v>127</v>
      </c>
      <c r="BT73" s="144" t="str">
        <f>Spielplan!$BL$37</f>
        <v/>
      </c>
      <c r="BU73" s="145"/>
      <c r="BV73" s="146">
        <f>Spielplan!$BN$37</f>
        <v>0</v>
      </c>
      <c r="BW73" s="134"/>
      <c r="BX73" s="148">
        <f>IF(BT37=BT73,Punktemodus!$B$11,0)</f>
        <v>10</v>
      </c>
      <c r="BY73" s="148">
        <f>IF(BT73=BT20,Punktemodus!B13,0)</f>
        <v>5</v>
      </c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55"/>
      <c r="CR73" s="155"/>
      <c r="CS73" s="155"/>
      <c r="CT73" s="155"/>
      <c r="CU73" s="155"/>
      <c r="CV73" s="155"/>
      <c r="CW73" s="134"/>
    </row>
    <row r="74" spans="1:101" ht="18.75" customHeight="1" thickBot="1" x14ac:dyDescent="0.3">
      <c r="A74" s="60"/>
      <c r="B74" s="60"/>
      <c r="C74" s="60"/>
      <c r="D74" s="60"/>
      <c r="E74" s="85"/>
      <c r="F74" s="60"/>
      <c r="G74" s="85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138"/>
      <c r="BQ74" s="60"/>
      <c r="BR74" s="141"/>
      <c r="BS74" s="150"/>
      <c r="BT74" s="134"/>
      <c r="BU74" s="134"/>
      <c r="BV74" s="134"/>
      <c r="BW74" s="134"/>
      <c r="BX74" s="148"/>
      <c r="BY74" s="148"/>
      <c r="BZ74" s="134"/>
      <c r="CA74" s="144" t="str">
        <f>Spielplan!$BS$38</f>
        <v/>
      </c>
      <c r="CB74" s="145"/>
      <c r="CC74" s="146">
        <f>Spielplan!$BU$38</f>
        <v>0</v>
      </c>
      <c r="CD74" s="147"/>
      <c r="CE74" s="134">
        <f>IF(CA74=CA38,Punktemodus!B15,0)</f>
        <v>20</v>
      </c>
      <c r="CF74" s="148">
        <f>IF(OR(CA74=$CA$14,CA74=$CA$15,CA74=$CA$22,CA74=$CA$23,CA74=$CA$30,CA74=$CA$31,CA74=$CA$39),Punktemodus!B17,0)</f>
        <v>10</v>
      </c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</row>
    <row r="75" spans="1:101" ht="18.75" customHeight="1" thickBot="1" x14ac:dyDescent="0.25">
      <c r="A75" s="60"/>
      <c r="B75" s="60"/>
      <c r="C75" s="60"/>
      <c r="D75" s="60"/>
      <c r="E75" s="85"/>
      <c r="F75" s="60"/>
      <c r="G75" s="85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138"/>
      <c r="BQ75" s="60"/>
      <c r="BR75" s="141"/>
      <c r="BS75" s="134"/>
      <c r="BT75" s="134"/>
      <c r="BU75" s="134"/>
      <c r="BV75" s="134"/>
      <c r="BW75" s="134"/>
      <c r="BX75" s="148"/>
      <c r="BY75" s="148"/>
      <c r="BZ75" s="134"/>
      <c r="CA75" s="144" t="str">
        <f>Spielplan!$BS$39</f>
        <v/>
      </c>
      <c r="CB75" s="145"/>
      <c r="CC75" s="146">
        <f>Spielplan!$BU$39</f>
        <v>0</v>
      </c>
      <c r="CD75" s="134"/>
      <c r="CE75" s="134">
        <f>IF(CA75=CA39,Punktemodus!B15,0)</f>
        <v>20</v>
      </c>
      <c r="CF75" s="148">
        <f>IF(OR(CA75=$CA$14,CA75=$CA$15,CA75=$CA$22,CA75=$CA$23,CA75=$CA$30,CA75=$CA$31,CA75=$CA$38),Punktemodus!B17,0)</f>
        <v>10</v>
      </c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</row>
    <row r="76" spans="1:101" ht="18.75" customHeight="1" thickBot="1" x14ac:dyDescent="0.3">
      <c r="A76" s="60"/>
      <c r="B76" s="60"/>
      <c r="C76" s="88" t="s">
        <v>92</v>
      </c>
      <c r="D76" s="60"/>
      <c r="E76" s="85"/>
      <c r="F76" s="60"/>
      <c r="G76" s="85"/>
      <c r="H76" s="60"/>
      <c r="I76" s="60"/>
      <c r="J76" s="60"/>
      <c r="K76" s="60"/>
      <c r="L76" s="60"/>
      <c r="M76" s="60" t="s">
        <v>4</v>
      </c>
      <c r="N76" s="60"/>
      <c r="O76" s="60"/>
      <c r="P76" s="60"/>
      <c r="Q76" s="60" t="s">
        <v>6</v>
      </c>
      <c r="R76" s="60"/>
      <c r="S76" s="60"/>
      <c r="T76" s="60"/>
      <c r="U76" s="60" t="s">
        <v>7</v>
      </c>
      <c r="V76" s="60"/>
      <c r="W76" s="60"/>
      <c r="X76" s="60"/>
      <c r="Y76" s="60"/>
      <c r="Z76" s="60" t="s">
        <v>4</v>
      </c>
      <c r="AA76" s="60" t="s">
        <v>5</v>
      </c>
      <c r="AB76" s="60"/>
      <c r="AC76" s="60"/>
      <c r="AD76" s="60" t="s">
        <v>9</v>
      </c>
      <c r="AE76" s="60"/>
      <c r="AF76" s="60"/>
      <c r="AG76" s="60"/>
      <c r="AH76" s="60" t="s">
        <v>32</v>
      </c>
      <c r="AI76" s="60"/>
      <c r="AJ76" s="60"/>
      <c r="AK76" s="60"/>
      <c r="AL76" s="60"/>
      <c r="AM76" s="60"/>
      <c r="AN76" s="60" t="s">
        <v>35</v>
      </c>
      <c r="AO76" s="60"/>
      <c r="AP76" s="60"/>
      <c r="AQ76" s="60"/>
      <c r="AR76" s="60"/>
      <c r="AS76" s="60" t="s">
        <v>33</v>
      </c>
      <c r="AT76" s="60"/>
      <c r="AU76" s="60"/>
      <c r="AV76" s="60"/>
      <c r="AW76" s="60"/>
      <c r="AX76" s="60"/>
      <c r="AY76" s="60"/>
      <c r="AZ76" s="60"/>
      <c r="BA76" s="60"/>
      <c r="BB76" s="89" t="s">
        <v>10</v>
      </c>
      <c r="BC76" s="60"/>
      <c r="BD76" s="90" t="s">
        <v>4</v>
      </c>
      <c r="BE76" s="60"/>
      <c r="BF76" s="61" t="s">
        <v>5</v>
      </c>
      <c r="BG76" s="60"/>
      <c r="BH76" s="60"/>
      <c r="BI76" s="85"/>
      <c r="BJ76" s="60"/>
      <c r="BK76" s="60"/>
      <c r="BL76" s="60"/>
      <c r="BM76" s="60"/>
      <c r="BN76" s="60"/>
      <c r="BO76" s="60"/>
      <c r="BP76" s="138"/>
      <c r="BQ76" s="85"/>
      <c r="BR76" s="141"/>
      <c r="BS76" s="153" t="s">
        <v>128</v>
      </c>
      <c r="BT76" s="144" t="str">
        <f>Spielplan!$BL$40</f>
        <v/>
      </c>
      <c r="BU76" s="145"/>
      <c r="BV76" s="146">
        <f>Spielplan!$BN$40</f>
        <v>0</v>
      </c>
      <c r="BW76" s="147"/>
      <c r="BX76" s="148">
        <f>IF(BT40=BT76,Punktemodus!$B$11,0)</f>
        <v>10</v>
      </c>
      <c r="BY76" s="148">
        <f>IF(BT76=BT25,Punktemodus!B13,0)</f>
        <v>5</v>
      </c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</row>
    <row r="77" spans="1:101" ht="18.75" customHeight="1" thickBot="1" x14ac:dyDescent="0.25">
      <c r="A77" s="60"/>
      <c r="B77" s="60"/>
      <c r="C77" s="60"/>
      <c r="D77" s="60"/>
      <c r="E77" s="85"/>
      <c r="F77" s="60"/>
      <c r="G77" s="85"/>
      <c r="H77" s="60"/>
      <c r="I77" s="60"/>
      <c r="J77" s="60"/>
      <c r="K77" s="60"/>
      <c r="L77" s="60"/>
      <c r="M77" s="60" t="s">
        <v>0</v>
      </c>
      <c r="N77" s="60" t="s">
        <v>1</v>
      </c>
      <c r="O77" s="60" t="s">
        <v>2</v>
      </c>
      <c r="P77" s="60" t="s">
        <v>3</v>
      </c>
      <c r="Q77" s="60" t="s">
        <v>0</v>
      </c>
      <c r="R77" s="60" t="s">
        <v>1</v>
      </c>
      <c r="S77" s="60" t="s">
        <v>2</v>
      </c>
      <c r="T77" s="60" t="s">
        <v>3</v>
      </c>
      <c r="U77" s="60" t="s">
        <v>0</v>
      </c>
      <c r="V77" s="60" t="s">
        <v>1</v>
      </c>
      <c r="W77" s="60" t="s">
        <v>2</v>
      </c>
      <c r="X77" s="60" t="s">
        <v>3</v>
      </c>
      <c r="Y77" s="60"/>
      <c r="Z77" s="60" t="s">
        <v>8</v>
      </c>
      <c r="AA77" s="60"/>
      <c r="AB77" s="60"/>
      <c r="AC77" s="60"/>
      <c r="AD77" s="60"/>
      <c r="AE77" s="60"/>
      <c r="AF77" s="60"/>
      <c r="AG77" s="60"/>
      <c r="AH77" s="60" t="s">
        <v>31</v>
      </c>
      <c r="AI77" s="60"/>
      <c r="AJ77" s="60"/>
      <c r="AK77" s="60"/>
      <c r="AL77" s="60"/>
      <c r="AM77" s="60"/>
      <c r="AN77" s="60" t="str">
        <f>AI78</f>
        <v>Deutschland</v>
      </c>
      <c r="AO77" s="60" t="str">
        <f>AI79</f>
        <v>Portugal</v>
      </c>
      <c r="AP77" s="60" t="str">
        <f>AI80</f>
        <v>Ghana</v>
      </c>
      <c r="AQ77" s="60" t="str">
        <f>AI81</f>
        <v>USA</v>
      </c>
      <c r="AR77" s="60"/>
      <c r="AS77" s="60" t="s">
        <v>31</v>
      </c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85"/>
      <c r="BJ77" s="85"/>
      <c r="BK77" s="85"/>
      <c r="BL77" s="85"/>
      <c r="BM77" s="85"/>
      <c r="BN77" s="85"/>
      <c r="BO77" s="85"/>
      <c r="BP77" s="137"/>
      <c r="BQ77" s="85"/>
      <c r="BR77" s="141"/>
      <c r="BS77" s="149" t="s">
        <v>129</v>
      </c>
      <c r="BT77" s="144" t="str">
        <f>Spielplan!$BL$41</f>
        <v/>
      </c>
      <c r="BU77" s="145"/>
      <c r="BV77" s="146">
        <f>Spielplan!$BN$41</f>
        <v>0</v>
      </c>
      <c r="BW77" s="134"/>
      <c r="BX77" s="148">
        <f>IF(BT41=BT77,Punktemodus!$B$11,0)</f>
        <v>10</v>
      </c>
      <c r="BY77" s="148">
        <f>IF(BT77=BT24,Punktemodus!B13,0)</f>
        <v>5</v>
      </c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</row>
    <row r="78" spans="1:101" ht="18.75" customHeight="1" thickBot="1" x14ac:dyDescent="0.3">
      <c r="A78" s="60"/>
      <c r="B78" s="60"/>
      <c r="C78" s="211" t="str">
        <f>Spielplan!$C$78</f>
        <v>Deutschland</v>
      </c>
      <c r="D78" s="212"/>
      <c r="E78" s="104"/>
      <c r="F78" s="93"/>
      <c r="G78" s="104"/>
      <c r="H78" s="211" t="str">
        <f>Spielplan!$H$78</f>
        <v>Portugal</v>
      </c>
      <c r="I78" s="212"/>
      <c r="J78" s="60"/>
      <c r="K78" s="60" t="s">
        <v>108</v>
      </c>
      <c r="L78" s="60">
        <f t="shared" ref="L78:L83" si="24">IF(E78-G78&gt;0,1,IF(G78=E78,0,-1))</f>
        <v>0</v>
      </c>
      <c r="M78" s="60">
        <f>IF($E78="",0,IF($E78&gt;$G78,3,IF($E78=G78,1,0)))</f>
        <v>0</v>
      </c>
      <c r="N78" s="60">
        <f>IF($G78="",0,IF($E78&gt;$G78,0,IF($E78=G78,1,3)))</f>
        <v>0</v>
      </c>
      <c r="O78" s="60"/>
      <c r="P78" s="60"/>
      <c r="Q78" s="60">
        <f>E78</f>
        <v>0</v>
      </c>
      <c r="R78" s="60">
        <f>G78</f>
        <v>0</v>
      </c>
      <c r="S78" s="60"/>
      <c r="T78" s="60"/>
      <c r="U78" s="60">
        <f>G78</f>
        <v>0</v>
      </c>
      <c r="V78" s="60">
        <f>E78</f>
        <v>0</v>
      </c>
      <c r="W78" s="60"/>
      <c r="X78" s="60"/>
      <c r="Y78" s="60"/>
      <c r="Z78" s="60">
        <f>M84</f>
        <v>0</v>
      </c>
      <c r="AA78" s="60">
        <f>Q84</f>
        <v>0</v>
      </c>
      <c r="AB78" s="60">
        <f>U84</f>
        <v>0</v>
      </c>
      <c r="AC78" s="60">
        <f>AA78-AB78</f>
        <v>0</v>
      </c>
      <c r="AD78" s="60">
        <f>IF(Z78&gt;Z79,-1,0)</f>
        <v>0</v>
      </c>
      <c r="AE78" s="60">
        <f>IF(Z78&gt;Z80,-1,0)</f>
        <v>0</v>
      </c>
      <c r="AF78" s="60">
        <f>IF(Z78&gt;Z81,-1,0)</f>
        <v>0</v>
      </c>
      <c r="AG78" s="60">
        <f>10000-(AJ78*1000+AM78*100+AK78*10)</f>
        <v>10000</v>
      </c>
      <c r="AH78" s="90">
        <f>RANK(AG78,AG78:AG81,1)</f>
        <v>1</v>
      </c>
      <c r="AI78" s="60" t="str">
        <f>C78</f>
        <v>Deutschland</v>
      </c>
      <c r="AJ78" s="60">
        <f t="shared" ref="AJ78:AL81" si="25">Z78</f>
        <v>0</v>
      </c>
      <c r="AK78" s="60">
        <f t="shared" si="25"/>
        <v>0</v>
      </c>
      <c r="AL78" s="60">
        <f t="shared" si="25"/>
        <v>0</v>
      </c>
      <c r="AM78" s="60">
        <f>AK78-AL78</f>
        <v>0</v>
      </c>
      <c r="AN78" s="187"/>
      <c r="AO78" s="187">
        <f>IF(AG79=AG78,IF(G78&gt;E78,AG79-0.1,AG79),AG79)</f>
        <v>10000</v>
      </c>
      <c r="AP78" s="187">
        <f>IF(AG80=AG78,IF(G80&gt;E80,AG80-0.1,AG80),AG80)</f>
        <v>10000</v>
      </c>
      <c r="AQ78" s="187">
        <f>IF(AG81=AG78,IF(G82&gt;E82,AG81-0.1,AG81),AG81)</f>
        <v>10000</v>
      </c>
      <c r="AR78" s="187">
        <f>AN82</f>
        <v>30000</v>
      </c>
      <c r="AS78" s="90">
        <f>RANK(AR78,AR78:AR81,1)</f>
        <v>1</v>
      </c>
      <c r="AT78" s="60" t="str">
        <f t="shared" ref="AT78:AW81" si="26">AI78</f>
        <v>Deutschland</v>
      </c>
      <c r="AU78" s="60">
        <f t="shared" si="26"/>
        <v>0</v>
      </c>
      <c r="AV78" s="60">
        <f t="shared" si="26"/>
        <v>0</v>
      </c>
      <c r="AW78" s="60">
        <f t="shared" si="26"/>
        <v>0</v>
      </c>
      <c r="AX78" s="60"/>
      <c r="AY78" s="60"/>
      <c r="AZ78" s="60"/>
      <c r="BA78" s="213">
        <v>1</v>
      </c>
      <c r="BB78" s="211" t="str">
        <f>VLOOKUP(1,AS78:AT81,2,FALSE)</f>
        <v>Deutschland</v>
      </c>
      <c r="BC78" s="214"/>
      <c r="BD78" s="215">
        <f>VLOOKUP(1,AS78:AW81,3,FALSE)</f>
        <v>0</v>
      </c>
      <c r="BE78" s="216">
        <f>VLOOKUP(1,AS78:AW81,4,FALSE)</f>
        <v>0</v>
      </c>
      <c r="BF78" s="93" t="s">
        <v>12</v>
      </c>
      <c r="BG78" s="216">
        <f>VLOOKUP(1,AS78:AW81,5,FALSE)</f>
        <v>0</v>
      </c>
      <c r="BH78" s="217" t="s">
        <v>123</v>
      </c>
      <c r="BI78" s="85"/>
      <c r="BJ78" s="85">
        <f>IF(E78&gt;G78,IF(Spielplan!E78&gt;Spielplan!G78,Punktemodus!$B$3,0),0)</f>
        <v>0</v>
      </c>
      <c r="BK78" s="85">
        <f>IF(E78=G78,IF(Spielplan!E78=Spielplan!G78,Punktemodus!$B$3,0),0)</f>
        <v>10</v>
      </c>
      <c r="BL78" s="85">
        <f>IF(E78&lt;G78,IF(Spielplan!E78&lt;Spielplan!G78,Punktemodus!$B$3,0),0)</f>
        <v>0</v>
      </c>
      <c r="BM78" s="85">
        <f>IF(E78=Spielplan!E78,IF(G78=Spielplan!G78,Punktemodus!$B$5,0),0)</f>
        <v>3</v>
      </c>
      <c r="BN78" s="85">
        <f>IF(E78=Spielplan!E78,Punktemodus!$B$7,0)</f>
        <v>1</v>
      </c>
      <c r="BO78" s="85">
        <f>IF(G78=Spielplan!G78,Punktemodus!$B$7,0)</f>
        <v>1</v>
      </c>
      <c r="BP78" s="137">
        <f>IF(Spielplan!E78="",0,SUM(BJ78:BO78))</f>
        <v>0</v>
      </c>
      <c r="BQ78" s="85"/>
      <c r="BR78" s="141"/>
      <c r="BS78" s="150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</row>
    <row r="79" spans="1:101" ht="18.75" customHeight="1" thickBot="1" x14ac:dyDescent="0.3">
      <c r="A79" s="60"/>
      <c r="B79" s="60"/>
      <c r="C79" s="218" t="str">
        <f>Spielplan!$C$79</f>
        <v>Ghana</v>
      </c>
      <c r="D79" s="219"/>
      <c r="E79" s="104"/>
      <c r="F79" s="93"/>
      <c r="G79" s="104"/>
      <c r="H79" s="218" t="str">
        <f>Spielplan!$H$79</f>
        <v>USA</v>
      </c>
      <c r="I79" s="219"/>
      <c r="J79" s="60"/>
      <c r="K79" s="60" t="s">
        <v>109</v>
      </c>
      <c r="L79" s="60">
        <f t="shared" si="24"/>
        <v>0</v>
      </c>
      <c r="M79" s="60"/>
      <c r="N79" s="60"/>
      <c r="O79" s="60">
        <f>IF($E79="",0,IF($E79&gt;$G79,3,IF($E79=$G79,1,0)))</f>
        <v>0</v>
      </c>
      <c r="P79" s="60">
        <f>IF($G79="",0,IF($E79&gt;$G79,0,IF($E79=$G79,1,3)))</f>
        <v>0</v>
      </c>
      <c r="Q79" s="60"/>
      <c r="R79" s="60"/>
      <c r="S79" s="60">
        <f>E79</f>
        <v>0</v>
      </c>
      <c r="T79" s="60">
        <f>G79</f>
        <v>0</v>
      </c>
      <c r="U79" s="60"/>
      <c r="V79" s="60"/>
      <c r="W79" s="60">
        <f>G79</f>
        <v>0</v>
      </c>
      <c r="X79" s="60">
        <f>E79</f>
        <v>0</v>
      </c>
      <c r="Y79" s="60"/>
      <c r="Z79" s="60">
        <f>N84</f>
        <v>0</v>
      </c>
      <c r="AA79" s="60">
        <f>R84</f>
        <v>0</v>
      </c>
      <c r="AB79" s="60">
        <f>V84</f>
        <v>0</v>
      </c>
      <c r="AC79" s="60">
        <f>AA79-AB79</f>
        <v>0</v>
      </c>
      <c r="AD79" s="60">
        <f>IF(Z79&gt;Z78,-1,0)</f>
        <v>0</v>
      </c>
      <c r="AE79" s="60">
        <f>IF(Z79&gt;Z80,-1,0)</f>
        <v>0</v>
      </c>
      <c r="AF79" s="60">
        <f>IF(Z79&gt;Z81,-1,0)</f>
        <v>0</v>
      </c>
      <c r="AG79" s="60">
        <f>10000-(AJ79*1000+AM79*100+AK79*10)</f>
        <v>10000</v>
      </c>
      <c r="AH79" s="90">
        <f>RANK(AG79,AG78:AG81,1)</f>
        <v>1</v>
      </c>
      <c r="AI79" s="60" t="str">
        <f>H78</f>
        <v>Portugal</v>
      </c>
      <c r="AJ79" s="60">
        <f t="shared" si="25"/>
        <v>0</v>
      </c>
      <c r="AK79" s="60">
        <f t="shared" si="25"/>
        <v>0</v>
      </c>
      <c r="AL79" s="60">
        <f t="shared" si="25"/>
        <v>0</v>
      </c>
      <c r="AM79" s="60">
        <f>AK79-AL79</f>
        <v>0</v>
      </c>
      <c r="AN79" s="187">
        <f>IF(AG78=AG79,IF(E78&gt;G78,AG78-0.1,AG78),AG78)</f>
        <v>10000</v>
      </c>
      <c r="AO79" s="187"/>
      <c r="AP79" s="187">
        <f>IF(AG80=AG79,IF(G83&gt;E83,AG80-0.1,AG80),AG80)</f>
        <v>10000</v>
      </c>
      <c r="AQ79" s="187">
        <f>IF(AG81=AG79,IF(G81&gt;E81,AG81-0.1,AG81),AG81)</f>
        <v>10000</v>
      </c>
      <c r="AR79" s="187">
        <f>AO82</f>
        <v>30000</v>
      </c>
      <c r="AS79" s="90">
        <f>RANK(AR79,AR78:AR81,1)</f>
        <v>1</v>
      </c>
      <c r="AT79" s="60" t="str">
        <f t="shared" si="26"/>
        <v>Portugal</v>
      </c>
      <c r="AU79" s="60">
        <f t="shared" si="26"/>
        <v>0</v>
      </c>
      <c r="AV79" s="60">
        <f t="shared" si="26"/>
        <v>0</v>
      </c>
      <c r="AW79" s="60">
        <f t="shared" si="26"/>
        <v>0</v>
      </c>
      <c r="AX79" s="60"/>
      <c r="AY79" s="60"/>
      <c r="AZ79" s="60"/>
      <c r="BA79" s="220">
        <v>2</v>
      </c>
      <c r="BB79" s="218" t="e">
        <f>VLOOKUP(2,AS78:AT81,2,FALSE)</f>
        <v>#N/A</v>
      </c>
      <c r="BC79" s="221"/>
      <c r="BD79" s="222" t="e">
        <f>VLOOKUP(2,AS78:AW81,3,FALSE)</f>
        <v>#N/A</v>
      </c>
      <c r="BE79" s="223" t="e">
        <f>VLOOKUP(2,AS78:AW81,4,FALSE)</f>
        <v>#N/A</v>
      </c>
      <c r="BF79" s="93" t="s">
        <v>12</v>
      </c>
      <c r="BG79" s="223" t="e">
        <f>VLOOKUP(2,AS78:AW81,5,FALSE)</f>
        <v>#N/A</v>
      </c>
      <c r="BH79" s="223" t="s">
        <v>129</v>
      </c>
      <c r="BI79" s="85"/>
      <c r="BJ79" s="85">
        <f>IF(E79&gt;G79,IF(Spielplan!E79&gt;Spielplan!G79,Punktemodus!$B$3,0),0)</f>
        <v>0</v>
      </c>
      <c r="BK79" s="85">
        <f>IF(E79=G79,IF(Spielplan!E79=Spielplan!G79,Punktemodus!$B$3,0),0)</f>
        <v>10</v>
      </c>
      <c r="BL79" s="85">
        <f>IF(E79&lt;G79,IF(Spielplan!E79&lt;Spielplan!G79,Punktemodus!$B$3,0),0)</f>
        <v>0</v>
      </c>
      <c r="BM79" s="85">
        <f>IF(E79=Spielplan!E79,IF(G79=Spielplan!G79,Punktemodus!$B$5,0),0)</f>
        <v>3</v>
      </c>
      <c r="BN79" s="85">
        <f>IF(E79=Spielplan!E79,Punktemodus!$B$7,0)</f>
        <v>1</v>
      </c>
      <c r="BO79" s="85">
        <f>IF(G79=Spielplan!G79,Punktemodus!$B$7,0)</f>
        <v>1</v>
      </c>
      <c r="BP79" s="137">
        <f>IF(Spielplan!E79="",0,SUM(BJ79:BO79))</f>
        <v>0</v>
      </c>
      <c r="BQ79" s="85"/>
      <c r="BR79" s="141"/>
      <c r="BS79" s="134"/>
      <c r="BT79" s="134"/>
      <c r="BU79" s="134"/>
      <c r="BV79" s="134"/>
      <c r="BW79" s="134"/>
      <c r="BX79" s="134"/>
      <c r="BY79" s="134"/>
      <c r="BZ79" s="161">
        <f>SUM(BX48:BY77)</f>
        <v>240</v>
      </c>
      <c r="CA79" s="134"/>
      <c r="CB79" s="134"/>
      <c r="CC79" s="134"/>
      <c r="CD79" s="134"/>
      <c r="CE79" s="161">
        <f>CE50+CF50+CE51+CF51+CE58+CF58+CE59+CF59+CE66+CF66+CE67+CF67+CE74+CF74+CE75+CF75</f>
        <v>240</v>
      </c>
      <c r="CF79" s="134"/>
      <c r="CG79" s="134"/>
      <c r="CH79" s="134"/>
      <c r="CI79" s="134"/>
      <c r="CJ79" s="161">
        <f>CJ54+CJ55+CJ70+CJ71</f>
        <v>120</v>
      </c>
      <c r="CK79" s="134"/>
      <c r="CL79" s="134"/>
      <c r="CM79" s="134"/>
      <c r="CN79" s="134"/>
      <c r="CO79" s="161">
        <f>SUM(CO59:CO60)</f>
        <v>80</v>
      </c>
      <c r="CP79" s="134"/>
      <c r="CQ79" s="134"/>
      <c r="CR79" s="134"/>
      <c r="CS79" s="161">
        <f>CS54</f>
        <v>50</v>
      </c>
      <c r="CT79" s="134"/>
      <c r="CU79" s="134"/>
      <c r="CV79" s="134"/>
      <c r="CW79" s="134"/>
    </row>
    <row r="80" spans="1:101" ht="18.75" customHeight="1" thickBot="1" x14ac:dyDescent="0.3">
      <c r="A80" s="60"/>
      <c r="B80" s="60"/>
      <c r="C80" s="211" t="str">
        <f>C78</f>
        <v>Deutschland</v>
      </c>
      <c r="D80" s="212"/>
      <c r="E80" s="104"/>
      <c r="F80" s="93"/>
      <c r="G80" s="104"/>
      <c r="H80" s="211" t="str">
        <f>C79</f>
        <v>Ghana</v>
      </c>
      <c r="I80" s="212"/>
      <c r="J80" s="60"/>
      <c r="K80" s="60" t="s">
        <v>110</v>
      </c>
      <c r="L80" s="60">
        <f t="shared" si="24"/>
        <v>0</v>
      </c>
      <c r="M80" s="60">
        <f>IF($E80="",0,IF($E80&gt;$G80,3,IF($E80=G80,1,0)))</f>
        <v>0</v>
      </c>
      <c r="N80" s="60"/>
      <c r="O80" s="60">
        <f>IF($G80="",0,IF($E80&gt;$G80,0,IF($E80=$G80,1,3)))</f>
        <v>0</v>
      </c>
      <c r="P80" s="60"/>
      <c r="Q80" s="60">
        <f>E80</f>
        <v>0</v>
      </c>
      <c r="R80" s="60"/>
      <c r="S80" s="60">
        <f>G80</f>
        <v>0</v>
      </c>
      <c r="T80" s="60"/>
      <c r="U80" s="60">
        <f>G80</f>
        <v>0</v>
      </c>
      <c r="V80" s="60"/>
      <c r="W80" s="60">
        <f>E80</f>
        <v>0</v>
      </c>
      <c r="X80" s="60"/>
      <c r="Y80" s="60"/>
      <c r="Z80" s="60">
        <f>O84</f>
        <v>0</v>
      </c>
      <c r="AA80" s="60">
        <f>S84</f>
        <v>0</v>
      </c>
      <c r="AB80" s="60">
        <f>W84</f>
        <v>0</v>
      </c>
      <c r="AC80" s="60">
        <f>AA80-AB80</f>
        <v>0</v>
      </c>
      <c r="AD80" s="60">
        <f>IF(Z80&gt;Z78,-1,0)</f>
        <v>0</v>
      </c>
      <c r="AE80" s="60">
        <f>IF(Z80&gt;Z79,-1,0)</f>
        <v>0</v>
      </c>
      <c r="AF80" s="60">
        <f>IF(Z80&gt;Z81,-1,0)</f>
        <v>0</v>
      </c>
      <c r="AG80" s="60">
        <f>10000-(AJ80*1000+AM80*100+AK80*10)</f>
        <v>10000</v>
      </c>
      <c r="AH80" s="90">
        <f>RANK(AG80,AG78:AG81,1)</f>
        <v>1</v>
      </c>
      <c r="AI80" s="60" t="str">
        <f>C79</f>
        <v>Ghana</v>
      </c>
      <c r="AJ80" s="60">
        <f t="shared" si="25"/>
        <v>0</v>
      </c>
      <c r="AK80" s="60">
        <f t="shared" si="25"/>
        <v>0</v>
      </c>
      <c r="AL80" s="60">
        <f t="shared" si="25"/>
        <v>0</v>
      </c>
      <c r="AM80" s="60">
        <f>AK80-AL80</f>
        <v>0</v>
      </c>
      <c r="AN80" s="187">
        <f>IF(AG78=AG80,IF(E80&gt;G80,AG78-0.1,AG78),AG78)</f>
        <v>10000</v>
      </c>
      <c r="AO80" s="187">
        <f>IF(AG79=AG80,IF(E83&gt;G83,AG79-0.1,AG79),AG79)</f>
        <v>10000</v>
      </c>
      <c r="AP80" s="187"/>
      <c r="AQ80" s="187">
        <f>IF(AG81=AG80,IF(G79&gt;E79,AG81-0.1,AG81),AG81)</f>
        <v>10000</v>
      </c>
      <c r="AR80" s="187">
        <f>AP82</f>
        <v>30000</v>
      </c>
      <c r="AS80" s="90">
        <f>RANK(AR80,AR78:AR81,1)</f>
        <v>1</v>
      </c>
      <c r="AT80" s="60" t="str">
        <f t="shared" si="26"/>
        <v>Ghana</v>
      </c>
      <c r="AU80" s="60">
        <f t="shared" si="26"/>
        <v>0</v>
      </c>
      <c r="AV80" s="60">
        <f t="shared" si="26"/>
        <v>0</v>
      </c>
      <c r="AW80" s="60">
        <f t="shared" si="26"/>
        <v>0</v>
      </c>
      <c r="AX80" s="60"/>
      <c r="AY80" s="60"/>
      <c r="AZ80" s="60"/>
      <c r="BA80" s="113">
        <v>3</v>
      </c>
      <c r="BB80" s="114" t="e">
        <f>VLOOKUP(3,AS78:AT81,2,FALSE)</f>
        <v>#N/A</v>
      </c>
      <c r="BC80" s="115"/>
      <c r="BD80" s="116" t="e">
        <f>VLOOKUP(3,AS78:AW81,3,FALSE)</f>
        <v>#N/A</v>
      </c>
      <c r="BE80" s="116" t="e">
        <f>VLOOKUP(3,AS78:AW81,4,FALSE)</f>
        <v>#N/A</v>
      </c>
      <c r="BF80" s="93" t="s">
        <v>12</v>
      </c>
      <c r="BG80" s="116" t="e">
        <f>VLOOKUP(3,AS78:AW81,5,FALSE)</f>
        <v>#N/A</v>
      </c>
      <c r="BH80" s="60"/>
      <c r="BI80" s="85"/>
      <c r="BJ80" s="85">
        <f>IF(E80&gt;G80,IF(Spielplan!E80&gt;Spielplan!G80,Punktemodus!$B$3,0),0)</f>
        <v>0</v>
      </c>
      <c r="BK80" s="85">
        <f>IF(E80=G80,IF(Spielplan!E80=Spielplan!G80,Punktemodus!$B$3,0),0)</f>
        <v>10</v>
      </c>
      <c r="BL80" s="85">
        <f>IF(E80&lt;G80,IF(Spielplan!E80&lt;Spielplan!G80,Punktemodus!$B$3,0),0)</f>
        <v>0</v>
      </c>
      <c r="BM80" s="85">
        <f>IF(E80=Spielplan!E80,IF(G80=Spielplan!G80,Punktemodus!$B$5,0),0)</f>
        <v>3</v>
      </c>
      <c r="BN80" s="85">
        <f>IF(E80=Spielplan!E80,Punktemodus!$B$7,0)</f>
        <v>1</v>
      </c>
      <c r="BO80" s="85">
        <f>IF(G80=Spielplan!G80,Punktemodus!$B$7,0)</f>
        <v>1</v>
      </c>
      <c r="BP80" s="137">
        <f>IF(Spielplan!E80="",0,SUM(BJ80:BO80))</f>
        <v>0</v>
      </c>
      <c r="BQ80" s="85"/>
      <c r="BR80" s="141"/>
      <c r="BS80" s="134"/>
      <c r="BT80" s="134"/>
      <c r="BU80" s="134"/>
      <c r="BV80" s="134"/>
      <c r="BW80" s="134"/>
      <c r="BX80" s="134"/>
      <c r="BY80" s="134"/>
      <c r="BZ80" s="138"/>
      <c r="CA80" s="134"/>
      <c r="CB80" s="134"/>
      <c r="CC80" s="134"/>
      <c r="CD80" s="134"/>
      <c r="CE80" s="138"/>
      <c r="CF80" s="134"/>
      <c r="CG80" s="134"/>
      <c r="CH80" s="134"/>
      <c r="CI80" s="134"/>
      <c r="CJ80" s="138"/>
      <c r="CK80" s="134"/>
      <c r="CL80" s="134"/>
      <c r="CM80" s="134"/>
      <c r="CN80" s="134"/>
      <c r="CO80" s="138"/>
      <c r="CP80" s="134"/>
      <c r="CQ80" s="134"/>
      <c r="CR80" s="134"/>
      <c r="CS80" s="138"/>
      <c r="CT80" s="134"/>
      <c r="CU80" s="134"/>
      <c r="CV80" s="134"/>
      <c r="CW80" s="134"/>
    </row>
    <row r="81" spans="1:101" ht="18.75" customHeight="1" thickBot="1" x14ac:dyDescent="0.3">
      <c r="A81" s="60"/>
      <c r="B81" s="60"/>
      <c r="C81" s="218" t="str">
        <f>H78</f>
        <v>Portugal</v>
      </c>
      <c r="D81" s="219"/>
      <c r="E81" s="104"/>
      <c r="F81" s="93"/>
      <c r="G81" s="104"/>
      <c r="H81" s="218" t="str">
        <f>H79</f>
        <v>USA</v>
      </c>
      <c r="I81" s="219"/>
      <c r="J81" s="60"/>
      <c r="K81" s="60" t="s">
        <v>111</v>
      </c>
      <c r="L81" s="60">
        <f t="shared" si="24"/>
        <v>0</v>
      </c>
      <c r="M81" s="60"/>
      <c r="N81" s="60">
        <f>IF($E81="",0,IF($E81&gt;$G81,3,IF($E81=$G81,1,0)))</f>
        <v>0</v>
      </c>
      <c r="O81" s="60"/>
      <c r="P81" s="60">
        <f>IF($G81="",0,IF($E81&gt;$G81,0,IF($E81=$G81,1,3)))</f>
        <v>0</v>
      </c>
      <c r="Q81" s="60"/>
      <c r="R81" s="60">
        <f>E81</f>
        <v>0</v>
      </c>
      <c r="S81" s="60"/>
      <c r="T81" s="60">
        <f>G81</f>
        <v>0</v>
      </c>
      <c r="U81" s="60"/>
      <c r="V81" s="60">
        <f>G81</f>
        <v>0</v>
      </c>
      <c r="W81" s="60"/>
      <c r="X81" s="60">
        <f>E81</f>
        <v>0</v>
      </c>
      <c r="Y81" s="60"/>
      <c r="Z81" s="60">
        <f>P84</f>
        <v>0</v>
      </c>
      <c r="AA81" s="60">
        <f>T84</f>
        <v>0</v>
      </c>
      <c r="AB81" s="60">
        <f>X84</f>
        <v>0</v>
      </c>
      <c r="AC81" s="60">
        <f>AA81-AB81</f>
        <v>0</v>
      </c>
      <c r="AD81" s="60">
        <f>IF(Z81&gt;Z78,-1,0)</f>
        <v>0</v>
      </c>
      <c r="AE81" s="60">
        <f>IF(Z81&gt;Z79,-1,0)</f>
        <v>0</v>
      </c>
      <c r="AF81" s="60">
        <f>IF(Z81&gt;Z80,-1,0)</f>
        <v>0</v>
      </c>
      <c r="AG81" s="60">
        <f>10000-(AJ81*1000+AM81*100+AK81*10)</f>
        <v>10000</v>
      </c>
      <c r="AH81" s="90">
        <f>RANK(AG81,AG78:AG81,1)</f>
        <v>1</v>
      </c>
      <c r="AI81" s="60" t="str">
        <f>H79</f>
        <v>USA</v>
      </c>
      <c r="AJ81" s="60">
        <f t="shared" si="25"/>
        <v>0</v>
      </c>
      <c r="AK81" s="60">
        <f t="shared" si="25"/>
        <v>0</v>
      </c>
      <c r="AL81" s="60">
        <f t="shared" si="25"/>
        <v>0</v>
      </c>
      <c r="AM81" s="60">
        <f>AK81-AL81</f>
        <v>0</v>
      </c>
      <c r="AN81" s="187">
        <f>IF(AG78=AG81,IF(E82&gt;G82,AG78-0.1,AG78),AG78)</f>
        <v>10000</v>
      </c>
      <c r="AO81" s="187">
        <f>IF(AG79=AG81,IF(E81&gt;G81,AG79-0.1,AG79),AG79)</f>
        <v>10000</v>
      </c>
      <c r="AP81" s="187">
        <f>IF(AG80=AG81,IF(E79&gt;G79,AG80-0.1,AG80),AG80)</f>
        <v>10000</v>
      </c>
      <c r="AQ81" s="187"/>
      <c r="AR81" s="187">
        <f>AQ82</f>
        <v>30000</v>
      </c>
      <c r="AS81" s="90">
        <f>RANK(AR81,AR78:AR81,1)</f>
        <v>1</v>
      </c>
      <c r="AT81" s="60" t="str">
        <f t="shared" si="26"/>
        <v>USA</v>
      </c>
      <c r="AU81" s="60">
        <f t="shared" si="26"/>
        <v>0</v>
      </c>
      <c r="AV81" s="60">
        <f t="shared" si="26"/>
        <v>0</v>
      </c>
      <c r="AW81" s="60">
        <f t="shared" si="26"/>
        <v>0</v>
      </c>
      <c r="AX81" s="60"/>
      <c r="AY81" s="60"/>
      <c r="AZ81" s="60"/>
      <c r="BA81" s="113">
        <v>4</v>
      </c>
      <c r="BB81" s="114" t="e">
        <f>VLOOKUP(4,AS78:AT81,2,FALSE)</f>
        <v>#N/A</v>
      </c>
      <c r="BC81" s="115"/>
      <c r="BD81" s="116" t="e">
        <f>VLOOKUP(4,AS78:AW81,3,FALSE)</f>
        <v>#N/A</v>
      </c>
      <c r="BE81" s="116" t="e">
        <f>VLOOKUP(4,AS78:AW81,4,FALSE)</f>
        <v>#N/A</v>
      </c>
      <c r="BF81" s="93" t="s">
        <v>12</v>
      </c>
      <c r="BG81" s="116" t="e">
        <f>VLOOKUP(4,AS78:AW81,5,FALSE)</f>
        <v>#N/A</v>
      </c>
      <c r="BH81" s="60"/>
      <c r="BI81" s="85"/>
      <c r="BJ81" s="85">
        <f>IF(E81&gt;G81,IF(Spielplan!E81&gt;Spielplan!G81,Punktemodus!$B$3,0),0)</f>
        <v>0</v>
      </c>
      <c r="BK81" s="85">
        <f>IF(E81=G81,IF(Spielplan!E81=Spielplan!G81,Punktemodus!$B$3,0),0)</f>
        <v>10</v>
      </c>
      <c r="BL81" s="85">
        <f>IF(E81&lt;G81,IF(Spielplan!E81&lt;Spielplan!G81,Punktemodus!$B$3,0),0)</f>
        <v>0</v>
      </c>
      <c r="BM81" s="85">
        <f>IF(E81=Spielplan!E81,IF(G81=Spielplan!G81,Punktemodus!$B$5,0),0)</f>
        <v>3</v>
      </c>
      <c r="BN81" s="85">
        <f>IF(E81=Spielplan!E81,Punktemodus!$B$7,0)</f>
        <v>1</v>
      </c>
      <c r="BO81" s="85">
        <f>IF(G81=Spielplan!G81,Punktemodus!$B$7,0)</f>
        <v>1</v>
      </c>
      <c r="BP81" s="137">
        <f>IF(Spielplan!E81="",0,SUM(BJ81:BO81))</f>
        <v>0</v>
      </c>
      <c r="BQ81" s="85"/>
      <c r="BR81" s="141"/>
      <c r="BS81" s="134"/>
      <c r="BT81" s="134"/>
      <c r="BU81" s="134"/>
      <c r="BV81" s="134"/>
      <c r="BW81" s="134"/>
      <c r="BX81" s="134"/>
      <c r="BY81" s="134"/>
      <c r="BZ81" s="353" t="s">
        <v>154</v>
      </c>
      <c r="CA81" s="155"/>
      <c r="CB81" s="155"/>
      <c r="CC81" s="155"/>
      <c r="CD81" s="155"/>
      <c r="CE81" s="353" t="s">
        <v>157</v>
      </c>
      <c r="CF81" s="155"/>
      <c r="CG81" s="155"/>
      <c r="CH81" s="155"/>
      <c r="CI81" s="155"/>
      <c r="CJ81" s="353" t="s">
        <v>164</v>
      </c>
      <c r="CK81" s="155"/>
      <c r="CL81" s="155"/>
      <c r="CM81" s="155"/>
      <c r="CN81" s="155"/>
      <c r="CO81" s="353" t="s">
        <v>159</v>
      </c>
      <c r="CP81" s="155"/>
      <c r="CQ81" s="155"/>
      <c r="CR81" s="155"/>
      <c r="CS81" s="353" t="s">
        <v>160</v>
      </c>
      <c r="CT81" s="155"/>
      <c r="CU81" s="134"/>
      <c r="CV81" s="134"/>
      <c r="CW81" s="134"/>
    </row>
    <row r="82" spans="1:101" ht="18.75" customHeight="1" thickBot="1" x14ac:dyDescent="0.3">
      <c r="A82" s="60"/>
      <c r="B82" s="60"/>
      <c r="C82" s="211" t="str">
        <f>C78</f>
        <v>Deutschland</v>
      </c>
      <c r="D82" s="212"/>
      <c r="E82" s="104"/>
      <c r="F82" s="93"/>
      <c r="G82" s="104"/>
      <c r="H82" s="211" t="str">
        <f>H79</f>
        <v>USA</v>
      </c>
      <c r="I82" s="212"/>
      <c r="J82" s="60"/>
      <c r="K82" s="60" t="s">
        <v>112</v>
      </c>
      <c r="L82" s="60">
        <f t="shared" si="24"/>
        <v>0</v>
      </c>
      <c r="M82" s="60">
        <f>IF($E82="",0,IF($E82&gt;$G82,3,IF($E82=G82,1,0)))</f>
        <v>0</v>
      </c>
      <c r="N82" s="60"/>
      <c r="O82" s="60"/>
      <c r="P82" s="60">
        <f>IF($G82="",0,IF($E82&gt;$G82,0,IF($E82=$G82,1,3)))</f>
        <v>0</v>
      </c>
      <c r="Q82" s="60">
        <f>E82</f>
        <v>0</v>
      </c>
      <c r="R82" s="60"/>
      <c r="S82" s="60"/>
      <c r="T82" s="60">
        <f>G82</f>
        <v>0</v>
      </c>
      <c r="U82" s="60">
        <f>G82</f>
        <v>0</v>
      </c>
      <c r="V82" s="60"/>
      <c r="W82" s="60"/>
      <c r="X82" s="60">
        <f>E82</f>
        <v>0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187">
        <f>SUM(AN78:AN81)</f>
        <v>30000</v>
      </c>
      <c r="AO82" s="187">
        <f>SUM(AO78:AO81)</f>
        <v>30000</v>
      </c>
      <c r="AP82" s="187">
        <f>SUM(AP78:AP81)</f>
        <v>30000</v>
      </c>
      <c r="AQ82" s="187">
        <f>SUM(AQ78:AQ81)</f>
        <v>30000</v>
      </c>
      <c r="AR82" s="187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85">
        <f>IF(E82&gt;G82,IF(Spielplan!E82&gt;Spielplan!G82,Punktemodus!$B$3,0),0)</f>
        <v>0</v>
      </c>
      <c r="BK82" s="85">
        <f>IF(E82=G82,IF(Spielplan!E82=Spielplan!G82,Punktemodus!$B$3,0),0)</f>
        <v>10</v>
      </c>
      <c r="BL82" s="85">
        <f>IF(E82&lt;G82,IF(Spielplan!E82&lt;Spielplan!G82,Punktemodus!$B$3,0),0)</f>
        <v>0</v>
      </c>
      <c r="BM82" s="85">
        <f>IF(E82=Spielplan!E82,IF(G82=Spielplan!G82,Punktemodus!$B$5,0),0)</f>
        <v>3</v>
      </c>
      <c r="BN82" s="85">
        <f>IF(E82=Spielplan!E82,Punktemodus!$B$7,0)</f>
        <v>1</v>
      </c>
      <c r="BO82" s="85">
        <f>IF(G82=Spielplan!G82,Punktemodus!$B$7,0)</f>
        <v>1</v>
      </c>
      <c r="BP82" s="137">
        <f>IF(Spielplan!E82="",0,SUM(BJ82:BO82))</f>
        <v>0</v>
      </c>
      <c r="BQ82" s="60"/>
      <c r="BR82" s="141"/>
      <c r="BS82" s="134"/>
      <c r="BT82" s="134"/>
      <c r="BU82" s="134"/>
      <c r="BV82" s="134"/>
      <c r="BW82" s="134"/>
      <c r="BX82" s="134"/>
      <c r="BY82" s="134"/>
      <c r="BZ82" s="353"/>
      <c r="CA82" s="155"/>
      <c r="CB82" s="155"/>
      <c r="CC82" s="155"/>
      <c r="CD82" s="155"/>
      <c r="CE82" s="353"/>
      <c r="CF82" s="155"/>
      <c r="CG82" s="155"/>
      <c r="CH82" s="155"/>
      <c r="CI82" s="155"/>
      <c r="CJ82" s="353"/>
      <c r="CK82" s="155"/>
      <c r="CL82" s="155"/>
      <c r="CM82" s="155"/>
      <c r="CN82" s="155"/>
      <c r="CO82" s="353"/>
      <c r="CP82" s="155"/>
      <c r="CQ82" s="155"/>
      <c r="CR82" s="155"/>
      <c r="CS82" s="353"/>
      <c r="CT82" s="155"/>
      <c r="CU82" s="134"/>
      <c r="CV82" s="134"/>
      <c r="CW82" s="134"/>
    </row>
    <row r="83" spans="1:101" ht="18.75" customHeight="1" thickBot="1" x14ac:dyDescent="0.3">
      <c r="A83" s="60"/>
      <c r="B83" s="60"/>
      <c r="C83" s="218" t="str">
        <f>H78</f>
        <v>Portugal</v>
      </c>
      <c r="D83" s="219"/>
      <c r="E83" s="104"/>
      <c r="F83" s="93"/>
      <c r="G83" s="104"/>
      <c r="H83" s="218" t="str">
        <f>C79</f>
        <v>Ghana</v>
      </c>
      <c r="I83" s="219"/>
      <c r="J83" s="60"/>
      <c r="K83" s="60" t="s">
        <v>112</v>
      </c>
      <c r="L83" s="60">
        <f t="shared" si="24"/>
        <v>0</v>
      </c>
      <c r="M83" s="60"/>
      <c r="N83" s="60">
        <f>IF($E83="",0,IF($E83&gt;$G83,3,IF($E83=$G83,1,0)))</f>
        <v>0</v>
      </c>
      <c r="O83" s="60">
        <f>IF($G83="",0,IF($E83&gt;$G83,0,IF($E83=$G83,1,3)))</f>
        <v>0</v>
      </c>
      <c r="P83" s="60"/>
      <c r="Q83" s="60"/>
      <c r="R83" s="60">
        <f>E83</f>
        <v>0</v>
      </c>
      <c r="S83" s="60">
        <f>G83</f>
        <v>0</v>
      </c>
      <c r="T83" s="60"/>
      <c r="U83" s="60"/>
      <c r="V83" s="60">
        <f>G83</f>
        <v>0</v>
      </c>
      <c r="W83" s="60">
        <f>E83</f>
        <v>0</v>
      </c>
      <c r="X83" s="60"/>
      <c r="Y83" s="60"/>
      <c r="Z83" s="60" t="s">
        <v>30</v>
      </c>
      <c r="AA83" s="60"/>
      <c r="AB83" s="60"/>
      <c r="AC83" s="60"/>
      <c r="AD83" s="60"/>
      <c r="AE83" s="60"/>
      <c r="AF83" s="60"/>
      <c r="AG83" s="60" t="b">
        <f>OR(AG78=AG79,AG78=AG80,AG78=AG81,AG79=AG80,AG79=AG81,AG80=AG81)</f>
        <v>1</v>
      </c>
      <c r="AH83" s="60"/>
      <c r="AI83" s="60"/>
      <c r="AJ83" s="60"/>
      <c r="AK83" s="60"/>
      <c r="AL83" s="60"/>
      <c r="AM83" s="60"/>
      <c r="AN83" s="60"/>
      <c r="AO83" s="60" t="s">
        <v>34</v>
      </c>
      <c r="AP83" s="60"/>
      <c r="AQ83" s="60"/>
      <c r="AR83" s="60" t="b">
        <f>OR(AR78=AR79,AR78=AR80,AR78=AR81,AR79=AR80,AR79=AR81,AR80=AR81)</f>
        <v>1</v>
      </c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85">
        <f>IF(E83&gt;G83,IF(Spielplan!E83&gt;Spielplan!G83,Punktemodus!$B$3,0),0)</f>
        <v>0</v>
      </c>
      <c r="BK83" s="85">
        <f>IF(E83=G83,IF(Spielplan!E83=Spielplan!G83,Punktemodus!$B$3,0),0)</f>
        <v>10</v>
      </c>
      <c r="BL83" s="85">
        <f>IF(E83&lt;G83,IF(Spielplan!E83&lt;Spielplan!G83,Punktemodus!$B$3,0),0)</f>
        <v>0</v>
      </c>
      <c r="BM83" s="85">
        <f>IF(E83=Spielplan!E83,IF(G83=Spielplan!G83,Punktemodus!$B$5,0),0)</f>
        <v>3</v>
      </c>
      <c r="BN83" s="85">
        <f>IF(E83=Spielplan!E83,Punktemodus!$B$7,0)</f>
        <v>1</v>
      </c>
      <c r="BO83" s="85">
        <f>IF(G83=Spielplan!G83,Punktemodus!$B$7,0)</f>
        <v>1</v>
      </c>
      <c r="BP83" s="137">
        <f>IF(Spielplan!E83="",0,SUM(BJ83:BO83))</f>
        <v>0</v>
      </c>
      <c r="BQ83" s="60"/>
      <c r="BR83" s="141"/>
      <c r="BS83" s="134"/>
      <c r="BT83" s="134"/>
      <c r="BU83" s="134"/>
      <c r="BV83" s="134"/>
      <c r="BW83" s="134"/>
      <c r="BX83" s="134"/>
      <c r="BY83" s="134"/>
      <c r="BZ83" s="353"/>
      <c r="CA83" s="155"/>
      <c r="CB83" s="155"/>
      <c r="CC83" s="155"/>
      <c r="CD83" s="155"/>
      <c r="CE83" s="353"/>
      <c r="CF83" s="155"/>
      <c r="CG83" s="155"/>
      <c r="CH83" s="155"/>
      <c r="CI83" s="155"/>
      <c r="CJ83" s="353"/>
      <c r="CK83" s="155"/>
      <c r="CL83" s="155"/>
      <c r="CM83" s="155"/>
      <c r="CN83" s="155"/>
      <c r="CO83" s="353"/>
      <c r="CP83" s="155"/>
      <c r="CQ83" s="155"/>
      <c r="CR83" s="155"/>
      <c r="CS83" s="353"/>
      <c r="CT83" s="155"/>
      <c r="CU83" s="134"/>
      <c r="CV83" s="134"/>
      <c r="CW83" s="134"/>
    </row>
    <row r="84" spans="1:101" ht="18.75" customHeight="1" thickBot="1" x14ac:dyDescent="0.25">
      <c r="A84" s="60"/>
      <c r="B84" s="60"/>
      <c r="C84" s="136" t="str">
        <f>IF(G83="","",IF(AR83=TRUE,"Achtung: Fehler in Tabelle!",""))</f>
        <v/>
      </c>
      <c r="D84" s="60"/>
      <c r="E84" s="85"/>
      <c r="F84" s="60"/>
      <c r="G84" s="85"/>
      <c r="H84" s="60"/>
      <c r="I84" s="60"/>
      <c r="J84" s="60"/>
      <c r="K84" s="60"/>
      <c r="L84" s="60"/>
      <c r="M84" s="60">
        <f t="shared" ref="M84:X84" si="27">SUM(M78:M83)</f>
        <v>0</v>
      </c>
      <c r="N84" s="60">
        <f t="shared" si="27"/>
        <v>0</v>
      </c>
      <c r="O84" s="60">
        <f t="shared" si="27"/>
        <v>0</v>
      </c>
      <c r="P84" s="60">
        <f t="shared" si="27"/>
        <v>0</v>
      </c>
      <c r="Q84" s="60">
        <f t="shared" si="27"/>
        <v>0</v>
      </c>
      <c r="R84" s="60">
        <f t="shared" si="27"/>
        <v>0</v>
      </c>
      <c r="S84" s="60">
        <f t="shared" si="27"/>
        <v>0</v>
      </c>
      <c r="T84" s="60">
        <f t="shared" si="27"/>
        <v>0</v>
      </c>
      <c r="U84" s="60">
        <f t="shared" si="27"/>
        <v>0</v>
      </c>
      <c r="V84" s="60">
        <f t="shared" si="27"/>
        <v>0</v>
      </c>
      <c r="W84" s="60">
        <f t="shared" si="27"/>
        <v>0</v>
      </c>
      <c r="X84" s="60">
        <f t="shared" si="27"/>
        <v>0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160">
        <f>SUM(BP78:BP83)</f>
        <v>0</v>
      </c>
      <c r="BQ84" s="60"/>
      <c r="BR84" s="141"/>
      <c r="BS84" s="134"/>
      <c r="BT84" s="134"/>
      <c r="BU84" s="134"/>
      <c r="BV84" s="134"/>
      <c r="BW84" s="134"/>
      <c r="BX84" s="134"/>
      <c r="BY84" s="134"/>
      <c r="BZ84" s="354"/>
      <c r="CA84" s="155"/>
      <c r="CB84" s="155"/>
      <c r="CC84" s="155"/>
      <c r="CD84" s="155"/>
      <c r="CE84" s="354"/>
      <c r="CF84" s="155"/>
      <c r="CG84" s="155"/>
      <c r="CH84" s="155"/>
      <c r="CI84" s="155"/>
      <c r="CJ84" s="354"/>
      <c r="CK84" s="155"/>
      <c r="CL84" s="155"/>
      <c r="CM84" s="155"/>
      <c r="CN84" s="155"/>
      <c r="CO84" s="354"/>
      <c r="CP84" s="155"/>
      <c r="CQ84" s="155"/>
      <c r="CR84" s="155"/>
      <c r="CS84" s="354"/>
      <c r="CT84" s="155"/>
      <c r="CU84" s="134"/>
      <c r="CV84" s="134"/>
      <c r="CW84" s="134"/>
    </row>
    <row r="85" spans="1:101" ht="18.75" customHeight="1" thickBot="1" x14ac:dyDescent="0.25">
      <c r="A85" s="60"/>
      <c r="B85" s="60"/>
      <c r="C85" s="60"/>
      <c r="D85" s="60"/>
      <c r="E85" s="85"/>
      <c r="F85" s="60"/>
      <c r="G85" s="85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138"/>
      <c r="BQ85" s="60"/>
      <c r="BR85" s="141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</row>
    <row r="86" spans="1:101" ht="18.75" customHeight="1" x14ac:dyDescent="0.25">
      <c r="A86" s="60"/>
      <c r="B86" s="60"/>
      <c r="C86" s="89"/>
      <c r="D86" s="60"/>
      <c r="E86" s="85"/>
      <c r="F86" s="60"/>
      <c r="G86" s="85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89"/>
      <c r="BC86" s="60"/>
      <c r="BD86" s="90"/>
      <c r="BE86" s="60"/>
      <c r="BF86" s="61"/>
      <c r="BG86" s="60"/>
      <c r="BH86" s="60"/>
      <c r="BI86" s="60"/>
      <c r="BJ86" s="60"/>
      <c r="BK86" s="60"/>
      <c r="BL86" s="60"/>
      <c r="BM86" s="60"/>
      <c r="BN86" s="60"/>
      <c r="BO86" s="60"/>
      <c r="BP86" s="138"/>
      <c r="BQ86" s="60"/>
      <c r="BR86" s="141"/>
      <c r="BS86" s="321" t="s">
        <v>45</v>
      </c>
      <c r="BT86" s="322"/>
      <c r="BU86" s="322"/>
      <c r="BV86" s="322"/>
      <c r="BW86" s="134"/>
      <c r="BX86" s="331">
        <f>BP97</f>
        <v>0</v>
      </c>
      <c r="BY86" s="332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</row>
    <row r="87" spans="1:101" ht="18.75" customHeight="1" thickBot="1" x14ac:dyDescent="0.3">
      <c r="A87" s="60"/>
      <c r="B87" s="60"/>
      <c r="C87" s="88" t="s">
        <v>93</v>
      </c>
      <c r="D87" s="60"/>
      <c r="E87" s="85"/>
      <c r="F87" s="60"/>
      <c r="G87" s="85"/>
      <c r="H87" s="60"/>
      <c r="I87" s="60"/>
      <c r="J87" s="60"/>
      <c r="K87" s="60"/>
      <c r="L87" s="60"/>
      <c r="M87" s="60" t="s">
        <v>4</v>
      </c>
      <c r="N87" s="60"/>
      <c r="O87" s="60"/>
      <c r="P87" s="60"/>
      <c r="Q87" s="60" t="s">
        <v>6</v>
      </c>
      <c r="R87" s="60"/>
      <c r="S87" s="60"/>
      <c r="T87" s="60"/>
      <c r="U87" s="60" t="s">
        <v>7</v>
      </c>
      <c r="V87" s="60"/>
      <c r="W87" s="60"/>
      <c r="X87" s="60"/>
      <c r="Y87" s="60"/>
      <c r="Z87" s="60" t="s">
        <v>4</v>
      </c>
      <c r="AA87" s="60" t="s">
        <v>5</v>
      </c>
      <c r="AB87" s="60"/>
      <c r="AC87" s="60"/>
      <c r="AD87" s="60" t="s">
        <v>9</v>
      </c>
      <c r="AE87" s="60"/>
      <c r="AF87" s="60"/>
      <c r="AG87" s="60"/>
      <c r="AH87" s="60" t="s">
        <v>32</v>
      </c>
      <c r="AI87" s="60"/>
      <c r="AJ87" s="60"/>
      <c r="AK87" s="60"/>
      <c r="AL87" s="60"/>
      <c r="AM87" s="60"/>
      <c r="AN87" s="60" t="s">
        <v>35</v>
      </c>
      <c r="AO87" s="60"/>
      <c r="AP87" s="60"/>
      <c r="AQ87" s="60"/>
      <c r="AR87" s="60"/>
      <c r="AS87" s="60" t="s">
        <v>33</v>
      </c>
      <c r="AT87" s="60"/>
      <c r="AU87" s="60"/>
      <c r="AV87" s="60"/>
      <c r="AW87" s="60"/>
      <c r="AX87" s="60"/>
      <c r="AY87" s="60"/>
      <c r="AZ87" s="60"/>
      <c r="BA87" s="60"/>
      <c r="BB87" s="89" t="s">
        <v>10</v>
      </c>
      <c r="BC87" s="60"/>
      <c r="BD87" s="90" t="s">
        <v>4</v>
      </c>
      <c r="BE87" s="60"/>
      <c r="BF87" s="61" t="s">
        <v>5</v>
      </c>
      <c r="BG87" s="60"/>
      <c r="BH87" s="60"/>
      <c r="BI87" s="85"/>
      <c r="BJ87" s="60"/>
      <c r="BK87" s="60"/>
      <c r="BL87" s="60"/>
      <c r="BM87" s="60"/>
      <c r="BN87" s="60"/>
      <c r="BO87" s="60"/>
      <c r="BP87" s="138"/>
      <c r="BQ87" s="85"/>
      <c r="BR87" s="141"/>
      <c r="BS87" s="322"/>
      <c r="BT87" s="322"/>
      <c r="BU87" s="322"/>
      <c r="BV87" s="322"/>
      <c r="BW87" s="134"/>
      <c r="BX87" s="333"/>
      <c r="BY87" s="3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</row>
    <row r="88" spans="1:101" ht="18.75" customHeight="1" thickBot="1" x14ac:dyDescent="0.3">
      <c r="A88" s="60"/>
      <c r="B88" s="60"/>
      <c r="C88" s="60"/>
      <c r="D88" s="60"/>
      <c r="E88" s="85"/>
      <c r="F88" s="60"/>
      <c r="G88" s="85"/>
      <c r="H88" s="60"/>
      <c r="I88" s="60"/>
      <c r="J88" s="60"/>
      <c r="K88" s="60"/>
      <c r="L88" s="60"/>
      <c r="M88" s="60" t="s">
        <v>0</v>
      </c>
      <c r="N88" s="60" t="s">
        <v>1</v>
      </c>
      <c r="O88" s="60" t="s">
        <v>2</v>
      </c>
      <c r="P88" s="60" t="s">
        <v>3</v>
      </c>
      <c r="Q88" s="60" t="s">
        <v>0</v>
      </c>
      <c r="R88" s="60" t="s">
        <v>1</v>
      </c>
      <c r="S88" s="60" t="s">
        <v>2</v>
      </c>
      <c r="T88" s="60" t="s">
        <v>3</v>
      </c>
      <c r="U88" s="60" t="s">
        <v>0</v>
      </c>
      <c r="V88" s="60" t="s">
        <v>1</v>
      </c>
      <c r="W88" s="60" t="s">
        <v>2</v>
      </c>
      <c r="X88" s="60" t="s">
        <v>3</v>
      </c>
      <c r="Y88" s="60"/>
      <c r="Z88" s="60" t="s">
        <v>8</v>
      </c>
      <c r="AA88" s="60"/>
      <c r="AB88" s="60"/>
      <c r="AC88" s="60"/>
      <c r="AD88" s="60"/>
      <c r="AE88" s="60"/>
      <c r="AF88" s="60"/>
      <c r="AG88" s="60"/>
      <c r="AH88" s="60" t="s">
        <v>31</v>
      </c>
      <c r="AI88" s="60"/>
      <c r="AJ88" s="60"/>
      <c r="AK88" s="60"/>
      <c r="AL88" s="60"/>
      <c r="AM88" s="60"/>
      <c r="AN88" s="60" t="str">
        <f>AI89</f>
        <v>Belgien</v>
      </c>
      <c r="AO88" s="60" t="str">
        <f>AI90</f>
        <v>Algerien</v>
      </c>
      <c r="AP88" s="60" t="str">
        <f>AI91</f>
        <v>Russland</v>
      </c>
      <c r="AQ88" s="60" t="str">
        <f>AI92</f>
        <v>Südkorea</v>
      </c>
      <c r="AR88" s="60"/>
      <c r="AS88" s="60" t="s">
        <v>31</v>
      </c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85"/>
      <c r="BJ88" s="85"/>
      <c r="BK88" s="85"/>
      <c r="BL88" s="85"/>
      <c r="BM88" s="85"/>
      <c r="BN88" s="85"/>
      <c r="BO88" s="85"/>
      <c r="BP88" s="137"/>
      <c r="BQ88" s="85"/>
      <c r="BR88" s="141"/>
      <c r="BS88" s="134"/>
      <c r="BT88" s="142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</row>
    <row r="89" spans="1:101" ht="18.75" customHeight="1" thickBot="1" x14ac:dyDescent="0.3">
      <c r="A89" s="60"/>
      <c r="B89" s="60"/>
      <c r="C89" s="224" t="str">
        <f>Spielplan!$C$89</f>
        <v>Belgien</v>
      </c>
      <c r="D89" s="225"/>
      <c r="E89" s="104"/>
      <c r="F89" s="93"/>
      <c r="G89" s="104"/>
      <c r="H89" s="224" t="str">
        <f>Spielplan!$H$89</f>
        <v>Algerien</v>
      </c>
      <c r="I89" s="225"/>
      <c r="J89" s="60"/>
      <c r="K89" s="60" t="s">
        <v>115</v>
      </c>
      <c r="L89" s="60">
        <f t="shared" ref="L89:L94" si="28">IF(E89-G89&gt;0,1,IF(G89=E89,0,-1))</f>
        <v>0</v>
      </c>
      <c r="M89" s="60">
        <f>IF($E89="",0,IF($E89&gt;$G89,3,IF($E89=G89,1,0)))</f>
        <v>0</v>
      </c>
      <c r="N89" s="60">
        <f>IF($G89="",0,IF($E89&gt;$G89,0,IF($E89=G89,1,3)))</f>
        <v>0</v>
      </c>
      <c r="O89" s="60"/>
      <c r="P89" s="60"/>
      <c r="Q89" s="60">
        <f>E89</f>
        <v>0</v>
      </c>
      <c r="R89" s="60">
        <f>G89</f>
        <v>0</v>
      </c>
      <c r="S89" s="60"/>
      <c r="T89" s="60"/>
      <c r="U89" s="60">
        <f>G89</f>
        <v>0</v>
      </c>
      <c r="V89" s="60">
        <f>E89</f>
        <v>0</v>
      </c>
      <c r="W89" s="60"/>
      <c r="X89" s="60"/>
      <c r="Y89" s="60"/>
      <c r="Z89" s="60">
        <f>M95</f>
        <v>0</v>
      </c>
      <c r="AA89" s="60">
        <f>Q95</f>
        <v>0</v>
      </c>
      <c r="AB89" s="60">
        <f>U95</f>
        <v>0</v>
      </c>
      <c r="AC89" s="60">
        <f>AA89-AB89</f>
        <v>0</v>
      </c>
      <c r="AD89" s="60">
        <f>IF(Z89&gt;Z90,-1,0)</f>
        <v>0</v>
      </c>
      <c r="AE89" s="60">
        <f>IF(Z89&gt;Z91,-1,0)</f>
        <v>0</v>
      </c>
      <c r="AF89" s="60">
        <f>IF(Z89&gt;Z92,-1,0)</f>
        <v>0</v>
      </c>
      <c r="AG89" s="60">
        <f>10000-(AJ89*1000+AM89*100+AK89*10)</f>
        <v>10000</v>
      </c>
      <c r="AH89" s="90">
        <f>RANK(AG89,AG89:AG92,1)</f>
        <v>1</v>
      </c>
      <c r="AI89" s="60" t="str">
        <f>C89</f>
        <v>Belgien</v>
      </c>
      <c r="AJ89" s="60">
        <f t="shared" ref="AJ89:AL92" si="29">Z89</f>
        <v>0</v>
      </c>
      <c r="AK89" s="60">
        <f t="shared" si="29"/>
        <v>0</v>
      </c>
      <c r="AL89" s="60">
        <f t="shared" si="29"/>
        <v>0</v>
      </c>
      <c r="AM89" s="60">
        <f>AK89-AL89</f>
        <v>0</v>
      </c>
      <c r="AN89" s="187"/>
      <c r="AO89" s="187">
        <f>IF(AG90=AG89,IF(G89&gt;E89,AG90-0.1,AG90),AG90)</f>
        <v>10000</v>
      </c>
      <c r="AP89" s="187">
        <f>IF(AG91=AG89,IF(G91&gt;E91,AG91-0.1,AG91),AG91)</f>
        <v>10000</v>
      </c>
      <c r="AQ89" s="187">
        <f>IF(AG92=AG89,IF(G93&gt;E93,AG92-0.1,AG92),AG92)</f>
        <v>10000</v>
      </c>
      <c r="AR89" s="187">
        <f>AN93</f>
        <v>30000</v>
      </c>
      <c r="AS89" s="90">
        <f>RANK(AR89,AR89:AR92,1)</f>
        <v>1</v>
      </c>
      <c r="AT89" s="60" t="str">
        <f t="shared" ref="AT89:AW92" si="30">AI89</f>
        <v>Belgien</v>
      </c>
      <c r="AU89" s="60">
        <f t="shared" si="30"/>
        <v>0</v>
      </c>
      <c r="AV89" s="60">
        <f t="shared" si="30"/>
        <v>0</v>
      </c>
      <c r="AW89" s="60">
        <f t="shared" si="30"/>
        <v>0</v>
      </c>
      <c r="AX89" s="60"/>
      <c r="AY89" s="60"/>
      <c r="AZ89" s="60"/>
      <c r="BA89" s="226">
        <v>1</v>
      </c>
      <c r="BB89" s="224" t="str">
        <f>VLOOKUP(1,AS89:AT92,2,FALSE)</f>
        <v>Belgien</v>
      </c>
      <c r="BC89" s="225"/>
      <c r="BD89" s="227">
        <f>VLOOKUP(1,AS89:AW92,3,FALSE)</f>
        <v>0</v>
      </c>
      <c r="BE89" s="228">
        <f>VLOOKUP(1,AS89:AW92,4,FALSE)</f>
        <v>0</v>
      </c>
      <c r="BF89" s="93" t="s">
        <v>12</v>
      </c>
      <c r="BG89" s="228">
        <f>VLOOKUP(1,AS89:AW92,5,FALSE)</f>
        <v>0</v>
      </c>
      <c r="BH89" s="229" t="s">
        <v>128</v>
      </c>
      <c r="BI89" s="85"/>
      <c r="BJ89" s="85">
        <f>IF(E89&gt;G89,IF(Spielplan!E89&gt;Spielplan!G89,Punktemodus!$B$3,0),0)</f>
        <v>0</v>
      </c>
      <c r="BK89" s="85">
        <f>IF(E89=G89,IF(Spielplan!E89=Spielplan!G89,Punktemodus!$B$3,0),0)</f>
        <v>10</v>
      </c>
      <c r="BL89" s="85">
        <f>IF(E89&lt;G89,IF(Spielplan!E89&lt;Spielplan!G89,Punktemodus!$B$3,0),0)</f>
        <v>0</v>
      </c>
      <c r="BM89" s="85">
        <f>IF(E89=Spielplan!E89,IF(G89=Spielplan!G89,Punktemodus!$B$5,0),0)</f>
        <v>3</v>
      </c>
      <c r="BN89" s="85">
        <f>IF(E89=Spielplan!E89,Punktemodus!$B$7,0)</f>
        <v>1</v>
      </c>
      <c r="BO89" s="85">
        <f>IF(G89=Spielplan!G89,Punktemodus!$B$7,0)</f>
        <v>1</v>
      </c>
      <c r="BP89" s="137">
        <f>IF(Spielplan!E89="",0,SUM(BJ89:BO89))</f>
        <v>0</v>
      </c>
      <c r="BQ89" s="85"/>
      <c r="BR89" s="141"/>
      <c r="BS89" s="321" t="s">
        <v>46</v>
      </c>
      <c r="BT89" s="322"/>
      <c r="BU89" s="322"/>
      <c r="BV89" s="322"/>
      <c r="BW89" s="134"/>
      <c r="BX89" s="335">
        <f>BZ79+CE79+CJ79+CO79+CS79</f>
        <v>730</v>
      </c>
      <c r="BY89" s="336"/>
      <c r="BZ89" s="134"/>
      <c r="CA89" s="349"/>
      <c r="CB89" s="350"/>
      <c r="CC89" s="350"/>
      <c r="CD89" s="350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</row>
    <row r="90" spans="1:101" ht="18.75" customHeight="1" thickBot="1" x14ac:dyDescent="0.3">
      <c r="A90" s="60"/>
      <c r="B90" s="60"/>
      <c r="C90" s="230" t="str">
        <f>Spielplan!$C$90</f>
        <v>Russland</v>
      </c>
      <c r="D90" s="231"/>
      <c r="E90" s="104"/>
      <c r="F90" s="93"/>
      <c r="G90" s="104"/>
      <c r="H90" s="230" t="str">
        <f>Spielplan!$H$90</f>
        <v>Südkorea</v>
      </c>
      <c r="I90" s="231"/>
      <c r="J90" s="60"/>
      <c r="K90" s="60" t="s">
        <v>116</v>
      </c>
      <c r="L90" s="60">
        <f t="shared" si="28"/>
        <v>0</v>
      </c>
      <c r="M90" s="60"/>
      <c r="N90" s="60"/>
      <c r="O90" s="60">
        <f>IF($E90="",0,IF($E90&gt;$G90,3,IF($E90=$G90,1,0)))</f>
        <v>0</v>
      </c>
      <c r="P90" s="60">
        <f>IF($G90="",0,IF($E90&gt;$G90,0,IF($E90=$G90,1,3)))</f>
        <v>0</v>
      </c>
      <c r="Q90" s="60"/>
      <c r="R90" s="60"/>
      <c r="S90" s="60">
        <f>E90</f>
        <v>0</v>
      </c>
      <c r="T90" s="60">
        <f>G90</f>
        <v>0</v>
      </c>
      <c r="U90" s="60"/>
      <c r="V90" s="60"/>
      <c r="W90" s="60">
        <f>G90</f>
        <v>0</v>
      </c>
      <c r="X90" s="60">
        <f>E90</f>
        <v>0</v>
      </c>
      <c r="Y90" s="60"/>
      <c r="Z90" s="60">
        <f>N95</f>
        <v>0</v>
      </c>
      <c r="AA90" s="60">
        <f>R95</f>
        <v>0</v>
      </c>
      <c r="AB90" s="60">
        <f>V95</f>
        <v>0</v>
      </c>
      <c r="AC90" s="60">
        <f>AA90-AB90</f>
        <v>0</v>
      </c>
      <c r="AD90" s="60">
        <f>IF(Z90&gt;Z89,-1,0)</f>
        <v>0</v>
      </c>
      <c r="AE90" s="60">
        <f>IF(Z90&gt;Z91,-1,0)</f>
        <v>0</v>
      </c>
      <c r="AF90" s="60">
        <f>IF(Z90&gt;Z92,-1,0)</f>
        <v>0</v>
      </c>
      <c r="AG90" s="60">
        <f>10000-(AJ90*1000+AM90*100+AK90*10)</f>
        <v>10000</v>
      </c>
      <c r="AH90" s="90">
        <f>RANK(AG90,AG89:AG92,1)</f>
        <v>1</v>
      </c>
      <c r="AI90" s="60" t="str">
        <f>H89</f>
        <v>Algerien</v>
      </c>
      <c r="AJ90" s="60">
        <f t="shared" si="29"/>
        <v>0</v>
      </c>
      <c r="AK90" s="60">
        <f t="shared" si="29"/>
        <v>0</v>
      </c>
      <c r="AL90" s="60">
        <f t="shared" si="29"/>
        <v>0</v>
      </c>
      <c r="AM90" s="60">
        <f>AK90-AL90</f>
        <v>0</v>
      </c>
      <c r="AN90" s="187">
        <f>IF(AG89=AG90,IF(E89&gt;G89,AG89-0.1,AG89),AG89)</f>
        <v>10000</v>
      </c>
      <c r="AO90" s="187"/>
      <c r="AP90" s="187">
        <f>IF(AG91=AG90,IF(G94&gt;E94,AG91-0.1,AG91),AG91)</f>
        <v>10000</v>
      </c>
      <c r="AQ90" s="187">
        <f>IF(AG92=AG90,IF(G92&gt;E92,AG92-0.1,AG92),AG92)</f>
        <v>10000</v>
      </c>
      <c r="AR90" s="187">
        <f>AO93</f>
        <v>30000</v>
      </c>
      <c r="AS90" s="90">
        <f>RANK(AR90,AR89:AR92,1)</f>
        <v>1</v>
      </c>
      <c r="AT90" s="60" t="str">
        <f t="shared" si="30"/>
        <v>Algerien</v>
      </c>
      <c r="AU90" s="60">
        <f t="shared" si="30"/>
        <v>0</v>
      </c>
      <c r="AV90" s="60">
        <f t="shared" si="30"/>
        <v>0</v>
      </c>
      <c r="AW90" s="60">
        <f t="shared" si="30"/>
        <v>0</v>
      </c>
      <c r="AX90" s="60"/>
      <c r="AY90" s="60"/>
      <c r="AZ90" s="60"/>
      <c r="BA90" s="232">
        <v>2</v>
      </c>
      <c r="BB90" s="230" t="e">
        <f>VLOOKUP(2,AS89:AT92,2,FALSE)</f>
        <v>#N/A</v>
      </c>
      <c r="BC90" s="231"/>
      <c r="BD90" s="233" t="e">
        <f>VLOOKUP(2,AS89:AW92,3,FALSE)</f>
        <v>#N/A</v>
      </c>
      <c r="BE90" s="234" t="e">
        <f>VLOOKUP(2,AS89:AW92,4,FALSE)</f>
        <v>#N/A</v>
      </c>
      <c r="BF90" s="93" t="s">
        <v>12</v>
      </c>
      <c r="BG90" s="234" t="e">
        <f>VLOOKUP(2,AS89:AW92,5,FALSE)</f>
        <v>#N/A</v>
      </c>
      <c r="BH90" s="234" t="s">
        <v>124</v>
      </c>
      <c r="BI90" s="85"/>
      <c r="BJ90" s="85">
        <f>IF(E90&gt;G90,IF(Spielplan!E90&gt;Spielplan!G90,Punktemodus!$B$3,0),0)</f>
        <v>0</v>
      </c>
      <c r="BK90" s="85">
        <f>IF(E90=G90,IF(Spielplan!E90=Spielplan!G90,Punktemodus!$B$3,0),0)</f>
        <v>10</v>
      </c>
      <c r="BL90" s="85">
        <f>IF(E90&lt;G90,IF(Spielplan!E90&lt;Spielplan!G90,Punktemodus!$B$3,0),0)</f>
        <v>0</v>
      </c>
      <c r="BM90" s="85">
        <f>IF(E90=Spielplan!E90,IF(G90=Spielplan!G90,Punktemodus!$B$5,0),0)</f>
        <v>3</v>
      </c>
      <c r="BN90" s="85">
        <f>IF(E90=Spielplan!E90,Punktemodus!$B$7,0)</f>
        <v>1</v>
      </c>
      <c r="BO90" s="85">
        <f>IF(G90=Spielplan!G90,Punktemodus!$B$7,0)</f>
        <v>1</v>
      </c>
      <c r="BP90" s="137">
        <f>IF(Spielplan!E90="",0,SUM(BJ90:BO90))</f>
        <v>0</v>
      </c>
      <c r="BQ90" s="85"/>
      <c r="BR90" s="141"/>
      <c r="BS90" s="322"/>
      <c r="BT90" s="322"/>
      <c r="BU90" s="322"/>
      <c r="BV90" s="322"/>
      <c r="BW90" s="134"/>
      <c r="BX90" s="337"/>
      <c r="BY90" s="338"/>
      <c r="BZ90" s="134"/>
      <c r="CA90" s="350"/>
      <c r="CB90" s="350"/>
      <c r="CC90" s="350"/>
      <c r="CD90" s="350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</row>
    <row r="91" spans="1:101" ht="18.75" customHeight="1" thickBot="1" x14ac:dyDescent="0.3">
      <c r="A91" s="60"/>
      <c r="B91" s="60"/>
      <c r="C91" s="224" t="str">
        <f>C89</f>
        <v>Belgien</v>
      </c>
      <c r="D91" s="225"/>
      <c r="E91" s="104"/>
      <c r="F91" s="93"/>
      <c r="G91" s="104"/>
      <c r="H91" s="224" t="str">
        <f>C90</f>
        <v>Russland</v>
      </c>
      <c r="I91" s="225"/>
      <c r="J91" s="60"/>
      <c r="K91" s="60" t="s">
        <v>118</v>
      </c>
      <c r="L91" s="60">
        <f t="shared" si="28"/>
        <v>0</v>
      </c>
      <c r="M91" s="60">
        <f>IF($E91="",0,IF($E91&gt;$G91,3,IF($E91=G91,1,0)))</f>
        <v>0</v>
      </c>
      <c r="N91" s="60"/>
      <c r="O91" s="60">
        <f>IF($G91="",0,IF($E91&gt;$G91,0,IF($E91=$G91,1,3)))</f>
        <v>0</v>
      </c>
      <c r="P91" s="60"/>
      <c r="Q91" s="60">
        <f>E91</f>
        <v>0</v>
      </c>
      <c r="R91" s="60"/>
      <c r="S91" s="60">
        <f>G91</f>
        <v>0</v>
      </c>
      <c r="T91" s="60"/>
      <c r="U91" s="60">
        <f>G91</f>
        <v>0</v>
      </c>
      <c r="V91" s="60"/>
      <c r="W91" s="60">
        <f>E91</f>
        <v>0</v>
      </c>
      <c r="X91" s="60"/>
      <c r="Y91" s="60"/>
      <c r="Z91" s="60">
        <f>O95</f>
        <v>0</v>
      </c>
      <c r="AA91" s="60">
        <f>S95</f>
        <v>0</v>
      </c>
      <c r="AB91" s="60">
        <f>W95</f>
        <v>0</v>
      </c>
      <c r="AC91" s="60">
        <f>AA91-AB91</f>
        <v>0</v>
      </c>
      <c r="AD91" s="60">
        <f>IF(Z91&gt;Z89,-1,0)</f>
        <v>0</v>
      </c>
      <c r="AE91" s="60">
        <f>IF(Z91&gt;Z90,-1,0)</f>
        <v>0</v>
      </c>
      <c r="AF91" s="60">
        <f>IF(Z91&gt;Z92,-1,0)</f>
        <v>0</v>
      </c>
      <c r="AG91" s="60">
        <f>10000-(AJ91*1000+AM91*100+AK91*10)</f>
        <v>10000</v>
      </c>
      <c r="AH91" s="90">
        <f>RANK(AG91,AG89:AG92,1)</f>
        <v>1</v>
      </c>
      <c r="AI91" s="60" t="str">
        <f>C90</f>
        <v>Russland</v>
      </c>
      <c r="AJ91" s="60">
        <f t="shared" si="29"/>
        <v>0</v>
      </c>
      <c r="AK91" s="60">
        <f t="shared" si="29"/>
        <v>0</v>
      </c>
      <c r="AL91" s="60">
        <f t="shared" si="29"/>
        <v>0</v>
      </c>
      <c r="AM91" s="60">
        <f>AK91-AL91</f>
        <v>0</v>
      </c>
      <c r="AN91" s="187">
        <f>IF(AG89=AG91,IF(E91&gt;G91,AG89-0.1,AG89),AG89)</f>
        <v>10000</v>
      </c>
      <c r="AO91" s="187">
        <f>IF(AG90=AG91,IF(E94&gt;G94,AG90-0.1,AG90),AG90)</f>
        <v>10000</v>
      </c>
      <c r="AP91" s="187"/>
      <c r="AQ91" s="187">
        <f>IF(AG92=AG91,IF(G90&gt;E90,AG92-0.1,AG92),AG92)</f>
        <v>10000</v>
      </c>
      <c r="AR91" s="187">
        <f>AP93</f>
        <v>30000</v>
      </c>
      <c r="AS91" s="90">
        <f>RANK(AR91,AR89:AR92,1)</f>
        <v>1</v>
      </c>
      <c r="AT91" s="60" t="str">
        <f t="shared" si="30"/>
        <v>Russland</v>
      </c>
      <c r="AU91" s="60">
        <f t="shared" si="30"/>
        <v>0</v>
      </c>
      <c r="AV91" s="60">
        <f t="shared" si="30"/>
        <v>0</v>
      </c>
      <c r="AW91" s="60">
        <f t="shared" si="30"/>
        <v>0</v>
      </c>
      <c r="AX91" s="60"/>
      <c r="AY91" s="60"/>
      <c r="AZ91" s="60"/>
      <c r="BA91" s="113">
        <v>3</v>
      </c>
      <c r="BB91" s="114" t="e">
        <f>VLOOKUP(3,AS89:AT92,2,FALSE)</f>
        <v>#N/A</v>
      </c>
      <c r="BC91" s="115"/>
      <c r="BD91" s="116" t="e">
        <f>VLOOKUP(3,AS89:AW92,3,FALSE)</f>
        <v>#N/A</v>
      </c>
      <c r="BE91" s="116" t="e">
        <f>VLOOKUP(3,AS89:AW92,4,FALSE)</f>
        <v>#N/A</v>
      </c>
      <c r="BF91" s="93" t="s">
        <v>12</v>
      </c>
      <c r="BG91" s="116" t="e">
        <f>VLOOKUP(3,AS89:AW92,5,FALSE)</f>
        <v>#N/A</v>
      </c>
      <c r="BH91" s="60"/>
      <c r="BI91" s="85"/>
      <c r="BJ91" s="85">
        <f>IF(E91&gt;G91,IF(Spielplan!E91&gt;Spielplan!G91,Punktemodus!$B$3,0),0)</f>
        <v>0</v>
      </c>
      <c r="BK91" s="85">
        <f>IF(E91=G91,IF(Spielplan!E91=Spielplan!G91,Punktemodus!$B$3,0),0)</f>
        <v>10</v>
      </c>
      <c r="BL91" s="85">
        <f>IF(E91&lt;G91,IF(Spielplan!E91&lt;Spielplan!G91,Punktemodus!$B$3,0),0)</f>
        <v>0</v>
      </c>
      <c r="BM91" s="85">
        <f>IF(E91=Spielplan!E91,IF(G91=Spielplan!G91,Punktemodus!$B$5,0),0)</f>
        <v>3</v>
      </c>
      <c r="BN91" s="85">
        <f>IF(E91=Spielplan!E91,Punktemodus!$B$7,0)</f>
        <v>1</v>
      </c>
      <c r="BO91" s="85">
        <f>IF(G91=Spielplan!G91,Punktemodus!$B$7,0)</f>
        <v>1</v>
      </c>
      <c r="BP91" s="137">
        <f>IF(Spielplan!E91="",0,SUM(BJ91:BO91))</f>
        <v>0</v>
      </c>
      <c r="BQ91" s="85"/>
      <c r="BR91" s="141"/>
      <c r="BS91" s="134"/>
      <c r="BT91" s="142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</row>
    <row r="92" spans="1:101" ht="18.75" customHeight="1" thickBot="1" x14ac:dyDescent="0.3">
      <c r="A92" s="60"/>
      <c r="B92" s="60"/>
      <c r="C92" s="230" t="str">
        <f>H89</f>
        <v>Algerien</v>
      </c>
      <c r="D92" s="231"/>
      <c r="E92" s="104"/>
      <c r="F92" s="93"/>
      <c r="G92" s="104"/>
      <c r="H92" s="230" t="str">
        <f>H90</f>
        <v>Südkorea</v>
      </c>
      <c r="I92" s="231"/>
      <c r="J92" s="60"/>
      <c r="K92" s="60" t="s">
        <v>117</v>
      </c>
      <c r="L92" s="60">
        <f t="shared" si="28"/>
        <v>0</v>
      </c>
      <c r="M92" s="60"/>
      <c r="N92" s="60">
        <f>IF($E92="",0,IF($E92&gt;$G92,3,IF($E92=$G92,1,0)))</f>
        <v>0</v>
      </c>
      <c r="O92" s="60"/>
      <c r="P92" s="60">
        <f>IF($G92="",0,IF($E92&gt;$G92,0,IF($E92=$G92,1,3)))</f>
        <v>0</v>
      </c>
      <c r="Q92" s="60"/>
      <c r="R92" s="60">
        <f>E92</f>
        <v>0</v>
      </c>
      <c r="S92" s="60"/>
      <c r="T92" s="60">
        <f>G92</f>
        <v>0</v>
      </c>
      <c r="U92" s="60"/>
      <c r="V92" s="60">
        <f>G92</f>
        <v>0</v>
      </c>
      <c r="W92" s="60"/>
      <c r="X92" s="60">
        <f>E92</f>
        <v>0</v>
      </c>
      <c r="Y92" s="60"/>
      <c r="Z92" s="60">
        <f>P95</f>
        <v>0</v>
      </c>
      <c r="AA92" s="60">
        <f>T95</f>
        <v>0</v>
      </c>
      <c r="AB92" s="60">
        <f>X95</f>
        <v>0</v>
      </c>
      <c r="AC92" s="60">
        <f>AA92-AB92</f>
        <v>0</v>
      </c>
      <c r="AD92" s="60">
        <f>IF(Z92&gt;Z89,-1,0)</f>
        <v>0</v>
      </c>
      <c r="AE92" s="60">
        <f>IF(Z92&gt;Z90,-1,0)</f>
        <v>0</v>
      </c>
      <c r="AF92" s="60">
        <f>IF(Z92&gt;Z91,-1,0)</f>
        <v>0</v>
      </c>
      <c r="AG92" s="60">
        <f>10000-(AJ92*1000+AM92*100+AK92*10)</f>
        <v>10000</v>
      </c>
      <c r="AH92" s="90">
        <f>RANK(AG92,AG89:AG92,1)</f>
        <v>1</v>
      </c>
      <c r="AI92" s="60" t="str">
        <f>H90</f>
        <v>Südkorea</v>
      </c>
      <c r="AJ92" s="60">
        <f t="shared" si="29"/>
        <v>0</v>
      </c>
      <c r="AK92" s="60">
        <f t="shared" si="29"/>
        <v>0</v>
      </c>
      <c r="AL92" s="60">
        <f t="shared" si="29"/>
        <v>0</v>
      </c>
      <c r="AM92" s="60">
        <f>AK92-AL92</f>
        <v>0</v>
      </c>
      <c r="AN92" s="187">
        <f>IF(AG89=AG92,IF(E93&gt;G93,AG89-0.1,AG89),AG89)</f>
        <v>10000</v>
      </c>
      <c r="AO92" s="187">
        <f>IF(AG90=AG92,IF(E92&gt;G92,AG90-0.1,AG90),AG90)</f>
        <v>10000</v>
      </c>
      <c r="AP92" s="187">
        <f>IF(AG91=AG92,IF(E90&gt;G90,AG91-0.1,AG91),AG91)</f>
        <v>10000</v>
      </c>
      <c r="AQ92" s="187"/>
      <c r="AR92" s="187">
        <f>AQ93</f>
        <v>30000</v>
      </c>
      <c r="AS92" s="90">
        <f>RANK(AR92,AR89:AR92,1)</f>
        <v>1</v>
      </c>
      <c r="AT92" s="60" t="str">
        <f t="shared" si="30"/>
        <v>Südkorea</v>
      </c>
      <c r="AU92" s="60">
        <f t="shared" si="30"/>
        <v>0</v>
      </c>
      <c r="AV92" s="60">
        <f t="shared" si="30"/>
        <v>0</v>
      </c>
      <c r="AW92" s="60">
        <f t="shared" si="30"/>
        <v>0</v>
      </c>
      <c r="AX92" s="60"/>
      <c r="AY92" s="60"/>
      <c r="AZ92" s="60"/>
      <c r="BA92" s="113">
        <v>4</v>
      </c>
      <c r="BB92" s="114" t="e">
        <f>VLOOKUP(4,AS89:AT92,2,FALSE)</f>
        <v>#N/A</v>
      </c>
      <c r="BC92" s="115"/>
      <c r="BD92" s="116" t="e">
        <f>VLOOKUP(4,AS89:AW92,3,FALSE)</f>
        <v>#N/A</v>
      </c>
      <c r="BE92" s="116" t="e">
        <f>VLOOKUP(4,AS89:AW92,4,FALSE)</f>
        <v>#N/A</v>
      </c>
      <c r="BF92" s="93" t="s">
        <v>12</v>
      </c>
      <c r="BG92" s="116" t="e">
        <f>VLOOKUP(4,AS89:AW92,5,FALSE)</f>
        <v>#N/A</v>
      </c>
      <c r="BH92" s="60"/>
      <c r="BI92" s="85"/>
      <c r="BJ92" s="85">
        <f>IF(E92&gt;G92,IF(Spielplan!E92&gt;Spielplan!G92,Punktemodus!$B$3,0),0)</f>
        <v>0</v>
      </c>
      <c r="BK92" s="85">
        <f>IF(E92=G92,IF(Spielplan!E92=Spielplan!G92,Punktemodus!$B$3,0),0)</f>
        <v>10</v>
      </c>
      <c r="BL92" s="85">
        <f>IF(E92&lt;G92,IF(Spielplan!E92&lt;Spielplan!G92,Punktemodus!$B$3,0),0)</f>
        <v>0</v>
      </c>
      <c r="BM92" s="85">
        <f>IF(E92=Spielplan!E92,IF(G92=Spielplan!G92,Punktemodus!$B$5,0),0)</f>
        <v>3</v>
      </c>
      <c r="BN92" s="85">
        <f>IF(E92=Spielplan!E92,Punktemodus!$B$7,0)</f>
        <v>1</v>
      </c>
      <c r="BO92" s="85">
        <f>IF(G92=Spielplan!G92,Punktemodus!$B$7,0)</f>
        <v>1</v>
      </c>
      <c r="BP92" s="137">
        <f>IF(Spielplan!E92="",0,SUM(BJ92:BO92))</f>
        <v>0</v>
      </c>
      <c r="BQ92" s="85"/>
      <c r="BR92" s="141"/>
      <c r="BS92" s="321" t="s">
        <v>163</v>
      </c>
      <c r="BT92" s="322"/>
      <c r="BU92" s="322"/>
      <c r="BV92" s="322"/>
      <c r="BW92" s="134"/>
      <c r="BX92" s="339">
        <f>BX86+BX89</f>
        <v>730</v>
      </c>
      <c r="BY92" s="340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</row>
    <row r="93" spans="1:101" ht="18.75" customHeight="1" thickBot="1" x14ac:dyDescent="0.3">
      <c r="A93" s="60"/>
      <c r="B93" s="60"/>
      <c r="C93" s="224" t="str">
        <f>C89</f>
        <v>Belgien</v>
      </c>
      <c r="D93" s="225"/>
      <c r="E93" s="104"/>
      <c r="F93" s="93"/>
      <c r="G93" s="104"/>
      <c r="H93" s="224" t="str">
        <f>H90</f>
        <v>Südkorea</v>
      </c>
      <c r="I93" s="225"/>
      <c r="J93" s="60"/>
      <c r="K93" s="60" t="s">
        <v>119</v>
      </c>
      <c r="L93" s="60">
        <f t="shared" si="28"/>
        <v>0</v>
      </c>
      <c r="M93" s="60">
        <f>IF($E93="",0,IF($E93&gt;$G93,3,IF($E93=G93,1,0)))</f>
        <v>0</v>
      </c>
      <c r="N93" s="60"/>
      <c r="O93" s="60"/>
      <c r="P93" s="60">
        <f>IF($G93="",0,IF($E93&gt;$G93,0,IF($E93=$G93,1,3)))</f>
        <v>0</v>
      </c>
      <c r="Q93" s="60">
        <f>E93</f>
        <v>0</v>
      </c>
      <c r="R93" s="60"/>
      <c r="S93" s="60"/>
      <c r="T93" s="60">
        <f>G93</f>
        <v>0</v>
      </c>
      <c r="U93" s="60">
        <f>G93</f>
        <v>0</v>
      </c>
      <c r="V93" s="60"/>
      <c r="W93" s="60"/>
      <c r="X93" s="60">
        <f>E93</f>
        <v>0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187">
        <f>SUM(AN89:AN92)</f>
        <v>30000</v>
      </c>
      <c r="AO93" s="187">
        <f>SUM(AO89:AO92)</f>
        <v>30000</v>
      </c>
      <c r="AP93" s="187">
        <f>SUM(AP89:AP92)</f>
        <v>30000</v>
      </c>
      <c r="AQ93" s="187">
        <f>SUM(AQ89:AQ92)</f>
        <v>30000</v>
      </c>
      <c r="AR93" s="187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85">
        <f>IF(E93&gt;G93,IF(Spielplan!E93&gt;Spielplan!G93,Punktemodus!$B$3,0),0)</f>
        <v>0</v>
      </c>
      <c r="BK93" s="85">
        <f>IF(E93=G93,IF(Spielplan!E93=Spielplan!G93,Punktemodus!$B$3,0),0)</f>
        <v>10</v>
      </c>
      <c r="BL93" s="85">
        <f>IF(E93&lt;G93,IF(Spielplan!E93&lt;Spielplan!G93,Punktemodus!$B$3,0),0)</f>
        <v>0</v>
      </c>
      <c r="BM93" s="85">
        <f>IF(E93=Spielplan!E93,IF(G93=Spielplan!G93,Punktemodus!$B$5,0),0)</f>
        <v>3</v>
      </c>
      <c r="BN93" s="85">
        <f>IF(E93=Spielplan!E93,Punktemodus!$B$7,0)</f>
        <v>1</v>
      </c>
      <c r="BO93" s="85">
        <f>IF(G93=Spielplan!G93,Punktemodus!$B$7,0)</f>
        <v>1</v>
      </c>
      <c r="BP93" s="137">
        <f>IF(Spielplan!E93="",0,SUM(BJ93:BO93))</f>
        <v>0</v>
      </c>
      <c r="BQ93" s="60"/>
      <c r="BR93" s="141"/>
      <c r="BS93" s="322"/>
      <c r="BT93" s="322"/>
      <c r="BU93" s="322"/>
      <c r="BV93" s="322"/>
      <c r="BW93" s="134"/>
      <c r="BX93" s="341"/>
      <c r="BY93" s="342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</row>
    <row r="94" spans="1:101" ht="18.75" customHeight="1" thickBot="1" x14ac:dyDescent="0.3">
      <c r="A94" s="60"/>
      <c r="B94" s="60"/>
      <c r="C94" s="230" t="str">
        <f>H89</f>
        <v>Algerien</v>
      </c>
      <c r="D94" s="231"/>
      <c r="E94" s="104"/>
      <c r="F94" s="93"/>
      <c r="G94" s="104"/>
      <c r="H94" s="230" t="str">
        <f>C90</f>
        <v>Russland</v>
      </c>
      <c r="I94" s="231"/>
      <c r="J94" s="60"/>
      <c r="K94" s="60" t="s">
        <v>119</v>
      </c>
      <c r="L94" s="60">
        <f t="shared" si="28"/>
        <v>0</v>
      </c>
      <c r="M94" s="60"/>
      <c r="N94" s="60">
        <f>IF($E94="",0,IF($E94&gt;$G94,3,IF($E94=$G94,1,0)))</f>
        <v>0</v>
      </c>
      <c r="O94" s="60">
        <f>IF($G94="",0,IF($E94&gt;$G94,0,IF($E94=$G94,1,3)))</f>
        <v>0</v>
      </c>
      <c r="P94" s="60"/>
      <c r="Q94" s="60"/>
      <c r="R94" s="60">
        <f>E94</f>
        <v>0</v>
      </c>
      <c r="S94" s="60">
        <f>G94</f>
        <v>0</v>
      </c>
      <c r="T94" s="60"/>
      <c r="U94" s="60"/>
      <c r="V94" s="60">
        <f>G94</f>
        <v>0</v>
      </c>
      <c r="W94" s="60">
        <f>E94</f>
        <v>0</v>
      </c>
      <c r="X94" s="60"/>
      <c r="Y94" s="60"/>
      <c r="Z94" s="60" t="s">
        <v>30</v>
      </c>
      <c r="AA94" s="60"/>
      <c r="AB94" s="60"/>
      <c r="AC94" s="60"/>
      <c r="AD94" s="60"/>
      <c r="AE94" s="60"/>
      <c r="AF94" s="60"/>
      <c r="AG94" s="60" t="b">
        <f>OR(AG89=AG90,AG89=AG91,AG89=AG92,AG90=AG91,AG90=AG92,AG91=AG92)</f>
        <v>1</v>
      </c>
      <c r="AH94" s="60"/>
      <c r="AI94" s="60"/>
      <c r="AJ94" s="60"/>
      <c r="AK94" s="60"/>
      <c r="AL94" s="60"/>
      <c r="AM94" s="60"/>
      <c r="AN94" s="60"/>
      <c r="AO94" s="60" t="s">
        <v>34</v>
      </c>
      <c r="AP94" s="60"/>
      <c r="AQ94" s="60"/>
      <c r="AR94" s="60" t="b">
        <f>OR(AR89=AR90,AR89=AR91,AR89=AR92,AR90=AR91,AR90=AR92,AR91=AR92)</f>
        <v>1</v>
      </c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85">
        <f>IF(E94&gt;G94,IF(Spielplan!E94&gt;Spielplan!G94,Punktemodus!$B$3,0),0)</f>
        <v>0</v>
      </c>
      <c r="BK94" s="85">
        <f>IF(E94=G94,IF(Spielplan!E94=Spielplan!G94,Punktemodus!$B$3,0),0)</f>
        <v>10</v>
      </c>
      <c r="BL94" s="85">
        <f>IF(E94&lt;G94,IF(Spielplan!E94&lt;Spielplan!G94,Punktemodus!$B$3,0),0)</f>
        <v>0</v>
      </c>
      <c r="BM94" s="85">
        <f>IF(E94=Spielplan!E94,IF(G94=Spielplan!G94,Punktemodus!$B$5,0),0)</f>
        <v>3</v>
      </c>
      <c r="BN94" s="85">
        <f>IF(E94=Spielplan!E94,Punktemodus!$B$7,0)</f>
        <v>1</v>
      </c>
      <c r="BO94" s="85">
        <f>IF(G94=Spielplan!G94,Punktemodus!$B$7,0)</f>
        <v>1</v>
      </c>
      <c r="BP94" s="137">
        <f>IF(Spielplan!E94="",0,SUM(BJ94:BO94))</f>
        <v>0</v>
      </c>
      <c r="BQ94" s="60"/>
      <c r="BR94" s="141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</row>
    <row r="95" spans="1:101" ht="18.75" customHeight="1" thickBot="1" x14ac:dyDescent="0.25">
      <c r="A95" s="60"/>
      <c r="B95" s="60"/>
      <c r="C95" s="136" t="str">
        <f>IF(G94="","",IF(AR94=TRUE,"Achtung: Fehler in Tabelle!",""))</f>
        <v/>
      </c>
      <c r="D95" s="60"/>
      <c r="E95" s="60"/>
      <c r="F95" s="60"/>
      <c r="G95" s="60"/>
      <c r="H95" s="60"/>
      <c r="I95" s="60"/>
      <c r="J95" s="60"/>
      <c r="K95" s="60"/>
      <c r="L95" s="60"/>
      <c r="M95" s="60">
        <f t="shared" ref="M95:X95" si="31">SUM(M89:M94)</f>
        <v>0</v>
      </c>
      <c r="N95" s="60">
        <f t="shared" si="31"/>
        <v>0</v>
      </c>
      <c r="O95" s="60">
        <f t="shared" si="31"/>
        <v>0</v>
      </c>
      <c r="P95" s="60">
        <f t="shared" si="31"/>
        <v>0</v>
      </c>
      <c r="Q95" s="60">
        <f t="shared" si="31"/>
        <v>0</v>
      </c>
      <c r="R95" s="60">
        <f t="shared" si="31"/>
        <v>0</v>
      </c>
      <c r="S95" s="60">
        <f t="shared" si="31"/>
        <v>0</v>
      </c>
      <c r="T95" s="60">
        <f t="shared" si="31"/>
        <v>0</v>
      </c>
      <c r="U95" s="60">
        <f t="shared" si="31"/>
        <v>0</v>
      </c>
      <c r="V95" s="60">
        <f t="shared" si="31"/>
        <v>0</v>
      </c>
      <c r="W95" s="60">
        <f t="shared" si="31"/>
        <v>0</v>
      </c>
      <c r="X95" s="60">
        <f t="shared" si="31"/>
        <v>0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160">
        <f>SUM(BP89:BP94)</f>
        <v>0</v>
      </c>
      <c r="BQ95" s="60"/>
      <c r="BR95" s="141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</row>
    <row r="96" spans="1:101" ht="13.5" thickBo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85"/>
      <c r="BK96" s="85"/>
      <c r="BL96" s="85"/>
      <c r="BM96" s="85"/>
      <c r="BN96" s="85"/>
      <c r="BO96" s="85"/>
      <c r="BP96" s="138"/>
      <c r="BQ96" s="60"/>
      <c r="BR96" s="141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</row>
    <row r="97" spans="1:101" ht="25.5" customHeight="1" thickBo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85"/>
      <c r="BK97" s="85"/>
      <c r="BL97" s="85"/>
      <c r="BM97" s="85"/>
      <c r="BN97" s="85"/>
      <c r="BO97" s="85"/>
      <c r="BP97" s="160">
        <f>SUM(BP12:BP95)/2</f>
        <v>0</v>
      </c>
      <c r="BQ97" s="60"/>
      <c r="BR97" s="141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</row>
    <row r="98" spans="1:101" x14ac:dyDescent="0.2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85"/>
      <c r="BK98" s="85"/>
      <c r="BL98" s="85"/>
      <c r="BM98" s="85"/>
      <c r="BN98" s="85"/>
      <c r="BO98" s="85"/>
      <c r="BP98" s="60"/>
      <c r="BQ98" s="60"/>
      <c r="BR98" s="141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</row>
  </sheetData>
  <mergeCells count="41"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  <mergeCell ref="CQ65:CV66"/>
    <mergeCell ref="BS44:BV45"/>
    <mergeCell ref="BX44:BX47"/>
    <mergeCell ref="BY44:BY47"/>
    <mergeCell ref="BZ44:BZ47"/>
    <mergeCell ref="CE44:CE47"/>
    <mergeCell ref="CF44:CF47"/>
    <mergeCell ref="CJ44:CJ47"/>
    <mergeCell ref="CO44:CO47"/>
    <mergeCell ref="CS44:CS47"/>
    <mergeCell ref="CQ59:CV60"/>
    <mergeCell ref="CQ62:CV63"/>
    <mergeCell ref="CQ32:CV33"/>
    <mergeCell ref="H2:BZ2"/>
    <mergeCell ref="H3:BZ3"/>
    <mergeCell ref="I4:BI4"/>
    <mergeCell ref="BY4:BZ4"/>
    <mergeCell ref="CG4:CV4"/>
    <mergeCell ref="BP8:BP11"/>
    <mergeCell ref="BJ9:BJ11"/>
    <mergeCell ref="BK9:BK11"/>
    <mergeCell ref="BL9:BL11"/>
    <mergeCell ref="BM9:BM11"/>
    <mergeCell ref="BN9:BN11"/>
    <mergeCell ref="BO9:BO11"/>
    <mergeCell ref="CQ23:CV24"/>
    <mergeCell ref="CQ26:CV27"/>
    <mergeCell ref="CQ29:CV30"/>
  </mergeCells>
  <conditionalFormatting sqref="CK24:CL24">
    <cfRule type="expression" dxfId="265" priority="1" stopIfTrue="1">
      <formula>IF($CH34="",TRUE,FALSE)</formula>
    </cfRule>
  </conditionalFormatting>
  <conditionalFormatting sqref="CA14:CB14">
    <cfRule type="expression" dxfId="264" priority="2" stopIfTrue="1">
      <formula>IF($BV$12="",TRUE,FALSE)</formula>
    </cfRule>
  </conditionalFormatting>
  <conditionalFormatting sqref="CA15:CB15">
    <cfRule type="expression" dxfId="263" priority="3" stopIfTrue="1">
      <formula>IF($BV$17="",TRUE,FALSE)</formula>
    </cfRule>
  </conditionalFormatting>
  <conditionalFormatting sqref="CA22:CB22">
    <cfRule type="expression" dxfId="262" priority="4" stopIfTrue="1">
      <formula>IF($BV$20="",TRUE,FALSE)</formula>
    </cfRule>
  </conditionalFormatting>
  <conditionalFormatting sqref="CA23:CB23">
    <cfRule type="expression" dxfId="261" priority="5" stopIfTrue="1">
      <formula>IF($BV$25="",TRUE,FALSE)</formula>
    </cfRule>
  </conditionalFormatting>
  <conditionalFormatting sqref="CA30:CB30">
    <cfRule type="expression" dxfId="260" priority="6" stopIfTrue="1">
      <formula>IF($BV$29="",TRUE,FALSE)</formula>
    </cfRule>
  </conditionalFormatting>
  <conditionalFormatting sqref="CA31:CB31">
    <cfRule type="expression" dxfId="259" priority="7" stopIfTrue="1">
      <formula>IF($BV$33="",TRUE,FALSE)</formula>
    </cfRule>
  </conditionalFormatting>
  <conditionalFormatting sqref="CA38:CB38">
    <cfRule type="expression" dxfId="258" priority="8" stopIfTrue="1">
      <formula>IF($BV$37="",TRUE,FALSE)</formula>
    </cfRule>
  </conditionalFormatting>
  <conditionalFormatting sqref="CA39:CB39">
    <cfRule type="expression" dxfId="257" priority="9" stopIfTrue="1">
      <formula>IF($BV$41="",TRUE,FALSE)</formula>
    </cfRule>
  </conditionalFormatting>
  <conditionalFormatting sqref="CF18:CG18">
    <cfRule type="expression" dxfId="256" priority="10" stopIfTrue="1">
      <formula>IF($CC$15="",TRUE,FALSE)</formula>
    </cfRule>
  </conditionalFormatting>
  <conditionalFormatting sqref="CF19:CG19">
    <cfRule type="expression" dxfId="255" priority="11" stopIfTrue="1">
      <formula>IF($CC$22="",TRUE,FALSE)</formula>
    </cfRule>
  </conditionalFormatting>
  <conditionalFormatting sqref="CF35:CG35">
    <cfRule type="expression" dxfId="254" priority="12" stopIfTrue="1">
      <formula>IF($CC$39="",TRUE,FALSE)</formula>
    </cfRule>
  </conditionalFormatting>
  <conditionalFormatting sqref="CF34:CG34">
    <cfRule type="expression" dxfId="253" priority="13" stopIfTrue="1">
      <formula>IF($CC$31="",TRUE,FALSE)</formula>
    </cfRule>
  </conditionalFormatting>
  <conditionalFormatting sqref="CK23:CL23 CK29:CL29">
    <cfRule type="expression" dxfId="252" priority="14" stopIfTrue="1">
      <formula>IF($CH$18="",TRUE,FALSE)</formula>
    </cfRule>
  </conditionalFormatting>
  <conditionalFormatting sqref="CK30:CL30">
    <cfRule type="expression" dxfId="251" priority="15" stopIfTrue="1">
      <formula>IF($CH$34="",TRUE,FALSE)</formula>
    </cfRule>
  </conditionalFormatting>
  <conditionalFormatting sqref="CQ23:CV24">
    <cfRule type="expression" dxfId="250" priority="16" stopIfTrue="1">
      <formula>IF($CM$23="",TRUE,FALSE)</formula>
    </cfRule>
  </conditionalFormatting>
  <conditionalFormatting sqref="CQ26:CV27">
    <cfRule type="expression" dxfId="249" priority="17" stopIfTrue="1">
      <formula>IF($CM$24="",TRUE,FALSE)</formula>
    </cfRule>
  </conditionalFormatting>
  <conditionalFormatting sqref="CQ29:CV30">
    <cfRule type="expression" dxfId="248" priority="18" stopIfTrue="1">
      <formula>IF($CM$29="",TRUE,FALSE)</formula>
    </cfRule>
  </conditionalFormatting>
  <conditionalFormatting sqref="CQ32:CV33">
    <cfRule type="expression" dxfId="247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60"/>
      <c r="B1" s="60"/>
      <c r="C1" s="86"/>
      <c r="D1" s="60"/>
      <c r="E1" s="85"/>
      <c r="F1" s="60"/>
      <c r="G1" s="85"/>
      <c r="H1" s="92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</row>
    <row r="2" spans="1:101" ht="85.5" customHeight="1" thickBot="1" x14ac:dyDescent="1.1000000000000001">
      <c r="A2" s="60"/>
      <c r="B2" s="60"/>
      <c r="C2" s="60"/>
      <c r="D2" s="60"/>
      <c r="E2" s="85"/>
      <c r="F2" s="60"/>
      <c r="G2" s="85"/>
      <c r="H2" s="355" t="s">
        <v>341</v>
      </c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7"/>
      <c r="BR2" s="357"/>
      <c r="BS2" s="357"/>
      <c r="BT2" s="357"/>
      <c r="BU2" s="357"/>
      <c r="BV2" s="357"/>
      <c r="BW2" s="357"/>
      <c r="BX2" s="357"/>
      <c r="BY2" s="357"/>
      <c r="BZ2" s="358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</row>
    <row r="3" spans="1:101" ht="85.5" customHeight="1" thickBot="1" x14ac:dyDescent="0.25">
      <c r="A3" s="60"/>
      <c r="B3" s="60"/>
      <c r="C3" s="60"/>
      <c r="D3" s="60"/>
      <c r="E3" s="85"/>
      <c r="F3" s="60"/>
      <c r="G3" s="85"/>
      <c r="H3" s="320" t="s">
        <v>339</v>
      </c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282"/>
      <c r="BW3" s="282"/>
      <c r="BX3" s="282"/>
      <c r="BY3" s="282"/>
      <c r="BZ3" s="282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</row>
    <row r="4" spans="1:101" ht="37.5" customHeight="1" thickBot="1" x14ac:dyDescent="0.55000000000000004">
      <c r="A4" s="60"/>
      <c r="B4" s="60"/>
      <c r="C4" s="60"/>
      <c r="D4" s="60"/>
      <c r="E4" s="85"/>
      <c r="F4" s="60"/>
      <c r="G4" s="85"/>
      <c r="H4" s="95" t="s">
        <v>161</v>
      </c>
      <c r="I4" s="325" t="s">
        <v>374</v>
      </c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7"/>
      <c r="BJ4" s="60"/>
      <c r="BK4" s="60"/>
      <c r="BL4" s="60"/>
      <c r="BM4" s="60"/>
      <c r="BN4" s="60"/>
      <c r="BO4" s="60"/>
      <c r="BP4" s="60"/>
      <c r="BQ4" s="95" t="s">
        <v>162</v>
      </c>
      <c r="BR4" s="60"/>
      <c r="BS4" s="60"/>
      <c r="BT4" s="60"/>
      <c r="BU4" s="60"/>
      <c r="BV4" s="60"/>
      <c r="BW4" s="60"/>
      <c r="BX4" s="60"/>
      <c r="BY4" s="323">
        <f>BX92</f>
        <v>730</v>
      </c>
      <c r="BZ4" s="324"/>
      <c r="CA4" s="60"/>
      <c r="CB4" s="60"/>
      <c r="CC4" s="60"/>
      <c r="CD4" s="60"/>
      <c r="CE4" s="60"/>
      <c r="CF4" s="60"/>
      <c r="CG4" s="367" t="s">
        <v>340</v>
      </c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9"/>
      <c r="CW4" s="60"/>
    </row>
    <row r="5" spans="1:101" x14ac:dyDescent="0.2">
      <c r="A5" s="60"/>
      <c r="B5" s="60"/>
      <c r="C5" s="60"/>
      <c r="D5" s="60"/>
      <c r="E5" s="85"/>
      <c r="F5" s="60"/>
      <c r="G5" s="8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1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</row>
    <row r="6" spans="1:101" x14ac:dyDescent="0.2">
      <c r="A6" s="60"/>
      <c r="B6" s="60"/>
      <c r="C6" s="60"/>
      <c r="D6" s="60"/>
      <c r="E6" s="85"/>
      <c r="F6" s="60"/>
      <c r="G6" s="85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</row>
    <row r="7" spans="1:101" ht="13.5" thickBot="1" x14ac:dyDescent="0.25">
      <c r="A7" s="60"/>
      <c r="B7" s="60"/>
      <c r="C7" s="60"/>
      <c r="D7" s="60"/>
      <c r="E7" s="85"/>
      <c r="F7" s="60"/>
      <c r="G7" s="85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</row>
    <row r="8" spans="1:101" ht="26.25" customHeight="1" thickBot="1" x14ac:dyDescent="0.45">
      <c r="A8" s="60"/>
      <c r="B8" s="60"/>
      <c r="C8" s="99" t="s">
        <v>150</v>
      </c>
      <c r="D8" s="100"/>
      <c r="E8" s="101"/>
      <c r="F8" s="100"/>
      <c r="G8" s="101"/>
      <c r="H8" s="100"/>
      <c r="I8" s="100"/>
      <c r="J8" s="100"/>
      <c r="K8" s="100"/>
      <c r="L8" s="188"/>
      <c r="M8" s="189" t="s">
        <v>36</v>
      </c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2"/>
      <c r="BI8" s="60"/>
      <c r="BJ8" s="60"/>
      <c r="BK8" s="60"/>
      <c r="BL8" s="60"/>
      <c r="BM8" s="60"/>
      <c r="BN8" s="60"/>
      <c r="BO8" s="60"/>
      <c r="BP8" s="328" t="s">
        <v>149</v>
      </c>
      <c r="BQ8" s="60"/>
      <c r="BR8" s="87"/>
      <c r="BS8" s="99" t="s">
        <v>151</v>
      </c>
      <c r="BT8" s="100"/>
      <c r="BU8" s="100"/>
      <c r="BV8" s="100"/>
      <c r="BW8" s="100"/>
      <c r="BX8" s="100"/>
      <c r="BY8" s="100"/>
      <c r="BZ8" s="103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2"/>
      <c r="CW8" s="60"/>
    </row>
    <row r="9" spans="1:101" ht="28.5" customHeight="1" x14ac:dyDescent="0.2">
      <c r="A9" s="60"/>
      <c r="B9" s="60"/>
      <c r="C9" s="60"/>
      <c r="D9" s="60"/>
      <c r="E9" s="85"/>
      <c r="F9" s="60"/>
      <c r="G9" s="85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330" t="s">
        <v>48</v>
      </c>
      <c r="BK9" s="330" t="s">
        <v>142</v>
      </c>
      <c r="BL9" s="330" t="s">
        <v>143</v>
      </c>
      <c r="BM9" s="330" t="s">
        <v>49</v>
      </c>
      <c r="BN9" s="330" t="s">
        <v>147</v>
      </c>
      <c r="BO9" s="330" t="s">
        <v>148</v>
      </c>
      <c r="BP9" s="329"/>
      <c r="BQ9" s="60"/>
      <c r="BR9" s="87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</row>
    <row r="10" spans="1:101" ht="18.75" customHeight="1" x14ac:dyDescent="0.25">
      <c r="A10" s="60"/>
      <c r="B10" s="60"/>
      <c r="C10" s="88" t="s">
        <v>63</v>
      </c>
      <c r="D10" s="60"/>
      <c r="E10" s="85"/>
      <c r="F10" s="60"/>
      <c r="G10" s="85"/>
      <c r="H10" s="60"/>
      <c r="I10" s="60"/>
      <c r="J10" s="60"/>
      <c r="K10" s="60"/>
      <c r="L10" s="60"/>
      <c r="M10" s="60" t="s">
        <v>4</v>
      </c>
      <c r="N10" s="60"/>
      <c r="O10" s="60"/>
      <c r="P10" s="60"/>
      <c r="Q10" s="60" t="s">
        <v>6</v>
      </c>
      <c r="R10" s="60"/>
      <c r="S10" s="60"/>
      <c r="T10" s="60"/>
      <c r="U10" s="60" t="s">
        <v>7</v>
      </c>
      <c r="V10" s="60"/>
      <c r="W10" s="60"/>
      <c r="X10" s="60"/>
      <c r="Y10" s="60"/>
      <c r="Z10" s="60" t="s">
        <v>4</v>
      </c>
      <c r="AA10" s="60" t="s">
        <v>5</v>
      </c>
      <c r="AB10" s="60"/>
      <c r="AC10" s="60"/>
      <c r="AD10" s="60" t="s">
        <v>9</v>
      </c>
      <c r="AE10" s="60"/>
      <c r="AF10" s="60"/>
      <c r="AG10" s="60"/>
      <c r="AH10" s="60" t="s">
        <v>32</v>
      </c>
      <c r="AI10" s="60"/>
      <c r="AJ10" s="60"/>
      <c r="AK10" s="60"/>
      <c r="AL10" s="60"/>
      <c r="AM10" s="60"/>
      <c r="AN10" s="60" t="s">
        <v>35</v>
      </c>
      <c r="AO10" s="60"/>
      <c r="AP10" s="60"/>
      <c r="AQ10" s="60"/>
      <c r="AR10" s="60"/>
      <c r="AS10" s="60" t="s">
        <v>33</v>
      </c>
      <c r="AT10" s="60"/>
      <c r="AU10" s="60"/>
      <c r="AV10" s="60"/>
      <c r="AW10" s="60"/>
      <c r="AX10" s="60"/>
      <c r="AY10" s="60"/>
      <c r="AZ10" s="60"/>
      <c r="BA10" s="60"/>
      <c r="BB10" s="89" t="s">
        <v>10</v>
      </c>
      <c r="BC10" s="60"/>
      <c r="BD10" s="90" t="s">
        <v>4</v>
      </c>
      <c r="BE10" s="60"/>
      <c r="BF10" s="61" t="s">
        <v>5</v>
      </c>
      <c r="BG10" s="60"/>
      <c r="BH10" s="60"/>
      <c r="BI10" s="60"/>
      <c r="BJ10" s="330"/>
      <c r="BK10" s="330"/>
      <c r="BL10" s="330"/>
      <c r="BM10" s="330"/>
      <c r="BN10" s="330"/>
      <c r="BO10" s="330"/>
      <c r="BP10" s="329"/>
      <c r="BQ10" s="60"/>
      <c r="BR10" s="87"/>
      <c r="BS10" s="88"/>
      <c r="BT10" s="60"/>
      <c r="BU10" s="91" t="s">
        <v>120</v>
      </c>
      <c r="BV10" s="60"/>
      <c r="BW10" s="60"/>
      <c r="BX10" s="61" t="s">
        <v>26</v>
      </c>
      <c r="BY10" s="60"/>
      <c r="BZ10" s="88"/>
      <c r="CA10" s="60"/>
      <c r="CB10" s="60"/>
      <c r="CC10" s="60"/>
      <c r="CD10" s="60"/>
      <c r="CE10" s="61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</row>
    <row r="11" spans="1:101" ht="18.75" customHeight="1" thickBot="1" x14ac:dyDescent="0.25">
      <c r="A11" s="60"/>
      <c r="B11" s="60"/>
      <c r="C11" s="60"/>
      <c r="D11" s="60"/>
      <c r="E11" s="85"/>
      <c r="F11" s="60"/>
      <c r="G11" s="85"/>
      <c r="H11" s="60"/>
      <c r="I11" s="60"/>
      <c r="J11" s="60"/>
      <c r="K11" s="60"/>
      <c r="L11" s="60"/>
      <c r="M11" s="60" t="s">
        <v>0</v>
      </c>
      <c r="N11" s="60" t="s">
        <v>1</v>
      </c>
      <c r="O11" s="60" t="s">
        <v>2</v>
      </c>
      <c r="P11" s="60" t="s">
        <v>3</v>
      </c>
      <c r="Q11" s="60" t="s">
        <v>0</v>
      </c>
      <c r="R11" s="60" t="s">
        <v>1</v>
      </c>
      <c r="S11" s="60" t="s">
        <v>2</v>
      </c>
      <c r="T11" s="60" t="s">
        <v>3</v>
      </c>
      <c r="U11" s="60" t="s">
        <v>0</v>
      </c>
      <c r="V11" s="60" t="s">
        <v>1</v>
      </c>
      <c r="W11" s="60" t="s">
        <v>2</v>
      </c>
      <c r="X11" s="60" t="s">
        <v>3</v>
      </c>
      <c r="Y11" s="60"/>
      <c r="Z11" s="60" t="s">
        <v>8</v>
      </c>
      <c r="AA11" s="60"/>
      <c r="AB11" s="60"/>
      <c r="AC11" s="60"/>
      <c r="AD11" s="60"/>
      <c r="AE11" s="60"/>
      <c r="AF11" s="60"/>
      <c r="AG11" s="60"/>
      <c r="AH11" s="60" t="s">
        <v>31</v>
      </c>
      <c r="AI11" s="60"/>
      <c r="AJ11" s="60"/>
      <c r="AK11" s="60"/>
      <c r="AL11" s="60"/>
      <c r="AM11" s="60"/>
      <c r="AN11" s="60" t="str">
        <f>AI12</f>
        <v>Brasilien</v>
      </c>
      <c r="AO11" s="60" t="str">
        <f>AI13</f>
        <v>Kroatien</v>
      </c>
      <c r="AP11" s="60" t="str">
        <f>AI14</f>
        <v>Mexiko</v>
      </c>
      <c r="AQ11" s="60" t="str">
        <f>AI15</f>
        <v>Kamerun</v>
      </c>
      <c r="AR11" s="60"/>
      <c r="AS11" s="60" t="s">
        <v>31</v>
      </c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330"/>
      <c r="BK11" s="330"/>
      <c r="BL11" s="330"/>
      <c r="BM11" s="330"/>
      <c r="BN11" s="330"/>
      <c r="BO11" s="330"/>
      <c r="BP11" s="329"/>
      <c r="BQ11" s="60"/>
      <c r="BR11" s="87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</row>
    <row r="12" spans="1:101" ht="18.75" customHeight="1" thickBot="1" x14ac:dyDescent="0.3">
      <c r="A12" s="60"/>
      <c r="B12" s="60"/>
      <c r="C12" s="7" t="str">
        <f>Spielplan!$C$12</f>
        <v>Brasilien</v>
      </c>
      <c r="D12" s="38"/>
      <c r="E12" s="104"/>
      <c r="F12" s="93"/>
      <c r="G12" s="104"/>
      <c r="H12" s="7" t="str">
        <f>Spielplan!$H$12</f>
        <v>Kroatien</v>
      </c>
      <c r="I12" s="38"/>
      <c r="J12" s="60"/>
      <c r="K12" s="60" t="s">
        <v>58</v>
      </c>
      <c r="L12" s="60">
        <f t="shared" ref="L12:L17" si="0">IF(E12-G12&gt;0,1,IF(G12=E12,0,-1))</f>
        <v>0</v>
      </c>
      <c r="M12" s="60">
        <f>IF($E12="",0,IF($E12&gt;$G12,3,IF($E12=G12,1,0)))</f>
        <v>0</v>
      </c>
      <c r="N12" s="60">
        <f>IF($G12="",0,IF($E12&gt;$G12,0,IF($E12=G12,1,3)))</f>
        <v>0</v>
      </c>
      <c r="O12" s="60"/>
      <c r="P12" s="60"/>
      <c r="Q12" s="60">
        <f>E12</f>
        <v>0</v>
      </c>
      <c r="R12" s="60">
        <f>G12</f>
        <v>0</v>
      </c>
      <c r="S12" s="60"/>
      <c r="T12" s="60"/>
      <c r="U12" s="60">
        <f>G12</f>
        <v>0</v>
      </c>
      <c r="V12" s="60">
        <f>E12</f>
        <v>0</v>
      </c>
      <c r="W12" s="60"/>
      <c r="X12" s="60"/>
      <c r="Y12" s="60"/>
      <c r="Z12" s="60">
        <f>M18</f>
        <v>0</v>
      </c>
      <c r="AA12" s="60">
        <f>Q18</f>
        <v>0</v>
      </c>
      <c r="AB12" s="60">
        <f>U18</f>
        <v>0</v>
      </c>
      <c r="AC12" s="60">
        <f>AA12-AB12</f>
        <v>0</v>
      </c>
      <c r="AD12" s="60">
        <f>IF(Z12&gt;Z13,-1,0)</f>
        <v>0</v>
      </c>
      <c r="AE12" s="60">
        <f>IF(Z12&gt;Z14,-1,0)</f>
        <v>0</v>
      </c>
      <c r="AF12" s="60">
        <f>IF(Z12&gt;Z15,-1,0)</f>
        <v>0</v>
      </c>
      <c r="AG12" s="60">
        <f>10000-(AJ12*1000+AM12*100+AK12*10)</f>
        <v>10000</v>
      </c>
      <c r="AH12" s="90">
        <f>RANK(AG12,AG12:AG15,1)</f>
        <v>1</v>
      </c>
      <c r="AI12" s="60" t="str">
        <f>C12</f>
        <v>Brasilien</v>
      </c>
      <c r="AJ12" s="60">
        <f t="shared" ref="AJ12:AL15" si="1">Z12</f>
        <v>0</v>
      </c>
      <c r="AK12" s="60">
        <f t="shared" si="1"/>
        <v>0</v>
      </c>
      <c r="AL12" s="60">
        <f t="shared" si="1"/>
        <v>0</v>
      </c>
      <c r="AM12" s="60">
        <f>AK12-AL12</f>
        <v>0</v>
      </c>
      <c r="AN12" s="187"/>
      <c r="AO12" s="187">
        <f>IF(AG13=AG12,IF(G12&gt;E12,AG13-0.1,AG13),AG13)</f>
        <v>10000</v>
      </c>
      <c r="AP12" s="187">
        <f>IF(AG14=AG12,IF(G14&gt;E14,AG14-0.1,AG14),AG14)</f>
        <v>10000</v>
      </c>
      <c r="AQ12" s="187">
        <f>IF(AG15=AG12,IF(G16&gt;E16,AG15-0.1,AG15),AG15)</f>
        <v>10000</v>
      </c>
      <c r="AR12" s="187">
        <f>AN16</f>
        <v>30000</v>
      </c>
      <c r="AS12" s="90">
        <f>RANK(AR12,AR12:AR15,1)</f>
        <v>1</v>
      </c>
      <c r="AT12" s="60" t="str">
        <f t="shared" ref="AT12:AW15" si="2">AI12</f>
        <v>Brasilien</v>
      </c>
      <c r="AU12" s="60">
        <f t="shared" si="2"/>
        <v>0</v>
      </c>
      <c r="AV12" s="60">
        <f t="shared" si="2"/>
        <v>0</v>
      </c>
      <c r="AW12" s="60">
        <f t="shared" si="2"/>
        <v>0</v>
      </c>
      <c r="AX12" s="60"/>
      <c r="AY12" s="60"/>
      <c r="AZ12" s="60"/>
      <c r="BA12" s="3">
        <v>1</v>
      </c>
      <c r="BB12" s="7" t="str">
        <f>VLOOKUP(1,AS12:AT15,2,FALSE)</f>
        <v>Brasilien</v>
      </c>
      <c r="BC12" s="2"/>
      <c r="BD12" s="6">
        <f>VLOOKUP(1,AS12:AW15,3,FALSE)</f>
        <v>0</v>
      </c>
      <c r="BE12" s="4">
        <f>VLOOKUP(1,AS12:AW15,4,FALSE)</f>
        <v>0</v>
      </c>
      <c r="BF12" s="93" t="s">
        <v>12</v>
      </c>
      <c r="BG12" s="4">
        <f>VLOOKUP(1,AS12:AW15,5,FALSE)</f>
        <v>0</v>
      </c>
      <c r="BH12" s="13" t="s">
        <v>18</v>
      </c>
      <c r="BI12" s="60"/>
      <c r="BJ12" s="85">
        <f>IF(E12&gt;G12,IF(Spielplan!E12&gt;Spielplan!G12,Punktemodus!$B$3,0),0)</f>
        <v>0</v>
      </c>
      <c r="BK12" s="85">
        <f>IF(E12=G12,IF(Spielplan!E12=Spielplan!G12,Punktemodus!$B$3,0),0)</f>
        <v>10</v>
      </c>
      <c r="BL12" s="85">
        <f>IF(E12&lt;G12,IF(Spielplan!E12&lt;Spielplan!G12,Punktemodus!$B$3,0),0)</f>
        <v>0</v>
      </c>
      <c r="BM12" s="85">
        <f>IF(E12=Spielplan!E12,IF(G12=Spielplan!G12,Punktemodus!$B$5,0),0)</f>
        <v>3</v>
      </c>
      <c r="BN12" s="85">
        <f>IF(E12=Spielplan!E12,Punktemodus!$B$7,0)</f>
        <v>1</v>
      </c>
      <c r="BO12" s="85">
        <f>IF(G12=Spielplan!G12,Punktemodus!$B$7,0)</f>
        <v>1</v>
      </c>
      <c r="BP12" s="137">
        <f>IF(Spielplan!E12="",0,SUM(BJ12:BO12))</f>
        <v>0</v>
      </c>
      <c r="BQ12" s="60"/>
      <c r="BR12" s="87"/>
      <c r="BS12" s="13" t="s">
        <v>18</v>
      </c>
      <c r="BT12" s="44" t="str">
        <f>IF(G17="","",BB12)</f>
        <v/>
      </c>
      <c r="BU12" s="46"/>
      <c r="BV12" s="104"/>
      <c r="BW12" s="60"/>
      <c r="BX12" s="104"/>
      <c r="BY12" s="60"/>
      <c r="BZ12" s="88"/>
      <c r="CA12" s="60"/>
      <c r="CB12" s="91" t="s">
        <v>27</v>
      </c>
      <c r="CC12" s="60"/>
      <c r="CD12" s="60"/>
      <c r="CE12" s="61" t="s">
        <v>26</v>
      </c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</row>
    <row r="13" spans="1:101" ht="18.75" customHeight="1" thickBot="1" x14ac:dyDescent="0.3">
      <c r="A13" s="60"/>
      <c r="B13" s="60"/>
      <c r="C13" s="44" t="str">
        <f>Spielplan!$C$13</f>
        <v>Mexiko</v>
      </c>
      <c r="D13" s="45"/>
      <c r="E13" s="104"/>
      <c r="F13" s="93"/>
      <c r="G13" s="104"/>
      <c r="H13" s="44" t="str">
        <f>Spielplan!$H$13</f>
        <v>Kamerun</v>
      </c>
      <c r="I13" s="45"/>
      <c r="J13" s="60"/>
      <c r="K13" s="60" t="s">
        <v>59</v>
      </c>
      <c r="L13" s="60">
        <f t="shared" si="0"/>
        <v>0</v>
      </c>
      <c r="M13" s="60"/>
      <c r="N13" s="60"/>
      <c r="O13" s="60">
        <f>IF($E13="",0,IF($E13&gt;$G13,3,IF($E13=$G13,1,0)))</f>
        <v>0</v>
      </c>
      <c r="P13" s="60">
        <f>IF($G13="",0,IF($E13&gt;$G13,0,IF($E13=$G13,1,3)))</f>
        <v>0</v>
      </c>
      <c r="Q13" s="60"/>
      <c r="R13" s="60"/>
      <c r="S13" s="60">
        <f>E13</f>
        <v>0</v>
      </c>
      <c r="T13" s="60">
        <f>G13</f>
        <v>0</v>
      </c>
      <c r="U13" s="60"/>
      <c r="V13" s="60"/>
      <c r="W13" s="60">
        <f>G13</f>
        <v>0</v>
      </c>
      <c r="X13" s="60">
        <f>E13</f>
        <v>0</v>
      </c>
      <c r="Y13" s="60"/>
      <c r="Z13" s="60">
        <f>N18</f>
        <v>0</v>
      </c>
      <c r="AA13" s="60">
        <f>R18</f>
        <v>0</v>
      </c>
      <c r="AB13" s="60">
        <f>V18</f>
        <v>0</v>
      </c>
      <c r="AC13" s="60">
        <f>AA13-AB13</f>
        <v>0</v>
      </c>
      <c r="AD13" s="60">
        <f>IF(Z13&gt;Z12,-1,0)</f>
        <v>0</v>
      </c>
      <c r="AE13" s="60">
        <f>IF(Z13&gt;Z14,-1,0)</f>
        <v>0</v>
      </c>
      <c r="AF13" s="60">
        <f>IF(Z13&gt;Z15,-1,0)</f>
        <v>0</v>
      </c>
      <c r="AG13" s="60">
        <f>10000-(AJ13*1000+AM13*100+AK13*10)</f>
        <v>10000</v>
      </c>
      <c r="AH13" s="90">
        <f>RANK(AG13,AG12:AG15,1)</f>
        <v>1</v>
      </c>
      <c r="AI13" s="60" t="str">
        <f>H12</f>
        <v>Kroatien</v>
      </c>
      <c r="AJ13" s="60">
        <f t="shared" si="1"/>
        <v>0</v>
      </c>
      <c r="AK13" s="60">
        <f t="shared" si="1"/>
        <v>0</v>
      </c>
      <c r="AL13" s="60">
        <f t="shared" si="1"/>
        <v>0</v>
      </c>
      <c r="AM13" s="60">
        <f>AK13-AL13</f>
        <v>0</v>
      </c>
      <c r="AN13" s="187">
        <f>IF(AG12=AG13,IF(E12&gt;G12,AG12-0.1,AG12),AG12)</f>
        <v>10000</v>
      </c>
      <c r="AO13" s="187"/>
      <c r="AP13" s="187">
        <f>IF(AG14=AG13,IF(G17&gt;E17,AG14-0.1,AG14),AG14)</f>
        <v>10000</v>
      </c>
      <c r="AQ13" s="187">
        <f>IF(AG15=AG13,IF(G15&gt;E15,AG15-0.1,AG15),AG15)</f>
        <v>10000</v>
      </c>
      <c r="AR13" s="187">
        <f>AO16</f>
        <v>30000</v>
      </c>
      <c r="AS13" s="90">
        <f>RANK(AR13,AR12:AR15,1)</f>
        <v>1</v>
      </c>
      <c r="AT13" s="60" t="str">
        <f t="shared" si="2"/>
        <v>Kroatien</v>
      </c>
      <c r="AU13" s="60">
        <f t="shared" si="2"/>
        <v>0</v>
      </c>
      <c r="AV13" s="60">
        <f t="shared" si="2"/>
        <v>0</v>
      </c>
      <c r="AW13" s="60">
        <f t="shared" si="2"/>
        <v>0</v>
      </c>
      <c r="AX13" s="60"/>
      <c r="AY13" s="60"/>
      <c r="AZ13" s="60"/>
      <c r="BA13" s="120">
        <v>2</v>
      </c>
      <c r="BB13" s="121" t="e">
        <f>VLOOKUP(2,AS12:AT15,2,FALSE)</f>
        <v>#N/A</v>
      </c>
      <c r="BC13" s="122"/>
      <c r="BD13" s="123" t="e">
        <f>VLOOKUP(2,AS12:AW15,3,FALSE)</f>
        <v>#N/A</v>
      </c>
      <c r="BE13" s="124" t="e">
        <f>VLOOKUP(2,AS12:AW15,4,FALSE)</f>
        <v>#N/A</v>
      </c>
      <c r="BF13" s="93" t="s">
        <v>12</v>
      </c>
      <c r="BG13" s="124" t="e">
        <f>VLOOKUP(2,AS12:AW15,5,FALSE)</f>
        <v>#N/A</v>
      </c>
      <c r="BH13" s="125" t="s">
        <v>19</v>
      </c>
      <c r="BI13" s="60"/>
      <c r="BJ13" s="85">
        <f>IF(E13&gt;G13,IF(Spielplan!E13&gt;Spielplan!G13,Punktemodus!$B$3,0),0)</f>
        <v>0</v>
      </c>
      <c r="BK13" s="85">
        <f>IF(E13=G13,IF(Spielplan!E13=Spielplan!G13,Punktemodus!$B$3,0),0)</f>
        <v>10</v>
      </c>
      <c r="BL13" s="85">
        <f>IF(E13&lt;G13,IF(Spielplan!E13&lt;Spielplan!G13,Punktemodus!$B$3,0),0)</f>
        <v>0</v>
      </c>
      <c r="BM13" s="85">
        <f>IF(E13=Spielplan!E13,IF(G13=Spielplan!G13,Punktemodus!$B$5,0),0)</f>
        <v>3</v>
      </c>
      <c r="BN13" s="85">
        <f>IF(E13=Spielplan!E13,Punktemodus!$B$7,0)</f>
        <v>1</v>
      </c>
      <c r="BO13" s="85">
        <f>IF(G13=Spielplan!G13,Punktemodus!$B$7,0)</f>
        <v>1</v>
      </c>
      <c r="BP13" s="137">
        <f>IF(Spielplan!E13="",0,SUM(BJ13:BO13))</f>
        <v>0</v>
      </c>
      <c r="BQ13" s="60"/>
      <c r="BR13" s="87"/>
      <c r="BS13" s="73" t="s">
        <v>21</v>
      </c>
      <c r="BT13" s="44" t="str">
        <f>IF(G28="","",BB24)</f>
        <v/>
      </c>
      <c r="BU13" s="46"/>
      <c r="BV13" s="104"/>
      <c r="BW13" s="60"/>
      <c r="BX13" s="104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</row>
    <row r="14" spans="1:101" ht="18.75" customHeight="1" thickBot="1" x14ac:dyDescent="0.3">
      <c r="A14" s="60"/>
      <c r="B14" s="60"/>
      <c r="C14" s="7" t="str">
        <f>C12</f>
        <v>Brasilien</v>
      </c>
      <c r="D14" s="38"/>
      <c r="E14" s="104"/>
      <c r="F14" s="93"/>
      <c r="G14" s="104"/>
      <c r="H14" s="7" t="str">
        <f>C13</f>
        <v>Mexiko</v>
      </c>
      <c r="I14" s="38"/>
      <c r="J14" s="60"/>
      <c r="K14" s="60" t="s">
        <v>60</v>
      </c>
      <c r="L14" s="60">
        <f t="shared" si="0"/>
        <v>0</v>
      </c>
      <c r="M14" s="60">
        <f>IF($E14="",0,IF($E14&gt;$G14,3,IF($E14=G14,1,0)))</f>
        <v>0</v>
      </c>
      <c r="N14" s="60"/>
      <c r="O14" s="60">
        <f>IF($G14="",0,IF($E14&gt;$G14,0,IF($E14=$G14,1,3)))</f>
        <v>0</v>
      </c>
      <c r="P14" s="60"/>
      <c r="Q14" s="60">
        <f>E14</f>
        <v>0</v>
      </c>
      <c r="R14" s="60"/>
      <c r="S14" s="60">
        <f>G14</f>
        <v>0</v>
      </c>
      <c r="T14" s="60"/>
      <c r="U14" s="60">
        <f>G14</f>
        <v>0</v>
      </c>
      <c r="V14" s="60"/>
      <c r="W14" s="60">
        <f>E14</f>
        <v>0</v>
      </c>
      <c r="X14" s="60"/>
      <c r="Y14" s="60"/>
      <c r="Z14" s="60">
        <f>O18</f>
        <v>0</v>
      </c>
      <c r="AA14" s="60">
        <f>S18</f>
        <v>0</v>
      </c>
      <c r="AB14" s="60">
        <f>W18</f>
        <v>0</v>
      </c>
      <c r="AC14" s="60">
        <f>AA14-AB14</f>
        <v>0</v>
      </c>
      <c r="AD14" s="60">
        <f>IF(Z14&gt;Z12,-1,0)</f>
        <v>0</v>
      </c>
      <c r="AE14" s="60">
        <f>IF(Z14&gt;Z13,-1,0)</f>
        <v>0</v>
      </c>
      <c r="AF14" s="60">
        <f>IF(Z14&gt;Z15,-1,0)</f>
        <v>0</v>
      </c>
      <c r="AG14" s="60">
        <f>10000-(AJ14*1000+AM14*100+AK14*10)</f>
        <v>10000</v>
      </c>
      <c r="AH14" s="90">
        <f>RANK(AG14,AG12:AG15,1)</f>
        <v>1</v>
      </c>
      <c r="AI14" s="60" t="str">
        <f>C13</f>
        <v>Mexiko</v>
      </c>
      <c r="AJ14" s="60">
        <f t="shared" si="1"/>
        <v>0</v>
      </c>
      <c r="AK14" s="60">
        <f t="shared" si="1"/>
        <v>0</v>
      </c>
      <c r="AL14" s="60">
        <f t="shared" si="1"/>
        <v>0</v>
      </c>
      <c r="AM14" s="60">
        <f>AK14-AL14</f>
        <v>0</v>
      </c>
      <c r="AN14" s="187">
        <f>IF(AG12=AG14,IF(E14&gt;G14,AG12-0.1,AG12),AG12)</f>
        <v>10000</v>
      </c>
      <c r="AO14" s="187">
        <f>IF(AG13=AG14,IF(E17&gt;G17,AG13-0.1,AG13),AG13)</f>
        <v>10000</v>
      </c>
      <c r="AP14" s="187"/>
      <c r="AQ14" s="187">
        <f>IF(AG15=AG14,IF(G13&gt;E13,AG15-0.1,AG15),AG15)</f>
        <v>10000</v>
      </c>
      <c r="AR14" s="187">
        <f>AP16</f>
        <v>30000</v>
      </c>
      <c r="AS14" s="90">
        <f>RANK(AR14,AR12:AR15,1)</f>
        <v>1</v>
      </c>
      <c r="AT14" s="60" t="str">
        <f t="shared" si="2"/>
        <v>Mexiko</v>
      </c>
      <c r="AU14" s="60">
        <f t="shared" si="2"/>
        <v>0</v>
      </c>
      <c r="AV14" s="60">
        <f t="shared" si="2"/>
        <v>0</v>
      </c>
      <c r="AW14" s="60">
        <f t="shared" si="2"/>
        <v>0</v>
      </c>
      <c r="AX14" s="60"/>
      <c r="AY14" s="60"/>
      <c r="AZ14" s="60"/>
      <c r="BA14" s="113">
        <v>3</v>
      </c>
      <c r="BB14" s="114" t="e">
        <f>VLOOKUP(3,AS12:AT15,2,FALSE)</f>
        <v>#N/A</v>
      </c>
      <c r="BC14" s="115"/>
      <c r="BD14" s="116" t="e">
        <f>VLOOKUP(3,AS12:AW15,3,FALSE)</f>
        <v>#N/A</v>
      </c>
      <c r="BE14" s="116" t="e">
        <f>VLOOKUP(3,AS12:AW15,4,FALSE)</f>
        <v>#N/A</v>
      </c>
      <c r="BF14" s="93" t="s">
        <v>12</v>
      </c>
      <c r="BG14" s="116" t="e">
        <f>VLOOKUP(3,AS12:AW15,5,FALSE)</f>
        <v>#N/A</v>
      </c>
      <c r="BH14" s="60"/>
      <c r="BI14" s="60"/>
      <c r="BJ14" s="85">
        <f>IF(E14&gt;G14,IF(Spielplan!E14&gt;Spielplan!G14,Punktemodus!$B$3,0),0)</f>
        <v>0</v>
      </c>
      <c r="BK14" s="85">
        <f>IF(E14=G14,IF(Spielplan!E14=Spielplan!G14,Punktemodus!$B$3,0),0)</f>
        <v>10</v>
      </c>
      <c r="BL14" s="85">
        <f>IF(E14&lt;G14,IF(Spielplan!E14&lt;Spielplan!G14,Punktemodus!$B$3,0),0)</f>
        <v>0</v>
      </c>
      <c r="BM14" s="85">
        <f>IF(E14=Spielplan!E14,IF(G14=Spielplan!G14,Punktemodus!$B$5,0),0)</f>
        <v>3</v>
      </c>
      <c r="BN14" s="85">
        <f>IF(E14=Spielplan!E14,Punktemodus!$B$7,0)</f>
        <v>1</v>
      </c>
      <c r="BO14" s="85">
        <f>IF(G14=Spielplan!G14,Punktemodus!$B$7,0)</f>
        <v>1</v>
      </c>
      <c r="BP14" s="137">
        <f>IF(Spielplan!E14="",0,SUM(BJ14:BO14))</f>
        <v>0</v>
      </c>
      <c r="BQ14" s="60"/>
      <c r="BR14" s="87"/>
      <c r="BS14" s="60"/>
      <c r="BT14" s="60"/>
      <c r="BU14" s="60"/>
      <c r="BV14" s="60"/>
      <c r="BW14" s="60"/>
      <c r="BX14" s="60"/>
      <c r="BY14" s="60"/>
      <c r="BZ14" s="47">
        <v>49</v>
      </c>
      <c r="CA14" s="44" t="str">
        <f>IF(BX12="",IF(BV12&gt;BV13,BT12,BT13),IF(BX12&gt;BX13,BT12,BT13))</f>
        <v/>
      </c>
      <c r="CB14" s="46"/>
      <c r="CC14" s="104"/>
      <c r="CD14" s="60"/>
      <c r="CE14" s="104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</row>
    <row r="15" spans="1:101" ht="18.75" customHeight="1" thickBot="1" x14ac:dyDescent="0.3">
      <c r="A15" s="60"/>
      <c r="B15" s="60"/>
      <c r="C15" s="44" t="str">
        <f>H12</f>
        <v>Kroatien</v>
      </c>
      <c r="D15" s="45"/>
      <c r="E15" s="104"/>
      <c r="F15" s="93"/>
      <c r="G15" s="104"/>
      <c r="H15" s="44" t="str">
        <f>H13</f>
        <v>Kamerun</v>
      </c>
      <c r="I15" s="45"/>
      <c r="J15" s="60"/>
      <c r="K15" s="60" t="s">
        <v>61</v>
      </c>
      <c r="L15" s="60">
        <f t="shared" si="0"/>
        <v>0</v>
      </c>
      <c r="M15" s="60"/>
      <c r="N15" s="60">
        <f>IF($E15="",0,IF($E15&gt;$G15,3,IF($E15=$G15,1,0)))</f>
        <v>0</v>
      </c>
      <c r="O15" s="60"/>
      <c r="P15" s="60">
        <f>IF($G15="",0,IF($E15&gt;$G15,0,IF($E15=$G15,1,3)))</f>
        <v>0</v>
      </c>
      <c r="Q15" s="60"/>
      <c r="R15" s="60">
        <f>E15</f>
        <v>0</v>
      </c>
      <c r="S15" s="60"/>
      <c r="T15" s="60">
        <f>G15</f>
        <v>0</v>
      </c>
      <c r="U15" s="60"/>
      <c r="V15" s="60">
        <f>G15</f>
        <v>0</v>
      </c>
      <c r="W15" s="60"/>
      <c r="X15" s="60">
        <f>E15</f>
        <v>0</v>
      </c>
      <c r="Y15" s="60"/>
      <c r="Z15" s="60">
        <f>P18</f>
        <v>0</v>
      </c>
      <c r="AA15" s="60">
        <f>T18</f>
        <v>0</v>
      </c>
      <c r="AB15" s="60">
        <f>X18</f>
        <v>0</v>
      </c>
      <c r="AC15" s="60">
        <f>AA15-AB15</f>
        <v>0</v>
      </c>
      <c r="AD15" s="60">
        <f>IF(Z15&gt;Z12,-1,0)</f>
        <v>0</v>
      </c>
      <c r="AE15" s="60">
        <f>IF(Z15&gt;Z13,-1,0)</f>
        <v>0</v>
      </c>
      <c r="AF15" s="60">
        <f>IF(Z15&gt;Z14,-1,0)</f>
        <v>0</v>
      </c>
      <c r="AG15" s="60">
        <f>10000-(AJ15*1000+AM15*100+AK15*10)</f>
        <v>10000</v>
      </c>
      <c r="AH15" s="90">
        <f>RANK(AG15,AG12:AG15,1)</f>
        <v>1</v>
      </c>
      <c r="AI15" s="60" t="str">
        <f>H13</f>
        <v>Kamerun</v>
      </c>
      <c r="AJ15" s="60">
        <f t="shared" si="1"/>
        <v>0</v>
      </c>
      <c r="AK15" s="60">
        <f t="shared" si="1"/>
        <v>0</v>
      </c>
      <c r="AL15" s="60">
        <f t="shared" si="1"/>
        <v>0</v>
      </c>
      <c r="AM15" s="60">
        <f>AK15-AL15</f>
        <v>0</v>
      </c>
      <c r="AN15" s="187">
        <f>IF(AG12=AG15,IF(E16&gt;G16,AG12-0.1,AG12),AG12)</f>
        <v>10000</v>
      </c>
      <c r="AO15" s="187">
        <f>IF(AG13=AG15,IF(E15&gt;G15,AG13-0.1,AG13),AG13)</f>
        <v>10000</v>
      </c>
      <c r="AP15" s="187">
        <f>IF(AG14=AG15,IF(E13&gt;G13,AG14-0.1,AG14),AG14)</f>
        <v>10000</v>
      </c>
      <c r="AQ15" s="187"/>
      <c r="AR15" s="187">
        <f>AQ16</f>
        <v>30000</v>
      </c>
      <c r="AS15" s="90">
        <f>RANK(AR15,AR12:AR15,1)</f>
        <v>1</v>
      </c>
      <c r="AT15" s="60" t="str">
        <f t="shared" si="2"/>
        <v>Kamerun</v>
      </c>
      <c r="AU15" s="60">
        <f t="shared" si="2"/>
        <v>0</v>
      </c>
      <c r="AV15" s="60">
        <f t="shared" si="2"/>
        <v>0</v>
      </c>
      <c r="AW15" s="60">
        <f t="shared" si="2"/>
        <v>0</v>
      </c>
      <c r="AX15" s="60"/>
      <c r="AY15" s="60"/>
      <c r="AZ15" s="60"/>
      <c r="BA15" s="113">
        <v>4</v>
      </c>
      <c r="BB15" s="114" t="e">
        <f>VLOOKUP(4,AS12:AT15,2,FALSE)</f>
        <v>#N/A</v>
      </c>
      <c r="BC15" s="115"/>
      <c r="BD15" s="116" t="e">
        <f>VLOOKUP(4,AS12:AW15,3,FALSE)</f>
        <v>#N/A</v>
      </c>
      <c r="BE15" s="116" t="e">
        <f>VLOOKUP(4,AS12:AW15,4,FALSE)</f>
        <v>#N/A</v>
      </c>
      <c r="BF15" s="93" t="s">
        <v>12</v>
      </c>
      <c r="BG15" s="116" t="e">
        <f>VLOOKUP(4,AS12:AW15,5,FALSE)</f>
        <v>#N/A</v>
      </c>
      <c r="BH15" s="60"/>
      <c r="BI15" s="60"/>
      <c r="BJ15" s="85">
        <f>IF(E15&gt;G15,IF(Spielplan!E15&gt;Spielplan!G15,Punktemodus!$B$3,0),0)</f>
        <v>0</v>
      </c>
      <c r="BK15" s="85">
        <f>IF(E15=G15,IF(Spielplan!E15=Spielplan!G15,Punktemodus!$B$3,0),0)</f>
        <v>10</v>
      </c>
      <c r="BL15" s="85">
        <f>IF(E15&lt;G15,IF(Spielplan!E15&lt;Spielplan!G15,Punktemodus!$B$3,0),0)</f>
        <v>0</v>
      </c>
      <c r="BM15" s="85">
        <f>IF(E15=Spielplan!E15,IF(G15=Spielplan!G15,Punktemodus!$B$5,0),0)</f>
        <v>3</v>
      </c>
      <c r="BN15" s="85">
        <f>IF(E15=Spielplan!E15,Punktemodus!$B$7,0)</f>
        <v>1</v>
      </c>
      <c r="BO15" s="85">
        <f>IF(G15=Spielplan!G15,Punktemodus!$B$7,0)</f>
        <v>1</v>
      </c>
      <c r="BP15" s="137">
        <f>IF(Spielplan!E15="",0,SUM(BJ15:BO15))</f>
        <v>0</v>
      </c>
      <c r="BQ15" s="60"/>
      <c r="BR15" s="87"/>
      <c r="BS15" s="60"/>
      <c r="BT15" s="60"/>
      <c r="BU15" s="60"/>
      <c r="BV15" s="60"/>
      <c r="BW15" s="60"/>
      <c r="BX15" s="60"/>
      <c r="BY15" s="60"/>
      <c r="BZ15" s="47">
        <v>50</v>
      </c>
      <c r="CA15" s="44" t="str">
        <f>IF(BX16="",IF(BV16&gt;BV17,BT16,BT17),IF(BX16&gt;BX17,BT16,BT17))</f>
        <v/>
      </c>
      <c r="CB15" s="46"/>
      <c r="CC15" s="104"/>
      <c r="CD15" s="60"/>
      <c r="CE15" s="104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</row>
    <row r="16" spans="1:101" ht="18.75" customHeight="1" thickBot="1" x14ac:dyDescent="0.3">
      <c r="A16" s="60"/>
      <c r="B16" s="60"/>
      <c r="C16" s="7" t="str">
        <f>C12</f>
        <v>Brasilien</v>
      </c>
      <c r="D16" s="38"/>
      <c r="E16" s="104"/>
      <c r="F16" s="93"/>
      <c r="G16" s="104"/>
      <c r="H16" s="7" t="str">
        <f>H13</f>
        <v>Kamerun</v>
      </c>
      <c r="I16" s="38"/>
      <c r="J16" s="60"/>
      <c r="K16" s="60" t="s">
        <v>62</v>
      </c>
      <c r="L16" s="60">
        <f t="shared" si="0"/>
        <v>0</v>
      </c>
      <c r="M16" s="60">
        <f>IF($E16="",0,IF($E16&gt;$G16,3,IF($E16=G16,1,0)))</f>
        <v>0</v>
      </c>
      <c r="N16" s="60"/>
      <c r="O16" s="60"/>
      <c r="P16" s="60">
        <f>IF($G16="",0,IF($E16&gt;$G16,0,IF($E16=$G16,1,3)))</f>
        <v>0</v>
      </c>
      <c r="Q16" s="60">
        <f>E16</f>
        <v>0</v>
      </c>
      <c r="R16" s="60"/>
      <c r="S16" s="60"/>
      <c r="T16" s="60">
        <f>G16</f>
        <v>0</v>
      </c>
      <c r="U16" s="60">
        <f>G16</f>
        <v>0</v>
      </c>
      <c r="V16" s="60"/>
      <c r="W16" s="60"/>
      <c r="X16" s="60">
        <f>E16</f>
        <v>0</v>
      </c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187">
        <f>SUM(AN12:AN15)</f>
        <v>30000</v>
      </c>
      <c r="AO16" s="187">
        <f>SUM(AO12:AO15)</f>
        <v>30000</v>
      </c>
      <c r="AP16" s="187">
        <f>SUM(AP12:AP15)</f>
        <v>30000</v>
      </c>
      <c r="AQ16" s="187">
        <f>SUM(AQ12:AQ15)</f>
        <v>30000</v>
      </c>
      <c r="AR16" s="187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85">
        <f>IF(E16&gt;G16,IF(Spielplan!E16&gt;Spielplan!G16,Punktemodus!$B$3,0),0)</f>
        <v>0</v>
      </c>
      <c r="BK16" s="85">
        <f>IF(E16=G16,IF(Spielplan!E16=Spielplan!G16,Punktemodus!$B$3,0),0)</f>
        <v>10</v>
      </c>
      <c r="BL16" s="85">
        <f>IF(E16&lt;G16,IF(Spielplan!E16&lt;Spielplan!G16,Punktemodus!$B$3,0),0)</f>
        <v>0</v>
      </c>
      <c r="BM16" s="85">
        <f>IF(E16=Spielplan!E16,IF(G16=Spielplan!G16,Punktemodus!$B$5,0),0)</f>
        <v>3</v>
      </c>
      <c r="BN16" s="85">
        <f>IF(E16=Spielplan!E16,Punktemodus!$B$7,0)</f>
        <v>1</v>
      </c>
      <c r="BO16" s="85">
        <f>IF(G16=Spielplan!G16,Punktemodus!$B$7,0)</f>
        <v>1</v>
      </c>
      <c r="BP16" s="137">
        <f>IF(Spielplan!E16="",0,SUM(BJ16:BO16))</f>
        <v>0</v>
      </c>
      <c r="BQ16" s="60"/>
      <c r="BR16" s="87"/>
      <c r="BS16" s="63" t="s">
        <v>22</v>
      </c>
      <c r="BT16" s="44" t="str">
        <f>IF(G39="","",BB34)</f>
        <v/>
      </c>
      <c r="BU16" s="46"/>
      <c r="BV16" s="104"/>
      <c r="BW16" s="60"/>
      <c r="BX16" s="104"/>
      <c r="BY16" s="60"/>
      <c r="BZ16" s="60"/>
      <c r="CA16" s="60"/>
      <c r="CB16" s="60"/>
      <c r="CC16" s="60"/>
      <c r="CD16" s="60"/>
      <c r="CE16" s="60"/>
      <c r="CF16" s="91"/>
      <c r="CG16" s="91" t="s">
        <v>28</v>
      </c>
      <c r="CH16" s="60"/>
      <c r="CI16" s="60"/>
      <c r="CJ16" s="61" t="s">
        <v>26</v>
      </c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</row>
    <row r="17" spans="1:101" ht="18.75" customHeight="1" thickBot="1" x14ac:dyDescent="0.3">
      <c r="A17" s="60"/>
      <c r="B17" s="60"/>
      <c r="C17" s="44" t="str">
        <f>H12</f>
        <v>Kroatien</v>
      </c>
      <c r="D17" s="45"/>
      <c r="E17" s="104"/>
      <c r="F17" s="93"/>
      <c r="G17" s="104"/>
      <c r="H17" s="44" t="str">
        <f>C13</f>
        <v>Mexiko</v>
      </c>
      <c r="I17" s="45"/>
      <c r="J17" s="60"/>
      <c r="K17" s="60" t="s">
        <v>62</v>
      </c>
      <c r="L17" s="60">
        <f t="shared" si="0"/>
        <v>0</v>
      </c>
      <c r="M17" s="60"/>
      <c r="N17" s="60">
        <f>IF($E17="",0,IF($E17&gt;$G17,3,IF($E17=$G17,1,0)))</f>
        <v>0</v>
      </c>
      <c r="O17" s="60">
        <f>IF($G17="",0,IF($E17&gt;$G17,0,IF($E17=$G17,1,3)))</f>
        <v>0</v>
      </c>
      <c r="P17" s="60"/>
      <c r="Q17" s="60"/>
      <c r="R17" s="60">
        <f>E17</f>
        <v>0</v>
      </c>
      <c r="S17" s="60">
        <f>G17</f>
        <v>0</v>
      </c>
      <c r="T17" s="60"/>
      <c r="U17" s="60"/>
      <c r="V17" s="60">
        <f>G17</f>
        <v>0</v>
      </c>
      <c r="W17" s="60">
        <f>E17</f>
        <v>0</v>
      </c>
      <c r="X17" s="60"/>
      <c r="Y17" s="60"/>
      <c r="Z17" s="60" t="s">
        <v>30</v>
      </c>
      <c r="AA17" s="60"/>
      <c r="AB17" s="60"/>
      <c r="AC17" s="60"/>
      <c r="AD17" s="60"/>
      <c r="AE17" s="60"/>
      <c r="AF17" s="60"/>
      <c r="AG17" s="60" t="b">
        <f>OR(AG12=AG13,AG12=AG14,AG12=AG15,AG13=AG14,AG13=AG15,AG14=AG15)</f>
        <v>1</v>
      </c>
      <c r="AH17" s="60"/>
      <c r="AI17" s="60"/>
      <c r="AJ17" s="60"/>
      <c r="AK17" s="60"/>
      <c r="AL17" s="60"/>
      <c r="AM17" s="60"/>
      <c r="AN17" s="60"/>
      <c r="AO17" s="60" t="s">
        <v>34</v>
      </c>
      <c r="AP17" s="60"/>
      <c r="AQ17" s="60"/>
      <c r="AR17" s="60" t="b">
        <f>OR(AR12=AR13,AR12=AR14,AR12=AR15,AR13=AR14,AR13=AR15,AR14=AR15)</f>
        <v>1</v>
      </c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85">
        <f>IF(E17&gt;G17,IF(Spielplan!E17&gt;Spielplan!G17,Punktemodus!$B$3,0),0)</f>
        <v>0</v>
      </c>
      <c r="BK17" s="85">
        <f>IF(E17=G17,IF(Spielplan!E17=Spielplan!G17,Punktemodus!$B$3,0),0)</f>
        <v>10</v>
      </c>
      <c r="BL17" s="85">
        <f>IF(E17&lt;G17,IF(Spielplan!E17&lt;Spielplan!G17,Punktemodus!$B$3,0),0)</f>
        <v>0</v>
      </c>
      <c r="BM17" s="85">
        <f>IF(E17=Spielplan!E17,IF(G17=Spielplan!G17,Punktemodus!$B$5,0),0)</f>
        <v>3</v>
      </c>
      <c r="BN17" s="85">
        <f>IF(E17=Spielplan!E17,Punktemodus!$B$7,0)</f>
        <v>1</v>
      </c>
      <c r="BO17" s="85">
        <f>IF(G17=Spielplan!G17,Punktemodus!$B$7,0)</f>
        <v>1</v>
      </c>
      <c r="BP17" s="137">
        <f>IF(Spielplan!E17="",0,SUM(BJ17:BO17))</f>
        <v>0</v>
      </c>
      <c r="BQ17" s="60"/>
      <c r="BR17" s="87"/>
      <c r="BS17" s="52" t="s">
        <v>25</v>
      </c>
      <c r="BT17" s="44" t="str">
        <f>IF(G50="","",BB46)</f>
        <v/>
      </c>
      <c r="BU17" s="46"/>
      <c r="BV17" s="104"/>
      <c r="BW17" s="60"/>
      <c r="BX17" s="104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</row>
    <row r="18" spans="1:101" ht="18.75" customHeight="1" thickBot="1" x14ac:dyDescent="0.25">
      <c r="A18" s="60"/>
      <c r="B18" s="60"/>
      <c r="C18" s="136" t="str">
        <f>IF(G17="","",IF(AR17=TRUE,"Achtung: Fehler in Tabelle!",""))</f>
        <v/>
      </c>
      <c r="D18" s="60"/>
      <c r="E18" s="85"/>
      <c r="F18" s="60"/>
      <c r="G18" s="85"/>
      <c r="H18" s="60"/>
      <c r="I18" s="60"/>
      <c r="J18" s="60"/>
      <c r="K18" s="60"/>
      <c r="L18" s="60"/>
      <c r="M18" s="60">
        <f t="shared" ref="M18:X18" si="3">SUM(M12:M17)</f>
        <v>0</v>
      </c>
      <c r="N18" s="60">
        <f t="shared" si="3"/>
        <v>0</v>
      </c>
      <c r="O18" s="60">
        <f t="shared" si="3"/>
        <v>0</v>
      </c>
      <c r="P18" s="60">
        <f t="shared" si="3"/>
        <v>0</v>
      </c>
      <c r="Q18" s="60">
        <f t="shared" si="3"/>
        <v>0</v>
      </c>
      <c r="R18" s="60">
        <f t="shared" si="3"/>
        <v>0</v>
      </c>
      <c r="S18" s="60">
        <f t="shared" si="3"/>
        <v>0</v>
      </c>
      <c r="T18" s="60">
        <f t="shared" si="3"/>
        <v>0</v>
      </c>
      <c r="U18" s="60">
        <f t="shared" si="3"/>
        <v>0</v>
      </c>
      <c r="V18" s="60">
        <f t="shared" si="3"/>
        <v>0</v>
      </c>
      <c r="W18" s="60">
        <f t="shared" si="3"/>
        <v>0</v>
      </c>
      <c r="X18" s="60">
        <f t="shared" si="3"/>
        <v>0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160">
        <f>SUM(BP12:BP17)</f>
        <v>0</v>
      </c>
      <c r="BQ18" s="60"/>
      <c r="BR18" s="8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47">
        <v>58</v>
      </c>
      <c r="CF18" s="44" t="str">
        <f>IF(CE14="",IF(CC14&gt;CC15,CA14,CA15),IF(CE14&gt;CE15,CA14,CA15))</f>
        <v/>
      </c>
      <c r="CG18" s="46"/>
      <c r="CH18" s="104"/>
      <c r="CI18" s="60"/>
      <c r="CJ18" s="104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</row>
    <row r="19" spans="1:101" ht="18.75" customHeight="1" thickBot="1" x14ac:dyDescent="0.25">
      <c r="A19" s="60"/>
      <c r="B19" s="60"/>
      <c r="C19" s="60"/>
      <c r="D19" s="60"/>
      <c r="E19" s="85"/>
      <c r="F19" s="60"/>
      <c r="G19" s="85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138"/>
      <c r="BQ19" s="60"/>
      <c r="BR19" s="8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47">
        <v>57</v>
      </c>
      <c r="CF19" s="44" t="str">
        <f>IF(CE22="",IF(CC22&gt;CC23,CA22,CA23),IF(CE22&gt;CE23,CA22,CA23))</f>
        <v/>
      </c>
      <c r="CG19" s="46"/>
      <c r="CH19" s="104"/>
      <c r="CI19" s="60"/>
      <c r="CJ19" s="104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</row>
    <row r="20" spans="1:101" ht="18.75" customHeight="1" thickBot="1" x14ac:dyDescent="0.25">
      <c r="A20" s="60"/>
      <c r="B20" s="60"/>
      <c r="C20" s="60"/>
      <c r="D20" s="60"/>
      <c r="E20" s="85"/>
      <c r="F20" s="60"/>
      <c r="G20" s="85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138"/>
      <c r="BQ20" s="60"/>
      <c r="BR20" s="87"/>
      <c r="BS20" s="54" t="s">
        <v>121</v>
      </c>
      <c r="BT20" s="44" t="str">
        <f>IF(G61="","",BB56)</f>
        <v/>
      </c>
      <c r="BU20" s="46"/>
      <c r="BV20" s="104"/>
      <c r="BW20" s="60"/>
      <c r="BX20" s="104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</row>
    <row r="21" spans="1:101" ht="18.75" customHeight="1" thickBot="1" x14ac:dyDescent="0.3">
      <c r="A21" s="60"/>
      <c r="B21" s="60"/>
      <c r="C21" s="88" t="s">
        <v>64</v>
      </c>
      <c r="D21" s="60"/>
      <c r="E21" s="85"/>
      <c r="F21" s="60"/>
      <c r="G21" s="85"/>
      <c r="H21" s="60"/>
      <c r="I21" s="60"/>
      <c r="J21" s="60"/>
      <c r="K21" s="60"/>
      <c r="L21" s="60"/>
      <c r="M21" s="60" t="s">
        <v>4</v>
      </c>
      <c r="N21" s="60"/>
      <c r="O21" s="60"/>
      <c r="P21" s="60"/>
      <c r="Q21" s="60" t="s">
        <v>6</v>
      </c>
      <c r="R21" s="60"/>
      <c r="S21" s="60"/>
      <c r="T21" s="60"/>
      <c r="U21" s="60" t="s">
        <v>7</v>
      </c>
      <c r="V21" s="60"/>
      <c r="W21" s="60"/>
      <c r="X21" s="60"/>
      <c r="Y21" s="60"/>
      <c r="Z21" s="60" t="s">
        <v>4</v>
      </c>
      <c r="AA21" s="60" t="s">
        <v>5</v>
      </c>
      <c r="AB21" s="60"/>
      <c r="AC21" s="60"/>
      <c r="AD21" s="60" t="s">
        <v>9</v>
      </c>
      <c r="AE21" s="60"/>
      <c r="AF21" s="60"/>
      <c r="AG21" s="60"/>
      <c r="AH21" s="60" t="s">
        <v>32</v>
      </c>
      <c r="AI21" s="60"/>
      <c r="AJ21" s="60"/>
      <c r="AK21" s="60"/>
      <c r="AL21" s="60"/>
      <c r="AM21" s="60"/>
      <c r="AN21" s="60" t="s">
        <v>35</v>
      </c>
      <c r="AO21" s="60"/>
      <c r="AP21" s="60"/>
      <c r="AQ21" s="60"/>
      <c r="AR21" s="60"/>
      <c r="AS21" s="60" t="s">
        <v>33</v>
      </c>
      <c r="AT21" s="60"/>
      <c r="AU21" s="60"/>
      <c r="AV21" s="60"/>
      <c r="AW21" s="60"/>
      <c r="AX21" s="60"/>
      <c r="AY21" s="60"/>
      <c r="AZ21" s="60"/>
      <c r="BA21" s="60"/>
      <c r="BB21" s="89" t="s">
        <v>10</v>
      </c>
      <c r="BC21" s="60"/>
      <c r="BD21" s="90" t="s">
        <v>4</v>
      </c>
      <c r="BE21" s="60"/>
      <c r="BF21" s="61" t="s">
        <v>5</v>
      </c>
      <c r="BG21" s="60"/>
      <c r="BH21" s="60"/>
      <c r="BI21" s="60"/>
      <c r="BJ21" s="60"/>
      <c r="BK21" s="60"/>
      <c r="BL21" s="60"/>
      <c r="BM21" s="60"/>
      <c r="BN21" s="60"/>
      <c r="BO21" s="60"/>
      <c r="BP21" s="138"/>
      <c r="BQ21" s="60"/>
      <c r="BR21" s="87"/>
      <c r="BS21" s="73" t="s">
        <v>122</v>
      </c>
      <c r="BT21" s="44" t="str">
        <f>IF(G72="","",BB68)</f>
        <v/>
      </c>
      <c r="BU21" s="46"/>
      <c r="BV21" s="104"/>
      <c r="BW21" s="60"/>
      <c r="BX21" s="104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91" t="s">
        <v>29</v>
      </c>
      <c r="CM21" s="60"/>
      <c r="CN21" s="60"/>
      <c r="CO21" s="61" t="s">
        <v>26</v>
      </c>
      <c r="CP21" s="60"/>
      <c r="CQ21" s="60"/>
      <c r="CR21" s="60"/>
      <c r="CS21" s="60"/>
      <c r="CT21" s="60"/>
      <c r="CU21" s="60"/>
      <c r="CV21" s="60"/>
      <c r="CW21" s="60"/>
    </row>
    <row r="22" spans="1:101" ht="18.75" customHeight="1" thickBot="1" x14ac:dyDescent="0.3">
      <c r="A22" s="60"/>
      <c r="B22" s="60"/>
      <c r="C22" s="60"/>
      <c r="D22" s="60"/>
      <c r="E22" s="85"/>
      <c r="F22" s="60"/>
      <c r="G22" s="85"/>
      <c r="H22" s="60"/>
      <c r="I22" s="60"/>
      <c r="J22" s="60"/>
      <c r="K22" s="60"/>
      <c r="L22" s="60"/>
      <c r="M22" s="60" t="s">
        <v>0</v>
      </c>
      <c r="N22" s="60" t="s">
        <v>1</v>
      </c>
      <c r="O22" s="60" t="s">
        <v>2</v>
      </c>
      <c r="P22" s="60" t="s">
        <v>3</v>
      </c>
      <c r="Q22" s="60" t="s">
        <v>0</v>
      </c>
      <c r="R22" s="60" t="s">
        <v>1</v>
      </c>
      <c r="S22" s="60" t="s">
        <v>2</v>
      </c>
      <c r="T22" s="60" t="s">
        <v>3</v>
      </c>
      <c r="U22" s="60" t="s">
        <v>0</v>
      </c>
      <c r="V22" s="60" t="s">
        <v>1</v>
      </c>
      <c r="W22" s="60" t="s">
        <v>2</v>
      </c>
      <c r="X22" s="60" t="s">
        <v>3</v>
      </c>
      <c r="Y22" s="60"/>
      <c r="Z22" s="60" t="s">
        <v>8</v>
      </c>
      <c r="AA22" s="60"/>
      <c r="AB22" s="60"/>
      <c r="AC22" s="60"/>
      <c r="AD22" s="60"/>
      <c r="AE22" s="60"/>
      <c r="AF22" s="60"/>
      <c r="AG22" s="60"/>
      <c r="AH22" s="60" t="s">
        <v>31</v>
      </c>
      <c r="AI22" s="60"/>
      <c r="AJ22" s="60"/>
      <c r="AK22" s="60"/>
      <c r="AL22" s="60"/>
      <c r="AM22" s="60"/>
      <c r="AN22" s="60" t="str">
        <f>AI23</f>
        <v>Spanien</v>
      </c>
      <c r="AO22" s="60" t="str">
        <f>AI24</f>
        <v>Niederlande</v>
      </c>
      <c r="AP22" s="60" t="str">
        <f>AI25</f>
        <v>Chile</v>
      </c>
      <c r="AQ22" s="60" t="str">
        <f>AI26</f>
        <v>Australien</v>
      </c>
      <c r="AR22" s="60"/>
      <c r="AS22" s="60" t="s">
        <v>31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138"/>
      <c r="BQ22" s="60"/>
      <c r="BR22" s="87"/>
      <c r="BS22" s="60"/>
      <c r="BT22" s="60"/>
      <c r="BU22" s="60"/>
      <c r="BV22" s="60"/>
      <c r="BW22" s="60"/>
      <c r="BX22" s="60"/>
      <c r="BY22" s="60"/>
      <c r="BZ22" s="47">
        <v>53</v>
      </c>
      <c r="CA22" s="44" t="str">
        <f>IF(BX20="",IF(BV20&gt;BV21,BT20,BT21),IF(BX20&gt;BX21,BT20,BT21))</f>
        <v/>
      </c>
      <c r="CB22" s="46"/>
      <c r="CC22" s="104"/>
      <c r="CD22" s="60"/>
      <c r="CE22" s="104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88" t="s">
        <v>130</v>
      </c>
      <c r="CS22" s="60"/>
      <c r="CT22" s="60"/>
      <c r="CU22" s="60"/>
      <c r="CV22" s="60"/>
      <c r="CW22" s="60"/>
    </row>
    <row r="23" spans="1:101" ht="18.75" customHeight="1" thickBot="1" x14ac:dyDescent="0.3">
      <c r="A23" s="60"/>
      <c r="B23" s="60"/>
      <c r="C23" s="65" t="str">
        <f>Spielplan!$C$23</f>
        <v>Spanien</v>
      </c>
      <c r="D23" s="66"/>
      <c r="E23" s="104"/>
      <c r="F23" s="93"/>
      <c r="G23" s="104"/>
      <c r="H23" s="65" t="str">
        <f>Spielplan!$H$23</f>
        <v>Niederlande</v>
      </c>
      <c r="I23" s="66"/>
      <c r="J23" s="60"/>
      <c r="K23" s="60" t="s">
        <v>68</v>
      </c>
      <c r="L23" s="60">
        <f t="shared" ref="L23:L28" si="4">IF(E23-G23&gt;0,1,IF(G23=E23,0,-1))</f>
        <v>0</v>
      </c>
      <c r="M23" s="60">
        <f>IF($E23="",0,IF($E23&gt;$G23,3,IF($E23=G23,1,0)))</f>
        <v>0</v>
      </c>
      <c r="N23" s="60">
        <f>IF($G23="",0,IF($E23&gt;$G23,0,IF($E23=G23,1,3)))</f>
        <v>0</v>
      </c>
      <c r="O23" s="60"/>
      <c r="P23" s="60"/>
      <c r="Q23" s="60">
        <f>E23</f>
        <v>0</v>
      </c>
      <c r="R23" s="60">
        <f>G23</f>
        <v>0</v>
      </c>
      <c r="S23" s="60"/>
      <c r="T23" s="60"/>
      <c r="U23" s="60">
        <f>G23</f>
        <v>0</v>
      </c>
      <c r="V23" s="60">
        <f>E23</f>
        <v>0</v>
      </c>
      <c r="W23" s="60"/>
      <c r="X23" s="60"/>
      <c r="Y23" s="60"/>
      <c r="Z23" s="60">
        <f>M29</f>
        <v>0</v>
      </c>
      <c r="AA23" s="60">
        <f>Q29</f>
        <v>0</v>
      </c>
      <c r="AB23" s="60">
        <f>U29</f>
        <v>0</v>
      </c>
      <c r="AC23" s="60">
        <f>AA23-AB23</f>
        <v>0</v>
      </c>
      <c r="AD23" s="60">
        <f>IF(Z23&gt;Z24,-1,0)</f>
        <v>0</v>
      </c>
      <c r="AE23" s="60">
        <f>IF(Z23&gt;Z25,-1,0)</f>
        <v>0</v>
      </c>
      <c r="AF23" s="60">
        <f>IF(Z23&gt;Z26,-1,0)</f>
        <v>0</v>
      </c>
      <c r="AG23" s="60">
        <f>10000-(AJ23*1000+AM23*100+AK23*10)</f>
        <v>10000</v>
      </c>
      <c r="AH23" s="90">
        <f>RANK(AG23,AG23:AG26,1)</f>
        <v>1</v>
      </c>
      <c r="AI23" s="60" t="str">
        <f>C23</f>
        <v>Spanien</v>
      </c>
      <c r="AJ23" s="60">
        <f t="shared" ref="AJ23:AL26" si="5">Z23</f>
        <v>0</v>
      </c>
      <c r="AK23" s="60">
        <f t="shared" si="5"/>
        <v>0</v>
      </c>
      <c r="AL23" s="60">
        <f t="shared" si="5"/>
        <v>0</v>
      </c>
      <c r="AM23" s="60">
        <f>AK23-AL23</f>
        <v>0</v>
      </c>
      <c r="AN23" s="187"/>
      <c r="AO23" s="187">
        <f>IF(AG24=AG23,IF(G23&gt;E23,AG24-0.1,AG24),AG24)</f>
        <v>10000</v>
      </c>
      <c r="AP23" s="187">
        <f>IF(AG25=AG23,IF(G25&gt;E25,AG25-0.1,AG25),AG25)</f>
        <v>10000</v>
      </c>
      <c r="AQ23" s="187">
        <f>IF(AG26=AG23,IF(G27&gt;E27,AG26-0.1,AG26),AG26)</f>
        <v>10000</v>
      </c>
      <c r="AR23" s="187">
        <f>AN27</f>
        <v>30000</v>
      </c>
      <c r="AS23" s="90">
        <f>RANK(AR23,AR23:AR26,1)</f>
        <v>1</v>
      </c>
      <c r="AT23" s="60" t="str">
        <f t="shared" ref="AT23:AW26" si="6">AI23</f>
        <v>Spanien</v>
      </c>
      <c r="AU23" s="60">
        <f t="shared" si="6"/>
        <v>0</v>
      </c>
      <c r="AV23" s="60">
        <f t="shared" si="6"/>
        <v>0</v>
      </c>
      <c r="AW23" s="60">
        <f t="shared" si="6"/>
        <v>0</v>
      </c>
      <c r="AX23" s="60"/>
      <c r="AY23" s="60"/>
      <c r="AZ23" s="60"/>
      <c r="BA23" s="67">
        <v>1</v>
      </c>
      <c r="BB23" s="65" t="str">
        <f>VLOOKUP(1,AS23:AT26,2,FALSE)</f>
        <v>Spanien</v>
      </c>
      <c r="BC23" s="66"/>
      <c r="BD23" s="68">
        <f>VLOOKUP(1,AS23:AW26,3,FALSE)</f>
        <v>0</v>
      </c>
      <c r="BE23" s="69">
        <f>VLOOKUP(1,AS23:AW26,4,FALSE)</f>
        <v>0</v>
      </c>
      <c r="BF23" s="93" t="s">
        <v>12</v>
      </c>
      <c r="BG23" s="69">
        <f>VLOOKUP(1,AS23:AW26,5,FALSE)</f>
        <v>0</v>
      </c>
      <c r="BH23" s="70" t="s">
        <v>20</v>
      </c>
      <c r="BI23" s="60"/>
      <c r="BJ23" s="85">
        <f>IF(E23&gt;G23,IF(Spielplan!E23&gt;Spielplan!G23,Punktemodus!$B$3,0),0)</f>
        <v>0</v>
      </c>
      <c r="BK23" s="85">
        <f>IF(E23=G23,IF(Spielplan!E23=Spielplan!G23,Punktemodus!$B$3,0),0)</f>
        <v>10</v>
      </c>
      <c r="BL23" s="85">
        <f>IF(E23&lt;G23,IF(Spielplan!E23&lt;Spielplan!G23,Punktemodus!$B$3,0),0)</f>
        <v>0</v>
      </c>
      <c r="BM23" s="85">
        <f>IF(E23=Spielplan!E23,IF(G23=Spielplan!G23,Punktemodus!$B$5,0),0)</f>
        <v>3</v>
      </c>
      <c r="BN23" s="85">
        <f>IF(E23=Spielplan!E23,Punktemodus!$B$7,0)</f>
        <v>1</v>
      </c>
      <c r="BO23" s="85">
        <f>IF(G23=Spielplan!G23,Punktemodus!$B$7,0)</f>
        <v>1</v>
      </c>
      <c r="BP23" s="137">
        <f>IF(Spielplan!E23="",0,SUM(BJ23:BO23))</f>
        <v>0</v>
      </c>
      <c r="BQ23" s="60"/>
      <c r="BR23" s="87"/>
      <c r="BS23" s="60"/>
      <c r="BT23" s="60"/>
      <c r="BU23" s="60"/>
      <c r="BV23" s="60"/>
      <c r="BW23" s="60"/>
      <c r="BX23" s="60"/>
      <c r="BY23" s="60"/>
      <c r="BZ23" s="47">
        <v>54</v>
      </c>
      <c r="CA23" s="44" t="str">
        <f>IF(BX24="",IF(BV24&gt;BV25,BT24,BT25),IF(BX24&gt;BX25,BT24,BT25))</f>
        <v/>
      </c>
      <c r="CB23" s="46"/>
      <c r="CC23" s="104"/>
      <c r="CD23" s="60"/>
      <c r="CE23" s="104"/>
      <c r="CF23" s="60"/>
      <c r="CG23" s="60"/>
      <c r="CH23" s="60"/>
      <c r="CI23" s="60"/>
      <c r="CJ23" s="47" t="s">
        <v>132</v>
      </c>
      <c r="CK23" s="44" t="str">
        <f>IF(CJ18="",IF(CH18&gt;CH19,CF18,CF19),IF(CJ18&gt;CJ19,CF18,CF19))</f>
        <v/>
      </c>
      <c r="CL23" s="46"/>
      <c r="CM23" s="104"/>
      <c r="CN23" s="60"/>
      <c r="CO23" s="104"/>
      <c r="CP23" s="60"/>
      <c r="CQ23" s="376" t="str">
        <f>IF(CO23="",IF(CM23&gt;CM24,CK23,CK24),IF(CO23&gt;CO24,CK23,CK24))</f>
        <v/>
      </c>
      <c r="CR23" s="377"/>
      <c r="CS23" s="377"/>
      <c r="CT23" s="377"/>
      <c r="CU23" s="377"/>
      <c r="CV23" s="378"/>
      <c r="CW23" s="60"/>
    </row>
    <row r="24" spans="1:101" ht="18.75" customHeight="1" thickBot="1" x14ac:dyDescent="0.3">
      <c r="A24" s="60"/>
      <c r="B24" s="60"/>
      <c r="C24" s="53" t="str">
        <f>Spielplan!$C$24</f>
        <v>Chile</v>
      </c>
      <c r="D24" s="64"/>
      <c r="E24" s="104"/>
      <c r="F24" s="93"/>
      <c r="G24" s="104"/>
      <c r="H24" s="53" t="str">
        <f>Spielplan!$H$24</f>
        <v>Australien</v>
      </c>
      <c r="I24" s="64"/>
      <c r="J24" s="60"/>
      <c r="K24" s="60" t="s">
        <v>69</v>
      </c>
      <c r="L24" s="60">
        <f t="shared" si="4"/>
        <v>0</v>
      </c>
      <c r="M24" s="60"/>
      <c r="N24" s="60"/>
      <c r="O24" s="60">
        <f>IF($E24="",0,IF($E24&gt;$G24,3,IF($E24=$G24,1,0)))</f>
        <v>0</v>
      </c>
      <c r="P24" s="60">
        <f>IF($G24="",0,IF($E24&gt;$G24,0,IF($E24=$G24,1,3)))</f>
        <v>0</v>
      </c>
      <c r="Q24" s="60"/>
      <c r="R24" s="60"/>
      <c r="S24" s="60">
        <f>E24</f>
        <v>0</v>
      </c>
      <c r="T24" s="60">
        <f>G24</f>
        <v>0</v>
      </c>
      <c r="U24" s="60"/>
      <c r="V24" s="60"/>
      <c r="W24" s="60">
        <f>G24</f>
        <v>0</v>
      </c>
      <c r="X24" s="60">
        <f>E24</f>
        <v>0</v>
      </c>
      <c r="Y24" s="60"/>
      <c r="Z24" s="60">
        <f>N29</f>
        <v>0</v>
      </c>
      <c r="AA24" s="60">
        <f>R29</f>
        <v>0</v>
      </c>
      <c r="AB24" s="60">
        <f>V29</f>
        <v>0</v>
      </c>
      <c r="AC24" s="60">
        <f>AA24-AB24</f>
        <v>0</v>
      </c>
      <c r="AD24" s="60">
        <f>IF(Z24&gt;Z23,-1,0)</f>
        <v>0</v>
      </c>
      <c r="AE24" s="60">
        <f>IF(Z24&gt;Z25,-1,0)</f>
        <v>0</v>
      </c>
      <c r="AF24" s="60">
        <f>IF(Z24&gt;Z26,-1,0)</f>
        <v>0</v>
      </c>
      <c r="AG24" s="60">
        <f>10000-(AJ24*1000+AM24*100+AK24*10)</f>
        <v>10000</v>
      </c>
      <c r="AH24" s="90">
        <f>RANK(AG24,AG23:AG26,1)</f>
        <v>1</v>
      </c>
      <c r="AI24" s="60" t="str">
        <f>H23</f>
        <v>Niederlande</v>
      </c>
      <c r="AJ24" s="60">
        <f t="shared" si="5"/>
        <v>0</v>
      </c>
      <c r="AK24" s="60">
        <f t="shared" si="5"/>
        <v>0</v>
      </c>
      <c r="AL24" s="60">
        <f t="shared" si="5"/>
        <v>0</v>
      </c>
      <c r="AM24" s="60">
        <f>AK24-AL24</f>
        <v>0</v>
      </c>
      <c r="AN24" s="187">
        <f>IF(AG23=AG24,IF(E23&gt;G23,AG23-0.1,AG23),AG23)</f>
        <v>10000</v>
      </c>
      <c r="AO24" s="187"/>
      <c r="AP24" s="187">
        <f>IF(AG25=AG24,IF(G28&gt;E28,AG25-0.1,AG25),AG25)</f>
        <v>10000</v>
      </c>
      <c r="AQ24" s="187">
        <f>IF(AG26=AG24,IF(G26&gt;E26,AG26-0.1,AG26),AG26)</f>
        <v>10000</v>
      </c>
      <c r="AR24" s="187">
        <f>AO27</f>
        <v>30000</v>
      </c>
      <c r="AS24" s="90">
        <f>RANK(AR24,AR23:AR26,1)</f>
        <v>1</v>
      </c>
      <c r="AT24" s="60" t="str">
        <f t="shared" si="6"/>
        <v>Niederlande</v>
      </c>
      <c r="AU24" s="60">
        <f t="shared" si="6"/>
        <v>0</v>
      </c>
      <c r="AV24" s="60">
        <f t="shared" si="6"/>
        <v>0</v>
      </c>
      <c r="AW24" s="60">
        <f t="shared" si="6"/>
        <v>0</v>
      </c>
      <c r="AX24" s="60"/>
      <c r="AY24" s="60"/>
      <c r="AZ24" s="60"/>
      <c r="BA24" s="71">
        <v>2</v>
      </c>
      <c r="BB24" s="53" t="e">
        <f>VLOOKUP(2,AS23:AT26,2,FALSE)</f>
        <v>#N/A</v>
      </c>
      <c r="BC24" s="64"/>
      <c r="BD24" s="72" t="e">
        <f>VLOOKUP(2,AS23:AW26,3,FALSE)</f>
        <v>#N/A</v>
      </c>
      <c r="BE24" s="73" t="e">
        <f>VLOOKUP(2,AS23:AW26,4,FALSE)</f>
        <v>#N/A</v>
      </c>
      <c r="BF24" s="93" t="s">
        <v>12</v>
      </c>
      <c r="BG24" s="73" t="e">
        <f>VLOOKUP(2,AS23:AW26,5,FALSE)</f>
        <v>#N/A</v>
      </c>
      <c r="BH24" s="74" t="s">
        <v>21</v>
      </c>
      <c r="BI24" s="60"/>
      <c r="BJ24" s="85">
        <f>IF(E24&gt;G24,IF(Spielplan!E24&gt;Spielplan!G24,Punktemodus!$B$3,0),0)</f>
        <v>0</v>
      </c>
      <c r="BK24" s="85">
        <f>IF(E24=G24,IF(Spielplan!E24=Spielplan!G24,Punktemodus!$B$3,0),0)</f>
        <v>10</v>
      </c>
      <c r="BL24" s="85">
        <f>IF(E24&lt;G24,IF(Spielplan!E24&lt;Spielplan!G24,Punktemodus!$B$3,0),0)</f>
        <v>0</v>
      </c>
      <c r="BM24" s="85">
        <f>IF(E24=Spielplan!E24,IF(G24=Spielplan!G24,Punktemodus!$B$5,0),0)</f>
        <v>3</v>
      </c>
      <c r="BN24" s="85">
        <f>IF(E24=Spielplan!E24,Punktemodus!$B$7,0)</f>
        <v>1</v>
      </c>
      <c r="BO24" s="85">
        <f>IF(G24=Spielplan!G24,Punktemodus!$B$7,0)</f>
        <v>1</v>
      </c>
      <c r="BP24" s="137">
        <f>IF(Spielplan!E24="",0,SUM(BJ24:BO24))</f>
        <v>0</v>
      </c>
      <c r="BQ24" s="60"/>
      <c r="BR24" s="87"/>
      <c r="BS24" s="63" t="s">
        <v>123</v>
      </c>
      <c r="BT24" s="44" t="str">
        <f>IF(G83="","",BB78)</f>
        <v/>
      </c>
      <c r="BU24" s="46"/>
      <c r="BV24" s="104"/>
      <c r="BW24" s="60"/>
      <c r="BX24" s="104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47" t="s">
        <v>133</v>
      </c>
      <c r="CK24" s="44" t="str">
        <f>IF(CJ34="",IF(CH34&gt;CH35,CF34,CF35),IF(CJ34&gt;CJ35,CF34,CF35))</f>
        <v/>
      </c>
      <c r="CL24" s="46"/>
      <c r="CM24" s="104"/>
      <c r="CN24" s="60"/>
      <c r="CO24" s="104"/>
      <c r="CP24" s="60"/>
      <c r="CQ24" s="379"/>
      <c r="CR24" s="380"/>
      <c r="CS24" s="380"/>
      <c r="CT24" s="380"/>
      <c r="CU24" s="380"/>
      <c r="CV24" s="381"/>
      <c r="CW24" s="60"/>
    </row>
    <row r="25" spans="1:101" ht="18.75" customHeight="1" thickBot="1" x14ac:dyDescent="0.3">
      <c r="A25" s="60"/>
      <c r="B25" s="60"/>
      <c r="C25" s="65" t="str">
        <f>C23</f>
        <v>Spanien</v>
      </c>
      <c r="D25" s="66"/>
      <c r="E25" s="104"/>
      <c r="F25" s="93"/>
      <c r="G25" s="104"/>
      <c r="H25" s="65" t="str">
        <f>C24</f>
        <v>Chile</v>
      </c>
      <c r="I25" s="66"/>
      <c r="J25" s="60"/>
      <c r="K25" s="60" t="s">
        <v>70</v>
      </c>
      <c r="L25" s="60">
        <f t="shared" si="4"/>
        <v>0</v>
      </c>
      <c r="M25" s="60">
        <f>IF($E25="",0,IF($E25&gt;$G25,3,IF($E25=G25,1,0)))</f>
        <v>0</v>
      </c>
      <c r="N25" s="60"/>
      <c r="O25" s="60">
        <f>IF($G25="",0,IF($E25&gt;$G25,0,IF($E25=$G25,1,3)))</f>
        <v>0</v>
      </c>
      <c r="P25" s="60"/>
      <c r="Q25" s="60">
        <f>E25</f>
        <v>0</v>
      </c>
      <c r="R25" s="60"/>
      <c r="S25" s="60">
        <f>G25</f>
        <v>0</v>
      </c>
      <c r="T25" s="60"/>
      <c r="U25" s="60">
        <f>G25</f>
        <v>0</v>
      </c>
      <c r="V25" s="60"/>
      <c r="W25" s="60">
        <f>E25</f>
        <v>0</v>
      </c>
      <c r="X25" s="60"/>
      <c r="Y25" s="60"/>
      <c r="Z25" s="60">
        <f>O29</f>
        <v>0</v>
      </c>
      <c r="AA25" s="60">
        <f>S29</f>
        <v>0</v>
      </c>
      <c r="AB25" s="60">
        <f>W29</f>
        <v>0</v>
      </c>
      <c r="AC25" s="60">
        <f>AA25-AB25</f>
        <v>0</v>
      </c>
      <c r="AD25" s="60">
        <f>IF(Z25&gt;Z23,-1,0)</f>
        <v>0</v>
      </c>
      <c r="AE25" s="60">
        <f>IF(Z25&gt;Z24,-1,0)</f>
        <v>0</v>
      </c>
      <c r="AF25" s="60">
        <f>IF(Z25&gt;Z26,-1,0)</f>
        <v>0</v>
      </c>
      <c r="AG25" s="60">
        <f>10000-(AJ25*1000+AM25*100+AK25*10)</f>
        <v>10000</v>
      </c>
      <c r="AH25" s="90">
        <f>RANK(AG25,AG23:AG26,1)</f>
        <v>1</v>
      </c>
      <c r="AI25" s="60" t="str">
        <f>C24</f>
        <v>Chile</v>
      </c>
      <c r="AJ25" s="60">
        <f t="shared" si="5"/>
        <v>0</v>
      </c>
      <c r="AK25" s="60">
        <f t="shared" si="5"/>
        <v>0</v>
      </c>
      <c r="AL25" s="60">
        <f t="shared" si="5"/>
        <v>0</v>
      </c>
      <c r="AM25" s="60">
        <f>AK25-AL25</f>
        <v>0</v>
      </c>
      <c r="AN25" s="187">
        <f>IF(AG23=AG25,IF(E25&gt;G25,AG23-0.1,AG23),AG23)</f>
        <v>10000</v>
      </c>
      <c r="AO25" s="187">
        <f>IF(AG24=AG25,IF(E28&gt;G28,AG24-0.1,AG24),AG24)</f>
        <v>10000</v>
      </c>
      <c r="AP25" s="187"/>
      <c r="AQ25" s="187">
        <f>IF(AG26=AG25,IF(G24&gt;E24,AG26-0.1,AG26),AG26)</f>
        <v>10000</v>
      </c>
      <c r="AR25" s="187">
        <f>AP27</f>
        <v>30000</v>
      </c>
      <c r="AS25" s="90">
        <f>RANK(AR25,AR23:AR26,1)</f>
        <v>1</v>
      </c>
      <c r="AT25" s="60" t="str">
        <f t="shared" si="6"/>
        <v>Chile</v>
      </c>
      <c r="AU25" s="60">
        <f t="shared" si="6"/>
        <v>0</v>
      </c>
      <c r="AV25" s="60">
        <f t="shared" si="6"/>
        <v>0</v>
      </c>
      <c r="AW25" s="60">
        <f t="shared" si="6"/>
        <v>0</v>
      </c>
      <c r="AX25" s="60"/>
      <c r="AY25" s="60"/>
      <c r="AZ25" s="60"/>
      <c r="BA25" s="113">
        <v>3</v>
      </c>
      <c r="BB25" s="114" t="e">
        <f>VLOOKUP(3,AS23:AT26,2,FALSE)</f>
        <v>#N/A</v>
      </c>
      <c r="BC25" s="115"/>
      <c r="BD25" s="116" t="e">
        <f>VLOOKUP(3,AS23:AW26,3,FALSE)</f>
        <v>#N/A</v>
      </c>
      <c r="BE25" s="116" t="e">
        <f>VLOOKUP(3,AS23:AW26,4,FALSE)</f>
        <v>#N/A</v>
      </c>
      <c r="BF25" s="93" t="s">
        <v>12</v>
      </c>
      <c r="BG25" s="116" t="e">
        <f>VLOOKUP(3,AS23:AW26,5,FALSE)</f>
        <v>#N/A</v>
      </c>
      <c r="BH25" s="60"/>
      <c r="BI25" s="60"/>
      <c r="BJ25" s="85">
        <f>IF(E25&gt;G25,IF(Spielplan!E25&gt;Spielplan!G25,Punktemodus!$B$3,0),0)</f>
        <v>0</v>
      </c>
      <c r="BK25" s="85">
        <f>IF(E25=G25,IF(Spielplan!E25=Spielplan!G25,Punktemodus!$B$3,0),0)</f>
        <v>10</v>
      </c>
      <c r="BL25" s="85">
        <f>IF(E25&lt;G25,IF(Spielplan!E25&lt;Spielplan!G25,Punktemodus!$B$3,0),0)</f>
        <v>0</v>
      </c>
      <c r="BM25" s="85">
        <f>IF(E25=Spielplan!E25,IF(G25=Spielplan!G25,Punktemodus!$B$5,0),0)</f>
        <v>3</v>
      </c>
      <c r="BN25" s="85">
        <f>IF(E25=Spielplan!E25,Punktemodus!$B$7,0)</f>
        <v>1</v>
      </c>
      <c r="BO25" s="85">
        <f>IF(G25=Spielplan!G25,Punktemodus!$B$7,0)</f>
        <v>1</v>
      </c>
      <c r="BP25" s="137">
        <f>IF(Spielplan!E25="",0,SUM(BJ25:BO25))</f>
        <v>0</v>
      </c>
      <c r="BQ25" s="60"/>
      <c r="BR25" s="87"/>
      <c r="BS25" s="52" t="s">
        <v>124</v>
      </c>
      <c r="BT25" s="44" t="str">
        <f>IF(G94="","",BB90)</f>
        <v/>
      </c>
      <c r="BU25" s="46"/>
      <c r="BV25" s="104"/>
      <c r="BW25" s="60"/>
      <c r="BX25" s="104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88" t="s">
        <v>136</v>
      </c>
      <c r="CS25" s="60"/>
      <c r="CT25" s="60"/>
      <c r="CU25" s="60"/>
      <c r="CV25" s="60"/>
      <c r="CW25" s="60"/>
    </row>
    <row r="26" spans="1:101" ht="18.75" customHeight="1" thickBot="1" x14ac:dyDescent="0.3">
      <c r="A26" s="60"/>
      <c r="B26" s="60"/>
      <c r="C26" s="53" t="str">
        <f>H23</f>
        <v>Niederlande</v>
      </c>
      <c r="D26" s="64"/>
      <c r="E26" s="104"/>
      <c r="F26" s="93"/>
      <c r="G26" s="104"/>
      <c r="H26" s="53" t="str">
        <f>H24</f>
        <v>Australien</v>
      </c>
      <c r="I26" s="64"/>
      <c r="J26" s="60"/>
      <c r="K26" s="60" t="s">
        <v>71</v>
      </c>
      <c r="L26" s="60">
        <f t="shared" si="4"/>
        <v>0</v>
      </c>
      <c r="M26" s="60"/>
      <c r="N26" s="60">
        <f>IF($E26="",0,IF($E26&gt;$G26,3,IF($E26=$G26,1,0)))</f>
        <v>0</v>
      </c>
      <c r="O26" s="60"/>
      <c r="P26" s="60">
        <f>IF($G26="",0,IF($E26&gt;$G26,0,IF($E26=$G26,1,3)))</f>
        <v>0</v>
      </c>
      <c r="Q26" s="60"/>
      <c r="R26" s="60">
        <f>E26</f>
        <v>0</v>
      </c>
      <c r="S26" s="60"/>
      <c r="T26" s="60">
        <f>G26</f>
        <v>0</v>
      </c>
      <c r="U26" s="60"/>
      <c r="V26" s="60">
        <f>G26</f>
        <v>0</v>
      </c>
      <c r="W26" s="60"/>
      <c r="X26" s="60">
        <f>E26</f>
        <v>0</v>
      </c>
      <c r="Y26" s="60"/>
      <c r="Z26" s="60">
        <f>P29</f>
        <v>0</v>
      </c>
      <c r="AA26" s="60">
        <f>T29</f>
        <v>0</v>
      </c>
      <c r="AB26" s="60">
        <f>X29</f>
        <v>0</v>
      </c>
      <c r="AC26" s="60">
        <f>AA26-AB26</f>
        <v>0</v>
      </c>
      <c r="AD26" s="60">
        <f>IF(Z26&gt;Z23,-1,0)</f>
        <v>0</v>
      </c>
      <c r="AE26" s="60">
        <f>IF(Z26&gt;Z24,-1,0)</f>
        <v>0</v>
      </c>
      <c r="AF26" s="60">
        <f>IF(Z26&gt;Z25,-1,0)</f>
        <v>0</v>
      </c>
      <c r="AG26" s="60">
        <f>10000-(AJ26*1000+AM26*100+AK26*10)</f>
        <v>10000</v>
      </c>
      <c r="AH26" s="90">
        <f>RANK(AG26,AG23:AG26,1)</f>
        <v>1</v>
      </c>
      <c r="AI26" s="60" t="str">
        <f>H24</f>
        <v>Australien</v>
      </c>
      <c r="AJ26" s="60">
        <f t="shared" si="5"/>
        <v>0</v>
      </c>
      <c r="AK26" s="60">
        <f t="shared" si="5"/>
        <v>0</v>
      </c>
      <c r="AL26" s="60">
        <f t="shared" si="5"/>
        <v>0</v>
      </c>
      <c r="AM26" s="60">
        <f>AK26-AL26</f>
        <v>0</v>
      </c>
      <c r="AN26" s="187">
        <f>IF(AG23=AG26,IF(E27&gt;G27,AG23-0.1,AG23),AG23)</f>
        <v>10000</v>
      </c>
      <c r="AO26" s="187">
        <f>IF(AG24=AG26,IF(E26&gt;G26,AG24-0.1,AG24),AG24)</f>
        <v>10000</v>
      </c>
      <c r="AP26" s="187">
        <f>IF(AG25=AG26,IF(E24&gt;G24,AG25-0.1,AG25),AG25)</f>
        <v>10000</v>
      </c>
      <c r="AQ26" s="187"/>
      <c r="AR26" s="187">
        <f>AQ27</f>
        <v>30000</v>
      </c>
      <c r="AS26" s="90">
        <f>RANK(AR26,AR23:AR26,1)</f>
        <v>1</v>
      </c>
      <c r="AT26" s="60" t="str">
        <f t="shared" si="6"/>
        <v>Australien</v>
      </c>
      <c r="AU26" s="60">
        <f t="shared" si="6"/>
        <v>0</v>
      </c>
      <c r="AV26" s="60">
        <f t="shared" si="6"/>
        <v>0</v>
      </c>
      <c r="AW26" s="60">
        <f t="shared" si="6"/>
        <v>0</v>
      </c>
      <c r="AX26" s="60"/>
      <c r="AY26" s="60"/>
      <c r="AZ26" s="60"/>
      <c r="BA26" s="113">
        <v>4</v>
      </c>
      <c r="BB26" s="114" t="e">
        <f>VLOOKUP(4,AS23:AT26,2,FALSE)</f>
        <v>#N/A</v>
      </c>
      <c r="BC26" s="115"/>
      <c r="BD26" s="116" t="e">
        <f>VLOOKUP(4,AS23:AW26,3,FALSE)</f>
        <v>#N/A</v>
      </c>
      <c r="BE26" s="116" t="e">
        <f>VLOOKUP(4,AS23:AW26,4,FALSE)</f>
        <v>#N/A</v>
      </c>
      <c r="BF26" s="93" t="s">
        <v>12</v>
      </c>
      <c r="BG26" s="116" t="e">
        <f>VLOOKUP(4,AS23:AW26,5,FALSE)</f>
        <v>#N/A</v>
      </c>
      <c r="BH26" s="60"/>
      <c r="BI26" s="60"/>
      <c r="BJ26" s="85">
        <f>IF(E26&gt;G26,IF(Spielplan!E26&gt;Spielplan!G26,Punktemodus!$B$3,0),0)</f>
        <v>0</v>
      </c>
      <c r="BK26" s="85">
        <f>IF(E26=G26,IF(Spielplan!E26=Spielplan!G26,Punktemodus!$B$3,0),0)</f>
        <v>10</v>
      </c>
      <c r="BL26" s="85">
        <f>IF(E26&lt;G26,IF(Spielplan!E26&lt;Spielplan!G26,Punktemodus!$B$3,0),0)</f>
        <v>0</v>
      </c>
      <c r="BM26" s="85">
        <f>IF(E26=Spielplan!E26,IF(G26=Spielplan!G26,Punktemodus!$B$5,0),0)</f>
        <v>3</v>
      </c>
      <c r="BN26" s="85">
        <f>IF(E26=Spielplan!E26,Punktemodus!$B$7,0)</f>
        <v>1</v>
      </c>
      <c r="BO26" s="85">
        <f>IF(G26=Spielplan!G26,Punktemodus!$B$7,0)</f>
        <v>1</v>
      </c>
      <c r="BP26" s="137">
        <f>IF(Spielplan!E26="",0,SUM(BJ26:BO26))</f>
        <v>0</v>
      </c>
      <c r="BQ26" s="60"/>
      <c r="BR26" s="8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382" t="str">
        <f>IF(CQ23=CK23,CK24,CK23)</f>
        <v/>
      </c>
      <c r="CR26" s="383"/>
      <c r="CS26" s="383"/>
      <c r="CT26" s="383"/>
      <c r="CU26" s="383"/>
      <c r="CV26" s="384"/>
      <c r="CW26" s="60"/>
    </row>
    <row r="27" spans="1:101" ht="18.75" customHeight="1" thickBot="1" x14ac:dyDescent="0.3">
      <c r="A27" s="60"/>
      <c r="B27" s="60"/>
      <c r="C27" s="65" t="str">
        <f>C23</f>
        <v>Spanien</v>
      </c>
      <c r="D27" s="66"/>
      <c r="E27" s="104"/>
      <c r="F27" s="93"/>
      <c r="G27" s="104"/>
      <c r="H27" s="65" t="str">
        <f>H24</f>
        <v>Australien</v>
      </c>
      <c r="I27" s="66"/>
      <c r="J27" s="60"/>
      <c r="K27" s="60" t="s">
        <v>72</v>
      </c>
      <c r="L27" s="60">
        <f t="shared" si="4"/>
        <v>0</v>
      </c>
      <c r="M27" s="60">
        <f>IF($E27="",0,IF($E27&gt;$G27,3,IF($E27=G27,1,0)))</f>
        <v>0</v>
      </c>
      <c r="N27" s="60"/>
      <c r="O27" s="60"/>
      <c r="P27" s="60">
        <f>IF($G27="",0,IF($E27&gt;$G27,0,IF($E27=$G27,1,3)))</f>
        <v>0</v>
      </c>
      <c r="Q27" s="60">
        <f>E27</f>
        <v>0</v>
      </c>
      <c r="R27" s="60"/>
      <c r="S27" s="60"/>
      <c r="T27" s="60">
        <f>G27</f>
        <v>0</v>
      </c>
      <c r="U27" s="60">
        <f>G27</f>
        <v>0</v>
      </c>
      <c r="V27" s="60"/>
      <c r="W27" s="60"/>
      <c r="X27" s="60">
        <f>E27</f>
        <v>0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187">
        <f>SUM(AN23:AN26)</f>
        <v>30000</v>
      </c>
      <c r="AO27" s="187">
        <f>SUM(AO23:AO26)</f>
        <v>30000</v>
      </c>
      <c r="AP27" s="187">
        <f>SUM(AP23:AP26)</f>
        <v>30000</v>
      </c>
      <c r="AQ27" s="187">
        <f>SUM(AQ23:AQ26)</f>
        <v>30000</v>
      </c>
      <c r="AR27" s="187"/>
      <c r="AS27" s="60"/>
      <c r="AT27" s="60"/>
      <c r="AU27" s="60"/>
      <c r="AV27" s="60"/>
      <c r="AW27" s="60"/>
      <c r="AX27" s="60"/>
      <c r="AY27" s="60"/>
      <c r="AZ27" s="60"/>
      <c r="BA27" s="92"/>
      <c r="BB27" s="60"/>
      <c r="BC27" s="60"/>
      <c r="BD27" s="60"/>
      <c r="BE27" s="60"/>
      <c r="BF27" s="60"/>
      <c r="BG27" s="60"/>
      <c r="BH27" s="60"/>
      <c r="BI27" s="60"/>
      <c r="BJ27" s="85">
        <f>IF(E27&gt;G27,IF(Spielplan!E27&gt;Spielplan!G27,Punktemodus!$B$3,0),0)</f>
        <v>0</v>
      </c>
      <c r="BK27" s="85">
        <f>IF(E27=G27,IF(Spielplan!E27=Spielplan!G27,Punktemodus!$B$3,0),0)</f>
        <v>10</v>
      </c>
      <c r="BL27" s="85">
        <f>IF(E27&lt;G27,IF(Spielplan!E27&lt;Spielplan!G27,Punktemodus!$B$3,0),0)</f>
        <v>0</v>
      </c>
      <c r="BM27" s="85">
        <f>IF(E27=Spielplan!E27,IF(G27=Spielplan!G27,Punktemodus!$B$5,0),0)</f>
        <v>3</v>
      </c>
      <c r="BN27" s="85">
        <f>IF(E27=Spielplan!E27,Punktemodus!$B$7,0)</f>
        <v>1</v>
      </c>
      <c r="BO27" s="85">
        <f>IF(G27=Spielplan!G27,Punktemodus!$B$7,0)</f>
        <v>1</v>
      </c>
      <c r="BP27" s="137">
        <f>IF(Spielplan!E27="",0,SUM(BJ27:BO27))</f>
        <v>0</v>
      </c>
      <c r="BQ27" s="60"/>
      <c r="BR27" s="8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91" t="s">
        <v>131</v>
      </c>
      <c r="CM27" s="60"/>
      <c r="CN27" s="60"/>
      <c r="CO27" s="61" t="s">
        <v>26</v>
      </c>
      <c r="CP27" s="60"/>
      <c r="CQ27" s="385"/>
      <c r="CR27" s="386"/>
      <c r="CS27" s="386"/>
      <c r="CT27" s="386"/>
      <c r="CU27" s="386"/>
      <c r="CV27" s="387"/>
      <c r="CW27" s="60"/>
    </row>
    <row r="28" spans="1:101" ht="18.75" customHeight="1" thickBot="1" x14ac:dyDescent="0.3">
      <c r="A28" s="60"/>
      <c r="B28" s="60"/>
      <c r="C28" s="53" t="str">
        <f>H23</f>
        <v>Niederlande</v>
      </c>
      <c r="D28" s="64"/>
      <c r="E28" s="104"/>
      <c r="F28" s="106"/>
      <c r="G28" s="104"/>
      <c r="H28" s="53" t="str">
        <f>C24</f>
        <v>Chile</v>
      </c>
      <c r="I28" s="64"/>
      <c r="J28" s="60"/>
      <c r="K28" s="60" t="s">
        <v>72</v>
      </c>
      <c r="L28" s="60">
        <f t="shared" si="4"/>
        <v>0</v>
      </c>
      <c r="M28" s="60"/>
      <c r="N28" s="60">
        <f>IF($E28="",0,IF($E28&gt;$G28,3,IF($E28=$G28,1,0)))</f>
        <v>0</v>
      </c>
      <c r="O28" s="60">
        <f>IF($G28="",0,IF($E28&gt;$G28,0,IF($E28=$G28,1,3)))</f>
        <v>0</v>
      </c>
      <c r="P28" s="60"/>
      <c r="Q28" s="60"/>
      <c r="R28" s="60">
        <f>E28</f>
        <v>0</v>
      </c>
      <c r="S28" s="60">
        <f>G28</f>
        <v>0</v>
      </c>
      <c r="T28" s="60"/>
      <c r="U28" s="60"/>
      <c r="V28" s="60">
        <f>G28</f>
        <v>0</v>
      </c>
      <c r="W28" s="60">
        <f>E28</f>
        <v>0</v>
      </c>
      <c r="X28" s="60"/>
      <c r="Y28" s="60"/>
      <c r="Z28" s="60" t="s">
        <v>30</v>
      </c>
      <c r="AA28" s="60"/>
      <c r="AB28" s="60"/>
      <c r="AC28" s="60"/>
      <c r="AD28" s="60"/>
      <c r="AE28" s="60"/>
      <c r="AF28" s="60"/>
      <c r="AG28" s="60" t="b">
        <f>OR(AG23=AG24,AG23=AG25,AG23=AG26,AG24=AG25,AG24=AG26,AG25=AG26)</f>
        <v>1</v>
      </c>
      <c r="AH28" s="60"/>
      <c r="AI28" s="60"/>
      <c r="AJ28" s="60"/>
      <c r="AK28" s="60"/>
      <c r="AL28" s="60"/>
      <c r="AM28" s="60"/>
      <c r="AN28" s="60"/>
      <c r="AO28" s="60" t="s">
        <v>34</v>
      </c>
      <c r="AP28" s="60"/>
      <c r="AQ28" s="60"/>
      <c r="AR28" s="60" t="b">
        <f>OR(AR23=AR24,AR23=AR25,AR23=AR26,AR24=AR25,AR24=AR26,AR25=AR26)</f>
        <v>1</v>
      </c>
      <c r="AS28" s="60"/>
      <c r="AT28" s="60"/>
      <c r="AU28" s="60"/>
      <c r="AV28" s="60"/>
      <c r="AW28" s="60"/>
      <c r="AX28" s="60"/>
      <c r="AY28" s="60"/>
      <c r="AZ28" s="60"/>
      <c r="BA28" s="92"/>
      <c r="BB28" s="60"/>
      <c r="BC28" s="60"/>
      <c r="BD28" s="60"/>
      <c r="BE28" s="60"/>
      <c r="BF28" s="60"/>
      <c r="BG28" s="60"/>
      <c r="BH28" s="60"/>
      <c r="BI28" s="60"/>
      <c r="BJ28" s="85">
        <f>IF(E28&gt;G28,IF(Spielplan!E28&gt;Spielplan!G28,Punktemodus!$B$3,0),0)</f>
        <v>0</v>
      </c>
      <c r="BK28" s="85">
        <f>IF(E28=G28,IF(Spielplan!E28=Spielplan!G28,Punktemodus!$B$3,0),0)</f>
        <v>10</v>
      </c>
      <c r="BL28" s="85">
        <f>IF(E28&lt;G28,IF(Spielplan!E28&lt;Spielplan!G28,Punktemodus!$B$3,0),0)</f>
        <v>0</v>
      </c>
      <c r="BM28" s="85">
        <f>IF(E28=Spielplan!E28,IF(G28=Spielplan!G28,Punktemodus!$B$5,0),0)</f>
        <v>3</v>
      </c>
      <c r="BN28" s="85">
        <f>IF(E28=Spielplan!E28,Punktemodus!$B$7,0)</f>
        <v>1</v>
      </c>
      <c r="BO28" s="85">
        <f>IF(G28=Spielplan!G28,Punktemodus!$B$7,0)</f>
        <v>1</v>
      </c>
      <c r="BP28" s="137">
        <f>IF(Spielplan!E28="",0,SUM(BJ28:BO28))</f>
        <v>0</v>
      </c>
      <c r="BQ28" s="60"/>
      <c r="BR28" s="87"/>
      <c r="BS28" s="82" t="s">
        <v>20</v>
      </c>
      <c r="BT28" s="44" t="str">
        <f>IF(G28="","",BB23)</f>
        <v/>
      </c>
      <c r="BU28" s="46"/>
      <c r="BV28" s="104"/>
      <c r="BW28" s="60"/>
      <c r="BX28" s="104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88" t="s">
        <v>137</v>
      </c>
      <c r="CS28" s="60"/>
      <c r="CT28" s="60"/>
      <c r="CU28" s="60"/>
      <c r="CV28" s="60"/>
      <c r="CW28" s="60"/>
    </row>
    <row r="29" spans="1:101" ht="18.75" customHeight="1" thickBot="1" x14ac:dyDescent="0.25">
      <c r="A29" s="60"/>
      <c r="B29" s="60"/>
      <c r="C29" s="136" t="str">
        <f>IF(G28="","",IF(AR28=TRUE,"Achtung: Fehler in Tabelle!",""))</f>
        <v/>
      </c>
      <c r="D29" s="60"/>
      <c r="E29" s="85"/>
      <c r="F29" s="60"/>
      <c r="G29" s="85"/>
      <c r="H29" s="60"/>
      <c r="I29" s="60"/>
      <c r="J29" s="60"/>
      <c r="K29" s="60"/>
      <c r="L29" s="60"/>
      <c r="M29" s="60">
        <f t="shared" ref="M29:X29" si="7">SUM(M23:M28)</f>
        <v>0</v>
      </c>
      <c r="N29" s="60">
        <f t="shared" si="7"/>
        <v>0</v>
      </c>
      <c r="O29" s="60">
        <f t="shared" si="7"/>
        <v>0</v>
      </c>
      <c r="P29" s="60">
        <f t="shared" si="7"/>
        <v>0</v>
      </c>
      <c r="Q29" s="60">
        <f t="shared" si="7"/>
        <v>0</v>
      </c>
      <c r="R29" s="60">
        <f t="shared" si="7"/>
        <v>0</v>
      </c>
      <c r="S29" s="60">
        <f t="shared" si="7"/>
        <v>0</v>
      </c>
      <c r="T29" s="60">
        <f t="shared" si="7"/>
        <v>0</v>
      </c>
      <c r="U29" s="60">
        <f t="shared" si="7"/>
        <v>0</v>
      </c>
      <c r="V29" s="60">
        <f t="shared" si="7"/>
        <v>0</v>
      </c>
      <c r="W29" s="60">
        <f t="shared" si="7"/>
        <v>0</v>
      </c>
      <c r="X29" s="60">
        <f t="shared" si="7"/>
        <v>0</v>
      </c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160">
        <f>SUM(BP23:BP28)</f>
        <v>0</v>
      </c>
      <c r="BQ29" s="60"/>
      <c r="BR29" s="87"/>
      <c r="BS29" s="5" t="s">
        <v>125</v>
      </c>
      <c r="BT29" s="44" t="str">
        <f>IF(G17="","",BB13)</f>
        <v/>
      </c>
      <c r="BU29" s="46"/>
      <c r="BV29" s="104"/>
      <c r="BW29" s="60"/>
      <c r="BX29" s="104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47" t="s">
        <v>134</v>
      </c>
      <c r="CK29" s="44" t="str">
        <f>IF(CK23=CF19,CF18,CF19)</f>
        <v/>
      </c>
      <c r="CL29" s="46"/>
      <c r="CM29" s="104"/>
      <c r="CN29" s="60"/>
      <c r="CO29" s="104"/>
      <c r="CP29" s="60"/>
      <c r="CQ29" s="388" t="str">
        <f>IF(CO29="",IF(CM29&gt;CM30,CK29,CK30),IF(CO29&gt;CO30,CK29,CK30))</f>
        <v/>
      </c>
      <c r="CR29" s="389"/>
      <c r="CS29" s="389"/>
      <c r="CT29" s="389"/>
      <c r="CU29" s="389"/>
      <c r="CV29" s="390"/>
      <c r="CW29" s="60"/>
    </row>
    <row r="30" spans="1:101" ht="18.75" customHeight="1" thickBot="1" x14ac:dyDescent="0.25">
      <c r="A30" s="60"/>
      <c r="B30" s="60"/>
      <c r="C30" s="60"/>
      <c r="D30" s="60"/>
      <c r="E30" s="85"/>
      <c r="F30" s="60"/>
      <c r="G30" s="85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85"/>
      <c r="BJ30" s="60"/>
      <c r="BK30" s="60"/>
      <c r="BL30" s="60"/>
      <c r="BM30" s="60"/>
      <c r="BN30" s="60"/>
      <c r="BO30" s="60"/>
      <c r="BP30" s="138"/>
      <c r="BQ30" s="60"/>
      <c r="BR30" s="87"/>
      <c r="BS30" s="60"/>
      <c r="BT30" s="60"/>
      <c r="BU30" s="60"/>
      <c r="BV30" s="60"/>
      <c r="BW30" s="60"/>
      <c r="BX30" s="60"/>
      <c r="BY30" s="60"/>
      <c r="BZ30" s="47">
        <v>52</v>
      </c>
      <c r="CA30" s="44" t="str">
        <f>IF(BX28="",IF(BV28&gt;BV29,BT28,BT29),IF(BX28&gt;BX29,BT28,BT29))</f>
        <v/>
      </c>
      <c r="CB30" s="46"/>
      <c r="CC30" s="104"/>
      <c r="CD30" s="60"/>
      <c r="CE30" s="104"/>
      <c r="CF30" s="60"/>
      <c r="CG30" s="60"/>
      <c r="CH30" s="60"/>
      <c r="CI30" s="60"/>
      <c r="CJ30" s="47" t="s">
        <v>135</v>
      </c>
      <c r="CK30" s="44" t="str">
        <f>IF(CK24=CF34,CF35,CF34)</f>
        <v/>
      </c>
      <c r="CL30" s="46"/>
      <c r="CM30" s="104"/>
      <c r="CN30" s="60"/>
      <c r="CO30" s="104"/>
      <c r="CP30" s="60"/>
      <c r="CQ30" s="391"/>
      <c r="CR30" s="392"/>
      <c r="CS30" s="392"/>
      <c r="CT30" s="392"/>
      <c r="CU30" s="392"/>
      <c r="CV30" s="393"/>
      <c r="CW30" s="60"/>
    </row>
    <row r="31" spans="1:101" ht="18.75" customHeight="1" thickBot="1" x14ac:dyDescent="0.3">
      <c r="A31" s="60"/>
      <c r="B31" s="60"/>
      <c r="C31" s="60"/>
      <c r="D31" s="60"/>
      <c r="E31" s="85"/>
      <c r="F31" s="60"/>
      <c r="G31" s="85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85"/>
      <c r="BJ31" s="60"/>
      <c r="BK31" s="60"/>
      <c r="BL31" s="60"/>
      <c r="BM31" s="60"/>
      <c r="BN31" s="60"/>
      <c r="BO31" s="60"/>
      <c r="BP31" s="138"/>
      <c r="BQ31" s="60"/>
      <c r="BR31" s="87"/>
      <c r="BS31" s="60"/>
      <c r="BT31" s="60"/>
      <c r="BU31" s="60"/>
      <c r="BV31" s="60"/>
      <c r="BW31" s="60"/>
      <c r="BX31" s="60"/>
      <c r="BY31" s="60"/>
      <c r="BZ31" s="47">
        <v>51</v>
      </c>
      <c r="CA31" s="44" t="str">
        <f>IF(BX32="",IF(BV32&gt;BV33,BT32,BT33),IF(BX32&gt;BX33,BT32,BT33))</f>
        <v/>
      </c>
      <c r="CB31" s="46"/>
      <c r="CC31" s="104"/>
      <c r="CD31" s="60"/>
      <c r="CE31" s="104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88" t="s">
        <v>138</v>
      </c>
      <c r="CS31" s="60"/>
      <c r="CT31" s="60"/>
      <c r="CU31" s="60"/>
      <c r="CV31" s="60"/>
      <c r="CW31" s="60"/>
    </row>
    <row r="32" spans="1:101" ht="18.75" customHeight="1" thickBot="1" x14ac:dyDescent="0.3">
      <c r="A32" s="60"/>
      <c r="B32" s="60"/>
      <c r="C32" s="88" t="s">
        <v>73</v>
      </c>
      <c r="D32" s="60"/>
      <c r="E32" s="85"/>
      <c r="F32" s="60"/>
      <c r="G32" s="85"/>
      <c r="H32" s="60"/>
      <c r="I32" s="60"/>
      <c r="J32" s="60"/>
      <c r="K32" s="60"/>
      <c r="L32" s="60"/>
      <c r="M32" s="60" t="s">
        <v>4</v>
      </c>
      <c r="N32" s="60"/>
      <c r="O32" s="60"/>
      <c r="P32" s="60"/>
      <c r="Q32" s="60" t="s">
        <v>6</v>
      </c>
      <c r="R32" s="60"/>
      <c r="S32" s="60"/>
      <c r="T32" s="60"/>
      <c r="U32" s="60" t="s">
        <v>7</v>
      </c>
      <c r="V32" s="60"/>
      <c r="W32" s="60"/>
      <c r="X32" s="60"/>
      <c r="Y32" s="60"/>
      <c r="Z32" s="60" t="s">
        <v>4</v>
      </c>
      <c r="AA32" s="60" t="s">
        <v>5</v>
      </c>
      <c r="AB32" s="60"/>
      <c r="AC32" s="60"/>
      <c r="AD32" s="60" t="s">
        <v>9</v>
      </c>
      <c r="AE32" s="60"/>
      <c r="AF32" s="60"/>
      <c r="AG32" s="60"/>
      <c r="AH32" s="60" t="s">
        <v>32</v>
      </c>
      <c r="AI32" s="60"/>
      <c r="AJ32" s="60"/>
      <c r="AK32" s="60"/>
      <c r="AL32" s="60"/>
      <c r="AM32" s="60"/>
      <c r="AN32" s="60" t="s">
        <v>35</v>
      </c>
      <c r="AO32" s="60"/>
      <c r="AP32" s="60"/>
      <c r="AQ32" s="60"/>
      <c r="AR32" s="60"/>
      <c r="AS32" s="60" t="s">
        <v>33</v>
      </c>
      <c r="AT32" s="60"/>
      <c r="AU32" s="60"/>
      <c r="AV32" s="60"/>
      <c r="AW32" s="60"/>
      <c r="AX32" s="60"/>
      <c r="AY32" s="60"/>
      <c r="AZ32" s="60"/>
      <c r="BA32" s="60"/>
      <c r="BB32" s="89" t="s">
        <v>10</v>
      </c>
      <c r="BC32" s="60"/>
      <c r="BD32" s="90" t="s">
        <v>4</v>
      </c>
      <c r="BE32" s="60"/>
      <c r="BF32" s="61" t="s">
        <v>5</v>
      </c>
      <c r="BG32" s="60"/>
      <c r="BH32" s="60"/>
      <c r="BI32" s="85"/>
      <c r="BJ32" s="60"/>
      <c r="BK32" s="60"/>
      <c r="BL32" s="60"/>
      <c r="BM32" s="60"/>
      <c r="BN32" s="60"/>
      <c r="BO32" s="60"/>
      <c r="BP32" s="138"/>
      <c r="BQ32" s="85"/>
      <c r="BR32" s="87"/>
      <c r="BS32" s="55" t="s">
        <v>24</v>
      </c>
      <c r="BT32" s="44" t="str">
        <f>IF(G50="","",BB45)</f>
        <v/>
      </c>
      <c r="BU32" s="46"/>
      <c r="BV32" s="104"/>
      <c r="BW32" s="60"/>
      <c r="BX32" s="104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343" t="str">
        <f>IF(CQ29=CK29,CK30,CK29)</f>
        <v/>
      </c>
      <c r="CR32" s="344"/>
      <c r="CS32" s="344"/>
      <c r="CT32" s="344"/>
      <c r="CU32" s="344"/>
      <c r="CV32" s="345"/>
      <c r="CW32" s="60"/>
    </row>
    <row r="33" spans="1:101" ht="18.75" customHeight="1" thickBot="1" x14ac:dyDescent="0.25">
      <c r="A33" s="60"/>
      <c r="B33" s="60"/>
      <c r="C33" s="60"/>
      <c r="D33" s="60"/>
      <c r="E33" s="85"/>
      <c r="F33" s="60"/>
      <c r="G33" s="85"/>
      <c r="H33" s="60"/>
      <c r="I33" s="60"/>
      <c r="J33" s="60"/>
      <c r="K33" s="60"/>
      <c r="L33" s="60"/>
      <c r="M33" s="60" t="s">
        <v>0</v>
      </c>
      <c r="N33" s="60" t="s">
        <v>1</v>
      </c>
      <c r="O33" s="60" t="s">
        <v>2</v>
      </c>
      <c r="P33" s="60" t="s">
        <v>3</v>
      </c>
      <c r="Q33" s="60" t="s">
        <v>0</v>
      </c>
      <c r="R33" s="60" t="s">
        <v>1</v>
      </c>
      <c r="S33" s="60" t="s">
        <v>2</v>
      </c>
      <c r="T33" s="60" t="s">
        <v>3</v>
      </c>
      <c r="U33" s="60" t="s">
        <v>0</v>
      </c>
      <c r="V33" s="60" t="s">
        <v>1</v>
      </c>
      <c r="W33" s="60" t="s">
        <v>2</v>
      </c>
      <c r="X33" s="60" t="s">
        <v>3</v>
      </c>
      <c r="Y33" s="60"/>
      <c r="Z33" s="60" t="s">
        <v>8</v>
      </c>
      <c r="AA33" s="60"/>
      <c r="AB33" s="60"/>
      <c r="AC33" s="60"/>
      <c r="AD33" s="60"/>
      <c r="AE33" s="60"/>
      <c r="AF33" s="60"/>
      <c r="AG33" s="60"/>
      <c r="AH33" s="60" t="s">
        <v>31</v>
      </c>
      <c r="AI33" s="60"/>
      <c r="AJ33" s="60"/>
      <c r="AK33" s="60"/>
      <c r="AL33" s="60"/>
      <c r="AM33" s="60"/>
      <c r="AN33" s="60" t="str">
        <f>AI34</f>
        <v>Kolumbien</v>
      </c>
      <c r="AO33" s="60" t="str">
        <f>AI35</f>
        <v>Griechenland</v>
      </c>
      <c r="AP33" s="60" t="str">
        <f>AI36</f>
        <v>Elfenbeinküste</v>
      </c>
      <c r="AQ33" s="60" t="str">
        <f>AI37</f>
        <v>Japan</v>
      </c>
      <c r="AR33" s="60"/>
      <c r="AS33" s="60" t="s">
        <v>31</v>
      </c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85"/>
      <c r="BJ33" s="85"/>
      <c r="BK33" s="85"/>
      <c r="BL33" s="85"/>
      <c r="BM33" s="85"/>
      <c r="BN33" s="85"/>
      <c r="BO33" s="85"/>
      <c r="BP33" s="137"/>
      <c r="BQ33" s="85"/>
      <c r="BR33" s="87"/>
      <c r="BS33" s="25" t="s">
        <v>23</v>
      </c>
      <c r="BT33" s="44" t="str">
        <f>IF(G39="","",BB35)</f>
        <v/>
      </c>
      <c r="BU33" s="46"/>
      <c r="BV33" s="104"/>
      <c r="BW33" s="60"/>
      <c r="BX33" s="104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346"/>
      <c r="CR33" s="347"/>
      <c r="CS33" s="347"/>
      <c r="CT33" s="347"/>
      <c r="CU33" s="347"/>
      <c r="CV33" s="348"/>
      <c r="CW33" s="60"/>
    </row>
    <row r="34" spans="1:101" ht="18.75" customHeight="1" thickBot="1" x14ac:dyDescent="0.3">
      <c r="A34" s="60"/>
      <c r="B34" s="60"/>
      <c r="C34" s="20" t="str">
        <f>Spielplan!$C$34</f>
        <v>Kolumbien</v>
      </c>
      <c r="D34" s="39"/>
      <c r="E34" s="104"/>
      <c r="F34" s="93"/>
      <c r="G34" s="104"/>
      <c r="H34" s="20" t="str">
        <f>Spielplan!$H$34</f>
        <v>Griechenland</v>
      </c>
      <c r="I34" s="39"/>
      <c r="J34" s="60"/>
      <c r="K34" s="60" t="s">
        <v>78</v>
      </c>
      <c r="L34" s="60">
        <f t="shared" ref="L34:L39" si="8">IF(E34-G34&gt;0,1,IF(G34=E34,0,-1))</f>
        <v>0</v>
      </c>
      <c r="M34" s="60">
        <f>IF($E34="",0,IF($E34&gt;$G34,3,IF($E34=G34,1,0)))</f>
        <v>0</v>
      </c>
      <c r="N34" s="60">
        <f>IF($G34="",0,IF($E34&gt;$G34,0,IF($E34=G34,1,3)))</f>
        <v>0</v>
      </c>
      <c r="O34" s="60"/>
      <c r="P34" s="60"/>
      <c r="Q34" s="60">
        <f>E34</f>
        <v>0</v>
      </c>
      <c r="R34" s="60">
        <f>G34</f>
        <v>0</v>
      </c>
      <c r="S34" s="60"/>
      <c r="T34" s="60"/>
      <c r="U34" s="60">
        <f>G34</f>
        <v>0</v>
      </c>
      <c r="V34" s="60">
        <f>E34</f>
        <v>0</v>
      </c>
      <c r="W34" s="60"/>
      <c r="X34" s="60"/>
      <c r="Y34" s="60"/>
      <c r="Z34" s="60">
        <f>M40</f>
        <v>0</v>
      </c>
      <c r="AA34" s="60">
        <f>Q40</f>
        <v>0</v>
      </c>
      <c r="AB34" s="60">
        <f>U40</f>
        <v>0</v>
      </c>
      <c r="AC34" s="60">
        <f>AA34-AB34</f>
        <v>0</v>
      </c>
      <c r="AD34" s="60">
        <f>IF(Z34&gt;Z35,-1,0)</f>
        <v>0</v>
      </c>
      <c r="AE34" s="60">
        <f>IF(Z34&gt;Z36,-1,0)</f>
        <v>0</v>
      </c>
      <c r="AF34" s="60">
        <f>IF(Z34&gt;Z37,-1,0)</f>
        <v>0</v>
      </c>
      <c r="AG34" s="60">
        <f>10000-(AJ34*1000+AM34*100+AK34*10)</f>
        <v>10000</v>
      </c>
      <c r="AH34" s="90">
        <f>RANK(AG34,AG34:AG37,1)</f>
        <v>1</v>
      </c>
      <c r="AI34" s="60" t="str">
        <f>C34</f>
        <v>Kolumbien</v>
      </c>
      <c r="AJ34" s="60">
        <f t="shared" ref="AJ34:AL37" si="9">Z34</f>
        <v>0</v>
      </c>
      <c r="AK34" s="60">
        <f t="shared" si="9"/>
        <v>0</v>
      </c>
      <c r="AL34" s="60">
        <f t="shared" si="9"/>
        <v>0</v>
      </c>
      <c r="AM34" s="60">
        <f>AK34-AL34</f>
        <v>0</v>
      </c>
      <c r="AN34" s="187"/>
      <c r="AO34" s="187">
        <f>IF(AG35=AG34,IF(G34&gt;E34,AG35-0.1,AG35),AG35)</f>
        <v>10000</v>
      </c>
      <c r="AP34" s="187">
        <f>IF(AG36=AG34,IF(G36&gt;E36,AG36-0.1,AG36),AG36)</f>
        <v>10000</v>
      </c>
      <c r="AQ34" s="187">
        <f>IF(AG37=AG34,IF(G38&gt;E38,AG37-0.1,AG37),AG37)</f>
        <v>10000</v>
      </c>
      <c r="AR34" s="187">
        <f>AN38</f>
        <v>30000</v>
      </c>
      <c r="AS34" s="90">
        <f>RANK(AR34,AR34:AR37,1)</f>
        <v>1</v>
      </c>
      <c r="AT34" s="60" t="str">
        <f t="shared" ref="AT34:AW37" si="10">AI34</f>
        <v>Kolumbien</v>
      </c>
      <c r="AU34" s="60">
        <f t="shared" si="10"/>
        <v>0</v>
      </c>
      <c r="AV34" s="60">
        <f t="shared" si="10"/>
        <v>0</v>
      </c>
      <c r="AW34" s="60">
        <f t="shared" si="10"/>
        <v>0</v>
      </c>
      <c r="AX34" s="60"/>
      <c r="AY34" s="60"/>
      <c r="AZ34" s="60"/>
      <c r="BA34" s="19">
        <v>1</v>
      </c>
      <c r="BB34" s="20" t="str">
        <f>VLOOKUP(1,AS34:AT37,2,FALSE)</f>
        <v>Kolumbien</v>
      </c>
      <c r="BC34" s="18"/>
      <c r="BD34" s="21">
        <f>VLOOKUP(1,AS34:AW37,3,FALSE)</f>
        <v>0</v>
      </c>
      <c r="BE34" s="22">
        <f>VLOOKUP(1,AS34:AW37,4,FALSE)</f>
        <v>0</v>
      </c>
      <c r="BF34" s="93" t="s">
        <v>12</v>
      </c>
      <c r="BG34" s="22">
        <f>VLOOKUP(1,AS34:AW37,5,FALSE)</f>
        <v>0</v>
      </c>
      <c r="BH34" s="27" t="s">
        <v>22</v>
      </c>
      <c r="BI34" s="85"/>
      <c r="BJ34" s="85">
        <f>IF(E34&gt;G34,IF(Spielplan!E34&gt;Spielplan!G34,Punktemodus!$B$3,0),0)</f>
        <v>0</v>
      </c>
      <c r="BK34" s="85">
        <f>IF(E34=G34,IF(Spielplan!E34=Spielplan!G34,Punktemodus!$B$3,0),0)</f>
        <v>10</v>
      </c>
      <c r="BL34" s="85">
        <f>IF(E34&lt;G34,IF(Spielplan!E34&lt;Spielplan!G34,Punktemodus!$B$3,0),0)</f>
        <v>0</v>
      </c>
      <c r="BM34" s="85">
        <f>IF(E34=Spielplan!E34,IF(G34=Spielplan!G34,Punktemodus!$B$5,0),0)</f>
        <v>3</v>
      </c>
      <c r="BN34" s="85">
        <f>IF(E34=Spielplan!E34,Punktemodus!$B$7,0)</f>
        <v>1</v>
      </c>
      <c r="BO34" s="85">
        <f>IF(G34=Spielplan!G34,Punktemodus!$B$7,0)</f>
        <v>1</v>
      </c>
      <c r="BP34" s="137">
        <f>IF(Spielplan!E34="",0,SUM(BJ34:BO34))</f>
        <v>0</v>
      </c>
      <c r="BQ34" s="85"/>
      <c r="BR34" s="8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47">
        <v>59</v>
      </c>
      <c r="CF34" s="44" t="str">
        <f>IF(CE30="",IF(CC30&gt;CC31,CA30,CA31),IF(CE30&gt;CE31,CA30,CA31))</f>
        <v/>
      </c>
      <c r="CG34" s="46"/>
      <c r="CH34" s="104"/>
      <c r="CI34" s="60"/>
      <c r="CJ34" s="104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</row>
    <row r="35" spans="1:101" ht="18.75" customHeight="1" thickBot="1" x14ac:dyDescent="0.3">
      <c r="A35" s="60"/>
      <c r="B35" s="60"/>
      <c r="C35" s="14" t="str">
        <f>Spielplan!$C$35</f>
        <v>Elfenbeinküste</v>
      </c>
      <c r="D35" s="40"/>
      <c r="E35" s="104"/>
      <c r="F35" s="93"/>
      <c r="G35" s="104"/>
      <c r="H35" s="14" t="str">
        <f>Spielplan!$H$35</f>
        <v>Japan</v>
      </c>
      <c r="I35" s="40"/>
      <c r="J35" s="60"/>
      <c r="K35" s="60" t="s">
        <v>79</v>
      </c>
      <c r="L35" s="60">
        <f t="shared" si="8"/>
        <v>0</v>
      </c>
      <c r="M35" s="60"/>
      <c r="N35" s="60"/>
      <c r="O35" s="60">
        <f>IF($E35="",0,IF($E35&gt;$G35,3,IF($E35=$G35,1,0)))</f>
        <v>0</v>
      </c>
      <c r="P35" s="60">
        <f>IF($G35="",0,IF($E35&gt;$G35,0,IF($E35=$G35,1,3)))</f>
        <v>0</v>
      </c>
      <c r="Q35" s="60"/>
      <c r="R35" s="60"/>
      <c r="S35" s="60">
        <f>E35</f>
        <v>0</v>
      </c>
      <c r="T35" s="60">
        <f>G35</f>
        <v>0</v>
      </c>
      <c r="U35" s="60"/>
      <c r="V35" s="60"/>
      <c r="W35" s="60">
        <f>G35</f>
        <v>0</v>
      </c>
      <c r="X35" s="60">
        <f>E35</f>
        <v>0</v>
      </c>
      <c r="Y35" s="60"/>
      <c r="Z35" s="60">
        <f>N40</f>
        <v>0</v>
      </c>
      <c r="AA35" s="60">
        <f>R40</f>
        <v>0</v>
      </c>
      <c r="AB35" s="60">
        <f>V40</f>
        <v>0</v>
      </c>
      <c r="AC35" s="60">
        <f>AA35-AB35</f>
        <v>0</v>
      </c>
      <c r="AD35" s="60">
        <f>IF(Z35&gt;Z34,-1,0)</f>
        <v>0</v>
      </c>
      <c r="AE35" s="60">
        <f>IF(Z35&gt;Z36,-1,0)</f>
        <v>0</v>
      </c>
      <c r="AF35" s="60">
        <f>IF(Z35&gt;Z37,-1,0)</f>
        <v>0</v>
      </c>
      <c r="AG35" s="60">
        <f>10000-(AJ35*1000+AM35*100+AK35*10)</f>
        <v>10000</v>
      </c>
      <c r="AH35" s="90">
        <f>RANK(AG35,AG34:AG37,1)</f>
        <v>1</v>
      </c>
      <c r="AI35" s="60" t="str">
        <f>H34</f>
        <v>Griechenland</v>
      </c>
      <c r="AJ35" s="60">
        <f t="shared" si="9"/>
        <v>0</v>
      </c>
      <c r="AK35" s="60">
        <f t="shared" si="9"/>
        <v>0</v>
      </c>
      <c r="AL35" s="60">
        <f t="shared" si="9"/>
        <v>0</v>
      </c>
      <c r="AM35" s="60">
        <f>AK35-AL35</f>
        <v>0</v>
      </c>
      <c r="AN35" s="187">
        <f>IF(AG34=AG35,IF(E34&gt;G34,AG34-0.1,AG34),AG34)</f>
        <v>10000</v>
      </c>
      <c r="AO35" s="187"/>
      <c r="AP35" s="187">
        <f>IF(AG36=AG35,IF(G39&gt;E39,AG36-0.1,AG36),AG36)</f>
        <v>10000</v>
      </c>
      <c r="AQ35" s="187">
        <f>IF(AG37=AG35,IF(G37&gt;E37,AG37-0.1,AG37),AG37)</f>
        <v>10000</v>
      </c>
      <c r="AR35" s="187">
        <f>AO38</f>
        <v>30000</v>
      </c>
      <c r="AS35" s="90">
        <f>RANK(AR35,AR34:AR37,1)</f>
        <v>1</v>
      </c>
      <c r="AT35" s="60" t="str">
        <f t="shared" si="10"/>
        <v>Griechenland</v>
      </c>
      <c r="AU35" s="60">
        <f t="shared" si="10"/>
        <v>0</v>
      </c>
      <c r="AV35" s="60">
        <f t="shared" si="10"/>
        <v>0</v>
      </c>
      <c r="AW35" s="60">
        <f t="shared" si="10"/>
        <v>0</v>
      </c>
      <c r="AX35" s="60"/>
      <c r="AY35" s="60"/>
      <c r="AZ35" s="60"/>
      <c r="BA35" s="23">
        <v>2</v>
      </c>
      <c r="BB35" s="14" t="e">
        <f>VLOOKUP(2,AS34:AT37,2,FALSE)</f>
        <v>#N/A</v>
      </c>
      <c r="BC35" s="15"/>
      <c r="BD35" s="24" t="e">
        <f>VLOOKUP(2,AS34:AW37,3,FALSE)</f>
        <v>#N/A</v>
      </c>
      <c r="BE35" s="25" t="e">
        <f>VLOOKUP(2,AS34:AW37,4,FALSE)</f>
        <v>#N/A</v>
      </c>
      <c r="BF35" s="93" t="s">
        <v>12</v>
      </c>
      <c r="BG35" s="25" t="e">
        <f>VLOOKUP(2,AS34:AW37,5,FALSE)</f>
        <v>#N/A</v>
      </c>
      <c r="BH35" s="26" t="s">
        <v>23</v>
      </c>
      <c r="BI35" s="85"/>
      <c r="BJ35" s="85">
        <f>IF(E35&gt;G35,IF(Spielplan!E35&gt;Spielplan!G35,Punktemodus!$B$3,0),0)</f>
        <v>0</v>
      </c>
      <c r="BK35" s="85">
        <f>IF(E35=G35,IF(Spielplan!E35=Spielplan!G35,Punktemodus!$B$3,0),0)</f>
        <v>10</v>
      </c>
      <c r="BL35" s="85">
        <f>IF(E35&lt;G35,IF(Spielplan!E35&lt;Spielplan!G35,Punktemodus!$B$3,0),0)</f>
        <v>0</v>
      </c>
      <c r="BM35" s="85">
        <f>IF(E35=Spielplan!E35,IF(G35=Spielplan!G35,Punktemodus!$B$5,0),0)</f>
        <v>3</v>
      </c>
      <c r="BN35" s="85">
        <f>IF(E35=Spielplan!E35,Punktemodus!$B$7,0)</f>
        <v>1</v>
      </c>
      <c r="BO35" s="85">
        <f>IF(G35=Spielplan!G35,Punktemodus!$B$7,0)</f>
        <v>1</v>
      </c>
      <c r="BP35" s="137">
        <f>IF(Spielplan!E35="",0,SUM(BJ35:BO35))</f>
        <v>0</v>
      </c>
      <c r="BQ35" s="85"/>
      <c r="BR35" s="8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47">
        <v>60</v>
      </c>
      <c r="CF35" s="44" t="str">
        <f>IF(CE38="",IF(CC38&gt;CC39,CA38,CA39),IF(CE38&gt;CE39,CA38,CA39))</f>
        <v/>
      </c>
      <c r="CG35" s="46"/>
      <c r="CH35" s="104"/>
      <c r="CI35" s="60"/>
      <c r="CJ35" s="104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</row>
    <row r="36" spans="1:101" ht="18.75" customHeight="1" thickBot="1" x14ac:dyDescent="0.3">
      <c r="A36" s="60"/>
      <c r="B36" s="60"/>
      <c r="C36" s="20" t="str">
        <f>C34</f>
        <v>Kolumbien</v>
      </c>
      <c r="D36" s="39"/>
      <c r="E36" s="104"/>
      <c r="F36" s="93"/>
      <c r="G36" s="104"/>
      <c r="H36" s="20" t="str">
        <f>C35</f>
        <v>Elfenbeinküste</v>
      </c>
      <c r="I36" s="39"/>
      <c r="J36" s="60"/>
      <c r="K36" s="60" t="s">
        <v>81</v>
      </c>
      <c r="L36" s="60">
        <f t="shared" si="8"/>
        <v>0</v>
      </c>
      <c r="M36" s="60">
        <f>IF($E36="",0,IF($E36&gt;$G36,3,IF($E36=G36,1,0)))</f>
        <v>0</v>
      </c>
      <c r="N36" s="60"/>
      <c r="O36" s="60">
        <f>IF($G36="",0,IF($E36&gt;$G36,0,IF($E36=$G36,1,3)))</f>
        <v>0</v>
      </c>
      <c r="P36" s="60"/>
      <c r="Q36" s="60">
        <f>E36</f>
        <v>0</v>
      </c>
      <c r="R36" s="60"/>
      <c r="S36" s="60">
        <f>G36</f>
        <v>0</v>
      </c>
      <c r="T36" s="60"/>
      <c r="U36" s="60">
        <f>G36</f>
        <v>0</v>
      </c>
      <c r="V36" s="60"/>
      <c r="W36" s="60">
        <f>E36</f>
        <v>0</v>
      </c>
      <c r="X36" s="60"/>
      <c r="Y36" s="60"/>
      <c r="Z36" s="60">
        <f>O40</f>
        <v>0</v>
      </c>
      <c r="AA36" s="60">
        <f>S40</f>
        <v>0</v>
      </c>
      <c r="AB36" s="60">
        <f>W40</f>
        <v>0</v>
      </c>
      <c r="AC36" s="60">
        <f>AA36-AB36</f>
        <v>0</v>
      </c>
      <c r="AD36" s="60">
        <f>IF(Z36&gt;Z34,-1,0)</f>
        <v>0</v>
      </c>
      <c r="AE36" s="60">
        <f>IF(Z36&gt;Z35,-1,0)</f>
        <v>0</v>
      </c>
      <c r="AF36" s="60">
        <f>IF(Z36&gt;Z37,-1,0)</f>
        <v>0</v>
      </c>
      <c r="AG36" s="60">
        <f>10000-(AJ36*1000+AM36*100+AK36*10)</f>
        <v>10000</v>
      </c>
      <c r="AH36" s="90">
        <f>RANK(AG36,AG34:AG37,1)</f>
        <v>1</v>
      </c>
      <c r="AI36" s="60" t="str">
        <f>C35</f>
        <v>Elfenbeinküste</v>
      </c>
      <c r="AJ36" s="60">
        <f t="shared" si="9"/>
        <v>0</v>
      </c>
      <c r="AK36" s="60">
        <f t="shared" si="9"/>
        <v>0</v>
      </c>
      <c r="AL36" s="60">
        <f t="shared" si="9"/>
        <v>0</v>
      </c>
      <c r="AM36" s="60">
        <f>AK36-AL36</f>
        <v>0</v>
      </c>
      <c r="AN36" s="187">
        <f>IF(AG34=AG36,IF(E36&gt;G36,AG34-0.1,AG34),AG34)</f>
        <v>10000</v>
      </c>
      <c r="AO36" s="187">
        <f>IF(AG35=AG36,IF(E39&gt;G39,AG35-0.1,AG35),AG35)</f>
        <v>10000</v>
      </c>
      <c r="AP36" s="187"/>
      <c r="AQ36" s="187">
        <f>IF(AG37=AG36,IF(G35&gt;E35,AG37-0.1,AG37),AG37)</f>
        <v>10000</v>
      </c>
      <c r="AR36" s="187">
        <f>AP38</f>
        <v>30000</v>
      </c>
      <c r="AS36" s="90">
        <f>RANK(AR36,AR34:AR37,1)</f>
        <v>1</v>
      </c>
      <c r="AT36" s="60" t="str">
        <f t="shared" si="10"/>
        <v>Elfenbeinküste</v>
      </c>
      <c r="AU36" s="60">
        <f t="shared" si="10"/>
        <v>0</v>
      </c>
      <c r="AV36" s="60">
        <f t="shared" si="10"/>
        <v>0</v>
      </c>
      <c r="AW36" s="60">
        <f t="shared" si="10"/>
        <v>0</v>
      </c>
      <c r="AX36" s="60"/>
      <c r="AY36" s="60"/>
      <c r="AZ36" s="60"/>
      <c r="BA36" s="113">
        <v>3</v>
      </c>
      <c r="BB36" s="114" t="e">
        <f>VLOOKUP(3,AS34:AT37,2,FALSE)</f>
        <v>#N/A</v>
      </c>
      <c r="BC36" s="115"/>
      <c r="BD36" s="116" t="e">
        <f>VLOOKUP(3,AS34:AW37,3,FALSE)</f>
        <v>#N/A</v>
      </c>
      <c r="BE36" s="116" t="e">
        <f>VLOOKUP(3,AS34:AW37,4,FALSE)</f>
        <v>#N/A</v>
      </c>
      <c r="BF36" s="93" t="s">
        <v>12</v>
      </c>
      <c r="BG36" s="116" t="e">
        <f>VLOOKUP(3,AS34:AW37,5,FALSE)</f>
        <v>#N/A</v>
      </c>
      <c r="BH36" s="60"/>
      <c r="BI36" s="85"/>
      <c r="BJ36" s="85">
        <f>IF(E36&gt;G36,IF(Spielplan!E36&gt;Spielplan!G36,Punktemodus!$B$3,0),0)</f>
        <v>0</v>
      </c>
      <c r="BK36" s="85">
        <f>IF(E36=G36,IF(Spielplan!E36=Spielplan!G36,Punktemodus!$B$3,0),0)</f>
        <v>10</v>
      </c>
      <c r="BL36" s="85">
        <f>IF(E36&lt;G36,IF(Spielplan!E36&lt;Spielplan!G36,Punktemodus!$B$3,0),0)</f>
        <v>0</v>
      </c>
      <c r="BM36" s="85">
        <f>IF(E36=Spielplan!E36,IF(G36=Spielplan!G36,Punktemodus!$B$5,0),0)</f>
        <v>3</v>
      </c>
      <c r="BN36" s="85">
        <f>IF(E36=Spielplan!E36,Punktemodus!$B$7,0)</f>
        <v>1</v>
      </c>
      <c r="BO36" s="85">
        <f>IF(G36=Spielplan!G36,Punktemodus!$B$7,0)</f>
        <v>1</v>
      </c>
      <c r="BP36" s="137">
        <f>IF(Spielplan!E36="",0,SUM(BJ36:BO36))</f>
        <v>0</v>
      </c>
      <c r="BQ36" s="85"/>
      <c r="BR36" s="87"/>
      <c r="BS36" s="82" t="s">
        <v>126</v>
      </c>
      <c r="BT36" s="44" t="str">
        <f>IF(G72="","",BB67)</f>
        <v/>
      </c>
      <c r="BU36" s="46"/>
      <c r="BV36" s="104"/>
      <c r="BW36" s="60"/>
      <c r="BX36" s="104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</row>
    <row r="37" spans="1:101" ht="18.75" customHeight="1" thickBot="1" x14ac:dyDescent="0.3">
      <c r="A37" s="60"/>
      <c r="B37" s="60"/>
      <c r="C37" s="14" t="str">
        <f>H34</f>
        <v>Griechenland</v>
      </c>
      <c r="D37" s="40"/>
      <c r="E37" s="104"/>
      <c r="F37" s="93"/>
      <c r="G37" s="104"/>
      <c r="H37" s="14" t="str">
        <f>H35</f>
        <v>Japan</v>
      </c>
      <c r="I37" s="40"/>
      <c r="J37" s="60"/>
      <c r="K37" s="60" t="s">
        <v>80</v>
      </c>
      <c r="L37" s="60">
        <f t="shared" si="8"/>
        <v>0</v>
      </c>
      <c r="M37" s="60"/>
      <c r="N37" s="60">
        <f>IF($E37="",0,IF($E37&gt;$G37,3,IF($E37=$G37,1,0)))</f>
        <v>0</v>
      </c>
      <c r="O37" s="60"/>
      <c r="P37" s="60">
        <f>IF($G37="",0,IF($E37&gt;$G37,0,IF($E37=$G37,1,3)))</f>
        <v>0</v>
      </c>
      <c r="Q37" s="60"/>
      <c r="R37" s="60">
        <f>E37</f>
        <v>0</v>
      </c>
      <c r="S37" s="60"/>
      <c r="T37" s="60">
        <f>G37</f>
        <v>0</v>
      </c>
      <c r="U37" s="60"/>
      <c r="V37" s="60">
        <f>G37</f>
        <v>0</v>
      </c>
      <c r="W37" s="60"/>
      <c r="X37" s="60">
        <f>E37</f>
        <v>0</v>
      </c>
      <c r="Y37" s="60"/>
      <c r="Z37" s="60">
        <f>P40</f>
        <v>0</v>
      </c>
      <c r="AA37" s="60">
        <f>T40</f>
        <v>0</v>
      </c>
      <c r="AB37" s="60">
        <f>X40</f>
        <v>0</v>
      </c>
      <c r="AC37" s="60">
        <f>AA37-AB37</f>
        <v>0</v>
      </c>
      <c r="AD37" s="60">
        <f>IF(Z37&gt;Z34,-1,0)</f>
        <v>0</v>
      </c>
      <c r="AE37" s="60">
        <f>IF(Z37&gt;Z35,-1,0)</f>
        <v>0</v>
      </c>
      <c r="AF37" s="60">
        <f>IF(Z37&gt;Z36,-1,0)</f>
        <v>0</v>
      </c>
      <c r="AG37" s="60">
        <f>10000-(AJ37*1000+AM37*100+AK37*10)</f>
        <v>10000</v>
      </c>
      <c r="AH37" s="90">
        <f>RANK(AG37,AG34:AG37,1)</f>
        <v>1</v>
      </c>
      <c r="AI37" s="60" t="str">
        <f>H35</f>
        <v>Japan</v>
      </c>
      <c r="AJ37" s="60">
        <f t="shared" si="9"/>
        <v>0</v>
      </c>
      <c r="AK37" s="60">
        <f t="shared" si="9"/>
        <v>0</v>
      </c>
      <c r="AL37" s="60">
        <f t="shared" si="9"/>
        <v>0</v>
      </c>
      <c r="AM37" s="60">
        <f>AK37-AL37</f>
        <v>0</v>
      </c>
      <c r="AN37" s="187">
        <f>IF(AG34=AG37,IF(E38&gt;G38,AG34-0.1,AG34),AG34)</f>
        <v>10000</v>
      </c>
      <c r="AO37" s="187">
        <f>IF(AG35=AG37,IF(E37&gt;G37,AG35-0.1,AG35),AG35)</f>
        <v>10000</v>
      </c>
      <c r="AP37" s="187">
        <f>IF(AG36=AG37,IF(E35&gt;G35,AG36-0.1,AG36),AG36)</f>
        <v>10000</v>
      </c>
      <c r="AQ37" s="187"/>
      <c r="AR37" s="187">
        <f>AQ38</f>
        <v>30000</v>
      </c>
      <c r="AS37" s="90">
        <f>RANK(AR37,AR34:AR37,1)</f>
        <v>1</v>
      </c>
      <c r="AT37" s="60" t="str">
        <f t="shared" si="10"/>
        <v>Japan</v>
      </c>
      <c r="AU37" s="60">
        <f t="shared" si="10"/>
        <v>0</v>
      </c>
      <c r="AV37" s="60">
        <f t="shared" si="10"/>
        <v>0</v>
      </c>
      <c r="AW37" s="60">
        <f t="shared" si="10"/>
        <v>0</v>
      </c>
      <c r="AX37" s="60"/>
      <c r="AY37" s="60"/>
      <c r="AZ37" s="60"/>
      <c r="BA37" s="113">
        <v>4</v>
      </c>
      <c r="BB37" s="114" t="e">
        <f>VLOOKUP(4,AS34:AT37,2,FALSE)</f>
        <v>#N/A</v>
      </c>
      <c r="BC37" s="115"/>
      <c r="BD37" s="116" t="e">
        <f>VLOOKUP(4,AS34:AW37,3,FALSE)</f>
        <v>#N/A</v>
      </c>
      <c r="BE37" s="116" t="e">
        <f>VLOOKUP(4,AS34:AW37,4,FALSE)</f>
        <v>#N/A</v>
      </c>
      <c r="BF37" s="93" t="s">
        <v>12</v>
      </c>
      <c r="BG37" s="116" t="e">
        <f>VLOOKUP(4,AS34:AW37,5,FALSE)</f>
        <v>#N/A</v>
      </c>
      <c r="BH37" s="60"/>
      <c r="BI37" s="85"/>
      <c r="BJ37" s="85">
        <f>IF(E37&gt;G37,IF(Spielplan!E37&gt;Spielplan!G37,Punktemodus!$B$3,0),0)</f>
        <v>0</v>
      </c>
      <c r="BK37" s="85">
        <f>IF(E37=G37,IF(Spielplan!E37=Spielplan!G37,Punktemodus!$B$3,0),0)</f>
        <v>10</v>
      </c>
      <c r="BL37" s="85">
        <f>IF(E37&lt;G37,IF(Spielplan!E37&lt;Spielplan!G37,Punktemodus!$B$3,0),0)</f>
        <v>0</v>
      </c>
      <c r="BM37" s="85">
        <f>IF(E37=Spielplan!E37,IF(G37=Spielplan!G37,Punktemodus!$B$5,0),0)</f>
        <v>3</v>
      </c>
      <c r="BN37" s="85">
        <f>IF(E37=Spielplan!E37,Punktemodus!$B$7,0)</f>
        <v>1</v>
      </c>
      <c r="BO37" s="85">
        <f>IF(G37=Spielplan!G37,Punktemodus!$B$7,0)</f>
        <v>1</v>
      </c>
      <c r="BP37" s="137">
        <f>IF(Spielplan!E37="",0,SUM(BJ37:BO37))</f>
        <v>0</v>
      </c>
      <c r="BQ37" s="85"/>
      <c r="BR37" s="87"/>
      <c r="BS37" s="5" t="s">
        <v>127</v>
      </c>
      <c r="BT37" s="44" t="str">
        <f>IF(G61="","",BB57)</f>
        <v/>
      </c>
      <c r="BU37" s="46"/>
      <c r="BV37" s="104"/>
      <c r="BW37" s="60"/>
      <c r="BX37" s="104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</row>
    <row r="38" spans="1:101" ht="18.75" customHeight="1" thickBot="1" x14ac:dyDescent="0.3">
      <c r="A38" s="60"/>
      <c r="B38" s="60"/>
      <c r="C38" s="20" t="str">
        <f>C34</f>
        <v>Kolumbien</v>
      </c>
      <c r="D38" s="39"/>
      <c r="E38" s="104"/>
      <c r="F38" s="93"/>
      <c r="G38" s="104"/>
      <c r="H38" s="20" t="str">
        <f>H35</f>
        <v>Japan</v>
      </c>
      <c r="I38" s="39"/>
      <c r="J38" s="60"/>
      <c r="K38" s="60" t="s">
        <v>82</v>
      </c>
      <c r="L38" s="60">
        <f t="shared" si="8"/>
        <v>0</v>
      </c>
      <c r="M38" s="60">
        <f>IF($E38="",0,IF($E38&gt;$G38,3,IF($E38=G38,1,0)))</f>
        <v>0</v>
      </c>
      <c r="N38" s="60"/>
      <c r="O38" s="60"/>
      <c r="P38" s="60">
        <f>IF($G38="",0,IF($E38&gt;$G38,0,IF($E38=$G38,1,3)))</f>
        <v>0</v>
      </c>
      <c r="Q38" s="60">
        <f>E38</f>
        <v>0</v>
      </c>
      <c r="R38" s="60"/>
      <c r="S38" s="60"/>
      <c r="T38" s="60">
        <f>G38</f>
        <v>0</v>
      </c>
      <c r="U38" s="60">
        <f>G38</f>
        <v>0</v>
      </c>
      <c r="V38" s="60"/>
      <c r="W38" s="60"/>
      <c r="X38" s="60">
        <f>E38</f>
        <v>0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187">
        <f>SUM(AN34:AN37)</f>
        <v>30000</v>
      </c>
      <c r="AO38" s="187">
        <f>SUM(AO34:AO37)</f>
        <v>30000</v>
      </c>
      <c r="AP38" s="187">
        <f>SUM(AP34:AP37)</f>
        <v>30000</v>
      </c>
      <c r="AQ38" s="187">
        <f>SUM(AQ34:AQ37)</f>
        <v>30000</v>
      </c>
      <c r="AR38" s="187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85">
        <f>IF(E38&gt;G38,IF(Spielplan!E38&gt;Spielplan!G38,Punktemodus!$B$3,0),0)</f>
        <v>0</v>
      </c>
      <c r="BK38" s="85">
        <f>IF(E38=G38,IF(Spielplan!E38=Spielplan!G38,Punktemodus!$B$3,0),0)</f>
        <v>10</v>
      </c>
      <c r="BL38" s="85">
        <f>IF(E38&lt;G38,IF(Spielplan!E38&lt;Spielplan!G38,Punktemodus!$B$3,0),0)</f>
        <v>0</v>
      </c>
      <c r="BM38" s="85">
        <f>IF(E38=Spielplan!E38,IF(G38=Spielplan!G38,Punktemodus!$B$5,0),0)</f>
        <v>3</v>
      </c>
      <c r="BN38" s="85">
        <f>IF(E38=Spielplan!E38,Punktemodus!$B$7,0)</f>
        <v>1</v>
      </c>
      <c r="BO38" s="85">
        <f>IF(G38=Spielplan!G38,Punktemodus!$B$7,0)</f>
        <v>1</v>
      </c>
      <c r="BP38" s="137">
        <f>IF(Spielplan!E38="",0,SUM(BJ38:BO38))</f>
        <v>0</v>
      </c>
      <c r="BQ38" s="60"/>
      <c r="BR38" s="87"/>
      <c r="BS38" s="60"/>
      <c r="BT38" s="60"/>
      <c r="BU38" s="60"/>
      <c r="BV38" s="60"/>
      <c r="BW38" s="60"/>
      <c r="BX38" s="60"/>
      <c r="BY38" s="60"/>
      <c r="BZ38" s="47">
        <v>55</v>
      </c>
      <c r="CA38" s="44" t="str">
        <f>IF(BX36="",IF(BV36&gt;BV37,BT36,BT37),IF(BX36&gt;BX37,BT36,BT37))</f>
        <v/>
      </c>
      <c r="CB38" s="46"/>
      <c r="CC38" s="104"/>
      <c r="CD38" s="60"/>
      <c r="CE38" s="104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</row>
    <row r="39" spans="1:101" ht="18.75" customHeight="1" thickBot="1" x14ac:dyDescent="0.3">
      <c r="A39" s="60"/>
      <c r="B39" s="60"/>
      <c r="C39" s="14" t="str">
        <f>H34</f>
        <v>Griechenland</v>
      </c>
      <c r="D39" s="40"/>
      <c r="E39" s="104"/>
      <c r="F39" s="93"/>
      <c r="G39" s="104"/>
      <c r="H39" s="14" t="str">
        <f>C35</f>
        <v>Elfenbeinküste</v>
      </c>
      <c r="I39" s="40"/>
      <c r="J39" s="60"/>
      <c r="K39" s="60" t="s">
        <v>82</v>
      </c>
      <c r="L39" s="60">
        <f t="shared" si="8"/>
        <v>0</v>
      </c>
      <c r="M39" s="60"/>
      <c r="N39" s="60">
        <f>IF($E39="",0,IF($E39&gt;$G39,3,IF($E39=$G39,1,0)))</f>
        <v>0</v>
      </c>
      <c r="O39" s="60">
        <f>IF($G39="",0,IF($E39&gt;$G39,0,IF($E39=$G39,1,3)))</f>
        <v>0</v>
      </c>
      <c r="P39" s="60"/>
      <c r="Q39" s="60"/>
      <c r="R39" s="60">
        <f>E39</f>
        <v>0</v>
      </c>
      <c r="S39" s="60">
        <f>G39</f>
        <v>0</v>
      </c>
      <c r="T39" s="60"/>
      <c r="U39" s="60"/>
      <c r="V39" s="60">
        <f>G39</f>
        <v>0</v>
      </c>
      <c r="W39" s="60">
        <f>E39</f>
        <v>0</v>
      </c>
      <c r="X39" s="60"/>
      <c r="Y39" s="60"/>
      <c r="Z39" s="60" t="s">
        <v>30</v>
      </c>
      <c r="AA39" s="60"/>
      <c r="AB39" s="60"/>
      <c r="AC39" s="60"/>
      <c r="AD39" s="60"/>
      <c r="AE39" s="60"/>
      <c r="AF39" s="60"/>
      <c r="AG39" s="60" t="b">
        <f>OR(AG34=AG35,AG34=AG36,AG34=AG37,AG35=AG36,AG35=AG37,AG36=AG37)</f>
        <v>1</v>
      </c>
      <c r="AH39" s="60"/>
      <c r="AI39" s="60"/>
      <c r="AJ39" s="60"/>
      <c r="AK39" s="60"/>
      <c r="AL39" s="60"/>
      <c r="AM39" s="60"/>
      <c r="AN39" s="60"/>
      <c r="AO39" s="60" t="s">
        <v>34</v>
      </c>
      <c r="AP39" s="60"/>
      <c r="AQ39" s="60"/>
      <c r="AR39" s="60" t="b">
        <f>OR(AR34=AR35,AR34=AR36,AR34=AR37,AR35=AR36,AR35=AR37,AR36=AR37)</f>
        <v>1</v>
      </c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85">
        <f>IF(E39&gt;G39,IF(Spielplan!E39&gt;Spielplan!G39,Punktemodus!$B$3,0),0)</f>
        <v>0</v>
      </c>
      <c r="BK39" s="85">
        <f>IF(E39=G39,IF(Spielplan!E39=Spielplan!G39,Punktemodus!$B$3,0),0)</f>
        <v>10</v>
      </c>
      <c r="BL39" s="85">
        <f>IF(E39&lt;G39,IF(Spielplan!E39&lt;Spielplan!G39,Punktemodus!$B$3,0),0)</f>
        <v>0</v>
      </c>
      <c r="BM39" s="85">
        <f>IF(E39=Spielplan!E39,IF(G39=Spielplan!G39,Punktemodus!$B$5,0),0)</f>
        <v>3</v>
      </c>
      <c r="BN39" s="85">
        <f>IF(E39=Spielplan!E39,Punktemodus!$B$7,0)</f>
        <v>1</v>
      </c>
      <c r="BO39" s="85">
        <f>IF(G39=Spielplan!G39,Punktemodus!$B$7,0)</f>
        <v>1</v>
      </c>
      <c r="BP39" s="137">
        <f>IF(Spielplan!E39="",0,SUM(BJ39:BO39))</f>
        <v>0</v>
      </c>
      <c r="BQ39" s="60"/>
      <c r="BR39" s="87"/>
      <c r="BS39" s="60"/>
      <c r="BT39" s="60"/>
      <c r="BU39" s="60"/>
      <c r="BV39" s="60"/>
      <c r="BW39" s="60"/>
      <c r="BX39" s="60"/>
      <c r="BY39" s="60"/>
      <c r="BZ39" s="47">
        <v>56</v>
      </c>
      <c r="CA39" s="44" t="str">
        <f>IF(BX40="",IF(BV40&gt;BV41,BT40,BT41),IF(BX40&gt;BX41,BT40,BT41))</f>
        <v/>
      </c>
      <c r="CB39" s="46"/>
      <c r="CC39" s="104"/>
      <c r="CD39" s="60"/>
      <c r="CE39" s="104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</row>
    <row r="40" spans="1:101" ht="18.75" customHeight="1" thickBot="1" x14ac:dyDescent="0.25">
      <c r="A40" s="60"/>
      <c r="B40" s="60"/>
      <c r="C40" s="136" t="str">
        <f>IF(G39="","",IF(AR39=TRUE,"Achtung: Fehler in Tabelle!",""))</f>
        <v/>
      </c>
      <c r="D40" s="60"/>
      <c r="E40" s="85"/>
      <c r="F40" s="60"/>
      <c r="G40" s="85"/>
      <c r="H40" s="60"/>
      <c r="I40" s="60"/>
      <c r="J40" s="60"/>
      <c r="K40" s="60"/>
      <c r="L40" s="60"/>
      <c r="M40" s="60">
        <f t="shared" ref="M40:X40" si="11">SUM(M34:M39)</f>
        <v>0</v>
      </c>
      <c r="N40" s="60">
        <f t="shared" si="11"/>
        <v>0</v>
      </c>
      <c r="O40" s="60">
        <f t="shared" si="11"/>
        <v>0</v>
      </c>
      <c r="P40" s="60">
        <f t="shared" si="11"/>
        <v>0</v>
      </c>
      <c r="Q40" s="60">
        <f t="shared" si="11"/>
        <v>0</v>
      </c>
      <c r="R40" s="60">
        <f t="shared" si="11"/>
        <v>0</v>
      </c>
      <c r="S40" s="60">
        <f t="shared" si="11"/>
        <v>0</v>
      </c>
      <c r="T40" s="60">
        <f t="shared" si="11"/>
        <v>0</v>
      </c>
      <c r="U40" s="60">
        <f t="shared" si="11"/>
        <v>0</v>
      </c>
      <c r="V40" s="60">
        <f t="shared" si="11"/>
        <v>0</v>
      </c>
      <c r="W40" s="60">
        <f t="shared" si="11"/>
        <v>0</v>
      </c>
      <c r="X40" s="60">
        <f t="shared" si="11"/>
        <v>0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160">
        <f>SUM(BP34:BP39)</f>
        <v>0</v>
      </c>
      <c r="BQ40" s="60"/>
      <c r="BR40" s="87"/>
      <c r="BS40" s="55" t="s">
        <v>128</v>
      </c>
      <c r="BT40" s="44" t="str">
        <f>IF(G94="","",BB89)</f>
        <v/>
      </c>
      <c r="BU40" s="46"/>
      <c r="BV40" s="104"/>
      <c r="BW40" s="60"/>
      <c r="BX40" s="104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</row>
    <row r="41" spans="1:101" ht="18.75" customHeight="1" thickBot="1" x14ac:dyDescent="0.25">
      <c r="A41" s="60"/>
      <c r="B41" s="60"/>
      <c r="C41" s="60"/>
      <c r="D41" s="60"/>
      <c r="E41" s="85"/>
      <c r="F41" s="60"/>
      <c r="G41" s="85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138"/>
      <c r="BQ41" s="60"/>
      <c r="BR41" s="87"/>
      <c r="BS41" s="25" t="s">
        <v>129</v>
      </c>
      <c r="BT41" s="44" t="str">
        <f>IF(G83="","",BB79)</f>
        <v/>
      </c>
      <c r="BU41" s="46"/>
      <c r="BV41" s="104"/>
      <c r="BW41" s="60"/>
      <c r="BX41" s="104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</row>
    <row r="42" spans="1:101" ht="18.75" customHeight="1" thickBot="1" x14ac:dyDescent="0.3">
      <c r="A42" s="60"/>
      <c r="B42" s="60"/>
      <c r="C42" s="89"/>
      <c r="D42" s="60"/>
      <c r="E42" s="85"/>
      <c r="F42" s="60"/>
      <c r="G42" s="85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89"/>
      <c r="BC42" s="60"/>
      <c r="BD42" s="90"/>
      <c r="BE42" s="60"/>
      <c r="BF42" s="61"/>
      <c r="BG42" s="60"/>
      <c r="BH42" s="60"/>
      <c r="BI42" s="60"/>
      <c r="BJ42" s="60"/>
      <c r="BK42" s="60"/>
      <c r="BL42" s="60"/>
      <c r="BM42" s="60"/>
      <c r="BN42" s="60"/>
      <c r="BO42" s="60"/>
      <c r="BP42" s="138"/>
      <c r="BQ42" s="60"/>
      <c r="BR42" s="87"/>
      <c r="BS42" s="94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</row>
    <row r="43" spans="1:101" ht="18.75" customHeight="1" thickBot="1" x14ac:dyDescent="0.3">
      <c r="A43" s="60"/>
      <c r="B43" s="60"/>
      <c r="C43" s="88" t="s">
        <v>74</v>
      </c>
      <c r="D43" s="60"/>
      <c r="E43" s="85"/>
      <c r="F43" s="60"/>
      <c r="G43" s="85"/>
      <c r="H43" s="60"/>
      <c r="I43" s="60"/>
      <c r="J43" s="60"/>
      <c r="K43" s="60"/>
      <c r="L43" s="60"/>
      <c r="M43" s="60" t="s">
        <v>4</v>
      </c>
      <c r="N43" s="60"/>
      <c r="O43" s="60"/>
      <c r="P43" s="60"/>
      <c r="Q43" s="60" t="s">
        <v>6</v>
      </c>
      <c r="R43" s="60"/>
      <c r="S43" s="60"/>
      <c r="T43" s="60"/>
      <c r="U43" s="60" t="s">
        <v>7</v>
      </c>
      <c r="V43" s="60"/>
      <c r="W43" s="60"/>
      <c r="X43" s="60"/>
      <c r="Y43" s="60"/>
      <c r="Z43" s="60" t="s">
        <v>4</v>
      </c>
      <c r="AA43" s="60" t="s">
        <v>5</v>
      </c>
      <c r="AB43" s="60"/>
      <c r="AC43" s="60"/>
      <c r="AD43" s="60" t="s">
        <v>9</v>
      </c>
      <c r="AE43" s="60"/>
      <c r="AF43" s="60"/>
      <c r="AG43" s="60"/>
      <c r="AH43" s="60" t="s">
        <v>32</v>
      </c>
      <c r="AI43" s="60"/>
      <c r="AJ43" s="60"/>
      <c r="AK43" s="60"/>
      <c r="AL43" s="60"/>
      <c r="AM43" s="60"/>
      <c r="AN43" s="60" t="s">
        <v>35</v>
      </c>
      <c r="AO43" s="60"/>
      <c r="AP43" s="60"/>
      <c r="AQ43" s="60"/>
      <c r="AR43" s="60"/>
      <c r="AS43" s="60" t="s">
        <v>33</v>
      </c>
      <c r="AT43" s="60"/>
      <c r="AU43" s="60"/>
      <c r="AV43" s="60"/>
      <c r="AW43" s="60"/>
      <c r="AX43" s="60"/>
      <c r="AY43" s="60"/>
      <c r="AZ43" s="60"/>
      <c r="BA43" s="60"/>
      <c r="BB43" s="89" t="s">
        <v>10</v>
      </c>
      <c r="BC43" s="60"/>
      <c r="BD43" s="90" t="s">
        <v>4</v>
      </c>
      <c r="BE43" s="60"/>
      <c r="BF43" s="61" t="s">
        <v>5</v>
      </c>
      <c r="BG43" s="60"/>
      <c r="BH43" s="60"/>
      <c r="BI43" s="85"/>
      <c r="BJ43" s="60"/>
      <c r="BK43" s="60"/>
      <c r="BL43" s="60"/>
      <c r="BM43" s="60"/>
      <c r="BN43" s="60"/>
      <c r="BO43" s="60"/>
      <c r="BP43" s="138"/>
      <c r="BQ43" s="85"/>
      <c r="BR43" s="139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</row>
    <row r="44" spans="1:101" ht="18.75" customHeight="1" thickBot="1" x14ac:dyDescent="0.25">
      <c r="A44" s="60"/>
      <c r="B44" s="60"/>
      <c r="C44" s="60"/>
      <c r="D44" s="60"/>
      <c r="E44" s="85"/>
      <c r="F44" s="60"/>
      <c r="G44" s="85"/>
      <c r="H44" s="60"/>
      <c r="I44" s="60"/>
      <c r="J44" s="60"/>
      <c r="K44" s="60"/>
      <c r="L44" s="60"/>
      <c r="M44" s="60" t="s">
        <v>0</v>
      </c>
      <c r="N44" s="60" t="s">
        <v>1</v>
      </c>
      <c r="O44" s="60" t="s">
        <v>2</v>
      </c>
      <c r="P44" s="60" t="s">
        <v>3</v>
      </c>
      <c r="Q44" s="60" t="s">
        <v>0</v>
      </c>
      <c r="R44" s="60" t="s">
        <v>1</v>
      </c>
      <c r="S44" s="60" t="s">
        <v>2</v>
      </c>
      <c r="T44" s="60" t="s">
        <v>3</v>
      </c>
      <c r="U44" s="60" t="s">
        <v>0</v>
      </c>
      <c r="V44" s="60" t="s">
        <v>1</v>
      </c>
      <c r="W44" s="60" t="s">
        <v>2</v>
      </c>
      <c r="X44" s="60" t="s">
        <v>3</v>
      </c>
      <c r="Y44" s="60"/>
      <c r="Z44" s="60" t="s">
        <v>8</v>
      </c>
      <c r="AA44" s="60"/>
      <c r="AB44" s="60"/>
      <c r="AC44" s="60"/>
      <c r="AD44" s="60"/>
      <c r="AE44" s="60"/>
      <c r="AF44" s="60"/>
      <c r="AG44" s="60"/>
      <c r="AH44" s="60" t="s">
        <v>31</v>
      </c>
      <c r="AI44" s="60"/>
      <c r="AJ44" s="60"/>
      <c r="AK44" s="60"/>
      <c r="AL44" s="60"/>
      <c r="AM44" s="60"/>
      <c r="AN44" s="60" t="str">
        <f>AI45</f>
        <v>Uruguay</v>
      </c>
      <c r="AO44" s="60" t="str">
        <f>AI46</f>
        <v>Costa Rica</v>
      </c>
      <c r="AP44" s="60" t="str">
        <f>AI47</f>
        <v>England</v>
      </c>
      <c r="AQ44" s="60" t="str">
        <f>AI48</f>
        <v>Italien</v>
      </c>
      <c r="AR44" s="60"/>
      <c r="AS44" s="60" t="s">
        <v>31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85"/>
      <c r="BJ44" s="85"/>
      <c r="BK44" s="85"/>
      <c r="BL44" s="85"/>
      <c r="BM44" s="85"/>
      <c r="BN44" s="85"/>
      <c r="BO44" s="85"/>
      <c r="BP44" s="137"/>
      <c r="BQ44" s="85"/>
      <c r="BR44" s="141"/>
      <c r="BS44" s="359" t="s">
        <v>165</v>
      </c>
      <c r="BT44" s="360"/>
      <c r="BU44" s="361"/>
      <c r="BV44" s="362"/>
      <c r="BW44" s="156"/>
      <c r="BX44" s="351" t="s">
        <v>152</v>
      </c>
      <c r="BY44" s="351" t="s">
        <v>153</v>
      </c>
      <c r="BZ44" s="352"/>
      <c r="CA44" s="156"/>
      <c r="CB44" s="155"/>
      <c r="CC44" s="155"/>
      <c r="CD44" s="155"/>
      <c r="CE44" s="351" t="s">
        <v>155</v>
      </c>
      <c r="CF44" s="351" t="s">
        <v>156</v>
      </c>
      <c r="CG44" s="155"/>
      <c r="CH44" s="155"/>
      <c r="CI44" s="155"/>
      <c r="CJ44" s="351" t="s">
        <v>158</v>
      </c>
      <c r="CK44" s="155"/>
      <c r="CL44" s="155"/>
      <c r="CM44" s="155"/>
      <c r="CN44" s="155"/>
      <c r="CO44" s="351" t="s">
        <v>159</v>
      </c>
      <c r="CP44" s="155"/>
      <c r="CQ44" s="155"/>
      <c r="CR44" s="155"/>
      <c r="CS44" s="351" t="s">
        <v>146</v>
      </c>
      <c r="CT44" s="155"/>
      <c r="CU44" s="134"/>
      <c r="CV44" s="134"/>
      <c r="CW44" s="134"/>
    </row>
    <row r="45" spans="1:101" ht="18.75" customHeight="1" thickBot="1" x14ac:dyDescent="0.3">
      <c r="A45" s="60"/>
      <c r="B45" s="60"/>
      <c r="C45" s="75" t="str">
        <f>Spielplan!$C$45</f>
        <v>Uruguay</v>
      </c>
      <c r="D45" s="76"/>
      <c r="E45" s="104"/>
      <c r="F45" s="93"/>
      <c r="G45" s="104"/>
      <c r="H45" s="75" t="str">
        <f>Spielplan!$H$45</f>
        <v>Costa Rica</v>
      </c>
      <c r="I45" s="76"/>
      <c r="J45" s="60"/>
      <c r="K45" s="60" t="s">
        <v>85</v>
      </c>
      <c r="L45" s="60">
        <f t="shared" ref="L45:L50" si="12">IF(E45-G45&gt;0,1,IF(G45=E45,0,-1))</f>
        <v>0</v>
      </c>
      <c r="M45" s="60">
        <f>IF($E45="",0,IF($E45&gt;$G45,3,IF($E45=G45,1,0)))</f>
        <v>0</v>
      </c>
      <c r="N45" s="60">
        <f>IF($G45="",0,IF($E45&gt;$G45,0,IF($E45=G45,1,3)))</f>
        <v>0</v>
      </c>
      <c r="O45" s="60"/>
      <c r="P45" s="60"/>
      <c r="Q45" s="60">
        <f>E45</f>
        <v>0</v>
      </c>
      <c r="R45" s="60">
        <f>G45</f>
        <v>0</v>
      </c>
      <c r="S45" s="60"/>
      <c r="T45" s="60"/>
      <c r="U45" s="60">
        <f>G45</f>
        <v>0</v>
      </c>
      <c r="V45" s="60">
        <f>E45</f>
        <v>0</v>
      </c>
      <c r="W45" s="60"/>
      <c r="X45" s="60"/>
      <c r="Y45" s="60"/>
      <c r="Z45" s="60">
        <f>M51</f>
        <v>0</v>
      </c>
      <c r="AA45" s="60">
        <f>Q51</f>
        <v>0</v>
      </c>
      <c r="AB45" s="60">
        <f>U51</f>
        <v>0</v>
      </c>
      <c r="AC45" s="60">
        <f>AA45-AB45</f>
        <v>0</v>
      </c>
      <c r="AD45" s="60">
        <f>IF(Z45&gt;Z46,-1,0)</f>
        <v>0</v>
      </c>
      <c r="AE45" s="60">
        <f>IF(Z45&gt;Z47,-1,0)</f>
        <v>0</v>
      </c>
      <c r="AF45" s="60">
        <f>IF(Z45&gt;Z48,-1,0)</f>
        <v>0</v>
      </c>
      <c r="AG45" s="60">
        <f>10000-(AJ45*1000+AM45*100+AK45*10)</f>
        <v>10000</v>
      </c>
      <c r="AH45" s="90">
        <f>RANK(AG45,AG45:AG48,1)</f>
        <v>1</v>
      </c>
      <c r="AI45" s="60" t="str">
        <f>C45</f>
        <v>Uruguay</v>
      </c>
      <c r="AJ45" s="60">
        <f t="shared" ref="AJ45:AL48" si="13">Z45</f>
        <v>0</v>
      </c>
      <c r="AK45" s="60">
        <f t="shared" si="13"/>
        <v>0</v>
      </c>
      <c r="AL45" s="60">
        <f t="shared" si="13"/>
        <v>0</v>
      </c>
      <c r="AM45" s="60">
        <f>AK45-AL45</f>
        <v>0</v>
      </c>
      <c r="AN45" s="187"/>
      <c r="AO45" s="187">
        <f>IF(AG46=AG45,IF(G45&gt;E45,AG46-0.1,AG46),AG46)</f>
        <v>10000</v>
      </c>
      <c r="AP45" s="187">
        <f>IF(AG47=AG45,IF(G47&gt;E47,AG47-0.1,AG47),AG47)</f>
        <v>10000</v>
      </c>
      <c r="AQ45" s="187">
        <f>IF(AG48=AG45,IF(G49&gt;E49,AG48-0.1,AG48),AG48)</f>
        <v>10000</v>
      </c>
      <c r="AR45" s="187">
        <f>AN49</f>
        <v>30000</v>
      </c>
      <c r="AS45" s="90">
        <f>RANK(AR45,AR45:AR48,1)</f>
        <v>1</v>
      </c>
      <c r="AT45" s="60" t="str">
        <f t="shared" ref="AT45:AW48" si="14">AI45</f>
        <v>Uruguay</v>
      </c>
      <c r="AU45" s="60">
        <f t="shared" si="14"/>
        <v>0</v>
      </c>
      <c r="AV45" s="60">
        <f t="shared" si="14"/>
        <v>0</v>
      </c>
      <c r="AW45" s="60">
        <f t="shared" si="14"/>
        <v>0</v>
      </c>
      <c r="AX45" s="60"/>
      <c r="AY45" s="60"/>
      <c r="AZ45" s="60"/>
      <c r="BA45" s="77">
        <v>1</v>
      </c>
      <c r="BB45" s="75" t="str">
        <f>VLOOKUP(1,AS45:AT48,2,FALSE)</f>
        <v>Uruguay</v>
      </c>
      <c r="BC45" s="76"/>
      <c r="BD45" s="78">
        <f>VLOOKUP(1,AS45:AW48,3,FALSE)</f>
        <v>0</v>
      </c>
      <c r="BE45" s="79">
        <f>VLOOKUP(1,AS45:AW48,4,FALSE)</f>
        <v>0</v>
      </c>
      <c r="BF45" s="93" t="s">
        <v>12</v>
      </c>
      <c r="BG45" s="79">
        <f>VLOOKUP(1,AS45:AW48,5,FALSE)</f>
        <v>0</v>
      </c>
      <c r="BH45" s="80" t="s">
        <v>24</v>
      </c>
      <c r="BI45" s="85"/>
      <c r="BJ45" s="85">
        <f>IF(E45&gt;G45,IF(Spielplan!E45&gt;Spielplan!G45,Punktemodus!$B$3,0),0)</f>
        <v>0</v>
      </c>
      <c r="BK45" s="85">
        <f>IF(E45=G45,IF(Spielplan!E45=Spielplan!G45,Punktemodus!$B$3,0),0)</f>
        <v>10</v>
      </c>
      <c r="BL45" s="85">
        <f>IF(E45&lt;G45,IF(Spielplan!E45&lt;Spielplan!G45,Punktemodus!$B$3,0),0)</f>
        <v>0</v>
      </c>
      <c r="BM45" s="85">
        <f>IF(E45=Spielplan!E45,IF(G45=Spielplan!G45,Punktemodus!$B$5,0),0)</f>
        <v>3</v>
      </c>
      <c r="BN45" s="85">
        <f>IF(E45=Spielplan!E45,Punktemodus!$B$7,0)</f>
        <v>1</v>
      </c>
      <c r="BO45" s="85">
        <f>IF(G45=Spielplan!G45,Punktemodus!$B$7,0)</f>
        <v>1</v>
      </c>
      <c r="BP45" s="137">
        <f>IF(Spielplan!E45="",0,SUM(BJ45:BO45))</f>
        <v>0</v>
      </c>
      <c r="BQ45" s="85"/>
      <c r="BR45" s="141"/>
      <c r="BS45" s="363"/>
      <c r="BT45" s="364"/>
      <c r="BU45" s="365"/>
      <c r="BV45" s="366"/>
      <c r="BW45" s="156"/>
      <c r="BX45" s="351"/>
      <c r="BY45" s="351"/>
      <c r="BZ45" s="352"/>
      <c r="CA45" s="156"/>
      <c r="CB45" s="155"/>
      <c r="CC45" s="155"/>
      <c r="CD45" s="155"/>
      <c r="CE45" s="351"/>
      <c r="CF45" s="351"/>
      <c r="CG45" s="155"/>
      <c r="CH45" s="155"/>
      <c r="CI45" s="155"/>
      <c r="CJ45" s="351"/>
      <c r="CK45" s="155"/>
      <c r="CL45" s="155"/>
      <c r="CM45" s="155"/>
      <c r="CN45" s="155"/>
      <c r="CO45" s="351"/>
      <c r="CP45" s="155"/>
      <c r="CQ45" s="155"/>
      <c r="CR45" s="155"/>
      <c r="CS45" s="351"/>
      <c r="CT45" s="155"/>
      <c r="CU45" s="134"/>
      <c r="CV45" s="134"/>
      <c r="CW45" s="134"/>
    </row>
    <row r="46" spans="1:101" ht="18.75" customHeight="1" thickBot="1" x14ac:dyDescent="0.3">
      <c r="A46" s="60"/>
      <c r="B46" s="60"/>
      <c r="C46" s="48" t="str">
        <f>Spielplan!$C$46</f>
        <v>England</v>
      </c>
      <c r="D46" s="49"/>
      <c r="E46" s="104"/>
      <c r="F46" s="93"/>
      <c r="G46" s="104"/>
      <c r="H46" s="48" t="str">
        <f>Spielplan!$H$46</f>
        <v>Italien</v>
      </c>
      <c r="I46" s="49"/>
      <c r="J46" s="60"/>
      <c r="K46" s="60" t="s">
        <v>86</v>
      </c>
      <c r="L46" s="60">
        <f t="shared" si="12"/>
        <v>0</v>
      </c>
      <c r="M46" s="60"/>
      <c r="N46" s="60"/>
      <c r="O46" s="60">
        <f>IF($E46="",0,IF($E46&gt;$G46,3,IF($E46=$G46,1,0)))</f>
        <v>0</v>
      </c>
      <c r="P46" s="60">
        <f>IF($G46="",0,IF($E46&gt;$G46,0,IF($E46=$G46,1,3)))</f>
        <v>0</v>
      </c>
      <c r="Q46" s="60"/>
      <c r="R46" s="60"/>
      <c r="S46" s="60">
        <f>E46</f>
        <v>0</v>
      </c>
      <c r="T46" s="60">
        <f>G46</f>
        <v>0</v>
      </c>
      <c r="U46" s="60"/>
      <c r="V46" s="60"/>
      <c r="W46" s="60">
        <f>G46</f>
        <v>0</v>
      </c>
      <c r="X46" s="60">
        <f>E46</f>
        <v>0</v>
      </c>
      <c r="Y46" s="60"/>
      <c r="Z46" s="60">
        <f>N51</f>
        <v>0</v>
      </c>
      <c r="AA46" s="60">
        <f>R51</f>
        <v>0</v>
      </c>
      <c r="AB46" s="60">
        <f>V51</f>
        <v>0</v>
      </c>
      <c r="AC46" s="60">
        <f>AA46-AB46</f>
        <v>0</v>
      </c>
      <c r="AD46" s="60">
        <f>IF(Z46&gt;Z45,-1,0)</f>
        <v>0</v>
      </c>
      <c r="AE46" s="60">
        <f>IF(Z46&gt;Z47,-1,0)</f>
        <v>0</v>
      </c>
      <c r="AF46" s="60">
        <f>IF(Z46&gt;Z48,-1,0)</f>
        <v>0</v>
      </c>
      <c r="AG46" s="60">
        <f>10000-(AJ46*1000+AM46*100+AK46*10)</f>
        <v>10000</v>
      </c>
      <c r="AH46" s="90">
        <f>RANK(AG46,AG45:AG48,1)</f>
        <v>1</v>
      </c>
      <c r="AI46" s="60" t="str">
        <f>H45</f>
        <v>Costa Rica</v>
      </c>
      <c r="AJ46" s="60">
        <f t="shared" si="13"/>
        <v>0</v>
      </c>
      <c r="AK46" s="60">
        <f t="shared" si="13"/>
        <v>0</v>
      </c>
      <c r="AL46" s="60">
        <f t="shared" si="13"/>
        <v>0</v>
      </c>
      <c r="AM46" s="60">
        <f>AK46-AL46</f>
        <v>0</v>
      </c>
      <c r="AN46" s="187">
        <f>IF(AG45=AG46,IF(E45&gt;G45,AG45-0.1,AG45),AG45)</f>
        <v>10000</v>
      </c>
      <c r="AO46" s="187"/>
      <c r="AP46" s="187">
        <f>IF(AG47=AG46,IF(G50&gt;E50,AG47-0.1,AG47),AG47)</f>
        <v>10000</v>
      </c>
      <c r="AQ46" s="187">
        <f>IF(AG48=AG46,IF(G48&gt;E48,AG48-0.1,AG48),AG48)</f>
        <v>10000</v>
      </c>
      <c r="AR46" s="187">
        <f>AO49</f>
        <v>30000</v>
      </c>
      <c r="AS46" s="90">
        <f>RANK(AR46,AR45:AR48,1)</f>
        <v>1</v>
      </c>
      <c r="AT46" s="60" t="str">
        <f t="shared" si="14"/>
        <v>Costa Rica</v>
      </c>
      <c r="AU46" s="60">
        <f t="shared" si="14"/>
        <v>0</v>
      </c>
      <c r="AV46" s="60">
        <f t="shared" si="14"/>
        <v>0</v>
      </c>
      <c r="AW46" s="60">
        <f t="shared" si="14"/>
        <v>0</v>
      </c>
      <c r="AX46" s="60"/>
      <c r="AY46" s="60"/>
      <c r="AZ46" s="60"/>
      <c r="BA46" s="50">
        <v>2</v>
      </c>
      <c r="BB46" s="48" t="e">
        <f>VLOOKUP(2,AS45:AT48,2,FALSE)</f>
        <v>#N/A</v>
      </c>
      <c r="BC46" s="49"/>
      <c r="BD46" s="51" t="e">
        <f>VLOOKUP(2,AS45:AW48,3,FALSE)</f>
        <v>#N/A</v>
      </c>
      <c r="BE46" s="52" t="e">
        <f>VLOOKUP(2,AS45:AW48,4,FALSE)</f>
        <v>#N/A</v>
      </c>
      <c r="BF46" s="93" t="s">
        <v>12</v>
      </c>
      <c r="BG46" s="52" t="e">
        <f>VLOOKUP(2,AS45:AW48,5,FALSE)</f>
        <v>#N/A</v>
      </c>
      <c r="BH46" s="81" t="s">
        <v>25</v>
      </c>
      <c r="BI46" s="85"/>
      <c r="BJ46" s="85">
        <f>IF(E46&gt;G46,IF(Spielplan!E46&gt;Spielplan!G46,Punktemodus!$B$3,0),0)</f>
        <v>0</v>
      </c>
      <c r="BK46" s="85">
        <f>IF(E46=G46,IF(Spielplan!E46=Spielplan!G46,Punktemodus!$B$3,0),0)</f>
        <v>10</v>
      </c>
      <c r="BL46" s="85">
        <f>IF(E46&lt;G46,IF(Spielplan!E46&lt;Spielplan!G46,Punktemodus!$B$3,0),0)</f>
        <v>0</v>
      </c>
      <c r="BM46" s="85">
        <f>IF(E46=Spielplan!E46,IF(G46=Spielplan!G46,Punktemodus!$B$5,0),0)</f>
        <v>3</v>
      </c>
      <c r="BN46" s="85">
        <f>IF(E46=Spielplan!E46,Punktemodus!$B$7,0)</f>
        <v>1</v>
      </c>
      <c r="BO46" s="85">
        <f>IF(G46=Spielplan!G46,Punktemodus!$B$7,0)</f>
        <v>1</v>
      </c>
      <c r="BP46" s="137">
        <f>IF(Spielplan!E46="",0,SUM(BJ46:BO46))</f>
        <v>0</v>
      </c>
      <c r="BQ46" s="85"/>
      <c r="BR46" s="141"/>
      <c r="BS46" s="142"/>
      <c r="BT46" s="155"/>
      <c r="BU46" s="154" t="s">
        <v>120</v>
      </c>
      <c r="BV46" s="155"/>
      <c r="BW46" s="155"/>
      <c r="BX46" s="351"/>
      <c r="BY46" s="351"/>
      <c r="BZ46" s="352"/>
      <c r="CA46" s="155"/>
      <c r="CB46" s="155"/>
      <c r="CC46" s="155"/>
      <c r="CD46" s="155"/>
      <c r="CE46" s="351"/>
      <c r="CF46" s="351"/>
      <c r="CG46" s="155"/>
      <c r="CH46" s="155"/>
      <c r="CI46" s="155"/>
      <c r="CJ46" s="351"/>
      <c r="CK46" s="155"/>
      <c r="CL46" s="155"/>
      <c r="CM46" s="155"/>
      <c r="CN46" s="155"/>
      <c r="CO46" s="351"/>
      <c r="CP46" s="155"/>
      <c r="CQ46" s="155"/>
      <c r="CR46" s="155"/>
      <c r="CS46" s="351"/>
      <c r="CT46" s="155"/>
      <c r="CU46" s="134"/>
      <c r="CV46" s="134"/>
      <c r="CW46" s="134"/>
    </row>
    <row r="47" spans="1:101" ht="18.75" customHeight="1" thickBot="1" x14ac:dyDescent="0.3">
      <c r="A47" s="60"/>
      <c r="B47" s="60"/>
      <c r="C47" s="75" t="str">
        <f>C45</f>
        <v>Uruguay</v>
      </c>
      <c r="D47" s="76"/>
      <c r="E47" s="104"/>
      <c r="F47" s="93"/>
      <c r="G47" s="104"/>
      <c r="H47" s="75" t="str">
        <f>C46</f>
        <v>England</v>
      </c>
      <c r="I47" s="76"/>
      <c r="J47" s="60"/>
      <c r="K47" s="60" t="s">
        <v>87</v>
      </c>
      <c r="L47" s="60">
        <f t="shared" si="12"/>
        <v>0</v>
      </c>
      <c r="M47" s="60">
        <f>IF($E47="",0,IF($E47&gt;$G47,3,IF($E47=G47,1,0)))</f>
        <v>0</v>
      </c>
      <c r="N47" s="60"/>
      <c r="O47" s="60">
        <f>IF($G47="",0,IF($E47&gt;$G47,0,IF($E47=$G47,1,3)))</f>
        <v>0</v>
      </c>
      <c r="P47" s="60"/>
      <c r="Q47" s="60">
        <f>E47</f>
        <v>0</v>
      </c>
      <c r="R47" s="60"/>
      <c r="S47" s="60">
        <f>G47</f>
        <v>0</v>
      </c>
      <c r="T47" s="60"/>
      <c r="U47" s="60">
        <f>G47</f>
        <v>0</v>
      </c>
      <c r="V47" s="60"/>
      <c r="W47" s="60">
        <f>E47</f>
        <v>0</v>
      </c>
      <c r="X47" s="60"/>
      <c r="Y47" s="60"/>
      <c r="Z47" s="60">
        <f>O51</f>
        <v>0</v>
      </c>
      <c r="AA47" s="60">
        <f>S51</f>
        <v>0</v>
      </c>
      <c r="AB47" s="60">
        <f>W51</f>
        <v>0</v>
      </c>
      <c r="AC47" s="60">
        <f>AA47-AB47</f>
        <v>0</v>
      </c>
      <c r="AD47" s="60">
        <f>IF(Z47&gt;Z45,-1,0)</f>
        <v>0</v>
      </c>
      <c r="AE47" s="60">
        <f>IF(Z47&gt;Z46,-1,0)</f>
        <v>0</v>
      </c>
      <c r="AF47" s="60">
        <f>IF(Z47&gt;Z48,-1,0)</f>
        <v>0</v>
      </c>
      <c r="AG47" s="60">
        <f>10000-(AJ47*1000+AM47*100+AK47*10)</f>
        <v>10000</v>
      </c>
      <c r="AH47" s="90">
        <f>RANK(AG47,AG45:AG48,1)</f>
        <v>1</v>
      </c>
      <c r="AI47" s="60" t="str">
        <f>C46</f>
        <v>England</v>
      </c>
      <c r="AJ47" s="60">
        <f t="shared" si="13"/>
        <v>0</v>
      </c>
      <c r="AK47" s="60">
        <f t="shared" si="13"/>
        <v>0</v>
      </c>
      <c r="AL47" s="60">
        <f t="shared" si="13"/>
        <v>0</v>
      </c>
      <c r="AM47" s="60">
        <f>AK47-AL47</f>
        <v>0</v>
      </c>
      <c r="AN47" s="187">
        <f>IF(AG45=AG47,IF(E47&gt;G47,AG45-0.1,AG45),AG45)</f>
        <v>10000</v>
      </c>
      <c r="AO47" s="187">
        <f>IF(AG46=AG47,IF(E50&gt;G50,AG46-0.1,AG46),AG46)</f>
        <v>10000</v>
      </c>
      <c r="AP47" s="187"/>
      <c r="AQ47" s="187">
        <f>IF(AG48=AG47,IF(G46&gt;E46,AG48-0.1,AG48),AG48)</f>
        <v>10000</v>
      </c>
      <c r="AR47" s="187">
        <f>AP49</f>
        <v>30000</v>
      </c>
      <c r="AS47" s="90">
        <f>RANK(AR47,AR45:AR48,1)</f>
        <v>1</v>
      </c>
      <c r="AT47" s="60" t="str">
        <f t="shared" si="14"/>
        <v>England</v>
      </c>
      <c r="AU47" s="60">
        <f t="shared" si="14"/>
        <v>0</v>
      </c>
      <c r="AV47" s="60">
        <f t="shared" si="14"/>
        <v>0</v>
      </c>
      <c r="AW47" s="60">
        <f t="shared" si="14"/>
        <v>0</v>
      </c>
      <c r="AX47" s="60"/>
      <c r="AY47" s="60"/>
      <c r="AZ47" s="60"/>
      <c r="BA47" s="113">
        <v>3</v>
      </c>
      <c r="BB47" s="114" t="e">
        <f>VLOOKUP(3,AS45:AT48,2,FALSE)</f>
        <v>#N/A</v>
      </c>
      <c r="BC47" s="115"/>
      <c r="BD47" s="116" t="e">
        <f>VLOOKUP(3,AS45:AW48,3,FALSE)</f>
        <v>#N/A</v>
      </c>
      <c r="BE47" s="116" t="e">
        <f>VLOOKUP(3,AS45:AW48,4,FALSE)</f>
        <v>#N/A</v>
      </c>
      <c r="BF47" s="93" t="s">
        <v>12</v>
      </c>
      <c r="BG47" s="116" t="e">
        <f>VLOOKUP(3,AS45:AW48,5,FALSE)</f>
        <v>#N/A</v>
      </c>
      <c r="BH47" s="60"/>
      <c r="BI47" s="60"/>
      <c r="BJ47" s="85">
        <f>IF(E47&gt;G47,IF(Spielplan!E47&gt;Spielplan!G47,Punktemodus!$B$3,0),0)</f>
        <v>0</v>
      </c>
      <c r="BK47" s="85">
        <f>IF(E47=G47,IF(Spielplan!E47=Spielplan!G47,Punktemodus!$B$3,0),0)</f>
        <v>10</v>
      </c>
      <c r="BL47" s="85">
        <f>IF(E47&lt;G47,IF(Spielplan!E47&lt;Spielplan!G47,Punktemodus!$B$3,0),0)</f>
        <v>0</v>
      </c>
      <c r="BM47" s="85">
        <f>IF(E47=Spielplan!E47,IF(G47=Spielplan!G47,Punktemodus!$B$5,0),0)</f>
        <v>3</v>
      </c>
      <c r="BN47" s="85">
        <f>IF(E47=Spielplan!E47,Punktemodus!$B$7,0)</f>
        <v>1</v>
      </c>
      <c r="BO47" s="85">
        <f>IF(G47=Spielplan!G47,Punktemodus!$B$7,0)</f>
        <v>1</v>
      </c>
      <c r="BP47" s="137">
        <f>IF(Spielplan!E47="",0,SUM(BJ47:BO47))</f>
        <v>0</v>
      </c>
      <c r="BQ47" s="85"/>
      <c r="BR47" s="141"/>
      <c r="BS47" s="134"/>
      <c r="BT47" s="134"/>
      <c r="BU47" s="134"/>
      <c r="BV47" s="134"/>
      <c r="BW47" s="155"/>
      <c r="BX47" s="351"/>
      <c r="BY47" s="351"/>
      <c r="BZ47" s="352"/>
      <c r="CA47" s="155"/>
      <c r="CB47" s="155"/>
      <c r="CC47" s="155"/>
      <c r="CD47" s="155"/>
      <c r="CE47" s="351"/>
      <c r="CF47" s="351"/>
      <c r="CG47" s="155"/>
      <c r="CH47" s="155"/>
      <c r="CI47" s="155"/>
      <c r="CJ47" s="351"/>
      <c r="CK47" s="155"/>
      <c r="CL47" s="155"/>
      <c r="CM47" s="155"/>
      <c r="CN47" s="155"/>
      <c r="CO47" s="351"/>
      <c r="CP47" s="155"/>
      <c r="CQ47" s="155"/>
      <c r="CR47" s="155"/>
      <c r="CS47" s="351"/>
      <c r="CT47" s="155"/>
      <c r="CU47" s="134"/>
      <c r="CV47" s="134"/>
      <c r="CW47" s="134"/>
    </row>
    <row r="48" spans="1:101" ht="18.75" customHeight="1" thickBot="1" x14ac:dyDescent="0.3">
      <c r="A48" s="60"/>
      <c r="B48" s="60"/>
      <c r="C48" s="48" t="str">
        <f>H45</f>
        <v>Costa Rica</v>
      </c>
      <c r="D48" s="49"/>
      <c r="E48" s="104"/>
      <c r="F48" s="93"/>
      <c r="G48" s="104"/>
      <c r="H48" s="48" t="str">
        <f>H46</f>
        <v>Italien</v>
      </c>
      <c r="I48" s="49"/>
      <c r="J48" s="60"/>
      <c r="K48" s="60" t="s">
        <v>88</v>
      </c>
      <c r="L48" s="60">
        <f t="shared" si="12"/>
        <v>0</v>
      </c>
      <c r="M48" s="60"/>
      <c r="N48" s="60">
        <f>IF($E48="",0,IF($E48&gt;$G48,3,IF($E48=$G48,1,0)))</f>
        <v>0</v>
      </c>
      <c r="O48" s="60"/>
      <c r="P48" s="60">
        <f>IF($G48="",0,IF($E48&gt;$G48,0,IF($E48=$G48,1,3)))</f>
        <v>0</v>
      </c>
      <c r="Q48" s="60"/>
      <c r="R48" s="60">
        <f>E48</f>
        <v>0</v>
      </c>
      <c r="S48" s="60"/>
      <c r="T48" s="60">
        <f>G48</f>
        <v>0</v>
      </c>
      <c r="U48" s="60"/>
      <c r="V48" s="60">
        <f>G48</f>
        <v>0</v>
      </c>
      <c r="W48" s="60"/>
      <c r="X48" s="60">
        <f>E48</f>
        <v>0</v>
      </c>
      <c r="Y48" s="60"/>
      <c r="Z48" s="60">
        <f>P51</f>
        <v>0</v>
      </c>
      <c r="AA48" s="60">
        <f>T51</f>
        <v>0</v>
      </c>
      <c r="AB48" s="60">
        <f>X51</f>
        <v>0</v>
      </c>
      <c r="AC48" s="60">
        <f>AA48-AB48</f>
        <v>0</v>
      </c>
      <c r="AD48" s="60">
        <f>IF(Z48&gt;Z45,-1,0)</f>
        <v>0</v>
      </c>
      <c r="AE48" s="60">
        <f>IF(Z48&gt;Z46,-1,0)</f>
        <v>0</v>
      </c>
      <c r="AF48" s="60">
        <f>IF(Z48&gt;Z47,-1,0)</f>
        <v>0</v>
      </c>
      <c r="AG48" s="60">
        <f>10000-(AJ48*1000+AM48*100+AK48*10)</f>
        <v>10000</v>
      </c>
      <c r="AH48" s="90">
        <f>RANK(AG48,AG45:AG48,1)</f>
        <v>1</v>
      </c>
      <c r="AI48" s="60" t="str">
        <f>H46</f>
        <v>Italien</v>
      </c>
      <c r="AJ48" s="60">
        <f t="shared" si="13"/>
        <v>0</v>
      </c>
      <c r="AK48" s="60">
        <f t="shared" si="13"/>
        <v>0</v>
      </c>
      <c r="AL48" s="60">
        <f t="shared" si="13"/>
        <v>0</v>
      </c>
      <c r="AM48" s="60">
        <f>AK48-AL48</f>
        <v>0</v>
      </c>
      <c r="AN48" s="187">
        <f>IF(AG45=AG48,IF(E49&gt;G49,AG45-0.1,AG45),AG45)</f>
        <v>10000</v>
      </c>
      <c r="AO48" s="187">
        <f>IF(AG46=AG48,IF(E48&gt;G48,AG46-0.1,AG46),AG46)</f>
        <v>10000</v>
      </c>
      <c r="AP48" s="187">
        <f>IF(AG47=AG48,IF(E46&gt;G46,AG47-0.1,AG47),AG47)</f>
        <v>10000</v>
      </c>
      <c r="AQ48" s="187"/>
      <c r="AR48" s="187">
        <f>AQ49</f>
        <v>30000</v>
      </c>
      <c r="AS48" s="90">
        <f>RANK(AR48,AR45:AR48,1)</f>
        <v>1</v>
      </c>
      <c r="AT48" s="60" t="str">
        <f t="shared" si="14"/>
        <v>Italien</v>
      </c>
      <c r="AU48" s="60">
        <f t="shared" si="14"/>
        <v>0</v>
      </c>
      <c r="AV48" s="60">
        <f t="shared" si="14"/>
        <v>0</v>
      </c>
      <c r="AW48" s="60">
        <f t="shared" si="14"/>
        <v>0</v>
      </c>
      <c r="AX48" s="60"/>
      <c r="AY48" s="60"/>
      <c r="AZ48" s="60"/>
      <c r="BA48" s="113">
        <v>4</v>
      </c>
      <c r="BB48" s="114" t="e">
        <f>VLOOKUP(4,AS45:AT48,2,FALSE)</f>
        <v>#N/A</v>
      </c>
      <c r="BC48" s="115"/>
      <c r="BD48" s="116" t="e">
        <f>VLOOKUP(4,AS45:AW48,3,FALSE)</f>
        <v>#N/A</v>
      </c>
      <c r="BE48" s="116" t="e">
        <f>VLOOKUP(4,AS45:AW48,4,FALSE)</f>
        <v>#N/A</v>
      </c>
      <c r="BF48" s="93" t="s">
        <v>12</v>
      </c>
      <c r="BG48" s="116" t="e">
        <f>VLOOKUP(4,AS45:AW48,5,FALSE)</f>
        <v>#N/A</v>
      </c>
      <c r="BH48" s="60"/>
      <c r="BI48" s="60"/>
      <c r="BJ48" s="85">
        <f>IF(E48&gt;G48,IF(Spielplan!E48&gt;Spielplan!G48,Punktemodus!$B$3,0),0)</f>
        <v>0</v>
      </c>
      <c r="BK48" s="85">
        <f>IF(E48=G48,IF(Spielplan!E48=Spielplan!G48,Punktemodus!$B$3,0),0)</f>
        <v>10</v>
      </c>
      <c r="BL48" s="85">
        <f>IF(E48&lt;G48,IF(Spielplan!E48&lt;Spielplan!G48,Punktemodus!$B$3,0),0)</f>
        <v>0</v>
      </c>
      <c r="BM48" s="85">
        <f>IF(E48=Spielplan!E48,IF(G48=Spielplan!G48,Punktemodus!$B$5,0),0)</f>
        <v>3</v>
      </c>
      <c r="BN48" s="85">
        <f>IF(E48=Spielplan!E48,Punktemodus!$B$7,0)</f>
        <v>1</v>
      </c>
      <c r="BO48" s="85">
        <f>IF(G48=Spielplan!G48,Punktemodus!$B$7,0)</f>
        <v>1</v>
      </c>
      <c r="BP48" s="137">
        <f>IF(Spielplan!E48="",0,SUM(BJ48:BO48))</f>
        <v>0</v>
      </c>
      <c r="BQ48" s="85"/>
      <c r="BR48" s="141"/>
      <c r="BS48" s="143" t="s">
        <v>18</v>
      </c>
      <c r="BT48" s="144" t="str">
        <f>Spielplan!$BL$12</f>
        <v/>
      </c>
      <c r="BU48" s="145"/>
      <c r="BV48" s="146">
        <f>Spielplan!$BN$12</f>
        <v>0</v>
      </c>
      <c r="BW48" s="157"/>
      <c r="BX48" s="158">
        <f>IF(BT12=BT48,Punktemodus!$B$11,0)</f>
        <v>10</v>
      </c>
      <c r="BY48" s="158">
        <f>IF(BT48=BT29,Punktemodus!B13,0)</f>
        <v>5</v>
      </c>
      <c r="BZ48" s="142"/>
      <c r="CA48" s="155"/>
      <c r="CB48" s="154" t="s">
        <v>27</v>
      </c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34"/>
      <c r="CV48" s="134"/>
      <c r="CW48" s="134"/>
    </row>
    <row r="49" spans="1:101" ht="18.75" customHeight="1" thickBot="1" x14ac:dyDescent="0.3">
      <c r="A49" s="60"/>
      <c r="B49" s="60"/>
      <c r="C49" s="75" t="str">
        <f>C45</f>
        <v>Uruguay</v>
      </c>
      <c r="D49" s="76"/>
      <c r="E49" s="104"/>
      <c r="F49" s="93"/>
      <c r="G49" s="104"/>
      <c r="H49" s="75" t="str">
        <f>H46</f>
        <v>Italien</v>
      </c>
      <c r="I49" s="76"/>
      <c r="J49" s="60"/>
      <c r="K49" s="60" t="s">
        <v>89</v>
      </c>
      <c r="L49" s="60">
        <f t="shared" si="12"/>
        <v>0</v>
      </c>
      <c r="M49" s="60">
        <f>IF($E49="",0,IF($E49&gt;$G49,3,IF($E49=G49,1,0)))</f>
        <v>0</v>
      </c>
      <c r="N49" s="60"/>
      <c r="O49" s="60"/>
      <c r="P49" s="60">
        <f>IF($G49="",0,IF($E49&gt;$G49,0,IF($E49=$G49,1,3)))</f>
        <v>0</v>
      </c>
      <c r="Q49" s="60">
        <f>E49</f>
        <v>0</v>
      </c>
      <c r="R49" s="60"/>
      <c r="S49" s="60"/>
      <c r="T49" s="60">
        <f>G49</f>
        <v>0</v>
      </c>
      <c r="U49" s="60">
        <f>G49</f>
        <v>0</v>
      </c>
      <c r="V49" s="60"/>
      <c r="W49" s="60"/>
      <c r="X49" s="60">
        <f>E49</f>
        <v>0</v>
      </c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187">
        <f>SUM(AN45:AN48)</f>
        <v>30000</v>
      </c>
      <c r="AO49" s="187">
        <f>SUM(AO45:AO48)</f>
        <v>30000</v>
      </c>
      <c r="AP49" s="187">
        <f>SUM(AP45:AP48)</f>
        <v>30000</v>
      </c>
      <c r="AQ49" s="187">
        <f>SUM(AQ45:AQ48)</f>
        <v>30000</v>
      </c>
      <c r="AR49" s="187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85">
        <f>IF(E49&gt;G49,IF(Spielplan!E49&gt;Spielplan!G49,Punktemodus!$B$3,0),0)</f>
        <v>0</v>
      </c>
      <c r="BK49" s="85">
        <f>IF(E49=G49,IF(Spielplan!E49=Spielplan!G49,Punktemodus!$B$3,0),0)</f>
        <v>10</v>
      </c>
      <c r="BL49" s="85">
        <f>IF(E49&lt;G49,IF(Spielplan!E49&lt;Spielplan!G49,Punktemodus!$B$3,0),0)</f>
        <v>0</v>
      </c>
      <c r="BM49" s="85">
        <f>IF(E49=Spielplan!E49,IF(G49=Spielplan!G49,Punktemodus!$B$5,0),0)</f>
        <v>3</v>
      </c>
      <c r="BN49" s="85">
        <f>IF(E49=Spielplan!E49,Punktemodus!$B$7,0)</f>
        <v>1</v>
      </c>
      <c r="BO49" s="85">
        <f>IF(G49=Spielplan!G49,Punktemodus!$B$7,0)</f>
        <v>1</v>
      </c>
      <c r="BP49" s="137">
        <f>IF(Spielplan!E49="",0,SUM(BJ49:BO49))</f>
        <v>0</v>
      </c>
      <c r="BQ49" s="60"/>
      <c r="BR49" s="141"/>
      <c r="BS49" s="149" t="s">
        <v>21</v>
      </c>
      <c r="BT49" s="144" t="str">
        <f>Spielplan!$BL$13</f>
        <v/>
      </c>
      <c r="BU49" s="145"/>
      <c r="BV49" s="146">
        <f>Spielplan!$BN$13</f>
        <v>0</v>
      </c>
      <c r="BW49" s="155"/>
      <c r="BX49" s="158">
        <f>IF(BT13=BT49,Punktemodus!$B$11,0)</f>
        <v>10</v>
      </c>
      <c r="BY49" s="158">
        <f>IF(BT49=BT28,Punktemodus!B13,0)</f>
        <v>5</v>
      </c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34"/>
      <c r="CV49" s="134"/>
      <c r="CW49" s="134"/>
    </row>
    <row r="50" spans="1:101" ht="18.75" customHeight="1" thickBot="1" x14ac:dyDescent="0.3">
      <c r="A50" s="60"/>
      <c r="B50" s="60"/>
      <c r="C50" s="48" t="str">
        <f>H45</f>
        <v>Costa Rica</v>
      </c>
      <c r="D50" s="49"/>
      <c r="E50" s="104"/>
      <c r="F50" s="93"/>
      <c r="G50" s="104"/>
      <c r="H50" s="48" t="str">
        <f>C46</f>
        <v>England</v>
      </c>
      <c r="I50" s="49"/>
      <c r="J50" s="60"/>
      <c r="K50" s="60" t="s">
        <v>89</v>
      </c>
      <c r="L50" s="60">
        <f t="shared" si="12"/>
        <v>0</v>
      </c>
      <c r="M50" s="60"/>
      <c r="N50" s="60">
        <f>IF($E50="",0,IF($E50&gt;$G50,3,IF($E50=$G50,1,0)))</f>
        <v>0</v>
      </c>
      <c r="O50" s="60">
        <f>IF($G50="",0,IF($E50&gt;$G50,0,IF($E50=$G50,1,3)))</f>
        <v>0</v>
      </c>
      <c r="P50" s="60"/>
      <c r="Q50" s="60"/>
      <c r="R50" s="60">
        <f>E50</f>
        <v>0</v>
      </c>
      <c r="S50" s="60">
        <f>G50</f>
        <v>0</v>
      </c>
      <c r="T50" s="60"/>
      <c r="U50" s="60"/>
      <c r="V50" s="60">
        <f>G50</f>
        <v>0</v>
      </c>
      <c r="W50" s="60">
        <f>E50</f>
        <v>0</v>
      </c>
      <c r="X50" s="60"/>
      <c r="Y50" s="60"/>
      <c r="Z50" s="60" t="s">
        <v>30</v>
      </c>
      <c r="AA50" s="60"/>
      <c r="AB50" s="60"/>
      <c r="AC50" s="60"/>
      <c r="AD50" s="60"/>
      <c r="AE50" s="60"/>
      <c r="AF50" s="60"/>
      <c r="AG50" s="60" t="b">
        <f>OR(AG45=AG46,AG45=AG47,AG45=AG48,AG46=AG47,AG46=AG48,AG47=AG48)</f>
        <v>1</v>
      </c>
      <c r="AH50" s="60"/>
      <c r="AI50" s="60"/>
      <c r="AJ50" s="60"/>
      <c r="AK50" s="60"/>
      <c r="AL50" s="60"/>
      <c r="AM50" s="60"/>
      <c r="AN50" s="60"/>
      <c r="AO50" s="60" t="s">
        <v>34</v>
      </c>
      <c r="AP50" s="60"/>
      <c r="AQ50" s="60"/>
      <c r="AR50" s="60" t="b">
        <f>OR(AR45=AR46,AR45=AR47,AR45=AR48,AR46=AR47,AR46=AR48,AR47=AR48)</f>
        <v>1</v>
      </c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85">
        <f>IF(E50&gt;G50,IF(Spielplan!E50&gt;Spielplan!G50,Punktemodus!$B$3,0),0)</f>
        <v>0</v>
      </c>
      <c r="BK50" s="85">
        <f>IF(E50=G50,IF(Spielplan!E50=Spielplan!G50,Punktemodus!$B$3,0),0)</f>
        <v>10</v>
      </c>
      <c r="BL50" s="85">
        <f>IF(E50&lt;G50,IF(Spielplan!E50&lt;Spielplan!G50,Punktemodus!$B$3,0),0)</f>
        <v>0</v>
      </c>
      <c r="BM50" s="85">
        <f>IF(E50=Spielplan!E50,IF(G50=Spielplan!G50,Punktemodus!$B$5,0),0)</f>
        <v>3</v>
      </c>
      <c r="BN50" s="85">
        <f>IF(E50=Spielplan!E50,Punktemodus!$B$7,0)</f>
        <v>1</v>
      </c>
      <c r="BO50" s="85">
        <f>IF(G50=Spielplan!G50,Punktemodus!$B$7,0)</f>
        <v>1</v>
      </c>
      <c r="BP50" s="137">
        <f>IF(Spielplan!E50="",0,SUM(BJ50:BO50))</f>
        <v>0</v>
      </c>
      <c r="BQ50" s="60"/>
      <c r="BR50" s="141"/>
      <c r="BS50" s="150"/>
      <c r="BT50" s="134"/>
      <c r="BU50" s="134"/>
      <c r="BV50" s="151"/>
      <c r="BW50" s="157"/>
      <c r="BX50" s="158"/>
      <c r="BY50" s="158"/>
      <c r="BZ50" s="155"/>
      <c r="CA50" s="144" t="str">
        <f>Spielplan!$BS$14</f>
        <v/>
      </c>
      <c r="CB50" s="159"/>
      <c r="CC50" s="146">
        <f>Spielplan!$BU$14</f>
        <v>0</v>
      </c>
      <c r="CD50" s="157"/>
      <c r="CE50" s="155">
        <f>IF(CA50=CA14,Punktemodus!B15,0)</f>
        <v>20</v>
      </c>
      <c r="CF50" s="158">
        <f>IF(OR(CA50=$CA$15,CA50=$CA$22,CA50=$CA$23,CA50=$CA$30,CA50=$CA$31,CA50=$CA$38,CA50=$CA$39),Punktemodus!B17,0)</f>
        <v>10</v>
      </c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34"/>
      <c r="CV50" s="134"/>
      <c r="CW50" s="134"/>
    </row>
    <row r="51" spans="1:101" ht="18.75" customHeight="1" thickBot="1" x14ac:dyDescent="0.3">
      <c r="A51" s="60"/>
      <c r="B51" s="60"/>
      <c r="C51" s="136" t="str">
        <f>IF(G50="","",IF(AR50=TRUE,"Achtung: Fehler in Tabelle!",""))</f>
        <v/>
      </c>
      <c r="D51" s="60"/>
      <c r="E51" s="85"/>
      <c r="F51" s="60"/>
      <c r="G51" s="85"/>
      <c r="H51" s="60"/>
      <c r="I51" s="60"/>
      <c r="J51" s="60"/>
      <c r="K51" s="60"/>
      <c r="L51" s="60"/>
      <c r="M51" s="60">
        <f t="shared" ref="M51:X51" si="15">SUM(M45:M50)</f>
        <v>0</v>
      </c>
      <c r="N51" s="60">
        <f t="shared" si="15"/>
        <v>0</v>
      </c>
      <c r="O51" s="60">
        <f t="shared" si="15"/>
        <v>0</v>
      </c>
      <c r="P51" s="60">
        <f t="shared" si="15"/>
        <v>0</v>
      </c>
      <c r="Q51" s="60">
        <f t="shared" si="15"/>
        <v>0</v>
      </c>
      <c r="R51" s="60">
        <f t="shared" si="15"/>
        <v>0</v>
      </c>
      <c r="S51" s="60">
        <f t="shared" si="15"/>
        <v>0</v>
      </c>
      <c r="T51" s="60">
        <f t="shared" si="15"/>
        <v>0</v>
      </c>
      <c r="U51" s="60">
        <f t="shared" si="15"/>
        <v>0</v>
      </c>
      <c r="V51" s="60">
        <f t="shared" si="15"/>
        <v>0</v>
      </c>
      <c r="W51" s="60">
        <f t="shared" si="15"/>
        <v>0</v>
      </c>
      <c r="X51" s="60">
        <f t="shared" si="15"/>
        <v>0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160">
        <f>SUM(BP45:BP50)</f>
        <v>0</v>
      </c>
      <c r="BQ51" s="60"/>
      <c r="BR51" s="141"/>
      <c r="BS51" s="152"/>
      <c r="BT51" s="134"/>
      <c r="BU51" s="134"/>
      <c r="BV51" s="151"/>
      <c r="BW51" s="157"/>
      <c r="BX51" s="158"/>
      <c r="BY51" s="158"/>
      <c r="BZ51" s="155"/>
      <c r="CA51" s="144" t="str">
        <f>Spielplan!$BS$15</f>
        <v/>
      </c>
      <c r="CB51" s="159"/>
      <c r="CC51" s="146">
        <f>Spielplan!$BU$15</f>
        <v>0</v>
      </c>
      <c r="CD51" s="155"/>
      <c r="CE51" s="155">
        <f>IF(CA51=CA15,Punktemodus!B15,0)</f>
        <v>20</v>
      </c>
      <c r="CF51" s="158">
        <f>IF(OR(CA51=$CA$14,CA51=$CA$22,CA51=$CA$23,CA51=$CA$30,CA51=$CA$31,CA51=$CA$38,CA51=$CA$39),Punktemodus!B17,0)</f>
        <v>10</v>
      </c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34"/>
      <c r="CV51" s="134"/>
      <c r="CW51" s="134"/>
    </row>
    <row r="52" spans="1:101" ht="18.75" customHeight="1" thickBot="1" x14ac:dyDescent="0.3">
      <c r="A52" s="60"/>
      <c r="B52" s="60"/>
      <c r="C52" s="60"/>
      <c r="D52" s="60"/>
      <c r="E52" s="85"/>
      <c r="F52" s="60"/>
      <c r="G52" s="85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138"/>
      <c r="BQ52" s="60"/>
      <c r="BR52" s="141"/>
      <c r="BS52" s="153" t="s">
        <v>22</v>
      </c>
      <c r="BT52" s="144" t="str">
        <f>Spielplan!$BL$16</f>
        <v/>
      </c>
      <c r="BU52" s="145"/>
      <c r="BV52" s="146">
        <f>Spielplan!$BN$16</f>
        <v>0</v>
      </c>
      <c r="BW52" s="155"/>
      <c r="BX52" s="158">
        <f>IF(BT16=BT52,Punktemodus!$B$11,0)</f>
        <v>10</v>
      </c>
      <c r="BY52" s="158">
        <f>IF(BT52=BT33,Punktemodus!B13,0)</f>
        <v>5</v>
      </c>
      <c r="BZ52" s="155"/>
      <c r="CA52" s="155"/>
      <c r="CB52" s="155"/>
      <c r="CC52" s="155"/>
      <c r="CD52" s="155"/>
      <c r="CE52" s="155"/>
      <c r="CF52" s="154"/>
      <c r="CG52" s="154" t="s">
        <v>28</v>
      </c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34"/>
      <c r="CV52" s="134"/>
      <c r="CW52" s="134"/>
    </row>
    <row r="53" spans="1:101" ht="18.75" customHeight="1" thickBot="1" x14ac:dyDescent="0.25">
      <c r="A53" s="60"/>
      <c r="B53" s="60"/>
      <c r="C53" s="60"/>
      <c r="D53" s="60"/>
      <c r="E53" s="85"/>
      <c r="F53" s="60"/>
      <c r="G53" s="85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138"/>
      <c r="BQ53" s="60"/>
      <c r="BR53" s="141"/>
      <c r="BS53" s="149" t="s">
        <v>25</v>
      </c>
      <c r="BT53" s="144" t="str">
        <f>Spielplan!$BL$17</f>
        <v/>
      </c>
      <c r="BU53" s="145"/>
      <c r="BV53" s="146">
        <f>Spielplan!$BN$17</f>
        <v>0</v>
      </c>
      <c r="BW53" s="155"/>
      <c r="BX53" s="158">
        <f>IF(BT17=BT53,Punktemodus!$B$11,0)</f>
        <v>10</v>
      </c>
      <c r="BY53" s="158">
        <f>IF(BT53=BT32,Punktemodus!B13,0)</f>
        <v>5</v>
      </c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34"/>
      <c r="CV53" s="134"/>
      <c r="CW53" s="134"/>
    </row>
    <row r="54" spans="1:101" ht="18.75" customHeight="1" thickBot="1" x14ac:dyDescent="0.3">
      <c r="A54" s="60"/>
      <c r="B54" s="60"/>
      <c r="C54" s="88" t="s">
        <v>90</v>
      </c>
      <c r="D54" s="60"/>
      <c r="E54" s="85"/>
      <c r="F54" s="60"/>
      <c r="G54" s="85"/>
      <c r="H54" s="60"/>
      <c r="I54" s="60"/>
      <c r="J54" s="60"/>
      <c r="K54" s="60"/>
      <c r="L54" s="60"/>
      <c r="M54" s="60" t="s">
        <v>4</v>
      </c>
      <c r="N54" s="60"/>
      <c r="O54" s="60"/>
      <c r="P54" s="60"/>
      <c r="Q54" s="60" t="s">
        <v>6</v>
      </c>
      <c r="R54" s="60"/>
      <c r="S54" s="60"/>
      <c r="T54" s="60"/>
      <c r="U54" s="60" t="s">
        <v>7</v>
      </c>
      <c r="V54" s="60"/>
      <c r="W54" s="60"/>
      <c r="X54" s="60"/>
      <c r="Y54" s="60"/>
      <c r="Z54" s="60" t="s">
        <v>4</v>
      </c>
      <c r="AA54" s="60" t="s">
        <v>5</v>
      </c>
      <c r="AB54" s="60"/>
      <c r="AC54" s="60"/>
      <c r="AD54" s="60" t="s">
        <v>9</v>
      </c>
      <c r="AE54" s="60"/>
      <c r="AF54" s="60"/>
      <c r="AG54" s="60"/>
      <c r="AH54" s="60" t="s">
        <v>32</v>
      </c>
      <c r="AI54" s="60"/>
      <c r="AJ54" s="60"/>
      <c r="AK54" s="60"/>
      <c r="AL54" s="60"/>
      <c r="AM54" s="60"/>
      <c r="AN54" s="60" t="s">
        <v>35</v>
      </c>
      <c r="AO54" s="60"/>
      <c r="AP54" s="60"/>
      <c r="AQ54" s="60"/>
      <c r="AR54" s="60"/>
      <c r="AS54" s="60" t="s">
        <v>33</v>
      </c>
      <c r="AT54" s="60"/>
      <c r="AU54" s="60"/>
      <c r="AV54" s="60"/>
      <c r="AW54" s="60"/>
      <c r="AX54" s="60"/>
      <c r="AY54" s="60"/>
      <c r="AZ54" s="60"/>
      <c r="BA54" s="89" t="s">
        <v>10</v>
      </c>
      <c r="BB54" s="60"/>
      <c r="BC54" s="90" t="s">
        <v>4</v>
      </c>
      <c r="BD54" s="60"/>
      <c r="BE54" s="61" t="s">
        <v>5</v>
      </c>
      <c r="BF54" s="60"/>
      <c r="BG54" s="60"/>
      <c r="BH54" s="60"/>
      <c r="BI54" s="85"/>
      <c r="BJ54" s="60"/>
      <c r="BK54" s="60"/>
      <c r="BL54" s="60"/>
      <c r="BM54" s="60"/>
      <c r="BN54" s="60"/>
      <c r="BO54" s="60"/>
      <c r="BP54" s="138"/>
      <c r="BQ54" s="85"/>
      <c r="BR54" s="141"/>
      <c r="BS54" s="150"/>
      <c r="BT54" s="134"/>
      <c r="BU54" s="134"/>
      <c r="BV54" s="134"/>
      <c r="BW54" s="134"/>
      <c r="BX54" s="148"/>
      <c r="BY54" s="148"/>
      <c r="BZ54" s="134"/>
      <c r="CA54" s="134"/>
      <c r="CB54" s="134"/>
      <c r="CC54" s="134"/>
      <c r="CD54" s="134"/>
      <c r="CE54" s="134"/>
      <c r="CF54" s="144" t="str">
        <f>Spielplan!$BX$18</f>
        <v/>
      </c>
      <c r="CG54" s="145"/>
      <c r="CH54" s="146">
        <f>Spielplan!$BZ$18</f>
        <v>0</v>
      </c>
      <c r="CI54" s="134"/>
      <c r="CJ54" s="134">
        <f>IF(OR(CF54=$CF$18,CF54=$CF$19,CF54=$CF$34,CF54=$CF$35),Punktemodus!$B$19,0)</f>
        <v>30</v>
      </c>
      <c r="CK54" s="134"/>
      <c r="CL54" s="134"/>
      <c r="CM54" s="134"/>
      <c r="CN54" s="134"/>
      <c r="CO54" s="134"/>
      <c r="CP54" s="134"/>
      <c r="CQ54" s="134"/>
      <c r="CR54" s="134"/>
      <c r="CS54" s="134">
        <f>IF(CQ59=CQ23,Punktemodus!B23,0)</f>
        <v>50</v>
      </c>
      <c r="CT54" s="134"/>
      <c r="CU54" s="134"/>
      <c r="CV54" s="134"/>
      <c r="CW54" s="134"/>
    </row>
    <row r="55" spans="1:101" ht="18.75" customHeight="1" thickBot="1" x14ac:dyDescent="0.25">
      <c r="A55" s="60"/>
      <c r="B55" s="60"/>
      <c r="C55" s="92"/>
      <c r="D55" s="60"/>
      <c r="E55" s="85"/>
      <c r="F55" s="60"/>
      <c r="G55" s="85"/>
      <c r="H55" s="60"/>
      <c r="I55" s="60"/>
      <c r="J55" s="60"/>
      <c r="K55" s="60"/>
      <c r="L55" s="60"/>
      <c r="M55" s="60" t="s">
        <v>0</v>
      </c>
      <c r="N55" s="60" t="s">
        <v>1</v>
      </c>
      <c r="O55" s="60" t="s">
        <v>2</v>
      </c>
      <c r="P55" s="60" t="s">
        <v>3</v>
      </c>
      <c r="Q55" s="60" t="s">
        <v>0</v>
      </c>
      <c r="R55" s="60" t="s">
        <v>1</v>
      </c>
      <c r="S55" s="60" t="s">
        <v>2</v>
      </c>
      <c r="T55" s="60" t="s">
        <v>3</v>
      </c>
      <c r="U55" s="60" t="s">
        <v>0</v>
      </c>
      <c r="V55" s="60" t="s">
        <v>1</v>
      </c>
      <c r="W55" s="60" t="s">
        <v>2</v>
      </c>
      <c r="X55" s="60" t="s">
        <v>3</v>
      </c>
      <c r="Y55" s="60"/>
      <c r="Z55" s="60" t="s">
        <v>8</v>
      </c>
      <c r="AA55" s="60"/>
      <c r="AB55" s="60"/>
      <c r="AC55" s="60"/>
      <c r="AD55" s="60"/>
      <c r="AE55" s="60"/>
      <c r="AF55" s="60"/>
      <c r="AG55" s="60"/>
      <c r="AH55" s="60" t="s">
        <v>31</v>
      </c>
      <c r="AI55" s="60"/>
      <c r="AJ55" s="60"/>
      <c r="AK55" s="60"/>
      <c r="AL55" s="60"/>
      <c r="AM55" s="60"/>
      <c r="AN55" s="60" t="str">
        <f>AI56</f>
        <v>Schweiz</v>
      </c>
      <c r="AO55" s="60" t="str">
        <f>AI57</f>
        <v>Ecuador</v>
      </c>
      <c r="AP55" s="60" t="str">
        <f>AI58</f>
        <v>Frankreich</v>
      </c>
      <c r="AQ55" s="60" t="str">
        <f>AI59</f>
        <v>Honduras</v>
      </c>
      <c r="AR55" s="60"/>
      <c r="AS55" s="60" t="s">
        <v>31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85"/>
      <c r="BJ55" s="85"/>
      <c r="BK55" s="85"/>
      <c r="BL55" s="85"/>
      <c r="BM55" s="85"/>
      <c r="BN55" s="85"/>
      <c r="BO55" s="85"/>
      <c r="BP55" s="137"/>
      <c r="BQ55" s="85"/>
      <c r="BR55" s="141"/>
      <c r="BS55" s="134"/>
      <c r="BT55" s="134"/>
      <c r="BU55" s="134"/>
      <c r="BV55" s="134"/>
      <c r="BW55" s="134"/>
      <c r="BX55" s="148"/>
      <c r="BY55" s="148"/>
      <c r="BZ55" s="134"/>
      <c r="CA55" s="134"/>
      <c r="CB55" s="134"/>
      <c r="CC55" s="134"/>
      <c r="CD55" s="134"/>
      <c r="CE55" s="134"/>
      <c r="CF55" s="144" t="str">
        <f>Spielplan!$BX$19</f>
        <v/>
      </c>
      <c r="CG55" s="145"/>
      <c r="CH55" s="146">
        <f>Spielplan!$BZ$19</f>
        <v>0</v>
      </c>
      <c r="CI55" s="134"/>
      <c r="CJ55" s="134">
        <f>IF(OR(CF55=$CF$18,CF55=$CF$19,CF55=$CF$34,CF55=$CF$35),Punktemodus!$B$19,0)</f>
        <v>30</v>
      </c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</row>
    <row r="56" spans="1:101" ht="18.75" customHeight="1" thickBot="1" x14ac:dyDescent="0.3">
      <c r="A56" s="60"/>
      <c r="B56" s="60"/>
      <c r="C56" s="191" t="str">
        <f>Spielplan!$C56</f>
        <v>Schweiz</v>
      </c>
      <c r="D56" s="192"/>
      <c r="E56" s="104"/>
      <c r="F56" s="93"/>
      <c r="G56" s="104"/>
      <c r="H56" s="191" t="str">
        <f>Spielplan!$H$56</f>
        <v>Ecuador</v>
      </c>
      <c r="I56" s="192"/>
      <c r="J56" s="60"/>
      <c r="K56" s="60" t="s">
        <v>96</v>
      </c>
      <c r="L56" s="60">
        <f t="shared" ref="L56:L61" si="16">IF(E56-G56&gt;0,1,IF(G56=E56,0,-1))</f>
        <v>0</v>
      </c>
      <c r="M56" s="60">
        <f>IF($E56="",0,IF($E56&gt;$G56,3,IF($E56=G56,1,0)))</f>
        <v>0</v>
      </c>
      <c r="N56" s="60">
        <f>IF($G56="",0,IF($E56&gt;$G56,0,IF($E56=G56,1,3)))</f>
        <v>0</v>
      </c>
      <c r="O56" s="60"/>
      <c r="P56" s="60"/>
      <c r="Q56" s="60">
        <f>E56</f>
        <v>0</v>
      </c>
      <c r="R56" s="60">
        <f>G56</f>
        <v>0</v>
      </c>
      <c r="S56" s="60"/>
      <c r="T56" s="60"/>
      <c r="U56" s="60">
        <f>G56</f>
        <v>0</v>
      </c>
      <c r="V56" s="60">
        <f>E56</f>
        <v>0</v>
      </c>
      <c r="W56" s="60"/>
      <c r="X56" s="60"/>
      <c r="Y56" s="60"/>
      <c r="Z56" s="60">
        <f>M62</f>
        <v>0</v>
      </c>
      <c r="AA56" s="60">
        <f>Q62</f>
        <v>0</v>
      </c>
      <c r="AB56" s="60">
        <f>U62</f>
        <v>0</v>
      </c>
      <c r="AC56" s="60">
        <f>AA56-AB56</f>
        <v>0</v>
      </c>
      <c r="AD56" s="60">
        <f>IF(Z56&gt;Z57,-1,0)</f>
        <v>0</v>
      </c>
      <c r="AE56" s="60">
        <f>IF(Z56&gt;Z58,-1,0)</f>
        <v>0</v>
      </c>
      <c r="AF56" s="60">
        <f>IF(Z56&gt;Z59,-1,0)</f>
        <v>0</v>
      </c>
      <c r="AG56" s="60">
        <f>10000-(AJ56*1000+AM56*100+AK56*10)</f>
        <v>10000</v>
      </c>
      <c r="AH56" s="90">
        <f>RANK(AG56,AG56:AG59,1)</f>
        <v>1</v>
      </c>
      <c r="AI56" s="60" t="str">
        <f>C56</f>
        <v>Schweiz</v>
      </c>
      <c r="AJ56" s="60">
        <f t="shared" ref="AJ56:AL59" si="17">Z56</f>
        <v>0</v>
      </c>
      <c r="AK56" s="60">
        <f t="shared" si="17"/>
        <v>0</v>
      </c>
      <c r="AL56" s="60">
        <f t="shared" si="17"/>
        <v>0</v>
      </c>
      <c r="AM56" s="60">
        <f>AK56-AL56</f>
        <v>0</v>
      </c>
      <c r="AN56" s="187"/>
      <c r="AO56" s="187">
        <f>IF(AG57=AG56,IF(G56&gt;E56,AG57-0.1,AG57),AG57)</f>
        <v>10000</v>
      </c>
      <c r="AP56" s="187">
        <f>IF(AG58=AG56,IF(G58&gt;E58,AG58-0.1,AG58),AG58)</f>
        <v>10000</v>
      </c>
      <c r="AQ56" s="187">
        <f>IF(AG59=AG56,IF(G60&gt;E60,AG59-0.1,AG59),AG59)</f>
        <v>10000</v>
      </c>
      <c r="AR56" s="187">
        <f>AN60</f>
        <v>30000</v>
      </c>
      <c r="AS56" s="90">
        <f>RANK(AR56,AR56:AR59,1)</f>
        <v>1</v>
      </c>
      <c r="AT56" s="60" t="str">
        <f t="shared" ref="AT56:AW59" si="18">AI56</f>
        <v>Schweiz</v>
      </c>
      <c r="AU56" s="60">
        <f t="shared" si="18"/>
        <v>0</v>
      </c>
      <c r="AV56" s="60">
        <f t="shared" si="18"/>
        <v>0</v>
      </c>
      <c r="AW56" s="60">
        <f t="shared" si="18"/>
        <v>0</v>
      </c>
      <c r="AX56" s="60"/>
      <c r="AY56" s="60"/>
      <c r="AZ56" s="60"/>
      <c r="BA56" s="195">
        <v>1</v>
      </c>
      <c r="BB56" s="191" t="str">
        <f>VLOOKUP(1,AS56:AT59,2,FALSE)</f>
        <v>Schweiz</v>
      </c>
      <c r="BC56" s="196"/>
      <c r="BD56" s="197">
        <f>VLOOKUP(1,AS56:AW59,3,FALSE)</f>
        <v>0</v>
      </c>
      <c r="BE56" s="198">
        <f>VLOOKUP(1,AS56:AW59,4,FALSE)</f>
        <v>0</v>
      </c>
      <c r="BF56" s="93" t="s">
        <v>12</v>
      </c>
      <c r="BG56" s="198">
        <f>VLOOKUP(1,AS56:AW59,5,FALSE)</f>
        <v>0</v>
      </c>
      <c r="BH56" s="199" t="s">
        <v>121</v>
      </c>
      <c r="BI56" s="85"/>
      <c r="BJ56" s="85">
        <f>IF(E56&gt;G56,IF(Spielplan!E56&gt;Spielplan!G56,Punktemodus!$B$3,0),0)</f>
        <v>0</v>
      </c>
      <c r="BK56" s="85">
        <f>IF(E56=G56,IF(Spielplan!E56=Spielplan!G56,Punktemodus!$B$3,0),0)</f>
        <v>10</v>
      </c>
      <c r="BL56" s="85">
        <f>IF(E56&lt;G56,IF(Spielplan!E56&lt;Spielplan!G56,Punktemodus!$B$3,0),0)</f>
        <v>0</v>
      </c>
      <c r="BM56" s="85">
        <f>IF(E56=Spielplan!E56,IF(G56=Spielplan!G56,Punktemodus!$B$5,0),0)</f>
        <v>3</v>
      </c>
      <c r="BN56" s="85">
        <f>IF(E56=Spielplan!E56,Punktemodus!$B$7,0)</f>
        <v>1</v>
      </c>
      <c r="BO56" s="85">
        <f>IF(G56=Spielplan!G56,Punktemodus!$B$7,0)</f>
        <v>1</v>
      </c>
      <c r="BP56" s="137">
        <f>IF(Spielplan!E56="",0,SUM(BJ56:BO56))</f>
        <v>0</v>
      </c>
      <c r="BQ56" s="85"/>
      <c r="BR56" s="141"/>
      <c r="BS56" s="153" t="s">
        <v>121</v>
      </c>
      <c r="BT56" s="144" t="str">
        <f>Spielplan!$BL$20</f>
        <v/>
      </c>
      <c r="BU56" s="145"/>
      <c r="BV56" s="146">
        <f>Spielplan!$BN$20</f>
        <v>0</v>
      </c>
      <c r="BW56" s="147"/>
      <c r="BX56" s="148">
        <f>IF(BT20=BT56,Punktemodus!$B$11,0)</f>
        <v>10</v>
      </c>
      <c r="BY56" s="148">
        <f>IF(BT56=BT37,Punktemodus!B13,0)</f>
        <v>5</v>
      </c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</row>
    <row r="57" spans="1:101" ht="18.75" customHeight="1" thickBot="1" x14ac:dyDescent="0.3">
      <c r="A57" s="60"/>
      <c r="B57" s="60"/>
      <c r="C57" s="193" t="str">
        <f>Spielplan!$C$57</f>
        <v>Frankreich</v>
      </c>
      <c r="D57" s="194"/>
      <c r="E57" s="104"/>
      <c r="F57" s="93"/>
      <c r="G57" s="104"/>
      <c r="H57" s="193" t="str">
        <f>Spielplan!$H$57</f>
        <v>Honduras</v>
      </c>
      <c r="I57" s="194"/>
      <c r="J57" s="60"/>
      <c r="K57" s="60" t="s">
        <v>97</v>
      </c>
      <c r="L57" s="60">
        <f t="shared" si="16"/>
        <v>0</v>
      </c>
      <c r="M57" s="60"/>
      <c r="N57" s="60"/>
      <c r="O57" s="60">
        <f>IF($E57="",0,IF($E57&gt;$G57,3,IF($E57=$G57,1,0)))</f>
        <v>0</v>
      </c>
      <c r="P57" s="60">
        <f>IF($G57="",0,IF($E57&gt;$G57,0,IF($E57=$G57,1,3)))</f>
        <v>0</v>
      </c>
      <c r="Q57" s="60"/>
      <c r="R57" s="60"/>
      <c r="S57" s="60">
        <f>E57</f>
        <v>0</v>
      </c>
      <c r="T57" s="60">
        <f>G57</f>
        <v>0</v>
      </c>
      <c r="U57" s="60"/>
      <c r="V57" s="60"/>
      <c r="W57" s="60">
        <f>G57</f>
        <v>0</v>
      </c>
      <c r="X57" s="60">
        <f>E57</f>
        <v>0</v>
      </c>
      <c r="Y57" s="60"/>
      <c r="Z57" s="60">
        <f>N62</f>
        <v>0</v>
      </c>
      <c r="AA57" s="60">
        <f>R62</f>
        <v>0</v>
      </c>
      <c r="AB57" s="60">
        <f>V62</f>
        <v>0</v>
      </c>
      <c r="AC57" s="60">
        <f>AA57-AB57</f>
        <v>0</v>
      </c>
      <c r="AD57" s="60">
        <f>IF(Z57&gt;Z56,-1,0)</f>
        <v>0</v>
      </c>
      <c r="AE57" s="60">
        <f>IF(Z57&gt;Z58,-1,0)</f>
        <v>0</v>
      </c>
      <c r="AF57" s="60">
        <f>IF(Z57&gt;Z59,-1,0)</f>
        <v>0</v>
      </c>
      <c r="AG57" s="60">
        <f>10000-(AJ57*1000+AM57*100+AK57*10)</f>
        <v>10000</v>
      </c>
      <c r="AH57" s="90">
        <f>RANK(AG57,AG56:AG59,1)</f>
        <v>1</v>
      </c>
      <c r="AI57" s="60" t="str">
        <f>H56</f>
        <v>Ecuador</v>
      </c>
      <c r="AJ57" s="60">
        <f t="shared" si="17"/>
        <v>0</v>
      </c>
      <c r="AK57" s="60">
        <f t="shared" si="17"/>
        <v>0</v>
      </c>
      <c r="AL57" s="60">
        <f t="shared" si="17"/>
        <v>0</v>
      </c>
      <c r="AM57" s="60">
        <f>AK57-AL57</f>
        <v>0</v>
      </c>
      <c r="AN57" s="187">
        <f>IF(AG56=AG57,IF(E56&gt;G56,AG56-0.1,AG56),AG56)</f>
        <v>10000</v>
      </c>
      <c r="AO57" s="187"/>
      <c r="AP57" s="187">
        <f>IF(AG58=AG57,IF(G61&gt;E61,AG58-0.1,AG58),AG58)</f>
        <v>10000</v>
      </c>
      <c r="AQ57" s="187">
        <f>IF(AG59=AG57,IF(G59&gt;E59,AG59-0.1,AG59),AG59)</f>
        <v>10000</v>
      </c>
      <c r="AR57" s="187">
        <f>AO60</f>
        <v>30000</v>
      </c>
      <c r="AS57" s="90">
        <f>RANK(AR57,AR56:AR59,1)</f>
        <v>1</v>
      </c>
      <c r="AT57" s="60" t="str">
        <f t="shared" si="18"/>
        <v>Ecuador</v>
      </c>
      <c r="AU57" s="60">
        <f t="shared" si="18"/>
        <v>0</v>
      </c>
      <c r="AV57" s="60">
        <f t="shared" si="18"/>
        <v>0</v>
      </c>
      <c r="AW57" s="60">
        <f t="shared" si="18"/>
        <v>0</v>
      </c>
      <c r="AX57" s="60"/>
      <c r="AY57" s="60"/>
      <c r="AZ57" s="60"/>
      <c r="BA57" s="235">
        <v>2</v>
      </c>
      <c r="BB57" s="193" t="e">
        <f>VLOOKUP(2,AS56:AT59,2,FALSE)</f>
        <v>#N/A</v>
      </c>
      <c r="BC57" s="236"/>
      <c r="BD57" s="237" t="e">
        <f>VLOOKUP(2,AS56:AW59,3,FALSE)</f>
        <v>#N/A</v>
      </c>
      <c r="BE57" s="238" t="e">
        <f>VLOOKUP(2,AS56:AW59,4,FALSE)</f>
        <v>#N/A</v>
      </c>
      <c r="BF57" s="93" t="s">
        <v>12</v>
      </c>
      <c r="BG57" s="238" t="e">
        <f>VLOOKUP(2,AS56:AW59,5,FALSE)</f>
        <v>#N/A</v>
      </c>
      <c r="BH57" s="238" t="s">
        <v>127</v>
      </c>
      <c r="BI57" s="85"/>
      <c r="BJ57" s="85">
        <f>IF(E57&gt;G57,IF(Spielplan!E57&gt;Spielplan!G57,Punktemodus!$B$3,0),0)</f>
        <v>0</v>
      </c>
      <c r="BK57" s="85">
        <f>IF(E57=G57,IF(Spielplan!E57=Spielplan!G57,Punktemodus!$B$3,0),0)</f>
        <v>10</v>
      </c>
      <c r="BL57" s="85">
        <f>IF(E57&lt;G57,IF(Spielplan!E57&lt;Spielplan!G57,Punktemodus!$B$3,0),0)</f>
        <v>0</v>
      </c>
      <c r="BM57" s="85">
        <f>IF(E57=Spielplan!E57,IF(G57=Spielplan!G57,Punktemodus!$B$5,0),0)</f>
        <v>3</v>
      </c>
      <c r="BN57" s="85">
        <f>IF(E57=Spielplan!E57,Punktemodus!$B$7,0)</f>
        <v>1</v>
      </c>
      <c r="BO57" s="85">
        <f>IF(G57=Spielplan!G57,Punktemodus!$B$7,0)</f>
        <v>1</v>
      </c>
      <c r="BP57" s="137">
        <f>IF(Spielplan!E57="",0,SUM(BJ57:BO57))</f>
        <v>0</v>
      </c>
      <c r="BQ57" s="85"/>
      <c r="BR57" s="141"/>
      <c r="BS57" s="149" t="s">
        <v>122</v>
      </c>
      <c r="BT57" s="144" t="str">
        <f>Spielplan!$BL$21</f>
        <v/>
      </c>
      <c r="BU57" s="145"/>
      <c r="BV57" s="146">
        <f>Spielplan!$BN$21</f>
        <v>0</v>
      </c>
      <c r="BW57" s="134"/>
      <c r="BX57" s="148">
        <f>IF(BT21=BT57,Punktemodus!$B$11,0)</f>
        <v>10</v>
      </c>
      <c r="BY57" s="148">
        <f>IF(BT57=BT36,Punktemodus!B13,0)</f>
        <v>5</v>
      </c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54" t="s">
        <v>29</v>
      </c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</row>
    <row r="58" spans="1:101" ht="18.75" customHeight="1" thickBot="1" x14ac:dyDescent="0.3">
      <c r="A58" s="60"/>
      <c r="B58" s="60"/>
      <c r="C58" s="191" t="str">
        <f>C56</f>
        <v>Schweiz</v>
      </c>
      <c r="D58" s="192"/>
      <c r="E58" s="104"/>
      <c r="F58" s="93"/>
      <c r="G58" s="104"/>
      <c r="H58" s="191" t="str">
        <f>C57</f>
        <v>Frankreich</v>
      </c>
      <c r="I58" s="192"/>
      <c r="J58" s="60"/>
      <c r="K58" s="60" t="s">
        <v>98</v>
      </c>
      <c r="L58" s="60">
        <f t="shared" si="16"/>
        <v>0</v>
      </c>
      <c r="M58" s="60">
        <f>IF($E58="",0,IF($E58&gt;$G58,3,IF($E58=G58,1,0)))</f>
        <v>0</v>
      </c>
      <c r="N58" s="60"/>
      <c r="O58" s="60">
        <f>IF($G58="",0,IF($E58&gt;$G58,0,IF($E58=$G58,1,3)))</f>
        <v>0</v>
      </c>
      <c r="P58" s="60"/>
      <c r="Q58" s="60">
        <f>E58</f>
        <v>0</v>
      </c>
      <c r="R58" s="60"/>
      <c r="S58" s="60">
        <f>G58</f>
        <v>0</v>
      </c>
      <c r="T58" s="60"/>
      <c r="U58" s="60">
        <f>G58</f>
        <v>0</v>
      </c>
      <c r="V58" s="60"/>
      <c r="W58" s="60">
        <f>E58</f>
        <v>0</v>
      </c>
      <c r="X58" s="60"/>
      <c r="Y58" s="60"/>
      <c r="Z58" s="60">
        <f>O62</f>
        <v>0</v>
      </c>
      <c r="AA58" s="60">
        <f>S62</f>
        <v>0</v>
      </c>
      <c r="AB58" s="60">
        <f>W62</f>
        <v>0</v>
      </c>
      <c r="AC58" s="60">
        <f>AA58-AB58</f>
        <v>0</v>
      </c>
      <c r="AD58" s="60">
        <f>IF(Z58&gt;Z56,-1,0)</f>
        <v>0</v>
      </c>
      <c r="AE58" s="60">
        <f>IF(Z58&gt;Z57,-1,0)</f>
        <v>0</v>
      </c>
      <c r="AF58" s="60">
        <f>IF(Z58&gt;Z59,-1,0)</f>
        <v>0</v>
      </c>
      <c r="AG58" s="60">
        <f>10000-(AJ58*1000+AM58*100+AK58*10)</f>
        <v>10000</v>
      </c>
      <c r="AH58" s="90">
        <f>RANK(AG58,AG56:AG59,1)</f>
        <v>1</v>
      </c>
      <c r="AI58" s="60" t="str">
        <f>C57</f>
        <v>Frankreich</v>
      </c>
      <c r="AJ58" s="60">
        <f t="shared" si="17"/>
        <v>0</v>
      </c>
      <c r="AK58" s="60">
        <f t="shared" si="17"/>
        <v>0</v>
      </c>
      <c r="AL58" s="60">
        <f t="shared" si="17"/>
        <v>0</v>
      </c>
      <c r="AM58" s="60">
        <f>AK58-AL58</f>
        <v>0</v>
      </c>
      <c r="AN58" s="187">
        <f>IF(AG56=AG58,IF(E58&gt;G58,AG56-0.1,AG56),AG56)</f>
        <v>10000</v>
      </c>
      <c r="AO58" s="187">
        <f>IF(AG57=AG58,IF(E61&gt;G61,AG57-0.1,AG57),AG57)</f>
        <v>10000</v>
      </c>
      <c r="AP58" s="187"/>
      <c r="AQ58" s="187">
        <f>IF(AG59=AG58,IF(G57&gt;E57,AG59-0.1,AG59),AG59)</f>
        <v>10000</v>
      </c>
      <c r="AR58" s="187">
        <f>AP60</f>
        <v>30000</v>
      </c>
      <c r="AS58" s="90">
        <f>RANK(AR58,AR56:AR59,1)</f>
        <v>1</v>
      </c>
      <c r="AT58" s="60" t="str">
        <f t="shared" si="18"/>
        <v>Frankreich</v>
      </c>
      <c r="AU58" s="60">
        <f t="shared" si="18"/>
        <v>0</v>
      </c>
      <c r="AV58" s="60">
        <f t="shared" si="18"/>
        <v>0</v>
      </c>
      <c r="AW58" s="60">
        <f t="shared" si="18"/>
        <v>0</v>
      </c>
      <c r="AX58" s="60"/>
      <c r="AY58" s="60"/>
      <c r="AZ58" s="60"/>
      <c r="BA58" s="113">
        <v>3</v>
      </c>
      <c r="BB58" s="114" t="e">
        <f>VLOOKUP(3,AS56:AT59,2,FALSE)</f>
        <v>#N/A</v>
      </c>
      <c r="BC58" s="115"/>
      <c r="BD58" s="116" t="e">
        <f>VLOOKUP(3,AS56:AW59,3,FALSE)</f>
        <v>#N/A</v>
      </c>
      <c r="BE58" s="116" t="e">
        <f>VLOOKUP(3,AS56:AW59,4,FALSE)</f>
        <v>#N/A</v>
      </c>
      <c r="BF58" s="93" t="s">
        <v>12</v>
      </c>
      <c r="BG58" s="116" t="e">
        <f>VLOOKUP(3,AS56:AW59,5,FALSE)</f>
        <v>#N/A</v>
      </c>
      <c r="BH58" s="60"/>
      <c r="BI58" s="85"/>
      <c r="BJ58" s="85">
        <f>IF(E58&gt;G58,IF(Spielplan!E58&gt;Spielplan!G58,Punktemodus!$B$3,0),0)</f>
        <v>0</v>
      </c>
      <c r="BK58" s="85">
        <f>IF(E58=G58,IF(Spielplan!E58=Spielplan!G58,Punktemodus!$B$3,0),0)</f>
        <v>10</v>
      </c>
      <c r="BL58" s="85">
        <f>IF(E58&lt;G58,IF(Spielplan!E58&lt;Spielplan!G58,Punktemodus!$B$3,0),0)</f>
        <v>0</v>
      </c>
      <c r="BM58" s="85">
        <f>IF(E58=Spielplan!E58,IF(G58=Spielplan!G58,Punktemodus!$B$5,0),0)</f>
        <v>3</v>
      </c>
      <c r="BN58" s="85">
        <f>IF(E58=Spielplan!E58,Punktemodus!$B$7,0)</f>
        <v>1</v>
      </c>
      <c r="BO58" s="85">
        <f>IF(G58=Spielplan!G58,Punktemodus!$B$7,0)</f>
        <v>1</v>
      </c>
      <c r="BP58" s="137">
        <f>IF(Spielplan!E58="",0,SUM(BJ58:BO58))</f>
        <v>0</v>
      </c>
      <c r="BQ58" s="85"/>
      <c r="BR58" s="141"/>
      <c r="BS58" s="150"/>
      <c r="BT58" s="134"/>
      <c r="BU58" s="134"/>
      <c r="BV58" s="134"/>
      <c r="BW58" s="134"/>
      <c r="BX58" s="148"/>
      <c r="BY58" s="148"/>
      <c r="BZ58" s="134"/>
      <c r="CA58" s="144" t="str">
        <f>Spielplan!$BS$22</f>
        <v/>
      </c>
      <c r="CB58" s="145"/>
      <c r="CC58" s="146">
        <f>Spielplan!$BU$22</f>
        <v>0</v>
      </c>
      <c r="CD58" s="147"/>
      <c r="CE58" s="134">
        <f>IF(CA58=CA22,Punktemodus!B15,0)</f>
        <v>20</v>
      </c>
      <c r="CF58" s="148">
        <f>IF(OR(CA58=$CA$14,CA58=$CA$15,CA58=$CA$23,CA58=$CA$30,CA58=$CA$31,CA58=$CA$38,CA58=$CA$39),Punktemodus!B17,0)</f>
        <v>10</v>
      </c>
      <c r="CG58" s="134"/>
      <c r="CH58" s="134"/>
      <c r="CI58" s="147"/>
      <c r="CJ58" s="134"/>
      <c r="CK58" s="134"/>
      <c r="CL58" s="134"/>
      <c r="CM58" s="134"/>
      <c r="CN58" s="134"/>
      <c r="CO58" s="134"/>
      <c r="CP58" s="134"/>
      <c r="CQ58" s="155"/>
      <c r="CR58" s="142" t="s">
        <v>130</v>
      </c>
      <c r="CS58" s="155"/>
      <c r="CT58" s="155"/>
      <c r="CU58" s="155"/>
      <c r="CV58" s="155"/>
      <c r="CW58" s="134"/>
    </row>
    <row r="59" spans="1:101" ht="18.75" customHeight="1" thickBot="1" x14ac:dyDescent="0.3">
      <c r="A59" s="60"/>
      <c r="B59" s="60"/>
      <c r="C59" s="193" t="str">
        <f>H56</f>
        <v>Ecuador</v>
      </c>
      <c r="D59" s="194"/>
      <c r="E59" s="104"/>
      <c r="F59" s="93"/>
      <c r="G59" s="104"/>
      <c r="H59" s="193" t="str">
        <f>H57</f>
        <v>Honduras</v>
      </c>
      <c r="I59" s="194"/>
      <c r="J59" s="60"/>
      <c r="K59" s="60" t="s">
        <v>99</v>
      </c>
      <c r="L59" s="60">
        <f t="shared" si="16"/>
        <v>0</v>
      </c>
      <c r="M59" s="60"/>
      <c r="N59" s="60">
        <f>IF($E59="",0,IF($E59&gt;$G59,3,IF($E59=$G59,1,0)))</f>
        <v>0</v>
      </c>
      <c r="O59" s="60"/>
      <c r="P59" s="60">
        <f>IF($G59="",0,IF($E59&gt;$G59,0,IF($E59=$G59,1,3)))</f>
        <v>0</v>
      </c>
      <c r="Q59" s="60"/>
      <c r="R59" s="60">
        <f>E59</f>
        <v>0</v>
      </c>
      <c r="S59" s="60"/>
      <c r="T59" s="60">
        <f>G59</f>
        <v>0</v>
      </c>
      <c r="U59" s="60"/>
      <c r="V59" s="60">
        <f>G59</f>
        <v>0</v>
      </c>
      <c r="W59" s="60"/>
      <c r="X59" s="60">
        <f>E59</f>
        <v>0</v>
      </c>
      <c r="Y59" s="60"/>
      <c r="Z59" s="60">
        <f>P62</f>
        <v>0</v>
      </c>
      <c r="AA59" s="60">
        <f>T62</f>
        <v>0</v>
      </c>
      <c r="AB59" s="60">
        <f>X62</f>
        <v>0</v>
      </c>
      <c r="AC59" s="60">
        <f>AA59-AB59</f>
        <v>0</v>
      </c>
      <c r="AD59" s="60">
        <f>IF(Z59&gt;Z56,-1,0)</f>
        <v>0</v>
      </c>
      <c r="AE59" s="60">
        <f>IF(Z59&gt;Z57,-1,0)</f>
        <v>0</v>
      </c>
      <c r="AF59" s="60">
        <f>IF(Z59&gt;Z58,-1,0)</f>
        <v>0</v>
      </c>
      <c r="AG59" s="60">
        <f>10000-(AJ59*1000+AM59*100+AK59*10)</f>
        <v>10000</v>
      </c>
      <c r="AH59" s="90">
        <f>RANK(AG59,AG56:AG59,1)</f>
        <v>1</v>
      </c>
      <c r="AI59" s="60" t="str">
        <f>H57</f>
        <v>Honduras</v>
      </c>
      <c r="AJ59" s="60">
        <f t="shared" si="17"/>
        <v>0</v>
      </c>
      <c r="AK59" s="60">
        <f t="shared" si="17"/>
        <v>0</v>
      </c>
      <c r="AL59" s="60">
        <f t="shared" si="17"/>
        <v>0</v>
      </c>
      <c r="AM59" s="60">
        <f>AK59-AL59</f>
        <v>0</v>
      </c>
      <c r="AN59" s="187">
        <f>IF(AG56=AG59,IF(E60&gt;G60,AG56-0.1,AG56),AG56)</f>
        <v>10000</v>
      </c>
      <c r="AO59" s="187">
        <f>IF(AG57=AG59,IF(E59&gt;G59,AG57-0.1,AG57),AG57)</f>
        <v>10000</v>
      </c>
      <c r="AP59" s="187">
        <f>IF(AG58=AG59,IF(E57&gt;G57,AG58-0.1,AG58),AG58)</f>
        <v>10000</v>
      </c>
      <c r="AQ59" s="187"/>
      <c r="AR59" s="187">
        <f>AQ60</f>
        <v>30000</v>
      </c>
      <c r="AS59" s="90">
        <f>RANK(AR59,AR56:AR59,1)</f>
        <v>1</v>
      </c>
      <c r="AT59" s="60" t="str">
        <f t="shared" si="18"/>
        <v>Honduras</v>
      </c>
      <c r="AU59" s="60">
        <f t="shared" si="18"/>
        <v>0</v>
      </c>
      <c r="AV59" s="60">
        <f t="shared" si="18"/>
        <v>0</v>
      </c>
      <c r="AW59" s="60">
        <f t="shared" si="18"/>
        <v>0</v>
      </c>
      <c r="AX59" s="60"/>
      <c r="AY59" s="60"/>
      <c r="AZ59" s="60"/>
      <c r="BA59" s="113">
        <v>4</v>
      </c>
      <c r="BB59" s="114" t="e">
        <f>VLOOKUP(4,AS56:AT59,2,FALSE)</f>
        <v>#N/A</v>
      </c>
      <c r="BC59" s="115"/>
      <c r="BD59" s="116" t="e">
        <f>VLOOKUP(4,AS56:AW59,3,FALSE)</f>
        <v>#N/A</v>
      </c>
      <c r="BE59" s="116" t="e">
        <f>VLOOKUP(4,AS56:AW59,4,FALSE)</f>
        <v>#N/A</v>
      </c>
      <c r="BF59" s="93" t="s">
        <v>12</v>
      </c>
      <c r="BG59" s="116" t="e">
        <f>VLOOKUP(4,AS56:AW59,5,FALSE)</f>
        <v>#N/A</v>
      </c>
      <c r="BH59" s="60"/>
      <c r="BI59" s="85"/>
      <c r="BJ59" s="85">
        <f>IF(E59&gt;G59,IF(Spielplan!E59&gt;Spielplan!G59,Punktemodus!$B$3,0),0)</f>
        <v>0</v>
      </c>
      <c r="BK59" s="85">
        <f>IF(E59=G59,IF(Spielplan!E59=Spielplan!G59,Punktemodus!$B$3,0),0)</f>
        <v>10</v>
      </c>
      <c r="BL59" s="85">
        <f>IF(E59&lt;G59,IF(Spielplan!E59&lt;Spielplan!G59,Punktemodus!$B$3,0),0)</f>
        <v>0</v>
      </c>
      <c r="BM59" s="85">
        <f>IF(E59=Spielplan!E59,IF(G59=Spielplan!G59,Punktemodus!$B$5,0),0)</f>
        <v>3</v>
      </c>
      <c r="BN59" s="85">
        <f>IF(E59=Spielplan!E59,Punktemodus!$B$7,0)</f>
        <v>1</v>
      </c>
      <c r="BO59" s="85">
        <f>IF(G59=Spielplan!G59,Punktemodus!$B$7,0)</f>
        <v>1</v>
      </c>
      <c r="BP59" s="137">
        <f>IF(Spielplan!E59="",0,SUM(BJ59:BO59))</f>
        <v>0</v>
      </c>
      <c r="BQ59" s="85"/>
      <c r="BR59" s="141"/>
      <c r="BS59" s="134"/>
      <c r="BT59" s="134"/>
      <c r="BU59" s="134"/>
      <c r="BV59" s="134"/>
      <c r="BW59" s="134"/>
      <c r="BX59" s="148"/>
      <c r="BY59" s="148"/>
      <c r="BZ59" s="134"/>
      <c r="CA59" s="144" t="str">
        <f>Spielplan!$BS$23</f>
        <v/>
      </c>
      <c r="CB59" s="145"/>
      <c r="CC59" s="146">
        <f>Spielplan!$BU$23</f>
        <v>0</v>
      </c>
      <c r="CD59" s="134"/>
      <c r="CE59" s="134">
        <f>IF(CA59=CA23,Punktemodus!B15,0)</f>
        <v>20</v>
      </c>
      <c r="CF59" s="148">
        <f>IF(OR(CA59=$CA$14,CA59=$CA$15,CA59=$CA$22,CA59=$CA$30,CA59=$CA$31,CA59=$CA$38,CA59=$CA$39),Punktemodus!B17,0)</f>
        <v>10</v>
      </c>
      <c r="CG59" s="134"/>
      <c r="CH59" s="134"/>
      <c r="CI59" s="134"/>
      <c r="CJ59" s="134"/>
      <c r="CK59" s="144" t="str">
        <f>Spielplan!$CC$23</f>
        <v/>
      </c>
      <c r="CL59" s="145"/>
      <c r="CM59" s="146">
        <f>Spielplan!$CE$23</f>
        <v>0</v>
      </c>
      <c r="CN59" s="134"/>
      <c r="CO59" s="134">
        <f>IF(OR(CK59=CK23,CK59=CK24),Punktemodus!B21,0)</f>
        <v>40</v>
      </c>
      <c r="CP59" s="134"/>
      <c r="CQ59" s="370" t="str">
        <f>Spielplan!$CI$23</f>
        <v/>
      </c>
      <c r="CR59" s="371"/>
      <c r="CS59" s="371"/>
      <c r="CT59" s="371"/>
      <c r="CU59" s="371"/>
      <c r="CV59" s="372"/>
      <c r="CW59" s="134"/>
    </row>
    <row r="60" spans="1:101" ht="18.75" customHeight="1" thickBot="1" x14ac:dyDescent="0.3">
      <c r="A60" s="60"/>
      <c r="B60" s="60"/>
      <c r="C60" s="191" t="str">
        <f>C56</f>
        <v>Schweiz</v>
      </c>
      <c r="D60" s="192"/>
      <c r="E60" s="104"/>
      <c r="F60" s="93"/>
      <c r="G60" s="104"/>
      <c r="H60" s="191" t="str">
        <f>H57</f>
        <v>Honduras</v>
      </c>
      <c r="I60" s="192"/>
      <c r="J60" s="60"/>
      <c r="K60" s="60" t="s">
        <v>100</v>
      </c>
      <c r="L60" s="60">
        <f t="shared" si="16"/>
        <v>0</v>
      </c>
      <c r="M60" s="60">
        <f>IF($E60="",0,IF($E60&gt;$G60,3,IF($E60=G60,1,0)))</f>
        <v>0</v>
      </c>
      <c r="N60" s="60"/>
      <c r="O60" s="60"/>
      <c r="P60" s="60">
        <f>IF($G60="",0,IF($E60&gt;$G60,0,IF($E60=$G60,1,3)))</f>
        <v>0</v>
      </c>
      <c r="Q60" s="60">
        <f>E60</f>
        <v>0</v>
      </c>
      <c r="R60" s="60"/>
      <c r="S60" s="60"/>
      <c r="T60" s="60">
        <f>G60</f>
        <v>0</v>
      </c>
      <c r="U60" s="60">
        <f>G60</f>
        <v>0</v>
      </c>
      <c r="V60" s="60"/>
      <c r="W60" s="60"/>
      <c r="X60" s="60">
        <f>E60</f>
        <v>0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187">
        <f>SUM(AN56:AN59)</f>
        <v>30000</v>
      </c>
      <c r="AO60" s="187">
        <f>SUM(AO56:AO59)</f>
        <v>30000</v>
      </c>
      <c r="AP60" s="187">
        <f>SUM(AP56:AP59)</f>
        <v>30000</v>
      </c>
      <c r="AQ60" s="187">
        <f>SUM(AQ56:AQ59)</f>
        <v>30000</v>
      </c>
      <c r="AR60" s="187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85">
        <f>IF(E60&gt;G60,IF(Spielplan!E60&gt;Spielplan!G60,Punktemodus!$B$3,0),0)</f>
        <v>0</v>
      </c>
      <c r="BK60" s="85">
        <f>IF(E60=G60,IF(Spielplan!E60=Spielplan!G60,Punktemodus!$B$3,0),0)</f>
        <v>10</v>
      </c>
      <c r="BL60" s="85">
        <f>IF(E60&lt;G60,IF(Spielplan!E60&lt;Spielplan!G60,Punktemodus!$B$3,0),0)</f>
        <v>0</v>
      </c>
      <c r="BM60" s="85">
        <f>IF(E60=Spielplan!E60,IF(G60=Spielplan!G60,Punktemodus!$B$5,0),0)</f>
        <v>3</v>
      </c>
      <c r="BN60" s="85">
        <f>IF(E60=Spielplan!E60,Punktemodus!$B$7,0)</f>
        <v>1</v>
      </c>
      <c r="BO60" s="85">
        <f>IF(G60=Spielplan!G60,Punktemodus!$B$7,0)</f>
        <v>1</v>
      </c>
      <c r="BP60" s="137">
        <f>IF(Spielplan!E60="",0,SUM(BJ60:BO60))</f>
        <v>0</v>
      </c>
      <c r="BQ60" s="60"/>
      <c r="BR60" s="141"/>
      <c r="BS60" s="153" t="s">
        <v>123</v>
      </c>
      <c r="BT60" s="144" t="str">
        <f>Spielplan!$BL$24</f>
        <v/>
      </c>
      <c r="BU60" s="145"/>
      <c r="BV60" s="146">
        <f>Spielplan!$BN$24</f>
        <v>0</v>
      </c>
      <c r="BW60" s="147"/>
      <c r="BX60" s="148">
        <f>IF(BT24=BT60,Punktemodus!$B$11,0)</f>
        <v>10</v>
      </c>
      <c r="BY60" s="148">
        <f>IF(BT60=BT41,Punktemodus!B13,0)</f>
        <v>5</v>
      </c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44" t="str">
        <f>Spielplan!$CC$24</f>
        <v/>
      </c>
      <c r="CL60" s="145"/>
      <c r="CM60" s="146">
        <f>Spielplan!$CE$24</f>
        <v>0</v>
      </c>
      <c r="CN60" s="134"/>
      <c r="CO60" s="134">
        <f>IF(OR(CK60=CK23,CK60=CK24),Punktemodus!B21,0)</f>
        <v>40</v>
      </c>
      <c r="CP60" s="134"/>
      <c r="CQ60" s="373"/>
      <c r="CR60" s="374"/>
      <c r="CS60" s="374"/>
      <c r="CT60" s="374"/>
      <c r="CU60" s="374"/>
      <c r="CV60" s="375"/>
      <c r="CW60" s="134"/>
    </row>
    <row r="61" spans="1:101" ht="18.75" customHeight="1" thickBot="1" x14ac:dyDescent="0.3">
      <c r="A61" s="60"/>
      <c r="B61" s="60"/>
      <c r="C61" s="193" t="str">
        <f>H56</f>
        <v>Ecuador</v>
      </c>
      <c r="D61" s="194"/>
      <c r="E61" s="104"/>
      <c r="F61" s="93"/>
      <c r="G61" s="104"/>
      <c r="H61" s="193" t="str">
        <f>C57</f>
        <v>Frankreich</v>
      </c>
      <c r="I61" s="194"/>
      <c r="J61" s="60"/>
      <c r="K61" s="60" t="s">
        <v>100</v>
      </c>
      <c r="L61" s="60">
        <f t="shared" si="16"/>
        <v>0</v>
      </c>
      <c r="M61" s="60"/>
      <c r="N61" s="60">
        <f>IF($E61="",0,IF($E61&gt;$G61,3,IF($E61=$G61,1,0)))</f>
        <v>0</v>
      </c>
      <c r="O61" s="60">
        <f>IF($G61="",0,IF($E61&gt;$G61,0,IF($E61=$G61,1,3)))</f>
        <v>0</v>
      </c>
      <c r="P61" s="60"/>
      <c r="Q61" s="60"/>
      <c r="R61" s="60">
        <f>E61</f>
        <v>0</v>
      </c>
      <c r="S61" s="60">
        <f>G61</f>
        <v>0</v>
      </c>
      <c r="T61" s="60"/>
      <c r="U61" s="60"/>
      <c r="V61" s="60">
        <f>G61</f>
        <v>0</v>
      </c>
      <c r="W61" s="60">
        <f>E61</f>
        <v>0</v>
      </c>
      <c r="X61" s="60"/>
      <c r="Y61" s="60"/>
      <c r="Z61" s="60" t="s">
        <v>30</v>
      </c>
      <c r="AA61" s="60"/>
      <c r="AB61" s="60"/>
      <c r="AC61" s="60"/>
      <c r="AD61" s="60"/>
      <c r="AE61" s="60"/>
      <c r="AF61" s="60"/>
      <c r="AG61" s="60" t="b">
        <f>OR(AG56=AG57,AG56=AG58,AG56=AG59,AG57=AG58,AG57=AG59,AG58=AG59)</f>
        <v>1</v>
      </c>
      <c r="AH61" s="60"/>
      <c r="AI61" s="60"/>
      <c r="AJ61" s="60"/>
      <c r="AK61" s="60"/>
      <c r="AL61" s="60"/>
      <c r="AM61" s="60"/>
      <c r="AN61" s="60"/>
      <c r="AO61" s="60" t="s">
        <v>34</v>
      </c>
      <c r="AP61" s="60"/>
      <c r="AQ61" s="60"/>
      <c r="AR61" s="60" t="b">
        <f>OR(AR56=AR57,AR56=AR58,AR56=AR59,AR57=AR58,AR57=AR59,AR58=AR59)</f>
        <v>1</v>
      </c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85">
        <f>IF(E61&gt;G61,IF(Spielplan!E61&gt;Spielplan!G61,Punktemodus!$B$3,0),0)</f>
        <v>0</v>
      </c>
      <c r="BK61" s="85">
        <f>IF(E61=G61,IF(Spielplan!E61=Spielplan!G61,Punktemodus!$B$3,0),0)</f>
        <v>10</v>
      </c>
      <c r="BL61" s="85">
        <f>IF(E61&lt;G61,IF(Spielplan!E61&lt;Spielplan!G61,Punktemodus!$B$3,0),0)</f>
        <v>0</v>
      </c>
      <c r="BM61" s="85">
        <f>IF(E61=Spielplan!E61,IF(G61=Spielplan!G61,Punktemodus!$B$5,0),0)</f>
        <v>3</v>
      </c>
      <c r="BN61" s="85">
        <f>IF(E61=Spielplan!E61,Punktemodus!$B$7,0)</f>
        <v>1</v>
      </c>
      <c r="BO61" s="85">
        <f>IF(G61=Spielplan!G61,Punktemodus!$B$7,0)</f>
        <v>1</v>
      </c>
      <c r="BP61" s="137">
        <f>IF(Spielplan!E61="",0,SUM(BJ61:BO61))</f>
        <v>0</v>
      </c>
      <c r="BQ61" s="60"/>
      <c r="BR61" s="141"/>
      <c r="BS61" s="149" t="s">
        <v>124</v>
      </c>
      <c r="BT61" s="144" t="str">
        <f>Spielplan!$BL$25</f>
        <v/>
      </c>
      <c r="BU61" s="145"/>
      <c r="BV61" s="146">
        <f>Spielplan!$BN$25</f>
        <v>0</v>
      </c>
      <c r="BW61" s="134"/>
      <c r="BX61" s="148">
        <f>IF(BT25=BT61,Punktemodus!$B$11,0)</f>
        <v>10</v>
      </c>
      <c r="BY61" s="148">
        <f>IF(BT61=BT40,Punktemodus!B13,0)</f>
        <v>5</v>
      </c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55"/>
      <c r="CR61" s="142" t="s">
        <v>136</v>
      </c>
      <c r="CS61" s="155"/>
      <c r="CT61" s="155"/>
      <c r="CU61" s="155"/>
      <c r="CV61" s="155"/>
      <c r="CW61" s="134"/>
    </row>
    <row r="62" spans="1:101" ht="18.75" customHeight="1" thickBot="1" x14ac:dyDescent="0.25">
      <c r="A62" s="60"/>
      <c r="B62" s="60"/>
      <c r="C62" s="136" t="str">
        <f>IF(G61="","",IF(AR61=TRUE,"Achtung: Fehler in Tabelle!",""))</f>
        <v/>
      </c>
      <c r="D62" s="60"/>
      <c r="E62" s="85"/>
      <c r="F62" s="60"/>
      <c r="G62" s="85"/>
      <c r="H62" s="60"/>
      <c r="I62" s="60"/>
      <c r="J62" s="60"/>
      <c r="K62" s="60"/>
      <c r="L62" s="60"/>
      <c r="M62" s="60">
        <f t="shared" ref="M62:X62" si="19">SUM(M56:M61)</f>
        <v>0</v>
      </c>
      <c r="N62" s="60">
        <f t="shared" si="19"/>
        <v>0</v>
      </c>
      <c r="O62" s="60">
        <f t="shared" si="19"/>
        <v>0</v>
      </c>
      <c r="P62" s="60">
        <f t="shared" si="19"/>
        <v>0</v>
      </c>
      <c r="Q62" s="60">
        <f t="shared" si="19"/>
        <v>0</v>
      </c>
      <c r="R62" s="60">
        <f t="shared" si="19"/>
        <v>0</v>
      </c>
      <c r="S62" s="60">
        <f t="shared" si="19"/>
        <v>0</v>
      </c>
      <c r="T62" s="60">
        <f t="shared" si="19"/>
        <v>0</v>
      </c>
      <c r="U62" s="60">
        <f t="shared" si="19"/>
        <v>0</v>
      </c>
      <c r="V62" s="60">
        <f t="shared" si="19"/>
        <v>0</v>
      </c>
      <c r="W62" s="60">
        <f t="shared" si="19"/>
        <v>0</v>
      </c>
      <c r="X62" s="60">
        <f t="shared" si="19"/>
        <v>0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160">
        <f>SUM(BP56:BP61)</f>
        <v>0</v>
      </c>
      <c r="BQ62" s="60"/>
      <c r="BR62" s="141"/>
      <c r="BS62" s="150"/>
      <c r="BT62" s="134"/>
      <c r="BU62" s="134"/>
      <c r="BV62" s="134"/>
      <c r="BW62" s="134"/>
      <c r="BX62" s="148"/>
      <c r="BY62" s="148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370" t="str">
        <f>Spielplan!$CI$26</f>
        <v/>
      </c>
      <c r="CR62" s="371"/>
      <c r="CS62" s="371"/>
      <c r="CT62" s="371"/>
      <c r="CU62" s="371"/>
      <c r="CV62" s="372"/>
      <c r="CW62" s="134"/>
    </row>
    <row r="63" spans="1:101" ht="18.75" customHeight="1" thickBot="1" x14ac:dyDescent="0.3">
      <c r="A63" s="60"/>
      <c r="B63" s="60"/>
      <c r="C63" s="60"/>
      <c r="D63" s="60"/>
      <c r="E63" s="85"/>
      <c r="F63" s="60"/>
      <c r="G63" s="85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138"/>
      <c r="BQ63" s="60"/>
      <c r="BR63" s="141"/>
      <c r="BS63" s="134"/>
      <c r="BT63" s="134"/>
      <c r="BU63" s="134"/>
      <c r="BV63" s="134"/>
      <c r="BW63" s="134"/>
      <c r="BX63" s="148"/>
      <c r="BY63" s="148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54" t="s">
        <v>131</v>
      </c>
      <c r="CM63" s="134"/>
      <c r="CN63" s="134"/>
      <c r="CO63" s="134"/>
      <c r="CP63" s="134"/>
      <c r="CQ63" s="373"/>
      <c r="CR63" s="374"/>
      <c r="CS63" s="374"/>
      <c r="CT63" s="374"/>
      <c r="CU63" s="374"/>
      <c r="CV63" s="375"/>
      <c r="CW63" s="134"/>
    </row>
    <row r="64" spans="1:101" ht="18.75" customHeight="1" thickBot="1" x14ac:dyDescent="0.3">
      <c r="A64" s="60"/>
      <c r="B64" s="60"/>
      <c r="C64" s="60"/>
      <c r="D64" s="60"/>
      <c r="E64" s="85"/>
      <c r="F64" s="60"/>
      <c r="G64" s="85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138"/>
      <c r="BQ64" s="60"/>
      <c r="BR64" s="141"/>
      <c r="BS64" s="153" t="s">
        <v>20</v>
      </c>
      <c r="BT64" s="144" t="str">
        <f>Spielplan!$BL$28</f>
        <v/>
      </c>
      <c r="BU64" s="145"/>
      <c r="BV64" s="146">
        <f>Spielplan!$BN$28</f>
        <v>0</v>
      </c>
      <c r="BW64" s="147"/>
      <c r="BX64" s="148">
        <f>IF(BT28=BT64,Punktemodus!$B$11,0)</f>
        <v>10</v>
      </c>
      <c r="BY64" s="148">
        <f>IF(BT64=BT13,Punktemodus!B13,0)</f>
        <v>5</v>
      </c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55"/>
      <c r="CR64" s="142" t="s">
        <v>137</v>
      </c>
      <c r="CS64" s="155"/>
      <c r="CT64" s="155"/>
      <c r="CU64" s="155"/>
      <c r="CV64" s="155"/>
      <c r="CW64" s="134"/>
    </row>
    <row r="65" spans="1:101" ht="18.75" customHeight="1" thickBot="1" x14ac:dyDescent="0.3">
      <c r="A65" s="60"/>
      <c r="B65" s="60"/>
      <c r="C65" s="88" t="s">
        <v>91</v>
      </c>
      <c r="D65" s="60"/>
      <c r="E65" s="85"/>
      <c r="F65" s="60"/>
      <c r="G65" s="85"/>
      <c r="H65" s="60"/>
      <c r="I65" s="60"/>
      <c r="J65" s="60"/>
      <c r="K65" s="60"/>
      <c r="L65" s="60"/>
      <c r="M65" s="60" t="s">
        <v>4</v>
      </c>
      <c r="N65" s="60"/>
      <c r="O65" s="60"/>
      <c r="P65" s="60"/>
      <c r="Q65" s="60" t="s">
        <v>6</v>
      </c>
      <c r="R65" s="60"/>
      <c r="S65" s="60"/>
      <c r="T65" s="60"/>
      <c r="U65" s="60" t="s">
        <v>7</v>
      </c>
      <c r="V65" s="60"/>
      <c r="W65" s="60"/>
      <c r="X65" s="60"/>
      <c r="Y65" s="60"/>
      <c r="Z65" s="60" t="s">
        <v>4</v>
      </c>
      <c r="AA65" s="60" t="s">
        <v>5</v>
      </c>
      <c r="AB65" s="60"/>
      <c r="AC65" s="60"/>
      <c r="AD65" s="60" t="s">
        <v>9</v>
      </c>
      <c r="AE65" s="60"/>
      <c r="AF65" s="60"/>
      <c r="AG65" s="60"/>
      <c r="AH65" s="60" t="s">
        <v>32</v>
      </c>
      <c r="AI65" s="60"/>
      <c r="AJ65" s="60"/>
      <c r="AK65" s="60"/>
      <c r="AL65" s="60"/>
      <c r="AM65" s="60"/>
      <c r="AN65" s="60" t="s">
        <v>35</v>
      </c>
      <c r="AO65" s="60"/>
      <c r="AP65" s="60"/>
      <c r="AQ65" s="60"/>
      <c r="AR65" s="60"/>
      <c r="AS65" s="60" t="s">
        <v>33</v>
      </c>
      <c r="AT65" s="60"/>
      <c r="AU65" s="60"/>
      <c r="AV65" s="60"/>
      <c r="AW65" s="60"/>
      <c r="AX65" s="60"/>
      <c r="AY65" s="60"/>
      <c r="AZ65" s="60"/>
      <c r="BA65" s="60"/>
      <c r="BB65" s="89" t="s">
        <v>10</v>
      </c>
      <c r="BC65" s="60"/>
      <c r="BD65" s="90" t="s">
        <v>4</v>
      </c>
      <c r="BE65" s="60"/>
      <c r="BF65" s="61" t="s">
        <v>5</v>
      </c>
      <c r="BG65" s="60"/>
      <c r="BH65" s="60"/>
      <c r="BI65" s="85"/>
      <c r="BJ65" s="60"/>
      <c r="BK65" s="60"/>
      <c r="BL65" s="60"/>
      <c r="BM65" s="60"/>
      <c r="BN65" s="60"/>
      <c r="BO65" s="60"/>
      <c r="BP65" s="138"/>
      <c r="BQ65" s="85"/>
      <c r="BR65" s="141"/>
      <c r="BS65" s="149" t="s">
        <v>125</v>
      </c>
      <c r="BT65" s="144" t="str">
        <f>Spielplan!$BL$29</f>
        <v/>
      </c>
      <c r="BU65" s="145"/>
      <c r="BV65" s="146">
        <f>Spielplan!$BN$29</f>
        <v>0</v>
      </c>
      <c r="BW65" s="134"/>
      <c r="BX65" s="148">
        <f>IF(BT29=BT65,Punktemodus!$B$11,0)</f>
        <v>10</v>
      </c>
      <c r="BY65" s="148">
        <f>IF(BT65=BT12,Punktemodus!B13,0)</f>
        <v>5</v>
      </c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44" t="str">
        <f>Spielplan!$CC$29</f>
        <v/>
      </c>
      <c r="CL65" s="145"/>
      <c r="CM65" s="146">
        <f>Spielplan!$CE$29</f>
        <v>0</v>
      </c>
      <c r="CN65" s="134"/>
      <c r="CO65" s="134"/>
      <c r="CP65" s="134"/>
      <c r="CQ65" s="370" t="str">
        <f>Spielplan!$CI$29</f>
        <v/>
      </c>
      <c r="CR65" s="371"/>
      <c r="CS65" s="371"/>
      <c r="CT65" s="371"/>
      <c r="CU65" s="371"/>
      <c r="CV65" s="372"/>
      <c r="CW65" s="134"/>
    </row>
    <row r="66" spans="1:101" ht="18.75" customHeight="1" thickBot="1" x14ac:dyDescent="0.3">
      <c r="A66" s="60"/>
      <c r="B66" s="60"/>
      <c r="C66" s="60"/>
      <c r="D66" s="60"/>
      <c r="E66" s="85"/>
      <c r="F66" s="60"/>
      <c r="G66" s="85"/>
      <c r="H66" s="60"/>
      <c r="I66" s="60"/>
      <c r="J66" s="60"/>
      <c r="K66" s="60"/>
      <c r="L66" s="60"/>
      <c r="M66" s="60" t="s">
        <v>0</v>
      </c>
      <c r="N66" s="60" t="s">
        <v>1</v>
      </c>
      <c r="O66" s="60" t="s">
        <v>2</v>
      </c>
      <c r="P66" s="60" t="s">
        <v>3</v>
      </c>
      <c r="Q66" s="60" t="s">
        <v>0</v>
      </c>
      <c r="R66" s="60" t="s">
        <v>1</v>
      </c>
      <c r="S66" s="60" t="s">
        <v>2</v>
      </c>
      <c r="T66" s="60" t="s">
        <v>3</v>
      </c>
      <c r="U66" s="60" t="s">
        <v>0</v>
      </c>
      <c r="V66" s="60" t="s">
        <v>1</v>
      </c>
      <c r="W66" s="60" t="s">
        <v>2</v>
      </c>
      <c r="X66" s="60" t="s">
        <v>3</v>
      </c>
      <c r="Y66" s="60"/>
      <c r="Z66" s="60" t="s">
        <v>8</v>
      </c>
      <c r="AA66" s="60"/>
      <c r="AB66" s="60"/>
      <c r="AC66" s="60"/>
      <c r="AD66" s="60"/>
      <c r="AE66" s="60"/>
      <c r="AF66" s="60"/>
      <c r="AG66" s="60"/>
      <c r="AH66" s="60" t="s">
        <v>31</v>
      </c>
      <c r="AI66" s="60"/>
      <c r="AJ66" s="60"/>
      <c r="AK66" s="60"/>
      <c r="AL66" s="60"/>
      <c r="AM66" s="60"/>
      <c r="AN66" s="60" t="str">
        <f>AI67</f>
        <v>Argentinien</v>
      </c>
      <c r="AO66" s="60" t="str">
        <f>AI68</f>
        <v>Bosnien</v>
      </c>
      <c r="AP66" s="60" t="str">
        <f>AI69</f>
        <v>Iran</v>
      </c>
      <c r="AQ66" s="60" t="str">
        <f>AI70</f>
        <v>Nigeria</v>
      </c>
      <c r="AR66" s="60"/>
      <c r="AS66" s="60" t="s">
        <v>31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85"/>
      <c r="BJ66" s="85"/>
      <c r="BK66" s="85"/>
      <c r="BL66" s="85"/>
      <c r="BM66" s="85"/>
      <c r="BN66" s="85"/>
      <c r="BO66" s="85"/>
      <c r="BP66" s="137"/>
      <c r="BQ66" s="85"/>
      <c r="BR66" s="141"/>
      <c r="BS66" s="150"/>
      <c r="BT66" s="134"/>
      <c r="BU66" s="134"/>
      <c r="BV66" s="134"/>
      <c r="BW66" s="134"/>
      <c r="BX66" s="148"/>
      <c r="BY66" s="148"/>
      <c r="BZ66" s="134"/>
      <c r="CA66" s="144" t="str">
        <f>Spielplan!$BS$30</f>
        <v/>
      </c>
      <c r="CB66" s="145"/>
      <c r="CC66" s="146">
        <f>Spielplan!$BU$30</f>
        <v>0</v>
      </c>
      <c r="CD66" s="147"/>
      <c r="CE66" s="134">
        <f>IF(CA66=CA30,Punktemodus!B15,0)</f>
        <v>20</v>
      </c>
      <c r="CF66" s="148">
        <f>IF(OR(CA66=$CA$14,CA66=$CA$15,CA66=$CA$22,CA66=$CA$23,CA66=$CA$31,CA66=$CA$38,CA66=$CA$39),Punktemodus!B17,0)</f>
        <v>10</v>
      </c>
      <c r="CG66" s="134"/>
      <c r="CH66" s="134"/>
      <c r="CI66" s="134"/>
      <c r="CJ66" s="134"/>
      <c r="CK66" s="144" t="str">
        <f>Spielplan!$CC$30</f>
        <v/>
      </c>
      <c r="CL66" s="145"/>
      <c r="CM66" s="146">
        <f>Spielplan!$CE$30</f>
        <v>0</v>
      </c>
      <c r="CN66" s="134"/>
      <c r="CO66" s="134"/>
      <c r="CP66" s="134"/>
      <c r="CQ66" s="373"/>
      <c r="CR66" s="374"/>
      <c r="CS66" s="374"/>
      <c r="CT66" s="374"/>
      <c r="CU66" s="374"/>
      <c r="CV66" s="375"/>
      <c r="CW66" s="134"/>
    </row>
    <row r="67" spans="1:101" ht="18.75" customHeight="1" thickBot="1" x14ac:dyDescent="0.3">
      <c r="A67" s="60"/>
      <c r="B67" s="60"/>
      <c r="C67" s="200" t="str">
        <f>Spielplan!$C$67</f>
        <v>Argentinien</v>
      </c>
      <c r="D67" s="201"/>
      <c r="E67" s="104"/>
      <c r="F67" s="93"/>
      <c r="G67" s="104"/>
      <c r="H67" s="200" t="str">
        <f>Spielplan!$H$67</f>
        <v>Bosnien</v>
      </c>
      <c r="I67" s="201"/>
      <c r="J67" s="60"/>
      <c r="K67" s="60" t="s">
        <v>101</v>
      </c>
      <c r="L67" s="60">
        <f t="shared" ref="L67:L72" si="20">IF(E67-G67&gt;0,1,IF(G67=E67,0,-1))</f>
        <v>0</v>
      </c>
      <c r="M67" s="60">
        <f>IF($E67="",0,IF($E67&gt;$G67,3,IF($E67=G67,1,0)))</f>
        <v>0</v>
      </c>
      <c r="N67" s="60">
        <f>IF($G67="",0,IF($E67&gt;$G67,0,IF($E67=G67,1,3)))</f>
        <v>0</v>
      </c>
      <c r="O67" s="60"/>
      <c r="P67" s="60"/>
      <c r="Q67" s="60">
        <f>E67</f>
        <v>0</v>
      </c>
      <c r="R67" s="60">
        <f>G67</f>
        <v>0</v>
      </c>
      <c r="S67" s="60"/>
      <c r="T67" s="60"/>
      <c r="U67" s="60">
        <f>G67</f>
        <v>0</v>
      </c>
      <c r="V67" s="60">
        <f>E67</f>
        <v>0</v>
      </c>
      <c r="W67" s="60"/>
      <c r="X67" s="60"/>
      <c r="Y67" s="60"/>
      <c r="Z67" s="60">
        <f>M73</f>
        <v>0</v>
      </c>
      <c r="AA67" s="60">
        <f>Q73</f>
        <v>0</v>
      </c>
      <c r="AB67" s="60">
        <f>U73</f>
        <v>0</v>
      </c>
      <c r="AC67" s="60">
        <f>AA67-AB67</f>
        <v>0</v>
      </c>
      <c r="AD67" s="60">
        <f>IF(Z67&gt;Z68,-1,0)</f>
        <v>0</v>
      </c>
      <c r="AE67" s="60">
        <f>IF(Z67&gt;Z69,-1,0)</f>
        <v>0</v>
      </c>
      <c r="AF67" s="60">
        <f>IF(Z67&gt;Z70,-1,0)</f>
        <v>0</v>
      </c>
      <c r="AG67" s="60">
        <f>10000-(AJ67*1000+AM67*100+AK67*10)</f>
        <v>10000</v>
      </c>
      <c r="AH67" s="90">
        <f>RANK(AG67,AG67:AG70,1)</f>
        <v>1</v>
      </c>
      <c r="AI67" s="60" t="str">
        <f>C67</f>
        <v>Argentinien</v>
      </c>
      <c r="AJ67" s="60">
        <f t="shared" ref="AJ67:AL70" si="21">Z67</f>
        <v>0</v>
      </c>
      <c r="AK67" s="60">
        <f t="shared" si="21"/>
        <v>0</v>
      </c>
      <c r="AL67" s="60">
        <f t="shared" si="21"/>
        <v>0</v>
      </c>
      <c r="AM67" s="60">
        <f>AK67-AL67</f>
        <v>0</v>
      </c>
      <c r="AN67" s="187"/>
      <c r="AO67" s="187">
        <f>IF(AG68=AG67,IF(G67&gt;E67,AG68-0.1,AG68),AG68)</f>
        <v>10000</v>
      </c>
      <c r="AP67" s="187">
        <f>IF(AG69=AG67,IF(G69&gt;E69,AG69-0.1,AG69),AG69)</f>
        <v>10000</v>
      </c>
      <c r="AQ67" s="187">
        <f>IF(AG70=AG67,IF(G71&gt;E71,AG70-0.1,AG70),AG70)</f>
        <v>10000</v>
      </c>
      <c r="AR67" s="187">
        <f>AN71</f>
        <v>30000</v>
      </c>
      <c r="AS67" s="90">
        <f>RANK(AR67,AR67:AR70,1)</f>
        <v>1</v>
      </c>
      <c r="AT67" s="60" t="str">
        <f t="shared" ref="AT67:AW70" si="22">AI67</f>
        <v>Argentinien</v>
      </c>
      <c r="AU67" s="60">
        <f t="shared" si="22"/>
        <v>0</v>
      </c>
      <c r="AV67" s="60">
        <f t="shared" si="22"/>
        <v>0</v>
      </c>
      <c r="AW67" s="60">
        <f t="shared" si="22"/>
        <v>0</v>
      </c>
      <c r="AX67" s="60"/>
      <c r="AY67" s="60"/>
      <c r="AZ67" s="60"/>
      <c r="BA67" s="202">
        <v>1</v>
      </c>
      <c r="BB67" s="200" t="str">
        <f>VLOOKUP(1,AS67:AT70,2,FALSE)</f>
        <v>Argentinien</v>
      </c>
      <c r="BC67" s="201"/>
      <c r="BD67" s="203">
        <f>VLOOKUP(1,AS67:AW70,3,FALSE)</f>
        <v>0</v>
      </c>
      <c r="BE67" s="204">
        <f>VLOOKUP(1,AS67:AW70,4,FALSE)</f>
        <v>0</v>
      </c>
      <c r="BF67" s="93" t="s">
        <v>12</v>
      </c>
      <c r="BG67" s="204">
        <f>VLOOKUP(1,AS67:AW70,5,FALSE)</f>
        <v>0</v>
      </c>
      <c r="BH67" s="205" t="s">
        <v>126</v>
      </c>
      <c r="BI67" s="85"/>
      <c r="BJ67" s="85">
        <f>IF(E67&gt;G67,IF(Spielplan!E67&gt;Spielplan!G67,Punktemodus!$B$3,0),0)</f>
        <v>0</v>
      </c>
      <c r="BK67" s="85">
        <f>IF(E67=G67,IF(Spielplan!E67=Spielplan!G67,Punktemodus!$B$3,0),0)</f>
        <v>10</v>
      </c>
      <c r="BL67" s="85">
        <f>IF(E67&lt;G67,IF(Spielplan!E67&lt;Spielplan!G67,Punktemodus!$B$3,0),0)</f>
        <v>0</v>
      </c>
      <c r="BM67" s="85">
        <f>IF(E67=Spielplan!E67,IF(G67=Spielplan!G67,Punktemodus!$B$5,0),0)</f>
        <v>3</v>
      </c>
      <c r="BN67" s="85">
        <f>IF(E67=Spielplan!E67,Punktemodus!$B$7,0)</f>
        <v>1</v>
      </c>
      <c r="BO67" s="85">
        <f>IF(G67=Spielplan!G67,Punktemodus!$B$7,0)</f>
        <v>1</v>
      </c>
      <c r="BP67" s="137">
        <f>IF(Spielplan!E67="",0,SUM(BJ67:BO67))</f>
        <v>0</v>
      </c>
      <c r="BQ67" s="85"/>
      <c r="BR67" s="141"/>
      <c r="BS67" s="134"/>
      <c r="BT67" s="134"/>
      <c r="BU67" s="134"/>
      <c r="BV67" s="134"/>
      <c r="BW67" s="134"/>
      <c r="BX67" s="148"/>
      <c r="BY67" s="148"/>
      <c r="BZ67" s="134"/>
      <c r="CA67" s="144" t="str">
        <f>Spielplan!$BS$31</f>
        <v/>
      </c>
      <c r="CB67" s="145"/>
      <c r="CC67" s="146">
        <f>Spielplan!$BU$31</f>
        <v>0</v>
      </c>
      <c r="CD67" s="134"/>
      <c r="CE67" s="134">
        <f>IF(CA67=CA31,Punktemodus!B15,0)</f>
        <v>20</v>
      </c>
      <c r="CF67" s="148">
        <f>IF(OR(CA67=$CA$14,CA67=$CA$15,CA67=$CA$22,CA67=$CA$23,CA67=$CA$30,CA67=$CA$38,CA67=$CA$39),Punktemodus!B17,0)</f>
        <v>10</v>
      </c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55"/>
      <c r="CR67" s="142" t="s">
        <v>138</v>
      </c>
      <c r="CS67" s="155"/>
      <c r="CT67" s="155"/>
      <c r="CU67" s="155"/>
      <c r="CV67" s="155"/>
      <c r="CW67" s="134"/>
    </row>
    <row r="68" spans="1:101" ht="18.75" customHeight="1" thickBot="1" x14ac:dyDescent="0.3">
      <c r="A68" s="60"/>
      <c r="B68" s="60"/>
      <c r="C68" s="206" t="str">
        <f>Spielplan!$C$68</f>
        <v>Iran</v>
      </c>
      <c r="D68" s="207"/>
      <c r="E68" s="104"/>
      <c r="F68" s="93"/>
      <c r="G68" s="104"/>
      <c r="H68" s="206" t="str">
        <f>Spielplan!$H$68</f>
        <v>Nigeria</v>
      </c>
      <c r="I68" s="207"/>
      <c r="J68" s="60"/>
      <c r="K68" s="60" t="s">
        <v>102</v>
      </c>
      <c r="L68" s="60">
        <f t="shared" si="20"/>
        <v>0</v>
      </c>
      <c r="M68" s="60"/>
      <c r="N68" s="60"/>
      <c r="O68" s="60">
        <f>IF($E68="",0,IF($E68&gt;$G68,3,IF($E68=$G68,1,0)))</f>
        <v>0</v>
      </c>
      <c r="P68" s="60">
        <f>IF($G68="",0,IF($E68&gt;$G68,0,IF($E68=$G68,1,3)))</f>
        <v>0</v>
      </c>
      <c r="Q68" s="60"/>
      <c r="R68" s="60"/>
      <c r="S68" s="60">
        <f>E68</f>
        <v>0</v>
      </c>
      <c r="T68" s="60">
        <f>G68</f>
        <v>0</v>
      </c>
      <c r="U68" s="60"/>
      <c r="V68" s="60"/>
      <c r="W68" s="60">
        <f>G68</f>
        <v>0</v>
      </c>
      <c r="X68" s="60">
        <f>E68</f>
        <v>0</v>
      </c>
      <c r="Y68" s="60"/>
      <c r="Z68" s="60">
        <f>N73</f>
        <v>0</v>
      </c>
      <c r="AA68" s="60">
        <f>R73</f>
        <v>0</v>
      </c>
      <c r="AB68" s="60">
        <f>V73</f>
        <v>0</v>
      </c>
      <c r="AC68" s="60">
        <f>AA68-AB68</f>
        <v>0</v>
      </c>
      <c r="AD68" s="60">
        <f>IF(Z68&gt;Z67,-1,0)</f>
        <v>0</v>
      </c>
      <c r="AE68" s="60">
        <f>IF(Z68&gt;Z69,-1,0)</f>
        <v>0</v>
      </c>
      <c r="AF68" s="60">
        <f>IF(Z68&gt;Z70,-1,0)</f>
        <v>0</v>
      </c>
      <c r="AG68" s="60">
        <f>10000-(AJ68*1000+AM68*100+AK68*10)</f>
        <v>10000</v>
      </c>
      <c r="AH68" s="90">
        <f>RANK(AG68,AG67:AG70,1)</f>
        <v>1</v>
      </c>
      <c r="AI68" s="60" t="str">
        <f>H67</f>
        <v>Bosnien</v>
      </c>
      <c r="AJ68" s="60">
        <f t="shared" si="21"/>
        <v>0</v>
      </c>
      <c r="AK68" s="60">
        <f t="shared" si="21"/>
        <v>0</v>
      </c>
      <c r="AL68" s="60">
        <f t="shared" si="21"/>
        <v>0</v>
      </c>
      <c r="AM68" s="60">
        <f>AK68-AL68</f>
        <v>0</v>
      </c>
      <c r="AN68" s="187">
        <f>IF(AG67=AG68,IF(E67&gt;G67,AG67-0.1,AG67),AG67)</f>
        <v>10000</v>
      </c>
      <c r="AO68" s="187"/>
      <c r="AP68" s="187">
        <f>IF(AG69=AG68,IF(G72&gt;E72,AG69-0.1,AG69),AG69)</f>
        <v>10000</v>
      </c>
      <c r="AQ68" s="187">
        <f>IF(AG70=AG68,IF(G70&gt;E70,AG70-0.1,AG70),AG70)</f>
        <v>10000</v>
      </c>
      <c r="AR68" s="187">
        <f>AO71</f>
        <v>30000</v>
      </c>
      <c r="AS68" s="90">
        <f>RANK(AR68,AR67:AR70,1)</f>
        <v>1</v>
      </c>
      <c r="AT68" s="60" t="str">
        <f t="shared" si="22"/>
        <v>Bosnien</v>
      </c>
      <c r="AU68" s="60">
        <f t="shared" si="22"/>
        <v>0</v>
      </c>
      <c r="AV68" s="60">
        <f t="shared" si="22"/>
        <v>0</v>
      </c>
      <c r="AW68" s="60">
        <f t="shared" si="22"/>
        <v>0</v>
      </c>
      <c r="AX68" s="60"/>
      <c r="AY68" s="60"/>
      <c r="AZ68" s="60"/>
      <c r="BA68" s="208">
        <v>2</v>
      </c>
      <c r="BB68" s="206" t="e">
        <f>VLOOKUP(2,AS67:AT70,2,FALSE)</f>
        <v>#N/A</v>
      </c>
      <c r="BC68" s="207"/>
      <c r="BD68" s="209" t="e">
        <f>VLOOKUP(2,AS67:AW70,3,FALSE)</f>
        <v>#N/A</v>
      </c>
      <c r="BE68" s="210" t="e">
        <f>VLOOKUP(2,AS67:AW70,4,FALSE)</f>
        <v>#N/A</v>
      </c>
      <c r="BF68" s="93" t="s">
        <v>12</v>
      </c>
      <c r="BG68" s="210" t="e">
        <f>VLOOKUP(2,AS67:AW70,5,FALSE)</f>
        <v>#N/A</v>
      </c>
      <c r="BH68" s="210" t="s">
        <v>122</v>
      </c>
      <c r="BI68" s="85"/>
      <c r="BJ68" s="85">
        <f>IF(E68&gt;G68,IF(Spielplan!E68&gt;Spielplan!G68,Punktemodus!$B$3,0),0)</f>
        <v>0</v>
      </c>
      <c r="BK68" s="85">
        <f>IF(E68=G68,IF(Spielplan!E68=Spielplan!G68,Punktemodus!$B$3,0),0)</f>
        <v>10</v>
      </c>
      <c r="BL68" s="85">
        <f>IF(E68&lt;G68,IF(Spielplan!E68&lt;Spielplan!G68,Punktemodus!$B$3,0),0)</f>
        <v>0</v>
      </c>
      <c r="BM68" s="85">
        <f>IF(E68=Spielplan!E68,IF(G68=Spielplan!G68,Punktemodus!$B$5,0),0)</f>
        <v>3</v>
      </c>
      <c r="BN68" s="85">
        <f>IF(E68=Spielplan!E68,Punktemodus!$B$7,0)</f>
        <v>1</v>
      </c>
      <c r="BO68" s="85">
        <f>IF(G68=Spielplan!G68,Punktemodus!$B$7,0)</f>
        <v>1</v>
      </c>
      <c r="BP68" s="137">
        <f>IF(Spielplan!E68="",0,SUM(BJ68:BO68))</f>
        <v>0</v>
      </c>
      <c r="BQ68" s="85"/>
      <c r="BR68" s="141"/>
      <c r="BS68" s="153" t="s">
        <v>24</v>
      </c>
      <c r="BT68" s="144" t="str">
        <f>Spielplan!$BL$32</f>
        <v/>
      </c>
      <c r="BU68" s="145"/>
      <c r="BV68" s="146">
        <f>Spielplan!$BN$32</f>
        <v>0</v>
      </c>
      <c r="BW68" s="147"/>
      <c r="BX68" s="148">
        <f>IF(BT32=BT68,Punktemodus!$B$11,0)</f>
        <v>10</v>
      </c>
      <c r="BY68" s="148">
        <f>IF(BT68=BT17,Punktemodus!B13,0)</f>
        <v>5</v>
      </c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370" t="str">
        <f>Spielplan!$CI$32</f>
        <v/>
      </c>
      <c r="CR68" s="371"/>
      <c r="CS68" s="371"/>
      <c r="CT68" s="371"/>
      <c r="CU68" s="371"/>
      <c r="CV68" s="372"/>
      <c r="CW68" s="134"/>
    </row>
    <row r="69" spans="1:101" ht="18.75" customHeight="1" thickBot="1" x14ac:dyDescent="0.3">
      <c r="A69" s="60"/>
      <c r="B69" s="60"/>
      <c r="C69" s="200" t="str">
        <f>C67</f>
        <v>Argentinien</v>
      </c>
      <c r="D69" s="201"/>
      <c r="E69" s="104"/>
      <c r="F69" s="93"/>
      <c r="G69" s="104"/>
      <c r="H69" s="200" t="str">
        <f>C68</f>
        <v>Iran</v>
      </c>
      <c r="I69" s="201"/>
      <c r="J69" s="60"/>
      <c r="K69" s="60" t="s">
        <v>103</v>
      </c>
      <c r="L69" s="60">
        <f t="shared" si="20"/>
        <v>0</v>
      </c>
      <c r="M69" s="60">
        <f>IF($E69="",0,IF($E69&gt;$G69,3,IF($E69=G69,1,0)))</f>
        <v>0</v>
      </c>
      <c r="N69" s="60"/>
      <c r="O69" s="60">
        <f>IF($G69="",0,IF($E69&gt;$G69,0,IF($E69=$G69,1,3)))</f>
        <v>0</v>
      </c>
      <c r="P69" s="60"/>
      <c r="Q69" s="60">
        <f>E69</f>
        <v>0</v>
      </c>
      <c r="R69" s="60"/>
      <c r="S69" s="60">
        <f>G69</f>
        <v>0</v>
      </c>
      <c r="T69" s="60"/>
      <c r="U69" s="60">
        <f>G69</f>
        <v>0</v>
      </c>
      <c r="V69" s="60"/>
      <c r="W69" s="60">
        <f>E69</f>
        <v>0</v>
      </c>
      <c r="X69" s="60"/>
      <c r="Y69" s="60"/>
      <c r="Z69" s="60">
        <f>O73</f>
        <v>0</v>
      </c>
      <c r="AA69" s="60">
        <f>S73</f>
        <v>0</v>
      </c>
      <c r="AB69" s="60">
        <f>W73</f>
        <v>0</v>
      </c>
      <c r="AC69" s="60">
        <f>AA69-AB69</f>
        <v>0</v>
      </c>
      <c r="AD69" s="60">
        <f>IF(Z69&gt;Z67,-1,0)</f>
        <v>0</v>
      </c>
      <c r="AE69" s="60">
        <f>IF(Z69&gt;Z68,-1,0)</f>
        <v>0</v>
      </c>
      <c r="AF69" s="60">
        <f>IF(Z69&gt;Z70,-1,0)</f>
        <v>0</v>
      </c>
      <c r="AG69" s="60">
        <f>10000-(AJ69*1000+AM69*100+AK69*10)</f>
        <v>10000</v>
      </c>
      <c r="AH69" s="90">
        <f>RANK(AG69,AG67:AG70,1)</f>
        <v>1</v>
      </c>
      <c r="AI69" s="60" t="str">
        <f>C68</f>
        <v>Iran</v>
      </c>
      <c r="AJ69" s="60">
        <f t="shared" si="21"/>
        <v>0</v>
      </c>
      <c r="AK69" s="60">
        <f t="shared" si="21"/>
        <v>0</v>
      </c>
      <c r="AL69" s="60">
        <f t="shared" si="21"/>
        <v>0</v>
      </c>
      <c r="AM69" s="60">
        <f>AK69-AL69</f>
        <v>0</v>
      </c>
      <c r="AN69" s="187">
        <f>IF(AG67=AG69,IF(E69&gt;G69,AG67-0.1,AG67),AG67)</f>
        <v>10000</v>
      </c>
      <c r="AO69" s="187">
        <f>IF(AG68=AG69,IF(E72&gt;G72,AG68-0.1,AG68),AG68)</f>
        <v>10000</v>
      </c>
      <c r="AP69" s="187"/>
      <c r="AQ69" s="187">
        <f>IF(AG70=AG69,IF(G68&gt;E68,AG70-0.1,AG70),AG70)</f>
        <v>10000</v>
      </c>
      <c r="AR69" s="187">
        <f>AP71</f>
        <v>30000</v>
      </c>
      <c r="AS69" s="90">
        <f>RANK(AR69,AR67:AR70,1)</f>
        <v>1</v>
      </c>
      <c r="AT69" s="60" t="str">
        <f t="shared" si="22"/>
        <v>Iran</v>
      </c>
      <c r="AU69" s="60">
        <f t="shared" si="22"/>
        <v>0</v>
      </c>
      <c r="AV69" s="60">
        <f t="shared" si="22"/>
        <v>0</v>
      </c>
      <c r="AW69" s="60">
        <f t="shared" si="22"/>
        <v>0</v>
      </c>
      <c r="AX69" s="60"/>
      <c r="AY69" s="60"/>
      <c r="AZ69" s="60"/>
      <c r="BA69" s="113">
        <v>3</v>
      </c>
      <c r="BB69" s="114" t="e">
        <f>VLOOKUP(3,AS67:AT70,2,FALSE)</f>
        <v>#N/A</v>
      </c>
      <c r="BC69" s="115"/>
      <c r="BD69" s="116" t="e">
        <f>VLOOKUP(3,AS67:AW70,3,FALSE)</f>
        <v>#N/A</v>
      </c>
      <c r="BE69" s="116" t="e">
        <f>VLOOKUP(3,AS67:AW70,4,FALSE)</f>
        <v>#N/A</v>
      </c>
      <c r="BF69" s="93" t="s">
        <v>12</v>
      </c>
      <c r="BG69" s="116" t="e">
        <f>VLOOKUP(3,AS67:AW70,5,FALSE)</f>
        <v>#N/A</v>
      </c>
      <c r="BH69" s="60"/>
      <c r="BI69" s="85"/>
      <c r="BJ69" s="85">
        <f>IF(E69&gt;G69,IF(Spielplan!E69&gt;Spielplan!G69,Punktemodus!$B$3,0),0)</f>
        <v>0</v>
      </c>
      <c r="BK69" s="85">
        <f>IF(E69=G69,IF(Spielplan!E69=Spielplan!G69,Punktemodus!$B$3,0),0)</f>
        <v>10</v>
      </c>
      <c r="BL69" s="85">
        <f>IF(E69&lt;G69,IF(Spielplan!E69&lt;Spielplan!G69,Punktemodus!$B$3,0),0)</f>
        <v>0</v>
      </c>
      <c r="BM69" s="85">
        <f>IF(E69=Spielplan!E69,IF(G69=Spielplan!G69,Punktemodus!$B$5,0),0)</f>
        <v>3</v>
      </c>
      <c r="BN69" s="85">
        <f>IF(E69=Spielplan!E69,Punktemodus!$B$7,0)</f>
        <v>1</v>
      </c>
      <c r="BO69" s="85">
        <f>IF(G69=Spielplan!G69,Punktemodus!$B$7,0)</f>
        <v>1</v>
      </c>
      <c r="BP69" s="137">
        <f>IF(Spielplan!E69="",0,SUM(BJ69:BO69))</f>
        <v>0</v>
      </c>
      <c r="BQ69" s="85"/>
      <c r="BR69" s="141"/>
      <c r="BS69" s="149" t="s">
        <v>23</v>
      </c>
      <c r="BT69" s="144" t="str">
        <f>Spielplan!$BL$33</f>
        <v/>
      </c>
      <c r="BU69" s="145"/>
      <c r="BV69" s="146">
        <f>Spielplan!$BN$33</f>
        <v>0</v>
      </c>
      <c r="BW69" s="134"/>
      <c r="BX69" s="148">
        <f>IF(BT33=BT69,Punktemodus!$B$11,0)</f>
        <v>10</v>
      </c>
      <c r="BY69" s="148">
        <f>IF(BT69=BT16,Punktemodus!B13,0)</f>
        <v>5</v>
      </c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373"/>
      <c r="CR69" s="374"/>
      <c r="CS69" s="374"/>
      <c r="CT69" s="374"/>
      <c r="CU69" s="374"/>
      <c r="CV69" s="375"/>
      <c r="CW69" s="134"/>
    </row>
    <row r="70" spans="1:101" ht="18.75" customHeight="1" thickBot="1" x14ac:dyDescent="0.3">
      <c r="A70" s="60"/>
      <c r="B70" s="60"/>
      <c r="C70" s="206" t="str">
        <f>H67</f>
        <v>Bosnien</v>
      </c>
      <c r="D70" s="207"/>
      <c r="E70" s="104"/>
      <c r="F70" s="93"/>
      <c r="G70" s="104"/>
      <c r="H70" s="206" t="str">
        <f>H68</f>
        <v>Nigeria</v>
      </c>
      <c r="I70" s="207"/>
      <c r="J70" s="60"/>
      <c r="K70" s="60" t="s">
        <v>104</v>
      </c>
      <c r="L70" s="60">
        <f t="shared" si="20"/>
        <v>0</v>
      </c>
      <c r="M70" s="60"/>
      <c r="N70" s="60">
        <f>IF($E70="",0,IF($E70&gt;$G70,3,IF($E70=$G70,1,0)))</f>
        <v>0</v>
      </c>
      <c r="O70" s="60"/>
      <c r="P70" s="60">
        <f>IF($G70="",0,IF($E70&gt;$G70,0,IF($E70=$G70,1,3)))</f>
        <v>0</v>
      </c>
      <c r="Q70" s="60"/>
      <c r="R70" s="60">
        <f>E70</f>
        <v>0</v>
      </c>
      <c r="S70" s="60"/>
      <c r="T70" s="60">
        <f>G70</f>
        <v>0</v>
      </c>
      <c r="U70" s="60"/>
      <c r="V70" s="60">
        <f>G70</f>
        <v>0</v>
      </c>
      <c r="W70" s="60"/>
      <c r="X70" s="60">
        <f>E70</f>
        <v>0</v>
      </c>
      <c r="Y70" s="60"/>
      <c r="Z70" s="60">
        <f>P73</f>
        <v>0</v>
      </c>
      <c r="AA70" s="60">
        <f>T73</f>
        <v>0</v>
      </c>
      <c r="AB70" s="60">
        <f>X73</f>
        <v>0</v>
      </c>
      <c r="AC70" s="60">
        <f>AA70-AB70</f>
        <v>0</v>
      </c>
      <c r="AD70" s="60">
        <f>IF(Z70&gt;Z67,-1,0)</f>
        <v>0</v>
      </c>
      <c r="AE70" s="60">
        <f>IF(Z70&gt;Z68,-1,0)</f>
        <v>0</v>
      </c>
      <c r="AF70" s="60">
        <f>IF(Z70&gt;Z69,-1,0)</f>
        <v>0</v>
      </c>
      <c r="AG70" s="60">
        <f>10000-(AJ70*1000+AM70*100+AK70*10)</f>
        <v>10000</v>
      </c>
      <c r="AH70" s="90">
        <f>RANK(AG70,AG67:AG70,1)</f>
        <v>1</v>
      </c>
      <c r="AI70" s="60" t="str">
        <f>H68</f>
        <v>Nigeria</v>
      </c>
      <c r="AJ70" s="60">
        <f t="shared" si="21"/>
        <v>0</v>
      </c>
      <c r="AK70" s="60">
        <f t="shared" si="21"/>
        <v>0</v>
      </c>
      <c r="AL70" s="60">
        <f t="shared" si="21"/>
        <v>0</v>
      </c>
      <c r="AM70" s="60">
        <f>AK70-AL70</f>
        <v>0</v>
      </c>
      <c r="AN70" s="187">
        <f>IF(AG67=AG70,IF(E71&gt;G71,AG67-0.1,AG67),AG67)</f>
        <v>10000</v>
      </c>
      <c r="AO70" s="187">
        <f>IF(AG68=AG70,IF(E70&gt;G70,AG68-0.1,AG68),AG68)</f>
        <v>10000</v>
      </c>
      <c r="AP70" s="187">
        <f>IF(AG69=AG70,IF(E68&gt;G68,AG69-0.1,AG69),AG69)</f>
        <v>10000</v>
      </c>
      <c r="AQ70" s="187"/>
      <c r="AR70" s="187">
        <f>AQ71</f>
        <v>30000</v>
      </c>
      <c r="AS70" s="90">
        <f>RANK(AR70,AR67:AR70,1)</f>
        <v>1</v>
      </c>
      <c r="AT70" s="60" t="str">
        <f t="shared" si="22"/>
        <v>Nigeria</v>
      </c>
      <c r="AU70" s="60">
        <f t="shared" si="22"/>
        <v>0</v>
      </c>
      <c r="AV70" s="60">
        <f t="shared" si="22"/>
        <v>0</v>
      </c>
      <c r="AW70" s="60">
        <f t="shared" si="22"/>
        <v>0</v>
      </c>
      <c r="AX70" s="60"/>
      <c r="AY70" s="60"/>
      <c r="AZ70" s="60"/>
      <c r="BA70" s="113">
        <v>4</v>
      </c>
      <c r="BB70" s="114" t="e">
        <f>VLOOKUP(4,AS67:AT70,2,FALSE)</f>
        <v>#N/A</v>
      </c>
      <c r="BC70" s="115"/>
      <c r="BD70" s="116" t="e">
        <f>VLOOKUP(4,AS67:AW70,3,FALSE)</f>
        <v>#N/A</v>
      </c>
      <c r="BE70" s="116" t="e">
        <f>VLOOKUP(4,AS67:AW70,4,FALSE)</f>
        <v>#N/A</v>
      </c>
      <c r="BF70" s="93" t="s">
        <v>12</v>
      </c>
      <c r="BG70" s="116" t="e">
        <f>VLOOKUP(4,AS67:AW70,5,FALSE)</f>
        <v>#N/A</v>
      </c>
      <c r="BH70" s="60"/>
      <c r="BI70" s="85"/>
      <c r="BJ70" s="85">
        <f>IF(E70&gt;G70,IF(Spielplan!E70&gt;Spielplan!G70,Punktemodus!$B$3,0),0)</f>
        <v>0</v>
      </c>
      <c r="BK70" s="85">
        <f>IF(E70=G70,IF(Spielplan!E70=Spielplan!G70,Punktemodus!$B$3,0),0)</f>
        <v>10</v>
      </c>
      <c r="BL70" s="85">
        <f>IF(E70&lt;G70,IF(Spielplan!E70&lt;Spielplan!G70,Punktemodus!$B$3,0),0)</f>
        <v>0</v>
      </c>
      <c r="BM70" s="85">
        <f>IF(E70=Spielplan!E70,IF(G70=Spielplan!G70,Punktemodus!$B$5,0),0)</f>
        <v>3</v>
      </c>
      <c r="BN70" s="85">
        <f>IF(E70=Spielplan!E70,Punktemodus!$B$7,0)</f>
        <v>1</v>
      </c>
      <c r="BO70" s="85">
        <f>IF(G70=Spielplan!G70,Punktemodus!$B$7,0)</f>
        <v>1</v>
      </c>
      <c r="BP70" s="137">
        <f>IF(Spielplan!E70="",0,SUM(BJ70:BO70))</f>
        <v>0</v>
      </c>
      <c r="BQ70" s="60"/>
      <c r="BR70" s="141"/>
      <c r="BS70" s="150"/>
      <c r="BT70" s="134"/>
      <c r="BU70" s="134"/>
      <c r="BV70" s="134"/>
      <c r="BW70" s="134"/>
      <c r="BX70" s="148"/>
      <c r="BY70" s="148"/>
      <c r="BZ70" s="134"/>
      <c r="CA70" s="134"/>
      <c r="CB70" s="134"/>
      <c r="CC70" s="134"/>
      <c r="CD70" s="134"/>
      <c r="CE70" s="134"/>
      <c r="CF70" s="144" t="str">
        <f>Spielplan!$BX$34</f>
        <v/>
      </c>
      <c r="CG70" s="145"/>
      <c r="CH70" s="146">
        <f>Spielplan!$BZ$34</f>
        <v>0</v>
      </c>
      <c r="CI70" s="134"/>
      <c r="CJ70" s="134">
        <f>IF(OR(CF70=$CF$18,CF70=$CF$19,CF70=$CF$34,CF70=$CF$35),Punktemodus!$B$19,0)</f>
        <v>30</v>
      </c>
      <c r="CK70" s="134"/>
      <c r="CL70" s="134"/>
      <c r="CM70" s="134"/>
      <c r="CN70" s="134"/>
      <c r="CO70" s="134"/>
      <c r="CP70" s="134"/>
      <c r="CQ70" s="155"/>
      <c r="CR70" s="155"/>
      <c r="CS70" s="155"/>
      <c r="CT70" s="155"/>
      <c r="CU70" s="155"/>
      <c r="CV70" s="155"/>
      <c r="CW70" s="134"/>
    </row>
    <row r="71" spans="1:101" ht="18.75" customHeight="1" thickBot="1" x14ac:dyDescent="0.3">
      <c r="A71" s="60"/>
      <c r="B71" s="60"/>
      <c r="C71" s="200" t="str">
        <f>C67</f>
        <v>Argentinien</v>
      </c>
      <c r="D71" s="201"/>
      <c r="E71" s="104"/>
      <c r="F71" s="93"/>
      <c r="G71" s="104"/>
      <c r="H71" s="200" t="str">
        <f>H68</f>
        <v>Nigeria</v>
      </c>
      <c r="I71" s="201"/>
      <c r="J71" s="60"/>
      <c r="K71" s="60" t="s">
        <v>105</v>
      </c>
      <c r="L71" s="60">
        <f t="shared" si="20"/>
        <v>0</v>
      </c>
      <c r="M71" s="60">
        <f>IF($E71="",0,IF($E71&gt;$G71,3,IF($E71=G71,1,0)))</f>
        <v>0</v>
      </c>
      <c r="N71" s="60"/>
      <c r="O71" s="60"/>
      <c r="P71" s="60">
        <f>IF($G71="",0,IF($E71&gt;$G71,0,IF($E71=$G71,1,3)))</f>
        <v>0</v>
      </c>
      <c r="Q71" s="60">
        <f>E71</f>
        <v>0</v>
      </c>
      <c r="R71" s="60"/>
      <c r="S71" s="60"/>
      <c r="T71" s="60">
        <f>G71</f>
        <v>0</v>
      </c>
      <c r="U71" s="60">
        <f>G71</f>
        <v>0</v>
      </c>
      <c r="V71" s="60"/>
      <c r="W71" s="60"/>
      <c r="X71" s="60">
        <f>E71</f>
        <v>0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187">
        <f>SUM(AN67:AN70)</f>
        <v>30000</v>
      </c>
      <c r="AO71" s="187">
        <f>SUM(AO67:AO70)</f>
        <v>30000</v>
      </c>
      <c r="AP71" s="187">
        <f>SUM(AP67:AP70)</f>
        <v>30000</v>
      </c>
      <c r="AQ71" s="187">
        <f>SUM(AQ67:AQ70)</f>
        <v>30000</v>
      </c>
      <c r="AR71" s="187"/>
      <c r="AS71" s="60"/>
      <c r="AT71" s="60"/>
      <c r="AU71" s="60"/>
      <c r="AV71" s="60"/>
      <c r="AW71" s="60"/>
      <c r="AX71" s="60"/>
      <c r="AY71" s="60"/>
      <c r="AZ71" s="60"/>
      <c r="BA71" s="92"/>
      <c r="BB71" s="60"/>
      <c r="BC71" s="60"/>
      <c r="BD71" s="60"/>
      <c r="BE71" s="60"/>
      <c r="BF71" s="60"/>
      <c r="BG71" s="60"/>
      <c r="BH71" s="60"/>
      <c r="BI71" s="60"/>
      <c r="BJ71" s="85">
        <f>IF(E71&gt;G71,IF(Spielplan!E71&gt;Spielplan!G71,Punktemodus!$B$3,0),0)</f>
        <v>0</v>
      </c>
      <c r="BK71" s="85">
        <f>IF(E71=G71,IF(Spielplan!E71=Spielplan!G71,Punktemodus!$B$3,0),0)</f>
        <v>10</v>
      </c>
      <c r="BL71" s="85">
        <f>IF(E71&lt;G71,IF(Spielplan!E71&lt;Spielplan!G71,Punktemodus!$B$3,0),0)</f>
        <v>0</v>
      </c>
      <c r="BM71" s="85">
        <f>IF(E71=Spielplan!E71,IF(G71=Spielplan!G71,Punktemodus!$B$5,0),0)</f>
        <v>3</v>
      </c>
      <c r="BN71" s="85">
        <f>IF(E71=Spielplan!E71,Punktemodus!$B$7,0)</f>
        <v>1</v>
      </c>
      <c r="BO71" s="85">
        <f>IF(G71=Spielplan!G71,Punktemodus!$B$7,0)</f>
        <v>1</v>
      </c>
      <c r="BP71" s="137">
        <f>IF(Spielplan!E71="",0,SUM(BJ71:BO71))</f>
        <v>0</v>
      </c>
      <c r="BQ71" s="60"/>
      <c r="BR71" s="141"/>
      <c r="BS71" s="134"/>
      <c r="BT71" s="134"/>
      <c r="BU71" s="134"/>
      <c r="BV71" s="134"/>
      <c r="BW71" s="134"/>
      <c r="BX71" s="148"/>
      <c r="BY71" s="148"/>
      <c r="BZ71" s="134"/>
      <c r="CA71" s="134"/>
      <c r="CB71" s="134"/>
      <c r="CC71" s="134"/>
      <c r="CD71" s="134"/>
      <c r="CE71" s="134"/>
      <c r="CF71" s="144" t="str">
        <f>Spielplan!$BX$35</f>
        <v/>
      </c>
      <c r="CG71" s="145"/>
      <c r="CH71" s="146">
        <f>Spielplan!$BZ$35</f>
        <v>0</v>
      </c>
      <c r="CI71" s="134"/>
      <c r="CJ71" s="134">
        <f>IF(OR(CF71=$CF$18,CF71=$CF$19,CF71=$CF$34,CF71=$CF$35),Punktemodus!$B$19,0)</f>
        <v>30</v>
      </c>
      <c r="CK71" s="134"/>
      <c r="CL71" s="134"/>
      <c r="CM71" s="134"/>
      <c r="CN71" s="134"/>
      <c r="CO71" s="134"/>
      <c r="CP71" s="134"/>
      <c r="CQ71" s="155"/>
      <c r="CR71" s="155"/>
      <c r="CS71" s="155"/>
      <c r="CT71" s="155"/>
      <c r="CU71" s="155"/>
      <c r="CV71" s="155"/>
      <c r="CW71" s="134"/>
    </row>
    <row r="72" spans="1:101" ht="18.75" customHeight="1" thickBot="1" x14ac:dyDescent="0.3">
      <c r="A72" s="60"/>
      <c r="B72" s="60"/>
      <c r="C72" s="206" t="str">
        <f>H67</f>
        <v>Bosnien</v>
      </c>
      <c r="D72" s="207"/>
      <c r="E72" s="104"/>
      <c r="F72" s="106"/>
      <c r="G72" s="104"/>
      <c r="H72" s="206" t="str">
        <f>C68</f>
        <v>Iran</v>
      </c>
      <c r="I72" s="207"/>
      <c r="J72" s="60"/>
      <c r="K72" s="60" t="s">
        <v>105</v>
      </c>
      <c r="L72" s="60">
        <f t="shared" si="20"/>
        <v>0</v>
      </c>
      <c r="M72" s="60"/>
      <c r="N72" s="60">
        <f>IF($E72="",0,IF($E72&gt;$G72,3,IF($E72=$G72,1,0)))</f>
        <v>0</v>
      </c>
      <c r="O72" s="60">
        <f>IF($G72="",0,IF($E72&gt;$G72,0,IF($E72=$G72,1,3)))</f>
        <v>0</v>
      </c>
      <c r="P72" s="60"/>
      <c r="Q72" s="60"/>
      <c r="R72" s="60">
        <f>E72</f>
        <v>0</v>
      </c>
      <c r="S72" s="60">
        <f>G72</f>
        <v>0</v>
      </c>
      <c r="T72" s="60"/>
      <c r="U72" s="60"/>
      <c r="V72" s="60">
        <f>G72</f>
        <v>0</v>
      </c>
      <c r="W72" s="60">
        <f>E72</f>
        <v>0</v>
      </c>
      <c r="X72" s="60"/>
      <c r="Y72" s="60"/>
      <c r="Z72" s="60" t="s">
        <v>30</v>
      </c>
      <c r="AA72" s="60"/>
      <c r="AB72" s="60"/>
      <c r="AC72" s="60"/>
      <c r="AD72" s="60"/>
      <c r="AE72" s="60"/>
      <c r="AF72" s="60"/>
      <c r="AG72" s="60" t="b">
        <f>OR(AG67=AG68,AG67=AG69,AG67=AG70,AG68=AG69,AG68=AG70,AG69=AG70)</f>
        <v>1</v>
      </c>
      <c r="AH72" s="60"/>
      <c r="AI72" s="60"/>
      <c r="AJ72" s="60"/>
      <c r="AK72" s="60"/>
      <c r="AL72" s="60"/>
      <c r="AM72" s="60"/>
      <c r="AN72" s="60"/>
      <c r="AO72" s="60" t="s">
        <v>34</v>
      </c>
      <c r="AP72" s="60"/>
      <c r="AQ72" s="60"/>
      <c r="AR72" s="60" t="b">
        <f>OR(AR67=AR68,AR67=AR69,AR67=AR70,AR68=AR69,AR68=AR70,AR69=AR70)</f>
        <v>1</v>
      </c>
      <c r="AS72" s="60"/>
      <c r="AT72" s="60"/>
      <c r="AU72" s="60"/>
      <c r="AV72" s="60"/>
      <c r="AW72" s="60"/>
      <c r="AX72" s="60"/>
      <c r="AY72" s="60"/>
      <c r="AZ72" s="60"/>
      <c r="BA72" s="92"/>
      <c r="BB72" s="60"/>
      <c r="BC72" s="60"/>
      <c r="BD72" s="60"/>
      <c r="BE72" s="60"/>
      <c r="BF72" s="60"/>
      <c r="BG72" s="60"/>
      <c r="BH72" s="60"/>
      <c r="BI72" s="60"/>
      <c r="BJ72" s="85">
        <f>IF(E72&gt;G72,IF(Spielplan!E72&gt;Spielplan!G72,Punktemodus!$B$3,0),0)</f>
        <v>0</v>
      </c>
      <c r="BK72" s="85">
        <f>IF(E72=G72,IF(Spielplan!E72=Spielplan!G72,Punktemodus!$B$3,0),0)</f>
        <v>10</v>
      </c>
      <c r="BL72" s="85">
        <f>IF(E72&lt;G72,IF(Spielplan!E72&lt;Spielplan!G72,Punktemodus!$B$3,0),0)</f>
        <v>0</v>
      </c>
      <c r="BM72" s="85">
        <f>IF(E72=Spielplan!E72,IF(G72=Spielplan!G72,Punktemodus!$B$5,0),0)</f>
        <v>3</v>
      </c>
      <c r="BN72" s="85">
        <f>IF(E72=Spielplan!E72,Punktemodus!$B$7,0)</f>
        <v>1</v>
      </c>
      <c r="BO72" s="85">
        <f>IF(G72=Spielplan!G72,Punktemodus!$B$7,0)</f>
        <v>1</v>
      </c>
      <c r="BP72" s="137">
        <f>IF(Spielplan!E72="",0,SUM(BJ72:BO72))</f>
        <v>0</v>
      </c>
      <c r="BQ72" s="60"/>
      <c r="BR72" s="141"/>
      <c r="BS72" s="153" t="s">
        <v>126</v>
      </c>
      <c r="BT72" s="144" t="str">
        <f>Spielplan!$BL$36</f>
        <v/>
      </c>
      <c r="BU72" s="145"/>
      <c r="BV72" s="146">
        <f>Spielplan!$BN$36</f>
        <v>0</v>
      </c>
      <c r="BW72" s="147"/>
      <c r="BX72" s="148">
        <f>IF(BT36=BT72,Punktemodus!$B$11,0)</f>
        <v>10</v>
      </c>
      <c r="BY72" s="148">
        <f>IF(BT72=BT21,Punktemodus!B13,0)</f>
        <v>5</v>
      </c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55"/>
      <c r="CR72" s="155"/>
      <c r="CS72" s="155"/>
      <c r="CT72" s="155"/>
      <c r="CU72" s="155"/>
      <c r="CV72" s="155"/>
      <c r="CW72" s="134"/>
    </row>
    <row r="73" spans="1:101" ht="18.75" customHeight="1" thickBot="1" x14ac:dyDescent="0.25">
      <c r="A73" s="60"/>
      <c r="B73" s="60"/>
      <c r="C73" s="136" t="str">
        <f>IF(G72="","",IF(AR72=TRUE,"Achtung: Fehler in Tabelle!",""))</f>
        <v/>
      </c>
      <c r="D73" s="60"/>
      <c r="E73" s="85"/>
      <c r="F73" s="60"/>
      <c r="G73" s="85"/>
      <c r="H73" s="60"/>
      <c r="I73" s="60"/>
      <c r="J73" s="60"/>
      <c r="K73" s="60"/>
      <c r="L73" s="60"/>
      <c r="M73" s="60">
        <f t="shared" ref="M73:X73" si="23">SUM(M67:M72)</f>
        <v>0</v>
      </c>
      <c r="N73" s="60">
        <f t="shared" si="23"/>
        <v>0</v>
      </c>
      <c r="O73" s="60">
        <f t="shared" si="23"/>
        <v>0</v>
      </c>
      <c r="P73" s="60">
        <f t="shared" si="23"/>
        <v>0</v>
      </c>
      <c r="Q73" s="60">
        <f t="shared" si="23"/>
        <v>0</v>
      </c>
      <c r="R73" s="60">
        <f t="shared" si="23"/>
        <v>0</v>
      </c>
      <c r="S73" s="60">
        <f t="shared" si="23"/>
        <v>0</v>
      </c>
      <c r="T73" s="60">
        <f t="shared" si="23"/>
        <v>0</v>
      </c>
      <c r="U73" s="60">
        <f t="shared" si="23"/>
        <v>0</v>
      </c>
      <c r="V73" s="60">
        <f t="shared" si="23"/>
        <v>0</v>
      </c>
      <c r="W73" s="60">
        <f t="shared" si="23"/>
        <v>0</v>
      </c>
      <c r="X73" s="60">
        <f t="shared" si="23"/>
        <v>0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160">
        <f>SUM(BP67:BP72)</f>
        <v>0</v>
      </c>
      <c r="BQ73" s="60"/>
      <c r="BR73" s="141"/>
      <c r="BS73" s="149" t="s">
        <v>127</v>
      </c>
      <c r="BT73" s="144" t="str">
        <f>Spielplan!$BL$37</f>
        <v/>
      </c>
      <c r="BU73" s="145"/>
      <c r="BV73" s="146">
        <f>Spielplan!$BN$37</f>
        <v>0</v>
      </c>
      <c r="BW73" s="134"/>
      <c r="BX73" s="148">
        <f>IF(BT37=BT73,Punktemodus!$B$11,0)</f>
        <v>10</v>
      </c>
      <c r="BY73" s="148">
        <f>IF(BT73=BT20,Punktemodus!B13,0)</f>
        <v>5</v>
      </c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55"/>
      <c r="CR73" s="155"/>
      <c r="CS73" s="155"/>
      <c r="CT73" s="155"/>
      <c r="CU73" s="155"/>
      <c r="CV73" s="155"/>
      <c r="CW73" s="134"/>
    </row>
    <row r="74" spans="1:101" ht="18.75" customHeight="1" thickBot="1" x14ac:dyDescent="0.3">
      <c r="A74" s="60"/>
      <c r="B74" s="60"/>
      <c r="C74" s="60"/>
      <c r="D74" s="60"/>
      <c r="E74" s="85"/>
      <c r="F74" s="60"/>
      <c r="G74" s="85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138"/>
      <c r="BQ74" s="60"/>
      <c r="BR74" s="141"/>
      <c r="BS74" s="150"/>
      <c r="BT74" s="134"/>
      <c r="BU74" s="134"/>
      <c r="BV74" s="134"/>
      <c r="BW74" s="134"/>
      <c r="BX74" s="148"/>
      <c r="BY74" s="148"/>
      <c r="BZ74" s="134"/>
      <c r="CA74" s="144" t="str">
        <f>Spielplan!$BS$38</f>
        <v/>
      </c>
      <c r="CB74" s="145"/>
      <c r="CC74" s="146">
        <f>Spielplan!$BU$38</f>
        <v>0</v>
      </c>
      <c r="CD74" s="147"/>
      <c r="CE74" s="134">
        <f>IF(CA74=CA38,Punktemodus!B15,0)</f>
        <v>20</v>
      </c>
      <c r="CF74" s="148">
        <f>IF(OR(CA74=$CA$14,CA74=$CA$15,CA74=$CA$22,CA74=$CA$23,CA74=$CA$30,CA74=$CA$31,CA74=$CA$39),Punktemodus!B17,0)</f>
        <v>10</v>
      </c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</row>
    <row r="75" spans="1:101" ht="18.75" customHeight="1" thickBot="1" x14ac:dyDescent="0.25">
      <c r="A75" s="60"/>
      <c r="B75" s="60"/>
      <c r="C75" s="60"/>
      <c r="D75" s="60"/>
      <c r="E75" s="85"/>
      <c r="F75" s="60"/>
      <c r="G75" s="85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138"/>
      <c r="BQ75" s="60"/>
      <c r="BR75" s="141"/>
      <c r="BS75" s="134"/>
      <c r="BT75" s="134"/>
      <c r="BU75" s="134"/>
      <c r="BV75" s="134"/>
      <c r="BW75" s="134"/>
      <c r="BX75" s="148"/>
      <c r="BY75" s="148"/>
      <c r="BZ75" s="134"/>
      <c r="CA75" s="144" t="str">
        <f>Spielplan!$BS$39</f>
        <v/>
      </c>
      <c r="CB75" s="145"/>
      <c r="CC75" s="146">
        <f>Spielplan!$BU$39</f>
        <v>0</v>
      </c>
      <c r="CD75" s="134"/>
      <c r="CE75" s="134">
        <f>IF(CA75=CA39,Punktemodus!B15,0)</f>
        <v>20</v>
      </c>
      <c r="CF75" s="148">
        <f>IF(OR(CA75=$CA$14,CA75=$CA$15,CA75=$CA$22,CA75=$CA$23,CA75=$CA$30,CA75=$CA$31,CA75=$CA$38),Punktemodus!B17,0)</f>
        <v>10</v>
      </c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</row>
    <row r="76" spans="1:101" ht="18.75" customHeight="1" thickBot="1" x14ac:dyDescent="0.3">
      <c r="A76" s="60"/>
      <c r="B76" s="60"/>
      <c r="C76" s="88" t="s">
        <v>92</v>
      </c>
      <c r="D76" s="60"/>
      <c r="E76" s="85"/>
      <c r="F76" s="60"/>
      <c r="G76" s="85"/>
      <c r="H76" s="60"/>
      <c r="I76" s="60"/>
      <c r="J76" s="60"/>
      <c r="K76" s="60"/>
      <c r="L76" s="60"/>
      <c r="M76" s="60" t="s">
        <v>4</v>
      </c>
      <c r="N76" s="60"/>
      <c r="O76" s="60"/>
      <c r="P76" s="60"/>
      <c r="Q76" s="60" t="s">
        <v>6</v>
      </c>
      <c r="R76" s="60"/>
      <c r="S76" s="60"/>
      <c r="T76" s="60"/>
      <c r="U76" s="60" t="s">
        <v>7</v>
      </c>
      <c r="V76" s="60"/>
      <c r="W76" s="60"/>
      <c r="X76" s="60"/>
      <c r="Y76" s="60"/>
      <c r="Z76" s="60" t="s">
        <v>4</v>
      </c>
      <c r="AA76" s="60" t="s">
        <v>5</v>
      </c>
      <c r="AB76" s="60"/>
      <c r="AC76" s="60"/>
      <c r="AD76" s="60" t="s">
        <v>9</v>
      </c>
      <c r="AE76" s="60"/>
      <c r="AF76" s="60"/>
      <c r="AG76" s="60"/>
      <c r="AH76" s="60" t="s">
        <v>32</v>
      </c>
      <c r="AI76" s="60"/>
      <c r="AJ76" s="60"/>
      <c r="AK76" s="60"/>
      <c r="AL76" s="60"/>
      <c r="AM76" s="60"/>
      <c r="AN76" s="60" t="s">
        <v>35</v>
      </c>
      <c r="AO76" s="60"/>
      <c r="AP76" s="60"/>
      <c r="AQ76" s="60"/>
      <c r="AR76" s="60"/>
      <c r="AS76" s="60" t="s">
        <v>33</v>
      </c>
      <c r="AT76" s="60"/>
      <c r="AU76" s="60"/>
      <c r="AV76" s="60"/>
      <c r="AW76" s="60"/>
      <c r="AX76" s="60"/>
      <c r="AY76" s="60"/>
      <c r="AZ76" s="60"/>
      <c r="BA76" s="60"/>
      <c r="BB76" s="89" t="s">
        <v>10</v>
      </c>
      <c r="BC76" s="60"/>
      <c r="BD76" s="90" t="s">
        <v>4</v>
      </c>
      <c r="BE76" s="60"/>
      <c r="BF76" s="61" t="s">
        <v>5</v>
      </c>
      <c r="BG76" s="60"/>
      <c r="BH76" s="60"/>
      <c r="BI76" s="85"/>
      <c r="BJ76" s="60"/>
      <c r="BK76" s="60"/>
      <c r="BL76" s="60"/>
      <c r="BM76" s="60"/>
      <c r="BN76" s="60"/>
      <c r="BO76" s="60"/>
      <c r="BP76" s="138"/>
      <c r="BQ76" s="85"/>
      <c r="BR76" s="141"/>
      <c r="BS76" s="153" t="s">
        <v>128</v>
      </c>
      <c r="BT76" s="144" t="str">
        <f>Spielplan!$BL$40</f>
        <v/>
      </c>
      <c r="BU76" s="145"/>
      <c r="BV76" s="146">
        <f>Spielplan!$BN$40</f>
        <v>0</v>
      </c>
      <c r="BW76" s="147"/>
      <c r="BX76" s="148">
        <f>IF(BT40=BT76,Punktemodus!$B$11,0)</f>
        <v>10</v>
      </c>
      <c r="BY76" s="148">
        <f>IF(BT76=BT25,Punktemodus!B13,0)</f>
        <v>5</v>
      </c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</row>
    <row r="77" spans="1:101" ht="18.75" customHeight="1" thickBot="1" x14ac:dyDescent="0.25">
      <c r="A77" s="60"/>
      <c r="B77" s="60"/>
      <c r="C77" s="60"/>
      <c r="D77" s="60"/>
      <c r="E77" s="85"/>
      <c r="F77" s="60"/>
      <c r="G77" s="85"/>
      <c r="H77" s="60"/>
      <c r="I77" s="60"/>
      <c r="J77" s="60"/>
      <c r="K77" s="60"/>
      <c r="L77" s="60"/>
      <c r="M77" s="60" t="s">
        <v>0</v>
      </c>
      <c r="N77" s="60" t="s">
        <v>1</v>
      </c>
      <c r="O77" s="60" t="s">
        <v>2</v>
      </c>
      <c r="P77" s="60" t="s">
        <v>3</v>
      </c>
      <c r="Q77" s="60" t="s">
        <v>0</v>
      </c>
      <c r="R77" s="60" t="s">
        <v>1</v>
      </c>
      <c r="S77" s="60" t="s">
        <v>2</v>
      </c>
      <c r="T77" s="60" t="s">
        <v>3</v>
      </c>
      <c r="U77" s="60" t="s">
        <v>0</v>
      </c>
      <c r="V77" s="60" t="s">
        <v>1</v>
      </c>
      <c r="W77" s="60" t="s">
        <v>2</v>
      </c>
      <c r="X77" s="60" t="s">
        <v>3</v>
      </c>
      <c r="Y77" s="60"/>
      <c r="Z77" s="60" t="s">
        <v>8</v>
      </c>
      <c r="AA77" s="60"/>
      <c r="AB77" s="60"/>
      <c r="AC77" s="60"/>
      <c r="AD77" s="60"/>
      <c r="AE77" s="60"/>
      <c r="AF77" s="60"/>
      <c r="AG77" s="60"/>
      <c r="AH77" s="60" t="s">
        <v>31</v>
      </c>
      <c r="AI77" s="60"/>
      <c r="AJ77" s="60"/>
      <c r="AK77" s="60"/>
      <c r="AL77" s="60"/>
      <c r="AM77" s="60"/>
      <c r="AN77" s="60" t="str">
        <f>AI78</f>
        <v>Deutschland</v>
      </c>
      <c r="AO77" s="60" t="str">
        <f>AI79</f>
        <v>Portugal</v>
      </c>
      <c r="AP77" s="60" t="str">
        <f>AI80</f>
        <v>Ghana</v>
      </c>
      <c r="AQ77" s="60" t="str">
        <f>AI81</f>
        <v>USA</v>
      </c>
      <c r="AR77" s="60"/>
      <c r="AS77" s="60" t="s">
        <v>31</v>
      </c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85"/>
      <c r="BJ77" s="85"/>
      <c r="BK77" s="85"/>
      <c r="BL77" s="85"/>
      <c r="BM77" s="85"/>
      <c r="BN77" s="85"/>
      <c r="BO77" s="85"/>
      <c r="BP77" s="137"/>
      <c r="BQ77" s="85"/>
      <c r="BR77" s="141"/>
      <c r="BS77" s="149" t="s">
        <v>129</v>
      </c>
      <c r="BT77" s="144" t="str">
        <f>Spielplan!$BL$41</f>
        <v/>
      </c>
      <c r="BU77" s="145"/>
      <c r="BV77" s="146">
        <f>Spielplan!$BN$41</f>
        <v>0</v>
      </c>
      <c r="BW77" s="134"/>
      <c r="BX77" s="148">
        <f>IF(BT41=BT77,Punktemodus!$B$11,0)</f>
        <v>10</v>
      </c>
      <c r="BY77" s="148">
        <f>IF(BT77=BT24,Punktemodus!B13,0)</f>
        <v>5</v>
      </c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</row>
    <row r="78" spans="1:101" ht="18.75" customHeight="1" thickBot="1" x14ac:dyDescent="0.3">
      <c r="A78" s="60"/>
      <c r="B78" s="60"/>
      <c r="C78" s="211" t="str">
        <f>Spielplan!$C$78</f>
        <v>Deutschland</v>
      </c>
      <c r="D78" s="212"/>
      <c r="E78" s="104"/>
      <c r="F78" s="93"/>
      <c r="G78" s="104"/>
      <c r="H78" s="211" t="str">
        <f>Spielplan!$H$78</f>
        <v>Portugal</v>
      </c>
      <c r="I78" s="212"/>
      <c r="J78" s="60"/>
      <c r="K78" s="60" t="s">
        <v>108</v>
      </c>
      <c r="L78" s="60">
        <f t="shared" ref="L78:L83" si="24">IF(E78-G78&gt;0,1,IF(G78=E78,0,-1))</f>
        <v>0</v>
      </c>
      <c r="M78" s="60">
        <f>IF($E78="",0,IF($E78&gt;$G78,3,IF($E78=G78,1,0)))</f>
        <v>0</v>
      </c>
      <c r="N78" s="60">
        <f>IF($G78="",0,IF($E78&gt;$G78,0,IF($E78=G78,1,3)))</f>
        <v>0</v>
      </c>
      <c r="O78" s="60"/>
      <c r="P78" s="60"/>
      <c r="Q78" s="60">
        <f>E78</f>
        <v>0</v>
      </c>
      <c r="R78" s="60">
        <f>G78</f>
        <v>0</v>
      </c>
      <c r="S78" s="60"/>
      <c r="T78" s="60"/>
      <c r="U78" s="60">
        <f>G78</f>
        <v>0</v>
      </c>
      <c r="V78" s="60">
        <f>E78</f>
        <v>0</v>
      </c>
      <c r="W78" s="60"/>
      <c r="X78" s="60"/>
      <c r="Y78" s="60"/>
      <c r="Z78" s="60">
        <f>M84</f>
        <v>0</v>
      </c>
      <c r="AA78" s="60">
        <f>Q84</f>
        <v>0</v>
      </c>
      <c r="AB78" s="60">
        <f>U84</f>
        <v>0</v>
      </c>
      <c r="AC78" s="60">
        <f>AA78-AB78</f>
        <v>0</v>
      </c>
      <c r="AD78" s="60">
        <f>IF(Z78&gt;Z79,-1,0)</f>
        <v>0</v>
      </c>
      <c r="AE78" s="60">
        <f>IF(Z78&gt;Z80,-1,0)</f>
        <v>0</v>
      </c>
      <c r="AF78" s="60">
        <f>IF(Z78&gt;Z81,-1,0)</f>
        <v>0</v>
      </c>
      <c r="AG78" s="60">
        <f>10000-(AJ78*1000+AM78*100+AK78*10)</f>
        <v>10000</v>
      </c>
      <c r="AH78" s="90">
        <f>RANK(AG78,AG78:AG81,1)</f>
        <v>1</v>
      </c>
      <c r="AI78" s="60" t="str">
        <f>C78</f>
        <v>Deutschland</v>
      </c>
      <c r="AJ78" s="60">
        <f t="shared" ref="AJ78:AL81" si="25">Z78</f>
        <v>0</v>
      </c>
      <c r="AK78" s="60">
        <f t="shared" si="25"/>
        <v>0</v>
      </c>
      <c r="AL78" s="60">
        <f t="shared" si="25"/>
        <v>0</v>
      </c>
      <c r="AM78" s="60">
        <f>AK78-AL78</f>
        <v>0</v>
      </c>
      <c r="AN78" s="187"/>
      <c r="AO78" s="187">
        <f>IF(AG79=AG78,IF(G78&gt;E78,AG79-0.1,AG79),AG79)</f>
        <v>10000</v>
      </c>
      <c r="AP78" s="187">
        <f>IF(AG80=AG78,IF(G80&gt;E80,AG80-0.1,AG80),AG80)</f>
        <v>10000</v>
      </c>
      <c r="AQ78" s="187">
        <f>IF(AG81=AG78,IF(G82&gt;E82,AG81-0.1,AG81),AG81)</f>
        <v>10000</v>
      </c>
      <c r="AR78" s="187">
        <f>AN82</f>
        <v>30000</v>
      </c>
      <c r="AS78" s="90">
        <f>RANK(AR78,AR78:AR81,1)</f>
        <v>1</v>
      </c>
      <c r="AT78" s="60" t="str">
        <f t="shared" ref="AT78:AW81" si="26">AI78</f>
        <v>Deutschland</v>
      </c>
      <c r="AU78" s="60">
        <f t="shared" si="26"/>
        <v>0</v>
      </c>
      <c r="AV78" s="60">
        <f t="shared" si="26"/>
        <v>0</v>
      </c>
      <c r="AW78" s="60">
        <f t="shared" si="26"/>
        <v>0</v>
      </c>
      <c r="AX78" s="60"/>
      <c r="AY78" s="60"/>
      <c r="AZ78" s="60"/>
      <c r="BA78" s="213">
        <v>1</v>
      </c>
      <c r="BB78" s="211" t="str">
        <f>VLOOKUP(1,AS78:AT81,2,FALSE)</f>
        <v>Deutschland</v>
      </c>
      <c r="BC78" s="214"/>
      <c r="BD78" s="215">
        <f>VLOOKUP(1,AS78:AW81,3,FALSE)</f>
        <v>0</v>
      </c>
      <c r="BE78" s="216">
        <f>VLOOKUP(1,AS78:AW81,4,FALSE)</f>
        <v>0</v>
      </c>
      <c r="BF78" s="93" t="s">
        <v>12</v>
      </c>
      <c r="BG78" s="216">
        <f>VLOOKUP(1,AS78:AW81,5,FALSE)</f>
        <v>0</v>
      </c>
      <c r="BH78" s="217" t="s">
        <v>123</v>
      </c>
      <c r="BI78" s="85"/>
      <c r="BJ78" s="85">
        <f>IF(E78&gt;G78,IF(Spielplan!E78&gt;Spielplan!G78,Punktemodus!$B$3,0),0)</f>
        <v>0</v>
      </c>
      <c r="BK78" s="85">
        <f>IF(E78=G78,IF(Spielplan!E78=Spielplan!G78,Punktemodus!$B$3,0),0)</f>
        <v>10</v>
      </c>
      <c r="BL78" s="85">
        <f>IF(E78&lt;G78,IF(Spielplan!E78&lt;Spielplan!G78,Punktemodus!$B$3,0),0)</f>
        <v>0</v>
      </c>
      <c r="BM78" s="85">
        <f>IF(E78=Spielplan!E78,IF(G78=Spielplan!G78,Punktemodus!$B$5,0),0)</f>
        <v>3</v>
      </c>
      <c r="BN78" s="85">
        <f>IF(E78=Spielplan!E78,Punktemodus!$B$7,0)</f>
        <v>1</v>
      </c>
      <c r="BO78" s="85">
        <f>IF(G78=Spielplan!G78,Punktemodus!$B$7,0)</f>
        <v>1</v>
      </c>
      <c r="BP78" s="137">
        <f>IF(Spielplan!E78="",0,SUM(BJ78:BO78))</f>
        <v>0</v>
      </c>
      <c r="BQ78" s="85"/>
      <c r="BR78" s="141"/>
      <c r="BS78" s="150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</row>
    <row r="79" spans="1:101" ht="18.75" customHeight="1" thickBot="1" x14ac:dyDescent="0.3">
      <c r="A79" s="60"/>
      <c r="B79" s="60"/>
      <c r="C79" s="218" t="str">
        <f>Spielplan!$C$79</f>
        <v>Ghana</v>
      </c>
      <c r="D79" s="219"/>
      <c r="E79" s="104"/>
      <c r="F79" s="93"/>
      <c r="G79" s="104"/>
      <c r="H79" s="218" t="str">
        <f>Spielplan!$H$79</f>
        <v>USA</v>
      </c>
      <c r="I79" s="219"/>
      <c r="J79" s="60"/>
      <c r="K79" s="60" t="s">
        <v>109</v>
      </c>
      <c r="L79" s="60">
        <f t="shared" si="24"/>
        <v>0</v>
      </c>
      <c r="M79" s="60"/>
      <c r="N79" s="60"/>
      <c r="O79" s="60">
        <f>IF($E79="",0,IF($E79&gt;$G79,3,IF($E79=$G79,1,0)))</f>
        <v>0</v>
      </c>
      <c r="P79" s="60">
        <f>IF($G79="",0,IF($E79&gt;$G79,0,IF($E79=$G79,1,3)))</f>
        <v>0</v>
      </c>
      <c r="Q79" s="60"/>
      <c r="R79" s="60"/>
      <c r="S79" s="60">
        <f>E79</f>
        <v>0</v>
      </c>
      <c r="T79" s="60">
        <f>G79</f>
        <v>0</v>
      </c>
      <c r="U79" s="60"/>
      <c r="V79" s="60"/>
      <c r="W79" s="60">
        <f>G79</f>
        <v>0</v>
      </c>
      <c r="X79" s="60">
        <f>E79</f>
        <v>0</v>
      </c>
      <c r="Y79" s="60"/>
      <c r="Z79" s="60">
        <f>N84</f>
        <v>0</v>
      </c>
      <c r="AA79" s="60">
        <f>R84</f>
        <v>0</v>
      </c>
      <c r="AB79" s="60">
        <f>V84</f>
        <v>0</v>
      </c>
      <c r="AC79" s="60">
        <f>AA79-AB79</f>
        <v>0</v>
      </c>
      <c r="AD79" s="60">
        <f>IF(Z79&gt;Z78,-1,0)</f>
        <v>0</v>
      </c>
      <c r="AE79" s="60">
        <f>IF(Z79&gt;Z80,-1,0)</f>
        <v>0</v>
      </c>
      <c r="AF79" s="60">
        <f>IF(Z79&gt;Z81,-1,0)</f>
        <v>0</v>
      </c>
      <c r="AG79" s="60">
        <f>10000-(AJ79*1000+AM79*100+AK79*10)</f>
        <v>10000</v>
      </c>
      <c r="AH79" s="90">
        <f>RANK(AG79,AG78:AG81,1)</f>
        <v>1</v>
      </c>
      <c r="AI79" s="60" t="str">
        <f>H78</f>
        <v>Portugal</v>
      </c>
      <c r="AJ79" s="60">
        <f t="shared" si="25"/>
        <v>0</v>
      </c>
      <c r="AK79" s="60">
        <f t="shared" si="25"/>
        <v>0</v>
      </c>
      <c r="AL79" s="60">
        <f t="shared" si="25"/>
        <v>0</v>
      </c>
      <c r="AM79" s="60">
        <f>AK79-AL79</f>
        <v>0</v>
      </c>
      <c r="AN79" s="187">
        <f>IF(AG78=AG79,IF(E78&gt;G78,AG78-0.1,AG78),AG78)</f>
        <v>10000</v>
      </c>
      <c r="AO79" s="187"/>
      <c r="AP79" s="187">
        <f>IF(AG80=AG79,IF(G83&gt;E83,AG80-0.1,AG80),AG80)</f>
        <v>10000</v>
      </c>
      <c r="AQ79" s="187">
        <f>IF(AG81=AG79,IF(G81&gt;E81,AG81-0.1,AG81),AG81)</f>
        <v>10000</v>
      </c>
      <c r="AR79" s="187">
        <f>AO82</f>
        <v>30000</v>
      </c>
      <c r="AS79" s="90">
        <f>RANK(AR79,AR78:AR81,1)</f>
        <v>1</v>
      </c>
      <c r="AT79" s="60" t="str">
        <f t="shared" si="26"/>
        <v>Portugal</v>
      </c>
      <c r="AU79" s="60">
        <f t="shared" si="26"/>
        <v>0</v>
      </c>
      <c r="AV79" s="60">
        <f t="shared" si="26"/>
        <v>0</v>
      </c>
      <c r="AW79" s="60">
        <f t="shared" si="26"/>
        <v>0</v>
      </c>
      <c r="AX79" s="60"/>
      <c r="AY79" s="60"/>
      <c r="AZ79" s="60"/>
      <c r="BA79" s="220">
        <v>2</v>
      </c>
      <c r="BB79" s="218" t="e">
        <f>VLOOKUP(2,AS78:AT81,2,FALSE)</f>
        <v>#N/A</v>
      </c>
      <c r="BC79" s="221"/>
      <c r="BD79" s="222" t="e">
        <f>VLOOKUP(2,AS78:AW81,3,FALSE)</f>
        <v>#N/A</v>
      </c>
      <c r="BE79" s="223" t="e">
        <f>VLOOKUP(2,AS78:AW81,4,FALSE)</f>
        <v>#N/A</v>
      </c>
      <c r="BF79" s="93" t="s">
        <v>12</v>
      </c>
      <c r="BG79" s="223" t="e">
        <f>VLOOKUP(2,AS78:AW81,5,FALSE)</f>
        <v>#N/A</v>
      </c>
      <c r="BH79" s="223" t="s">
        <v>129</v>
      </c>
      <c r="BI79" s="85"/>
      <c r="BJ79" s="85">
        <f>IF(E79&gt;G79,IF(Spielplan!E79&gt;Spielplan!G79,Punktemodus!$B$3,0),0)</f>
        <v>0</v>
      </c>
      <c r="BK79" s="85">
        <f>IF(E79=G79,IF(Spielplan!E79=Spielplan!G79,Punktemodus!$B$3,0),0)</f>
        <v>10</v>
      </c>
      <c r="BL79" s="85">
        <f>IF(E79&lt;G79,IF(Spielplan!E79&lt;Spielplan!G79,Punktemodus!$B$3,0),0)</f>
        <v>0</v>
      </c>
      <c r="BM79" s="85">
        <f>IF(E79=Spielplan!E79,IF(G79=Spielplan!G79,Punktemodus!$B$5,0),0)</f>
        <v>3</v>
      </c>
      <c r="BN79" s="85">
        <f>IF(E79=Spielplan!E79,Punktemodus!$B$7,0)</f>
        <v>1</v>
      </c>
      <c r="BO79" s="85">
        <f>IF(G79=Spielplan!G79,Punktemodus!$B$7,0)</f>
        <v>1</v>
      </c>
      <c r="BP79" s="137">
        <f>IF(Spielplan!E79="",0,SUM(BJ79:BO79))</f>
        <v>0</v>
      </c>
      <c r="BQ79" s="85"/>
      <c r="BR79" s="141"/>
      <c r="BS79" s="134"/>
      <c r="BT79" s="134"/>
      <c r="BU79" s="134"/>
      <c r="BV79" s="134"/>
      <c r="BW79" s="134"/>
      <c r="BX79" s="134"/>
      <c r="BY79" s="134"/>
      <c r="BZ79" s="161">
        <f>SUM(BX48:BY77)</f>
        <v>240</v>
      </c>
      <c r="CA79" s="134"/>
      <c r="CB79" s="134"/>
      <c r="CC79" s="134"/>
      <c r="CD79" s="134"/>
      <c r="CE79" s="161">
        <f>CE50+CF50+CE51+CF51+CE58+CF58+CE59+CF59+CE66+CF66+CE67+CF67+CE74+CF74+CE75+CF75</f>
        <v>240</v>
      </c>
      <c r="CF79" s="134"/>
      <c r="CG79" s="134"/>
      <c r="CH79" s="134"/>
      <c r="CI79" s="134"/>
      <c r="CJ79" s="161">
        <f>CJ54+CJ55+CJ70+CJ71</f>
        <v>120</v>
      </c>
      <c r="CK79" s="134"/>
      <c r="CL79" s="134"/>
      <c r="CM79" s="134"/>
      <c r="CN79" s="134"/>
      <c r="CO79" s="161">
        <f>SUM(CO59:CO60)</f>
        <v>80</v>
      </c>
      <c r="CP79" s="134"/>
      <c r="CQ79" s="134"/>
      <c r="CR79" s="134"/>
      <c r="CS79" s="161">
        <f>CS54</f>
        <v>50</v>
      </c>
      <c r="CT79" s="134"/>
      <c r="CU79" s="134"/>
      <c r="CV79" s="134"/>
      <c r="CW79" s="134"/>
    </row>
    <row r="80" spans="1:101" ht="18.75" customHeight="1" thickBot="1" x14ac:dyDescent="0.3">
      <c r="A80" s="60"/>
      <c r="B80" s="60"/>
      <c r="C80" s="211" t="str">
        <f>C78</f>
        <v>Deutschland</v>
      </c>
      <c r="D80" s="212"/>
      <c r="E80" s="104"/>
      <c r="F80" s="93"/>
      <c r="G80" s="104"/>
      <c r="H80" s="211" t="str">
        <f>C79</f>
        <v>Ghana</v>
      </c>
      <c r="I80" s="212"/>
      <c r="J80" s="60"/>
      <c r="K80" s="60" t="s">
        <v>110</v>
      </c>
      <c r="L80" s="60">
        <f t="shared" si="24"/>
        <v>0</v>
      </c>
      <c r="M80" s="60">
        <f>IF($E80="",0,IF($E80&gt;$G80,3,IF($E80=G80,1,0)))</f>
        <v>0</v>
      </c>
      <c r="N80" s="60"/>
      <c r="O80" s="60">
        <f>IF($G80="",0,IF($E80&gt;$G80,0,IF($E80=$G80,1,3)))</f>
        <v>0</v>
      </c>
      <c r="P80" s="60"/>
      <c r="Q80" s="60">
        <f>E80</f>
        <v>0</v>
      </c>
      <c r="R80" s="60"/>
      <c r="S80" s="60">
        <f>G80</f>
        <v>0</v>
      </c>
      <c r="T80" s="60"/>
      <c r="U80" s="60">
        <f>G80</f>
        <v>0</v>
      </c>
      <c r="V80" s="60"/>
      <c r="W80" s="60">
        <f>E80</f>
        <v>0</v>
      </c>
      <c r="X80" s="60"/>
      <c r="Y80" s="60"/>
      <c r="Z80" s="60">
        <f>O84</f>
        <v>0</v>
      </c>
      <c r="AA80" s="60">
        <f>S84</f>
        <v>0</v>
      </c>
      <c r="AB80" s="60">
        <f>W84</f>
        <v>0</v>
      </c>
      <c r="AC80" s="60">
        <f>AA80-AB80</f>
        <v>0</v>
      </c>
      <c r="AD80" s="60">
        <f>IF(Z80&gt;Z78,-1,0)</f>
        <v>0</v>
      </c>
      <c r="AE80" s="60">
        <f>IF(Z80&gt;Z79,-1,0)</f>
        <v>0</v>
      </c>
      <c r="AF80" s="60">
        <f>IF(Z80&gt;Z81,-1,0)</f>
        <v>0</v>
      </c>
      <c r="AG80" s="60">
        <f>10000-(AJ80*1000+AM80*100+AK80*10)</f>
        <v>10000</v>
      </c>
      <c r="AH80" s="90">
        <f>RANK(AG80,AG78:AG81,1)</f>
        <v>1</v>
      </c>
      <c r="AI80" s="60" t="str">
        <f>C79</f>
        <v>Ghana</v>
      </c>
      <c r="AJ80" s="60">
        <f t="shared" si="25"/>
        <v>0</v>
      </c>
      <c r="AK80" s="60">
        <f t="shared" si="25"/>
        <v>0</v>
      </c>
      <c r="AL80" s="60">
        <f t="shared" si="25"/>
        <v>0</v>
      </c>
      <c r="AM80" s="60">
        <f>AK80-AL80</f>
        <v>0</v>
      </c>
      <c r="AN80" s="187">
        <f>IF(AG78=AG80,IF(E80&gt;G80,AG78-0.1,AG78),AG78)</f>
        <v>10000</v>
      </c>
      <c r="AO80" s="187">
        <f>IF(AG79=AG80,IF(E83&gt;G83,AG79-0.1,AG79),AG79)</f>
        <v>10000</v>
      </c>
      <c r="AP80" s="187"/>
      <c r="AQ80" s="187">
        <f>IF(AG81=AG80,IF(G79&gt;E79,AG81-0.1,AG81),AG81)</f>
        <v>10000</v>
      </c>
      <c r="AR80" s="187">
        <f>AP82</f>
        <v>30000</v>
      </c>
      <c r="AS80" s="90">
        <f>RANK(AR80,AR78:AR81,1)</f>
        <v>1</v>
      </c>
      <c r="AT80" s="60" t="str">
        <f t="shared" si="26"/>
        <v>Ghana</v>
      </c>
      <c r="AU80" s="60">
        <f t="shared" si="26"/>
        <v>0</v>
      </c>
      <c r="AV80" s="60">
        <f t="shared" si="26"/>
        <v>0</v>
      </c>
      <c r="AW80" s="60">
        <f t="shared" si="26"/>
        <v>0</v>
      </c>
      <c r="AX80" s="60"/>
      <c r="AY80" s="60"/>
      <c r="AZ80" s="60"/>
      <c r="BA80" s="113">
        <v>3</v>
      </c>
      <c r="BB80" s="114" t="e">
        <f>VLOOKUP(3,AS78:AT81,2,FALSE)</f>
        <v>#N/A</v>
      </c>
      <c r="BC80" s="115"/>
      <c r="BD80" s="116" t="e">
        <f>VLOOKUP(3,AS78:AW81,3,FALSE)</f>
        <v>#N/A</v>
      </c>
      <c r="BE80" s="116" t="e">
        <f>VLOOKUP(3,AS78:AW81,4,FALSE)</f>
        <v>#N/A</v>
      </c>
      <c r="BF80" s="93" t="s">
        <v>12</v>
      </c>
      <c r="BG80" s="116" t="e">
        <f>VLOOKUP(3,AS78:AW81,5,FALSE)</f>
        <v>#N/A</v>
      </c>
      <c r="BH80" s="60"/>
      <c r="BI80" s="85"/>
      <c r="BJ80" s="85">
        <f>IF(E80&gt;G80,IF(Spielplan!E80&gt;Spielplan!G80,Punktemodus!$B$3,0),0)</f>
        <v>0</v>
      </c>
      <c r="BK80" s="85">
        <f>IF(E80=G80,IF(Spielplan!E80=Spielplan!G80,Punktemodus!$B$3,0),0)</f>
        <v>10</v>
      </c>
      <c r="BL80" s="85">
        <f>IF(E80&lt;G80,IF(Spielplan!E80&lt;Spielplan!G80,Punktemodus!$B$3,0),0)</f>
        <v>0</v>
      </c>
      <c r="BM80" s="85">
        <f>IF(E80=Spielplan!E80,IF(G80=Spielplan!G80,Punktemodus!$B$5,0),0)</f>
        <v>3</v>
      </c>
      <c r="BN80" s="85">
        <f>IF(E80=Spielplan!E80,Punktemodus!$B$7,0)</f>
        <v>1</v>
      </c>
      <c r="BO80" s="85">
        <f>IF(G80=Spielplan!G80,Punktemodus!$B$7,0)</f>
        <v>1</v>
      </c>
      <c r="BP80" s="137">
        <f>IF(Spielplan!E80="",0,SUM(BJ80:BO80))</f>
        <v>0</v>
      </c>
      <c r="BQ80" s="85"/>
      <c r="BR80" s="141"/>
      <c r="BS80" s="134"/>
      <c r="BT80" s="134"/>
      <c r="BU80" s="134"/>
      <c r="BV80" s="134"/>
      <c r="BW80" s="134"/>
      <c r="BX80" s="134"/>
      <c r="BY80" s="134"/>
      <c r="BZ80" s="138"/>
      <c r="CA80" s="134"/>
      <c r="CB80" s="134"/>
      <c r="CC80" s="134"/>
      <c r="CD80" s="134"/>
      <c r="CE80" s="138"/>
      <c r="CF80" s="134"/>
      <c r="CG80" s="134"/>
      <c r="CH80" s="134"/>
      <c r="CI80" s="134"/>
      <c r="CJ80" s="138"/>
      <c r="CK80" s="134"/>
      <c r="CL80" s="134"/>
      <c r="CM80" s="134"/>
      <c r="CN80" s="134"/>
      <c r="CO80" s="138"/>
      <c r="CP80" s="134"/>
      <c r="CQ80" s="134"/>
      <c r="CR80" s="134"/>
      <c r="CS80" s="138"/>
      <c r="CT80" s="134"/>
      <c r="CU80" s="134"/>
      <c r="CV80" s="134"/>
      <c r="CW80" s="134"/>
    </row>
    <row r="81" spans="1:101" ht="18.75" customHeight="1" thickBot="1" x14ac:dyDescent="0.3">
      <c r="A81" s="60"/>
      <c r="B81" s="60"/>
      <c r="C81" s="218" t="str">
        <f>H78</f>
        <v>Portugal</v>
      </c>
      <c r="D81" s="219"/>
      <c r="E81" s="104"/>
      <c r="F81" s="93"/>
      <c r="G81" s="104"/>
      <c r="H81" s="218" t="str">
        <f>H79</f>
        <v>USA</v>
      </c>
      <c r="I81" s="219"/>
      <c r="J81" s="60"/>
      <c r="K81" s="60" t="s">
        <v>111</v>
      </c>
      <c r="L81" s="60">
        <f t="shared" si="24"/>
        <v>0</v>
      </c>
      <c r="M81" s="60"/>
      <c r="N81" s="60">
        <f>IF($E81="",0,IF($E81&gt;$G81,3,IF($E81=$G81,1,0)))</f>
        <v>0</v>
      </c>
      <c r="O81" s="60"/>
      <c r="P81" s="60">
        <f>IF($G81="",0,IF($E81&gt;$G81,0,IF($E81=$G81,1,3)))</f>
        <v>0</v>
      </c>
      <c r="Q81" s="60"/>
      <c r="R81" s="60">
        <f>E81</f>
        <v>0</v>
      </c>
      <c r="S81" s="60"/>
      <c r="T81" s="60">
        <f>G81</f>
        <v>0</v>
      </c>
      <c r="U81" s="60"/>
      <c r="V81" s="60">
        <f>G81</f>
        <v>0</v>
      </c>
      <c r="W81" s="60"/>
      <c r="X81" s="60">
        <f>E81</f>
        <v>0</v>
      </c>
      <c r="Y81" s="60"/>
      <c r="Z81" s="60">
        <f>P84</f>
        <v>0</v>
      </c>
      <c r="AA81" s="60">
        <f>T84</f>
        <v>0</v>
      </c>
      <c r="AB81" s="60">
        <f>X84</f>
        <v>0</v>
      </c>
      <c r="AC81" s="60">
        <f>AA81-AB81</f>
        <v>0</v>
      </c>
      <c r="AD81" s="60">
        <f>IF(Z81&gt;Z78,-1,0)</f>
        <v>0</v>
      </c>
      <c r="AE81" s="60">
        <f>IF(Z81&gt;Z79,-1,0)</f>
        <v>0</v>
      </c>
      <c r="AF81" s="60">
        <f>IF(Z81&gt;Z80,-1,0)</f>
        <v>0</v>
      </c>
      <c r="AG81" s="60">
        <f>10000-(AJ81*1000+AM81*100+AK81*10)</f>
        <v>10000</v>
      </c>
      <c r="AH81" s="90">
        <f>RANK(AG81,AG78:AG81,1)</f>
        <v>1</v>
      </c>
      <c r="AI81" s="60" t="str">
        <f>H79</f>
        <v>USA</v>
      </c>
      <c r="AJ81" s="60">
        <f t="shared" si="25"/>
        <v>0</v>
      </c>
      <c r="AK81" s="60">
        <f t="shared" si="25"/>
        <v>0</v>
      </c>
      <c r="AL81" s="60">
        <f t="shared" si="25"/>
        <v>0</v>
      </c>
      <c r="AM81" s="60">
        <f>AK81-AL81</f>
        <v>0</v>
      </c>
      <c r="AN81" s="187">
        <f>IF(AG78=AG81,IF(E82&gt;G82,AG78-0.1,AG78),AG78)</f>
        <v>10000</v>
      </c>
      <c r="AO81" s="187">
        <f>IF(AG79=AG81,IF(E81&gt;G81,AG79-0.1,AG79),AG79)</f>
        <v>10000</v>
      </c>
      <c r="AP81" s="187">
        <f>IF(AG80=AG81,IF(E79&gt;G79,AG80-0.1,AG80),AG80)</f>
        <v>10000</v>
      </c>
      <c r="AQ81" s="187"/>
      <c r="AR81" s="187">
        <f>AQ82</f>
        <v>30000</v>
      </c>
      <c r="AS81" s="90">
        <f>RANK(AR81,AR78:AR81,1)</f>
        <v>1</v>
      </c>
      <c r="AT81" s="60" t="str">
        <f t="shared" si="26"/>
        <v>USA</v>
      </c>
      <c r="AU81" s="60">
        <f t="shared" si="26"/>
        <v>0</v>
      </c>
      <c r="AV81" s="60">
        <f t="shared" si="26"/>
        <v>0</v>
      </c>
      <c r="AW81" s="60">
        <f t="shared" si="26"/>
        <v>0</v>
      </c>
      <c r="AX81" s="60"/>
      <c r="AY81" s="60"/>
      <c r="AZ81" s="60"/>
      <c r="BA81" s="113">
        <v>4</v>
      </c>
      <c r="BB81" s="114" t="e">
        <f>VLOOKUP(4,AS78:AT81,2,FALSE)</f>
        <v>#N/A</v>
      </c>
      <c r="BC81" s="115"/>
      <c r="BD81" s="116" t="e">
        <f>VLOOKUP(4,AS78:AW81,3,FALSE)</f>
        <v>#N/A</v>
      </c>
      <c r="BE81" s="116" t="e">
        <f>VLOOKUP(4,AS78:AW81,4,FALSE)</f>
        <v>#N/A</v>
      </c>
      <c r="BF81" s="93" t="s">
        <v>12</v>
      </c>
      <c r="BG81" s="116" t="e">
        <f>VLOOKUP(4,AS78:AW81,5,FALSE)</f>
        <v>#N/A</v>
      </c>
      <c r="BH81" s="60"/>
      <c r="BI81" s="85"/>
      <c r="BJ81" s="85">
        <f>IF(E81&gt;G81,IF(Spielplan!E81&gt;Spielplan!G81,Punktemodus!$B$3,0),0)</f>
        <v>0</v>
      </c>
      <c r="BK81" s="85">
        <f>IF(E81=G81,IF(Spielplan!E81=Spielplan!G81,Punktemodus!$B$3,0),0)</f>
        <v>10</v>
      </c>
      <c r="BL81" s="85">
        <f>IF(E81&lt;G81,IF(Spielplan!E81&lt;Spielplan!G81,Punktemodus!$B$3,0),0)</f>
        <v>0</v>
      </c>
      <c r="BM81" s="85">
        <f>IF(E81=Spielplan!E81,IF(G81=Spielplan!G81,Punktemodus!$B$5,0),0)</f>
        <v>3</v>
      </c>
      <c r="BN81" s="85">
        <f>IF(E81=Spielplan!E81,Punktemodus!$B$7,0)</f>
        <v>1</v>
      </c>
      <c r="BO81" s="85">
        <f>IF(G81=Spielplan!G81,Punktemodus!$B$7,0)</f>
        <v>1</v>
      </c>
      <c r="BP81" s="137">
        <f>IF(Spielplan!E81="",0,SUM(BJ81:BO81))</f>
        <v>0</v>
      </c>
      <c r="BQ81" s="85"/>
      <c r="BR81" s="141"/>
      <c r="BS81" s="134"/>
      <c r="BT81" s="134"/>
      <c r="BU81" s="134"/>
      <c r="BV81" s="134"/>
      <c r="BW81" s="134"/>
      <c r="BX81" s="134"/>
      <c r="BY81" s="134"/>
      <c r="BZ81" s="353" t="s">
        <v>154</v>
      </c>
      <c r="CA81" s="155"/>
      <c r="CB81" s="155"/>
      <c r="CC81" s="155"/>
      <c r="CD81" s="155"/>
      <c r="CE81" s="353" t="s">
        <v>157</v>
      </c>
      <c r="CF81" s="155"/>
      <c r="CG81" s="155"/>
      <c r="CH81" s="155"/>
      <c r="CI81" s="155"/>
      <c r="CJ81" s="353" t="s">
        <v>164</v>
      </c>
      <c r="CK81" s="155"/>
      <c r="CL81" s="155"/>
      <c r="CM81" s="155"/>
      <c r="CN81" s="155"/>
      <c r="CO81" s="353" t="s">
        <v>159</v>
      </c>
      <c r="CP81" s="155"/>
      <c r="CQ81" s="155"/>
      <c r="CR81" s="155"/>
      <c r="CS81" s="353" t="s">
        <v>160</v>
      </c>
      <c r="CT81" s="155"/>
      <c r="CU81" s="134"/>
      <c r="CV81" s="134"/>
      <c r="CW81" s="134"/>
    </row>
    <row r="82" spans="1:101" ht="18.75" customHeight="1" thickBot="1" x14ac:dyDescent="0.3">
      <c r="A82" s="60"/>
      <c r="B82" s="60"/>
      <c r="C82" s="211" t="str">
        <f>C78</f>
        <v>Deutschland</v>
      </c>
      <c r="D82" s="212"/>
      <c r="E82" s="104"/>
      <c r="F82" s="93"/>
      <c r="G82" s="104"/>
      <c r="H82" s="211" t="str">
        <f>H79</f>
        <v>USA</v>
      </c>
      <c r="I82" s="212"/>
      <c r="J82" s="60"/>
      <c r="K82" s="60" t="s">
        <v>112</v>
      </c>
      <c r="L82" s="60">
        <f t="shared" si="24"/>
        <v>0</v>
      </c>
      <c r="M82" s="60">
        <f>IF($E82="",0,IF($E82&gt;$G82,3,IF($E82=G82,1,0)))</f>
        <v>0</v>
      </c>
      <c r="N82" s="60"/>
      <c r="O82" s="60"/>
      <c r="P82" s="60">
        <f>IF($G82="",0,IF($E82&gt;$G82,0,IF($E82=$G82,1,3)))</f>
        <v>0</v>
      </c>
      <c r="Q82" s="60">
        <f>E82</f>
        <v>0</v>
      </c>
      <c r="R82" s="60"/>
      <c r="S82" s="60"/>
      <c r="T82" s="60">
        <f>G82</f>
        <v>0</v>
      </c>
      <c r="U82" s="60">
        <f>G82</f>
        <v>0</v>
      </c>
      <c r="V82" s="60"/>
      <c r="W82" s="60"/>
      <c r="X82" s="60">
        <f>E82</f>
        <v>0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187">
        <f>SUM(AN78:AN81)</f>
        <v>30000</v>
      </c>
      <c r="AO82" s="187">
        <f>SUM(AO78:AO81)</f>
        <v>30000</v>
      </c>
      <c r="AP82" s="187">
        <f>SUM(AP78:AP81)</f>
        <v>30000</v>
      </c>
      <c r="AQ82" s="187">
        <f>SUM(AQ78:AQ81)</f>
        <v>30000</v>
      </c>
      <c r="AR82" s="187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85">
        <f>IF(E82&gt;G82,IF(Spielplan!E82&gt;Spielplan!G82,Punktemodus!$B$3,0),0)</f>
        <v>0</v>
      </c>
      <c r="BK82" s="85">
        <f>IF(E82=G82,IF(Spielplan!E82=Spielplan!G82,Punktemodus!$B$3,0),0)</f>
        <v>10</v>
      </c>
      <c r="BL82" s="85">
        <f>IF(E82&lt;G82,IF(Spielplan!E82&lt;Spielplan!G82,Punktemodus!$B$3,0),0)</f>
        <v>0</v>
      </c>
      <c r="BM82" s="85">
        <f>IF(E82=Spielplan!E82,IF(G82=Spielplan!G82,Punktemodus!$B$5,0),0)</f>
        <v>3</v>
      </c>
      <c r="BN82" s="85">
        <f>IF(E82=Spielplan!E82,Punktemodus!$B$7,0)</f>
        <v>1</v>
      </c>
      <c r="BO82" s="85">
        <f>IF(G82=Spielplan!G82,Punktemodus!$B$7,0)</f>
        <v>1</v>
      </c>
      <c r="BP82" s="137">
        <f>IF(Spielplan!E82="",0,SUM(BJ82:BO82))</f>
        <v>0</v>
      </c>
      <c r="BQ82" s="60"/>
      <c r="BR82" s="141"/>
      <c r="BS82" s="134"/>
      <c r="BT82" s="134"/>
      <c r="BU82" s="134"/>
      <c r="BV82" s="134"/>
      <c r="BW82" s="134"/>
      <c r="BX82" s="134"/>
      <c r="BY82" s="134"/>
      <c r="BZ82" s="353"/>
      <c r="CA82" s="155"/>
      <c r="CB82" s="155"/>
      <c r="CC82" s="155"/>
      <c r="CD82" s="155"/>
      <c r="CE82" s="353"/>
      <c r="CF82" s="155"/>
      <c r="CG82" s="155"/>
      <c r="CH82" s="155"/>
      <c r="CI82" s="155"/>
      <c r="CJ82" s="353"/>
      <c r="CK82" s="155"/>
      <c r="CL82" s="155"/>
      <c r="CM82" s="155"/>
      <c r="CN82" s="155"/>
      <c r="CO82" s="353"/>
      <c r="CP82" s="155"/>
      <c r="CQ82" s="155"/>
      <c r="CR82" s="155"/>
      <c r="CS82" s="353"/>
      <c r="CT82" s="155"/>
      <c r="CU82" s="134"/>
      <c r="CV82" s="134"/>
      <c r="CW82" s="134"/>
    </row>
    <row r="83" spans="1:101" ht="18.75" customHeight="1" thickBot="1" x14ac:dyDescent="0.3">
      <c r="A83" s="60"/>
      <c r="B83" s="60"/>
      <c r="C83" s="218" t="str">
        <f>H78</f>
        <v>Portugal</v>
      </c>
      <c r="D83" s="219"/>
      <c r="E83" s="104"/>
      <c r="F83" s="93"/>
      <c r="G83" s="104"/>
      <c r="H83" s="218" t="str">
        <f>C79</f>
        <v>Ghana</v>
      </c>
      <c r="I83" s="219"/>
      <c r="J83" s="60"/>
      <c r="K83" s="60" t="s">
        <v>112</v>
      </c>
      <c r="L83" s="60">
        <f t="shared" si="24"/>
        <v>0</v>
      </c>
      <c r="M83" s="60"/>
      <c r="N83" s="60">
        <f>IF($E83="",0,IF($E83&gt;$G83,3,IF($E83=$G83,1,0)))</f>
        <v>0</v>
      </c>
      <c r="O83" s="60">
        <f>IF($G83="",0,IF($E83&gt;$G83,0,IF($E83=$G83,1,3)))</f>
        <v>0</v>
      </c>
      <c r="P83" s="60"/>
      <c r="Q83" s="60"/>
      <c r="R83" s="60">
        <f>E83</f>
        <v>0</v>
      </c>
      <c r="S83" s="60">
        <f>G83</f>
        <v>0</v>
      </c>
      <c r="T83" s="60"/>
      <c r="U83" s="60"/>
      <c r="V83" s="60">
        <f>G83</f>
        <v>0</v>
      </c>
      <c r="W83" s="60">
        <f>E83</f>
        <v>0</v>
      </c>
      <c r="X83" s="60"/>
      <c r="Y83" s="60"/>
      <c r="Z83" s="60" t="s">
        <v>30</v>
      </c>
      <c r="AA83" s="60"/>
      <c r="AB83" s="60"/>
      <c r="AC83" s="60"/>
      <c r="AD83" s="60"/>
      <c r="AE83" s="60"/>
      <c r="AF83" s="60"/>
      <c r="AG83" s="60" t="b">
        <f>OR(AG78=AG79,AG78=AG80,AG78=AG81,AG79=AG80,AG79=AG81,AG80=AG81)</f>
        <v>1</v>
      </c>
      <c r="AH83" s="60"/>
      <c r="AI83" s="60"/>
      <c r="AJ83" s="60"/>
      <c r="AK83" s="60"/>
      <c r="AL83" s="60"/>
      <c r="AM83" s="60"/>
      <c r="AN83" s="60"/>
      <c r="AO83" s="60" t="s">
        <v>34</v>
      </c>
      <c r="AP83" s="60"/>
      <c r="AQ83" s="60"/>
      <c r="AR83" s="60" t="b">
        <f>OR(AR78=AR79,AR78=AR80,AR78=AR81,AR79=AR80,AR79=AR81,AR80=AR81)</f>
        <v>1</v>
      </c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85">
        <f>IF(E83&gt;G83,IF(Spielplan!E83&gt;Spielplan!G83,Punktemodus!$B$3,0),0)</f>
        <v>0</v>
      </c>
      <c r="BK83" s="85">
        <f>IF(E83=G83,IF(Spielplan!E83=Spielplan!G83,Punktemodus!$B$3,0),0)</f>
        <v>10</v>
      </c>
      <c r="BL83" s="85">
        <f>IF(E83&lt;G83,IF(Spielplan!E83&lt;Spielplan!G83,Punktemodus!$B$3,0),0)</f>
        <v>0</v>
      </c>
      <c r="BM83" s="85">
        <f>IF(E83=Spielplan!E83,IF(G83=Spielplan!G83,Punktemodus!$B$5,0),0)</f>
        <v>3</v>
      </c>
      <c r="BN83" s="85">
        <f>IF(E83=Spielplan!E83,Punktemodus!$B$7,0)</f>
        <v>1</v>
      </c>
      <c r="BO83" s="85">
        <f>IF(G83=Spielplan!G83,Punktemodus!$B$7,0)</f>
        <v>1</v>
      </c>
      <c r="BP83" s="137">
        <f>IF(Spielplan!E83="",0,SUM(BJ83:BO83))</f>
        <v>0</v>
      </c>
      <c r="BQ83" s="60"/>
      <c r="BR83" s="141"/>
      <c r="BS83" s="134"/>
      <c r="BT83" s="134"/>
      <c r="BU83" s="134"/>
      <c r="BV83" s="134"/>
      <c r="BW83" s="134"/>
      <c r="BX83" s="134"/>
      <c r="BY83" s="134"/>
      <c r="BZ83" s="353"/>
      <c r="CA83" s="155"/>
      <c r="CB83" s="155"/>
      <c r="CC83" s="155"/>
      <c r="CD83" s="155"/>
      <c r="CE83" s="353"/>
      <c r="CF83" s="155"/>
      <c r="CG83" s="155"/>
      <c r="CH83" s="155"/>
      <c r="CI83" s="155"/>
      <c r="CJ83" s="353"/>
      <c r="CK83" s="155"/>
      <c r="CL83" s="155"/>
      <c r="CM83" s="155"/>
      <c r="CN83" s="155"/>
      <c r="CO83" s="353"/>
      <c r="CP83" s="155"/>
      <c r="CQ83" s="155"/>
      <c r="CR83" s="155"/>
      <c r="CS83" s="353"/>
      <c r="CT83" s="155"/>
      <c r="CU83" s="134"/>
      <c r="CV83" s="134"/>
      <c r="CW83" s="134"/>
    </row>
    <row r="84" spans="1:101" ht="18.75" customHeight="1" thickBot="1" x14ac:dyDescent="0.25">
      <c r="A84" s="60"/>
      <c r="B84" s="60"/>
      <c r="C84" s="136" t="str">
        <f>IF(G83="","",IF(AR83=TRUE,"Achtung: Fehler in Tabelle!",""))</f>
        <v/>
      </c>
      <c r="D84" s="60"/>
      <c r="E84" s="85"/>
      <c r="F84" s="60"/>
      <c r="G84" s="85"/>
      <c r="H84" s="60"/>
      <c r="I84" s="60"/>
      <c r="J84" s="60"/>
      <c r="K84" s="60"/>
      <c r="L84" s="60"/>
      <c r="M84" s="60">
        <f t="shared" ref="M84:X84" si="27">SUM(M78:M83)</f>
        <v>0</v>
      </c>
      <c r="N84" s="60">
        <f t="shared" si="27"/>
        <v>0</v>
      </c>
      <c r="O84" s="60">
        <f t="shared" si="27"/>
        <v>0</v>
      </c>
      <c r="P84" s="60">
        <f t="shared" si="27"/>
        <v>0</v>
      </c>
      <c r="Q84" s="60">
        <f t="shared" si="27"/>
        <v>0</v>
      </c>
      <c r="R84" s="60">
        <f t="shared" si="27"/>
        <v>0</v>
      </c>
      <c r="S84" s="60">
        <f t="shared" si="27"/>
        <v>0</v>
      </c>
      <c r="T84" s="60">
        <f t="shared" si="27"/>
        <v>0</v>
      </c>
      <c r="U84" s="60">
        <f t="shared" si="27"/>
        <v>0</v>
      </c>
      <c r="V84" s="60">
        <f t="shared" si="27"/>
        <v>0</v>
      </c>
      <c r="W84" s="60">
        <f t="shared" si="27"/>
        <v>0</v>
      </c>
      <c r="X84" s="60">
        <f t="shared" si="27"/>
        <v>0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160">
        <f>SUM(BP78:BP83)</f>
        <v>0</v>
      </c>
      <c r="BQ84" s="60"/>
      <c r="BR84" s="141"/>
      <c r="BS84" s="134"/>
      <c r="BT84" s="134"/>
      <c r="BU84" s="134"/>
      <c r="BV84" s="134"/>
      <c r="BW84" s="134"/>
      <c r="BX84" s="134"/>
      <c r="BY84" s="134"/>
      <c r="BZ84" s="354"/>
      <c r="CA84" s="155"/>
      <c r="CB84" s="155"/>
      <c r="CC84" s="155"/>
      <c r="CD84" s="155"/>
      <c r="CE84" s="354"/>
      <c r="CF84" s="155"/>
      <c r="CG84" s="155"/>
      <c r="CH84" s="155"/>
      <c r="CI84" s="155"/>
      <c r="CJ84" s="354"/>
      <c r="CK84" s="155"/>
      <c r="CL84" s="155"/>
      <c r="CM84" s="155"/>
      <c r="CN84" s="155"/>
      <c r="CO84" s="354"/>
      <c r="CP84" s="155"/>
      <c r="CQ84" s="155"/>
      <c r="CR84" s="155"/>
      <c r="CS84" s="354"/>
      <c r="CT84" s="155"/>
      <c r="CU84" s="134"/>
      <c r="CV84" s="134"/>
      <c r="CW84" s="134"/>
    </row>
    <row r="85" spans="1:101" ht="18.75" customHeight="1" thickBot="1" x14ac:dyDescent="0.25">
      <c r="A85" s="60"/>
      <c r="B85" s="60"/>
      <c r="C85" s="60"/>
      <c r="D85" s="60"/>
      <c r="E85" s="85"/>
      <c r="F85" s="60"/>
      <c r="G85" s="85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138"/>
      <c r="BQ85" s="60"/>
      <c r="BR85" s="141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</row>
    <row r="86" spans="1:101" ht="18.75" customHeight="1" x14ac:dyDescent="0.25">
      <c r="A86" s="60"/>
      <c r="B86" s="60"/>
      <c r="C86" s="89"/>
      <c r="D86" s="60"/>
      <c r="E86" s="85"/>
      <c r="F86" s="60"/>
      <c r="G86" s="85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89"/>
      <c r="BC86" s="60"/>
      <c r="BD86" s="90"/>
      <c r="BE86" s="60"/>
      <c r="BF86" s="61"/>
      <c r="BG86" s="60"/>
      <c r="BH86" s="60"/>
      <c r="BI86" s="60"/>
      <c r="BJ86" s="60"/>
      <c r="BK86" s="60"/>
      <c r="BL86" s="60"/>
      <c r="BM86" s="60"/>
      <c r="BN86" s="60"/>
      <c r="BO86" s="60"/>
      <c r="BP86" s="138"/>
      <c r="BQ86" s="60"/>
      <c r="BR86" s="141"/>
      <c r="BS86" s="321" t="s">
        <v>45</v>
      </c>
      <c r="BT86" s="322"/>
      <c r="BU86" s="322"/>
      <c r="BV86" s="322"/>
      <c r="BW86" s="134"/>
      <c r="BX86" s="331">
        <f>BP97</f>
        <v>0</v>
      </c>
      <c r="BY86" s="332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</row>
    <row r="87" spans="1:101" ht="18.75" customHeight="1" thickBot="1" x14ac:dyDescent="0.3">
      <c r="A87" s="60"/>
      <c r="B87" s="60"/>
      <c r="C87" s="88" t="s">
        <v>93</v>
      </c>
      <c r="D87" s="60"/>
      <c r="E87" s="85"/>
      <c r="F87" s="60"/>
      <c r="G87" s="85"/>
      <c r="H87" s="60"/>
      <c r="I87" s="60"/>
      <c r="J87" s="60"/>
      <c r="K87" s="60"/>
      <c r="L87" s="60"/>
      <c r="M87" s="60" t="s">
        <v>4</v>
      </c>
      <c r="N87" s="60"/>
      <c r="O87" s="60"/>
      <c r="P87" s="60"/>
      <c r="Q87" s="60" t="s">
        <v>6</v>
      </c>
      <c r="R87" s="60"/>
      <c r="S87" s="60"/>
      <c r="T87" s="60"/>
      <c r="U87" s="60" t="s">
        <v>7</v>
      </c>
      <c r="V87" s="60"/>
      <c r="W87" s="60"/>
      <c r="X87" s="60"/>
      <c r="Y87" s="60"/>
      <c r="Z87" s="60" t="s">
        <v>4</v>
      </c>
      <c r="AA87" s="60" t="s">
        <v>5</v>
      </c>
      <c r="AB87" s="60"/>
      <c r="AC87" s="60"/>
      <c r="AD87" s="60" t="s">
        <v>9</v>
      </c>
      <c r="AE87" s="60"/>
      <c r="AF87" s="60"/>
      <c r="AG87" s="60"/>
      <c r="AH87" s="60" t="s">
        <v>32</v>
      </c>
      <c r="AI87" s="60"/>
      <c r="AJ87" s="60"/>
      <c r="AK87" s="60"/>
      <c r="AL87" s="60"/>
      <c r="AM87" s="60"/>
      <c r="AN87" s="60" t="s">
        <v>35</v>
      </c>
      <c r="AO87" s="60"/>
      <c r="AP87" s="60"/>
      <c r="AQ87" s="60"/>
      <c r="AR87" s="60"/>
      <c r="AS87" s="60" t="s">
        <v>33</v>
      </c>
      <c r="AT87" s="60"/>
      <c r="AU87" s="60"/>
      <c r="AV87" s="60"/>
      <c r="AW87" s="60"/>
      <c r="AX87" s="60"/>
      <c r="AY87" s="60"/>
      <c r="AZ87" s="60"/>
      <c r="BA87" s="60"/>
      <c r="BB87" s="89" t="s">
        <v>10</v>
      </c>
      <c r="BC87" s="60"/>
      <c r="BD87" s="90" t="s">
        <v>4</v>
      </c>
      <c r="BE87" s="60"/>
      <c r="BF87" s="61" t="s">
        <v>5</v>
      </c>
      <c r="BG87" s="60"/>
      <c r="BH87" s="60"/>
      <c r="BI87" s="85"/>
      <c r="BJ87" s="60"/>
      <c r="BK87" s="60"/>
      <c r="BL87" s="60"/>
      <c r="BM87" s="60"/>
      <c r="BN87" s="60"/>
      <c r="BO87" s="60"/>
      <c r="BP87" s="138"/>
      <c r="BQ87" s="85"/>
      <c r="BR87" s="141"/>
      <c r="BS87" s="322"/>
      <c r="BT87" s="322"/>
      <c r="BU87" s="322"/>
      <c r="BV87" s="322"/>
      <c r="BW87" s="134"/>
      <c r="BX87" s="333"/>
      <c r="BY87" s="3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</row>
    <row r="88" spans="1:101" ht="18.75" customHeight="1" thickBot="1" x14ac:dyDescent="0.3">
      <c r="A88" s="60"/>
      <c r="B88" s="60"/>
      <c r="C88" s="60"/>
      <c r="D88" s="60"/>
      <c r="E88" s="85"/>
      <c r="F88" s="60"/>
      <c r="G88" s="85"/>
      <c r="H88" s="60"/>
      <c r="I88" s="60"/>
      <c r="J88" s="60"/>
      <c r="K88" s="60"/>
      <c r="L88" s="60"/>
      <c r="M88" s="60" t="s">
        <v>0</v>
      </c>
      <c r="N88" s="60" t="s">
        <v>1</v>
      </c>
      <c r="O88" s="60" t="s">
        <v>2</v>
      </c>
      <c r="P88" s="60" t="s">
        <v>3</v>
      </c>
      <c r="Q88" s="60" t="s">
        <v>0</v>
      </c>
      <c r="R88" s="60" t="s">
        <v>1</v>
      </c>
      <c r="S88" s="60" t="s">
        <v>2</v>
      </c>
      <c r="T88" s="60" t="s">
        <v>3</v>
      </c>
      <c r="U88" s="60" t="s">
        <v>0</v>
      </c>
      <c r="V88" s="60" t="s">
        <v>1</v>
      </c>
      <c r="W88" s="60" t="s">
        <v>2</v>
      </c>
      <c r="X88" s="60" t="s">
        <v>3</v>
      </c>
      <c r="Y88" s="60"/>
      <c r="Z88" s="60" t="s">
        <v>8</v>
      </c>
      <c r="AA88" s="60"/>
      <c r="AB88" s="60"/>
      <c r="AC88" s="60"/>
      <c r="AD88" s="60"/>
      <c r="AE88" s="60"/>
      <c r="AF88" s="60"/>
      <c r="AG88" s="60"/>
      <c r="AH88" s="60" t="s">
        <v>31</v>
      </c>
      <c r="AI88" s="60"/>
      <c r="AJ88" s="60"/>
      <c r="AK88" s="60"/>
      <c r="AL88" s="60"/>
      <c r="AM88" s="60"/>
      <c r="AN88" s="60" t="str">
        <f>AI89</f>
        <v>Belgien</v>
      </c>
      <c r="AO88" s="60" t="str">
        <f>AI90</f>
        <v>Algerien</v>
      </c>
      <c r="AP88" s="60" t="str">
        <f>AI91</f>
        <v>Russland</v>
      </c>
      <c r="AQ88" s="60" t="str">
        <f>AI92</f>
        <v>Südkorea</v>
      </c>
      <c r="AR88" s="60"/>
      <c r="AS88" s="60" t="s">
        <v>31</v>
      </c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85"/>
      <c r="BJ88" s="85"/>
      <c r="BK88" s="85"/>
      <c r="BL88" s="85"/>
      <c r="BM88" s="85"/>
      <c r="BN88" s="85"/>
      <c r="BO88" s="85"/>
      <c r="BP88" s="137"/>
      <c r="BQ88" s="85"/>
      <c r="BR88" s="141"/>
      <c r="BS88" s="134"/>
      <c r="BT88" s="142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</row>
    <row r="89" spans="1:101" ht="18.75" customHeight="1" thickBot="1" x14ac:dyDescent="0.3">
      <c r="A89" s="60"/>
      <c r="B89" s="60"/>
      <c r="C89" s="224" t="str">
        <f>Spielplan!$C$89</f>
        <v>Belgien</v>
      </c>
      <c r="D89" s="225"/>
      <c r="E89" s="104"/>
      <c r="F89" s="93"/>
      <c r="G89" s="104"/>
      <c r="H89" s="224" t="str">
        <f>Spielplan!$H$89</f>
        <v>Algerien</v>
      </c>
      <c r="I89" s="225"/>
      <c r="J89" s="60"/>
      <c r="K89" s="60" t="s">
        <v>115</v>
      </c>
      <c r="L89" s="60">
        <f t="shared" ref="L89:L94" si="28">IF(E89-G89&gt;0,1,IF(G89=E89,0,-1))</f>
        <v>0</v>
      </c>
      <c r="M89" s="60">
        <f>IF($E89="",0,IF($E89&gt;$G89,3,IF($E89=G89,1,0)))</f>
        <v>0</v>
      </c>
      <c r="N89" s="60">
        <f>IF($G89="",0,IF($E89&gt;$G89,0,IF($E89=G89,1,3)))</f>
        <v>0</v>
      </c>
      <c r="O89" s="60"/>
      <c r="P89" s="60"/>
      <c r="Q89" s="60">
        <f>E89</f>
        <v>0</v>
      </c>
      <c r="R89" s="60">
        <f>G89</f>
        <v>0</v>
      </c>
      <c r="S89" s="60"/>
      <c r="T89" s="60"/>
      <c r="U89" s="60">
        <f>G89</f>
        <v>0</v>
      </c>
      <c r="V89" s="60">
        <f>E89</f>
        <v>0</v>
      </c>
      <c r="W89" s="60"/>
      <c r="X89" s="60"/>
      <c r="Y89" s="60"/>
      <c r="Z89" s="60">
        <f>M95</f>
        <v>0</v>
      </c>
      <c r="AA89" s="60">
        <f>Q95</f>
        <v>0</v>
      </c>
      <c r="AB89" s="60">
        <f>U95</f>
        <v>0</v>
      </c>
      <c r="AC89" s="60">
        <f>AA89-AB89</f>
        <v>0</v>
      </c>
      <c r="AD89" s="60">
        <f>IF(Z89&gt;Z90,-1,0)</f>
        <v>0</v>
      </c>
      <c r="AE89" s="60">
        <f>IF(Z89&gt;Z91,-1,0)</f>
        <v>0</v>
      </c>
      <c r="AF89" s="60">
        <f>IF(Z89&gt;Z92,-1,0)</f>
        <v>0</v>
      </c>
      <c r="AG89" s="60">
        <f>10000-(AJ89*1000+AM89*100+AK89*10)</f>
        <v>10000</v>
      </c>
      <c r="AH89" s="90">
        <f>RANK(AG89,AG89:AG92,1)</f>
        <v>1</v>
      </c>
      <c r="AI89" s="60" t="str">
        <f>C89</f>
        <v>Belgien</v>
      </c>
      <c r="AJ89" s="60">
        <f t="shared" ref="AJ89:AL92" si="29">Z89</f>
        <v>0</v>
      </c>
      <c r="AK89" s="60">
        <f t="shared" si="29"/>
        <v>0</v>
      </c>
      <c r="AL89" s="60">
        <f t="shared" si="29"/>
        <v>0</v>
      </c>
      <c r="AM89" s="60">
        <f>AK89-AL89</f>
        <v>0</v>
      </c>
      <c r="AN89" s="187"/>
      <c r="AO89" s="187">
        <f>IF(AG90=AG89,IF(G89&gt;E89,AG90-0.1,AG90),AG90)</f>
        <v>10000</v>
      </c>
      <c r="AP89" s="187">
        <f>IF(AG91=AG89,IF(G91&gt;E91,AG91-0.1,AG91),AG91)</f>
        <v>10000</v>
      </c>
      <c r="AQ89" s="187">
        <f>IF(AG92=AG89,IF(G93&gt;E93,AG92-0.1,AG92),AG92)</f>
        <v>10000</v>
      </c>
      <c r="AR89" s="187">
        <f>AN93</f>
        <v>30000</v>
      </c>
      <c r="AS89" s="90">
        <f>RANK(AR89,AR89:AR92,1)</f>
        <v>1</v>
      </c>
      <c r="AT89" s="60" t="str">
        <f t="shared" ref="AT89:AW92" si="30">AI89</f>
        <v>Belgien</v>
      </c>
      <c r="AU89" s="60">
        <f t="shared" si="30"/>
        <v>0</v>
      </c>
      <c r="AV89" s="60">
        <f t="shared" si="30"/>
        <v>0</v>
      </c>
      <c r="AW89" s="60">
        <f t="shared" si="30"/>
        <v>0</v>
      </c>
      <c r="AX89" s="60"/>
      <c r="AY89" s="60"/>
      <c r="AZ89" s="60"/>
      <c r="BA89" s="226">
        <v>1</v>
      </c>
      <c r="BB89" s="224" t="str">
        <f>VLOOKUP(1,AS89:AT92,2,FALSE)</f>
        <v>Belgien</v>
      </c>
      <c r="BC89" s="225"/>
      <c r="BD89" s="227">
        <f>VLOOKUP(1,AS89:AW92,3,FALSE)</f>
        <v>0</v>
      </c>
      <c r="BE89" s="228">
        <f>VLOOKUP(1,AS89:AW92,4,FALSE)</f>
        <v>0</v>
      </c>
      <c r="BF89" s="93" t="s">
        <v>12</v>
      </c>
      <c r="BG89" s="228">
        <f>VLOOKUP(1,AS89:AW92,5,FALSE)</f>
        <v>0</v>
      </c>
      <c r="BH89" s="229" t="s">
        <v>128</v>
      </c>
      <c r="BI89" s="85"/>
      <c r="BJ89" s="85">
        <f>IF(E89&gt;G89,IF(Spielplan!E89&gt;Spielplan!G89,Punktemodus!$B$3,0),0)</f>
        <v>0</v>
      </c>
      <c r="BK89" s="85">
        <f>IF(E89=G89,IF(Spielplan!E89=Spielplan!G89,Punktemodus!$B$3,0),0)</f>
        <v>10</v>
      </c>
      <c r="BL89" s="85">
        <f>IF(E89&lt;G89,IF(Spielplan!E89&lt;Spielplan!G89,Punktemodus!$B$3,0),0)</f>
        <v>0</v>
      </c>
      <c r="BM89" s="85">
        <f>IF(E89=Spielplan!E89,IF(G89=Spielplan!G89,Punktemodus!$B$5,0),0)</f>
        <v>3</v>
      </c>
      <c r="BN89" s="85">
        <f>IF(E89=Spielplan!E89,Punktemodus!$B$7,0)</f>
        <v>1</v>
      </c>
      <c r="BO89" s="85">
        <f>IF(G89=Spielplan!G89,Punktemodus!$B$7,0)</f>
        <v>1</v>
      </c>
      <c r="BP89" s="137">
        <f>IF(Spielplan!E89="",0,SUM(BJ89:BO89))</f>
        <v>0</v>
      </c>
      <c r="BQ89" s="85"/>
      <c r="BR89" s="141"/>
      <c r="BS89" s="321" t="s">
        <v>46</v>
      </c>
      <c r="BT89" s="322"/>
      <c r="BU89" s="322"/>
      <c r="BV89" s="322"/>
      <c r="BW89" s="134"/>
      <c r="BX89" s="335">
        <f>BZ79+CE79+CJ79+CO79+CS79</f>
        <v>730</v>
      </c>
      <c r="BY89" s="336"/>
      <c r="BZ89" s="134"/>
      <c r="CA89" s="349"/>
      <c r="CB89" s="350"/>
      <c r="CC89" s="350"/>
      <c r="CD89" s="350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</row>
    <row r="90" spans="1:101" ht="18.75" customHeight="1" thickBot="1" x14ac:dyDescent="0.3">
      <c r="A90" s="60"/>
      <c r="B90" s="60"/>
      <c r="C90" s="230" t="str">
        <f>Spielplan!$C$90</f>
        <v>Russland</v>
      </c>
      <c r="D90" s="231"/>
      <c r="E90" s="104"/>
      <c r="F90" s="93"/>
      <c r="G90" s="104"/>
      <c r="H90" s="230" t="str">
        <f>Spielplan!$H$90</f>
        <v>Südkorea</v>
      </c>
      <c r="I90" s="231"/>
      <c r="J90" s="60"/>
      <c r="K90" s="60" t="s">
        <v>116</v>
      </c>
      <c r="L90" s="60">
        <f t="shared" si="28"/>
        <v>0</v>
      </c>
      <c r="M90" s="60"/>
      <c r="N90" s="60"/>
      <c r="O90" s="60">
        <f>IF($E90="",0,IF($E90&gt;$G90,3,IF($E90=$G90,1,0)))</f>
        <v>0</v>
      </c>
      <c r="P90" s="60">
        <f>IF($G90="",0,IF($E90&gt;$G90,0,IF($E90=$G90,1,3)))</f>
        <v>0</v>
      </c>
      <c r="Q90" s="60"/>
      <c r="R90" s="60"/>
      <c r="S90" s="60">
        <f>E90</f>
        <v>0</v>
      </c>
      <c r="T90" s="60">
        <f>G90</f>
        <v>0</v>
      </c>
      <c r="U90" s="60"/>
      <c r="V90" s="60"/>
      <c r="W90" s="60">
        <f>G90</f>
        <v>0</v>
      </c>
      <c r="X90" s="60">
        <f>E90</f>
        <v>0</v>
      </c>
      <c r="Y90" s="60"/>
      <c r="Z90" s="60">
        <f>N95</f>
        <v>0</v>
      </c>
      <c r="AA90" s="60">
        <f>R95</f>
        <v>0</v>
      </c>
      <c r="AB90" s="60">
        <f>V95</f>
        <v>0</v>
      </c>
      <c r="AC90" s="60">
        <f>AA90-AB90</f>
        <v>0</v>
      </c>
      <c r="AD90" s="60">
        <f>IF(Z90&gt;Z89,-1,0)</f>
        <v>0</v>
      </c>
      <c r="AE90" s="60">
        <f>IF(Z90&gt;Z91,-1,0)</f>
        <v>0</v>
      </c>
      <c r="AF90" s="60">
        <f>IF(Z90&gt;Z92,-1,0)</f>
        <v>0</v>
      </c>
      <c r="AG90" s="60">
        <f>10000-(AJ90*1000+AM90*100+AK90*10)</f>
        <v>10000</v>
      </c>
      <c r="AH90" s="90">
        <f>RANK(AG90,AG89:AG92,1)</f>
        <v>1</v>
      </c>
      <c r="AI90" s="60" t="str">
        <f>H89</f>
        <v>Algerien</v>
      </c>
      <c r="AJ90" s="60">
        <f t="shared" si="29"/>
        <v>0</v>
      </c>
      <c r="AK90" s="60">
        <f t="shared" si="29"/>
        <v>0</v>
      </c>
      <c r="AL90" s="60">
        <f t="shared" si="29"/>
        <v>0</v>
      </c>
      <c r="AM90" s="60">
        <f>AK90-AL90</f>
        <v>0</v>
      </c>
      <c r="AN90" s="187">
        <f>IF(AG89=AG90,IF(E89&gt;G89,AG89-0.1,AG89),AG89)</f>
        <v>10000</v>
      </c>
      <c r="AO90" s="187"/>
      <c r="AP90" s="187">
        <f>IF(AG91=AG90,IF(G94&gt;E94,AG91-0.1,AG91),AG91)</f>
        <v>10000</v>
      </c>
      <c r="AQ90" s="187">
        <f>IF(AG92=AG90,IF(G92&gt;E92,AG92-0.1,AG92),AG92)</f>
        <v>10000</v>
      </c>
      <c r="AR90" s="187">
        <f>AO93</f>
        <v>30000</v>
      </c>
      <c r="AS90" s="90">
        <f>RANK(AR90,AR89:AR92,1)</f>
        <v>1</v>
      </c>
      <c r="AT90" s="60" t="str">
        <f t="shared" si="30"/>
        <v>Algerien</v>
      </c>
      <c r="AU90" s="60">
        <f t="shared" si="30"/>
        <v>0</v>
      </c>
      <c r="AV90" s="60">
        <f t="shared" si="30"/>
        <v>0</v>
      </c>
      <c r="AW90" s="60">
        <f t="shared" si="30"/>
        <v>0</v>
      </c>
      <c r="AX90" s="60"/>
      <c r="AY90" s="60"/>
      <c r="AZ90" s="60"/>
      <c r="BA90" s="232">
        <v>2</v>
      </c>
      <c r="BB90" s="230" t="e">
        <f>VLOOKUP(2,AS89:AT92,2,FALSE)</f>
        <v>#N/A</v>
      </c>
      <c r="BC90" s="231"/>
      <c r="BD90" s="233" t="e">
        <f>VLOOKUP(2,AS89:AW92,3,FALSE)</f>
        <v>#N/A</v>
      </c>
      <c r="BE90" s="234" t="e">
        <f>VLOOKUP(2,AS89:AW92,4,FALSE)</f>
        <v>#N/A</v>
      </c>
      <c r="BF90" s="93" t="s">
        <v>12</v>
      </c>
      <c r="BG90" s="234" t="e">
        <f>VLOOKUP(2,AS89:AW92,5,FALSE)</f>
        <v>#N/A</v>
      </c>
      <c r="BH90" s="234" t="s">
        <v>124</v>
      </c>
      <c r="BI90" s="85"/>
      <c r="BJ90" s="85">
        <f>IF(E90&gt;G90,IF(Spielplan!E90&gt;Spielplan!G90,Punktemodus!$B$3,0),0)</f>
        <v>0</v>
      </c>
      <c r="BK90" s="85">
        <f>IF(E90=G90,IF(Spielplan!E90=Spielplan!G90,Punktemodus!$B$3,0),0)</f>
        <v>10</v>
      </c>
      <c r="BL90" s="85">
        <f>IF(E90&lt;G90,IF(Spielplan!E90&lt;Spielplan!G90,Punktemodus!$B$3,0),0)</f>
        <v>0</v>
      </c>
      <c r="BM90" s="85">
        <f>IF(E90=Spielplan!E90,IF(G90=Spielplan!G90,Punktemodus!$B$5,0),0)</f>
        <v>3</v>
      </c>
      <c r="BN90" s="85">
        <f>IF(E90=Spielplan!E90,Punktemodus!$B$7,0)</f>
        <v>1</v>
      </c>
      <c r="BO90" s="85">
        <f>IF(G90=Spielplan!G90,Punktemodus!$B$7,0)</f>
        <v>1</v>
      </c>
      <c r="BP90" s="137">
        <f>IF(Spielplan!E90="",0,SUM(BJ90:BO90))</f>
        <v>0</v>
      </c>
      <c r="BQ90" s="85"/>
      <c r="BR90" s="141"/>
      <c r="BS90" s="322"/>
      <c r="BT90" s="322"/>
      <c r="BU90" s="322"/>
      <c r="BV90" s="322"/>
      <c r="BW90" s="134"/>
      <c r="BX90" s="337"/>
      <c r="BY90" s="338"/>
      <c r="BZ90" s="134"/>
      <c r="CA90" s="350"/>
      <c r="CB90" s="350"/>
      <c r="CC90" s="350"/>
      <c r="CD90" s="350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</row>
    <row r="91" spans="1:101" ht="18.75" customHeight="1" thickBot="1" x14ac:dyDescent="0.3">
      <c r="A91" s="60"/>
      <c r="B91" s="60"/>
      <c r="C91" s="224" t="str">
        <f>C89</f>
        <v>Belgien</v>
      </c>
      <c r="D91" s="225"/>
      <c r="E91" s="104"/>
      <c r="F91" s="93"/>
      <c r="G91" s="104"/>
      <c r="H91" s="224" t="str">
        <f>C90</f>
        <v>Russland</v>
      </c>
      <c r="I91" s="225"/>
      <c r="J91" s="60"/>
      <c r="K91" s="60" t="s">
        <v>118</v>
      </c>
      <c r="L91" s="60">
        <f t="shared" si="28"/>
        <v>0</v>
      </c>
      <c r="M91" s="60">
        <f>IF($E91="",0,IF($E91&gt;$G91,3,IF($E91=G91,1,0)))</f>
        <v>0</v>
      </c>
      <c r="N91" s="60"/>
      <c r="O91" s="60">
        <f>IF($G91="",0,IF($E91&gt;$G91,0,IF($E91=$G91,1,3)))</f>
        <v>0</v>
      </c>
      <c r="P91" s="60"/>
      <c r="Q91" s="60">
        <f>E91</f>
        <v>0</v>
      </c>
      <c r="R91" s="60"/>
      <c r="S91" s="60">
        <f>G91</f>
        <v>0</v>
      </c>
      <c r="T91" s="60"/>
      <c r="U91" s="60">
        <f>G91</f>
        <v>0</v>
      </c>
      <c r="V91" s="60"/>
      <c r="W91" s="60">
        <f>E91</f>
        <v>0</v>
      </c>
      <c r="X91" s="60"/>
      <c r="Y91" s="60"/>
      <c r="Z91" s="60">
        <f>O95</f>
        <v>0</v>
      </c>
      <c r="AA91" s="60">
        <f>S95</f>
        <v>0</v>
      </c>
      <c r="AB91" s="60">
        <f>W95</f>
        <v>0</v>
      </c>
      <c r="AC91" s="60">
        <f>AA91-AB91</f>
        <v>0</v>
      </c>
      <c r="AD91" s="60">
        <f>IF(Z91&gt;Z89,-1,0)</f>
        <v>0</v>
      </c>
      <c r="AE91" s="60">
        <f>IF(Z91&gt;Z90,-1,0)</f>
        <v>0</v>
      </c>
      <c r="AF91" s="60">
        <f>IF(Z91&gt;Z92,-1,0)</f>
        <v>0</v>
      </c>
      <c r="AG91" s="60">
        <f>10000-(AJ91*1000+AM91*100+AK91*10)</f>
        <v>10000</v>
      </c>
      <c r="AH91" s="90">
        <f>RANK(AG91,AG89:AG92,1)</f>
        <v>1</v>
      </c>
      <c r="AI91" s="60" t="str">
        <f>C90</f>
        <v>Russland</v>
      </c>
      <c r="AJ91" s="60">
        <f t="shared" si="29"/>
        <v>0</v>
      </c>
      <c r="AK91" s="60">
        <f t="shared" si="29"/>
        <v>0</v>
      </c>
      <c r="AL91" s="60">
        <f t="shared" si="29"/>
        <v>0</v>
      </c>
      <c r="AM91" s="60">
        <f>AK91-AL91</f>
        <v>0</v>
      </c>
      <c r="AN91" s="187">
        <f>IF(AG89=AG91,IF(E91&gt;G91,AG89-0.1,AG89),AG89)</f>
        <v>10000</v>
      </c>
      <c r="AO91" s="187">
        <f>IF(AG90=AG91,IF(E94&gt;G94,AG90-0.1,AG90),AG90)</f>
        <v>10000</v>
      </c>
      <c r="AP91" s="187"/>
      <c r="AQ91" s="187">
        <f>IF(AG92=AG91,IF(G90&gt;E90,AG92-0.1,AG92),AG92)</f>
        <v>10000</v>
      </c>
      <c r="AR91" s="187">
        <f>AP93</f>
        <v>30000</v>
      </c>
      <c r="AS91" s="90">
        <f>RANK(AR91,AR89:AR92,1)</f>
        <v>1</v>
      </c>
      <c r="AT91" s="60" t="str">
        <f t="shared" si="30"/>
        <v>Russland</v>
      </c>
      <c r="AU91" s="60">
        <f t="shared" si="30"/>
        <v>0</v>
      </c>
      <c r="AV91" s="60">
        <f t="shared" si="30"/>
        <v>0</v>
      </c>
      <c r="AW91" s="60">
        <f t="shared" si="30"/>
        <v>0</v>
      </c>
      <c r="AX91" s="60"/>
      <c r="AY91" s="60"/>
      <c r="AZ91" s="60"/>
      <c r="BA91" s="113">
        <v>3</v>
      </c>
      <c r="BB91" s="114" t="e">
        <f>VLOOKUP(3,AS89:AT92,2,FALSE)</f>
        <v>#N/A</v>
      </c>
      <c r="BC91" s="115"/>
      <c r="BD91" s="116" t="e">
        <f>VLOOKUP(3,AS89:AW92,3,FALSE)</f>
        <v>#N/A</v>
      </c>
      <c r="BE91" s="116" t="e">
        <f>VLOOKUP(3,AS89:AW92,4,FALSE)</f>
        <v>#N/A</v>
      </c>
      <c r="BF91" s="93" t="s">
        <v>12</v>
      </c>
      <c r="BG91" s="116" t="e">
        <f>VLOOKUP(3,AS89:AW92,5,FALSE)</f>
        <v>#N/A</v>
      </c>
      <c r="BH91" s="60"/>
      <c r="BI91" s="85"/>
      <c r="BJ91" s="85">
        <f>IF(E91&gt;G91,IF(Spielplan!E91&gt;Spielplan!G91,Punktemodus!$B$3,0),0)</f>
        <v>0</v>
      </c>
      <c r="BK91" s="85">
        <f>IF(E91=G91,IF(Spielplan!E91=Spielplan!G91,Punktemodus!$B$3,0),0)</f>
        <v>10</v>
      </c>
      <c r="BL91" s="85">
        <f>IF(E91&lt;G91,IF(Spielplan!E91&lt;Spielplan!G91,Punktemodus!$B$3,0),0)</f>
        <v>0</v>
      </c>
      <c r="BM91" s="85">
        <f>IF(E91=Spielplan!E91,IF(G91=Spielplan!G91,Punktemodus!$B$5,0),0)</f>
        <v>3</v>
      </c>
      <c r="BN91" s="85">
        <f>IF(E91=Spielplan!E91,Punktemodus!$B$7,0)</f>
        <v>1</v>
      </c>
      <c r="BO91" s="85">
        <f>IF(G91=Spielplan!G91,Punktemodus!$B$7,0)</f>
        <v>1</v>
      </c>
      <c r="BP91" s="137">
        <f>IF(Spielplan!E91="",0,SUM(BJ91:BO91))</f>
        <v>0</v>
      </c>
      <c r="BQ91" s="85"/>
      <c r="BR91" s="141"/>
      <c r="BS91" s="134"/>
      <c r="BT91" s="142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</row>
    <row r="92" spans="1:101" ht="18.75" customHeight="1" thickBot="1" x14ac:dyDescent="0.3">
      <c r="A92" s="60"/>
      <c r="B92" s="60"/>
      <c r="C92" s="230" t="str">
        <f>H89</f>
        <v>Algerien</v>
      </c>
      <c r="D92" s="231"/>
      <c r="E92" s="104"/>
      <c r="F92" s="93"/>
      <c r="G92" s="104"/>
      <c r="H92" s="230" t="str">
        <f>H90</f>
        <v>Südkorea</v>
      </c>
      <c r="I92" s="231"/>
      <c r="J92" s="60"/>
      <c r="K92" s="60" t="s">
        <v>117</v>
      </c>
      <c r="L92" s="60">
        <f t="shared" si="28"/>
        <v>0</v>
      </c>
      <c r="M92" s="60"/>
      <c r="N92" s="60">
        <f>IF($E92="",0,IF($E92&gt;$G92,3,IF($E92=$G92,1,0)))</f>
        <v>0</v>
      </c>
      <c r="O92" s="60"/>
      <c r="P92" s="60">
        <f>IF($G92="",0,IF($E92&gt;$G92,0,IF($E92=$G92,1,3)))</f>
        <v>0</v>
      </c>
      <c r="Q92" s="60"/>
      <c r="R92" s="60">
        <f>E92</f>
        <v>0</v>
      </c>
      <c r="S92" s="60"/>
      <c r="T92" s="60">
        <f>G92</f>
        <v>0</v>
      </c>
      <c r="U92" s="60"/>
      <c r="V92" s="60">
        <f>G92</f>
        <v>0</v>
      </c>
      <c r="W92" s="60"/>
      <c r="X92" s="60">
        <f>E92</f>
        <v>0</v>
      </c>
      <c r="Y92" s="60"/>
      <c r="Z92" s="60">
        <f>P95</f>
        <v>0</v>
      </c>
      <c r="AA92" s="60">
        <f>T95</f>
        <v>0</v>
      </c>
      <c r="AB92" s="60">
        <f>X95</f>
        <v>0</v>
      </c>
      <c r="AC92" s="60">
        <f>AA92-AB92</f>
        <v>0</v>
      </c>
      <c r="AD92" s="60">
        <f>IF(Z92&gt;Z89,-1,0)</f>
        <v>0</v>
      </c>
      <c r="AE92" s="60">
        <f>IF(Z92&gt;Z90,-1,0)</f>
        <v>0</v>
      </c>
      <c r="AF92" s="60">
        <f>IF(Z92&gt;Z91,-1,0)</f>
        <v>0</v>
      </c>
      <c r="AG92" s="60">
        <f>10000-(AJ92*1000+AM92*100+AK92*10)</f>
        <v>10000</v>
      </c>
      <c r="AH92" s="90">
        <f>RANK(AG92,AG89:AG92,1)</f>
        <v>1</v>
      </c>
      <c r="AI92" s="60" t="str">
        <f>H90</f>
        <v>Südkorea</v>
      </c>
      <c r="AJ92" s="60">
        <f t="shared" si="29"/>
        <v>0</v>
      </c>
      <c r="AK92" s="60">
        <f t="shared" si="29"/>
        <v>0</v>
      </c>
      <c r="AL92" s="60">
        <f t="shared" si="29"/>
        <v>0</v>
      </c>
      <c r="AM92" s="60">
        <f>AK92-AL92</f>
        <v>0</v>
      </c>
      <c r="AN92" s="187">
        <f>IF(AG89=AG92,IF(E93&gt;G93,AG89-0.1,AG89),AG89)</f>
        <v>10000</v>
      </c>
      <c r="AO92" s="187">
        <f>IF(AG90=AG92,IF(E92&gt;G92,AG90-0.1,AG90),AG90)</f>
        <v>10000</v>
      </c>
      <c r="AP92" s="187">
        <f>IF(AG91=AG92,IF(E90&gt;G90,AG91-0.1,AG91),AG91)</f>
        <v>10000</v>
      </c>
      <c r="AQ92" s="187"/>
      <c r="AR92" s="187">
        <f>AQ93</f>
        <v>30000</v>
      </c>
      <c r="AS92" s="90">
        <f>RANK(AR92,AR89:AR92,1)</f>
        <v>1</v>
      </c>
      <c r="AT92" s="60" t="str">
        <f t="shared" si="30"/>
        <v>Südkorea</v>
      </c>
      <c r="AU92" s="60">
        <f t="shared" si="30"/>
        <v>0</v>
      </c>
      <c r="AV92" s="60">
        <f t="shared" si="30"/>
        <v>0</v>
      </c>
      <c r="AW92" s="60">
        <f t="shared" si="30"/>
        <v>0</v>
      </c>
      <c r="AX92" s="60"/>
      <c r="AY92" s="60"/>
      <c r="AZ92" s="60"/>
      <c r="BA92" s="113">
        <v>4</v>
      </c>
      <c r="BB92" s="114" t="e">
        <f>VLOOKUP(4,AS89:AT92,2,FALSE)</f>
        <v>#N/A</v>
      </c>
      <c r="BC92" s="115"/>
      <c r="BD92" s="116" t="e">
        <f>VLOOKUP(4,AS89:AW92,3,FALSE)</f>
        <v>#N/A</v>
      </c>
      <c r="BE92" s="116" t="e">
        <f>VLOOKUP(4,AS89:AW92,4,FALSE)</f>
        <v>#N/A</v>
      </c>
      <c r="BF92" s="93" t="s">
        <v>12</v>
      </c>
      <c r="BG92" s="116" t="e">
        <f>VLOOKUP(4,AS89:AW92,5,FALSE)</f>
        <v>#N/A</v>
      </c>
      <c r="BH92" s="60"/>
      <c r="BI92" s="85"/>
      <c r="BJ92" s="85">
        <f>IF(E92&gt;G92,IF(Spielplan!E92&gt;Spielplan!G92,Punktemodus!$B$3,0),0)</f>
        <v>0</v>
      </c>
      <c r="BK92" s="85">
        <f>IF(E92=G92,IF(Spielplan!E92=Spielplan!G92,Punktemodus!$B$3,0),0)</f>
        <v>10</v>
      </c>
      <c r="BL92" s="85">
        <f>IF(E92&lt;G92,IF(Spielplan!E92&lt;Spielplan!G92,Punktemodus!$B$3,0),0)</f>
        <v>0</v>
      </c>
      <c r="BM92" s="85">
        <f>IF(E92=Spielplan!E92,IF(G92=Spielplan!G92,Punktemodus!$B$5,0),0)</f>
        <v>3</v>
      </c>
      <c r="BN92" s="85">
        <f>IF(E92=Spielplan!E92,Punktemodus!$B$7,0)</f>
        <v>1</v>
      </c>
      <c r="BO92" s="85">
        <f>IF(G92=Spielplan!G92,Punktemodus!$B$7,0)</f>
        <v>1</v>
      </c>
      <c r="BP92" s="137">
        <f>IF(Spielplan!E92="",0,SUM(BJ92:BO92))</f>
        <v>0</v>
      </c>
      <c r="BQ92" s="85"/>
      <c r="BR92" s="141"/>
      <c r="BS92" s="321" t="s">
        <v>163</v>
      </c>
      <c r="BT92" s="322"/>
      <c r="BU92" s="322"/>
      <c r="BV92" s="322"/>
      <c r="BW92" s="134"/>
      <c r="BX92" s="339">
        <f>BX86+BX89</f>
        <v>730</v>
      </c>
      <c r="BY92" s="340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</row>
    <row r="93" spans="1:101" ht="18.75" customHeight="1" thickBot="1" x14ac:dyDescent="0.3">
      <c r="A93" s="60"/>
      <c r="B93" s="60"/>
      <c r="C93" s="224" t="str">
        <f>C89</f>
        <v>Belgien</v>
      </c>
      <c r="D93" s="225"/>
      <c r="E93" s="104"/>
      <c r="F93" s="93"/>
      <c r="G93" s="104"/>
      <c r="H93" s="224" t="str">
        <f>H90</f>
        <v>Südkorea</v>
      </c>
      <c r="I93" s="225"/>
      <c r="J93" s="60"/>
      <c r="K93" s="60" t="s">
        <v>119</v>
      </c>
      <c r="L93" s="60">
        <f t="shared" si="28"/>
        <v>0</v>
      </c>
      <c r="M93" s="60">
        <f>IF($E93="",0,IF($E93&gt;$G93,3,IF($E93=G93,1,0)))</f>
        <v>0</v>
      </c>
      <c r="N93" s="60"/>
      <c r="O93" s="60"/>
      <c r="P93" s="60">
        <f>IF($G93="",0,IF($E93&gt;$G93,0,IF($E93=$G93,1,3)))</f>
        <v>0</v>
      </c>
      <c r="Q93" s="60">
        <f>E93</f>
        <v>0</v>
      </c>
      <c r="R93" s="60"/>
      <c r="S93" s="60"/>
      <c r="T93" s="60">
        <f>G93</f>
        <v>0</v>
      </c>
      <c r="U93" s="60">
        <f>G93</f>
        <v>0</v>
      </c>
      <c r="V93" s="60"/>
      <c r="W93" s="60"/>
      <c r="X93" s="60">
        <f>E93</f>
        <v>0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187">
        <f>SUM(AN89:AN92)</f>
        <v>30000</v>
      </c>
      <c r="AO93" s="187">
        <f>SUM(AO89:AO92)</f>
        <v>30000</v>
      </c>
      <c r="AP93" s="187">
        <f>SUM(AP89:AP92)</f>
        <v>30000</v>
      </c>
      <c r="AQ93" s="187">
        <f>SUM(AQ89:AQ92)</f>
        <v>30000</v>
      </c>
      <c r="AR93" s="187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85">
        <f>IF(E93&gt;G93,IF(Spielplan!E93&gt;Spielplan!G93,Punktemodus!$B$3,0),0)</f>
        <v>0</v>
      </c>
      <c r="BK93" s="85">
        <f>IF(E93=G93,IF(Spielplan!E93=Spielplan!G93,Punktemodus!$B$3,0),0)</f>
        <v>10</v>
      </c>
      <c r="BL93" s="85">
        <f>IF(E93&lt;G93,IF(Spielplan!E93&lt;Spielplan!G93,Punktemodus!$B$3,0),0)</f>
        <v>0</v>
      </c>
      <c r="BM93" s="85">
        <f>IF(E93=Spielplan!E93,IF(G93=Spielplan!G93,Punktemodus!$B$5,0),0)</f>
        <v>3</v>
      </c>
      <c r="BN93" s="85">
        <f>IF(E93=Spielplan!E93,Punktemodus!$B$7,0)</f>
        <v>1</v>
      </c>
      <c r="BO93" s="85">
        <f>IF(G93=Spielplan!G93,Punktemodus!$B$7,0)</f>
        <v>1</v>
      </c>
      <c r="BP93" s="137">
        <f>IF(Spielplan!E93="",0,SUM(BJ93:BO93))</f>
        <v>0</v>
      </c>
      <c r="BQ93" s="60"/>
      <c r="BR93" s="141"/>
      <c r="BS93" s="322"/>
      <c r="BT93" s="322"/>
      <c r="BU93" s="322"/>
      <c r="BV93" s="322"/>
      <c r="BW93" s="134"/>
      <c r="BX93" s="341"/>
      <c r="BY93" s="342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</row>
    <row r="94" spans="1:101" ht="18.75" customHeight="1" thickBot="1" x14ac:dyDescent="0.3">
      <c r="A94" s="60"/>
      <c r="B94" s="60"/>
      <c r="C94" s="230" t="str">
        <f>H89</f>
        <v>Algerien</v>
      </c>
      <c r="D94" s="231"/>
      <c r="E94" s="104"/>
      <c r="F94" s="93"/>
      <c r="G94" s="104"/>
      <c r="H94" s="230" t="str">
        <f>C90</f>
        <v>Russland</v>
      </c>
      <c r="I94" s="231"/>
      <c r="J94" s="60"/>
      <c r="K94" s="60" t="s">
        <v>119</v>
      </c>
      <c r="L94" s="60">
        <f t="shared" si="28"/>
        <v>0</v>
      </c>
      <c r="M94" s="60"/>
      <c r="N94" s="60">
        <f>IF($E94="",0,IF($E94&gt;$G94,3,IF($E94=$G94,1,0)))</f>
        <v>0</v>
      </c>
      <c r="O94" s="60">
        <f>IF($G94="",0,IF($E94&gt;$G94,0,IF($E94=$G94,1,3)))</f>
        <v>0</v>
      </c>
      <c r="P94" s="60"/>
      <c r="Q94" s="60"/>
      <c r="R94" s="60">
        <f>E94</f>
        <v>0</v>
      </c>
      <c r="S94" s="60">
        <f>G94</f>
        <v>0</v>
      </c>
      <c r="T94" s="60"/>
      <c r="U94" s="60"/>
      <c r="V94" s="60">
        <f>G94</f>
        <v>0</v>
      </c>
      <c r="W94" s="60">
        <f>E94</f>
        <v>0</v>
      </c>
      <c r="X94" s="60"/>
      <c r="Y94" s="60"/>
      <c r="Z94" s="60" t="s">
        <v>30</v>
      </c>
      <c r="AA94" s="60"/>
      <c r="AB94" s="60"/>
      <c r="AC94" s="60"/>
      <c r="AD94" s="60"/>
      <c r="AE94" s="60"/>
      <c r="AF94" s="60"/>
      <c r="AG94" s="60" t="b">
        <f>OR(AG89=AG90,AG89=AG91,AG89=AG92,AG90=AG91,AG90=AG92,AG91=AG92)</f>
        <v>1</v>
      </c>
      <c r="AH94" s="60"/>
      <c r="AI94" s="60"/>
      <c r="AJ94" s="60"/>
      <c r="AK94" s="60"/>
      <c r="AL94" s="60"/>
      <c r="AM94" s="60"/>
      <c r="AN94" s="60"/>
      <c r="AO94" s="60" t="s">
        <v>34</v>
      </c>
      <c r="AP94" s="60"/>
      <c r="AQ94" s="60"/>
      <c r="AR94" s="60" t="b">
        <f>OR(AR89=AR90,AR89=AR91,AR89=AR92,AR90=AR91,AR90=AR92,AR91=AR92)</f>
        <v>1</v>
      </c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85">
        <f>IF(E94&gt;G94,IF(Spielplan!E94&gt;Spielplan!G94,Punktemodus!$B$3,0),0)</f>
        <v>0</v>
      </c>
      <c r="BK94" s="85">
        <f>IF(E94=G94,IF(Spielplan!E94=Spielplan!G94,Punktemodus!$B$3,0),0)</f>
        <v>10</v>
      </c>
      <c r="BL94" s="85">
        <f>IF(E94&lt;G94,IF(Spielplan!E94&lt;Spielplan!G94,Punktemodus!$B$3,0),0)</f>
        <v>0</v>
      </c>
      <c r="BM94" s="85">
        <f>IF(E94=Spielplan!E94,IF(G94=Spielplan!G94,Punktemodus!$B$5,0),0)</f>
        <v>3</v>
      </c>
      <c r="BN94" s="85">
        <f>IF(E94=Spielplan!E94,Punktemodus!$B$7,0)</f>
        <v>1</v>
      </c>
      <c r="BO94" s="85">
        <f>IF(G94=Spielplan!G94,Punktemodus!$B$7,0)</f>
        <v>1</v>
      </c>
      <c r="BP94" s="137">
        <f>IF(Spielplan!E94="",0,SUM(BJ94:BO94))</f>
        <v>0</v>
      </c>
      <c r="BQ94" s="60"/>
      <c r="BR94" s="141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</row>
    <row r="95" spans="1:101" ht="18.75" customHeight="1" thickBot="1" x14ac:dyDescent="0.25">
      <c r="A95" s="60"/>
      <c r="B95" s="60"/>
      <c r="C95" s="136" t="str">
        <f>IF(G94="","",IF(AR94=TRUE,"Achtung: Fehler in Tabelle!",""))</f>
        <v/>
      </c>
      <c r="D95" s="60"/>
      <c r="E95" s="60"/>
      <c r="F95" s="60"/>
      <c r="G95" s="60"/>
      <c r="H95" s="60"/>
      <c r="I95" s="60"/>
      <c r="J95" s="60"/>
      <c r="K95" s="60"/>
      <c r="L95" s="60"/>
      <c r="M95" s="60">
        <f t="shared" ref="M95:X95" si="31">SUM(M89:M94)</f>
        <v>0</v>
      </c>
      <c r="N95" s="60">
        <f t="shared" si="31"/>
        <v>0</v>
      </c>
      <c r="O95" s="60">
        <f t="shared" si="31"/>
        <v>0</v>
      </c>
      <c r="P95" s="60">
        <f t="shared" si="31"/>
        <v>0</v>
      </c>
      <c r="Q95" s="60">
        <f t="shared" si="31"/>
        <v>0</v>
      </c>
      <c r="R95" s="60">
        <f t="shared" si="31"/>
        <v>0</v>
      </c>
      <c r="S95" s="60">
        <f t="shared" si="31"/>
        <v>0</v>
      </c>
      <c r="T95" s="60">
        <f t="shared" si="31"/>
        <v>0</v>
      </c>
      <c r="U95" s="60">
        <f t="shared" si="31"/>
        <v>0</v>
      </c>
      <c r="V95" s="60">
        <f t="shared" si="31"/>
        <v>0</v>
      </c>
      <c r="W95" s="60">
        <f t="shared" si="31"/>
        <v>0</v>
      </c>
      <c r="X95" s="60">
        <f t="shared" si="31"/>
        <v>0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160">
        <f>SUM(BP89:BP94)</f>
        <v>0</v>
      </c>
      <c r="BQ95" s="60"/>
      <c r="BR95" s="141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</row>
    <row r="96" spans="1:101" ht="13.5" thickBo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85"/>
      <c r="BK96" s="85"/>
      <c r="BL96" s="85"/>
      <c r="BM96" s="85"/>
      <c r="BN96" s="85"/>
      <c r="BO96" s="85"/>
      <c r="BP96" s="138"/>
      <c r="BQ96" s="60"/>
      <c r="BR96" s="141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</row>
    <row r="97" spans="1:101" ht="25.5" customHeight="1" thickBo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85"/>
      <c r="BK97" s="85"/>
      <c r="BL97" s="85"/>
      <c r="BM97" s="85"/>
      <c r="BN97" s="85"/>
      <c r="BO97" s="85"/>
      <c r="BP97" s="160">
        <f>SUM(BP12:BP95)/2</f>
        <v>0</v>
      </c>
      <c r="BQ97" s="60"/>
      <c r="BR97" s="141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</row>
    <row r="98" spans="1:101" x14ac:dyDescent="0.2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85"/>
      <c r="BK98" s="85"/>
      <c r="BL98" s="85"/>
      <c r="BM98" s="85"/>
      <c r="BN98" s="85"/>
      <c r="BO98" s="85"/>
      <c r="BP98" s="60"/>
      <c r="BQ98" s="60"/>
      <c r="BR98" s="141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</row>
  </sheetData>
  <mergeCells count="41"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  <mergeCell ref="CQ65:CV66"/>
    <mergeCell ref="BS44:BV45"/>
    <mergeCell ref="BX44:BX47"/>
    <mergeCell ref="BY44:BY47"/>
    <mergeCell ref="BZ44:BZ47"/>
    <mergeCell ref="CE44:CE47"/>
    <mergeCell ref="CF44:CF47"/>
    <mergeCell ref="CJ44:CJ47"/>
    <mergeCell ref="CO44:CO47"/>
    <mergeCell ref="CS44:CS47"/>
    <mergeCell ref="CQ59:CV60"/>
    <mergeCell ref="CQ62:CV63"/>
    <mergeCell ref="CQ32:CV33"/>
    <mergeCell ref="H2:BZ2"/>
    <mergeCell ref="H3:BZ3"/>
    <mergeCell ref="I4:BI4"/>
    <mergeCell ref="BY4:BZ4"/>
    <mergeCell ref="CG4:CV4"/>
    <mergeCell ref="BP8:BP11"/>
    <mergeCell ref="BJ9:BJ11"/>
    <mergeCell ref="BK9:BK11"/>
    <mergeCell ref="BL9:BL11"/>
    <mergeCell ref="BM9:BM11"/>
    <mergeCell ref="BN9:BN11"/>
    <mergeCell ref="BO9:BO11"/>
    <mergeCell ref="CQ23:CV24"/>
    <mergeCell ref="CQ26:CV27"/>
    <mergeCell ref="CQ29:CV30"/>
  </mergeCells>
  <conditionalFormatting sqref="CK24:CL24">
    <cfRule type="expression" dxfId="246" priority="1" stopIfTrue="1">
      <formula>IF($CH34="",TRUE,FALSE)</formula>
    </cfRule>
  </conditionalFormatting>
  <conditionalFormatting sqref="CA14:CB14">
    <cfRule type="expression" dxfId="245" priority="2" stopIfTrue="1">
      <formula>IF($BV$12="",TRUE,FALSE)</formula>
    </cfRule>
  </conditionalFormatting>
  <conditionalFormatting sqref="CA15:CB15">
    <cfRule type="expression" dxfId="244" priority="3" stopIfTrue="1">
      <formula>IF($BV$17="",TRUE,FALSE)</formula>
    </cfRule>
  </conditionalFormatting>
  <conditionalFormatting sqref="CA22:CB22">
    <cfRule type="expression" dxfId="243" priority="4" stopIfTrue="1">
      <formula>IF($BV$20="",TRUE,FALSE)</formula>
    </cfRule>
  </conditionalFormatting>
  <conditionalFormatting sqref="CA23:CB23">
    <cfRule type="expression" dxfId="242" priority="5" stopIfTrue="1">
      <formula>IF($BV$25="",TRUE,FALSE)</formula>
    </cfRule>
  </conditionalFormatting>
  <conditionalFormatting sqref="CA30:CB30">
    <cfRule type="expression" dxfId="241" priority="6" stopIfTrue="1">
      <formula>IF($BV$29="",TRUE,FALSE)</formula>
    </cfRule>
  </conditionalFormatting>
  <conditionalFormatting sqref="CA31:CB31">
    <cfRule type="expression" dxfId="240" priority="7" stopIfTrue="1">
      <formula>IF($BV$33="",TRUE,FALSE)</formula>
    </cfRule>
  </conditionalFormatting>
  <conditionalFormatting sqref="CA38:CB38">
    <cfRule type="expression" dxfId="239" priority="8" stopIfTrue="1">
      <formula>IF($BV$37="",TRUE,FALSE)</formula>
    </cfRule>
  </conditionalFormatting>
  <conditionalFormatting sqref="CA39:CB39">
    <cfRule type="expression" dxfId="238" priority="9" stopIfTrue="1">
      <formula>IF($BV$41="",TRUE,FALSE)</formula>
    </cfRule>
  </conditionalFormatting>
  <conditionalFormatting sqref="CF18:CG18">
    <cfRule type="expression" dxfId="237" priority="10" stopIfTrue="1">
      <formula>IF($CC$15="",TRUE,FALSE)</formula>
    </cfRule>
  </conditionalFormatting>
  <conditionalFormatting sqref="CF19:CG19">
    <cfRule type="expression" dxfId="236" priority="11" stopIfTrue="1">
      <formula>IF($CC$22="",TRUE,FALSE)</formula>
    </cfRule>
  </conditionalFormatting>
  <conditionalFormatting sqref="CF35:CG35">
    <cfRule type="expression" dxfId="235" priority="12" stopIfTrue="1">
      <formula>IF($CC$39="",TRUE,FALSE)</formula>
    </cfRule>
  </conditionalFormatting>
  <conditionalFormatting sqref="CF34:CG34">
    <cfRule type="expression" dxfId="234" priority="13" stopIfTrue="1">
      <formula>IF($CC$31="",TRUE,FALSE)</formula>
    </cfRule>
  </conditionalFormatting>
  <conditionalFormatting sqref="CK23:CL23 CK29:CL29">
    <cfRule type="expression" dxfId="233" priority="14" stopIfTrue="1">
      <formula>IF($CH$18="",TRUE,FALSE)</formula>
    </cfRule>
  </conditionalFormatting>
  <conditionalFormatting sqref="CK30:CL30">
    <cfRule type="expression" dxfId="232" priority="15" stopIfTrue="1">
      <formula>IF($CH$34="",TRUE,FALSE)</formula>
    </cfRule>
  </conditionalFormatting>
  <conditionalFormatting sqref="CQ23:CV24">
    <cfRule type="expression" dxfId="231" priority="16" stopIfTrue="1">
      <formula>IF($CM$23="",TRUE,FALSE)</formula>
    </cfRule>
  </conditionalFormatting>
  <conditionalFormatting sqref="CQ26:CV27">
    <cfRule type="expression" dxfId="230" priority="17" stopIfTrue="1">
      <formula>IF($CM$24="",TRUE,FALSE)</formula>
    </cfRule>
  </conditionalFormatting>
  <conditionalFormatting sqref="CQ29:CV30">
    <cfRule type="expression" dxfId="229" priority="18" stopIfTrue="1">
      <formula>IF($CM$29="",TRUE,FALSE)</formula>
    </cfRule>
  </conditionalFormatting>
  <conditionalFormatting sqref="CQ32:CV33">
    <cfRule type="expression" dxfId="228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60"/>
      <c r="B1" s="60"/>
      <c r="C1" s="86"/>
      <c r="D1" s="60"/>
      <c r="E1" s="85"/>
      <c r="F1" s="60"/>
      <c r="G1" s="85"/>
      <c r="H1" s="92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</row>
    <row r="2" spans="1:101" ht="85.5" customHeight="1" thickBot="1" x14ac:dyDescent="1.1000000000000001">
      <c r="A2" s="60"/>
      <c r="B2" s="60"/>
      <c r="C2" s="60"/>
      <c r="D2" s="60"/>
      <c r="E2" s="85"/>
      <c r="F2" s="60"/>
      <c r="G2" s="85"/>
      <c r="H2" s="355" t="s">
        <v>341</v>
      </c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7"/>
      <c r="BR2" s="357"/>
      <c r="BS2" s="357"/>
      <c r="BT2" s="357"/>
      <c r="BU2" s="357"/>
      <c r="BV2" s="357"/>
      <c r="BW2" s="357"/>
      <c r="BX2" s="357"/>
      <c r="BY2" s="357"/>
      <c r="BZ2" s="358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</row>
    <row r="3" spans="1:101" ht="85.5" customHeight="1" thickBot="1" x14ac:dyDescent="0.25">
      <c r="A3" s="60"/>
      <c r="B3" s="60"/>
      <c r="C3" s="60"/>
      <c r="D3" s="60"/>
      <c r="E3" s="85"/>
      <c r="F3" s="60"/>
      <c r="G3" s="85"/>
      <c r="H3" s="320" t="s">
        <v>339</v>
      </c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282"/>
      <c r="BW3" s="282"/>
      <c r="BX3" s="282"/>
      <c r="BY3" s="282"/>
      <c r="BZ3" s="282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</row>
    <row r="4" spans="1:101" ht="37.5" customHeight="1" thickBot="1" x14ac:dyDescent="0.55000000000000004">
      <c r="A4" s="60"/>
      <c r="B4" s="60"/>
      <c r="C4" s="60"/>
      <c r="D4" s="60"/>
      <c r="E4" s="85"/>
      <c r="F4" s="60"/>
      <c r="G4" s="85"/>
      <c r="H4" s="95" t="s">
        <v>161</v>
      </c>
      <c r="I4" s="325" t="s">
        <v>363</v>
      </c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7"/>
      <c r="BJ4" s="60"/>
      <c r="BK4" s="60"/>
      <c r="BL4" s="60"/>
      <c r="BM4" s="60"/>
      <c r="BN4" s="60"/>
      <c r="BO4" s="60"/>
      <c r="BP4" s="60"/>
      <c r="BQ4" s="95" t="s">
        <v>162</v>
      </c>
      <c r="BR4" s="60"/>
      <c r="BS4" s="60"/>
      <c r="BT4" s="60"/>
      <c r="BU4" s="60"/>
      <c r="BV4" s="60"/>
      <c r="BW4" s="60"/>
      <c r="BX4" s="60"/>
      <c r="BY4" s="323">
        <f>BX92</f>
        <v>730</v>
      </c>
      <c r="BZ4" s="324"/>
      <c r="CA4" s="60"/>
      <c r="CB4" s="60"/>
      <c r="CC4" s="60"/>
      <c r="CD4" s="60"/>
      <c r="CE4" s="60"/>
      <c r="CF4" s="60"/>
      <c r="CG4" s="367" t="s">
        <v>340</v>
      </c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9"/>
      <c r="CW4" s="60"/>
    </row>
    <row r="5" spans="1:101" x14ac:dyDescent="0.2">
      <c r="A5" s="60"/>
      <c r="B5" s="60"/>
      <c r="C5" s="60"/>
      <c r="D5" s="60"/>
      <c r="E5" s="85"/>
      <c r="F5" s="60"/>
      <c r="G5" s="8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1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</row>
    <row r="6" spans="1:101" x14ac:dyDescent="0.2">
      <c r="A6" s="60"/>
      <c r="B6" s="60"/>
      <c r="C6" s="60"/>
      <c r="D6" s="60"/>
      <c r="E6" s="85"/>
      <c r="F6" s="60"/>
      <c r="G6" s="85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</row>
    <row r="7" spans="1:101" ht="13.5" thickBot="1" x14ac:dyDescent="0.25">
      <c r="A7" s="60"/>
      <c r="B7" s="60"/>
      <c r="C7" s="60"/>
      <c r="D7" s="60"/>
      <c r="E7" s="85"/>
      <c r="F7" s="60"/>
      <c r="G7" s="85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</row>
    <row r="8" spans="1:101" ht="26.25" customHeight="1" thickBot="1" x14ac:dyDescent="0.45">
      <c r="A8" s="60"/>
      <c r="B8" s="60"/>
      <c r="C8" s="99" t="s">
        <v>150</v>
      </c>
      <c r="D8" s="100"/>
      <c r="E8" s="101"/>
      <c r="F8" s="100"/>
      <c r="G8" s="101"/>
      <c r="H8" s="100"/>
      <c r="I8" s="100"/>
      <c r="J8" s="100"/>
      <c r="K8" s="100"/>
      <c r="L8" s="188"/>
      <c r="M8" s="189" t="s">
        <v>36</v>
      </c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2"/>
      <c r="BI8" s="60"/>
      <c r="BJ8" s="60"/>
      <c r="BK8" s="60"/>
      <c r="BL8" s="60"/>
      <c r="BM8" s="60"/>
      <c r="BN8" s="60"/>
      <c r="BO8" s="60"/>
      <c r="BP8" s="328" t="s">
        <v>149</v>
      </c>
      <c r="BQ8" s="60"/>
      <c r="BR8" s="87"/>
      <c r="BS8" s="99" t="s">
        <v>151</v>
      </c>
      <c r="BT8" s="100"/>
      <c r="BU8" s="100"/>
      <c r="BV8" s="100"/>
      <c r="BW8" s="100"/>
      <c r="BX8" s="100"/>
      <c r="BY8" s="100"/>
      <c r="BZ8" s="103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2"/>
      <c r="CW8" s="60"/>
    </row>
    <row r="9" spans="1:101" ht="28.5" customHeight="1" x14ac:dyDescent="0.2">
      <c r="A9" s="60"/>
      <c r="B9" s="60"/>
      <c r="C9" s="60"/>
      <c r="D9" s="60"/>
      <c r="E9" s="85"/>
      <c r="F9" s="60"/>
      <c r="G9" s="85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330" t="s">
        <v>48</v>
      </c>
      <c r="BK9" s="330" t="s">
        <v>142</v>
      </c>
      <c r="BL9" s="330" t="s">
        <v>143</v>
      </c>
      <c r="BM9" s="330" t="s">
        <v>49</v>
      </c>
      <c r="BN9" s="330" t="s">
        <v>147</v>
      </c>
      <c r="BO9" s="330" t="s">
        <v>148</v>
      </c>
      <c r="BP9" s="329"/>
      <c r="BQ9" s="60"/>
      <c r="BR9" s="87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</row>
    <row r="10" spans="1:101" ht="18.75" customHeight="1" x14ac:dyDescent="0.25">
      <c r="A10" s="60"/>
      <c r="B10" s="60"/>
      <c r="C10" s="88" t="s">
        <v>63</v>
      </c>
      <c r="D10" s="60"/>
      <c r="E10" s="85"/>
      <c r="F10" s="60"/>
      <c r="G10" s="85"/>
      <c r="H10" s="60"/>
      <c r="I10" s="60"/>
      <c r="J10" s="60"/>
      <c r="K10" s="60"/>
      <c r="L10" s="60"/>
      <c r="M10" s="60" t="s">
        <v>4</v>
      </c>
      <c r="N10" s="60"/>
      <c r="O10" s="60"/>
      <c r="P10" s="60"/>
      <c r="Q10" s="60" t="s">
        <v>6</v>
      </c>
      <c r="R10" s="60"/>
      <c r="S10" s="60"/>
      <c r="T10" s="60"/>
      <c r="U10" s="60" t="s">
        <v>7</v>
      </c>
      <c r="V10" s="60"/>
      <c r="W10" s="60"/>
      <c r="X10" s="60"/>
      <c r="Y10" s="60"/>
      <c r="Z10" s="60" t="s">
        <v>4</v>
      </c>
      <c r="AA10" s="60" t="s">
        <v>5</v>
      </c>
      <c r="AB10" s="60"/>
      <c r="AC10" s="60"/>
      <c r="AD10" s="60" t="s">
        <v>9</v>
      </c>
      <c r="AE10" s="60"/>
      <c r="AF10" s="60"/>
      <c r="AG10" s="60"/>
      <c r="AH10" s="60" t="s">
        <v>32</v>
      </c>
      <c r="AI10" s="60"/>
      <c r="AJ10" s="60"/>
      <c r="AK10" s="60"/>
      <c r="AL10" s="60"/>
      <c r="AM10" s="60"/>
      <c r="AN10" s="60" t="s">
        <v>35</v>
      </c>
      <c r="AO10" s="60"/>
      <c r="AP10" s="60"/>
      <c r="AQ10" s="60"/>
      <c r="AR10" s="60"/>
      <c r="AS10" s="60" t="s">
        <v>33</v>
      </c>
      <c r="AT10" s="60"/>
      <c r="AU10" s="60"/>
      <c r="AV10" s="60"/>
      <c r="AW10" s="60"/>
      <c r="AX10" s="60"/>
      <c r="AY10" s="60"/>
      <c r="AZ10" s="60"/>
      <c r="BA10" s="60"/>
      <c r="BB10" s="89" t="s">
        <v>10</v>
      </c>
      <c r="BC10" s="60"/>
      <c r="BD10" s="90" t="s">
        <v>4</v>
      </c>
      <c r="BE10" s="60"/>
      <c r="BF10" s="61" t="s">
        <v>5</v>
      </c>
      <c r="BG10" s="60"/>
      <c r="BH10" s="60"/>
      <c r="BI10" s="60"/>
      <c r="BJ10" s="330"/>
      <c r="BK10" s="330"/>
      <c r="BL10" s="330"/>
      <c r="BM10" s="330"/>
      <c r="BN10" s="330"/>
      <c r="BO10" s="330"/>
      <c r="BP10" s="329"/>
      <c r="BQ10" s="60"/>
      <c r="BR10" s="87"/>
      <c r="BS10" s="88"/>
      <c r="BT10" s="60"/>
      <c r="BU10" s="91" t="s">
        <v>120</v>
      </c>
      <c r="BV10" s="60"/>
      <c r="BW10" s="60"/>
      <c r="BX10" s="61" t="s">
        <v>26</v>
      </c>
      <c r="BY10" s="60"/>
      <c r="BZ10" s="88"/>
      <c r="CA10" s="60"/>
      <c r="CB10" s="60"/>
      <c r="CC10" s="60"/>
      <c r="CD10" s="60"/>
      <c r="CE10" s="61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</row>
    <row r="11" spans="1:101" ht="18.75" customHeight="1" thickBot="1" x14ac:dyDescent="0.25">
      <c r="A11" s="60"/>
      <c r="B11" s="60"/>
      <c r="C11" s="60"/>
      <c r="D11" s="60"/>
      <c r="E11" s="85"/>
      <c r="F11" s="60"/>
      <c r="G11" s="85"/>
      <c r="H11" s="60"/>
      <c r="I11" s="60"/>
      <c r="J11" s="60"/>
      <c r="K11" s="60"/>
      <c r="L11" s="60"/>
      <c r="M11" s="60" t="s">
        <v>0</v>
      </c>
      <c r="N11" s="60" t="s">
        <v>1</v>
      </c>
      <c r="O11" s="60" t="s">
        <v>2</v>
      </c>
      <c r="P11" s="60" t="s">
        <v>3</v>
      </c>
      <c r="Q11" s="60" t="s">
        <v>0</v>
      </c>
      <c r="R11" s="60" t="s">
        <v>1</v>
      </c>
      <c r="S11" s="60" t="s">
        <v>2</v>
      </c>
      <c r="T11" s="60" t="s">
        <v>3</v>
      </c>
      <c r="U11" s="60" t="s">
        <v>0</v>
      </c>
      <c r="V11" s="60" t="s">
        <v>1</v>
      </c>
      <c r="W11" s="60" t="s">
        <v>2</v>
      </c>
      <c r="X11" s="60" t="s">
        <v>3</v>
      </c>
      <c r="Y11" s="60"/>
      <c r="Z11" s="60" t="s">
        <v>8</v>
      </c>
      <c r="AA11" s="60"/>
      <c r="AB11" s="60"/>
      <c r="AC11" s="60"/>
      <c r="AD11" s="60"/>
      <c r="AE11" s="60"/>
      <c r="AF11" s="60"/>
      <c r="AG11" s="60"/>
      <c r="AH11" s="60" t="s">
        <v>31</v>
      </c>
      <c r="AI11" s="60"/>
      <c r="AJ11" s="60"/>
      <c r="AK11" s="60"/>
      <c r="AL11" s="60"/>
      <c r="AM11" s="60"/>
      <c r="AN11" s="60" t="str">
        <f>AI12</f>
        <v>Brasilien</v>
      </c>
      <c r="AO11" s="60" t="str">
        <f>AI13</f>
        <v>Kroatien</v>
      </c>
      <c r="AP11" s="60" t="str">
        <f>AI14</f>
        <v>Mexiko</v>
      </c>
      <c r="AQ11" s="60" t="str">
        <f>AI15</f>
        <v>Kamerun</v>
      </c>
      <c r="AR11" s="60"/>
      <c r="AS11" s="60" t="s">
        <v>31</v>
      </c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330"/>
      <c r="BK11" s="330"/>
      <c r="BL11" s="330"/>
      <c r="BM11" s="330"/>
      <c r="BN11" s="330"/>
      <c r="BO11" s="330"/>
      <c r="BP11" s="329"/>
      <c r="BQ11" s="60"/>
      <c r="BR11" s="87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</row>
    <row r="12" spans="1:101" ht="18.75" customHeight="1" thickBot="1" x14ac:dyDescent="0.3">
      <c r="A12" s="60"/>
      <c r="B12" s="60"/>
      <c r="C12" s="7" t="str">
        <f>Spielplan!$C$12</f>
        <v>Brasilien</v>
      </c>
      <c r="D12" s="38"/>
      <c r="E12" s="104"/>
      <c r="F12" s="93"/>
      <c r="G12" s="104"/>
      <c r="H12" s="7" t="str">
        <f>Spielplan!$H$12</f>
        <v>Kroatien</v>
      </c>
      <c r="I12" s="38"/>
      <c r="J12" s="60"/>
      <c r="K12" s="60" t="s">
        <v>58</v>
      </c>
      <c r="L12" s="60">
        <f t="shared" ref="L12:L17" si="0">IF(E12-G12&gt;0,1,IF(G12=E12,0,-1))</f>
        <v>0</v>
      </c>
      <c r="M12" s="60">
        <f>IF($E12="",0,IF($E12&gt;$G12,3,IF($E12=G12,1,0)))</f>
        <v>0</v>
      </c>
      <c r="N12" s="60">
        <f>IF($G12="",0,IF($E12&gt;$G12,0,IF($E12=G12,1,3)))</f>
        <v>0</v>
      </c>
      <c r="O12" s="60"/>
      <c r="P12" s="60"/>
      <c r="Q12" s="60">
        <f>E12</f>
        <v>0</v>
      </c>
      <c r="R12" s="60">
        <f>G12</f>
        <v>0</v>
      </c>
      <c r="S12" s="60"/>
      <c r="T12" s="60"/>
      <c r="U12" s="60">
        <f>G12</f>
        <v>0</v>
      </c>
      <c r="V12" s="60">
        <f>E12</f>
        <v>0</v>
      </c>
      <c r="W12" s="60"/>
      <c r="X12" s="60"/>
      <c r="Y12" s="60"/>
      <c r="Z12" s="60">
        <f>M18</f>
        <v>0</v>
      </c>
      <c r="AA12" s="60">
        <f>Q18</f>
        <v>0</v>
      </c>
      <c r="AB12" s="60">
        <f>U18</f>
        <v>0</v>
      </c>
      <c r="AC12" s="60">
        <f>AA12-AB12</f>
        <v>0</v>
      </c>
      <c r="AD12" s="60">
        <f>IF(Z12&gt;Z13,-1,0)</f>
        <v>0</v>
      </c>
      <c r="AE12" s="60">
        <f>IF(Z12&gt;Z14,-1,0)</f>
        <v>0</v>
      </c>
      <c r="AF12" s="60">
        <f>IF(Z12&gt;Z15,-1,0)</f>
        <v>0</v>
      </c>
      <c r="AG12" s="60">
        <f>10000-(AJ12*1000+AM12*100+AK12*10)</f>
        <v>10000</v>
      </c>
      <c r="AH12" s="90">
        <f>RANK(AG12,AG12:AG15,1)</f>
        <v>1</v>
      </c>
      <c r="AI12" s="60" t="str">
        <f>C12</f>
        <v>Brasilien</v>
      </c>
      <c r="AJ12" s="60">
        <f t="shared" ref="AJ12:AL15" si="1">Z12</f>
        <v>0</v>
      </c>
      <c r="AK12" s="60">
        <f t="shared" si="1"/>
        <v>0</v>
      </c>
      <c r="AL12" s="60">
        <f t="shared" si="1"/>
        <v>0</v>
      </c>
      <c r="AM12" s="60">
        <f>AK12-AL12</f>
        <v>0</v>
      </c>
      <c r="AN12" s="187"/>
      <c r="AO12" s="187">
        <f>IF(AG13=AG12,IF(G12&gt;E12,AG13-0.1,AG13),AG13)</f>
        <v>10000</v>
      </c>
      <c r="AP12" s="187">
        <f>IF(AG14=AG12,IF(G14&gt;E14,AG14-0.1,AG14),AG14)</f>
        <v>10000</v>
      </c>
      <c r="AQ12" s="187">
        <f>IF(AG15=AG12,IF(G16&gt;E16,AG15-0.1,AG15),AG15)</f>
        <v>10000</v>
      </c>
      <c r="AR12" s="187">
        <f>AN16</f>
        <v>30000</v>
      </c>
      <c r="AS12" s="90">
        <f>RANK(AR12,AR12:AR15,1)</f>
        <v>1</v>
      </c>
      <c r="AT12" s="60" t="str">
        <f t="shared" ref="AT12:AW15" si="2">AI12</f>
        <v>Brasilien</v>
      </c>
      <c r="AU12" s="60">
        <f t="shared" si="2"/>
        <v>0</v>
      </c>
      <c r="AV12" s="60">
        <f t="shared" si="2"/>
        <v>0</v>
      </c>
      <c r="AW12" s="60">
        <f t="shared" si="2"/>
        <v>0</v>
      </c>
      <c r="AX12" s="60"/>
      <c r="AY12" s="60"/>
      <c r="AZ12" s="60"/>
      <c r="BA12" s="3">
        <v>1</v>
      </c>
      <c r="BB12" s="7" t="str">
        <f>VLOOKUP(1,AS12:AT15,2,FALSE)</f>
        <v>Brasilien</v>
      </c>
      <c r="BC12" s="2"/>
      <c r="BD12" s="6">
        <f>VLOOKUP(1,AS12:AW15,3,FALSE)</f>
        <v>0</v>
      </c>
      <c r="BE12" s="4">
        <f>VLOOKUP(1,AS12:AW15,4,FALSE)</f>
        <v>0</v>
      </c>
      <c r="BF12" s="93" t="s">
        <v>12</v>
      </c>
      <c r="BG12" s="4">
        <f>VLOOKUP(1,AS12:AW15,5,FALSE)</f>
        <v>0</v>
      </c>
      <c r="BH12" s="13" t="s">
        <v>18</v>
      </c>
      <c r="BI12" s="60"/>
      <c r="BJ12" s="85">
        <f>IF(E12&gt;G12,IF(Spielplan!E12&gt;Spielplan!G12,Punktemodus!$B$3,0),0)</f>
        <v>0</v>
      </c>
      <c r="BK12" s="85">
        <f>IF(E12=G12,IF(Spielplan!E12=Spielplan!G12,Punktemodus!$B$3,0),0)</f>
        <v>10</v>
      </c>
      <c r="BL12" s="85">
        <f>IF(E12&lt;G12,IF(Spielplan!E12&lt;Spielplan!G12,Punktemodus!$B$3,0),0)</f>
        <v>0</v>
      </c>
      <c r="BM12" s="85">
        <f>IF(E12=Spielplan!E12,IF(G12=Spielplan!G12,Punktemodus!$B$5,0),0)</f>
        <v>3</v>
      </c>
      <c r="BN12" s="85">
        <f>IF(E12=Spielplan!E12,Punktemodus!$B$7,0)</f>
        <v>1</v>
      </c>
      <c r="BO12" s="85">
        <f>IF(G12=Spielplan!G12,Punktemodus!$B$7,0)</f>
        <v>1</v>
      </c>
      <c r="BP12" s="137">
        <f>IF(Spielplan!E12="",0,SUM(BJ12:BO12))</f>
        <v>0</v>
      </c>
      <c r="BQ12" s="60"/>
      <c r="BR12" s="87"/>
      <c r="BS12" s="13" t="s">
        <v>18</v>
      </c>
      <c r="BT12" s="44" t="str">
        <f>IF(G17="","",BB12)</f>
        <v/>
      </c>
      <c r="BU12" s="46"/>
      <c r="BV12" s="104"/>
      <c r="BW12" s="60"/>
      <c r="BX12" s="104"/>
      <c r="BY12" s="60"/>
      <c r="BZ12" s="88"/>
      <c r="CA12" s="60"/>
      <c r="CB12" s="91" t="s">
        <v>27</v>
      </c>
      <c r="CC12" s="60"/>
      <c r="CD12" s="60"/>
      <c r="CE12" s="61" t="s">
        <v>26</v>
      </c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</row>
    <row r="13" spans="1:101" ht="18.75" customHeight="1" thickBot="1" x14ac:dyDescent="0.3">
      <c r="A13" s="60"/>
      <c r="B13" s="60"/>
      <c r="C13" s="44" t="str">
        <f>Spielplan!$C$13</f>
        <v>Mexiko</v>
      </c>
      <c r="D13" s="45"/>
      <c r="E13" s="104"/>
      <c r="F13" s="93"/>
      <c r="G13" s="104"/>
      <c r="H13" s="44" t="str">
        <f>Spielplan!$H$13</f>
        <v>Kamerun</v>
      </c>
      <c r="I13" s="45"/>
      <c r="J13" s="60"/>
      <c r="K13" s="60" t="s">
        <v>59</v>
      </c>
      <c r="L13" s="60">
        <f t="shared" si="0"/>
        <v>0</v>
      </c>
      <c r="M13" s="60"/>
      <c r="N13" s="60"/>
      <c r="O13" s="60">
        <f>IF($E13="",0,IF($E13&gt;$G13,3,IF($E13=$G13,1,0)))</f>
        <v>0</v>
      </c>
      <c r="P13" s="60">
        <f>IF($G13="",0,IF($E13&gt;$G13,0,IF($E13=$G13,1,3)))</f>
        <v>0</v>
      </c>
      <c r="Q13" s="60"/>
      <c r="R13" s="60"/>
      <c r="S13" s="60">
        <f>E13</f>
        <v>0</v>
      </c>
      <c r="T13" s="60">
        <f>G13</f>
        <v>0</v>
      </c>
      <c r="U13" s="60"/>
      <c r="V13" s="60"/>
      <c r="W13" s="60">
        <f>G13</f>
        <v>0</v>
      </c>
      <c r="X13" s="60">
        <f>E13</f>
        <v>0</v>
      </c>
      <c r="Y13" s="60"/>
      <c r="Z13" s="60">
        <f>N18</f>
        <v>0</v>
      </c>
      <c r="AA13" s="60">
        <f>R18</f>
        <v>0</v>
      </c>
      <c r="AB13" s="60">
        <f>V18</f>
        <v>0</v>
      </c>
      <c r="AC13" s="60">
        <f>AA13-AB13</f>
        <v>0</v>
      </c>
      <c r="AD13" s="60">
        <f>IF(Z13&gt;Z12,-1,0)</f>
        <v>0</v>
      </c>
      <c r="AE13" s="60">
        <f>IF(Z13&gt;Z14,-1,0)</f>
        <v>0</v>
      </c>
      <c r="AF13" s="60">
        <f>IF(Z13&gt;Z15,-1,0)</f>
        <v>0</v>
      </c>
      <c r="AG13" s="60">
        <f>10000-(AJ13*1000+AM13*100+AK13*10)</f>
        <v>10000</v>
      </c>
      <c r="AH13" s="90">
        <f>RANK(AG13,AG12:AG15,1)</f>
        <v>1</v>
      </c>
      <c r="AI13" s="60" t="str">
        <f>H12</f>
        <v>Kroatien</v>
      </c>
      <c r="AJ13" s="60">
        <f t="shared" si="1"/>
        <v>0</v>
      </c>
      <c r="AK13" s="60">
        <f t="shared" si="1"/>
        <v>0</v>
      </c>
      <c r="AL13" s="60">
        <f t="shared" si="1"/>
        <v>0</v>
      </c>
      <c r="AM13" s="60">
        <f>AK13-AL13</f>
        <v>0</v>
      </c>
      <c r="AN13" s="187">
        <f>IF(AG12=AG13,IF(E12&gt;G12,AG12-0.1,AG12),AG12)</f>
        <v>10000</v>
      </c>
      <c r="AO13" s="187"/>
      <c r="AP13" s="187">
        <f>IF(AG14=AG13,IF(G17&gt;E17,AG14-0.1,AG14),AG14)</f>
        <v>10000</v>
      </c>
      <c r="AQ13" s="187">
        <f>IF(AG15=AG13,IF(G15&gt;E15,AG15-0.1,AG15),AG15)</f>
        <v>10000</v>
      </c>
      <c r="AR13" s="187">
        <f>AO16</f>
        <v>30000</v>
      </c>
      <c r="AS13" s="90">
        <f>RANK(AR13,AR12:AR15,1)</f>
        <v>1</v>
      </c>
      <c r="AT13" s="60" t="str">
        <f t="shared" si="2"/>
        <v>Kroatien</v>
      </c>
      <c r="AU13" s="60">
        <f t="shared" si="2"/>
        <v>0</v>
      </c>
      <c r="AV13" s="60">
        <f t="shared" si="2"/>
        <v>0</v>
      </c>
      <c r="AW13" s="60">
        <f t="shared" si="2"/>
        <v>0</v>
      </c>
      <c r="AX13" s="60"/>
      <c r="AY13" s="60"/>
      <c r="AZ13" s="60"/>
      <c r="BA13" s="120">
        <v>2</v>
      </c>
      <c r="BB13" s="121" t="e">
        <f>VLOOKUP(2,AS12:AT15,2,FALSE)</f>
        <v>#N/A</v>
      </c>
      <c r="BC13" s="122"/>
      <c r="BD13" s="123" t="e">
        <f>VLOOKUP(2,AS12:AW15,3,FALSE)</f>
        <v>#N/A</v>
      </c>
      <c r="BE13" s="124" t="e">
        <f>VLOOKUP(2,AS12:AW15,4,FALSE)</f>
        <v>#N/A</v>
      </c>
      <c r="BF13" s="93" t="s">
        <v>12</v>
      </c>
      <c r="BG13" s="124" t="e">
        <f>VLOOKUP(2,AS12:AW15,5,FALSE)</f>
        <v>#N/A</v>
      </c>
      <c r="BH13" s="125" t="s">
        <v>19</v>
      </c>
      <c r="BI13" s="60"/>
      <c r="BJ13" s="85">
        <f>IF(E13&gt;G13,IF(Spielplan!E13&gt;Spielplan!G13,Punktemodus!$B$3,0),0)</f>
        <v>0</v>
      </c>
      <c r="BK13" s="85">
        <f>IF(E13=G13,IF(Spielplan!E13=Spielplan!G13,Punktemodus!$B$3,0),0)</f>
        <v>10</v>
      </c>
      <c r="BL13" s="85">
        <f>IF(E13&lt;G13,IF(Spielplan!E13&lt;Spielplan!G13,Punktemodus!$B$3,0),0)</f>
        <v>0</v>
      </c>
      <c r="BM13" s="85">
        <f>IF(E13=Spielplan!E13,IF(G13=Spielplan!G13,Punktemodus!$B$5,0),0)</f>
        <v>3</v>
      </c>
      <c r="BN13" s="85">
        <f>IF(E13=Spielplan!E13,Punktemodus!$B$7,0)</f>
        <v>1</v>
      </c>
      <c r="BO13" s="85">
        <f>IF(G13=Spielplan!G13,Punktemodus!$B$7,0)</f>
        <v>1</v>
      </c>
      <c r="BP13" s="137">
        <f>IF(Spielplan!E13="",0,SUM(BJ13:BO13))</f>
        <v>0</v>
      </c>
      <c r="BQ13" s="60"/>
      <c r="BR13" s="87"/>
      <c r="BS13" s="73" t="s">
        <v>21</v>
      </c>
      <c r="BT13" s="44" t="str">
        <f>IF(G28="","",BB24)</f>
        <v/>
      </c>
      <c r="BU13" s="46"/>
      <c r="BV13" s="104"/>
      <c r="BW13" s="60"/>
      <c r="BX13" s="104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</row>
    <row r="14" spans="1:101" ht="18.75" customHeight="1" thickBot="1" x14ac:dyDescent="0.3">
      <c r="A14" s="60"/>
      <c r="B14" s="60"/>
      <c r="C14" s="7" t="str">
        <f>C12</f>
        <v>Brasilien</v>
      </c>
      <c r="D14" s="38"/>
      <c r="E14" s="104"/>
      <c r="F14" s="93"/>
      <c r="G14" s="104"/>
      <c r="H14" s="7" t="str">
        <f>C13</f>
        <v>Mexiko</v>
      </c>
      <c r="I14" s="38"/>
      <c r="J14" s="60"/>
      <c r="K14" s="60" t="s">
        <v>60</v>
      </c>
      <c r="L14" s="60">
        <f t="shared" si="0"/>
        <v>0</v>
      </c>
      <c r="M14" s="60">
        <f>IF($E14="",0,IF($E14&gt;$G14,3,IF($E14=G14,1,0)))</f>
        <v>0</v>
      </c>
      <c r="N14" s="60"/>
      <c r="O14" s="60">
        <f>IF($G14="",0,IF($E14&gt;$G14,0,IF($E14=$G14,1,3)))</f>
        <v>0</v>
      </c>
      <c r="P14" s="60"/>
      <c r="Q14" s="60">
        <f>E14</f>
        <v>0</v>
      </c>
      <c r="R14" s="60"/>
      <c r="S14" s="60">
        <f>G14</f>
        <v>0</v>
      </c>
      <c r="T14" s="60"/>
      <c r="U14" s="60">
        <f>G14</f>
        <v>0</v>
      </c>
      <c r="V14" s="60"/>
      <c r="W14" s="60">
        <f>E14</f>
        <v>0</v>
      </c>
      <c r="X14" s="60"/>
      <c r="Y14" s="60"/>
      <c r="Z14" s="60">
        <f>O18</f>
        <v>0</v>
      </c>
      <c r="AA14" s="60">
        <f>S18</f>
        <v>0</v>
      </c>
      <c r="AB14" s="60">
        <f>W18</f>
        <v>0</v>
      </c>
      <c r="AC14" s="60">
        <f>AA14-AB14</f>
        <v>0</v>
      </c>
      <c r="AD14" s="60">
        <f>IF(Z14&gt;Z12,-1,0)</f>
        <v>0</v>
      </c>
      <c r="AE14" s="60">
        <f>IF(Z14&gt;Z13,-1,0)</f>
        <v>0</v>
      </c>
      <c r="AF14" s="60">
        <f>IF(Z14&gt;Z15,-1,0)</f>
        <v>0</v>
      </c>
      <c r="AG14" s="60">
        <f>10000-(AJ14*1000+AM14*100+AK14*10)</f>
        <v>10000</v>
      </c>
      <c r="AH14" s="90">
        <f>RANK(AG14,AG12:AG15,1)</f>
        <v>1</v>
      </c>
      <c r="AI14" s="60" t="str">
        <f>C13</f>
        <v>Mexiko</v>
      </c>
      <c r="AJ14" s="60">
        <f t="shared" si="1"/>
        <v>0</v>
      </c>
      <c r="AK14" s="60">
        <f t="shared" si="1"/>
        <v>0</v>
      </c>
      <c r="AL14" s="60">
        <f t="shared" si="1"/>
        <v>0</v>
      </c>
      <c r="AM14" s="60">
        <f>AK14-AL14</f>
        <v>0</v>
      </c>
      <c r="AN14" s="187">
        <f>IF(AG12=AG14,IF(E14&gt;G14,AG12-0.1,AG12),AG12)</f>
        <v>10000</v>
      </c>
      <c r="AO14" s="187">
        <f>IF(AG13=AG14,IF(E17&gt;G17,AG13-0.1,AG13),AG13)</f>
        <v>10000</v>
      </c>
      <c r="AP14" s="187"/>
      <c r="AQ14" s="187">
        <f>IF(AG15=AG14,IF(G13&gt;E13,AG15-0.1,AG15),AG15)</f>
        <v>10000</v>
      </c>
      <c r="AR14" s="187">
        <f>AP16</f>
        <v>30000</v>
      </c>
      <c r="AS14" s="90">
        <f>RANK(AR14,AR12:AR15,1)</f>
        <v>1</v>
      </c>
      <c r="AT14" s="60" t="str">
        <f t="shared" si="2"/>
        <v>Mexiko</v>
      </c>
      <c r="AU14" s="60">
        <f t="shared" si="2"/>
        <v>0</v>
      </c>
      <c r="AV14" s="60">
        <f t="shared" si="2"/>
        <v>0</v>
      </c>
      <c r="AW14" s="60">
        <f t="shared" si="2"/>
        <v>0</v>
      </c>
      <c r="AX14" s="60"/>
      <c r="AY14" s="60"/>
      <c r="AZ14" s="60"/>
      <c r="BA14" s="113">
        <v>3</v>
      </c>
      <c r="BB14" s="114" t="e">
        <f>VLOOKUP(3,AS12:AT15,2,FALSE)</f>
        <v>#N/A</v>
      </c>
      <c r="BC14" s="115"/>
      <c r="BD14" s="116" t="e">
        <f>VLOOKUP(3,AS12:AW15,3,FALSE)</f>
        <v>#N/A</v>
      </c>
      <c r="BE14" s="116" t="e">
        <f>VLOOKUP(3,AS12:AW15,4,FALSE)</f>
        <v>#N/A</v>
      </c>
      <c r="BF14" s="93" t="s">
        <v>12</v>
      </c>
      <c r="BG14" s="116" t="e">
        <f>VLOOKUP(3,AS12:AW15,5,FALSE)</f>
        <v>#N/A</v>
      </c>
      <c r="BH14" s="60"/>
      <c r="BI14" s="60"/>
      <c r="BJ14" s="85">
        <f>IF(E14&gt;G14,IF(Spielplan!E14&gt;Spielplan!G14,Punktemodus!$B$3,0),0)</f>
        <v>0</v>
      </c>
      <c r="BK14" s="85">
        <f>IF(E14=G14,IF(Spielplan!E14=Spielplan!G14,Punktemodus!$B$3,0),0)</f>
        <v>10</v>
      </c>
      <c r="BL14" s="85">
        <f>IF(E14&lt;G14,IF(Spielplan!E14&lt;Spielplan!G14,Punktemodus!$B$3,0),0)</f>
        <v>0</v>
      </c>
      <c r="BM14" s="85">
        <f>IF(E14=Spielplan!E14,IF(G14=Spielplan!G14,Punktemodus!$B$5,0),0)</f>
        <v>3</v>
      </c>
      <c r="BN14" s="85">
        <f>IF(E14=Spielplan!E14,Punktemodus!$B$7,0)</f>
        <v>1</v>
      </c>
      <c r="BO14" s="85">
        <f>IF(G14=Spielplan!G14,Punktemodus!$B$7,0)</f>
        <v>1</v>
      </c>
      <c r="BP14" s="137">
        <f>IF(Spielplan!E14="",0,SUM(BJ14:BO14))</f>
        <v>0</v>
      </c>
      <c r="BQ14" s="60"/>
      <c r="BR14" s="87"/>
      <c r="BS14" s="60"/>
      <c r="BT14" s="60"/>
      <c r="BU14" s="60"/>
      <c r="BV14" s="60"/>
      <c r="BW14" s="60"/>
      <c r="BX14" s="60"/>
      <c r="BY14" s="60"/>
      <c r="BZ14" s="47">
        <v>49</v>
      </c>
      <c r="CA14" s="44" t="str">
        <f>IF(BX12="",IF(BV12&gt;BV13,BT12,BT13),IF(BX12&gt;BX13,BT12,BT13))</f>
        <v/>
      </c>
      <c r="CB14" s="46"/>
      <c r="CC14" s="104"/>
      <c r="CD14" s="60"/>
      <c r="CE14" s="104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</row>
    <row r="15" spans="1:101" ht="18.75" customHeight="1" thickBot="1" x14ac:dyDescent="0.3">
      <c r="A15" s="60"/>
      <c r="B15" s="60"/>
      <c r="C15" s="44" t="str">
        <f>H12</f>
        <v>Kroatien</v>
      </c>
      <c r="D15" s="45"/>
      <c r="E15" s="104"/>
      <c r="F15" s="93"/>
      <c r="G15" s="104"/>
      <c r="H15" s="44" t="str">
        <f>H13</f>
        <v>Kamerun</v>
      </c>
      <c r="I15" s="45"/>
      <c r="J15" s="60"/>
      <c r="K15" s="60" t="s">
        <v>61</v>
      </c>
      <c r="L15" s="60">
        <f t="shared" si="0"/>
        <v>0</v>
      </c>
      <c r="M15" s="60"/>
      <c r="N15" s="60">
        <f>IF($E15="",0,IF($E15&gt;$G15,3,IF($E15=$G15,1,0)))</f>
        <v>0</v>
      </c>
      <c r="O15" s="60"/>
      <c r="P15" s="60">
        <f>IF($G15="",0,IF($E15&gt;$G15,0,IF($E15=$G15,1,3)))</f>
        <v>0</v>
      </c>
      <c r="Q15" s="60"/>
      <c r="R15" s="60">
        <f>E15</f>
        <v>0</v>
      </c>
      <c r="S15" s="60"/>
      <c r="T15" s="60">
        <f>G15</f>
        <v>0</v>
      </c>
      <c r="U15" s="60"/>
      <c r="V15" s="60">
        <f>G15</f>
        <v>0</v>
      </c>
      <c r="W15" s="60"/>
      <c r="X15" s="60">
        <f>E15</f>
        <v>0</v>
      </c>
      <c r="Y15" s="60"/>
      <c r="Z15" s="60">
        <f>P18</f>
        <v>0</v>
      </c>
      <c r="AA15" s="60">
        <f>T18</f>
        <v>0</v>
      </c>
      <c r="AB15" s="60">
        <f>X18</f>
        <v>0</v>
      </c>
      <c r="AC15" s="60">
        <f>AA15-AB15</f>
        <v>0</v>
      </c>
      <c r="AD15" s="60">
        <f>IF(Z15&gt;Z12,-1,0)</f>
        <v>0</v>
      </c>
      <c r="AE15" s="60">
        <f>IF(Z15&gt;Z13,-1,0)</f>
        <v>0</v>
      </c>
      <c r="AF15" s="60">
        <f>IF(Z15&gt;Z14,-1,0)</f>
        <v>0</v>
      </c>
      <c r="AG15" s="60">
        <f>10000-(AJ15*1000+AM15*100+AK15*10)</f>
        <v>10000</v>
      </c>
      <c r="AH15" s="90">
        <f>RANK(AG15,AG12:AG15,1)</f>
        <v>1</v>
      </c>
      <c r="AI15" s="60" t="str">
        <f>H13</f>
        <v>Kamerun</v>
      </c>
      <c r="AJ15" s="60">
        <f t="shared" si="1"/>
        <v>0</v>
      </c>
      <c r="AK15" s="60">
        <f t="shared" si="1"/>
        <v>0</v>
      </c>
      <c r="AL15" s="60">
        <f t="shared" si="1"/>
        <v>0</v>
      </c>
      <c r="AM15" s="60">
        <f>AK15-AL15</f>
        <v>0</v>
      </c>
      <c r="AN15" s="187">
        <f>IF(AG12=AG15,IF(E16&gt;G16,AG12-0.1,AG12),AG12)</f>
        <v>10000</v>
      </c>
      <c r="AO15" s="187">
        <f>IF(AG13=AG15,IF(E15&gt;G15,AG13-0.1,AG13),AG13)</f>
        <v>10000</v>
      </c>
      <c r="AP15" s="187">
        <f>IF(AG14=AG15,IF(E13&gt;G13,AG14-0.1,AG14),AG14)</f>
        <v>10000</v>
      </c>
      <c r="AQ15" s="187"/>
      <c r="AR15" s="187">
        <f>AQ16</f>
        <v>30000</v>
      </c>
      <c r="AS15" s="90">
        <f>RANK(AR15,AR12:AR15,1)</f>
        <v>1</v>
      </c>
      <c r="AT15" s="60" t="str">
        <f t="shared" si="2"/>
        <v>Kamerun</v>
      </c>
      <c r="AU15" s="60">
        <f t="shared" si="2"/>
        <v>0</v>
      </c>
      <c r="AV15" s="60">
        <f t="shared" si="2"/>
        <v>0</v>
      </c>
      <c r="AW15" s="60">
        <f t="shared" si="2"/>
        <v>0</v>
      </c>
      <c r="AX15" s="60"/>
      <c r="AY15" s="60"/>
      <c r="AZ15" s="60"/>
      <c r="BA15" s="113">
        <v>4</v>
      </c>
      <c r="BB15" s="114" t="e">
        <f>VLOOKUP(4,AS12:AT15,2,FALSE)</f>
        <v>#N/A</v>
      </c>
      <c r="BC15" s="115"/>
      <c r="BD15" s="116" t="e">
        <f>VLOOKUP(4,AS12:AW15,3,FALSE)</f>
        <v>#N/A</v>
      </c>
      <c r="BE15" s="116" t="e">
        <f>VLOOKUP(4,AS12:AW15,4,FALSE)</f>
        <v>#N/A</v>
      </c>
      <c r="BF15" s="93" t="s">
        <v>12</v>
      </c>
      <c r="BG15" s="116" t="e">
        <f>VLOOKUP(4,AS12:AW15,5,FALSE)</f>
        <v>#N/A</v>
      </c>
      <c r="BH15" s="60"/>
      <c r="BI15" s="60"/>
      <c r="BJ15" s="85">
        <f>IF(E15&gt;G15,IF(Spielplan!E15&gt;Spielplan!G15,Punktemodus!$B$3,0),0)</f>
        <v>0</v>
      </c>
      <c r="BK15" s="85">
        <f>IF(E15=G15,IF(Spielplan!E15=Spielplan!G15,Punktemodus!$B$3,0),0)</f>
        <v>10</v>
      </c>
      <c r="BL15" s="85">
        <f>IF(E15&lt;G15,IF(Spielplan!E15&lt;Spielplan!G15,Punktemodus!$B$3,0),0)</f>
        <v>0</v>
      </c>
      <c r="BM15" s="85">
        <f>IF(E15=Spielplan!E15,IF(G15=Spielplan!G15,Punktemodus!$B$5,0),0)</f>
        <v>3</v>
      </c>
      <c r="BN15" s="85">
        <f>IF(E15=Spielplan!E15,Punktemodus!$B$7,0)</f>
        <v>1</v>
      </c>
      <c r="BO15" s="85">
        <f>IF(G15=Spielplan!G15,Punktemodus!$B$7,0)</f>
        <v>1</v>
      </c>
      <c r="BP15" s="137">
        <f>IF(Spielplan!E15="",0,SUM(BJ15:BO15))</f>
        <v>0</v>
      </c>
      <c r="BQ15" s="60"/>
      <c r="BR15" s="87"/>
      <c r="BS15" s="60"/>
      <c r="BT15" s="60"/>
      <c r="BU15" s="60"/>
      <c r="BV15" s="60"/>
      <c r="BW15" s="60"/>
      <c r="BX15" s="60"/>
      <c r="BY15" s="60"/>
      <c r="BZ15" s="47">
        <v>50</v>
      </c>
      <c r="CA15" s="44" t="str">
        <f>IF(BX16="",IF(BV16&gt;BV17,BT16,BT17),IF(BX16&gt;BX17,BT16,BT17))</f>
        <v/>
      </c>
      <c r="CB15" s="46"/>
      <c r="CC15" s="104"/>
      <c r="CD15" s="60"/>
      <c r="CE15" s="104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</row>
    <row r="16" spans="1:101" ht="18.75" customHeight="1" thickBot="1" x14ac:dyDescent="0.3">
      <c r="A16" s="60"/>
      <c r="B16" s="60"/>
      <c r="C16" s="7" t="str">
        <f>C12</f>
        <v>Brasilien</v>
      </c>
      <c r="D16" s="38"/>
      <c r="E16" s="104"/>
      <c r="F16" s="93"/>
      <c r="G16" s="104"/>
      <c r="H16" s="7" t="str">
        <f>H13</f>
        <v>Kamerun</v>
      </c>
      <c r="I16" s="38"/>
      <c r="J16" s="60"/>
      <c r="K16" s="60" t="s">
        <v>62</v>
      </c>
      <c r="L16" s="60">
        <f t="shared" si="0"/>
        <v>0</v>
      </c>
      <c r="M16" s="60">
        <f>IF($E16="",0,IF($E16&gt;$G16,3,IF($E16=G16,1,0)))</f>
        <v>0</v>
      </c>
      <c r="N16" s="60"/>
      <c r="O16" s="60"/>
      <c r="P16" s="60">
        <f>IF($G16="",0,IF($E16&gt;$G16,0,IF($E16=$G16,1,3)))</f>
        <v>0</v>
      </c>
      <c r="Q16" s="60">
        <f>E16</f>
        <v>0</v>
      </c>
      <c r="R16" s="60"/>
      <c r="S16" s="60"/>
      <c r="T16" s="60">
        <f>G16</f>
        <v>0</v>
      </c>
      <c r="U16" s="60">
        <f>G16</f>
        <v>0</v>
      </c>
      <c r="V16" s="60"/>
      <c r="W16" s="60"/>
      <c r="X16" s="60">
        <f>E16</f>
        <v>0</v>
      </c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187">
        <f>SUM(AN12:AN15)</f>
        <v>30000</v>
      </c>
      <c r="AO16" s="187">
        <f>SUM(AO12:AO15)</f>
        <v>30000</v>
      </c>
      <c r="AP16" s="187">
        <f>SUM(AP12:AP15)</f>
        <v>30000</v>
      </c>
      <c r="AQ16" s="187">
        <f>SUM(AQ12:AQ15)</f>
        <v>30000</v>
      </c>
      <c r="AR16" s="187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85">
        <f>IF(E16&gt;G16,IF(Spielplan!E16&gt;Spielplan!G16,Punktemodus!$B$3,0),0)</f>
        <v>0</v>
      </c>
      <c r="BK16" s="85">
        <f>IF(E16=G16,IF(Spielplan!E16=Spielplan!G16,Punktemodus!$B$3,0),0)</f>
        <v>10</v>
      </c>
      <c r="BL16" s="85">
        <f>IF(E16&lt;G16,IF(Spielplan!E16&lt;Spielplan!G16,Punktemodus!$B$3,0),0)</f>
        <v>0</v>
      </c>
      <c r="BM16" s="85">
        <f>IF(E16=Spielplan!E16,IF(G16=Spielplan!G16,Punktemodus!$B$5,0),0)</f>
        <v>3</v>
      </c>
      <c r="BN16" s="85">
        <f>IF(E16=Spielplan!E16,Punktemodus!$B$7,0)</f>
        <v>1</v>
      </c>
      <c r="BO16" s="85">
        <f>IF(G16=Spielplan!G16,Punktemodus!$B$7,0)</f>
        <v>1</v>
      </c>
      <c r="BP16" s="137">
        <f>IF(Spielplan!E16="",0,SUM(BJ16:BO16))</f>
        <v>0</v>
      </c>
      <c r="BQ16" s="60"/>
      <c r="BR16" s="87"/>
      <c r="BS16" s="63" t="s">
        <v>22</v>
      </c>
      <c r="BT16" s="44" t="str">
        <f>IF(G39="","",BB34)</f>
        <v/>
      </c>
      <c r="BU16" s="46"/>
      <c r="BV16" s="104"/>
      <c r="BW16" s="60"/>
      <c r="BX16" s="104"/>
      <c r="BY16" s="60"/>
      <c r="BZ16" s="60"/>
      <c r="CA16" s="60"/>
      <c r="CB16" s="60"/>
      <c r="CC16" s="60"/>
      <c r="CD16" s="60"/>
      <c r="CE16" s="60"/>
      <c r="CF16" s="91"/>
      <c r="CG16" s="91" t="s">
        <v>28</v>
      </c>
      <c r="CH16" s="60"/>
      <c r="CI16" s="60"/>
      <c r="CJ16" s="61" t="s">
        <v>26</v>
      </c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</row>
    <row r="17" spans="1:101" ht="18.75" customHeight="1" thickBot="1" x14ac:dyDescent="0.3">
      <c r="A17" s="60"/>
      <c r="B17" s="60"/>
      <c r="C17" s="44" t="str">
        <f>H12</f>
        <v>Kroatien</v>
      </c>
      <c r="D17" s="45"/>
      <c r="E17" s="104"/>
      <c r="F17" s="93"/>
      <c r="G17" s="104"/>
      <c r="H17" s="44" t="str">
        <f>C13</f>
        <v>Mexiko</v>
      </c>
      <c r="I17" s="45"/>
      <c r="J17" s="60"/>
      <c r="K17" s="60" t="s">
        <v>62</v>
      </c>
      <c r="L17" s="60">
        <f t="shared" si="0"/>
        <v>0</v>
      </c>
      <c r="M17" s="60"/>
      <c r="N17" s="60">
        <f>IF($E17="",0,IF($E17&gt;$G17,3,IF($E17=$G17,1,0)))</f>
        <v>0</v>
      </c>
      <c r="O17" s="60">
        <f>IF($G17="",0,IF($E17&gt;$G17,0,IF($E17=$G17,1,3)))</f>
        <v>0</v>
      </c>
      <c r="P17" s="60"/>
      <c r="Q17" s="60"/>
      <c r="R17" s="60">
        <f>E17</f>
        <v>0</v>
      </c>
      <c r="S17" s="60">
        <f>G17</f>
        <v>0</v>
      </c>
      <c r="T17" s="60"/>
      <c r="U17" s="60"/>
      <c r="V17" s="60">
        <f>G17</f>
        <v>0</v>
      </c>
      <c r="W17" s="60">
        <f>E17</f>
        <v>0</v>
      </c>
      <c r="X17" s="60"/>
      <c r="Y17" s="60"/>
      <c r="Z17" s="60" t="s">
        <v>30</v>
      </c>
      <c r="AA17" s="60"/>
      <c r="AB17" s="60"/>
      <c r="AC17" s="60"/>
      <c r="AD17" s="60"/>
      <c r="AE17" s="60"/>
      <c r="AF17" s="60"/>
      <c r="AG17" s="60" t="b">
        <f>OR(AG12=AG13,AG12=AG14,AG12=AG15,AG13=AG14,AG13=AG15,AG14=AG15)</f>
        <v>1</v>
      </c>
      <c r="AH17" s="60"/>
      <c r="AI17" s="60"/>
      <c r="AJ17" s="60"/>
      <c r="AK17" s="60"/>
      <c r="AL17" s="60"/>
      <c r="AM17" s="60"/>
      <c r="AN17" s="60"/>
      <c r="AO17" s="60" t="s">
        <v>34</v>
      </c>
      <c r="AP17" s="60"/>
      <c r="AQ17" s="60"/>
      <c r="AR17" s="60" t="b">
        <f>OR(AR12=AR13,AR12=AR14,AR12=AR15,AR13=AR14,AR13=AR15,AR14=AR15)</f>
        <v>1</v>
      </c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85">
        <f>IF(E17&gt;G17,IF(Spielplan!E17&gt;Spielplan!G17,Punktemodus!$B$3,0),0)</f>
        <v>0</v>
      </c>
      <c r="BK17" s="85">
        <f>IF(E17=G17,IF(Spielplan!E17=Spielplan!G17,Punktemodus!$B$3,0),0)</f>
        <v>10</v>
      </c>
      <c r="BL17" s="85">
        <f>IF(E17&lt;G17,IF(Spielplan!E17&lt;Spielplan!G17,Punktemodus!$B$3,0),0)</f>
        <v>0</v>
      </c>
      <c r="BM17" s="85">
        <f>IF(E17=Spielplan!E17,IF(G17=Spielplan!G17,Punktemodus!$B$5,0),0)</f>
        <v>3</v>
      </c>
      <c r="BN17" s="85">
        <f>IF(E17=Spielplan!E17,Punktemodus!$B$7,0)</f>
        <v>1</v>
      </c>
      <c r="BO17" s="85">
        <f>IF(G17=Spielplan!G17,Punktemodus!$B$7,0)</f>
        <v>1</v>
      </c>
      <c r="BP17" s="137">
        <f>IF(Spielplan!E17="",0,SUM(BJ17:BO17))</f>
        <v>0</v>
      </c>
      <c r="BQ17" s="60"/>
      <c r="BR17" s="87"/>
      <c r="BS17" s="52" t="s">
        <v>25</v>
      </c>
      <c r="BT17" s="44" t="str">
        <f>IF(G50="","",BB46)</f>
        <v/>
      </c>
      <c r="BU17" s="46"/>
      <c r="BV17" s="104"/>
      <c r="BW17" s="60"/>
      <c r="BX17" s="104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</row>
    <row r="18" spans="1:101" ht="18.75" customHeight="1" thickBot="1" x14ac:dyDescent="0.25">
      <c r="A18" s="60"/>
      <c r="B18" s="60"/>
      <c r="C18" s="136" t="str">
        <f>IF(G17="","",IF(AR17=TRUE,"Achtung: Fehler in Tabelle!",""))</f>
        <v/>
      </c>
      <c r="D18" s="60"/>
      <c r="E18" s="85"/>
      <c r="F18" s="60"/>
      <c r="G18" s="85"/>
      <c r="H18" s="60"/>
      <c r="I18" s="60"/>
      <c r="J18" s="60"/>
      <c r="K18" s="60"/>
      <c r="L18" s="60"/>
      <c r="M18" s="60">
        <f t="shared" ref="M18:X18" si="3">SUM(M12:M17)</f>
        <v>0</v>
      </c>
      <c r="N18" s="60">
        <f t="shared" si="3"/>
        <v>0</v>
      </c>
      <c r="O18" s="60">
        <f t="shared" si="3"/>
        <v>0</v>
      </c>
      <c r="P18" s="60">
        <f t="shared" si="3"/>
        <v>0</v>
      </c>
      <c r="Q18" s="60">
        <f t="shared" si="3"/>
        <v>0</v>
      </c>
      <c r="R18" s="60">
        <f t="shared" si="3"/>
        <v>0</v>
      </c>
      <c r="S18" s="60">
        <f t="shared" si="3"/>
        <v>0</v>
      </c>
      <c r="T18" s="60">
        <f t="shared" si="3"/>
        <v>0</v>
      </c>
      <c r="U18" s="60">
        <f t="shared" si="3"/>
        <v>0</v>
      </c>
      <c r="V18" s="60">
        <f t="shared" si="3"/>
        <v>0</v>
      </c>
      <c r="W18" s="60">
        <f t="shared" si="3"/>
        <v>0</v>
      </c>
      <c r="X18" s="60">
        <f t="shared" si="3"/>
        <v>0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160">
        <f>SUM(BP12:BP17)</f>
        <v>0</v>
      </c>
      <c r="BQ18" s="60"/>
      <c r="BR18" s="8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47">
        <v>58</v>
      </c>
      <c r="CF18" s="44" t="str">
        <f>IF(CE14="",IF(CC14&gt;CC15,CA14,CA15),IF(CE14&gt;CE15,CA14,CA15))</f>
        <v/>
      </c>
      <c r="CG18" s="46"/>
      <c r="CH18" s="104"/>
      <c r="CI18" s="60"/>
      <c r="CJ18" s="104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</row>
    <row r="19" spans="1:101" ht="18.75" customHeight="1" thickBot="1" x14ac:dyDescent="0.25">
      <c r="A19" s="60"/>
      <c r="B19" s="60"/>
      <c r="C19" s="60"/>
      <c r="D19" s="60"/>
      <c r="E19" s="85"/>
      <c r="F19" s="60"/>
      <c r="G19" s="85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138"/>
      <c r="BQ19" s="60"/>
      <c r="BR19" s="8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47">
        <v>57</v>
      </c>
      <c r="CF19" s="44" t="str">
        <f>IF(CE22="",IF(CC22&gt;CC23,CA22,CA23),IF(CE22&gt;CE23,CA22,CA23))</f>
        <v/>
      </c>
      <c r="CG19" s="46"/>
      <c r="CH19" s="104"/>
      <c r="CI19" s="60"/>
      <c r="CJ19" s="104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</row>
    <row r="20" spans="1:101" ht="18.75" customHeight="1" thickBot="1" x14ac:dyDescent="0.25">
      <c r="A20" s="60"/>
      <c r="B20" s="60"/>
      <c r="C20" s="60"/>
      <c r="D20" s="60"/>
      <c r="E20" s="85"/>
      <c r="F20" s="60"/>
      <c r="G20" s="85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138"/>
      <c r="BQ20" s="60"/>
      <c r="BR20" s="87"/>
      <c r="BS20" s="54" t="s">
        <v>121</v>
      </c>
      <c r="BT20" s="44" t="str">
        <f>IF(G61="","",BB56)</f>
        <v/>
      </c>
      <c r="BU20" s="46"/>
      <c r="BV20" s="104"/>
      <c r="BW20" s="60"/>
      <c r="BX20" s="104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</row>
    <row r="21" spans="1:101" ht="18.75" customHeight="1" thickBot="1" x14ac:dyDescent="0.3">
      <c r="A21" s="60"/>
      <c r="B21" s="60"/>
      <c r="C21" s="88" t="s">
        <v>64</v>
      </c>
      <c r="D21" s="60"/>
      <c r="E21" s="85"/>
      <c r="F21" s="60"/>
      <c r="G21" s="85"/>
      <c r="H21" s="60"/>
      <c r="I21" s="60"/>
      <c r="J21" s="60"/>
      <c r="K21" s="60"/>
      <c r="L21" s="60"/>
      <c r="M21" s="60" t="s">
        <v>4</v>
      </c>
      <c r="N21" s="60"/>
      <c r="O21" s="60"/>
      <c r="P21" s="60"/>
      <c r="Q21" s="60" t="s">
        <v>6</v>
      </c>
      <c r="R21" s="60"/>
      <c r="S21" s="60"/>
      <c r="T21" s="60"/>
      <c r="U21" s="60" t="s">
        <v>7</v>
      </c>
      <c r="V21" s="60"/>
      <c r="W21" s="60"/>
      <c r="X21" s="60"/>
      <c r="Y21" s="60"/>
      <c r="Z21" s="60" t="s">
        <v>4</v>
      </c>
      <c r="AA21" s="60" t="s">
        <v>5</v>
      </c>
      <c r="AB21" s="60"/>
      <c r="AC21" s="60"/>
      <c r="AD21" s="60" t="s">
        <v>9</v>
      </c>
      <c r="AE21" s="60"/>
      <c r="AF21" s="60"/>
      <c r="AG21" s="60"/>
      <c r="AH21" s="60" t="s">
        <v>32</v>
      </c>
      <c r="AI21" s="60"/>
      <c r="AJ21" s="60"/>
      <c r="AK21" s="60"/>
      <c r="AL21" s="60"/>
      <c r="AM21" s="60"/>
      <c r="AN21" s="60" t="s">
        <v>35</v>
      </c>
      <c r="AO21" s="60"/>
      <c r="AP21" s="60"/>
      <c r="AQ21" s="60"/>
      <c r="AR21" s="60"/>
      <c r="AS21" s="60" t="s">
        <v>33</v>
      </c>
      <c r="AT21" s="60"/>
      <c r="AU21" s="60"/>
      <c r="AV21" s="60"/>
      <c r="AW21" s="60"/>
      <c r="AX21" s="60"/>
      <c r="AY21" s="60"/>
      <c r="AZ21" s="60"/>
      <c r="BA21" s="60"/>
      <c r="BB21" s="89" t="s">
        <v>10</v>
      </c>
      <c r="BC21" s="60"/>
      <c r="BD21" s="90" t="s">
        <v>4</v>
      </c>
      <c r="BE21" s="60"/>
      <c r="BF21" s="61" t="s">
        <v>5</v>
      </c>
      <c r="BG21" s="60"/>
      <c r="BH21" s="60"/>
      <c r="BI21" s="60"/>
      <c r="BJ21" s="60"/>
      <c r="BK21" s="60"/>
      <c r="BL21" s="60"/>
      <c r="BM21" s="60"/>
      <c r="BN21" s="60"/>
      <c r="BO21" s="60"/>
      <c r="BP21" s="138"/>
      <c r="BQ21" s="60"/>
      <c r="BR21" s="87"/>
      <c r="BS21" s="73" t="s">
        <v>122</v>
      </c>
      <c r="BT21" s="44" t="str">
        <f>IF(G72="","",BB68)</f>
        <v/>
      </c>
      <c r="BU21" s="46"/>
      <c r="BV21" s="104"/>
      <c r="BW21" s="60"/>
      <c r="BX21" s="104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91" t="s">
        <v>29</v>
      </c>
      <c r="CM21" s="60"/>
      <c r="CN21" s="60"/>
      <c r="CO21" s="61" t="s">
        <v>26</v>
      </c>
      <c r="CP21" s="60"/>
      <c r="CQ21" s="60"/>
      <c r="CR21" s="60"/>
      <c r="CS21" s="60"/>
      <c r="CT21" s="60"/>
      <c r="CU21" s="60"/>
      <c r="CV21" s="60"/>
      <c r="CW21" s="60"/>
    </row>
    <row r="22" spans="1:101" ht="18.75" customHeight="1" thickBot="1" x14ac:dyDescent="0.3">
      <c r="A22" s="60"/>
      <c r="B22" s="60"/>
      <c r="C22" s="60"/>
      <c r="D22" s="60"/>
      <c r="E22" s="85"/>
      <c r="F22" s="60"/>
      <c r="G22" s="85"/>
      <c r="H22" s="60"/>
      <c r="I22" s="60"/>
      <c r="J22" s="60"/>
      <c r="K22" s="60"/>
      <c r="L22" s="60"/>
      <c r="M22" s="60" t="s">
        <v>0</v>
      </c>
      <c r="N22" s="60" t="s">
        <v>1</v>
      </c>
      <c r="O22" s="60" t="s">
        <v>2</v>
      </c>
      <c r="P22" s="60" t="s">
        <v>3</v>
      </c>
      <c r="Q22" s="60" t="s">
        <v>0</v>
      </c>
      <c r="R22" s="60" t="s">
        <v>1</v>
      </c>
      <c r="S22" s="60" t="s">
        <v>2</v>
      </c>
      <c r="T22" s="60" t="s">
        <v>3</v>
      </c>
      <c r="U22" s="60" t="s">
        <v>0</v>
      </c>
      <c r="V22" s="60" t="s">
        <v>1</v>
      </c>
      <c r="W22" s="60" t="s">
        <v>2</v>
      </c>
      <c r="X22" s="60" t="s">
        <v>3</v>
      </c>
      <c r="Y22" s="60"/>
      <c r="Z22" s="60" t="s">
        <v>8</v>
      </c>
      <c r="AA22" s="60"/>
      <c r="AB22" s="60"/>
      <c r="AC22" s="60"/>
      <c r="AD22" s="60"/>
      <c r="AE22" s="60"/>
      <c r="AF22" s="60"/>
      <c r="AG22" s="60"/>
      <c r="AH22" s="60" t="s">
        <v>31</v>
      </c>
      <c r="AI22" s="60"/>
      <c r="AJ22" s="60"/>
      <c r="AK22" s="60"/>
      <c r="AL22" s="60"/>
      <c r="AM22" s="60"/>
      <c r="AN22" s="60" t="str">
        <f>AI23</f>
        <v>Spanien</v>
      </c>
      <c r="AO22" s="60" t="str">
        <f>AI24</f>
        <v>Niederlande</v>
      </c>
      <c r="AP22" s="60" t="str">
        <f>AI25</f>
        <v>Chile</v>
      </c>
      <c r="AQ22" s="60" t="str">
        <f>AI26</f>
        <v>Australien</v>
      </c>
      <c r="AR22" s="60"/>
      <c r="AS22" s="60" t="s">
        <v>31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138"/>
      <c r="BQ22" s="60"/>
      <c r="BR22" s="87"/>
      <c r="BS22" s="60"/>
      <c r="BT22" s="60"/>
      <c r="BU22" s="60"/>
      <c r="BV22" s="60"/>
      <c r="BW22" s="60"/>
      <c r="BX22" s="60"/>
      <c r="BY22" s="60"/>
      <c r="BZ22" s="47">
        <v>53</v>
      </c>
      <c r="CA22" s="44" t="str">
        <f>IF(BX20="",IF(BV20&gt;BV21,BT20,BT21),IF(BX20&gt;BX21,BT20,BT21))</f>
        <v/>
      </c>
      <c r="CB22" s="46"/>
      <c r="CC22" s="104"/>
      <c r="CD22" s="60"/>
      <c r="CE22" s="104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88" t="s">
        <v>130</v>
      </c>
      <c r="CS22" s="60"/>
      <c r="CT22" s="60"/>
      <c r="CU22" s="60"/>
      <c r="CV22" s="60"/>
      <c r="CW22" s="60"/>
    </row>
    <row r="23" spans="1:101" ht="18.75" customHeight="1" thickBot="1" x14ac:dyDescent="0.3">
      <c r="A23" s="60"/>
      <c r="B23" s="60"/>
      <c r="C23" s="65" t="str">
        <f>Spielplan!$C$23</f>
        <v>Spanien</v>
      </c>
      <c r="D23" s="66"/>
      <c r="E23" s="104"/>
      <c r="F23" s="93"/>
      <c r="G23" s="104"/>
      <c r="H23" s="65" t="str">
        <f>Spielplan!$H$23</f>
        <v>Niederlande</v>
      </c>
      <c r="I23" s="66"/>
      <c r="J23" s="60"/>
      <c r="K23" s="60" t="s">
        <v>68</v>
      </c>
      <c r="L23" s="60">
        <f t="shared" ref="L23:L28" si="4">IF(E23-G23&gt;0,1,IF(G23=E23,0,-1))</f>
        <v>0</v>
      </c>
      <c r="M23" s="60">
        <f>IF($E23="",0,IF($E23&gt;$G23,3,IF($E23=G23,1,0)))</f>
        <v>0</v>
      </c>
      <c r="N23" s="60">
        <f>IF($G23="",0,IF($E23&gt;$G23,0,IF($E23=G23,1,3)))</f>
        <v>0</v>
      </c>
      <c r="O23" s="60"/>
      <c r="P23" s="60"/>
      <c r="Q23" s="60">
        <f>E23</f>
        <v>0</v>
      </c>
      <c r="R23" s="60">
        <f>G23</f>
        <v>0</v>
      </c>
      <c r="S23" s="60"/>
      <c r="T23" s="60"/>
      <c r="U23" s="60">
        <f>G23</f>
        <v>0</v>
      </c>
      <c r="V23" s="60">
        <f>E23</f>
        <v>0</v>
      </c>
      <c r="W23" s="60"/>
      <c r="X23" s="60"/>
      <c r="Y23" s="60"/>
      <c r="Z23" s="60">
        <f>M29</f>
        <v>0</v>
      </c>
      <c r="AA23" s="60">
        <f>Q29</f>
        <v>0</v>
      </c>
      <c r="AB23" s="60">
        <f>U29</f>
        <v>0</v>
      </c>
      <c r="AC23" s="60">
        <f>AA23-AB23</f>
        <v>0</v>
      </c>
      <c r="AD23" s="60">
        <f>IF(Z23&gt;Z24,-1,0)</f>
        <v>0</v>
      </c>
      <c r="AE23" s="60">
        <f>IF(Z23&gt;Z25,-1,0)</f>
        <v>0</v>
      </c>
      <c r="AF23" s="60">
        <f>IF(Z23&gt;Z26,-1,0)</f>
        <v>0</v>
      </c>
      <c r="AG23" s="60">
        <f>10000-(AJ23*1000+AM23*100+AK23*10)</f>
        <v>10000</v>
      </c>
      <c r="AH23" s="90">
        <f>RANK(AG23,AG23:AG26,1)</f>
        <v>1</v>
      </c>
      <c r="AI23" s="60" t="str">
        <f>C23</f>
        <v>Spanien</v>
      </c>
      <c r="AJ23" s="60">
        <f t="shared" ref="AJ23:AL26" si="5">Z23</f>
        <v>0</v>
      </c>
      <c r="AK23" s="60">
        <f t="shared" si="5"/>
        <v>0</v>
      </c>
      <c r="AL23" s="60">
        <f t="shared" si="5"/>
        <v>0</v>
      </c>
      <c r="AM23" s="60">
        <f>AK23-AL23</f>
        <v>0</v>
      </c>
      <c r="AN23" s="187"/>
      <c r="AO23" s="187">
        <f>IF(AG24=AG23,IF(G23&gt;E23,AG24-0.1,AG24),AG24)</f>
        <v>10000</v>
      </c>
      <c r="AP23" s="187">
        <f>IF(AG25=AG23,IF(G25&gt;E25,AG25-0.1,AG25),AG25)</f>
        <v>10000</v>
      </c>
      <c r="AQ23" s="187">
        <f>IF(AG26=AG23,IF(G27&gt;E27,AG26-0.1,AG26),AG26)</f>
        <v>10000</v>
      </c>
      <c r="AR23" s="187">
        <f>AN27</f>
        <v>30000</v>
      </c>
      <c r="AS23" s="90">
        <f>RANK(AR23,AR23:AR26,1)</f>
        <v>1</v>
      </c>
      <c r="AT23" s="60" t="str">
        <f t="shared" ref="AT23:AW26" si="6">AI23</f>
        <v>Spanien</v>
      </c>
      <c r="AU23" s="60">
        <f t="shared" si="6"/>
        <v>0</v>
      </c>
      <c r="AV23" s="60">
        <f t="shared" si="6"/>
        <v>0</v>
      </c>
      <c r="AW23" s="60">
        <f t="shared" si="6"/>
        <v>0</v>
      </c>
      <c r="AX23" s="60"/>
      <c r="AY23" s="60"/>
      <c r="AZ23" s="60"/>
      <c r="BA23" s="67">
        <v>1</v>
      </c>
      <c r="BB23" s="65" t="str">
        <f>VLOOKUP(1,AS23:AT26,2,FALSE)</f>
        <v>Spanien</v>
      </c>
      <c r="BC23" s="66"/>
      <c r="BD23" s="68">
        <f>VLOOKUP(1,AS23:AW26,3,FALSE)</f>
        <v>0</v>
      </c>
      <c r="BE23" s="69">
        <f>VLOOKUP(1,AS23:AW26,4,FALSE)</f>
        <v>0</v>
      </c>
      <c r="BF23" s="93" t="s">
        <v>12</v>
      </c>
      <c r="BG23" s="69">
        <f>VLOOKUP(1,AS23:AW26,5,FALSE)</f>
        <v>0</v>
      </c>
      <c r="BH23" s="70" t="s">
        <v>20</v>
      </c>
      <c r="BI23" s="60"/>
      <c r="BJ23" s="85">
        <f>IF(E23&gt;G23,IF(Spielplan!E23&gt;Spielplan!G23,Punktemodus!$B$3,0),0)</f>
        <v>0</v>
      </c>
      <c r="BK23" s="85">
        <f>IF(E23=G23,IF(Spielplan!E23=Spielplan!G23,Punktemodus!$B$3,0),0)</f>
        <v>10</v>
      </c>
      <c r="BL23" s="85">
        <f>IF(E23&lt;G23,IF(Spielplan!E23&lt;Spielplan!G23,Punktemodus!$B$3,0),0)</f>
        <v>0</v>
      </c>
      <c r="BM23" s="85">
        <f>IF(E23=Spielplan!E23,IF(G23=Spielplan!G23,Punktemodus!$B$5,0),0)</f>
        <v>3</v>
      </c>
      <c r="BN23" s="85">
        <f>IF(E23=Spielplan!E23,Punktemodus!$B$7,0)</f>
        <v>1</v>
      </c>
      <c r="BO23" s="85">
        <f>IF(G23=Spielplan!G23,Punktemodus!$B$7,0)</f>
        <v>1</v>
      </c>
      <c r="BP23" s="137">
        <f>IF(Spielplan!E23="",0,SUM(BJ23:BO23))</f>
        <v>0</v>
      </c>
      <c r="BQ23" s="60"/>
      <c r="BR23" s="87"/>
      <c r="BS23" s="60"/>
      <c r="BT23" s="60"/>
      <c r="BU23" s="60"/>
      <c r="BV23" s="60"/>
      <c r="BW23" s="60"/>
      <c r="BX23" s="60"/>
      <c r="BY23" s="60"/>
      <c r="BZ23" s="47">
        <v>54</v>
      </c>
      <c r="CA23" s="44" t="str">
        <f>IF(BX24="",IF(BV24&gt;BV25,BT24,BT25),IF(BX24&gt;BX25,BT24,BT25))</f>
        <v/>
      </c>
      <c r="CB23" s="46"/>
      <c r="CC23" s="104"/>
      <c r="CD23" s="60"/>
      <c r="CE23" s="104"/>
      <c r="CF23" s="60"/>
      <c r="CG23" s="60"/>
      <c r="CH23" s="60"/>
      <c r="CI23" s="60"/>
      <c r="CJ23" s="47" t="s">
        <v>132</v>
      </c>
      <c r="CK23" s="44" t="str">
        <f>IF(CJ18="",IF(CH18&gt;CH19,CF18,CF19),IF(CJ18&gt;CJ19,CF18,CF19))</f>
        <v/>
      </c>
      <c r="CL23" s="46"/>
      <c r="CM23" s="104"/>
      <c r="CN23" s="60"/>
      <c r="CO23" s="104"/>
      <c r="CP23" s="60"/>
      <c r="CQ23" s="376" t="str">
        <f>IF(CO23="",IF(CM23&gt;CM24,CK23,CK24),IF(CO23&gt;CO24,CK23,CK24))</f>
        <v/>
      </c>
      <c r="CR23" s="377"/>
      <c r="CS23" s="377"/>
      <c r="CT23" s="377"/>
      <c r="CU23" s="377"/>
      <c r="CV23" s="378"/>
      <c r="CW23" s="60"/>
    </row>
    <row r="24" spans="1:101" ht="18.75" customHeight="1" thickBot="1" x14ac:dyDescent="0.3">
      <c r="A24" s="60"/>
      <c r="B24" s="60"/>
      <c r="C24" s="53" t="str">
        <f>Spielplan!$C$24</f>
        <v>Chile</v>
      </c>
      <c r="D24" s="64"/>
      <c r="E24" s="104"/>
      <c r="F24" s="93"/>
      <c r="G24" s="104"/>
      <c r="H24" s="53" t="str">
        <f>Spielplan!$H$24</f>
        <v>Australien</v>
      </c>
      <c r="I24" s="64"/>
      <c r="J24" s="60"/>
      <c r="K24" s="60" t="s">
        <v>69</v>
      </c>
      <c r="L24" s="60">
        <f t="shared" si="4"/>
        <v>0</v>
      </c>
      <c r="M24" s="60"/>
      <c r="N24" s="60"/>
      <c r="O24" s="60">
        <f>IF($E24="",0,IF($E24&gt;$G24,3,IF($E24=$G24,1,0)))</f>
        <v>0</v>
      </c>
      <c r="P24" s="60">
        <f>IF($G24="",0,IF($E24&gt;$G24,0,IF($E24=$G24,1,3)))</f>
        <v>0</v>
      </c>
      <c r="Q24" s="60"/>
      <c r="R24" s="60"/>
      <c r="S24" s="60">
        <f>E24</f>
        <v>0</v>
      </c>
      <c r="T24" s="60">
        <f>G24</f>
        <v>0</v>
      </c>
      <c r="U24" s="60"/>
      <c r="V24" s="60"/>
      <c r="W24" s="60">
        <f>G24</f>
        <v>0</v>
      </c>
      <c r="X24" s="60">
        <f>E24</f>
        <v>0</v>
      </c>
      <c r="Y24" s="60"/>
      <c r="Z24" s="60">
        <f>N29</f>
        <v>0</v>
      </c>
      <c r="AA24" s="60">
        <f>R29</f>
        <v>0</v>
      </c>
      <c r="AB24" s="60">
        <f>V29</f>
        <v>0</v>
      </c>
      <c r="AC24" s="60">
        <f>AA24-AB24</f>
        <v>0</v>
      </c>
      <c r="AD24" s="60">
        <f>IF(Z24&gt;Z23,-1,0)</f>
        <v>0</v>
      </c>
      <c r="AE24" s="60">
        <f>IF(Z24&gt;Z25,-1,0)</f>
        <v>0</v>
      </c>
      <c r="AF24" s="60">
        <f>IF(Z24&gt;Z26,-1,0)</f>
        <v>0</v>
      </c>
      <c r="AG24" s="60">
        <f>10000-(AJ24*1000+AM24*100+AK24*10)</f>
        <v>10000</v>
      </c>
      <c r="AH24" s="90">
        <f>RANK(AG24,AG23:AG26,1)</f>
        <v>1</v>
      </c>
      <c r="AI24" s="60" t="str">
        <f>H23</f>
        <v>Niederlande</v>
      </c>
      <c r="AJ24" s="60">
        <f t="shared" si="5"/>
        <v>0</v>
      </c>
      <c r="AK24" s="60">
        <f t="shared" si="5"/>
        <v>0</v>
      </c>
      <c r="AL24" s="60">
        <f t="shared" si="5"/>
        <v>0</v>
      </c>
      <c r="AM24" s="60">
        <f>AK24-AL24</f>
        <v>0</v>
      </c>
      <c r="AN24" s="187">
        <f>IF(AG23=AG24,IF(E23&gt;G23,AG23-0.1,AG23),AG23)</f>
        <v>10000</v>
      </c>
      <c r="AO24" s="187"/>
      <c r="AP24" s="187">
        <f>IF(AG25=AG24,IF(G28&gt;E28,AG25-0.1,AG25),AG25)</f>
        <v>10000</v>
      </c>
      <c r="AQ24" s="187">
        <f>IF(AG26=AG24,IF(G26&gt;E26,AG26-0.1,AG26),AG26)</f>
        <v>10000</v>
      </c>
      <c r="AR24" s="187">
        <f>AO27</f>
        <v>30000</v>
      </c>
      <c r="AS24" s="90">
        <f>RANK(AR24,AR23:AR26,1)</f>
        <v>1</v>
      </c>
      <c r="AT24" s="60" t="str">
        <f t="shared" si="6"/>
        <v>Niederlande</v>
      </c>
      <c r="AU24" s="60">
        <f t="shared" si="6"/>
        <v>0</v>
      </c>
      <c r="AV24" s="60">
        <f t="shared" si="6"/>
        <v>0</v>
      </c>
      <c r="AW24" s="60">
        <f t="shared" si="6"/>
        <v>0</v>
      </c>
      <c r="AX24" s="60"/>
      <c r="AY24" s="60"/>
      <c r="AZ24" s="60"/>
      <c r="BA24" s="71">
        <v>2</v>
      </c>
      <c r="BB24" s="53" t="e">
        <f>VLOOKUP(2,AS23:AT26,2,FALSE)</f>
        <v>#N/A</v>
      </c>
      <c r="BC24" s="64"/>
      <c r="BD24" s="72" t="e">
        <f>VLOOKUP(2,AS23:AW26,3,FALSE)</f>
        <v>#N/A</v>
      </c>
      <c r="BE24" s="73" t="e">
        <f>VLOOKUP(2,AS23:AW26,4,FALSE)</f>
        <v>#N/A</v>
      </c>
      <c r="BF24" s="93" t="s">
        <v>12</v>
      </c>
      <c r="BG24" s="73" t="e">
        <f>VLOOKUP(2,AS23:AW26,5,FALSE)</f>
        <v>#N/A</v>
      </c>
      <c r="BH24" s="74" t="s">
        <v>21</v>
      </c>
      <c r="BI24" s="60"/>
      <c r="BJ24" s="85">
        <f>IF(E24&gt;G24,IF(Spielplan!E24&gt;Spielplan!G24,Punktemodus!$B$3,0),0)</f>
        <v>0</v>
      </c>
      <c r="BK24" s="85">
        <f>IF(E24=G24,IF(Spielplan!E24=Spielplan!G24,Punktemodus!$B$3,0),0)</f>
        <v>10</v>
      </c>
      <c r="BL24" s="85">
        <f>IF(E24&lt;G24,IF(Spielplan!E24&lt;Spielplan!G24,Punktemodus!$B$3,0),0)</f>
        <v>0</v>
      </c>
      <c r="BM24" s="85">
        <f>IF(E24=Spielplan!E24,IF(G24=Spielplan!G24,Punktemodus!$B$5,0),0)</f>
        <v>3</v>
      </c>
      <c r="BN24" s="85">
        <f>IF(E24=Spielplan!E24,Punktemodus!$B$7,0)</f>
        <v>1</v>
      </c>
      <c r="BO24" s="85">
        <f>IF(G24=Spielplan!G24,Punktemodus!$B$7,0)</f>
        <v>1</v>
      </c>
      <c r="BP24" s="137">
        <f>IF(Spielplan!E24="",0,SUM(BJ24:BO24))</f>
        <v>0</v>
      </c>
      <c r="BQ24" s="60"/>
      <c r="BR24" s="87"/>
      <c r="BS24" s="63" t="s">
        <v>123</v>
      </c>
      <c r="BT24" s="44" t="str">
        <f>IF(G83="","",BB78)</f>
        <v/>
      </c>
      <c r="BU24" s="46"/>
      <c r="BV24" s="104"/>
      <c r="BW24" s="60"/>
      <c r="BX24" s="104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47" t="s">
        <v>133</v>
      </c>
      <c r="CK24" s="44" t="str">
        <f>IF(CJ34="",IF(CH34&gt;CH35,CF34,CF35),IF(CJ34&gt;CJ35,CF34,CF35))</f>
        <v/>
      </c>
      <c r="CL24" s="46"/>
      <c r="CM24" s="104"/>
      <c r="CN24" s="60"/>
      <c r="CO24" s="104"/>
      <c r="CP24" s="60"/>
      <c r="CQ24" s="379"/>
      <c r="CR24" s="380"/>
      <c r="CS24" s="380"/>
      <c r="CT24" s="380"/>
      <c r="CU24" s="380"/>
      <c r="CV24" s="381"/>
      <c r="CW24" s="60"/>
    </row>
    <row r="25" spans="1:101" ht="18.75" customHeight="1" thickBot="1" x14ac:dyDescent="0.3">
      <c r="A25" s="60"/>
      <c r="B25" s="60"/>
      <c r="C25" s="65" t="str">
        <f>C23</f>
        <v>Spanien</v>
      </c>
      <c r="D25" s="66"/>
      <c r="E25" s="104"/>
      <c r="F25" s="93"/>
      <c r="G25" s="104"/>
      <c r="H25" s="65" t="str">
        <f>C24</f>
        <v>Chile</v>
      </c>
      <c r="I25" s="66"/>
      <c r="J25" s="60"/>
      <c r="K25" s="60" t="s">
        <v>70</v>
      </c>
      <c r="L25" s="60">
        <f t="shared" si="4"/>
        <v>0</v>
      </c>
      <c r="M25" s="60">
        <f>IF($E25="",0,IF($E25&gt;$G25,3,IF($E25=G25,1,0)))</f>
        <v>0</v>
      </c>
      <c r="N25" s="60"/>
      <c r="O25" s="60">
        <f>IF($G25="",0,IF($E25&gt;$G25,0,IF($E25=$G25,1,3)))</f>
        <v>0</v>
      </c>
      <c r="P25" s="60"/>
      <c r="Q25" s="60">
        <f>E25</f>
        <v>0</v>
      </c>
      <c r="R25" s="60"/>
      <c r="S25" s="60">
        <f>G25</f>
        <v>0</v>
      </c>
      <c r="T25" s="60"/>
      <c r="U25" s="60">
        <f>G25</f>
        <v>0</v>
      </c>
      <c r="V25" s="60"/>
      <c r="W25" s="60">
        <f>E25</f>
        <v>0</v>
      </c>
      <c r="X25" s="60"/>
      <c r="Y25" s="60"/>
      <c r="Z25" s="60">
        <f>O29</f>
        <v>0</v>
      </c>
      <c r="AA25" s="60">
        <f>S29</f>
        <v>0</v>
      </c>
      <c r="AB25" s="60">
        <f>W29</f>
        <v>0</v>
      </c>
      <c r="AC25" s="60">
        <f>AA25-AB25</f>
        <v>0</v>
      </c>
      <c r="AD25" s="60">
        <f>IF(Z25&gt;Z23,-1,0)</f>
        <v>0</v>
      </c>
      <c r="AE25" s="60">
        <f>IF(Z25&gt;Z24,-1,0)</f>
        <v>0</v>
      </c>
      <c r="AF25" s="60">
        <f>IF(Z25&gt;Z26,-1,0)</f>
        <v>0</v>
      </c>
      <c r="AG25" s="60">
        <f>10000-(AJ25*1000+AM25*100+AK25*10)</f>
        <v>10000</v>
      </c>
      <c r="AH25" s="90">
        <f>RANK(AG25,AG23:AG26,1)</f>
        <v>1</v>
      </c>
      <c r="AI25" s="60" t="str">
        <f>C24</f>
        <v>Chile</v>
      </c>
      <c r="AJ25" s="60">
        <f t="shared" si="5"/>
        <v>0</v>
      </c>
      <c r="AK25" s="60">
        <f t="shared" si="5"/>
        <v>0</v>
      </c>
      <c r="AL25" s="60">
        <f t="shared" si="5"/>
        <v>0</v>
      </c>
      <c r="AM25" s="60">
        <f>AK25-AL25</f>
        <v>0</v>
      </c>
      <c r="AN25" s="187">
        <f>IF(AG23=AG25,IF(E25&gt;G25,AG23-0.1,AG23),AG23)</f>
        <v>10000</v>
      </c>
      <c r="AO25" s="187">
        <f>IF(AG24=AG25,IF(E28&gt;G28,AG24-0.1,AG24),AG24)</f>
        <v>10000</v>
      </c>
      <c r="AP25" s="187"/>
      <c r="AQ25" s="187">
        <f>IF(AG26=AG25,IF(G24&gt;E24,AG26-0.1,AG26),AG26)</f>
        <v>10000</v>
      </c>
      <c r="AR25" s="187">
        <f>AP27</f>
        <v>30000</v>
      </c>
      <c r="AS25" s="90">
        <f>RANK(AR25,AR23:AR26,1)</f>
        <v>1</v>
      </c>
      <c r="AT25" s="60" t="str">
        <f t="shared" si="6"/>
        <v>Chile</v>
      </c>
      <c r="AU25" s="60">
        <f t="shared" si="6"/>
        <v>0</v>
      </c>
      <c r="AV25" s="60">
        <f t="shared" si="6"/>
        <v>0</v>
      </c>
      <c r="AW25" s="60">
        <f t="shared" si="6"/>
        <v>0</v>
      </c>
      <c r="AX25" s="60"/>
      <c r="AY25" s="60"/>
      <c r="AZ25" s="60"/>
      <c r="BA25" s="113">
        <v>3</v>
      </c>
      <c r="BB25" s="114" t="e">
        <f>VLOOKUP(3,AS23:AT26,2,FALSE)</f>
        <v>#N/A</v>
      </c>
      <c r="BC25" s="115"/>
      <c r="BD25" s="116" t="e">
        <f>VLOOKUP(3,AS23:AW26,3,FALSE)</f>
        <v>#N/A</v>
      </c>
      <c r="BE25" s="116" t="e">
        <f>VLOOKUP(3,AS23:AW26,4,FALSE)</f>
        <v>#N/A</v>
      </c>
      <c r="BF25" s="93" t="s">
        <v>12</v>
      </c>
      <c r="BG25" s="116" t="e">
        <f>VLOOKUP(3,AS23:AW26,5,FALSE)</f>
        <v>#N/A</v>
      </c>
      <c r="BH25" s="60"/>
      <c r="BI25" s="60"/>
      <c r="BJ25" s="85">
        <f>IF(E25&gt;G25,IF(Spielplan!E25&gt;Spielplan!G25,Punktemodus!$B$3,0),0)</f>
        <v>0</v>
      </c>
      <c r="BK25" s="85">
        <f>IF(E25=G25,IF(Spielplan!E25=Spielplan!G25,Punktemodus!$B$3,0),0)</f>
        <v>10</v>
      </c>
      <c r="BL25" s="85">
        <f>IF(E25&lt;G25,IF(Spielplan!E25&lt;Spielplan!G25,Punktemodus!$B$3,0),0)</f>
        <v>0</v>
      </c>
      <c r="BM25" s="85">
        <f>IF(E25=Spielplan!E25,IF(G25=Spielplan!G25,Punktemodus!$B$5,0),0)</f>
        <v>3</v>
      </c>
      <c r="BN25" s="85">
        <f>IF(E25=Spielplan!E25,Punktemodus!$B$7,0)</f>
        <v>1</v>
      </c>
      <c r="BO25" s="85">
        <f>IF(G25=Spielplan!G25,Punktemodus!$B$7,0)</f>
        <v>1</v>
      </c>
      <c r="BP25" s="137">
        <f>IF(Spielplan!E25="",0,SUM(BJ25:BO25))</f>
        <v>0</v>
      </c>
      <c r="BQ25" s="60"/>
      <c r="BR25" s="87"/>
      <c r="BS25" s="52" t="s">
        <v>124</v>
      </c>
      <c r="BT25" s="44" t="str">
        <f>IF(G94="","",BB90)</f>
        <v/>
      </c>
      <c r="BU25" s="46"/>
      <c r="BV25" s="104"/>
      <c r="BW25" s="60"/>
      <c r="BX25" s="104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88" t="s">
        <v>136</v>
      </c>
      <c r="CS25" s="60"/>
      <c r="CT25" s="60"/>
      <c r="CU25" s="60"/>
      <c r="CV25" s="60"/>
      <c r="CW25" s="60"/>
    </row>
    <row r="26" spans="1:101" ht="18.75" customHeight="1" thickBot="1" x14ac:dyDescent="0.3">
      <c r="A26" s="60"/>
      <c r="B26" s="60"/>
      <c r="C26" s="53" t="str">
        <f>H23</f>
        <v>Niederlande</v>
      </c>
      <c r="D26" s="64"/>
      <c r="E26" s="104"/>
      <c r="F26" s="93"/>
      <c r="G26" s="104"/>
      <c r="H26" s="53" t="str">
        <f>H24</f>
        <v>Australien</v>
      </c>
      <c r="I26" s="64"/>
      <c r="J26" s="60"/>
      <c r="K26" s="60" t="s">
        <v>71</v>
      </c>
      <c r="L26" s="60">
        <f t="shared" si="4"/>
        <v>0</v>
      </c>
      <c r="M26" s="60"/>
      <c r="N26" s="60">
        <f>IF($E26="",0,IF($E26&gt;$G26,3,IF($E26=$G26,1,0)))</f>
        <v>0</v>
      </c>
      <c r="O26" s="60"/>
      <c r="P26" s="60">
        <f>IF($G26="",0,IF($E26&gt;$G26,0,IF($E26=$G26,1,3)))</f>
        <v>0</v>
      </c>
      <c r="Q26" s="60"/>
      <c r="R26" s="60">
        <f>E26</f>
        <v>0</v>
      </c>
      <c r="S26" s="60"/>
      <c r="T26" s="60">
        <f>G26</f>
        <v>0</v>
      </c>
      <c r="U26" s="60"/>
      <c r="V26" s="60">
        <f>G26</f>
        <v>0</v>
      </c>
      <c r="W26" s="60"/>
      <c r="X26" s="60">
        <f>E26</f>
        <v>0</v>
      </c>
      <c r="Y26" s="60"/>
      <c r="Z26" s="60">
        <f>P29</f>
        <v>0</v>
      </c>
      <c r="AA26" s="60">
        <f>T29</f>
        <v>0</v>
      </c>
      <c r="AB26" s="60">
        <f>X29</f>
        <v>0</v>
      </c>
      <c r="AC26" s="60">
        <f>AA26-AB26</f>
        <v>0</v>
      </c>
      <c r="AD26" s="60">
        <f>IF(Z26&gt;Z23,-1,0)</f>
        <v>0</v>
      </c>
      <c r="AE26" s="60">
        <f>IF(Z26&gt;Z24,-1,0)</f>
        <v>0</v>
      </c>
      <c r="AF26" s="60">
        <f>IF(Z26&gt;Z25,-1,0)</f>
        <v>0</v>
      </c>
      <c r="AG26" s="60">
        <f>10000-(AJ26*1000+AM26*100+AK26*10)</f>
        <v>10000</v>
      </c>
      <c r="AH26" s="90">
        <f>RANK(AG26,AG23:AG26,1)</f>
        <v>1</v>
      </c>
      <c r="AI26" s="60" t="str">
        <f>H24</f>
        <v>Australien</v>
      </c>
      <c r="AJ26" s="60">
        <f t="shared" si="5"/>
        <v>0</v>
      </c>
      <c r="AK26" s="60">
        <f t="shared" si="5"/>
        <v>0</v>
      </c>
      <c r="AL26" s="60">
        <f t="shared" si="5"/>
        <v>0</v>
      </c>
      <c r="AM26" s="60">
        <f>AK26-AL26</f>
        <v>0</v>
      </c>
      <c r="AN26" s="187">
        <f>IF(AG23=AG26,IF(E27&gt;G27,AG23-0.1,AG23),AG23)</f>
        <v>10000</v>
      </c>
      <c r="AO26" s="187">
        <f>IF(AG24=AG26,IF(E26&gt;G26,AG24-0.1,AG24),AG24)</f>
        <v>10000</v>
      </c>
      <c r="AP26" s="187">
        <f>IF(AG25=AG26,IF(E24&gt;G24,AG25-0.1,AG25),AG25)</f>
        <v>10000</v>
      </c>
      <c r="AQ26" s="187"/>
      <c r="AR26" s="187">
        <f>AQ27</f>
        <v>30000</v>
      </c>
      <c r="AS26" s="90">
        <f>RANK(AR26,AR23:AR26,1)</f>
        <v>1</v>
      </c>
      <c r="AT26" s="60" t="str">
        <f t="shared" si="6"/>
        <v>Australien</v>
      </c>
      <c r="AU26" s="60">
        <f t="shared" si="6"/>
        <v>0</v>
      </c>
      <c r="AV26" s="60">
        <f t="shared" si="6"/>
        <v>0</v>
      </c>
      <c r="AW26" s="60">
        <f t="shared" si="6"/>
        <v>0</v>
      </c>
      <c r="AX26" s="60"/>
      <c r="AY26" s="60"/>
      <c r="AZ26" s="60"/>
      <c r="BA26" s="113">
        <v>4</v>
      </c>
      <c r="BB26" s="114" t="e">
        <f>VLOOKUP(4,AS23:AT26,2,FALSE)</f>
        <v>#N/A</v>
      </c>
      <c r="BC26" s="115"/>
      <c r="BD26" s="116" t="e">
        <f>VLOOKUP(4,AS23:AW26,3,FALSE)</f>
        <v>#N/A</v>
      </c>
      <c r="BE26" s="116" t="e">
        <f>VLOOKUP(4,AS23:AW26,4,FALSE)</f>
        <v>#N/A</v>
      </c>
      <c r="BF26" s="93" t="s">
        <v>12</v>
      </c>
      <c r="BG26" s="116" t="e">
        <f>VLOOKUP(4,AS23:AW26,5,FALSE)</f>
        <v>#N/A</v>
      </c>
      <c r="BH26" s="60"/>
      <c r="BI26" s="60"/>
      <c r="BJ26" s="85">
        <f>IF(E26&gt;G26,IF(Spielplan!E26&gt;Spielplan!G26,Punktemodus!$B$3,0),0)</f>
        <v>0</v>
      </c>
      <c r="BK26" s="85">
        <f>IF(E26=G26,IF(Spielplan!E26=Spielplan!G26,Punktemodus!$B$3,0),0)</f>
        <v>10</v>
      </c>
      <c r="BL26" s="85">
        <f>IF(E26&lt;G26,IF(Spielplan!E26&lt;Spielplan!G26,Punktemodus!$B$3,0),0)</f>
        <v>0</v>
      </c>
      <c r="BM26" s="85">
        <f>IF(E26=Spielplan!E26,IF(G26=Spielplan!G26,Punktemodus!$B$5,0),0)</f>
        <v>3</v>
      </c>
      <c r="BN26" s="85">
        <f>IF(E26=Spielplan!E26,Punktemodus!$B$7,0)</f>
        <v>1</v>
      </c>
      <c r="BO26" s="85">
        <f>IF(G26=Spielplan!G26,Punktemodus!$B$7,0)</f>
        <v>1</v>
      </c>
      <c r="BP26" s="137">
        <f>IF(Spielplan!E26="",0,SUM(BJ26:BO26))</f>
        <v>0</v>
      </c>
      <c r="BQ26" s="60"/>
      <c r="BR26" s="8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382" t="str">
        <f>IF(CQ23=CK23,CK24,CK23)</f>
        <v/>
      </c>
      <c r="CR26" s="383"/>
      <c r="CS26" s="383"/>
      <c r="CT26" s="383"/>
      <c r="CU26" s="383"/>
      <c r="CV26" s="384"/>
      <c r="CW26" s="60"/>
    </row>
    <row r="27" spans="1:101" ht="18.75" customHeight="1" thickBot="1" x14ac:dyDescent="0.3">
      <c r="A27" s="60"/>
      <c r="B27" s="60"/>
      <c r="C27" s="65" t="str">
        <f>C23</f>
        <v>Spanien</v>
      </c>
      <c r="D27" s="66"/>
      <c r="E27" s="104"/>
      <c r="F27" s="93"/>
      <c r="G27" s="104"/>
      <c r="H27" s="65" t="str">
        <f>H24</f>
        <v>Australien</v>
      </c>
      <c r="I27" s="66"/>
      <c r="J27" s="60"/>
      <c r="K27" s="60" t="s">
        <v>72</v>
      </c>
      <c r="L27" s="60">
        <f t="shared" si="4"/>
        <v>0</v>
      </c>
      <c r="M27" s="60">
        <f>IF($E27="",0,IF($E27&gt;$G27,3,IF($E27=G27,1,0)))</f>
        <v>0</v>
      </c>
      <c r="N27" s="60"/>
      <c r="O27" s="60"/>
      <c r="P27" s="60">
        <f>IF($G27="",0,IF($E27&gt;$G27,0,IF($E27=$G27,1,3)))</f>
        <v>0</v>
      </c>
      <c r="Q27" s="60">
        <f>E27</f>
        <v>0</v>
      </c>
      <c r="R27" s="60"/>
      <c r="S27" s="60"/>
      <c r="T27" s="60">
        <f>G27</f>
        <v>0</v>
      </c>
      <c r="U27" s="60">
        <f>G27</f>
        <v>0</v>
      </c>
      <c r="V27" s="60"/>
      <c r="W27" s="60"/>
      <c r="X27" s="60">
        <f>E27</f>
        <v>0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187">
        <f>SUM(AN23:AN26)</f>
        <v>30000</v>
      </c>
      <c r="AO27" s="187">
        <f>SUM(AO23:AO26)</f>
        <v>30000</v>
      </c>
      <c r="AP27" s="187">
        <f>SUM(AP23:AP26)</f>
        <v>30000</v>
      </c>
      <c r="AQ27" s="187">
        <f>SUM(AQ23:AQ26)</f>
        <v>30000</v>
      </c>
      <c r="AR27" s="187"/>
      <c r="AS27" s="60"/>
      <c r="AT27" s="60"/>
      <c r="AU27" s="60"/>
      <c r="AV27" s="60"/>
      <c r="AW27" s="60"/>
      <c r="AX27" s="60"/>
      <c r="AY27" s="60"/>
      <c r="AZ27" s="60"/>
      <c r="BA27" s="92"/>
      <c r="BB27" s="60"/>
      <c r="BC27" s="60"/>
      <c r="BD27" s="60"/>
      <c r="BE27" s="60"/>
      <c r="BF27" s="60"/>
      <c r="BG27" s="60"/>
      <c r="BH27" s="60"/>
      <c r="BI27" s="60"/>
      <c r="BJ27" s="85">
        <f>IF(E27&gt;G27,IF(Spielplan!E27&gt;Spielplan!G27,Punktemodus!$B$3,0),0)</f>
        <v>0</v>
      </c>
      <c r="BK27" s="85">
        <f>IF(E27=G27,IF(Spielplan!E27=Spielplan!G27,Punktemodus!$B$3,0),0)</f>
        <v>10</v>
      </c>
      <c r="BL27" s="85">
        <f>IF(E27&lt;G27,IF(Spielplan!E27&lt;Spielplan!G27,Punktemodus!$B$3,0),0)</f>
        <v>0</v>
      </c>
      <c r="BM27" s="85">
        <f>IF(E27=Spielplan!E27,IF(G27=Spielplan!G27,Punktemodus!$B$5,0),0)</f>
        <v>3</v>
      </c>
      <c r="BN27" s="85">
        <f>IF(E27=Spielplan!E27,Punktemodus!$B$7,0)</f>
        <v>1</v>
      </c>
      <c r="BO27" s="85">
        <f>IF(G27=Spielplan!G27,Punktemodus!$B$7,0)</f>
        <v>1</v>
      </c>
      <c r="BP27" s="137">
        <f>IF(Spielplan!E27="",0,SUM(BJ27:BO27))</f>
        <v>0</v>
      </c>
      <c r="BQ27" s="60"/>
      <c r="BR27" s="8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91" t="s">
        <v>131</v>
      </c>
      <c r="CM27" s="60"/>
      <c r="CN27" s="60"/>
      <c r="CO27" s="61" t="s">
        <v>26</v>
      </c>
      <c r="CP27" s="60"/>
      <c r="CQ27" s="385"/>
      <c r="CR27" s="386"/>
      <c r="CS27" s="386"/>
      <c r="CT27" s="386"/>
      <c r="CU27" s="386"/>
      <c r="CV27" s="387"/>
      <c r="CW27" s="60"/>
    </row>
    <row r="28" spans="1:101" ht="18.75" customHeight="1" thickBot="1" x14ac:dyDescent="0.3">
      <c r="A28" s="60"/>
      <c r="B28" s="60"/>
      <c r="C28" s="53" t="str">
        <f>H23</f>
        <v>Niederlande</v>
      </c>
      <c r="D28" s="64"/>
      <c r="E28" s="104"/>
      <c r="F28" s="106"/>
      <c r="G28" s="104"/>
      <c r="H28" s="53" t="str">
        <f>C24</f>
        <v>Chile</v>
      </c>
      <c r="I28" s="64"/>
      <c r="J28" s="60"/>
      <c r="K28" s="60" t="s">
        <v>72</v>
      </c>
      <c r="L28" s="60">
        <f t="shared" si="4"/>
        <v>0</v>
      </c>
      <c r="M28" s="60"/>
      <c r="N28" s="60">
        <f>IF($E28="",0,IF($E28&gt;$G28,3,IF($E28=$G28,1,0)))</f>
        <v>0</v>
      </c>
      <c r="O28" s="60">
        <f>IF($G28="",0,IF($E28&gt;$G28,0,IF($E28=$G28,1,3)))</f>
        <v>0</v>
      </c>
      <c r="P28" s="60"/>
      <c r="Q28" s="60"/>
      <c r="R28" s="60">
        <f>E28</f>
        <v>0</v>
      </c>
      <c r="S28" s="60">
        <f>G28</f>
        <v>0</v>
      </c>
      <c r="T28" s="60"/>
      <c r="U28" s="60"/>
      <c r="V28" s="60">
        <f>G28</f>
        <v>0</v>
      </c>
      <c r="W28" s="60">
        <f>E28</f>
        <v>0</v>
      </c>
      <c r="X28" s="60"/>
      <c r="Y28" s="60"/>
      <c r="Z28" s="60" t="s">
        <v>30</v>
      </c>
      <c r="AA28" s="60"/>
      <c r="AB28" s="60"/>
      <c r="AC28" s="60"/>
      <c r="AD28" s="60"/>
      <c r="AE28" s="60"/>
      <c r="AF28" s="60"/>
      <c r="AG28" s="60" t="b">
        <f>OR(AG23=AG24,AG23=AG25,AG23=AG26,AG24=AG25,AG24=AG26,AG25=AG26)</f>
        <v>1</v>
      </c>
      <c r="AH28" s="60"/>
      <c r="AI28" s="60"/>
      <c r="AJ28" s="60"/>
      <c r="AK28" s="60"/>
      <c r="AL28" s="60"/>
      <c r="AM28" s="60"/>
      <c r="AN28" s="60"/>
      <c r="AO28" s="60" t="s">
        <v>34</v>
      </c>
      <c r="AP28" s="60"/>
      <c r="AQ28" s="60"/>
      <c r="AR28" s="60" t="b">
        <f>OR(AR23=AR24,AR23=AR25,AR23=AR26,AR24=AR25,AR24=AR26,AR25=AR26)</f>
        <v>1</v>
      </c>
      <c r="AS28" s="60"/>
      <c r="AT28" s="60"/>
      <c r="AU28" s="60"/>
      <c r="AV28" s="60"/>
      <c r="AW28" s="60"/>
      <c r="AX28" s="60"/>
      <c r="AY28" s="60"/>
      <c r="AZ28" s="60"/>
      <c r="BA28" s="92"/>
      <c r="BB28" s="60"/>
      <c r="BC28" s="60"/>
      <c r="BD28" s="60"/>
      <c r="BE28" s="60"/>
      <c r="BF28" s="60"/>
      <c r="BG28" s="60"/>
      <c r="BH28" s="60"/>
      <c r="BI28" s="60"/>
      <c r="BJ28" s="85">
        <f>IF(E28&gt;G28,IF(Spielplan!E28&gt;Spielplan!G28,Punktemodus!$B$3,0),0)</f>
        <v>0</v>
      </c>
      <c r="BK28" s="85">
        <f>IF(E28=G28,IF(Spielplan!E28=Spielplan!G28,Punktemodus!$B$3,0),0)</f>
        <v>10</v>
      </c>
      <c r="BL28" s="85">
        <f>IF(E28&lt;G28,IF(Spielplan!E28&lt;Spielplan!G28,Punktemodus!$B$3,0),0)</f>
        <v>0</v>
      </c>
      <c r="BM28" s="85">
        <f>IF(E28=Spielplan!E28,IF(G28=Spielplan!G28,Punktemodus!$B$5,0),0)</f>
        <v>3</v>
      </c>
      <c r="BN28" s="85">
        <f>IF(E28=Spielplan!E28,Punktemodus!$B$7,0)</f>
        <v>1</v>
      </c>
      <c r="BO28" s="85">
        <f>IF(G28=Spielplan!G28,Punktemodus!$B$7,0)</f>
        <v>1</v>
      </c>
      <c r="BP28" s="137">
        <f>IF(Spielplan!E28="",0,SUM(BJ28:BO28))</f>
        <v>0</v>
      </c>
      <c r="BQ28" s="60"/>
      <c r="BR28" s="87"/>
      <c r="BS28" s="82" t="s">
        <v>20</v>
      </c>
      <c r="BT28" s="44" t="str">
        <f>IF(G28="","",BB23)</f>
        <v/>
      </c>
      <c r="BU28" s="46"/>
      <c r="BV28" s="104"/>
      <c r="BW28" s="60"/>
      <c r="BX28" s="104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88" t="s">
        <v>137</v>
      </c>
      <c r="CS28" s="60"/>
      <c r="CT28" s="60"/>
      <c r="CU28" s="60"/>
      <c r="CV28" s="60"/>
      <c r="CW28" s="60"/>
    </row>
    <row r="29" spans="1:101" ht="18.75" customHeight="1" thickBot="1" x14ac:dyDescent="0.25">
      <c r="A29" s="60"/>
      <c r="B29" s="60"/>
      <c r="C29" s="136" t="str">
        <f>IF(G28="","",IF(AR28=TRUE,"Achtung: Fehler in Tabelle!",""))</f>
        <v/>
      </c>
      <c r="D29" s="60"/>
      <c r="E29" s="85"/>
      <c r="F29" s="60"/>
      <c r="G29" s="85"/>
      <c r="H29" s="60"/>
      <c r="I29" s="60"/>
      <c r="J29" s="60"/>
      <c r="K29" s="60"/>
      <c r="L29" s="60"/>
      <c r="M29" s="60">
        <f t="shared" ref="M29:X29" si="7">SUM(M23:M28)</f>
        <v>0</v>
      </c>
      <c r="N29" s="60">
        <f t="shared" si="7"/>
        <v>0</v>
      </c>
      <c r="O29" s="60">
        <f t="shared" si="7"/>
        <v>0</v>
      </c>
      <c r="P29" s="60">
        <f t="shared" si="7"/>
        <v>0</v>
      </c>
      <c r="Q29" s="60">
        <f t="shared" si="7"/>
        <v>0</v>
      </c>
      <c r="R29" s="60">
        <f t="shared" si="7"/>
        <v>0</v>
      </c>
      <c r="S29" s="60">
        <f t="shared" si="7"/>
        <v>0</v>
      </c>
      <c r="T29" s="60">
        <f t="shared" si="7"/>
        <v>0</v>
      </c>
      <c r="U29" s="60">
        <f t="shared" si="7"/>
        <v>0</v>
      </c>
      <c r="V29" s="60">
        <f t="shared" si="7"/>
        <v>0</v>
      </c>
      <c r="W29" s="60">
        <f t="shared" si="7"/>
        <v>0</v>
      </c>
      <c r="X29" s="60">
        <f t="shared" si="7"/>
        <v>0</v>
      </c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160">
        <f>SUM(BP23:BP28)</f>
        <v>0</v>
      </c>
      <c r="BQ29" s="60"/>
      <c r="BR29" s="87"/>
      <c r="BS29" s="5" t="s">
        <v>125</v>
      </c>
      <c r="BT29" s="44" t="str">
        <f>IF(G17="","",BB13)</f>
        <v/>
      </c>
      <c r="BU29" s="46"/>
      <c r="BV29" s="104"/>
      <c r="BW29" s="60"/>
      <c r="BX29" s="104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47" t="s">
        <v>134</v>
      </c>
      <c r="CK29" s="44" t="str">
        <f>IF(CK23=CF19,CF18,CF19)</f>
        <v/>
      </c>
      <c r="CL29" s="46"/>
      <c r="CM29" s="104"/>
      <c r="CN29" s="60"/>
      <c r="CO29" s="104"/>
      <c r="CP29" s="60"/>
      <c r="CQ29" s="388" t="str">
        <f>IF(CO29="",IF(CM29&gt;CM30,CK29,CK30),IF(CO29&gt;CO30,CK29,CK30))</f>
        <v/>
      </c>
      <c r="CR29" s="389"/>
      <c r="CS29" s="389"/>
      <c r="CT29" s="389"/>
      <c r="CU29" s="389"/>
      <c r="CV29" s="390"/>
      <c r="CW29" s="60"/>
    </row>
    <row r="30" spans="1:101" ht="18.75" customHeight="1" thickBot="1" x14ac:dyDescent="0.25">
      <c r="A30" s="60"/>
      <c r="B30" s="60"/>
      <c r="C30" s="60"/>
      <c r="D30" s="60"/>
      <c r="E30" s="85"/>
      <c r="F30" s="60"/>
      <c r="G30" s="85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85"/>
      <c r="BJ30" s="60"/>
      <c r="BK30" s="60"/>
      <c r="BL30" s="60"/>
      <c r="BM30" s="60"/>
      <c r="BN30" s="60"/>
      <c r="BO30" s="60"/>
      <c r="BP30" s="138"/>
      <c r="BQ30" s="60"/>
      <c r="BR30" s="87"/>
      <c r="BS30" s="60"/>
      <c r="BT30" s="60"/>
      <c r="BU30" s="60"/>
      <c r="BV30" s="60"/>
      <c r="BW30" s="60"/>
      <c r="BX30" s="60"/>
      <c r="BY30" s="60"/>
      <c r="BZ30" s="47">
        <v>52</v>
      </c>
      <c r="CA30" s="44" t="str">
        <f>IF(BX28="",IF(BV28&gt;BV29,BT28,BT29),IF(BX28&gt;BX29,BT28,BT29))</f>
        <v/>
      </c>
      <c r="CB30" s="46"/>
      <c r="CC30" s="104"/>
      <c r="CD30" s="60"/>
      <c r="CE30" s="104"/>
      <c r="CF30" s="60"/>
      <c r="CG30" s="60"/>
      <c r="CH30" s="60"/>
      <c r="CI30" s="60"/>
      <c r="CJ30" s="47" t="s">
        <v>135</v>
      </c>
      <c r="CK30" s="44" t="str">
        <f>IF(CK24=CF34,CF35,CF34)</f>
        <v/>
      </c>
      <c r="CL30" s="46"/>
      <c r="CM30" s="104"/>
      <c r="CN30" s="60"/>
      <c r="CO30" s="104"/>
      <c r="CP30" s="60"/>
      <c r="CQ30" s="391"/>
      <c r="CR30" s="392"/>
      <c r="CS30" s="392"/>
      <c r="CT30" s="392"/>
      <c r="CU30" s="392"/>
      <c r="CV30" s="393"/>
      <c r="CW30" s="60"/>
    </row>
    <row r="31" spans="1:101" ht="18.75" customHeight="1" thickBot="1" x14ac:dyDescent="0.3">
      <c r="A31" s="60"/>
      <c r="B31" s="60"/>
      <c r="C31" s="60"/>
      <c r="D31" s="60"/>
      <c r="E31" s="85"/>
      <c r="F31" s="60"/>
      <c r="G31" s="85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85"/>
      <c r="BJ31" s="60"/>
      <c r="BK31" s="60"/>
      <c r="BL31" s="60"/>
      <c r="BM31" s="60"/>
      <c r="BN31" s="60"/>
      <c r="BO31" s="60"/>
      <c r="BP31" s="138"/>
      <c r="BQ31" s="60"/>
      <c r="BR31" s="87"/>
      <c r="BS31" s="60"/>
      <c r="BT31" s="60"/>
      <c r="BU31" s="60"/>
      <c r="BV31" s="60"/>
      <c r="BW31" s="60"/>
      <c r="BX31" s="60"/>
      <c r="BY31" s="60"/>
      <c r="BZ31" s="47">
        <v>51</v>
      </c>
      <c r="CA31" s="44" t="str">
        <f>IF(BX32="",IF(BV32&gt;BV33,BT32,BT33),IF(BX32&gt;BX33,BT32,BT33))</f>
        <v/>
      </c>
      <c r="CB31" s="46"/>
      <c r="CC31" s="104"/>
      <c r="CD31" s="60"/>
      <c r="CE31" s="104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88" t="s">
        <v>138</v>
      </c>
      <c r="CS31" s="60"/>
      <c r="CT31" s="60"/>
      <c r="CU31" s="60"/>
      <c r="CV31" s="60"/>
      <c r="CW31" s="60"/>
    </row>
    <row r="32" spans="1:101" ht="18.75" customHeight="1" thickBot="1" x14ac:dyDescent="0.3">
      <c r="A32" s="60"/>
      <c r="B32" s="60"/>
      <c r="C32" s="88" t="s">
        <v>73</v>
      </c>
      <c r="D32" s="60"/>
      <c r="E32" s="85"/>
      <c r="F32" s="60"/>
      <c r="G32" s="85"/>
      <c r="H32" s="60"/>
      <c r="I32" s="60"/>
      <c r="J32" s="60"/>
      <c r="K32" s="60"/>
      <c r="L32" s="60"/>
      <c r="M32" s="60" t="s">
        <v>4</v>
      </c>
      <c r="N32" s="60"/>
      <c r="O32" s="60"/>
      <c r="P32" s="60"/>
      <c r="Q32" s="60" t="s">
        <v>6</v>
      </c>
      <c r="R32" s="60"/>
      <c r="S32" s="60"/>
      <c r="T32" s="60"/>
      <c r="U32" s="60" t="s">
        <v>7</v>
      </c>
      <c r="V32" s="60"/>
      <c r="W32" s="60"/>
      <c r="X32" s="60"/>
      <c r="Y32" s="60"/>
      <c r="Z32" s="60" t="s">
        <v>4</v>
      </c>
      <c r="AA32" s="60" t="s">
        <v>5</v>
      </c>
      <c r="AB32" s="60"/>
      <c r="AC32" s="60"/>
      <c r="AD32" s="60" t="s">
        <v>9</v>
      </c>
      <c r="AE32" s="60"/>
      <c r="AF32" s="60"/>
      <c r="AG32" s="60"/>
      <c r="AH32" s="60" t="s">
        <v>32</v>
      </c>
      <c r="AI32" s="60"/>
      <c r="AJ32" s="60"/>
      <c r="AK32" s="60"/>
      <c r="AL32" s="60"/>
      <c r="AM32" s="60"/>
      <c r="AN32" s="60" t="s">
        <v>35</v>
      </c>
      <c r="AO32" s="60"/>
      <c r="AP32" s="60"/>
      <c r="AQ32" s="60"/>
      <c r="AR32" s="60"/>
      <c r="AS32" s="60" t="s">
        <v>33</v>
      </c>
      <c r="AT32" s="60"/>
      <c r="AU32" s="60"/>
      <c r="AV32" s="60"/>
      <c r="AW32" s="60"/>
      <c r="AX32" s="60"/>
      <c r="AY32" s="60"/>
      <c r="AZ32" s="60"/>
      <c r="BA32" s="60"/>
      <c r="BB32" s="89" t="s">
        <v>10</v>
      </c>
      <c r="BC32" s="60"/>
      <c r="BD32" s="90" t="s">
        <v>4</v>
      </c>
      <c r="BE32" s="60"/>
      <c r="BF32" s="61" t="s">
        <v>5</v>
      </c>
      <c r="BG32" s="60"/>
      <c r="BH32" s="60"/>
      <c r="BI32" s="85"/>
      <c r="BJ32" s="60"/>
      <c r="BK32" s="60"/>
      <c r="BL32" s="60"/>
      <c r="BM32" s="60"/>
      <c r="BN32" s="60"/>
      <c r="BO32" s="60"/>
      <c r="BP32" s="138"/>
      <c r="BQ32" s="85"/>
      <c r="BR32" s="87"/>
      <c r="BS32" s="55" t="s">
        <v>24</v>
      </c>
      <c r="BT32" s="44" t="str">
        <f>IF(G50="","",BB45)</f>
        <v/>
      </c>
      <c r="BU32" s="46"/>
      <c r="BV32" s="104"/>
      <c r="BW32" s="60"/>
      <c r="BX32" s="104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343" t="str">
        <f>IF(CQ29=CK29,CK30,CK29)</f>
        <v/>
      </c>
      <c r="CR32" s="344"/>
      <c r="CS32" s="344"/>
      <c r="CT32" s="344"/>
      <c r="CU32" s="344"/>
      <c r="CV32" s="345"/>
      <c r="CW32" s="60"/>
    </row>
    <row r="33" spans="1:101" ht="18.75" customHeight="1" thickBot="1" x14ac:dyDescent="0.25">
      <c r="A33" s="60"/>
      <c r="B33" s="60"/>
      <c r="C33" s="60"/>
      <c r="D33" s="60"/>
      <c r="E33" s="85"/>
      <c r="F33" s="60"/>
      <c r="G33" s="85"/>
      <c r="H33" s="60"/>
      <c r="I33" s="60"/>
      <c r="J33" s="60"/>
      <c r="K33" s="60"/>
      <c r="L33" s="60"/>
      <c r="M33" s="60" t="s">
        <v>0</v>
      </c>
      <c r="N33" s="60" t="s">
        <v>1</v>
      </c>
      <c r="O33" s="60" t="s">
        <v>2</v>
      </c>
      <c r="P33" s="60" t="s">
        <v>3</v>
      </c>
      <c r="Q33" s="60" t="s">
        <v>0</v>
      </c>
      <c r="R33" s="60" t="s">
        <v>1</v>
      </c>
      <c r="S33" s="60" t="s">
        <v>2</v>
      </c>
      <c r="T33" s="60" t="s">
        <v>3</v>
      </c>
      <c r="U33" s="60" t="s">
        <v>0</v>
      </c>
      <c r="V33" s="60" t="s">
        <v>1</v>
      </c>
      <c r="W33" s="60" t="s">
        <v>2</v>
      </c>
      <c r="X33" s="60" t="s">
        <v>3</v>
      </c>
      <c r="Y33" s="60"/>
      <c r="Z33" s="60" t="s">
        <v>8</v>
      </c>
      <c r="AA33" s="60"/>
      <c r="AB33" s="60"/>
      <c r="AC33" s="60"/>
      <c r="AD33" s="60"/>
      <c r="AE33" s="60"/>
      <c r="AF33" s="60"/>
      <c r="AG33" s="60"/>
      <c r="AH33" s="60" t="s">
        <v>31</v>
      </c>
      <c r="AI33" s="60"/>
      <c r="AJ33" s="60"/>
      <c r="AK33" s="60"/>
      <c r="AL33" s="60"/>
      <c r="AM33" s="60"/>
      <c r="AN33" s="60" t="str">
        <f>AI34</f>
        <v>Kolumbien</v>
      </c>
      <c r="AO33" s="60" t="str">
        <f>AI35</f>
        <v>Griechenland</v>
      </c>
      <c r="AP33" s="60" t="str">
        <f>AI36</f>
        <v>Elfenbeinküste</v>
      </c>
      <c r="AQ33" s="60" t="str">
        <f>AI37</f>
        <v>Japan</v>
      </c>
      <c r="AR33" s="60"/>
      <c r="AS33" s="60" t="s">
        <v>31</v>
      </c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85"/>
      <c r="BJ33" s="85"/>
      <c r="BK33" s="85"/>
      <c r="BL33" s="85"/>
      <c r="BM33" s="85"/>
      <c r="BN33" s="85"/>
      <c r="BO33" s="85"/>
      <c r="BP33" s="137"/>
      <c r="BQ33" s="85"/>
      <c r="BR33" s="87"/>
      <c r="BS33" s="25" t="s">
        <v>23</v>
      </c>
      <c r="BT33" s="44" t="str">
        <f>IF(G39="","",BB35)</f>
        <v/>
      </c>
      <c r="BU33" s="46"/>
      <c r="BV33" s="104"/>
      <c r="BW33" s="60"/>
      <c r="BX33" s="104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346"/>
      <c r="CR33" s="347"/>
      <c r="CS33" s="347"/>
      <c r="CT33" s="347"/>
      <c r="CU33" s="347"/>
      <c r="CV33" s="348"/>
      <c r="CW33" s="60"/>
    </row>
    <row r="34" spans="1:101" ht="18.75" customHeight="1" thickBot="1" x14ac:dyDescent="0.3">
      <c r="A34" s="60"/>
      <c r="B34" s="60"/>
      <c r="C34" s="20" t="str">
        <f>Spielplan!$C$34</f>
        <v>Kolumbien</v>
      </c>
      <c r="D34" s="39"/>
      <c r="E34" s="104"/>
      <c r="F34" s="93"/>
      <c r="G34" s="104"/>
      <c r="H34" s="20" t="str">
        <f>Spielplan!$H$34</f>
        <v>Griechenland</v>
      </c>
      <c r="I34" s="39"/>
      <c r="J34" s="60"/>
      <c r="K34" s="60" t="s">
        <v>78</v>
      </c>
      <c r="L34" s="60">
        <f t="shared" ref="L34:L39" si="8">IF(E34-G34&gt;0,1,IF(G34=E34,0,-1))</f>
        <v>0</v>
      </c>
      <c r="M34" s="60">
        <f>IF($E34="",0,IF($E34&gt;$G34,3,IF($E34=G34,1,0)))</f>
        <v>0</v>
      </c>
      <c r="N34" s="60">
        <f>IF($G34="",0,IF($E34&gt;$G34,0,IF($E34=G34,1,3)))</f>
        <v>0</v>
      </c>
      <c r="O34" s="60"/>
      <c r="P34" s="60"/>
      <c r="Q34" s="60">
        <f>E34</f>
        <v>0</v>
      </c>
      <c r="R34" s="60">
        <f>G34</f>
        <v>0</v>
      </c>
      <c r="S34" s="60"/>
      <c r="T34" s="60"/>
      <c r="U34" s="60">
        <f>G34</f>
        <v>0</v>
      </c>
      <c r="V34" s="60">
        <f>E34</f>
        <v>0</v>
      </c>
      <c r="W34" s="60"/>
      <c r="X34" s="60"/>
      <c r="Y34" s="60"/>
      <c r="Z34" s="60">
        <f>M40</f>
        <v>0</v>
      </c>
      <c r="AA34" s="60">
        <f>Q40</f>
        <v>0</v>
      </c>
      <c r="AB34" s="60">
        <f>U40</f>
        <v>0</v>
      </c>
      <c r="AC34" s="60">
        <f>AA34-AB34</f>
        <v>0</v>
      </c>
      <c r="AD34" s="60">
        <f>IF(Z34&gt;Z35,-1,0)</f>
        <v>0</v>
      </c>
      <c r="AE34" s="60">
        <f>IF(Z34&gt;Z36,-1,0)</f>
        <v>0</v>
      </c>
      <c r="AF34" s="60">
        <f>IF(Z34&gt;Z37,-1,0)</f>
        <v>0</v>
      </c>
      <c r="AG34" s="60">
        <f>10000-(AJ34*1000+AM34*100+AK34*10)</f>
        <v>10000</v>
      </c>
      <c r="AH34" s="90">
        <f>RANK(AG34,AG34:AG37,1)</f>
        <v>1</v>
      </c>
      <c r="AI34" s="60" t="str">
        <f>C34</f>
        <v>Kolumbien</v>
      </c>
      <c r="AJ34" s="60">
        <f t="shared" ref="AJ34:AL37" si="9">Z34</f>
        <v>0</v>
      </c>
      <c r="AK34" s="60">
        <f t="shared" si="9"/>
        <v>0</v>
      </c>
      <c r="AL34" s="60">
        <f t="shared" si="9"/>
        <v>0</v>
      </c>
      <c r="AM34" s="60">
        <f>AK34-AL34</f>
        <v>0</v>
      </c>
      <c r="AN34" s="187"/>
      <c r="AO34" s="187">
        <f>IF(AG35=AG34,IF(G34&gt;E34,AG35-0.1,AG35),AG35)</f>
        <v>10000</v>
      </c>
      <c r="AP34" s="187">
        <f>IF(AG36=AG34,IF(G36&gt;E36,AG36-0.1,AG36),AG36)</f>
        <v>10000</v>
      </c>
      <c r="AQ34" s="187">
        <f>IF(AG37=AG34,IF(G38&gt;E38,AG37-0.1,AG37),AG37)</f>
        <v>10000</v>
      </c>
      <c r="AR34" s="187">
        <f>AN38</f>
        <v>30000</v>
      </c>
      <c r="AS34" s="90">
        <f>RANK(AR34,AR34:AR37,1)</f>
        <v>1</v>
      </c>
      <c r="AT34" s="60" t="str">
        <f t="shared" ref="AT34:AW37" si="10">AI34</f>
        <v>Kolumbien</v>
      </c>
      <c r="AU34" s="60">
        <f t="shared" si="10"/>
        <v>0</v>
      </c>
      <c r="AV34" s="60">
        <f t="shared" si="10"/>
        <v>0</v>
      </c>
      <c r="AW34" s="60">
        <f t="shared" si="10"/>
        <v>0</v>
      </c>
      <c r="AX34" s="60"/>
      <c r="AY34" s="60"/>
      <c r="AZ34" s="60"/>
      <c r="BA34" s="19">
        <v>1</v>
      </c>
      <c r="BB34" s="20" t="str">
        <f>VLOOKUP(1,AS34:AT37,2,FALSE)</f>
        <v>Kolumbien</v>
      </c>
      <c r="BC34" s="18"/>
      <c r="BD34" s="21">
        <f>VLOOKUP(1,AS34:AW37,3,FALSE)</f>
        <v>0</v>
      </c>
      <c r="BE34" s="22">
        <f>VLOOKUP(1,AS34:AW37,4,FALSE)</f>
        <v>0</v>
      </c>
      <c r="BF34" s="93" t="s">
        <v>12</v>
      </c>
      <c r="BG34" s="22">
        <f>VLOOKUP(1,AS34:AW37,5,FALSE)</f>
        <v>0</v>
      </c>
      <c r="BH34" s="27" t="s">
        <v>22</v>
      </c>
      <c r="BI34" s="85"/>
      <c r="BJ34" s="85">
        <f>IF(E34&gt;G34,IF(Spielplan!E34&gt;Spielplan!G34,Punktemodus!$B$3,0),0)</f>
        <v>0</v>
      </c>
      <c r="BK34" s="85">
        <f>IF(E34=G34,IF(Spielplan!E34=Spielplan!G34,Punktemodus!$B$3,0),0)</f>
        <v>10</v>
      </c>
      <c r="BL34" s="85">
        <f>IF(E34&lt;G34,IF(Spielplan!E34&lt;Spielplan!G34,Punktemodus!$B$3,0),0)</f>
        <v>0</v>
      </c>
      <c r="BM34" s="85">
        <f>IF(E34=Spielplan!E34,IF(G34=Spielplan!G34,Punktemodus!$B$5,0),0)</f>
        <v>3</v>
      </c>
      <c r="BN34" s="85">
        <f>IF(E34=Spielplan!E34,Punktemodus!$B$7,0)</f>
        <v>1</v>
      </c>
      <c r="BO34" s="85">
        <f>IF(G34=Spielplan!G34,Punktemodus!$B$7,0)</f>
        <v>1</v>
      </c>
      <c r="BP34" s="137">
        <f>IF(Spielplan!E34="",0,SUM(BJ34:BO34))</f>
        <v>0</v>
      </c>
      <c r="BQ34" s="85"/>
      <c r="BR34" s="8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47">
        <v>59</v>
      </c>
      <c r="CF34" s="44" t="str">
        <f>IF(CE30="",IF(CC30&gt;CC31,CA30,CA31),IF(CE30&gt;CE31,CA30,CA31))</f>
        <v/>
      </c>
      <c r="CG34" s="46"/>
      <c r="CH34" s="104"/>
      <c r="CI34" s="60"/>
      <c r="CJ34" s="104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</row>
    <row r="35" spans="1:101" ht="18.75" customHeight="1" thickBot="1" x14ac:dyDescent="0.3">
      <c r="A35" s="60"/>
      <c r="B35" s="60"/>
      <c r="C35" s="14" t="str">
        <f>Spielplan!$C$35</f>
        <v>Elfenbeinküste</v>
      </c>
      <c r="D35" s="40"/>
      <c r="E35" s="104"/>
      <c r="F35" s="93"/>
      <c r="G35" s="104"/>
      <c r="H35" s="14" t="str">
        <f>Spielplan!$H$35</f>
        <v>Japan</v>
      </c>
      <c r="I35" s="40"/>
      <c r="J35" s="60"/>
      <c r="K35" s="60" t="s">
        <v>79</v>
      </c>
      <c r="L35" s="60">
        <f t="shared" si="8"/>
        <v>0</v>
      </c>
      <c r="M35" s="60"/>
      <c r="N35" s="60"/>
      <c r="O35" s="60">
        <f>IF($E35="",0,IF($E35&gt;$G35,3,IF($E35=$G35,1,0)))</f>
        <v>0</v>
      </c>
      <c r="P35" s="60">
        <f>IF($G35="",0,IF($E35&gt;$G35,0,IF($E35=$G35,1,3)))</f>
        <v>0</v>
      </c>
      <c r="Q35" s="60"/>
      <c r="R35" s="60"/>
      <c r="S35" s="60">
        <f>E35</f>
        <v>0</v>
      </c>
      <c r="T35" s="60">
        <f>G35</f>
        <v>0</v>
      </c>
      <c r="U35" s="60"/>
      <c r="V35" s="60"/>
      <c r="W35" s="60">
        <f>G35</f>
        <v>0</v>
      </c>
      <c r="X35" s="60">
        <f>E35</f>
        <v>0</v>
      </c>
      <c r="Y35" s="60"/>
      <c r="Z35" s="60">
        <f>N40</f>
        <v>0</v>
      </c>
      <c r="AA35" s="60">
        <f>R40</f>
        <v>0</v>
      </c>
      <c r="AB35" s="60">
        <f>V40</f>
        <v>0</v>
      </c>
      <c r="AC35" s="60">
        <f>AA35-AB35</f>
        <v>0</v>
      </c>
      <c r="AD35" s="60">
        <f>IF(Z35&gt;Z34,-1,0)</f>
        <v>0</v>
      </c>
      <c r="AE35" s="60">
        <f>IF(Z35&gt;Z36,-1,0)</f>
        <v>0</v>
      </c>
      <c r="AF35" s="60">
        <f>IF(Z35&gt;Z37,-1,0)</f>
        <v>0</v>
      </c>
      <c r="AG35" s="60">
        <f>10000-(AJ35*1000+AM35*100+AK35*10)</f>
        <v>10000</v>
      </c>
      <c r="AH35" s="90">
        <f>RANK(AG35,AG34:AG37,1)</f>
        <v>1</v>
      </c>
      <c r="AI35" s="60" t="str">
        <f>H34</f>
        <v>Griechenland</v>
      </c>
      <c r="AJ35" s="60">
        <f t="shared" si="9"/>
        <v>0</v>
      </c>
      <c r="AK35" s="60">
        <f t="shared" si="9"/>
        <v>0</v>
      </c>
      <c r="AL35" s="60">
        <f t="shared" si="9"/>
        <v>0</v>
      </c>
      <c r="AM35" s="60">
        <f>AK35-AL35</f>
        <v>0</v>
      </c>
      <c r="AN35" s="187">
        <f>IF(AG34=AG35,IF(E34&gt;G34,AG34-0.1,AG34),AG34)</f>
        <v>10000</v>
      </c>
      <c r="AO35" s="187"/>
      <c r="AP35" s="187">
        <f>IF(AG36=AG35,IF(G39&gt;E39,AG36-0.1,AG36),AG36)</f>
        <v>10000</v>
      </c>
      <c r="AQ35" s="187">
        <f>IF(AG37=AG35,IF(G37&gt;E37,AG37-0.1,AG37),AG37)</f>
        <v>10000</v>
      </c>
      <c r="AR35" s="187">
        <f>AO38</f>
        <v>30000</v>
      </c>
      <c r="AS35" s="90">
        <f>RANK(AR35,AR34:AR37,1)</f>
        <v>1</v>
      </c>
      <c r="AT35" s="60" t="str">
        <f t="shared" si="10"/>
        <v>Griechenland</v>
      </c>
      <c r="AU35" s="60">
        <f t="shared" si="10"/>
        <v>0</v>
      </c>
      <c r="AV35" s="60">
        <f t="shared" si="10"/>
        <v>0</v>
      </c>
      <c r="AW35" s="60">
        <f t="shared" si="10"/>
        <v>0</v>
      </c>
      <c r="AX35" s="60"/>
      <c r="AY35" s="60"/>
      <c r="AZ35" s="60"/>
      <c r="BA35" s="23">
        <v>2</v>
      </c>
      <c r="BB35" s="14" t="e">
        <f>VLOOKUP(2,AS34:AT37,2,FALSE)</f>
        <v>#N/A</v>
      </c>
      <c r="BC35" s="15"/>
      <c r="BD35" s="24" t="e">
        <f>VLOOKUP(2,AS34:AW37,3,FALSE)</f>
        <v>#N/A</v>
      </c>
      <c r="BE35" s="25" t="e">
        <f>VLOOKUP(2,AS34:AW37,4,FALSE)</f>
        <v>#N/A</v>
      </c>
      <c r="BF35" s="93" t="s">
        <v>12</v>
      </c>
      <c r="BG35" s="25" t="e">
        <f>VLOOKUP(2,AS34:AW37,5,FALSE)</f>
        <v>#N/A</v>
      </c>
      <c r="BH35" s="26" t="s">
        <v>23</v>
      </c>
      <c r="BI35" s="85"/>
      <c r="BJ35" s="85">
        <f>IF(E35&gt;G35,IF(Spielplan!E35&gt;Spielplan!G35,Punktemodus!$B$3,0),0)</f>
        <v>0</v>
      </c>
      <c r="BK35" s="85">
        <f>IF(E35=G35,IF(Spielplan!E35=Spielplan!G35,Punktemodus!$B$3,0),0)</f>
        <v>10</v>
      </c>
      <c r="BL35" s="85">
        <f>IF(E35&lt;G35,IF(Spielplan!E35&lt;Spielplan!G35,Punktemodus!$B$3,0),0)</f>
        <v>0</v>
      </c>
      <c r="BM35" s="85">
        <f>IF(E35=Spielplan!E35,IF(G35=Spielplan!G35,Punktemodus!$B$5,0),0)</f>
        <v>3</v>
      </c>
      <c r="BN35" s="85">
        <f>IF(E35=Spielplan!E35,Punktemodus!$B$7,0)</f>
        <v>1</v>
      </c>
      <c r="BO35" s="85">
        <f>IF(G35=Spielplan!G35,Punktemodus!$B$7,0)</f>
        <v>1</v>
      </c>
      <c r="BP35" s="137">
        <f>IF(Spielplan!E35="",0,SUM(BJ35:BO35))</f>
        <v>0</v>
      </c>
      <c r="BQ35" s="85"/>
      <c r="BR35" s="8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47">
        <v>60</v>
      </c>
      <c r="CF35" s="44" t="str">
        <f>IF(CE38="",IF(CC38&gt;CC39,CA38,CA39),IF(CE38&gt;CE39,CA38,CA39))</f>
        <v/>
      </c>
      <c r="CG35" s="46"/>
      <c r="CH35" s="104"/>
      <c r="CI35" s="60"/>
      <c r="CJ35" s="104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</row>
    <row r="36" spans="1:101" ht="18.75" customHeight="1" thickBot="1" x14ac:dyDescent="0.3">
      <c r="A36" s="60"/>
      <c r="B36" s="60"/>
      <c r="C36" s="20" t="str">
        <f>C34</f>
        <v>Kolumbien</v>
      </c>
      <c r="D36" s="39"/>
      <c r="E36" s="104"/>
      <c r="F36" s="93"/>
      <c r="G36" s="104"/>
      <c r="H36" s="20" t="str">
        <f>C35</f>
        <v>Elfenbeinküste</v>
      </c>
      <c r="I36" s="39"/>
      <c r="J36" s="60"/>
      <c r="K36" s="60" t="s">
        <v>81</v>
      </c>
      <c r="L36" s="60">
        <f t="shared" si="8"/>
        <v>0</v>
      </c>
      <c r="M36" s="60">
        <f>IF($E36="",0,IF($E36&gt;$G36,3,IF($E36=G36,1,0)))</f>
        <v>0</v>
      </c>
      <c r="N36" s="60"/>
      <c r="O36" s="60">
        <f>IF($G36="",0,IF($E36&gt;$G36,0,IF($E36=$G36,1,3)))</f>
        <v>0</v>
      </c>
      <c r="P36" s="60"/>
      <c r="Q36" s="60">
        <f>E36</f>
        <v>0</v>
      </c>
      <c r="R36" s="60"/>
      <c r="S36" s="60">
        <f>G36</f>
        <v>0</v>
      </c>
      <c r="T36" s="60"/>
      <c r="U36" s="60">
        <f>G36</f>
        <v>0</v>
      </c>
      <c r="V36" s="60"/>
      <c r="W36" s="60">
        <f>E36</f>
        <v>0</v>
      </c>
      <c r="X36" s="60"/>
      <c r="Y36" s="60"/>
      <c r="Z36" s="60">
        <f>O40</f>
        <v>0</v>
      </c>
      <c r="AA36" s="60">
        <f>S40</f>
        <v>0</v>
      </c>
      <c r="AB36" s="60">
        <f>W40</f>
        <v>0</v>
      </c>
      <c r="AC36" s="60">
        <f>AA36-AB36</f>
        <v>0</v>
      </c>
      <c r="AD36" s="60">
        <f>IF(Z36&gt;Z34,-1,0)</f>
        <v>0</v>
      </c>
      <c r="AE36" s="60">
        <f>IF(Z36&gt;Z35,-1,0)</f>
        <v>0</v>
      </c>
      <c r="AF36" s="60">
        <f>IF(Z36&gt;Z37,-1,0)</f>
        <v>0</v>
      </c>
      <c r="AG36" s="60">
        <f>10000-(AJ36*1000+AM36*100+AK36*10)</f>
        <v>10000</v>
      </c>
      <c r="AH36" s="90">
        <f>RANK(AG36,AG34:AG37,1)</f>
        <v>1</v>
      </c>
      <c r="AI36" s="60" t="str">
        <f>C35</f>
        <v>Elfenbeinküste</v>
      </c>
      <c r="AJ36" s="60">
        <f t="shared" si="9"/>
        <v>0</v>
      </c>
      <c r="AK36" s="60">
        <f t="shared" si="9"/>
        <v>0</v>
      </c>
      <c r="AL36" s="60">
        <f t="shared" si="9"/>
        <v>0</v>
      </c>
      <c r="AM36" s="60">
        <f>AK36-AL36</f>
        <v>0</v>
      </c>
      <c r="AN36" s="187">
        <f>IF(AG34=AG36,IF(E36&gt;G36,AG34-0.1,AG34),AG34)</f>
        <v>10000</v>
      </c>
      <c r="AO36" s="187">
        <f>IF(AG35=AG36,IF(E39&gt;G39,AG35-0.1,AG35),AG35)</f>
        <v>10000</v>
      </c>
      <c r="AP36" s="187"/>
      <c r="AQ36" s="187">
        <f>IF(AG37=AG36,IF(G35&gt;E35,AG37-0.1,AG37),AG37)</f>
        <v>10000</v>
      </c>
      <c r="AR36" s="187">
        <f>AP38</f>
        <v>30000</v>
      </c>
      <c r="AS36" s="90">
        <f>RANK(AR36,AR34:AR37,1)</f>
        <v>1</v>
      </c>
      <c r="AT36" s="60" t="str">
        <f t="shared" si="10"/>
        <v>Elfenbeinküste</v>
      </c>
      <c r="AU36" s="60">
        <f t="shared" si="10"/>
        <v>0</v>
      </c>
      <c r="AV36" s="60">
        <f t="shared" si="10"/>
        <v>0</v>
      </c>
      <c r="AW36" s="60">
        <f t="shared" si="10"/>
        <v>0</v>
      </c>
      <c r="AX36" s="60"/>
      <c r="AY36" s="60"/>
      <c r="AZ36" s="60"/>
      <c r="BA36" s="113">
        <v>3</v>
      </c>
      <c r="BB36" s="114" t="e">
        <f>VLOOKUP(3,AS34:AT37,2,FALSE)</f>
        <v>#N/A</v>
      </c>
      <c r="BC36" s="115"/>
      <c r="BD36" s="116" t="e">
        <f>VLOOKUP(3,AS34:AW37,3,FALSE)</f>
        <v>#N/A</v>
      </c>
      <c r="BE36" s="116" t="e">
        <f>VLOOKUP(3,AS34:AW37,4,FALSE)</f>
        <v>#N/A</v>
      </c>
      <c r="BF36" s="93" t="s">
        <v>12</v>
      </c>
      <c r="BG36" s="116" t="e">
        <f>VLOOKUP(3,AS34:AW37,5,FALSE)</f>
        <v>#N/A</v>
      </c>
      <c r="BH36" s="60"/>
      <c r="BI36" s="85"/>
      <c r="BJ36" s="85">
        <f>IF(E36&gt;G36,IF(Spielplan!E36&gt;Spielplan!G36,Punktemodus!$B$3,0),0)</f>
        <v>0</v>
      </c>
      <c r="BK36" s="85">
        <f>IF(E36=G36,IF(Spielplan!E36=Spielplan!G36,Punktemodus!$B$3,0),0)</f>
        <v>10</v>
      </c>
      <c r="BL36" s="85">
        <f>IF(E36&lt;G36,IF(Spielplan!E36&lt;Spielplan!G36,Punktemodus!$B$3,0),0)</f>
        <v>0</v>
      </c>
      <c r="BM36" s="85">
        <f>IF(E36=Spielplan!E36,IF(G36=Spielplan!G36,Punktemodus!$B$5,0),0)</f>
        <v>3</v>
      </c>
      <c r="BN36" s="85">
        <f>IF(E36=Spielplan!E36,Punktemodus!$B$7,0)</f>
        <v>1</v>
      </c>
      <c r="BO36" s="85">
        <f>IF(G36=Spielplan!G36,Punktemodus!$B$7,0)</f>
        <v>1</v>
      </c>
      <c r="BP36" s="137">
        <f>IF(Spielplan!E36="",0,SUM(BJ36:BO36))</f>
        <v>0</v>
      </c>
      <c r="BQ36" s="85"/>
      <c r="BR36" s="87"/>
      <c r="BS36" s="82" t="s">
        <v>126</v>
      </c>
      <c r="BT36" s="44" t="str">
        <f>IF(G72="","",BB67)</f>
        <v/>
      </c>
      <c r="BU36" s="46"/>
      <c r="BV36" s="104"/>
      <c r="BW36" s="60"/>
      <c r="BX36" s="104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</row>
    <row r="37" spans="1:101" ht="18.75" customHeight="1" thickBot="1" x14ac:dyDescent="0.3">
      <c r="A37" s="60"/>
      <c r="B37" s="60"/>
      <c r="C37" s="14" t="str">
        <f>H34</f>
        <v>Griechenland</v>
      </c>
      <c r="D37" s="40"/>
      <c r="E37" s="104"/>
      <c r="F37" s="93"/>
      <c r="G37" s="104"/>
      <c r="H37" s="14" t="str">
        <f>H35</f>
        <v>Japan</v>
      </c>
      <c r="I37" s="40"/>
      <c r="J37" s="60"/>
      <c r="K37" s="60" t="s">
        <v>80</v>
      </c>
      <c r="L37" s="60">
        <f t="shared" si="8"/>
        <v>0</v>
      </c>
      <c r="M37" s="60"/>
      <c r="N37" s="60">
        <f>IF($E37="",0,IF($E37&gt;$G37,3,IF($E37=$G37,1,0)))</f>
        <v>0</v>
      </c>
      <c r="O37" s="60"/>
      <c r="P37" s="60">
        <f>IF($G37="",0,IF($E37&gt;$G37,0,IF($E37=$G37,1,3)))</f>
        <v>0</v>
      </c>
      <c r="Q37" s="60"/>
      <c r="R37" s="60">
        <f>E37</f>
        <v>0</v>
      </c>
      <c r="S37" s="60"/>
      <c r="T37" s="60">
        <f>G37</f>
        <v>0</v>
      </c>
      <c r="U37" s="60"/>
      <c r="V37" s="60">
        <f>G37</f>
        <v>0</v>
      </c>
      <c r="W37" s="60"/>
      <c r="X37" s="60">
        <f>E37</f>
        <v>0</v>
      </c>
      <c r="Y37" s="60"/>
      <c r="Z37" s="60">
        <f>P40</f>
        <v>0</v>
      </c>
      <c r="AA37" s="60">
        <f>T40</f>
        <v>0</v>
      </c>
      <c r="AB37" s="60">
        <f>X40</f>
        <v>0</v>
      </c>
      <c r="AC37" s="60">
        <f>AA37-AB37</f>
        <v>0</v>
      </c>
      <c r="AD37" s="60">
        <f>IF(Z37&gt;Z34,-1,0)</f>
        <v>0</v>
      </c>
      <c r="AE37" s="60">
        <f>IF(Z37&gt;Z35,-1,0)</f>
        <v>0</v>
      </c>
      <c r="AF37" s="60">
        <f>IF(Z37&gt;Z36,-1,0)</f>
        <v>0</v>
      </c>
      <c r="AG37" s="60">
        <f>10000-(AJ37*1000+AM37*100+AK37*10)</f>
        <v>10000</v>
      </c>
      <c r="AH37" s="90">
        <f>RANK(AG37,AG34:AG37,1)</f>
        <v>1</v>
      </c>
      <c r="AI37" s="60" t="str">
        <f>H35</f>
        <v>Japan</v>
      </c>
      <c r="AJ37" s="60">
        <f t="shared" si="9"/>
        <v>0</v>
      </c>
      <c r="AK37" s="60">
        <f t="shared" si="9"/>
        <v>0</v>
      </c>
      <c r="AL37" s="60">
        <f t="shared" si="9"/>
        <v>0</v>
      </c>
      <c r="AM37" s="60">
        <f>AK37-AL37</f>
        <v>0</v>
      </c>
      <c r="AN37" s="187">
        <f>IF(AG34=AG37,IF(E38&gt;G38,AG34-0.1,AG34),AG34)</f>
        <v>10000</v>
      </c>
      <c r="AO37" s="187">
        <f>IF(AG35=AG37,IF(E37&gt;G37,AG35-0.1,AG35),AG35)</f>
        <v>10000</v>
      </c>
      <c r="AP37" s="187">
        <f>IF(AG36=AG37,IF(E35&gt;G35,AG36-0.1,AG36),AG36)</f>
        <v>10000</v>
      </c>
      <c r="AQ37" s="187"/>
      <c r="AR37" s="187">
        <f>AQ38</f>
        <v>30000</v>
      </c>
      <c r="AS37" s="90">
        <f>RANK(AR37,AR34:AR37,1)</f>
        <v>1</v>
      </c>
      <c r="AT37" s="60" t="str">
        <f t="shared" si="10"/>
        <v>Japan</v>
      </c>
      <c r="AU37" s="60">
        <f t="shared" si="10"/>
        <v>0</v>
      </c>
      <c r="AV37" s="60">
        <f t="shared" si="10"/>
        <v>0</v>
      </c>
      <c r="AW37" s="60">
        <f t="shared" si="10"/>
        <v>0</v>
      </c>
      <c r="AX37" s="60"/>
      <c r="AY37" s="60"/>
      <c r="AZ37" s="60"/>
      <c r="BA37" s="113">
        <v>4</v>
      </c>
      <c r="BB37" s="114" t="e">
        <f>VLOOKUP(4,AS34:AT37,2,FALSE)</f>
        <v>#N/A</v>
      </c>
      <c r="BC37" s="115"/>
      <c r="BD37" s="116" t="e">
        <f>VLOOKUP(4,AS34:AW37,3,FALSE)</f>
        <v>#N/A</v>
      </c>
      <c r="BE37" s="116" t="e">
        <f>VLOOKUP(4,AS34:AW37,4,FALSE)</f>
        <v>#N/A</v>
      </c>
      <c r="BF37" s="93" t="s">
        <v>12</v>
      </c>
      <c r="BG37" s="116" t="e">
        <f>VLOOKUP(4,AS34:AW37,5,FALSE)</f>
        <v>#N/A</v>
      </c>
      <c r="BH37" s="60"/>
      <c r="BI37" s="85"/>
      <c r="BJ37" s="85">
        <f>IF(E37&gt;G37,IF(Spielplan!E37&gt;Spielplan!G37,Punktemodus!$B$3,0),0)</f>
        <v>0</v>
      </c>
      <c r="BK37" s="85">
        <f>IF(E37=G37,IF(Spielplan!E37=Spielplan!G37,Punktemodus!$B$3,0),0)</f>
        <v>10</v>
      </c>
      <c r="BL37" s="85">
        <f>IF(E37&lt;G37,IF(Spielplan!E37&lt;Spielplan!G37,Punktemodus!$B$3,0),0)</f>
        <v>0</v>
      </c>
      <c r="BM37" s="85">
        <f>IF(E37=Spielplan!E37,IF(G37=Spielplan!G37,Punktemodus!$B$5,0),0)</f>
        <v>3</v>
      </c>
      <c r="BN37" s="85">
        <f>IF(E37=Spielplan!E37,Punktemodus!$B$7,0)</f>
        <v>1</v>
      </c>
      <c r="BO37" s="85">
        <f>IF(G37=Spielplan!G37,Punktemodus!$B$7,0)</f>
        <v>1</v>
      </c>
      <c r="BP37" s="137">
        <f>IF(Spielplan!E37="",0,SUM(BJ37:BO37))</f>
        <v>0</v>
      </c>
      <c r="BQ37" s="85"/>
      <c r="BR37" s="87"/>
      <c r="BS37" s="5" t="s">
        <v>127</v>
      </c>
      <c r="BT37" s="44" t="str">
        <f>IF(G61="","",BB57)</f>
        <v/>
      </c>
      <c r="BU37" s="46"/>
      <c r="BV37" s="104"/>
      <c r="BW37" s="60"/>
      <c r="BX37" s="104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</row>
    <row r="38" spans="1:101" ht="18.75" customHeight="1" thickBot="1" x14ac:dyDescent="0.3">
      <c r="A38" s="60"/>
      <c r="B38" s="60"/>
      <c r="C38" s="20" t="str">
        <f>C34</f>
        <v>Kolumbien</v>
      </c>
      <c r="D38" s="39"/>
      <c r="E38" s="104"/>
      <c r="F38" s="93"/>
      <c r="G38" s="104"/>
      <c r="H38" s="20" t="str">
        <f>H35</f>
        <v>Japan</v>
      </c>
      <c r="I38" s="39"/>
      <c r="J38" s="60"/>
      <c r="K38" s="60" t="s">
        <v>82</v>
      </c>
      <c r="L38" s="60">
        <f t="shared" si="8"/>
        <v>0</v>
      </c>
      <c r="M38" s="60">
        <f>IF($E38="",0,IF($E38&gt;$G38,3,IF($E38=G38,1,0)))</f>
        <v>0</v>
      </c>
      <c r="N38" s="60"/>
      <c r="O38" s="60"/>
      <c r="P38" s="60">
        <f>IF($G38="",0,IF($E38&gt;$G38,0,IF($E38=$G38,1,3)))</f>
        <v>0</v>
      </c>
      <c r="Q38" s="60">
        <f>E38</f>
        <v>0</v>
      </c>
      <c r="R38" s="60"/>
      <c r="S38" s="60"/>
      <c r="T38" s="60">
        <f>G38</f>
        <v>0</v>
      </c>
      <c r="U38" s="60">
        <f>G38</f>
        <v>0</v>
      </c>
      <c r="V38" s="60"/>
      <c r="W38" s="60"/>
      <c r="X38" s="60">
        <f>E38</f>
        <v>0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187">
        <f>SUM(AN34:AN37)</f>
        <v>30000</v>
      </c>
      <c r="AO38" s="187">
        <f>SUM(AO34:AO37)</f>
        <v>30000</v>
      </c>
      <c r="AP38" s="187">
        <f>SUM(AP34:AP37)</f>
        <v>30000</v>
      </c>
      <c r="AQ38" s="187">
        <f>SUM(AQ34:AQ37)</f>
        <v>30000</v>
      </c>
      <c r="AR38" s="187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85">
        <f>IF(E38&gt;G38,IF(Spielplan!E38&gt;Spielplan!G38,Punktemodus!$B$3,0),0)</f>
        <v>0</v>
      </c>
      <c r="BK38" s="85">
        <f>IF(E38=G38,IF(Spielplan!E38=Spielplan!G38,Punktemodus!$B$3,0),0)</f>
        <v>10</v>
      </c>
      <c r="BL38" s="85">
        <f>IF(E38&lt;G38,IF(Spielplan!E38&lt;Spielplan!G38,Punktemodus!$B$3,0),0)</f>
        <v>0</v>
      </c>
      <c r="BM38" s="85">
        <f>IF(E38=Spielplan!E38,IF(G38=Spielplan!G38,Punktemodus!$B$5,0),0)</f>
        <v>3</v>
      </c>
      <c r="BN38" s="85">
        <f>IF(E38=Spielplan!E38,Punktemodus!$B$7,0)</f>
        <v>1</v>
      </c>
      <c r="BO38" s="85">
        <f>IF(G38=Spielplan!G38,Punktemodus!$B$7,0)</f>
        <v>1</v>
      </c>
      <c r="BP38" s="137">
        <f>IF(Spielplan!E38="",0,SUM(BJ38:BO38))</f>
        <v>0</v>
      </c>
      <c r="BQ38" s="60"/>
      <c r="BR38" s="87"/>
      <c r="BS38" s="60"/>
      <c r="BT38" s="60"/>
      <c r="BU38" s="60"/>
      <c r="BV38" s="60"/>
      <c r="BW38" s="60"/>
      <c r="BX38" s="60"/>
      <c r="BY38" s="60"/>
      <c r="BZ38" s="47">
        <v>55</v>
      </c>
      <c r="CA38" s="44" t="str">
        <f>IF(BX36="",IF(BV36&gt;BV37,BT36,BT37),IF(BX36&gt;BX37,BT36,BT37))</f>
        <v/>
      </c>
      <c r="CB38" s="46"/>
      <c r="CC38" s="104"/>
      <c r="CD38" s="60"/>
      <c r="CE38" s="104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</row>
    <row r="39" spans="1:101" ht="18.75" customHeight="1" thickBot="1" x14ac:dyDescent="0.3">
      <c r="A39" s="60"/>
      <c r="B39" s="60"/>
      <c r="C39" s="14" t="str">
        <f>H34</f>
        <v>Griechenland</v>
      </c>
      <c r="D39" s="40"/>
      <c r="E39" s="104"/>
      <c r="F39" s="93"/>
      <c r="G39" s="104"/>
      <c r="H39" s="14" t="str">
        <f>C35</f>
        <v>Elfenbeinküste</v>
      </c>
      <c r="I39" s="40"/>
      <c r="J39" s="60"/>
      <c r="K39" s="60" t="s">
        <v>82</v>
      </c>
      <c r="L39" s="60">
        <f t="shared" si="8"/>
        <v>0</v>
      </c>
      <c r="M39" s="60"/>
      <c r="N39" s="60">
        <f>IF($E39="",0,IF($E39&gt;$G39,3,IF($E39=$G39,1,0)))</f>
        <v>0</v>
      </c>
      <c r="O39" s="60">
        <f>IF($G39="",0,IF($E39&gt;$G39,0,IF($E39=$G39,1,3)))</f>
        <v>0</v>
      </c>
      <c r="P39" s="60"/>
      <c r="Q39" s="60"/>
      <c r="R39" s="60">
        <f>E39</f>
        <v>0</v>
      </c>
      <c r="S39" s="60">
        <f>G39</f>
        <v>0</v>
      </c>
      <c r="T39" s="60"/>
      <c r="U39" s="60"/>
      <c r="V39" s="60">
        <f>G39</f>
        <v>0</v>
      </c>
      <c r="W39" s="60">
        <f>E39</f>
        <v>0</v>
      </c>
      <c r="X39" s="60"/>
      <c r="Y39" s="60"/>
      <c r="Z39" s="60" t="s">
        <v>30</v>
      </c>
      <c r="AA39" s="60"/>
      <c r="AB39" s="60"/>
      <c r="AC39" s="60"/>
      <c r="AD39" s="60"/>
      <c r="AE39" s="60"/>
      <c r="AF39" s="60"/>
      <c r="AG39" s="60" t="b">
        <f>OR(AG34=AG35,AG34=AG36,AG34=AG37,AG35=AG36,AG35=AG37,AG36=AG37)</f>
        <v>1</v>
      </c>
      <c r="AH39" s="60"/>
      <c r="AI39" s="60"/>
      <c r="AJ39" s="60"/>
      <c r="AK39" s="60"/>
      <c r="AL39" s="60"/>
      <c r="AM39" s="60"/>
      <c r="AN39" s="60"/>
      <c r="AO39" s="60" t="s">
        <v>34</v>
      </c>
      <c r="AP39" s="60"/>
      <c r="AQ39" s="60"/>
      <c r="AR39" s="60" t="b">
        <f>OR(AR34=AR35,AR34=AR36,AR34=AR37,AR35=AR36,AR35=AR37,AR36=AR37)</f>
        <v>1</v>
      </c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85">
        <f>IF(E39&gt;G39,IF(Spielplan!E39&gt;Spielplan!G39,Punktemodus!$B$3,0),0)</f>
        <v>0</v>
      </c>
      <c r="BK39" s="85">
        <f>IF(E39=G39,IF(Spielplan!E39=Spielplan!G39,Punktemodus!$B$3,0),0)</f>
        <v>10</v>
      </c>
      <c r="BL39" s="85">
        <f>IF(E39&lt;G39,IF(Spielplan!E39&lt;Spielplan!G39,Punktemodus!$B$3,0),0)</f>
        <v>0</v>
      </c>
      <c r="BM39" s="85">
        <f>IF(E39=Spielplan!E39,IF(G39=Spielplan!G39,Punktemodus!$B$5,0),0)</f>
        <v>3</v>
      </c>
      <c r="BN39" s="85">
        <f>IF(E39=Spielplan!E39,Punktemodus!$B$7,0)</f>
        <v>1</v>
      </c>
      <c r="BO39" s="85">
        <f>IF(G39=Spielplan!G39,Punktemodus!$B$7,0)</f>
        <v>1</v>
      </c>
      <c r="BP39" s="137">
        <f>IF(Spielplan!E39="",0,SUM(BJ39:BO39))</f>
        <v>0</v>
      </c>
      <c r="BQ39" s="60"/>
      <c r="BR39" s="87"/>
      <c r="BS39" s="60"/>
      <c r="BT39" s="60"/>
      <c r="BU39" s="60"/>
      <c r="BV39" s="60"/>
      <c r="BW39" s="60"/>
      <c r="BX39" s="60"/>
      <c r="BY39" s="60"/>
      <c r="BZ39" s="47">
        <v>56</v>
      </c>
      <c r="CA39" s="44" t="str">
        <f>IF(BX40="",IF(BV40&gt;BV41,BT40,BT41),IF(BX40&gt;BX41,BT40,BT41))</f>
        <v/>
      </c>
      <c r="CB39" s="46"/>
      <c r="CC39" s="104"/>
      <c r="CD39" s="60"/>
      <c r="CE39" s="104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</row>
    <row r="40" spans="1:101" ht="18.75" customHeight="1" thickBot="1" x14ac:dyDescent="0.25">
      <c r="A40" s="60"/>
      <c r="B40" s="60"/>
      <c r="C40" s="136" t="str">
        <f>IF(G39="","",IF(AR39=TRUE,"Achtung: Fehler in Tabelle!",""))</f>
        <v/>
      </c>
      <c r="D40" s="60"/>
      <c r="E40" s="85"/>
      <c r="F40" s="60"/>
      <c r="G40" s="85"/>
      <c r="H40" s="60"/>
      <c r="I40" s="60"/>
      <c r="J40" s="60"/>
      <c r="K40" s="60"/>
      <c r="L40" s="60"/>
      <c r="M40" s="60">
        <f t="shared" ref="M40:X40" si="11">SUM(M34:M39)</f>
        <v>0</v>
      </c>
      <c r="N40" s="60">
        <f t="shared" si="11"/>
        <v>0</v>
      </c>
      <c r="O40" s="60">
        <f t="shared" si="11"/>
        <v>0</v>
      </c>
      <c r="P40" s="60">
        <f t="shared" si="11"/>
        <v>0</v>
      </c>
      <c r="Q40" s="60">
        <f t="shared" si="11"/>
        <v>0</v>
      </c>
      <c r="R40" s="60">
        <f t="shared" si="11"/>
        <v>0</v>
      </c>
      <c r="S40" s="60">
        <f t="shared" si="11"/>
        <v>0</v>
      </c>
      <c r="T40" s="60">
        <f t="shared" si="11"/>
        <v>0</v>
      </c>
      <c r="U40" s="60">
        <f t="shared" si="11"/>
        <v>0</v>
      </c>
      <c r="V40" s="60">
        <f t="shared" si="11"/>
        <v>0</v>
      </c>
      <c r="W40" s="60">
        <f t="shared" si="11"/>
        <v>0</v>
      </c>
      <c r="X40" s="60">
        <f t="shared" si="11"/>
        <v>0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160">
        <f>SUM(BP34:BP39)</f>
        <v>0</v>
      </c>
      <c r="BQ40" s="60"/>
      <c r="BR40" s="87"/>
      <c r="BS40" s="55" t="s">
        <v>128</v>
      </c>
      <c r="BT40" s="44" t="str">
        <f>IF(G94="","",BB89)</f>
        <v/>
      </c>
      <c r="BU40" s="46"/>
      <c r="BV40" s="104"/>
      <c r="BW40" s="60"/>
      <c r="BX40" s="104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</row>
    <row r="41" spans="1:101" ht="18.75" customHeight="1" thickBot="1" x14ac:dyDescent="0.25">
      <c r="A41" s="60"/>
      <c r="B41" s="60"/>
      <c r="C41" s="60"/>
      <c r="D41" s="60"/>
      <c r="E41" s="85"/>
      <c r="F41" s="60"/>
      <c r="G41" s="85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138"/>
      <c r="BQ41" s="60"/>
      <c r="BR41" s="87"/>
      <c r="BS41" s="25" t="s">
        <v>129</v>
      </c>
      <c r="BT41" s="44" t="str">
        <f>IF(G83="","",BB79)</f>
        <v/>
      </c>
      <c r="BU41" s="46"/>
      <c r="BV41" s="104"/>
      <c r="BW41" s="60"/>
      <c r="BX41" s="104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</row>
    <row r="42" spans="1:101" ht="18.75" customHeight="1" thickBot="1" x14ac:dyDescent="0.3">
      <c r="A42" s="60"/>
      <c r="B42" s="60"/>
      <c r="C42" s="89"/>
      <c r="D42" s="60"/>
      <c r="E42" s="85"/>
      <c r="F42" s="60"/>
      <c r="G42" s="85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89"/>
      <c r="BC42" s="60"/>
      <c r="BD42" s="90"/>
      <c r="BE42" s="60"/>
      <c r="BF42" s="61"/>
      <c r="BG42" s="60"/>
      <c r="BH42" s="60"/>
      <c r="BI42" s="60"/>
      <c r="BJ42" s="60"/>
      <c r="BK42" s="60"/>
      <c r="BL42" s="60"/>
      <c r="BM42" s="60"/>
      <c r="BN42" s="60"/>
      <c r="BO42" s="60"/>
      <c r="BP42" s="138"/>
      <c r="BQ42" s="60"/>
      <c r="BR42" s="87"/>
      <c r="BS42" s="94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</row>
    <row r="43" spans="1:101" ht="18.75" customHeight="1" thickBot="1" x14ac:dyDescent="0.3">
      <c r="A43" s="60"/>
      <c r="B43" s="60"/>
      <c r="C43" s="88" t="s">
        <v>74</v>
      </c>
      <c r="D43" s="60"/>
      <c r="E43" s="85"/>
      <c r="F43" s="60"/>
      <c r="G43" s="85"/>
      <c r="H43" s="60"/>
      <c r="I43" s="60"/>
      <c r="J43" s="60"/>
      <c r="K43" s="60"/>
      <c r="L43" s="60"/>
      <c r="M43" s="60" t="s">
        <v>4</v>
      </c>
      <c r="N43" s="60"/>
      <c r="O43" s="60"/>
      <c r="P43" s="60"/>
      <c r="Q43" s="60" t="s">
        <v>6</v>
      </c>
      <c r="R43" s="60"/>
      <c r="S43" s="60"/>
      <c r="T43" s="60"/>
      <c r="U43" s="60" t="s">
        <v>7</v>
      </c>
      <c r="V43" s="60"/>
      <c r="W43" s="60"/>
      <c r="X43" s="60"/>
      <c r="Y43" s="60"/>
      <c r="Z43" s="60" t="s">
        <v>4</v>
      </c>
      <c r="AA43" s="60" t="s">
        <v>5</v>
      </c>
      <c r="AB43" s="60"/>
      <c r="AC43" s="60"/>
      <c r="AD43" s="60" t="s">
        <v>9</v>
      </c>
      <c r="AE43" s="60"/>
      <c r="AF43" s="60"/>
      <c r="AG43" s="60"/>
      <c r="AH43" s="60" t="s">
        <v>32</v>
      </c>
      <c r="AI43" s="60"/>
      <c r="AJ43" s="60"/>
      <c r="AK43" s="60"/>
      <c r="AL43" s="60"/>
      <c r="AM43" s="60"/>
      <c r="AN43" s="60" t="s">
        <v>35</v>
      </c>
      <c r="AO43" s="60"/>
      <c r="AP43" s="60"/>
      <c r="AQ43" s="60"/>
      <c r="AR43" s="60"/>
      <c r="AS43" s="60" t="s">
        <v>33</v>
      </c>
      <c r="AT43" s="60"/>
      <c r="AU43" s="60"/>
      <c r="AV43" s="60"/>
      <c r="AW43" s="60"/>
      <c r="AX43" s="60"/>
      <c r="AY43" s="60"/>
      <c r="AZ43" s="60"/>
      <c r="BA43" s="60"/>
      <c r="BB43" s="89" t="s">
        <v>10</v>
      </c>
      <c r="BC43" s="60"/>
      <c r="BD43" s="90" t="s">
        <v>4</v>
      </c>
      <c r="BE43" s="60"/>
      <c r="BF43" s="61" t="s">
        <v>5</v>
      </c>
      <c r="BG43" s="60"/>
      <c r="BH43" s="60"/>
      <c r="BI43" s="85"/>
      <c r="BJ43" s="60"/>
      <c r="BK43" s="60"/>
      <c r="BL43" s="60"/>
      <c r="BM43" s="60"/>
      <c r="BN43" s="60"/>
      <c r="BO43" s="60"/>
      <c r="BP43" s="138"/>
      <c r="BQ43" s="85"/>
      <c r="BR43" s="139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</row>
    <row r="44" spans="1:101" ht="18.75" customHeight="1" thickBot="1" x14ac:dyDescent="0.25">
      <c r="A44" s="60"/>
      <c r="B44" s="60"/>
      <c r="C44" s="60"/>
      <c r="D44" s="60"/>
      <c r="E44" s="85"/>
      <c r="F44" s="60"/>
      <c r="G44" s="85"/>
      <c r="H44" s="60"/>
      <c r="I44" s="60"/>
      <c r="J44" s="60"/>
      <c r="K44" s="60"/>
      <c r="L44" s="60"/>
      <c r="M44" s="60" t="s">
        <v>0</v>
      </c>
      <c r="N44" s="60" t="s">
        <v>1</v>
      </c>
      <c r="O44" s="60" t="s">
        <v>2</v>
      </c>
      <c r="P44" s="60" t="s">
        <v>3</v>
      </c>
      <c r="Q44" s="60" t="s">
        <v>0</v>
      </c>
      <c r="R44" s="60" t="s">
        <v>1</v>
      </c>
      <c r="S44" s="60" t="s">
        <v>2</v>
      </c>
      <c r="T44" s="60" t="s">
        <v>3</v>
      </c>
      <c r="U44" s="60" t="s">
        <v>0</v>
      </c>
      <c r="V44" s="60" t="s">
        <v>1</v>
      </c>
      <c r="W44" s="60" t="s">
        <v>2</v>
      </c>
      <c r="X44" s="60" t="s">
        <v>3</v>
      </c>
      <c r="Y44" s="60"/>
      <c r="Z44" s="60" t="s">
        <v>8</v>
      </c>
      <c r="AA44" s="60"/>
      <c r="AB44" s="60"/>
      <c r="AC44" s="60"/>
      <c r="AD44" s="60"/>
      <c r="AE44" s="60"/>
      <c r="AF44" s="60"/>
      <c r="AG44" s="60"/>
      <c r="AH44" s="60" t="s">
        <v>31</v>
      </c>
      <c r="AI44" s="60"/>
      <c r="AJ44" s="60"/>
      <c r="AK44" s="60"/>
      <c r="AL44" s="60"/>
      <c r="AM44" s="60"/>
      <c r="AN44" s="60" t="str">
        <f>AI45</f>
        <v>Uruguay</v>
      </c>
      <c r="AO44" s="60" t="str">
        <f>AI46</f>
        <v>Costa Rica</v>
      </c>
      <c r="AP44" s="60" t="str">
        <f>AI47</f>
        <v>England</v>
      </c>
      <c r="AQ44" s="60" t="str">
        <f>AI48</f>
        <v>Italien</v>
      </c>
      <c r="AR44" s="60"/>
      <c r="AS44" s="60" t="s">
        <v>31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85"/>
      <c r="BJ44" s="85"/>
      <c r="BK44" s="85"/>
      <c r="BL44" s="85"/>
      <c r="BM44" s="85"/>
      <c r="BN44" s="85"/>
      <c r="BO44" s="85"/>
      <c r="BP44" s="137"/>
      <c r="BQ44" s="85"/>
      <c r="BR44" s="141"/>
      <c r="BS44" s="359" t="s">
        <v>165</v>
      </c>
      <c r="BT44" s="360"/>
      <c r="BU44" s="361"/>
      <c r="BV44" s="362"/>
      <c r="BW44" s="156"/>
      <c r="BX44" s="351" t="s">
        <v>152</v>
      </c>
      <c r="BY44" s="351" t="s">
        <v>153</v>
      </c>
      <c r="BZ44" s="352"/>
      <c r="CA44" s="156"/>
      <c r="CB44" s="155"/>
      <c r="CC44" s="155"/>
      <c r="CD44" s="155"/>
      <c r="CE44" s="351" t="s">
        <v>155</v>
      </c>
      <c r="CF44" s="351" t="s">
        <v>156</v>
      </c>
      <c r="CG44" s="155"/>
      <c r="CH44" s="155"/>
      <c r="CI44" s="155"/>
      <c r="CJ44" s="351" t="s">
        <v>158</v>
      </c>
      <c r="CK44" s="155"/>
      <c r="CL44" s="155"/>
      <c r="CM44" s="155"/>
      <c r="CN44" s="155"/>
      <c r="CO44" s="351" t="s">
        <v>159</v>
      </c>
      <c r="CP44" s="155"/>
      <c r="CQ44" s="155"/>
      <c r="CR44" s="155"/>
      <c r="CS44" s="351" t="s">
        <v>146</v>
      </c>
      <c r="CT44" s="155"/>
      <c r="CU44" s="134"/>
      <c r="CV44" s="134"/>
      <c r="CW44" s="134"/>
    </row>
    <row r="45" spans="1:101" ht="18.75" customHeight="1" thickBot="1" x14ac:dyDescent="0.3">
      <c r="A45" s="60"/>
      <c r="B45" s="60"/>
      <c r="C45" s="75" t="str">
        <f>Spielplan!$C$45</f>
        <v>Uruguay</v>
      </c>
      <c r="D45" s="76"/>
      <c r="E45" s="104"/>
      <c r="F45" s="93"/>
      <c r="G45" s="104"/>
      <c r="H45" s="75" t="str">
        <f>Spielplan!$H$45</f>
        <v>Costa Rica</v>
      </c>
      <c r="I45" s="76"/>
      <c r="J45" s="60"/>
      <c r="K45" s="60" t="s">
        <v>85</v>
      </c>
      <c r="L45" s="60">
        <f t="shared" ref="L45:L50" si="12">IF(E45-G45&gt;0,1,IF(G45=E45,0,-1))</f>
        <v>0</v>
      </c>
      <c r="M45" s="60">
        <f>IF($E45="",0,IF($E45&gt;$G45,3,IF($E45=G45,1,0)))</f>
        <v>0</v>
      </c>
      <c r="N45" s="60">
        <f>IF($G45="",0,IF($E45&gt;$G45,0,IF($E45=G45,1,3)))</f>
        <v>0</v>
      </c>
      <c r="O45" s="60"/>
      <c r="P45" s="60"/>
      <c r="Q45" s="60">
        <f>E45</f>
        <v>0</v>
      </c>
      <c r="R45" s="60">
        <f>G45</f>
        <v>0</v>
      </c>
      <c r="S45" s="60"/>
      <c r="T45" s="60"/>
      <c r="U45" s="60">
        <f>G45</f>
        <v>0</v>
      </c>
      <c r="V45" s="60">
        <f>E45</f>
        <v>0</v>
      </c>
      <c r="W45" s="60"/>
      <c r="X45" s="60"/>
      <c r="Y45" s="60"/>
      <c r="Z45" s="60">
        <f>M51</f>
        <v>0</v>
      </c>
      <c r="AA45" s="60">
        <f>Q51</f>
        <v>0</v>
      </c>
      <c r="AB45" s="60">
        <f>U51</f>
        <v>0</v>
      </c>
      <c r="AC45" s="60">
        <f>AA45-AB45</f>
        <v>0</v>
      </c>
      <c r="AD45" s="60">
        <f>IF(Z45&gt;Z46,-1,0)</f>
        <v>0</v>
      </c>
      <c r="AE45" s="60">
        <f>IF(Z45&gt;Z47,-1,0)</f>
        <v>0</v>
      </c>
      <c r="AF45" s="60">
        <f>IF(Z45&gt;Z48,-1,0)</f>
        <v>0</v>
      </c>
      <c r="AG45" s="60">
        <f>10000-(AJ45*1000+AM45*100+AK45*10)</f>
        <v>10000</v>
      </c>
      <c r="AH45" s="90">
        <f>RANK(AG45,AG45:AG48,1)</f>
        <v>1</v>
      </c>
      <c r="AI45" s="60" t="str">
        <f>C45</f>
        <v>Uruguay</v>
      </c>
      <c r="AJ45" s="60">
        <f t="shared" ref="AJ45:AL48" si="13">Z45</f>
        <v>0</v>
      </c>
      <c r="AK45" s="60">
        <f t="shared" si="13"/>
        <v>0</v>
      </c>
      <c r="AL45" s="60">
        <f t="shared" si="13"/>
        <v>0</v>
      </c>
      <c r="AM45" s="60">
        <f>AK45-AL45</f>
        <v>0</v>
      </c>
      <c r="AN45" s="187"/>
      <c r="AO45" s="187">
        <f>IF(AG46=AG45,IF(G45&gt;E45,AG46-0.1,AG46),AG46)</f>
        <v>10000</v>
      </c>
      <c r="AP45" s="187">
        <f>IF(AG47=AG45,IF(G47&gt;E47,AG47-0.1,AG47),AG47)</f>
        <v>10000</v>
      </c>
      <c r="AQ45" s="187">
        <f>IF(AG48=AG45,IF(G49&gt;E49,AG48-0.1,AG48),AG48)</f>
        <v>10000</v>
      </c>
      <c r="AR45" s="187">
        <f>AN49</f>
        <v>30000</v>
      </c>
      <c r="AS45" s="90">
        <f>RANK(AR45,AR45:AR48,1)</f>
        <v>1</v>
      </c>
      <c r="AT45" s="60" t="str">
        <f t="shared" ref="AT45:AW48" si="14">AI45</f>
        <v>Uruguay</v>
      </c>
      <c r="AU45" s="60">
        <f t="shared" si="14"/>
        <v>0</v>
      </c>
      <c r="AV45" s="60">
        <f t="shared" si="14"/>
        <v>0</v>
      </c>
      <c r="AW45" s="60">
        <f t="shared" si="14"/>
        <v>0</v>
      </c>
      <c r="AX45" s="60"/>
      <c r="AY45" s="60"/>
      <c r="AZ45" s="60"/>
      <c r="BA45" s="77">
        <v>1</v>
      </c>
      <c r="BB45" s="75" t="str">
        <f>VLOOKUP(1,AS45:AT48,2,FALSE)</f>
        <v>Uruguay</v>
      </c>
      <c r="BC45" s="76"/>
      <c r="BD45" s="78">
        <f>VLOOKUP(1,AS45:AW48,3,FALSE)</f>
        <v>0</v>
      </c>
      <c r="BE45" s="79">
        <f>VLOOKUP(1,AS45:AW48,4,FALSE)</f>
        <v>0</v>
      </c>
      <c r="BF45" s="93" t="s">
        <v>12</v>
      </c>
      <c r="BG45" s="79">
        <f>VLOOKUP(1,AS45:AW48,5,FALSE)</f>
        <v>0</v>
      </c>
      <c r="BH45" s="80" t="s">
        <v>24</v>
      </c>
      <c r="BI45" s="85"/>
      <c r="BJ45" s="85">
        <f>IF(E45&gt;G45,IF(Spielplan!E45&gt;Spielplan!G45,Punktemodus!$B$3,0),0)</f>
        <v>0</v>
      </c>
      <c r="BK45" s="85">
        <f>IF(E45=G45,IF(Spielplan!E45=Spielplan!G45,Punktemodus!$B$3,0),0)</f>
        <v>10</v>
      </c>
      <c r="BL45" s="85">
        <f>IF(E45&lt;G45,IF(Spielplan!E45&lt;Spielplan!G45,Punktemodus!$B$3,0),0)</f>
        <v>0</v>
      </c>
      <c r="BM45" s="85">
        <f>IF(E45=Spielplan!E45,IF(G45=Spielplan!G45,Punktemodus!$B$5,0),0)</f>
        <v>3</v>
      </c>
      <c r="BN45" s="85">
        <f>IF(E45=Spielplan!E45,Punktemodus!$B$7,0)</f>
        <v>1</v>
      </c>
      <c r="BO45" s="85">
        <f>IF(G45=Spielplan!G45,Punktemodus!$B$7,0)</f>
        <v>1</v>
      </c>
      <c r="BP45" s="137">
        <f>IF(Spielplan!E45="",0,SUM(BJ45:BO45))</f>
        <v>0</v>
      </c>
      <c r="BQ45" s="85"/>
      <c r="BR45" s="141"/>
      <c r="BS45" s="363"/>
      <c r="BT45" s="364"/>
      <c r="BU45" s="365"/>
      <c r="BV45" s="366"/>
      <c r="BW45" s="156"/>
      <c r="BX45" s="351"/>
      <c r="BY45" s="351"/>
      <c r="BZ45" s="352"/>
      <c r="CA45" s="156"/>
      <c r="CB45" s="155"/>
      <c r="CC45" s="155"/>
      <c r="CD45" s="155"/>
      <c r="CE45" s="351"/>
      <c r="CF45" s="351"/>
      <c r="CG45" s="155"/>
      <c r="CH45" s="155"/>
      <c r="CI45" s="155"/>
      <c r="CJ45" s="351"/>
      <c r="CK45" s="155"/>
      <c r="CL45" s="155"/>
      <c r="CM45" s="155"/>
      <c r="CN45" s="155"/>
      <c r="CO45" s="351"/>
      <c r="CP45" s="155"/>
      <c r="CQ45" s="155"/>
      <c r="CR45" s="155"/>
      <c r="CS45" s="351"/>
      <c r="CT45" s="155"/>
      <c r="CU45" s="134"/>
      <c r="CV45" s="134"/>
      <c r="CW45" s="134"/>
    </row>
    <row r="46" spans="1:101" ht="18.75" customHeight="1" thickBot="1" x14ac:dyDescent="0.3">
      <c r="A46" s="60"/>
      <c r="B46" s="60"/>
      <c r="C46" s="48" t="str">
        <f>Spielplan!$C$46</f>
        <v>England</v>
      </c>
      <c r="D46" s="49"/>
      <c r="E46" s="104"/>
      <c r="F46" s="93"/>
      <c r="G46" s="104"/>
      <c r="H46" s="48" t="str">
        <f>Spielplan!$H$46</f>
        <v>Italien</v>
      </c>
      <c r="I46" s="49"/>
      <c r="J46" s="60"/>
      <c r="K46" s="60" t="s">
        <v>86</v>
      </c>
      <c r="L46" s="60">
        <f t="shared" si="12"/>
        <v>0</v>
      </c>
      <c r="M46" s="60"/>
      <c r="N46" s="60"/>
      <c r="O46" s="60">
        <f>IF($E46="",0,IF($E46&gt;$G46,3,IF($E46=$G46,1,0)))</f>
        <v>0</v>
      </c>
      <c r="P46" s="60">
        <f>IF($G46="",0,IF($E46&gt;$G46,0,IF($E46=$G46,1,3)))</f>
        <v>0</v>
      </c>
      <c r="Q46" s="60"/>
      <c r="R46" s="60"/>
      <c r="S46" s="60">
        <f>E46</f>
        <v>0</v>
      </c>
      <c r="T46" s="60">
        <f>G46</f>
        <v>0</v>
      </c>
      <c r="U46" s="60"/>
      <c r="V46" s="60"/>
      <c r="W46" s="60">
        <f>G46</f>
        <v>0</v>
      </c>
      <c r="X46" s="60">
        <f>E46</f>
        <v>0</v>
      </c>
      <c r="Y46" s="60"/>
      <c r="Z46" s="60">
        <f>N51</f>
        <v>0</v>
      </c>
      <c r="AA46" s="60">
        <f>R51</f>
        <v>0</v>
      </c>
      <c r="AB46" s="60">
        <f>V51</f>
        <v>0</v>
      </c>
      <c r="AC46" s="60">
        <f>AA46-AB46</f>
        <v>0</v>
      </c>
      <c r="AD46" s="60">
        <f>IF(Z46&gt;Z45,-1,0)</f>
        <v>0</v>
      </c>
      <c r="AE46" s="60">
        <f>IF(Z46&gt;Z47,-1,0)</f>
        <v>0</v>
      </c>
      <c r="AF46" s="60">
        <f>IF(Z46&gt;Z48,-1,0)</f>
        <v>0</v>
      </c>
      <c r="AG46" s="60">
        <f>10000-(AJ46*1000+AM46*100+AK46*10)</f>
        <v>10000</v>
      </c>
      <c r="AH46" s="90">
        <f>RANK(AG46,AG45:AG48,1)</f>
        <v>1</v>
      </c>
      <c r="AI46" s="60" t="str">
        <f>H45</f>
        <v>Costa Rica</v>
      </c>
      <c r="AJ46" s="60">
        <f t="shared" si="13"/>
        <v>0</v>
      </c>
      <c r="AK46" s="60">
        <f t="shared" si="13"/>
        <v>0</v>
      </c>
      <c r="AL46" s="60">
        <f t="shared" si="13"/>
        <v>0</v>
      </c>
      <c r="AM46" s="60">
        <f>AK46-AL46</f>
        <v>0</v>
      </c>
      <c r="AN46" s="187">
        <f>IF(AG45=AG46,IF(E45&gt;G45,AG45-0.1,AG45),AG45)</f>
        <v>10000</v>
      </c>
      <c r="AO46" s="187"/>
      <c r="AP46" s="187">
        <f>IF(AG47=AG46,IF(G50&gt;E50,AG47-0.1,AG47),AG47)</f>
        <v>10000</v>
      </c>
      <c r="AQ46" s="187">
        <f>IF(AG48=AG46,IF(G48&gt;E48,AG48-0.1,AG48),AG48)</f>
        <v>10000</v>
      </c>
      <c r="AR46" s="187">
        <f>AO49</f>
        <v>30000</v>
      </c>
      <c r="AS46" s="90">
        <f>RANK(AR46,AR45:AR48,1)</f>
        <v>1</v>
      </c>
      <c r="AT46" s="60" t="str">
        <f t="shared" si="14"/>
        <v>Costa Rica</v>
      </c>
      <c r="AU46" s="60">
        <f t="shared" si="14"/>
        <v>0</v>
      </c>
      <c r="AV46" s="60">
        <f t="shared" si="14"/>
        <v>0</v>
      </c>
      <c r="AW46" s="60">
        <f t="shared" si="14"/>
        <v>0</v>
      </c>
      <c r="AX46" s="60"/>
      <c r="AY46" s="60"/>
      <c r="AZ46" s="60"/>
      <c r="BA46" s="50">
        <v>2</v>
      </c>
      <c r="BB46" s="48" t="e">
        <f>VLOOKUP(2,AS45:AT48,2,FALSE)</f>
        <v>#N/A</v>
      </c>
      <c r="BC46" s="49"/>
      <c r="BD46" s="51" t="e">
        <f>VLOOKUP(2,AS45:AW48,3,FALSE)</f>
        <v>#N/A</v>
      </c>
      <c r="BE46" s="52" t="e">
        <f>VLOOKUP(2,AS45:AW48,4,FALSE)</f>
        <v>#N/A</v>
      </c>
      <c r="BF46" s="93" t="s">
        <v>12</v>
      </c>
      <c r="BG46" s="52" t="e">
        <f>VLOOKUP(2,AS45:AW48,5,FALSE)</f>
        <v>#N/A</v>
      </c>
      <c r="BH46" s="81" t="s">
        <v>25</v>
      </c>
      <c r="BI46" s="85"/>
      <c r="BJ46" s="85">
        <f>IF(E46&gt;G46,IF(Spielplan!E46&gt;Spielplan!G46,Punktemodus!$B$3,0),0)</f>
        <v>0</v>
      </c>
      <c r="BK46" s="85">
        <f>IF(E46=G46,IF(Spielplan!E46=Spielplan!G46,Punktemodus!$B$3,0),0)</f>
        <v>10</v>
      </c>
      <c r="BL46" s="85">
        <f>IF(E46&lt;G46,IF(Spielplan!E46&lt;Spielplan!G46,Punktemodus!$B$3,0),0)</f>
        <v>0</v>
      </c>
      <c r="BM46" s="85">
        <f>IF(E46=Spielplan!E46,IF(G46=Spielplan!G46,Punktemodus!$B$5,0),0)</f>
        <v>3</v>
      </c>
      <c r="BN46" s="85">
        <f>IF(E46=Spielplan!E46,Punktemodus!$B$7,0)</f>
        <v>1</v>
      </c>
      <c r="BO46" s="85">
        <f>IF(G46=Spielplan!G46,Punktemodus!$B$7,0)</f>
        <v>1</v>
      </c>
      <c r="BP46" s="137">
        <f>IF(Spielplan!E46="",0,SUM(BJ46:BO46))</f>
        <v>0</v>
      </c>
      <c r="BQ46" s="85"/>
      <c r="BR46" s="141"/>
      <c r="BS46" s="142"/>
      <c r="BT46" s="155"/>
      <c r="BU46" s="154" t="s">
        <v>120</v>
      </c>
      <c r="BV46" s="155"/>
      <c r="BW46" s="155"/>
      <c r="BX46" s="351"/>
      <c r="BY46" s="351"/>
      <c r="BZ46" s="352"/>
      <c r="CA46" s="155"/>
      <c r="CB46" s="155"/>
      <c r="CC46" s="155"/>
      <c r="CD46" s="155"/>
      <c r="CE46" s="351"/>
      <c r="CF46" s="351"/>
      <c r="CG46" s="155"/>
      <c r="CH46" s="155"/>
      <c r="CI46" s="155"/>
      <c r="CJ46" s="351"/>
      <c r="CK46" s="155"/>
      <c r="CL46" s="155"/>
      <c r="CM46" s="155"/>
      <c r="CN46" s="155"/>
      <c r="CO46" s="351"/>
      <c r="CP46" s="155"/>
      <c r="CQ46" s="155"/>
      <c r="CR46" s="155"/>
      <c r="CS46" s="351"/>
      <c r="CT46" s="155"/>
      <c r="CU46" s="134"/>
      <c r="CV46" s="134"/>
      <c r="CW46" s="134"/>
    </row>
    <row r="47" spans="1:101" ht="18.75" customHeight="1" thickBot="1" x14ac:dyDescent="0.3">
      <c r="A47" s="60"/>
      <c r="B47" s="60"/>
      <c r="C47" s="75" t="str">
        <f>C45</f>
        <v>Uruguay</v>
      </c>
      <c r="D47" s="76"/>
      <c r="E47" s="104"/>
      <c r="F47" s="93"/>
      <c r="G47" s="104"/>
      <c r="H47" s="75" t="str">
        <f>C46</f>
        <v>England</v>
      </c>
      <c r="I47" s="76"/>
      <c r="J47" s="60"/>
      <c r="K47" s="60" t="s">
        <v>87</v>
      </c>
      <c r="L47" s="60">
        <f t="shared" si="12"/>
        <v>0</v>
      </c>
      <c r="M47" s="60">
        <f>IF($E47="",0,IF($E47&gt;$G47,3,IF($E47=G47,1,0)))</f>
        <v>0</v>
      </c>
      <c r="N47" s="60"/>
      <c r="O47" s="60">
        <f>IF($G47="",0,IF($E47&gt;$G47,0,IF($E47=$G47,1,3)))</f>
        <v>0</v>
      </c>
      <c r="P47" s="60"/>
      <c r="Q47" s="60">
        <f>E47</f>
        <v>0</v>
      </c>
      <c r="R47" s="60"/>
      <c r="S47" s="60">
        <f>G47</f>
        <v>0</v>
      </c>
      <c r="T47" s="60"/>
      <c r="U47" s="60">
        <f>G47</f>
        <v>0</v>
      </c>
      <c r="V47" s="60"/>
      <c r="W47" s="60">
        <f>E47</f>
        <v>0</v>
      </c>
      <c r="X47" s="60"/>
      <c r="Y47" s="60"/>
      <c r="Z47" s="60">
        <f>O51</f>
        <v>0</v>
      </c>
      <c r="AA47" s="60">
        <f>S51</f>
        <v>0</v>
      </c>
      <c r="AB47" s="60">
        <f>W51</f>
        <v>0</v>
      </c>
      <c r="AC47" s="60">
        <f>AA47-AB47</f>
        <v>0</v>
      </c>
      <c r="AD47" s="60">
        <f>IF(Z47&gt;Z45,-1,0)</f>
        <v>0</v>
      </c>
      <c r="AE47" s="60">
        <f>IF(Z47&gt;Z46,-1,0)</f>
        <v>0</v>
      </c>
      <c r="AF47" s="60">
        <f>IF(Z47&gt;Z48,-1,0)</f>
        <v>0</v>
      </c>
      <c r="AG47" s="60">
        <f>10000-(AJ47*1000+AM47*100+AK47*10)</f>
        <v>10000</v>
      </c>
      <c r="AH47" s="90">
        <f>RANK(AG47,AG45:AG48,1)</f>
        <v>1</v>
      </c>
      <c r="AI47" s="60" t="str">
        <f>C46</f>
        <v>England</v>
      </c>
      <c r="AJ47" s="60">
        <f t="shared" si="13"/>
        <v>0</v>
      </c>
      <c r="AK47" s="60">
        <f t="shared" si="13"/>
        <v>0</v>
      </c>
      <c r="AL47" s="60">
        <f t="shared" si="13"/>
        <v>0</v>
      </c>
      <c r="AM47" s="60">
        <f>AK47-AL47</f>
        <v>0</v>
      </c>
      <c r="AN47" s="187">
        <f>IF(AG45=AG47,IF(E47&gt;G47,AG45-0.1,AG45),AG45)</f>
        <v>10000</v>
      </c>
      <c r="AO47" s="187">
        <f>IF(AG46=AG47,IF(E50&gt;G50,AG46-0.1,AG46),AG46)</f>
        <v>10000</v>
      </c>
      <c r="AP47" s="187"/>
      <c r="AQ47" s="187">
        <f>IF(AG48=AG47,IF(G46&gt;E46,AG48-0.1,AG48),AG48)</f>
        <v>10000</v>
      </c>
      <c r="AR47" s="187">
        <f>AP49</f>
        <v>30000</v>
      </c>
      <c r="AS47" s="90">
        <f>RANK(AR47,AR45:AR48,1)</f>
        <v>1</v>
      </c>
      <c r="AT47" s="60" t="str">
        <f t="shared" si="14"/>
        <v>England</v>
      </c>
      <c r="AU47" s="60">
        <f t="shared" si="14"/>
        <v>0</v>
      </c>
      <c r="AV47" s="60">
        <f t="shared" si="14"/>
        <v>0</v>
      </c>
      <c r="AW47" s="60">
        <f t="shared" si="14"/>
        <v>0</v>
      </c>
      <c r="AX47" s="60"/>
      <c r="AY47" s="60"/>
      <c r="AZ47" s="60"/>
      <c r="BA47" s="113">
        <v>3</v>
      </c>
      <c r="BB47" s="114" t="e">
        <f>VLOOKUP(3,AS45:AT48,2,FALSE)</f>
        <v>#N/A</v>
      </c>
      <c r="BC47" s="115"/>
      <c r="BD47" s="116" t="e">
        <f>VLOOKUP(3,AS45:AW48,3,FALSE)</f>
        <v>#N/A</v>
      </c>
      <c r="BE47" s="116" t="e">
        <f>VLOOKUP(3,AS45:AW48,4,FALSE)</f>
        <v>#N/A</v>
      </c>
      <c r="BF47" s="93" t="s">
        <v>12</v>
      </c>
      <c r="BG47" s="116" t="e">
        <f>VLOOKUP(3,AS45:AW48,5,FALSE)</f>
        <v>#N/A</v>
      </c>
      <c r="BH47" s="60"/>
      <c r="BI47" s="60"/>
      <c r="BJ47" s="85">
        <f>IF(E47&gt;G47,IF(Spielplan!E47&gt;Spielplan!G47,Punktemodus!$B$3,0),0)</f>
        <v>0</v>
      </c>
      <c r="BK47" s="85">
        <f>IF(E47=G47,IF(Spielplan!E47=Spielplan!G47,Punktemodus!$B$3,0),0)</f>
        <v>10</v>
      </c>
      <c r="BL47" s="85">
        <f>IF(E47&lt;G47,IF(Spielplan!E47&lt;Spielplan!G47,Punktemodus!$B$3,0),0)</f>
        <v>0</v>
      </c>
      <c r="BM47" s="85">
        <f>IF(E47=Spielplan!E47,IF(G47=Spielplan!G47,Punktemodus!$B$5,0),0)</f>
        <v>3</v>
      </c>
      <c r="BN47" s="85">
        <f>IF(E47=Spielplan!E47,Punktemodus!$B$7,0)</f>
        <v>1</v>
      </c>
      <c r="BO47" s="85">
        <f>IF(G47=Spielplan!G47,Punktemodus!$B$7,0)</f>
        <v>1</v>
      </c>
      <c r="BP47" s="137">
        <f>IF(Spielplan!E47="",0,SUM(BJ47:BO47))</f>
        <v>0</v>
      </c>
      <c r="BQ47" s="85"/>
      <c r="BR47" s="141"/>
      <c r="BS47" s="134"/>
      <c r="BT47" s="134"/>
      <c r="BU47" s="134"/>
      <c r="BV47" s="134"/>
      <c r="BW47" s="155"/>
      <c r="BX47" s="351"/>
      <c r="BY47" s="351"/>
      <c r="BZ47" s="352"/>
      <c r="CA47" s="155"/>
      <c r="CB47" s="155"/>
      <c r="CC47" s="155"/>
      <c r="CD47" s="155"/>
      <c r="CE47" s="351"/>
      <c r="CF47" s="351"/>
      <c r="CG47" s="155"/>
      <c r="CH47" s="155"/>
      <c r="CI47" s="155"/>
      <c r="CJ47" s="351"/>
      <c r="CK47" s="155"/>
      <c r="CL47" s="155"/>
      <c r="CM47" s="155"/>
      <c r="CN47" s="155"/>
      <c r="CO47" s="351"/>
      <c r="CP47" s="155"/>
      <c r="CQ47" s="155"/>
      <c r="CR47" s="155"/>
      <c r="CS47" s="351"/>
      <c r="CT47" s="155"/>
      <c r="CU47" s="134"/>
      <c r="CV47" s="134"/>
      <c r="CW47" s="134"/>
    </row>
    <row r="48" spans="1:101" ht="18.75" customHeight="1" thickBot="1" x14ac:dyDescent="0.3">
      <c r="A48" s="60"/>
      <c r="B48" s="60"/>
      <c r="C48" s="48" t="str">
        <f>H45</f>
        <v>Costa Rica</v>
      </c>
      <c r="D48" s="49"/>
      <c r="E48" s="104"/>
      <c r="F48" s="93"/>
      <c r="G48" s="104"/>
      <c r="H48" s="48" t="str">
        <f>H46</f>
        <v>Italien</v>
      </c>
      <c r="I48" s="49"/>
      <c r="J48" s="60"/>
      <c r="K48" s="60" t="s">
        <v>88</v>
      </c>
      <c r="L48" s="60">
        <f t="shared" si="12"/>
        <v>0</v>
      </c>
      <c r="M48" s="60"/>
      <c r="N48" s="60">
        <f>IF($E48="",0,IF($E48&gt;$G48,3,IF($E48=$G48,1,0)))</f>
        <v>0</v>
      </c>
      <c r="O48" s="60"/>
      <c r="P48" s="60">
        <f>IF($G48="",0,IF($E48&gt;$G48,0,IF($E48=$G48,1,3)))</f>
        <v>0</v>
      </c>
      <c r="Q48" s="60"/>
      <c r="R48" s="60">
        <f>E48</f>
        <v>0</v>
      </c>
      <c r="S48" s="60"/>
      <c r="T48" s="60">
        <f>G48</f>
        <v>0</v>
      </c>
      <c r="U48" s="60"/>
      <c r="V48" s="60">
        <f>G48</f>
        <v>0</v>
      </c>
      <c r="W48" s="60"/>
      <c r="X48" s="60">
        <f>E48</f>
        <v>0</v>
      </c>
      <c r="Y48" s="60"/>
      <c r="Z48" s="60">
        <f>P51</f>
        <v>0</v>
      </c>
      <c r="AA48" s="60">
        <f>T51</f>
        <v>0</v>
      </c>
      <c r="AB48" s="60">
        <f>X51</f>
        <v>0</v>
      </c>
      <c r="AC48" s="60">
        <f>AA48-AB48</f>
        <v>0</v>
      </c>
      <c r="AD48" s="60">
        <f>IF(Z48&gt;Z45,-1,0)</f>
        <v>0</v>
      </c>
      <c r="AE48" s="60">
        <f>IF(Z48&gt;Z46,-1,0)</f>
        <v>0</v>
      </c>
      <c r="AF48" s="60">
        <f>IF(Z48&gt;Z47,-1,0)</f>
        <v>0</v>
      </c>
      <c r="AG48" s="60">
        <f>10000-(AJ48*1000+AM48*100+AK48*10)</f>
        <v>10000</v>
      </c>
      <c r="AH48" s="90">
        <f>RANK(AG48,AG45:AG48,1)</f>
        <v>1</v>
      </c>
      <c r="AI48" s="60" t="str">
        <f>H46</f>
        <v>Italien</v>
      </c>
      <c r="AJ48" s="60">
        <f t="shared" si="13"/>
        <v>0</v>
      </c>
      <c r="AK48" s="60">
        <f t="shared" si="13"/>
        <v>0</v>
      </c>
      <c r="AL48" s="60">
        <f t="shared" si="13"/>
        <v>0</v>
      </c>
      <c r="AM48" s="60">
        <f>AK48-AL48</f>
        <v>0</v>
      </c>
      <c r="AN48" s="187">
        <f>IF(AG45=AG48,IF(E49&gt;G49,AG45-0.1,AG45),AG45)</f>
        <v>10000</v>
      </c>
      <c r="AO48" s="187">
        <f>IF(AG46=AG48,IF(E48&gt;G48,AG46-0.1,AG46),AG46)</f>
        <v>10000</v>
      </c>
      <c r="AP48" s="187">
        <f>IF(AG47=AG48,IF(E46&gt;G46,AG47-0.1,AG47),AG47)</f>
        <v>10000</v>
      </c>
      <c r="AQ48" s="187"/>
      <c r="AR48" s="187">
        <f>AQ49</f>
        <v>30000</v>
      </c>
      <c r="AS48" s="90">
        <f>RANK(AR48,AR45:AR48,1)</f>
        <v>1</v>
      </c>
      <c r="AT48" s="60" t="str">
        <f t="shared" si="14"/>
        <v>Italien</v>
      </c>
      <c r="AU48" s="60">
        <f t="shared" si="14"/>
        <v>0</v>
      </c>
      <c r="AV48" s="60">
        <f t="shared" si="14"/>
        <v>0</v>
      </c>
      <c r="AW48" s="60">
        <f t="shared" si="14"/>
        <v>0</v>
      </c>
      <c r="AX48" s="60"/>
      <c r="AY48" s="60"/>
      <c r="AZ48" s="60"/>
      <c r="BA48" s="113">
        <v>4</v>
      </c>
      <c r="BB48" s="114" t="e">
        <f>VLOOKUP(4,AS45:AT48,2,FALSE)</f>
        <v>#N/A</v>
      </c>
      <c r="BC48" s="115"/>
      <c r="BD48" s="116" t="e">
        <f>VLOOKUP(4,AS45:AW48,3,FALSE)</f>
        <v>#N/A</v>
      </c>
      <c r="BE48" s="116" t="e">
        <f>VLOOKUP(4,AS45:AW48,4,FALSE)</f>
        <v>#N/A</v>
      </c>
      <c r="BF48" s="93" t="s">
        <v>12</v>
      </c>
      <c r="BG48" s="116" t="e">
        <f>VLOOKUP(4,AS45:AW48,5,FALSE)</f>
        <v>#N/A</v>
      </c>
      <c r="BH48" s="60"/>
      <c r="BI48" s="60"/>
      <c r="BJ48" s="85">
        <f>IF(E48&gt;G48,IF(Spielplan!E48&gt;Spielplan!G48,Punktemodus!$B$3,0),0)</f>
        <v>0</v>
      </c>
      <c r="BK48" s="85">
        <f>IF(E48=G48,IF(Spielplan!E48=Spielplan!G48,Punktemodus!$B$3,0),0)</f>
        <v>10</v>
      </c>
      <c r="BL48" s="85">
        <f>IF(E48&lt;G48,IF(Spielplan!E48&lt;Spielplan!G48,Punktemodus!$B$3,0),0)</f>
        <v>0</v>
      </c>
      <c r="BM48" s="85">
        <f>IF(E48=Spielplan!E48,IF(G48=Spielplan!G48,Punktemodus!$B$5,0),0)</f>
        <v>3</v>
      </c>
      <c r="BN48" s="85">
        <f>IF(E48=Spielplan!E48,Punktemodus!$B$7,0)</f>
        <v>1</v>
      </c>
      <c r="BO48" s="85">
        <f>IF(G48=Spielplan!G48,Punktemodus!$B$7,0)</f>
        <v>1</v>
      </c>
      <c r="BP48" s="137">
        <f>IF(Spielplan!E48="",0,SUM(BJ48:BO48))</f>
        <v>0</v>
      </c>
      <c r="BQ48" s="85"/>
      <c r="BR48" s="141"/>
      <c r="BS48" s="143" t="s">
        <v>18</v>
      </c>
      <c r="BT48" s="144" t="str">
        <f>Spielplan!$BL$12</f>
        <v/>
      </c>
      <c r="BU48" s="145"/>
      <c r="BV48" s="146">
        <f>Spielplan!$BN$12</f>
        <v>0</v>
      </c>
      <c r="BW48" s="157"/>
      <c r="BX48" s="158">
        <f>IF(BT12=BT48,Punktemodus!$B$11,0)</f>
        <v>10</v>
      </c>
      <c r="BY48" s="158">
        <f>IF(BT48=BT29,Punktemodus!B13,0)</f>
        <v>5</v>
      </c>
      <c r="BZ48" s="142"/>
      <c r="CA48" s="155"/>
      <c r="CB48" s="154" t="s">
        <v>27</v>
      </c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34"/>
      <c r="CV48" s="134"/>
      <c r="CW48" s="134"/>
    </row>
    <row r="49" spans="1:101" ht="18.75" customHeight="1" thickBot="1" x14ac:dyDescent="0.3">
      <c r="A49" s="60"/>
      <c r="B49" s="60"/>
      <c r="C49" s="75" t="str">
        <f>C45</f>
        <v>Uruguay</v>
      </c>
      <c r="D49" s="76"/>
      <c r="E49" s="104"/>
      <c r="F49" s="93"/>
      <c r="G49" s="104"/>
      <c r="H49" s="75" t="str">
        <f>H46</f>
        <v>Italien</v>
      </c>
      <c r="I49" s="76"/>
      <c r="J49" s="60"/>
      <c r="K49" s="60" t="s">
        <v>89</v>
      </c>
      <c r="L49" s="60">
        <f t="shared" si="12"/>
        <v>0</v>
      </c>
      <c r="M49" s="60">
        <f>IF($E49="",0,IF($E49&gt;$G49,3,IF($E49=G49,1,0)))</f>
        <v>0</v>
      </c>
      <c r="N49" s="60"/>
      <c r="O49" s="60"/>
      <c r="P49" s="60">
        <f>IF($G49="",0,IF($E49&gt;$G49,0,IF($E49=$G49,1,3)))</f>
        <v>0</v>
      </c>
      <c r="Q49" s="60">
        <f>E49</f>
        <v>0</v>
      </c>
      <c r="R49" s="60"/>
      <c r="S49" s="60"/>
      <c r="T49" s="60">
        <f>G49</f>
        <v>0</v>
      </c>
      <c r="U49" s="60">
        <f>G49</f>
        <v>0</v>
      </c>
      <c r="V49" s="60"/>
      <c r="W49" s="60"/>
      <c r="X49" s="60">
        <f>E49</f>
        <v>0</v>
      </c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187">
        <f>SUM(AN45:AN48)</f>
        <v>30000</v>
      </c>
      <c r="AO49" s="187">
        <f>SUM(AO45:AO48)</f>
        <v>30000</v>
      </c>
      <c r="AP49" s="187">
        <f>SUM(AP45:AP48)</f>
        <v>30000</v>
      </c>
      <c r="AQ49" s="187">
        <f>SUM(AQ45:AQ48)</f>
        <v>30000</v>
      </c>
      <c r="AR49" s="187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85">
        <f>IF(E49&gt;G49,IF(Spielplan!E49&gt;Spielplan!G49,Punktemodus!$B$3,0),0)</f>
        <v>0</v>
      </c>
      <c r="BK49" s="85">
        <f>IF(E49=G49,IF(Spielplan!E49=Spielplan!G49,Punktemodus!$B$3,0),0)</f>
        <v>10</v>
      </c>
      <c r="BL49" s="85">
        <f>IF(E49&lt;G49,IF(Spielplan!E49&lt;Spielplan!G49,Punktemodus!$B$3,0),0)</f>
        <v>0</v>
      </c>
      <c r="BM49" s="85">
        <f>IF(E49=Spielplan!E49,IF(G49=Spielplan!G49,Punktemodus!$B$5,0),0)</f>
        <v>3</v>
      </c>
      <c r="BN49" s="85">
        <f>IF(E49=Spielplan!E49,Punktemodus!$B$7,0)</f>
        <v>1</v>
      </c>
      <c r="BO49" s="85">
        <f>IF(G49=Spielplan!G49,Punktemodus!$B$7,0)</f>
        <v>1</v>
      </c>
      <c r="BP49" s="137">
        <f>IF(Spielplan!E49="",0,SUM(BJ49:BO49))</f>
        <v>0</v>
      </c>
      <c r="BQ49" s="60"/>
      <c r="BR49" s="141"/>
      <c r="BS49" s="149" t="s">
        <v>21</v>
      </c>
      <c r="BT49" s="144" t="str">
        <f>Spielplan!$BL$13</f>
        <v/>
      </c>
      <c r="BU49" s="145"/>
      <c r="BV49" s="146">
        <f>Spielplan!$BN$13</f>
        <v>0</v>
      </c>
      <c r="BW49" s="155"/>
      <c r="BX49" s="158">
        <f>IF(BT13=BT49,Punktemodus!$B$11,0)</f>
        <v>10</v>
      </c>
      <c r="BY49" s="158">
        <f>IF(BT49=BT28,Punktemodus!B13,0)</f>
        <v>5</v>
      </c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34"/>
      <c r="CV49" s="134"/>
      <c r="CW49" s="134"/>
    </row>
    <row r="50" spans="1:101" ht="18.75" customHeight="1" thickBot="1" x14ac:dyDescent="0.3">
      <c r="A50" s="60"/>
      <c r="B50" s="60"/>
      <c r="C50" s="48" t="str">
        <f>H45</f>
        <v>Costa Rica</v>
      </c>
      <c r="D50" s="49"/>
      <c r="E50" s="104"/>
      <c r="F50" s="93"/>
      <c r="G50" s="104"/>
      <c r="H50" s="48" t="str">
        <f>C46</f>
        <v>England</v>
      </c>
      <c r="I50" s="49"/>
      <c r="J50" s="60"/>
      <c r="K50" s="60" t="s">
        <v>89</v>
      </c>
      <c r="L50" s="60">
        <f t="shared" si="12"/>
        <v>0</v>
      </c>
      <c r="M50" s="60"/>
      <c r="N50" s="60">
        <f>IF($E50="",0,IF($E50&gt;$G50,3,IF($E50=$G50,1,0)))</f>
        <v>0</v>
      </c>
      <c r="O50" s="60">
        <f>IF($G50="",0,IF($E50&gt;$G50,0,IF($E50=$G50,1,3)))</f>
        <v>0</v>
      </c>
      <c r="P50" s="60"/>
      <c r="Q50" s="60"/>
      <c r="R50" s="60">
        <f>E50</f>
        <v>0</v>
      </c>
      <c r="S50" s="60">
        <f>G50</f>
        <v>0</v>
      </c>
      <c r="T50" s="60"/>
      <c r="U50" s="60"/>
      <c r="V50" s="60">
        <f>G50</f>
        <v>0</v>
      </c>
      <c r="W50" s="60">
        <f>E50</f>
        <v>0</v>
      </c>
      <c r="X50" s="60"/>
      <c r="Y50" s="60"/>
      <c r="Z50" s="60" t="s">
        <v>30</v>
      </c>
      <c r="AA50" s="60"/>
      <c r="AB50" s="60"/>
      <c r="AC50" s="60"/>
      <c r="AD50" s="60"/>
      <c r="AE50" s="60"/>
      <c r="AF50" s="60"/>
      <c r="AG50" s="60" t="b">
        <f>OR(AG45=AG46,AG45=AG47,AG45=AG48,AG46=AG47,AG46=AG48,AG47=AG48)</f>
        <v>1</v>
      </c>
      <c r="AH50" s="60"/>
      <c r="AI50" s="60"/>
      <c r="AJ50" s="60"/>
      <c r="AK50" s="60"/>
      <c r="AL50" s="60"/>
      <c r="AM50" s="60"/>
      <c r="AN50" s="60"/>
      <c r="AO50" s="60" t="s">
        <v>34</v>
      </c>
      <c r="AP50" s="60"/>
      <c r="AQ50" s="60"/>
      <c r="AR50" s="60" t="b">
        <f>OR(AR45=AR46,AR45=AR47,AR45=AR48,AR46=AR47,AR46=AR48,AR47=AR48)</f>
        <v>1</v>
      </c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85">
        <f>IF(E50&gt;G50,IF(Spielplan!E50&gt;Spielplan!G50,Punktemodus!$B$3,0),0)</f>
        <v>0</v>
      </c>
      <c r="BK50" s="85">
        <f>IF(E50=G50,IF(Spielplan!E50=Spielplan!G50,Punktemodus!$B$3,0),0)</f>
        <v>10</v>
      </c>
      <c r="BL50" s="85">
        <f>IF(E50&lt;G50,IF(Spielplan!E50&lt;Spielplan!G50,Punktemodus!$B$3,0),0)</f>
        <v>0</v>
      </c>
      <c r="BM50" s="85">
        <f>IF(E50=Spielplan!E50,IF(G50=Spielplan!G50,Punktemodus!$B$5,0),0)</f>
        <v>3</v>
      </c>
      <c r="BN50" s="85">
        <f>IF(E50=Spielplan!E50,Punktemodus!$B$7,0)</f>
        <v>1</v>
      </c>
      <c r="BO50" s="85">
        <f>IF(G50=Spielplan!G50,Punktemodus!$B$7,0)</f>
        <v>1</v>
      </c>
      <c r="BP50" s="137">
        <f>IF(Spielplan!E50="",0,SUM(BJ50:BO50))</f>
        <v>0</v>
      </c>
      <c r="BQ50" s="60"/>
      <c r="BR50" s="141"/>
      <c r="BS50" s="150"/>
      <c r="BT50" s="134"/>
      <c r="BU50" s="134"/>
      <c r="BV50" s="151"/>
      <c r="BW50" s="157"/>
      <c r="BX50" s="158"/>
      <c r="BY50" s="158"/>
      <c r="BZ50" s="155"/>
      <c r="CA50" s="144" t="str">
        <f>Spielplan!$BS$14</f>
        <v/>
      </c>
      <c r="CB50" s="159"/>
      <c r="CC50" s="146">
        <f>Spielplan!$BU$14</f>
        <v>0</v>
      </c>
      <c r="CD50" s="157"/>
      <c r="CE50" s="155">
        <f>IF(CA50=CA14,Punktemodus!B15,0)</f>
        <v>20</v>
      </c>
      <c r="CF50" s="158">
        <f>IF(OR(CA50=$CA$15,CA50=$CA$22,CA50=$CA$23,CA50=$CA$30,CA50=$CA$31,CA50=$CA$38,CA50=$CA$39),Punktemodus!B17,0)</f>
        <v>10</v>
      </c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34"/>
      <c r="CV50" s="134"/>
      <c r="CW50" s="134"/>
    </row>
    <row r="51" spans="1:101" ht="18.75" customHeight="1" thickBot="1" x14ac:dyDescent="0.3">
      <c r="A51" s="60"/>
      <c r="B51" s="60"/>
      <c r="C51" s="136" t="str">
        <f>IF(G50="","",IF(AR50=TRUE,"Achtung: Fehler in Tabelle!",""))</f>
        <v/>
      </c>
      <c r="D51" s="60"/>
      <c r="E51" s="85"/>
      <c r="F51" s="60"/>
      <c r="G51" s="85"/>
      <c r="H51" s="60"/>
      <c r="I51" s="60"/>
      <c r="J51" s="60"/>
      <c r="K51" s="60"/>
      <c r="L51" s="60"/>
      <c r="M51" s="60">
        <f t="shared" ref="M51:X51" si="15">SUM(M45:M50)</f>
        <v>0</v>
      </c>
      <c r="N51" s="60">
        <f t="shared" si="15"/>
        <v>0</v>
      </c>
      <c r="O51" s="60">
        <f t="shared" si="15"/>
        <v>0</v>
      </c>
      <c r="P51" s="60">
        <f t="shared" si="15"/>
        <v>0</v>
      </c>
      <c r="Q51" s="60">
        <f t="shared" si="15"/>
        <v>0</v>
      </c>
      <c r="R51" s="60">
        <f t="shared" si="15"/>
        <v>0</v>
      </c>
      <c r="S51" s="60">
        <f t="shared" si="15"/>
        <v>0</v>
      </c>
      <c r="T51" s="60">
        <f t="shared" si="15"/>
        <v>0</v>
      </c>
      <c r="U51" s="60">
        <f t="shared" si="15"/>
        <v>0</v>
      </c>
      <c r="V51" s="60">
        <f t="shared" si="15"/>
        <v>0</v>
      </c>
      <c r="W51" s="60">
        <f t="shared" si="15"/>
        <v>0</v>
      </c>
      <c r="X51" s="60">
        <f t="shared" si="15"/>
        <v>0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160">
        <f>SUM(BP45:BP50)</f>
        <v>0</v>
      </c>
      <c r="BQ51" s="60"/>
      <c r="BR51" s="141"/>
      <c r="BS51" s="152"/>
      <c r="BT51" s="134"/>
      <c r="BU51" s="134"/>
      <c r="BV51" s="151"/>
      <c r="BW51" s="157"/>
      <c r="BX51" s="158"/>
      <c r="BY51" s="158"/>
      <c r="BZ51" s="155"/>
      <c r="CA51" s="144" t="str">
        <f>Spielplan!$BS$15</f>
        <v/>
      </c>
      <c r="CB51" s="159"/>
      <c r="CC51" s="146">
        <f>Spielplan!$BU$15</f>
        <v>0</v>
      </c>
      <c r="CD51" s="155"/>
      <c r="CE51" s="155">
        <f>IF(CA51=CA15,Punktemodus!B15,0)</f>
        <v>20</v>
      </c>
      <c r="CF51" s="158">
        <f>IF(OR(CA51=$CA$14,CA51=$CA$22,CA51=$CA$23,CA51=$CA$30,CA51=$CA$31,CA51=$CA$38,CA51=$CA$39),Punktemodus!B17,0)</f>
        <v>10</v>
      </c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34"/>
      <c r="CV51" s="134"/>
      <c r="CW51" s="134"/>
    </row>
    <row r="52" spans="1:101" ht="18.75" customHeight="1" thickBot="1" x14ac:dyDescent="0.3">
      <c r="A52" s="60"/>
      <c r="B52" s="60"/>
      <c r="C52" s="60"/>
      <c r="D52" s="60"/>
      <c r="E52" s="85"/>
      <c r="F52" s="60"/>
      <c r="G52" s="85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138"/>
      <c r="BQ52" s="60"/>
      <c r="BR52" s="141"/>
      <c r="BS52" s="153" t="s">
        <v>22</v>
      </c>
      <c r="BT52" s="144" t="str">
        <f>Spielplan!$BL$16</f>
        <v/>
      </c>
      <c r="BU52" s="145"/>
      <c r="BV52" s="146">
        <f>Spielplan!$BN$16</f>
        <v>0</v>
      </c>
      <c r="BW52" s="155"/>
      <c r="BX52" s="158">
        <f>IF(BT16=BT52,Punktemodus!$B$11,0)</f>
        <v>10</v>
      </c>
      <c r="BY52" s="158">
        <f>IF(BT52=BT33,Punktemodus!B13,0)</f>
        <v>5</v>
      </c>
      <c r="BZ52" s="155"/>
      <c r="CA52" s="155"/>
      <c r="CB52" s="155"/>
      <c r="CC52" s="155"/>
      <c r="CD52" s="155"/>
      <c r="CE52" s="155"/>
      <c r="CF52" s="154"/>
      <c r="CG52" s="154" t="s">
        <v>28</v>
      </c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34"/>
      <c r="CV52" s="134"/>
      <c r="CW52" s="134"/>
    </row>
    <row r="53" spans="1:101" ht="18.75" customHeight="1" thickBot="1" x14ac:dyDescent="0.25">
      <c r="A53" s="60"/>
      <c r="B53" s="60"/>
      <c r="C53" s="60"/>
      <c r="D53" s="60"/>
      <c r="E53" s="85"/>
      <c r="F53" s="60"/>
      <c r="G53" s="85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138"/>
      <c r="BQ53" s="60"/>
      <c r="BR53" s="141"/>
      <c r="BS53" s="149" t="s">
        <v>25</v>
      </c>
      <c r="BT53" s="144" t="str">
        <f>Spielplan!$BL$17</f>
        <v/>
      </c>
      <c r="BU53" s="145"/>
      <c r="BV53" s="146">
        <f>Spielplan!$BN$17</f>
        <v>0</v>
      </c>
      <c r="BW53" s="155"/>
      <c r="BX53" s="158">
        <f>IF(BT17=BT53,Punktemodus!$B$11,0)</f>
        <v>10</v>
      </c>
      <c r="BY53" s="158">
        <f>IF(BT53=BT32,Punktemodus!B13,0)</f>
        <v>5</v>
      </c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34"/>
      <c r="CV53" s="134"/>
      <c r="CW53" s="134"/>
    </row>
    <row r="54" spans="1:101" ht="18.75" customHeight="1" thickBot="1" x14ac:dyDescent="0.3">
      <c r="A54" s="60"/>
      <c r="B54" s="60"/>
      <c r="C54" s="88" t="s">
        <v>90</v>
      </c>
      <c r="D54" s="60"/>
      <c r="E54" s="85"/>
      <c r="F54" s="60"/>
      <c r="G54" s="85"/>
      <c r="H54" s="60"/>
      <c r="I54" s="60"/>
      <c r="J54" s="60"/>
      <c r="K54" s="60"/>
      <c r="L54" s="60"/>
      <c r="M54" s="60" t="s">
        <v>4</v>
      </c>
      <c r="N54" s="60"/>
      <c r="O54" s="60"/>
      <c r="P54" s="60"/>
      <c r="Q54" s="60" t="s">
        <v>6</v>
      </c>
      <c r="R54" s="60"/>
      <c r="S54" s="60"/>
      <c r="T54" s="60"/>
      <c r="U54" s="60" t="s">
        <v>7</v>
      </c>
      <c r="V54" s="60"/>
      <c r="W54" s="60"/>
      <c r="X54" s="60"/>
      <c r="Y54" s="60"/>
      <c r="Z54" s="60" t="s">
        <v>4</v>
      </c>
      <c r="AA54" s="60" t="s">
        <v>5</v>
      </c>
      <c r="AB54" s="60"/>
      <c r="AC54" s="60"/>
      <c r="AD54" s="60" t="s">
        <v>9</v>
      </c>
      <c r="AE54" s="60"/>
      <c r="AF54" s="60"/>
      <c r="AG54" s="60"/>
      <c r="AH54" s="60" t="s">
        <v>32</v>
      </c>
      <c r="AI54" s="60"/>
      <c r="AJ54" s="60"/>
      <c r="AK54" s="60"/>
      <c r="AL54" s="60"/>
      <c r="AM54" s="60"/>
      <c r="AN54" s="60" t="s">
        <v>35</v>
      </c>
      <c r="AO54" s="60"/>
      <c r="AP54" s="60"/>
      <c r="AQ54" s="60"/>
      <c r="AR54" s="60"/>
      <c r="AS54" s="60" t="s">
        <v>33</v>
      </c>
      <c r="AT54" s="60"/>
      <c r="AU54" s="60"/>
      <c r="AV54" s="60"/>
      <c r="AW54" s="60"/>
      <c r="AX54" s="60"/>
      <c r="AY54" s="60"/>
      <c r="AZ54" s="60"/>
      <c r="BA54" s="89" t="s">
        <v>10</v>
      </c>
      <c r="BB54" s="60"/>
      <c r="BC54" s="90" t="s">
        <v>4</v>
      </c>
      <c r="BD54" s="60"/>
      <c r="BE54" s="61" t="s">
        <v>5</v>
      </c>
      <c r="BF54" s="60"/>
      <c r="BG54" s="60"/>
      <c r="BH54" s="60"/>
      <c r="BI54" s="85"/>
      <c r="BJ54" s="60"/>
      <c r="BK54" s="60"/>
      <c r="BL54" s="60"/>
      <c r="BM54" s="60"/>
      <c r="BN54" s="60"/>
      <c r="BO54" s="60"/>
      <c r="BP54" s="138"/>
      <c r="BQ54" s="85"/>
      <c r="BR54" s="141"/>
      <c r="BS54" s="150"/>
      <c r="BT54" s="134"/>
      <c r="BU54" s="134"/>
      <c r="BV54" s="134"/>
      <c r="BW54" s="134"/>
      <c r="BX54" s="148"/>
      <c r="BY54" s="148"/>
      <c r="BZ54" s="134"/>
      <c r="CA54" s="134"/>
      <c r="CB54" s="134"/>
      <c r="CC54" s="134"/>
      <c r="CD54" s="134"/>
      <c r="CE54" s="134"/>
      <c r="CF54" s="144" t="str">
        <f>Spielplan!$BX$18</f>
        <v/>
      </c>
      <c r="CG54" s="145"/>
      <c r="CH54" s="146">
        <f>Spielplan!$BZ$18</f>
        <v>0</v>
      </c>
      <c r="CI54" s="134"/>
      <c r="CJ54" s="134">
        <f>IF(OR(CF54=$CF$18,CF54=$CF$19,CF54=$CF$34,CF54=$CF$35),Punktemodus!$B$19,0)</f>
        <v>30</v>
      </c>
      <c r="CK54" s="134"/>
      <c r="CL54" s="134"/>
      <c r="CM54" s="134"/>
      <c r="CN54" s="134"/>
      <c r="CO54" s="134"/>
      <c r="CP54" s="134"/>
      <c r="CQ54" s="134"/>
      <c r="CR54" s="134"/>
      <c r="CS54" s="134">
        <f>IF(CQ59=CQ23,Punktemodus!B23,0)</f>
        <v>50</v>
      </c>
      <c r="CT54" s="134"/>
      <c r="CU54" s="134"/>
      <c r="CV54" s="134"/>
      <c r="CW54" s="134"/>
    </row>
    <row r="55" spans="1:101" ht="18.75" customHeight="1" thickBot="1" x14ac:dyDescent="0.25">
      <c r="A55" s="60"/>
      <c r="B55" s="60"/>
      <c r="C55" s="92"/>
      <c r="D55" s="60"/>
      <c r="E55" s="85"/>
      <c r="F55" s="60"/>
      <c r="G55" s="85"/>
      <c r="H55" s="60"/>
      <c r="I55" s="60"/>
      <c r="J55" s="60"/>
      <c r="K55" s="60"/>
      <c r="L55" s="60"/>
      <c r="M55" s="60" t="s">
        <v>0</v>
      </c>
      <c r="N55" s="60" t="s">
        <v>1</v>
      </c>
      <c r="O55" s="60" t="s">
        <v>2</v>
      </c>
      <c r="P55" s="60" t="s">
        <v>3</v>
      </c>
      <c r="Q55" s="60" t="s">
        <v>0</v>
      </c>
      <c r="R55" s="60" t="s">
        <v>1</v>
      </c>
      <c r="S55" s="60" t="s">
        <v>2</v>
      </c>
      <c r="T55" s="60" t="s">
        <v>3</v>
      </c>
      <c r="U55" s="60" t="s">
        <v>0</v>
      </c>
      <c r="V55" s="60" t="s">
        <v>1</v>
      </c>
      <c r="W55" s="60" t="s">
        <v>2</v>
      </c>
      <c r="X55" s="60" t="s">
        <v>3</v>
      </c>
      <c r="Y55" s="60"/>
      <c r="Z55" s="60" t="s">
        <v>8</v>
      </c>
      <c r="AA55" s="60"/>
      <c r="AB55" s="60"/>
      <c r="AC55" s="60"/>
      <c r="AD55" s="60"/>
      <c r="AE55" s="60"/>
      <c r="AF55" s="60"/>
      <c r="AG55" s="60"/>
      <c r="AH55" s="60" t="s">
        <v>31</v>
      </c>
      <c r="AI55" s="60"/>
      <c r="AJ55" s="60"/>
      <c r="AK55" s="60"/>
      <c r="AL55" s="60"/>
      <c r="AM55" s="60"/>
      <c r="AN55" s="60" t="str">
        <f>AI56</f>
        <v>Schweiz</v>
      </c>
      <c r="AO55" s="60" t="str">
        <f>AI57</f>
        <v>Ecuador</v>
      </c>
      <c r="AP55" s="60" t="str">
        <f>AI58</f>
        <v>Frankreich</v>
      </c>
      <c r="AQ55" s="60" t="str">
        <f>AI59</f>
        <v>Honduras</v>
      </c>
      <c r="AR55" s="60"/>
      <c r="AS55" s="60" t="s">
        <v>31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85"/>
      <c r="BJ55" s="85"/>
      <c r="BK55" s="85"/>
      <c r="BL55" s="85"/>
      <c r="BM55" s="85"/>
      <c r="BN55" s="85"/>
      <c r="BO55" s="85"/>
      <c r="BP55" s="137"/>
      <c r="BQ55" s="85"/>
      <c r="BR55" s="141"/>
      <c r="BS55" s="134"/>
      <c r="BT55" s="134"/>
      <c r="BU55" s="134"/>
      <c r="BV55" s="134"/>
      <c r="BW55" s="134"/>
      <c r="BX55" s="148"/>
      <c r="BY55" s="148"/>
      <c r="BZ55" s="134"/>
      <c r="CA55" s="134"/>
      <c r="CB55" s="134"/>
      <c r="CC55" s="134"/>
      <c r="CD55" s="134"/>
      <c r="CE55" s="134"/>
      <c r="CF55" s="144" t="str">
        <f>Spielplan!$BX$19</f>
        <v/>
      </c>
      <c r="CG55" s="145"/>
      <c r="CH55" s="146">
        <f>Spielplan!$BZ$19</f>
        <v>0</v>
      </c>
      <c r="CI55" s="134"/>
      <c r="CJ55" s="134">
        <f>IF(OR(CF55=$CF$18,CF55=$CF$19,CF55=$CF$34,CF55=$CF$35),Punktemodus!$B$19,0)</f>
        <v>30</v>
      </c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</row>
    <row r="56" spans="1:101" ht="18.75" customHeight="1" thickBot="1" x14ac:dyDescent="0.3">
      <c r="A56" s="60"/>
      <c r="B56" s="60"/>
      <c r="C56" s="191" t="str">
        <f>Spielplan!$C56</f>
        <v>Schweiz</v>
      </c>
      <c r="D56" s="192"/>
      <c r="E56" s="104"/>
      <c r="F56" s="93"/>
      <c r="G56" s="104"/>
      <c r="H56" s="191" t="str">
        <f>Spielplan!$H$56</f>
        <v>Ecuador</v>
      </c>
      <c r="I56" s="192"/>
      <c r="J56" s="60"/>
      <c r="K56" s="60" t="s">
        <v>96</v>
      </c>
      <c r="L56" s="60">
        <f t="shared" ref="L56:L61" si="16">IF(E56-G56&gt;0,1,IF(G56=E56,0,-1))</f>
        <v>0</v>
      </c>
      <c r="M56" s="60">
        <f>IF($E56="",0,IF($E56&gt;$G56,3,IF($E56=G56,1,0)))</f>
        <v>0</v>
      </c>
      <c r="N56" s="60">
        <f>IF($G56="",0,IF($E56&gt;$G56,0,IF($E56=G56,1,3)))</f>
        <v>0</v>
      </c>
      <c r="O56" s="60"/>
      <c r="P56" s="60"/>
      <c r="Q56" s="60">
        <f>E56</f>
        <v>0</v>
      </c>
      <c r="R56" s="60">
        <f>G56</f>
        <v>0</v>
      </c>
      <c r="S56" s="60"/>
      <c r="T56" s="60"/>
      <c r="U56" s="60">
        <f>G56</f>
        <v>0</v>
      </c>
      <c r="V56" s="60">
        <f>E56</f>
        <v>0</v>
      </c>
      <c r="W56" s="60"/>
      <c r="X56" s="60"/>
      <c r="Y56" s="60"/>
      <c r="Z56" s="60">
        <f>M62</f>
        <v>0</v>
      </c>
      <c r="AA56" s="60">
        <f>Q62</f>
        <v>0</v>
      </c>
      <c r="AB56" s="60">
        <f>U62</f>
        <v>0</v>
      </c>
      <c r="AC56" s="60">
        <f>AA56-AB56</f>
        <v>0</v>
      </c>
      <c r="AD56" s="60">
        <f>IF(Z56&gt;Z57,-1,0)</f>
        <v>0</v>
      </c>
      <c r="AE56" s="60">
        <f>IF(Z56&gt;Z58,-1,0)</f>
        <v>0</v>
      </c>
      <c r="AF56" s="60">
        <f>IF(Z56&gt;Z59,-1,0)</f>
        <v>0</v>
      </c>
      <c r="AG56" s="60">
        <f>10000-(AJ56*1000+AM56*100+AK56*10)</f>
        <v>10000</v>
      </c>
      <c r="AH56" s="90">
        <f>RANK(AG56,AG56:AG59,1)</f>
        <v>1</v>
      </c>
      <c r="AI56" s="60" t="str">
        <f>C56</f>
        <v>Schweiz</v>
      </c>
      <c r="AJ56" s="60">
        <f t="shared" ref="AJ56:AL59" si="17">Z56</f>
        <v>0</v>
      </c>
      <c r="AK56" s="60">
        <f t="shared" si="17"/>
        <v>0</v>
      </c>
      <c r="AL56" s="60">
        <f t="shared" si="17"/>
        <v>0</v>
      </c>
      <c r="AM56" s="60">
        <f>AK56-AL56</f>
        <v>0</v>
      </c>
      <c r="AN56" s="187"/>
      <c r="AO56" s="187">
        <f>IF(AG57=AG56,IF(G56&gt;E56,AG57-0.1,AG57),AG57)</f>
        <v>10000</v>
      </c>
      <c r="AP56" s="187">
        <f>IF(AG58=AG56,IF(G58&gt;E58,AG58-0.1,AG58),AG58)</f>
        <v>10000</v>
      </c>
      <c r="AQ56" s="187">
        <f>IF(AG59=AG56,IF(G60&gt;E60,AG59-0.1,AG59),AG59)</f>
        <v>10000</v>
      </c>
      <c r="AR56" s="187">
        <f>AN60</f>
        <v>30000</v>
      </c>
      <c r="AS56" s="90">
        <f>RANK(AR56,AR56:AR59,1)</f>
        <v>1</v>
      </c>
      <c r="AT56" s="60" t="str">
        <f t="shared" ref="AT56:AW59" si="18">AI56</f>
        <v>Schweiz</v>
      </c>
      <c r="AU56" s="60">
        <f t="shared" si="18"/>
        <v>0</v>
      </c>
      <c r="AV56" s="60">
        <f t="shared" si="18"/>
        <v>0</v>
      </c>
      <c r="AW56" s="60">
        <f t="shared" si="18"/>
        <v>0</v>
      </c>
      <c r="AX56" s="60"/>
      <c r="AY56" s="60"/>
      <c r="AZ56" s="60"/>
      <c r="BA56" s="195">
        <v>1</v>
      </c>
      <c r="BB56" s="191" t="str">
        <f>VLOOKUP(1,AS56:AT59,2,FALSE)</f>
        <v>Schweiz</v>
      </c>
      <c r="BC56" s="196"/>
      <c r="BD56" s="197">
        <f>VLOOKUP(1,AS56:AW59,3,FALSE)</f>
        <v>0</v>
      </c>
      <c r="BE56" s="198">
        <f>VLOOKUP(1,AS56:AW59,4,FALSE)</f>
        <v>0</v>
      </c>
      <c r="BF56" s="93" t="s">
        <v>12</v>
      </c>
      <c r="BG56" s="198">
        <f>VLOOKUP(1,AS56:AW59,5,FALSE)</f>
        <v>0</v>
      </c>
      <c r="BH56" s="199" t="s">
        <v>121</v>
      </c>
      <c r="BI56" s="85"/>
      <c r="BJ56" s="85">
        <f>IF(E56&gt;G56,IF(Spielplan!E56&gt;Spielplan!G56,Punktemodus!$B$3,0),0)</f>
        <v>0</v>
      </c>
      <c r="BK56" s="85">
        <f>IF(E56=G56,IF(Spielplan!E56=Spielplan!G56,Punktemodus!$B$3,0),0)</f>
        <v>10</v>
      </c>
      <c r="BL56" s="85">
        <f>IF(E56&lt;G56,IF(Spielplan!E56&lt;Spielplan!G56,Punktemodus!$B$3,0),0)</f>
        <v>0</v>
      </c>
      <c r="BM56" s="85">
        <f>IF(E56=Spielplan!E56,IF(G56=Spielplan!G56,Punktemodus!$B$5,0),0)</f>
        <v>3</v>
      </c>
      <c r="BN56" s="85">
        <f>IF(E56=Spielplan!E56,Punktemodus!$B$7,0)</f>
        <v>1</v>
      </c>
      <c r="BO56" s="85">
        <f>IF(G56=Spielplan!G56,Punktemodus!$B$7,0)</f>
        <v>1</v>
      </c>
      <c r="BP56" s="137">
        <f>IF(Spielplan!E56="",0,SUM(BJ56:BO56))</f>
        <v>0</v>
      </c>
      <c r="BQ56" s="85"/>
      <c r="BR56" s="141"/>
      <c r="BS56" s="153" t="s">
        <v>121</v>
      </c>
      <c r="BT56" s="144" t="str">
        <f>Spielplan!$BL$20</f>
        <v/>
      </c>
      <c r="BU56" s="145"/>
      <c r="BV56" s="146">
        <f>Spielplan!$BN$20</f>
        <v>0</v>
      </c>
      <c r="BW56" s="147"/>
      <c r="BX56" s="148">
        <f>IF(BT20=BT56,Punktemodus!$B$11,0)</f>
        <v>10</v>
      </c>
      <c r="BY56" s="148">
        <f>IF(BT56=BT37,Punktemodus!B13,0)</f>
        <v>5</v>
      </c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</row>
    <row r="57" spans="1:101" ht="18.75" customHeight="1" thickBot="1" x14ac:dyDescent="0.3">
      <c r="A57" s="60"/>
      <c r="B57" s="60"/>
      <c r="C57" s="193" t="str">
        <f>Spielplan!$C$57</f>
        <v>Frankreich</v>
      </c>
      <c r="D57" s="194"/>
      <c r="E57" s="104"/>
      <c r="F57" s="93"/>
      <c r="G57" s="104"/>
      <c r="H57" s="193" t="str">
        <f>Spielplan!$H$57</f>
        <v>Honduras</v>
      </c>
      <c r="I57" s="194"/>
      <c r="J57" s="60"/>
      <c r="K57" s="60" t="s">
        <v>97</v>
      </c>
      <c r="L57" s="60">
        <f t="shared" si="16"/>
        <v>0</v>
      </c>
      <c r="M57" s="60"/>
      <c r="N57" s="60"/>
      <c r="O57" s="60">
        <f>IF($E57="",0,IF($E57&gt;$G57,3,IF($E57=$G57,1,0)))</f>
        <v>0</v>
      </c>
      <c r="P57" s="60">
        <f>IF($G57="",0,IF($E57&gt;$G57,0,IF($E57=$G57,1,3)))</f>
        <v>0</v>
      </c>
      <c r="Q57" s="60"/>
      <c r="R57" s="60"/>
      <c r="S57" s="60">
        <f>E57</f>
        <v>0</v>
      </c>
      <c r="T57" s="60">
        <f>G57</f>
        <v>0</v>
      </c>
      <c r="U57" s="60"/>
      <c r="V57" s="60"/>
      <c r="W57" s="60">
        <f>G57</f>
        <v>0</v>
      </c>
      <c r="X57" s="60">
        <f>E57</f>
        <v>0</v>
      </c>
      <c r="Y57" s="60"/>
      <c r="Z57" s="60">
        <f>N62</f>
        <v>0</v>
      </c>
      <c r="AA57" s="60">
        <f>R62</f>
        <v>0</v>
      </c>
      <c r="AB57" s="60">
        <f>V62</f>
        <v>0</v>
      </c>
      <c r="AC57" s="60">
        <f>AA57-AB57</f>
        <v>0</v>
      </c>
      <c r="AD57" s="60">
        <f>IF(Z57&gt;Z56,-1,0)</f>
        <v>0</v>
      </c>
      <c r="AE57" s="60">
        <f>IF(Z57&gt;Z58,-1,0)</f>
        <v>0</v>
      </c>
      <c r="AF57" s="60">
        <f>IF(Z57&gt;Z59,-1,0)</f>
        <v>0</v>
      </c>
      <c r="AG57" s="60">
        <f>10000-(AJ57*1000+AM57*100+AK57*10)</f>
        <v>10000</v>
      </c>
      <c r="AH57" s="90">
        <f>RANK(AG57,AG56:AG59,1)</f>
        <v>1</v>
      </c>
      <c r="AI57" s="60" t="str">
        <f>H56</f>
        <v>Ecuador</v>
      </c>
      <c r="AJ57" s="60">
        <f t="shared" si="17"/>
        <v>0</v>
      </c>
      <c r="AK57" s="60">
        <f t="shared" si="17"/>
        <v>0</v>
      </c>
      <c r="AL57" s="60">
        <f t="shared" si="17"/>
        <v>0</v>
      </c>
      <c r="AM57" s="60">
        <f>AK57-AL57</f>
        <v>0</v>
      </c>
      <c r="AN57" s="187">
        <f>IF(AG56=AG57,IF(E56&gt;G56,AG56-0.1,AG56),AG56)</f>
        <v>10000</v>
      </c>
      <c r="AO57" s="187"/>
      <c r="AP57" s="187">
        <f>IF(AG58=AG57,IF(G61&gt;E61,AG58-0.1,AG58),AG58)</f>
        <v>10000</v>
      </c>
      <c r="AQ57" s="187">
        <f>IF(AG59=AG57,IF(G59&gt;E59,AG59-0.1,AG59),AG59)</f>
        <v>10000</v>
      </c>
      <c r="AR57" s="187">
        <f>AO60</f>
        <v>30000</v>
      </c>
      <c r="AS57" s="90">
        <f>RANK(AR57,AR56:AR59,1)</f>
        <v>1</v>
      </c>
      <c r="AT57" s="60" t="str">
        <f t="shared" si="18"/>
        <v>Ecuador</v>
      </c>
      <c r="AU57" s="60">
        <f t="shared" si="18"/>
        <v>0</v>
      </c>
      <c r="AV57" s="60">
        <f t="shared" si="18"/>
        <v>0</v>
      </c>
      <c r="AW57" s="60">
        <f t="shared" si="18"/>
        <v>0</v>
      </c>
      <c r="AX57" s="60"/>
      <c r="AY57" s="60"/>
      <c r="AZ57" s="60"/>
      <c r="BA57" s="235">
        <v>2</v>
      </c>
      <c r="BB57" s="193" t="e">
        <f>VLOOKUP(2,AS56:AT59,2,FALSE)</f>
        <v>#N/A</v>
      </c>
      <c r="BC57" s="236"/>
      <c r="BD57" s="237" t="e">
        <f>VLOOKUP(2,AS56:AW59,3,FALSE)</f>
        <v>#N/A</v>
      </c>
      <c r="BE57" s="238" t="e">
        <f>VLOOKUP(2,AS56:AW59,4,FALSE)</f>
        <v>#N/A</v>
      </c>
      <c r="BF57" s="93" t="s">
        <v>12</v>
      </c>
      <c r="BG57" s="238" t="e">
        <f>VLOOKUP(2,AS56:AW59,5,FALSE)</f>
        <v>#N/A</v>
      </c>
      <c r="BH57" s="238" t="s">
        <v>127</v>
      </c>
      <c r="BI57" s="85"/>
      <c r="BJ57" s="85">
        <f>IF(E57&gt;G57,IF(Spielplan!E57&gt;Spielplan!G57,Punktemodus!$B$3,0),0)</f>
        <v>0</v>
      </c>
      <c r="BK57" s="85">
        <f>IF(E57=G57,IF(Spielplan!E57=Spielplan!G57,Punktemodus!$B$3,0),0)</f>
        <v>10</v>
      </c>
      <c r="BL57" s="85">
        <f>IF(E57&lt;G57,IF(Spielplan!E57&lt;Spielplan!G57,Punktemodus!$B$3,0),0)</f>
        <v>0</v>
      </c>
      <c r="BM57" s="85">
        <f>IF(E57=Spielplan!E57,IF(G57=Spielplan!G57,Punktemodus!$B$5,0),0)</f>
        <v>3</v>
      </c>
      <c r="BN57" s="85">
        <f>IF(E57=Spielplan!E57,Punktemodus!$B$7,0)</f>
        <v>1</v>
      </c>
      <c r="BO57" s="85">
        <f>IF(G57=Spielplan!G57,Punktemodus!$B$7,0)</f>
        <v>1</v>
      </c>
      <c r="BP57" s="137">
        <f>IF(Spielplan!E57="",0,SUM(BJ57:BO57))</f>
        <v>0</v>
      </c>
      <c r="BQ57" s="85"/>
      <c r="BR57" s="141"/>
      <c r="BS57" s="149" t="s">
        <v>122</v>
      </c>
      <c r="BT57" s="144" t="str">
        <f>Spielplan!$BL$21</f>
        <v/>
      </c>
      <c r="BU57" s="145"/>
      <c r="BV57" s="146">
        <f>Spielplan!$BN$21</f>
        <v>0</v>
      </c>
      <c r="BW57" s="134"/>
      <c r="BX57" s="148">
        <f>IF(BT21=BT57,Punktemodus!$B$11,0)</f>
        <v>10</v>
      </c>
      <c r="BY57" s="148">
        <f>IF(BT57=BT36,Punktemodus!B13,0)</f>
        <v>5</v>
      </c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54" t="s">
        <v>29</v>
      </c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</row>
    <row r="58" spans="1:101" ht="18.75" customHeight="1" thickBot="1" x14ac:dyDescent="0.3">
      <c r="A58" s="60"/>
      <c r="B58" s="60"/>
      <c r="C58" s="191" t="str">
        <f>C56</f>
        <v>Schweiz</v>
      </c>
      <c r="D58" s="192"/>
      <c r="E58" s="104"/>
      <c r="F58" s="93"/>
      <c r="G58" s="104"/>
      <c r="H58" s="191" t="str">
        <f>C57</f>
        <v>Frankreich</v>
      </c>
      <c r="I58" s="192"/>
      <c r="J58" s="60"/>
      <c r="K58" s="60" t="s">
        <v>98</v>
      </c>
      <c r="L58" s="60">
        <f t="shared" si="16"/>
        <v>0</v>
      </c>
      <c r="M58" s="60">
        <f>IF($E58="",0,IF($E58&gt;$G58,3,IF($E58=G58,1,0)))</f>
        <v>0</v>
      </c>
      <c r="N58" s="60"/>
      <c r="O58" s="60">
        <f>IF($G58="",0,IF($E58&gt;$G58,0,IF($E58=$G58,1,3)))</f>
        <v>0</v>
      </c>
      <c r="P58" s="60"/>
      <c r="Q58" s="60">
        <f>E58</f>
        <v>0</v>
      </c>
      <c r="R58" s="60"/>
      <c r="S58" s="60">
        <f>G58</f>
        <v>0</v>
      </c>
      <c r="T58" s="60"/>
      <c r="U58" s="60">
        <f>G58</f>
        <v>0</v>
      </c>
      <c r="V58" s="60"/>
      <c r="W58" s="60">
        <f>E58</f>
        <v>0</v>
      </c>
      <c r="X58" s="60"/>
      <c r="Y58" s="60"/>
      <c r="Z58" s="60">
        <f>O62</f>
        <v>0</v>
      </c>
      <c r="AA58" s="60">
        <f>S62</f>
        <v>0</v>
      </c>
      <c r="AB58" s="60">
        <f>W62</f>
        <v>0</v>
      </c>
      <c r="AC58" s="60">
        <f>AA58-AB58</f>
        <v>0</v>
      </c>
      <c r="AD58" s="60">
        <f>IF(Z58&gt;Z56,-1,0)</f>
        <v>0</v>
      </c>
      <c r="AE58" s="60">
        <f>IF(Z58&gt;Z57,-1,0)</f>
        <v>0</v>
      </c>
      <c r="AF58" s="60">
        <f>IF(Z58&gt;Z59,-1,0)</f>
        <v>0</v>
      </c>
      <c r="AG58" s="60">
        <f>10000-(AJ58*1000+AM58*100+AK58*10)</f>
        <v>10000</v>
      </c>
      <c r="AH58" s="90">
        <f>RANK(AG58,AG56:AG59,1)</f>
        <v>1</v>
      </c>
      <c r="AI58" s="60" t="str">
        <f>C57</f>
        <v>Frankreich</v>
      </c>
      <c r="AJ58" s="60">
        <f t="shared" si="17"/>
        <v>0</v>
      </c>
      <c r="AK58" s="60">
        <f t="shared" si="17"/>
        <v>0</v>
      </c>
      <c r="AL58" s="60">
        <f t="shared" si="17"/>
        <v>0</v>
      </c>
      <c r="AM58" s="60">
        <f>AK58-AL58</f>
        <v>0</v>
      </c>
      <c r="AN58" s="187">
        <f>IF(AG56=AG58,IF(E58&gt;G58,AG56-0.1,AG56),AG56)</f>
        <v>10000</v>
      </c>
      <c r="AO58" s="187">
        <f>IF(AG57=AG58,IF(E61&gt;G61,AG57-0.1,AG57),AG57)</f>
        <v>10000</v>
      </c>
      <c r="AP58" s="187"/>
      <c r="AQ58" s="187">
        <f>IF(AG59=AG58,IF(G57&gt;E57,AG59-0.1,AG59),AG59)</f>
        <v>10000</v>
      </c>
      <c r="AR58" s="187">
        <f>AP60</f>
        <v>30000</v>
      </c>
      <c r="AS58" s="90">
        <f>RANK(AR58,AR56:AR59,1)</f>
        <v>1</v>
      </c>
      <c r="AT58" s="60" t="str">
        <f t="shared" si="18"/>
        <v>Frankreich</v>
      </c>
      <c r="AU58" s="60">
        <f t="shared" si="18"/>
        <v>0</v>
      </c>
      <c r="AV58" s="60">
        <f t="shared" si="18"/>
        <v>0</v>
      </c>
      <c r="AW58" s="60">
        <f t="shared" si="18"/>
        <v>0</v>
      </c>
      <c r="AX58" s="60"/>
      <c r="AY58" s="60"/>
      <c r="AZ58" s="60"/>
      <c r="BA58" s="113">
        <v>3</v>
      </c>
      <c r="BB58" s="114" t="e">
        <f>VLOOKUP(3,AS56:AT59,2,FALSE)</f>
        <v>#N/A</v>
      </c>
      <c r="BC58" s="115"/>
      <c r="BD58" s="116" t="e">
        <f>VLOOKUP(3,AS56:AW59,3,FALSE)</f>
        <v>#N/A</v>
      </c>
      <c r="BE58" s="116" t="e">
        <f>VLOOKUP(3,AS56:AW59,4,FALSE)</f>
        <v>#N/A</v>
      </c>
      <c r="BF58" s="93" t="s">
        <v>12</v>
      </c>
      <c r="BG58" s="116" t="e">
        <f>VLOOKUP(3,AS56:AW59,5,FALSE)</f>
        <v>#N/A</v>
      </c>
      <c r="BH58" s="60"/>
      <c r="BI58" s="85"/>
      <c r="BJ58" s="85">
        <f>IF(E58&gt;G58,IF(Spielplan!E58&gt;Spielplan!G58,Punktemodus!$B$3,0),0)</f>
        <v>0</v>
      </c>
      <c r="BK58" s="85">
        <f>IF(E58=G58,IF(Spielplan!E58=Spielplan!G58,Punktemodus!$B$3,0),0)</f>
        <v>10</v>
      </c>
      <c r="BL58" s="85">
        <f>IF(E58&lt;G58,IF(Spielplan!E58&lt;Spielplan!G58,Punktemodus!$B$3,0),0)</f>
        <v>0</v>
      </c>
      <c r="BM58" s="85">
        <f>IF(E58=Spielplan!E58,IF(G58=Spielplan!G58,Punktemodus!$B$5,0),0)</f>
        <v>3</v>
      </c>
      <c r="BN58" s="85">
        <f>IF(E58=Spielplan!E58,Punktemodus!$B$7,0)</f>
        <v>1</v>
      </c>
      <c r="BO58" s="85">
        <f>IF(G58=Spielplan!G58,Punktemodus!$B$7,0)</f>
        <v>1</v>
      </c>
      <c r="BP58" s="137">
        <f>IF(Spielplan!E58="",0,SUM(BJ58:BO58))</f>
        <v>0</v>
      </c>
      <c r="BQ58" s="85"/>
      <c r="BR58" s="141"/>
      <c r="BS58" s="150"/>
      <c r="BT58" s="134"/>
      <c r="BU58" s="134"/>
      <c r="BV58" s="134"/>
      <c r="BW58" s="134"/>
      <c r="BX58" s="148"/>
      <c r="BY58" s="148"/>
      <c r="BZ58" s="134"/>
      <c r="CA58" s="144" t="str">
        <f>Spielplan!$BS$22</f>
        <v/>
      </c>
      <c r="CB58" s="145"/>
      <c r="CC58" s="146">
        <f>Spielplan!$BU$22</f>
        <v>0</v>
      </c>
      <c r="CD58" s="147"/>
      <c r="CE58" s="134">
        <f>IF(CA58=CA22,Punktemodus!B15,0)</f>
        <v>20</v>
      </c>
      <c r="CF58" s="148">
        <f>IF(OR(CA58=$CA$14,CA58=$CA$15,CA58=$CA$23,CA58=$CA$30,CA58=$CA$31,CA58=$CA$38,CA58=$CA$39),Punktemodus!B17,0)</f>
        <v>10</v>
      </c>
      <c r="CG58" s="134"/>
      <c r="CH58" s="134"/>
      <c r="CI58" s="147"/>
      <c r="CJ58" s="134"/>
      <c r="CK58" s="134"/>
      <c r="CL58" s="134"/>
      <c r="CM58" s="134"/>
      <c r="CN58" s="134"/>
      <c r="CO58" s="134"/>
      <c r="CP58" s="134"/>
      <c r="CQ58" s="155"/>
      <c r="CR58" s="142" t="s">
        <v>130</v>
      </c>
      <c r="CS58" s="155"/>
      <c r="CT58" s="155"/>
      <c r="CU58" s="155"/>
      <c r="CV58" s="155"/>
      <c r="CW58" s="134"/>
    </row>
    <row r="59" spans="1:101" ht="18.75" customHeight="1" thickBot="1" x14ac:dyDescent="0.3">
      <c r="A59" s="60"/>
      <c r="B59" s="60"/>
      <c r="C59" s="193" t="str">
        <f>H56</f>
        <v>Ecuador</v>
      </c>
      <c r="D59" s="194"/>
      <c r="E59" s="104"/>
      <c r="F59" s="93"/>
      <c r="G59" s="104"/>
      <c r="H59" s="193" t="str">
        <f>H57</f>
        <v>Honduras</v>
      </c>
      <c r="I59" s="194"/>
      <c r="J59" s="60"/>
      <c r="K59" s="60" t="s">
        <v>99</v>
      </c>
      <c r="L59" s="60">
        <f t="shared" si="16"/>
        <v>0</v>
      </c>
      <c r="M59" s="60"/>
      <c r="N59" s="60">
        <f>IF($E59="",0,IF($E59&gt;$G59,3,IF($E59=$G59,1,0)))</f>
        <v>0</v>
      </c>
      <c r="O59" s="60"/>
      <c r="P59" s="60">
        <f>IF($G59="",0,IF($E59&gt;$G59,0,IF($E59=$G59,1,3)))</f>
        <v>0</v>
      </c>
      <c r="Q59" s="60"/>
      <c r="R59" s="60">
        <f>E59</f>
        <v>0</v>
      </c>
      <c r="S59" s="60"/>
      <c r="T59" s="60">
        <f>G59</f>
        <v>0</v>
      </c>
      <c r="U59" s="60"/>
      <c r="V59" s="60">
        <f>G59</f>
        <v>0</v>
      </c>
      <c r="W59" s="60"/>
      <c r="X59" s="60">
        <f>E59</f>
        <v>0</v>
      </c>
      <c r="Y59" s="60"/>
      <c r="Z59" s="60">
        <f>P62</f>
        <v>0</v>
      </c>
      <c r="AA59" s="60">
        <f>T62</f>
        <v>0</v>
      </c>
      <c r="AB59" s="60">
        <f>X62</f>
        <v>0</v>
      </c>
      <c r="AC59" s="60">
        <f>AA59-AB59</f>
        <v>0</v>
      </c>
      <c r="AD59" s="60">
        <f>IF(Z59&gt;Z56,-1,0)</f>
        <v>0</v>
      </c>
      <c r="AE59" s="60">
        <f>IF(Z59&gt;Z57,-1,0)</f>
        <v>0</v>
      </c>
      <c r="AF59" s="60">
        <f>IF(Z59&gt;Z58,-1,0)</f>
        <v>0</v>
      </c>
      <c r="AG59" s="60">
        <f>10000-(AJ59*1000+AM59*100+AK59*10)</f>
        <v>10000</v>
      </c>
      <c r="AH59" s="90">
        <f>RANK(AG59,AG56:AG59,1)</f>
        <v>1</v>
      </c>
      <c r="AI59" s="60" t="str">
        <f>H57</f>
        <v>Honduras</v>
      </c>
      <c r="AJ59" s="60">
        <f t="shared" si="17"/>
        <v>0</v>
      </c>
      <c r="AK59" s="60">
        <f t="shared" si="17"/>
        <v>0</v>
      </c>
      <c r="AL59" s="60">
        <f t="shared" si="17"/>
        <v>0</v>
      </c>
      <c r="AM59" s="60">
        <f>AK59-AL59</f>
        <v>0</v>
      </c>
      <c r="AN59" s="187">
        <f>IF(AG56=AG59,IF(E60&gt;G60,AG56-0.1,AG56),AG56)</f>
        <v>10000</v>
      </c>
      <c r="AO59" s="187">
        <f>IF(AG57=AG59,IF(E59&gt;G59,AG57-0.1,AG57),AG57)</f>
        <v>10000</v>
      </c>
      <c r="AP59" s="187">
        <f>IF(AG58=AG59,IF(E57&gt;G57,AG58-0.1,AG58),AG58)</f>
        <v>10000</v>
      </c>
      <c r="AQ59" s="187"/>
      <c r="AR59" s="187">
        <f>AQ60</f>
        <v>30000</v>
      </c>
      <c r="AS59" s="90">
        <f>RANK(AR59,AR56:AR59,1)</f>
        <v>1</v>
      </c>
      <c r="AT59" s="60" t="str">
        <f t="shared" si="18"/>
        <v>Honduras</v>
      </c>
      <c r="AU59" s="60">
        <f t="shared" si="18"/>
        <v>0</v>
      </c>
      <c r="AV59" s="60">
        <f t="shared" si="18"/>
        <v>0</v>
      </c>
      <c r="AW59" s="60">
        <f t="shared" si="18"/>
        <v>0</v>
      </c>
      <c r="AX59" s="60"/>
      <c r="AY59" s="60"/>
      <c r="AZ59" s="60"/>
      <c r="BA59" s="113">
        <v>4</v>
      </c>
      <c r="BB59" s="114" t="e">
        <f>VLOOKUP(4,AS56:AT59,2,FALSE)</f>
        <v>#N/A</v>
      </c>
      <c r="BC59" s="115"/>
      <c r="BD59" s="116" t="e">
        <f>VLOOKUP(4,AS56:AW59,3,FALSE)</f>
        <v>#N/A</v>
      </c>
      <c r="BE59" s="116" t="e">
        <f>VLOOKUP(4,AS56:AW59,4,FALSE)</f>
        <v>#N/A</v>
      </c>
      <c r="BF59" s="93" t="s">
        <v>12</v>
      </c>
      <c r="BG59" s="116" t="e">
        <f>VLOOKUP(4,AS56:AW59,5,FALSE)</f>
        <v>#N/A</v>
      </c>
      <c r="BH59" s="60"/>
      <c r="BI59" s="85"/>
      <c r="BJ59" s="85">
        <f>IF(E59&gt;G59,IF(Spielplan!E59&gt;Spielplan!G59,Punktemodus!$B$3,0),0)</f>
        <v>0</v>
      </c>
      <c r="BK59" s="85">
        <f>IF(E59=G59,IF(Spielplan!E59=Spielplan!G59,Punktemodus!$B$3,0),0)</f>
        <v>10</v>
      </c>
      <c r="BL59" s="85">
        <f>IF(E59&lt;G59,IF(Spielplan!E59&lt;Spielplan!G59,Punktemodus!$B$3,0),0)</f>
        <v>0</v>
      </c>
      <c r="BM59" s="85">
        <f>IF(E59=Spielplan!E59,IF(G59=Spielplan!G59,Punktemodus!$B$5,0),0)</f>
        <v>3</v>
      </c>
      <c r="BN59" s="85">
        <f>IF(E59=Spielplan!E59,Punktemodus!$B$7,0)</f>
        <v>1</v>
      </c>
      <c r="BO59" s="85">
        <f>IF(G59=Spielplan!G59,Punktemodus!$B$7,0)</f>
        <v>1</v>
      </c>
      <c r="BP59" s="137">
        <f>IF(Spielplan!E59="",0,SUM(BJ59:BO59))</f>
        <v>0</v>
      </c>
      <c r="BQ59" s="85"/>
      <c r="BR59" s="141"/>
      <c r="BS59" s="134"/>
      <c r="BT59" s="134"/>
      <c r="BU59" s="134"/>
      <c r="BV59" s="134"/>
      <c r="BW59" s="134"/>
      <c r="BX59" s="148"/>
      <c r="BY59" s="148"/>
      <c r="BZ59" s="134"/>
      <c r="CA59" s="144" t="str">
        <f>Spielplan!$BS$23</f>
        <v/>
      </c>
      <c r="CB59" s="145"/>
      <c r="CC59" s="146">
        <f>Spielplan!$BU$23</f>
        <v>0</v>
      </c>
      <c r="CD59" s="134"/>
      <c r="CE59" s="134">
        <f>IF(CA59=CA23,Punktemodus!B15,0)</f>
        <v>20</v>
      </c>
      <c r="CF59" s="148">
        <f>IF(OR(CA59=$CA$14,CA59=$CA$15,CA59=$CA$22,CA59=$CA$30,CA59=$CA$31,CA59=$CA$38,CA59=$CA$39),Punktemodus!B17,0)</f>
        <v>10</v>
      </c>
      <c r="CG59" s="134"/>
      <c r="CH59" s="134"/>
      <c r="CI59" s="134"/>
      <c r="CJ59" s="134"/>
      <c r="CK59" s="144" t="str">
        <f>Spielplan!$CC$23</f>
        <v/>
      </c>
      <c r="CL59" s="145"/>
      <c r="CM59" s="146">
        <f>Spielplan!$CE$23</f>
        <v>0</v>
      </c>
      <c r="CN59" s="134"/>
      <c r="CO59" s="134">
        <f>IF(OR(CK59=CK23,CK59=CK24),Punktemodus!B21,0)</f>
        <v>40</v>
      </c>
      <c r="CP59" s="134"/>
      <c r="CQ59" s="370" t="str">
        <f>Spielplan!$CI$23</f>
        <v/>
      </c>
      <c r="CR59" s="371"/>
      <c r="CS59" s="371"/>
      <c r="CT59" s="371"/>
      <c r="CU59" s="371"/>
      <c r="CV59" s="372"/>
      <c r="CW59" s="134"/>
    </row>
    <row r="60" spans="1:101" ht="18.75" customHeight="1" thickBot="1" x14ac:dyDescent="0.3">
      <c r="A60" s="60"/>
      <c r="B60" s="60"/>
      <c r="C60" s="191" t="str">
        <f>C56</f>
        <v>Schweiz</v>
      </c>
      <c r="D60" s="192"/>
      <c r="E60" s="104"/>
      <c r="F60" s="93"/>
      <c r="G60" s="104"/>
      <c r="H60" s="191" t="str">
        <f>H57</f>
        <v>Honduras</v>
      </c>
      <c r="I60" s="192"/>
      <c r="J60" s="60"/>
      <c r="K60" s="60" t="s">
        <v>100</v>
      </c>
      <c r="L60" s="60">
        <f t="shared" si="16"/>
        <v>0</v>
      </c>
      <c r="M60" s="60">
        <f>IF($E60="",0,IF($E60&gt;$G60,3,IF($E60=G60,1,0)))</f>
        <v>0</v>
      </c>
      <c r="N60" s="60"/>
      <c r="O60" s="60"/>
      <c r="P60" s="60">
        <f>IF($G60="",0,IF($E60&gt;$G60,0,IF($E60=$G60,1,3)))</f>
        <v>0</v>
      </c>
      <c r="Q60" s="60">
        <f>E60</f>
        <v>0</v>
      </c>
      <c r="R60" s="60"/>
      <c r="S60" s="60"/>
      <c r="T60" s="60">
        <f>G60</f>
        <v>0</v>
      </c>
      <c r="U60" s="60">
        <f>G60</f>
        <v>0</v>
      </c>
      <c r="V60" s="60"/>
      <c r="W60" s="60"/>
      <c r="X60" s="60">
        <f>E60</f>
        <v>0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187">
        <f>SUM(AN56:AN59)</f>
        <v>30000</v>
      </c>
      <c r="AO60" s="187">
        <f>SUM(AO56:AO59)</f>
        <v>30000</v>
      </c>
      <c r="AP60" s="187">
        <f>SUM(AP56:AP59)</f>
        <v>30000</v>
      </c>
      <c r="AQ60" s="187">
        <f>SUM(AQ56:AQ59)</f>
        <v>30000</v>
      </c>
      <c r="AR60" s="187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85">
        <f>IF(E60&gt;G60,IF(Spielplan!E60&gt;Spielplan!G60,Punktemodus!$B$3,0),0)</f>
        <v>0</v>
      </c>
      <c r="BK60" s="85">
        <f>IF(E60=G60,IF(Spielplan!E60=Spielplan!G60,Punktemodus!$B$3,0),0)</f>
        <v>10</v>
      </c>
      <c r="BL60" s="85">
        <f>IF(E60&lt;G60,IF(Spielplan!E60&lt;Spielplan!G60,Punktemodus!$B$3,0),0)</f>
        <v>0</v>
      </c>
      <c r="BM60" s="85">
        <f>IF(E60=Spielplan!E60,IF(G60=Spielplan!G60,Punktemodus!$B$5,0),0)</f>
        <v>3</v>
      </c>
      <c r="BN60" s="85">
        <f>IF(E60=Spielplan!E60,Punktemodus!$B$7,0)</f>
        <v>1</v>
      </c>
      <c r="BO60" s="85">
        <f>IF(G60=Spielplan!G60,Punktemodus!$B$7,0)</f>
        <v>1</v>
      </c>
      <c r="BP60" s="137">
        <f>IF(Spielplan!E60="",0,SUM(BJ60:BO60))</f>
        <v>0</v>
      </c>
      <c r="BQ60" s="60"/>
      <c r="BR60" s="141"/>
      <c r="BS60" s="153" t="s">
        <v>123</v>
      </c>
      <c r="BT60" s="144" t="str">
        <f>Spielplan!$BL$24</f>
        <v/>
      </c>
      <c r="BU60" s="145"/>
      <c r="BV60" s="146">
        <f>Spielplan!$BN$24</f>
        <v>0</v>
      </c>
      <c r="BW60" s="147"/>
      <c r="BX60" s="148">
        <f>IF(BT24=BT60,Punktemodus!$B$11,0)</f>
        <v>10</v>
      </c>
      <c r="BY60" s="148">
        <f>IF(BT60=BT41,Punktemodus!B13,0)</f>
        <v>5</v>
      </c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44" t="str">
        <f>Spielplan!$CC$24</f>
        <v/>
      </c>
      <c r="CL60" s="145"/>
      <c r="CM60" s="146">
        <f>Spielplan!$CE$24</f>
        <v>0</v>
      </c>
      <c r="CN60" s="134"/>
      <c r="CO60" s="134">
        <f>IF(OR(CK60=CK23,CK60=CK24),Punktemodus!B21,0)</f>
        <v>40</v>
      </c>
      <c r="CP60" s="134"/>
      <c r="CQ60" s="373"/>
      <c r="CR60" s="374"/>
      <c r="CS60" s="374"/>
      <c r="CT60" s="374"/>
      <c r="CU60" s="374"/>
      <c r="CV60" s="375"/>
      <c r="CW60" s="134"/>
    </row>
    <row r="61" spans="1:101" ht="18.75" customHeight="1" thickBot="1" x14ac:dyDescent="0.3">
      <c r="A61" s="60"/>
      <c r="B61" s="60"/>
      <c r="C61" s="193" t="str">
        <f>H56</f>
        <v>Ecuador</v>
      </c>
      <c r="D61" s="194"/>
      <c r="E61" s="104"/>
      <c r="F61" s="93"/>
      <c r="G61" s="104"/>
      <c r="H61" s="193" t="str">
        <f>C57</f>
        <v>Frankreich</v>
      </c>
      <c r="I61" s="194"/>
      <c r="J61" s="60"/>
      <c r="K61" s="60" t="s">
        <v>100</v>
      </c>
      <c r="L61" s="60">
        <f t="shared" si="16"/>
        <v>0</v>
      </c>
      <c r="M61" s="60"/>
      <c r="N61" s="60">
        <f>IF($E61="",0,IF($E61&gt;$G61,3,IF($E61=$G61,1,0)))</f>
        <v>0</v>
      </c>
      <c r="O61" s="60">
        <f>IF($G61="",0,IF($E61&gt;$G61,0,IF($E61=$G61,1,3)))</f>
        <v>0</v>
      </c>
      <c r="P61" s="60"/>
      <c r="Q61" s="60"/>
      <c r="R61" s="60">
        <f>E61</f>
        <v>0</v>
      </c>
      <c r="S61" s="60">
        <f>G61</f>
        <v>0</v>
      </c>
      <c r="T61" s="60"/>
      <c r="U61" s="60"/>
      <c r="V61" s="60">
        <f>G61</f>
        <v>0</v>
      </c>
      <c r="W61" s="60">
        <f>E61</f>
        <v>0</v>
      </c>
      <c r="X61" s="60"/>
      <c r="Y61" s="60"/>
      <c r="Z61" s="60" t="s">
        <v>30</v>
      </c>
      <c r="AA61" s="60"/>
      <c r="AB61" s="60"/>
      <c r="AC61" s="60"/>
      <c r="AD61" s="60"/>
      <c r="AE61" s="60"/>
      <c r="AF61" s="60"/>
      <c r="AG61" s="60" t="b">
        <f>OR(AG56=AG57,AG56=AG58,AG56=AG59,AG57=AG58,AG57=AG59,AG58=AG59)</f>
        <v>1</v>
      </c>
      <c r="AH61" s="60"/>
      <c r="AI61" s="60"/>
      <c r="AJ61" s="60"/>
      <c r="AK61" s="60"/>
      <c r="AL61" s="60"/>
      <c r="AM61" s="60"/>
      <c r="AN61" s="60"/>
      <c r="AO61" s="60" t="s">
        <v>34</v>
      </c>
      <c r="AP61" s="60"/>
      <c r="AQ61" s="60"/>
      <c r="AR61" s="60" t="b">
        <f>OR(AR56=AR57,AR56=AR58,AR56=AR59,AR57=AR58,AR57=AR59,AR58=AR59)</f>
        <v>1</v>
      </c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85">
        <f>IF(E61&gt;G61,IF(Spielplan!E61&gt;Spielplan!G61,Punktemodus!$B$3,0),0)</f>
        <v>0</v>
      </c>
      <c r="BK61" s="85">
        <f>IF(E61=G61,IF(Spielplan!E61=Spielplan!G61,Punktemodus!$B$3,0),0)</f>
        <v>10</v>
      </c>
      <c r="BL61" s="85">
        <f>IF(E61&lt;G61,IF(Spielplan!E61&lt;Spielplan!G61,Punktemodus!$B$3,0),0)</f>
        <v>0</v>
      </c>
      <c r="BM61" s="85">
        <f>IF(E61=Spielplan!E61,IF(G61=Spielplan!G61,Punktemodus!$B$5,0),0)</f>
        <v>3</v>
      </c>
      <c r="BN61" s="85">
        <f>IF(E61=Spielplan!E61,Punktemodus!$B$7,0)</f>
        <v>1</v>
      </c>
      <c r="BO61" s="85">
        <f>IF(G61=Spielplan!G61,Punktemodus!$B$7,0)</f>
        <v>1</v>
      </c>
      <c r="BP61" s="137">
        <f>IF(Spielplan!E61="",0,SUM(BJ61:BO61))</f>
        <v>0</v>
      </c>
      <c r="BQ61" s="60"/>
      <c r="BR61" s="141"/>
      <c r="BS61" s="149" t="s">
        <v>124</v>
      </c>
      <c r="BT61" s="144" t="str">
        <f>Spielplan!$BL$25</f>
        <v/>
      </c>
      <c r="BU61" s="145"/>
      <c r="BV61" s="146">
        <f>Spielplan!$BN$25</f>
        <v>0</v>
      </c>
      <c r="BW61" s="134"/>
      <c r="BX61" s="148">
        <f>IF(BT25=BT61,Punktemodus!$B$11,0)</f>
        <v>10</v>
      </c>
      <c r="BY61" s="148">
        <f>IF(BT61=BT40,Punktemodus!B13,0)</f>
        <v>5</v>
      </c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55"/>
      <c r="CR61" s="142" t="s">
        <v>136</v>
      </c>
      <c r="CS61" s="155"/>
      <c r="CT61" s="155"/>
      <c r="CU61" s="155"/>
      <c r="CV61" s="155"/>
      <c r="CW61" s="134"/>
    </row>
    <row r="62" spans="1:101" ht="18.75" customHeight="1" thickBot="1" x14ac:dyDescent="0.25">
      <c r="A62" s="60"/>
      <c r="B62" s="60"/>
      <c r="C62" s="136" t="str">
        <f>IF(G61="","",IF(AR61=TRUE,"Achtung: Fehler in Tabelle!",""))</f>
        <v/>
      </c>
      <c r="D62" s="60"/>
      <c r="E62" s="85"/>
      <c r="F62" s="60"/>
      <c r="G62" s="85"/>
      <c r="H62" s="60"/>
      <c r="I62" s="60"/>
      <c r="J62" s="60"/>
      <c r="K62" s="60"/>
      <c r="L62" s="60"/>
      <c r="M62" s="60">
        <f t="shared" ref="M62:X62" si="19">SUM(M56:M61)</f>
        <v>0</v>
      </c>
      <c r="N62" s="60">
        <f t="shared" si="19"/>
        <v>0</v>
      </c>
      <c r="O62" s="60">
        <f t="shared" si="19"/>
        <v>0</v>
      </c>
      <c r="P62" s="60">
        <f t="shared" si="19"/>
        <v>0</v>
      </c>
      <c r="Q62" s="60">
        <f t="shared" si="19"/>
        <v>0</v>
      </c>
      <c r="R62" s="60">
        <f t="shared" si="19"/>
        <v>0</v>
      </c>
      <c r="S62" s="60">
        <f t="shared" si="19"/>
        <v>0</v>
      </c>
      <c r="T62" s="60">
        <f t="shared" si="19"/>
        <v>0</v>
      </c>
      <c r="U62" s="60">
        <f t="shared" si="19"/>
        <v>0</v>
      </c>
      <c r="V62" s="60">
        <f t="shared" si="19"/>
        <v>0</v>
      </c>
      <c r="W62" s="60">
        <f t="shared" si="19"/>
        <v>0</v>
      </c>
      <c r="X62" s="60">
        <f t="shared" si="19"/>
        <v>0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160">
        <f>SUM(BP56:BP61)</f>
        <v>0</v>
      </c>
      <c r="BQ62" s="60"/>
      <c r="BR62" s="141"/>
      <c r="BS62" s="150"/>
      <c r="BT62" s="134"/>
      <c r="BU62" s="134"/>
      <c r="BV62" s="134"/>
      <c r="BW62" s="134"/>
      <c r="BX62" s="148"/>
      <c r="BY62" s="148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370" t="str">
        <f>Spielplan!$CI$26</f>
        <v/>
      </c>
      <c r="CR62" s="371"/>
      <c r="CS62" s="371"/>
      <c r="CT62" s="371"/>
      <c r="CU62" s="371"/>
      <c r="CV62" s="372"/>
      <c r="CW62" s="134"/>
    </row>
    <row r="63" spans="1:101" ht="18.75" customHeight="1" thickBot="1" x14ac:dyDescent="0.3">
      <c r="A63" s="60"/>
      <c r="B63" s="60"/>
      <c r="C63" s="60"/>
      <c r="D63" s="60"/>
      <c r="E63" s="85"/>
      <c r="F63" s="60"/>
      <c r="G63" s="85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138"/>
      <c r="BQ63" s="60"/>
      <c r="BR63" s="141"/>
      <c r="BS63" s="134"/>
      <c r="BT63" s="134"/>
      <c r="BU63" s="134"/>
      <c r="BV63" s="134"/>
      <c r="BW63" s="134"/>
      <c r="BX63" s="148"/>
      <c r="BY63" s="148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54" t="s">
        <v>131</v>
      </c>
      <c r="CM63" s="134"/>
      <c r="CN63" s="134"/>
      <c r="CO63" s="134"/>
      <c r="CP63" s="134"/>
      <c r="CQ63" s="373"/>
      <c r="CR63" s="374"/>
      <c r="CS63" s="374"/>
      <c r="CT63" s="374"/>
      <c r="CU63" s="374"/>
      <c r="CV63" s="375"/>
      <c r="CW63" s="134"/>
    </row>
    <row r="64" spans="1:101" ht="18.75" customHeight="1" thickBot="1" x14ac:dyDescent="0.3">
      <c r="A64" s="60"/>
      <c r="B64" s="60"/>
      <c r="C64" s="60"/>
      <c r="D64" s="60"/>
      <c r="E64" s="85"/>
      <c r="F64" s="60"/>
      <c r="G64" s="85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138"/>
      <c r="BQ64" s="60"/>
      <c r="BR64" s="141"/>
      <c r="BS64" s="153" t="s">
        <v>20</v>
      </c>
      <c r="BT64" s="144" t="str">
        <f>Spielplan!$BL$28</f>
        <v/>
      </c>
      <c r="BU64" s="145"/>
      <c r="BV64" s="146">
        <f>Spielplan!$BN$28</f>
        <v>0</v>
      </c>
      <c r="BW64" s="147"/>
      <c r="BX64" s="148">
        <f>IF(BT28=BT64,Punktemodus!$B$11,0)</f>
        <v>10</v>
      </c>
      <c r="BY64" s="148">
        <f>IF(BT64=BT13,Punktemodus!B13,0)</f>
        <v>5</v>
      </c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55"/>
      <c r="CR64" s="142" t="s">
        <v>137</v>
      </c>
      <c r="CS64" s="155"/>
      <c r="CT64" s="155"/>
      <c r="CU64" s="155"/>
      <c r="CV64" s="155"/>
      <c r="CW64" s="134"/>
    </row>
    <row r="65" spans="1:101" ht="18.75" customHeight="1" thickBot="1" x14ac:dyDescent="0.3">
      <c r="A65" s="60"/>
      <c r="B65" s="60"/>
      <c r="C65" s="88" t="s">
        <v>91</v>
      </c>
      <c r="D65" s="60"/>
      <c r="E65" s="85"/>
      <c r="F65" s="60"/>
      <c r="G65" s="85"/>
      <c r="H65" s="60"/>
      <c r="I65" s="60"/>
      <c r="J65" s="60"/>
      <c r="K65" s="60"/>
      <c r="L65" s="60"/>
      <c r="M65" s="60" t="s">
        <v>4</v>
      </c>
      <c r="N65" s="60"/>
      <c r="O65" s="60"/>
      <c r="P65" s="60"/>
      <c r="Q65" s="60" t="s">
        <v>6</v>
      </c>
      <c r="R65" s="60"/>
      <c r="S65" s="60"/>
      <c r="T65" s="60"/>
      <c r="U65" s="60" t="s">
        <v>7</v>
      </c>
      <c r="V65" s="60"/>
      <c r="W65" s="60"/>
      <c r="X65" s="60"/>
      <c r="Y65" s="60"/>
      <c r="Z65" s="60" t="s">
        <v>4</v>
      </c>
      <c r="AA65" s="60" t="s">
        <v>5</v>
      </c>
      <c r="AB65" s="60"/>
      <c r="AC65" s="60"/>
      <c r="AD65" s="60" t="s">
        <v>9</v>
      </c>
      <c r="AE65" s="60"/>
      <c r="AF65" s="60"/>
      <c r="AG65" s="60"/>
      <c r="AH65" s="60" t="s">
        <v>32</v>
      </c>
      <c r="AI65" s="60"/>
      <c r="AJ65" s="60"/>
      <c r="AK65" s="60"/>
      <c r="AL65" s="60"/>
      <c r="AM65" s="60"/>
      <c r="AN65" s="60" t="s">
        <v>35</v>
      </c>
      <c r="AO65" s="60"/>
      <c r="AP65" s="60"/>
      <c r="AQ65" s="60"/>
      <c r="AR65" s="60"/>
      <c r="AS65" s="60" t="s">
        <v>33</v>
      </c>
      <c r="AT65" s="60"/>
      <c r="AU65" s="60"/>
      <c r="AV65" s="60"/>
      <c r="AW65" s="60"/>
      <c r="AX65" s="60"/>
      <c r="AY65" s="60"/>
      <c r="AZ65" s="60"/>
      <c r="BA65" s="60"/>
      <c r="BB65" s="89" t="s">
        <v>10</v>
      </c>
      <c r="BC65" s="60"/>
      <c r="BD65" s="90" t="s">
        <v>4</v>
      </c>
      <c r="BE65" s="60"/>
      <c r="BF65" s="61" t="s">
        <v>5</v>
      </c>
      <c r="BG65" s="60"/>
      <c r="BH65" s="60"/>
      <c r="BI65" s="85"/>
      <c r="BJ65" s="60"/>
      <c r="BK65" s="60"/>
      <c r="BL65" s="60"/>
      <c r="BM65" s="60"/>
      <c r="BN65" s="60"/>
      <c r="BO65" s="60"/>
      <c r="BP65" s="138"/>
      <c r="BQ65" s="85"/>
      <c r="BR65" s="141"/>
      <c r="BS65" s="149" t="s">
        <v>125</v>
      </c>
      <c r="BT65" s="144" t="str">
        <f>Spielplan!$BL$29</f>
        <v/>
      </c>
      <c r="BU65" s="145"/>
      <c r="BV65" s="146">
        <f>Spielplan!$BN$29</f>
        <v>0</v>
      </c>
      <c r="BW65" s="134"/>
      <c r="BX65" s="148">
        <f>IF(BT29=BT65,Punktemodus!$B$11,0)</f>
        <v>10</v>
      </c>
      <c r="BY65" s="148">
        <f>IF(BT65=BT12,Punktemodus!B13,0)</f>
        <v>5</v>
      </c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44" t="str">
        <f>Spielplan!$CC$29</f>
        <v/>
      </c>
      <c r="CL65" s="145"/>
      <c r="CM65" s="146">
        <f>Spielplan!$CE$29</f>
        <v>0</v>
      </c>
      <c r="CN65" s="134"/>
      <c r="CO65" s="134"/>
      <c r="CP65" s="134"/>
      <c r="CQ65" s="370" t="str">
        <f>Spielplan!$CI$29</f>
        <v/>
      </c>
      <c r="CR65" s="371"/>
      <c r="CS65" s="371"/>
      <c r="CT65" s="371"/>
      <c r="CU65" s="371"/>
      <c r="CV65" s="372"/>
      <c r="CW65" s="134"/>
    </row>
    <row r="66" spans="1:101" ht="18.75" customHeight="1" thickBot="1" x14ac:dyDescent="0.3">
      <c r="A66" s="60"/>
      <c r="B66" s="60"/>
      <c r="C66" s="60"/>
      <c r="D66" s="60"/>
      <c r="E66" s="85"/>
      <c r="F66" s="60"/>
      <c r="G66" s="85"/>
      <c r="H66" s="60"/>
      <c r="I66" s="60"/>
      <c r="J66" s="60"/>
      <c r="K66" s="60"/>
      <c r="L66" s="60"/>
      <c r="M66" s="60" t="s">
        <v>0</v>
      </c>
      <c r="N66" s="60" t="s">
        <v>1</v>
      </c>
      <c r="O66" s="60" t="s">
        <v>2</v>
      </c>
      <c r="P66" s="60" t="s">
        <v>3</v>
      </c>
      <c r="Q66" s="60" t="s">
        <v>0</v>
      </c>
      <c r="R66" s="60" t="s">
        <v>1</v>
      </c>
      <c r="S66" s="60" t="s">
        <v>2</v>
      </c>
      <c r="T66" s="60" t="s">
        <v>3</v>
      </c>
      <c r="U66" s="60" t="s">
        <v>0</v>
      </c>
      <c r="V66" s="60" t="s">
        <v>1</v>
      </c>
      <c r="W66" s="60" t="s">
        <v>2</v>
      </c>
      <c r="X66" s="60" t="s">
        <v>3</v>
      </c>
      <c r="Y66" s="60"/>
      <c r="Z66" s="60" t="s">
        <v>8</v>
      </c>
      <c r="AA66" s="60"/>
      <c r="AB66" s="60"/>
      <c r="AC66" s="60"/>
      <c r="AD66" s="60"/>
      <c r="AE66" s="60"/>
      <c r="AF66" s="60"/>
      <c r="AG66" s="60"/>
      <c r="AH66" s="60" t="s">
        <v>31</v>
      </c>
      <c r="AI66" s="60"/>
      <c r="AJ66" s="60"/>
      <c r="AK66" s="60"/>
      <c r="AL66" s="60"/>
      <c r="AM66" s="60"/>
      <c r="AN66" s="60" t="str">
        <f>AI67</f>
        <v>Argentinien</v>
      </c>
      <c r="AO66" s="60" t="str">
        <f>AI68</f>
        <v>Bosnien</v>
      </c>
      <c r="AP66" s="60" t="str">
        <f>AI69</f>
        <v>Iran</v>
      </c>
      <c r="AQ66" s="60" t="str">
        <f>AI70</f>
        <v>Nigeria</v>
      </c>
      <c r="AR66" s="60"/>
      <c r="AS66" s="60" t="s">
        <v>31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85"/>
      <c r="BJ66" s="85"/>
      <c r="BK66" s="85"/>
      <c r="BL66" s="85"/>
      <c r="BM66" s="85"/>
      <c r="BN66" s="85"/>
      <c r="BO66" s="85"/>
      <c r="BP66" s="137"/>
      <c r="BQ66" s="85"/>
      <c r="BR66" s="141"/>
      <c r="BS66" s="150"/>
      <c r="BT66" s="134"/>
      <c r="BU66" s="134"/>
      <c r="BV66" s="134"/>
      <c r="BW66" s="134"/>
      <c r="BX66" s="148"/>
      <c r="BY66" s="148"/>
      <c r="BZ66" s="134"/>
      <c r="CA66" s="144" t="str">
        <f>Spielplan!$BS$30</f>
        <v/>
      </c>
      <c r="CB66" s="145"/>
      <c r="CC66" s="146">
        <f>Spielplan!$BU$30</f>
        <v>0</v>
      </c>
      <c r="CD66" s="147"/>
      <c r="CE66" s="134">
        <f>IF(CA66=CA30,Punktemodus!B15,0)</f>
        <v>20</v>
      </c>
      <c r="CF66" s="148">
        <f>IF(OR(CA66=$CA$14,CA66=$CA$15,CA66=$CA$22,CA66=$CA$23,CA66=$CA$31,CA66=$CA$38,CA66=$CA$39),Punktemodus!B17,0)</f>
        <v>10</v>
      </c>
      <c r="CG66" s="134"/>
      <c r="CH66" s="134"/>
      <c r="CI66" s="134"/>
      <c r="CJ66" s="134"/>
      <c r="CK66" s="144" t="str">
        <f>Spielplan!$CC$30</f>
        <v/>
      </c>
      <c r="CL66" s="145"/>
      <c r="CM66" s="146">
        <f>Spielplan!$CE$30</f>
        <v>0</v>
      </c>
      <c r="CN66" s="134"/>
      <c r="CO66" s="134"/>
      <c r="CP66" s="134"/>
      <c r="CQ66" s="373"/>
      <c r="CR66" s="374"/>
      <c r="CS66" s="374"/>
      <c r="CT66" s="374"/>
      <c r="CU66" s="374"/>
      <c r="CV66" s="375"/>
      <c r="CW66" s="134"/>
    </row>
    <row r="67" spans="1:101" ht="18.75" customHeight="1" thickBot="1" x14ac:dyDescent="0.3">
      <c r="A67" s="60"/>
      <c r="B67" s="60"/>
      <c r="C67" s="200" t="str">
        <f>Spielplan!$C$67</f>
        <v>Argentinien</v>
      </c>
      <c r="D67" s="201"/>
      <c r="E67" s="104"/>
      <c r="F67" s="93"/>
      <c r="G67" s="104"/>
      <c r="H67" s="200" t="str">
        <f>Spielplan!$H$67</f>
        <v>Bosnien</v>
      </c>
      <c r="I67" s="201"/>
      <c r="J67" s="60"/>
      <c r="K67" s="60" t="s">
        <v>101</v>
      </c>
      <c r="L67" s="60">
        <f t="shared" ref="L67:L72" si="20">IF(E67-G67&gt;0,1,IF(G67=E67,0,-1))</f>
        <v>0</v>
      </c>
      <c r="M67" s="60">
        <f>IF($E67="",0,IF($E67&gt;$G67,3,IF($E67=G67,1,0)))</f>
        <v>0</v>
      </c>
      <c r="N67" s="60">
        <f>IF($G67="",0,IF($E67&gt;$G67,0,IF($E67=G67,1,3)))</f>
        <v>0</v>
      </c>
      <c r="O67" s="60"/>
      <c r="P67" s="60"/>
      <c r="Q67" s="60">
        <f>E67</f>
        <v>0</v>
      </c>
      <c r="R67" s="60">
        <f>G67</f>
        <v>0</v>
      </c>
      <c r="S67" s="60"/>
      <c r="T67" s="60"/>
      <c r="U67" s="60">
        <f>G67</f>
        <v>0</v>
      </c>
      <c r="V67" s="60">
        <f>E67</f>
        <v>0</v>
      </c>
      <c r="W67" s="60"/>
      <c r="X67" s="60"/>
      <c r="Y67" s="60"/>
      <c r="Z67" s="60">
        <f>M73</f>
        <v>0</v>
      </c>
      <c r="AA67" s="60">
        <f>Q73</f>
        <v>0</v>
      </c>
      <c r="AB67" s="60">
        <f>U73</f>
        <v>0</v>
      </c>
      <c r="AC67" s="60">
        <f>AA67-AB67</f>
        <v>0</v>
      </c>
      <c r="AD67" s="60">
        <f>IF(Z67&gt;Z68,-1,0)</f>
        <v>0</v>
      </c>
      <c r="AE67" s="60">
        <f>IF(Z67&gt;Z69,-1,0)</f>
        <v>0</v>
      </c>
      <c r="AF67" s="60">
        <f>IF(Z67&gt;Z70,-1,0)</f>
        <v>0</v>
      </c>
      <c r="AG67" s="60">
        <f>10000-(AJ67*1000+AM67*100+AK67*10)</f>
        <v>10000</v>
      </c>
      <c r="AH67" s="90">
        <f>RANK(AG67,AG67:AG70,1)</f>
        <v>1</v>
      </c>
      <c r="AI67" s="60" t="str">
        <f>C67</f>
        <v>Argentinien</v>
      </c>
      <c r="AJ67" s="60">
        <f t="shared" ref="AJ67:AL70" si="21">Z67</f>
        <v>0</v>
      </c>
      <c r="AK67" s="60">
        <f t="shared" si="21"/>
        <v>0</v>
      </c>
      <c r="AL67" s="60">
        <f t="shared" si="21"/>
        <v>0</v>
      </c>
      <c r="AM67" s="60">
        <f>AK67-AL67</f>
        <v>0</v>
      </c>
      <c r="AN67" s="187"/>
      <c r="AO67" s="187">
        <f>IF(AG68=AG67,IF(G67&gt;E67,AG68-0.1,AG68),AG68)</f>
        <v>10000</v>
      </c>
      <c r="AP67" s="187">
        <f>IF(AG69=AG67,IF(G69&gt;E69,AG69-0.1,AG69),AG69)</f>
        <v>10000</v>
      </c>
      <c r="AQ67" s="187">
        <f>IF(AG70=AG67,IF(G71&gt;E71,AG70-0.1,AG70),AG70)</f>
        <v>10000</v>
      </c>
      <c r="AR67" s="187">
        <f>AN71</f>
        <v>30000</v>
      </c>
      <c r="AS67" s="90">
        <f>RANK(AR67,AR67:AR70,1)</f>
        <v>1</v>
      </c>
      <c r="AT67" s="60" t="str">
        <f t="shared" ref="AT67:AW70" si="22">AI67</f>
        <v>Argentinien</v>
      </c>
      <c r="AU67" s="60">
        <f t="shared" si="22"/>
        <v>0</v>
      </c>
      <c r="AV67" s="60">
        <f t="shared" si="22"/>
        <v>0</v>
      </c>
      <c r="AW67" s="60">
        <f t="shared" si="22"/>
        <v>0</v>
      </c>
      <c r="AX67" s="60"/>
      <c r="AY67" s="60"/>
      <c r="AZ67" s="60"/>
      <c r="BA67" s="202">
        <v>1</v>
      </c>
      <c r="BB67" s="200" t="str">
        <f>VLOOKUP(1,AS67:AT70,2,FALSE)</f>
        <v>Argentinien</v>
      </c>
      <c r="BC67" s="201"/>
      <c r="BD67" s="203">
        <f>VLOOKUP(1,AS67:AW70,3,FALSE)</f>
        <v>0</v>
      </c>
      <c r="BE67" s="204">
        <f>VLOOKUP(1,AS67:AW70,4,FALSE)</f>
        <v>0</v>
      </c>
      <c r="BF67" s="93" t="s">
        <v>12</v>
      </c>
      <c r="BG67" s="204">
        <f>VLOOKUP(1,AS67:AW70,5,FALSE)</f>
        <v>0</v>
      </c>
      <c r="BH67" s="205" t="s">
        <v>126</v>
      </c>
      <c r="BI67" s="85"/>
      <c r="BJ67" s="85">
        <f>IF(E67&gt;G67,IF(Spielplan!E67&gt;Spielplan!G67,Punktemodus!$B$3,0),0)</f>
        <v>0</v>
      </c>
      <c r="BK67" s="85">
        <f>IF(E67=G67,IF(Spielplan!E67=Spielplan!G67,Punktemodus!$B$3,0),0)</f>
        <v>10</v>
      </c>
      <c r="BL67" s="85">
        <f>IF(E67&lt;G67,IF(Spielplan!E67&lt;Spielplan!G67,Punktemodus!$B$3,0),0)</f>
        <v>0</v>
      </c>
      <c r="BM67" s="85">
        <f>IF(E67=Spielplan!E67,IF(G67=Spielplan!G67,Punktemodus!$B$5,0),0)</f>
        <v>3</v>
      </c>
      <c r="BN67" s="85">
        <f>IF(E67=Spielplan!E67,Punktemodus!$B$7,0)</f>
        <v>1</v>
      </c>
      <c r="BO67" s="85">
        <f>IF(G67=Spielplan!G67,Punktemodus!$B$7,0)</f>
        <v>1</v>
      </c>
      <c r="BP67" s="137">
        <f>IF(Spielplan!E67="",0,SUM(BJ67:BO67))</f>
        <v>0</v>
      </c>
      <c r="BQ67" s="85"/>
      <c r="BR67" s="141"/>
      <c r="BS67" s="134"/>
      <c r="BT67" s="134"/>
      <c r="BU67" s="134"/>
      <c r="BV67" s="134"/>
      <c r="BW67" s="134"/>
      <c r="BX67" s="148"/>
      <c r="BY67" s="148"/>
      <c r="BZ67" s="134"/>
      <c r="CA67" s="144" t="str">
        <f>Spielplan!$BS$31</f>
        <v/>
      </c>
      <c r="CB67" s="145"/>
      <c r="CC67" s="146">
        <f>Spielplan!$BU$31</f>
        <v>0</v>
      </c>
      <c r="CD67" s="134"/>
      <c r="CE67" s="134">
        <f>IF(CA67=CA31,Punktemodus!B15,0)</f>
        <v>20</v>
      </c>
      <c r="CF67" s="148">
        <f>IF(OR(CA67=$CA$14,CA67=$CA$15,CA67=$CA$22,CA67=$CA$23,CA67=$CA$30,CA67=$CA$38,CA67=$CA$39),Punktemodus!B17,0)</f>
        <v>10</v>
      </c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55"/>
      <c r="CR67" s="142" t="s">
        <v>138</v>
      </c>
      <c r="CS67" s="155"/>
      <c r="CT67" s="155"/>
      <c r="CU67" s="155"/>
      <c r="CV67" s="155"/>
      <c r="CW67" s="134"/>
    </row>
    <row r="68" spans="1:101" ht="18.75" customHeight="1" thickBot="1" x14ac:dyDescent="0.3">
      <c r="A68" s="60"/>
      <c r="B68" s="60"/>
      <c r="C68" s="206" t="str">
        <f>Spielplan!$C$68</f>
        <v>Iran</v>
      </c>
      <c r="D68" s="207"/>
      <c r="E68" s="104"/>
      <c r="F68" s="93"/>
      <c r="G68" s="104"/>
      <c r="H68" s="206" t="str">
        <f>Spielplan!$H$68</f>
        <v>Nigeria</v>
      </c>
      <c r="I68" s="207"/>
      <c r="J68" s="60"/>
      <c r="K68" s="60" t="s">
        <v>102</v>
      </c>
      <c r="L68" s="60">
        <f t="shared" si="20"/>
        <v>0</v>
      </c>
      <c r="M68" s="60"/>
      <c r="N68" s="60"/>
      <c r="O68" s="60">
        <f>IF($E68="",0,IF($E68&gt;$G68,3,IF($E68=$G68,1,0)))</f>
        <v>0</v>
      </c>
      <c r="P68" s="60">
        <f>IF($G68="",0,IF($E68&gt;$G68,0,IF($E68=$G68,1,3)))</f>
        <v>0</v>
      </c>
      <c r="Q68" s="60"/>
      <c r="R68" s="60"/>
      <c r="S68" s="60">
        <f>E68</f>
        <v>0</v>
      </c>
      <c r="T68" s="60">
        <f>G68</f>
        <v>0</v>
      </c>
      <c r="U68" s="60"/>
      <c r="V68" s="60"/>
      <c r="W68" s="60">
        <f>G68</f>
        <v>0</v>
      </c>
      <c r="X68" s="60">
        <f>E68</f>
        <v>0</v>
      </c>
      <c r="Y68" s="60"/>
      <c r="Z68" s="60">
        <f>N73</f>
        <v>0</v>
      </c>
      <c r="AA68" s="60">
        <f>R73</f>
        <v>0</v>
      </c>
      <c r="AB68" s="60">
        <f>V73</f>
        <v>0</v>
      </c>
      <c r="AC68" s="60">
        <f>AA68-AB68</f>
        <v>0</v>
      </c>
      <c r="AD68" s="60">
        <f>IF(Z68&gt;Z67,-1,0)</f>
        <v>0</v>
      </c>
      <c r="AE68" s="60">
        <f>IF(Z68&gt;Z69,-1,0)</f>
        <v>0</v>
      </c>
      <c r="AF68" s="60">
        <f>IF(Z68&gt;Z70,-1,0)</f>
        <v>0</v>
      </c>
      <c r="AG68" s="60">
        <f>10000-(AJ68*1000+AM68*100+AK68*10)</f>
        <v>10000</v>
      </c>
      <c r="AH68" s="90">
        <f>RANK(AG68,AG67:AG70,1)</f>
        <v>1</v>
      </c>
      <c r="AI68" s="60" t="str">
        <f>H67</f>
        <v>Bosnien</v>
      </c>
      <c r="AJ68" s="60">
        <f t="shared" si="21"/>
        <v>0</v>
      </c>
      <c r="AK68" s="60">
        <f t="shared" si="21"/>
        <v>0</v>
      </c>
      <c r="AL68" s="60">
        <f t="shared" si="21"/>
        <v>0</v>
      </c>
      <c r="AM68" s="60">
        <f>AK68-AL68</f>
        <v>0</v>
      </c>
      <c r="AN68" s="187">
        <f>IF(AG67=AG68,IF(E67&gt;G67,AG67-0.1,AG67),AG67)</f>
        <v>10000</v>
      </c>
      <c r="AO68" s="187"/>
      <c r="AP68" s="187">
        <f>IF(AG69=AG68,IF(G72&gt;E72,AG69-0.1,AG69),AG69)</f>
        <v>10000</v>
      </c>
      <c r="AQ68" s="187">
        <f>IF(AG70=AG68,IF(G70&gt;E70,AG70-0.1,AG70),AG70)</f>
        <v>10000</v>
      </c>
      <c r="AR68" s="187">
        <f>AO71</f>
        <v>30000</v>
      </c>
      <c r="AS68" s="90">
        <f>RANK(AR68,AR67:AR70,1)</f>
        <v>1</v>
      </c>
      <c r="AT68" s="60" t="str">
        <f t="shared" si="22"/>
        <v>Bosnien</v>
      </c>
      <c r="AU68" s="60">
        <f t="shared" si="22"/>
        <v>0</v>
      </c>
      <c r="AV68" s="60">
        <f t="shared" si="22"/>
        <v>0</v>
      </c>
      <c r="AW68" s="60">
        <f t="shared" si="22"/>
        <v>0</v>
      </c>
      <c r="AX68" s="60"/>
      <c r="AY68" s="60"/>
      <c r="AZ68" s="60"/>
      <c r="BA68" s="208">
        <v>2</v>
      </c>
      <c r="BB68" s="206" t="e">
        <f>VLOOKUP(2,AS67:AT70,2,FALSE)</f>
        <v>#N/A</v>
      </c>
      <c r="BC68" s="207"/>
      <c r="BD68" s="209" t="e">
        <f>VLOOKUP(2,AS67:AW70,3,FALSE)</f>
        <v>#N/A</v>
      </c>
      <c r="BE68" s="210" t="e">
        <f>VLOOKUP(2,AS67:AW70,4,FALSE)</f>
        <v>#N/A</v>
      </c>
      <c r="BF68" s="93" t="s">
        <v>12</v>
      </c>
      <c r="BG68" s="210" t="e">
        <f>VLOOKUP(2,AS67:AW70,5,FALSE)</f>
        <v>#N/A</v>
      </c>
      <c r="BH68" s="210" t="s">
        <v>122</v>
      </c>
      <c r="BI68" s="85"/>
      <c r="BJ68" s="85">
        <f>IF(E68&gt;G68,IF(Spielplan!E68&gt;Spielplan!G68,Punktemodus!$B$3,0),0)</f>
        <v>0</v>
      </c>
      <c r="BK68" s="85">
        <f>IF(E68=G68,IF(Spielplan!E68=Spielplan!G68,Punktemodus!$B$3,0),0)</f>
        <v>10</v>
      </c>
      <c r="BL68" s="85">
        <f>IF(E68&lt;G68,IF(Spielplan!E68&lt;Spielplan!G68,Punktemodus!$B$3,0),0)</f>
        <v>0</v>
      </c>
      <c r="BM68" s="85">
        <f>IF(E68=Spielplan!E68,IF(G68=Spielplan!G68,Punktemodus!$B$5,0),0)</f>
        <v>3</v>
      </c>
      <c r="BN68" s="85">
        <f>IF(E68=Spielplan!E68,Punktemodus!$B$7,0)</f>
        <v>1</v>
      </c>
      <c r="BO68" s="85">
        <f>IF(G68=Spielplan!G68,Punktemodus!$B$7,0)</f>
        <v>1</v>
      </c>
      <c r="BP68" s="137">
        <f>IF(Spielplan!E68="",0,SUM(BJ68:BO68))</f>
        <v>0</v>
      </c>
      <c r="BQ68" s="85"/>
      <c r="BR68" s="141"/>
      <c r="BS68" s="153" t="s">
        <v>24</v>
      </c>
      <c r="BT68" s="144" t="str">
        <f>Spielplan!$BL$32</f>
        <v/>
      </c>
      <c r="BU68" s="145"/>
      <c r="BV68" s="146">
        <f>Spielplan!$BN$32</f>
        <v>0</v>
      </c>
      <c r="BW68" s="147"/>
      <c r="BX68" s="148">
        <f>IF(BT32=BT68,Punktemodus!$B$11,0)</f>
        <v>10</v>
      </c>
      <c r="BY68" s="148">
        <f>IF(BT68=BT17,Punktemodus!B13,0)</f>
        <v>5</v>
      </c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370" t="str">
        <f>Spielplan!$CI$32</f>
        <v/>
      </c>
      <c r="CR68" s="371"/>
      <c r="CS68" s="371"/>
      <c r="CT68" s="371"/>
      <c r="CU68" s="371"/>
      <c r="CV68" s="372"/>
      <c r="CW68" s="134"/>
    </row>
    <row r="69" spans="1:101" ht="18.75" customHeight="1" thickBot="1" x14ac:dyDescent="0.3">
      <c r="A69" s="60"/>
      <c r="B69" s="60"/>
      <c r="C69" s="200" t="str">
        <f>C67</f>
        <v>Argentinien</v>
      </c>
      <c r="D69" s="201"/>
      <c r="E69" s="104"/>
      <c r="F69" s="93"/>
      <c r="G69" s="104"/>
      <c r="H69" s="200" t="str">
        <f>C68</f>
        <v>Iran</v>
      </c>
      <c r="I69" s="201"/>
      <c r="J69" s="60"/>
      <c r="K69" s="60" t="s">
        <v>103</v>
      </c>
      <c r="L69" s="60">
        <f t="shared" si="20"/>
        <v>0</v>
      </c>
      <c r="M69" s="60">
        <f>IF($E69="",0,IF($E69&gt;$G69,3,IF($E69=G69,1,0)))</f>
        <v>0</v>
      </c>
      <c r="N69" s="60"/>
      <c r="O69" s="60">
        <f>IF($G69="",0,IF($E69&gt;$G69,0,IF($E69=$G69,1,3)))</f>
        <v>0</v>
      </c>
      <c r="P69" s="60"/>
      <c r="Q69" s="60">
        <f>E69</f>
        <v>0</v>
      </c>
      <c r="R69" s="60"/>
      <c r="S69" s="60">
        <f>G69</f>
        <v>0</v>
      </c>
      <c r="T69" s="60"/>
      <c r="U69" s="60">
        <f>G69</f>
        <v>0</v>
      </c>
      <c r="V69" s="60"/>
      <c r="W69" s="60">
        <f>E69</f>
        <v>0</v>
      </c>
      <c r="X69" s="60"/>
      <c r="Y69" s="60"/>
      <c r="Z69" s="60">
        <f>O73</f>
        <v>0</v>
      </c>
      <c r="AA69" s="60">
        <f>S73</f>
        <v>0</v>
      </c>
      <c r="AB69" s="60">
        <f>W73</f>
        <v>0</v>
      </c>
      <c r="AC69" s="60">
        <f>AA69-AB69</f>
        <v>0</v>
      </c>
      <c r="AD69" s="60">
        <f>IF(Z69&gt;Z67,-1,0)</f>
        <v>0</v>
      </c>
      <c r="AE69" s="60">
        <f>IF(Z69&gt;Z68,-1,0)</f>
        <v>0</v>
      </c>
      <c r="AF69" s="60">
        <f>IF(Z69&gt;Z70,-1,0)</f>
        <v>0</v>
      </c>
      <c r="AG69" s="60">
        <f>10000-(AJ69*1000+AM69*100+AK69*10)</f>
        <v>10000</v>
      </c>
      <c r="AH69" s="90">
        <f>RANK(AG69,AG67:AG70,1)</f>
        <v>1</v>
      </c>
      <c r="AI69" s="60" t="str">
        <f>C68</f>
        <v>Iran</v>
      </c>
      <c r="AJ69" s="60">
        <f t="shared" si="21"/>
        <v>0</v>
      </c>
      <c r="AK69" s="60">
        <f t="shared" si="21"/>
        <v>0</v>
      </c>
      <c r="AL69" s="60">
        <f t="shared" si="21"/>
        <v>0</v>
      </c>
      <c r="AM69" s="60">
        <f>AK69-AL69</f>
        <v>0</v>
      </c>
      <c r="AN69" s="187">
        <f>IF(AG67=AG69,IF(E69&gt;G69,AG67-0.1,AG67),AG67)</f>
        <v>10000</v>
      </c>
      <c r="AO69" s="187">
        <f>IF(AG68=AG69,IF(E72&gt;G72,AG68-0.1,AG68),AG68)</f>
        <v>10000</v>
      </c>
      <c r="AP69" s="187"/>
      <c r="AQ69" s="187">
        <f>IF(AG70=AG69,IF(G68&gt;E68,AG70-0.1,AG70),AG70)</f>
        <v>10000</v>
      </c>
      <c r="AR69" s="187">
        <f>AP71</f>
        <v>30000</v>
      </c>
      <c r="AS69" s="90">
        <f>RANK(AR69,AR67:AR70,1)</f>
        <v>1</v>
      </c>
      <c r="AT69" s="60" t="str">
        <f t="shared" si="22"/>
        <v>Iran</v>
      </c>
      <c r="AU69" s="60">
        <f t="shared" si="22"/>
        <v>0</v>
      </c>
      <c r="AV69" s="60">
        <f t="shared" si="22"/>
        <v>0</v>
      </c>
      <c r="AW69" s="60">
        <f t="shared" si="22"/>
        <v>0</v>
      </c>
      <c r="AX69" s="60"/>
      <c r="AY69" s="60"/>
      <c r="AZ69" s="60"/>
      <c r="BA69" s="113">
        <v>3</v>
      </c>
      <c r="BB69" s="114" t="e">
        <f>VLOOKUP(3,AS67:AT70,2,FALSE)</f>
        <v>#N/A</v>
      </c>
      <c r="BC69" s="115"/>
      <c r="BD69" s="116" t="e">
        <f>VLOOKUP(3,AS67:AW70,3,FALSE)</f>
        <v>#N/A</v>
      </c>
      <c r="BE69" s="116" t="e">
        <f>VLOOKUP(3,AS67:AW70,4,FALSE)</f>
        <v>#N/A</v>
      </c>
      <c r="BF69" s="93" t="s">
        <v>12</v>
      </c>
      <c r="BG69" s="116" t="e">
        <f>VLOOKUP(3,AS67:AW70,5,FALSE)</f>
        <v>#N/A</v>
      </c>
      <c r="BH69" s="60"/>
      <c r="BI69" s="85"/>
      <c r="BJ69" s="85">
        <f>IF(E69&gt;G69,IF(Spielplan!E69&gt;Spielplan!G69,Punktemodus!$B$3,0),0)</f>
        <v>0</v>
      </c>
      <c r="BK69" s="85">
        <f>IF(E69=G69,IF(Spielplan!E69=Spielplan!G69,Punktemodus!$B$3,0),0)</f>
        <v>10</v>
      </c>
      <c r="BL69" s="85">
        <f>IF(E69&lt;G69,IF(Spielplan!E69&lt;Spielplan!G69,Punktemodus!$B$3,0),0)</f>
        <v>0</v>
      </c>
      <c r="BM69" s="85">
        <f>IF(E69=Spielplan!E69,IF(G69=Spielplan!G69,Punktemodus!$B$5,0),0)</f>
        <v>3</v>
      </c>
      <c r="BN69" s="85">
        <f>IF(E69=Spielplan!E69,Punktemodus!$B$7,0)</f>
        <v>1</v>
      </c>
      <c r="BO69" s="85">
        <f>IF(G69=Spielplan!G69,Punktemodus!$B$7,0)</f>
        <v>1</v>
      </c>
      <c r="BP69" s="137">
        <f>IF(Spielplan!E69="",0,SUM(BJ69:BO69))</f>
        <v>0</v>
      </c>
      <c r="BQ69" s="85"/>
      <c r="BR69" s="141"/>
      <c r="BS69" s="149" t="s">
        <v>23</v>
      </c>
      <c r="BT69" s="144" t="str">
        <f>Spielplan!$BL$33</f>
        <v/>
      </c>
      <c r="BU69" s="145"/>
      <c r="BV69" s="146">
        <f>Spielplan!$BN$33</f>
        <v>0</v>
      </c>
      <c r="BW69" s="134"/>
      <c r="BX69" s="148">
        <f>IF(BT33=BT69,Punktemodus!$B$11,0)</f>
        <v>10</v>
      </c>
      <c r="BY69" s="148">
        <f>IF(BT69=BT16,Punktemodus!B13,0)</f>
        <v>5</v>
      </c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373"/>
      <c r="CR69" s="374"/>
      <c r="CS69" s="374"/>
      <c r="CT69" s="374"/>
      <c r="CU69" s="374"/>
      <c r="CV69" s="375"/>
      <c r="CW69" s="134"/>
    </row>
    <row r="70" spans="1:101" ht="18.75" customHeight="1" thickBot="1" x14ac:dyDescent="0.3">
      <c r="A70" s="60"/>
      <c r="B70" s="60"/>
      <c r="C70" s="206" t="str">
        <f>H67</f>
        <v>Bosnien</v>
      </c>
      <c r="D70" s="207"/>
      <c r="E70" s="104"/>
      <c r="F70" s="93"/>
      <c r="G70" s="104"/>
      <c r="H70" s="206" t="str">
        <f>H68</f>
        <v>Nigeria</v>
      </c>
      <c r="I70" s="207"/>
      <c r="J70" s="60"/>
      <c r="K70" s="60" t="s">
        <v>104</v>
      </c>
      <c r="L70" s="60">
        <f t="shared" si="20"/>
        <v>0</v>
      </c>
      <c r="M70" s="60"/>
      <c r="N70" s="60">
        <f>IF($E70="",0,IF($E70&gt;$G70,3,IF($E70=$G70,1,0)))</f>
        <v>0</v>
      </c>
      <c r="O70" s="60"/>
      <c r="P70" s="60">
        <f>IF($G70="",0,IF($E70&gt;$G70,0,IF($E70=$G70,1,3)))</f>
        <v>0</v>
      </c>
      <c r="Q70" s="60"/>
      <c r="R70" s="60">
        <f>E70</f>
        <v>0</v>
      </c>
      <c r="S70" s="60"/>
      <c r="T70" s="60">
        <f>G70</f>
        <v>0</v>
      </c>
      <c r="U70" s="60"/>
      <c r="V70" s="60">
        <f>G70</f>
        <v>0</v>
      </c>
      <c r="W70" s="60"/>
      <c r="X70" s="60">
        <f>E70</f>
        <v>0</v>
      </c>
      <c r="Y70" s="60"/>
      <c r="Z70" s="60">
        <f>P73</f>
        <v>0</v>
      </c>
      <c r="AA70" s="60">
        <f>T73</f>
        <v>0</v>
      </c>
      <c r="AB70" s="60">
        <f>X73</f>
        <v>0</v>
      </c>
      <c r="AC70" s="60">
        <f>AA70-AB70</f>
        <v>0</v>
      </c>
      <c r="AD70" s="60">
        <f>IF(Z70&gt;Z67,-1,0)</f>
        <v>0</v>
      </c>
      <c r="AE70" s="60">
        <f>IF(Z70&gt;Z68,-1,0)</f>
        <v>0</v>
      </c>
      <c r="AF70" s="60">
        <f>IF(Z70&gt;Z69,-1,0)</f>
        <v>0</v>
      </c>
      <c r="AG70" s="60">
        <f>10000-(AJ70*1000+AM70*100+AK70*10)</f>
        <v>10000</v>
      </c>
      <c r="AH70" s="90">
        <f>RANK(AG70,AG67:AG70,1)</f>
        <v>1</v>
      </c>
      <c r="AI70" s="60" t="str">
        <f>H68</f>
        <v>Nigeria</v>
      </c>
      <c r="AJ70" s="60">
        <f t="shared" si="21"/>
        <v>0</v>
      </c>
      <c r="AK70" s="60">
        <f t="shared" si="21"/>
        <v>0</v>
      </c>
      <c r="AL70" s="60">
        <f t="shared" si="21"/>
        <v>0</v>
      </c>
      <c r="AM70" s="60">
        <f>AK70-AL70</f>
        <v>0</v>
      </c>
      <c r="AN70" s="187">
        <f>IF(AG67=AG70,IF(E71&gt;G71,AG67-0.1,AG67),AG67)</f>
        <v>10000</v>
      </c>
      <c r="AO70" s="187">
        <f>IF(AG68=AG70,IF(E70&gt;G70,AG68-0.1,AG68),AG68)</f>
        <v>10000</v>
      </c>
      <c r="AP70" s="187">
        <f>IF(AG69=AG70,IF(E68&gt;G68,AG69-0.1,AG69),AG69)</f>
        <v>10000</v>
      </c>
      <c r="AQ70" s="187"/>
      <c r="AR70" s="187">
        <f>AQ71</f>
        <v>30000</v>
      </c>
      <c r="AS70" s="90">
        <f>RANK(AR70,AR67:AR70,1)</f>
        <v>1</v>
      </c>
      <c r="AT70" s="60" t="str">
        <f t="shared" si="22"/>
        <v>Nigeria</v>
      </c>
      <c r="AU70" s="60">
        <f t="shared" si="22"/>
        <v>0</v>
      </c>
      <c r="AV70" s="60">
        <f t="shared" si="22"/>
        <v>0</v>
      </c>
      <c r="AW70" s="60">
        <f t="shared" si="22"/>
        <v>0</v>
      </c>
      <c r="AX70" s="60"/>
      <c r="AY70" s="60"/>
      <c r="AZ70" s="60"/>
      <c r="BA70" s="113">
        <v>4</v>
      </c>
      <c r="BB70" s="114" t="e">
        <f>VLOOKUP(4,AS67:AT70,2,FALSE)</f>
        <v>#N/A</v>
      </c>
      <c r="BC70" s="115"/>
      <c r="BD70" s="116" t="e">
        <f>VLOOKUP(4,AS67:AW70,3,FALSE)</f>
        <v>#N/A</v>
      </c>
      <c r="BE70" s="116" t="e">
        <f>VLOOKUP(4,AS67:AW70,4,FALSE)</f>
        <v>#N/A</v>
      </c>
      <c r="BF70" s="93" t="s">
        <v>12</v>
      </c>
      <c r="BG70" s="116" t="e">
        <f>VLOOKUP(4,AS67:AW70,5,FALSE)</f>
        <v>#N/A</v>
      </c>
      <c r="BH70" s="60"/>
      <c r="BI70" s="85"/>
      <c r="BJ70" s="85">
        <f>IF(E70&gt;G70,IF(Spielplan!E70&gt;Spielplan!G70,Punktemodus!$B$3,0),0)</f>
        <v>0</v>
      </c>
      <c r="BK70" s="85">
        <f>IF(E70=G70,IF(Spielplan!E70=Spielplan!G70,Punktemodus!$B$3,0),0)</f>
        <v>10</v>
      </c>
      <c r="BL70" s="85">
        <f>IF(E70&lt;G70,IF(Spielplan!E70&lt;Spielplan!G70,Punktemodus!$B$3,0),0)</f>
        <v>0</v>
      </c>
      <c r="BM70" s="85">
        <f>IF(E70=Spielplan!E70,IF(G70=Spielplan!G70,Punktemodus!$B$5,0),0)</f>
        <v>3</v>
      </c>
      <c r="BN70" s="85">
        <f>IF(E70=Spielplan!E70,Punktemodus!$B$7,0)</f>
        <v>1</v>
      </c>
      <c r="BO70" s="85">
        <f>IF(G70=Spielplan!G70,Punktemodus!$B$7,0)</f>
        <v>1</v>
      </c>
      <c r="BP70" s="137">
        <f>IF(Spielplan!E70="",0,SUM(BJ70:BO70))</f>
        <v>0</v>
      </c>
      <c r="BQ70" s="60"/>
      <c r="BR70" s="141"/>
      <c r="BS70" s="150"/>
      <c r="BT70" s="134"/>
      <c r="BU70" s="134"/>
      <c r="BV70" s="134"/>
      <c r="BW70" s="134"/>
      <c r="BX70" s="148"/>
      <c r="BY70" s="148"/>
      <c r="BZ70" s="134"/>
      <c r="CA70" s="134"/>
      <c r="CB70" s="134"/>
      <c r="CC70" s="134"/>
      <c r="CD70" s="134"/>
      <c r="CE70" s="134"/>
      <c r="CF70" s="144" t="str">
        <f>Spielplan!$BX$34</f>
        <v/>
      </c>
      <c r="CG70" s="145"/>
      <c r="CH70" s="146">
        <f>Spielplan!$BZ$34</f>
        <v>0</v>
      </c>
      <c r="CI70" s="134"/>
      <c r="CJ70" s="134">
        <f>IF(OR(CF70=$CF$18,CF70=$CF$19,CF70=$CF$34,CF70=$CF$35),Punktemodus!$B$19,0)</f>
        <v>30</v>
      </c>
      <c r="CK70" s="134"/>
      <c r="CL70" s="134"/>
      <c r="CM70" s="134"/>
      <c r="CN70" s="134"/>
      <c r="CO70" s="134"/>
      <c r="CP70" s="134"/>
      <c r="CQ70" s="155"/>
      <c r="CR70" s="155"/>
      <c r="CS70" s="155"/>
      <c r="CT70" s="155"/>
      <c r="CU70" s="155"/>
      <c r="CV70" s="155"/>
      <c r="CW70" s="134"/>
    </row>
    <row r="71" spans="1:101" ht="18.75" customHeight="1" thickBot="1" x14ac:dyDescent="0.3">
      <c r="A71" s="60"/>
      <c r="B71" s="60"/>
      <c r="C71" s="200" t="str">
        <f>C67</f>
        <v>Argentinien</v>
      </c>
      <c r="D71" s="201"/>
      <c r="E71" s="104"/>
      <c r="F71" s="93"/>
      <c r="G71" s="104"/>
      <c r="H71" s="200" t="str">
        <f>H68</f>
        <v>Nigeria</v>
      </c>
      <c r="I71" s="201"/>
      <c r="J71" s="60"/>
      <c r="K71" s="60" t="s">
        <v>105</v>
      </c>
      <c r="L71" s="60">
        <f t="shared" si="20"/>
        <v>0</v>
      </c>
      <c r="M71" s="60">
        <f>IF($E71="",0,IF($E71&gt;$G71,3,IF($E71=G71,1,0)))</f>
        <v>0</v>
      </c>
      <c r="N71" s="60"/>
      <c r="O71" s="60"/>
      <c r="P71" s="60">
        <f>IF($G71="",0,IF($E71&gt;$G71,0,IF($E71=$G71,1,3)))</f>
        <v>0</v>
      </c>
      <c r="Q71" s="60">
        <f>E71</f>
        <v>0</v>
      </c>
      <c r="R71" s="60"/>
      <c r="S71" s="60"/>
      <c r="T71" s="60">
        <f>G71</f>
        <v>0</v>
      </c>
      <c r="U71" s="60">
        <f>G71</f>
        <v>0</v>
      </c>
      <c r="V71" s="60"/>
      <c r="W71" s="60"/>
      <c r="X71" s="60">
        <f>E71</f>
        <v>0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187">
        <f>SUM(AN67:AN70)</f>
        <v>30000</v>
      </c>
      <c r="AO71" s="187">
        <f>SUM(AO67:AO70)</f>
        <v>30000</v>
      </c>
      <c r="AP71" s="187">
        <f>SUM(AP67:AP70)</f>
        <v>30000</v>
      </c>
      <c r="AQ71" s="187">
        <f>SUM(AQ67:AQ70)</f>
        <v>30000</v>
      </c>
      <c r="AR71" s="187"/>
      <c r="AS71" s="60"/>
      <c r="AT71" s="60"/>
      <c r="AU71" s="60"/>
      <c r="AV71" s="60"/>
      <c r="AW71" s="60"/>
      <c r="AX71" s="60"/>
      <c r="AY71" s="60"/>
      <c r="AZ71" s="60"/>
      <c r="BA71" s="92"/>
      <c r="BB71" s="60"/>
      <c r="BC71" s="60"/>
      <c r="BD71" s="60"/>
      <c r="BE71" s="60"/>
      <c r="BF71" s="60"/>
      <c r="BG71" s="60"/>
      <c r="BH71" s="60"/>
      <c r="BI71" s="60"/>
      <c r="BJ71" s="85">
        <f>IF(E71&gt;G71,IF(Spielplan!E71&gt;Spielplan!G71,Punktemodus!$B$3,0),0)</f>
        <v>0</v>
      </c>
      <c r="BK71" s="85">
        <f>IF(E71=G71,IF(Spielplan!E71=Spielplan!G71,Punktemodus!$B$3,0),0)</f>
        <v>10</v>
      </c>
      <c r="BL71" s="85">
        <f>IF(E71&lt;G71,IF(Spielplan!E71&lt;Spielplan!G71,Punktemodus!$B$3,0),0)</f>
        <v>0</v>
      </c>
      <c r="BM71" s="85">
        <f>IF(E71=Spielplan!E71,IF(G71=Spielplan!G71,Punktemodus!$B$5,0),0)</f>
        <v>3</v>
      </c>
      <c r="BN71" s="85">
        <f>IF(E71=Spielplan!E71,Punktemodus!$B$7,0)</f>
        <v>1</v>
      </c>
      <c r="BO71" s="85">
        <f>IF(G71=Spielplan!G71,Punktemodus!$B$7,0)</f>
        <v>1</v>
      </c>
      <c r="BP71" s="137">
        <f>IF(Spielplan!E71="",0,SUM(BJ71:BO71))</f>
        <v>0</v>
      </c>
      <c r="BQ71" s="60"/>
      <c r="BR71" s="141"/>
      <c r="BS71" s="134"/>
      <c r="BT71" s="134"/>
      <c r="BU71" s="134"/>
      <c r="BV71" s="134"/>
      <c r="BW71" s="134"/>
      <c r="BX71" s="148"/>
      <c r="BY71" s="148"/>
      <c r="BZ71" s="134"/>
      <c r="CA71" s="134"/>
      <c r="CB71" s="134"/>
      <c r="CC71" s="134"/>
      <c r="CD71" s="134"/>
      <c r="CE71" s="134"/>
      <c r="CF71" s="144" t="str">
        <f>Spielplan!$BX$35</f>
        <v/>
      </c>
      <c r="CG71" s="145"/>
      <c r="CH71" s="146">
        <f>Spielplan!$BZ$35</f>
        <v>0</v>
      </c>
      <c r="CI71" s="134"/>
      <c r="CJ71" s="134">
        <f>IF(OR(CF71=$CF$18,CF71=$CF$19,CF71=$CF$34,CF71=$CF$35),Punktemodus!$B$19,0)</f>
        <v>30</v>
      </c>
      <c r="CK71" s="134"/>
      <c r="CL71" s="134"/>
      <c r="CM71" s="134"/>
      <c r="CN71" s="134"/>
      <c r="CO71" s="134"/>
      <c r="CP71" s="134"/>
      <c r="CQ71" s="155"/>
      <c r="CR71" s="155"/>
      <c r="CS71" s="155"/>
      <c r="CT71" s="155"/>
      <c r="CU71" s="155"/>
      <c r="CV71" s="155"/>
      <c r="CW71" s="134"/>
    </row>
    <row r="72" spans="1:101" ht="18.75" customHeight="1" thickBot="1" x14ac:dyDescent="0.3">
      <c r="A72" s="60"/>
      <c r="B72" s="60"/>
      <c r="C72" s="206" t="str">
        <f>H67</f>
        <v>Bosnien</v>
      </c>
      <c r="D72" s="207"/>
      <c r="E72" s="104"/>
      <c r="F72" s="106"/>
      <c r="G72" s="104"/>
      <c r="H72" s="206" t="str">
        <f>C68</f>
        <v>Iran</v>
      </c>
      <c r="I72" s="207"/>
      <c r="J72" s="60"/>
      <c r="K72" s="60" t="s">
        <v>105</v>
      </c>
      <c r="L72" s="60">
        <f t="shared" si="20"/>
        <v>0</v>
      </c>
      <c r="M72" s="60"/>
      <c r="N72" s="60">
        <f>IF($E72="",0,IF($E72&gt;$G72,3,IF($E72=$G72,1,0)))</f>
        <v>0</v>
      </c>
      <c r="O72" s="60">
        <f>IF($G72="",0,IF($E72&gt;$G72,0,IF($E72=$G72,1,3)))</f>
        <v>0</v>
      </c>
      <c r="P72" s="60"/>
      <c r="Q72" s="60"/>
      <c r="R72" s="60">
        <f>E72</f>
        <v>0</v>
      </c>
      <c r="S72" s="60">
        <f>G72</f>
        <v>0</v>
      </c>
      <c r="T72" s="60"/>
      <c r="U72" s="60"/>
      <c r="V72" s="60">
        <f>G72</f>
        <v>0</v>
      </c>
      <c r="W72" s="60">
        <f>E72</f>
        <v>0</v>
      </c>
      <c r="X72" s="60"/>
      <c r="Y72" s="60"/>
      <c r="Z72" s="60" t="s">
        <v>30</v>
      </c>
      <c r="AA72" s="60"/>
      <c r="AB72" s="60"/>
      <c r="AC72" s="60"/>
      <c r="AD72" s="60"/>
      <c r="AE72" s="60"/>
      <c r="AF72" s="60"/>
      <c r="AG72" s="60" t="b">
        <f>OR(AG67=AG68,AG67=AG69,AG67=AG70,AG68=AG69,AG68=AG70,AG69=AG70)</f>
        <v>1</v>
      </c>
      <c r="AH72" s="60"/>
      <c r="AI72" s="60"/>
      <c r="AJ72" s="60"/>
      <c r="AK72" s="60"/>
      <c r="AL72" s="60"/>
      <c r="AM72" s="60"/>
      <c r="AN72" s="60"/>
      <c r="AO72" s="60" t="s">
        <v>34</v>
      </c>
      <c r="AP72" s="60"/>
      <c r="AQ72" s="60"/>
      <c r="AR72" s="60" t="b">
        <f>OR(AR67=AR68,AR67=AR69,AR67=AR70,AR68=AR69,AR68=AR70,AR69=AR70)</f>
        <v>1</v>
      </c>
      <c r="AS72" s="60"/>
      <c r="AT72" s="60"/>
      <c r="AU72" s="60"/>
      <c r="AV72" s="60"/>
      <c r="AW72" s="60"/>
      <c r="AX72" s="60"/>
      <c r="AY72" s="60"/>
      <c r="AZ72" s="60"/>
      <c r="BA72" s="92"/>
      <c r="BB72" s="60"/>
      <c r="BC72" s="60"/>
      <c r="BD72" s="60"/>
      <c r="BE72" s="60"/>
      <c r="BF72" s="60"/>
      <c r="BG72" s="60"/>
      <c r="BH72" s="60"/>
      <c r="BI72" s="60"/>
      <c r="BJ72" s="85">
        <f>IF(E72&gt;G72,IF(Spielplan!E72&gt;Spielplan!G72,Punktemodus!$B$3,0),0)</f>
        <v>0</v>
      </c>
      <c r="BK72" s="85">
        <f>IF(E72=G72,IF(Spielplan!E72=Spielplan!G72,Punktemodus!$B$3,0),0)</f>
        <v>10</v>
      </c>
      <c r="BL72" s="85">
        <f>IF(E72&lt;G72,IF(Spielplan!E72&lt;Spielplan!G72,Punktemodus!$B$3,0),0)</f>
        <v>0</v>
      </c>
      <c r="BM72" s="85">
        <f>IF(E72=Spielplan!E72,IF(G72=Spielplan!G72,Punktemodus!$B$5,0),0)</f>
        <v>3</v>
      </c>
      <c r="BN72" s="85">
        <f>IF(E72=Spielplan!E72,Punktemodus!$B$7,0)</f>
        <v>1</v>
      </c>
      <c r="BO72" s="85">
        <f>IF(G72=Spielplan!G72,Punktemodus!$B$7,0)</f>
        <v>1</v>
      </c>
      <c r="BP72" s="137">
        <f>IF(Spielplan!E72="",0,SUM(BJ72:BO72))</f>
        <v>0</v>
      </c>
      <c r="BQ72" s="60"/>
      <c r="BR72" s="141"/>
      <c r="BS72" s="153" t="s">
        <v>126</v>
      </c>
      <c r="BT72" s="144" t="str">
        <f>Spielplan!$BL$36</f>
        <v/>
      </c>
      <c r="BU72" s="145"/>
      <c r="BV72" s="146">
        <f>Spielplan!$BN$36</f>
        <v>0</v>
      </c>
      <c r="BW72" s="147"/>
      <c r="BX72" s="148">
        <f>IF(BT36=BT72,Punktemodus!$B$11,0)</f>
        <v>10</v>
      </c>
      <c r="BY72" s="148">
        <f>IF(BT72=BT21,Punktemodus!B13,0)</f>
        <v>5</v>
      </c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55"/>
      <c r="CR72" s="155"/>
      <c r="CS72" s="155"/>
      <c r="CT72" s="155"/>
      <c r="CU72" s="155"/>
      <c r="CV72" s="155"/>
      <c r="CW72" s="134"/>
    </row>
    <row r="73" spans="1:101" ht="18.75" customHeight="1" thickBot="1" x14ac:dyDescent="0.25">
      <c r="A73" s="60"/>
      <c r="B73" s="60"/>
      <c r="C73" s="136" t="str">
        <f>IF(G72="","",IF(AR72=TRUE,"Achtung: Fehler in Tabelle!",""))</f>
        <v/>
      </c>
      <c r="D73" s="60"/>
      <c r="E73" s="85"/>
      <c r="F73" s="60"/>
      <c r="G73" s="85"/>
      <c r="H73" s="60"/>
      <c r="I73" s="60"/>
      <c r="J73" s="60"/>
      <c r="K73" s="60"/>
      <c r="L73" s="60"/>
      <c r="M73" s="60">
        <f t="shared" ref="M73:X73" si="23">SUM(M67:M72)</f>
        <v>0</v>
      </c>
      <c r="N73" s="60">
        <f t="shared" si="23"/>
        <v>0</v>
      </c>
      <c r="O73" s="60">
        <f t="shared" si="23"/>
        <v>0</v>
      </c>
      <c r="P73" s="60">
        <f t="shared" si="23"/>
        <v>0</v>
      </c>
      <c r="Q73" s="60">
        <f t="shared" si="23"/>
        <v>0</v>
      </c>
      <c r="R73" s="60">
        <f t="shared" si="23"/>
        <v>0</v>
      </c>
      <c r="S73" s="60">
        <f t="shared" si="23"/>
        <v>0</v>
      </c>
      <c r="T73" s="60">
        <f t="shared" si="23"/>
        <v>0</v>
      </c>
      <c r="U73" s="60">
        <f t="shared" si="23"/>
        <v>0</v>
      </c>
      <c r="V73" s="60">
        <f t="shared" si="23"/>
        <v>0</v>
      </c>
      <c r="W73" s="60">
        <f t="shared" si="23"/>
        <v>0</v>
      </c>
      <c r="X73" s="60">
        <f t="shared" si="23"/>
        <v>0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160">
        <f>SUM(BP67:BP72)</f>
        <v>0</v>
      </c>
      <c r="BQ73" s="60"/>
      <c r="BR73" s="141"/>
      <c r="BS73" s="149" t="s">
        <v>127</v>
      </c>
      <c r="BT73" s="144" t="str">
        <f>Spielplan!$BL$37</f>
        <v/>
      </c>
      <c r="BU73" s="145"/>
      <c r="BV73" s="146">
        <f>Spielplan!$BN$37</f>
        <v>0</v>
      </c>
      <c r="BW73" s="134"/>
      <c r="BX73" s="148">
        <f>IF(BT37=BT73,Punktemodus!$B$11,0)</f>
        <v>10</v>
      </c>
      <c r="BY73" s="148">
        <f>IF(BT73=BT20,Punktemodus!B13,0)</f>
        <v>5</v>
      </c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55"/>
      <c r="CR73" s="155"/>
      <c r="CS73" s="155"/>
      <c r="CT73" s="155"/>
      <c r="CU73" s="155"/>
      <c r="CV73" s="155"/>
      <c r="CW73" s="134"/>
    </row>
    <row r="74" spans="1:101" ht="18.75" customHeight="1" thickBot="1" x14ac:dyDescent="0.3">
      <c r="A74" s="60"/>
      <c r="B74" s="60"/>
      <c r="C74" s="60"/>
      <c r="D74" s="60"/>
      <c r="E74" s="85"/>
      <c r="F74" s="60"/>
      <c r="G74" s="85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138"/>
      <c r="BQ74" s="60"/>
      <c r="BR74" s="141"/>
      <c r="BS74" s="150"/>
      <c r="BT74" s="134"/>
      <c r="BU74" s="134"/>
      <c r="BV74" s="134"/>
      <c r="BW74" s="134"/>
      <c r="BX74" s="148"/>
      <c r="BY74" s="148"/>
      <c r="BZ74" s="134"/>
      <c r="CA74" s="144" t="str">
        <f>Spielplan!$BS$38</f>
        <v/>
      </c>
      <c r="CB74" s="145"/>
      <c r="CC74" s="146">
        <f>Spielplan!$BU$38</f>
        <v>0</v>
      </c>
      <c r="CD74" s="147"/>
      <c r="CE74" s="134">
        <f>IF(CA74=CA38,Punktemodus!B15,0)</f>
        <v>20</v>
      </c>
      <c r="CF74" s="148">
        <f>IF(OR(CA74=$CA$14,CA74=$CA$15,CA74=$CA$22,CA74=$CA$23,CA74=$CA$30,CA74=$CA$31,CA74=$CA$39),Punktemodus!B17,0)</f>
        <v>10</v>
      </c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</row>
    <row r="75" spans="1:101" ht="18.75" customHeight="1" thickBot="1" x14ac:dyDescent="0.25">
      <c r="A75" s="60"/>
      <c r="B75" s="60"/>
      <c r="C75" s="60"/>
      <c r="D75" s="60"/>
      <c r="E75" s="85"/>
      <c r="F75" s="60"/>
      <c r="G75" s="85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138"/>
      <c r="BQ75" s="60"/>
      <c r="BR75" s="141"/>
      <c r="BS75" s="134"/>
      <c r="BT75" s="134"/>
      <c r="BU75" s="134"/>
      <c r="BV75" s="134"/>
      <c r="BW75" s="134"/>
      <c r="BX75" s="148"/>
      <c r="BY75" s="148"/>
      <c r="BZ75" s="134"/>
      <c r="CA75" s="144" t="str">
        <f>Spielplan!$BS$39</f>
        <v/>
      </c>
      <c r="CB75" s="145"/>
      <c r="CC75" s="146">
        <f>Spielplan!$BU$39</f>
        <v>0</v>
      </c>
      <c r="CD75" s="134"/>
      <c r="CE75" s="134">
        <f>IF(CA75=CA39,Punktemodus!B15,0)</f>
        <v>20</v>
      </c>
      <c r="CF75" s="148">
        <f>IF(OR(CA75=$CA$14,CA75=$CA$15,CA75=$CA$22,CA75=$CA$23,CA75=$CA$30,CA75=$CA$31,CA75=$CA$38),Punktemodus!B17,0)</f>
        <v>10</v>
      </c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</row>
    <row r="76" spans="1:101" ht="18.75" customHeight="1" thickBot="1" x14ac:dyDescent="0.3">
      <c r="A76" s="60"/>
      <c r="B76" s="60"/>
      <c r="C76" s="88" t="s">
        <v>92</v>
      </c>
      <c r="D76" s="60"/>
      <c r="E76" s="85"/>
      <c r="F76" s="60"/>
      <c r="G76" s="85"/>
      <c r="H76" s="60"/>
      <c r="I76" s="60"/>
      <c r="J76" s="60"/>
      <c r="K76" s="60"/>
      <c r="L76" s="60"/>
      <c r="M76" s="60" t="s">
        <v>4</v>
      </c>
      <c r="N76" s="60"/>
      <c r="O76" s="60"/>
      <c r="P76" s="60"/>
      <c r="Q76" s="60" t="s">
        <v>6</v>
      </c>
      <c r="R76" s="60"/>
      <c r="S76" s="60"/>
      <c r="T76" s="60"/>
      <c r="U76" s="60" t="s">
        <v>7</v>
      </c>
      <c r="V76" s="60"/>
      <c r="W76" s="60"/>
      <c r="X76" s="60"/>
      <c r="Y76" s="60"/>
      <c r="Z76" s="60" t="s">
        <v>4</v>
      </c>
      <c r="AA76" s="60" t="s">
        <v>5</v>
      </c>
      <c r="AB76" s="60"/>
      <c r="AC76" s="60"/>
      <c r="AD76" s="60" t="s">
        <v>9</v>
      </c>
      <c r="AE76" s="60"/>
      <c r="AF76" s="60"/>
      <c r="AG76" s="60"/>
      <c r="AH76" s="60" t="s">
        <v>32</v>
      </c>
      <c r="AI76" s="60"/>
      <c r="AJ76" s="60"/>
      <c r="AK76" s="60"/>
      <c r="AL76" s="60"/>
      <c r="AM76" s="60"/>
      <c r="AN76" s="60" t="s">
        <v>35</v>
      </c>
      <c r="AO76" s="60"/>
      <c r="AP76" s="60"/>
      <c r="AQ76" s="60"/>
      <c r="AR76" s="60"/>
      <c r="AS76" s="60" t="s">
        <v>33</v>
      </c>
      <c r="AT76" s="60"/>
      <c r="AU76" s="60"/>
      <c r="AV76" s="60"/>
      <c r="AW76" s="60"/>
      <c r="AX76" s="60"/>
      <c r="AY76" s="60"/>
      <c r="AZ76" s="60"/>
      <c r="BA76" s="60"/>
      <c r="BB76" s="89" t="s">
        <v>10</v>
      </c>
      <c r="BC76" s="60"/>
      <c r="BD76" s="90" t="s">
        <v>4</v>
      </c>
      <c r="BE76" s="60"/>
      <c r="BF76" s="61" t="s">
        <v>5</v>
      </c>
      <c r="BG76" s="60"/>
      <c r="BH76" s="60"/>
      <c r="BI76" s="85"/>
      <c r="BJ76" s="60"/>
      <c r="BK76" s="60"/>
      <c r="BL76" s="60"/>
      <c r="BM76" s="60"/>
      <c r="BN76" s="60"/>
      <c r="BO76" s="60"/>
      <c r="BP76" s="138"/>
      <c r="BQ76" s="85"/>
      <c r="BR76" s="141"/>
      <c r="BS76" s="153" t="s">
        <v>128</v>
      </c>
      <c r="BT76" s="144" t="str">
        <f>Spielplan!$BL$40</f>
        <v/>
      </c>
      <c r="BU76" s="145"/>
      <c r="BV76" s="146">
        <f>Spielplan!$BN$40</f>
        <v>0</v>
      </c>
      <c r="BW76" s="147"/>
      <c r="BX76" s="148">
        <f>IF(BT40=BT76,Punktemodus!$B$11,0)</f>
        <v>10</v>
      </c>
      <c r="BY76" s="148">
        <f>IF(BT76=BT25,Punktemodus!B13,0)</f>
        <v>5</v>
      </c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</row>
    <row r="77" spans="1:101" ht="18.75" customHeight="1" thickBot="1" x14ac:dyDescent="0.25">
      <c r="A77" s="60"/>
      <c r="B77" s="60"/>
      <c r="C77" s="60"/>
      <c r="D77" s="60"/>
      <c r="E77" s="85"/>
      <c r="F77" s="60"/>
      <c r="G77" s="85"/>
      <c r="H77" s="60"/>
      <c r="I77" s="60"/>
      <c r="J77" s="60"/>
      <c r="K77" s="60"/>
      <c r="L77" s="60"/>
      <c r="M77" s="60" t="s">
        <v>0</v>
      </c>
      <c r="N77" s="60" t="s">
        <v>1</v>
      </c>
      <c r="O77" s="60" t="s">
        <v>2</v>
      </c>
      <c r="P77" s="60" t="s">
        <v>3</v>
      </c>
      <c r="Q77" s="60" t="s">
        <v>0</v>
      </c>
      <c r="R77" s="60" t="s">
        <v>1</v>
      </c>
      <c r="S77" s="60" t="s">
        <v>2</v>
      </c>
      <c r="T77" s="60" t="s">
        <v>3</v>
      </c>
      <c r="U77" s="60" t="s">
        <v>0</v>
      </c>
      <c r="V77" s="60" t="s">
        <v>1</v>
      </c>
      <c r="W77" s="60" t="s">
        <v>2</v>
      </c>
      <c r="X77" s="60" t="s">
        <v>3</v>
      </c>
      <c r="Y77" s="60"/>
      <c r="Z77" s="60" t="s">
        <v>8</v>
      </c>
      <c r="AA77" s="60"/>
      <c r="AB77" s="60"/>
      <c r="AC77" s="60"/>
      <c r="AD77" s="60"/>
      <c r="AE77" s="60"/>
      <c r="AF77" s="60"/>
      <c r="AG77" s="60"/>
      <c r="AH77" s="60" t="s">
        <v>31</v>
      </c>
      <c r="AI77" s="60"/>
      <c r="AJ77" s="60"/>
      <c r="AK77" s="60"/>
      <c r="AL77" s="60"/>
      <c r="AM77" s="60"/>
      <c r="AN77" s="60" t="str">
        <f>AI78</f>
        <v>Deutschland</v>
      </c>
      <c r="AO77" s="60" t="str">
        <f>AI79</f>
        <v>Portugal</v>
      </c>
      <c r="AP77" s="60" t="str">
        <f>AI80</f>
        <v>Ghana</v>
      </c>
      <c r="AQ77" s="60" t="str">
        <f>AI81</f>
        <v>USA</v>
      </c>
      <c r="AR77" s="60"/>
      <c r="AS77" s="60" t="s">
        <v>31</v>
      </c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85"/>
      <c r="BJ77" s="85"/>
      <c r="BK77" s="85"/>
      <c r="BL77" s="85"/>
      <c r="BM77" s="85"/>
      <c r="BN77" s="85"/>
      <c r="BO77" s="85"/>
      <c r="BP77" s="137"/>
      <c r="BQ77" s="85"/>
      <c r="BR77" s="141"/>
      <c r="BS77" s="149" t="s">
        <v>129</v>
      </c>
      <c r="BT77" s="144" t="str">
        <f>Spielplan!$BL$41</f>
        <v/>
      </c>
      <c r="BU77" s="145"/>
      <c r="BV77" s="146">
        <f>Spielplan!$BN$41</f>
        <v>0</v>
      </c>
      <c r="BW77" s="134"/>
      <c r="BX77" s="148">
        <f>IF(BT41=BT77,Punktemodus!$B$11,0)</f>
        <v>10</v>
      </c>
      <c r="BY77" s="148">
        <f>IF(BT77=BT24,Punktemodus!B13,0)</f>
        <v>5</v>
      </c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</row>
    <row r="78" spans="1:101" ht="18.75" customHeight="1" thickBot="1" x14ac:dyDescent="0.3">
      <c r="A78" s="60"/>
      <c r="B78" s="60"/>
      <c r="C78" s="211" t="str">
        <f>Spielplan!$C$78</f>
        <v>Deutschland</v>
      </c>
      <c r="D78" s="212"/>
      <c r="E78" s="104"/>
      <c r="F78" s="93"/>
      <c r="G78" s="104"/>
      <c r="H78" s="211" t="str">
        <f>Spielplan!$H$78</f>
        <v>Portugal</v>
      </c>
      <c r="I78" s="212"/>
      <c r="J78" s="60"/>
      <c r="K78" s="60" t="s">
        <v>108</v>
      </c>
      <c r="L78" s="60">
        <f t="shared" ref="L78:L83" si="24">IF(E78-G78&gt;0,1,IF(G78=E78,0,-1))</f>
        <v>0</v>
      </c>
      <c r="M78" s="60">
        <f>IF($E78="",0,IF($E78&gt;$G78,3,IF($E78=G78,1,0)))</f>
        <v>0</v>
      </c>
      <c r="N78" s="60">
        <f>IF($G78="",0,IF($E78&gt;$G78,0,IF($E78=G78,1,3)))</f>
        <v>0</v>
      </c>
      <c r="O78" s="60"/>
      <c r="P78" s="60"/>
      <c r="Q78" s="60">
        <f>E78</f>
        <v>0</v>
      </c>
      <c r="R78" s="60">
        <f>G78</f>
        <v>0</v>
      </c>
      <c r="S78" s="60"/>
      <c r="T78" s="60"/>
      <c r="U78" s="60">
        <f>G78</f>
        <v>0</v>
      </c>
      <c r="V78" s="60">
        <f>E78</f>
        <v>0</v>
      </c>
      <c r="W78" s="60"/>
      <c r="X78" s="60"/>
      <c r="Y78" s="60"/>
      <c r="Z78" s="60">
        <f>M84</f>
        <v>0</v>
      </c>
      <c r="AA78" s="60">
        <f>Q84</f>
        <v>0</v>
      </c>
      <c r="AB78" s="60">
        <f>U84</f>
        <v>0</v>
      </c>
      <c r="AC78" s="60">
        <f>AA78-AB78</f>
        <v>0</v>
      </c>
      <c r="AD78" s="60">
        <f>IF(Z78&gt;Z79,-1,0)</f>
        <v>0</v>
      </c>
      <c r="AE78" s="60">
        <f>IF(Z78&gt;Z80,-1,0)</f>
        <v>0</v>
      </c>
      <c r="AF78" s="60">
        <f>IF(Z78&gt;Z81,-1,0)</f>
        <v>0</v>
      </c>
      <c r="AG78" s="60">
        <f>10000-(AJ78*1000+AM78*100+AK78*10)</f>
        <v>10000</v>
      </c>
      <c r="AH78" s="90">
        <f>RANK(AG78,AG78:AG81,1)</f>
        <v>1</v>
      </c>
      <c r="AI78" s="60" t="str">
        <f>C78</f>
        <v>Deutschland</v>
      </c>
      <c r="AJ78" s="60">
        <f t="shared" ref="AJ78:AL81" si="25">Z78</f>
        <v>0</v>
      </c>
      <c r="AK78" s="60">
        <f t="shared" si="25"/>
        <v>0</v>
      </c>
      <c r="AL78" s="60">
        <f t="shared" si="25"/>
        <v>0</v>
      </c>
      <c r="AM78" s="60">
        <f>AK78-AL78</f>
        <v>0</v>
      </c>
      <c r="AN78" s="187"/>
      <c r="AO78" s="187">
        <f>IF(AG79=AG78,IF(G78&gt;E78,AG79-0.1,AG79),AG79)</f>
        <v>10000</v>
      </c>
      <c r="AP78" s="187">
        <f>IF(AG80=AG78,IF(G80&gt;E80,AG80-0.1,AG80),AG80)</f>
        <v>10000</v>
      </c>
      <c r="AQ78" s="187">
        <f>IF(AG81=AG78,IF(G82&gt;E82,AG81-0.1,AG81),AG81)</f>
        <v>10000</v>
      </c>
      <c r="AR78" s="187">
        <f>AN82</f>
        <v>30000</v>
      </c>
      <c r="AS78" s="90">
        <f>RANK(AR78,AR78:AR81,1)</f>
        <v>1</v>
      </c>
      <c r="AT78" s="60" t="str">
        <f t="shared" ref="AT78:AW81" si="26">AI78</f>
        <v>Deutschland</v>
      </c>
      <c r="AU78" s="60">
        <f t="shared" si="26"/>
        <v>0</v>
      </c>
      <c r="AV78" s="60">
        <f t="shared" si="26"/>
        <v>0</v>
      </c>
      <c r="AW78" s="60">
        <f t="shared" si="26"/>
        <v>0</v>
      </c>
      <c r="AX78" s="60"/>
      <c r="AY78" s="60"/>
      <c r="AZ78" s="60"/>
      <c r="BA78" s="213">
        <v>1</v>
      </c>
      <c r="BB78" s="211" t="str">
        <f>VLOOKUP(1,AS78:AT81,2,FALSE)</f>
        <v>Deutschland</v>
      </c>
      <c r="BC78" s="214"/>
      <c r="BD78" s="215">
        <f>VLOOKUP(1,AS78:AW81,3,FALSE)</f>
        <v>0</v>
      </c>
      <c r="BE78" s="216">
        <f>VLOOKUP(1,AS78:AW81,4,FALSE)</f>
        <v>0</v>
      </c>
      <c r="BF78" s="93" t="s">
        <v>12</v>
      </c>
      <c r="BG78" s="216">
        <f>VLOOKUP(1,AS78:AW81,5,FALSE)</f>
        <v>0</v>
      </c>
      <c r="BH78" s="217" t="s">
        <v>123</v>
      </c>
      <c r="BI78" s="85"/>
      <c r="BJ78" s="85">
        <f>IF(E78&gt;G78,IF(Spielplan!E78&gt;Spielplan!G78,Punktemodus!$B$3,0),0)</f>
        <v>0</v>
      </c>
      <c r="BK78" s="85">
        <f>IF(E78=G78,IF(Spielplan!E78=Spielplan!G78,Punktemodus!$B$3,0),0)</f>
        <v>10</v>
      </c>
      <c r="BL78" s="85">
        <f>IF(E78&lt;G78,IF(Spielplan!E78&lt;Spielplan!G78,Punktemodus!$B$3,0),0)</f>
        <v>0</v>
      </c>
      <c r="BM78" s="85">
        <f>IF(E78=Spielplan!E78,IF(G78=Spielplan!G78,Punktemodus!$B$5,0),0)</f>
        <v>3</v>
      </c>
      <c r="BN78" s="85">
        <f>IF(E78=Spielplan!E78,Punktemodus!$B$7,0)</f>
        <v>1</v>
      </c>
      <c r="BO78" s="85">
        <f>IF(G78=Spielplan!G78,Punktemodus!$B$7,0)</f>
        <v>1</v>
      </c>
      <c r="BP78" s="137">
        <f>IF(Spielplan!E78="",0,SUM(BJ78:BO78))</f>
        <v>0</v>
      </c>
      <c r="BQ78" s="85"/>
      <c r="BR78" s="141"/>
      <c r="BS78" s="150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</row>
    <row r="79" spans="1:101" ht="18.75" customHeight="1" thickBot="1" x14ac:dyDescent="0.3">
      <c r="A79" s="60"/>
      <c r="B79" s="60"/>
      <c r="C79" s="218" t="str">
        <f>Spielplan!$C$79</f>
        <v>Ghana</v>
      </c>
      <c r="D79" s="219"/>
      <c r="E79" s="104"/>
      <c r="F79" s="93"/>
      <c r="G79" s="104"/>
      <c r="H79" s="218" t="str">
        <f>Spielplan!$H$79</f>
        <v>USA</v>
      </c>
      <c r="I79" s="219"/>
      <c r="J79" s="60"/>
      <c r="K79" s="60" t="s">
        <v>109</v>
      </c>
      <c r="L79" s="60">
        <f t="shared" si="24"/>
        <v>0</v>
      </c>
      <c r="M79" s="60"/>
      <c r="N79" s="60"/>
      <c r="O79" s="60">
        <f>IF($E79="",0,IF($E79&gt;$G79,3,IF($E79=$G79,1,0)))</f>
        <v>0</v>
      </c>
      <c r="P79" s="60">
        <f>IF($G79="",0,IF($E79&gt;$G79,0,IF($E79=$G79,1,3)))</f>
        <v>0</v>
      </c>
      <c r="Q79" s="60"/>
      <c r="R79" s="60"/>
      <c r="S79" s="60">
        <f>E79</f>
        <v>0</v>
      </c>
      <c r="T79" s="60">
        <f>G79</f>
        <v>0</v>
      </c>
      <c r="U79" s="60"/>
      <c r="V79" s="60"/>
      <c r="W79" s="60">
        <f>G79</f>
        <v>0</v>
      </c>
      <c r="X79" s="60">
        <f>E79</f>
        <v>0</v>
      </c>
      <c r="Y79" s="60"/>
      <c r="Z79" s="60">
        <f>N84</f>
        <v>0</v>
      </c>
      <c r="AA79" s="60">
        <f>R84</f>
        <v>0</v>
      </c>
      <c r="AB79" s="60">
        <f>V84</f>
        <v>0</v>
      </c>
      <c r="AC79" s="60">
        <f>AA79-AB79</f>
        <v>0</v>
      </c>
      <c r="AD79" s="60">
        <f>IF(Z79&gt;Z78,-1,0)</f>
        <v>0</v>
      </c>
      <c r="AE79" s="60">
        <f>IF(Z79&gt;Z80,-1,0)</f>
        <v>0</v>
      </c>
      <c r="AF79" s="60">
        <f>IF(Z79&gt;Z81,-1,0)</f>
        <v>0</v>
      </c>
      <c r="AG79" s="60">
        <f>10000-(AJ79*1000+AM79*100+AK79*10)</f>
        <v>10000</v>
      </c>
      <c r="AH79" s="90">
        <f>RANK(AG79,AG78:AG81,1)</f>
        <v>1</v>
      </c>
      <c r="AI79" s="60" t="str">
        <f>H78</f>
        <v>Portugal</v>
      </c>
      <c r="AJ79" s="60">
        <f t="shared" si="25"/>
        <v>0</v>
      </c>
      <c r="AK79" s="60">
        <f t="shared" si="25"/>
        <v>0</v>
      </c>
      <c r="AL79" s="60">
        <f t="shared" si="25"/>
        <v>0</v>
      </c>
      <c r="AM79" s="60">
        <f>AK79-AL79</f>
        <v>0</v>
      </c>
      <c r="AN79" s="187">
        <f>IF(AG78=AG79,IF(E78&gt;G78,AG78-0.1,AG78),AG78)</f>
        <v>10000</v>
      </c>
      <c r="AO79" s="187"/>
      <c r="AP79" s="187">
        <f>IF(AG80=AG79,IF(G83&gt;E83,AG80-0.1,AG80),AG80)</f>
        <v>10000</v>
      </c>
      <c r="AQ79" s="187">
        <f>IF(AG81=AG79,IF(G81&gt;E81,AG81-0.1,AG81),AG81)</f>
        <v>10000</v>
      </c>
      <c r="AR79" s="187">
        <f>AO82</f>
        <v>30000</v>
      </c>
      <c r="AS79" s="90">
        <f>RANK(AR79,AR78:AR81,1)</f>
        <v>1</v>
      </c>
      <c r="AT79" s="60" t="str">
        <f t="shared" si="26"/>
        <v>Portugal</v>
      </c>
      <c r="AU79" s="60">
        <f t="shared" si="26"/>
        <v>0</v>
      </c>
      <c r="AV79" s="60">
        <f t="shared" si="26"/>
        <v>0</v>
      </c>
      <c r="AW79" s="60">
        <f t="shared" si="26"/>
        <v>0</v>
      </c>
      <c r="AX79" s="60"/>
      <c r="AY79" s="60"/>
      <c r="AZ79" s="60"/>
      <c r="BA79" s="220">
        <v>2</v>
      </c>
      <c r="BB79" s="218" t="e">
        <f>VLOOKUP(2,AS78:AT81,2,FALSE)</f>
        <v>#N/A</v>
      </c>
      <c r="BC79" s="221"/>
      <c r="BD79" s="222" t="e">
        <f>VLOOKUP(2,AS78:AW81,3,FALSE)</f>
        <v>#N/A</v>
      </c>
      <c r="BE79" s="223" t="e">
        <f>VLOOKUP(2,AS78:AW81,4,FALSE)</f>
        <v>#N/A</v>
      </c>
      <c r="BF79" s="93" t="s">
        <v>12</v>
      </c>
      <c r="BG79" s="223" t="e">
        <f>VLOOKUP(2,AS78:AW81,5,FALSE)</f>
        <v>#N/A</v>
      </c>
      <c r="BH79" s="223" t="s">
        <v>129</v>
      </c>
      <c r="BI79" s="85"/>
      <c r="BJ79" s="85">
        <f>IF(E79&gt;G79,IF(Spielplan!E79&gt;Spielplan!G79,Punktemodus!$B$3,0),0)</f>
        <v>0</v>
      </c>
      <c r="BK79" s="85">
        <f>IF(E79=G79,IF(Spielplan!E79=Spielplan!G79,Punktemodus!$B$3,0),0)</f>
        <v>10</v>
      </c>
      <c r="BL79" s="85">
        <f>IF(E79&lt;G79,IF(Spielplan!E79&lt;Spielplan!G79,Punktemodus!$B$3,0),0)</f>
        <v>0</v>
      </c>
      <c r="BM79" s="85">
        <f>IF(E79=Spielplan!E79,IF(G79=Spielplan!G79,Punktemodus!$B$5,0),0)</f>
        <v>3</v>
      </c>
      <c r="BN79" s="85">
        <f>IF(E79=Spielplan!E79,Punktemodus!$B$7,0)</f>
        <v>1</v>
      </c>
      <c r="BO79" s="85">
        <f>IF(G79=Spielplan!G79,Punktemodus!$B$7,0)</f>
        <v>1</v>
      </c>
      <c r="BP79" s="137">
        <f>IF(Spielplan!E79="",0,SUM(BJ79:BO79))</f>
        <v>0</v>
      </c>
      <c r="BQ79" s="85"/>
      <c r="BR79" s="141"/>
      <c r="BS79" s="134"/>
      <c r="BT79" s="134"/>
      <c r="BU79" s="134"/>
      <c r="BV79" s="134"/>
      <c r="BW79" s="134"/>
      <c r="BX79" s="134"/>
      <c r="BY79" s="134"/>
      <c r="BZ79" s="161">
        <f>SUM(BX48:BY77)</f>
        <v>240</v>
      </c>
      <c r="CA79" s="134"/>
      <c r="CB79" s="134"/>
      <c r="CC79" s="134"/>
      <c r="CD79" s="134"/>
      <c r="CE79" s="161">
        <f>CE50+CF50+CE51+CF51+CE58+CF58+CE59+CF59+CE66+CF66+CE67+CF67+CE74+CF74+CE75+CF75</f>
        <v>240</v>
      </c>
      <c r="CF79" s="134"/>
      <c r="CG79" s="134"/>
      <c r="CH79" s="134"/>
      <c r="CI79" s="134"/>
      <c r="CJ79" s="161">
        <f>CJ54+CJ55+CJ70+CJ71</f>
        <v>120</v>
      </c>
      <c r="CK79" s="134"/>
      <c r="CL79" s="134"/>
      <c r="CM79" s="134"/>
      <c r="CN79" s="134"/>
      <c r="CO79" s="161">
        <f>SUM(CO59:CO60)</f>
        <v>80</v>
      </c>
      <c r="CP79" s="134"/>
      <c r="CQ79" s="134"/>
      <c r="CR79" s="134"/>
      <c r="CS79" s="161">
        <f>CS54</f>
        <v>50</v>
      </c>
      <c r="CT79" s="134"/>
      <c r="CU79" s="134"/>
      <c r="CV79" s="134"/>
      <c r="CW79" s="134"/>
    </row>
    <row r="80" spans="1:101" ht="18.75" customHeight="1" thickBot="1" x14ac:dyDescent="0.3">
      <c r="A80" s="60"/>
      <c r="B80" s="60"/>
      <c r="C80" s="211" t="str">
        <f>C78</f>
        <v>Deutschland</v>
      </c>
      <c r="D80" s="212"/>
      <c r="E80" s="104"/>
      <c r="F80" s="93"/>
      <c r="G80" s="104"/>
      <c r="H80" s="211" t="str">
        <f>C79</f>
        <v>Ghana</v>
      </c>
      <c r="I80" s="212"/>
      <c r="J80" s="60"/>
      <c r="K80" s="60" t="s">
        <v>110</v>
      </c>
      <c r="L80" s="60">
        <f t="shared" si="24"/>
        <v>0</v>
      </c>
      <c r="M80" s="60">
        <f>IF($E80="",0,IF($E80&gt;$G80,3,IF($E80=G80,1,0)))</f>
        <v>0</v>
      </c>
      <c r="N80" s="60"/>
      <c r="O80" s="60">
        <f>IF($G80="",0,IF($E80&gt;$G80,0,IF($E80=$G80,1,3)))</f>
        <v>0</v>
      </c>
      <c r="P80" s="60"/>
      <c r="Q80" s="60">
        <f>E80</f>
        <v>0</v>
      </c>
      <c r="R80" s="60"/>
      <c r="S80" s="60">
        <f>G80</f>
        <v>0</v>
      </c>
      <c r="T80" s="60"/>
      <c r="U80" s="60">
        <f>G80</f>
        <v>0</v>
      </c>
      <c r="V80" s="60"/>
      <c r="W80" s="60">
        <f>E80</f>
        <v>0</v>
      </c>
      <c r="X80" s="60"/>
      <c r="Y80" s="60"/>
      <c r="Z80" s="60">
        <f>O84</f>
        <v>0</v>
      </c>
      <c r="AA80" s="60">
        <f>S84</f>
        <v>0</v>
      </c>
      <c r="AB80" s="60">
        <f>W84</f>
        <v>0</v>
      </c>
      <c r="AC80" s="60">
        <f>AA80-AB80</f>
        <v>0</v>
      </c>
      <c r="AD80" s="60">
        <f>IF(Z80&gt;Z78,-1,0)</f>
        <v>0</v>
      </c>
      <c r="AE80" s="60">
        <f>IF(Z80&gt;Z79,-1,0)</f>
        <v>0</v>
      </c>
      <c r="AF80" s="60">
        <f>IF(Z80&gt;Z81,-1,0)</f>
        <v>0</v>
      </c>
      <c r="AG80" s="60">
        <f>10000-(AJ80*1000+AM80*100+AK80*10)</f>
        <v>10000</v>
      </c>
      <c r="AH80" s="90">
        <f>RANK(AG80,AG78:AG81,1)</f>
        <v>1</v>
      </c>
      <c r="AI80" s="60" t="str">
        <f>C79</f>
        <v>Ghana</v>
      </c>
      <c r="AJ80" s="60">
        <f t="shared" si="25"/>
        <v>0</v>
      </c>
      <c r="AK80" s="60">
        <f t="shared" si="25"/>
        <v>0</v>
      </c>
      <c r="AL80" s="60">
        <f t="shared" si="25"/>
        <v>0</v>
      </c>
      <c r="AM80" s="60">
        <f>AK80-AL80</f>
        <v>0</v>
      </c>
      <c r="AN80" s="187">
        <f>IF(AG78=AG80,IF(E80&gt;G80,AG78-0.1,AG78),AG78)</f>
        <v>10000</v>
      </c>
      <c r="AO80" s="187">
        <f>IF(AG79=AG80,IF(E83&gt;G83,AG79-0.1,AG79),AG79)</f>
        <v>10000</v>
      </c>
      <c r="AP80" s="187"/>
      <c r="AQ80" s="187">
        <f>IF(AG81=AG80,IF(G79&gt;E79,AG81-0.1,AG81),AG81)</f>
        <v>10000</v>
      </c>
      <c r="AR80" s="187">
        <f>AP82</f>
        <v>30000</v>
      </c>
      <c r="AS80" s="90">
        <f>RANK(AR80,AR78:AR81,1)</f>
        <v>1</v>
      </c>
      <c r="AT80" s="60" t="str">
        <f t="shared" si="26"/>
        <v>Ghana</v>
      </c>
      <c r="AU80" s="60">
        <f t="shared" si="26"/>
        <v>0</v>
      </c>
      <c r="AV80" s="60">
        <f t="shared" si="26"/>
        <v>0</v>
      </c>
      <c r="AW80" s="60">
        <f t="shared" si="26"/>
        <v>0</v>
      </c>
      <c r="AX80" s="60"/>
      <c r="AY80" s="60"/>
      <c r="AZ80" s="60"/>
      <c r="BA80" s="113">
        <v>3</v>
      </c>
      <c r="BB80" s="114" t="e">
        <f>VLOOKUP(3,AS78:AT81,2,FALSE)</f>
        <v>#N/A</v>
      </c>
      <c r="BC80" s="115"/>
      <c r="BD80" s="116" t="e">
        <f>VLOOKUP(3,AS78:AW81,3,FALSE)</f>
        <v>#N/A</v>
      </c>
      <c r="BE80" s="116" t="e">
        <f>VLOOKUP(3,AS78:AW81,4,FALSE)</f>
        <v>#N/A</v>
      </c>
      <c r="BF80" s="93" t="s">
        <v>12</v>
      </c>
      <c r="BG80" s="116" t="e">
        <f>VLOOKUP(3,AS78:AW81,5,FALSE)</f>
        <v>#N/A</v>
      </c>
      <c r="BH80" s="60"/>
      <c r="BI80" s="85"/>
      <c r="BJ80" s="85">
        <f>IF(E80&gt;G80,IF(Spielplan!E80&gt;Spielplan!G80,Punktemodus!$B$3,0),0)</f>
        <v>0</v>
      </c>
      <c r="BK80" s="85">
        <f>IF(E80=G80,IF(Spielplan!E80=Spielplan!G80,Punktemodus!$B$3,0),0)</f>
        <v>10</v>
      </c>
      <c r="BL80" s="85">
        <f>IF(E80&lt;G80,IF(Spielplan!E80&lt;Spielplan!G80,Punktemodus!$B$3,0),0)</f>
        <v>0</v>
      </c>
      <c r="BM80" s="85">
        <f>IF(E80=Spielplan!E80,IF(G80=Spielplan!G80,Punktemodus!$B$5,0),0)</f>
        <v>3</v>
      </c>
      <c r="BN80" s="85">
        <f>IF(E80=Spielplan!E80,Punktemodus!$B$7,0)</f>
        <v>1</v>
      </c>
      <c r="BO80" s="85">
        <f>IF(G80=Spielplan!G80,Punktemodus!$B$7,0)</f>
        <v>1</v>
      </c>
      <c r="BP80" s="137">
        <f>IF(Spielplan!E80="",0,SUM(BJ80:BO80))</f>
        <v>0</v>
      </c>
      <c r="BQ80" s="85"/>
      <c r="BR80" s="141"/>
      <c r="BS80" s="134"/>
      <c r="BT80" s="134"/>
      <c r="BU80" s="134"/>
      <c r="BV80" s="134"/>
      <c r="BW80" s="134"/>
      <c r="BX80" s="134"/>
      <c r="BY80" s="134"/>
      <c r="BZ80" s="138"/>
      <c r="CA80" s="134"/>
      <c r="CB80" s="134"/>
      <c r="CC80" s="134"/>
      <c r="CD80" s="134"/>
      <c r="CE80" s="138"/>
      <c r="CF80" s="134"/>
      <c r="CG80" s="134"/>
      <c r="CH80" s="134"/>
      <c r="CI80" s="134"/>
      <c r="CJ80" s="138"/>
      <c r="CK80" s="134"/>
      <c r="CL80" s="134"/>
      <c r="CM80" s="134"/>
      <c r="CN80" s="134"/>
      <c r="CO80" s="138"/>
      <c r="CP80" s="134"/>
      <c r="CQ80" s="134"/>
      <c r="CR80" s="134"/>
      <c r="CS80" s="138"/>
      <c r="CT80" s="134"/>
      <c r="CU80" s="134"/>
      <c r="CV80" s="134"/>
      <c r="CW80" s="134"/>
    </row>
    <row r="81" spans="1:101" ht="18.75" customHeight="1" thickBot="1" x14ac:dyDescent="0.3">
      <c r="A81" s="60"/>
      <c r="B81" s="60"/>
      <c r="C81" s="218" t="str">
        <f>H78</f>
        <v>Portugal</v>
      </c>
      <c r="D81" s="219"/>
      <c r="E81" s="104"/>
      <c r="F81" s="93"/>
      <c r="G81" s="104"/>
      <c r="H81" s="218" t="str">
        <f>H79</f>
        <v>USA</v>
      </c>
      <c r="I81" s="219"/>
      <c r="J81" s="60"/>
      <c r="K81" s="60" t="s">
        <v>111</v>
      </c>
      <c r="L81" s="60">
        <f t="shared" si="24"/>
        <v>0</v>
      </c>
      <c r="M81" s="60"/>
      <c r="N81" s="60">
        <f>IF($E81="",0,IF($E81&gt;$G81,3,IF($E81=$G81,1,0)))</f>
        <v>0</v>
      </c>
      <c r="O81" s="60"/>
      <c r="P81" s="60">
        <f>IF($G81="",0,IF($E81&gt;$G81,0,IF($E81=$G81,1,3)))</f>
        <v>0</v>
      </c>
      <c r="Q81" s="60"/>
      <c r="R81" s="60">
        <f>E81</f>
        <v>0</v>
      </c>
      <c r="S81" s="60"/>
      <c r="T81" s="60">
        <f>G81</f>
        <v>0</v>
      </c>
      <c r="U81" s="60"/>
      <c r="V81" s="60">
        <f>G81</f>
        <v>0</v>
      </c>
      <c r="W81" s="60"/>
      <c r="X81" s="60">
        <f>E81</f>
        <v>0</v>
      </c>
      <c r="Y81" s="60"/>
      <c r="Z81" s="60">
        <f>P84</f>
        <v>0</v>
      </c>
      <c r="AA81" s="60">
        <f>T84</f>
        <v>0</v>
      </c>
      <c r="AB81" s="60">
        <f>X84</f>
        <v>0</v>
      </c>
      <c r="AC81" s="60">
        <f>AA81-AB81</f>
        <v>0</v>
      </c>
      <c r="AD81" s="60">
        <f>IF(Z81&gt;Z78,-1,0)</f>
        <v>0</v>
      </c>
      <c r="AE81" s="60">
        <f>IF(Z81&gt;Z79,-1,0)</f>
        <v>0</v>
      </c>
      <c r="AF81" s="60">
        <f>IF(Z81&gt;Z80,-1,0)</f>
        <v>0</v>
      </c>
      <c r="AG81" s="60">
        <f>10000-(AJ81*1000+AM81*100+AK81*10)</f>
        <v>10000</v>
      </c>
      <c r="AH81" s="90">
        <f>RANK(AG81,AG78:AG81,1)</f>
        <v>1</v>
      </c>
      <c r="AI81" s="60" t="str">
        <f>H79</f>
        <v>USA</v>
      </c>
      <c r="AJ81" s="60">
        <f t="shared" si="25"/>
        <v>0</v>
      </c>
      <c r="AK81" s="60">
        <f t="shared" si="25"/>
        <v>0</v>
      </c>
      <c r="AL81" s="60">
        <f t="shared" si="25"/>
        <v>0</v>
      </c>
      <c r="AM81" s="60">
        <f>AK81-AL81</f>
        <v>0</v>
      </c>
      <c r="AN81" s="187">
        <f>IF(AG78=AG81,IF(E82&gt;G82,AG78-0.1,AG78),AG78)</f>
        <v>10000</v>
      </c>
      <c r="AO81" s="187">
        <f>IF(AG79=AG81,IF(E81&gt;G81,AG79-0.1,AG79),AG79)</f>
        <v>10000</v>
      </c>
      <c r="AP81" s="187">
        <f>IF(AG80=AG81,IF(E79&gt;G79,AG80-0.1,AG80),AG80)</f>
        <v>10000</v>
      </c>
      <c r="AQ81" s="187"/>
      <c r="AR81" s="187">
        <f>AQ82</f>
        <v>30000</v>
      </c>
      <c r="AS81" s="90">
        <f>RANK(AR81,AR78:AR81,1)</f>
        <v>1</v>
      </c>
      <c r="AT81" s="60" t="str">
        <f t="shared" si="26"/>
        <v>USA</v>
      </c>
      <c r="AU81" s="60">
        <f t="shared" si="26"/>
        <v>0</v>
      </c>
      <c r="AV81" s="60">
        <f t="shared" si="26"/>
        <v>0</v>
      </c>
      <c r="AW81" s="60">
        <f t="shared" si="26"/>
        <v>0</v>
      </c>
      <c r="AX81" s="60"/>
      <c r="AY81" s="60"/>
      <c r="AZ81" s="60"/>
      <c r="BA81" s="113">
        <v>4</v>
      </c>
      <c r="BB81" s="114" t="e">
        <f>VLOOKUP(4,AS78:AT81,2,FALSE)</f>
        <v>#N/A</v>
      </c>
      <c r="BC81" s="115"/>
      <c r="BD81" s="116" t="e">
        <f>VLOOKUP(4,AS78:AW81,3,FALSE)</f>
        <v>#N/A</v>
      </c>
      <c r="BE81" s="116" t="e">
        <f>VLOOKUP(4,AS78:AW81,4,FALSE)</f>
        <v>#N/A</v>
      </c>
      <c r="BF81" s="93" t="s">
        <v>12</v>
      </c>
      <c r="BG81" s="116" t="e">
        <f>VLOOKUP(4,AS78:AW81,5,FALSE)</f>
        <v>#N/A</v>
      </c>
      <c r="BH81" s="60"/>
      <c r="BI81" s="85"/>
      <c r="BJ81" s="85">
        <f>IF(E81&gt;G81,IF(Spielplan!E81&gt;Spielplan!G81,Punktemodus!$B$3,0),0)</f>
        <v>0</v>
      </c>
      <c r="BK81" s="85">
        <f>IF(E81=G81,IF(Spielplan!E81=Spielplan!G81,Punktemodus!$B$3,0),0)</f>
        <v>10</v>
      </c>
      <c r="BL81" s="85">
        <f>IF(E81&lt;G81,IF(Spielplan!E81&lt;Spielplan!G81,Punktemodus!$B$3,0),0)</f>
        <v>0</v>
      </c>
      <c r="BM81" s="85">
        <f>IF(E81=Spielplan!E81,IF(G81=Spielplan!G81,Punktemodus!$B$5,0),0)</f>
        <v>3</v>
      </c>
      <c r="BN81" s="85">
        <f>IF(E81=Spielplan!E81,Punktemodus!$B$7,0)</f>
        <v>1</v>
      </c>
      <c r="BO81" s="85">
        <f>IF(G81=Spielplan!G81,Punktemodus!$B$7,0)</f>
        <v>1</v>
      </c>
      <c r="BP81" s="137">
        <f>IF(Spielplan!E81="",0,SUM(BJ81:BO81))</f>
        <v>0</v>
      </c>
      <c r="BQ81" s="85"/>
      <c r="BR81" s="141"/>
      <c r="BS81" s="134"/>
      <c r="BT81" s="134"/>
      <c r="BU81" s="134"/>
      <c r="BV81" s="134"/>
      <c r="BW81" s="134"/>
      <c r="BX81" s="134"/>
      <c r="BY81" s="134"/>
      <c r="BZ81" s="353" t="s">
        <v>154</v>
      </c>
      <c r="CA81" s="155"/>
      <c r="CB81" s="155"/>
      <c r="CC81" s="155"/>
      <c r="CD81" s="155"/>
      <c r="CE81" s="353" t="s">
        <v>157</v>
      </c>
      <c r="CF81" s="155"/>
      <c r="CG81" s="155"/>
      <c r="CH81" s="155"/>
      <c r="CI81" s="155"/>
      <c r="CJ81" s="353" t="s">
        <v>164</v>
      </c>
      <c r="CK81" s="155"/>
      <c r="CL81" s="155"/>
      <c r="CM81" s="155"/>
      <c r="CN81" s="155"/>
      <c r="CO81" s="353" t="s">
        <v>159</v>
      </c>
      <c r="CP81" s="155"/>
      <c r="CQ81" s="155"/>
      <c r="CR81" s="155"/>
      <c r="CS81" s="353" t="s">
        <v>160</v>
      </c>
      <c r="CT81" s="155"/>
      <c r="CU81" s="134"/>
      <c r="CV81" s="134"/>
      <c r="CW81" s="134"/>
    </row>
    <row r="82" spans="1:101" ht="18.75" customHeight="1" thickBot="1" x14ac:dyDescent="0.3">
      <c r="A82" s="60"/>
      <c r="B82" s="60"/>
      <c r="C82" s="211" t="str">
        <f>C78</f>
        <v>Deutschland</v>
      </c>
      <c r="D82" s="212"/>
      <c r="E82" s="104"/>
      <c r="F82" s="93"/>
      <c r="G82" s="104"/>
      <c r="H82" s="211" t="str">
        <f>H79</f>
        <v>USA</v>
      </c>
      <c r="I82" s="212"/>
      <c r="J82" s="60"/>
      <c r="K82" s="60" t="s">
        <v>112</v>
      </c>
      <c r="L82" s="60">
        <f t="shared" si="24"/>
        <v>0</v>
      </c>
      <c r="M82" s="60">
        <f>IF($E82="",0,IF($E82&gt;$G82,3,IF($E82=G82,1,0)))</f>
        <v>0</v>
      </c>
      <c r="N82" s="60"/>
      <c r="O82" s="60"/>
      <c r="P82" s="60">
        <f>IF($G82="",0,IF($E82&gt;$G82,0,IF($E82=$G82,1,3)))</f>
        <v>0</v>
      </c>
      <c r="Q82" s="60">
        <f>E82</f>
        <v>0</v>
      </c>
      <c r="R82" s="60"/>
      <c r="S82" s="60"/>
      <c r="T82" s="60">
        <f>G82</f>
        <v>0</v>
      </c>
      <c r="U82" s="60">
        <f>G82</f>
        <v>0</v>
      </c>
      <c r="V82" s="60"/>
      <c r="W82" s="60"/>
      <c r="X82" s="60">
        <f>E82</f>
        <v>0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187">
        <f>SUM(AN78:AN81)</f>
        <v>30000</v>
      </c>
      <c r="AO82" s="187">
        <f>SUM(AO78:AO81)</f>
        <v>30000</v>
      </c>
      <c r="AP82" s="187">
        <f>SUM(AP78:AP81)</f>
        <v>30000</v>
      </c>
      <c r="AQ82" s="187">
        <f>SUM(AQ78:AQ81)</f>
        <v>30000</v>
      </c>
      <c r="AR82" s="187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85">
        <f>IF(E82&gt;G82,IF(Spielplan!E82&gt;Spielplan!G82,Punktemodus!$B$3,0),0)</f>
        <v>0</v>
      </c>
      <c r="BK82" s="85">
        <f>IF(E82=G82,IF(Spielplan!E82=Spielplan!G82,Punktemodus!$B$3,0),0)</f>
        <v>10</v>
      </c>
      <c r="BL82" s="85">
        <f>IF(E82&lt;G82,IF(Spielplan!E82&lt;Spielplan!G82,Punktemodus!$B$3,0),0)</f>
        <v>0</v>
      </c>
      <c r="BM82" s="85">
        <f>IF(E82=Spielplan!E82,IF(G82=Spielplan!G82,Punktemodus!$B$5,0),0)</f>
        <v>3</v>
      </c>
      <c r="BN82" s="85">
        <f>IF(E82=Spielplan!E82,Punktemodus!$B$7,0)</f>
        <v>1</v>
      </c>
      <c r="BO82" s="85">
        <f>IF(G82=Spielplan!G82,Punktemodus!$B$7,0)</f>
        <v>1</v>
      </c>
      <c r="BP82" s="137">
        <f>IF(Spielplan!E82="",0,SUM(BJ82:BO82))</f>
        <v>0</v>
      </c>
      <c r="BQ82" s="60"/>
      <c r="BR82" s="141"/>
      <c r="BS82" s="134"/>
      <c r="BT82" s="134"/>
      <c r="BU82" s="134"/>
      <c r="BV82" s="134"/>
      <c r="BW82" s="134"/>
      <c r="BX82" s="134"/>
      <c r="BY82" s="134"/>
      <c r="BZ82" s="353"/>
      <c r="CA82" s="155"/>
      <c r="CB82" s="155"/>
      <c r="CC82" s="155"/>
      <c r="CD82" s="155"/>
      <c r="CE82" s="353"/>
      <c r="CF82" s="155"/>
      <c r="CG82" s="155"/>
      <c r="CH82" s="155"/>
      <c r="CI82" s="155"/>
      <c r="CJ82" s="353"/>
      <c r="CK82" s="155"/>
      <c r="CL82" s="155"/>
      <c r="CM82" s="155"/>
      <c r="CN82" s="155"/>
      <c r="CO82" s="353"/>
      <c r="CP82" s="155"/>
      <c r="CQ82" s="155"/>
      <c r="CR82" s="155"/>
      <c r="CS82" s="353"/>
      <c r="CT82" s="155"/>
      <c r="CU82" s="134"/>
      <c r="CV82" s="134"/>
      <c r="CW82" s="134"/>
    </row>
    <row r="83" spans="1:101" ht="18.75" customHeight="1" thickBot="1" x14ac:dyDescent="0.3">
      <c r="A83" s="60"/>
      <c r="B83" s="60"/>
      <c r="C83" s="218" t="str">
        <f>H78</f>
        <v>Portugal</v>
      </c>
      <c r="D83" s="219"/>
      <c r="E83" s="104"/>
      <c r="F83" s="93"/>
      <c r="G83" s="104"/>
      <c r="H83" s="218" t="str">
        <f>C79</f>
        <v>Ghana</v>
      </c>
      <c r="I83" s="219"/>
      <c r="J83" s="60"/>
      <c r="K83" s="60" t="s">
        <v>112</v>
      </c>
      <c r="L83" s="60">
        <f t="shared" si="24"/>
        <v>0</v>
      </c>
      <c r="M83" s="60"/>
      <c r="N83" s="60">
        <f>IF($E83="",0,IF($E83&gt;$G83,3,IF($E83=$G83,1,0)))</f>
        <v>0</v>
      </c>
      <c r="O83" s="60">
        <f>IF($G83="",0,IF($E83&gt;$G83,0,IF($E83=$G83,1,3)))</f>
        <v>0</v>
      </c>
      <c r="P83" s="60"/>
      <c r="Q83" s="60"/>
      <c r="R83" s="60">
        <f>E83</f>
        <v>0</v>
      </c>
      <c r="S83" s="60">
        <f>G83</f>
        <v>0</v>
      </c>
      <c r="T83" s="60"/>
      <c r="U83" s="60"/>
      <c r="V83" s="60">
        <f>G83</f>
        <v>0</v>
      </c>
      <c r="W83" s="60">
        <f>E83</f>
        <v>0</v>
      </c>
      <c r="X83" s="60"/>
      <c r="Y83" s="60"/>
      <c r="Z83" s="60" t="s">
        <v>30</v>
      </c>
      <c r="AA83" s="60"/>
      <c r="AB83" s="60"/>
      <c r="AC83" s="60"/>
      <c r="AD83" s="60"/>
      <c r="AE83" s="60"/>
      <c r="AF83" s="60"/>
      <c r="AG83" s="60" t="b">
        <f>OR(AG78=AG79,AG78=AG80,AG78=AG81,AG79=AG80,AG79=AG81,AG80=AG81)</f>
        <v>1</v>
      </c>
      <c r="AH83" s="60"/>
      <c r="AI83" s="60"/>
      <c r="AJ83" s="60"/>
      <c r="AK83" s="60"/>
      <c r="AL83" s="60"/>
      <c r="AM83" s="60"/>
      <c r="AN83" s="60"/>
      <c r="AO83" s="60" t="s">
        <v>34</v>
      </c>
      <c r="AP83" s="60"/>
      <c r="AQ83" s="60"/>
      <c r="AR83" s="60" t="b">
        <f>OR(AR78=AR79,AR78=AR80,AR78=AR81,AR79=AR80,AR79=AR81,AR80=AR81)</f>
        <v>1</v>
      </c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85">
        <f>IF(E83&gt;G83,IF(Spielplan!E83&gt;Spielplan!G83,Punktemodus!$B$3,0),0)</f>
        <v>0</v>
      </c>
      <c r="BK83" s="85">
        <f>IF(E83=G83,IF(Spielplan!E83=Spielplan!G83,Punktemodus!$B$3,0),0)</f>
        <v>10</v>
      </c>
      <c r="BL83" s="85">
        <f>IF(E83&lt;G83,IF(Spielplan!E83&lt;Spielplan!G83,Punktemodus!$B$3,0),0)</f>
        <v>0</v>
      </c>
      <c r="BM83" s="85">
        <f>IF(E83=Spielplan!E83,IF(G83=Spielplan!G83,Punktemodus!$B$5,0),0)</f>
        <v>3</v>
      </c>
      <c r="BN83" s="85">
        <f>IF(E83=Spielplan!E83,Punktemodus!$B$7,0)</f>
        <v>1</v>
      </c>
      <c r="BO83" s="85">
        <f>IF(G83=Spielplan!G83,Punktemodus!$B$7,0)</f>
        <v>1</v>
      </c>
      <c r="BP83" s="137">
        <f>IF(Spielplan!E83="",0,SUM(BJ83:BO83))</f>
        <v>0</v>
      </c>
      <c r="BQ83" s="60"/>
      <c r="BR83" s="141"/>
      <c r="BS83" s="134"/>
      <c r="BT83" s="134"/>
      <c r="BU83" s="134"/>
      <c r="BV83" s="134"/>
      <c r="BW83" s="134"/>
      <c r="BX83" s="134"/>
      <c r="BY83" s="134"/>
      <c r="BZ83" s="353"/>
      <c r="CA83" s="155"/>
      <c r="CB83" s="155"/>
      <c r="CC83" s="155"/>
      <c r="CD83" s="155"/>
      <c r="CE83" s="353"/>
      <c r="CF83" s="155"/>
      <c r="CG83" s="155"/>
      <c r="CH83" s="155"/>
      <c r="CI83" s="155"/>
      <c r="CJ83" s="353"/>
      <c r="CK83" s="155"/>
      <c r="CL83" s="155"/>
      <c r="CM83" s="155"/>
      <c r="CN83" s="155"/>
      <c r="CO83" s="353"/>
      <c r="CP83" s="155"/>
      <c r="CQ83" s="155"/>
      <c r="CR83" s="155"/>
      <c r="CS83" s="353"/>
      <c r="CT83" s="155"/>
      <c r="CU83" s="134"/>
      <c r="CV83" s="134"/>
      <c r="CW83" s="134"/>
    </row>
    <row r="84" spans="1:101" ht="18.75" customHeight="1" thickBot="1" x14ac:dyDescent="0.25">
      <c r="A84" s="60"/>
      <c r="B84" s="60"/>
      <c r="C84" s="136" t="str">
        <f>IF(G83="","",IF(AR83=TRUE,"Achtung: Fehler in Tabelle!",""))</f>
        <v/>
      </c>
      <c r="D84" s="60"/>
      <c r="E84" s="85"/>
      <c r="F84" s="60"/>
      <c r="G84" s="85"/>
      <c r="H84" s="60"/>
      <c r="I84" s="60"/>
      <c r="J84" s="60"/>
      <c r="K84" s="60"/>
      <c r="L84" s="60"/>
      <c r="M84" s="60">
        <f t="shared" ref="M84:X84" si="27">SUM(M78:M83)</f>
        <v>0</v>
      </c>
      <c r="N84" s="60">
        <f t="shared" si="27"/>
        <v>0</v>
      </c>
      <c r="O84" s="60">
        <f t="shared" si="27"/>
        <v>0</v>
      </c>
      <c r="P84" s="60">
        <f t="shared" si="27"/>
        <v>0</v>
      </c>
      <c r="Q84" s="60">
        <f t="shared" si="27"/>
        <v>0</v>
      </c>
      <c r="R84" s="60">
        <f t="shared" si="27"/>
        <v>0</v>
      </c>
      <c r="S84" s="60">
        <f t="shared" si="27"/>
        <v>0</v>
      </c>
      <c r="T84" s="60">
        <f t="shared" si="27"/>
        <v>0</v>
      </c>
      <c r="U84" s="60">
        <f t="shared" si="27"/>
        <v>0</v>
      </c>
      <c r="V84" s="60">
        <f t="shared" si="27"/>
        <v>0</v>
      </c>
      <c r="W84" s="60">
        <f t="shared" si="27"/>
        <v>0</v>
      </c>
      <c r="X84" s="60">
        <f t="shared" si="27"/>
        <v>0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160">
        <f>SUM(BP78:BP83)</f>
        <v>0</v>
      </c>
      <c r="BQ84" s="60"/>
      <c r="BR84" s="141"/>
      <c r="BS84" s="134"/>
      <c r="BT84" s="134"/>
      <c r="BU84" s="134"/>
      <c r="BV84" s="134"/>
      <c r="BW84" s="134"/>
      <c r="BX84" s="134"/>
      <c r="BY84" s="134"/>
      <c r="BZ84" s="354"/>
      <c r="CA84" s="155"/>
      <c r="CB84" s="155"/>
      <c r="CC84" s="155"/>
      <c r="CD84" s="155"/>
      <c r="CE84" s="354"/>
      <c r="CF84" s="155"/>
      <c r="CG84" s="155"/>
      <c r="CH84" s="155"/>
      <c r="CI84" s="155"/>
      <c r="CJ84" s="354"/>
      <c r="CK84" s="155"/>
      <c r="CL84" s="155"/>
      <c r="CM84" s="155"/>
      <c r="CN84" s="155"/>
      <c r="CO84" s="354"/>
      <c r="CP84" s="155"/>
      <c r="CQ84" s="155"/>
      <c r="CR84" s="155"/>
      <c r="CS84" s="354"/>
      <c r="CT84" s="155"/>
      <c r="CU84" s="134"/>
      <c r="CV84" s="134"/>
      <c r="CW84" s="134"/>
    </row>
    <row r="85" spans="1:101" ht="18.75" customHeight="1" thickBot="1" x14ac:dyDescent="0.25">
      <c r="A85" s="60"/>
      <c r="B85" s="60"/>
      <c r="C85" s="60"/>
      <c r="D85" s="60"/>
      <c r="E85" s="85"/>
      <c r="F85" s="60"/>
      <c r="G85" s="85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138"/>
      <c r="BQ85" s="60"/>
      <c r="BR85" s="141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</row>
    <row r="86" spans="1:101" ht="18.75" customHeight="1" x14ac:dyDescent="0.25">
      <c r="A86" s="60"/>
      <c r="B86" s="60"/>
      <c r="C86" s="89"/>
      <c r="D86" s="60"/>
      <c r="E86" s="85"/>
      <c r="F86" s="60"/>
      <c r="G86" s="85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89"/>
      <c r="BC86" s="60"/>
      <c r="BD86" s="90"/>
      <c r="BE86" s="60"/>
      <c r="BF86" s="61"/>
      <c r="BG86" s="60"/>
      <c r="BH86" s="60"/>
      <c r="BI86" s="60"/>
      <c r="BJ86" s="60"/>
      <c r="BK86" s="60"/>
      <c r="BL86" s="60"/>
      <c r="BM86" s="60"/>
      <c r="BN86" s="60"/>
      <c r="BO86" s="60"/>
      <c r="BP86" s="138"/>
      <c r="BQ86" s="60"/>
      <c r="BR86" s="141"/>
      <c r="BS86" s="321" t="s">
        <v>45</v>
      </c>
      <c r="BT86" s="322"/>
      <c r="BU86" s="322"/>
      <c r="BV86" s="322"/>
      <c r="BW86" s="134"/>
      <c r="BX86" s="331">
        <f>BP97</f>
        <v>0</v>
      </c>
      <c r="BY86" s="332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</row>
    <row r="87" spans="1:101" ht="18.75" customHeight="1" thickBot="1" x14ac:dyDescent="0.3">
      <c r="A87" s="60"/>
      <c r="B87" s="60"/>
      <c r="C87" s="88" t="s">
        <v>93</v>
      </c>
      <c r="D87" s="60"/>
      <c r="E87" s="85"/>
      <c r="F87" s="60"/>
      <c r="G87" s="85"/>
      <c r="H87" s="60"/>
      <c r="I87" s="60"/>
      <c r="J87" s="60"/>
      <c r="K87" s="60"/>
      <c r="L87" s="60"/>
      <c r="M87" s="60" t="s">
        <v>4</v>
      </c>
      <c r="N87" s="60"/>
      <c r="O87" s="60"/>
      <c r="P87" s="60"/>
      <c r="Q87" s="60" t="s">
        <v>6</v>
      </c>
      <c r="R87" s="60"/>
      <c r="S87" s="60"/>
      <c r="T87" s="60"/>
      <c r="U87" s="60" t="s">
        <v>7</v>
      </c>
      <c r="V87" s="60"/>
      <c r="W87" s="60"/>
      <c r="X87" s="60"/>
      <c r="Y87" s="60"/>
      <c r="Z87" s="60" t="s">
        <v>4</v>
      </c>
      <c r="AA87" s="60" t="s">
        <v>5</v>
      </c>
      <c r="AB87" s="60"/>
      <c r="AC87" s="60"/>
      <c r="AD87" s="60" t="s">
        <v>9</v>
      </c>
      <c r="AE87" s="60"/>
      <c r="AF87" s="60"/>
      <c r="AG87" s="60"/>
      <c r="AH87" s="60" t="s">
        <v>32</v>
      </c>
      <c r="AI87" s="60"/>
      <c r="AJ87" s="60"/>
      <c r="AK87" s="60"/>
      <c r="AL87" s="60"/>
      <c r="AM87" s="60"/>
      <c r="AN87" s="60" t="s">
        <v>35</v>
      </c>
      <c r="AO87" s="60"/>
      <c r="AP87" s="60"/>
      <c r="AQ87" s="60"/>
      <c r="AR87" s="60"/>
      <c r="AS87" s="60" t="s">
        <v>33</v>
      </c>
      <c r="AT87" s="60"/>
      <c r="AU87" s="60"/>
      <c r="AV87" s="60"/>
      <c r="AW87" s="60"/>
      <c r="AX87" s="60"/>
      <c r="AY87" s="60"/>
      <c r="AZ87" s="60"/>
      <c r="BA87" s="60"/>
      <c r="BB87" s="89" t="s">
        <v>10</v>
      </c>
      <c r="BC87" s="60"/>
      <c r="BD87" s="90" t="s">
        <v>4</v>
      </c>
      <c r="BE87" s="60"/>
      <c r="BF87" s="61" t="s">
        <v>5</v>
      </c>
      <c r="BG87" s="60"/>
      <c r="BH87" s="60"/>
      <c r="BI87" s="85"/>
      <c r="BJ87" s="60"/>
      <c r="BK87" s="60"/>
      <c r="BL87" s="60"/>
      <c r="BM87" s="60"/>
      <c r="BN87" s="60"/>
      <c r="BO87" s="60"/>
      <c r="BP87" s="138"/>
      <c r="BQ87" s="85"/>
      <c r="BR87" s="141"/>
      <c r="BS87" s="322"/>
      <c r="BT87" s="322"/>
      <c r="BU87" s="322"/>
      <c r="BV87" s="322"/>
      <c r="BW87" s="134"/>
      <c r="BX87" s="333"/>
      <c r="BY87" s="3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</row>
    <row r="88" spans="1:101" ht="18.75" customHeight="1" thickBot="1" x14ac:dyDescent="0.3">
      <c r="A88" s="60"/>
      <c r="B88" s="60"/>
      <c r="C88" s="60"/>
      <c r="D88" s="60"/>
      <c r="E88" s="85"/>
      <c r="F88" s="60"/>
      <c r="G88" s="85"/>
      <c r="H88" s="60"/>
      <c r="I88" s="60"/>
      <c r="J88" s="60"/>
      <c r="K88" s="60"/>
      <c r="L88" s="60"/>
      <c r="M88" s="60" t="s">
        <v>0</v>
      </c>
      <c r="N88" s="60" t="s">
        <v>1</v>
      </c>
      <c r="O88" s="60" t="s">
        <v>2</v>
      </c>
      <c r="P88" s="60" t="s">
        <v>3</v>
      </c>
      <c r="Q88" s="60" t="s">
        <v>0</v>
      </c>
      <c r="R88" s="60" t="s">
        <v>1</v>
      </c>
      <c r="S88" s="60" t="s">
        <v>2</v>
      </c>
      <c r="T88" s="60" t="s">
        <v>3</v>
      </c>
      <c r="U88" s="60" t="s">
        <v>0</v>
      </c>
      <c r="V88" s="60" t="s">
        <v>1</v>
      </c>
      <c r="W88" s="60" t="s">
        <v>2</v>
      </c>
      <c r="X88" s="60" t="s">
        <v>3</v>
      </c>
      <c r="Y88" s="60"/>
      <c r="Z88" s="60" t="s">
        <v>8</v>
      </c>
      <c r="AA88" s="60"/>
      <c r="AB88" s="60"/>
      <c r="AC88" s="60"/>
      <c r="AD88" s="60"/>
      <c r="AE88" s="60"/>
      <c r="AF88" s="60"/>
      <c r="AG88" s="60"/>
      <c r="AH88" s="60" t="s">
        <v>31</v>
      </c>
      <c r="AI88" s="60"/>
      <c r="AJ88" s="60"/>
      <c r="AK88" s="60"/>
      <c r="AL88" s="60"/>
      <c r="AM88" s="60"/>
      <c r="AN88" s="60" t="str">
        <f>AI89</f>
        <v>Belgien</v>
      </c>
      <c r="AO88" s="60" t="str">
        <f>AI90</f>
        <v>Algerien</v>
      </c>
      <c r="AP88" s="60" t="str">
        <f>AI91</f>
        <v>Russland</v>
      </c>
      <c r="AQ88" s="60" t="str">
        <f>AI92</f>
        <v>Südkorea</v>
      </c>
      <c r="AR88" s="60"/>
      <c r="AS88" s="60" t="s">
        <v>31</v>
      </c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85"/>
      <c r="BJ88" s="85"/>
      <c r="BK88" s="85"/>
      <c r="BL88" s="85"/>
      <c r="BM88" s="85"/>
      <c r="BN88" s="85"/>
      <c r="BO88" s="85"/>
      <c r="BP88" s="137"/>
      <c r="BQ88" s="85"/>
      <c r="BR88" s="141"/>
      <c r="BS88" s="134"/>
      <c r="BT88" s="142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</row>
    <row r="89" spans="1:101" ht="18.75" customHeight="1" thickBot="1" x14ac:dyDescent="0.3">
      <c r="A89" s="60"/>
      <c r="B89" s="60"/>
      <c r="C89" s="224" t="str">
        <f>Spielplan!$C$89</f>
        <v>Belgien</v>
      </c>
      <c r="D89" s="225"/>
      <c r="E89" s="104"/>
      <c r="F89" s="93"/>
      <c r="G89" s="104"/>
      <c r="H89" s="224" t="str">
        <f>Spielplan!$H$89</f>
        <v>Algerien</v>
      </c>
      <c r="I89" s="225"/>
      <c r="J89" s="60"/>
      <c r="K89" s="60" t="s">
        <v>115</v>
      </c>
      <c r="L89" s="60">
        <f t="shared" ref="L89:L94" si="28">IF(E89-G89&gt;0,1,IF(G89=E89,0,-1))</f>
        <v>0</v>
      </c>
      <c r="M89" s="60">
        <f>IF($E89="",0,IF($E89&gt;$G89,3,IF($E89=G89,1,0)))</f>
        <v>0</v>
      </c>
      <c r="N89" s="60">
        <f>IF($G89="",0,IF($E89&gt;$G89,0,IF($E89=G89,1,3)))</f>
        <v>0</v>
      </c>
      <c r="O89" s="60"/>
      <c r="P89" s="60"/>
      <c r="Q89" s="60">
        <f>E89</f>
        <v>0</v>
      </c>
      <c r="R89" s="60">
        <f>G89</f>
        <v>0</v>
      </c>
      <c r="S89" s="60"/>
      <c r="T89" s="60"/>
      <c r="U89" s="60">
        <f>G89</f>
        <v>0</v>
      </c>
      <c r="V89" s="60">
        <f>E89</f>
        <v>0</v>
      </c>
      <c r="W89" s="60"/>
      <c r="X89" s="60"/>
      <c r="Y89" s="60"/>
      <c r="Z89" s="60">
        <f>M95</f>
        <v>0</v>
      </c>
      <c r="AA89" s="60">
        <f>Q95</f>
        <v>0</v>
      </c>
      <c r="AB89" s="60">
        <f>U95</f>
        <v>0</v>
      </c>
      <c r="AC89" s="60">
        <f>AA89-AB89</f>
        <v>0</v>
      </c>
      <c r="AD89" s="60">
        <f>IF(Z89&gt;Z90,-1,0)</f>
        <v>0</v>
      </c>
      <c r="AE89" s="60">
        <f>IF(Z89&gt;Z91,-1,0)</f>
        <v>0</v>
      </c>
      <c r="AF89" s="60">
        <f>IF(Z89&gt;Z92,-1,0)</f>
        <v>0</v>
      </c>
      <c r="AG89" s="60">
        <f>10000-(AJ89*1000+AM89*100+AK89*10)</f>
        <v>10000</v>
      </c>
      <c r="AH89" s="90">
        <f>RANK(AG89,AG89:AG92,1)</f>
        <v>1</v>
      </c>
      <c r="AI89" s="60" t="str">
        <f>C89</f>
        <v>Belgien</v>
      </c>
      <c r="AJ89" s="60">
        <f t="shared" ref="AJ89:AL92" si="29">Z89</f>
        <v>0</v>
      </c>
      <c r="AK89" s="60">
        <f t="shared" si="29"/>
        <v>0</v>
      </c>
      <c r="AL89" s="60">
        <f t="shared" si="29"/>
        <v>0</v>
      </c>
      <c r="AM89" s="60">
        <f>AK89-AL89</f>
        <v>0</v>
      </c>
      <c r="AN89" s="187"/>
      <c r="AO89" s="187">
        <f>IF(AG90=AG89,IF(G89&gt;E89,AG90-0.1,AG90),AG90)</f>
        <v>10000</v>
      </c>
      <c r="AP89" s="187">
        <f>IF(AG91=AG89,IF(G91&gt;E91,AG91-0.1,AG91),AG91)</f>
        <v>10000</v>
      </c>
      <c r="AQ89" s="187">
        <f>IF(AG92=AG89,IF(G93&gt;E93,AG92-0.1,AG92),AG92)</f>
        <v>10000</v>
      </c>
      <c r="AR89" s="187">
        <f>AN93</f>
        <v>30000</v>
      </c>
      <c r="AS89" s="90">
        <f>RANK(AR89,AR89:AR92,1)</f>
        <v>1</v>
      </c>
      <c r="AT89" s="60" t="str">
        <f t="shared" ref="AT89:AW92" si="30">AI89</f>
        <v>Belgien</v>
      </c>
      <c r="AU89" s="60">
        <f t="shared" si="30"/>
        <v>0</v>
      </c>
      <c r="AV89" s="60">
        <f t="shared" si="30"/>
        <v>0</v>
      </c>
      <c r="AW89" s="60">
        <f t="shared" si="30"/>
        <v>0</v>
      </c>
      <c r="AX89" s="60"/>
      <c r="AY89" s="60"/>
      <c r="AZ89" s="60"/>
      <c r="BA89" s="226">
        <v>1</v>
      </c>
      <c r="BB89" s="224" t="str">
        <f>VLOOKUP(1,AS89:AT92,2,FALSE)</f>
        <v>Belgien</v>
      </c>
      <c r="BC89" s="225"/>
      <c r="BD89" s="227">
        <f>VLOOKUP(1,AS89:AW92,3,FALSE)</f>
        <v>0</v>
      </c>
      <c r="BE89" s="228">
        <f>VLOOKUP(1,AS89:AW92,4,FALSE)</f>
        <v>0</v>
      </c>
      <c r="BF89" s="93" t="s">
        <v>12</v>
      </c>
      <c r="BG89" s="228">
        <f>VLOOKUP(1,AS89:AW92,5,FALSE)</f>
        <v>0</v>
      </c>
      <c r="BH89" s="229" t="s">
        <v>128</v>
      </c>
      <c r="BI89" s="85"/>
      <c r="BJ89" s="85">
        <f>IF(E89&gt;G89,IF(Spielplan!E89&gt;Spielplan!G89,Punktemodus!$B$3,0),0)</f>
        <v>0</v>
      </c>
      <c r="BK89" s="85">
        <f>IF(E89=G89,IF(Spielplan!E89=Spielplan!G89,Punktemodus!$B$3,0),0)</f>
        <v>10</v>
      </c>
      <c r="BL89" s="85">
        <f>IF(E89&lt;G89,IF(Spielplan!E89&lt;Spielplan!G89,Punktemodus!$B$3,0),0)</f>
        <v>0</v>
      </c>
      <c r="BM89" s="85">
        <f>IF(E89=Spielplan!E89,IF(G89=Spielplan!G89,Punktemodus!$B$5,0),0)</f>
        <v>3</v>
      </c>
      <c r="BN89" s="85">
        <f>IF(E89=Spielplan!E89,Punktemodus!$B$7,0)</f>
        <v>1</v>
      </c>
      <c r="BO89" s="85">
        <f>IF(G89=Spielplan!G89,Punktemodus!$B$7,0)</f>
        <v>1</v>
      </c>
      <c r="BP89" s="137">
        <f>IF(Spielplan!E89="",0,SUM(BJ89:BO89))</f>
        <v>0</v>
      </c>
      <c r="BQ89" s="85"/>
      <c r="BR89" s="141"/>
      <c r="BS89" s="321" t="s">
        <v>46</v>
      </c>
      <c r="BT89" s="322"/>
      <c r="BU89" s="322"/>
      <c r="BV89" s="322"/>
      <c r="BW89" s="134"/>
      <c r="BX89" s="335">
        <f>BZ79+CE79+CJ79+CO79+CS79</f>
        <v>730</v>
      </c>
      <c r="BY89" s="336"/>
      <c r="BZ89" s="134"/>
      <c r="CA89" s="349"/>
      <c r="CB89" s="350"/>
      <c r="CC89" s="350"/>
      <c r="CD89" s="350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</row>
    <row r="90" spans="1:101" ht="18.75" customHeight="1" thickBot="1" x14ac:dyDescent="0.3">
      <c r="A90" s="60"/>
      <c r="B90" s="60"/>
      <c r="C90" s="230" t="str">
        <f>Spielplan!$C$90</f>
        <v>Russland</v>
      </c>
      <c r="D90" s="231"/>
      <c r="E90" s="104"/>
      <c r="F90" s="93"/>
      <c r="G90" s="104"/>
      <c r="H90" s="230" t="str">
        <f>Spielplan!$H$90</f>
        <v>Südkorea</v>
      </c>
      <c r="I90" s="231"/>
      <c r="J90" s="60"/>
      <c r="K90" s="60" t="s">
        <v>116</v>
      </c>
      <c r="L90" s="60">
        <f t="shared" si="28"/>
        <v>0</v>
      </c>
      <c r="M90" s="60"/>
      <c r="N90" s="60"/>
      <c r="O90" s="60">
        <f>IF($E90="",0,IF($E90&gt;$G90,3,IF($E90=$G90,1,0)))</f>
        <v>0</v>
      </c>
      <c r="P90" s="60">
        <f>IF($G90="",0,IF($E90&gt;$G90,0,IF($E90=$G90,1,3)))</f>
        <v>0</v>
      </c>
      <c r="Q90" s="60"/>
      <c r="R90" s="60"/>
      <c r="S90" s="60">
        <f>E90</f>
        <v>0</v>
      </c>
      <c r="T90" s="60">
        <f>G90</f>
        <v>0</v>
      </c>
      <c r="U90" s="60"/>
      <c r="V90" s="60"/>
      <c r="W90" s="60">
        <f>G90</f>
        <v>0</v>
      </c>
      <c r="X90" s="60">
        <f>E90</f>
        <v>0</v>
      </c>
      <c r="Y90" s="60"/>
      <c r="Z90" s="60">
        <f>N95</f>
        <v>0</v>
      </c>
      <c r="AA90" s="60">
        <f>R95</f>
        <v>0</v>
      </c>
      <c r="AB90" s="60">
        <f>V95</f>
        <v>0</v>
      </c>
      <c r="AC90" s="60">
        <f>AA90-AB90</f>
        <v>0</v>
      </c>
      <c r="AD90" s="60">
        <f>IF(Z90&gt;Z89,-1,0)</f>
        <v>0</v>
      </c>
      <c r="AE90" s="60">
        <f>IF(Z90&gt;Z91,-1,0)</f>
        <v>0</v>
      </c>
      <c r="AF90" s="60">
        <f>IF(Z90&gt;Z92,-1,0)</f>
        <v>0</v>
      </c>
      <c r="AG90" s="60">
        <f>10000-(AJ90*1000+AM90*100+AK90*10)</f>
        <v>10000</v>
      </c>
      <c r="AH90" s="90">
        <f>RANK(AG90,AG89:AG92,1)</f>
        <v>1</v>
      </c>
      <c r="AI90" s="60" t="str">
        <f>H89</f>
        <v>Algerien</v>
      </c>
      <c r="AJ90" s="60">
        <f t="shared" si="29"/>
        <v>0</v>
      </c>
      <c r="AK90" s="60">
        <f t="shared" si="29"/>
        <v>0</v>
      </c>
      <c r="AL90" s="60">
        <f t="shared" si="29"/>
        <v>0</v>
      </c>
      <c r="AM90" s="60">
        <f>AK90-AL90</f>
        <v>0</v>
      </c>
      <c r="AN90" s="187">
        <f>IF(AG89=AG90,IF(E89&gt;G89,AG89-0.1,AG89),AG89)</f>
        <v>10000</v>
      </c>
      <c r="AO90" s="187"/>
      <c r="AP90" s="187">
        <f>IF(AG91=AG90,IF(G94&gt;E94,AG91-0.1,AG91),AG91)</f>
        <v>10000</v>
      </c>
      <c r="AQ90" s="187">
        <f>IF(AG92=AG90,IF(G92&gt;E92,AG92-0.1,AG92),AG92)</f>
        <v>10000</v>
      </c>
      <c r="AR90" s="187">
        <f>AO93</f>
        <v>30000</v>
      </c>
      <c r="AS90" s="90">
        <f>RANK(AR90,AR89:AR92,1)</f>
        <v>1</v>
      </c>
      <c r="AT90" s="60" t="str">
        <f t="shared" si="30"/>
        <v>Algerien</v>
      </c>
      <c r="AU90" s="60">
        <f t="shared" si="30"/>
        <v>0</v>
      </c>
      <c r="AV90" s="60">
        <f t="shared" si="30"/>
        <v>0</v>
      </c>
      <c r="AW90" s="60">
        <f t="shared" si="30"/>
        <v>0</v>
      </c>
      <c r="AX90" s="60"/>
      <c r="AY90" s="60"/>
      <c r="AZ90" s="60"/>
      <c r="BA90" s="232">
        <v>2</v>
      </c>
      <c r="BB90" s="230" t="e">
        <f>VLOOKUP(2,AS89:AT92,2,FALSE)</f>
        <v>#N/A</v>
      </c>
      <c r="BC90" s="231"/>
      <c r="BD90" s="233" t="e">
        <f>VLOOKUP(2,AS89:AW92,3,FALSE)</f>
        <v>#N/A</v>
      </c>
      <c r="BE90" s="234" t="e">
        <f>VLOOKUP(2,AS89:AW92,4,FALSE)</f>
        <v>#N/A</v>
      </c>
      <c r="BF90" s="93" t="s">
        <v>12</v>
      </c>
      <c r="BG90" s="234" t="e">
        <f>VLOOKUP(2,AS89:AW92,5,FALSE)</f>
        <v>#N/A</v>
      </c>
      <c r="BH90" s="234" t="s">
        <v>124</v>
      </c>
      <c r="BI90" s="85"/>
      <c r="BJ90" s="85">
        <f>IF(E90&gt;G90,IF(Spielplan!E90&gt;Spielplan!G90,Punktemodus!$B$3,0),0)</f>
        <v>0</v>
      </c>
      <c r="BK90" s="85">
        <f>IF(E90=G90,IF(Spielplan!E90=Spielplan!G90,Punktemodus!$B$3,0),0)</f>
        <v>10</v>
      </c>
      <c r="BL90" s="85">
        <f>IF(E90&lt;G90,IF(Spielplan!E90&lt;Spielplan!G90,Punktemodus!$B$3,0),0)</f>
        <v>0</v>
      </c>
      <c r="BM90" s="85">
        <f>IF(E90=Spielplan!E90,IF(G90=Spielplan!G90,Punktemodus!$B$5,0),0)</f>
        <v>3</v>
      </c>
      <c r="BN90" s="85">
        <f>IF(E90=Spielplan!E90,Punktemodus!$B$7,0)</f>
        <v>1</v>
      </c>
      <c r="BO90" s="85">
        <f>IF(G90=Spielplan!G90,Punktemodus!$B$7,0)</f>
        <v>1</v>
      </c>
      <c r="BP90" s="137">
        <f>IF(Spielplan!E90="",0,SUM(BJ90:BO90))</f>
        <v>0</v>
      </c>
      <c r="BQ90" s="85"/>
      <c r="BR90" s="141"/>
      <c r="BS90" s="322"/>
      <c r="BT90" s="322"/>
      <c r="BU90" s="322"/>
      <c r="BV90" s="322"/>
      <c r="BW90" s="134"/>
      <c r="BX90" s="337"/>
      <c r="BY90" s="338"/>
      <c r="BZ90" s="134"/>
      <c r="CA90" s="350"/>
      <c r="CB90" s="350"/>
      <c r="CC90" s="350"/>
      <c r="CD90" s="350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</row>
    <row r="91" spans="1:101" ht="18.75" customHeight="1" thickBot="1" x14ac:dyDescent="0.3">
      <c r="A91" s="60"/>
      <c r="B91" s="60"/>
      <c r="C91" s="224" t="str">
        <f>C89</f>
        <v>Belgien</v>
      </c>
      <c r="D91" s="225"/>
      <c r="E91" s="104"/>
      <c r="F91" s="93"/>
      <c r="G91" s="104"/>
      <c r="H91" s="224" t="str">
        <f>C90</f>
        <v>Russland</v>
      </c>
      <c r="I91" s="225"/>
      <c r="J91" s="60"/>
      <c r="K91" s="60" t="s">
        <v>118</v>
      </c>
      <c r="L91" s="60">
        <f t="shared" si="28"/>
        <v>0</v>
      </c>
      <c r="M91" s="60">
        <f>IF($E91="",0,IF($E91&gt;$G91,3,IF($E91=G91,1,0)))</f>
        <v>0</v>
      </c>
      <c r="N91" s="60"/>
      <c r="O91" s="60">
        <f>IF($G91="",0,IF($E91&gt;$G91,0,IF($E91=$G91,1,3)))</f>
        <v>0</v>
      </c>
      <c r="P91" s="60"/>
      <c r="Q91" s="60">
        <f>E91</f>
        <v>0</v>
      </c>
      <c r="R91" s="60"/>
      <c r="S91" s="60">
        <f>G91</f>
        <v>0</v>
      </c>
      <c r="T91" s="60"/>
      <c r="U91" s="60">
        <f>G91</f>
        <v>0</v>
      </c>
      <c r="V91" s="60"/>
      <c r="W91" s="60">
        <f>E91</f>
        <v>0</v>
      </c>
      <c r="X91" s="60"/>
      <c r="Y91" s="60"/>
      <c r="Z91" s="60">
        <f>O95</f>
        <v>0</v>
      </c>
      <c r="AA91" s="60">
        <f>S95</f>
        <v>0</v>
      </c>
      <c r="AB91" s="60">
        <f>W95</f>
        <v>0</v>
      </c>
      <c r="AC91" s="60">
        <f>AA91-AB91</f>
        <v>0</v>
      </c>
      <c r="AD91" s="60">
        <f>IF(Z91&gt;Z89,-1,0)</f>
        <v>0</v>
      </c>
      <c r="AE91" s="60">
        <f>IF(Z91&gt;Z90,-1,0)</f>
        <v>0</v>
      </c>
      <c r="AF91" s="60">
        <f>IF(Z91&gt;Z92,-1,0)</f>
        <v>0</v>
      </c>
      <c r="AG91" s="60">
        <f>10000-(AJ91*1000+AM91*100+AK91*10)</f>
        <v>10000</v>
      </c>
      <c r="AH91" s="90">
        <f>RANK(AG91,AG89:AG92,1)</f>
        <v>1</v>
      </c>
      <c r="AI91" s="60" t="str">
        <f>C90</f>
        <v>Russland</v>
      </c>
      <c r="AJ91" s="60">
        <f t="shared" si="29"/>
        <v>0</v>
      </c>
      <c r="AK91" s="60">
        <f t="shared" si="29"/>
        <v>0</v>
      </c>
      <c r="AL91" s="60">
        <f t="shared" si="29"/>
        <v>0</v>
      </c>
      <c r="AM91" s="60">
        <f>AK91-AL91</f>
        <v>0</v>
      </c>
      <c r="AN91" s="187">
        <f>IF(AG89=AG91,IF(E91&gt;G91,AG89-0.1,AG89),AG89)</f>
        <v>10000</v>
      </c>
      <c r="AO91" s="187">
        <f>IF(AG90=AG91,IF(E94&gt;G94,AG90-0.1,AG90),AG90)</f>
        <v>10000</v>
      </c>
      <c r="AP91" s="187"/>
      <c r="AQ91" s="187">
        <f>IF(AG92=AG91,IF(G90&gt;E90,AG92-0.1,AG92),AG92)</f>
        <v>10000</v>
      </c>
      <c r="AR91" s="187">
        <f>AP93</f>
        <v>30000</v>
      </c>
      <c r="AS91" s="90">
        <f>RANK(AR91,AR89:AR92,1)</f>
        <v>1</v>
      </c>
      <c r="AT91" s="60" t="str">
        <f t="shared" si="30"/>
        <v>Russland</v>
      </c>
      <c r="AU91" s="60">
        <f t="shared" si="30"/>
        <v>0</v>
      </c>
      <c r="AV91" s="60">
        <f t="shared" si="30"/>
        <v>0</v>
      </c>
      <c r="AW91" s="60">
        <f t="shared" si="30"/>
        <v>0</v>
      </c>
      <c r="AX91" s="60"/>
      <c r="AY91" s="60"/>
      <c r="AZ91" s="60"/>
      <c r="BA91" s="113">
        <v>3</v>
      </c>
      <c r="BB91" s="114" t="e">
        <f>VLOOKUP(3,AS89:AT92,2,FALSE)</f>
        <v>#N/A</v>
      </c>
      <c r="BC91" s="115"/>
      <c r="BD91" s="116" t="e">
        <f>VLOOKUP(3,AS89:AW92,3,FALSE)</f>
        <v>#N/A</v>
      </c>
      <c r="BE91" s="116" t="e">
        <f>VLOOKUP(3,AS89:AW92,4,FALSE)</f>
        <v>#N/A</v>
      </c>
      <c r="BF91" s="93" t="s">
        <v>12</v>
      </c>
      <c r="BG91" s="116" t="e">
        <f>VLOOKUP(3,AS89:AW92,5,FALSE)</f>
        <v>#N/A</v>
      </c>
      <c r="BH91" s="60"/>
      <c r="BI91" s="85"/>
      <c r="BJ91" s="85">
        <f>IF(E91&gt;G91,IF(Spielplan!E91&gt;Spielplan!G91,Punktemodus!$B$3,0),0)</f>
        <v>0</v>
      </c>
      <c r="BK91" s="85">
        <f>IF(E91=G91,IF(Spielplan!E91=Spielplan!G91,Punktemodus!$B$3,0),0)</f>
        <v>10</v>
      </c>
      <c r="BL91" s="85">
        <f>IF(E91&lt;G91,IF(Spielplan!E91&lt;Spielplan!G91,Punktemodus!$B$3,0),0)</f>
        <v>0</v>
      </c>
      <c r="BM91" s="85">
        <f>IF(E91=Spielplan!E91,IF(G91=Spielplan!G91,Punktemodus!$B$5,0),0)</f>
        <v>3</v>
      </c>
      <c r="BN91" s="85">
        <f>IF(E91=Spielplan!E91,Punktemodus!$B$7,0)</f>
        <v>1</v>
      </c>
      <c r="BO91" s="85">
        <f>IF(G91=Spielplan!G91,Punktemodus!$B$7,0)</f>
        <v>1</v>
      </c>
      <c r="BP91" s="137">
        <f>IF(Spielplan!E91="",0,SUM(BJ91:BO91))</f>
        <v>0</v>
      </c>
      <c r="BQ91" s="85"/>
      <c r="BR91" s="141"/>
      <c r="BS91" s="134"/>
      <c r="BT91" s="142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</row>
    <row r="92" spans="1:101" ht="18.75" customHeight="1" thickBot="1" x14ac:dyDescent="0.3">
      <c r="A92" s="60"/>
      <c r="B92" s="60"/>
      <c r="C92" s="230" t="str">
        <f>H89</f>
        <v>Algerien</v>
      </c>
      <c r="D92" s="231"/>
      <c r="E92" s="104"/>
      <c r="F92" s="93"/>
      <c r="G92" s="104"/>
      <c r="H92" s="230" t="str">
        <f>H90</f>
        <v>Südkorea</v>
      </c>
      <c r="I92" s="231"/>
      <c r="J92" s="60"/>
      <c r="K92" s="60" t="s">
        <v>117</v>
      </c>
      <c r="L92" s="60">
        <f t="shared" si="28"/>
        <v>0</v>
      </c>
      <c r="M92" s="60"/>
      <c r="N92" s="60">
        <f>IF($E92="",0,IF($E92&gt;$G92,3,IF($E92=$G92,1,0)))</f>
        <v>0</v>
      </c>
      <c r="O92" s="60"/>
      <c r="P92" s="60">
        <f>IF($G92="",0,IF($E92&gt;$G92,0,IF($E92=$G92,1,3)))</f>
        <v>0</v>
      </c>
      <c r="Q92" s="60"/>
      <c r="R92" s="60">
        <f>E92</f>
        <v>0</v>
      </c>
      <c r="S92" s="60"/>
      <c r="T92" s="60">
        <f>G92</f>
        <v>0</v>
      </c>
      <c r="U92" s="60"/>
      <c r="V92" s="60">
        <f>G92</f>
        <v>0</v>
      </c>
      <c r="W92" s="60"/>
      <c r="X92" s="60">
        <f>E92</f>
        <v>0</v>
      </c>
      <c r="Y92" s="60"/>
      <c r="Z92" s="60">
        <f>P95</f>
        <v>0</v>
      </c>
      <c r="AA92" s="60">
        <f>T95</f>
        <v>0</v>
      </c>
      <c r="AB92" s="60">
        <f>X95</f>
        <v>0</v>
      </c>
      <c r="AC92" s="60">
        <f>AA92-AB92</f>
        <v>0</v>
      </c>
      <c r="AD92" s="60">
        <f>IF(Z92&gt;Z89,-1,0)</f>
        <v>0</v>
      </c>
      <c r="AE92" s="60">
        <f>IF(Z92&gt;Z90,-1,0)</f>
        <v>0</v>
      </c>
      <c r="AF92" s="60">
        <f>IF(Z92&gt;Z91,-1,0)</f>
        <v>0</v>
      </c>
      <c r="AG92" s="60">
        <f>10000-(AJ92*1000+AM92*100+AK92*10)</f>
        <v>10000</v>
      </c>
      <c r="AH92" s="90">
        <f>RANK(AG92,AG89:AG92,1)</f>
        <v>1</v>
      </c>
      <c r="AI92" s="60" t="str">
        <f>H90</f>
        <v>Südkorea</v>
      </c>
      <c r="AJ92" s="60">
        <f t="shared" si="29"/>
        <v>0</v>
      </c>
      <c r="AK92" s="60">
        <f t="shared" si="29"/>
        <v>0</v>
      </c>
      <c r="AL92" s="60">
        <f t="shared" si="29"/>
        <v>0</v>
      </c>
      <c r="AM92" s="60">
        <f>AK92-AL92</f>
        <v>0</v>
      </c>
      <c r="AN92" s="187">
        <f>IF(AG89=AG92,IF(E93&gt;G93,AG89-0.1,AG89),AG89)</f>
        <v>10000</v>
      </c>
      <c r="AO92" s="187">
        <f>IF(AG90=AG92,IF(E92&gt;G92,AG90-0.1,AG90),AG90)</f>
        <v>10000</v>
      </c>
      <c r="AP92" s="187">
        <f>IF(AG91=AG92,IF(E90&gt;G90,AG91-0.1,AG91),AG91)</f>
        <v>10000</v>
      </c>
      <c r="AQ92" s="187"/>
      <c r="AR92" s="187">
        <f>AQ93</f>
        <v>30000</v>
      </c>
      <c r="AS92" s="90">
        <f>RANK(AR92,AR89:AR92,1)</f>
        <v>1</v>
      </c>
      <c r="AT92" s="60" t="str">
        <f t="shared" si="30"/>
        <v>Südkorea</v>
      </c>
      <c r="AU92" s="60">
        <f t="shared" si="30"/>
        <v>0</v>
      </c>
      <c r="AV92" s="60">
        <f t="shared" si="30"/>
        <v>0</v>
      </c>
      <c r="AW92" s="60">
        <f t="shared" si="30"/>
        <v>0</v>
      </c>
      <c r="AX92" s="60"/>
      <c r="AY92" s="60"/>
      <c r="AZ92" s="60"/>
      <c r="BA92" s="113">
        <v>4</v>
      </c>
      <c r="BB92" s="114" t="e">
        <f>VLOOKUP(4,AS89:AT92,2,FALSE)</f>
        <v>#N/A</v>
      </c>
      <c r="BC92" s="115"/>
      <c r="BD92" s="116" t="e">
        <f>VLOOKUP(4,AS89:AW92,3,FALSE)</f>
        <v>#N/A</v>
      </c>
      <c r="BE92" s="116" t="e">
        <f>VLOOKUP(4,AS89:AW92,4,FALSE)</f>
        <v>#N/A</v>
      </c>
      <c r="BF92" s="93" t="s">
        <v>12</v>
      </c>
      <c r="BG92" s="116" t="e">
        <f>VLOOKUP(4,AS89:AW92,5,FALSE)</f>
        <v>#N/A</v>
      </c>
      <c r="BH92" s="60"/>
      <c r="BI92" s="85"/>
      <c r="BJ92" s="85">
        <f>IF(E92&gt;G92,IF(Spielplan!E92&gt;Spielplan!G92,Punktemodus!$B$3,0),0)</f>
        <v>0</v>
      </c>
      <c r="BK92" s="85">
        <f>IF(E92=G92,IF(Spielplan!E92=Spielplan!G92,Punktemodus!$B$3,0),0)</f>
        <v>10</v>
      </c>
      <c r="BL92" s="85">
        <f>IF(E92&lt;G92,IF(Spielplan!E92&lt;Spielplan!G92,Punktemodus!$B$3,0),0)</f>
        <v>0</v>
      </c>
      <c r="BM92" s="85">
        <f>IF(E92=Spielplan!E92,IF(G92=Spielplan!G92,Punktemodus!$B$5,0),0)</f>
        <v>3</v>
      </c>
      <c r="BN92" s="85">
        <f>IF(E92=Spielplan!E92,Punktemodus!$B$7,0)</f>
        <v>1</v>
      </c>
      <c r="BO92" s="85">
        <f>IF(G92=Spielplan!G92,Punktemodus!$B$7,0)</f>
        <v>1</v>
      </c>
      <c r="BP92" s="137">
        <f>IF(Spielplan!E92="",0,SUM(BJ92:BO92))</f>
        <v>0</v>
      </c>
      <c r="BQ92" s="85"/>
      <c r="BR92" s="141"/>
      <c r="BS92" s="321" t="s">
        <v>163</v>
      </c>
      <c r="BT92" s="322"/>
      <c r="BU92" s="322"/>
      <c r="BV92" s="322"/>
      <c r="BW92" s="134"/>
      <c r="BX92" s="339">
        <f>BX86+BX89</f>
        <v>730</v>
      </c>
      <c r="BY92" s="340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</row>
    <row r="93" spans="1:101" ht="18.75" customHeight="1" thickBot="1" x14ac:dyDescent="0.3">
      <c r="A93" s="60"/>
      <c r="B93" s="60"/>
      <c r="C93" s="224" t="str">
        <f>C89</f>
        <v>Belgien</v>
      </c>
      <c r="D93" s="225"/>
      <c r="E93" s="104"/>
      <c r="F93" s="93"/>
      <c r="G93" s="104"/>
      <c r="H93" s="224" t="str">
        <f>H90</f>
        <v>Südkorea</v>
      </c>
      <c r="I93" s="225"/>
      <c r="J93" s="60"/>
      <c r="K93" s="60" t="s">
        <v>119</v>
      </c>
      <c r="L93" s="60">
        <f t="shared" si="28"/>
        <v>0</v>
      </c>
      <c r="M93" s="60">
        <f>IF($E93="",0,IF($E93&gt;$G93,3,IF($E93=G93,1,0)))</f>
        <v>0</v>
      </c>
      <c r="N93" s="60"/>
      <c r="O93" s="60"/>
      <c r="P93" s="60">
        <f>IF($G93="",0,IF($E93&gt;$G93,0,IF($E93=$G93,1,3)))</f>
        <v>0</v>
      </c>
      <c r="Q93" s="60">
        <f>E93</f>
        <v>0</v>
      </c>
      <c r="R93" s="60"/>
      <c r="S93" s="60"/>
      <c r="T93" s="60">
        <f>G93</f>
        <v>0</v>
      </c>
      <c r="U93" s="60">
        <f>G93</f>
        <v>0</v>
      </c>
      <c r="V93" s="60"/>
      <c r="W93" s="60"/>
      <c r="X93" s="60">
        <f>E93</f>
        <v>0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187">
        <f>SUM(AN89:AN92)</f>
        <v>30000</v>
      </c>
      <c r="AO93" s="187">
        <f>SUM(AO89:AO92)</f>
        <v>30000</v>
      </c>
      <c r="AP93" s="187">
        <f>SUM(AP89:AP92)</f>
        <v>30000</v>
      </c>
      <c r="AQ93" s="187">
        <f>SUM(AQ89:AQ92)</f>
        <v>30000</v>
      </c>
      <c r="AR93" s="187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85">
        <f>IF(E93&gt;G93,IF(Spielplan!E93&gt;Spielplan!G93,Punktemodus!$B$3,0),0)</f>
        <v>0</v>
      </c>
      <c r="BK93" s="85">
        <f>IF(E93=G93,IF(Spielplan!E93=Spielplan!G93,Punktemodus!$B$3,0),0)</f>
        <v>10</v>
      </c>
      <c r="BL93" s="85">
        <f>IF(E93&lt;G93,IF(Spielplan!E93&lt;Spielplan!G93,Punktemodus!$B$3,0),0)</f>
        <v>0</v>
      </c>
      <c r="BM93" s="85">
        <f>IF(E93=Spielplan!E93,IF(G93=Spielplan!G93,Punktemodus!$B$5,0),0)</f>
        <v>3</v>
      </c>
      <c r="BN93" s="85">
        <f>IF(E93=Spielplan!E93,Punktemodus!$B$7,0)</f>
        <v>1</v>
      </c>
      <c r="BO93" s="85">
        <f>IF(G93=Spielplan!G93,Punktemodus!$B$7,0)</f>
        <v>1</v>
      </c>
      <c r="BP93" s="137">
        <f>IF(Spielplan!E93="",0,SUM(BJ93:BO93))</f>
        <v>0</v>
      </c>
      <c r="BQ93" s="60"/>
      <c r="BR93" s="141"/>
      <c r="BS93" s="322"/>
      <c r="BT93" s="322"/>
      <c r="BU93" s="322"/>
      <c r="BV93" s="322"/>
      <c r="BW93" s="134"/>
      <c r="BX93" s="341"/>
      <c r="BY93" s="342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</row>
    <row r="94" spans="1:101" ht="18.75" customHeight="1" thickBot="1" x14ac:dyDescent="0.3">
      <c r="A94" s="60"/>
      <c r="B94" s="60"/>
      <c r="C94" s="230" t="str">
        <f>H89</f>
        <v>Algerien</v>
      </c>
      <c r="D94" s="231"/>
      <c r="E94" s="104"/>
      <c r="F94" s="93"/>
      <c r="G94" s="104"/>
      <c r="H94" s="230" t="str">
        <f>C90</f>
        <v>Russland</v>
      </c>
      <c r="I94" s="231"/>
      <c r="J94" s="60"/>
      <c r="K94" s="60" t="s">
        <v>119</v>
      </c>
      <c r="L94" s="60">
        <f t="shared" si="28"/>
        <v>0</v>
      </c>
      <c r="M94" s="60"/>
      <c r="N94" s="60">
        <f>IF($E94="",0,IF($E94&gt;$G94,3,IF($E94=$G94,1,0)))</f>
        <v>0</v>
      </c>
      <c r="O94" s="60">
        <f>IF($G94="",0,IF($E94&gt;$G94,0,IF($E94=$G94,1,3)))</f>
        <v>0</v>
      </c>
      <c r="P94" s="60"/>
      <c r="Q94" s="60"/>
      <c r="R94" s="60">
        <f>E94</f>
        <v>0</v>
      </c>
      <c r="S94" s="60">
        <f>G94</f>
        <v>0</v>
      </c>
      <c r="T94" s="60"/>
      <c r="U94" s="60"/>
      <c r="V94" s="60">
        <f>G94</f>
        <v>0</v>
      </c>
      <c r="W94" s="60">
        <f>E94</f>
        <v>0</v>
      </c>
      <c r="X94" s="60"/>
      <c r="Y94" s="60"/>
      <c r="Z94" s="60" t="s">
        <v>30</v>
      </c>
      <c r="AA94" s="60"/>
      <c r="AB94" s="60"/>
      <c r="AC94" s="60"/>
      <c r="AD94" s="60"/>
      <c r="AE94" s="60"/>
      <c r="AF94" s="60"/>
      <c r="AG94" s="60" t="b">
        <f>OR(AG89=AG90,AG89=AG91,AG89=AG92,AG90=AG91,AG90=AG92,AG91=AG92)</f>
        <v>1</v>
      </c>
      <c r="AH94" s="60"/>
      <c r="AI94" s="60"/>
      <c r="AJ94" s="60"/>
      <c r="AK94" s="60"/>
      <c r="AL94" s="60"/>
      <c r="AM94" s="60"/>
      <c r="AN94" s="60"/>
      <c r="AO94" s="60" t="s">
        <v>34</v>
      </c>
      <c r="AP94" s="60"/>
      <c r="AQ94" s="60"/>
      <c r="AR94" s="60" t="b">
        <f>OR(AR89=AR90,AR89=AR91,AR89=AR92,AR90=AR91,AR90=AR92,AR91=AR92)</f>
        <v>1</v>
      </c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85">
        <f>IF(E94&gt;G94,IF(Spielplan!E94&gt;Spielplan!G94,Punktemodus!$B$3,0),0)</f>
        <v>0</v>
      </c>
      <c r="BK94" s="85">
        <f>IF(E94=G94,IF(Spielplan!E94=Spielplan!G94,Punktemodus!$B$3,0),0)</f>
        <v>10</v>
      </c>
      <c r="BL94" s="85">
        <f>IF(E94&lt;G94,IF(Spielplan!E94&lt;Spielplan!G94,Punktemodus!$B$3,0),0)</f>
        <v>0</v>
      </c>
      <c r="BM94" s="85">
        <f>IF(E94=Spielplan!E94,IF(G94=Spielplan!G94,Punktemodus!$B$5,0),0)</f>
        <v>3</v>
      </c>
      <c r="BN94" s="85">
        <f>IF(E94=Spielplan!E94,Punktemodus!$B$7,0)</f>
        <v>1</v>
      </c>
      <c r="BO94" s="85">
        <f>IF(G94=Spielplan!G94,Punktemodus!$B$7,0)</f>
        <v>1</v>
      </c>
      <c r="BP94" s="137">
        <f>IF(Spielplan!E94="",0,SUM(BJ94:BO94))</f>
        <v>0</v>
      </c>
      <c r="BQ94" s="60"/>
      <c r="BR94" s="141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</row>
    <row r="95" spans="1:101" ht="18.75" customHeight="1" thickBot="1" x14ac:dyDescent="0.25">
      <c r="A95" s="60"/>
      <c r="B95" s="60"/>
      <c r="C95" s="136" t="str">
        <f>IF(G94="","",IF(AR94=TRUE,"Achtung: Fehler in Tabelle!",""))</f>
        <v/>
      </c>
      <c r="D95" s="60"/>
      <c r="E95" s="60"/>
      <c r="F95" s="60"/>
      <c r="G95" s="60"/>
      <c r="H95" s="60"/>
      <c r="I95" s="60"/>
      <c r="J95" s="60"/>
      <c r="K95" s="60"/>
      <c r="L95" s="60"/>
      <c r="M95" s="60">
        <f t="shared" ref="M95:X95" si="31">SUM(M89:M94)</f>
        <v>0</v>
      </c>
      <c r="N95" s="60">
        <f t="shared" si="31"/>
        <v>0</v>
      </c>
      <c r="O95" s="60">
        <f t="shared" si="31"/>
        <v>0</v>
      </c>
      <c r="P95" s="60">
        <f t="shared" si="31"/>
        <v>0</v>
      </c>
      <c r="Q95" s="60">
        <f t="shared" si="31"/>
        <v>0</v>
      </c>
      <c r="R95" s="60">
        <f t="shared" si="31"/>
        <v>0</v>
      </c>
      <c r="S95" s="60">
        <f t="shared" si="31"/>
        <v>0</v>
      </c>
      <c r="T95" s="60">
        <f t="shared" si="31"/>
        <v>0</v>
      </c>
      <c r="U95" s="60">
        <f t="shared" si="31"/>
        <v>0</v>
      </c>
      <c r="V95" s="60">
        <f t="shared" si="31"/>
        <v>0</v>
      </c>
      <c r="W95" s="60">
        <f t="shared" si="31"/>
        <v>0</v>
      </c>
      <c r="X95" s="60">
        <f t="shared" si="31"/>
        <v>0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160">
        <f>SUM(BP89:BP94)</f>
        <v>0</v>
      </c>
      <c r="BQ95" s="60"/>
      <c r="BR95" s="141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</row>
    <row r="96" spans="1:101" ht="13.5" thickBo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85"/>
      <c r="BK96" s="85"/>
      <c r="BL96" s="85"/>
      <c r="BM96" s="85"/>
      <c r="BN96" s="85"/>
      <c r="BO96" s="85"/>
      <c r="BP96" s="138"/>
      <c r="BQ96" s="60"/>
      <c r="BR96" s="141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</row>
    <row r="97" spans="1:101" ht="25.5" customHeight="1" thickBo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85"/>
      <c r="BK97" s="85"/>
      <c r="BL97" s="85"/>
      <c r="BM97" s="85"/>
      <c r="BN97" s="85"/>
      <c r="BO97" s="85"/>
      <c r="BP97" s="160">
        <f>SUM(BP12:BP95)/2</f>
        <v>0</v>
      </c>
      <c r="BQ97" s="60"/>
      <c r="BR97" s="141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</row>
    <row r="98" spans="1:101" x14ac:dyDescent="0.2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85"/>
      <c r="BK98" s="85"/>
      <c r="BL98" s="85"/>
      <c r="BM98" s="85"/>
      <c r="BN98" s="85"/>
      <c r="BO98" s="85"/>
      <c r="BP98" s="60"/>
      <c r="BQ98" s="60"/>
      <c r="BR98" s="141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</row>
  </sheetData>
  <mergeCells count="41"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  <mergeCell ref="CQ65:CV66"/>
    <mergeCell ref="BS44:BV45"/>
    <mergeCell ref="BX44:BX47"/>
    <mergeCell ref="BY44:BY47"/>
    <mergeCell ref="BZ44:BZ47"/>
    <mergeCell ref="CE44:CE47"/>
    <mergeCell ref="CF44:CF47"/>
    <mergeCell ref="CJ44:CJ47"/>
    <mergeCell ref="CO44:CO47"/>
    <mergeCell ref="CS44:CS47"/>
    <mergeCell ref="CQ59:CV60"/>
    <mergeCell ref="CQ62:CV63"/>
    <mergeCell ref="CQ32:CV33"/>
    <mergeCell ref="H2:BZ2"/>
    <mergeCell ref="H3:BZ3"/>
    <mergeCell ref="I4:BI4"/>
    <mergeCell ref="BY4:BZ4"/>
    <mergeCell ref="CG4:CV4"/>
    <mergeCell ref="BP8:BP11"/>
    <mergeCell ref="BJ9:BJ11"/>
    <mergeCell ref="BK9:BK11"/>
    <mergeCell ref="BL9:BL11"/>
    <mergeCell ref="BM9:BM11"/>
    <mergeCell ref="BN9:BN11"/>
    <mergeCell ref="BO9:BO11"/>
    <mergeCell ref="CQ23:CV24"/>
    <mergeCell ref="CQ26:CV27"/>
    <mergeCell ref="CQ29:CV30"/>
  </mergeCells>
  <conditionalFormatting sqref="CK24:CL24">
    <cfRule type="expression" dxfId="227" priority="1" stopIfTrue="1">
      <formula>IF($CH34="",TRUE,FALSE)</formula>
    </cfRule>
  </conditionalFormatting>
  <conditionalFormatting sqref="CA14:CB14">
    <cfRule type="expression" dxfId="226" priority="2" stopIfTrue="1">
      <formula>IF($BV$12="",TRUE,FALSE)</formula>
    </cfRule>
  </conditionalFormatting>
  <conditionalFormatting sqref="CA15:CB15">
    <cfRule type="expression" dxfId="225" priority="3" stopIfTrue="1">
      <formula>IF($BV$17="",TRUE,FALSE)</formula>
    </cfRule>
  </conditionalFormatting>
  <conditionalFormatting sqref="CA22:CB22">
    <cfRule type="expression" dxfId="224" priority="4" stopIfTrue="1">
      <formula>IF($BV$20="",TRUE,FALSE)</formula>
    </cfRule>
  </conditionalFormatting>
  <conditionalFormatting sqref="CA23:CB23">
    <cfRule type="expression" dxfId="223" priority="5" stopIfTrue="1">
      <formula>IF($BV$25="",TRUE,FALSE)</formula>
    </cfRule>
  </conditionalFormatting>
  <conditionalFormatting sqref="CA30:CB30">
    <cfRule type="expression" dxfId="222" priority="6" stopIfTrue="1">
      <formula>IF($BV$29="",TRUE,FALSE)</formula>
    </cfRule>
  </conditionalFormatting>
  <conditionalFormatting sqref="CA31:CB31">
    <cfRule type="expression" dxfId="221" priority="7" stopIfTrue="1">
      <formula>IF($BV$33="",TRUE,FALSE)</formula>
    </cfRule>
  </conditionalFormatting>
  <conditionalFormatting sqref="CA38:CB38">
    <cfRule type="expression" dxfId="220" priority="8" stopIfTrue="1">
      <formula>IF($BV$37="",TRUE,FALSE)</formula>
    </cfRule>
  </conditionalFormatting>
  <conditionalFormatting sqref="CA39:CB39">
    <cfRule type="expression" dxfId="219" priority="9" stopIfTrue="1">
      <formula>IF($BV$41="",TRUE,FALSE)</formula>
    </cfRule>
  </conditionalFormatting>
  <conditionalFormatting sqref="CF18:CG18">
    <cfRule type="expression" dxfId="218" priority="10" stopIfTrue="1">
      <formula>IF($CC$15="",TRUE,FALSE)</formula>
    </cfRule>
  </conditionalFormatting>
  <conditionalFormatting sqref="CF19:CG19">
    <cfRule type="expression" dxfId="217" priority="11" stopIfTrue="1">
      <formula>IF($CC$22="",TRUE,FALSE)</formula>
    </cfRule>
  </conditionalFormatting>
  <conditionalFormatting sqref="CF35:CG35">
    <cfRule type="expression" dxfId="216" priority="12" stopIfTrue="1">
      <formula>IF($CC$39="",TRUE,FALSE)</formula>
    </cfRule>
  </conditionalFormatting>
  <conditionalFormatting sqref="CF34:CG34">
    <cfRule type="expression" dxfId="215" priority="13" stopIfTrue="1">
      <formula>IF($CC$31="",TRUE,FALSE)</formula>
    </cfRule>
  </conditionalFormatting>
  <conditionalFormatting sqref="CK23:CL23 CK29:CL29">
    <cfRule type="expression" dxfId="214" priority="14" stopIfTrue="1">
      <formula>IF($CH$18="",TRUE,FALSE)</formula>
    </cfRule>
  </conditionalFormatting>
  <conditionalFormatting sqref="CK30:CL30">
    <cfRule type="expression" dxfId="213" priority="15" stopIfTrue="1">
      <formula>IF($CH$34="",TRUE,FALSE)</formula>
    </cfRule>
  </conditionalFormatting>
  <conditionalFormatting sqref="CQ23:CV24">
    <cfRule type="expression" dxfId="212" priority="16" stopIfTrue="1">
      <formula>IF($CM$23="",TRUE,FALSE)</formula>
    </cfRule>
  </conditionalFormatting>
  <conditionalFormatting sqref="CQ26:CV27">
    <cfRule type="expression" dxfId="211" priority="17" stopIfTrue="1">
      <formula>IF($CM$24="",TRUE,FALSE)</formula>
    </cfRule>
  </conditionalFormatting>
  <conditionalFormatting sqref="CQ29:CV30">
    <cfRule type="expression" dxfId="210" priority="18" stopIfTrue="1">
      <formula>IF($CM$29="",TRUE,FALSE)</formula>
    </cfRule>
  </conditionalFormatting>
  <conditionalFormatting sqref="CQ32:CV33">
    <cfRule type="expression" dxfId="209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60"/>
      <c r="B1" s="60"/>
      <c r="C1" s="86"/>
      <c r="D1" s="60"/>
      <c r="E1" s="85"/>
      <c r="F1" s="60"/>
      <c r="G1" s="85"/>
      <c r="H1" s="92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</row>
    <row r="2" spans="1:101" ht="85.5" customHeight="1" thickBot="1" x14ac:dyDescent="1.1000000000000001">
      <c r="A2" s="60"/>
      <c r="B2" s="60"/>
      <c r="C2" s="60"/>
      <c r="D2" s="60"/>
      <c r="E2" s="85"/>
      <c r="F2" s="60"/>
      <c r="G2" s="85"/>
      <c r="H2" s="355" t="s">
        <v>341</v>
      </c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7"/>
      <c r="BR2" s="357"/>
      <c r="BS2" s="357"/>
      <c r="BT2" s="357"/>
      <c r="BU2" s="357"/>
      <c r="BV2" s="357"/>
      <c r="BW2" s="357"/>
      <c r="BX2" s="357"/>
      <c r="BY2" s="357"/>
      <c r="BZ2" s="358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</row>
    <row r="3" spans="1:101" ht="85.5" customHeight="1" thickBot="1" x14ac:dyDescent="0.25">
      <c r="A3" s="60"/>
      <c r="B3" s="60"/>
      <c r="C3" s="60"/>
      <c r="D3" s="60"/>
      <c r="E3" s="85"/>
      <c r="F3" s="60"/>
      <c r="G3" s="85"/>
      <c r="H3" s="320" t="s">
        <v>339</v>
      </c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282"/>
      <c r="BW3" s="282"/>
      <c r="BX3" s="282"/>
      <c r="BY3" s="282"/>
      <c r="BZ3" s="282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</row>
    <row r="4" spans="1:101" ht="37.5" customHeight="1" thickBot="1" x14ac:dyDescent="0.55000000000000004">
      <c r="A4" s="60"/>
      <c r="B4" s="60"/>
      <c r="C4" s="60"/>
      <c r="D4" s="60"/>
      <c r="E4" s="85"/>
      <c r="F4" s="60"/>
      <c r="G4" s="85"/>
      <c r="H4" s="95" t="s">
        <v>161</v>
      </c>
      <c r="I4" s="325" t="s">
        <v>364</v>
      </c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7"/>
      <c r="BJ4" s="60"/>
      <c r="BK4" s="60"/>
      <c r="BL4" s="60"/>
      <c r="BM4" s="60"/>
      <c r="BN4" s="60"/>
      <c r="BO4" s="60"/>
      <c r="BP4" s="60"/>
      <c r="BQ4" s="95" t="s">
        <v>162</v>
      </c>
      <c r="BR4" s="60"/>
      <c r="BS4" s="60"/>
      <c r="BT4" s="60"/>
      <c r="BU4" s="60"/>
      <c r="BV4" s="60"/>
      <c r="BW4" s="60"/>
      <c r="BX4" s="60"/>
      <c r="BY4" s="323">
        <f>BX92</f>
        <v>730</v>
      </c>
      <c r="BZ4" s="324"/>
      <c r="CA4" s="60"/>
      <c r="CB4" s="60"/>
      <c r="CC4" s="60"/>
      <c r="CD4" s="60"/>
      <c r="CE4" s="60"/>
      <c r="CF4" s="60"/>
      <c r="CG4" s="367" t="s">
        <v>340</v>
      </c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9"/>
      <c r="CW4" s="60"/>
    </row>
    <row r="5" spans="1:101" x14ac:dyDescent="0.2">
      <c r="A5" s="60"/>
      <c r="B5" s="60"/>
      <c r="C5" s="60"/>
      <c r="D5" s="60"/>
      <c r="E5" s="85"/>
      <c r="F5" s="60"/>
      <c r="G5" s="8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1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</row>
    <row r="6" spans="1:101" x14ac:dyDescent="0.2">
      <c r="A6" s="60"/>
      <c r="B6" s="60"/>
      <c r="C6" s="60"/>
      <c r="D6" s="60"/>
      <c r="E6" s="85"/>
      <c r="F6" s="60"/>
      <c r="G6" s="85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</row>
    <row r="7" spans="1:101" ht="13.5" thickBot="1" x14ac:dyDescent="0.25">
      <c r="A7" s="60"/>
      <c r="B7" s="60"/>
      <c r="C7" s="60"/>
      <c r="D7" s="60"/>
      <c r="E7" s="85"/>
      <c r="F7" s="60"/>
      <c r="G7" s="85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</row>
    <row r="8" spans="1:101" ht="26.25" customHeight="1" thickBot="1" x14ac:dyDescent="0.45">
      <c r="A8" s="60"/>
      <c r="B8" s="60"/>
      <c r="C8" s="99" t="s">
        <v>150</v>
      </c>
      <c r="D8" s="100"/>
      <c r="E8" s="101"/>
      <c r="F8" s="100"/>
      <c r="G8" s="101"/>
      <c r="H8" s="100"/>
      <c r="I8" s="100"/>
      <c r="J8" s="100"/>
      <c r="K8" s="100"/>
      <c r="L8" s="188"/>
      <c r="M8" s="189" t="s">
        <v>36</v>
      </c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2"/>
      <c r="BI8" s="60"/>
      <c r="BJ8" s="60"/>
      <c r="BK8" s="60"/>
      <c r="BL8" s="60"/>
      <c r="BM8" s="60"/>
      <c r="BN8" s="60"/>
      <c r="BO8" s="60"/>
      <c r="BP8" s="328" t="s">
        <v>149</v>
      </c>
      <c r="BQ8" s="60"/>
      <c r="BR8" s="87"/>
      <c r="BS8" s="99" t="s">
        <v>151</v>
      </c>
      <c r="BT8" s="100"/>
      <c r="BU8" s="100"/>
      <c r="BV8" s="100"/>
      <c r="BW8" s="100"/>
      <c r="BX8" s="100"/>
      <c r="BY8" s="100"/>
      <c r="BZ8" s="103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2"/>
      <c r="CW8" s="60"/>
    </row>
    <row r="9" spans="1:101" ht="28.5" customHeight="1" x14ac:dyDescent="0.2">
      <c r="A9" s="60"/>
      <c r="B9" s="60"/>
      <c r="C9" s="60"/>
      <c r="D9" s="60"/>
      <c r="E9" s="85"/>
      <c r="F9" s="60"/>
      <c r="G9" s="85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330" t="s">
        <v>48</v>
      </c>
      <c r="BK9" s="330" t="s">
        <v>142</v>
      </c>
      <c r="BL9" s="330" t="s">
        <v>143</v>
      </c>
      <c r="BM9" s="330" t="s">
        <v>49</v>
      </c>
      <c r="BN9" s="330" t="s">
        <v>147</v>
      </c>
      <c r="BO9" s="330" t="s">
        <v>148</v>
      </c>
      <c r="BP9" s="329"/>
      <c r="BQ9" s="60"/>
      <c r="BR9" s="87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</row>
    <row r="10" spans="1:101" ht="18.75" customHeight="1" x14ac:dyDescent="0.25">
      <c r="A10" s="60"/>
      <c r="B10" s="60"/>
      <c r="C10" s="88" t="s">
        <v>63</v>
      </c>
      <c r="D10" s="60"/>
      <c r="E10" s="85"/>
      <c r="F10" s="60"/>
      <c r="G10" s="85"/>
      <c r="H10" s="60"/>
      <c r="I10" s="60"/>
      <c r="J10" s="60"/>
      <c r="K10" s="60"/>
      <c r="L10" s="60"/>
      <c r="M10" s="60" t="s">
        <v>4</v>
      </c>
      <c r="N10" s="60"/>
      <c r="O10" s="60"/>
      <c r="P10" s="60"/>
      <c r="Q10" s="60" t="s">
        <v>6</v>
      </c>
      <c r="R10" s="60"/>
      <c r="S10" s="60"/>
      <c r="T10" s="60"/>
      <c r="U10" s="60" t="s">
        <v>7</v>
      </c>
      <c r="V10" s="60"/>
      <c r="W10" s="60"/>
      <c r="X10" s="60"/>
      <c r="Y10" s="60"/>
      <c r="Z10" s="60" t="s">
        <v>4</v>
      </c>
      <c r="AA10" s="60" t="s">
        <v>5</v>
      </c>
      <c r="AB10" s="60"/>
      <c r="AC10" s="60"/>
      <c r="AD10" s="60" t="s">
        <v>9</v>
      </c>
      <c r="AE10" s="60"/>
      <c r="AF10" s="60"/>
      <c r="AG10" s="60"/>
      <c r="AH10" s="60" t="s">
        <v>32</v>
      </c>
      <c r="AI10" s="60"/>
      <c r="AJ10" s="60"/>
      <c r="AK10" s="60"/>
      <c r="AL10" s="60"/>
      <c r="AM10" s="60"/>
      <c r="AN10" s="60" t="s">
        <v>35</v>
      </c>
      <c r="AO10" s="60"/>
      <c r="AP10" s="60"/>
      <c r="AQ10" s="60"/>
      <c r="AR10" s="60"/>
      <c r="AS10" s="60" t="s">
        <v>33</v>
      </c>
      <c r="AT10" s="60"/>
      <c r="AU10" s="60"/>
      <c r="AV10" s="60"/>
      <c r="AW10" s="60"/>
      <c r="AX10" s="60"/>
      <c r="AY10" s="60"/>
      <c r="AZ10" s="60"/>
      <c r="BA10" s="60"/>
      <c r="BB10" s="89" t="s">
        <v>10</v>
      </c>
      <c r="BC10" s="60"/>
      <c r="BD10" s="90" t="s">
        <v>4</v>
      </c>
      <c r="BE10" s="60"/>
      <c r="BF10" s="61" t="s">
        <v>5</v>
      </c>
      <c r="BG10" s="60"/>
      <c r="BH10" s="60"/>
      <c r="BI10" s="60"/>
      <c r="BJ10" s="330"/>
      <c r="BK10" s="330"/>
      <c r="BL10" s="330"/>
      <c r="BM10" s="330"/>
      <c r="BN10" s="330"/>
      <c r="BO10" s="330"/>
      <c r="BP10" s="329"/>
      <c r="BQ10" s="60"/>
      <c r="BR10" s="87"/>
      <c r="BS10" s="88"/>
      <c r="BT10" s="60"/>
      <c r="BU10" s="91" t="s">
        <v>120</v>
      </c>
      <c r="BV10" s="60"/>
      <c r="BW10" s="60"/>
      <c r="BX10" s="61" t="s">
        <v>26</v>
      </c>
      <c r="BY10" s="60"/>
      <c r="BZ10" s="88"/>
      <c r="CA10" s="60"/>
      <c r="CB10" s="60"/>
      <c r="CC10" s="60"/>
      <c r="CD10" s="60"/>
      <c r="CE10" s="61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</row>
    <row r="11" spans="1:101" ht="18.75" customHeight="1" thickBot="1" x14ac:dyDescent="0.25">
      <c r="A11" s="60"/>
      <c r="B11" s="60"/>
      <c r="C11" s="60"/>
      <c r="D11" s="60"/>
      <c r="E11" s="85"/>
      <c r="F11" s="60"/>
      <c r="G11" s="85"/>
      <c r="H11" s="60"/>
      <c r="I11" s="60"/>
      <c r="J11" s="60"/>
      <c r="K11" s="60"/>
      <c r="L11" s="60"/>
      <c r="M11" s="60" t="s">
        <v>0</v>
      </c>
      <c r="N11" s="60" t="s">
        <v>1</v>
      </c>
      <c r="O11" s="60" t="s">
        <v>2</v>
      </c>
      <c r="P11" s="60" t="s">
        <v>3</v>
      </c>
      <c r="Q11" s="60" t="s">
        <v>0</v>
      </c>
      <c r="R11" s="60" t="s">
        <v>1</v>
      </c>
      <c r="S11" s="60" t="s">
        <v>2</v>
      </c>
      <c r="T11" s="60" t="s">
        <v>3</v>
      </c>
      <c r="U11" s="60" t="s">
        <v>0</v>
      </c>
      <c r="V11" s="60" t="s">
        <v>1</v>
      </c>
      <c r="W11" s="60" t="s">
        <v>2</v>
      </c>
      <c r="X11" s="60" t="s">
        <v>3</v>
      </c>
      <c r="Y11" s="60"/>
      <c r="Z11" s="60" t="s">
        <v>8</v>
      </c>
      <c r="AA11" s="60"/>
      <c r="AB11" s="60"/>
      <c r="AC11" s="60"/>
      <c r="AD11" s="60"/>
      <c r="AE11" s="60"/>
      <c r="AF11" s="60"/>
      <c r="AG11" s="60"/>
      <c r="AH11" s="60" t="s">
        <v>31</v>
      </c>
      <c r="AI11" s="60"/>
      <c r="AJ11" s="60"/>
      <c r="AK11" s="60"/>
      <c r="AL11" s="60"/>
      <c r="AM11" s="60"/>
      <c r="AN11" s="60" t="str">
        <f>AI12</f>
        <v>Brasilien</v>
      </c>
      <c r="AO11" s="60" t="str">
        <f>AI13</f>
        <v>Kroatien</v>
      </c>
      <c r="AP11" s="60" t="str">
        <f>AI14</f>
        <v>Mexiko</v>
      </c>
      <c r="AQ11" s="60" t="str">
        <f>AI15</f>
        <v>Kamerun</v>
      </c>
      <c r="AR11" s="60"/>
      <c r="AS11" s="60" t="s">
        <v>31</v>
      </c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330"/>
      <c r="BK11" s="330"/>
      <c r="BL11" s="330"/>
      <c r="BM11" s="330"/>
      <c r="BN11" s="330"/>
      <c r="BO11" s="330"/>
      <c r="BP11" s="329"/>
      <c r="BQ11" s="60"/>
      <c r="BR11" s="87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</row>
    <row r="12" spans="1:101" ht="18.75" customHeight="1" thickBot="1" x14ac:dyDescent="0.3">
      <c r="A12" s="60"/>
      <c r="B12" s="60"/>
      <c r="C12" s="7" t="str">
        <f>Spielplan!$C$12</f>
        <v>Brasilien</v>
      </c>
      <c r="D12" s="38"/>
      <c r="E12" s="104"/>
      <c r="F12" s="93"/>
      <c r="G12" s="104"/>
      <c r="H12" s="7" t="str">
        <f>Spielplan!$H$12</f>
        <v>Kroatien</v>
      </c>
      <c r="I12" s="38"/>
      <c r="J12" s="60"/>
      <c r="K12" s="60" t="s">
        <v>58</v>
      </c>
      <c r="L12" s="60">
        <f t="shared" ref="L12:L17" si="0">IF(E12-G12&gt;0,1,IF(G12=E12,0,-1))</f>
        <v>0</v>
      </c>
      <c r="M12" s="60">
        <f>IF($E12="",0,IF($E12&gt;$G12,3,IF($E12=G12,1,0)))</f>
        <v>0</v>
      </c>
      <c r="N12" s="60">
        <f>IF($G12="",0,IF($E12&gt;$G12,0,IF($E12=G12,1,3)))</f>
        <v>0</v>
      </c>
      <c r="O12" s="60"/>
      <c r="P12" s="60"/>
      <c r="Q12" s="60">
        <f>E12</f>
        <v>0</v>
      </c>
      <c r="R12" s="60">
        <f>G12</f>
        <v>0</v>
      </c>
      <c r="S12" s="60"/>
      <c r="T12" s="60"/>
      <c r="U12" s="60">
        <f>G12</f>
        <v>0</v>
      </c>
      <c r="V12" s="60">
        <f>E12</f>
        <v>0</v>
      </c>
      <c r="W12" s="60"/>
      <c r="X12" s="60"/>
      <c r="Y12" s="60"/>
      <c r="Z12" s="60">
        <f>M18</f>
        <v>0</v>
      </c>
      <c r="AA12" s="60">
        <f>Q18</f>
        <v>0</v>
      </c>
      <c r="AB12" s="60">
        <f>U18</f>
        <v>0</v>
      </c>
      <c r="AC12" s="60">
        <f>AA12-AB12</f>
        <v>0</v>
      </c>
      <c r="AD12" s="60">
        <f>IF(Z12&gt;Z13,-1,0)</f>
        <v>0</v>
      </c>
      <c r="AE12" s="60">
        <f>IF(Z12&gt;Z14,-1,0)</f>
        <v>0</v>
      </c>
      <c r="AF12" s="60">
        <f>IF(Z12&gt;Z15,-1,0)</f>
        <v>0</v>
      </c>
      <c r="AG12" s="60">
        <f>10000-(AJ12*1000+AM12*100+AK12*10)</f>
        <v>10000</v>
      </c>
      <c r="AH12" s="90">
        <f>RANK(AG12,AG12:AG15,1)</f>
        <v>1</v>
      </c>
      <c r="AI12" s="60" t="str">
        <f>C12</f>
        <v>Brasilien</v>
      </c>
      <c r="AJ12" s="60">
        <f t="shared" ref="AJ12:AL15" si="1">Z12</f>
        <v>0</v>
      </c>
      <c r="AK12" s="60">
        <f t="shared" si="1"/>
        <v>0</v>
      </c>
      <c r="AL12" s="60">
        <f t="shared" si="1"/>
        <v>0</v>
      </c>
      <c r="AM12" s="60">
        <f>AK12-AL12</f>
        <v>0</v>
      </c>
      <c r="AN12" s="187"/>
      <c r="AO12" s="187">
        <f>IF(AG13=AG12,IF(G12&gt;E12,AG13-0.1,AG13),AG13)</f>
        <v>10000</v>
      </c>
      <c r="AP12" s="187">
        <f>IF(AG14=AG12,IF(G14&gt;E14,AG14-0.1,AG14),AG14)</f>
        <v>10000</v>
      </c>
      <c r="AQ12" s="187">
        <f>IF(AG15=AG12,IF(G16&gt;E16,AG15-0.1,AG15),AG15)</f>
        <v>10000</v>
      </c>
      <c r="AR12" s="187">
        <f>AN16</f>
        <v>30000</v>
      </c>
      <c r="AS12" s="90">
        <f>RANK(AR12,AR12:AR15,1)</f>
        <v>1</v>
      </c>
      <c r="AT12" s="60" t="str">
        <f t="shared" ref="AT12:AW15" si="2">AI12</f>
        <v>Brasilien</v>
      </c>
      <c r="AU12" s="60">
        <f t="shared" si="2"/>
        <v>0</v>
      </c>
      <c r="AV12" s="60">
        <f t="shared" si="2"/>
        <v>0</v>
      </c>
      <c r="AW12" s="60">
        <f t="shared" si="2"/>
        <v>0</v>
      </c>
      <c r="AX12" s="60"/>
      <c r="AY12" s="60"/>
      <c r="AZ12" s="60"/>
      <c r="BA12" s="3">
        <v>1</v>
      </c>
      <c r="BB12" s="7" t="str">
        <f>VLOOKUP(1,AS12:AT15,2,FALSE)</f>
        <v>Brasilien</v>
      </c>
      <c r="BC12" s="2"/>
      <c r="BD12" s="6">
        <f>VLOOKUP(1,AS12:AW15,3,FALSE)</f>
        <v>0</v>
      </c>
      <c r="BE12" s="4">
        <f>VLOOKUP(1,AS12:AW15,4,FALSE)</f>
        <v>0</v>
      </c>
      <c r="BF12" s="93" t="s">
        <v>12</v>
      </c>
      <c r="BG12" s="4">
        <f>VLOOKUP(1,AS12:AW15,5,FALSE)</f>
        <v>0</v>
      </c>
      <c r="BH12" s="13" t="s">
        <v>18</v>
      </c>
      <c r="BI12" s="60"/>
      <c r="BJ12" s="85">
        <f>IF(E12&gt;G12,IF(Spielplan!E12&gt;Spielplan!G12,Punktemodus!$B$3,0),0)</f>
        <v>0</v>
      </c>
      <c r="BK12" s="85">
        <f>IF(E12=G12,IF(Spielplan!E12=Spielplan!G12,Punktemodus!$B$3,0),0)</f>
        <v>10</v>
      </c>
      <c r="BL12" s="85">
        <f>IF(E12&lt;G12,IF(Spielplan!E12&lt;Spielplan!G12,Punktemodus!$B$3,0),0)</f>
        <v>0</v>
      </c>
      <c r="BM12" s="85">
        <f>IF(E12=Spielplan!E12,IF(G12=Spielplan!G12,Punktemodus!$B$5,0),0)</f>
        <v>3</v>
      </c>
      <c r="BN12" s="85">
        <f>IF(E12=Spielplan!E12,Punktemodus!$B$7,0)</f>
        <v>1</v>
      </c>
      <c r="BO12" s="85">
        <f>IF(G12=Spielplan!G12,Punktemodus!$B$7,0)</f>
        <v>1</v>
      </c>
      <c r="BP12" s="137">
        <f>IF(Spielplan!E12="",0,SUM(BJ12:BO12))</f>
        <v>0</v>
      </c>
      <c r="BQ12" s="60"/>
      <c r="BR12" s="87"/>
      <c r="BS12" s="13" t="s">
        <v>18</v>
      </c>
      <c r="BT12" s="44" t="str">
        <f>IF(G17="","",BB12)</f>
        <v/>
      </c>
      <c r="BU12" s="46"/>
      <c r="BV12" s="104"/>
      <c r="BW12" s="60"/>
      <c r="BX12" s="104"/>
      <c r="BY12" s="60"/>
      <c r="BZ12" s="88"/>
      <c r="CA12" s="60"/>
      <c r="CB12" s="91" t="s">
        <v>27</v>
      </c>
      <c r="CC12" s="60"/>
      <c r="CD12" s="60"/>
      <c r="CE12" s="61" t="s">
        <v>26</v>
      </c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</row>
    <row r="13" spans="1:101" ht="18.75" customHeight="1" thickBot="1" x14ac:dyDescent="0.3">
      <c r="A13" s="60"/>
      <c r="B13" s="60"/>
      <c r="C13" s="44" t="str">
        <f>Spielplan!$C$13</f>
        <v>Mexiko</v>
      </c>
      <c r="D13" s="45"/>
      <c r="E13" s="104"/>
      <c r="F13" s="93"/>
      <c r="G13" s="104"/>
      <c r="H13" s="44" t="str">
        <f>Spielplan!$H$13</f>
        <v>Kamerun</v>
      </c>
      <c r="I13" s="45"/>
      <c r="J13" s="60"/>
      <c r="K13" s="60" t="s">
        <v>59</v>
      </c>
      <c r="L13" s="60">
        <f t="shared" si="0"/>
        <v>0</v>
      </c>
      <c r="M13" s="60"/>
      <c r="N13" s="60"/>
      <c r="O13" s="60">
        <f>IF($E13="",0,IF($E13&gt;$G13,3,IF($E13=$G13,1,0)))</f>
        <v>0</v>
      </c>
      <c r="P13" s="60">
        <f>IF($G13="",0,IF($E13&gt;$G13,0,IF($E13=$G13,1,3)))</f>
        <v>0</v>
      </c>
      <c r="Q13" s="60"/>
      <c r="R13" s="60"/>
      <c r="S13" s="60">
        <f>E13</f>
        <v>0</v>
      </c>
      <c r="T13" s="60">
        <f>G13</f>
        <v>0</v>
      </c>
      <c r="U13" s="60"/>
      <c r="V13" s="60"/>
      <c r="W13" s="60">
        <f>G13</f>
        <v>0</v>
      </c>
      <c r="X13" s="60">
        <f>E13</f>
        <v>0</v>
      </c>
      <c r="Y13" s="60"/>
      <c r="Z13" s="60">
        <f>N18</f>
        <v>0</v>
      </c>
      <c r="AA13" s="60">
        <f>R18</f>
        <v>0</v>
      </c>
      <c r="AB13" s="60">
        <f>V18</f>
        <v>0</v>
      </c>
      <c r="AC13" s="60">
        <f>AA13-AB13</f>
        <v>0</v>
      </c>
      <c r="AD13" s="60">
        <f>IF(Z13&gt;Z12,-1,0)</f>
        <v>0</v>
      </c>
      <c r="AE13" s="60">
        <f>IF(Z13&gt;Z14,-1,0)</f>
        <v>0</v>
      </c>
      <c r="AF13" s="60">
        <f>IF(Z13&gt;Z15,-1,0)</f>
        <v>0</v>
      </c>
      <c r="AG13" s="60">
        <f>10000-(AJ13*1000+AM13*100+AK13*10)</f>
        <v>10000</v>
      </c>
      <c r="AH13" s="90">
        <f>RANK(AG13,AG12:AG15,1)</f>
        <v>1</v>
      </c>
      <c r="AI13" s="60" t="str">
        <f>H12</f>
        <v>Kroatien</v>
      </c>
      <c r="AJ13" s="60">
        <f t="shared" si="1"/>
        <v>0</v>
      </c>
      <c r="AK13" s="60">
        <f t="shared" si="1"/>
        <v>0</v>
      </c>
      <c r="AL13" s="60">
        <f t="shared" si="1"/>
        <v>0</v>
      </c>
      <c r="AM13" s="60">
        <f>AK13-AL13</f>
        <v>0</v>
      </c>
      <c r="AN13" s="187">
        <f>IF(AG12=AG13,IF(E12&gt;G12,AG12-0.1,AG12),AG12)</f>
        <v>10000</v>
      </c>
      <c r="AO13" s="187"/>
      <c r="AP13" s="187">
        <f>IF(AG14=AG13,IF(G17&gt;E17,AG14-0.1,AG14),AG14)</f>
        <v>10000</v>
      </c>
      <c r="AQ13" s="187">
        <f>IF(AG15=AG13,IF(G15&gt;E15,AG15-0.1,AG15),AG15)</f>
        <v>10000</v>
      </c>
      <c r="AR13" s="187">
        <f>AO16</f>
        <v>30000</v>
      </c>
      <c r="AS13" s="90">
        <f>RANK(AR13,AR12:AR15,1)</f>
        <v>1</v>
      </c>
      <c r="AT13" s="60" t="str">
        <f t="shared" si="2"/>
        <v>Kroatien</v>
      </c>
      <c r="AU13" s="60">
        <f t="shared" si="2"/>
        <v>0</v>
      </c>
      <c r="AV13" s="60">
        <f t="shared" si="2"/>
        <v>0</v>
      </c>
      <c r="AW13" s="60">
        <f t="shared" si="2"/>
        <v>0</v>
      </c>
      <c r="AX13" s="60"/>
      <c r="AY13" s="60"/>
      <c r="AZ13" s="60"/>
      <c r="BA13" s="120">
        <v>2</v>
      </c>
      <c r="BB13" s="121" t="e">
        <f>VLOOKUP(2,AS12:AT15,2,FALSE)</f>
        <v>#N/A</v>
      </c>
      <c r="BC13" s="122"/>
      <c r="BD13" s="123" t="e">
        <f>VLOOKUP(2,AS12:AW15,3,FALSE)</f>
        <v>#N/A</v>
      </c>
      <c r="BE13" s="124" t="e">
        <f>VLOOKUP(2,AS12:AW15,4,FALSE)</f>
        <v>#N/A</v>
      </c>
      <c r="BF13" s="93" t="s">
        <v>12</v>
      </c>
      <c r="BG13" s="124" t="e">
        <f>VLOOKUP(2,AS12:AW15,5,FALSE)</f>
        <v>#N/A</v>
      </c>
      <c r="BH13" s="125" t="s">
        <v>19</v>
      </c>
      <c r="BI13" s="60"/>
      <c r="BJ13" s="85">
        <f>IF(E13&gt;G13,IF(Spielplan!E13&gt;Spielplan!G13,Punktemodus!$B$3,0),0)</f>
        <v>0</v>
      </c>
      <c r="BK13" s="85">
        <f>IF(E13=G13,IF(Spielplan!E13=Spielplan!G13,Punktemodus!$B$3,0),0)</f>
        <v>10</v>
      </c>
      <c r="BL13" s="85">
        <f>IF(E13&lt;G13,IF(Spielplan!E13&lt;Spielplan!G13,Punktemodus!$B$3,0),0)</f>
        <v>0</v>
      </c>
      <c r="BM13" s="85">
        <f>IF(E13=Spielplan!E13,IF(G13=Spielplan!G13,Punktemodus!$B$5,0),0)</f>
        <v>3</v>
      </c>
      <c r="BN13" s="85">
        <f>IF(E13=Spielplan!E13,Punktemodus!$B$7,0)</f>
        <v>1</v>
      </c>
      <c r="BO13" s="85">
        <f>IF(G13=Spielplan!G13,Punktemodus!$B$7,0)</f>
        <v>1</v>
      </c>
      <c r="BP13" s="137">
        <f>IF(Spielplan!E13="",0,SUM(BJ13:BO13))</f>
        <v>0</v>
      </c>
      <c r="BQ13" s="60"/>
      <c r="BR13" s="87"/>
      <c r="BS13" s="73" t="s">
        <v>21</v>
      </c>
      <c r="BT13" s="44" t="str">
        <f>IF(G28="","",BB24)</f>
        <v/>
      </c>
      <c r="BU13" s="46"/>
      <c r="BV13" s="104"/>
      <c r="BW13" s="60"/>
      <c r="BX13" s="104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</row>
    <row r="14" spans="1:101" ht="18.75" customHeight="1" thickBot="1" x14ac:dyDescent="0.3">
      <c r="A14" s="60"/>
      <c r="B14" s="60"/>
      <c r="C14" s="7" t="str">
        <f>C12</f>
        <v>Brasilien</v>
      </c>
      <c r="D14" s="38"/>
      <c r="E14" s="104"/>
      <c r="F14" s="93"/>
      <c r="G14" s="104"/>
      <c r="H14" s="7" t="str">
        <f>C13</f>
        <v>Mexiko</v>
      </c>
      <c r="I14" s="38"/>
      <c r="J14" s="60"/>
      <c r="K14" s="60" t="s">
        <v>60</v>
      </c>
      <c r="L14" s="60">
        <f t="shared" si="0"/>
        <v>0</v>
      </c>
      <c r="M14" s="60">
        <f>IF($E14="",0,IF($E14&gt;$G14,3,IF($E14=G14,1,0)))</f>
        <v>0</v>
      </c>
      <c r="N14" s="60"/>
      <c r="O14" s="60">
        <f>IF($G14="",0,IF($E14&gt;$G14,0,IF($E14=$G14,1,3)))</f>
        <v>0</v>
      </c>
      <c r="P14" s="60"/>
      <c r="Q14" s="60">
        <f>E14</f>
        <v>0</v>
      </c>
      <c r="R14" s="60"/>
      <c r="S14" s="60">
        <f>G14</f>
        <v>0</v>
      </c>
      <c r="T14" s="60"/>
      <c r="U14" s="60">
        <f>G14</f>
        <v>0</v>
      </c>
      <c r="V14" s="60"/>
      <c r="W14" s="60">
        <f>E14</f>
        <v>0</v>
      </c>
      <c r="X14" s="60"/>
      <c r="Y14" s="60"/>
      <c r="Z14" s="60">
        <f>O18</f>
        <v>0</v>
      </c>
      <c r="AA14" s="60">
        <f>S18</f>
        <v>0</v>
      </c>
      <c r="AB14" s="60">
        <f>W18</f>
        <v>0</v>
      </c>
      <c r="AC14" s="60">
        <f>AA14-AB14</f>
        <v>0</v>
      </c>
      <c r="AD14" s="60">
        <f>IF(Z14&gt;Z12,-1,0)</f>
        <v>0</v>
      </c>
      <c r="AE14" s="60">
        <f>IF(Z14&gt;Z13,-1,0)</f>
        <v>0</v>
      </c>
      <c r="AF14" s="60">
        <f>IF(Z14&gt;Z15,-1,0)</f>
        <v>0</v>
      </c>
      <c r="AG14" s="60">
        <f>10000-(AJ14*1000+AM14*100+AK14*10)</f>
        <v>10000</v>
      </c>
      <c r="AH14" s="90">
        <f>RANK(AG14,AG12:AG15,1)</f>
        <v>1</v>
      </c>
      <c r="AI14" s="60" t="str">
        <f>C13</f>
        <v>Mexiko</v>
      </c>
      <c r="AJ14" s="60">
        <f t="shared" si="1"/>
        <v>0</v>
      </c>
      <c r="AK14" s="60">
        <f t="shared" si="1"/>
        <v>0</v>
      </c>
      <c r="AL14" s="60">
        <f t="shared" si="1"/>
        <v>0</v>
      </c>
      <c r="AM14" s="60">
        <f>AK14-AL14</f>
        <v>0</v>
      </c>
      <c r="AN14" s="187">
        <f>IF(AG12=AG14,IF(E14&gt;G14,AG12-0.1,AG12),AG12)</f>
        <v>10000</v>
      </c>
      <c r="AO14" s="187">
        <f>IF(AG13=AG14,IF(E17&gt;G17,AG13-0.1,AG13),AG13)</f>
        <v>10000</v>
      </c>
      <c r="AP14" s="187"/>
      <c r="AQ14" s="187">
        <f>IF(AG15=AG14,IF(G13&gt;E13,AG15-0.1,AG15),AG15)</f>
        <v>10000</v>
      </c>
      <c r="AR14" s="187">
        <f>AP16</f>
        <v>30000</v>
      </c>
      <c r="AS14" s="90">
        <f>RANK(AR14,AR12:AR15,1)</f>
        <v>1</v>
      </c>
      <c r="AT14" s="60" t="str">
        <f t="shared" si="2"/>
        <v>Mexiko</v>
      </c>
      <c r="AU14" s="60">
        <f t="shared" si="2"/>
        <v>0</v>
      </c>
      <c r="AV14" s="60">
        <f t="shared" si="2"/>
        <v>0</v>
      </c>
      <c r="AW14" s="60">
        <f t="shared" si="2"/>
        <v>0</v>
      </c>
      <c r="AX14" s="60"/>
      <c r="AY14" s="60"/>
      <c r="AZ14" s="60"/>
      <c r="BA14" s="113">
        <v>3</v>
      </c>
      <c r="BB14" s="114" t="e">
        <f>VLOOKUP(3,AS12:AT15,2,FALSE)</f>
        <v>#N/A</v>
      </c>
      <c r="BC14" s="115"/>
      <c r="BD14" s="116" t="e">
        <f>VLOOKUP(3,AS12:AW15,3,FALSE)</f>
        <v>#N/A</v>
      </c>
      <c r="BE14" s="116" t="e">
        <f>VLOOKUP(3,AS12:AW15,4,FALSE)</f>
        <v>#N/A</v>
      </c>
      <c r="BF14" s="93" t="s">
        <v>12</v>
      </c>
      <c r="BG14" s="116" t="e">
        <f>VLOOKUP(3,AS12:AW15,5,FALSE)</f>
        <v>#N/A</v>
      </c>
      <c r="BH14" s="60"/>
      <c r="BI14" s="60"/>
      <c r="BJ14" s="85">
        <f>IF(E14&gt;G14,IF(Spielplan!E14&gt;Spielplan!G14,Punktemodus!$B$3,0),0)</f>
        <v>0</v>
      </c>
      <c r="BK14" s="85">
        <f>IF(E14=G14,IF(Spielplan!E14=Spielplan!G14,Punktemodus!$B$3,0),0)</f>
        <v>10</v>
      </c>
      <c r="BL14" s="85">
        <f>IF(E14&lt;G14,IF(Spielplan!E14&lt;Spielplan!G14,Punktemodus!$B$3,0),0)</f>
        <v>0</v>
      </c>
      <c r="BM14" s="85">
        <f>IF(E14=Spielplan!E14,IF(G14=Spielplan!G14,Punktemodus!$B$5,0),0)</f>
        <v>3</v>
      </c>
      <c r="BN14" s="85">
        <f>IF(E14=Spielplan!E14,Punktemodus!$B$7,0)</f>
        <v>1</v>
      </c>
      <c r="BO14" s="85">
        <f>IF(G14=Spielplan!G14,Punktemodus!$B$7,0)</f>
        <v>1</v>
      </c>
      <c r="BP14" s="137">
        <f>IF(Spielplan!E14="",0,SUM(BJ14:BO14))</f>
        <v>0</v>
      </c>
      <c r="BQ14" s="60"/>
      <c r="BR14" s="87"/>
      <c r="BS14" s="60"/>
      <c r="BT14" s="60"/>
      <c r="BU14" s="60"/>
      <c r="BV14" s="60"/>
      <c r="BW14" s="60"/>
      <c r="BX14" s="60"/>
      <c r="BY14" s="60"/>
      <c r="BZ14" s="47">
        <v>49</v>
      </c>
      <c r="CA14" s="44" t="str">
        <f>IF(BX12="",IF(BV12&gt;BV13,BT12,BT13),IF(BX12&gt;BX13,BT12,BT13))</f>
        <v/>
      </c>
      <c r="CB14" s="46"/>
      <c r="CC14" s="104"/>
      <c r="CD14" s="60"/>
      <c r="CE14" s="104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</row>
    <row r="15" spans="1:101" ht="18.75" customHeight="1" thickBot="1" x14ac:dyDescent="0.3">
      <c r="A15" s="60"/>
      <c r="B15" s="60"/>
      <c r="C15" s="44" t="str">
        <f>H12</f>
        <v>Kroatien</v>
      </c>
      <c r="D15" s="45"/>
      <c r="E15" s="104"/>
      <c r="F15" s="93"/>
      <c r="G15" s="104"/>
      <c r="H15" s="44" t="str">
        <f>H13</f>
        <v>Kamerun</v>
      </c>
      <c r="I15" s="45"/>
      <c r="J15" s="60"/>
      <c r="K15" s="60" t="s">
        <v>61</v>
      </c>
      <c r="L15" s="60">
        <f t="shared" si="0"/>
        <v>0</v>
      </c>
      <c r="M15" s="60"/>
      <c r="N15" s="60">
        <f>IF($E15="",0,IF($E15&gt;$G15,3,IF($E15=$G15,1,0)))</f>
        <v>0</v>
      </c>
      <c r="O15" s="60"/>
      <c r="P15" s="60">
        <f>IF($G15="",0,IF($E15&gt;$G15,0,IF($E15=$G15,1,3)))</f>
        <v>0</v>
      </c>
      <c r="Q15" s="60"/>
      <c r="R15" s="60">
        <f>E15</f>
        <v>0</v>
      </c>
      <c r="S15" s="60"/>
      <c r="T15" s="60">
        <f>G15</f>
        <v>0</v>
      </c>
      <c r="U15" s="60"/>
      <c r="V15" s="60">
        <f>G15</f>
        <v>0</v>
      </c>
      <c r="W15" s="60"/>
      <c r="X15" s="60">
        <f>E15</f>
        <v>0</v>
      </c>
      <c r="Y15" s="60"/>
      <c r="Z15" s="60">
        <f>P18</f>
        <v>0</v>
      </c>
      <c r="AA15" s="60">
        <f>T18</f>
        <v>0</v>
      </c>
      <c r="AB15" s="60">
        <f>X18</f>
        <v>0</v>
      </c>
      <c r="AC15" s="60">
        <f>AA15-AB15</f>
        <v>0</v>
      </c>
      <c r="AD15" s="60">
        <f>IF(Z15&gt;Z12,-1,0)</f>
        <v>0</v>
      </c>
      <c r="AE15" s="60">
        <f>IF(Z15&gt;Z13,-1,0)</f>
        <v>0</v>
      </c>
      <c r="AF15" s="60">
        <f>IF(Z15&gt;Z14,-1,0)</f>
        <v>0</v>
      </c>
      <c r="AG15" s="60">
        <f>10000-(AJ15*1000+AM15*100+AK15*10)</f>
        <v>10000</v>
      </c>
      <c r="AH15" s="90">
        <f>RANK(AG15,AG12:AG15,1)</f>
        <v>1</v>
      </c>
      <c r="AI15" s="60" t="str">
        <f>H13</f>
        <v>Kamerun</v>
      </c>
      <c r="AJ15" s="60">
        <f t="shared" si="1"/>
        <v>0</v>
      </c>
      <c r="AK15" s="60">
        <f t="shared" si="1"/>
        <v>0</v>
      </c>
      <c r="AL15" s="60">
        <f t="shared" si="1"/>
        <v>0</v>
      </c>
      <c r="AM15" s="60">
        <f>AK15-AL15</f>
        <v>0</v>
      </c>
      <c r="AN15" s="187">
        <f>IF(AG12=AG15,IF(E16&gt;G16,AG12-0.1,AG12),AG12)</f>
        <v>10000</v>
      </c>
      <c r="AO15" s="187">
        <f>IF(AG13=AG15,IF(E15&gt;G15,AG13-0.1,AG13),AG13)</f>
        <v>10000</v>
      </c>
      <c r="AP15" s="187">
        <f>IF(AG14=AG15,IF(E13&gt;G13,AG14-0.1,AG14),AG14)</f>
        <v>10000</v>
      </c>
      <c r="AQ15" s="187"/>
      <c r="AR15" s="187">
        <f>AQ16</f>
        <v>30000</v>
      </c>
      <c r="AS15" s="90">
        <f>RANK(AR15,AR12:AR15,1)</f>
        <v>1</v>
      </c>
      <c r="AT15" s="60" t="str">
        <f t="shared" si="2"/>
        <v>Kamerun</v>
      </c>
      <c r="AU15" s="60">
        <f t="shared" si="2"/>
        <v>0</v>
      </c>
      <c r="AV15" s="60">
        <f t="shared" si="2"/>
        <v>0</v>
      </c>
      <c r="AW15" s="60">
        <f t="shared" si="2"/>
        <v>0</v>
      </c>
      <c r="AX15" s="60"/>
      <c r="AY15" s="60"/>
      <c r="AZ15" s="60"/>
      <c r="BA15" s="113">
        <v>4</v>
      </c>
      <c r="BB15" s="114" t="e">
        <f>VLOOKUP(4,AS12:AT15,2,FALSE)</f>
        <v>#N/A</v>
      </c>
      <c r="BC15" s="115"/>
      <c r="BD15" s="116" t="e">
        <f>VLOOKUP(4,AS12:AW15,3,FALSE)</f>
        <v>#N/A</v>
      </c>
      <c r="BE15" s="116" t="e">
        <f>VLOOKUP(4,AS12:AW15,4,FALSE)</f>
        <v>#N/A</v>
      </c>
      <c r="BF15" s="93" t="s">
        <v>12</v>
      </c>
      <c r="BG15" s="116" t="e">
        <f>VLOOKUP(4,AS12:AW15,5,FALSE)</f>
        <v>#N/A</v>
      </c>
      <c r="BH15" s="60"/>
      <c r="BI15" s="60"/>
      <c r="BJ15" s="85">
        <f>IF(E15&gt;G15,IF(Spielplan!E15&gt;Spielplan!G15,Punktemodus!$B$3,0),0)</f>
        <v>0</v>
      </c>
      <c r="BK15" s="85">
        <f>IF(E15=G15,IF(Spielplan!E15=Spielplan!G15,Punktemodus!$B$3,0),0)</f>
        <v>10</v>
      </c>
      <c r="BL15" s="85">
        <f>IF(E15&lt;G15,IF(Spielplan!E15&lt;Spielplan!G15,Punktemodus!$B$3,0),0)</f>
        <v>0</v>
      </c>
      <c r="BM15" s="85">
        <f>IF(E15=Spielplan!E15,IF(G15=Spielplan!G15,Punktemodus!$B$5,0),0)</f>
        <v>3</v>
      </c>
      <c r="BN15" s="85">
        <f>IF(E15=Spielplan!E15,Punktemodus!$B$7,0)</f>
        <v>1</v>
      </c>
      <c r="BO15" s="85">
        <f>IF(G15=Spielplan!G15,Punktemodus!$B$7,0)</f>
        <v>1</v>
      </c>
      <c r="BP15" s="137">
        <f>IF(Spielplan!E15="",0,SUM(BJ15:BO15))</f>
        <v>0</v>
      </c>
      <c r="BQ15" s="60"/>
      <c r="BR15" s="87"/>
      <c r="BS15" s="60"/>
      <c r="BT15" s="60"/>
      <c r="BU15" s="60"/>
      <c r="BV15" s="60"/>
      <c r="BW15" s="60"/>
      <c r="BX15" s="60"/>
      <c r="BY15" s="60"/>
      <c r="BZ15" s="47">
        <v>50</v>
      </c>
      <c r="CA15" s="44" t="str">
        <f>IF(BX16="",IF(BV16&gt;BV17,BT16,BT17),IF(BX16&gt;BX17,BT16,BT17))</f>
        <v/>
      </c>
      <c r="CB15" s="46"/>
      <c r="CC15" s="104"/>
      <c r="CD15" s="60"/>
      <c r="CE15" s="104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</row>
    <row r="16" spans="1:101" ht="18.75" customHeight="1" thickBot="1" x14ac:dyDescent="0.3">
      <c r="A16" s="60"/>
      <c r="B16" s="60"/>
      <c r="C16" s="7" t="str">
        <f>C12</f>
        <v>Brasilien</v>
      </c>
      <c r="D16" s="38"/>
      <c r="E16" s="104"/>
      <c r="F16" s="93"/>
      <c r="G16" s="104"/>
      <c r="H16" s="7" t="str">
        <f>H13</f>
        <v>Kamerun</v>
      </c>
      <c r="I16" s="38"/>
      <c r="J16" s="60"/>
      <c r="K16" s="60" t="s">
        <v>62</v>
      </c>
      <c r="L16" s="60">
        <f t="shared" si="0"/>
        <v>0</v>
      </c>
      <c r="M16" s="60">
        <f>IF($E16="",0,IF($E16&gt;$G16,3,IF($E16=G16,1,0)))</f>
        <v>0</v>
      </c>
      <c r="N16" s="60"/>
      <c r="O16" s="60"/>
      <c r="P16" s="60">
        <f>IF($G16="",0,IF($E16&gt;$G16,0,IF($E16=$G16,1,3)))</f>
        <v>0</v>
      </c>
      <c r="Q16" s="60">
        <f>E16</f>
        <v>0</v>
      </c>
      <c r="R16" s="60"/>
      <c r="S16" s="60"/>
      <c r="T16" s="60">
        <f>G16</f>
        <v>0</v>
      </c>
      <c r="U16" s="60">
        <f>G16</f>
        <v>0</v>
      </c>
      <c r="V16" s="60"/>
      <c r="W16" s="60"/>
      <c r="X16" s="60">
        <f>E16</f>
        <v>0</v>
      </c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187">
        <f>SUM(AN12:AN15)</f>
        <v>30000</v>
      </c>
      <c r="AO16" s="187">
        <f>SUM(AO12:AO15)</f>
        <v>30000</v>
      </c>
      <c r="AP16" s="187">
        <f>SUM(AP12:AP15)</f>
        <v>30000</v>
      </c>
      <c r="AQ16" s="187">
        <f>SUM(AQ12:AQ15)</f>
        <v>30000</v>
      </c>
      <c r="AR16" s="187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85">
        <f>IF(E16&gt;G16,IF(Spielplan!E16&gt;Spielplan!G16,Punktemodus!$B$3,0),0)</f>
        <v>0</v>
      </c>
      <c r="BK16" s="85">
        <f>IF(E16=G16,IF(Spielplan!E16=Spielplan!G16,Punktemodus!$B$3,0),0)</f>
        <v>10</v>
      </c>
      <c r="BL16" s="85">
        <f>IF(E16&lt;G16,IF(Spielplan!E16&lt;Spielplan!G16,Punktemodus!$B$3,0),0)</f>
        <v>0</v>
      </c>
      <c r="BM16" s="85">
        <f>IF(E16=Spielplan!E16,IF(G16=Spielplan!G16,Punktemodus!$B$5,0),0)</f>
        <v>3</v>
      </c>
      <c r="BN16" s="85">
        <f>IF(E16=Spielplan!E16,Punktemodus!$B$7,0)</f>
        <v>1</v>
      </c>
      <c r="BO16" s="85">
        <f>IF(G16=Spielplan!G16,Punktemodus!$B$7,0)</f>
        <v>1</v>
      </c>
      <c r="BP16" s="137">
        <f>IF(Spielplan!E16="",0,SUM(BJ16:BO16))</f>
        <v>0</v>
      </c>
      <c r="BQ16" s="60"/>
      <c r="BR16" s="87"/>
      <c r="BS16" s="63" t="s">
        <v>22</v>
      </c>
      <c r="BT16" s="44" t="str">
        <f>IF(G39="","",BB34)</f>
        <v/>
      </c>
      <c r="BU16" s="46"/>
      <c r="BV16" s="104"/>
      <c r="BW16" s="60"/>
      <c r="BX16" s="104"/>
      <c r="BY16" s="60"/>
      <c r="BZ16" s="60"/>
      <c r="CA16" s="60"/>
      <c r="CB16" s="60"/>
      <c r="CC16" s="60"/>
      <c r="CD16" s="60"/>
      <c r="CE16" s="60"/>
      <c r="CF16" s="91"/>
      <c r="CG16" s="91" t="s">
        <v>28</v>
      </c>
      <c r="CH16" s="60"/>
      <c r="CI16" s="60"/>
      <c r="CJ16" s="61" t="s">
        <v>26</v>
      </c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</row>
    <row r="17" spans="1:101" ht="18.75" customHeight="1" thickBot="1" x14ac:dyDescent="0.3">
      <c r="A17" s="60"/>
      <c r="B17" s="60"/>
      <c r="C17" s="44" t="str">
        <f>H12</f>
        <v>Kroatien</v>
      </c>
      <c r="D17" s="45"/>
      <c r="E17" s="104"/>
      <c r="F17" s="93"/>
      <c r="G17" s="104"/>
      <c r="H17" s="44" t="str">
        <f>C13</f>
        <v>Mexiko</v>
      </c>
      <c r="I17" s="45"/>
      <c r="J17" s="60"/>
      <c r="K17" s="60" t="s">
        <v>62</v>
      </c>
      <c r="L17" s="60">
        <f t="shared" si="0"/>
        <v>0</v>
      </c>
      <c r="M17" s="60"/>
      <c r="N17" s="60">
        <f>IF($E17="",0,IF($E17&gt;$G17,3,IF($E17=$G17,1,0)))</f>
        <v>0</v>
      </c>
      <c r="O17" s="60">
        <f>IF($G17="",0,IF($E17&gt;$G17,0,IF($E17=$G17,1,3)))</f>
        <v>0</v>
      </c>
      <c r="P17" s="60"/>
      <c r="Q17" s="60"/>
      <c r="R17" s="60">
        <f>E17</f>
        <v>0</v>
      </c>
      <c r="S17" s="60">
        <f>G17</f>
        <v>0</v>
      </c>
      <c r="T17" s="60"/>
      <c r="U17" s="60"/>
      <c r="V17" s="60">
        <f>G17</f>
        <v>0</v>
      </c>
      <c r="W17" s="60">
        <f>E17</f>
        <v>0</v>
      </c>
      <c r="X17" s="60"/>
      <c r="Y17" s="60"/>
      <c r="Z17" s="60" t="s">
        <v>30</v>
      </c>
      <c r="AA17" s="60"/>
      <c r="AB17" s="60"/>
      <c r="AC17" s="60"/>
      <c r="AD17" s="60"/>
      <c r="AE17" s="60"/>
      <c r="AF17" s="60"/>
      <c r="AG17" s="60" t="b">
        <f>OR(AG12=AG13,AG12=AG14,AG12=AG15,AG13=AG14,AG13=AG15,AG14=AG15)</f>
        <v>1</v>
      </c>
      <c r="AH17" s="60"/>
      <c r="AI17" s="60"/>
      <c r="AJ17" s="60"/>
      <c r="AK17" s="60"/>
      <c r="AL17" s="60"/>
      <c r="AM17" s="60"/>
      <c r="AN17" s="60"/>
      <c r="AO17" s="60" t="s">
        <v>34</v>
      </c>
      <c r="AP17" s="60"/>
      <c r="AQ17" s="60"/>
      <c r="AR17" s="60" t="b">
        <f>OR(AR12=AR13,AR12=AR14,AR12=AR15,AR13=AR14,AR13=AR15,AR14=AR15)</f>
        <v>1</v>
      </c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85">
        <f>IF(E17&gt;G17,IF(Spielplan!E17&gt;Spielplan!G17,Punktemodus!$B$3,0),0)</f>
        <v>0</v>
      </c>
      <c r="BK17" s="85">
        <f>IF(E17=G17,IF(Spielplan!E17=Spielplan!G17,Punktemodus!$B$3,0),0)</f>
        <v>10</v>
      </c>
      <c r="BL17" s="85">
        <f>IF(E17&lt;G17,IF(Spielplan!E17&lt;Spielplan!G17,Punktemodus!$B$3,0),0)</f>
        <v>0</v>
      </c>
      <c r="BM17" s="85">
        <f>IF(E17=Spielplan!E17,IF(G17=Spielplan!G17,Punktemodus!$B$5,0),0)</f>
        <v>3</v>
      </c>
      <c r="BN17" s="85">
        <f>IF(E17=Spielplan!E17,Punktemodus!$B$7,0)</f>
        <v>1</v>
      </c>
      <c r="BO17" s="85">
        <f>IF(G17=Spielplan!G17,Punktemodus!$B$7,0)</f>
        <v>1</v>
      </c>
      <c r="BP17" s="137">
        <f>IF(Spielplan!E17="",0,SUM(BJ17:BO17))</f>
        <v>0</v>
      </c>
      <c r="BQ17" s="60"/>
      <c r="BR17" s="87"/>
      <c r="BS17" s="52" t="s">
        <v>25</v>
      </c>
      <c r="BT17" s="44" t="str">
        <f>IF(G50="","",BB46)</f>
        <v/>
      </c>
      <c r="BU17" s="46"/>
      <c r="BV17" s="104"/>
      <c r="BW17" s="60"/>
      <c r="BX17" s="104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</row>
    <row r="18" spans="1:101" ht="18.75" customHeight="1" thickBot="1" x14ac:dyDescent="0.25">
      <c r="A18" s="60"/>
      <c r="B18" s="60"/>
      <c r="C18" s="136" t="str">
        <f>IF(G17="","",IF(AR17=TRUE,"Achtung: Fehler in Tabelle!",""))</f>
        <v/>
      </c>
      <c r="D18" s="60"/>
      <c r="E18" s="85"/>
      <c r="F18" s="60"/>
      <c r="G18" s="85"/>
      <c r="H18" s="60"/>
      <c r="I18" s="60"/>
      <c r="J18" s="60"/>
      <c r="K18" s="60"/>
      <c r="L18" s="60"/>
      <c r="M18" s="60">
        <f t="shared" ref="M18:X18" si="3">SUM(M12:M17)</f>
        <v>0</v>
      </c>
      <c r="N18" s="60">
        <f t="shared" si="3"/>
        <v>0</v>
      </c>
      <c r="O18" s="60">
        <f t="shared" si="3"/>
        <v>0</v>
      </c>
      <c r="P18" s="60">
        <f t="shared" si="3"/>
        <v>0</v>
      </c>
      <c r="Q18" s="60">
        <f t="shared" si="3"/>
        <v>0</v>
      </c>
      <c r="R18" s="60">
        <f t="shared" si="3"/>
        <v>0</v>
      </c>
      <c r="S18" s="60">
        <f t="shared" si="3"/>
        <v>0</v>
      </c>
      <c r="T18" s="60">
        <f t="shared" si="3"/>
        <v>0</v>
      </c>
      <c r="U18" s="60">
        <f t="shared" si="3"/>
        <v>0</v>
      </c>
      <c r="V18" s="60">
        <f t="shared" si="3"/>
        <v>0</v>
      </c>
      <c r="W18" s="60">
        <f t="shared" si="3"/>
        <v>0</v>
      </c>
      <c r="X18" s="60">
        <f t="shared" si="3"/>
        <v>0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160">
        <f>SUM(BP12:BP17)</f>
        <v>0</v>
      </c>
      <c r="BQ18" s="60"/>
      <c r="BR18" s="8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47">
        <v>58</v>
      </c>
      <c r="CF18" s="44" t="str">
        <f>IF(CE14="",IF(CC14&gt;CC15,CA14,CA15),IF(CE14&gt;CE15,CA14,CA15))</f>
        <v/>
      </c>
      <c r="CG18" s="46"/>
      <c r="CH18" s="104"/>
      <c r="CI18" s="60"/>
      <c r="CJ18" s="104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</row>
    <row r="19" spans="1:101" ht="18.75" customHeight="1" thickBot="1" x14ac:dyDescent="0.25">
      <c r="A19" s="60"/>
      <c r="B19" s="60"/>
      <c r="C19" s="60"/>
      <c r="D19" s="60"/>
      <c r="E19" s="85"/>
      <c r="F19" s="60"/>
      <c r="G19" s="85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138"/>
      <c r="BQ19" s="60"/>
      <c r="BR19" s="8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47">
        <v>57</v>
      </c>
      <c r="CF19" s="44" t="str">
        <f>IF(CE22="",IF(CC22&gt;CC23,CA22,CA23),IF(CE22&gt;CE23,CA22,CA23))</f>
        <v/>
      </c>
      <c r="CG19" s="46"/>
      <c r="CH19" s="104"/>
      <c r="CI19" s="60"/>
      <c r="CJ19" s="104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</row>
    <row r="20" spans="1:101" ht="18.75" customHeight="1" thickBot="1" x14ac:dyDescent="0.25">
      <c r="A20" s="60"/>
      <c r="B20" s="60"/>
      <c r="C20" s="60"/>
      <c r="D20" s="60"/>
      <c r="E20" s="85"/>
      <c r="F20" s="60"/>
      <c r="G20" s="85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138"/>
      <c r="BQ20" s="60"/>
      <c r="BR20" s="87"/>
      <c r="BS20" s="54" t="s">
        <v>121</v>
      </c>
      <c r="BT20" s="44" t="str">
        <f>IF(G61="","",BB56)</f>
        <v/>
      </c>
      <c r="BU20" s="46"/>
      <c r="BV20" s="104"/>
      <c r="BW20" s="60"/>
      <c r="BX20" s="104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</row>
    <row r="21" spans="1:101" ht="18.75" customHeight="1" thickBot="1" x14ac:dyDescent="0.3">
      <c r="A21" s="60"/>
      <c r="B21" s="60"/>
      <c r="C21" s="88" t="s">
        <v>64</v>
      </c>
      <c r="D21" s="60"/>
      <c r="E21" s="85"/>
      <c r="F21" s="60"/>
      <c r="G21" s="85"/>
      <c r="H21" s="60"/>
      <c r="I21" s="60"/>
      <c r="J21" s="60"/>
      <c r="K21" s="60"/>
      <c r="L21" s="60"/>
      <c r="M21" s="60" t="s">
        <v>4</v>
      </c>
      <c r="N21" s="60"/>
      <c r="O21" s="60"/>
      <c r="P21" s="60"/>
      <c r="Q21" s="60" t="s">
        <v>6</v>
      </c>
      <c r="R21" s="60"/>
      <c r="S21" s="60"/>
      <c r="T21" s="60"/>
      <c r="U21" s="60" t="s">
        <v>7</v>
      </c>
      <c r="V21" s="60"/>
      <c r="W21" s="60"/>
      <c r="X21" s="60"/>
      <c r="Y21" s="60"/>
      <c r="Z21" s="60" t="s">
        <v>4</v>
      </c>
      <c r="AA21" s="60" t="s">
        <v>5</v>
      </c>
      <c r="AB21" s="60"/>
      <c r="AC21" s="60"/>
      <c r="AD21" s="60" t="s">
        <v>9</v>
      </c>
      <c r="AE21" s="60"/>
      <c r="AF21" s="60"/>
      <c r="AG21" s="60"/>
      <c r="AH21" s="60" t="s">
        <v>32</v>
      </c>
      <c r="AI21" s="60"/>
      <c r="AJ21" s="60"/>
      <c r="AK21" s="60"/>
      <c r="AL21" s="60"/>
      <c r="AM21" s="60"/>
      <c r="AN21" s="60" t="s">
        <v>35</v>
      </c>
      <c r="AO21" s="60"/>
      <c r="AP21" s="60"/>
      <c r="AQ21" s="60"/>
      <c r="AR21" s="60"/>
      <c r="AS21" s="60" t="s">
        <v>33</v>
      </c>
      <c r="AT21" s="60"/>
      <c r="AU21" s="60"/>
      <c r="AV21" s="60"/>
      <c r="AW21" s="60"/>
      <c r="AX21" s="60"/>
      <c r="AY21" s="60"/>
      <c r="AZ21" s="60"/>
      <c r="BA21" s="60"/>
      <c r="BB21" s="89" t="s">
        <v>10</v>
      </c>
      <c r="BC21" s="60"/>
      <c r="BD21" s="90" t="s">
        <v>4</v>
      </c>
      <c r="BE21" s="60"/>
      <c r="BF21" s="61" t="s">
        <v>5</v>
      </c>
      <c r="BG21" s="60"/>
      <c r="BH21" s="60"/>
      <c r="BI21" s="60"/>
      <c r="BJ21" s="60"/>
      <c r="BK21" s="60"/>
      <c r="BL21" s="60"/>
      <c r="BM21" s="60"/>
      <c r="BN21" s="60"/>
      <c r="BO21" s="60"/>
      <c r="BP21" s="138"/>
      <c r="BQ21" s="60"/>
      <c r="BR21" s="87"/>
      <c r="BS21" s="73" t="s">
        <v>122</v>
      </c>
      <c r="BT21" s="44" t="str">
        <f>IF(G72="","",BB68)</f>
        <v/>
      </c>
      <c r="BU21" s="46"/>
      <c r="BV21" s="104"/>
      <c r="BW21" s="60"/>
      <c r="BX21" s="104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91" t="s">
        <v>29</v>
      </c>
      <c r="CM21" s="60"/>
      <c r="CN21" s="60"/>
      <c r="CO21" s="61" t="s">
        <v>26</v>
      </c>
      <c r="CP21" s="60"/>
      <c r="CQ21" s="60"/>
      <c r="CR21" s="60"/>
      <c r="CS21" s="60"/>
      <c r="CT21" s="60"/>
      <c r="CU21" s="60"/>
      <c r="CV21" s="60"/>
      <c r="CW21" s="60"/>
    </row>
    <row r="22" spans="1:101" ht="18.75" customHeight="1" thickBot="1" x14ac:dyDescent="0.3">
      <c r="A22" s="60"/>
      <c r="B22" s="60"/>
      <c r="C22" s="60"/>
      <c r="D22" s="60"/>
      <c r="E22" s="85"/>
      <c r="F22" s="60"/>
      <c r="G22" s="85"/>
      <c r="H22" s="60"/>
      <c r="I22" s="60"/>
      <c r="J22" s="60"/>
      <c r="K22" s="60"/>
      <c r="L22" s="60"/>
      <c r="M22" s="60" t="s">
        <v>0</v>
      </c>
      <c r="N22" s="60" t="s">
        <v>1</v>
      </c>
      <c r="O22" s="60" t="s">
        <v>2</v>
      </c>
      <c r="P22" s="60" t="s">
        <v>3</v>
      </c>
      <c r="Q22" s="60" t="s">
        <v>0</v>
      </c>
      <c r="R22" s="60" t="s">
        <v>1</v>
      </c>
      <c r="S22" s="60" t="s">
        <v>2</v>
      </c>
      <c r="T22" s="60" t="s">
        <v>3</v>
      </c>
      <c r="U22" s="60" t="s">
        <v>0</v>
      </c>
      <c r="V22" s="60" t="s">
        <v>1</v>
      </c>
      <c r="W22" s="60" t="s">
        <v>2</v>
      </c>
      <c r="X22" s="60" t="s">
        <v>3</v>
      </c>
      <c r="Y22" s="60"/>
      <c r="Z22" s="60" t="s">
        <v>8</v>
      </c>
      <c r="AA22" s="60"/>
      <c r="AB22" s="60"/>
      <c r="AC22" s="60"/>
      <c r="AD22" s="60"/>
      <c r="AE22" s="60"/>
      <c r="AF22" s="60"/>
      <c r="AG22" s="60"/>
      <c r="AH22" s="60" t="s">
        <v>31</v>
      </c>
      <c r="AI22" s="60"/>
      <c r="AJ22" s="60"/>
      <c r="AK22" s="60"/>
      <c r="AL22" s="60"/>
      <c r="AM22" s="60"/>
      <c r="AN22" s="60" t="str">
        <f>AI23</f>
        <v>Spanien</v>
      </c>
      <c r="AO22" s="60" t="str">
        <f>AI24</f>
        <v>Niederlande</v>
      </c>
      <c r="AP22" s="60" t="str">
        <f>AI25</f>
        <v>Chile</v>
      </c>
      <c r="AQ22" s="60" t="str">
        <f>AI26</f>
        <v>Australien</v>
      </c>
      <c r="AR22" s="60"/>
      <c r="AS22" s="60" t="s">
        <v>31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138"/>
      <c r="BQ22" s="60"/>
      <c r="BR22" s="87"/>
      <c r="BS22" s="60"/>
      <c r="BT22" s="60"/>
      <c r="BU22" s="60"/>
      <c r="BV22" s="60"/>
      <c r="BW22" s="60"/>
      <c r="BX22" s="60"/>
      <c r="BY22" s="60"/>
      <c r="BZ22" s="47">
        <v>53</v>
      </c>
      <c r="CA22" s="44" t="str">
        <f>IF(BX20="",IF(BV20&gt;BV21,BT20,BT21),IF(BX20&gt;BX21,BT20,BT21))</f>
        <v/>
      </c>
      <c r="CB22" s="46"/>
      <c r="CC22" s="104"/>
      <c r="CD22" s="60"/>
      <c r="CE22" s="104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88" t="s">
        <v>130</v>
      </c>
      <c r="CS22" s="60"/>
      <c r="CT22" s="60"/>
      <c r="CU22" s="60"/>
      <c r="CV22" s="60"/>
      <c r="CW22" s="60"/>
    </row>
    <row r="23" spans="1:101" ht="18.75" customHeight="1" thickBot="1" x14ac:dyDescent="0.3">
      <c r="A23" s="60"/>
      <c r="B23" s="60"/>
      <c r="C23" s="65" t="str">
        <f>Spielplan!$C$23</f>
        <v>Spanien</v>
      </c>
      <c r="D23" s="66"/>
      <c r="E23" s="104"/>
      <c r="F23" s="93"/>
      <c r="G23" s="104"/>
      <c r="H23" s="65" t="str">
        <f>Spielplan!$H$23</f>
        <v>Niederlande</v>
      </c>
      <c r="I23" s="66"/>
      <c r="J23" s="60"/>
      <c r="K23" s="60" t="s">
        <v>68</v>
      </c>
      <c r="L23" s="60">
        <f t="shared" ref="L23:L28" si="4">IF(E23-G23&gt;0,1,IF(G23=E23,0,-1))</f>
        <v>0</v>
      </c>
      <c r="M23" s="60">
        <f>IF($E23="",0,IF($E23&gt;$G23,3,IF($E23=G23,1,0)))</f>
        <v>0</v>
      </c>
      <c r="N23" s="60">
        <f>IF($G23="",0,IF($E23&gt;$G23,0,IF($E23=G23,1,3)))</f>
        <v>0</v>
      </c>
      <c r="O23" s="60"/>
      <c r="P23" s="60"/>
      <c r="Q23" s="60">
        <f>E23</f>
        <v>0</v>
      </c>
      <c r="R23" s="60">
        <f>G23</f>
        <v>0</v>
      </c>
      <c r="S23" s="60"/>
      <c r="T23" s="60"/>
      <c r="U23" s="60">
        <f>G23</f>
        <v>0</v>
      </c>
      <c r="V23" s="60">
        <f>E23</f>
        <v>0</v>
      </c>
      <c r="W23" s="60"/>
      <c r="X23" s="60"/>
      <c r="Y23" s="60"/>
      <c r="Z23" s="60">
        <f>M29</f>
        <v>0</v>
      </c>
      <c r="AA23" s="60">
        <f>Q29</f>
        <v>0</v>
      </c>
      <c r="AB23" s="60">
        <f>U29</f>
        <v>0</v>
      </c>
      <c r="AC23" s="60">
        <f>AA23-AB23</f>
        <v>0</v>
      </c>
      <c r="AD23" s="60">
        <f>IF(Z23&gt;Z24,-1,0)</f>
        <v>0</v>
      </c>
      <c r="AE23" s="60">
        <f>IF(Z23&gt;Z25,-1,0)</f>
        <v>0</v>
      </c>
      <c r="AF23" s="60">
        <f>IF(Z23&gt;Z26,-1,0)</f>
        <v>0</v>
      </c>
      <c r="AG23" s="60">
        <f>10000-(AJ23*1000+AM23*100+AK23*10)</f>
        <v>10000</v>
      </c>
      <c r="AH23" s="90">
        <f>RANK(AG23,AG23:AG26,1)</f>
        <v>1</v>
      </c>
      <c r="AI23" s="60" t="str">
        <f>C23</f>
        <v>Spanien</v>
      </c>
      <c r="AJ23" s="60">
        <f t="shared" ref="AJ23:AL26" si="5">Z23</f>
        <v>0</v>
      </c>
      <c r="AK23" s="60">
        <f t="shared" si="5"/>
        <v>0</v>
      </c>
      <c r="AL23" s="60">
        <f t="shared" si="5"/>
        <v>0</v>
      </c>
      <c r="AM23" s="60">
        <f>AK23-AL23</f>
        <v>0</v>
      </c>
      <c r="AN23" s="187"/>
      <c r="AO23" s="187">
        <f>IF(AG24=AG23,IF(G23&gt;E23,AG24-0.1,AG24),AG24)</f>
        <v>10000</v>
      </c>
      <c r="AP23" s="187">
        <f>IF(AG25=AG23,IF(G25&gt;E25,AG25-0.1,AG25),AG25)</f>
        <v>10000</v>
      </c>
      <c r="AQ23" s="187">
        <f>IF(AG26=AG23,IF(G27&gt;E27,AG26-0.1,AG26),AG26)</f>
        <v>10000</v>
      </c>
      <c r="AR23" s="187">
        <f>AN27</f>
        <v>30000</v>
      </c>
      <c r="AS23" s="90">
        <f>RANK(AR23,AR23:AR26,1)</f>
        <v>1</v>
      </c>
      <c r="AT23" s="60" t="str">
        <f t="shared" ref="AT23:AW26" si="6">AI23</f>
        <v>Spanien</v>
      </c>
      <c r="AU23" s="60">
        <f t="shared" si="6"/>
        <v>0</v>
      </c>
      <c r="AV23" s="60">
        <f t="shared" si="6"/>
        <v>0</v>
      </c>
      <c r="AW23" s="60">
        <f t="shared" si="6"/>
        <v>0</v>
      </c>
      <c r="AX23" s="60"/>
      <c r="AY23" s="60"/>
      <c r="AZ23" s="60"/>
      <c r="BA23" s="67">
        <v>1</v>
      </c>
      <c r="BB23" s="65" t="str">
        <f>VLOOKUP(1,AS23:AT26,2,FALSE)</f>
        <v>Spanien</v>
      </c>
      <c r="BC23" s="66"/>
      <c r="BD23" s="68">
        <f>VLOOKUP(1,AS23:AW26,3,FALSE)</f>
        <v>0</v>
      </c>
      <c r="BE23" s="69">
        <f>VLOOKUP(1,AS23:AW26,4,FALSE)</f>
        <v>0</v>
      </c>
      <c r="BF23" s="93" t="s">
        <v>12</v>
      </c>
      <c r="BG23" s="69">
        <f>VLOOKUP(1,AS23:AW26,5,FALSE)</f>
        <v>0</v>
      </c>
      <c r="BH23" s="70" t="s">
        <v>20</v>
      </c>
      <c r="BI23" s="60"/>
      <c r="BJ23" s="85">
        <f>IF(E23&gt;G23,IF(Spielplan!E23&gt;Spielplan!G23,Punktemodus!$B$3,0),0)</f>
        <v>0</v>
      </c>
      <c r="BK23" s="85">
        <f>IF(E23=G23,IF(Spielplan!E23=Spielplan!G23,Punktemodus!$B$3,0),0)</f>
        <v>10</v>
      </c>
      <c r="BL23" s="85">
        <f>IF(E23&lt;G23,IF(Spielplan!E23&lt;Spielplan!G23,Punktemodus!$B$3,0),0)</f>
        <v>0</v>
      </c>
      <c r="BM23" s="85">
        <f>IF(E23=Spielplan!E23,IF(G23=Spielplan!G23,Punktemodus!$B$5,0),0)</f>
        <v>3</v>
      </c>
      <c r="BN23" s="85">
        <f>IF(E23=Spielplan!E23,Punktemodus!$B$7,0)</f>
        <v>1</v>
      </c>
      <c r="BO23" s="85">
        <f>IF(G23=Spielplan!G23,Punktemodus!$B$7,0)</f>
        <v>1</v>
      </c>
      <c r="BP23" s="137">
        <f>IF(Spielplan!E23="",0,SUM(BJ23:BO23))</f>
        <v>0</v>
      </c>
      <c r="BQ23" s="60"/>
      <c r="BR23" s="87"/>
      <c r="BS23" s="60"/>
      <c r="BT23" s="60"/>
      <c r="BU23" s="60"/>
      <c r="BV23" s="60"/>
      <c r="BW23" s="60"/>
      <c r="BX23" s="60"/>
      <c r="BY23" s="60"/>
      <c r="BZ23" s="47">
        <v>54</v>
      </c>
      <c r="CA23" s="44" t="str">
        <f>IF(BX24="",IF(BV24&gt;BV25,BT24,BT25),IF(BX24&gt;BX25,BT24,BT25))</f>
        <v/>
      </c>
      <c r="CB23" s="46"/>
      <c r="CC23" s="104"/>
      <c r="CD23" s="60"/>
      <c r="CE23" s="104"/>
      <c r="CF23" s="60"/>
      <c r="CG23" s="60"/>
      <c r="CH23" s="60"/>
      <c r="CI23" s="60"/>
      <c r="CJ23" s="47" t="s">
        <v>132</v>
      </c>
      <c r="CK23" s="44" t="str">
        <f>IF(CJ18="",IF(CH18&gt;CH19,CF18,CF19),IF(CJ18&gt;CJ19,CF18,CF19))</f>
        <v/>
      </c>
      <c r="CL23" s="46"/>
      <c r="CM23" s="104"/>
      <c r="CN23" s="60"/>
      <c r="CO23" s="104"/>
      <c r="CP23" s="60"/>
      <c r="CQ23" s="376" t="str">
        <f>IF(CO23="",IF(CM23&gt;CM24,CK23,CK24),IF(CO23&gt;CO24,CK23,CK24))</f>
        <v/>
      </c>
      <c r="CR23" s="377"/>
      <c r="CS23" s="377"/>
      <c r="CT23" s="377"/>
      <c r="CU23" s="377"/>
      <c r="CV23" s="378"/>
      <c r="CW23" s="60"/>
    </row>
    <row r="24" spans="1:101" ht="18.75" customHeight="1" thickBot="1" x14ac:dyDescent="0.3">
      <c r="A24" s="60"/>
      <c r="B24" s="60"/>
      <c r="C24" s="53" t="str">
        <f>Spielplan!$C$24</f>
        <v>Chile</v>
      </c>
      <c r="D24" s="64"/>
      <c r="E24" s="104"/>
      <c r="F24" s="93"/>
      <c r="G24" s="104"/>
      <c r="H24" s="53" t="str">
        <f>Spielplan!$H$24</f>
        <v>Australien</v>
      </c>
      <c r="I24" s="64"/>
      <c r="J24" s="60"/>
      <c r="K24" s="60" t="s">
        <v>69</v>
      </c>
      <c r="L24" s="60">
        <f t="shared" si="4"/>
        <v>0</v>
      </c>
      <c r="M24" s="60"/>
      <c r="N24" s="60"/>
      <c r="O24" s="60">
        <f>IF($E24="",0,IF($E24&gt;$G24,3,IF($E24=$G24,1,0)))</f>
        <v>0</v>
      </c>
      <c r="P24" s="60">
        <f>IF($G24="",0,IF($E24&gt;$G24,0,IF($E24=$G24,1,3)))</f>
        <v>0</v>
      </c>
      <c r="Q24" s="60"/>
      <c r="R24" s="60"/>
      <c r="S24" s="60">
        <f>E24</f>
        <v>0</v>
      </c>
      <c r="T24" s="60">
        <f>G24</f>
        <v>0</v>
      </c>
      <c r="U24" s="60"/>
      <c r="V24" s="60"/>
      <c r="W24" s="60">
        <f>G24</f>
        <v>0</v>
      </c>
      <c r="X24" s="60">
        <f>E24</f>
        <v>0</v>
      </c>
      <c r="Y24" s="60"/>
      <c r="Z24" s="60">
        <f>N29</f>
        <v>0</v>
      </c>
      <c r="AA24" s="60">
        <f>R29</f>
        <v>0</v>
      </c>
      <c r="AB24" s="60">
        <f>V29</f>
        <v>0</v>
      </c>
      <c r="AC24" s="60">
        <f>AA24-AB24</f>
        <v>0</v>
      </c>
      <c r="AD24" s="60">
        <f>IF(Z24&gt;Z23,-1,0)</f>
        <v>0</v>
      </c>
      <c r="AE24" s="60">
        <f>IF(Z24&gt;Z25,-1,0)</f>
        <v>0</v>
      </c>
      <c r="AF24" s="60">
        <f>IF(Z24&gt;Z26,-1,0)</f>
        <v>0</v>
      </c>
      <c r="AG24" s="60">
        <f>10000-(AJ24*1000+AM24*100+AK24*10)</f>
        <v>10000</v>
      </c>
      <c r="AH24" s="90">
        <f>RANK(AG24,AG23:AG26,1)</f>
        <v>1</v>
      </c>
      <c r="AI24" s="60" t="str">
        <f>H23</f>
        <v>Niederlande</v>
      </c>
      <c r="AJ24" s="60">
        <f t="shared" si="5"/>
        <v>0</v>
      </c>
      <c r="AK24" s="60">
        <f t="shared" si="5"/>
        <v>0</v>
      </c>
      <c r="AL24" s="60">
        <f t="shared" si="5"/>
        <v>0</v>
      </c>
      <c r="AM24" s="60">
        <f>AK24-AL24</f>
        <v>0</v>
      </c>
      <c r="AN24" s="187">
        <f>IF(AG23=AG24,IF(E23&gt;G23,AG23-0.1,AG23),AG23)</f>
        <v>10000</v>
      </c>
      <c r="AO24" s="187"/>
      <c r="AP24" s="187">
        <f>IF(AG25=AG24,IF(G28&gt;E28,AG25-0.1,AG25),AG25)</f>
        <v>10000</v>
      </c>
      <c r="AQ24" s="187">
        <f>IF(AG26=AG24,IF(G26&gt;E26,AG26-0.1,AG26),AG26)</f>
        <v>10000</v>
      </c>
      <c r="AR24" s="187">
        <f>AO27</f>
        <v>30000</v>
      </c>
      <c r="AS24" s="90">
        <f>RANK(AR24,AR23:AR26,1)</f>
        <v>1</v>
      </c>
      <c r="AT24" s="60" t="str">
        <f t="shared" si="6"/>
        <v>Niederlande</v>
      </c>
      <c r="AU24" s="60">
        <f t="shared" si="6"/>
        <v>0</v>
      </c>
      <c r="AV24" s="60">
        <f t="shared" si="6"/>
        <v>0</v>
      </c>
      <c r="AW24" s="60">
        <f t="shared" si="6"/>
        <v>0</v>
      </c>
      <c r="AX24" s="60"/>
      <c r="AY24" s="60"/>
      <c r="AZ24" s="60"/>
      <c r="BA24" s="71">
        <v>2</v>
      </c>
      <c r="BB24" s="53" t="e">
        <f>VLOOKUP(2,AS23:AT26,2,FALSE)</f>
        <v>#N/A</v>
      </c>
      <c r="BC24" s="64"/>
      <c r="BD24" s="72" t="e">
        <f>VLOOKUP(2,AS23:AW26,3,FALSE)</f>
        <v>#N/A</v>
      </c>
      <c r="BE24" s="73" t="e">
        <f>VLOOKUP(2,AS23:AW26,4,FALSE)</f>
        <v>#N/A</v>
      </c>
      <c r="BF24" s="93" t="s">
        <v>12</v>
      </c>
      <c r="BG24" s="73" t="e">
        <f>VLOOKUP(2,AS23:AW26,5,FALSE)</f>
        <v>#N/A</v>
      </c>
      <c r="BH24" s="74" t="s">
        <v>21</v>
      </c>
      <c r="BI24" s="60"/>
      <c r="BJ24" s="85">
        <f>IF(E24&gt;G24,IF(Spielplan!E24&gt;Spielplan!G24,Punktemodus!$B$3,0),0)</f>
        <v>0</v>
      </c>
      <c r="BK24" s="85">
        <f>IF(E24=G24,IF(Spielplan!E24=Spielplan!G24,Punktemodus!$B$3,0),0)</f>
        <v>10</v>
      </c>
      <c r="BL24" s="85">
        <f>IF(E24&lt;G24,IF(Spielplan!E24&lt;Spielplan!G24,Punktemodus!$B$3,0),0)</f>
        <v>0</v>
      </c>
      <c r="BM24" s="85">
        <f>IF(E24=Spielplan!E24,IF(G24=Spielplan!G24,Punktemodus!$B$5,0),0)</f>
        <v>3</v>
      </c>
      <c r="BN24" s="85">
        <f>IF(E24=Spielplan!E24,Punktemodus!$B$7,0)</f>
        <v>1</v>
      </c>
      <c r="BO24" s="85">
        <f>IF(G24=Spielplan!G24,Punktemodus!$B$7,0)</f>
        <v>1</v>
      </c>
      <c r="BP24" s="137">
        <f>IF(Spielplan!E24="",0,SUM(BJ24:BO24))</f>
        <v>0</v>
      </c>
      <c r="BQ24" s="60"/>
      <c r="BR24" s="87"/>
      <c r="BS24" s="63" t="s">
        <v>123</v>
      </c>
      <c r="BT24" s="44" t="str">
        <f>IF(G83="","",BB78)</f>
        <v/>
      </c>
      <c r="BU24" s="46"/>
      <c r="BV24" s="104"/>
      <c r="BW24" s="60"/>
      <c r="BX24" s="104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47" t="s">
        <v>133</v>
      </c>
      <c r="CK24" s="44" t="str">
        <f>IF(CJ34="",IF(CH34&gt;CH35,CF34,CF35),IF(CJ34&gt;CJ35,CF34,CF35))</f>
        <v/>
      </c>
      <c r="CL24" s="46"/>
      <c r="CM24" s="104"/>
      <c r="CN24" s="60"/>
      <c r="CO24" s="104"/>
      <c r="CP24" s="60"/>
      <c r="CQ24" s="379"/>
      <c r="CR24" s="380"/>
      <c r="CS24" s="380"/>
      <c r="CT24" s="380"/>
      <c r="CU24" s="380"/>
      <c r="CV24" s="381"/>
      <c r="CW24" s="60"/>
    </row>
    <row r="25" spans="1:101" ht="18.75" customHeight="1" thickBot="1" x14ac:dyDescent="0.3">
      <c r="A25" s="60"/>
      <c r="B25" s="60"/>
      <c r="C25" s="65" t="str">
        <f>C23</f>
        <v>Spanien</v>
      </c>
      <c r="D25" s="66"/>
      <c r="E25" s="104"/>
      <c r="F25" s="93"/>
      <c r="G25" s="104"/>
      <c r="H25" s="65" t="str">
        <f>C24</f>
        <v>Chile</v>
      </c>
      <c r="I25" s="66"/>
      <c r="J25" s="60"/>
      <c r="K25" s="60" t="s">
        <v>70</v>
      </c>
      <c r="L25" s="60">
        <f t="shared" si="4"/>
        <v>0</v>
      </c>
      <c r="M25" s="60">
        <f>IF($E25="",0,IF($E25&gt;$G25,3,IF($E25=G25,1,0)))</f>
        <v>0</v>
      </c>
      <c r="N25" s="60"/>
      <c r="O25" s="60">
        <f>IF($G25="",0,IF($E25&gt;$G25,0,IF($E25=$G25,1,3)))</f>
        <v>0</v>
      </c>
      <c r="P25" s="60"/>
      <c r="Q25" s="60">
        <f>E25</f>
        <v>0</v>
      </c>
      <c r="R25" s="60"/>
      <c r="S25" s="60">
        <f>G25</f>
        <v>0</v>
      </c>
      <c r="T25" s="60"/>
      <c r="U25" s="60">
        <f>G25</f>
        <v>0</v>
      </c>
      <c r="V25" s="60"/>
      <c r="W25" s="60">
        <f>E25</f>
        <v>0</v>
      </c>
      <c r="X25" s="60"/>
      <c r="Y25" s="60"/>
      <c r="Z25" s="60">
        <f>O29</f>
        <v>0</v>
      </c>
      <c r="AA25" s="60">
        <f>S29</f>
        <v>0</v>
      </c>
      <c r="AB25" s="60">
        <f>W29</f>
        <v>0</v>
      </c>
      <c r="AC25" s="60">
        <f>AA25-AB25</f>
        <v>0</v>
      </c>
      <c r="AD25" s="60">
        <f>IF(Z25&gt;Z23,-1,0)</f>
        <v>0</v>
      </c>
      <c r="AE25" s="60">
        <f>IF(Z25&gt;Z24,-1,0)</f>
        <v>0</v>
      </c>
      <c r="AF25" s="60">
        <f>IF(Z25&gt;Z26,-1,0)</f>
        <v>0</v>
      </c>
      <c r="AG25" s="60">
        <f>10000-(AJ25*1000+AM25*100+AK25*10)</f>
        <v>10000</v>
      </c>
      <c r="AH25" s="90">
        <f>RANK(AG25,AG23:AG26,1)</f>
        <v>1</v>
      </c>
      <c r="AI25" s="60" t="str">
        <f>C24</f>
        <v>Chile</v>
      </c>
      <c r="AJ25" s="60">
        <f t="shared" si="5"/>
        <v>0</v>
      </c>
      <c r="AK25" s="60">
        <f t="shared" si="5"/>
        <v>0</v>
      </c>
      <c r="AL25" s="60">
        <f t="shared" si="5"/>
        <v>0</v>
      </c>
      <c r="AM25" s="60">
        <f>AK25-AL25</f>
        <v>0</v>
      </c>
      <c r="AN25" s="187">
        <f>IF(AG23=AG25,IF(E25&gt;G25,AG23-0.1,AG23),AG23)</f>
        <v>10000</v>
      </c>
      <c r="AO25" s="187">
        <f>IF(AG24=AG25,IF(E28&gt;G28,AG24-0.1,AG24),AG24)</f>
        <v>10000</v>
      </c>
      <c r="AP25" s="187"/>
      <c r="AQ25" s="187">
        <f>IF(AG26=AG25,IF(G24&gt;E24,AG26-0.1,AG26),AG26)</f>
        <v>10000</v>
      </c>
      <c r="AR25" s="187">
        <f>AP27</f>
        <v>30000</v>
      </c>
      <c r="AS25" s="90">
        <f>RANK(AR25,AR23:AR26,1)</f>
        <v>1</v>
      </c>
      <c r="AT25" s="60" t="str">
        <f t="shared" si="6"/>
        <v>Chile</v>
      </c>
      <c r="AU25" s="60">
        <f t="shared" si="6"/>
        <v>0</v>
      </c>
      <c r="AV25" s="60">
        <f t="shared" si="6"/>
        <v>0</v>
      </c>
      <c r="AW25" s="60">
        <f t="shared" si="6"/>
        <v>0</v>
      </c>
      <c r="AX25" s="60"/>
      <c r="AY25" s="60"/>
      <c r="AZ25" s="60"/>
      <c r="BA25" s="113">
        <v>3</v>
      </c>
      <c r="BB25" s="114" t="e">
        <f>VLOOKUP(3,AS23:AT26,2,FALSE)</f>
        <v>#N/A</v>
      </c>
      <c r="BC25" s="115"/>
      <c r="BD25" s="116" t="e">
        <f>VLOOKUP(3,AS23:AW26,3,FALSE)</f>
        <v>#N/A</v>
      </c>
      <c r="BE25" s="116" t="e">
        <f>VLOOKUP(3,AS23:AW26,4,FALSE)</f>
        <v>#N/A</v>
      </c>
      <c r="BF25" s="93" t="s">
        <v>12</v>
      </c>
      <c r="BG25" s="116" t="e">
        <f>VLOOKUP(3,AS23:AW26,5,FALSE)</f>
        <v>#N/A</v>
      </c>
      <c r="BH25" s="60"/>
      <c r="BI25" s="60"/>
      <c r="BJ25" s="85">
        <f>IF(E25&gt;G25,IF(Spielplan!E25&gt;Spielplan!G25,Punktemodus!$B$3,0),0)</f>
        <v>0</v>
      </c>
      <c r="BK25" s="85">
        <f>IF(E25=G25,IF(Spielplan!E25=Spielplan!G25,Punktemodus!$B$3,0),0)</f>
        <v>10</v>
      </c>
      <c r="BL25" s="85">
        <f>IF(E25&lt;G25,IF(Spielplan!E25&lt;Spielplan!G25,Punktemodus!$B$3,0),0)</f>
        <v>0</v>
      </c>
      <c r="BM25" s="85">
        <f>IF(E25=Spielplan!E25,IF(G25=Spielplan!G25,Punktemodus!$B$5,0),0)</f>
        <v>3</v>
      </c>
      <c r="BN25" s="85">
        <f>IF(E25=Spielplan!E25,Punktemodus!$B$7,0)</f>
        <v>1</v>
      </c>
      <c r="BO25" s="85">
        <f>IF(G25=Spielplan!G25,Punktemodus!$B$7,0)</f>
        <v>1</v>
      </c>
      <c r="BP25" s="137">
        <f>IF(Spielplan!E25="",0,SUM(BJ25:BO25))</f>
        <v>0</v>
      </c>
      <c r="BQ25" s="60"/>
      <c r="BR25" s="87"/>
      <c r="BS25" s="52" t="s">
        <v>124</v>
      </c>
      <c r="BT25" s="44" t="str">
        <f>IF(G94="","",BB90)</f>
        <v/>
      </c>
      <c r="BU25" s="46"/>
      <c r="BV25" s="104"/>
      <c r="BW25" s="60"/>
      <c r="BX25" s="104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88" t="s">
        <v>136</v>
      </c>
      <c r="CS25" s="60"/>
      <c r="CT25" s="60"/>
      <c r="CU25" s="60"/>
      <c r="CV25" s="60"/>
      <c r="CW25" s="60"/>
    </row>
    <row r="26" spans="1:101" ht="18.75" customHeight="1" thickBot="1" x14ac:dyDescent="0.3">
      <c r="A26" s="60"/>
      <c r="B26" s="60"/>
      <c r="C26" s="53" t="str">
        <f>H23</f>
        <v>Niederlande</v>
      </c>
      <c r="D26" s="64"/>
      <c r="E26" s="104"/>
      <c r="F26" s="93"/>
      <c r="G26" s="104"/>
      <c r="H26" s="53" t="str">
        <f>H24</f>
        <v>Australien</v>
      </c>
      <c r="I26" s="64"/>
      <c r="J26" s="60"/>
      <c r="K26" s="60" t="s">
        <v>71</v>
      </c>
      <c r="L26" s="60">
        <f t="shared" si="4"/>
        <v>0</v>
      </c>
      <c r="M26" s="60"/>
      <c r="N26" s="60">
        <f>IF($E26="",0,IF($E26&gt;$G26,3,IF($E26=$G26,1,0)))</f>
        <v>0</v>
      </c>
      <c r="O26" s="60"/>
      <c r="P26" s="60">
        <f>IF($G26="",0,IF($E26&gt;$G26,0,IF($E26=$G26,1,3)))</f>
        <v>0</v>
      </c>
      <c r="Q26" s="60"/>
      <c r="R26" s="60">
        <f>E26</f>
        <v>0</v>
      </c>
      <c r="S26" s="60"/>
      <c r="T26" s="60">
        <f>G26</f>
        <v>0</v>
      </c>
      <c r="U26" s="60"/>
      <c r="V26" s="60">
        <f>G26</f>
        <v>0</v>
      </c>
      <c r="W26" s="60"/>
      <c r="X26" s="60">
        <f>E26</f>
        <v>0</v>
      </c>
      <c r="Y26" s="60"/>
      <c r="Z26" s="60">
        <f>P29</f>
        <v>0</v>
      </c>
      <c r="AA26" s="60">
        <f>T29</f>
        <v>0</v>
      </c>
      <c r="AB26" s="60">
        <f>X29</f>
        <v>0</v>
      </c>
      <c r="AC26" s="60">
        <f>AA26-AB26</f>
        <v>0</v>
      </c>
      <c r="AD26" s="60">
        <f>IF(Z26&gt;Z23,-1,0)</f>
        <v>0</v>
      </c>
      <c r="AE26" s="60">
        <f>IF(Z26&gt;Z24,-1,0)</f>
        <v>0</v>
      </c>
      <c r="AF26" s="60">
        <f>IF(Z26&gt;Z25,-1,0)</f>
        <v>0</v>
      </c>
      <c r="AG26" s="60">
        <f>10000-(AJ26*1000+AM26*100+AK26*10)</f>
        <v>10000</v>
      </c>
      <c r="AH26" s="90">
        <f>RANK(AG26,AG23:AG26,1)</f>
        <v>1</v>
      </c>
      <c r="AI26" s="60" t="str">
        <f>H24</f>
        <v>Australien</v>
      </c>
      <c r="AJ26" s="60">
        <f t="shared" si="5"/>
        <v>0</v>
      </c>
      <c r="AK26" s="60">
        <f t="shared" si="5"/>
        <v>0</v>
      </c>
      <c r="AL26" s="60">
        <f t="shared" si="5"/>
        <v>0</v>
      </c>
      <c r="AM26" s="60">
        <f>AK26-AL26</f>
        <v>0</v>
      </c>
      <c r="AN26" s="187">
        <f>IF(AG23=AG26,IF(E27&gt;G27,AG23-0.1,AG23),AG23)</f>
        <v>10000</v>
      </c>
      <c r="AO26" s="187">
        <f>IF(AG24=AG26,IF(E26&gt;G26,AG24-0.1,AG24),AG24)</f>
        <v>10000</v>
      </c>
      <c r="AP26" s="187">
        <f>IF(AG25=AG26,IF(E24&gt;G24,AG25-0.1,AG25),AG25)</f>
        <v>10000</v>
      </c>
      <c r="AQ26" s="187"/>
      <c r="AR26" s="187">
        <f>AQ27</f>
        <v>30000</v>
      </c>
      <c r="AS26" s="90">
        <f>RANK(AR26,AR23:AR26,1)</f>
        <v>1</v>
      </c>
      <c r="AT26" s="60" t="str">
        <f t="shared" si="6"/>
        <v>Australien</v>
      </c>
      <c r="AU26" s="60">
        <f t="shared" si="6"/>
        <v>0</v>
      </c>
      <c r="AV26" s="60">
        <f t="shared" si="6"/>
        <v>0</v>
      </c>
      <c r="AW26" s="60">
        <f t="shared" si="6"/>
        <v>0</v>
      </c>
      <c r="AX26" s="60"/>
      <c r="AY26" s="60"/>
      <c r="AZ26" s="60"/>
      <c r="BA26" s="113">
        <v>4</v>
      </c>
      <c r="BB26" s="114" t="e">
        <f>VLOOKUP(4,AS23:AT26,2,FALSE)</f>
        <v>#N/A</v>
      </c>
      <c r="BC26" s="115"/>
      <c r="BD26" s="116" t="e">
        <f>VLOOKUP(4,AS23:AW26,3,FALSE)</f>
        <v>#N/A</v>
      </c>
      <c r="BE26" s="116" t="e">
        <f>VLOOKUP(4,AS23:AW26,4,FALSE)</f>
        <v>#N/A</v>
      </c>
      <c r="BF26" s="93" t="s">
        <v>12</v>
      </c>
      <c r="BG26" s="116" t="e">
        <f>VLOOKUP(4,AS23:AW26,5,FALSE)</f>
        <v>#N/A</v>
      </c>
      <c r="BH26" s="60"/>
      <c r="BI26" s="60"/>
      <c r="BJ26" s="85">
        <f>IF(E26&gt;G26,IF(Spielplan!E26&gt;Spielplan!G26,Punktemodus!$B$3,0),0)</f>
        <v>0</v>
      </c>
      <c r="BK26" s="85">
        <f>IF(E26=G26,IF(Spielplan!E26=Spielplan!G26,Punktemodus!$B$3,0),0)</f>
        <v>10</v>
      </c>
      <c r="BL26" s="85">
        <f>IF(E26&lt;G26,IF(Spielplan!E26&lt;Spielplan!G26,Punktemodus!$B$3,0),0)</f>
        <v>0</v>
      </c>
      <c r="BM26" s="85">
        <f>IF(E26=Spielplan!E26,IF(G26=Spielplan!G26,Punktemodus!$B$5,0),0)</f>
        <v>3</v>
      </c>
      <c r="BN26" s="85">
        <f>IF(E26=Spielplan!E26,Punktemodus!$B$7,0)</f>
        <v>1</v>
      </c>
      <c r="BO26" s="85">
        <f>IF(G26=Spielplan!G26,Punktemodus!$B$7,0)</f>
        <v>1</v>
      </c>
      <c r="BP26" s="137">
        <f>IF(Spielplan!E26="",0,SUM(BJ26:BO26))</f>
        <v>0</v>
      </c>
      <c r="BQ26" s="60"/>
      <c r="BR26" s="8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382" t="str">
        <f>IF(CQ23=CK23,CK24,CK23)</f>
        <v/>
      </c>
      <c r="CR26" s="383"/>
      <c r="CS26" s="383"/>
      <c r="CT26" s="383"/>
      <c r="CU26" s="383"/>
      <c r="CV26" s="384"/>
      <c r="CW26" s="60"/>
    </row>
    <row r="27" spans="1:101" ht="18.75" customHeight="1" thickBot="1" x14ac:dyDescent="0.3">
      <c r="A27" s="60"/>
      <c r="B27" s="60"/>
      <c r="C27" s="65" t="str">
        <f>C23</f>
        <v>Spanien</v>
      </c>
      <c r="D27" s="66"/>
      <c r="E27" s="104"/>
      <c r="F27" s="93"/>
      <c r="G27" s="104"/>
      <c r="H27" s="65" t="str">
        <f>H24</f>
        <v>Australien</v>
      </c>
      <c r="I27" s="66"/>
      <c r="J27" s="60"/>
      <c r="K27" s="60" t="s">
        <v>72</v>
      </c>
      <c r="L27" s="60">
        <f t="shared" si="4"/>
        <v>0</v>
      </c>
      <c r="M27" s="60">
        <f>IF($E27="",0,IF($E27&gt;$G27,3,IF($E27=G27,1,0)))</f>
        <v>0</v>
      </c>
      <c r="N27" s="60"/>
      <c r="O27" s="60"/>
      <c r="P27" s="60">
        <f>IF($G27="",0,IF($E27&gt;$G27,0,IF($E27=$G27,1,3)))</f>
        <v>0</v>
      </c>
      <c r="Q27" s="60">
        <f>E27</f>
        <v>0</v>
      </c>
      <c r="R27" s="60"/>
      <c r="S27" s="60"/>
      <c r="T27" s="60">
        <f>G27</f>
        <v>0</v>
      </c>
      <c r="U27" s="60">
        <f>G27</f>
        <v>0</v>
      </c>
      <c r="V27" s="60"/>
      <c r="W27" s="60"/>
      <c r="X27" s="60">
        <f>E27</f>
        <v>0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187">
        <f>SUM(AN23:AN26)</f>
        <v>30000</v>
      </c>
      <c r="AO27" s="187">
        <f>SUM(AO23:AO26)</f>
        <v>30000</v>
      </c>
      <c r="AP27" s="187">
        <f>SUM(AP23:AP26)</f>
        <v>30000</v>
      </c>
      <c r="AQ27" s="187">
        <f>SUM(AQ23:AQ26)</f>
        <v>30000</v>
      </c>
      <c r="AR27" s="187"/>
      <c r="AS27" s="60"/>
      <c r="AT27" s="60"/>
      <c r="AU27" s="60"/>
      <c r="AV27" s="60"/>
      <c r="AW27" s="60"/>
      <c r="AX27" s="60"/>
      <c r="AY27" s="60"/>
      <c r="AZ27" s="60"/>
      <c r="BA27" s="92"/>
      <c r="BB27" s="60"/>
      <c r="BC27" s="60"/>
      <c r="BD27" s="60"/>
      <c r="BE27" s="60"/>
      <c r="BF27" s="60"/>
      <c r="BG27" s="60"/>
      <c r="BH27" s="60"/>
      <c r="BI27" s="60"/>
      <c r="BJ27" s="85">
        <f>IF(E27&gt;G27,IF(Spielplan!E27&gt;Spielplan!G27,Punktemodus!$B$3,0),0)</f>
        <v>0</v>
      </c>
      <c r="BK27" s="85">
        <f>IF(E27=G27,IF(Spielplan!E27=Spielplan!G27,Punktemodus!$B$3,0),0)</f>
        <v>10</v>
      </c>
      <c r="BL27" s="85">
        <f>IF(E27&lt;G27,IF(Spielplan!E27&lt;Spielplan!G27,Punktemodus!$B$3,0),0)</f>
        <v>0</v>
      </c>
      <c r="BM27" s="85">
        <f>IF(E27=Spielplan!E27,IF(G27=Spielplan!G27,Punktemodus!$B$5,0),0)</f>
        <v>3</v>
      </c>
      <c r="BN27" s="85">
        <f>IF(E27=Spielplan!E27,Punktemodus!$B$7,0)</f>
        <v>1</v>
      </c>
      <c r="BO27" s="85">
        <f>IF(G27=Spielplan!G27,Punktemodus!$B$7,0)</f>
        <v>1</v>
      </c>
      <c r="BP27" s="137">
        <f>IF(Spielplan!E27="",0,SUM(BJ27:BO27))</f>
        <v>0</v>
      </c>
      <c r="BQ27" s="60"/>
      <c r="BR27" s="8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91" t="s">
        <v>131</v>
      </c>
      <c r="CM27" s="60"/>
      <c r="CN27" s="60"/>
      <c r="CO27" s="61" t="s">
        <v>26</v>
      </c>
      <c r="CP27" s="60"/>
      <c r="CQ27" s="385"/>
      <c r="CR27" s="386"/>
      <c r="CS27" s="386"/>
      <c r="CT27" s="386"/>
      <c r="CU27" s="386"/>
      <c r="CV27" s="387"/>
      <c r="CW27" s="60"/>
    </row>
    <row r="28" spans="1:101" ht="18.75" customHeight="1" thickBot="1" x14ac:dyDescent="0.3">
      <c r="A28" s="60"/>
      <c r="B28" s="60"/>
      <c r="C28" s="53" t="str">
        <f>H23</f>
        <v>Niederlande</v>
      </c>
      <c r="D28" s="64"/>
      <c r="E28" s="104"/>
      <c r="F28" s="106"/>
      <c r="G28" s="104"/>
      <c r="H28" s="53" t="str">
        <f>C24</f>
        <v>Chile</v>
      </c>
      <c r="I28" s="64"/>
      <c r="J28" s="60"/>
      <c r="K28" s="60" t="s">
        <v>72</v>
      </c>
      <c r="L28" s="60">
        <f t="shared" si="4"/>
        <v>0</v>
      </c>
      <c r="M28" s="60"/>
      <c r="N28" s="60">
        <f>IF($E28="",0,IF($E28&gt;$G28,3,IF($E28=$G28,1,0)))</f>
        <v>0</v>
      </c>
      <c r="O28" s="60">
        <f>IF($G28="",0,IF($E28&gt;$G28,0,IF($E28=$G28,1,3)))</f>
        <v>0</v>
      </c>
      <c r="P28" s="60"/>
      <c r="Q28" s="60"/>
      <c r="R28" s="60">
        <f>E28</f>
        <v>0</v>
      </c>
      <c r="S28" s="60">
        <f>G28</f>
        <v>0</v>
      </c>
      <c r="T28" s="60"/>
      <c r="U28" s="60"/>
      <c r="V28" s="60">
        <f>G28</f>
        <v>0</v>
      </c>
      <c r="W28" s="60">
        <f>E28</f>
        <v>0</v>
      </c>
      <c r="X28" s="60"/>
      <c r="Y28" s="60"/>
      <c r="Z28" s="60" t="s">
        <v>30</v>
      </c>
      <c r="AA28" s="60"/>
      <c r="AB28" s="60"/>
      <c r="AC28" s="60"/>
      <c r="AD28" s="60"/>
      <c r="AE28" s="60"/>
      <c r="AF28" s="60"/>
      <c r="AG28" s="60" t="b">
        <f>OR(AG23=AG24,AG23=AG25,AG23=AG26,AG24=AG25,AG24=AG26,AG25=AG26)</f>
        <v>1</v>
      </c>
      <c r="AH28" s="60"/>
      <c r="AI28" s="60"/>
      <c r="AJ28" s="60"/>
      <c r="AK28" s="60"/>
      <c r="AL28" s="60"/>
      <c r="AM28" s="60"/>
      <c r="AN28" s="60"/>
      <c r="AO28" s="60" t="s">
        <v>34</v>
      </c>
      <c r="AP28" s="60"/>
      <c r="AQ28" s="60"/>
      <c r="AR28" s="60" t="b">
        <f>OR(AR23=AR24,AR23=AR25,AR23=AR26,AR24=AR25,AR24=AR26,AR25=AR26)</f>
        <v>1</v>
      </c>
      <c r="AS28" s="60"/>
      <c r="AT28" s="60"/>
      <c r="AU28" s="60"/>
      <c r="AV28" s="60"/>
      <c r="AW28" s="60"/>
      <c r="AX28" s="60"/>
      <c r="AY28" s="60"/>
      <c r="AZ28" s="60"/>
      <c r="BA28" s="92"/>
      <c r="BB28" s="60"/>
      <c r="BC28" s="60"/>
      <c r="BD28" s="60"/>
      <c r="BE28" s="60"/>
      <c r="BF28" s="60"/>
      <c r="BG28" s="60"/>
      <c r="BH28" s="60"/>
      <c r="BI28" s="60"/>
      <c r="BJ28" s="85">
        <f>IF(E28&gt;G28,IF(Spielplan!E28&gt;Spielplan!G28,Punktemodus!$B$3,0),0)</f>
        <v>0</v>
      </c>
      <c r="BK28" s="85">
        <f>IF(E28=G28,IF(Spielplan!E28=Spielplan!G28,Punktemodus!$B$3,0),0)</f>
        <v>10</v>
      </c>
      <c r="BL28" s="85">
        <f>IF(E28&lt;G28,IF(Spielplan!E28&lt;Spielplan!G28,Punktemodus!$B$3,0),0)</f>
        <v>0</v>
      </c>
      <c r="BM28" s="85">
        <f>IF(E28=Spielplan!E28,IF(G28=Spielplan!G28,Punktemodus!$B$5,0),0)</f>
        <v>3</v>
      </c>
      <c r="BN28" s="85">
        <f>IF(E28=Spielplan!E28,Punktemodus!$B$7,0)</f>
        <v>1</v>
      </c>
      <c r="BO28" s="85">
        <f>IF(G28=Spielplan!G28,Punktemodus!$B$7,0)</f>
        <v>1</v>
      </c>
      <c r="BP28" s="137">
        <f>IF(Spielplan!E28="",0,SUM(BJ28:BO28))</f>
        <v>0</v>
      </c>
      <c r="BQ28" s="60"/>
      <c r="BR28" s="87"/>
      <c r="BS28" s="82" t="s">
        <v>20</v>
      </c>
      <c r="BT28" s="44" t="str">
        <f>IF(G28="","",BB23)</f>
        <v/>
      </c>
      <c r="BU28" s="46"/>
      <c r="BV28" s="104"/>
      <c r="BW28" s="60"/>
      <c r="BX28" s="104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88" t="s">
        <v>137</v>
      </c>
      <c r="CS28" s="60"/>
      <c r="CT28" s="60"/>
      <c r="CU28" s="60"/>
      <c r="CV28" s="60"/>
      <c r="CW28" s="60"/>
    </row>
    <row r="29" spans="1:101" ht="18.75" customHeight="1" thickBot="1" x14ac:dyDescent="0.25">
      <c r="A29" s="60"/>
      <c r="B29" s="60"/>
      <c r="C29" s="136" t="str">
        <f>IF(G28="","",IF(AR28=TRUE,"Achtung: Fehler in Tabelle!",""))</f>
        <v/>
      </c>
      <c r="D29" s="60"/>
      <c r="E29" s="85"/>
      <c r="F29" s="60"/>
      <c r="G29" s="85"/>
      <c r="H29" s="60"/>
      <c r="I29" s="60"/>
      <c r="J29" s="60"/>
      <c r="K29" s="60"/>
      <c r="L29" s="60"/>
      <c r="M29" s="60">
        <f t="shared" ref="M29:X29" si="7">SUM(M23:M28)</f>
        <v>0</v>
      </c>
      <c r="N29" s="60">
        <f t="shared" si="7"/>
        <v>0</v>
      </c>
      <c r="O29" s="60">
        <f t="shared" si="7"/>
        <v>0</v>
      </c>
      <c r="P29" s="60">
        <f t="shared" si="7"/>
        <v>0</v>
      </c>
      <c r="Q29" s="60">
        <f t="shared" si="7"/>
        <v>0</v>
      </c>
      <c r="R29" s="60">
        <f t="shared" si="7"/>
        <v>0</v>
      </c>
      <c r="S29" s="60">
        <f t="shared" si="7"/>
        <v>0</v>
      </c>
      <c r="T29" s="60">
        <f t="shared" si="7"/>
        <v>0</v>
      </c>
      <c r="U29" s="60">
        <f t="shared" si="7"/>
        <v>0</v>
      </c>
      <c r="V29" s="60">
        <f t="shared" si="7"/>
        <v>0</v>
      </c>
      <c r="W29" s="60">
        <f t="shared" si="7"/>
        <v>0</v>
      </c>
      <c r="X29" s="60">
        <f t="shared" si="7"/>
        <v>0</v>
      </c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160">
        <f>SUM(BP23:BP28)</f>
        <v>0</v>
      </c>
      <c r="BQ29" s="60"/>
      <c r="BR29" s="87"/>
      <c r="BS29" s="5" t="s">
        <v>125</v>
      </c>
      <c r="BT29" s="44" t="str">
        <f>IF(G17="","",BB13)</f>
        <v/>
      </c>
      <c r="BU29" s="46"/>
      <c r="BV29" s="104"/>
      <c r="BW29" s="60"/>
      <c r="BX29" s="104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47" t="s">
        <v>134</v>
      </c>
      <c r="CK29" s="44" t="str">
        <f>IF(CK23=CF19,CF18,CF19)</f>
        <v/>
      </c>
      <c r="CL29" s="46"/>
      <c r="CM29" s="104"/>
      <c r="CN29" s="60"/>
      <c r="CO29" s="104"/>
      <c r="CP29" s="60"/>
      <c r="CQ29" s="388" t="str">
        <f>IF(CO29="",IF(CM29&gt;CM30,CK29,CK30),IF(CO29&gt;CO30,CK29,CK30))</f>
        <v/>
      </c>
      <c r="CR29" s="389"/>
      <c r="CS29" s="389"/>
      <c r="CT29" s="389"/>
      <c r="CU29" s="389"/>
      <c r="CV29" s="390"/>
      <c r="CW29" s="60"/>
    </row>
    <row r="30" spans="1:101" ht="18.75" customHeight="1" thickBot="1" x14ac:dyDescent="0.25">
      <c r="A30" s="60"/>
      <c r="B30" s="60"/>
      <c r="C30" s="60"/>
      <c r="D30" s="60"/>
      <c r="E30" s="85"/>
      <c r="F30" s="60"/>
      <c r="G30" s="85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85"/>
      <c r="BJ30" s="60"/>
      <c r="BK30" s="60"/>
      <c r="BL30" s="60"/>
      <c r="BM30" s="60"/>
      <c r="BN30" s="60"/>
      <c r="BO30" s="60"/>
      <c r="BP30" s="138"/>
      <c r="BQ30" s="60"/>
      <c r="BR30" s="87"/>
      <c r="BS30" s="60"/>
      <c r="BT30" s="60"/>
      <c r="BU30" s="60"/>
      <c r="BV30" s="60"/>
      <c r="BW30" s="60"/>
      <c r="BX30" s="60"/>
      <c r="BY30" s="60"/>
      <c r="BZ30" s="47">
        <v>52</v>
      </c>
      <c r="CA30" s="44" t="str">
        <f>IF(BX28="",IF(BV28&gt;BV29,BT28,BT29),IF(BX28&gt;BX29,BT28,BT29))</f>
        <v/>
      </c>
      <c r="CB30" s="46"/>
      <c r="CC30" s="104"/>
      <c r="CD30" s="60"/>
      <c r="CE30" s="104"/>
      <c r="CF30" s="60"/>
      <c r="CG30" s="60"/>
      <c r="CH30" s="60"/>
      <c r="CI30" s="60"/>
      <c r="CJ30" s="47" t="s">
        <v>135</v>
      </c>
      <c r="CK30" s="44" t="str">
        <f>IF(CK24=CF34,CF35,CF34)</f>
        <v/>
      </c>
      <c r="CL30" s="46"/>
      <c r="CM30" s="104"/>
      <c r="CN30" s="60"/>
      <c r="CO30" s="104"/>
      <c r="CP30" s="60"/>
      <c r="CQ30" s="391"/>
      <c r="CR30" s="392"/>
      <c r="CS30" s="392"/>
      <c r="CT30" s="392"/>
      <c r="CU30" s="392"/>
      <c r="CV30" s="393"/>
      <c r="CW30" s="60"/>
    </row>
    <row r="31" spans="1:101" ht="18.75" customHeight="1" thickBot="1" x14ac:dyDescent="0.3">
      <c r="A31" s="60"/>
      <c r="B31" s="60"/>
      <c r="C31" s="60"/>
      <c r="D31" s="60"/>
      <c r="E31" s="85"/>
      <c r="F31" s="60"/>
      <c r="G31" s="85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85"/>
      <c r="BJ31" s="60"/>
      <c r="BK31" s="60"/>
      <c r="BL31" s="60"/>
      <c r="BM31" s="60"/>
      <c r="BN31" s="60"/>
      <c r="BO31" s="60"/>
      <c r="BP31" s="138"/>
      <c r="BQ31" s="60"/>
      <c r="BR31" s="87"/>
      <c r="BS31" s="60"/>
      <c r="BT31" s="60"/>
      <c r="BU31" s="60"/>
      <c r="BV31" s="60"/>
      <c r="BW31" s="60"/>
      <c r="BX31" s="60"/>
      <c r="BY31" s="60"/>
      <c r="BZ31" s="47">
        <v>51</v>
      </c>
      <c r="CA31" s="44" t="str">
        <f>IF(BX32="",IF(BV32&gt;BV33,BT32,BT33),IF(BX32&gt;BX33,BT32,BT33))</f>
        <v/>
      </c>
      <c r="CB31" s="46"/>
      <c r="CC31" s="104"/>
      <c r="CD31" s="60"/>
      <c r="CE31" s="104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88" t="s">
        <v>138</v>
      </c>
      <c r="CS31" s="60"/>
      <c r="CT31" s="60"/>
      <c r="CU31" s="60"/>
      <c r="CV31" s="60"/>
      <c r="CW31" s="60"/>
    </row>
    <row r="32" spans="1:101" ht="18.75" customHeight="1" thickBot="1" x14ac:dyDescent="0.3">
      <c r="A32" s="60"/>
      <c r="B32" s="60"/>
      <c r="C32" s="88" t="s">
        <v>73</v>
      </c>
      <c r="D32" s="60"/>
      <c r="E32" s="85"/>
      <c r="F32" s="60"/>
      <c r="G32" s="85"/>
      <c r="H32" s="60"/>
      <c r="I32" s="60"/>
      <c r="J32" s="60"/>
      <c r="K32" s="60"/>
      <c r="L32" s="60"/>
      <c r="M32" s="60" t="s">
        <v>4</v>
      </c>
      <c r="N32" s="60"/>
      <c r="O32" s="60"/>
      <c r="P32" s="60"/>
      <c r="Q32" s="60" t="s">
        <v>6</v>
      </c>
      <c r="R32" s="60"/>
      <c r="S32" s="60"/>
      <c r="T32" s="60"/>
      <c r="U32" s="60" t="s">
        <v>7</v>
      </c>
      <c r="V32" s="60"/>
      <c r="W32" s="60"/>
      <c r="X32" s="60"/>
      <c r="Y32" s="60"/>
      <c r="Z32" s="60" t="s">
        <v>4</v>
      </c>
      <c r="AA32" s="60" t="s">
        <v>5</v>
      </c>
      <c r="AB32" s="60"/>
      <c r="AC32" s="60"/>
      <c r="AD32" s="60" t="s">
        <v>9</v>
      </c>
      <c r="AE32" s="60"/>
      <c r="AF32" s="60"/>
      <c r="AG32" s="60"/>
      <c r="AH32" s="60" t="s">
        <v>32</v>
      </c>
      <c r="AI32" s="60"/>
      <c r="AJ32" s="60"/>
      <c r="AK32" s="60"/>
      <c r="AL32" s="60"/>
      <c r="AM32" s="60"/>
      <c r="AN32" s="60" t="s">
        <v>35</v>
      </c>
      <c r="AO32" s="60"/>
      <c r="AP32" s="60"/>
      <c r="AQ32" s="60"/>
      <c r="AR32" s="60"/>
      <c r="AS32" s="60" t="s">
        <v>33</v>
      </c>
      <c r="AT32" s="60"/>
      <c r="AU32" s="60"/>
      <c r="AV32" s="60"/>
      <c r="AW32" s="60"/>
      <c r="AX32" s="60"/>
      <c r="AY32" s="60"/>
      <c r="AZ32" s="60"/>
      <c r="BA32" s="60"/>
      <c r="BB32" s="89" t="s">
        <v>10</v>
      </c>
      <c r="BC32" s="60"/>
      <c r="BD32" s="90" t="s">
        <v>4</v>
      </c>
      <c r="BE32" s="60"/>
      <c r="BF32" s="61" t="s">
        <v>5</v>
      </c>
      <c r="BG32" s="60"/>
      <c r="BH32" s="60"/>
      <c r="BI32" s="85"/>
      <c r="BJ32" s="60"/>
      <c r="BK32" s="60"/>
      <c r="BL32" s="60"/>
      <c r="BM32" s="60"/>
      <c r="BN32" s="60"/>
      <c r="BO32" s="60"/>
      <c r="BP32" s="138"/>
      <c r="BQ32" s="85"/>
      <c r="BR32" s="87"/>
      <c r="BS32" s="55" t="s">
        <v>24</v>
      </c>
      <c r="BT32" s="44" t="str">
        <f>IF(G50="","",BB45)</f>
        <v/>
      </c>
      <c r="BU32" s="46"/>
      <c r="BV32" s="104"/>
      <c r="BW32" s="60"/>
      <c r="BX32" s="104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343" t="str">
        <f>IF(CQ29=CK29,CK30,CK29)</f>
        <v/>
      </c>
      <c r="CR32" s="344"/>
      <c r="CS32" s="344"/>
      <c r="CT32" s="344"/>
      <c r="CU32" s="344"/>
      <c r="CV32" s="345"/>
      <c r="CW32" s="60"/>
    </row>
    <row r="33" spans="1:101" ht="18.75" customHeight="1" thickBot="1" x14ac:dyDescent="0.25">
      <c r="A33" s="60"/>
      <c r="B33" s="60"/>
      <c r="C33" s="60"/>
      <c r="D33" s="60"/>
      <c r="E33" s="85"/>
      <c r="F33" s="60"/>
      <c r="G33" s="85"/>
      <c r="H33" s="60"/>
      <c r="I33" s="60"/>
      <c r="J33" s="60"/>
      <c r="K33" s="60"/>
      <c r="L33" s="60"/>
      <c r="M33" s="60" t="s">
        <v>0</v>
      </c>
      <c r="N33" s="60" t="s">
        <v>1</v>
      </c>
      <c r="O33" s="60" t="s">
        <v>2</v>
      </c>
      <c r="P33" s="60" t="s">
        <v>3</v>
      </c>
      <c r="Q33" s="60" t="s">
        <v>0</v>
      </c>
      <c r="R33" s="60" t="s">
        <v>1</v>
      </c>
      <c r="S33" s="60" t="s">
        <v>2</v>
      </c>
      <c r="T33" s="60" t="s">
        <v>3</v>
      </c>
      <c r="U33" s="60" t="s">
        <v>0</v>
      </c>
      <c r="V33" s="60" t="s">
        <v>1</v>
      </c>
      <c r="W33" s="60" t="s">
        <v>2</v>
      </c>
      <c r="X33" s="60" t="s">
        <v>3</v>
      </c>
      <c r="Y33" s="60"/>
      <c r="Z33" s="60" t="s">
        <v>8</v>
      </c>
      <c r="AA33" s="60"/>
      <c r="AB33" s="60"/>
      <c r="AC33" s="60"/>
      <c r="AD33" s="60"/>
      <c r="AE33" s="60"/>
      <c r="AF33" s="60"/>
      <c r="AG33" s="60"/>
      <c r="AH33" s="60" t="s">
        <v>31</v>
      </c>
      <c r="AI33" s="60"/>
      <c r="AJ33" s="60"/>
      <c r="AK33" s="60"/>
      <c r="AL33" s="60"/>
      <c r="AM33" s="60"/>
      <c r="AN33" s="60" t="str">
        <f>AI34</f>
        <v>Kolumbien</v>
      </c>
      <c r="AO33" s="60" t="str">
        <f>AI35</f>
        <v>Griechenland</v>
      </c>
      <c r="AP33" s="60" t="str">
        <f>AI36</f>
        <v>Elfenbeinküste</v>
      </c>
      <c r="AQ33" s="60" t="str">
        <f>AI37</f>
        <v>Japan</v>
      </c>
      <c r="AR33" s="60"/>
      <c r="AS33" s="60" t="s">
        <v>31</v>
      </c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85"/>
      <c r="BJ33" s="85"/>
      <c r="BK33" s="85"/>
      <c r="BL33" s="85"/>
      <c r="BM33" s="85"/>
      <c r="BN33" s="85"/>
      <c r="BO33" s="85"/>
      <c r="BP33" s="137"/>
      <c r="BQ33" s="85"/>
      <c r="BR33" s="87"/>
      <c r="BS33" s="25" t="s">
        <v>23</v>
      </c>
      <c r="BT33" s="44" t="str">
        <f>IF(G39="","",BB35)</f>
        <v/>
      </c>
      <c r="BU33" s="46"/>
      <c r="BV33" s="104"/>
      <c r="BW33" s="60"/>
      <c r="BX33" s="104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346"/>
      <c r="CR33" s="347"/>
      <c r="CS33" s="347"/>
      <c r="CT33" s="347"/>
      <c r="CU33" s="347"/>
      <c r="CV33" s="348"/>
      <c r="CW33" s="60"/>
    </row>
    <row r="34" spans="1:101" ht="18.75" customHeight="1" thickBot="1" x14ac:dyDescent="0.3">
      <c r="A34" s="60"/>
      <c r="B34" s="60"/>
      <c r="C34" s="20" t="str">
        <f>Spielplan!$C$34</f>
        <v>Kolumbien</v>
      </c>
      <c r="D34" s="39"/>
      <c r="E34" s="104"/>
      <c r="F34" s="93"/>
      <c r="G34" s="104"/>
      <c r="H34" s="20" t="str">
        <f>Spielplan!$H$34</f>
        <v>Griechenland</v>
      </c>
      <c r="I34" s="39"/>
      <c r="J34" s="60"/>
      <c r="K34" s="60" t="s">
        <v>78</v>
      </c>
      <c r="L34" s="60">
        <f t="shared" ref="L34:L39" si="8">IF(E34-G34&gt;0,1,IF(G34=E34,0,-1))</f>
        <v>0</v>
      </c>
      <c r="M34" s="60">
        <f>IF($E34="",0,IF($E34&gt;$G34,3,IF($E34=G34,1,0)))</f>
        <v>0</v>
      </c>
      <c r="N34" s="60">
        <f>IF($G34="",0,IF($E34&gt;$G34,0,IF($E34=G34,1,3)))</f>
        <v>0</v>
      </c>
      <c r="O34" s="60"/>
      <c r="P34" s="60"/>
      <c r="Q34" s="60">
        <f>E34</f>
        <v>0</v>
      </c>
      <c r="R34" s="60">
        <f>G34</f>
        <v>0</v>
      </c>
      <c r="S34" s="60"/>
      <c r="T34" s="60"/>
      <c r="U34" s="60">
        <f>G34</f>
        <v>0</v>
      </c>
      <c r="V34" s="60">
        <f>E34</f>
        <v>0</v>
      </c>
      <c r="W34" s="60"/>
      <c r="X34" s="60"/>
      <c r="Y34" s="60"/>
      <c r="Z34" s="60">
        <f>M40</f>
        <v>0</v>
      </c>
      <c r="AA34" s="60">
        <f>Q40</f>
        <v>0</v>
      </c>
      <c r="AB34" s="60">
        <f>U40</f>
        <v>0</v>
      </c>
      <c r="AC34" s="60">
        <f>AA34-AB34</f>
        <v>0</v>
      </c>
      <c r="AD34" s="60">
        <f>IF(Z34&gt;Z35,-1,0)</f>
        <v>0</v>
      </c>
      <c r="AE34" s="60">
        <f>IF(Z34&gt;Z36,-1,0)</f>
        <v>0</v>
      </c>
      <c r="AF34" s="60">
        <f>IF(Z34&gt;Z37,-1,0)</f>
        <v>0</v>
      </c>
      <c r="AG34" s="60">
        <f>10000-(AJ34*1000+AM34*100+AK34*10)</f>
        <v>10000</v>
      </c>
      <c r="AH34" s="90">
        <f>RANK(AG34,AG34:AG37,1)</f>
        <v>1</v>
      </c>
      <c r="AI34" s="60" t="str">
        <f>C34</f>
        <v>Kolumbien</v>
      </c>
      <c r="AJ34" s="60">
        <f t="shared" ref="AJ34:AL37" si="9">Z34</f>
        <v>0</v>
      </c>
      <c r="AK34" s="60">
        <f t="shared" si="9"/>
        <v>0</v>
      </c>
      <c r="AL34" s="60">
        <f t="shared" si="9"/>
        <v>0</v>
      </c>
      <c r="AM34" s="60">
        <f>AK34-AL34</f>
        <v>0</v>
      </c>
      <c r="AN34" s="187"/>
      <c r="AO34" s="187">
        <f>IF(AG35=AG34,IF(G34&gt;E34,AG35-0.1,AG35),AG35)</f>
        <v>10000</v>
      </c>
      <c r="AP34" s="187">
        <f>IF(AG36=AG34,IF(G36&gt;E36,AG36-0.1,AG36),AG36)</f>
        <v>10000</v>
      </c>
      <c r="AQ34" s="187">
        <f>IF(AG37=AG34,IF(G38&gt;E38,AG37-0.1,AG37),AG37)</f>
        <v>10000</v>
      </c>
      <c r="AR34" s="187">
        <f>AN38</f>
        <v>30000</v>
      </c>
      <c r="AS34" s="90">
        <f>RANK(AR34,AR34:AR37,1)</f>
        <v>1</v>
      </c>
      <c r="AT34" s="60" t="str">
        <f t="shared" ref="AT34:AW37" si="10">AI34</f>
        <v>Kolumbien</v>
      </c>
      <c r="AU34" s="60">
        <f t="shared" si="10"/>
        <v>0</v>
      </c>
      <c r="AV34" s="60">
        <f t="shared" si="10"/>
        <v>0</v>
      </c>
      <c r="AW34" s="60">
        <f t="shared" si="10"/>
        <v>0</v>
      </c>
      <c r="AX34" s="60"/>
      <c r="AY34" s="60"/>
      <c r="AZ34" s="60"/>
      <c r="BA34" s="19">
        <v>1</v>
      </c>
      <c r="BB34" s="20" t="str">
        <f>VLOOKUP(1,AS34:AT37,2,FALSE)</f>
        <v>Kolumbien</v>
      </c>
      <c r="BC34" s="18"/>
      <c r="BD34" s="21">
        <f>VLOOKUP(1,AS34:AW37,3,FALSE)</f>
        <v>0</v>
      </c>
      <c r="BE34" s="22">
        <f>VLOOKUP(1,AS34:AW37,4,FALSE)</f>
        <v>0</v>
      </c>
      <c r="BF34" s="93" t="s">
        <v>12</v>
      </c>
      <c r="BG34" s="22">
        <f>VLOOKUP(1,AS34:AW37,5,FALSE)</f>
        <v>0</v>
      </c>
      <c r="BH34" s="27" t="s">
        <v>22</v>
      </c>
      <c r="BI34" s="85"/>
      <c r="BJ34" s="85">
        <f>IF(E34&gt;G34,IF(Spielplan!E34&gt;Spielplan!G34,Punktemodus!$B$3,0),0)</f>
        <v>0</v>
      </c>
      <c r="BK34" s="85">
        <f>IF(E34=G34,IF(Spielplan!E34=Spielplan!G34,Punktemodus!$B$3,0),0)</f>
        <v>10</v>
      </c>
      <c r="BL34" s="85">
        <f>IF(E34&lt;G34,IF(Spielplan!E34&lt;Spielplan!G34,Punktemodus!$B$3,0),0)</f>
        <v>0</v>
      </c>
      <c r="BM34" s="85">
        <f>IF(E34=Spielplan!E34,IF(G34=Spielplan!G34,Punktemodus!$B$5,0),0)</f>
        <v>3</v>
      </c>
      <c r="BN34" s="85">
        <f>IF(E34=Spielplan!E34,Punktemodus!$B$7,0)</f>
        <v>1</v>
      </c>
      <c r="BO34" s="85">
        <f>IF(G34=Spielplan!G34,Punktemodus!$B$7,0)</f>
        <v>1</v>
      </c>
      <c r="BP34" s="137">
        <f>IF(Spielplan!E34="",0,SUM(BJ34:BO34))</f>
        <v>0</v>
      </c>
      <c r="BQ34" s="85"/>
      <c r="BR34" s="8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47">
        <v>59</v>
      </c>
      <c r="CF34" s="44" t="str">
        <f>IF(CE30="",IF(CC30&gt;CC31,CA30,CA31),IF(CE30&gt;CE31,CA30,CA31))</f>
        <v/>
      </c>
      <c r="CG34" s="46"/>
      <c r="CH34" s="104"/>
      <c r="CI34" s="60"/>
      <c r="CJ34" s="104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</row>
    <row r="35" spans="1:101" ht="18.75" customHeight="1" thickBot="1" x14ac:dyDescent="0.3">
      <c r="A35" s="60"/>
      <c r="B35" s="60"/>
      <c r="C35" s="14" t="str">
        <f>Spielplan!$C$35</f>
        <v>Elfenbeinküste</v>
      </c>
      <c r="D35" s="40"/>
      <c r="E35" s="104"/>
      <c r="F35" s="93"/>
      <c r="G35" s="104"/>
      <c r="H35" s="14" t="str">
        <f>Spielplan!$H$35</f>
        <v>Japan</v>
      </c>
      <c r="I35" s="40"/>
      <c r="J35" s="60"/>
      <c r="K35" s="60" t="s">
        <v>79</v>
      </c>
      <c r="L35" s="60">
        <f t="shared" si="8"/>
        <v>0</v>
      </c>
      <c r="M35" s="60"/>
      <c r="N35" s="60"/>
      <c r="O35" s="60">
        <f>IF($E35="",0,IF($E35&gt;$G35,3,IF($E35=$G35,1,0)))</f>
        <v>0</v>
      </c>
      <c r="P35" s="60">
        <f>IF($G35="",0,IF($E35&gt;$G35,0,IF($E35=$G35,1,3)))</f>
        <v>0</v>
      </c>
      <c r="Q35" s="60"/>
      <c r="R35" s="60"/>
      <c r="S35" s="60">
        <f>E35</f>
        <v>0</v>
      </c>
      <c r="T35" s="60">
        <f>G35</f>
        <v>0</v>
      </c>
      <c r="U35" s="60"/>
      <c r="V35" s="60"/>
      <c r="W35" s="60">
        <f>G35</f>
        <v>0</v>
      </c>
      <c r="X35" s="60">
        <f>E35</f>
        <v>0</v>
      </c>
      <c r="Y35" s="60"/>
      <c r="Z35" s="60">
        <f>N40</f>
        <v>0</v>
      </c>
      <c r="AA35" s="60">
        <f>R40</f>
        <v>0</v>
      </c>
      <c r="AB35" s="60">
        <f>V40</f>
        <v>0</v>
      </c>
      <c r="AC35" s="60">
        <f>AA35-AB35</f>
        <v>0</v>
      </c>
      <c r="AD35" s="60">
        <f>IF(Z35&gt;Z34,-1,0)</f>
        <v>0</v>
      </c>
      <c r="AE35" s="60">
        <f>IF(Z35&gt;Z36,-1,0)</f>
        <v>0</v>
      </c>
      <c r="AF35" s="60">
        <f>IF(Z35&gt;Z37,-1,0)</f>
        <v>0</v>
      </c>
      <c r="AG35" s="60">
        <f>10000-(AJ35*1000+AM35*100+AK35*10)</f>
        <v>10000</v>
      </c>
      <c r="AH35" s="90">
        <f>RANK(AG35,AG34:AG37,1)</f>
        <v>1</v>
      </c>
      <c r="AI35" s="60" t="str">
        <f>H34</f>
        <v>Griechenland</v>
      </c>
      <c r="AJ35" s="60">
        <f t="shared" si="9"/>
        <v>0</v>
      </c>
      <c r="AK35" s="60">
        <f t="shared" si="9"/>
        <v>0</v>
      </c>
      <c r="AL35" s="60">
        <f t="shared" si="9"/>
        <v>0</v>
      </c>
      <c r="AM35" s="60">
        <f>AK35-AL35</f>
        <v>0</v>
      </c>
      <c r="AN35" s="187">
        <f>IF(AG34=AG35,IF(E34&gt;G34,AG34-0.1,AG34),AG34)</f>
        <v>10000</v>
      </c>
      <c r="AO35" s="187"/>
      <c r="AP35" s="187">
        <f>IF(AG36=AG35,IF(G39&gt;E39,AG36-0.1,AG36),AG36)</f>
        <v>10000</v>
      </c>
      <c r="AQ35" s="187">
        <f>IF(AG37=AG35,IF(G37&gt;E37,AG37-0.1,AG37),AG37)</f>
        <v>10000</v>
      </c>
      <c r="AR35" s="187">
        <f>AO38</f>
        <v>30000</v>
      </c>
      <c r="AS35" s="90">
        <f>RANK(AR35,AR34:AR37,1)</f>
        <v>1</v>
      </c>
      <c r="AT35" s="60" t="str">
        <f t="shared" si="10"/>
        <v>Griechenland</v>
      </c>
      <c r="AU35" s="60">
        <f t="shared" si="10"/>
        <v>0</v>
      </c>
      <c r="AV35" s="60">
        <f t="shared" si="10"/>
        <v>0</v>
      </c>
      <c r="AW35" s="60">
        <f t="shared" si="10"/>
        <v>0</v>
      </c>
      <c r="AX35" s="60"/>
      <c r="AY35" s="60"/>
      <c r="AZ35" s="60"/>
      <c r="BA35" s="23">
        <v>2</v>
      </c>
      <c r="BB35" s="14" t="e">
        <f>VLOOKUP(2,AS34:AT37,2,FALSE)</f>
        <v>#N/A</v>
      </c>
      <c r="BC35" s="15"/>
      <c r="BD35" s="24" t="e">
        <f>VLOOKUP(2,AS34:AW37,3,FALSE)</f>
        <v>#N/A</v>
      </c>
      <c r="BE35" s="25" t="e">
        <f>VLOOKUP(2,AS34:AW37,4,FALSE)</f>
        <v>#N/A</v>
      </c>
      <c r="BF35" s="93" t="s">
        <v>12</v>
      </c>
      <c r="BG35" s="25" t="e">
        <f>VLOOKUP(2,AS34:AW37,5,FALSE)</f>
        <v>#N/A</v>
      </c>
      <c r="BH35" s="26" t="s">
        <v>23</v>
      </c>
      <c r="BI35" s="85"/>
      <c r="BJ35" s="85">
        <f>IF(E35&gt;G35,IF(Spielplan!E35&gt;Spielplan!G35,Punktemodus!$B$3,0),0)</f>
        <v>0</v>
      </c>
      <c r="BK35" s="85">
        <f>IF(E35=G35,IF(Spielplan!E35=Spielplan!G35,Punktemodus!$B$3,0),0)</f>
        <v>10</v>
      </c>
      <c r="BL35" s="85">
        <f>IF(E35&lt;G35,IF(Spielplan!E35&lt;Spielplan!G35,Punktemodus!$B$3,0),0)</f>
        <v>0</v>
      </c>
      <c r="BM35" s="85">
        <f>IF(E35=Spielplan!E35,IF(G35=Spielplan!G35,Punktemodus!$B$5,0),0)</f>
        <v>3</v>
      </c>
      <c r="BN35" s="85">
        <f>IF(E35=Spielplan!E35,Punktemodus!$B$7,0)</f>
        <v>1</v>
      </c>
      <c r="BO35" s="85">
        <f>IF(G35=Spielplan!G35,Punktemodus!$B$7,0)</f>
        <v>1</v>
      </c>
      <c r="BP35" s="137">
        <f>IF(Spielplan!E35="",0,SUM(BJ35:BO35))</f>
        <v>0</v>
      </c>
      <c r="BQ35" s="85"/>
      <c r="BR35" s="8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47">
        <v>60</v>
      </c>
      <c r="CF35" s="44" t="str">
        <f>IF(CE38="",IF(CC38&gt;CC39,CA38,CA39),IF(CE38&gt;CE39,CA38,CA39))</f>
        <v/>
      </c>
      <c r="CG35" s="46"/>
      <c r="CH35" s="104"/>
      <c r="CI35" s="60"/>
      <c r="CJ35" s="104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</row>
    <row r="36" spans="1:101" ht="18.75" customHeight="1" thickBot="1" x14ac:dyDescent="0.3">
      <c r="A36" s="60"/>
      <c r="B36" s="60"/>
      <c r="C36" s="20" t="str">
        <f>C34</f>
        <v>Kolumbien</v>
      </c>
      <c r="D36" s="39"/>
      <c r="E36" s="104"/>
      <c r="F36" s="93"/>
      <c r="G36" s="104"/>
      <c r="H36" s="20" t="str">
        <f>C35</f>
        <v>Elfenbeinküste</v>
      </c>
      <c r="I36" s="39"/>
      <c r="J36" s="60"/>
      <c r="K36" s="60" t="s">
        <v>81</v>
      </c>
      <c r="L36" s="60">
        <f t="shared" si="8"/>
        <v>0</v>
      </c>
      <c r="M36" s="60">
        <f>IF($E36="",0,IF($E36&gt;$G36,3,IF($E36=G36,1,0)))</f>
        <v>0</v>
      </c>
      <c r="N36" s="60"/>
      <c r="O36" s="60">
        <f>IF($G36="",0,IF($E36&gt;$G36,0,IF($E36=$G36,1,3)))</f>
        <v>0</v>
      </c>
      <c r="P36" s="60"/>
      <c r="Q36" s="60">
        <f>E36</f>
        <v>0</v>
      </c>
      <c r="R36" s="60"/>
      <c r="S36" s="60">
        <f>G36</f>
        <v>0</v>
      </c>
      <c r="T36" s="60"/>
      <c r="U36" s="60">
        <f>G36</f>
        <v>0</v>
      </c>
      <c r="V36" s="60"/>
      <c r="W36" s="60">
        <f>E36</f>
        <v>0</v>
      </c>
      <c r="X36" s="60"/>
      <c r="Y36" s="60"/>
      <c r="Z36" s="60">
        <f>O40</f>
        <v>0</v>
      </c>
      <c r="AA36" s="60">
        <f>S40</f>
        <v>0</v>
      </c>
      <c r="AB36" s="60">
        <f>W40</f>
        <v>0</v>
      </c>
      <c r="AC36" s="60">
        <f>AA36-AB36</f>
        <v>0</v>
      </c>
      <c r="AD36" s="60">
        <f>IF(Z36&gt;Z34,-1,0)</f>
        <v>0</v>
      </c>
      <c r="AE36" s="60">
        <f>IF(Z36&gt;Z35,-1,0)</f>
        <v>0</v>
      </c>
      <c r="AF36" s="60">
        <f>IF(Z36&gt;Z37,-1,0)</f>
        <v>0</v>
      </c>
      <c r="AG36" s="60">
        <f>10000-(AJ36*1000+AM36*100+AK36*10)</f>
        <v>10000</v>
      </c>
      <c r="AH36" s="90">
        <f>RANK(AG36,AG34:AG37,1)</f>
        <v>1</v>
      </c>
      <c r="AI36" s="60" t="str">
        <f>C35</f>
        <v>Elfenbeinküste</v>
      </c>
      <c r="AJ36" s="60">
        <f t="shared" si="9"/>
        <v>0</v>
      </c>
      <c r="AK36" s="60">
        <f t="shared" si="9"/>
        <v>0</v>
      </c>
      <c r="AL36" s="60">
        <f t="shared" si="9"/>
        <v>0</v>
      </c>
      <c r="AM36" s="60">
        <f>AK36-AL36</f>
        <v>0</v>
      </c>
      <c r="AN36" s="187">
        <f>IF(AG34=AG36,IF(E36&gt;G36,AG34-0.1,AG34),AG34)</f>
        <v>10000</v>
      </c>
      <c r="AO36" s="187">
        <f>IF(AG35=AG36,IF(E39&gt;G39,AG35-0.1,AG35),AG35)</f>
        <v>10000</v>
      </c>
      <c r="AP36" s="187"/>
      <c r="AQ36" s="187">
        <f>IF(AG37=AG36,IF(G35&gt;E35,AG37-0.1,AG37),AG37)</f>
        <v>10000</v>
      </c>
      <c r="AR36" s="187">
        <f>AP38</f>
        <v>30000</v>
      </c>
      <c r="AS36" s="90">
        <f>RANK(AR36,AR34:AR37,1)</f>
        <v>1</v>
      </c>
      <c r="AT36" s="60" t="str">
        <f t="shared" si="10"/>
        <v>Elfenbeinküste</v>
      </c>
      <c r="AU36" s="60">
        <f t="shared" si="10"/>
        <v>0</v>
      </c>
      <c r="AV36" s="60">
        <f t="shared" si="10"/>
        <v>0</v>
      </c>
      <c r="AW36" s="60">
        <f t="shared" si="10"/>
        <v>0</v>
      </c>
      <c r="AX36" s="60"/>
      <c r="AY36" s="60"/>
      <c r="AZ36" s="60"/>
      <c r="BA36" s="113">
        <v>3</v>
      </c>
      <c r="BB36" s="114" t="e">
        <f>VLOOKUP(3,AS34:AT37,2,FALSE)</f>
        <v>#N/A</v>
      </c>
      <c r="BC36" s="115"/>
      <c r="BD36" s="116" t="e">
        <f>VLOOKUP(3,AS34:AW37,3,FALSE)</f>
        <v>#N/A</v>
      </c>
      <c r="BE36" s="116" t="e">
        <f>VLOOKUP(3,AS34:AW37,4,FALSE)</f>
        <v>#N/A</v>
      </c>
      <c r="BF36" s="93" t="s">
        <v>12</v>
      </c>
      <c r="BG36" s="116" t="e">
        <f>VLOOKUP(3,AS34:AW37,5,FALSE)</f>
        <v>#N/A</v>
      </c>
      <c r="BH36" s="60"/>
      <c r="BI36" s="85"/>
      <c r="BJ36" s="85">
        <f>IF(E36&gt;G36,IF(Spielplan!E36&gt;Spielplan!G36,Punktemodus!$B$3,0),0)</f>
        <v>0</v>
      </c>
      <c r="BK36" s="85">
        <f>IF(E36=G36,IF(Spielplan!E36=Spielplan!G36,Punktemodus!$B$3,0),0)</f>
        <v>10</v>
      </c>
      <c r="BL36" s="85">
        <f>IF(E36&lt;G36,IF(Spielplan!E36&lt;Spielplan!G36,Punktemodus!$B$3,0),0)</f>
        <v>0</v>
      </c>
      <c r="BM36" s="85">
        <f>IF(E36=Spielplan!E36,IF(G36=Spielplan!G36,Punktemodus!$B$5,0),0)</f>
        <v>3</v>
      </c>
      <c r="BN36" s="85">
        <f>IF(E36=Spielplan!E36,Punktemodus!$B$7,0)</f>
        <v>1</v>
      </c>
      <c r="BO36" s="85">
        <f>IF(G36=Spielplan!G36,Punktemodus!$B$7,0)</f>
        <v>1</v>
      </c>
      <c r="BP36" s="137">
        <f>IF(Spielplan!E36="",0,SUM(BJ36:BO36))</f>
        <v>0</v>
      </c>
      <c r="BQ36" s="85"/>
      <c r="BR36" s="87"/>
      <c r="BS36" s="82" t="s">
        <v>126</v>
      </c>
      <c r="BT36" s="44" t="str">
        <f>IF(G72="","",BB67)</f>
        <v/>
      </c>
      <c r="BU36" s="46"/>
      <c r="BV36" s="104"/>
      <c r="BW36" s="60"/>
      <c r="BX36" s="104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</row>
    <row r="37" spans="1:101" ht="18.75" customHeight="1" thickBot="1" x14ac:dyDescent="0.3">
      <c r="A37" s="60"/>
      <c r="B37" s="60"/>
      <c r="C37" s="14" t="str">
        <f>H34</f>
        <v>Griechenland</v>
      </c>
      <c r="D37" s="40"/>
      <c r="E37" s="104"/>
      <c r="F37" s="93"/>
      <c r="G37" s="104"/>
      <c r="H37" s="14" t="str">
        <f>H35</f>
        <v>Japan</v>
      </c>
      <c r="I37" s="40"/>
      <c r="J37" s="60"/>
      <c r="K37" s="60" t="s">
        <v>80</v>
      </c>
      <c r="L37" s="60">
        <f t="shared" si="8"/>
        <v>0</v>
      </c>
      <c r="M37" s="60"/>
      <c r="N37" s="60">
        <f>IF($E37="",0,IF($E37&gt;$G37,3,IF($E37=$G37,1,0)))</f>
        <v>0</v>
      </c>
      <c r="O37" s="60"/>
      <c r="P37" s="60">
        <f>IF($G37="",0,IF($E37&gt;$G37,0,IF($E37=$G37,1,3)))</f>
        <v>0</v>
      </c>
      <c r="Q37" s="60"/>
      <c r="R37" s="60">
        <f>E37</f>
        <v>0</v>
      </c>
      <c r="S37" s="60"/>
      <c r="T37" s="60">
        <f>G37</f>
        <v>0</v>
      </c>
      <c r="U37" s="60"/>
      <c r="V37" s="60">
        <f>G37</f>
        <v>0</v>
      </c>
      <c r="W37" s="60"/>
      <c r="X37" s="60">
        <f>E37</f>
        <v>0</v>
      </c>
      <c r="Y37" s="60"/>
      <c r="Z37" s="60">
        <f>P40</f>
        <v>0</v>
      </c>
      <c r="AA37" s="60">
        <f>T40</f>
        <v>0</v>
      </c>
      <c r="AB37" s="60">
        <f>X40</f>
        <v>0</v>
      </c>
      <c r="AC37" s="60">
        <f>AA37-AB37</f>
        <v>0</v>
      </c>
      <c r="AD37" s="60">
        <f>IF(Z37&gt;Z34,-1,0)</f>
        <v>0</v>
      </c>
      <c r="AE37" s="60">
        <f>IF(Z37&gt;Z35,-1,0)</f>
        <v>0</v>
      </c>
      <c r="AF37" s="60">
        <f>IF(Z37&gt;Z36,-1,0)</f>
        <v>0</v>
      </c>
      <c r="AG37" s="60">
        <f>10000-(AJ37*1000+AM37*100+AK37*10)</f>
        <v>10000</v>
      </c>
      <c r="AH37" s="90">
        <f>RANK(AG37,AG34:AG37,1)</f>
        <v>1</v>
      </c>
      <c r="AI37" s="60" t="str">
        <f>H35</f>
        <v>Japan</v>
      </c>
      <c r="AJ37" s="60">
        <f t="shared" si="9"/>
        <v>0</v>
      </c>
      <c r="AK37" s="60">
        <f t="shared" si="9"/>
        <v>0</v>
      </c>
      <c r="AL37" s="60">
        <f t="shared" si="9"/>
        <v>0</v>
      </c>
      <c r="AM37" s="60">
        <f>AK37-AL37</f>
        <v>0</v>
      </c>
      <c r="AN37" s="187">
        <f>IF(AG34=AG37,IF(E38&gt;G38,AG34-0.1,AG34),AG34)</f>
        <v>10000</v>
      </c>
      <c r="AO37" s="187">
        <f>IF(AG35=AG37,IF(E37&gt;G37,AG35-0.1,AG35),AG35)</f>
        <v>10000</v>
      </c>
      <c r="AP37" s="187">
        <f>IF(AG36=AG37,IF(E35&gt;G35,AG36-0.1,AG36),AG36)</f>
        <v>10000</v>
      </c>
      <c r="AQ37" s="187"/>
      <c r="AR37" s="187">
        <f>AQ38</f>
        <v>30000</v>
      </c>
      <c r="AS37" s="90">
        <f>RANK(AR37,AR34:AR37,1)</f>
        <v>1</v>
      </c>
      <c r="AT37" s="60" t="str">
        <f t="shared" si="10"/>
        <v>Japan</v>
      </c>
      <c r="AU37" s="60">
        <f t="shared" si="10"/>
        <v>0</v>
      </c>
      <c r="AV37" s="60">
        <f t="shared" si="10"/>
        <v>0</v>
      </c>
      <c r="AW37" s="60">
        <f t="shared" si="10"/>
        <v>0</v>
      </c>
      <c r="AX37" s="60"/>
      <c r="AY37" s="60"/>
      <c r="AZ37" s="60"/>
      <c r="BA37" s="113">
        <v>4</v>
      </c>
      <c r="BB37" s="114" t="e">
        <f>VLOOKUP(4,AS34:AT37,2,FALSE)</f>
        <v>#N/A</v>
      </c>
      <c r="BC37" s="115"/>
      <c r="BD37" s="116" t="e">
        <f>VLOOKUP(4,AS34:AW37,3,FALSE)</f>
        <v>#N/A</v>
      </c>
      <c r="BE37" s="116" t="e">
        <f>VLOOKUP(4,AS34:AW37,4,FALSE)</f>
        <v>#N/A</v>
      </c>
      <c r="BF37" s="93" t="s">
        <v>12</v>
      </c>
      <c r="BG37" s="116" t="e">
        <f>VLOOKUP(4,AS34:AW37,5,FALSE)</f>
        <v>#N/A</v>
      </c>
      <c r="BH37" s="60"/>
      <c r="BI37" s="85"/>
      <c r="BJ37" s="85">
        <f>IF(E37&gt;G37,IF(Spielplan!E37&gt;Spielplan!G37,Punktemodus!$B$3,0),0)</f>
        <v>0</v>
      </c>
      <c r="BK37" s="85">
        <f>IF(E37=G37,IF(Spielplan!E37=Spielplan!G37,Punktemodus!$B$3,0),0)</f>
        <v>10</v>
      </c>
      <c r="BL37" s="85">
        <f>IF(E37&lt;G37,IF(Spielplan!E37&lt;Spielplan!G37,Punktemodus!$B$3,0),0)</f>
        <v>0</v>
      </c>
      <c r="BM37" s="85">
        <f>IF(E37=Spielplan!E37,IF(G37=Spielplan!G37,Punktemodus!$B$5,0),0)</f>
        <v>3</v>
      </c>
      <c r="BN37" s="85">
        <f>IF(E37=Spielplan!E37,Punktemodus!$B$7,0)</f>
        <v>1</v>
      </c>
      <c r="BO37" s="85">
        <f>IF(G37=Spielplan!G37,Punktemodus!$B$7,0)</f>
        <v>1</v>
      </c>
      <c r="BP37" s="137">
        <f>IF(Spielplan!E37="",0,SUM(BJ37:BO37))</f>
        <v>0</v>
      </c>
      <c r="BQ37" s="85"/>
      <c r="BR37" s="87"/>
      <c r="BS37" s="5" t="s">
        <v>127</v>
      </c>
      <c r="BT37" s="44" t="str">
        <f>IF(G61="","",BB57)</f>
        <v/>
      </c>
      <c r="BU37" s="46"/>
      <c r="BV37" s="104"/>
      <c r="BW37" s="60"/>
      <c r="BX37" s="104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</row>
    <row r="38" spans="1:101" ht="18.75" customHeight="1" thickBot="1" x14ac:dyDescent="0.3">
      <c r="A38" s="60"/>
      <c r="B38" s="60"/>
      <c r="C38" s="20" t="str">
        <f>C34</f>
        <v>Kolumbien</v>
      </c>
      <c r="D38" s="39"/>
      <c r="E38" s="104"/>
      <c r="F38" s="93"/>
      <c r="G38" s="104"/>
      <c r="H38" s="20" t="str">
        <f>H35</f>
        <v>Japan</v>
      </c>
      <c r="I38" s="39"/>
      <c r="J38" s="60"/>
      <c r="K38" s="60" t="s">
        <v>82</v>
      </c>
      <c r="L38" s="60">
        <f t="shared" si="8"/>
        <v>0</v>
      </c>
      <c r="M38" s="60">
        <f>IF($E38="",0,IF($E38&gt;$G38,3,IF($E38=G38,1,0)))</f>
        <v>0</v>
      </c>
      <c r="N38" s="60"/>
      <c r="O38" s="60"/>
      <c r="P38" s="60">
        <f>IF($G38="",0,IF($E38&gt;$G38,0,IF($E38=$G38,1,3)))</f>
        <v>0</v>
      </c>
      <c r="Q38" s="60">
        <f>E38</f>
        <v>0</v>
      </c>
      <c r="R38" s="60"/>
      <c r="S38" s="60"/>
      <c r="T38" s="60">
        <f>G38</f>
        <v>0</v>
      </c>
      <c r="U38" s="60">
        <f>G38</f>
        <v>0</v>
      </c>
      <c r="V38" s="60"/>
      <c r="W38" s="60"/>
      <c r="X38" s="60">
        <f>E38</f>
        <v>0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187">
        <f>SUM(AN34:AN37)</f>
        <v>30000</v>
      </c>
      <c r="AO38" s="187">
        <f>SUM(AO34:AO37)</f>
        <v>30000</v>
      </c>
      <c r="AP38" s="187">
        <f>SUM(AP34:AP37)</f>
        <v>30000</v>
      </c>
      <c r="AQ38" s="187">
        <f>SUM(AQ34:AQ37)</f>
        <v>30000</v>
      </c>
      <c r="AR38" s="187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85">
        <f>IF(E38&gt;G38,IF(Spielplan!E38&gt;Spielplan!G38,Punktemodus!$B$3,0),0)</f>
        <v>0</v>
      </c>
      <c r="BK38" s="85">
        <f>IF(E38=G38,IF(Spielplan!E38=Spielplan!G38,Punktemodus!$B$3,0),0)</f>
        <v>10</v>
      </c>
      <c r="BL38" s="85">
        <f>IF(E38&lt;G38,IF(Spielplan!E38&lt;Spielplan!G38,Punktemodus!$B$3,0),0)</f>
        <v>0</v>
      </c>
      <c r="BM38" s="85">
        <f>IF(E38=Spielplan!E38,IF(G38=Spielplan!G38,Punktemodus!$B$5,0),0)</f>
        <v>3</v>
      </c>
      <c r="BN38" s="85">
        <f>IF(E38=Spielplan!E38,Punktemodus!$B$7,0)</f>
        <v>1</v>
      </c>
      <c r="BO38" s="85">
        <f>IF(G38=Spielplan!G38,Punktemodus!$B$7,0)</f>
        <v>1</v>
      </c>
      <c r="BP38" s="137">
        <f>IF(Spielplan!E38="",0,SUM(BJ38:BO38))</f>
        <v>0</v>
      </c>
      <c r="BQ38" s="60"/>
      <c r="BR38" s="87"/>
      <c r="BS38" s="60"/>
      <c r="BT38" s="60"/>
      <c r="BU38" s="60"/>
      <c r="BV38" s="60"/>
      <c r="BW38" s="60"/>
      <c r="BX38" s="60"/>
      <c r="BY38" s="60"/>
      <c r="BZ38" s="47">
        <v>55</v>
      </c>
      <c r="CA38" s="44" t="str">
        <f>IF(BX36="",IF(BV36&gt;BV37,BT36,BT37),IF(BX36&gt;BX37,BT36,BT37))</f>
        <v/>
      </c>
      <c r="CB38" s="46"/>
      <c r="CC38" s="104"/>
      <c r="CD38" s="60"/>
      <c r="CE38" s="104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</row>
    <row r="39" spans="1:101" ht="18.75" customHeight="1" thickBot="1" x14ac:dyDescent="0.3">
      <c r="A39" s="60"/>
      <c r="B39" s="60"/>
      <c r="C39" s="14" t="str">
        <f>H34</f>
        <v>Griechenland</v>
      </c>
      <c r="D39" s="40"/>
      <c r="E39" s="104"/>
      <c r="F39" s="93"/>
      <c r="G39" s="104"/>
      <c r="H39" s="14" t="str">
        <f>C35</f>
        <v>Elfenbeinküste</v>
      </c>
      <c r="I39" s="40"/>
      <c r="J39" s="60"/>
      <c r="K39" s="60" t="s">
        <v>82</v>
      </c>
      <c r="L39" s="60">
        <f t="shared" si="8"/>
        <v>0</v>
      </c>
      <c r="M39" s="60"/>
      <c r="N39" s="60">
        <f>IF($E39="",0,IF($E39&gt;$G39,3,IF($E39=$G39,1,0)))</f>
        <v>0</v>
      </c>
      <c r="O39" s="60">
        <f>IF($G39="",0,IF($E39&gt;$G39,0,IF($E39=$G39,1,3)))</f>
        <v>0</v>
      </c>
      <c r="P39" s="60"/>
      <c r="Q39" s="60"/>
      <c r="R39" s="60">
        <f>E39</f>
        <v>0</v>
      </c>
      <c r="S39" s="60">
        <f>G39</f>
        <v>0</v>
      </c>
      <c r="T39" s="60"/>
      <c r="U39" s="60"/>
      <c r="V39" s="60">
        <f>G39</f>
        <v>0</v>
      </c>
      <c r="W39" s="60">
        <f>E39</f>
        <v>0</v>
      </c>
      <c r="X39" s="60"/>
      <c r="Y39" s="60"/>
      <c r="Z39" s="60" t="s">
        <v>30</v>
      </c>
      <c r="AA39" s="60"/>
      <c r="AB39" s="60"/>
      <c r="AC39" s="60"/>
      <c r="AD39" s="60"/>
      <c r="AE39" s="60"/>
      <c r="AF39" s="60"/>
      <c r="AG39" s="60" t="b">
        <f>OR(AG34=AG35,AG34=AG36,AG34=AG37,AG35=AG36,AG35=AG37,AG36=AG37)</f>
        <v>1</v>
      </c>
      <c r="AH39" s="60"/>
      <c r="AI39" s="60"/>
      <c r="AJ39" s="60"/>
      <c r="AK39" s="60"/>
      <c r="AL39" s="60"/>
      <c r="AM39" s="60"/>
      <c r="AN39" s="60"/>
      <c r="AO39" s="60" t="s">
        <v>34</v>
      </c>
      <c r="AP39" s="60"/>
      <c r="AQ39" s="60"/>
      <c r="AR39" s="60" t="b">
        <f>OR(AR34=AR35,AR34=AR36,AR34=AR37,AR35=AR36,AR35=AR37,AR36=AR37)</f>
        <v>1</v>
      </c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85">
        <f>IF(E39&gt;G39,IF(Spielplan!E39&gt;Spielplan!G39,Punktemodus!$B$3,0),0)</f>
        <v>0</v>
      </c>
      <c r="BK39" s="85">
        <f>IF(E39=G39,IF(Spielplan!E39=Spielplan!G39,Punktemodus!$B$3,0),0)</f>
        <v>10</v>
      </c>
      <c r="BL39" s="85">
        <f>IF(E39&lt;G39,IF(Spielplan!E39&lt;Spielplan!G39,Punktemodus!$B$3,0),0)</f>
        <v>0</v>
      </c>
      <c r="BM39" s="85">
        <f>IF(E39=Spielplan!E39,IF(G39=Spielplan!G39,Punktemodus!$B$5,0),0)</f>
        <v>3</v>
      </c>
      <c r="BN39" s="85">
        <f>IF(E39=Spielplan!E39,Punktemodus!$B$7,0)</f>
        <v>1</v>
      </c>
      <c r="BO39" s="85">
        <f>IF(G39=Spielplan!G39,Punktemodus!$B$7,0)</f>
        <v>1</v>
      </c>
      <c r="BP39" s="137">
        <f>IF(Spielplan!E39="",0,SUM(BJ39:BO39))</f>
        <v>0</v>
      </c>
      <c r="BQ39" s="60"/>
      <c r="BR39" s="87"/>
      <c r="BS39" s="60"/>
      <c r="BT39" s="60"/>
      <c r="BU39" s="60"/>
      <c r="BV39" s="60"/>
      <c r="BW39" s="60"/>
      <c r="BX39" s="60"/>
      <c r="BY39" s="60"/>
      <c r="BZ39" s="47">
        <v>56</v>
      </c>
      <c r="CA39" s="44" t="str">
        <f>IF(BX40="",IF(BV40&gt;BV41,BT40,BT41),IF(BX40&gt;BX41,BT40,BT41))</f>
        <v/>
      </c>
      <c r="CB39" s="46"/>
      <c r="CC39" s="104"/>
      <c r="CD39" s="60"/>
      <c r="CE39" s="104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</row>
    <row r="40" spans="1:101" ht="18.75" customHeight="1" thickBot="1" x14ac:dyDescent="0.25">
      <c r="A40" s="60"/>
      <c r="B40" s="60"/>
      <c r="C40" s="136" t="str">
        <f>IF(G39="","",IF(AR39=TRUE,"Achtung: Fehler in Tabelle!",""))</f>
        <v/>
      </c>
      <c r="D40" s="60"/>
      <c r="E40" s="85"/>
      <c r="F40" s="60"/>
      <c r="G40" s="85"/>
      <c r="H40" s="60"/>
      <c r="I40" s="60"/>
      <c r="J40" s="60"/>
      <c r="K40" s="60"/>
      <c r="L40" s="60"/>
      <c r="M40" s="60">
        <f t="shared" ref="M40:X40" si="11">SUM(M34:M39)</f>
        <v>0</v>
      </c>
      <c r="N40" s="60">
        <f t="shared" si="11"/>
        <v>0</v>
      </c>
      <c r="O40" s="60">
        <f t="shared" si="11"/>
        <v>0</v>
      </c>
      <c r="P40" s="60">
        <f t="shared" si="11"/>
        <v>0</v>
      </c>
      <c r="Q40" s="60">
        <f t="shared" si="11"/>
        <v>0</v>
      </c>
      <c r="R40" s="60">
        <f t="shared" si="11"/>
        <v>0</v>
      </c>
      <c r="S40" s="60">
        <f t="shared" si="11"/>
        <v>0</v>
      </c>
      <c r="T40" s="60">
        <f t="shared" si="11"/>
        <v>0</v>
      </c>
      <c r="U40" s="60">
        <f t="shared" si="11"/>
        <v>0</v>
      </c>
      <c r="V40" s="60">
        <f t="shared" si="11"/>
        <v>0</v>
      </c>
      <c r="W40" s="60">
        <f t="shared" si="11"/>
        <v>0</v>
      </c>
      <c r="X40" s="60">
        <f t="shared" si="11"/>
        <v>0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160">
        <f>SUM(BP34:BP39)</f>
        <v>0</v>
      </c>
      <c r="BQ40" s="60"/>
      <c r="BR40" s="87"/>
      <c r="BS40" s="55" t="s">
        <v>128</v>
      </c>
      <c r="BT40" s="44" t="str">
        <f>IF(G94="","",BB89)</f>
        <v/>
      </c>
      <c r="BU40" s="46"/>
      <c r="BV40" s="104"/>
      <c r="BW40" s="60"/>
      <c r="BX40" s="104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</row>
    <row r="41" spans="1:101" ht="18.75" customHeight="1" thickBot="1" x14ac:dyDescent="0.25">
      <c r="A41" s="60"/>
      <c r="B41" s="60"/>
      <c r="C41" s="60"/>
      <c r="D41" s="60"/>
      <c r="E41" s="85"/>
      <c r="F41" s="60"/>
      <c r="G41" s="85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138"/>
      <c r="BQ41" s="60"/>
      <c r="BR41" s="87"/>
      <c r="BS41" s="25" t="s">
        <v>129</v>
      </c>
      <c r="BT41" s="44" t="str">
        <f>IF(G83="","",BB79)</f>
        <v/>
      </c>
      <c r="BU41" s="46"/>
      <c r="BV41" s="104"/>
      <c r="BW41" s="60"/>
      <c r="BX41" s="104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</row>
    <row r="42" spans="1:101" ht="18.75" customHeight="1" thickBot="1" x14ac:dyDescent="0.3">
      <c r="A42" s="60"/>
      <c r="B42" s="60"/>
      <c r="C42" s="89"/>
      <c r="D42" s="60"/>
      <c r="E42" s="85"/>
      <c r="F42" s="60"/>
      <c r="G42" s="85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89"/>
      <c r="BC42" s="60"/>
      <c r="BD42" s="90"/>
      <c r="BE42" s="60"/>
      <c r="BF42" s="61"/>
      <c r="BG42" s="60"/>
      <c r="BH42" s="60"/>
      <c r="BI42" s="60"/>
      <c r="BJ42" s="60"/>
      <c r="BK42" s="60"/>
      <c r="BL42" s="60"/>
      <c r="BM42" s="60"/>
      <c r="BN42" s="60"/>
      <c r="BO42" s="60"/>
      <c r="BP42" s="138"/>
      <c r="BQ42" s="60"/>
      <c r="BR42" s="87"/>
      <c r="BS42" s="94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</row>
    <row r="43" spans="1:101" ht="18.75" customHeight="1" thickBot="1" x14ac:dyDescent="0.3">
      <c r="A43" s="60"/>
      <c r="B43" s="60"/>
      <c r="C43" s="88" t="s">
        <v>74</v>
      </c>
      <c r="D43" s="60"/>
      <c r="E43" s="85"/>
      <c r="F43" s="60"/>
      <c r="G43" s="85"/>
      <c r="H43" s="60"/>
      <c r="I43" s="60"/>
      <c r="J43" s="60"/>
      <c r="K43" s="60"/>
      <c r="L43" s="60"/>
      <c r="M43" s="60" t="s">
        <v>4</v>
      </c>
      <c r="N43" s="60"/>
      <c r="O43" s="60"/>
      <c r="P43" s="60"/>
      <c r="Q43" s="60" t="s">
        <v>6</v>
      </c>
      <c r="R43" s="60"/>
      <c r="S43" s="60"/>
      <c r="T43" s="60"/>
      <c r="U43" s="60" t="s">
        <v>7</v>
      </c>
      <c r="V43" s="60"/>
      <c r="W43" s="60"/>
      <c r="X43" s="60"/>
      <c r="Y43" s="60"/>
      <c r="Z43" s="60" t="s">
        <v>4</v>
      </c>
      <c r="AA43" s="60" t="s">
        <v>5</v>
      </c>
      <c r="AB43" s="60"/>
      <c r="AC43" s="60"/>
      <c r="AD43" s="60" t="s">
        <v>9</v>
      </c>
      <c r="AE43" s="60"/>
      <c r="AF43" s="60"/>
      <c r="AG43" s="60"/>
      <c r="AH43" s="60" t="s">
        <v>32</v>
      </c>
      <c r="AI43" s="60"/>
      <c r="AJ43" s="60"/>
      <c r="AK43" s="60"/>
      <c r="AL43" s="60"/>
      <c r="AM43" s="60"/>
      <c r="AN43" s="60" t="s">
        <v>35</v>
      </c>
      <c r="AO43" s="60"/>
      <c r="AP43" s="60"/>
      <c r="AQ43" s="60"/>
      <c r="AR43" s="60"/>
      <c r="AS43" s="60" t="s">
        <v>33</v>
      </c>
      <c r="AT43" s="60"/>
      <c r="AU43" s="60"/>
      <c r="AV43" s="60"/>
      <c r="AW43" s="60"/>
      <c r="AX43" s="60"/>
      <c r="AY43" s="60"/>
      <c r="AZ43" s="60"/>
      <c r="BA43" s="60"/>
      <c r="BB43" s="89" t="s">
        <v>10</v>
      </c>
      <c r="BC43" s="60"/>
      <c r="BD43" s="90" t="s">
        <v>4</v>
      </c>
      <c r="BE43" s="60"/>
      <c r="BF43" s="61" t="s">
        <v>5</v>
      </c>
      <c r="BG43" s="60"/>
      <c r="BH43" s="60"/>
      <c r="BI43" s="85"/>
      <c r="BJ43" s="60"/>
      <c r="BK43" s="60"/>
      <c r="BL43" s="60"/>
      <c r="BM43" s="60"/>
      <c r="BN43" s="60"/>
      <c r="BO43" s="60"/>
      <c r="BP43" s="138"/>
      <c r="BQ43" s="85"/>
      <c r="BR43" s="139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</row>
    <row r="44" spans="1:101" ht="18.75" customHeight="1" thickBot="1" x14ac:dyDescent="0.25">
      <c r="A44" s="60"/>
      <c r="B44" s="60"/>
      <c r="C44" s="60"/>
      <c r="D44" s="60"/>
      <c r="E44" s="85"/>
      <c r="F44" s="60"/>
      <c r="G44" s="85"/>
      <c r="H44" s="60"/>
      <c r="I44" s="60"/>
      <c r="J44" s="60"/>
      <c r="K44" s="60"/>
      <c r="L44" s="60"/>
      <c r="M44" s="60" t="s">
        <v>0</v>
      </c>
      <c r="N44" s="60" t="s">
        <v>1</v>
      </c>
      <c r="O44" s="60" t="s">
        <v>2</v>
      </c>
      <c r="P44" s="60" t="s">
        <v>3</v>
      </c>
      <c r="Q44" s="60" t="s">
        <v>0</v>
      </c>
      <c r="R44" s="60" t="s">
        <v>1</v>
      </c>
      <c r="S44" s="60" t="s">
        <v>2</v>
      </c>
      <c r="T44" s="60" t="s">
        <v>3</v>
      </c>
      <c r="U44" s="60" t="s">
        <v>0</v>
      </c>
      <c r="V44" s="60" t="s">
        <v>1</v>
      </c>
      <c r="W44" s="60" t="s">
        <v>2</v>
      </c>
      <c r="X44" s="60" t="s">
        <v>3</v>
      </c>
      <c r="Y44" s="60"/>
      <c r="Z44" s="60" t="s">
        <v>8</v>
      </c>
      <c r="AA44" s="60"/>
      <c r="AB44" s="60"/>
      <c r="AC44" s="60"/>
      <c r="AD44" s="60"/>
      <c r="AE44" s="60"/>
      <c r="AF44" s="60"/>
      <c r="AG44" s="60"/>
      <c r="AH44" s="60" t="s">
        <v>31</v>
      </c>
      <c r="AI44" s="60"/>
      <c r="AJ44" s="60"/>
      <c r="AK44" s="60"/>
      <c r="AL44" s="60"/>
      <c r="AM44" s="60"/>
      <c r="AN44" s="60" t="str">
        <f>AI45</f>
        <v>Uruguay</v>
      </c>
      <c r="AO44" s="60" t="str">
        <f>AI46</f>
        <v>Costa Rica</v>
      </c>
      <c r="AP44" s="60" t="str">
        <f>AI47</f>
        <v>England</v>
      </c>
      <c r="AQ44" s="60" t="str">
        <f>AI48</f>
        <v>Italien</v>
      </c>
      <c r="AR44" s="60"/>
      <c r="AS44" s="60" t="s">
        <v>31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85"/>
      <c r="BJ44" s="85"/>
      <c r="BK44" s="85"/>
      <c r="BL44" s="85"/>
      <c r="BM44" s="85"/>
      <c r="BN44" s="85"/>
      <c r="BO44" s="85"/>
      <c r="BP44" s="137"/>
      <c r="BQ44" s="85"/>
      <c r="BR44" s="141"/>
      <c r="BS44" s="359" t="s">
        <v>165</v>
      </c>
      <c r="BT44" s="360"/>
      <c r="BU44" s="361"/>
      <c r="BV44" s="362"/>
      <c r="BW44" s="156"/>
      <c r="BX44" s="351" t="s">
        <v>152</v>
      </c>
      <c r="BY44" s="351" t="s">
        <v>153</v>
      </c>
      <c r="BZ44" s="352"/>
      <c r="CA44" s="156"/>
      <c r="CB44" s="155"/>
      <c r="CC44" s="155"/>
      <c r="CD44" s="155"/>
      <c r="CE44" s="351" t="s">
        <v>155</v>
      </c>
      <c r="CF44" s="351" t="s">
        <v>156</v>
      </c>
      <c r="CG44" s="155"/>
      <c r="CH44" s="155"/>
      <c r="CI44" s="155"/>
      <c r="CJ44" s="351" t="s">
        <v>158</v>
      </c>
      <c r="CK44" s="155"/>
      <c r="CL44" s="155"/>
      <c r="CM44" s="155"/>
      <c r="CN44" s="155"/>
      <c r="CO44" s="351" t="s">
        <v>159</v>
      </c>
      <c r="CP44" s="155"/>
      <c r="CQ44" s="155"/>
      <c r="CR44" s="155"/>
      <c r="CS44" s="351" t="s">
        <v>146</v>
      </c>
      <c r="CT44" s="155"/>
      <c r="CU44" s="134"/>
      <c r="CV44" s="134"/>
      <c r="CW44" s="134"/>
    </row>
    <row r="45" spans="1:101" ht="18.75" customHeight="1" thickBot="1" x14ac:dyDescent="0.3">
      <c r="A45" s="60"/>
      <c r="B45" s="60"/>
      <c r="C45" s="75" t="str">
        <f>Spielplan!$C$45</f>
        <v>Uruguay</v>
      </c>
      <c r="D45" s="76"/>
      <c r="E45" s="104"/>
      <c r="F45" s="93"/>
      <c r="G45" s="104"/>
      <c r="H45" s="75" t="str">
        <f>Spielplan!$H$45</f>
        <v>Costa Rica</v>
      </c>
      <c r="I45" s="76"/>
      <c r="J45" s="60"/>
      <c r="K45" s="60" t="s">
        <v>85</v>
      </c>
      <c r="L45" s="60">
        <f t="shared" ref="L45:L50" si="12">IF(E45-G45&gt;0,1,IF(G45=E45,0,-1))</f>
        <v>0</v>
      </c>
      <c r="M45" s="60">
        <f>IF($E45="",0,IF($E45&gt;$G45,3,IF($E45=G45,1,0)))</f>
        <v>0</v>
      </c>
      <c r="N45" s="60">
        <f>IF($G45="",0,IF($E45&gt;$G45,0,IF($E45=G45,1,3)))</f>
        <v>0</v>
      </c>
      <c r="O45" s="60"/>
      <c r="P45" s="60"/>
      <c r="Q45" s="60">
        <f>E45</f>
        <v>0</v>
      </c>
      <c r="R45" s="60">
        <f>G45</f>
        <v>0</v>
      </c>
      <c r="S45" s="60"/>
      <c r="T45" s="60"/>
      <c r="U45" s="60">
        <f>G45</f>
        <v>0</v>
      </c>
      <c r="V45" s="60">
        <f>E45</f>
        <v>0</v>
      </c>
      <c r="W45" s="60"/>
      <c r="X45" s="60"/>
      <c r="Y45" s="60"/>
      <c r="Z45" s="60">
        <f>M51</f>
        <v>0</v>
      </c>
      <c r="AA45" s="60">
        <f>Q51</f>
        <v>0</v>
      </c>
      <c r="AB45" s="60">
        <f>U51</f>
        <v>0</v>
      </c>
      <c r="AC45" s="60">
        <f>AA45-AB45</f>
        <v>0</v>
      </c>
      <c r="AD45" s="60">
        <f>IF(Z45&gt;Z46,-1,0)</f>
        <v>0</v>
      </c>
      <c r="AE45" s="60">
        <f>IF(Z45&gt;Z47,-1,0)</f>
        <v>0</v>
      </c>
      <c r="AF45" s="60">
        <f>IF(Z45&gt;Z48,-1,0)</f>
        <v>0</v>
      </c>
      <c r="AG45" s="60">
        <f>10000-(AJ45*1000+AM45*100+AK45*10)</f>
        <v>10000</v>
      </c>
      <c r="AH45" s="90">
        <f>RANK(AG45,AG45:AG48,1)</f>
        <v>1</v>
      </c>
      <c r="AI45" s="60" t="str">
        <f>C45</f>
        <v>Uruguay</v>
      </c>
      <c r="AJ45" s="60">
        <f t="shared" ref="AJ45:AL48" si="13">Z45</f>
        <v>0</v>
      </c>
      <c r="AK45" s="60">
        <f t="shared" si="13"/>
        <v>0</v>
      </c>
      <c r="AL45" s="60">
        <f t="shared" si="13"/>
        <v>0</v>
      </c>
      <c r="AM45" s="60">
        <f>AK45-AL45</f>
        <v>0</v>
      </c>
      <c r="AN45" s="187"/>
      <c r="AO45" s="187">
        <f>IF(AG46=AG45,IF(G45&gt;E45,AG46-0.1,AG46),AG46)</f>
        <v>10000</v>
      </c>
      <c r="AP45" s="187">
        <f>IF(AG47=AG45,IF(G47&gt;E47,AG47-0.1,AG47),AG47)</f>
        <v>10000</v>
      </c>
      <c r="AQ45" s="187">
        <f>IF(AG48=AG45,IF(G49&gt;E49,AG48-0.1,AG48),AG48)</f>
        <v>10000</v>
      </c>
      <c r="AR45" s="187">
        <f>AN49</f>
        <v>30000</v>
      </c>
      <c r="AS45" s="90">
        <f>RANK(AR45,AR45:AR48,1)</f>
        <v>1</v>
      </c>
      <c r="AT45" s="60" t="str">
        <f t="shared" ref="AT45:AW48" si="14">AI45</f>
        <v>Uruguay</v>
      </c>
      <c r="AU45" s="60">
        <f t="shared" si="14"/>
        <v>0</v>
      </c>
      <c r="AV45" s="60">
        <f t="shared" si="14"/>
        <v>0</v>
      </c>
      <c r="AW45" s="60">
        <f t="shared" si="14"/>
        <v>0</v>
      </c>
      <c r="AX45" s="60"/>
      <c r="AY45" s="60"/>
      <c r="AZ45" s="60"/>
      <c r="BA45" s="77">
        <v>1</v>
      </c>
      <c r="BB45" s="75" t="str">
        <f>VLOOKUP(1,AS45:AT48,2,FALSE)</f>
        <v>Uruguay</v>
      </c>
      <c r="BC45" s="76"/>
      <c r="BD45" s="78">
        <f>VLOOKUP(1,AS45:AW48,3,FALSE)</f>
        <v>0</v>
      </c>
      <c r="BE45" s="79">
        <f>VLOOKUP(1,AS45:AW48,4,FALSE)</f>
        <v>0</v>
      </c>
      <c r="BF45" s="93" t="s">
        <v>12</v>
      </c>
      <c r="BG45" s="79">
        <f>VLOOKUP(1,AS45:AW48,5,FALSE)</f>
        <v>0</v>
      </c>
      <c r="BH45" s="80" t="s">
        <v>24</v>
      </c>
      <c r="BI45" s="85"/>
      <c r="BJ45" s="85">
        <f>IF(E45&gt;G45,IF(Spielplan!E45&gt;Spielplan!G45,Punktemodus!$B$3,0),0)</f>
        <v>0</v>
      </c>
      <c r="BK45" s="85">
        <f>IF(E45=G45,IF(Spielplan!E45=Spielplan!G45,Punktemodus!$B$3,0),0)</f>
        <v>10</v>
      </c>
      <c r="BL45" s="85">
        <f>IF(E45&lt;G45,IF(Spielplan!E45&lt;Spielplan!G45,Punktemodus!$B$3,0),0)</f>
        <v>0</v>
      </c>
      <c r="BM45" s="85">
        <f>IF(E45=Spielplan!E45,IF(G45=Spielplan!G45,Punktemodus!$B$5,0),0)</f>
        <v>3</v>
      </c>
      <c r="BN45" s="85">
        <f>IF(E45=Spielplan!E45,Punktemodus!$B$7,0)</f>
        <v>1</v>
      </c>
      <c r="BO45" s="85">
        <f>IF(G45=Spielplan!G45,Punktemodus!$B$7,0)</f>
        <v>1</v>
      </c>
      <c r="BP45" s="137">
        <f>IF(Spielplan!E45="",0,SUM(BJ45:BO45))</f>
        <v>0</v>
      </c>
      <c r="BQ45" s="85"/>
      <c r="BR45" s="141"/>
      <c r="BS45" s="363"/>
      <c r="BT45" s="364"/>
      <c r="BU45" s="365"/>
      <c r="BV45" s="366"/>
      <c r="BW45" s="156"/>
      <c r="BX45" s="351"/>
      <c r="BY45" s="351"/>
      <c r="BZ45" s="352"/>
      <c r="CA45" s="156"/>
      <c r="CB45" s="155"/>
      <c r="CC45" s="155"/>
      <c r="CD45" s="155"/>
      <c r="CE45" s="351"/>
      <c r="CF45" s="351"/>
      <c r="CG45" s="155"/>
      <c r="CH45" s="155"/>
      <c r="CI45" s="155"/>
      <c r="CJ45" s="351"/>
      <c r="CK45" s="155"/>
      <c r="CL45" s="155"/>
      <c r="CM45" s="155"/>
      <c r="CN45" s="155"/>
      <c r="CO45" s="351"/>
      <c r="CP45" s="155"/>
      <c r="CQ45" s="155"/>
      <c r="CR45" s="155"/>
      <c r="CS45" s="351"/>
      <c r="CT45" s="155"/>
      <c r="CU45" s="134"/>
      <c r="CV45" s="134"/>
      <c r="CW45" s="134"/>
    </row>
    <row r="46" spans="1:101" ht="18.75" customHeight="1" thickBot="1" x14ac:dyDescent="0.3">
      <c r="A46" s="60"/>
      <c r="B46" s="60"/>
      <c r="C46" s="48" t="str">
        <f>Spielplan!$C$46</f>
        <v>England</v>
      </c>
      <c r="D46" s="49"/>
      <c r="E46" s="104"/>
      <c r="F46" s="93"/>
      <c r="G46" s="104"/>
      <c r="H46" s="48" t="str">
        <f>Spielplan!$H$46</f>
        <v>Italien</v>
      </c>
      <c r="I46" s="49"/>
      <c r="J46" s="60"/>
      <c r="K46" s="60" t="s">
        <v>86</v>
      </c>
      <c r="L46" s="60">
        <f t="shared" si="12"/>
        <v>0</v>
      </c>
      <c r="M46" s="60"/>
      <c r="N46" s="60"/>
      <c r="O46" s="60">
        <f>IF($E46="",0,IF($E46&gt;$G46,3,IF($E46=$G46,1,0)))</f>
        <v>0</v>
      </c>
      <c r="P46" s="60">
        <f>IF($G46="",0,IF($E46&gt;$G46,0,IF($E46=$G46,1,3)))</f>
        <v>0</v>
      </c>
      <c r="Q46" s="60"/>
      <c r="R46" s="60"/>
      <c r="S46" s="60">
        <f>E46</f>
        <v>0</v>
      </c>
      <c r="T46" s="60">
        <f>G46</f>
        <v>0</v>
      </c>
      <c r="U46" s="60"/>
      <c r="V46" s="60"/>
      <c r="W46" s="60">
        <f>G46</f>
        <v>0</v>
      </c>
      <c r="X46" s="60">
        <f>E46</f>
        <v>0</v>
      </c>
      <c r="Y46" s="60"/>
      <c r="Z46" s="60">
        <f>N51</f>
        <v>0</v>
      </c>
      <c r="AA46" s="60">
        <f>R51</f>
        <v>0</v>
      </c>
      <c r="AB46" s="60">
        <f>V51</f>
        <v>0</v>
      </c>
      <c r="AC46" s="60">
        <f>AA46-AB46</f>
        <v>0</v>
      </c>
      <c r="AD46" s="60">
        <f>IF(Z46&gt;Z45,-1,0)</f>
        <v>0</v>
      </c>
      <c r="AE46" s="60">
        <f>IF(Z46&gt;Z47,-1,0)</f>
        <v>0</v>
      </c>
      <c r="AF46" s="60">
        <f>IF(Z46&gt;Z48,-1,0)</f>
        <v>0</v>
      </c>
      <c r="AG46" s="60">
        <f>10000-(AJ46*1000+AM46*100+AK46*10)</f>
        <v>10000</v>
      </c>
      <c r="AH46" s="90">
        <f>RANK(AG46,AG45:AG48,1)</f>
        <v>1</v>
      </c>
      <c r="AI46" s="60" t="str">
        <f>H45</f>
        <v>Costa Rica</v>
      </c>
      <c r="AJ46" s="60">
        <f t="shared" si="13"/>
        <v>0</v>
      </c>
      <c r="AK46" s="60">
        <f t="shared" si="13"/>
        <v>0</v>
      </c>
      <c r="AL46" s="60">
        <f t="shared" si="13"/>
        <v>0</v>
      </c>
      <c r="AM46" s="60">
        <f>AK46-AL46</f>
        <v>0</v>
      </c>
      <c r="AN46" s="187">
        <f>IF(AG45=AG46,IF(E45&gt;G45,AG45-0.1,AG45),AG45)</f>
        <v>10000</v>
      </c>
      <c r="AO46" s="187"/>
      <c r="AP46" s="187">
        <f>IF(AG47=AG46,IF(G50&gt;E50,AG47-0.1,AG47),AG47)</f>
        <v>10000</v>
      </c>
      <c r="AQ46" s="187">
        <f>IF(AG48=AG46,IF(G48&gt;E48,AG48-0.1,AG48),AG48)</f>
        <v>10000</v>
      </c>
      <c r="AR46" s="187">
        <f>AO49</f>
        <v>30000</v>
      </c>
      <c r="AS46" s="90">
        <f>RANK(AR46,AR45:AR48,1)</f>
        <v>1</v>
      </c>
      <c r="AT46" s="60" t="str">
        <f t="shared" si="14"/>
        <v>Costa Rica</v>
      </c>
      <c r="AU46" s="60">
        <f t="shared" si="14"/>
        <v>0</v>
      </c>
      <c r="AV46" s="60">
        <f t="shared" si="14"/>
        <v>0</v>
      </c>
      <c r="AW46" s="60">
        <f t="shared" si="14"/>
        <v>0</v>
      </c>
      <c r="AX46" s="60"/>
      <c r="AY46" s="60"/>
      <c r="AZ46" s="60"/>
      <c r="BA46" s="50">
        <v>2</v>
      </c>
      <c r="BB46" s="48" t="e">
        <f>VLOOKUP(2,AS45:AT48,2,FALSE)</f>
        <v>#N/A</v>
      </c>
      <c r="BC46" s="49"/>
      <c r="BD46" s="51" t="e">
        <f>VLOOKUP(2,AS45:AW48,3,FALSE)</f>
        <v>#N/A</v>
      </c>
      <c r="BE46" s="52" t="e">
        <f>VLOOKUP(2,AS45:AW48,4,FALSE)</f>
        <v>#N/A</v>
      </c>
      <c r="BF46" s="93" t="s">
        <v>12</v>
      </c>
      <c r="BG46" s="52" t="e">
        <f>VLOOKUP(2,AS45:AW48,5,FALSE)</f>
        <v>#N/A</v>
      </c>
      <c r="BH46" s="81" t="s">
        <v>25</v>
      </c>
      <c r="BI46" s="85"/>
      <c r="BJ46" s="85">
        <f>IF(E46&gt;G46,IF(Spielplan!E46&gt;Spielplan!G46,Punktemodus!$B$3,0),0)</f>
        <v>0</v>
      </c>
      <c r="BK46" s="85">
        <f>IF(E46=G46,IF(Spielplan!E46=Spielplan!G46,Punktemodus!$B$3,0),0)</f>
        <v>10</v>
      </c>
      <c r="BL46" s="85">
        <f>IF(E46&lt;G46,IF(Spielplan!E46&lt;Spielplan!G46,Punktemodus!$B$3,0),0)</f>
        <v>0</v>
      </c>
      <c r="BM46" s="85">
        <f>IF(E46=Spielplan!E46,IF(G46=Spielplan!G46,Punktemodus!$B$5,0),0)</f>
        <v>3</v>
      </c>
      <c r="BN46" s="85">
        <f>IF(E46=Spielplan!E46,Punktemodus!$B$7,0)</f>
        <v>1</v>
      </c>
      <c r="BO46" s="85">
        <f>IF(G46=Spielplan!G46,Punktemodus!$B$7,0)</f>
        <v>1</v>
      </c>
      <c r="BP46" s="137">
        <f>IF(Spielplan!E46="",0,SUM(BJ46:BO46))</f>
        <v>0</v>
      </c>
      <c r="BQ46" s="85"/>
      <c r="BR46" s="141"/>
      <c r="BS46" s="142"/>
      <c r="BT46" s="155"/>
      <c r="BU46" s="154" t="s">
        <v>120</v>
      </c>
      <c r="BV46" s="155"/>
      <c r="BW46" s="155"/>
      <c r="BX46" s="351"/>
      <c r="BY46" s="351"/>
      <c r="BZ46" s="352"/>
      <c r="CA46" s="155"/>
      <c r="CB46" s="155"/>
      <c r="CC46" s="155"/>
      <c r="CD46" s="155"/>
      <c r="CE46" s="351"/>
      <c r="CF46" s="351"/>
      <c r="CG46" s="155"/>
      <c r="CH46" s="155"/>
      <c r="CI46" s="155"/>
      <c r="CJ46" s="351"/>
      <c r="CK46" s="155"/>
      <c r="CL46" s="155"/>
      <c r="CM46" s="155"/>
      <c r="CN46" s="155"/>
      <c r="CO46" s="351"/>
      <c r="CP46" s="155"/>
      <c r="CQ46" s="155"/>
      <c r="CR46" s="155"/>
      <c r="CS46" s="351"/>
      <c r="CT46" s="155"/>
      <c r="CU46" s="134"/>
      <c r="CV46" s="134"/>
      <c r="CW46" s="134"/>
    </row>
    <row r="47" spans="1:101" ht="18.75" customHeight="1" thickBot="1" x14ac:dyDescent="0.3">
      <c r="A47" s="60"/>
      <c r="B47" s="60"/>
      <c r="C47" s="75" t="str">
        <f>C45</f>
        <v>Uruguay</v>
      </c>
      <c r="D47" s="76"/>
      <c r="E47" s="104"/>
      <c r="F47" s="93"/>
      <c r="G47" s="104"/>
      <c r="H47" s="75" t="str">
        <f>C46</f>
        <v>England</v>
      </c>
      <c r="I47" s="76"/>
      <c r="J47" s="60"/>
      <c r="K47" s="60" t="s">
        <v>87</v>
      </c>
      <c r="L47" s="60">
        <f t="shared" si="12"/>
        <v>0</v>
      </c>
      <c r="M47" s="60">
        <f>IF($E47="",0,IF($E47&gt;$G47,3,IF($E47=G47,1,0)))</f>
        <v>0</v>
      </c>
      <c r="N47" s="60"/>
      <c r="O47" s="60">
        <f>IF($G47="",0,IF($E47&gt;$G47,0,IF($E47=$G47,1,3)))</f>
        <v>0</v>
      </c>
      <c r="P47" s="60"/>
      <c r="Q47" s="60">
        <f>E47</f>
        <v>0</v>
      </c>
      <c r="R47" s="60"/>
      <c r="S47" s="60">
        <f>G47</f>
        <v>0</v>
      </c>
      <c r="T47" s="60"/>
      <c r="U47" s="60">
        <f>G47</f>
        <v>0</v>
      </c>
      <c r="V47" s="60"/>
      <c r="W47" s="60">
        <f>E47</f>
        <v>0</v>
      </c>
      <c r="X47" s="60"/>
      <c r="Y47" s="60"/>
      <c r="Z47" s="60">
        <f>O51</f>
        <v>0</v>
      </c>
      <c r="AA47" s="60">
        <f>S51</f>
        <v>0</v>
      </c>
      <c r="AB47" s="60">
        <f>W51</f>
        <v>0</v>
      </c>
      <c r="AC47" s="60">
        <f>AA47-AB47</f>
        <v>0</v>
      </c>
      <c r="AD47" s="60">
        <f>IF(Z47&gt;Z45,-1,0)</f>
        <v>0</v>
      </c>
      <c r="AE47" s="60">
        <f>IF(Z47&gt;Z46,-1,0)</f>
        <v>0</v>
      </c>
      <c r="AF47" s="60">
        <f>IF(Z47&gt;Z48,-1,0)</f>
        <v>0</v>
      </c>
      <c r="AG47" s="60">
        <f>10000-(AJ47*1000+AM47*100+AK47*10)</f>
        <v>10000</v>
      </c>
      <c r="AH47" s="90">
        <f>RANK(AG47,AG45:AG48,1)</f>
        <v>1</v>
      </c>
      <c r="AI47" s="60" t="str">
        <f>C46</f>
        <v>England</v>
      </c>
      <c r="AJ47" s="60">
        <f t="shared" si="13"/>
        <v>0</v>
      </c>
      <c r="AK47" s="60">
        <f t="shared" si="13"/>
        <v>0</v>
      </c>
      <c r="AL47" s="60">
        <f t="shared" si="13"/>
        <v>0</v>
      </c>
      <c r="AM47" s="60">
        <f>AK47-AL47</f>
        <v>0</v>
      </c>
      <c r="AN47" s="187">
        <f>IF(AG45=AG47,IF(E47&gt;G47,AG45-0.1,AG45),AG45)</f>
        <v>10000</v>
      </c>
      <c r="AO47" s="187">
        <f>IF(AG46=AG47,IF(E50&gt;G50,AG46-0.1,AG46),AG46)</f>
        <v>10000</v>
      </c>
      <c r="AP47" s="187"/>
      <c r="AQ47" s="187">
        <f>IF(AG48=AG47,IF(G46&gt;E46,AG48-0.1,AG48),AG48)</f>
        <v>10000</v>
      </c>
      <c r="AR47" s="187">
        <f>AP49</f>
        <v>30000</v>
      </c>
      <c r="AS47" s="90">
        <f>RANK(AR47,AR45:AR48,1)</f>
        <v>1</v>
      </c>
      <c r="AT47" s="60" t="str">
        <f t="shared" si="14"/>
        <v>England</v>
      </c>
      <c r="AU47" s="60">
        <f t="shared" si="14"/>
        <v>0</v>
      </c>
      <c r="AV47" s="60">
        <f t="shared" si="14"/>
        <v>0</v>
      </c>
      <c r="AW47" s="60">
        <f t="shared" si="14"/>
        <v>0</v>
      </c>
      <c r="AX47" s="60"/>
      <c r="AY47" s="60"/>
      <c r="AZ47" s="60"/>
      <c r="BA47" s="113">
        <v>3</v>
      </c>
      <c r="BB47" s="114" t="e">
        <f>VLOOKUP(3,AS45:AT48,2,FALSE)</f>
        <v>#N/A</v>
      </c>
      <c r="BC47" s="115"/>
      <c r="BD47" s="116" t="e">
        <f>VLOOKUP(3,AS45:AW48,3,FALSE)</f>
        <v>#N/A</v>
      </c>
      <c r="BE47" s="116" t="e">
        <f>VLOOKUP(3,AS45:AW48,4,FALSE)</f>
        <v>#N/A</v>
      </c>
      <c r="BF47" s="93" t="s">
        <v>12</v>
      </c>
      <c r="BG47" s="116" t="e">
        <f>VLOOKUP(3,AS45:AW48,5,FALSE)</f>
        <v>#N/A</v>
      </c>
      <c r="BH47" s="60"/>
      <c r="BI47" s="60"/>
      <c r="BJ47" s="85">
        <f>IF(E47&gt;G47,IF(Spielplan!E47&gt;Spielplan!G47,Punktemodus!$B$3,0),0)</f>
        <v>0</v>
      </c>
      <c r="BK47" s="85">
        <f>IF(E47=G47,IF(Spielplan!E47=Spielplan!G47,Punktemodus!$B$3,0),0)</f>
        <v>10</v>
      </c>
      <c r="BL47" s="85">
        <f>IF(E47&lt;G47,IF(Spielplan!E47&lt;Spielplan!G47,Punktemodus!$B$3,0),0)</f>
        <v>0</v>
      </c>
      <c r="BM47" s="85">
        <f>IF(E47=Spielplan!E47,IF(G47=Spielplan!G47,Punktemodus!$B$5,0),0)</f>
        <v>3</v>
      </c>
      <c r="BN47" s="85">
        <f>IF(E47=Spielplan!E47,Punktemodus!$B$7,0)</f>
        <v>1</v>
      </c>
      <c r="BO47" s="85">
        <f>IF(G47=Spielplan!G47,Punktemodus!$B$7,0)</f>
        <v>1</v>
      </c>
      <c r="BP47" s="137">
        <f>IF(Spielplan!E47="",0,SUM(BJ47:BO47))</f>
        <v>0</v>
      </c>
      <c r="BQ47" s="85"/>
      <c r="BR47" s="141"/>
      <c r="BS47" s="134"/>
      <c r="BT47" s="134"/>
      <c r="BU47" s="134"/>
      <c r="BV47" s="134"/>
      <c r="BW47" s="155"/>
      <c r="BX47" s="351"/>
      <c r="BY47" s="351"/>
      <c r="BZ47" s="352"/>
      <c r="CA47" s="155"/>
      <c r="CB47" s="155"/>
      <c r="CC47" s="155"/>
      <c r="CD47" s="155"/>
      <c r="CE47" s="351"/>
      <c r="CF47" s="351"/>
      <c r="CG47" s="155"/>
      <c r="CH47" s="155"/>
      <c r="CI47" s="155"/>
      <c r="CJ47" s="351"/>
      <c r="CK47" s="155"/>
      <c r="CL47" s="155"/>
      <c r="CM47" s="155"/>
      <c r="CN47" s="155"/>
      <c r="CO47" s="351"/>
      <c r="CP47" s="155"/>
      <c r="CQ47" s="155"/>
      <c r="CR47" s="155"/>
      <c r="CS47" s="351"/>
      <c r="CT47" s="155"/>
      <c r="CU47" s="134"/>
      <c r="CV47" s="134"/>
      <c r="CW47" s="134"/>
    </row>
    <row r="48" spans="1:101" ht="18.75" customHeight="1" thickBot="1" x14ac:dyDescent="0.3">
      <c r="A48" s="60"/>
      <c r="B48" s="60"/>
      <c r="C48" s="48" t="str">
        <f>H45</f>
        <v>Costa Rica</v>
      </c>
      <c r="D48" s="49"/>
      <c r="E48" s="104"/>
      <c r="F48" s="93"/>
      <c r="G48" s="104"/>
      <c r="H48" s="48" t="str">
        <f>H46</f>
        <v>Italien</v>
      </c>
      <c r="I48" s="49"/>
      <c r="J48" s="60"/>
      <c r="K48" s="60" t="s">
        <v>88</v>
      </c>
      <c r="L48" s="60">
        <f t="shared" si="12"/>
        <v>0</v>
      </c>
      <c r="M48" s="60"/>
      <c r="N48" s="60">
        <f>IF($E48="",0,IF($E48&gt;$G48,3,IF($E48=$G48,1,0)))</f>
        <v>0</v>
      </c>
      <c r="O48" s="60"/>
      <c r="P48" s="60">
        <f>IF($G48="",0,IF($E48&gt;$G48,0,IF($E48=$G48,1,3)))</f>
        <v>0</v>
      </c>
      <c r="Q48" s="60"/>
      <c r="R48" s="60">
        <f>E48</f>
        <v>0</v>
      </c>
      <c r="S48" s="60"/>
      <c r="T48" s="60">
        <f>G48</f>
        <v>0</v>
      </c>
      <c r="U48" s="60"/>
      <c r="V48" s="60">
        <f>G48</f>
        <v>0</v>
      </c>
      <c r="W48" s="60"/>
      <c r="X48" s="60">
        <f>E48</f>
        <v>0</v>
      </c>
      <c r="Y48" s="60"/>
      <c r="Z48" s="60">
        <f>P51</f>
        <v>0</v>
      </c>
      <c r="AA48" s="60">
        <f>T51</f>
        <v>0</v>
      </c>
      <c r="AB48" s="60">
        <f>X51</f>
        <v>0</v>
      </c>
      <c r="AC48" s="60">
        <f>AA48-AB48</f>
        <v>0</v>
      </c>
      <c r="AD48" s="60">
        <f>IF(Z48&gt;Z45,-1,0)</f>
        <v>0</v>
      </c>
      <c r="AE48" s="60">
        <f>IF(Z48&gt;Z46,-1,0)</f>
        <v>0</v>
      </c>
      <c r="AF48" s="60">
        <f>IF(Z48&gt;Z47,-1,0)</f>
        <v>0</v>
      </c>
      <c r="AG48" s="60">
        <f>10000-(AJ48*1000+AM48*100+AK48*10)</f>
        <v>10000</v>
      </c>
      <c r="AH48" s="90">
        <f>RANK(AG48,AG45:AG48,1)</f>
        <v>1</v>
      </c>
      <c r="AI48" s="60" t="str">
        <f>H46</f>
        <v>Italien</v>
      </c>
      <c r="AJ48" s="60">
        <f t="shared" si="13"/>
        <v>0</v>
      </c>
      <c r="AK48" s="60">
        <f t="shared" si="13"/>
        <v>0</v>
      </c>
      <c r="AL48" s="60">
        <f t="shared" si="13"/>
        <v>0</v>
      </c>
      <c r="AM48" s="60">
        <f>AK48-AL48</f>
        <v>0</v>
      </c>
      <c r="AN48" s="187">
        <f>IF(AG45=AG48,IF(E49&gt;G49,AG45-0.1,AG45),AG45)</f>
        <v>10000</v>
      </c>
      <c r="AO48" s="187">
        <f>IF(AG46=AG48,IF(E48&gt;G48,AG46-0.1,AG46),AG46)</f>
        <v>10000</v>
      </c>
      <c r="AP48" s="187">
        <f>IF(AG47=AG48,IF(E46&gt;G46,AG47-0.1,AG47),AG47)</f>
        <v>10000</v>
      </c>
      <c r="AQ48" s="187"/>
      <c r="AR48" s="187">
        <f>AQ49</f>
        <v>30000</v>
      </c>
      <c r="AS48" s="90">
        <f>RANK(AR48,AR45:AR48,1)</f>
        <v>1</v>
      </c>
      <c r="AT48" s="60" t="str">
        <f t="shared" si="14"/>
        <v>Italien</v>
      </c>
      <c r="AU48" s="60">
        <f t="shared" si="14"/>
        <v>0</v>
      </c>
      <c r="AV48" s="60">
        <f t="shared" si="14"/>
        <v>0</v>
      </c>
      <c r="AW48" s="60">
        <f t="shared" si="14"/>
        <v>0</v>
      </c>
      <c r="AX48" s="60"/>
      <c r="AY48" s="60"/>
      <c r="AZ48" s="60"/>
      <c r="BA48" s="113">
        <v>4</v>
      </c>
      <c r="BB48" s="114" t="e">
        <f>VLOOKUP(4,AS45:AT48,2,FALSE)</f>
        <v>#N/A</v>
      </c>
      <c r="BC48" s="115"/>
      <c r="BD48" s="116" t="e">
        <f>VLOOKUP(4,AS45:AW48,3,FALSE)</f>
        <v>#N/A</v>
      </c>
      <c r="BE48" s="116" t="e">
        <f>VLOOKUP(4,AS45:AW48,4,FALSE)</f>
        <v>#N/A</v>
      </c>
      <c r="BF48" s="93" t="s">
        <v>12</v>
      </c>
      <c r="BG48" s="116" t="e">
        <f>VLOOKUP(4,AS45:AW48,5,FALSE)</f>
        <v>#N/A</v>
      </c>
      <c r="BH48" s="60"/>
      <c r="BI48" s="60"/>
      <c r="BJ48" s="85">
        <f>IF(E48&gt;G48,IF(Spielplan!E48&gt;Spielplan!G48,Punktemodus!$B$3,0),0)</f>
        <v>0</v>
      </c>
      <c r="BK48" s="85">
        <f>IF(E48=G48,IF(Spielplan!E48=Spielplan!G48,Punktemodus!$B$3,0),0)</f>
        <v>10</v>
      </c>
      <c r="BL48" s="85">
        <f>IF(E48&lt;G48,IF(Spielplan!E48&lt;Spielplan!G48,Punktemodus!$B$3,0),0)</f>
        <v>0</v>
      </c>
      <c r="BM48" s="85">
        <f>IF(E48=Spielplan!E48,IF(G48=Spielplan!G48,Punktemodus!$B$5,0),0)</f>
        <v>3</v>
      </c>
      <c r="BN48" s="85">
        <f>IF(E48=Spielplan!E48,Punktemodus!$B$7,0)</f>
        <v>1</v>
      </c>
      <c r="BO48" s="85">
        <f>IF(G48=Spielplan!G48,Punktemodus!$B$7,0)</f>
        <v>1</v>
      </c>
      <c r="BP48" s="137">
        <f>IF(Spielplan!E48="",0,SUM(BJ48:BO48))</f>
        <v>0</v>
      </c>
      <c r="BQ48" s="85"/>
      <c r="BR48" s="141"/>
      <c r="BS48" s="143" t="s">
        <v>18</v>
      </c>
      <c r="BT48" s="144" t="str">
        <f>Spielplan!$BL$12</f>
        <v/>
      </c>
      <c r="BU48" s="145"/>
      <c r="BV48" s="146">
        <f>Spielplan!$BN$12</f>
        <v>0</v>
      </c>
      <c r="BW48" s="157"/>
      <c r="BX48" s="158">
        <f>IF(BT12=BT48,Punktemodus!$B$11,0)</f>
        <v>10</v>
      </c>
      <c r="BY48" s="158">
        <f>IF(BT48=BT29,Punktemodus!B13,0)</f>
        <v>5</v>
      </c>
      <c r="BZ48" s="142"/>
      <c r="CA48" s="155"/>
      <c r="CB48" s="154" t="s">
        <v>27</v>
      </c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34"/>
      <c r="CV48" s="134"/>
      <c r="CW48" s="134"/>
    </row>
    <row r="49" spans="1:101" ht="18.75" customHeight="1" thickBot="1" x14ac:dyDescent="0.3">
      <c r="A49" s="60"/>
      <c r="B49" s="60"/>
      <c r="C49" s="75" t="str">
        <f>C45</f>
        <v>Uruguay</v>
      </c>
      <c r="D49" s="76"/>
      <c r="E49" s="104"/>
      <c r="F49" s="93"/>
      <c r="G49" s="104"/>
      <c r="H49" s="75" t="str">
        <f>H46</f>
        <v>Italien</v>
      </c>
      <c r="I49" s="76"/>
      <c r="J49" s="60"/>
      <c r="K49" s="60" t="s">
        <v>89</v>
      </c>
      <c r="L49" s="60">
        <f t="shared" si="12"/>
        <v>0</v>
      </c>
      <c r="M49" s="60">
        <f>IF($E49="",0,IF($E49&gt;$G49,3,IF($E49=G49,1,0)))</f>
        <v>0</v>
      </c>
      <c r="N49" s="60"/>
      <c r="O49" s="60"/>
      <c r="P49" s="60">
        <f>IF($G49="",0,IF($E49&gt;$G49,0,IF($E49=$G49,1,3)))</f>
        <v>0</v>
      </c>
      <c r="Q49" s="60">
        <f>E49</f>
        <v>0</v>
      </c>
      <c r="R49" s="60"/>
      <c r="S49" s="60"/>
      <c r="T49" s="60">
        <f>G49</f>
        <v>0</v>
      </c>
      <c r="U49" s="60">
        <f>G49</f>
        <v>0</v>
      </c>
      <c r="V49" s="60"/>
      <c r="W49" s="60"/>
      <c r="X49" s="60">
        <f>E49</f>
        <v>0</v>
      </c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187">
        <f>SUM(AN45:AN48)</f>
        <v>30000</v>
      </c>
      <c r="AO49" s="187">
        <f>SUM(AO45:AO48)</f>
        <v>30000</v>
      </c>
      <c r="AP49" s="187">
        <f>SUM(AP45:AP48)</f>
        <v>30000</v>
      </c>
      <c r="AQ49" s="187">
        <f>SUM(AQ45:AQ48)</f>
        <v>30000</v>
      </c>
      <c r="AR49" s="187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85">
        <f>IF(E49&gt;G49,IF(Spielplan!E49&gt;Spielplan!G49,Punktemodus!$B$3,0),0)</f>
        <v>0</v>
      </c>
      <c r="BK49" s="85">
        <f>IF(E49=G49,IF(Spielplan!E49=Spielplan!G49,Punktemodus!$B$3,0),0)</f>
        <v>10</v>
      </c>
      <c r="BL49" s="85">
        <f>IF(E49&lt;G49,IF(Spielplan!E49&lt;Spielplan!G49,Punktemodus!$B$3,0),0)</f>
        <v>0</v>
      </c>
      <c r="BM49" s="85">
        <f>IF(E49=Spielplan!E49,IF(G49=Spielplan!G49,Punktemodus!$B$5,0),0)</f>
        <v>3</v>
      </c>
      <c r="BN49" s="85">
        <f>IF(E49=Spielplan!E49,Punktemodus!$B$7,0)</f>
        <v>1</v>
      </c>
      <c r="BO49" s="85">
        <f>IF(G49=Spielplan!G49,Punktemodus!$B$7,0)</f>
        <v>1</v>
      </c>
      <c r="BP49" s="137">
        <f>IF(Spielplan!E49="",0,SUM(BJ49:BO49))</f>
        <v>0</v>
      </c>
      <c r="BQ49" s="60"/>
      <c r="BR49" s="141"/>
      <c r="BS49" s="149" t="s">
        <v>21</v>
      </c>
      <c r="BT49" s="144" t="str">
        <f>Spielplan!$BL$13</f>
        <v/>
      </c>
      <c r="BU49" s="145"/>
      <c r="BV49" s="146">
        <f>Spielplan!$BN$13</f>
        <v>0</v>
      </c>
      <c r="BW49" s="155"/>
      <c r="BX49" s="158">
        <f>IF(BT13=BT49,Punktemodus!$B$11,0)</f>
        <v>10</v>
      </c>
      <c r="BY49" s="158">
        <f>IF(BT49=BT28,Punktemodus!B13,0)</f>
        <v>5</v>
      </c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34"/>
      <c r="CV49" s="134"/>
      <c r="CW49" s="134"/>
    </row>
    <row r="50" spans="1:101" ht="18.75" customHeight="1" thickBot="1" x14ac:dyDescent="0.3">
      <c r="A50" s="60"/>
      <c r="B50" s="60"/>
      <c r="C50" s="48" t="str">
        <f>H45</f>
        <v>Costa Rica</v>
      </c>
      <c r="D50" s="49"/>
      <c r="E50" s="104"/>
      <c r="F50" s="93"/>
      <c r="G50" s="104"/>
      <c r="H50" s="48" t="str">
        <f>C46</f>
        <v>England</v>
      </c>
      <c r="I50" s="49"/>
      <c r="J50" s="60"/>
      <c r="K50" s="60" t="s">
        <v>89</v>
      </c>
      <c r="L50" s="60">
        <f t="shared" si="12"/>
        <v>0</v>
      </c>
      <c r="M50" s="60"/>
      <c r="N50" s="60">
        <f>IF($E50="",0,IF($E50&gt;$G50,3,IF($E50=$G50,1,0)))</f>
        <v>0</v>
      </c>
      <c r="O50" s="60">
        <f>IF($G50="",0,IF($E50&gt;$G50,0,IF($E50=$G50,1,3)))</f>
        <v>0</v>
      </c>
      <c r="P50" s="60"/>
      <c r="Q50" s="60"/>
      <c r="R50" s="60">
        <f>E50</f>
        <v>0</v>
      </c>
      <c r="S50" s="60">
        <f>G50</f>
        <v>0</v>
      </c>
      <c r="T50" s="60"/>
      <c r="U50" s="60"/>
      <c r="V50" s="60">
        <f>G50</f>
        <v>0</v>
      </c>
      <c r="W50" s="60">
        <f>E50</f>
        <v>0</v>
      </c>
      <c r="X50" s="60"/>
      <c r="Y50" s="60"/>
      <c r="Z50" s="60" t="s">
        <v>30</v>
      </c>
      <c r="AA50" s="60"/>
      <c r="AB50" s="60"/>
      <c r="AC50" s="60"/>
      <c r="AD50" s="60"/>
      <c r="AE50" s="60"/>
      <c r="AF50" s="60"/>
      <c r="AG50" s="60" t="b">
        <f>OR(AG45=AG46,AG45=AG47,AG45=AG48,AG46=AG47,AG46=AG48,AG47=AG48)</f>
        <v>1</v>
      </c>
      <c r="AH50" s="60"/>
      <c r="AI50" s="60"/>
      <c r="AJ50" s="60"/>
      <c r="AK50" s="60"/>
      <c r="AL50" s="60"/>
      <c r="AM50" s="60"/>
      <c r="AN50" s="60"/>
      <c r="AO50" s="60" t="s">
        <v>34</v>
      </c>
      <c r="AP50" s="60"/>
      <c r="AQ50" s="60"/>
      <c r="AR50" s="60" t="b">
        <f>OR(AR45=AR46,AR45=AR47,AR45=AR48,AR46=AR47,AR46=AR48,AR47=AR48)</f>
        <v>1</v>
      </c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85">
        <f>IF(E50&gt;G50,IF(Spielplan!E50&gt;Spielplan!G50,Punktemodus!$B$3,0),0)</f>
        <v>0</v>
      </c>
      <c r="BK50" s="85">
        <f>IF(E50=G50,IF(Spielplan!E50=Spielplan!G50,Punktemodus!$B$3,0),0)</f>
        <v>10</v>
      </c>
      <c r="BL50" s="85">
        <f>IF(E50&lt;G50,IF(Spielplan!E50&lt;Spielplan!G50,Punktemodus!$B$3,0),0)</f>
        <v>0</v>
      </c>
      <c r="BM50" s="85">
        <f>IF(E50=Spielplan!E50,IF(G50=Spielplan!G50,Punktemodus!$B$5,0),0)</f>
        <v>3</v>
      </c>
      <c r="BN50" s="85">
        <f>IF(E50=Spielplan!E50,Punktemodus!$B$7,0)</f>
        <v>1</v>
      </c>
      <c r="BO50" s="85">
        <f>IF(G50=Spielplan!G50,Punktemodus!$B$7,0)</f>
        <v>1</v>
      </c>
      <c r="BP50" s="137">
        <f>IF(Spielplan!E50="",0,SUM(BJ50:BO50))</f>
        <v>0</v>
      </c>
      <c r="BQ50" s="60"/>
      <c r="BR50" s="141"/>
      <c r="BS50" s="150"/>
      <c r="BT50" s="134"/>
      <c r="BU50" s="134"/>
      <c r="BV50" s="151"/>
      <c r="BW50" s="157"/>
      <c r="BX50" s="158"/>
      <c r="BY50" s="158"/>
      <c r="BZ50" s="155"/>
      <c r="CA50" s="144" t="str">
        <f>Spielplan!$BS$14</f>
        <v/>
      </c>
      <c r="CB50" s="159"/>
      <c r="CC50" s="146">
        <f>Spielplan!$BU$14</f>
        <v>0</v>
      </c>
      <c r="CD50" s="157"/>
      <c r="CE50" s="155">
        <f>IF(CA50=CA14,Punktemodus!B15,0)</f>
        <v>20</v>
      </c>
      <c r="CF50" s="158">
        <f>IF(OR(CA50=$CA$15,CA50=$CA$22,CA50=$CA$23,CA50=$CA$30,CA50=$CA$31,CA50=$CA$38,CA50=$CA$39),Punktemodus!B17,0)</f>
        <v>10</v>
      </c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34"/>
      <c r="CV50" s="134"/>
      <c r="CW50" s="134"/>
    </row>
    <row r="51" spans="1:101" ht="18.75" customHeight="1" thickBot="1" x14ac:dyDescent="0.3">
      <c r="A51" s="60"/>
      <c r="B51" s="60"/>
      <c r="C51" s="136" t="str">
        <f>IF(G50="","",IF(AR50=TRUE,"Achtung: Fehler in Tabelle!",""))</f>
        <v/>
      </c>
      <c r="D51" s="60"/>
      <c r="E51" s="85"/>
      <c r="F51" s="60"/>
      <c r="G51" s="85"/>
      <c r="H51" s="60"/>
      <c r="I51" s="60"/>
      <c r="J51" s="60"/>
      <c r="K51" s="60"/>
      <c r="L51" s="60"/>
      <c r="M51" s="60">
        <f t="shared" ref="M51:X51" si="15">SUM(M45:M50)</f>
        <v>0</v>
      </c>
      <c r="N51" s="60">
        <f t="shared" si="15"/>
        <v>0</v>
      </c>
      <c r="O51" s="60">
        <f t="shared" si="15"/>
        <v>0</v>
      </c>
      <c r="P51" s="60">
        <f t="shared" si="15"/>
        <v>0</v>
      </c>
      <c r="Q51" s="60">
        <f t="shared" si="15"/>
        <v>0</v>
      </c>
      <c r="R51" s="60">
        <f t="shared" si="15"/>
        <v>0</v>
      </c>
      <c r="S51" s="60">
        <f t="shared" si="15"/>
        <v>0</v>
      </c>
      <c r="T51" s="60">
        <f t="shared" si="15"/>
        <v>0</v>
      </c>
      <c r="U51" s="60">
        <f t="shared" si="15"/>
        <v>0</v>
      </c>
      <c r="V51" s="60">
        <f t="shared" si="15"/>
        <v>0</v>
      </c>
      <c r="W51" s="60">
        <f t="shared" si="15"/>
        <v>0</v>
      </c>
      <c r="X51" s="60">
        <f t="shared" si="15"/>
        <v>0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160">
        <f>SUM(BP45:BP50)</f>
        <v>0</v>
      </c>
      <c r="BQ51" s="60"/>
      <c r="BR51" s="141"/>
      <c r="BS51" s="152"/>
      <c r="BT51" s="134"/>
      <c r="BU51" s="134"/>
      <c r="BV51" s="151"/>
      <c r="BW51" s="157"/>
      <c r="BX51" s="158"/>
      <c r="BY51" s="158"/>
      <c r="BZ51" s="155"/>
      <c r="CA51" s="144" t="str">
        <f>Spielplan!$BS$15</f>
        <v/>
      </c>
      <c r="CB51" s="159"/>
      <c r="CC51" s="146">
        <f>Spielplan!$BU$15</f>
        <v>0</v>
      </c>
      <c r="CD51" s="155"/>
      <c r="CE51" s="155">
        <f>IF(CA51=CA15,Punktemodus!B15,0)</f>
        <v>20</v>
      </c>
      <c r="CF51" s="158">
        <f>IF(OR(CA51=$CA$14,CA51=$CA$22,CA51=$CA$23,CA51=$CA$30,CA51=$CA$31,CA51=$CA$38,CA51=$CA$39),Punktemodus!B17,0)</f>
        <v>10</v>
      </c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34"/>
      <c r="CV51" s="134"/>
      <c r="CW51" s="134"/>
    </row>
    <row r="52" spans="1:101" ht="18.75" customHeight="1" thickBot="1" x14ac:dyDescent="0.3">
      <c r="A52" s="60"/>
      <c r="B52" s="60"/>
      <c r="C52" s="60"/>
      <c r="D52" s="60"/>
      <c r="E52" s="85"/>
      <c r="F52" s="60"/>
      <c r="G52" s="85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138"/>
      <c r="BQ52" s="60"/>
      <c r="BR52" s="141"/>
      <c r="BS52" s="153" t="s">
        <v>22</v>
      </c>
      <c r="BT52" s="144" t="str">
        <f>Spielplan!$BL$16</f>
        <v/>
      </c>
      <c r="BU52" s="145"/>
      <c r="BV52" s="146">
        <f>Spielplan!$BN$16</f>
        <v>0</v>
      </c>
      <c r="BW52" s="155"/>
      <c r="BX52" s="158">
        <f>IF(BT16=BT52,Punktemodus!$B$11,0)</f>
        <v>10</v>
      </c>
      <c r="BY52" s="158">
        <f>IF(BT52=BT33,Punktemodus!B13,0)</f>
        <v>5</v>
      </c>
      <c r="BZ52" s="155"/>
      <c r="CA52" s="155"/>
      <c r="CB52" s="155"/>
      <c r="CC52" s="155"/>
      <c r="CD52" s="155"/>
      <c r="CE52" s="155"/>
      <c r="CF52" s="154"/>
      <c r="CG52" s="154" t="s">
        <v>28</v>
      </c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34"/>
      <c r="CV52" s="134"/>
      <c r="CW52" s="134"/>
    </row>
    <row r="53" spans="1:101" ht="18.75" customHeight="1" thickBot="1" x14ac:dyDescent="0.25">
      <c r="A53" s="60"/>
      <c r="B53" s="60"/>
      <c r="C53" s="60"/>
      <c r="D53" s="60"/>
      <c r="E53" s="85"/>
      <c r="F53" s="60"/>
      <c r="G53" s="85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138"/>
      <c r="BQ53" s="60"/>
      <c r="BR53" s="141"/>
      <c r="BS53" s="149" t="s">
        <v>25</v>
      </c>
      <c r="BT53" s="144" t="str">
        <f>Spielplan!$BL$17</f>
        <v/>
      </c>
      <c r="BU53" s="145"/>
      <c r="BV53" s="146">
        <f>Spielplan!$BN$17</f>
        <v>0</v>
      </c>
      <c r="BW53" s="155"/>
      <c r="BX53" s="158">
        <f>IF(BT17=BT53,Punktemodus!$B$11,0)</f>
        <v>10</v>
      </c>
      <c r="BY53" s="158">
        <f>IF(BT53=BT32,Punktemodus!B13,0)</f>
        <v>5</v>
      </c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34"/>
      <c r="CV53" s="134"/>
      <c r="CW53" s="134"/>
    </row>
    <row r="54" spans="1:101" ht="18.75" customHeight="1" thickBot="1" x14ac:dyDescent="0.3">
      <c r="A54" s="60"/>
      <c r="B54" s="60"/>
      <c r="C54" s="88" t="s">
        <v>90</v>
      </c>
      <c r="D54" s="60"/>
      <c r="E54" s="85"/>
      <c r="F54" s="60"/>
      <c r="G54" s="85"/>
      <c r="H54" s="60"/>
      <c r="I54" s="60"/>
      <c r="J54" s="60"/>
      <c r="K54" s="60"/>
      <c r="L54" s="60"/>
      <c r="M54" s="60" t="s">
        <v>4</v>
      </c>
      <c r="N54" s="60"/>
      <c r="O54" s="60"/>
      <c r="P54" s="60"/>
      <c r="Q54" s="60" t="s">
        <v>6</v>
      </c>
      <c r="R54" s="60"/>
      <c r="S54" s="60"/>
      <c r="T54" s="60"/>
      <c r="U54" s="60" t="s">
        <v>7</v>
      </c>
      <c r="V54" s="60"/>
      <c r="W54" s="60"/>
      <c r="X54" s="60"/>
      <c r="Y54" s="60"/>
      <c r="Z54" s="60" t="s">
        <v>4</v>
      </c>
      <c r="AA54" s="60" t="s">
        <v>5</v>
      </c>
      <c r="AB54" s="60"/>
      <c r="AC54" s="60"/>
      <c r="AD54" s="60" t="s">
        <v>9</v>
      </c>
      <c r="AE54" s="60"/>
      <c r="AF54" s="60"/>
      <c r="AG54" s="60"/>
      <c r="AH54" s="60" t="s">
        <v>32</v>
      </c>
      <c r="AI54" s="60"/>
      <c r="AJ54" s="60"/>
      <c r="AK54" s="60"/>
      <c r="AL54" s="60"/>
      <c r="AM54" s="60"/>
      <c r="AN54" s="60" t="s">
        <v>35</v>
      </c>
      <c r="AO54" s="60"/>
      <c r="AP54" s="60"/>
      <c r="AQ54" s="60"/>
      <c r="AR54" s="60"/>
      <c r="AS54" s="60" t="s">
        <v>33</v>
      </c>
      <c r="AT54" s="60"/>
      <c r="AU54" s="60"/>
      <c r="AV54" s="60"/>
      <c r="AW54" s="60"/>
      <c r="AX54" s="60"/>
      <c r="AY54" s="60"/>
      <c r="AZ54" s="60"/>
      <c r="BA54" s="89" t="s">
        <v>10</v>
      </c>
      <c r="BB54" s="60"/>
      <c r="BC54" s="90" t="s">
        <v>4</v>
      </c>
      <c r="BD54" s="60"/>
      <c r="BE54" s="61" t="s">
        <v>5</v>
      </c>
      <c r="BF54" s="60"/>
      <c r="BG54" s="60"/>
      <c r="BH54" s="60"/>
      <c r="BI54" s="85"/>
      <c r="BJ54" s="60"/>
      <c r="BK54" s="60"/>
      <c r="BL54" s="60"/>
      <c r="BM54" s="60"/>
      <c r="BN54" s="60"/>
      <c r="BO54" s="60"/>
      <c r="BP54" s="138"/>
      <c r="BQ54" s="85"/>
      <c r="BR54" s="141"/>
      <c r="BS54" s="150"/>
      <c r="BT54" s="134"/>
      <c r="BU54" s="134"/>
      <c r="BV54" s="134"/>
      <c r="BW54" s="134"/>
      <c r="BX54" s="148"/>
      <c r="BY54" s="148"/>
      <c r="BZ54" s="134"/>
      <c r="CA54" s="134"/>
      <c r="CB54" s="134"/>
      <c r="CC54" s="134"/>
      <c r="CD54" s="134"/>
      <c r="CE54" s="134"/>
      <c r="CF54" s="144" t="str">
        <f>Spielplan!$BX$18</f>
        <v/>
      </c>
      <c r="CG54" s="145"/>
      <c r="CH54" s="146">
        <f>Spielplan!$BZ$18</f>
        <v>0</v>
      </c>
      <c r="CI54" s="134"/>
      <c r="CJ54" s="134">
        <f>IF(OR(CF54=$CF$18,CF54=$CF$19,CF54=$CF$34,CF54=$CF$35),Punktemodus!$B$19,0)</f>
        <v>30</v>
      </c>
      <c r="CK54" s="134"/>
      <c r="CL54" s="134"/>
      <c r="CM54" s="134"/>
      <c r="CN54" s="134"/>
      <c r="CO54" s="134"/>
      <c r="CP54" s="134"/>
      <c r="CQ54" s="134"/>
      <c r="CR54" s="134"/>
      <c r="CS54" s="134">
        <f>IF(CQ59=CQ23,Punktemodus!B23,0)</f>
        <v>50</v>
      </c>
      <c r="CT54" s="134"/>
      <c r="CU54" s="134"/>
      <c r="CV54" s="134"/>
      <c r="CW54" s="134"/>
    </row>
    <row r="55" spans="1:101" ht="18.75" customHeight="1" thickBot="1" x14ac:dyDescent="0.25">
      <c r="A55" s="60"/>
      <c r="B55" s="60"/>
      <c r="C55" s="92"/>
      <c r="D55" s="60"/>
      <c r="E55" s="85"/>
      <c r="F55" s="60"/>
      <c r="G55" s="85"/>
      <c r="H55" s="60"/>
      <c r="I55" s="60"/>
      <c r="J55" s="60"/>
      <c r="K55" s="60"/>
      <c r="L55" s="60"/>
      <c r="M55" s="60" t="s">
        <v>0</v>
      </c>
      <c r="N55" s="60" t="s">
        <v>1</v>
      </c>
      <c r="O55" s="60" t="s">
        <v>2</v>
      </c>
      <c r="P55" s="60" t="s">
        <v>3</v>
      </c>
      <c r="Q55" s="60" t="s">
        <v>0</v>
      </c>
      <c r="R55" s="60" t="s">
        <v>1</v>
      </c>
      <c r="S55" s="60" t="s">
        <v>2</v>
      </c>
      <c r="T55" s="60" t="s">
        <v>3</v>
      </c>
      <c r="U55" s="60" t="s">
        <v>0</v>
      </c>
      <c r="V55" s="60" t="s">
        <v>1</v>
      </c>
      <c r="W55" s="60" t="s">
        <v>2</v>
      </c>
      <c r="X55" s="60" t="s">
        <v>3</v>
      </c>
      <c r="Y55" s="60"/>
      <c r="Z55" s="60" t="s">
        <v>8</v>
      </c>
      <c r="AA55" s="60"/>
      <c r="AB55" s="60"/>
      <c r="AC55" s="60"/>
      <c r="AD55" s="60"/>
      <c r="AE55" s="60"/>
      <c r="AF55" s="60"/>
      <c r="AG55" s="60"/>
      <c r="AH55" s="60" t="s">
        <v>31</v>
      </c>
      <c r="AI55" s="60"/>
      <c r="AJ55" s="60"/>
      <c r="AK55" s="60"/>
      <c r="AL55" s="60"/>
      <c r="AM55" s="60"/>
      <c r="AN55" s="60" t="str">
        <f>AI56</f>
        <v>Schweiz</v>
      </c>
      <c r="AO55" s="60" t="str">
        <f>AI57</f>
        <v>Ecuador</v>
      </c>
      <c r="AP55" s="60" t="str">
        <f>AI58</f>
        <v>Frankreich</v>
      </c>
      <c r="AQ55" s="60" t="str">
        <f>AI59</f>
        <v>Honduras</v>
      </c>
      <c r="AR55" s="60"/>
      <c r="AS55" s="60" t="s">
        <v>31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85"/>
      <c r="BJ55" s="85"/>
      <c r="BK55" s="85"/>
      <c r="BL55" s="85"/>
      <c r="BM55" s="85"/>
      <c r="BN55" s="85"/>
      <c r="BO55" s="85"/>
      <c r="BP55" s="137"/>
      <c r="BQ55" s="85"/>
      <c r="BR55" s="141"/>
      <c r="BS55" s="134"/>
      <c r="BT55" s="134"/>
      <c r="BU55" s="134"/>
      <c r="BV55" s="134"/>
      <c r="BW55" s="134"/>
      <c r="BX55" s="148"/>
      <c r="BY55" s="148"/>
      <c r="BZ55" s="134"/>
      <c r="CA55" s="134"/>
      <c r="CB55" s="134"/>
      <c r="CC55" s="134"/>
      <c r="CD55" s="134"/>
      <c r="CE55" s="134"/>
      <c r="CF55" s="144" t="str">
        <f>Spielplan!$BX$19</f>
        <v/>
      </c>
      <c r="CG55" s="145"/>
      <c r="CH55" s="146">
        <f>Spielplan!$BZ$19</f>
        <v>0</v>
      </c>
      <c r="CI55" s="134"/>
      <c r="CJ55" s="134">
        <f>IF(OR(CF55=$CF$18,CF55=$CF$19,CF55=$CF$34,CF55=$CF$35),Punktemodus!$B$19,0)</f>
        <v>30</v>
      </c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</row>
    <row r="56" spans="1:101" ht="18.75" customHeight="1" thickBot="1" x14ac:dyDescent="0.3">
      <c r="A56" s="60"/>
      <c r="B56" s="60"/>
      <c r="C56" s="191" t="str">
        <f>Spielplan!$C56</f>
        <v>Schweiz</v>
      </c>
      <c r="D56" s="192"/>
      <c r="E56" s="104"/>
      <c r="F56" s="93"/>
      <c r="G56" s="104"/>
      <c r="H56" s="191" t="str">
        <f>Spielplan!$H$56</f>
        <v>Ecuador</v>
      </c>
      <c r="I56" s="192"/>
      <c r="J56" s="60"/>
      <c r="K56" s="60" t="s">
        <v>96</v>
      </c>
      <c r="L56" s="60">
        <f t="shared" ref="L56:L61" si="16">IF(E56-G56&gt;0,1,IF(G56=E56,0,-1))</f>
        <v>0</v>
      </c>
      <c r="M56" s="60">
        <f>IF($E56="",0,IF($E56&gt;$G56,3,IF($E56=G56,1,0)))</f>
        <v>0</v>
      </c>
      <c r="N56" s="60">
        <f>IF($G56="",0,IF($E56&gt;$G56,0,IF($E56=G56,1,3)))</f>
        <v>0</v>
      </c>
      <c r="O56" s="60"/>
      <c r="P56" s="60"/>
      <c r="Q56" s="60">
        <f>E56</f>
        <v>0</v>
      </c>
      <c r="R56" s="60">
        <f>G56</f>
        <v>0</v>
      </c>
      <c r="S56" s="60"/>
      <c r="T56" s="60"/>
      <c r="U56" s="60">
        <f>G56</f>
        <v>0</v>
      </c>
      <c r="V56" s="60">
        <f>E56</f>
        <v>0</v>
      </c>
      <c r="W56" s="60"/>
      <c r="X56" s="60"/>
      <c r="Y56" s="60"/>
      <c r="Z56" s="60">
        <f>M62</f>
        <v>0</v>
      </c>
      <c r="AA56" s="60">
        <f>Q62</f>
        <v>0</v>
      </c>
      <c r="AB56" s="60">
        <f>U62</f>
        <v>0</v>
      </c>
      <c r="AC56" s="60">
        <f>AA56-AB56</f>
        <v>0</v>
      </c>
      <c r="AD56" s="60">
        <f>IF(Z56&gt;Z57,-1,0)</f>
        <v>0</v>
      </c>
      <c r="AE56" s="60">
        <f>IF(Z56&gt;Z58,-1,0)</f>
        <v>0</v>
      </c>
      <c r="AF56" s="60">
        <f>IF(Z56&gt;Z59,-1,0)</f>
        <v>0</v>
      </c>
      <c r="AG56" s="60">
        <f>10000-(AJ56*1000+AM56*100+AK56*10)</f>
        <v>10000</v>
      </c>
      <c r="AH56" s="90">
        <f>RANK(AG56,AG56:AG59,1)</f>
        <v>1</v>
      </c>
      <c r="AI56" s="60" t="str">
        <f>C56</f>
        <v>Schweiz</v>
      </c>
      <c r="AJ56" s="60">
        <f t="shared" ref="AJ56:AL59" si="17">Z56</f>
        <v>0</v>
      </c>
      <c r="AK56" s="60">
        <f t="shared" si="17"/>
        <v>0</v>
      </c>
      <c r="AL56" s="60">
        <f t="shared" si="17"/>
        <v>0</v>
      </c>
      <c r="AM56" s="60">
        <f>AK56-AL56</f>
        <v>0</v>
      </c>
      <c r="AN56" s="187"/>
      <c r="AO56" s="187">
        <f>IF(AG57=AG56,IF(G56&gt;E56,AG57-0.1,AG57),AG57)</f>
        <v>10000</v>
      </c>
      <c r="AP56" s="187">
        <f>IF(AG58=AG56,IF(G58&gt;E58,AG58-0.1,AG58),AG58)</f>
        <v>10000</v>
      </c>
      <c r="AQ56" s="187">
        <f>IF(AG59=AG56,IF(G60&gt;E60,AG59-0.1,AG59),AG59)</f>
        <v>10000</v>
      </c>
      <c r="AR56" s="187">
        <f>AN60</f>
        <v>30000</v>
      </c>
      <c r="AS56" s="90">
        <f>RANK(AR56,AR56:AR59,1)</f>
        <v>1</v>
      </c>
      <c r="AT56" s="60" t="str">
        <f t="shared" ref="AT56:AW59" si="18">AI56</f>
        <v>Schweiz</v>
      </c>
      <c r="AU56" s="60">
        <f t="shared" si="18"/>
        <v>0</v>
      </c>
      <c r="AV56" s="60">
        <f t="shared" si="18"/>
        <v>0</v>
      </c>
      <c r="AW56" s="60">
        <f t="shared" si="18"/>
        <v>0</v>
      </c>
      <c r="AX56" s="60"/>
      <c r="AY56" s="60"/>
      <c r="AZ56" s="60"/>
      <c r="BA56" s="195">
        <v>1</v>
      </c>
      <c r="BB56" s="191" t="str">
        <f>VLOOKUP(1,AS56:AT59,2,FALSE)</f>
        <v>Schweiz</v>
      </c>
      <c r="BC56" s="196"/>
      <c r="BD56" s="197">
        <f>VLOOKUP(1,AS56:AW59,3,FALSE)</f>
        <v>0</v>
      </c>
      <c r="BE56" s="198">
        <f>VLOOKUP(1,AS56:AW59,4,FALSE)</f>
        <v>0</v>
      </c>
      <c r="BF56" s="93" t="s">
        <v>12</v>
      </c>
      <c r="BG56" s="198">
        <f>VLOOKUP(1,AS56:AW59,5,FALSE)</f>
        <v>0</v>
      </c>
      <c r="BH56" s="199" t="s">
        <v>121</v>
      </c>
      <c r="BI56" s="85"/>
      <c r="BJ56" s="85">
        <f>IF(E56&gt;G56,IF(Spielplan!E56&gt;Spielplan!G56,Punktemodus!$B$3,0),0)</f>
        <v>0</v>
      </c>
      <c r="BK56" s="85">
        <f>IF(E56=G56,IF(Spielplan!E56=Spielplan!G56,Punktemodus!$B$3,0),0)</f>
        <v>10</v>
      </c>
      <c r="BL56" s="85">
        <f>IF(E56&lt;G56,IF(Spielplan!E56&lt;Spielplan!G56,Punktemodus!$B$3,0),0)</f>
        <v>0</v>
      </c>
      <c r="BM56" s="85">
        <f>IF(E56=Spielplan!E56,IF(G56=Spielplan!G56,Punktemodus!$B$5,0),0)</f>
        <v>3</v>
      </c>
      <c r="BN56" s="85">
        <f>IF(E56=Spielplan!E56,Punktemodus!$B$7,0)</f>
        <v>1</v>
      </c>
      <c r="BO56" s="85">
        <f>IF(G56=Spielplan!G56,Punktemodus!$B$7,0)</f>
        <v>1</v>
      </c>
      <c r="BP56" s="137">
        <f>IF(Spielplan!E56="",0,SUM(BJ56:BO56))</f>
        <v>0</v>
      </c>
      <c r="BQ56" s="85"/>
      <c r="BR56" s="141"/>
      <c r="BS56" s="153" t="s">
        <v>121</v>
      </c>
      <c r="BT56" s="144" t="str">
        <f>Spielplan!$BL$20</f>
        <v/>
      </c>
      <c r="BU56" s="145"/>
      <c r="BV56" s="146">
        <f>Spielplan!$BN$20</f>
        <v>0</v>
      </c>
      <c r="BW56" s="147"/>
      <c r="BX56" s="148">
        <f>IF(BT20=BT56,Punktemodus!$B$11,0)</f>
        <v>10</v>
      </c>
      <c r="BY56" s="148">
        <f>IF(BT56=BT37,Punktemodus!B13,0)</f>
        <v>5</v>
      </c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</row>
    <row r="57" spans="1:101" ht="18.75" customHeight="1" thickBot="1" x14ac:dyDescent="0.3">
      <c r="A57" s="60"/>
      <c r="B57" s="60"/>
      <c r="C57" s="193" t="str">
        <f>Spielplan!$C$57</f>
        <v>Frankreich</v>
      </c>
      <c r="D57" s="194"/>
      <c r="E57" s="104"/>
      <c r="F57" s="93"/>
      <c r="G57" s="104"/>
      <c r="H57" s="193" t="str">
        <f>Spielplan!$H$57</f>
        <v>Honduras</v>
      </c>
      <c r="I57" s="194"/>
      <c r="J57" s="60"/>
      <c r="K57" s="60" t="s">
        <v>97</v>
      </c>
      <c r="L57" s="60">
        <f t="shared" si="16"/>
        <v>0</v>
      </c>
      <c r="M57" s="60"/>
      <c r="N57" s="60"/>
      <c r="O57" s="60">
        <f>IF($E57="",0,IF($E57&gt;$G57,3,IF($E57=$G57,1,0)))</f>
        <v>0</v>
      </c>
      <c r="P57" s="60">
        <f>IF($G57="",0,IF($E57&gt;$G57,0,IF($E57=$G57,1,3)))</f>
        <v>0</v>
      </c>
      <c r="Q57" s="60"/>
      <c r="R57" s="60"/>
      <c r="S57" s="60">
        <f>E57</f>
        <v>0</v>
      </c>
      <c r="T57" s="60">
        <f>G57</f>
        <v>0</v>
      </c>
      <c r="U57" s="60"/>
      <c r="V57" s="60"/>
      <c r="W57" s="60">
        <f>G57</f>
        <v>0</v>
      </c>
      <c r="X57" s="60">
        <f>E57</f>
        <v>0</v>
      </c>
      <c r="Y57" s="60"/>
      <c r="Z57" s="60">
        <f>N62</f>
        <v>0</v>
      </c>
      <c r="AA57" s="60">
        <f>R62</f>
        <v>0</v>
      </c>
      <c r="AB57" s="60">
        <f>V62</f>
        <v>0</v>
      </c>
      <c r="AC57" s="60">
        <f>AA57-AB57</f>
        <v>0</v>
      </c>
      <c r="AD57" s="60">
        <f>IF(Z57&gt;Z56,-1,0)</f>
        <v>0</v>
      </c>
      <c r="AE57" s="60">
        <f>IF(Z57&gt;Z58,-1,0)</f>
        <v>0</v>
      </c>
      <c r="AF57" s="60">
        <f>IF(Z57&gt;Z59,-1,0)</f>
        <v>0</v>
      </c>
      <c r="AG57" s="60">
        <f>10000-(AJ57*1000+AM57*100+AK57*10)</f>
        <v>10000</v>
      </c>
      <c r="AH57" s="90">
        <f>RANK(AG57,AG56:AG59,1)</f>
        <v>1</v>
      </c>
      <c r="AI57" s="60" t="str">
        <f>H56</f>
        <v>Ecuador</v>
      </c>
      <c r="AJ57" s="60">
        <f t="shared" si="17"/>
        <v>0</v>
      </c>
      <c r="AK57" s="60">
        <f t="shared" si="17"/>
        <v>0</v>
      </c>
      <c r="AL57" s="60">
        <f t="shared" si="17"/>
        <v>0</v>
      </c>
      <c r="AM57" s="60">
        <f>AK57-AL57</f>
        <v>0</v>
      </c>
      <c r="AN57" s="187">
        <f>IF(AG56=AG57,IF(E56&gt;G56,AG56-0.1,AG56),AG56)</f>
        <v>10000</v>
      </c>
      <c r="AO57" s="187"/>
      <c r="AP57" s="187">
        <f>IF(AG58=AG57,IF(G61&gt;E61,AG58-0.1,AG58),AG58)</f>
        <v>10000</v>
      </c>
      <c r="AQ57" s="187">
        <f>IF(AG59=AG57,IF(G59&gt;E59,AG59-0.1,AG59),AG59)</f>
        <v>10000</v>
      </c>
      <c r="AR57" s="187">
        <f>AO60</f>
        <v>30000</v>
      </c>
      <c r="AS57" s="90">
        <f>RANK(AR57,AR56:AR59,1)</f>
        <v>1</v>
      </c>
      <c r="AT57" s="60" t="str">
        <f t="shared" si="18"/>
        <v>Ecuador</v>
      </c>
      <c r="AU57" s="60">
        <f t="shared" si="18"/>
        <v>0</v>
      </c>
      <c r="AV57" s="60">
        <f t="shared" si="18"/>
        <v>0</v>
      </c>
      <c r="AW57" s="60">
        <f t="shared" si="18"/>
        <v>0</v>
      </c>
      <c r="AX57" s="60"/>
      <c r="AY57" s="60"/>
      <c r="AZ57" s="60"/>
      <c r="BA57" s="235">
        <v>2</v>
      </c>
      <c r="BB57" s="193" t="e">
        <f>VLOOKUP(2,AS56:AT59,2,FALSE)</f>
        <v>#N/A</v>
      </c>
      <c r="BC57" s="236"/>
      <c r="BD57" s="237" t="e">
        <f>VLOOKUP(2,AS56:AW59,3,FALSE)</f>
        <v>#N/A</v>
      </c>
      <c r="BE57" s="238" t="e">
        <f>VLOOKUP(2,AS56:AW59,4,FALSE)</f>
        <v>#N/A</v>
      </c>
      <c r="BF57" s="93" t="s">
        <v>12</v>
      </c>
      <c r="BG57" s="238" t="e">
        <f>VLOOKUP(2,AS56:AW59,5,FALSE)</f>
        <v>#N/A</v>
      </c>
      <c r="BH57" s="238" t="s">
        <v>127</v>
      </c>
      <c r="BI57" s="85"/>
      <c r="BJ57" s="85">
        <f>IF(E57&gt;G57,IF(Spielplan!E57&gt;Spielplan!G57,Punktemodus!$B$3,0),0)</f>
        <v>0</v>
      </c>
      <c r="BK57" s="85">
        <f>IF(E57=G57,IF(Spielplan!E57=Spielplan!G57,Punktemodus!$B$3,0),0)</f>
        <v>10</v>
      </c>
      <c r="BL57" s="85">
        <f>IF(E57&lt;G57,IF(Spielplan!E57&lt;Spielplan!G57,Punktemodus!$B$3,0),0)</f>
        <v>0</v>
      </c>
      <c r="BM57" s="85">
        <f>IF(E57=Spielplan!E57,IF(G57=Spielplan!G57,Punktemodus!$B$5,0),0)</f>
        <v>3</v>
      </c>
      <c r="BN57" s="85">
        <f>IF(E57=Spielplan!E57,Punktemodus!$B$7,0)</f>
        <v>1</v>
      </c>
      <c r="BO57" s="85">
        <f>IF(G57=Spielplan!G57,Punktemodus!$B$7,0)</f>
        <v>1</v>
      </c>
      <c r="BP57" s="137">
        <f>IF(Spielplan!E57="",0,SUM(BJ57:BO57))</f>
        <v>0</v>
      </c>
      <c r="BQ57" s="85"/>
      <c r="BR57" s="141"/>
      <c r="BS57" s="149" t="s">
        <v>122</v>
      </c>
      <c r="BT57" s="144" t="str">
        <f>Spielplan!$BL$21</f>
        <v/>
      </c>
      <c r="BU57" s="145"/>
      <c r="BV57" s="146">
        <f>Spielplan!$BN$21</f>
        <v>0</v>
      </c>
      <c r="BW57" s="134"/>
      <c r="BX57" s="148">
        <f>IF(BT21=BT57,Punktemodus!$B$11,0)</f>
        <v>10</v>
      </c>
      <c r="BY57" s="148">
        <f>IF(BT57=BT36,Punktemodus!B13,0)</f>
        <v>5</v>
      </c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54" t="s">
        <v>29</v>
      </c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</row>
    <row r="58" spans="1:101" ht="18.75" customHeight="1" thickBot="1" x14ac:dyDescent="0.3">
      <c r="A58" s="60"/>
      <c r="B58" s="60"/>
      <c r="C58" s="191" t="str">
        <f>C56</f>
        <v>Schweiz</v>
      </c>
      <c r="D58" s="192"/>
      <c r="E58" s="104"/>
      <c r="F58" s="93"/>
      <c r="G58" s="104"/>
      <c r="H58" s="191" t="str">
        <f>C57</f>
        <v>Frankreich</v>
      </c>
      <c r="I58" s="192"/>
      <c r="J58" s="60"/>
      <c r="K58" s="60" t="s">
        <v>98</v>
      </c>
      <c r="L58" s="60">
        <f t="shared" si="16"/>
        <v>0</v>
      </c>
      <c r="M58" s="60">
        <f>IF($E58="",0,IF($E58&gt;$G58,3,IF($E58=G58,1,0)))</f>
        <v>0</v>
      </c>
      <c r="N58" s="60"/>
      <c r="O58" s="60">
        <f>IF($G58="",0,IF($E58&gt;$G58,0,IF($E58=$G58,1,3)))</f>
        <v>0</v>
      </c>
      <c r="P58" s="60"/>
      <c r="Q58" s="60">
        <f>E58</f>
        <v>0</v>
      </c>
      <c r="R58" s="60"/>
      <c r="S58" s="60">
        <f>G58</f>
        <v>0</v>
      </c>
      <c r="T58" s="60"/>
      <c r="U58" s="60">
        <f>G58</f>
        <v>0</v>
      </c>
      <c r="V58" s="60"/>
      <c r="W58" s="60">
        <f>E58</f>
        <v>0</v>
      </c>
      <c r="X58" s="60"/>
      <c r="Y58" s="60"/>
      <c r="Z58" s="60">
        <f>O62</f>
        <v>0</v>
      </c>
      <c r="AA58" s="60">
        <f>S62</f>
        <v>0</v>
      </c>
      <c r="AB58" s="60">
        <f>W62</f>
        <v>0</v>
      </c>
      <c r="AC58" s="60">
        <f>AA58-AB58</f>
        <v>0</v>
      </c>
      <c r="AD58" s="60">
        <f>IF(Z58&gt;Z56,-1,0)</f>
        <v>0</v>
      </c>
      <c r="AE58" s="60">
        <f>IF(Z58&gt;Z57,-1,0)</f>
        <v>0</v>
      </c>
      <c r="AF58" s="60">
        <f>IF(Z58&gt;Z59,-1,0)</f>
        <v>0</v>
      </c>
      <c r="AG58" s="60">
        <f>10000-(AJ58*1000+AM58*100+AK58*10)</f>
        <v>10000</v>
      </c>
      <c r="AH58" s="90">
        <f>RANK(AG58,AG56:AG59,1)</f>
        <v>1</v>
      </c>
      <c r="AI58" s="60" t="str">
        <f>C57</f>
        <v>Frankreich</v>
      </c>
      <c r="AJ58" s="60">
        <f t="shared" si="17"/>
        <v>0</v>
      </c>
      <c r="AK58" s="60">
        <f t="shared" si="17"/>
        <v>0</v>
      </c>
      <c r="AL58" s="60">
        <f t="shared" si="17"/>
        <v>0</v>
      </c>
      <c r="AM58" s="60">
        <f>AK58-AL58</f>
        <v>0</v>
      </c>
      <c r="AN58" s="187">
        <f>IF(AG56=AG58,IF(E58&gt;G58,AG56-0.1,AG56),AG56)</f>
        <v>10000</v>
      </c>
      <c r="AO58" s="187">
        <f>IF(AG57=AG58,IF(E61&gt;G61,AG57-0.1,AG57),AG57)</f>
        <v>10000</v>
      </c>
      <c r="AP58" s="187"/>
      <c r="AQ58" s="187">
        <f>IF(AG59=AG58,IF(G57&gt;E57,AG59-0.1,AG59),AG59)</f>
        <v>10000</v>
      </c>
      <c r="AR58" s="187">
        <f>AP60</f>
        <v>30000</v>
      </c>
      <c r="AS58" s="90">
        <f>RANK(AR58,AR56:AR59,1)</f>
        <v>1</v>
      </c>
      <c r="AT58" s="60" t="str">
        <f t="shared" si="18"/>
        <v>Frankreich</v>
      </c>
      <c r="AU58" s="60">
        <f t="shared" si="18"/>
        <v>0</v>
      </c>
      <c r="AV58" s="60">
        <f t="shared" si="18"/>
        <v>0</v>
      </c>
      <c r="AW58" s="60">
        <f t="shared" si="18"/>
        <v>0</v>
      </c>
      <c r="AX58" s="60"/>
      <c r="AY58" s="60"/>
      <c r="AZ58" s="60"/>
      <c r="BA58" s="113">
        <v>3</v>
      </c>
      <c r="BB58" s="114" t="e">
        <f>VLOOKUP(3,AS56:AT59,2,FALSE)</f>
        <v>#N/A</v>
      </c>
      <c r="BC58" s="115"/>
      <c r="BD58" s="116" t="e">
        <f>VLOOKUP(3,AS56:AW59,3,FALSE)</f>
        <v>#N/A</v>
      </c>
      <c r="BE58" s="116" t="e">
        <f>VLOOKUP(3,AS56:AW59,4,FALSE)</f>
        <v>#N/A</v>
      </c>
      <c r="BF58" s="93" t="s">
        <v>12</v>
      </c>
      <c r="BG58" s="116" t="e">
        <f>VLOOKUP(3,AS56:AW59,5,FALSE)</f>
        <v>#N/A</v>
      </c>
      <c r="BH58" s="60"/>
      <c r="BI58" s="85"/>
      <c r="BJ58" s="85">
        <f>IF(E58&gt;G58,IF(Spielplan!E58&gt;Spielplan!G58,Punktemodus!$B$3,0),0)</f>
        <v>0</v>
      </c>
      <c r="BK58" s="85">
        <f>IF(E58=G58,IF(Spielplan!E58=Spielplan!G58,Punktemodus!$B$3,0),0)</f>
        <v>10</v>
      </c>
      <c r="BL58" s="85">
        <f>IF(E58&lt;G58,IF(Spielplan!E58&lt;Spielplan!G58,Punktemodus!$B$3,0),0)</f>
        <v>0</v>
      </c>
      <c r="BM58" s="85">
        <f>IF(E58=Spielplan!E58,IF(G58=Spielplan!G58,Punktemodus!$B$5,0),0)</f>
        <v>3</v>
      </c>
      <c r="BN58" s="85">
        <f>IF(E58=Spielplan!E58,Punktemodus!$B$7,0)</f>
        <v>1</v>
      </c>
      <c r="BO58" s="85">
        <f>IF(G58=Spielplan!G58,Punktemodus!$B$7,0)</f>
        <v>1</v>
      </c>
      <c r="BP58" s="137">
        <f>IF(Spielplan!E58="",0,SUM(BJ58:BO58))</f>
        <v>0</v>
      </c>
      <c r="BQ58" s="85"/>
      <c r="BR58" s="141"/>
      <c r="BS58" s="150"/>
      <c r="BT58" s="134"/>
      <c r="BU58" s="134"/>
      <c r="BV58" s="134"/>
      <c r="BW58" s="134"/>
      <c r="BX58" s="148"/>
      <c r="BY58" s="148"/>
      <c r="BZ58" s="134"/>
      <c r="CA58" s="144" t="str">
        <f>Spielplan!$BS$22</f>
        <v/>
      </c>
      <c r="CB58" s="145"/>
      <c r="CC58" s="146">
        <f>Spielplan!$BU$22</f>
        <v>0</v>
      </c>
      <c r="CD58" s="147"/>
      <c r="CE58" s="134">
        <f>IF(CA58=CA22,Punktemodus!B15,0)</f>
        <v>20</v>
      </c>
      <c r="CF58" s="148">
        <f>IF(OR(CA58=$CA$14,CA58=$CA$15,CA58=$CA$23,CA58=$CA$30,CA58=$CA$31,CA58=$CA$38,CA58=$CA$39),Punktemodus!B17,0)</f>
        <v>10</v>
      </c>
      <c r="CG58" s="134"/>
      <c r="CH58" s="134"/>
      <c r="CI58" s="147"/>
      <c r="CJ58" s="134"/>
      <c r="CK58" s="134"/>
      <c r="CL58" s="134"/>
      <c r="CM58" s="134"/>
      <c r="CN58" s="134"/>
      <c r="CO58" s="134"/>
      <c r="CP58" s="134"/>
      <c r="CQ58" s="155"/>
      <c r="CR58" s="142" t="s">
        <v>130</v>
      </c>
      <c r="CS58" s="155"/>
      <c r="CT58" s="155"/>
      <c r="CU58" s="155"/>
      <c r="CV58" s="155"/>
      <c r="CW58" s="134"/>
    </row>
    <row r="59" spans="1:101" ht="18.75" customHeight="1" thickBot="1" x14ac:dyDescent="0.3">
      <c r="A59" s="60"/>
      <c r="B59" s="60"/>
      <c r="C59" s="193" t="str">
        <f>H56</f>
        <v>Ecuador</v>
      </c>
      <c r="D59" s="194"/>
      <c r="E59" s="104"/>
      <c r="F59" s="93"/>
      <c r="G59" s="104"/>
      <c r="H59" s="193" t="str">
        <f>H57</f>
        <v>Honduras</v>
      </c>
      <c r="I59" s="194"/>
      <c r="J59" s="60"/>
      <c r="K59" s="60" t="s">
        <v>99</v>
      </c>
      <c r="L59" s="60">
        <f t="shared" si="16"/>
        <v>0</v>
      </c>
      <c r="M59" s="60"/>
      <c r="N59" s="60">
        <f>IF($E59="",0,IF($E59&gt;$G59,3,IF($E59=$G59,1,0)))</f>
        <v>0</v>
      </c>
      <c r="O59" s="60"/>
      <c r="P59" s="60">
        <f>IF($G59="",0,IF($E59&gt;$G59,0,IF($E59=$G59,1,3)))</f>
        <v>0</v>
      </c>
      <c r="Q59" s="60"/>
      <c r="R59" s="60">
        <f>E59</f>
        <v>0</v>
      </c>
      <c r="S59" s="60"/>
      <c r="T59" s="60">
        <f>G59</f>
        <v>0</v>
      </c>
      <c r="U59" s="60"/>
      <c r="V59" s="60">
        <f>G59</f>
        <v>0</v>
      </c>
      <c r="W59" s="60"/>
      <c r="X59" s="60">
        <f>E59</f>
        <v>0</v>
      </c>
      <c r="Y59" s="60"/>
      <c r="Z59" s="60">
        <f>P62</f>
        <v>0</v>
      </c>
      <c r="AA59" s="60">
        <f>T62</f>
        <v>0</v>
      </c>
      <c r="AB59" s="60">
        <f>X62</f>
        <v>0</v>
      </c>
      <c r="AC59" s="60">
        <f>AA59-AB59</f>
        <v>0</v>
      </c>
      <c r="AD59" s="60">
        <f>IF(Z59&gt;Z56,-1,0)</f>
        <v>0</v>
      </c>
      <c r="AE59" s="60">
        <f>IF(Z59&gt;Z57,-1,0)</f>
        <v>0</v>
      </c>
      <c r="AF59" s="60">
        <f>IF(Z59&gt;Z58,-1,0)</f>
        <v>0</v>
      </c>
      <c r="AG59" s="60">
        <f>10000-(AJ59*1000+AM59*100+AK59*10)</f>
        <v>10000</v>
      </c>
      <c r="AH59" s="90">
        <f>RANK(AG59,AG56:AG59,1)</f>
        <v>1</v>
      </c>
      <c r="AI59" s="60" t="str">
        <f>H57</f>
        <v>Honduras</v>
      </c>
      <c r="AJ59" s="60">
        <f t="shared" si="17"/>
        <v>0</v>
      </c>
      <c r="AK59" s="60">
        <f t="shared" si="17"/>
        <v>0</v>
      </c>
      <c r="AL59" s="60">
        <f t="shared" si="17"/>
        <v>0</v>
      </c>
      <c r="AM59" s="60">
        <f>AK59-AL59</f>
        <v>0</v>
      </c>
      <c r="AN59" s="187">
        <f>IF(AG56=AG59,IF(E60&gt;G60,AG56-0.1,AG56),AG56)</f>
        <v>10000</v>
      </c>
      <c r="AO59" s="187">
        <f>IF(AG57=AG59,IF(E59&gt;G59,AG57-0.1,AG57),AG57)</f>
        <v>10000</v>
      </c>
      <c r="AP59" s="187">
        <f>IF(AG58=AG59,IF(E57&gt;G57,AG58-0.1,AG58),AG58)</f>
        <v>10000</v>
      </c>
      <c r="AQ59" s="187"/>
      <c r="AR59" s="187">
        <f>AQ60</f>
        <v>30000</v>
      </c>
      <c r="AS59" s="90">
        <f>RANK(AR59,AR56:AR59,1)</f>
        <v>1</v>
      </c>
      <c r="AT59" s="60" t="str">
        <f t="shared" si="18"/>
        <v>Honduras</v>
      </c>
      <c r="AU59" s="60">
        <f t="shared" si="18"/>
        <v>0</v>
      </c>
      <c r="AV59" s="60">
        <f t="shared" si="18"/>
        <v>0</v>
      </c>
      <c r="AW59" s="60">
        <f t="shared" si="18"/>
        <v>0</v>
      </c>
      <c r="AX59" s="60"/>
      <c r="AY59" s="60"/>
      <c r="AZ59" s="60"/>
      <c r="BA59" s="113">
        <v>4</v>
      </c>
      <c r="BB59" s="114" t="e">
        <f>VLOOKUP(4,AS56:AT59,2,FALSE)</f>
        <v>#N/A</v>
      </c>
      <c r="BC59" s="115"/>
      <c r="BD59" s="116" t="e">
        <f>VLOOKUP(4,AS56:AW59,3,FALSE)</f>
        <v>#N/A</v>
      </c>
      <c r="BE59" s="116" t="e">
        <f>VLOOKUP(4,AS56:AW59,4,FALSE)</f>
        <v>#N/A</v>
      </c>
      <c r="BF59" s="93" t="s">
        <v>12</v>
      </c>
      <c r="BG59" s="116" t="e">
        <f>VLOOKUP(4,AS56:AW59,5,FALSE)</f>
        <v>#N/A</v>
      </c>
      <c r="BH59" s="60"/>
      <c r="BI59" s="85"/>
      <c r="BJ59" s="85">
        <f>IF(E59&gt;G59,IF(Spielplan!E59&gt;Spielplan!G59,Punktemodus!$B$3,0),0)</f>
        <v>0</v>
      </c>
      <c r="BK59" s="85">
        <f>IF(E59=G59,IF(Spielplan!E59=Spielplan!G59,Punktemodus!$B$3,0),0)</f>
        <v>10</v>
      </c>
      <c r="BL59" s="85">
        <f>IF(E59&lt;G59,IF(Spielplan!E59&lt;Spielplan!G59,Punktemodus!$B$3,0),0)</f>
        <v>0</v>
      </c>
      <c r="BM59" s="85">
        <f>IF(E59=Spielplan!E59,IF(G59=Spielplan!G59,Punktemodus!$B$5,0),0)</f>
        <v>3</v>
      </c>
      <c r="BN59" s="85">
        <f>IF(E59=Spielplan!E59,Punktemodus!$B$7,0)</f>
        <v>1</v>
      </c>
      <c r="BO59" s="85">
        <f>IF(G59=Spielplan!G59,Punktemodus!$B$7,0)</f>
        <v>1</v>
      </c>
      <c r="BP59" s="137">
        <f>IF(Spielplan!E59="",0,SUM(BJ59:BO59))</f>
        <v>0</v>
      </c>
      <c r="BQ59" s="85"/>
      <c r="BR59" s="141"/>
      <c r="BS59" s="134"/>
      <c r="BT59" s="134"/>
      <c r="BU59" s="134"/>
      <c r="BV59" s="134"/>
      <c r="BW59" s="134"/>
      <c r="BX59" s="148"/>
      <c r="BY59" s="148"/>
      <c r="BZ59" s="134"/>
      <c r="CA59" s="144" t="str">
        <f>Spielplan!$BS$23</f>
        <v/>
      </c>
      <c r="CB59" s="145"/>
      <c r="CC59" s="146">
        <f>Spielplan!$BU$23</f>
        <v>0</v>
      </c>
      <c r="CD59" s="134"/>
      <c r="CE59" s="134">
        <f>IF(CA59=CA23,Punktemodus!B15,0)</f>
        <v>20</v>
      </c>
      <c r="CF59" s="148">
        <f>IF(OR(CA59=$CA$14,CA59=$CA$15,CA59=$CA$22,CA59=$CA$30,CA59=$CA$31,CA59=$CA$38,CA59=$CA$39),Punktemodus!B17,0)</f>
        <v>10</v>
      </c>
      <c r="CG59" s="134"/>
      <c r="CH59" s="134"/>
      <c r="CI59" s="134"/>
      <c r="CJ59" s="134"/>
      <c r="CK59" s="144" t="str">
        <f>Spielplan!$CC$23</f>
        <v/>
      </c>
      <c r="CL59" s="145"/>
      <c r="CM59" s="146">
        <f>Spielplan!$CE$23</f>
        <v>0</v>
      </c>
      <c r="CN59" s="134"/>
      <c r="CO59" s="134">
        <f>IF(OR(CK59=CK23,CK59=CK24),Punktemodus!B21,0)</f>
        <v>40</v>
      </c>
      <c r="CP59" s="134"/>
      <c r="CQ59" s="370" t="str">
        <f>Spielplan!$CI$23</f>
        <v/>
      </c>
      <c r="CR59" s="371"/>
      <c r="CS59" s="371"/>
      <c r="CT59" s="371"/>
      <c r="CU59" s="371"/>
      <c r="CV59" s="372"/>
      <c r="CW59" s="134"/>
    </row>
    <row r="60" spans="1:101" ht="18.75" customHeight="1" thickBot="1" x14ac:dyDescent="0.3">
      <c r="A60" s="60"/>
      <c r="B60" s="60"/>
      <c r="C60" s="191" t="str">
        <f>C56</f>
        <v>Schweiz</v>
      </c>
      <c r="D60" s="192"/>
      <c r="E60" s="104"/>
      <c r="F60" s="93"/>
      <c r="G60" s="104"/>
      <c r="H60" s="191" t="str">
        <f>H57</f>
        <v>Honduras</v>
      </c>
      <c r="I60" s="192"/>
      <c r="J60" s="60"/>
      <c r="K60" s="60" t="s">
        <v>100</v>
      </c>
      <c r="L60" s="60">
        <f t="shared" si="16"/>
        <v>0</v>
      </c>
      <c r="M60" s="60">
        <f>IF($E60="",0,IF($E60&gt;$G60,3,IF($E60=G60,1,0)))</f>
        <v>0</v>
      </c>
      <c r="N60" s="60"/>
      <c r="O60" s="60"/>
      <c r="P60" s="60">
        <f>IF($G60="",0,IF($E60&gt;$G60,0,IF($E60=$G60,1,3)))</f>
        <v>0</v>
      </c>
      <c r="Q60" s="60">
        <f>E60</f>
        <v>0</v>
      </c>
      <c r="R60" s="60"/>
      <c r="S60" s="60"/>
      <c r="T60" s="60">
        <f>G60</f>
        <v>0</v>
      </c>
      <c r="U60" s="60">
        <f>G60</f>
        <v>0</v>
      </c>
      <c r="V60" s="60"/>
      <c r="W60" s="60"/>
      <c r="X60" s="60">
        <f>E60</f>
        <v>0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187">
        <f>SUM(AN56:AN59)</f>
        <v>30000</v>
      </c>
      <c r="AO60" s="187">
        <f>SUM(AO56:AO59)</f>
        <v>30000</v>
      </c>
      <c r="AP60" s="187">
        <f>SUM(AP56:AP59)</f>
        <v>30000</v>
      </c>
      <c r="AQ60" s="187">
        <f>SUM(AQ56:AQ59)</f>
        <v>30000</v>
      </c>
      <c r="AR60" s="187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85">
        <f>IF(E60&gt;G60,IF(Spielplan!E60&gt;Spielplan!G60,Punktemodus!$B$3,0),0)</f>
        <v>0</v>
      </c>
      <c r="BK60" s="85">
        <f>IF(E60=G60,IF(Spielplan!E60=Spielplan!G60,Punktemodus!$B$3,0),0)</f>
        <v>10</v>
      </c>
      <c r="BL60" s="85">
        <f>IF(E60&lt;G60,IF(Spielplan!E60&lt;Spielplan!G60,Punktemodus!$B$3,0),0)</f>
        <v>0</v>
      </c>
      <c r="BM60" s="85">
        <f>IF(E60=Spielplan!E60,IF(G60=Spielplan!G60,Punktemodus!$B$5,0),0)</f>
        <v>3</v>
      </c>
      <c r="BN60" s="85">
        <f>IF(E60=Spielplan!E60,Punktemodus!$B$7,0)</f>
        <v>1</v>
      </c>
      <c r="BO60" s="85">
        <f>IF(G60=Spielplan!G60,Punktemodus!$B$7,0)</f>
        <v>1</v>
      </c>
      <c r="BP60" s="137">
        <f>IF(Spielplan!E60="",0,SUM(BJ60:BO60))</f>
        <v>0</v>
      </c>
      <c r="BQ60" s="60"/>
      <c r="BR60" s="141"/>
      <c r="BS60" s="153" t="s">
        <v>123</v>
      </c>
      <c r="BT60" s="144" t="str">
        <f>Spielplan!$BL$24</f>
        <v/>
      </c>
      <c r="BU60" s="145"/>
      <c r="BV60" s="146">
        <f>Spielplan!$BN$24</f>
        <v>0</v>
      </c>
      <c r="BW60" s="147"/>
      <c r="BX60" s="148">
        <f>IF(BT24=BT60,Punktemodus!$B$11,0)</f>
        <v>10</v>
      </c>
      <c r="BY60" s="148">
        <f>IF(BT60=BT41,Punktemodus!B13,0)</f>
        <v>5</v>
      </c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44" t="str">
        <f>Spielplan!$CC$24</f>
        <v/>
      </c>
      <c r="CL60" s="145"/>
      <c r="CM60" s="146">
        <f>Spielplan!$CE$24</f>
        <v>0</v>
      </c>
      <c r="CN60" s="134"/>
      <c r="CO60" s="134">
        <f>IF(OR(CK60=CK23,CK60=CK24),Punktemodus!B21,0)</f>
        <v>40</v>
      </c>
      <c r="CP60" s="134"/>
      <c r="CQ60" s="373"/>
      <c r="CR60" s="374"/>
      <c r="CS60" s="374"/>
      <c r="CT60" s="374"/>
      <c r="CU60" s="374"/>
      <c r="CV60" s="375"/>
      <c r="CW60" s="134"/>
    </row>
    <row r="61" spans="1:101" ht="18.75" customHeight="1" thickBot="1" x14ac:dyDescent="0.3">
      <c r="A61" s="60"/>
      <c r="B61" s="60"/>
      <c r="C61" s="193" t="str">
        <f>H56</f>
        <v>Ecuador</v>
      </c>
      <c r="D61" s="194"/>
      <c r="E61" s="104"/>
      <c r="F61" s="93"/>
      <c r="G61" s="104"/>
      <c r="H61" s="193" t="str">
        <f>C57</f>
        <v>Frankreich</v>
      </c>
      <c r="I61" s="194"/>
      <c r="J61" s="60"/>
      <c r="K61" s="60" t="s">
        <v>100</v>
      </c>
      <c r="L61" s="60">
        <f t="shared" si="16"/>
        <v>0</v>
      </c>
      <c r="M61" s="60"/>
      <c r="N61" s="60">
        <f>IF($E61="",0,IF($E61&gt;$G61,3,IF($E61=$G61,1,0)))</f>
        <v>0</v>
      </c>
      <c r="O61" s="60">
        <f>IF($G61="",0,IF($E61&gt;$G61,0,IF($E61=$G61,1,3)))</f>
        <v>0</v>
      </c>
      <c r="P61" s="60"/>
      <c r="Q61" s="60"/>
      <c r="R61" s="60">
        <f>E61</f>
        <v>0</v>
      </c>
      <c r="S61" s="60">
        <f>G61</f>
        <v>0</v>
      </c>
      <c r="T61" s="60"/>
      <c r="U61" s="60"/>
      <c r="V61" s="60">
        <f>G61</f>
        <v>0</v>
      </c>
      <c r="W61" s="60">
        <f>E61</f>
        <v>0</v>
      </c>
      <c r="X61" s="60"/>
      <c r="Y61" s="60"/>
      <c r="Z61" s="60" t="s">
        <v>30</v>
      </c>
      <c r="AA61" s="60"/>
      <c r="AB61" s="60"/>
      <c r="AC61" s="60"/>
      <c r="AD61" s="60"/>
      <c r="AE61" s="60"/>
      <c r="AF61" s="60"/>
      <c r="AG61" s="60" t="b">
        <f>OR(AG56=AG57,AG56=AG58,AG56=AG59,AG57=AG58,AG57=AG59,AG58=AG59)</f>
        <v>1</v>
      </c>
      <c r="AH61" s="60"/>
      <c r="AI61" s="60"/>
      <c r="AJ61" s="60"/>
      <c r="AK61" s="60"/>
      <c r="AL61" s="60"/>
      <c r="AM61" s="60"/>
      <c r="AN61" s="60"/>
      <c r="AO61" s="60" t="s">
        <v>34</v>
      </c>
      <c r="AP61" s="60"/>
      <c r="AQ61" s="60"/>
      <c r="AR61" s="60" t="b">
        <f>OR(AR56=AR57,AR56=AR58,AR56=AR59,AR57=AR58,AR57=AR59,AR58=AR59)</f>
        <v>1</v>
      </c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85">
        <f>IF(E61&gt;G61,IF(Spielplan!E61&gt;Spielplan!G61,Punktemodus!$B$3,0),0)</f>
        <v>0</v>
      </c>
      <c r="BK61" s="85">
        <f>IF(E61=G61,IF(Spielplan!E61=Spielplan!G61,Punktemodus!$B$3,0),0)</f>
        <v>10</v>
      </c>
      <c r="BL61" s="85">
        <f>IF(E61&lt;G61,IF(Spielplan!E61&lt;Spielplan!G61,Punktemodus!$B$3,0),0)</f>
        <v>0</v>
      </c>
      <c r="BM61" s="85">
        <f>IF(E61=Spielplan!E61,IF(G61=Spielplan!G61,Punktemodus!$B$5,0),0)</f>
        <v>3</v>
      </c>
      <c r="BN61" s="85">
        <f>IF(E61=Spielplan!E61,Punktemodus!$B$7,0)</f>
        <v>1</v>
      </c>
      <c r="BO61" s="85">
        <f>IF(G61=Spielplan!G61,Punktemodus!$B$7,0)</f>
        <v>1</v>
      </c>
      <c r="BP61" s="137">
        <f>IF(Spielplan!E61="",0,SUM(BJ61:BO61))</f>
        <v>0</v>
      </c>
      <c r="BQ61" s="60"/>
      <c r="BR61" s="141"/>
      <c r="BS61" s="149" t="s">
        <v>124</v>
      </c>
      <c r="BT61" s="144" t="str">
        <f>Spielplan!$BL$25</f>
        <v/>
      </c>
      <c r="BU61" s="145"/>
      <c r="BV61" s="146">
        <f>Spielplan!$BN$25</f>
        <v>0</v>
      </c>
      <c r="BW61" s="134"/>
      <c r="BX61" s="148">
        <f>IF(BT25=BT61,Punktemodus!$B$11,0)</f>
        <v>10</v>
      </c>
      <c r="BY61" s="148">
        <f>IF(BT61=BT40,Punktemodus!B13,0)</f>
        <v>5</v>
      </c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55"/>
      <c r="CR61" s="142" t="s">
        <v>136</v>
      </c>
      <c r="CS61" s="155"/>
      <c r="CT61" s="155"/>
      <c r="CU61" s="155"/>
      <c r="CV61" s="155"/>
      <c r="CW61" s="134"/>
    </row>
    <row r="62" spans="1:101" ht="18.75" customHeight="1" thickBot="1" x14ac:dyDescent="0.25">
      <c r="A62" s="60"/>
      <c r="B62" s="60"/>
      <c r="C62" s="136" t="str">
        <f>IF(G61="","",IF(AR61=TRUE,"Achtung: Fehler in Tabelle!",""))</f>
        <v/>
      </c>
      <c r="D62" s="60"/>
      <c r="E62" s="85"/>
      <c r="F62" s="60"/>
      <c r="G62" s="85"/>
      <c r="H62" s="60"/>
      <c r="I62" s="60"/>
      <c r="J62" s="60"/>
      <c r="K62" s="60"/>
      <c r="L62" s="60"/>
      <c r="M62" s="60">
        <f t="shared" ref="M62:X62" si="19">SUM(M56:M61)</f>
        <v>0</v>
      </c>
      <c r="N62" s="60">
        <f t="shared" si="19"/>
        <v>0</v>
      </c>
      <c r="O62" s="60">
        <f t="shared" si="19"/>
        <v>0</v>
      </c>
      <c r="P62" s="60">
        <f t="shared" si="19"/>
        <v>0</v>
      </c>
      <c r="Q62" s="60">
        <f t="shared" si="19"/>
        <v>0</v>
      </c>
      <c r="R62" s="60">
        <f t="shared" si="19"/>
        <v>0</v>
      </c>
      <c r="S62" s="60">
        <f t="shared" si="19"/>
        <v>0</v>
      </c>
      <c r="T62" s="60">
        <f t="shared" si="19"/>
        <v>0</v>
      </c>
      <c r="U62" s="60">
        <f t="shared" si="19"/>
        <v>0</v>
      </c>
      <c r="V62" s="60">
        <f t="shared" si="19"/>
        <v>0</v>
      </c>
      <c r="W62" s="60">
        <f t="shared" si="19"/>
        <v>0</v>
      </c>
      <c r="X62" s="60">
        <f t="shared" si="19"/>
        <v>0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160">
        <f>SUM(BP56:BP61)</f>
        <v>0</v>
      </c>
      <c r="BQ62" s="60"/>
      <c r="BR62" s="141"/>
      <c r="BS62" s="150"/>
      <c r="BT62" s="134"/>
      <c r="BU62" s="134"/>
      <c r="BV62" s="134"/>
      <c r="BW62" s="134"/>
      <c r="BX62" s="148"/>
      <c r="BY62" s="148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370" t="str">
        <f>Spielplan!$CI$26</f>
        <v/>
      </c>
      <c r="CR62" s="371"/>
      <c r="CS62" s="371"/>
      <c r="CT62" s="371"/>
      <c r="CU62" s="371"/>
      <c r="CV62" s="372"/>
      <c r="CW62" s="134"/>
    </row>
    <row r="63" spans="1:101" ht="18.75" customHeight="1" thickBot="1" x14ac:dyDescent="0.3">
      <c r="A63" s="60"/>
      <c r="B63" s="60"/>
      <c r="C63" s="60"/>
      <c r="D63" s="60"/>
      <c r="E63" s="85"/>
      <c r="F63" s="60"/>
      <c r="G63" s="85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138"/>
      <c r="BQ63" s="60"/>
      <c r="BR63" s="141"/>
      <c r="BS63" s="134"/>
      <c r="BT63" s="134"/>
      <c r="BU63" s="134"/>
      <c r="BV63" s="134"/>
      <c r="BW63" s="134"/>
      <c r="BX63" s="148"/>
      <c r="BY63" s="148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54" t="s">
        <v>131</v>
      </c>
      <c r="CM63" s="134"/>
      <c r="CN63" s="134"/>
      <c r="CO63" s="134"/>
      <c r="CP63" s="134"/>
      <c r="CQ63" s="373"/>
      <c r="CR63" s="374"/>
      <c r="CS63" s="374"/>
      <c r="CT63" s="374"/>
      <c r="CU63" s="374"/>
      <c r="CV63" s="375"/>
      <c r="CW63" s="134"/>
    </row>
    <row r="64" spans="1:101" ht="18.75" customHeight="1" thickBot="1" x14ac:dyDescent="0.3">
      <c r="A64" s="60"/>
      <c r="B64" s="60"/>
      <c r="C64" s="60"/>
      <c r="D64" s="60"/>
      <c r="E64" s="85"/>
      <c r="F64" s="60"/>
      <c r="G64" s="85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138"/>
      <c r="BQ64" s="60"/>
      <c r="BR64" s="141"/>
      <c r="BS64" s="153" t="s">
        <v>20</v>
      </c>
      <c r="BT64" s="144" t="str">
        <f>Spielplan!$BL$28</f>
        <v/>
      </c>
      <c r="BU64" s="145"/>
      <c r="BV64" s="146">
        <f>Spielplan!$BN$28</f>
        <v>0</v>
      </c>
      <c r="BW64" s="147"/>
      <c r="BX64" s="148">
        <f>IF(BT28=BT64,Punktemodus!$B$11,0)</f>
        <v>10</v>
      </c>
      <c r="BY64" s="148">
        <f>IF(BT64=BT13,Punktemodus!B13,0)</f>
        <v>5</v>
      </c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55"/>
      <c r="CR64" s="142" t="s">
        <v>137</v>
      </c>
      <c r="CS64" s="155"/>
      <c r="CT64" s="155"/>
      <c r="CU64" s="155"/>
      <c r="CV64" s="155"/>
      <c r="CW64" s="134"/>
    </row>
    <row r="65" spans="1:101" ht="18.75" customHeight="1" thickBot="1" x14ac:dyDescent="0.3">
      <c r="A65" s="60"/>
      <c r="B65" s="60"/>
      <c r="C65" s="88" t="s">
        <v>91</v>
      </c>
      <c r="D65" s="60"/>
      <c r="E65" s="85"/>
      <c r="F65" s="60"/>
      <c r="G65" s="85"/>
      <c r="H65" s="60"/>
      <c r="I65" s="60"/>
      <c r="J65" s="60"/>
      <c r="K65" s="60"/>
      <c r="L65" s="60"/>
      <c r="M65" s="60" t="s">
        <v>4</v>
      </c>
      <c r="N65" s="60"/>
      <c r="O65" s="60"/>
      <c r="P65" s="60"/>
      <c r="Q65" s="60" t="s">
        <v>6</v>
      </c>
      <c r="R65" s="60"/>
      <c r="S65" s="60"/>
      <c r="T65" s="60"/>
      <c r="U65" s="60" t="s">
        <v>7</v>
      </c>
      <c r="V65" s="60"/>
      <c r="W65" s="60"/>
      <c r="X65" s="60"/>
      <c r="Y65" s="60"/>
      <c r="Z65" s="60" t="s">
        <v>4</v>
      </c>
      <c r="AA65" s="60" t="s">
        <v>5</v>
      </c>
      <c r="AB65" s="60"/>
      <c r="AC65" s="60"/>
      <c r="AD65" s="60" t="s">
        <v>9</v>
      </c>
      <c r="AE65" s="60"/>
      <c r="AF65" s="60"/>
      <c r="AG65" s="60"/>
      <c r="AH65" s="60" t="s">
        <v>32</v>
      </c>
      <c r="AI65" s="60"/>
      <c r="AJ65" s="60"/>
      <c r="AK65" s="60"/>
      <c r="AL65" s="60"/>
      <c r="AM65" s="60"/>
      <c r="AN65" s="60" t="s">
        <v>35</v>
      </c>
      <c r="AO65" s="60"/>
      <c r="AP65" s="60"/>
      <c r="AQ65" s="60"/>
      <c r="AR65" s="60"/>
      <c r="AS65" s="60" t="s">
        <v>33</v>
      </c>
      <c r="AT65" s="60"/>
      <c r="AU65" s="60"/>
      <c r="AV65" s="60"/>
      <c r="AW65" s="60"/>
      <c r="AX65" s="60"/>
      <c r="AY65" s="60"/>
      <c r="AZ65" s="60"/>
      <c r="BA65" s="60"/>
      <c r="BB65" s="89" t="s">
        <v>10</v>
      </c>
      <c r="BC65" s="60"/>
      <c r="BD65" s="90" t="s">
        <v>4</v>
      </c>
      <c r="BE65" s="60"/>
      <c r="BF65" s="61" t="s">
        <v>5</v>
      </c>
      <c r="BG65" s="60"/>
      <c r="BH65" s="60"/>
      <c r="BI65" s="85"/>
      <c r="BJ65" s="60"/>
      <c r="BK65" s="60"/>
      <c r="BL65" s="60"/>
      <c r="BM65" s="60"/>
      <c r="BN65" s="60"/>
      <c r="BO65" s="60"/>
      <c r="BP65" s="138"/>
      <c r="BQ65" s="85"/>
      <c r="BR65" s="141"/>
      <c r="BS65" s="149" t="s">
        <v>125</v>
      </c>
      <c r="BT65" s="144" t="str">
        <f>Spielplan!$BL$29</f>
        <v/>
      </c>
      <c r="BU65" s="145"/>
      <c r="BV65" s="146">
        <f>Spielplan!$BN$29</f>
        <v>0</v>
      </c>
      <c r="BW65" s="134"/>
      <c r="BX65" s="148">
        <f>IF(BT29=BT65,Punktemodus!$B$11,0)</f>
        <v>10</v>
      </c>
      <c r="BY65" s="148">
        <f>IF(BT65=BT12,Punktemodus!B13,0)</f>
        <v>5</v>
      </c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44" t="str">
        <f>Spielplan!$CC$29</f>
        <v/>
      </c>
      <c r="CL65" s="145"/>
      <c r="CM65" s="146">
        <f>Spielplan!$CE$29</f>
        <v>0</v>
      </c>
      <c r="CN65" s="134"/>
      <c r="CO65" s="134"/>
      <c r="CP65" s="134"/>
      <c r="CQ65" s="370" t="str">
        <f>Spielplan!$CI$29</f>
        <v/>
      </c>
      <c r="CR65" s="371"/>
      <c r="CS65" s="371"/>
      <c r="CT65" s="371"/>
      <c r="CU65" s="371"/>
      <c r="CV65" s="372"/>
      <c r="CW65" s="134"/>
    </row>
    <row r="66" spans="1:101" ht="18.75" customHeight="1" thickBot="1" x14ac:dyDescent="0.3">
      <c r="A66" s="60"/>
      <c r="B66" s="60"/>
      <c r="C66" s="60"/>
      <c r="D66" s="60"/>
      <c r="E66" s="85"/>
      <c r="F66" s="60"/>
      <c r="G66" s="85"/>
      <c r="H66" s="60"/>
      <c r="I66" s="60"/>
      <c r="J66" s="60"/>
      <c r="K66" s="60"/>
      <c r="L66" s="60"/>
      <c r="M66" s="60" t="s">
        <v>0</v>
      </c>
      <c r="N66" s="60" t="s">
        <v>1</v>
      </c>
      <c r="O66" s="60" t="s">
        <v>2</v>
      </c>
      <c r="P66" s="60" t="s">
        <v>3</v>
      </c>
      <c r="Q66" s="60" t="s">
        <v>0</v>
      </c>
      <c r="R66" s="60" t="s">
        <v>1</v>
      </c>
      <c r="S66" s="60" t="s">
        <v>2</v>
      </c>
      <c r="T66" s="60" t="s">
        <v>3</v>
      </c>
      <c r="U66" s="60" t="s">
        <v>0</v>
      </c>
      <c r="V66" s="60" t="s">
        <v>1</v>
      </c>
      <c r="W66" s="60" t="s">
        <v>2</v>
      </c>
      <c r="X66" s="60" t="s">
        <v>3</v>
      </c>
      <c r="Y66" s="60"/>
      <c r="Z66" s="60" t="s">
        <v>8</v>
      </c>
      <c r="AA66" s="60"/>
      <c r="AB66" s="60"/>
      <c r="AC66" s="60"/>
      <c r="AD66" s="60"/>
      <c r="AE66" s="60"/>
      <c r="AF66" s="60"/>
      <c r="AG66" s="60"/>
      <c r="AH66" s="60" t="s">
        <v>31</v>
      </c>
      <c r="AI66" s="60"/>
      <c r="AJ66" s="60"/>
      <c r="AK66" s="60"/>
      <c r="AL66" s="60"/>
      <c r="AM66" s="60"/>
      <c r="AN66" s="60" t="str">
        <f>AI67</f>
        <v>Argentinien</v>
      </c>
      <c r="AO66" s="60" t="str">
        <f>AI68</f>
        <v>Bosnien</v>
      </c>
      <c r="AP66" s="60" t="str">
        <f>AI69</f>
        <v>Iran</v>
      </c>
      <c r="AQ66" s="60" t="str">
        <f>AI70</f>
        <v>Nigeria</v>
      </c>
      <c r="AR66" s="60"/>
      <c r="AS66" s="60" t="s">
        <v>31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85"/>
      <c r="BJ66" s="85"/>
      <c r="BK66" s="85"/>
      <c r="BL66" s="85"/>
      <c r="BM66" s="85"/>
      <c r="BN66" s="85"/>
      <c r="BO66" s="85"/>
      <c r="BP66" s="137"/>
      <c r="BQ66" s="85"/>
      <c r="BR66" s="141"/>
      <c r="BS66" s="150"/>
      <c r="BT66" s="134"/>
      <c r="BU66" s="134"/>
      <c r="BV66" s="134"/>
      <c r="BW66" s="134"/>
      <c r="BX66" s="148"/>
      <c r="BY66" s="148"/>
      <c r="BZ66" s="134"/>
      <c r="CA66" s="144" t="str">
        <f>Spielplan!$BS$30</f>
        <v/>
      </c>
      <c r="CB66" s="145"/>
      <c r="CC66" s="146">
        <f>Spielplan!$BU$30</f>
        <v>0</v>
      </c>
      <c r="CD66" s="147"/>
      <c r="CE66" s="134">
        <f>IF(CA66=CA30,Punktemodus!B15,0)</f>
        <v>20</v>
      </c>
      <c r="CF66" s="148">
        <f>IF(OR(CA66=$CA$14,CA66=$CA$15,CA66=$CA$22,CA66=$CA$23,CA66=$CA$31,CA66=$CA$38,CA66=$CA$39),Punktemodus!B17,0)</f>
        <v>10</v>
      </c>
      <c r="CG66" s="134"/>
      <c r="CH66" s="134"/>
      <c r="CI66" s="134"/>
      <c r="CJ66" s="134"/>
      <c r="CK66" s="144" t="str">
        <f>Spielplan!$CC$30</f>
        <v/>
      </c>
      <c r="CL66" s="145"/>
      <c r="CM66" s="146">
        <f>Spielplan!$CE$30</f>
        <v>0</v>
      </c>
      <c r="CN66" s="134"/>
      <c r="CO66" s="134"/>
      <c r="CP66" s="134"/>
      <c r="CQ66" s="373"/>
      <c r="CR66" s="374"/>
      <c r="CS66" s="374"/>
      <c r="CT66" s="374"/>
      <c r="CU66" s="374"/>
      <c r="CV66" s="375"/>
      <c r="CW66" s="134"/>
    </row>
    <row r="67" spans="1:101" ht="18.75" customHeight="1" thickBot="1" x14ac:dyDescent="0.3">
      <c r="A67" s="60"/>
      <c r="B67" s="60"/>
      <c r="C67" s="200" t="str">
        <f>Spielplan!$C$67</f>
        <v>Argentinien</v>
      </c>
      <c r="D67" s="201"/>
      <c r="E67" s="104"/>
      <c r="F67" s="93"/>
      <c r="G67" s="104"/>
      <c r="H67" s="200" t="str">
        <f>Spielplan!$H$67</f>
        <v>Bosnien</v>
      </c>
      <c r="I67" s="201"/>
      <c r="J67" s="60"/>
      <c r="K67" s="60" t="s">
        <v>101</v>
      </c>
      <c r="L67" s="60">
        <f t="shared" ref="L67:L72" si="20">IF(E67-G67&gt;0,1,IF(G67=E67,0,-1))</f>
        <v>0</v>
      </c>
      <c r="M67" s="60">
        <f>IF($E67="",0,IF($E67&gt;$G67,3,IF($E67=G67,1,0)))</f>
        <v>0</v>
      </c>
      <c r="N67" s="60">
        <f>IF($G67="",0,IF($E67&gt;$G67,0,IF($E67=G67,1,3)))</f>
        <v>0</v>
      </c>
      <c r="O67" s="60"/>
      <c r="P67" s="60"/>
      <c r="Q67" s="60">
        <f>E67</f>
        <v>0</v>
      </c>
      <c r="R67" s="60">
        <f>G67</f>
        <v>0</v>
      </c>
      <c r="S67" s="60"/>
      <c r="T67" s="60"/>
      <c r="U67" s="60">
        <f>G67</f>
        <v>0</v>
      </c>
      <c r="V67" s="60">
        <f>E67</f>
        <v>0</v>
      </c>
      <c r="W67" s="60"/>
      <c r="X67" s="60"/>
      <c r="Y67" s="60"/>
      <c r="Z67" s="60">
        <f>M73</f>
        <v>0</v>
      </c>
      <c r="AA67" s="60">
        <f>Q73</f>
        <v>0</v>
      </c>
      <c r="AB67" s="60">
        <f>U73</f>
        <v>0</v>
      </c>
      <c r="AC67" s="60">
        <f>AA67-AB67</f>
        <v>0</v>
      </c>
      <c r="AD67" s="60">
        <f>IF(Z67&gt;Z68,-1,0)</f>
        <v>0</v>
      </c>
      <c r="AE67" s="60">
        <f>IF(Z67&gt;Z69,-1,0)</f>
        <v>0</v>
      </c>
      <c r="AF67" s="60">
        <f>IF(Z67&gt;Z70,-1,0)</f>
        <v>0</v>
      </c>
      <c r="AG67" s="60">
        <f>10000-(AJ67*1000+AM67*100+AK67*10)</f>
        <v>10000</v>
      </c>
      <c r="AH67" s="90">
        <f>RANK(AG67,AG67:AG70,1)</f>
        <v>1</v>
      </c>
      <c r="AI67" s="60" t="str">
        <f>C67</f>
        <v>Argentinien</v>
      </c>
      <c r="AJ67" s="60">
        <f t="shared" ref="AJ67:AL70" si="21">Z67</f>
        <v>0</v>
      </c>
      <c r="AK67" s="60">
        <f t="shared" si="21"/>
        <v>0</v>
      </c>
      <c r="AL67" s="60">
        <f t="shared" si="21"/>
        <v>0</v>
      </c>
      <c r="AM67" s="60">
        <f>AK67-AL67</f>
        <v>0</v>
      </c>
      <c r="AN67" s="187"/>
      <c r="AO67" s="187">
        <f>IF(AG68=AG67,IF(G67&gt;E67,AG68-0.1,AG68),AG68)</f>
        <v>10000</v>
      </c>
      <c r="AP67" s="187">
        <f>IF(AG69=AG67,IF(G69&gt;E69,AG69-0.1,AG69),AG69)</f>
        <v>10000</v>
      </c>
      <c r="AQ67" s="187">
        <f>IF(AG70=AG67,IF(G71&gt;E71,AG70-0.1,AG70),AG70)</f>
        <v>10000</v>
      </c>
      <c r="AR67" s="187">
        <f>AN71</f>
        <v>30000</v>
      </c>
      <c r="AS67" s="90">
        <f>RANK(AR67,AR67:AR70,1)</f>
        <v>1</v>
      </c>
      <c r="AT67" s="60" t="str">
        <f t="shared" ref="AT67:AW70" si="22">AI67</f>
        <v>Argentinien</v>
      </c>
      <c r="AU67" s="60">
        <f t="shared" si="22"/>
        <v>0</v>
      </c>
      <c r="AV67" s="60">
        <f t="shared" si="22"/>
        <v>0</v>
      </c>
      <c r="AW67" s="60">
        <f t="shared" si="22"/>
        <v>0</v>
      </c>
      <c r="AX67" s="60"/>
      <c r="AY67" s="60"/>
      <c r="AZ67" s="60"/>
      <c r="BA67" s="202">
        <v>1</v>
      </c>
      <c r="BB67" s="200" t="str">
        <f>VLOOKUP(1,AS67:AT70,2,FALSE)</f>
        <v>Argentinien</v>
      </c>
      <c r="BC67" s="201"/>
      <c r="BD67" s="203">
        <f>VLOOKUP(1,AS67:AW70,3,FALSE)</f>
        <v>0</v>
      </c>
      <c r="BE67" s="204">
        <f>VLOOKUP(1,AS67:AW70,4,FALSE)</f>
        <v>0</v>
      </c>
      <c r="BF67" s="93" t="s">
        <v>12</v>
      </c>
      <c r="BG67" s="204">
        <f>VLOOKUP(1,AS67:AW70,5,FALSE)</f>
        <v>0</v>
      </c>
      <c r="BH67" s="205" t="s">
        <v>126</v>
      </c>
      <c r="BI67" s="85"/>
      <c r="BJ67" s="85">
        <f>IF(E67&gt;G67,IF(Spielplan!E67&gt;Spielplan!G67,Punktemodus!$B$3,0),0)</f>
        <v>0</v>
      </c>
      <c r="BK67" s="85">
        <f>IF(E67=G67,IF(Spielplan!E67=Spielplan!G67,Punktemodus!$B$3,0),0)</f>
        <v>10</v>
      </c>
      <c r="BL67" s="85">
        <f>IF(E67&lt;G67,IF(Spielplan!E67&lt;Spielplan!G67,Punktemodus!$B$3,0),0)</f>
        <v>0</v>
      </c>
      <c r="BM67" s="85">
        <f>IF(E67=Spielplan!E67,IF(G67=Spielplan!G67,Punktemodus!$B$5,0),0)</f>
        <v>3</v>
      </c>
      <c r="BN67" s="85">
        <f>IF(E67=Spielplan!E67,Punktemodus!$B$7,0)</f>
        <v>1</v>
      </c>
      <c r="BO67" s="85">
        <f>IF(G67=Spielplan!G67,Punktemodus!$B$7,0)</f>
        <v>1</v>
      </c>
      <c r="BP67" s="137">
        <f>IF(Spielplan!E67="",0,SUM(BJ67:BO67))</f>
        <v>0</v>
      </c>
      <c r="BQ67" s="85"/>
      <c r="BR67" s="141"/>
      <c r="BS67" s="134"/>
      <c r="BT67" s="134"/>
      <c r="BU67" s="134"/>
      <c r="BV67" s="134"/>
      <c r="BW67" s="134"/>
      <c r="BX67" s="148"/>
      <c r="BY67" s="148"/>
      <c r="BZ67" s="134"/>
      <c r="CA67" s="144" t="str">
        <f>Spielplan!$BS$31</f>
        <v/>
      </c>
      <c r="CB67" s="145"/>
      <c r="CC67" s="146">
        <f>Spielplan!$BU$31</f>
        <v>0</v>
      </c>
      <c r="CD67" s="134"/>
      <c r="CE67" s="134">
        <f>IF(CA67=CA31,Punktemodus!B15,0)</f>
        <v>20</v>
      </c>
      <c r="CF67" s="148">
        <f>IF(OR(CA67=$CA$14,CA67=$CA$15,CA67=$CA$22,CA67=$CA$23,CA67=$CA$30,CA67=$CA$38,CA67=$CA$39),Punktemodus!B17,0)</f>
        <v>10</v>
      </c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55"/>
      <c r="CR67" s="142" t="s">
        <v>138</v>
      </c>
      <c r="CS67" s="155"/>
      <c r="CT67" s="155"/>
      <c r="CU67" s="155"/>
      <c r="CV67" s="155"/>
      <c r="CW67" s="134"/>
    </row>
    <row r="68" spans="1:101" ht="18.75" customHeight="1" thickBot="1" x14ac:dyDescent="0.3">
      <c r="A68" s="60"/>
      <c r="B68" s="60"/>
      <c r="C68" s="206" t="str">
        <f>Spielplan!$C$68</f>
        <v>Iran</v>
      </c>
      <c r="D68" s="207"/>
      <c r="E68" s="104"/>
      <c r="F68" s="93"/>
      <c r="G68" s="104"/>
      <c r="H68" s="206" t="str">
        <f>Spielplan!$H$68</f>
        <v>Nigeria</v>
      </c>
      <c r="I68" s="207"/>
      <c r="J68" s="60"/>
      <c r="K68" s="60" t="s">
        <v>102</v>
      </c>
      <c r="L68" s="60">
        <f t="shared" si="20"/>
        <v>0</v>
      </c>
      <c r="M68" s="60"/>
      <c r="N68" s="60"/>
      <c r="O68" s="60">
        <f>IF($E68="",0,IF($E68&gt;$G68,3,IF($E68=$G68,1,0)))</f>
        <v>0</v>
      </c>
      <c r="P68" s="60">
        <f>IF($G68="",0,IF($E68&gt;$G68,0,IF($E68=$G68,1,3)))</f>
        <v>0</v>
      </c>
      <c r="Q68" s="60"/>
      <c r="R68" s="60"/>
      <c r="S68" s="60">
        <f>E68</f>
        <v>0</v>
      </c>
      <c r="T68" s="60">
        <f>G68</f>
        <v>0</v>
      </c>
      <c r="U68" s="60"/>
      <c r="V68" s="60"/>
      <c r="W68" s="60">
        <f>G68</f>
        <v>0</v>
      </c>
      <c r="X68" s="60">
        <f>E68</f>
        <v>0</v>
      </c>
      <c r="Y68" s="60"/>
      <c r="Z68" s="60">
        <f>N73</f>
        <v>0</v>
      </c>
      <c r="AA68" s="60">
        <f>R73</f>
        <v>0</v>
      </c>
      <c r="AB68" s="60">
        <f>V73</f>
        <v>0</v>
      </c>
      <c r="AC68" s="60">
        <f>AA68-AB68</f>
        <v>0</v>
      </c>
      <c r="AD68" s="60">
        <f>IF(Z68&gt;Z67,-1,0)</f>
        <v>0</v>
      </c>
      <c r="AE68" s="60">
        <f>IF(Z68&gt;Z69,-1,0)</f>
        <v>0</v>
      </c>
      <c r="AF68" s="60">
        <f>IF(Z68&gt;Z70,-1,0)</f>
        <v>0</v>
      </c>
      <c r="AG68" s="60">
        <f>10000-(AJ68*1000+AM68*100+AK68*10)</f>
        <v>10000</v>
      </c>
      <c r="AH68" s="90">
        <f>RANK(AG68,AG67:AG70,1)</f>
        <v>1</v>
      </c>
      <c r="AI68" s="60" t="str">
        <f>H67</f>
        <v>Bosnien</v>
      </c>
      <c r="AJ68" s="60">
        <f t="shared" si="21"/>
        <v>0</v>
      </c>
      <c r="AK68" s="60">
        <f t="shared" si="21"/>
        <v>0</v>
      </c>
      <c r="AL68" s="60">
        <f t="shared" si="21"/>
        <v>0</v>
      </c>
      <c r="AM68" s="60">
        <f>AK68-AL68</f>
        <v>0</v>
      </c>
      <c r="AN68" s="187">
        <f>IF(AG67=AG68,IF(E67&gt;G67,AG67-0.1,AG67),AG67)</f>
        <v>10000</v>
      </c>
      <c r="AO68" s="187"/>
      <c r="AP68" s="187">
        <f>IF(AG69=AG68,IF(G72&gt;E72,AG69-0.1,AG69),AG69)</f>
        <v>10000</v>
      </c>
      <c r="AQ68" s="187">
        <f>IF(AG70=AG68,IF(G70&gt;E70,AG70-0.1,AG70),AG70)</f>
        <v>10000</v>
      </c>
      <c r="AR68" s="187">
        <f>AO71</f>
        <v>30000</v>
      </c>
      <c r="AS68" s="90">
        <f>RANK(AR68,AR67:AR70,1)</f>
        <v>1</v>
      </c>
      <c r="AT68" s="60" t="str">
        <f t="shared" si="22"/>
        <v>Bosnien</v>
      </c>
      <c r="AU68" s="60">
        <f t="shared" si="22"/>
        <v>0</v>
      </c>
      <c r="AV68" s="60">
        <f t="shared" si="22"/>
        <v>0</v>
      </c>
      <c r="AW68" s="60">
        <f t="shared" si="22"/>
        <v>0</v>
      </c>
      <c r="AX68" s="60"/>
      <c r="AY68" s="60"/>
      <c r="AZ68" s="60"/>
      <c r="BA68" s="208">
        <v>2</v>
      </c>
      <c r="BB68" s="206" t="e">
        <f>VLOOKUP(2,AS67:AT70,2,FALSE)</f>
        <v>#N/A</v>
      </c>
      <c r="BC68" s="207"/>
      <c r="BD68" s="209" t="e">
        <f>VLOOKUP(2,AS67:AW70,3,FALSE)</f>
        <v>#N/A</v>
      </c>
      <c r="BE68" s="210" t="e">
        <f>VLOOKUP(2,AS67:AW70,4,FALSE)</f>
        <v>#N/A</v>
      </c>
      <c r="BF68" s="93" t="s">
        <v>12</v>
      </c>
      <c r="BG68" s="210" t="e">
        <f>VLOOKUP(2,AS67:AW70,5,FALSE)</f>
        <v>#N/A</v>
      </c>
      <c r="BH68" s="210" t="s">
        <v>122</v>
      </c>
      <c r="BI68" s="85"/>
      <c r="BJ68" s="85">
        <f>IF(E68&gt;G68,IF(Spielplan!E68&gt;Spielplan!G68,Punktemodus!$B$3,0),0)</f>
        <v>0</v>
      </c>
      <c r="BK68" s="85">
        <f>IF(E68=G68,IF(Spielplan!E68=Spielplan!G68,Punktemodus!$B$3,0),0)</f>
        <v>10</v>
      </c>
      <c r="BL68" s="85">
        <f>IF(E68&lt;G68,IF(Spielplan!E68&lt;Spielplan!G68,Punktemodus!$B$3,0),0)</f>
        <v>0</v>
      </c>
      <c r="BM68" s="85">
        <f>IF(E68=Spielplan!E68,IF(G68=Spielplan!G68,Punktemodus!$B$5,0),0)</f>
        <v>3</v>
      </c>
      <c r="BN68" s="85">
        <f>IF(E68=Spielplan!E68,Punktemodus!$B$7,0)</f>
        <v>1</v>
      </c>
      <c r="BO68" s="85">
        <f>IF(G68=Spielplan!G68,Punktemodus!$B$7,0)</f>
        <v>1</v>
      </c>
      <c r="BP68" s="137">
        <f>IF(Spielplan!E68="",0,SUM(BJ68:BO68))</f>
        <v>0</v>
      </c>
      <c r="BQ68" s="85"/>
      <c r="BR68" s="141"/>
      <c r="BS68" s="153" t="s">
        <v>24</v>
      </c>
      <c r="BT68" s="144" t="str">
        <f>Spielplan!$BL$32</f>
        <v/>
      </c>
      <c r="BU68" s="145"/>
      <c r="BV68" s="146">
        <f>Spielplan!$BN$32</f>
        <v>0</v>
      </c>
      <c r="BW68" s="147"/>
      <c r="BX68" s="148">
        <f>IF(BT32=BT68,Punktemodus!$B$11,0)</f>
        <v>10</v>
      </c>
      <c r="BY68" s="148">
        <f>IF(BT68=BT17,Punktemodus!B13,0)</f>
        <v>5</v>
      </c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370" t="str">
        <f>Spielplan!$CI$32</f>
        <v/>
      </c>
      <c r="CR68" s="371"/>
      <c r="CS68" s="371"/>
      <c r="CT68" s="371"/>
      <c r="CU68" s="371"/>
      <c r="CV68" s="372"/>
      <c r="CW68" s="134"/>
    </row>
    <row r="69" spans="1:101" ht="18.75" customHeight="1" thickBot="1" x14ac:dyDescent="0.3">
      <c r="A69" s="60"/>
      <c r="B69" s="60"/>
      <c r="C69" s="200" t="str">
        <f>C67</f>
        <v>Argentinien</v>
      </c>
      <c r="D69" s="201"/>
      <c r="E69" s="104"/>
      <c r="F69" s="93"/>
      <c r="G69" s="104"/>
      <c r="H69" s="200" t="str">
        <f>C68</f>
        <v>Iran</v>
      </c>
      <c r="I69" s="201"/>
      <c r="J69" s="60"/>
      <c r="K69" s="60" t="s">
        <v>103</v>
      </c>
      <c r="L69" s="60">
        <f t="shared" si="20"/>
        <v>0</v>
      </c>
      <c r="M69" s="60">
        <f>IF($E69="",0,IF($E69&gt;$G69,3,IF($E69=G69,1,0)))</f>
        <v>0</v>
      </c>
      <c r="N69" s="60"/>
      <c r="O69" s="60">
        <f>IF($G69="",0,IF($E69&gt;$G69,0,IF($E69=$G69,1,3)))</f>
        <v>0</v>
      </c>
      <c r="P69" s="60"/>
      <c r="Q69" s="60">
        <f>E69</f>
        <v>0</v>
      </c>
      <c r="R69" s="60"/>
      <c r="S69" s="60">
        <f>G69</f>
        <v>0</v>
      </c>
      <c r="T69" s="60"/>
      <c r="U69" s="60">
        <f>G69</f>
        <v>0</v>
      </c>
      <c r="V69" s="60"/>
      <c r="W69" s="60">
        <f>E69</f>
        <v>0</v>
      </c>
      <c r="X69" s="60"/>
      <c r="Y69" s="60"/>
      <c r="Z69" s="60">
        <f>O73</f>
        <v>0</v>
      </c>
      <c r="AA69" s="60">
        <f>S73</f>
        <v>0</v>
      </c>
      <c r="AB69" s="60">
        <f>W73</f>
        <v>0</v>
      </c>
      <c r="AC69" s="60">
        <f>AA69-AB69</f>
        <v>0</v>
      </c>
      <c r="AD69" s="60">
        <f>IF(Z69&gt;Z67,-1,0)</f>
        <v>0</v>
      </c>
      <c r="AE69" s="60">
        <f>IF(Z69&gt;Z68,-1,0)</f>
        <v>0</v>
      </c>
      <c r="AF69" s="60">
        <f>IF(Z69&gt;Z70,-1,0)</f>
        <v>0</v>
      </c>
      <c r="AG69" s="60">
        <f>10000-(AJ69*1000+AM69*100+AK69*10)</f>
        <v>10000</v>
      </c>
      <c r="AH69" s="90">
        <f>RANK(AG69,AG67:AG70,1)</f>
        <v>1</v>
      </c>
      <c r="AI69" s="60" t="str">
        <f>C68</f>
        <v>Iran</v>
      </c>
      <c r="AJ69" s="60">
        <f t="shared" si="21"/>
        <v>0</v>
      </c>
      <c r="AK69" s="60">
        <f t="shared" si="21"/>
        <v>0</v>
      </c>
      <c r="AL69" s="60">
        <f t="shared" si="21"/>
        <v>0</v>
      </c>
      <c r="AM69" s="60">
        <f>AK69-AL69</f>
        <v>0</v>
      </c>
      <c r="AN69" s="187">
        <f>IF(AG67=AG69,IF(E69&gt;G69,AG67-0.1,AG67),AG67)</f>
        <v>10000</v>
      </c>
      <c r="AO69" s="187">
        <f>IF(AG68=AG69,IF(E72&gt;G72,AG68-0.1,AG68),AG68)</f>
        <v>10000</v>
      </c>
      <c r="AP69" s="187"/>
      <c r="AQ69" s="187">
        <f>IF(AG70=AG69,IF(G68&gt;E68,AG70-0.1,AG70),AG70)</f>
        <v>10000</v>
      </c>
      <c r="AR69" s="187">
        <f>AP71</f>
        <v>30000</v>
      </c>
      <c r="AS69" s="90">
        <f>RANK(AR69,AR67:AR70,1)</f>
        <v>1</v>
      </c>
      <c r="AT69" s="60" t="str">
        <f t="shared" si="22"/>
        <v>Iran</v>
      </c>
      <c r="AU69" s="60">
        <f t="shared" si="22"/>
        <v>0</v>
      </c>
      <c r="AV69" s="60">
        <f t="shared" si="22"/>
        <v>0</v>
      </c>
      <c r="AW69" s="60">
        <f t="shared" si="22"/>
        <v>0</v>
      </c>
      <c r="AX69" s="60"/>
      <c r="AY69" s="60"/>
      <c r="AZ69" s="60"/>
      <c r="BA69" s="113">
        <v>3</v>
      </c>
      <c r="BB69" s="114" t="e">
        <f>VLOOKUP(3,AS67:AT70,2,FALSE)</f>
        <v>#N/A</v>
      </c>
      <c r="BC69" s="115"/>
      <c r="BD69" s="116" t="e">
        <f>VLOOKUP(3,AS67:AW70,3,FALSE)</f>
        <v>#N/A</v>
      </c>
      <c r="BE69" s="116" t="e">
        <f>VLOOKUP(3,AS67:AW70,4,FALSE)</f>
        <v>#N/A</v>
      </c>
      <c r="BF69" s="93" t="s">
        <v>12</v>
      </c>
      <c r="BG69" s="116" t="e">
        <f>VLOOKUP(3,AS67:AW70,5,FALSE)</f>
        <v>#N/A</v>
      </c>
      <c r="BH69" s="60"/>
      <c r="BI69" s="85"/>
      <c r="BJ69" s="85">
        <f>IF(E69&gt;G69,IF(Spielplan!E69&gt;Spielplan!G69,Punktemodus!$B$3,0),0)</f>
        <v>0</v>
      </c>
      <c r="BK69" s="85">
        <f>IF(E69=G69,IF(Spielplan!E69=Spielplan!G69,Punktemodus!$B$3,0),0)</f>
        <v>10</v>
      </c>
      <c r="BL69" s="85">
        <f>IF(E69&lt;G69,IF(Spielplan!E69&lt;Spielplan!G69,Punktemodus!$B$3,0),0)</f>
        <v>0</v>
      </c>
      <c r="BM69" s="85">
        <f>IF(E69=Spielplan!E69,IF(G69=Spielplan!G69,Punktemodus!$B$5,0),0)</f>
        <v>3</v>
      </c>
      <c r="BN69" s="85">
        <f>IF(E69=Spielplan!E69,Punktemodus!$B$7,0)</f>
        <v>1</v>
      </c>
      <c r="BO69" s="85">
        <f>IF(G69=Spielplan!G69,Punktemodus!$B$7,0)</f>
        <v>1</v>
      </c>
      <c r="BP69" s="137">
        <f>IF(Spielplan!E69="",0,SUM(BJ69:BO69))</f>
        <v>0</v>
      </c>
      <c r="BQ69" s="85"/>
      <c r="BR69" s="141"/>
      <c r="BS69" s="149" t="s">
        <v>23</v>
      </c>
      <c r="BT69" s="144" t="str">
        <f>Spielplan!$BL$33</f>
        <v/>
      </c>
      <c r="BU69" s="145"/>
      <c r="BV69" s="146">
        <f>Spielplan!$BN$33</f>
        <v>0</v>
      </c>
      <c r="BW69" s="134"/>
      <c r="BX69" s="148">
        <f>IF(BT33=BT69,Punktemodus!$B$11,0)</f>
        <v>10</v>
      </c>
      <c r="BY69" s="148">
        <f>IF(BT69=BT16,Punktemodus!B13,0)</f>
        <v>5</v>
      </c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373"/>
      <c r="CR69" s="374"/>
      <c r="CS69" s="374"/>
      <c r="CT69" s="374"/>
      <c r="CU69" s="374"/>
      <c r="CV69" s="375"/>
      <c r="CW69" s="134"/>
    </row>
    <row r="70" spans="1:101" ht="18.75" customHeight="1" thickBot="1" x14ac:dyDescent="0.3">
      <c r="A70" s="60"/>
      <c r="B70" s="60"/>
      <c r="C70" s="206" t="str">
        <f>H67</f>
        <v>Bosnien</v>
      </c>
      <c r="D70" s="207"/>
      <c r="E70" s="104"/>
      <c r="F70" s="93"/>
      <c r="G70" s="104"/>
      <c r="H70" s="206" t="str">
        <f>H68</f>
        <v>Nigeria</v>
      </c>
      <c r="I70" s="207"/>
      <c r="J70" s="60"/>
      <c r="K70" s="60" t="s">
        <v>104</v>
      </c>
      <c r="L70" s="60">
        <f t="shared" si="20"/>
        <v>0</v>
      </c>
      <c r="M70" s="60"/>
      <c r="N70" s="60">
        <f>IF($E70="",0,IF($E70&gt;$G70,3,IF($E70=$G70,1,0)))</f>
        <v>0</v>
      </c>
      <c r="O70" s="60"/>
      <c r="P70" s="60">
        <f>IF($G70="",0,IF($E70&gt;$G70,0,IF($E70=$G70,1,3)))</f>
        <v>0</v>
      </c>
      <c r="Q70" s="60"/>
      <c r="R70" s="60">
        <f>E70</f>
        <v>0</v>
      </c>
      <c r="S70" s="60"/>
      <c r="T70" s="60">
        <f>G70</f>
        <v>0</v>
      </c>
      <c r="U70" s="60"/>
      <c r="V70" s="60">
        <f>G70</f>
        <v>0</v>
      </c>
      <c r="W70" s="60"/>
      <c r="X70" s="60">
        <f>E70</f>
        <v>0</v>
      </c>
      <c r="Y70" s="60"/>
      <c r="Z70" s="60">
        <f>P73</f>
        <v>0</v>
      </c>
      <c r="AA70" s="60">
        <f>T73</f>
        <v>0</v>
      </c>
      <c r="AB70" s="60">
        <f>X73</f>
        <v>0</v>
      </c>
      <c r="AC70" s="60">
        <f>AA70-AB70</f>
        <v>0</v>
      </c>
      <c r="AD70" s="60">
        <f>IF(Z70&gt;Z67,-1,0)</f>
        <v>0</v>
      </c>
      <c r="AE70" s="60">
        <f>IF(Z70&gt;Z68,-1,0)</f>
        <v>0</v>
      </c>
      <c r="AF70" s="60">
        <f>IF(Z70&gt;Z69,-1,0)</f>
        <v>0</v>
      </c>
      <c r="AG70" s="60">
        <f>10000-(AJ70*1000+AM70*100+AK70*10)</f>
        <v>10000</v>
      </c>
      <c r="AH70" s="90">
        <f>RANK(AG70,AG67:AG70,1)</f>
        <v>1</v>
      </c>
      <c r="AI70" s="60" t="str">
        <f>H68</f>
        <v>Nigeria</v>
      </c>
      <c r="AJ70" s="60">
        <f t="shared" si="21"/>
        <v>0</v>
      </c>
      <c r="AK70" s="60">
        <f t="shared" si="21"/>
        <v>0</v>
      </c>
      <c r="AL70" s="60">
        <f t="shared" si="21"/>
        <v>0</v>
      </c>
      <c r="AM70" s="60">
        <f>AK70-AL70</f>
        <v>0</v>
      </c>
      <c r="AN70" s="187">
        <f>IF(AG67=AG70,IF(E71&gt;G71,AG67-0.1,AG67),AG67)</f>
        <v>10000</v>
      </c>
      <c r="AO70" s="187">
        <f>IF(AG68=AG70,IF(E70&gt;G70,AG68-0.1,AG68),AG68)</f>
        <v>10000</v>
      </c>
      <c r="AP70" s="187">
        <f>IF(AG69=AG70,IF(E68&gt;G68,AG69-0.1,AG69),AG69)</f>
        <v>10000</v>
      </c>
      <c r="AQ70" s="187"/>
      <c r="AR70" s="187">
        <f>AQ71</f>
        <v>30000</v>
      </c>
      <c r="AS70" s="90">
        <f>RANK(AR70,AR67:AR70,1)</f>
        <v>1</v>
      </c>
      <c r="AT70" s="60" t="str">
        <f t="shared" si="22"/>
        <v>Nigeria</v>
      </c>
      <c r="AU70" s="60">
        <f t="shared" si="22"/>
        <v>0</v>
      </c>
      <c r="AV70" s="60">
        <f t="shared" si="22"/>
        <v>0</v>
      </c>
      <c r="AW70" s="60">
        <f t="shared" si="22"/>
        <v>0</v>
      </c>
      <c r="AX70" s="60"/>
      <c r="AY70" s="60"/>
      <c r="AZ70" s="60"/>
      <c r="BA70" s="113">
        <v>4</v>
      </c>
      <c r="BB70" s="114" t="e">
        <f>VLOOKUP(4,AS67:AT70,2,FALSE)</f>
        <v>#N/A</v>
      </c>
      <c r="BC70" s="115"/>
      <c r="BD70" s="116" t="e">
        <f>VLOOKUP(4,AS67:AW70,3,FALSE)</f>
        <v>#N/A</v>
      </c>
      <c r="BE70" s="116" t="e">
        <f>VLOOKUP(4,AS67:AW70,4,FALSE)</f>
        <v>#N/A</v>
      </c>
      <c r="BF70" s="93" t="s">
        <v>12</v>
      </c>
      <c r="BG70" s="116" t="e">
        <f>VLOOKUP(4,AS67:AW70,5,FALSE)</f>
        <v>#N/A</v>
      </c>
      <c r="BH70" s="60"/>
      <c r="BI70" s="85"/>
      <c r="BJ70" s="85">
        <f>IF(E70&gt;G70,IF(Spielplan!E70&gt;Spielplan!G70,Punktemodus!$B$3,0),0)</f>
        <v>0</v>
      </c>
      <c r="BK70" s="85">
        <f>IF(E70=G70,IF(Spielplan!E70=Spielplan!G70,Punktemodus!$B$3,0),0)</f>
        <v>10</v>
      </c>
      <c r="BL70" s="85">
        <f>IF(E70&lt;G70,IF(Spielplan!E70&lt;Spielplan!G70,Punktemodus!$B$3,0),0)</f>
        <v>0</v>
      </c>
      <c r="BM70" s="85">
        <f>IF(E70=Spielplan!E70,IF(G70=Spielplan!G70,Punktemodus!$B$5,0),0)</f>
        <v>3</v>
      </c>
      <c r="BN70" s="85">
        <f>IF(E70=Spielplan!E70,Punktemodus!$B$7,0)</f>
        <v>1</v>
      </c>
      <c r="BO70" s="85">
        <f>IF(G70=Spielplan!G70,Punktemodus!$B$7,0)</f>
        <v>1</v>
      </c>
      <c r="BP70" s="137">
        <f>IF(Spielplan!E70="",0,SUM(BJ70:BO70))</f>
        <v>0</v>
      </c>
      <c r="BQ70" s="60"/>
      <c r="BR70" s="141"/>
      <c r="BS70" s="150"/>
      <c r="BT70" s="134"/>
      <c r="BU70" s="134"/>
      <c r="BV70" s="134"/>
      <c r="BW70" s="134"/>
      <c r="BX70" s="148"/>
      <c r="BY70" s="148"/>
      <c r="BZ70" s="134"/>
      <c r="CA70" s="134"/>
      <c r="CB70" s="134"/>
      <c r="CC70" s="134"/>
      <c r="CD70" s="134"/>
      <c r="CE70" s="134"/>
      <c r="CF70" s="144" t="str">
        <f>Spielplan!$BX$34</f>
        <v/>
      </c>
      <c r="CG70" s="145"/>
      <c r="CH70" s="146">
        <f>Spielplan!$BZ$34</f>
        <v>0</v>
      </c>
      <c r="CI70" s="134"/>
      <c r="CJ70" s="134">
        <f>IF(OR(CF70=$CF$18,CF70=$CF$19,CF70=$CF$34,CF70=$CF$35),Punktemodus!$B$19,0)</f>
        <v>30</v>
      </c>
      <c r="CK70" s="134"/>
      <c r="CL70" s="134"/>
      <c r="CM70" s="134"/>
      <c r="CN70" s="134"/>
      <c r="CO70" s="134"/>
      <c r="CP70" s="134"/>
      <c r="CQ70" s="155"/>
      <c r="CR70" s="155"/>
      <c r="CS70" s="155"/>
      <c r="CT70" s="155"/>
      <c r="CU70" s="155"/>
      <c r="CV70" s="155"/>
      <c r="CW70" s="134"/>
    </row>
    <row r="71" spans="1:101" ht="18.75" customHeight="1" thickBot="1" x14ac:dyDescent="0.3">
      <c r="A71" s="60"/>
      <c r="B71" s="60"/>
      <c r="C71" s="200" t="str">
        <f>C67</f>
        <v>Argentinien</v>
      </c>
      <c r="D71" s="201"/>
      <c r="E71" s="104"/>
      <c r="F71" s="93"/>
      <c r="G71" s="104"/>
      <c r="H71" s="200" t="str">
        <f>H68</f>
        <v>Nigeria</v>
      </c>
      <c r="I71" s="201"/>
      <c r="J71" s="60"/>
      <c r="K71" s="60" t="s">
        <v>105</v>
      </c>
      <c r="L71" s="60">
        <f t="shared" si="20"/>
        <v>0</v>
      </c>
      <c r="M71" s="60">
        <f>IF($E71="",0,IF($E71&gt;$G71,3,IF($E71=G71,1,0)))</f>
        <v>0</v>
      </c>
      <c r="N71" s="60"/>
      <c r="O71" s="60"/>
      <c r="P71" s="60">
        <f>IF($G71="",0,IF($E71&gt;$G71,0,IF($E71=$G71,1,3)))</f>
        <v>0</v>
      </c>
      <c r="Q71" s="60">
        <f>E71</f>
        <v>0</v>
      </c>
      <c r="R71" s="60"/>
      <c r="S71" s="60"/>
      <c r="T71" s="60">
        <f>G71</f>
        <v>0</v>
      </c>
      <c r="U71" s="60">
        <f>G71</f>
        <v>0</v>
      </c>
      <c r="V71" s="60"/>
      <c r="W71" s="60"/>
      <c r="X71" s="60">
        <f>E71</f>
        <v>0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187">
        <f>SUM(AN67:AN70)</f>
        <v>30000</v>
      </c>
      <c r="AO71" s="187">
        <f>SUM(AO67:AO70)</f>
        <v>30000</v>
      </c>
      <c r="AP71" s="187">
        <f>SUM(AP67:AP70)</f>
        <v>30000</v>
      </c>
      <c r="AQ71" s="187">
        <f>SUM(AQ67:AQ70)</f>
        <v>30000</v>
      </c>
      <c r="AR71" s="187"/>
      <c r="AS71" s="60"/>
      <c r="AT71" s="60"/>
      <c r="AU71" s="60"/>
      <c r="AV71" s="60"/>
      <c r="AW71" s="60"/>
      <c r="AX71" s="60"/>
      <c r="AY71" s="60"/>
      <c r="AZ71" s="60"/>
      <c r="BA71" s="92"/>
      <c r="BB71" s="60"/>
      <c r="BC71" s="60"/>
      <c r="BD71" s="60"/>
      <c r="BE71" s="60"/>
      <c r="BF71" s="60"/>
      <c r="BG71" s="60"/>
      <c r="BH71" s="60"/>
      <c r="BI71" s="60"/>
      <c r="BJ71" s="85">
        <f>IF(E71&gt;G71,IF(Spielplan!E71&gt;Spielplan!G71,Punktemodus!$B$3,0),0)</f>
        <v>0</v>
      </c>
      <c r="BK71" s="85">
        <f>IF(E71=G71,IF(Spielplan!E71=Spielplan!G71,Punktemodus!$B$3,0),0)</f>
        <v>10</v>
      </c>
      <c r="BL71" s="85">
        <f>IF(E71&lt;G71,IF(Spielplan!E71&lt;Spielplan!G71,Punktemodus!$B$3,0),0)</f>
        <v>0</v>
      </c>
      <c r="BM71" s="85">
        <f>IF(E71=Spielplan!E71,IF(G71=Spielplan!G71,Punktemodus!$B$5,0),0)</f>
        <v>3</v>
      </c>
      <c r="BN71" s="85">
        <f>IF(E71=Spielplan!E71,Punktemodus!$B$7,0)</f>
        <v>1</v>
      </c>
      <c r="BO71" s="85">
        <f>IF(G71=Spielplan!G71,Punktemodus!$B$7,0)</f>
        <v>1</v>
      </c>
      <c r="BP71" s="137">
        <f>IF(Spielplan!E71="",0,SUM(BJ71:BO71))</f>
        <v>0</v>
      </c>
      <c r="BQ71" s="60"/>
      <c r="BR71" s="141"/>
      <c r="BS71" s="134"/>
      <c r="BT71" s="134"/>
      <c r="BU71" s="134"/>
      <c r="BV71" s="134"/>
      <c r="BW71" s="134"/>
      <c r="BX71" s="148"/>
      <c r="BY71" s="148"/>
      <c r="BZ71" s="134"/>
      <c r="CA71" s="134"/>
      <c r="CB71" s="134"/>
      <c r="CC71" s="134"/>
      <c r="CD71" s="134"/>
      <c r="CE71" s="134"/>
      <c r="CF71" s="144" t="str">
        <f>Spielplan!$BX$35</f>
        <v/>
      </c>
      <c r="CG71" s="145"/>
      <c r="CH71" s="146">
        <f>Spielplan!$BZ$35</f>
        <v>0</v>
      </c>
      <c r="CI71" s="134"/>
      <c r="CJ71" s="134">
        <f>IF(OR(CF71=$CF$18,CF71=$CF$19,CF71=$CF$34,CF71=$CF$35),Punktemodus!$B$19,0)</f>
        <v>30</v>
      </c>
      <c r="CK71" s="134"/>
      <c r="CL71" s="134"/>
      <c r="CM71" s="134"/>
      <c r="CN71" s="134"/>
      <c r="CO71" s="134"/>
      <c r="CP71" s="134"/>
      <c r="CQ71" s="155"/>
      <c r="CR71" s="155"/>
      <c r="CS71" s="155"/>
      <c r="CT71" s="155"/>
      <c r="CU71" s="155"/>
      <c r="CV71" s="155"/>
      <c r="CW71" s="134"/>
    </row>
    <row r="72" spans="1:101" ht="18.75" customHeight="1" thickBot="1" x14ac:dyDescent="0.3">
      <c r="A72" s="60"/>
      <c r="B72" s="60"/>
      <c r="C72" s="206" t="str">
        <f>H67</f>
        <v>Bosnien</v>
      </c>
      <c r="D72" s="207"/>
      <c r="E72" s="104"/>
      <c r="F72" s="106"/>
      <c r="G72" s="104"/>
      <c r="H72" s="206" t="str">
        <f>C68</f>
        <v>Iran</v>
      </c>
      <c r="I72" s="207"/>
      <c r="J72" s="60"/>
      <c r="K72" s="60" t="s">
        <v>105</v>
      </c>
      <c r="L72" s="60">
        <f t="shared" si="20"/>
        <v>0</v>
      </c>
      <c r="M72" s="60"/>
      <c r="N72" s="60">
        <f>IF($E72="",0,IF($E72&gt;$G72,3,IF($E72=$G72,1,0)))</f>
        <v>0</v>
      </c>
      <c r="O72" s="60">
        <f>IF($G72="",0,IF($E72&gt;$G72,0,IF($E72=$G72,1,3)))</f>
        <v>0</v>
      </c>
      <c r="P72" s="60"/>
      <c r="Q72" s="60"/>
      <c r="R72" s="60">
        <f>E72</f>
        <v>0</v>
      </c>
      <c r="S72" s="60">
        <f>G72</f>
        <v>0</v>
      </c>
      <c r="T72" s="60"/>
      <c r="U72" s="60"/>
      <c r="V72" s="60">
        <f>G72</f>
        <v>0</v>
      </c>
      <c r="W72" s="60">
        <f>E72</f>
        <v>0</v>
      </c>
      <c r="X72" s="60"/>
      <c r="Y72" s="60"/>
      <c r="Z72" s="60" t="s">
        <v>30</v>
      </c>
      <c r="AA72" s="60"/>
      <c r="AB72" s="60"/>
      <c r="AC72" s="60"/>
      <c r="AD72" s="60"/>
      <c r="AE72" s="60"/>
      <c r="AF72" s="60"/>
      <c r="AG72" s="60" t="b">
        <f>OR(AG67=AG68,AG67=AG69,AG67=AG70,AG68=AG69,AG68=AG70,AG69=AG70)</f>
        <v>1</v>
      </c>
      <c r="AH72" s="60"/>
      <c r="AI72" s="60"/>
      <c r="AJ72" s="60"/>
      <c r="AK72" s="60"/>
      <c r="AL72" s="60"/>
      <c r="AM72" s="60"/>
      <c r="AN72" s="60"/>
      <c r="AO72" s="60" t="s">
        <v>34</v>
      </c>
      <c r="AP72" s="60"/>
      <c r="AQ72" s="60"/>
      <c r="AR72" s="60" t="b">
        <f>OR(AR67=AR68,AR67=AR69,AR67=AR70,AR68=AR69,AR68=AR70,AR69=AR70)</f>
        <v>1</v>
      </c>
      <c r="AS72" s="60"/>
      <c r="AT72" s="60"/>
      <c r="AU72" s="60"/>
      <c r="AV72" s="60"/>
      <c r="AW72" s="60"/>
      <c r="AX72" s="60"/>
      <c r="AY72" s="60"/>
      <c r="AZ72" s="60"/>
      <c r="BA72" s="92"/>
      <c r="BB72" s="60"/>
      <c r="BC72" s="60"/>
      <c r="BD72" s="60"/>
      <c r="BE72" s="60"/>
      <c r="BF72" s="60"/>
      <c r="BG72" s="60"/>
      <c r="BH72" s="60"/>
      <c r="BI72" s="60"/>
      <c r="BJ72" s="85">
        <f>IF(E72&gt;G72,IF(Spielplan!E72&gt;Spielplan!G72,Punktemodus!$B$3,0),0)</f>
        <v>0</v>
      </c>
      <c r="BK72" s="85">
        <f>IF(E72=G72,IF(Spielplan!E72=Spielplan!G72,Punktemodus!$B$3,0),0)</f>
        <v>10</v>
      </c>
      <c r="BL72" s="85">
        <f>IF(E72&lt;G72,IF(Spielplan!E72&lt;Spielplan!G72,Punktemodus!$B$3,0),0)</f>
        <v>0</v>
      </c>
      <c r="BM72" s="85">
        <f>IF(E72=Spielplan!E72,IF(G72=Spielplan!G72,Punktemodus!$B$5,0),0)</f>
        <v>3</v>
      </c>
      <c r="BN72" s="85">
        <f>IF(E72=Spielplan!E72,Punktemodus!$B$7,0)</f>
        <v>1</v>
      </c>
      <c r="BO72" s="85">
        <f>IF(G72=Spielplan!G72,Punktemodus!$B$7,0)</f>
        <v>1</v>
      </c>
      <c r="BP72" s="137">
        <f>IF(Spielplan!E72="",0,SUM(BJ72:BO72))</f>
        <v>0</v>
      </c>
      <c r="BQ72" s="60"/>
      <c r="BR72" s="141"/>
      <c r="BS72" s="153" t="s">
        <v>126</v>
      </c>
      <c r="BT72" s="144" t="str">
        <f>Spielplan!$BL$36</f>
        <v/>
      </c>
      <c r="BU72" s="145"/>
      <c r="BV72" s="146">
        <f>Spielplan!$BN$36</f>
        <v>0</v>
      </c>
      <c r="BW72" s="147"/>
      <c r="BX72" s="148">
        <f>IF(BT36=BT72,Punktemodus!$B$11,0)</f>
        <v>10</v>
      </c>
      <c r="BY72" s="148">
        <f>IF(BT72=BT21,Punktemodus!B13,0)</f>
        <v>5</v>
      </c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55"/>
      <c r="CR72" s="155"/>
      <c r="CS72" s="155"/>
      <c r="CT72" s="155"/>
      <c r="CU72" s="155"/>
      <c r="CV72" s="155"/>
      <c r="CW72" s="134"/>
    </row>
    <row r="73" spans="1:101" ht="18.75" customHeight="1" thickBot="1" x14ac:dyDescent="0.25">
      <c r="A73" s="60"/>
      <c r="B73" s="60"/>
      <c r="C73" s="136" t="str">
        <f>IF(G72="","",IF(AR72=TRUE,"Achtung: Fehler in Tabelle!",""))</f>
        <v/>
      </c>
      <c r="D73" s="60"/>
      <c r="E73" s="85"/>
      <c r="F73" s="60"/>
      <c r="G73" s="85"/>
      <c r="H73" s="60"/>
      <c r="I73" s="60"/>
      <c r="J73" s="60"/>
      <c r="K73" s="60"/>
      <c r="L73" s="60"/>
      <c r="M73" s="60">
        <f t="shared" ref="M73:X73" si="23">SUM(M67:M72)</f>
        <v>0</v>
      </c>
      <c r="N73" s="60">
        <f t="shared" si="23"/>
        <v>0</v>
      </c>
      <c r="O73" s="60">
        <f t="shared" si="23"/>
        <v>0</v>
      </c>
      <c r="P73" s="60">
        <f t="shared" si="23"/>
        <v>0</v>
      </c>
      <c r="Q73" s="60">
        <f t="shared" si="23"/>
        <v>0</v>
      </c>
      <c r="R73" s="60">
        <f t="shared" si="23"/>
        <v>0</v>
      </c>
      <c r="S73" s="60">
        <f t="shared" si="23"/>
        <v>0</v>
      </c>
      <c r="T73" s="60">
        <f t="shared" si="23"/>
        <v>0</v>
      </c>
      <c r="U73" s="60">
        <f t="shared" si="23"/>
        <v>0</v>
      </c>
      <c r="V73" s="60">
        <f t="shared" si="23"/>
        <v>0</v>
      </c>
      <c r="W73" s="60">
        <f t="shared" si="23"/>
        <v>0</v>
      </c>
      <c r="X73" s="60">
        <f t="shared" si="23"/>
        <v>0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160">
        <f>SUM(BP67:BP72)</f>
        <v>0</v>
      </c>
      <c r="BQ73" s="60"/>
      <c r="BR73" s="141"/>
      <c r="BS73" s="149" t="s">
        <v>127</v>
      </c>
      <c r="BT73" s="144" t="str">
        <f>Spielplan!$BL$37</f>
        <v/>
      </c>
      <c r="BU73" s="145"/>
      <c r="BV73" s="146">
        <f>Spielplan!$BN$37</f>
        <v>0</v>
      </c>
      <c r="BW73" s="134"/>
      <c r="BX73" s="148">
        <f>IF(BT37=BT73,Punktemodus!$B$11,0)</f>
        <v>10</v>
      </c>
      <c r="BY73" s="148">
        <f>IF(BT73=BT20,Punktemodus!B13,0)</f>
        <v>5</v>
      </c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55"/>
      <c r="CR73" s="155"/>
      <c r="CS73" s="155"/>
      <c r="CT73" s="155"/>
      <c r="CU73" s="155"/>
      <c r="CV73" s="155"/>
      <c r="CW73" s="134"/>
    </row>
    <row r="74" spans="1:101" ht="18.75" customHeight="1" thickBot="1" x14ac:dyDescent="0.3">
      <c r="A74" s="60"/>
      <c r="B74" s="60"/>
      <c r="C74" s="60"/>
      <c r="D74" s="60"/>
      <c r="E74" s="85"/>
      <c r="F74" s="60"/>
      <c r="G74" s="85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138"/>
      <c r="BQ74" s="60"/>
      <c r="BR74" s="141"/>
      <c r="BS74" s="150"/>
      <c r="BT74" s="134"/>
      <c r="BU74" s="134"/>
      <c r="BV74" s="134"/>
      <c r="BW74" s="134"/>
      <c r="BX74" s="148"/>
      <c r="BY74" s="148"/>
      <c r="BZ74" s="134"/>
      <c r="CA74" s="144" t="str">
        <f>Spielplan!$BS$38</f>
        <v/>
      </c>
      <c r="CB74" s="145"/>
      <c r="CC74" s="146">
        <f>Spielplan!$BU$38</f>
        <v>0</v>
      </c>
      <c r="CD74" s="147"/>
      <c r="CE74" s="134">
        <f>IF(CA74=CA38,Punktemodus!B15,0)</f>
        <v>20</v>
      </c>
      <c r="CF74" s="148">
        <f>IF(OR(CA74=$CA$14,CA74=$CA$15,CA74=$CA$22,CA74=$CA$23,CA74=$CA$30,CA74=$CA$31,CA74=$CA$39),Punktemodus!B17,0)</f>
        <v>10</v>
      </c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</row>
    <row r="75" spans="1:101" ht="18.75" customHeight="1" thickBot="1" x14ac:dyDescent="0.25">
      <c r="A75" s="60"/>
      <c r="B75" s="60"/>
      <c r="C75" s="60"/>
      <c r="D75" s="60"/>
      <c r="E75" s="85"/>
      <c r="F75" s="60"/>
      <c r="G75" s="85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138"/>
      <c r="BQ75" s="60"/>
      <c r="BR75" s="141"/>
      <c r="BS75" s="134"/>
      <c r="BT75" s="134"/>
      <c r="BU75" s="134"/>
      <c r="BV75" s="134"/>
      <c r="BW75" s="134"/>
      <c r="BX75" s="148"/>
      <c r="BY75" s="148"/>
      <c r="BZ75" s="134"/>
      <c r="CA75" s="144" t="str">
        <f>Spielplan!$BS$39</f>
        <v/>
      </c>
      <c r="CB75" s="145"/>
      <c r="CC75" s="146">
        <f>Spielplan!$BU$39</f>
        <v>0</v>
      </c>
      <c r="CD75" s="134"/>
      <c r="CE75" s="134">
        <f>IF(CA75=CA39,Punktemodus!B15,0)</f>
        <v>20</v>
      </c>
      <c r="CF75" s="148">
        <f>IF(OR(CA75=$CA$14,CA75=$CA$15,CA75=$CA$22,CA75=$CA$23,CA75=$CA$30,CA75=$CA$31,CA75=$CA$38),Punktemodus!B17,0)</f>
        <v>10</v>
      </c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</row>
    <row r="76" spans="1:101" ht="18.75" customHeight="1" thickBot="1" x14ac:dyDescent="0.3">
      <c r="A76" s="60"/>
      <c r="B76" s="60"/>
      <c r="C76" s="88" t="s">
        <v>92</v>
      </c>
      <c r="D76" s="60"/>
      <c r="E76" s="85"/>
      <c r="F76" s="60"/>
      <c r="G76" s="85"/>
      <c r="H76" s="60"/>
      <c r="I76" s="60"/>
      <c r="J76" s="60"/>
      <c r="K76" s="60"/>
      <c r="L76" s="60"/>
      <c r="M76" s="60" t="s">
        <v>4</v>
      </c>
      <c r="N76" s="60"/>
      <c r="O76" s="60"/>
      <c r="P76" s="60"/>
      <c r="Q76" s="60" t="s">
        <v>6</v>
      </c>
      <c r="R76" s="60"/>
      <c r="S76" s="60"/>
      <c r="T76" s="60"/>
      <c r="U76" s="60" t="s">
        <v>7</v>
      </c>
      <c r="V76" s="60"/>
      <c r="W76" s="60"/>
      <c r="X76" s="60"/>
      <c r="Y76" s="60"/>
      <c r="Z76" s="60" t="s">
        <v>4</v>
      </c>
      <c r="AA76" s="60" t="s">
        <v>5</v>
      </c>
      <c r="AB76" s="60"/>
      <c r="AC76" s="60"/>
      <c r="AD76" s="60" t="s">
        <v>9</v>
      </c>
      <c r="AE76" s="60"/>
      <c r="AF76" s="60"/>
      <c r="AG76" s="60"/>
      <c r="AH76" s="60" t="s">
        <v>32</v>
      </c>
      <c r="AI76" s="60"/>
      <c r="AJ76" s="60"/>
      <c r="AK76" s="60"/>
      <c r="AL76" s="60"/>
      <c r="AM76" s="60"/>
      <c r="AN76" s="60" t="s">
        <v>35</v>
      </c>
      <c r="AO76" s="60"/>
      <c r="AP76" s="60"/>
      <c r="AQ76" s="60"/>
      <c r="AR76" s="60"/>
      <c r="AS76" s="60" t="s">
        <v>33</v>
      </c>
      <c r="AT76" s="60"/>
      <c r="AU76" s="60"/>
      <c r="AV76" s="60"/>
      <c r="AW76" s="60"/>
      <c r="AX76" s="60"/>
      <c r="AY76" s="60"/>
      <c r="AZ76" s="60"/>
      <c r="BA76" s="60"/>
      <c r="BB76" s="89" t="s">
        <v>10</v>
      </c>
      <c r="BC76" s="60"/>
      <c r="BD76" s="90" t="s">
        <v>4</v>
      </c>
      <c r="BE76" s="60"/>
      <c r="BF76" s="61" t="s">
        <v>5</v>
      </c>
      <c r="BG76" s="60"/>
      <c r="BH76" s="60"/>
      <c r="BI76" s="85"/>
      <c r="BJ76" s="60"/>
      <c r="BK76" s="60"/>
      <c r="BL76" s="60"/>
      <c r="BM76" s="60"/>
      <c r="BN76" s="60"/>
      <c r="BO76" s="60"/>
      <c r="BP76" s="138"/>
      <c r="BQ76" s="85"/>
      <c r="BR76" s="141"/>
      <c r="BS76" s="153" t="s">
        <v>128</v>
      </c>
      <c r="BT76" s="144" t="str">
        <f>Spielplan!$BL$40</f>
        <v/>
      </c>
      <c r="BU76" s="145"/>
      <c r="BV76" s="146">
        <f>Spielplan!$BN$40</f>
        <v>0</v>
      </c>
      <c r="BW76" s="147"/>
      <c r="BX76" s="148">
        <f>IF(BT40=BT76,Punktemodus!$B$11,0)</f>
        <v>10</v>
      </c>
      <c r="BY76" s="148">
        <f>IF(BT76=BT25,Punktemodus!B13,0)</f>
        <v>5</v>
      </c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</row>
    <row r="77" spans="1:101" ht="18.75" customHeight="1" thickBot="1" x14ac:dyDescent="0.25">
      <c r="A77" s="60"/>
      <c r="B77" s="60"/>
      <c r="C77" s="60"/>
      <c r="D77" s="60"/>
      <c r="E77" s="85"/>
      <c r="F77" s="60"/>
      <c r="G77" s="85"/>
      <c r="H77" s="60"/>
      <c r="I77" s="60"/>
      <c r="J77" s="60"/>
      <c r="K77" s="60"/>
      <c r="L77" s="60"/>
      <c r="M77" s="60" t="s">
        <v>0</v>
      </c>
      <c r="N77" s="60" t="s">
        <v>1</v>
      </c>
      <c r="O77" s="60" t="s">
        <v>2</v>
      </c>
      <c r="P77" s="60" t="s">
        <v>3</v>
      </c>
      <c r="Q77" s="60" t="s">
        <v>0</v>
      </c>
      <c r="R77" s="60" t="s">
        <v>1</v>
      </c>
      <c r="S77" s="60" t="s">
        <v>2</v>
      </c>
      <c r="T77" s="60" t="s">
        <v>3</v>
      </c>
      <c r="U77" s="60" t="s">
        <v>0</v>
      </c>
      <c r="V77" s="60" t="s">
        <v>1</v>
      </c>
      <c r="W77" s="60" t="s">
        <v>2</v>
      </c>
      <c r="X77" s="60" t="s">
        <v>3</v>
      </c>
      <c r="Y77" s="60"/>
      <c r="Z77" s="60" t="s">
        <v>8</v>
      </c>
      <c r="AA77" s="60"/>
      <c r="AB77" s="60"/>
      <c r="AC77" s="60"/>
      <c r="AD77" s="60"/>
      <c r="AE77" s="60"/>
      <c r="AF77" s="60"/>
      <c r="AG77" s="60"/>
      <c r="AH77" s="60" t="s">
        <v>31</v>
      </c>
      <c r="AI77" s="60"/>
      <c r="AJ77" s="60"/>
      <c r="AK77" s="60"/>
      <c r="AL77" s="60"/>
      <c r="AM77" s="60"/>
      <c r="AN77" s="60" t="str">
        <f>AI78</f>
        <v>Deutschland</v>
      </c>
      <c r="AO77" s="60" t="str">
        <f>AI79</f>
        <v>Portugal</v>
      </c>
      <c r="AP77" s="60" t="str">
        <f>AI80</f>
        <v>Ghana</v>
      </c>
      <c r="AQ77" s="60" t="str">
        <f>AI81</f>
        <v>USA</v>
      </c>
      <c r="AR77" s="60"/>
      <c r="AS77" s="60" t="s">
        <v>31</v>
      </c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85"/>
      <c r="BJ77" s="85"/>
      <c r="BK77" s="85"/>
      <c r="BL77" s="85"/>
      <c r="BM77" s="85"/>
      <c r="BN77" s="85"/>
      <c r="BO77" s="85"/>
      <c r="BP77" s="137"/>
      <c r="BQ77" s="85"/>
      <c r="BR77" s="141"/>
      <c r="BS77" s="149" t="s">
        <v>129</v>
      </c>
      <c r="BT77" s="144" t="str">
        <f>Spielplan!$BL$41</f>
        <v/>
      </c>
      <c r="BU77" s="145"/>
      <c r="BV77" s="146">
        <f>Spielplan!$BN$41</f>
        <v>0</v>
      </c>
      <c r="BW77" s="134"/>
      <c r="BX77" s="148">
        <f>IF(BT41=BT77,Punktemodus!$B$11,0)</f>
        <v>10</v>
      </c>
      <c r="BY77" s="148">
        <f>IF(BT77=BT24,Punktemodus!B13,0)</f>
        <v>5</v>
      </c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</row>
    <row r="78" spans="1:101" ht="18.75" customHeight="1" thickBot="1" x14ac:dyDescent="0.3">
      <c r="A78" s="60"/>
      <c r="B78" s="60"/>
      <c r="C78" s="211" t="str">
        <f>Spielplan!$C$78</f>
        <v>Deutschland</v>
      </c>
      <c r="D78" s="212"/>
      <c r="E78" s="104"/>
      <c r="F78" s="93"/>
      <c r="G78" s="104"/>
      <c r="H78" s="211" t="str">
        <f>Spielplan!$H$78</f>
        <v>Portugal</v>
      </c>
      <c r="I78" s="212"/>
      <c r="J78" s="60"/>
      <c r="K78" s="60" t="s">
        <v>108</v>
      </c>
      <c r="L78" s="60">
        <f t="shared" ref="L78:L83" si="24">IF(E78-G78&gt;0,1,IF(G78=E78,0,-1))</f>
        <v>0</v>
      </c>
      <c r="M78" s="60">
        <f>IF($E78="",0,IF($E78&gt;$G78,3,IF($E78=G78,1,0)))</f>
        <v>0</v>
      </c>
      <c r="N78" s="60">
        <f>IF($G78="",0,IF($E78&gt;$G78,0,IF($E78=G78,1,3)))</f>
        <v>0</v>
      </c>
      <c r="O78" s="60"/>
      <c r="P78" s="60"/>
      <c r="Q78" s="60">
        <f>E78</f>
        <v>0</v>
      </c>
      <c r="R78" s="60">
        <f>G78</f>
        <v>0</v>
      </c>
      <c r="S78" s="60"/>
      <c r="T78" s="60"/>
      <c r="U78" s="60">
        <f>G78</f>
        <v>0</v>
      </c>
      <c r="V78" s="60">
        <f>E78</f>
        <v>0</v>
      </c>
      <c r="W78" s="60"/>
      <c r="X78" s="60"/>
      <c r="Y78" s="60"/>
      <c r="Z78" s="60">
        <f>M84</f>
        <v>0</v>
      </c>
      <c r="AA78" s="60">
        <f>Q84</f>
        <v>0</v>
      </c>
      <c r="AB78" s="60">
        <f>U84</f>
        <v>0</v>
      </c>
      <c r="AC78" s="60">
        <f>AA78-AB78</f>
        <v>0</v>
      </c>
      <c r="AD78" s="60">
        <f>IF(Z78&gt;Z79,-1,0)</f>
        <v>0</v>
      </c>
      <c r="AE78" s="60">
        <f>IF(Z78&gt;Z80,-1,0)</f>
        <v>0</v>
      </c>
      <c r="AF78" s="60">
        <f>IF(Z78&gt;Z81,-1,0)</f>
        <v>0</v>
      </c>
      <c r="AG78" s="60">
        <f>10000-(AJ78*1000+AM78*100+AK78*10)</f>
        <v>10000</v>
      </c>
      <c r="AH78" s="90">
        <f>RANK(AG78,AG78:AG81,1)</f>
        <v>1</v>
      </c>
      <c r="AI78" s="60" t="str">
        <f>C78</f>
        <v>Deutschland</v>
      </c>
      <c r="AJ78" s="60">
        <f t="shared" ref="AJ78:AL81" si="25">Z78</f>
        <v>0</v>
      </c>
      <c r="AK78" s="60">
        <f t="shared" si="25"/>
        <v>0</v>
      </c>
      <c r="AL78" s="60">
        <f t="shared" si="25"/>
        <v>0</v>
      </c>
      <c r="AM78" s="60">
        <f>AK78-AL78</f>
        <v>0</v>
      </c>
      <c r="AN78" s="187"/>
      <c r="AO78" s="187">
        <f>IF(AG79=AG78,IF(G78&gt;E78,AG79-0.1,AG79),AG79)</f>
        <v>10000</v>
      </c>
      <c r="AP78" s="187">
        <f>IF(AG80=AG78,IF(G80&gt;E80,AG80-0.1,AG80),AG80)</f>
        <v>10000</v>
      </c>
      <c r="AQ78" s="187">
        <f>IF(AG81=AG78,IF(G82&gt;E82,AG81-0.1,AG81),AG81)</f>
        <v>10000</v>
      </c>
      <c r="AR78" s="187">
        <f>AN82</f>
        <v>30000</v>
      </c>
      <c r="AS78" s="90">
        <f>RANK(AR78,AR78:AR81,1)</f>
        <v>1</v>
      </c>
      <c r="AT78" s="60" t="str">
        <f t="shared" ref="AT78:AW81" si="26">AI78</f>
        <v>Deutschland</v>
      </c>
      <c r="AU78" s="60">
        <f t="shared" si="26"/>
        <v>0</v>
      </c>
      <c r="AV78" s="60">
        <f t="shared" si="26"/>
        <v>0</v>
      </c>
      <c r="AW78" s="60">
        <f t="shared" si="26"/>
        <v>0</v>
      </c>
      <c r="AX78" s="60"/>
      <c r="AY78" s="60"/>
      <c r="AZ78" s="60"/>
      <c r="BA78" s="213">
        <v>1</v>
      </c>
      <c r="BB78" s="211" t="str">
        <f>VLOOKUP(1,AS78:AT81,2,FALSE)</f>
        <v>Deutschland</v>
      </c>
      <c r="BC78" s="214"/>
      <c r="BD78" s="215">
        <f>VLOOKUP(1,AS78:AW81,3,FALSE)</f>
        <v>0</v>
      </c>
      <c r="BE78" s="216">
        <f>VLOOKUP(1,AS78:AW81,4,FALSE)</f>
        <v>0</v>
      </c>
      <c r="BF78" s="93" t="s">
        <v>12</v>
      </c>
      <c r="BG78" s="216">
        <f>VLOOKUP(1,AS78:AW81,5,FALSE)</f>
        <v>0</v>
      </c>
      <c r="BH78" s="217" t="s">
        <v>123</v>
      </c>
      <c r="BI78" s="85"/>
      <c r="BJ78" s="85">
        <f>IF(E78&gt;G78,IF(Spielplan!E78&gt;Spielplan!G78,Punktemodus!$B$3,0),0)</f>
        <v>0</v>
      </c>
      <c r="BK78" s="85">
        <f>IF(E78=G78,IF(Spielplan!E78=Spielplan!G78,Punktemodus!$B$3,0),0)</f>
        <v>10</v>
      </c>
      <c r="BL78" s="85">
        <f>IF(E78&lt;G78,IF(Spielplan!E78&lt;Spielplan!G78,Punktemodus!$B$3,0),0)</f>
        <v>0</v>
      </c>
      <c r="BM78" s="85">
        <f>IF(E78=Spielplan!E78,IF(G78=Spielplan!G78,Punktemodus!$B$5,0),0)</f>
        <v>3</v>
      </c>
      <c r="BN78" s="85">
        <f>IF(E78=Spielplan!E78,Punktemodus!$B$7,0)</f>
        <v>1</v>
      </c>
      <c r="BO78" s="85">
        <f>IF(G78=Spielplan!G78,Punktemodus!$B$7,0)</f>
        <v>1</v>
      </c>
      <c r="BP78" s="137">
        <f>IF(Spielplan!E78="",0,SUM(BJ78:BO78))</f>
        <v>0</v>
      </c>
      <c r="BQ78" s="85"/>
      <c r="BR78" s="141"/>
      <c r="BS78" s="150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</row>
    <row r="79" spans="1:101" ht="18.75" customHeight="1" thickBot="1" x14ac:dyDescent="0.3">
      <c r="A79" s="60"/>
      <c r="B79" s="60"/>
      <c r="C79" s="218" t="str">
        <f>Spielplan!$C$79</f>
        <v>Ghana</v>
      </c>
      <c r="D79" s="219"/>
      <c r="E79" s="104"/>
      <c r="F79" s="93"/>
      <c r="G79" s="104"/>
      <c r="H79" s="218" t="str">
        <f>Spielplan!$H$79</f>
        <v>USA</v>
      </c>
      <c r="I79" s="219"/>
      <c r="J79" s="60"/>
      <c r="K79" s="60" t="s">
        <v>109</v>
      </c>
      <c r="L79" s="60">
        <f t="shared" si="24"/>
        <v>0</v>
      </c>
      <c r="M79" s="60"/>
      <c r="N79" s="60"/>
      <c r="O79" s="60">
        <f>IF($E79="",0,IF($E79&gt;$G79,3,IF($E79=$G79,1,0)))</f>
        <v>0</v>
      </c>
      <c r="P79" s="60">
        <f>IF($G79="",0,IF($E79&gt;$G79,0,IF($E79=$G79,1,3)))</f>
        <v>0</v>
      </c>
      <c r="Q79" s="60"/>
      <c r="R79" s="60"/>
      <c r="S79" s="60">
        <f>E79</f>
        <v>0</v>
      </c>
      <c r="T79" s="60">
        <f>G79</f>
        <v>0</v>
      </c>
      <c r="U79" s="60"/>
      <c r="V79" s="60"/>
      <c r="W79" s="60">
        <f>G79</f>
        <v>0</v>
      </c>
      <c r="X79" s="60">
        <f>E79</f>
        <v>0</v>
      </c>
      <c r="Y79" s="60"/>
      <c r="Z79" s="60">
        <f>N84</f>
        <v>0</v>
      </c>
      <c r="AA79" s="60">
        <f>R84</f>
        <v>0</v>
      </c>
      <c r="AB79" s="60">
        <f>V84</f>
        <v>0</v>
      </c>
      <c r="AC79" s="60">
        <f>AA79-AB79</f>
        <v>0</v>
      </c>
      <c r="AD79" s="60">
        <f>IF(Z79&gt;Z78,-1,0)</f>
        <v>0</v>
      </c>
      <c r="AE79" s="60">
        <f>IF(Z79&gt;Z80,-1,0)</f>
        <v>0</v>
      </c>
      <c r="AF79" s="60">
        <f>IF(Z79&gt;Z81,-1,0)</f>
        <v>0</v>
      </c>
      <c r="AG79" s="60">
        <f>10000-(AJ79*1000+AM79*100+AK79*10)</f>
        <v>10000</v>
      </c>
      <c r="AH79" s="90">
        <f>RANK(AG79,AG78:AG81,1)</f>
        <v>1</v>
      </c>
      <c r="AI79" s="60" t="str">
        <f>H78</f>
        <v>Portugal</v>
      </c>
      <c r="AJ79" s="60">
        <f t="shared" si="25"/>
        <v>0</v>
      </c>
      <c r="AK79" s="60">
        <f t="shared" si="25"/>
        <v>0</v>
      </c>
      <c r="AL79" s="60">
        <f t="shared" si="25"/>
        <v>0</v>
      </c>
      <c r="AM79" s="60">
        <f>AK79-AL79</f>
        <v>0</v>
      </c>
      <c r="AN79" s="187">
        <f>IF(AG78=AG79,IF(E78&gt;G78,AG78-0.1,AG78),AG78)</f>
        <v>10000</v>
      </c>
      <c r="AO79" s="187"/>
      <c r="AP79" s="187">
        <f>IF(AG80=AG79,IF(G83&gt;E83,AG80-0.1,AG80),AG80)</f>
        <v>10000</v>
      </c>
      <c r="AQ79" s="187">
        <f>IF(AG81=AG79,IF(G81&gt;E81,AG81-0.1,AG81),AG81)</f>
        <v>10000</v>
      </c>
      <c r="AR79" s="187">
        <f>AO82</f>
        <v>30000</v>
      </c>
      <c r="AS79" s="90">
        <f>RANK(AR79,AR78:AR81,1)</f>
        <v>1</v>
      </c>
      <c r="AT79" s="60" t="str">
        <f t="shared" si="26"/>
        <v>Portugal</v>
      </c>
      <c r="AU79" s="60">
        <f t="shared" si="26"/>
        <v>0</v>
      </c>
      <c r="AV79" s="60">
        <f t="shared" si="26"/>
        <v>0</v>
      </c>
      <c r="AW79" s="60">
        <f t="shared" si="26"/>
        <v>0</v>
      </c>
      <c r="AX79" s="60"/>
      <c r="AY79" s="60"/>
      <c r="AZ79" s="60"/>
      <c r="BA79" s="220">
        <v>2</v>
      </c>
      <c r="BB79" s="218" t="e">
        <f>VLOOKUP(2,AS78:AT81,2,FALSE)</f>
        <v>#N/A</v>
      </c>
      <c r="BC79" s="221"/>
      <c r="BD79" s="222" t="e">
        <f>VLOOKUP(2,AS78:AW81,3,FALSE)</f>
        <v>#N/A</v>
      </c>
      <c r="BE79" s="223" t="e">
        <f>VLOOKUP(2,AS78:AW81,4,FALSE)</f>
        <v>#N/A</v>
      </c>
      <c r="BF79" s="93" t="s">
        <v>12</v>
      </c>
      <c r="BG79" s="223" t="e">
        <f>VLOOKUP(2,AS78:AW81,5,FALSE)</f>
        <v>#N/A</v>
      </c>
      <c r="BH79" s="223" t="s">
        <v>129</v>
      </c>
      <c r="BI79" s="85"/>
      <c r="BJ79" s="85">
        <f>IF(E79&gt;G79,IF(Spielplan!E79&gt;Spielplan!G79,Punktemodus!$B$3,0),0)</f>
        <v>0</v>
      </c>
      <c r="BK79" s="85">
        <f>IF(E79=G79,IF(Spielplan!E79=Spielplan!G79,Punktemodus!$B$3,0),0)</f>
        <v>10</v>
      </c>
      <c r="BL79" s="85">
        <f>IF(E79&lt;G79,IF(Spielplan!E79&lt;Spielplan!G79,Punktemodus!$B$3,0),0)</f>
        <v>0</v>
      </c>
      <c r="BM79" s="85">
        <f>IF(E79=Spielplan!E79,IF(G79=Spielplan!G79,Punktemodus!$B$5,0),0)</f>
        <v>3</v>
      </c>
      <c r="BN79" s="85">
        <f>IF(E79=Spielplan!E79,Punktemodus!$B$7,0)</f>
        <v>1</v>
      </c>
      <c r="BO79" s="85">
        <f>IF(G79=Spielplan!G79,Punktemodus!$B$7,0)</f>
        <v>1</v>
      </c>
      <c r="BP79" s="137">
        <f>IF(Spielplan!E79="",0,SUM(BJ79:BO79))</f>
        <v>0</v>
      </c>
      <c r="BQ79" s="85"/>
      <c r="BR79" s="141"/>
      <c r="BS79" s="134"/>
      <c r="BT79" s="134"/>
      <c r="BU79" s="134"/>
      <c r="BV79" s="134"/>
      <c r="BW79" s="134"/>
      <c r="BX79" s="134"/>
      <c r="BY79" s="134"/>
      <c r="BZ79" s="161">
        <f>SUM(BX48:BY77)</f>
        <v>240</v>
      </c>
      <c r="CA79" s="134"/>
      <c r="CB79" s="134"/>
      <c r="CC79" s="134"/>
      <c r="CD79" s="134"/>
      <c r="CE79" s="161">
        <f>CE50+CF50+CE51+CF51+CE58+CF58+CE59+CF59+CE66+CF66+CE67+CF67+CE74+CF74+CE75+CF75</f>
        <v>240</v>
      </c>
      <c r="CF79" s="134"/>
      <c r="CG79" s="134"/>
      <c r="CH79" s="134"/>
      <c r="CI79" s="134"/>
      <c r="CJ79" s="161">
        <f>CJ54+CJ55+CJ70+CJ71</f>
        <v>120</v>
      </c>
      <c r="CK79" s="134"/>
      <c r="CL79" s="134"/>
      <c r="CM79" s="134"/>
      <c r="CN79" s="134"/>
      <c r="CO79" s="161">
        <f>SUM(CO59:CO60)</f>
        <v>80</v>
      </c>
      <c r="CP79" s="134"/>
      <c r="CQ79" s="134"/>
      <c r="CR79" s="134"/>
      <c r="CS79" s="161">
        <f>CS54</f>
        <v>50</v>
      </c>
      <c r="CT79" s="134"/>
      <c r="CU79" s="134"/>
      <c r="CV79" s="134"/>
      <c r="CW79" s="134"/>
    </row>
    <row r="80" spans="1:101" ht="18.75" customHeight="1" thickBot="1" x14ac:dyDescent="0.3">
      <c r="A80" s="60"/>
      <c r="B80" s="60"/>
      <c r="C80" s="211" t="str">
        <f>C78</f>
        <v>Deutschland</v>
      </c>
      <c r="D80" s="212"/>
      <c r="E80" s="104"/>
      <c r="F80" s="93"/>
      <c r="G80" s="104"/>
      <c r="H80" s="211" t="str">
        <f>C79</f>
        <v>Ghana</v>
      </c>
      <c r="I80" s="212"/>
      <c r="J80" s="60"/>
      <c r="K80" s="60" t="s">
        <v>110</v>
      </c>
      <c r="L80" s="60">
        <f t="shared" si="24"/>
        <v>0</v>
      </c>
      <c r="M80" s="60">
        <f>IF($E80="",0,IF($E80&gt;$G80,3,IF($E80=G80,1,0)))</f>
        <v>0</v>
      </c>
      <c r="N80" s="60"/>
      <c r="O80" s="60">
        <f>IF($G80="",0,IF($E80&gt;$G80,0,IF($E80=$G80,1,3)))</f>
        <v>0</v>
      </c>
      <c r="P80" s="60"/>
      <c r="Q80" s="60">
        <f>E80</f>
        <v>0</v>
      </c>
      <c r="R80" s="60"/>
      <c r="S80" s="60">
        <f>G80</f>
        <v>0</v>
      </c>
      <c r="T80" s="60"/>
      <c r="U80" s="60">
        <f>G80</f>
        <v>0</v>
      </c>
      <c r="V80" s="60"/>
      <c r="W80" s="60">
        <f>E80</f>
        <v>0</v>
      </c>
      <c r="X80" s="60"/>
      <c r="Y80" s="60"/>
      <c r="Z80" s="60">
        <f>O84</f>
        <v>0</v>
      </c>
      <c r="AA80" s="60">
        <f>S84</f>
        <v>0</v>
      </c>
      <c r="AB80" s="60">
        <f>W84</f>
        <v>0</v>
      </c>
      <c r="AC80" s="60">
        <f>AA80-AB80</f>
        <v>0</v>
      </c>
      <c r="AD80" s="60">
        <f>IF(Z80&gt;Z78,-1,0)</f>
        <v>0</v>
      </c>
      <c r="AE80" s="60">
        <f>IF(Z80&gt;Z79,-1,0)</f>
        <v>0</v>
      </c>
      <c r="AF80" s="60">
        <f>IF(Z80&gt;Z81,-1,0)</f>
        <v>0</v>
      </c>
      <c r="AG80" s="60">
        <f>10000-(AJ80*1000+AM80*100+AK80*10)</f>
        <v>10000</v>
      </c>
      <c r="AH80" s="90">
        <f>RANK(AG80,AG78:AG81,1)</f>
        <v>1</v>
      </c>
      <c r="AI80" s="60" t="str">
        <f>C79</f>
        <v>Ghana</v>
      </c>
      <c r="AJ80" s="60">
        <f t="shared" si="25"/>
        <v>0</v>
      </c>
      <c r="AK80" s="60">
        <f t="shared" si="25"/>
        <v>0</v>
      </c>
      <c r="AL80" s="60">
        <f t="shared" si="25"/>
        <v>0</v>
      </c>
      <c r="AM80" s="60">
        <f>AK80-AL80</f>
        <v>0</v>
      </c>
      <c r="AN80" s="187">
        <f>IF(AG78=AG80,IF(E80&gt;G80,AG78-0.1,AG78),AG78)</f>
        <v>10000</v>
      </c>
      <c r="AO80" s="187">
        <f>IF(AG79=AG80,IF(E83&gt;G83,AG79-0.1,AG79),AG79)</f>
        <v>10000</v>
      </c>
      <c r="AP80" s="187"/>
      <c r="AQ80" s="187">
        <f>IF(AG81=AG80,IF(G79&gt;E79,AG81-0.1,AG81),AG81)</f>
        <v>10000</v>
      </c>
      <c r="AR80" s="187">
        <f>AP82</f>
        <v>30000</v>
      </c>
      <c r="AS80" s="90">
        <f>RANK(AR80,AR78:AR81,1)</f>
        <v>1</v>
      </c>
      <c r="AT80" s="60" t="str">
        <f t="shared" si="26"/>
        <v>Ghana</v>
      </c>
      <c r="AU80" s="60">
        <f t="shared" si="26"/>
        <v>0</v>
      </c>
      <c r="AV80" s="60">
        <f t="shared" si="26"/>
        <v>0</v>
      </c>
      <c r="AW80" s="60">
        <f t="shared" si="26"/>
        <v>0</v>
      </c>
      <c r="AX80" s="60"/>
      <c r="AY80" s="60"/>
      <c r="AZ80" s="60"/>
      <c r="BA80" s="113">
        <v>3</v>
      </c>
      <c r="BB80" s="114" t="e">
        <f>VLOOKUP(3,AS78:AT81,2,FALSE)</f>
        <v>#N/A</v>
      </c>
      <c r="BC80" s="115"/>
      <c r="BD80" s="116" t="e">
        <f>VLOOKUP(3,AS78:AW81,3,FALSE)</f>
        <v>#N/A</v>
      </c>
      <c r="BE80" s="116" t="e">
        <f>VLOOKUP(3,AS78:AW81,4,FALSE)</f>
        <v>#N/A</v>
      </c>
      <c r="BF80" s="93" t="s">
        <v>12</v>
      </c>
      <c r="BG80" s="116" t="e">
        <f>VLOOKUP(3,AS78:AW81,5,FALSE)</f>
        <v>#N/A</v>
      </c>
      <c r="BH80" s="60"/>
      <c r="BI80" s="85"/>
      <c r="BJ80" s="85">
        <f>IF(E80&gt;G80,IF(Spielplan!E80&gt;Spielplan!G80,Punktemodus!$B$3,0),0)</f>
        <v>0</v>
      </c>
      <c r="BK80" s="85">
        <f>IF(E80=G80,IF(Spielplan!E80=Spielplan!G80,Punktemodus!$B$3,0),0)</f>
        <v>10</v>
      </c>
      <c r="BL80" s="85">
        <f>IF(E80&lt;G80,IF(Spielplan!E80&lt;Spielplan!G80,Punktemodus!$B$3,0),0)</f>
        <v>0</v>
      </c>
      <c r="BM80" s="85">
        <f>IF(E80=Spielplan!E80,IF(G80=Spielplan!G80,Punktemodus!$B$5,0),0)</f>
        <v>3</v>
      </c>
      <c r="BN80" s="85">
        <f>IF(E80=Spielplan!E80,Punktemodus!$B$7,0)</f>
        <v>1</v>
      </c>
      <c r="BO80" s="85">
        <f>IF(G80=Spielplan!G80,Punktemodus!$B$7,0)</f>
        <v>1</v>
      </c>
      <c r="BP80" s="137">
        <f>IF(Spielplan!E80="",0,SUM(BJ80:BO80))</f>
        <v>0</v>
      </c>
      <c r="BQ80" s="85"/>
      <c r="BR80" s="141"/>
      <c r="BS80" s="134"/>
      <c r="BT80" s="134"/>
      <c r="BU80" s="134"/>
      <c r="BV80" s="134"/>
      <c r="BW80" s="134"/>
      <c r="BX80" s="134"/>
      <c r="BY80" s="134"/>
      <c r="BZ80" s="138"/>
      <c r="CA80" s="134"/>
      <c r="CB80" s="134"/>
      <c r="CC80" s="134"/>
      <c r="CD80" s="134"/>
      <c r="CE80" s="138"/>
      <c r="CF80" s="134"/>
      <c r="CG80" s="134"/>
      <c r="CH80" s="134"/>
      <c r="CI80" s="134"/>
      <c r="CJ80" s="138"/>
      <c r="CK80" s="134"/>
      <c r="CL80" s="134"/>
      <c r="CM80" s="134"/>
      <c r="CN80" s="134"/>
      <c r="CO80" s="138"/>
      <c r="CP80" s="134"/>
      <c r="CQ80" s="134"/>
      <c r="CR80" s="134"/>
      <c r="CS80" s="138"/>
      <c r="CT80" s="134"/>
      <c r="CU80" s="134"/>
      <c r="CV80" s="134"/>
      <c r="CW80" s="134"/>
    </row>
    <row r="81" spans="1:101" ht="18.75" customHeight="1" thickBot="1" x14ac:dyDescent="0.3">
      <c r="A81" s="60"/>
      <c r="B81" s="60"/>
      <c r="C81" s="218" t="str">
        <f>H78</f>
        <v>Portugal</v>
      </c>
      <c r="D81" s="219"/>
      <c r="E81" s="104"/>
      <c r="F81" s="93"/>
      <c r="G81" s="104"/>
      <c r="H81" s="218" t="str">
        <f>H79</f>
        <v>USA</v>
      </c>
      <c r="I81" s="219"/>
      <c r="J81" s="60"/>
      <c r="K81" s="60" t="s">
        <v>111</v>
      </c>
      <c r="L81" s="60">
        <f t="shared" si="24"/>
        <v>0</v>
      </c>
      <c r="M81" s="60"/>
      <c r="N81" s="60">
        <f>IF($E81="",0,IF($E81&gt;$G81,3,IF($E81=$G81,1,0)))</f>
        <v>0</v>
      </c>
      <c r="O81" s="60"/>
      <c r="P81" s="60">
        <f>IF($G81="",0,IF($E81&gt;$G81,0,IF($E81=$G81,1,3)))</f>
        <v>0</v>
      </c>
      <c r="Q81" s="60"/>
      <c r="R81" s="60">
        <f>E81</f>
        <v>0</v>
      </c>
      <c r="S81" s="60"/>
      <c r="T81" s="60">
        <f>G81</f>
        <v>0</v>
      </c>
      <c r="U81" s="60"/>
      <c r="V81" s="60">
        <f>G81</f>
        <v>0</v>
      </c>
      <c r="W81" s="60"/>
      <c r="X81" s="60">
        <f>E81</f>
        <v>0</v>
      </c>
      <c r="Y81" s="60"/>
      <c r="Z81" s="60">
        <f>P84</f>
        <v>0</v>
      </c>
      <c r="AA81" s="60">
        <f>T84</f>
        <v>0</v>
      </c>
      <c r="AB81" s="60">
        <f>X84</f>
        <v>0</v>
      </c>
      <c r="AC81" s="60">
        <f>AA81-AB81</f>
        <v>0</v>
      </c>
      <c r="AD81" s="60">
        <f>IF(Z81&gt;Z78,-1,0)</f>
        <v>0</v>
      </c>
      <c r="AE81" s="60">
        <f>IF(Z81&gt;Z79,-1,0)</f>
        <v>0</v>
      </c>
      <c r="AF81" s="60">
        <f>IF(Z81&gt;Z80,-1,0)</f>
        <v>0</v>
      </c>
      <c r="AG81" s="60">
        <f>10000-(AJ81*1000+AM81*100+AK81*10)</f>
        <v>10000</v>
      </c>
      <c r="AH81" s="90">
        <f>RANK(AG81,AG78:AG81,1)</f>
        <v>1</v>
      </c>
      <c r="AI81" s="60" t="str">
        <f>H79</f>
        <v>USA</v>
      </c>
      <c r="AJ81" s="60">
        <f t="shared" si="25"/>
        <v>0</v>
      </c>
      <c r="AK81" s="60">
        <f t="shared" si="25"/>
        <v>0</v>
      </c>
      <c r="AL81" s="60">
        <f t="shared" si="25"/>
        <v>0</v>
      </c>
      <c r="AM81" s="60">
        <f>AK81-AL81</f>
        <v>0</v>
      </c>
      <c r="AN81" s="187">
        <f>IF(AG78=AG81,IF(E82&gt;G82,AG78-0.1,AG78),AG78)</f>
        <v>10000</v>
      </c>
      <c r="AO81" s="187">
        <f>IF(AG79=AG81,IF(E81&gt;G81,AG79-0.1,AG79),AG79)</f>
        <v>10000</v>
      </c>
      <c r="AP81" s="187">
        <f>IF(AG80=AG81,IF(E79&gt;G79,AG80-0.1,AG80),AG80)</f>
        <v>10000</v>
      </c>
      <c r="AQ81" s="187"/>
      <c r="AR81" s="187">
        <f>AQ82</f>
        <v>30000</v>
      </c>
      <c r="AS81" s="90">
        <f>RANK(AR81,AR78:AR81,1)</f>
        <v>1</v>
      </c>
      <c r="AT81" s="60" t="str">
        <f t="shared" si="26"/>
        <v>USA</v>
      </c>
      <c r="AU81" s="60">
        <f t="shared" si="26"/>
        <v>0</v>
      </c>
      <c r="AV81" s="60">
        <f t="shared" si="26"/>
        <v>0</v>
      </c>
      <c r="AW81" s="60">
        <f t="shared" si="26"/>
        <v>0</v>
      </c>
      <c r="AX81" s="60"/>
      <c r="AY81" s="60"/>
      <c r="AZ81" s="60"/>
      <c r="BA81" s="113">
        <v>4</v>
      </c>
      <c r="BB81" s="114" t="e">
        <f>VLOOKUP(4,AS78:AT81,2,FALSE)</f>
        <v>#N/A</v>
      </c>
      <c r="BC81" s="115"/>
      <c r="BD81" s="116" t="e">
        <f>VLOOKUP(4,AS78:AW81,3,FALSE)</f>
        <v>#N/A</v>
      </c>
      <c r="BE81" s="116" t="e">
        <f>VLOOKUP(4,AS78:AW81,4,FALSE)</f>
        <v>#N/A</v>
      </c>
      <c r="BF81" s="93" t="s">
        <v>12</v>
      </c>
      <c r="BG81" s="116" t="e">
        <f>VLOOKUP(4,AS78:AW81,5,FALSE)</f>
        <v>#N/A</v>
      </c>
      <c r="BH81" s="60"/>
      <c r="BI81" s="85"/>
      <c r="BJ81" s="85">
        <f>IF(E81&gt;G81,IF(Spielplan!E81&gt;Spielplan!G81,Punktemodus!$B$3,0),0)</f>
        <v>0</v>
      </c>
      <c r="BK81" s="85">
        <f>IF(E81=G81,IF(Spielplan!E81=Spielplan!G81,Punktemodus!$B$3,0),0)</f>
        <v>10</v>
      </c>
      <c r="BL81" s="85">
        <f>IF(E81&lt;G81,IF(Spielplan!E81&lt;Spielplan!G81,Punktemodus!$B$3,0),0)</f>
        <v>0</v>
      </c>
      <c r="BM81" s="85">
        <f>IF(E81=Spielplan!E81,IF(G81=Spielplan!G81,Punktemodus!$B$5,0),0)</f>
        <v>3</v>
      </c>
      <c r="BN81" s="85">
        <f>IF(E81=Spielplan!E81,Punktemodus!$B$7,0)</f>
        <v>1</v>
      </c>
      <c r="BO81" s="85">
        <f>IF(G81=Spielplan!G81,Punktemodus!$B$7,0)</f>
        <v>1</v>
      </c>
      <c r="BP81" s="137">
        <f>IF(Spielplan!E81="",0,SUM(BJ81:BO81))</f>
        <v>0</v>
      </c>
      <c r="BQ81" s="85"/>
      <c r="BR81" s="141"/>
      <c r="BS81" s="134"/>
      <c r="BT81" s="134"/>
      <c r="BU81" s="134"/>
      <c r="BV81" s="134"/>
      <c r="BW81" s="134"/>
      <c r="BX81" s="134"/>
      <c r="BY81" s="134"/>
      <c r="BZ81" s="353" t="s">
        <v>154</v>
      </c>
      <c r="CA81" s="155"/>
      <c r="CB81" s="155"/>
      <c r="CC81" s="155"/>
      <c r="CD81" s="155"/>
      <c r="CE81" s="353" t="s">
        <v>157</v>
      </c>
      <c r="CF81" s="155"/>
      <c r="CG81" s="155"/>
      <c r="CH81" s="155"/>
      <c r="CI81" s="155"/>
      <c r="CJ81" s="353" t="s">
        <v>164</v>
      </c>
      <c r="CK81" s="155"/>
      <c r="CL81" s="155"/>
      <c r="CM81" s="155"/>
      <c r="CN81" s="155"/>
      <c r="CO81" s="353" t="s">
        <v>159</v>
      </c>
      <c r="CP81" s="155"/>
      <c r="CQ81" s="155"/>
      <c r="CR81" s="155"/>
      <c r="CS81" s="353" t="s">
        <v>160</v>
      </c>
      <c r="CT81" s="155"/>
      <c r="CU81" s="134"/>
      <c r="CV81" s="134"/>
      <c r="CW81" s="134"/>
    </row>
    <row r="82" spans="1:101" ht="18.75" customHeight="1" thickBot="1" x14ac:dyDescent="0.3">
      <c r="A82" s="60"/>
      <c r="B82" s="60"/>
      <c r="C82" s="211" t="str">
        <f>C78</f>
        <v>Deutschland</v>
      </c>
      <c r="D82" s="212"/>
      <c r="E82" s="104"/>
      <c r="F82" s="93"/>
      <c r="G82" s="104"/>
      <c r="H82" s="211" t="str">
        <f>H79</f>
        <v>USA</v>
      </c>
      <c r="I82" s="212"/>
      <c r="J82" s="60"/>
      <c r="K82" s="60" t="s">
        <v>112</v>
      </c>
      <c r="L82" s="60">
        <f t="shared" si="24"/>
        <v>0</v>
      </c>
      <c r="M82" s="60">
        <f>IF($E82="",0,IF($E82&gt;$G82,3,IF($E82=G82,1,0)))</f>
        <v>0</v>
      </c>
      <c r="N82" s="60"/>
      <c r="O82" s="60"/>
      <c r="P82" s="60">
        <f>IF($G82="",0,IF($E82&gt;$G82,0,IF($E82=$G82,1,3)))</f>
        <v>0</v>
      </c>
      <c r="Q82" s="60">
        <f>E82</f>
        <v>0</v>
      </c>
      <c r="R82" s="60"/>
      <c r="S82" s="60"/>
      <c r="T82" s="60">
        <f>G82</f>
        <v>0</v>
      </c>
      <c r="U82" s="60">
        <f>G82</f>
        <v>0</v>
      </c>
      <c r="V82" s="60"/>
      <c r="W82" s="60"/>
      <c r="X82" s="60">
        <f>E82</f>
        <v>0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187">
        <f>SUM(AN78:AN81)</f>
        <v>30000</v>
      </c>
      <c r="AO82" s="187">
        <f>SUM(AO78:AO81)</f>
        <v>30000</v>
      </c>
      <c r="AP82" s="187">
        <f>SUM(AP78:AP81)</f>
        <v>30000</v>
      </c>
      <c r="AQ82" s="187">
        <f>SUM(AQ78:AQ81)</f>
        <v>30000</v>
      </c>
      <c r="AR82" s="187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85">
        <f>IF(E82&gt;G82,IF(Spielplan!E82&gt;Spielplan!G82,Punktemodus!$B$3,0),0)</f>
        <v>0</v>
      </c>
      <c r="BK82" s="85">
        <f>IF(E82=G82,IF(Spielplan!E82=Spielplan!G82,Punktemodus!$B$3,0),0)</f>
        <v>10</v>
      </c>
      <c r="BL82" s="85">
        <f>IF(E82&lt;G82,IF(Spielplan!E82&lt;Spielplan!G82,Punktemodus!$B$3,0),0)</f>
        <v>0</v>
      </c>
      <c r="BM82" s="85">
        <f>IF(E82=Spielplan!E82,IF(G82=Spielplan!G82,Punktemodus!$B$5,0),0)</f>
        <v>3</v>
      </c>
      <c r="BN82" s="85">
        <f>IF(E82=Spielplan!E82,Punktemodus!$B$7,0)</f>
        <v>1</v>
      </c>
      <c r="BO82" s="85">
        <f>IF(G82=Spielplan!G82,Punktemodus!$B$7,0)</f>
        <v>1</v>
      </c>
      <c r="BP82" s="137">
        <f>IF(Spielplan!E82="",0,SUM(BJ82:BO82))</f>
        <v>0</v>
      </c>
      <c r="BQ82" s="60"/>
      <c r="BR82" s="141"/>
      <c r="BS82" s="134"/>
      <c r="BT82" s="134"/>
      <c r="BU82" s="134"/>
      <c r="BV82" s="134"/>
      <c r="BW82" s="134"/>
      <c r="BX82" s="134"/>
      <c r="BY82" s="134"/>
      <c r="BZ82" s="353"/>
      <c r="CA82" s="155"/>
      <c r="CB82" s="155"/>
      <c r="CC82" s="155"/>
      <c r="CD82" s="155"/>
      <c r="CE82" s="353"/>
      <c r="CF82" s="155"/>
      <c r="CG82" s="155"/>
      <c r="CH82" s="155"/>
      <c r="CI82" s="155"/>
      <c r="CJ82" s="353"/>
      <c r="CK82" s="155"/>
      <c r="CL82" s="155"/>
      <c r="CM82" s="155"/>
      <c r="CN82" s="155"/>
      <c r="CO82" s="353"/>
      <c r="CP82" s="155"/>
      <c r="CQ82" s="155"/>
      <c r="CR82" s="155"/>
      <c r="CS82" s="353"/>
      <c r="CT82" s="155"/>
      <c r="CU82" s="134"/>
      <c r="CV82" s="134"/>
      <c r="CW82" s="134"/>
    </row>
    <row r="83" spans="1:101" ht="18.75" customHeight="1" thickBot="1" x14ac:dyDescent="0.3">
      <c r="A83" s="60"/>
      <c r="B83" s="60"/>
      <c r="C83" s="218" t="str">
        <f>H78</f>
        <v>Portugal</v>
      </c>
      <c r="D83" s="219"/>
      <c r="E83" s="104"/>
      <c r="F83" s="93"/>
      <c r="G83" s="104"/>
      <c r="H83" s="218" t="str">
        <f>C79</f>
        <v>Ghana</v>
      </c>
      <c r="I83" s="219"/>
      <c r="J83" s="60"/>
      <c r="K83" s="60" t="s">
        <v>112</v>
      </c>
      <c r="L83" s="60">
        <f t="shared" si="24"/>
        <v>0</v>
      </c>
      <c r="M83" s="60"/>
      <c r="N83" s="60">
        <f>IF($E83="",0,IF($E83&gt;$G83,3,IF($E83=$G83,1,0)))</f>
        <v>0</v>
      </c>
      <c r="O83" s="60">
        <f>IF($G83="",0,IF($E83&gt;$G83,0,IF($E83=$G83,1,3)))</f>
        <v>0</v>
      </c>
      <c r="P83" s="60"/>
      <c r="Q83" s="60"/>
      <c r="R83" s="60">
        <f>E83</f>
        <v>0</v>
      </c>
      <c r="S83" s="60">
        <f>G83</f>
        <v>0</v>
      </c>
      <c r="T83" s="60"/>
      <c r="U83" s="60"/>
      <c r="V83" s="60">
        <f>G83</f>
        <v>0</v>
      </c>
      <c r="W83" s="60">
        <f>E83</f>
        <v>0</v>
      </c>
      <c r="X83" s="60"/>
      <c r="Y83" s="60"/>
      <c r="Z83" s="60" t="s">
        <v>30</v>
      </c>
      <c r="AA83" s="60"/>
      <c r="AB83" s="60"/>
      <c r="AC83" s="60"/>
      <c r="AD83" s="60"/>
      <c r="AE83" s="60"/>
      <c r="AF83" s="60"/>
      <c r="AG83" s="60" t="b">
        <f>OR(AG78=AG79,AG78=AG80,AG78=AG81,AG79=AG80,AG79=AG81,AG80=AG81)</f>
        <v>1</v>
      </c>
      <c r="AH83" s="60"/>
      <c r="AI83" s="60"/>
      <c r="AJ83" s="60"/>
      <c r="AK83" s="60"/>
      <c r="AL83" s="60"/>
      <c r="AM83" s="60"/>
      <c r="AN83" s="60"/>
      <c r="AO83" s="60" t="s">
        <v>34</v>
      </c>
      <c r="AP83" s="60"/>
      <c r="AQ83" s="60"/>
      <c r="AR83" s="60" t="b">
        <f>OR(AR78=AR79,AR78=AR80,AR78=AR81,AR79=AR80,AR79=AR81,AR80=AR81)</f>
        <v>1</v>
      </c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85">
        <f>IF(E83&gt;G83,IF(Spielplan!E83&gt;Spielplan!G83,Punktemodus!$B$3,0),0)</f>
        <v>0</v>
      </c>
      <c r="BK83" s="85">
        <f>IF(E83=G83,IF(Spielplan!E83=Spielplan!G83,Punktemodus!$B$3,0),0)</f>
        <v>10</v>
      </c>
      <c r="BL83" s="85">
        <f>IF(E83&lt;G83,IF(Spielplan!E83&lt;Spielplan!G83,Punktemodus!$B$3,0),0)</f>
        <v>0</v>
      </c>
      <c r="BM83" s="85">
        <f>IF(E83=Spielplan!E83,IF(G83=Spielplan!G83,Punktemodus!$B$5,0),0)</f>
        <v>3</v>
      </c>
      <c r="BN83" s="85">
        <f>IF(E83=Spielplan!E83,Punktemodus!$B$7,0)</f>
        <v>1</v>
      </c>
      <c r="BO83" s="85">
        <f>IF(G83=Spielplan!G83,Punktemodus!$B$7,0)</f>
        <v>1</v>
      </c>
      <c r="BP83" s="137">
        <f>IF(Spielplan!E83="",0,SUM(BJ83:BO83))</f>
        <v>0</v>
      </c>
      <c r="BQ83" s="60"/>
      <c r="BR83" s="141"/>
      <c r="BS83" s="134"/>
      <c r="BT83" s="134"/>
      <c r="BU83" s="134"/>
      <c r="BV83" s="134"/>
      <c r="BW83" s="134"/>
      <c r="BX83" s="134"/>
      <c r="BY83" s="134"/>
      <c r="BZ83" s="353"/>
      <c r="CA83" s="155"/>
      <c r="CB83" s="155"/>
      <c r="CC83" s="155"/>
      <c r="CD83" s="155"/>
      <c r="CE83" s="353"/>
      <c r="CF83" s="155"/>
      <c r="CG83" s="155"/>
      <c r="CH83" s="155"/>
      <c r="CI83" s="155"/>
      <c r="CJ83" s="353"/>
      <c r="CK83" s="155"/>
      <c r="CL83" s="155"/>
      <c r="CM83" s="155"/>
      <c r="CN83" s="155"/>
      <c r="CO83" s="353"/>
      <c r="CP83" s="155"/>
      <c r="CQ83" s="155"/>
      <c r="CR83" s="155"/>
      <c r="CS83" s="353"/>
      <c r="CT83" s="155"/>
      <c r="CU83" s="134"/>
      <c r="CV83" s="134"/>
      <c r="CW83" s="134"/>
    </row>
    <row r="84" spans="1:101" ht="18.75" customHeight="1" thickBot="1" x14ac:dyDescent="0.25">
      <c r="A84" s="60"/>
      <c r="B84" s="60"/>
      <c r="C84" s="136" t="str">
        <f>IF(G83="","",IF(AR83=TRUE,"Achtung: Fehler in Tabelle!",""))</f>
        <v/>
      </c>
      <c r="D84" s="60"/>
      <c r="E84" s="85"/>
      <c r="F84" s="60"/>
      <c r="G84" s="85"/>
      <c r="H84" s="60"/>
      <c r="I84" s="60"/>
      <c r="J84" s="60"/>
      <c r="K84" s="60"/>
      <c r="L84" s="60"/>
      <c r="M84" s="60">
        <f t="shared" ref="M84:X84" si="27">SUM(M78:M83)</f>
        <v>0</v>
      </c>
      <c r="N84" s="60">
        <f t="shared" si="27"/>
        <v>0</v>
      </c>
      <c r="O84" s="60">
        <f t="shared" si="27"/>
        <v>0</v>
      </c>
      <c r="P84" s="60">
        <f t="shared" si="27"/>
        <v>0</v>
      </c>
      <c r="Q84" s="60">
        <f t="shared" si="27"/>
        <v>0</v>
      </c>
      <c r="R84" s="60">
        <f t="shared" si="27"/>
        <v>0</v>
      </c>
      <c r="S84" s="60">
        <f t="shared" si="27"/>
        <v>0</v>
      </c>
      <c r="T84" s="60">
        <f t="shared" si="27"/>
        <v>0</v>
      </c>
      <c r="U84" s="60">
        <f t="shared" si="27"/>
        <v>0</v>
      </c>
      <c r="V84" s="60">
        <f t="shared" si="27"/>
        <v>0</v>
      </c>
      <c r="W84" s="60">
        <f t="shared" si="27"/>
        <v>0</v>
      </c>
      <c r="X84" s="60">
        <f t="shared" si="27"/>
        <v>0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160">
        <f>SUM(BP78:BP83)</f>
        <v>0</v>
      </c>
      <c r="BQ84" s="60"/>
      <c r="BR84" s="141"/>
      <c r="BS84" s="134"/>
      <c r="BT84" s="134"/>
      <c r="BU84" s="134"/>
      <c r="BV84" s="134"/>
      <c r="BW84" s="134"/>
      <c r="BX84" s="134"/>
      <c r="BY84" s="134"/>
      <c r="BZ84" s="354"/>
      <c r="CA84" s="155"/>
      <c r="CB84" s="155"/>
      <c r="CC84" s="155"/>
      <c r="CD84" s="155"/>
      <c r="CE84" s="354"/>
      <c r="CF84" s="155"/>
      <c r="CG84" s="155"/>
      <c r="CH84" s="155"/>
      <c r="CI84" s="155"/>
      <c r="CJ84" s="354"/>
      <c r="CK84" s="155"/>
      <c r="CL84" s="155"/>
      <c r="CM84" s="155"/>
      <c r="CN84" s="155"/>
      <c r="CO84" s="354"/>
      <c r="CP84" s="155"/>
      <c r="CQ84" s="155"/>
      <c r="CR84" s="155"/>
      <c r="CS84" s="354"/>
      <c r="CT84" s="155"/>
      <c r="CU84" s="134"/>
      <c r="CV84" s="134"/>
      <c r="CW84" s="134"/>
    </row>
    <row r="85" spans="1:101" ht="18.75" customHeight="1" thickBot="1" x14ac:dyDescent="0.25">
      <c r="A85" s="60"/>
      <c r="B85" s="60"/>
      <c r="C85" s="60"/>
      <c r="D85" s="60"/>
      <c r="E85" s="85"/>
      <c r="F85" s="60"/>
      <c r="G85" s="85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138"/>
      <c r="BQ85" s="60"/>
      <c r="BR85" s="141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</row>
    <row r="86" spans="1:101" ht="18.75" customHeight="1" x14ac:dyDescent="0.25">
      <c r="A86" s="60"/>
      <c r="B86" s="60"/>
      <c r="C86" s="89"/>
      <c r="D86" s="60"/>
      <c r="E86" s="85"/>
      <c r="F86" s="60"/>
      <c r="G86" s="85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89"/>
      <c r="BC86" s="60"/>
      <c r="BD86" s="90"/>
      <c r="BE86" s="60"/>
      <c r="BF86" s="61"/>
      <c r="BG86" s="60"/>
      <c r="BH86" s="60"/>
      <c r="BI86" s="60"/>
      <c r="BJ86" s="60"/>
      <c r="BK86" s="60"/>
      <c r="BL86" s="60"/>
      <c r="BM86" s="60"/>
      <c r="BN86" s="60"/>
      <c r="BO86" s="60"/>
      <c r="BP86" s="138"/>
      <c r="BQ86" s="60"/>
      <c r="BR86" s="141"/>
      <c r="BS86" s="321" t="s">
        <v>45</v>
      </c>
      <c r="BT86" s="322"/>
      <c r="BU86" s="322"/>
      <c r="BV86" s="322"/>
      <c r="BW86" s="134"/>
      <c r="BX86" s="331">
        <f>BP97</f>
        <v>0</v>
      </c>
      <c r="BY86" s="332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</row>
    <row r="87" spans="1:101" ht="18.75" customHeight="1" thickBot="1" x14ac:dyDescent="0.3">
      <c r="A87" s="60"/>
      <c r="B87" s="60"/>
      <c r="C87" s="88" t="s">
        <v>93</v>
      </c>
      <c r="D87" s="60"/>
      <c r="E87" s="85"/>
      <c r="F87" s="60"/>
      <c r="G87" s="85"/>
      <c r="H87" s="60"/>
      <c r="I87" s="60"/>
      <c r="J87" s="60"/>
      <c r="K87" s="60"/>
      <c r="L87" s="60"/>
      <c r="M87" s="60" t="s">
        <v>4</v>
      </c>
      <c r="N87" s="60"/>
      <c r="O87" s="60"/>
      <c r="P87" s="60"/>
      <c r="Q87" s="60" t="s">
        <v>6</v>
      </c>
      <c r="R87" s="60"/>
      <c r="S87" s="60"/>
      <c r="T87" s="60"/>
      <c r="U87" s="60" t="s">
        <v>7</v>
      </c>
      <c r="V87" s="60"/>
      <c r="W87" s="60"/>
      <c r="X87" s="60"/>
      <c r="Y87" s="60"/>
      <c r="Z87" s="60" t="s">
        <v>4</v>
      </c>
      <c r="AA87" s="60" t="s">
        <v>5</v>
      </c>
      <c r="AB87" s="60"/>
      <c r="AC87" s="60"/>
      <c r="AD87" s="60" t="s">
        <v>9</v>
      </c>
      <c r="AE87" s="60"/>
      <c r="AF87" s="60"/>
      <c r="AG87" s="60"/>
      <c r="AH87" s="60" t="s">
        <v>32</v>
      </c>
      <c r="AI87" s="60"/>
      <c r="AJ87" s="60"/>
      <c r="AK87" s="60"/>
      <c r="AL87" s="60"/>
      <c r="AM87" s="60"/>
      <c r="AN87" s="60" t="s">
        <v>35</v>
      </c>
      <c r="AO87" s="60"/>
      <c r="AP87" s="60"/>
      <c r="AQ87" s="60"/>
      <c r="AR87" s="60"/>
      <c r="AS87" s="60" t="s">
        <v>33</v>
      </c>
      <c r="AT87" s="60"/>
      <c r="AU87" s="60"/>
      <c r="AV87" s="60"/>
      <c r="AW87" s="60"/>
      <c r="AX87" s="60"/>
      <c r="AY87" s="60"/>
      <c r="AZ87" s="60"/>
      <c r="BA87" s="60"/>
      <c r="BB87" s="89" t="s">
        <v>10</v>
      </c>
      <c r="BC87" s="60"/>
      <c r="BD87" s="90" t="s">
        <v>4</v>
      </c>
      <c r="BE87" s="60"/>
      <c r="BF87" s="61" t="s">
        <v>5</v>
      </c>
      <c r="BG87" s="60"/>
      <c r="BH87" s="60"/>
      <c r="BI87" s="85"/>
      <c r="BJ87" s="60"/>
      <c r="BK87" s="60"/>
      <c r="BL87" s="60"/>
      <c r="BM87" s="60"/>
      <c r="BN87" s="60"/>
      <c r="BO87" s="60"/>
      <c r="BP87" s="138"/>
      <c r="BQ87" s="85"/>
      <c r="BR87" s="141"/>
      <c r="BS87" s="322"/>
      <c r="BT87" s="322"/>
      <c r="BU87" s="322"/>
      <c r="BV87" s="322"/>
      <c r="BW87" s="134"/>
      <c r="BX87" s="333"/>
      <c r="BY87" s="3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</row>
    <row r="88" spans="1:101" ht="18.75" customHeight="1" thickBot="1" x14ac:dyDescent="0.3">
      <c r="A88" s="60"/>
      <c r="B88" s="60"/>
      <c r="C88" s="60"/>
      <c r="D88" s="60"/>
      <c r="E88" s="85"/>
      <c r="F88" s="60"/>
      <c r="G88" s="85"/>
      <c r="H88" s="60"/>
      <c r="I88" s="60"/>
      <c r="J88" s="60"/>
      <c r="K88" s="60"/>
      <c r="L88" s="60"/>
      <c r="M88" s="60" t="s">
        <v>0</v>
      </c>
      <c r="N88" s="60" t="s">
        <v>1</v>
      </c>
      <c r="O88" s="60" t="s">
        <v>2</v>
      </c>
      <c r="P88" s="60" t="s">
        <v>3</v>
      </c>
      <c r="Q88" s="60" t="s">
        <v>0</v>
      </c>
      <c r="R88" s="60" t="s">
        <v>1</v>
      </c>
      <c r="S88" s="60" t="s">
        <v>2</v>
      </c>
      <c r="T88" s="60" t="s">
        <v>3</v>
      </c>
      <c r="U88" s="60" t="s">
        <v>0</v>
      </c>
      <c r="V88" s="60" t="s">
        <v>1</v>
      </c>
      <c r="W88" s="60" t="s">
        <v>2</v>
      </c>
      <c r="X88" s="60" t="s">
        <v>3</v>
      </c>
      <c r="Y88" s="60"/>
      <c r="Z88" s="60" t="s">
        <v>8</v>
      </c>
      <c r="AA88" s="60"/>
      <c r="AB88" s="60"/>
      <c r="AC88" s="60"/>
      <c r="AD88" s="60"/>
      <c r="AE88" s="60"/>
      <c r="AF88" s="60"/>
      <c r="AG88" s="60"/>
      <c r="AH88" s="60" t="s">
        <v>31</v>
      </c>
      <c r="AI88" s="60"/>
      <c r="AJ88" s="60"/>
      <c r="AK88" s="60"/>
      <c r="AL88" s="60"/>
      <c r="AM88" s="60"/>
      <c r="AN88" s="60" t="str">
        <f>AI89</f>
        <v>Belgien</v>
      </c>
      <c r="AO88" s="60" t="str">
        <f>AI90</f>
        <v>Algerien</v>
      </c>
      <c r="AP88" s="60" t="str">
        <f>AI91</f>
        <v>Russland</v>
      </c>
      <c r="AQ88" s="60" t="str">
        <f>AI92</f>
        <v>Südkorea</v>
      </c>
      <c r="AR88" s="60"/>
      <c r="AS88" s="60" t="s">
        <v>31</v>
      </c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85"/>
      <c r="BJ88" s="85"/>
      <c r="BK88" s="85"/>
      <c r="BL88" s="85"/>
      <c r="BM88" s="85"/>
      <c r="BN88" s="85"/>
      <c r="BO88" s="85"/>
      <c r="BP88" s="137"/>
      <c r="BQ88" s="85"/>
      <c r="BR88" s="141"/>
      <c r="BS88" s="134"/>
      <c r="BT88" s="142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</row>
    <row r="89" spans="1:101" ht="18.75" customHeight="1" thickBot="1" x14ac:dyDescent="0.3">
      <c r="A89" s="60"/>
      <c r="B89" s="60"/>
      <c r="C89" s="224" t="str">
        <f>Spielplan!$C$89</f>
        <v>Belgien</v>
      </c>
      <c r="D89" s="225"/>
      <c r="E89" s="104"/>
      <c r="F89" s="93"/>
      <c r="G89" s="104"/>
      <c r="H89" s="224" t="str">
        <f>Spielplan!$H$89</f>
        <v>Algerien</v>
      </c>
      <c r="I89" s="225"/>
      <c r="J89" s="60"/>
      <c r="K89" s="60" t="s">
        <v>115</v>
      </c>
      <c r="L89" s="60">
        <f t="shared" ref="L89:L94" si="28">IF(E89-G89&gt;0,1,IF(G89=E89,0,-1))</f>
        <v>0</v>
      </c>
      <c r="M89" s="60">
        <f>IF($E89="",0,IF($E89&gt;$G89,3,IF($E89=G89,1,0)))</f>
        <v>0</v>
      </c>
      <c r="N89" s="60">
        <f>IF($G89="",0,IF($E89&gt;$G89,0,IF($E89=G89,1,3)))</f>
        <v>0</v>
      </c>
      <c r="O89" s="60"/>
      <c r="P89" s="60"/>
      <c r="Q89" s="60">
        <f>E89</f>
        <v>0</v>
      </c>
      <c r="R89" s="60">
        <f>G89</f>
        <v>0</v>
      </c>
      <c r="S89" s="60"/>
      <c r="T89" s="60"/>
      <c r="U89" s="60">
        <f>G89</f>
        <v>0</v>
      </c>
      <c r="V89" s="60">
        <f>E89</f>
        <v>0</v>
      </c>
      <c r="W89" s="60"/>
      <c r="X89" s="60"/>
      <c r="Y89" s="60"/>
      <c r="Z89" s="60">
        <f>M95</f>
        <v>0</v>
      </c>
      <c r="AA89" s="60">
        <f>Q95</f>
        <v>0</v>
      </c>
      <c r="AB89" s="60">
        <f>U95</f>
        <v>0</v>
      </c>
      <c r="AC89" s="60">
        <f>AA89-AB89</f>
        <v>0</v>
      </c>
      <c r="AD89" s="60">
        <f>IF(Z89&gt;Z90,-1,0)</f>
        <v>0</v>
      </c>
      <c r="AE89" s="60">
        <f>IF(Z89&gt;Z91,-1,0)</f>
        <v>0</v>
      </c>
      <c r="AF89" s="60">
        <f>IF(Z89&gt;Z92,-1,0)</f>
        <v>0</v>
      </c>
      <c r="AG89" s="60">
        <f>10000-(AJ89*1000+AM89*100+AK89*10)</f>
        <v>10000</v>
      </c>
      <c r="AH89" s="90">
        <f>RANK(AG89,AG89:AG92,1)</f>
        <v>1</v>
      </c>
      <c r="AI89" s="60" t="str">
        <f>C89</f>
        <v>Belgien</v>
      </c>
      <c r="AJ89" s="60">
        <f t="shared" ref="AJ89:AL92" si="29">Z89</f>
        <v>0</v>
      </c>
      <c r="AK89" s="60">
        <f t="shared" si="29"/>
        <v>0</v>
      </c>
      <c r="AL89" s="60">
        <f t="shared" si="29"/>
        <v>0</v>
      </c>
      <c r="AM89" s="60">
        <f>AK89-AL89</f>
        <v>0</v>
      </c>
      <c r="AN89" s="187"/>
      <c r="AO89" s="187">
        <f>IF(AG90=AG89,IF(G89&gt;E89,AG90-0.1,AG90),AG90)</f>
        <v>10000</v>
      </c>
      <c r="AP89" s="187">
        <f>IF(AG91=AG89,IF(G91&gt;E91,AG91-0.1,AG91),AG91)</f>
        <v>10000</v>
      </c>
      <c r="AQ89" s="187">
        <f>IF(AG92=AG89,IF(G93&gt;E93,AG92-0.1,AG92),AG92)</f>
        <v>10000</v>
      </c>
      <c r="AR89" s="187">
        <f>AN93</f>
        <v>30000</v>
      </c>
      <c r="AS89" s="90">
        <f>RANK(AR89,AR89:AR92,1)</f>
        <v>1</v>
      </c>
      <c r="AT89" s="60" t="str">
        <f t="shared" ref="AT89:AW92" si="30">AI89</f>
        <v>Belgien</v>
      </c>
      <c r="AU89" s="60">
        <f t="shared" si="30"/>
        <v>0</v>
      </c>
      <c r="AV89" s="60">
        <f t="shared" si="30"/>
        <v>0</v>
      </c>
      <c r="AW89" s="60">
        <f t="shared" si="30"/>
        <v>0</v>
      </c>
      <c r="AX89" s="60"/>
      <c r="AY89" s="60"/>
      <c r="AZ89" s="60"/>
      <c r="BA89" s="226">
        <v>1</v>
      </c>
      <c r="BB89" s="224" t="str">
        <f>VLOOKUP(1,AS89:AT92,2,FALSE)</f>
        <v>Belgien</v>
      </c>
      <c r="BC89" s="225"/>
      <c r="BD89" s="227">
        <f>VLOOKUP(1,AS89:AW92,3,FALSE)</f>
        <v>0</v>
      </c>
      <c r="BE89" s="228">
        <f>VLOOKUP(1,AS89:AW92,4,FALSE)</f>
        <v>0</v>
      </c>
      <c r="BF89" s="93" t="s">
        <v>12</v>
      </c>
      <c r="BG89" s="228">
        <f>VLOOKUP(1,AS89:AW92,5,FALSE)</f>
        <v>0</v>
      </c>
      <c r="BH89" s="229" t="s">
        <v>128</v>
      </c>
      <c r="BI89" s="85"/>
      <c r="BJ89" s="85">
        <f>IF(E89&gt;G89,IF(Spielplan!E89&gt;Spielplan!G89,Punktemodus!$B$3,0),0)</f>
        <v>0</v>
      </c>
      <c r="BK89" s="85">
        <f>IF(E89=G89,IF(Spielplan!E89=Spielplan!G89,Punktemodus!$B$3,0),0)</f>
        <v>10</v>
      </c>
      <c r="BL89" s="85">
        <f>IF(E89&lt;G89,IF(Spielplan!E89&lt;Spielplan!G89,Punktemodus!$B$3,0),0)</f>
        <v>0</v>
      </c>
      <c r="BM89" s="85">
        <f>IF(E89=Spielplan!E89,IF(G89=Spielplan!G89,Punktemodus!$B$5,0),0)</f>
        <v>3</v>
      </c>
      <c r="BN89" s="85">
        <f>IF(E89=Spielplan!E89,Punktemodus!$B$7,0)</f>
        <v>1</v>
      </c>
      <c r="BO89" s="85">
        <f>IF(G89=Spielplan!G89,Punktemodus!$B$7,0)</f>
        <v>1</v>
      </c>
      <c r="BP89" s="137">
        <f>IF(Spielplan!E89="",0,SUM(BJ89:BO89))</f>
        <v>0</v>
      </c>
      <c r="BQ89" s="85"/>
      <c r="BR89" s="141"/>
      <c r="BS89" s="321" t="s">
        <v>46</v>
      </c>
      <c r="BT89" s="322"/>
      <c r="BU89" s="322"/>
      <c r="BV89" s="322"/>
      <c r="BW89" s="134"/>
      <c r="BX89" s="335">
        <f>BZ79+CE79+CJ79+CO79+CS79</f>
        <v>730</v>
      </c>
      <c r="BY89" s="336"/>
      <c r="BZ89" s="134"/>
      <c r="CA89" s="349"/>
      <c r="CB89" s="350"/>
      <c r="CC89" s="350"/>
      <c r="CD89" s="350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</row>
    <row r="90" spans="1:101" ht="18.75" customHeight="1" thickBot="1" x14ac:dyDescent="0.3">
      <c r="A90" s="60"/>
      <c r="B90" s="60"/>
      <c r="C90" s="230" t="str">
        <f>Spielplan!$C$90</f>
        <v>Russland</v>
      </c>
      <c r="D90" s="231"/>
      <c r="E90" s="104"/>
      <c r="F90" s="93"/>
      <c r="G90" s="104"/>
      <c r="H90" s="230" t="str">
        <f>Spielplan!$H$90</f>
        <v>Südkorea</v>
      </c>
      <c r="I90" s="231"/>
      <c r="J90" s="60"/>
      <c r="K90" s="60" t="s">
        <v>116</v>
      </c>
      <c r="L90" s="60">
        <f t="shared" si="28"/>
        <v>0</v>
      </c>
      <c r="M90" s="60"/>
      <c r="N90" s="60"/>
      <c r="O90" s="60">
        <f>IF($E90="",0,IF($E90&gt;$G90,3,IF($E90=$G90,1,0)))</f>
        <v>0</v>
      </c>
      <c r="P90" s="60">
        <f>IF($G90="",0,IF($E90&gt;$G90,0,IF($E90=$G90,1,3)))</f>
        <v>0</v>
      </c>
      <c r="Q90" s="60"/>
      <c r="R90" s="60"/>
      <c r="S90" s="60">
        <f>E90</f>
        <v>0</v>
      </c>
      <c r="T90" s="60">
        <f>G90</f>
        <v>0</v>
      </c>
      <c r="U90" s="60"/>
      <c r="V90" s="60"/>
      <c r="W90" s="60">
        <f>G90</f>
        <v>0</v>
      </c>
      <c r="X90" s="60">
        <f>E90</f>
        <v>0</v>
      </c>
      <c r="Y90" s="60"/>
      <c r="Z90" s="60">
        <f>N95</f>
        <v>0</v>
      </c>
      <c r="AA90" s="60">
        <f>R95</f>
        <v>0</v>
      </c>
      <c r="AB90" s="60">
        <f>V95</f>
        <v>0</v>
      </c>
      <c r="AC90" s="60">
        <f>AA90-AB90</f>
        <v>0</v>
      </c>
      <c r="AD90" s="60">
        <f>IF(Z90&gt;Z89,-1,0)</f>
        <v>0</v>
      </c>
      <c r="AE90" s="60">
        <f>IF(Z90&gt;Z91,-1,0)</f>
        <v>0</v>
      </c>
      <c r="AF90" s="60">
        <f>IF(Z90&gt;Z92,-1,0)</f>
        <v>0</v>
      </c>
      <c r="AG90" s="60">
        <f>10000-(AJ90*1000+AM90*100+AK90*10)</f>
        <v>10000</v>
      </c>
      <c r="AH90" s="90">
        <f>RANK(AG90,AG89:AG92,1)</f>
        <v>1</v>
      </c>
      <c r="AI90" s="60" t="str">
        <f>H89</f>
        <v>Algerien</v>
      </c>
      <c r="AJ90" s="60">
        <f t="shared" si="29"/>
        <v>0</v>
      </c>
      <c r="AK90" s="60">
        <f t="shared" si="29"/>
        <v>0</v>
      </c>
      <c r="AL90" s="60">
        <f t="shared" si="29"/>
        <v>0</v>
      </c>
      <c r="AM90" s="60">
        <f>AK90-AL90</f>
        <v>0</v>
      </c>
      <c r="AN90" s="187">
        <f>IF(AG89=AG90,IF(E89&gt;G89,AG89-0.1,AG89),AG89)</f>
        <v>10000</v>
      </c>
      <c r="AO90" s="187"/>
      <c r="AP90" s="187">
        <f>IF(AG91=AG90,IF(G94&gt;E94,AG91-0.1,AG91),AG91)</f>
        <v>10000</v>
      </c>
      <c r="AQ90" s="187">
        <f>IF(AG92=AG90,IF(G92&gt;E92,AG92-0.1,AG92),AG92)</f>
        <v>10000</v>
      </c>
      <c r="AR90" s="187">
        <f>AO93</f>
        <v>30000</v>
      </c>
      <c r="AS90" s="90">
        <f>RANK(AR90,AR89:AR92,1)</f>
        <v>1</v>
      </c>
      <c r="AT90" s="60" t="str">
        <f t="shared" si="30"/>
        <v>Algerien</v>
      </c>
      <c r="AU90" s="60">
        <f t="shared" si="30"/>
        <v>0</v>
      </c>
      <c r="AV90" s="60">
        <f t="shared" si="30"/>
        <v>0</v>
      </c>
      <c r="AW90" s="60">
        <f t="shared" si="30"/>
        <v>0</v>
      </c>
      <c r="AX90" s="60"/>
      <c r="AY90" s="60"/>
      <c r="AZ90" s="60"/>
      <c r="BA90" s="232">
        <v>2</v>
      </c>
      <c r="BB90" s="230" t="e">
        <f>VLOOKUP(2,AS89:AT92,2,FALSE)</f>
        <v>#N/A</v>
      </c>
      <c r="BC90" s="231"/>
      <c r="BD90" s="233" t="e">
        <f>VLOOKUP(2,AS89:AW92,3,FALSE)</f>
        <v>#N/A</v>
      </c>
      <c r="BE90" s="234" t="e">
        <f>VLOOKUP(2,AS89:AW92,4,FALSE)</f>
        <v>#N/A</v>
      </c>
      <c r="BF90" s="93" t="s">
        <v>12</v>
      </c>
      <c r="BG90" s="234" t="e">
        <f>VLOOKUP(2,AS89:AW92,5,FALSE)</f>
        <v>#N/A</v>
      </c>
      <c r="BH90" s="234" t="s">
        <v>124</v>
      </c>
      <c r="BI90" s="85"/>
      <c r="BJ90" s="85">
        <f>IF(E90&gt;G90,IF(Spielplan!E90&gt;Spielplan!G90,Punktemodus!$B$3,0),0)</f>
        <v>0</v>
      </c>
      <c r="BK90" s="85">
        <f>IF(E90=G90,IF(Spielplan!E90=Spielplan!G90,Punktemodus!$B$3,0),0)</f>
        <v>10</v>
      </c>
      <c r="BL90" s="85">
        <f>IF(E90&lt;G90,IF(Spielplan!E90&lt;Spielplan!G90,Punktemodus!$B$3,0),0)</f>
        <v>0</v>
      </c>
      <c r="BM90" s="85">
        <f>IF(E90=Spielplan!E90,IF(G90=Spielplan!G90,Punktemodus!$B$5,0),0)</f>
        <v>3</v>
      </c>
      <c r="BN90" s="85">
        <f>IF(E90=Spielplan!E90,Punktemodus!$B$7,0)</f>
        <v>1</v>
      </c>
      <c r="BO90" s="85">
        <f>IF(G90=Spielplan!G90,Punktemodus!$B$7,0)</f>
        <v>1</v>
      </c>
      <c r="BP90" s="137">
        <f>IF(Spielplan!E90="",0,SUM(BJ90:BO90))</f>
        <v>0</v>
      </c>
      <c r="BQ90" s="85"/>
      <c r="BR90" s="141"/>
      <c r="BS90" s="322"/>
      <c r="BT90" s="322"/>
      <c r="BU90" s="322"/>
      <c r="BV90" s="322"/>
      <c r="BW90" s="134"/>
      <c r="BX90" s="337"/>
      <c r="BY90" s="338"/>
      <c r="BZ90" s="134"/>
      <c r="CA90" s="350"/>
      <c r="CB90" s="350"/>
      <c r="CC90" s="350"/>
      <c r="CD90" s="350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</row>
    <row r="91" spans="1:101" ht="18.75" customHeight="1" thickBot="1" x14ac:dyDescent="0.3">
      <c r="A91" s="60"/>
      <c r="B91" s="60"/>
      <c r="C91" s="224" t="str">
        <f>C89</f>
        <v>Belgien</v>
      </c>
      <c r="D91" s="225"/>
      <c r="E91" s="104"/>
      <c r="F91" s="93"/>
      <c r="G91" s="104"/>
      <c r="H91" s="224" t="str">
        <f>C90</f>
        <v>Russland</v>
      </c>
      <c r="I91" s="225"/>
      <c r="J91" s="60"/>
      <c r="K91" s="60" t="s">
        <v>118</v>
      </c>
      <c r="L91" s="60">
        <f t="shared" si="28"/>
        <v>0</v>
      </c>
      <c r="M91" s="60">
        <f>IF($E91="",0,IF($E91&gt;$G91,3,IF($E91=G91,1,0)))</f>
        <v>0</v>
      </c>
      <c r="N91" s="60"/>
      <c r="O91" s="60">
        <f>IF($G91="",0,IF($E91&gt;$G91,0,IF($E91=$G91,1,3)))</f>
        <v>0</v>
      </c>
      <c r="P91" s="60"/>
      <c r="Q91" s="60">
        <f>E91</f>
        <v>0</v>
      </c>
      <c r="R91" s="60"/>
      <c r="S91" s="60">
        <f>G91</f>
        <v>0</v>
      </c>
      <c r="T91" s="60"/>
      <c r="U91" s="60">
        <f>G91</f>
        <v>0</v>
      </c>
      <c r="V91" s="60"/>
      <c r="W91" s="60">
        <f>E91</f>
        <v>0</v>
      </c>
      <c r="X91" s="60"/>
      <c r="Y91" s="60"/>
      <c r="Z91" s="60">
        <f>O95</f>
        <v>0</v>
      </c>
      <c r="AA91" s="60">
        <f>S95</f>
        <v>0</v>
      </c>
      <c r="AB91" s="60">
        <f>W95</f>
        <v>0</v>
      </c>
      <c r="AC91" s="60">
        <f>AA91-AB91</f>
        <v>0</v>
      </c>
      <c r="AD91" s="60">
        <f>IF(Z91&gt;Z89,-1,0)</f>
        <v>0</v>
      </c>
      <c r="AE91" s="60">
        <f>IF(Z91&gt;Z90,-1,0)</f>
        <v>0</v>
      </c>
      <c r="AF91" s="60">
        <f>IF(Z91&gt;Z92,-1,0)</f>
        <v>0</v>
      </c>
      <c r="AG91" s="60">
        <f>10000-(AJ91*1000+AM91*100+AK91*10)</f>
        <v>10000</v>
      </c>
      <c r="AH91" s="90">
        <f>RANK(AG91,AG89:AG92,1)</f>
        <v>1</v>
      </c>
      <c r="AI91" s="60" t="str">
        <f>C90</f>
        <v>Russland</v>
      </c>
      <c r="AJ91" s="60">
        <f t="shared" si="29"/>
        <v>0</v>
      </c>
      <c r="AK91" s="60">
        <f t="shared" si="29"/>
        <v>0</v>
      </c>
      <c r="AL91" s="60">
        <f t="shared" si="29"/>
        <v>0</v>
      </c>
      <c r="AM91" s="60">
        <f>AK91-AL91</f>
        <v>0</v>
      </c>
      <c r="AN91" s="187">
        <f>IF(AG89=AG91,IF(E91&gt;G91,AG89-0.1,AG89),AG89)</f>
        <v>10000</v>
      </c>
      <c r="AO91" s="187">
        <f>IF(AG90=AG91,IF(E94&gt;G94,AG90-0.1,AG90),AG90)</f>
        <v>10000</v>
      </c>
      <c r="AP91" s="187"/>
      <c r="AQ91" s="187">
        <f>IF(AG92=AG91,IF(G90&gt;E90,AG92-0.1,AG92),AG92)</f>
        <v>10000</v>
      </c>
      <c r="AR91" s="187">
        <f>AP93</f>
        <v>30000</v>
      </c>
      <c r="AS91" s="90">
        <f>RANK(AR91,AR89:AR92,1)</f>
        <v>1</v>
      </c>
      <c r="AT91" s="60" t="str">
        <f t="shared" si="30"/>
        <v>Russland</v>
      </c>
      <c r="AU91" s="60">
        <f t="shared" si="30"/>
        <v>0</v>
      </c>
      <c r="AV91" s="60">
        <f t="shared" si="30"/>
        <v>0</v>
      </c>
      <c r="AW91" s="60">
        <f t="shared" si="30"/>
        <v>0</v>
      </c>
      <c r="AX91" s="60"/>
      <c r="AY91" s="60"/>
      <c r="AZ91" s="60"/>
      <c r="BA91" s="113">
        <v>3</v>
      </c>
      <c r="BB91" s="114" t="e">
        <f>VLOOKUP(3,AS89:AT92,2,FALSE)</f>
        <v>#N/A</v>
      </c>
      <c r="BC91" s="115"/>
      <c r="BD91" s="116" t="e">
        <f>VLOOKUP(3,AS89:AW92,3,FALSE)</f>
        <v>#N/A</v>
      </c>
      <c r="BE91" s="116" t="e">
        <f>VLOOKUP(3,AS89:AW92,4,FALSE)</f>
        <v>#N/A</v>
      </c>
      <c r="BF91" s="93" t="s">
        <v>12</v>
      </c>
      <c r="BG91" s="116" t="e">
        <f>VLOOKUP(3,AS89:AW92,5,FALSE)</f>
        <v>#N/A</v>
      </c>
      <c r="BH91" s="60"/>
      <c r="BI91" s="85"/>
      <c r="BJ91" s="85">
        <f>IF(E91&gt;G91,IF(Spielplan!E91&gt;Spielplan!G91,Punktemodus!$B$3,0),0)</f>
        <v>0</v>
      </c>
      <c r="BK91" s="85">
        <f>IF(E91=G91,IF(Spielplan!E91=Spielplan!G91,Punktemodus!$B$3,0),0)</f>
        <v>10</v>
      </c>
      <c r="BL91" s="85">
        <f>IF(E91&lt;G91,IF(Spielplan!E91&lt;Spielplan!G91,Punktemodus!$B$3,0),0)</f>
        <v>0</v>
      </c>
      <c r="BM91" s="85">
        <f>IF(E91=Spielplan!E91,IF(G91=Spielplan!G91,Punktemodus!$B$5,0),0)</f>
        <v>3</v>
      </c>
      <c r="BN91" s="85">
        <f>IF(E91=Spielplan!E91,Punktemodus!$B$7,0)</f>
        <v>1</v>
      </c>
      <c r="BO91" s="85">
        <f>IF(G91=Spielplan!G91,Punktemodus!$B$7,0)</f>
        <v>1</v>
      </c>
      <c r="BP91" s="137">
        <f>IF(Spielplan!E91="",0,SUM(BJ91:BO91))</f>
        <v>0</v>
      </c>
      <c r="BQ91" s="85"/>
      <c r="BR91" s="141"/>
      <c r="BS91" s="134"/>
      <c r="BT91" s="142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</row>
    <row r="92" spans="1:101" ht="18.75" customHeight="1" thickBot="1" x14ac:dyDescent="0.3">
      <c r="A92" s="60"/>
      <c r="B92" s="60"/>
      <c r="C92" s="230" t="str">
        <f>H89</f>
        <v>Algerien</v>
      </c>
      <c r="D92" s="231"/>
      <c r="E92" s="104"/>
      <c r="F92" s="93"/>
      <c r="G92" s="104"/>
      <c r="H92" s="230" t="str">
        <f>H90</f>
        <v>Südkorea</v>
      </c>
      <c r="I92" s="231"/>
      <c r="J92" s="60"/>
      <c r="K92" s="60" t="s">
        <v>117</v>
      </c>
      <c r="L92" s="60">
        <f t="shared" si="28"/>
        <v>0</v>
      </c>
      <c r="M92" s="60"/>
      <c r="N92" s="60">
        <f>IF($E92="",0,IF($E92&gt;$G92,3,IF($E92=$G92,1,0)))</f>
        <v>0</v>
      </c>
      <c r="O92" s="60"/>
      <c r="P92" s="60">
        <f>IF($G92="",0,IF($E92&gt;$G92,0,IF($E92=$G92,1,3)))</f>
        <v>0</v>
      </c>
      <c r="Q92" s="60"/>
      <c r="R92" s="60">
        <f>E92</f>
        <v>0</v>
      </c>
      <c r="S92" s="60"/>
      <c r="T92" s="60">
        <f>G92</f>
        <v>0</v>
      </c>
      <c r="U92" s="60"/>
      <c r="V92" s="60">
        <f>G92</f>
        <v>0</v>
      </c>
      <c r="W92" s="60"/>
      <c r="X92" s="60">
        <f>E92</f>
        <v>0</v>
      </c>
      <c r="Y92" s="60"/>
      <c r="Z92" s="60">
        <f>P95</f>
        <v>0</v>
      </c>
      <c r="AA92" s="60">
        <f>T95</f>
        <v>0</v>
      </c>
      <c r="AB92" s="60">
        <f>X95</f>
        <v>0</v>
      </c>
      <c r="AC92" s="60">
        <f>AA92-AB92</f>
        <v>0</v>
      </c>
      <c r="AD92" s="60">
        <f>IF(Z92&gt;Z89,-1,0)</f>
        <v>0</v>
      </c>
      <c r="AE92" s="60">
        <f>IF(Z92&gt;Z90,-1,0)</f>
        <v>0</v>
      </c>
      <c r="AF92" s="60">
        <f>IF(Z92&gt;Z91,-1,0)</f>
        <v>0</v>
      </c>
      <c r="AG92" s="60">
        <f>10000-(AJ92*1000+AM92*100+AK92*10)</f>
        <v>10000</v>
      </c>
      <c r="AH92" s="90">
        <f>RANK(AG92,AG89:AG92,1)</f>
        <v>1</v>
      </c>
      <c r="AI92" s="60" t="str">
        <f>H90</f>
        <v>Südkorea</v>
      </c>
      <c r="AJ92" s="60">
        <f t="shared" si="29"/>
        <v>0</v>
      </c>
      <c r="AK92" s="60">
        <f t="shared" si="29"/>
        <v>0</v>
      </c>
      <c r="AL92" s="60">
        <f t="shared" si="29"/>
        <v>0</v>
      </c>
      <c r="AM92" s="60">
        <f>AK92-AL92</f>
        <v>0</v>
      </c>
      <c r="AN92" s="187">
        <f>IF(AG89=AG92,IF(E93&gt;G93,AG89-0.1,AG89),AG89)</f>
        <v>10000</v>
      </c>
      <c r="AO92" s="187">
        <f>IF(AG90=AG92,IF(E92&gt;G92,AG90-0.1,AG90),AG90)</f>
        <v>10000</v>
      </c>
      <c r="AP92" s="187">
        <f>IF(AG91=AG92,IF(E90&gt;G90,AG91-0.1,AG91),AG91)</f>
        <v>10000</v>
      </c>
      <c r="AQ92" s="187"/>
      <c r="AR92" s="187">
        <f>AQ93</f>
        <v>30000</v>
      </c>
      <c r="AS92" s="90">
        <f>RANK(AR92,AR89:AR92,1)</f>
        <v>1</v>
      </c>
      <c r="AT92" s="60" t="str">
        <f t="shared" si="30"/>
        <v>Südkorea</v>
      </c>
      <c r="AU92" s="60">
        <f t="shared" si="30"/>
        <v>0</v>
      </c>
      <c r="AV92" s="60">
        <f t="shared" si="30"/>
        <v>0</v>
      </c>
      <c r="AW92" s="60">
        <f t="shared" si="30"/>
        <v>0</v>
      </c>
      <c r="AX92" s="60"/>
      <c r="AY92" s="60"/>
      <c r="AZ92" s="60"/>
      <c r="BA92" s="113">
        <v>4</v>
      </c>
      <c r="BB92" s="114" t="e">
        <f>VLOOKUP(4,AS89:AT92,2,FALSE)</f>
        <v>#N/A</v>
      </c>
      <c r="BC92" s="115"/>
      <c r="BD92" s="116" t="e">
        <f>VLOOKUP(4,AS89:AW92,3,FALSE)</f>
        <v>#N/A</v>
      </c>
      <c r="BE92" s="116" t="e">
        <f>VLOOKUP(4,AS89:AW92,4,FALSE)</f>
        <v>#N/A</v>
      </c>
      <c r="BF92" s="93" t="s">
        <v>12</v>
      </c>
      <c r="BG92" s="116" t="e">
        <f>VLOOKUP(4,AS89:AW92,5,FALSE)</f>
        <v>#N/A</v>
      </c>
      <c r="BH92" s="60"/>
      <c r="BI92" s="85"/>
      <c r="BJ92" s="85">
        <f>IF(E92&gt;G92,IF(Spielplan!E92&gt;Spielplan!G92,Punktemodus!$B$3,0),0)</f>
        <v>0</v>
      </c>
      <c r="BK92" s="85">
        <f>IF(E92=G92,IF(Spielplan!E92=Spielplan!G92,Punktemodus!$B$3,0),0)</f>
        <v>10</v>
      </c>
      <c r="BL92" s="85">
        <f>IF(E92&lt;G92,IF(Spielplan!E92&lt;Spielplan!G92,Punktemodus!$B$3,0),0)</f>
        <v>0</v>
      </c>
      <c r="BM92" s="85">
        <f>IF(E92=Spielplan!E92,IF(G92=Spielplan!G92,Punktemodus!$B$5,0),0)</f>
        <v>3</v>
      </c>
      <c r="BN92" s="85">
        <f>IF(E92=Spielplan!E92,Punktemodus!$B$7,0)</f>
        <v>1</v>
      </c>
      <c r="BO92" s="85">
        <f>IF(G92=Spielplan!G92,Punktemodus!$B$7,0)</f>
        <v>1</v>
      </c>
      <c r="BP92" s="137">
        <f>IF(Spielplan!E92="",0,SUM(BJ92:BO92))</f>
        <v>0</v>
      </c>
      <c r="BQ92" s="85"/>
      <c r="BR92" s="141"/>
      <c r="BS92" s="321" t="s">
        <v>163</v>
      </c>
      <c r="BT92" s="322"/>
      <c r="BU92" s="322"/>
      <c r="BV92" s="322"/>
      <c r="BW92" s="134"/>
      <c r="BX92" s="339">
        <f>BX86+BX89</f>
        <v>730</v>
      </c>
      <c r="BY92" s="340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</row>
    <row r="93" spans="1:101" ht="18.75" customHeight="1" thickBot="1" x14ac:dyDescent="0.3">
      <c r="A93" s="60"/>
      <c r="B93" s="60"/>
      <c r="C93" s="224" t="str">
        <f>C89</f>
        <v>Belgien</v>
      </c>
      <c r="D93" s="225"/>
      <c r="E93" s="104"/>
      <c r="F93" s="93"/>
      <c r="G93" s="104"/>
      <c r="H93" s="224" t="str">
        <f>H90</f>
        <v>Südkorea</v>
      </c>
      <c r="I93" s="225"/>
      <c r="J93" s="60"/>
      <c r="K93" s="60" t="s">
        <v>119</v>
      </c>
      <c r="L93" s="60">
        <f t="shared" si="28"/>
        <v>0</v>
      </c>
      <c r="M93" s="60">
        <f>IF($E93="",0,IF($E93&gt;$G93,3,IF($E93=G93,1,0)))</f>
        <v>0</v>
      </c>
      <c r="N93" s="60"/>
      <c r="O93" s="60"/>
      <c r="P93" s="60">
        <f>IF($G93="",0,IF($E93&gt;$G93,0,IF($E93=$G93,1,3)))</f>
        <v>0</v>
      </c>
      <c r="Q93" s="60">
        <f>E93</f>
        <v>0</v>
      </c>
      <c r="R93" s="60"/>
      <c r="S93" s="60"/>
      <c r="T93" s="60">
        <f>G93</f>
        <v>0</v>
      </c>
      <c r="U93" s="60">
        <f>G93</f>
        <v>0</v>
      </c>
      <c r="V93" s="60"/>
      <c r="W93" s="60"/>
      <c r="X93" s="60">
        <f>E93</f>
        <v>0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187">
        <f>SUM(AN89:AN92)</f>
        <v>30000</v>
      </c>
      <c r="AO93" s="187">
        <f>SUM(AO89:AO92)</f>
        <v>30000</v>
      </c>
      <c r="AP93" s="187">
        <f>SUM(AP89:AP92)</f>
        <v>30000</v>
      </c>
      <c r="AQ93" s="187">
        <f>SUM(AQ89:AQ92)</f>
        <v>30000</v>
      </c>
      <c r="AR93" s="187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85">
        <f>IF(E93&gt;G93,IF(Spielplan!E93&gt;Spielplan!G93,Punktemodus!$B$3,0),0)</f>
        <v>0</v>
      </c>
      <c r="BK93" s="85">
        <f>IF(E93=G93,IF(Spielplan!E93=Spielplan!G93,Punktemodus!$B$3,0),0)</f>
        <v>10</v>
      </c>
      <c r="BL93" s="85">
        <f>IF(E93&lt;G93,IF(Spielplan!E93&lt;Spielplan!G93,Punktemodus!$B$3,0),0)</f>
        <v>0</v>
      </c>
      <c r="BM93" s="85">
        <f>IF(E93=Spielplan!E93,IF(G93=Spielplan!G93,Punktemodus!$B$5,0),0)</f>
        <v>3</v>
      </c>
      <c r="BN93" s="85">
        <f>IF(E93=Spielplan!E93,Punktemodus!$B$7,0)</f>
        <v>1</v>
      </c>
      <c r="BO93" s="85">
        <f>IF(G93=Spielplan!G93,Punktemodus!$B$7,0)</f>
        <v>1</v>
      </c>
      <c r="BP93" s="137">
        <f>IF(Spielplan!E93="",0,SUM(BJ93:BO93))</f>
        <v>0</v>
      </c>
      <c r="BQ93" s="60"/>
      <c r="BR93" s="141"/>
      <c r="BS93" s="322"/>
      <c r="BT93" s="322"/>
      <c r="BU93" s="322"/>
      <c r="BV93" s="322"/>
      <c r="BW93" s="134"/>
      <c r="BX93" s="341"/>
      <c r="BY93" s="342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</row>
    <row r="94" spans="1:101" ht="18.75" customHeight="1" thickBot="1" x14ac:dyDescent="0.3">
      <c r="A94" s="60"/>
      <c r="B94" s="60"/>
      <c r="C94" s="230" t="str">
        <f>H89</f>
        <v>Algerien</v>
      </c>
      <c r="D94" s="231"/>
      <c r="E94" s="104"/>
      <c r="F94" s="93"/>
      <c r="G94" s="104"/>
      <c r="H94" s="230" t="str">
        <f>C90</f>
        <v>Russland</v>
      </c>
      <c r="I94" s="231"/>
      <c r="J94" s="60"/>
      <c r="K94" s="60" t="s">
        <v>119</v>
      </c>
      <c r="L94" s="60">
        <f t="shared" si="28"/>
        <v>0</v>
      </c>
      <c r="M94" s="60"/>
      <c r="N94" s="60">
        <f>IF($E94="",0,IF($E94&gt;$G94,3,IF($E94=$G94,1,0)))</f>
        <v>0</v>
      </c>
      <c r="O94" s="60">
        <f>IF($G94="",0,IF($E94&gt;$G94,0,IF($E94=$G94,1,3)))</f>
        <v>0</v>
      </c>
      <c r="P94" s="60"/>
      <c r="Q94" s="60"/>
      <c r="R94" s="60">
        <f>E94</f>
        <v>0</v>
      </c>
      <c r="S94" s="60">
        <f>G94</f>
        <v>0</v>
      </c>
      <c r="T94" s="60"/>
      <c r="U94" s="60"/>
      <c r="V94" s="60">
        <f>G94</f>
        <v>0</v>
      </c>
      <c r="W94" s="60">
        <f>E94</f>
        <v>0</v>
      </c>
      <c r="X94" s="60"/>
      <c r="Y94" s="60"/>
      <c r="Z94" s="60" t="s">
        <v>30</v>
      </c>
      <c r="AA94" s="60"/>
      <c r="AB94" s="60"/>
      <c r="AC94" s="60"/>
      <c r="AD94" s="60"/>
      <c r="AE94" s="60"/>
      <c r="AF94" s="60"/>
      <c r="AG94" s="60" t="b">
        <f>OR(AG89=AG90,AG89=AG91,AG89=AG92,AG90=AG91,AG90=AG92,AG91=AG92)</f>
        <v>1</v>
      </c>
      <c r="AH94" s="60"/>
      <c r="AI94" s="60"/>
      <c r="AJ94" s="60"/>
      <c r="AK94" s="60"/>
      <c r="AL94" s="60"/>
      <c r="AM94" s="60"/>
      <c r="AN94" s="60"/>
      <c r="AO94" s="60" t="s">
        <v>34</v>
      </c>
      <c r="AP94" s="60"/>
      <c r="AQ94" s="60"/>
      <c r="AR94" s="60" t="b">
        <f>OR(AR89=AR90,AR89=AR91,AR89=AR92,AR90=AR91,AR90=AR92,AR91=AR92)</f>
        <v>1</v>
      </c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85">
        <f>IF(E94&gt;G94,IF(Spielplan!E94&gt;Spielplan!G94,Punktemodus!$B$3,0),0)</f>
        <v>0</v>
      </c>
      <c r="BK94" s="85">
        <f>IF(E94=G94,IF(Spielplan!E94=Spielplan!G94,Punktemodus!$B$3,0),0)</f>
        <v>10</v>
      </c>
      <c r="BL94" s="85">
        <f>IF(E94&lt;G94,IF(Spielplan!E94&lt;Spielplan!G94,Punktemodus!$B$3,0),0)</f>
        <v>0</v>
      </c>
      <c r="BM94" s="85">
        <f>IF(E94=Spielplan!E94,IF(G94=Spielplan!G94,Punktemodus!$B$5,0),0)</f>
        <v>3</v>
      </c>
      <c r="BN94" s="85">
        <f>IF(E94=Spielplan!E94,Punktemodus!$B$7,0)</f>
        <v>1</v>
      </c>
      <c r="BO94" s="85">
        <f>IF(G94=Spielplan!G94,Punktemodus!$B$7,0)</f>
        <v>1</v>
      </c>
      <c r="BP94" s="137">
        <f>IF(Spielplan!E94="",0,SUM(BJ94:BO94))</f>
        <v>0</v>
      </c>
      <c r="BQ94" s="60"/>
      <c r="BR94" s="141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</row>
    <row r="95" spans="1:101" ht="18.75" customHeight="1" thickBot="1" x14ac:dyDescent="0.25">
      <c r="A95" s="60"/>
      <c r="B95" s="60"/>
      <c r="C95" s="136" t="str">
        <f>IF(G94="","",IF(AR94=TRUE,"Achtung: Fehler in Tabelle!",""))</f>
        <v/>
      </c>
      <c r="D95" s="60"/>
      <c r="E95" s="60"/>
      <c r="F95" s="60"/>
      <c r="G95" s="60"/>
      <c r="H95" s="60"/>
      <c r="I95" s="60"/>
      <c r="J95" s="60"/>
      <c r="K95" s="60"/>
      <c r="L95" s="60"/>
      <c r="M95" s="60">
        <f t="shared" ref="M95:X95" si="31">SUM(M89:M94)</f>
        <v>0</v>
      </c>
      <c r="N95" s="60">
        <f t="shared" si="31"/>
        <v>0</v>
      </c>
      <c r="O95" s="60">
        <f t="shared" si="31"/>
        <v>0</v>
      </c>
      <c r="P95" s="60">
        <f t="shared" si="31"/>
        <v>0</v>
      </c>
      <c r="Q95" s="60">
        <f t="shared" si="31"/>
        <v>0</v>
      </c>
      <c r="R95" s="60">
        <f t="shared" si="31"/>
        <v>0</v>
      </c>
      <c r="S95" s="60">
        <f t="shared" si="31"/>
        <v>0</v>
      </c>
      <c r="T95" s="60">
        <f t="shared" si="31"/>
        <v>0</v>
      </c>
      <c r="U95" s="60">
        <f t="shared" si="31"/>
        <v>0</v>
      </c>
      <c r="V95" s="60">
        <f t="shared" si="31"/>
        <v>0</v>
      </c>
      <c r="W95" s="60">
        <f t="shared" si="31"/>
        <v>0</v>
      </c>
      <c r="X95" s="60">
        <f t="shared" si="31"/>
        <v>0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160">
        <f>SUM(BP89:BP94)</f>
        <v>0</v>
      </c>
      <c r="BQ95" s="60"/>
      <c r="BR95" s="141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</row>
    <row r="96" spans="1:101" ht="13.5" thickBo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85"/>
      <c r="BK96" s="85"/>
      <c r="BL96" s="85"/>
      <c r="BM96" s="85"/>
      <c r="BN96" s="85"/>
      <c r="BO96" s="85"/>
      <c r="BP96" s="138"/>
      <c r="BQ96" s="60"/>
      <c r="BR96" s="141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</row>
    <row r="97" spans="1:101" ht="25.5" customHeight="1" thickBo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85"/>
      <c r="BK97" s="85"/>
      <c r="BL97" s="85"/>
      <c r="BM97" s="85"/>
      <c r="BN97" s="85"/>
      <c r="BO97" s="85"/>
      <c r="BP97" s="160">
        <f>SUM(BP12:BP95)/2</f>
        <v>0</v>
      </c>
      <c r="BQ97" s="60"/>
      <c r="BR97" s="141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</row>
    <row r="98" spans="1:101" x14ac:dyDescent="0.2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85"/>
      <c r="BK98" s="85"/>
      <c r="BL98" s="85"/>
      <c r="BM98" s="85"/>
      <c r="BN98" s="85"/>
      <c r="BO98" s="85"/>
      <c r="BP98" s="60"/>
      <c r="BQ98" s="60"/>
      <c r="BR98" s="141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</row>
  </sheetData>
  <mergeCells count="41"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  <mergeCell ref="CQ65:CV66"/>
    <mergeCell ref="BS44:BV45"/>
    <mergeCell ref="BX44:BX47"/>
    <mergeCell ref="BY44:BY47"/>
    <mergeCell ref="BZ44:BZ47"/>
    <mergeCell ref="CE44:CE47"/>
    <mergeCell ref="CF44:CF47"/>
    <mergeCell ref="CJ44:CJ47"/>
    <mergeCell ref="CO44:CO47"/>
    <mergeCell ref="CS44:CS47"/>
    <mergeCell ref="CQ59:CV60"/>
    <mergeCell ref="CQ62:CV63"/>
    <mergeCell ref="CQ32:CV33"/>
    <mergeCell ref="H2:BZ2"/>
    <mergeCell ref="H3:BZ3"/>
    <mergeCell ref="I4:BI4"/>
    <mergeCell ref="BY4:BZ4"/>
    <mergeCell ref="CG4:CV4"/>
    <mergeCell ref="BP8:BP11"/>
    <mergeCell ref="BJ9:BJ11"/>
    <mergeCell ref="BK9:BK11"/>
    <mergeCell ref="BL9:BL11"/>
    <mergeCell ref="BM9:BM11"/>
    <mergeCell ref="BN9:BN11"/>
    <mergeCell ref="BO9:BO11"/>
    <mergeCell ref="CQ23:CV24"/>
    <mergeCell ref="CQ26:CV27"/>
    <mergeCell ref="CQ29:CV30"/>
  </mergeCells>
  <conditionalFormatting sqref="CK24:CL24">
    <cfRule type="expression" dxfId="208" priority="1" stopIfTrue="1">
      <formula>IF($CH34="",TRUE,FALSE)</formula>
    </cfRule>
  </conditionalFormatting>
  <conditionalFormatting sqref="CA14:CB14">
    <cfRule type="expression" dxfId="207" priority="2" stopIfTrue="1">
      <formula>IF($BV$12="",TRUE,FALSE)</formula>
    </cfRule>
  </conditionalFormatting>
  <conditionalFormatting sqref="CA15:CB15">
    <cfRule type="expression" dxfId="206" priority="3" stopIfTrue="1">
      <formula>IF($BV$17="",TRUE,FALSE)</formula>
    </cfRule>
  </conditionalFormatting>
  <conditionalFormatting sqref="CA22:CB22">
    <cfRule type="expression" dxfId="205" priority="4" stopIfTrue="1">
      <formula>IF($BV$20="",TRUE,FALSE)</formula>
    </cfRule>
  </conditionalFormatting>
  <conditionalFormatting sqref="CA23:CB23">
    <cfRule type="expression" dxfId="204" priority="5" stopIfTrue="1">
      <formula>IF($BV$25="",TRUE,FALSE)</formula>
    </cfRule>
  </conditionalFormatting>
  <conditionalFormatting sqref="CA30:CB30">
    <cfRule type="expression" dxfId="203" priority="6" stopIfTrue="1">
      <formula>IF($BV$29="",TRUE,FALSE)</formula>
    </cfRule>
  </conditionalFormatting>
  <conditionalFormatting sqref="CA31:CB31">
    <cfRule type="expression" dxfId="202" priority="7" stopIfTrue="1">
      <formula>IF($BV$33="",TRUE,FALSE)</formula>
    </cfRule>
  </conditionalFormatting>
  <conditionalFormatting sqref="CA38:CB38">
    <cfRule type="expression" dxfId="201" priority="8" stopIfTrue="1">
      <formula>IF($BV$37="",TRUE,FALSE)</formula>
    </cfRule>
  </conditionalFormatting>
  <conditionalFormatting sqref="CA39:CB39">
    <cfRule type="expression" dxfId="200" priority="9" stopIfTrue="1">
      <formula>IF($BV$41="",TRUE,FALSE)</formula>
    </cfRule>
  </conditionalFormatting>
  <conditionalFormatting sqref="CF18:CG18">
    <cfRule type="expression" dxfId="199" priority="10" stopIfTrue="1">
      <formula>IF($CC$15="",TRUE,FALSE)</formula>
    </cfRule>
  </conditionalFormatting>
  <conditionalFormatting sqref="CF19:CG19">
    <cfRule type="expression" dxfId="198" priority="11" stopIfTrue="1">
      <formula>IF($CC$22="",TRUE,FALSE)</formula>
    </cfRule>
  </conditionalFormatting>
  <conditionalFormatting sqref="CF35:CG35">
    <cfRule type="expression" dxfId="197" priority="12" stopIfTrue="1">
      <formula>IF($CC$39="",TRUE,FALSE)</formula>
    </cfRule>
  </conditionalFormatting>
  <conditionalFormatting sqref="CF34:CG34">
    <cfRule type="expression" dxfId="196" priority="13" stopIfTrue="1">
      <formula>IF($CC$31="",TRUE,FALSE)</formula>
    </cfRule>
  </conditionalFormatting>
  <conditionalFormatting sqref="CK23:CL23 CK29:CL29">
    <cfRule type="expression" dxfId="195" priority="14" stopIfTrue="1">
      <formula>IF($CH$18="",TRUE,FALSE)</formula>
    </cfRule>
  </conditionalFormatting>
  <conditionalFormatting sqref="CK30:CL30">
    <cfRule type="expression" dxfId="194" priority="15" stopIfTrue="1">
      <formula>IF($CH$34="",TRUE,FALSE)</formula>
    </cfRule>
  </conditionalFormatting>
  <conditionalFormatting sqref="CQ23:CV24">
    <cfRule type="expression" dxfId="193" priority="16" stopIfTrue="1">
      <formula>IF($CM$23="",TRUE,FALSE)</formula>
    </cfRule>
  </conditionalFormatting>
  <conditionalFormatting sqref="CQ26:CV27">
    <cfRule type="expression" dxfId="192" priority="17" stopIfTrue="1">
      <formula>IF($CM$24="",TRUE,FALSE)</formula>
    </cfRule>
  </conditionalFormatting>
  <conditionalFormatting sqref="CQ29:CV30">
    <cfRule type="expression" dxfId="191" priority="18" stopIfTrue="1">
      <formula>IF($CM$29="",TRUE,FALSE)</formula>
    </cfRule>
  </conditionalFormatting>
  <conditionalFormatting sqref="CQ32:CV33">
    <cfRule type="expression" dxfId="190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60"/>
      <c r="B1" s="60"/>
      <c r="C1" s="86"/>
      <c r="D1" s="60"/>
      <c r="E1" s="85"/>
      <c r="F1" s="60"/>
      <c r="G1" s="85"/>
      <c r="H1" s="92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</row>
    <row r="2" spans="1:101" ht="85.5" customHeight="1" thickBot="1" x14ac:dyDescent="1.1000000000000001">
      <c r="A2" s="60"/>
      <c r="B2" s="60"/>
      <c r="C2" s="60"/>
      <c r="D2" s="60"/>
      <c r="E2" s="85"/>
      <c r="F2" s="60"/>
      <c r="G2" s="85"/>
      <c r="H2" s="355" t="s">
        <v>341</v>
      </c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7"/>
      <c r="BR2" s="357"/>
      <c r="BS2" s="357"/>
      <c r="BT2" s="357"/>
      <c r="BU2" s="357"/>
      <c r="BV2" s="357"/>
      <c r="BW2" s="357"/>
      <c r="BX2" s="357"/>
      <c r="BY2" s="357"/>
      <c r="BZ2" s="358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</row>
    <row r="3" spans="1:101" ht="85.5" customHeight="1" thickBot="1" x14ac:dyDescent="0.25">
      <c r="A3" s="60"/>
      <c r="B3" s="60"/>
      <c r="C3" s="60"/>
      <c r="D3" s="60"/>
      <c r="E3" s="85"/>
      <c r="F3" s="60"/>
      <c r="G3" s="85"/>
      <c r="H3" s="320" t="s">
        <v>339</v>
      </c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282"/>
      <c r="BW3" s="282"/>
      <c r="BX3" s="282"/>
      <c r="BY3" s="282"/>
      <c r="BZ3" s="282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</row>
    <row r="4" spans="1:101" ht="37.5" customHeight="1" thickBot="1" x14ac:dyDescent="0.55000000000000004">
      <c r="A4" s="60"/>
      <c r="B4" s="60"/>
      <c r="C4" s="60"/>
      <c r="D4" s="60"/>
      <c r="E4" s="85"/>
      <c r="F4" s="60"/>
      <c r="G4" s="85"/>
      <c r="H4" s="95" t="s">
        <v>161</v>
      </c>
      <c r="I4" s="325" t="s">
        <v>233</v>
      </c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7"/>
      <c r="BJ4" s="60"/>
      <c r="BK4" s="60"/>
      <c r="BL4" s="60"/>
      <c r="BM4" s="60"/>
      <c r="BN4" s="60"/>
      <c r="BO4" s="60"/>
      <c r="BP4" s="60"/>
      <c r="BQ4" s="95" t="s">
        <v>162</v>
      </c>
      <c r="BR4" s="60"/>
      <c r="BS4" s="60"/>
      <c r="BT4" s="60"/>
      <c r="BU4" s="60"/>
      <c r="BV4" s="60"/>
      <c r="BW4" s="60"/>
      <c r="BX4" s="60"/>
      <c r="BY4" s="323">
        <f>BX92</f>
        <v>730</v>
      </c>
      <c r="BZ4" s="324"/>
      <c r="CA4" s="60"/>
      <c r="CB4" s="60"/>
      <c r="CC4" s="60"/>
      <c r="CD4" s="60"/>
      <c r="CE4" s="60"/>
      <c r="CF4" s="60"/>
      <c r="CG4" s="367" t="s">
        <v>340</v>
      </c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9"/>
      <c r="CW4" s="60"/>
    </row>
    <row r="5" spans="1:101" x14ac:dyDescent="0.2">
      <c r="A5" s="60"/>
      <c r="B5" s="60"/>
      <c r="C5" s="60"/>
      <c r="D5" s="60"/>
      <c r="E5" s="85"/>
      <c r="F5" s="60"/>
      <c r="G5" s="8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1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</row>
    <row r="6" spans="1:101" x14ac:dyDescent="0.2">
      <c r="A6" s="60"/>
      <c r="B6" s="60"/>
      <c r="C6" s="60"/>
      <c r="D6" s="60"/>
      <c r="E6" s="85"/>
      <c r="F6" s="60"/>
      <c r="G6" s="85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</row>
    <row r="7" spans="1:101" ht="13.5" thickBot="1" x14ac:dyDescent="0.25">
      <c r="A7" s="60"/>
      <c r="B7" s="60"/>
      <c r="C7" s="60"/>
      <c r="D7" s="60"/>
      <c r="E7" s="85"/>
      <c r="F7" s="60"/>
      <c r="G7" s="85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</row>
    <row r="8" spans="1:101" ht="26.25" customHeight="1" thickBot="1" x14ac:dyDescent="0.45">
      <c r="A8" s="60"/>
      <c r="B8" s="60"/>
      <c r="C8" s="99" t="s">
        <v>150</v>
      </c>
      <c r="D8" s="100"/>
      <c r="E8" s="101"/>
      <c r="F8" s="100"/>
      <c r="G8" s="101"/>
      <c r="H8" s="100"/>
      <c r="I8" s="100"/>
      <c r="J8" s="100"/>
      <c r="K8" s="100"/>
      <c r="L8" s="188"/>
      <c r="M8" s="189" t="s">
        <v>36</v>
      </c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2"/>
      <c r="BI8" s="60"/>
      <c r="BJ8" s="60"/>
      <c r="BK8" s="60"/>
      <c r="BL8" s="60"/>
      <c r="BM8" s="60"/>
      <c r="BN8" s="60"/>
      <c r="BO8" s="60"/>
      <c r="BP8" s="328" t="s">
        <v>149</v>
      </c>
      <c r="BQ8" s="60"/>
      <c r="BR8" s="87"/>
      <c r="BS8" s="99" t="s">
        <v>151</v>
      </c>
      <c r="BT8" s="100"/>
      <c r="BU8" s="100"/>
      <c r="BV8" s="100"/>
      <c r="BW8" s="100"/>
      <c r="BX8" s="100"/>
      <c r="BY8" s="100"/>
      <c r="BZ8" s="103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2"/>
      <c r="CW8" s="60"/>
    </row>
    <row r="9" spans="1:101" ht="28.5" customHeight="1" x14ac:dyDescent="0.2">
      <c r="A9" s="60"/>
      <c r="B9" s="60"/>
      <c r="C9" s="60"/>
      <c r="D9" s="60"/>
      <c r="E9" s="85"/>
      <c r="F9" s="60"/>
      <c r="G9" s="85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330" t="s">
        <v>48</v>
      </c>
      <c r="BK9" s="330" t="s">
        <v>142</v>
      </c>
      <c r="BL9" s="330" t="s">
        <v>143</v>
      </c>
      <c r="BM9" s="330" t="s">
        <v>49</v>
      </c>
      <c r="BN9" s="330" t="s">
        <v>147</v>
      </c>
      <c r="BO9" s="330" t="s">
        <v>148</v>
      </c>
      <c r="BP9" s="329"/>
      <c r="BQ9" s="60"/>
      <c r="BR9" s="87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</row>
    <row r="10" spans="1:101" ht="18.75" customHeight="1" x14ac:dyDescent="0.25">
      <c r="A10" s="60"/>
      <c r="B10" s="60"/>
      <c r="C10" s="88" t="s">
        <v>63</v>
      </c>
      <c r="D10" s="60"/>
      <c r="E10" s="85"/>
      <c r="F10" s="60"/>
      <c r="G10" s="85"/>
      <c r="H10" s="60"/>
      <c r="I10" s="60"/>
      <c r="J10" s="60"/>
      <c r="K10" s="60"/>
      <c r="L10" s="60"/>
      <c r="M10" s="60" t="s">
        <v>4</v>
      </c>
      <c r="N10" s="60"/>
      <c r="O10" s="60"/>
      <c r="P10" s="60"/>
      <c r="Q10" s="60" t="s">
        <v>6</v>
      </c>
      <c r="R10" s="60"/>
      <c r="S10" s="60"/>
      <c r="T10" s="60"/>
      <c r="U10" s="60" t="s">
        <v>7</v>
      </c>
      <c r="V10" s="60"/>
      <c r="W10" s="60"/>
      <c r="X10" s="60"/>
      <c r="Y10" s="60"/>
      <c r="Z10" s="60" t="s">
        <v>4</v>
      </c>
      <c r="AA10" s="60" t="s">
        <v>5</v>
      </c>
      <c r="AB10" s="60"/>
      <c r="AC10" s="60"/>
      <c r="AD10" s="60" t="s">
        <v>9</v>
      </c>
      <c r="AE10" s="60"/>
      <c r="AF10" s="60"/>
      <c r="AG10" s="60"/>
      <c r="AH10" s="60" t="s">
        <v>32</v>
      </c>
      <c r="AI10" s="60"/>
      <c r="AJ10" s="60"/>
      <c r="AK10" s="60"/>
      <c r="AL10" s="60"/>
      <c r="AM10" s="60"/>
      <c r="AN10" s="60" t="s">
        <v>35</v>
      </c>
      <c r="AO10" s="60"/>
      <c r="AP10" s="60"/>
      <c r="AQ10" s="60"/>
      <c r="AR10" s="60"/>
      <c r="AS10" s="60" t="s">
        <v>33</v>
      </c>
      <c r="AT10" s="60"/>
      <c r="AU10" s="60"/>
      <c r="AV10" s="60"/>
      <c r="AW10" s="60"/>
      <c r="AX10" s="60"/>
      <c r="AY10" s="60"/>
      <c r="AZ10" s="60"/>
      <c r="BA10" s="60"/>
      <c r="BB10" s="89" t="s">
        <v>10</v>
      </c>
      <c r="BC10" s="60"/>
      <c r="BD10" s="90" t="s">
        <v>4</v>
      </c>
      <c r="BE10" s="60"/>
      <c r="BF10" s="61" t="s">
        <v>5</v>
      </c>
      <c r="BG10" s="60"/>
      <c r="BH10" s="60"/>
      <c r="BI10" s="60"/>
      <c r="BJ10" s="330"/>
      <c r="BK10" s="330"/>
      <c r="BL10" s="330"/>
      <c r="BM10" s="330"/>
      <c r="BN10" s="330"/>
      <c r="BO10" s="330"/>
      <c r="BP10" s="329"/>
      <c r="BQ10" s="60"/>
      <c r="BR10" s="87"/>
      <c r="BS10" s="88"/>
      <c r="BT10" s="60"/>
      <c r="BU10" s="91" t="s">
        <v>120</v>
      </c>
      <c r="BV10" s="60"/>
      <c r="BW10" s="60"/>
      <c r="BX10" s="61" t="s">
        <v>26</v>
      </c>
      <c r="BY10" s="60"/>
      <c r="BZ10" s="88"/>
      <c r="CA10" s="60"/>
      <c r="CB10" s="60"/>
      <c r="CC10" s="60"/>
      <c r="CD10" s="60"/>
      <c r="CE10" s="61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</row>
    <row r="11" spans="1:101" ht="18.75" customHeight="1" thickBot="1" x14ac:dyDescent="0.25">
      <c r="A11" s="60"/>
      <c r="B11" s="60"/>
      <c r="C11" s="60"/>
      <c r="D11" s="60"/>
      <c r="E11" s="85"/>
      <c r="F11" s="60"/>
      <c r="G11" s="85"/>
      <c r="H11" s="60"/>
      <c r="I11" s="60"/>
      <c r="J11" s="60"/>
      <c r="K11" s="60"/>
      <c r="L11" s="60"/>
      <c r="M11" s="60" t="s">
        <v>0</v>
      </c>
      <c r="N11" s="60" t="s">
        <v>1</v>
      </c>
      <c r="O11" s="60" t="s">
        <v>2</v>
      </c>
      <c r="P11" s="60" t="s">
        <v>3</v>
      </c>
      <c r="Q11" s="60" t="s">
        <v>0</v>
      </c>
      <c r="R11" s="60" t="s">
        <v>1</v>
      </c>
      <c r="S11" s="60" t="s">
        <v>2</v>
      </c>
      <c r="T11" s="60" t="s">
        <v>3</v>
      </c>
      <c r="U11" s="60" t="s">
        <v>0</v>
      </c>
      <c r="V11" s="60" t="s">
        <v>1</v>
      </c>
      <c r="W11" s="60" t="s">
        <v>2</v>
      </c>
      <c r="X11" s="60" t="s">
        <v>3</v>
      </c>
      <c r="Y11" s="60"/>
      <c r="Z11" s="60" t="s">
        <v>8</v>
      </c>
      <c r="AA11" s="60"/>
      <c r="AB11" s="60"/>
      <c r="AC11" s="60"/>
      <c r="AD11" s="60"/>
      <c r="AE11" s="60"/>
      <c r="AF11" s="60"/>
      <c r="AG11" s="60"/>
      <c r="AH11" s="60" t="s">
        <v>31</v>
      </c>
      <c r="AI11" s="60"/>
      <c r="AJ11" s="60"/>
      <c r="AK11" s="60"/>
      <c r="AL11" s="60"/>
      <c r="AM11" s="60"/>
      <c r="AN11" s="60" t="str">
        <f>AI12</f>
        <v>Brasilien</v>
      </c>
      <c r="AO11" s="60" t="str">
        <f>AI13</f>
        <v>Kroatien</v>
      </c>
      <c r="AP11" s="60" t="str">
        <f>AI14</f>
        <v>Mexiko</v>
      </c>
      <c r="AQ11" s="60" t="str">
        <f>AI15</f>
        <v>Kamerun</v>
      </c>
      <c r="AR11" s="60"/>
      <c r="AS11" s="60" t="s">
        <v>31</v>
      </c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330"/>
      <c r="BK11" s="330"/>
      <c r="BL11" s="330"/>
      <c r="BM11" s="330"/>
      <c r="BN11" s="330"/>
      <c r="BO11" s="330"/>
      <c r="BP11" s="329"/>
      <c r="BQ11" s="60"/>
      <c r="BR11" s="87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</row>
    <row r="12" spans="1:101" ht="18.75" customHeight="1" thickBot="1" x14ac:dyDescent="0.3">
      <c r="A12" s="60"/>
      <c r="B12" s="60"/>
      <c r="C12" s="7" t="str">
        <f>Spielplan!$C$12</f>
        <v>Brasilien</v>
      </c>
      <c r="D12" s="38"/>
      <c r="E12" s="104"/>
      <c r="F12" s="93"/>
      <c r="G12" s="104"/>
      <c r="H12" s="7" t="str">
        <f>Spielplan!$H$12</f>
        <v>Kroatien</v>
      </c>
      <c r="I12" s="38"/>
      <c r="J12" s="60"/>
      <c r="K12" s="60" t="s">
        <v>58</v>
      </c>
      <c r="L12" s="60">
        <f t="shared" ref="L12:L17" si="0">IF(E12-G12&gt;0,1,IF(G12=E12,0,-1))</f>
        <v>0</v>
      </c>
      <c r="M12" s="60">
        <f>IF($E12="",0,IF($E12&gt;$G12,3,IF($E12=G12,1,0)))</f>
        <v>0</v>
      </c>
      <c r="N12" s="60">
        <f>IF($G12="",0,IF($E12&gt;$G12,0,IF($E12=G12,1,3)))</f>
        <v>0</v>
      </c>
      <c r="O12" s="60"/>
      <c r="P12" s="60"/>
      <c r="Q12" s="60">
        <f>E12</f>
        <v>0</v>
      </c>
      <c r="R12" s="60">
        <f>G12</f>
        <v>0</v>
      </c>
      <c r="S12" s="60"/>
      <c r="T12" s="60"/>
      <c r="U12" s="60">
        <f>G12</f>
        <v>0</v>
      </c>
      <c r="V12" s="60">
        <f>E12</f>
        <v>0</v>
      </c>
      <c r="W12" s="60"/>
      <c r="X12" s="60"/>
      <c r="Y12" s="60"/>
      <c r="Z12" s="60">
        <f>M18</f>
        <v>0</v>
      </c>
      <c r="AA12" s="60">
        <f>Q18</f>
        <v>0</v>
      </c>
      <c r="AB12" s="60">
        <f>U18</f>
        <v>0</v>
      </c>
      <c r="AC12" s="60">
        <f>AA12-AB12</f>
        <v>0</v>
      </c>
      <c r="AD12" s="60">
        <f>IF(Z12&gt;Z13,-1,0)</f>
        <v>0</v>
      </c>
      <c r="AE12" s="60">
        <f>IF(Z12&gt;Z14,-1,0)</f>
        <v>0</v>
      </c>
      <c r="AF12" s="60">
        <f>IF(Z12&gt;Z15,-1,0)</f>
        <v>0</v>
      </c>
      <c r="AG12" s="60">
        <f>10000-(AJ12*1000+AM12*100+AK12*10)</f>
        <v>10000</v>
      </c>
      <c r="AH12" s="90">
        <f>RANK(AG12,AG12:AG15,1)</f>
        <v>1</v>
      </c>
      <c r="AI12" s="60" t="str">
        <f>C12</f>
        <v>Brasilien</v>
      </c>
      <c r="AJ12" s="60">
        <f t="shared" ref="AJ12:AL15" si="1">Z12</f>
        <v>0</v>
      </c>
      <c r="AK12" s="60">
        <f t="shared" si="1"/>
        <v>0</v>
      </c>
      <c r="AL12" s="60">
        <f t="shared" si="1"/>
        <v>0</v>
      </c>
      <c r="AM12" s="60">
        <f>AK12-AL12</f>
        <v>0</v>
      </c>
      <c r="AN12" s="187"/>
      <c r="AO12" s="187">
        <f>IF(AG13=AG12,IF(G12&gt;E12,AG13-0.1,AG13),AG13)</f>
        <v>10000</v>
      </c>
      <c r="AP12" s="187">
        <f>IF(AG14=AG12,IF(G14&gt;E14,AG14-0.1,AG14),AG14)</f>
        <v>10000</v>
      </c>
      <c r="AQ12" s="187">
        <f>IF(AG15=AG12,IF(G16&gt;E16,AG15-0.1,AG15),AG15)</f>
        <v>10000</v>
      </c>
      <c r="AR12" s="187">
        <f>AN16</f>
        <v>30000</v>
      </c>
      <c r="AS12" s="90">
        <f>RANK(AR12,AR12:AR15,1)</f>
        <v>1</v>
      </c>
      <c r="AT12" s="60" t="str">
        <f t="shared" ref="AT12:AW15" si="2">AI12</f>
        <v>Brasilien</v>
      </c>
      <c r="AU12" s="60">
        <f t="shared" si="2"/>
        <v>0</v>
      </c>
      <c r="AV12" s="60">
        <f t="shared" si="2"/>
        <v>0</v>
      </c>
      <c r="AW12" s="60">
        <f t="shared" si="2"/>
        <v>0</v>
      </c>
      <c r="AX12" s="60"/>
      <c r="AY12" s="60"/>
      <c r="AZ12" s="60"/>
      <c r="BA12" s="3">
        <v>1</v>
      </c>
      <c r="BB12" s="7" t="str">
        <f>VLOOKUP(1,AS12:AT15,2,FALSE)</f>
        <v>Brasilien</v>
      </c>
      <c r="BC12" s="2"/>
      <c r="BD12" s="6">
        <f>VLOOKUP(1,AS12:AW15,3,FALSE)</f>
        <v>0</v>
      </c>
      <c r="BE12" s="4">
        <f>VLOOKUP(1,AS12:AW15,4,FALSE)</f>
        <v>0</v>
      </c>
      <c r="BF12" s="93" t="s">
        <v>12</v>
      </c>
      <c r="BG12" s="4">
        <f>VLOOKUP(1,AS12:AW15,5,FALSE)</f>
        <v>0</v>
      </c>
      <c r="BH12" s="13" t="s">
        <v>18</v>
      </c>
      <c r="BI12" s="60"/>
      <c r="BJ12" s="85">
        <f>IF(E12&gt;G12,IF(Spielplan!E12&gt;Spielplan!G12,Punktemodus!$B$3,0),0)</f>
        <v>0</v>
      </c>
      <c r="BK12" s="85">
        <f>IF(E12=G12,IF(Spielplan!E12=Spielplan!G12,Punktemodus!$B$3,0),0)</f>
        <v>10</v>
      </c>
      <c r="BL12" s="85">
        <f>IF(E12&lt;G12,IF(Spielplan!E12&lt;Spielplan!G12,Punktemodus!$B$3,0),0)</f>
        <v>0</v>
      </c>
      <c r="BM12" s="85">
        <f>IF(E12=Spielplan!E12,IF(G12=Spielplan!G12,Punktemodus!$B$5,0),0)</f>
        <v>3</v>
      </c>
      <c r="BN12" s="85">
        <f>IF(E12=Spielplan!E12,Punktemodus!$B$7,0)</f>
        <v>1</v>
      </c>
      <c r="BO12" s="85">
        <f>IF(G12=Spielplan!G12,Punktemodus!$B$7,0)</f>
        <v>1</v>
      </c>
      <c r="BP12" s="137">
        <f>IF(Spielplan!E12="",0,SUM(BJ12:BO12))</f>
        <v>0</v>
      </c>
      <c r="BQ12" s="60"/>
      <c r="BR12" s="87"/>
      <c r="BS12" s="13" t="s">
        <v>18</v>
      </c>
      <c r="BT12" s="44" t="str">
        <f>IF(G17="","",BB12)</f>
        <v/>
      </c>
      <c r="BU12" s="46"/>
      <c r="BV12" s="104"/>
      <c r="BW12" s="60"/>
      <c r="BX12" s="104"/>
      <c r="BY12" s="60"/>
      <c r="BZ12" s="88"/>
      <c r="CA12" s="60"/>
      <c r="CB12" s="91" t="s">
        <v>27</v>
      </c>
      <c r="CC12" s="60"/>
      <c r="CD12" s="60"/>
      <c r="CE12" s="61" t="s">
        <v>26</v>
      </c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</row>
    <row r="13" spans="1:101" ht="18.75" customHeight="1" thickBot="1" x14ac:dyDescent="0.3">
      <c r="A13" s="60"/>
      <c r="B13" s="60"/>
      <c r="C13" s="44" t="str">
        <f>Spielplan!$C$13</f>
        <v>Mexiko</v>
      </c>
      <c r="D13" s="45"/>
      <c r="E13" s="104"/>
      <c r="F13" s="93"/>
      <c r="G13" s="104"/>
      <c r="H13" s="44" t="str">
        <f>Spielplan!$H$13</f>
        <v>Kamerun</v>
      </c>
      <c r="I13" s="45"/>
      <c r="J13" s="60"/>
      <c r="K13" s="60" t="s">
        <v>59</v>
      </c>
      <c r="L13" s="60">
        <f t="shared" si="0"/>
        <v>0</v>
      </c>
      <c r="M13" s="60"/>
      <c r="N13" s="60"/>
      <c r="O13" s="60">
        <f>IF($E13="",0,IF($E13&gt;$G13,3,IF($E13=$G13,1,0)))</f>
        <v>0</v>
      </c>
      <c r="P13" s="60">
        <f>IF($G13="",0,IF($E13&gt;$G13,0,IF($E13=$G13,1,3)))</f>
        <v>0</v>
      </c>
      <c r="Q13" s="60"/>
      <c r="R13" s="60"/>
      <c r="S13" s="60">
        <f>E13</f>
        <v>0</v>
      </c>
      <c r="T13" s="60">
        <f>G13</f>
        <v>0</v>
      </c>
      <c r="U13" s="60"/>
      <c r="V13" s="60"/>
      <c r="W13" s="60">
        <f>G13</f>
        <v>0</v>
      </c>
      <c r="X13" s="60">
        <f>E13</f>
        <v>0</v>
      </c>
      <c r="Y13" s="60"/>
      <c r="Z13" s="60">
        <f>N18</f>
        <v>0</v>
      </c>
      <c r="AA13" s="60">
        <f>R18</f>
        <v>0</v>
      </c>
      <c r="AB13" s="60">
        <f>V18</f>
        <v>0</v>
      </c>
      <c r="AC13" s="60">
        <f>AA13-AB13</f>
        <v>0</v>
      </c>
      <c r="AD13" s="60">
        <f>IF(Z13&gt;Z12,-1,0)</f>
        <v>0</v>
      </c>
      <c r="AE13" s="60">
        <f>IF(Z13&gt;Z14,-1,0)</f>
        <v>0</v>
      </c>
      <c r="AF13" s="60">
        <f>IF(Z13&gt;Z15,-1,0)</f>
        <v>0</v>
      </c>
      <c r="AG13" s="60">
        <f>10000-(AJ13*1000+AM13*100+AK13*10)</f>
        <v>10000</v>
      </c>
      <c r="AH13" s="90">
        <f>RANK(AG13,AG12:AG15,1)</f>
        <v>1</v>
      </c>
      <c r="AI13" s="60" t="str">
        <f>H12</f>
        <v>Kroatien</v>
      </c>
      <c r="AJ13" s="60">
        <f t="shared" si="1"/>
        <v>0</v>
      </c>
      <c r="AK13" s="60">
        <f t="shared" si="1"/>
        <v>0</v>
      </c>
      <c r="AL13" s="60">
        <f t="shared" si="1"/>
        <v>0</v>
      </c>
      <c r="AM13" s="60">
        <f>AK13-AL13</f>
        <v>0</v>
      </c>
      <c r="AN13" s="187">
        <f>IF(AG12=AG13,IF(E12&gt;G12,AG12-0.1,AG12),AG12)</f>
        <v>10000</v>
      </c>
      <c r="AO13" s="187"/>
      <c r="AP13" s="187">
        <f>IF(AG14=AG13,IF(G17&gt;E17,AG14-0.1,AG14),AG14)</f>
        <v>10000</v>
      </c>
      <c r="AQ13" s="187">
        <f>IF(AG15=AG13,IF(G15&gt;E15,AG15-0.1,AG15),AG15)</f>
        <v>10000</v>
      </c>
      <c r="AR13" s="187">
        <f>AO16</f>
        <v>30000</v>
      </c>
      <c r="AS13" s="90">
        <f>RANK(AR13,AR12:AR15,1)</f>
        <v>1</v>
      </c>
      <c r="AT13" s="60" t="str">
        <f t="shared" si="2"/>
        <v>Kroatien</v>
      </c>
      <c r="AU13" s="60">
        <f t="shared" si="2"/>
        <v>0</v>
      </c>
      <c r="AV13" s="60">
        <f t="shared" si="2"/>
        <v>0</v>
      </c>
      <c r="AW13" s="60">
        <f t="shared" si="2"/>
        <v>0</v>
      </c>
      <c r="AX13" s="60"/>
      <c r="AY13" s="60"/>
      <c r="AZ13" s="60"/>
      <c r="BA13" s="120">
        <v>2</v>
      </c>
      <c r="BB13" s="121" t="e">
        <f>VLOOKUP(2,AS12:AT15,2,FALSE)</f>
        <v>#N/A</v>
      </c>
      <c r="BC13" s="122"/>
      <c r="BD13" s="123" t="e">
        <f>VLOOKUP(2,AS12:AW15,3,FALSE)</f>
        <v>#N/A</v>
      </c>
      <c r="BE13" s="124" t="e">
        <f>VLOOKUP(2,AS12:AW15,4,FALSE)</f>
        <v>#N/A</v>
      </c>
      <c r="BF13" s="93" t="s">
        <v>12</v>
      </c>
      <c r="BG13" s="124" t="e">
        <f>VLOOKUP(2,AS12:AW15,5,FALSE)</f>
        <v>#N/A</v>
      </c>
      <c r="BH13" s="125" t="s">
        <v>19</v>
      </c>
      <c r="BI13" s="60"/>
      <c r="BJ13" s="85">
        <f>IF(E13&gt;G13,IF(Spielplan!E13&gt;Spielplan!G13,Punktemodus!$B$3,0),0)</f>
        <v>0</v>
      </c>
      <c r="BK13" s="85">
        <f>IF(E13=G13,IF(Spielplan!E13=Spielplan!G13,Punktemodus!$B$3,0),0)</f>
        <v>10</v>
      </c>
      <c r="BL13" s="85">
        <f>IF(E13&lt;G13,IF(Spielplan!E13&lt;Spielplan!G13,Punktemodus!$B$3,0),0)</f>
        <v>0</v>
      </c>
      <c r="BM13" s="85">
        <f>IF(E13=Spielplan!E13,IF(G13=Spielplan!G13,Punktemodus!$B$5,0),0)</f>
        <v>3</v>
      </c>
      <c r="BN13" s="85">
        <f>IF(E13=Spielplan!E13,Punktemodus!$B$7,0)</f>
        <v>1</v>
      </c>
      <c r="BO13" s="85">
        <f>IF(G13=Spielplan!G13,Punktemodus!$B$7,0)</f>
        <v>1</v>
      </c>
      <c r="BP13" s="137">
        <f>IF(Spielplan!E13="",0,SUM(BJ13:BO13))</f>
        <v>0</v>
      </c>
      <c r="BQ13" s="60"/>
      <c r="BR13" s="87"/>
      <c r="BS13" s="73" t="s">
        <v>21</v>
      </c>
      <c r="BT13" s="44" t="str">
        <f>IF(G28="","",BB24)</f>
        <v/>
      </c>
      <c r="BU13" s="46"/>
      <c r="BV13" s="104"/>
      <c r="BW13" s="60"/>
      <c r="BX13" s="104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</row>
    <row r="14" spans="1:101" ht="18.75" customHeight="1" thickBot="1" x14ac:dyDescent="0.3">
      <c r="A14" s="60"/>
      <c r="B14" s="60"/>
      <c r="C14" s="7" t="str">
        <f>C12</f>
        <v>Brasilien</v>
      </c>
      <c r="D14" s="38"/>
      <c r="E14" s="104"/>
      <c r="F14" s="93"/>
      <c r="G14" s="104"/>
      <c r="H14" s="7" t="str">
        <f>C13</f>
        <v>Mexiko</v>
      </c>
      <c r="I14" s="38"/>
      <c r="J14" s="60"/>
      <c r="K14" s="60" t="s">
        <v>60</v>
      </c>
      <c r="L14" s="60">
        <f t="shared" si="0"/>
        <v>0</v>
      </c>
      <c r="M14" s="60">
        <f>IF($E14="",0,IF($E14&gt;$G14,3,IF($E14=G14,1,0)))</f>
        <v>0</v>
      </c>
      <c r="N14" s="60"/>
      <c r="O14" s="60">
        <f>IF($G14="",0,IF($E14&gt;$G14,0,IF($E14=$G14,1,3)))</f>
        <v>0</v>
      </c>
      <c r="P14" s="60"/>
      <c r="Q14" s="60">
        <f>E14</f>
        <v>0</v>
      </c>
      <c r="R14" s="60"/>
      <c r="S14" s="60">
        <f>G14</f>
        <v>0</v>
      </c>
      <c r="T14" s="60"/>
      <c r="U14" s="60">
        <f>G14</f>
        <v>0</v>
      </c>
      <c r="V14" s="60"/>
      <c r="W14" s="60">
        <f>E14</f>
        <v>0</v>
      </c>
      <c r="X14" s="60"/>
      <c r="Y14" s="60"/>
      <c r="Z14" s="60">
        <f>O18</f>
        <v>0</v>
      </c>
      <c r="AA14" s="60">
        <f>S18</f>
        <v>0</v>
      </c>
      <c r="AB14" s="60">
        <f>W18</f>
        <v>0</v>
      </c>
      <c r="AC14" s="60">
        <f>AA14-AB14</f>
        <v>0</v>
      </c>
      <c r="AD14" s="60">
        <f>IF(Z14&gt;Z12,-1,0)</f>
        <v>0</v>
      </c>
      <c r="AE14" s="60">
        <f>IF(Z14&gt;Z13,-1,0)</f>
        <v>0</v>
      </c>
      <c r="AF14" s="60">
        <f>IF(Z14&gt;Z15,-1,0)</f>
        <v>0</v>
      </c>
      <c r="AG14" s="60">
        <f>10000-(AJ14*1000+AM14*100+AK14*10)</f>
        <v>10000</v>
      </c>
      <c r="AH14" s="90">
        <f>RANK(AG14,AG12:AG15,1)</f>
        <v>1</v>
      </c>
      <c r="AI14" s="60" t="str">
        <f>C13</f>
        <v>Mexiko</v>
      </c>
      <c r="AJ14" s="60">
        <f t="shared" si="1"/>
        <v>0</v>
      </c>
      <c r="AK14" s="60">
        <f t="shared" si="1"/>
        <v>0</v>
      </c>
      <c r="AL14" s="60">
        <f t="shared" si="1"/>
        <v>0</v>
      </c>
      <c r="AM14" s="60">
        <f>AK14-AL14</f>
        <v>0</v>
      </c>
      <c r="AN14" s="187">
        <f>IF(AG12=AG14,IF(E14&gt;G14,AG12-0.1,AG12),AG12)</f>
        <v>10000</v>
      </c>
      <c r="AO14" s="187">
        <f>IF(AG13=AG14,IF(E17&gt;G17,AG13-0.1,AG13),AG13)</f>
        <v>10000</v>
      </c>
      <c r="AP14" s="187"/>
      <c r="AQ14" s="187">
        <f>IF(AG15=AG14,IF(G13&gt;E13,AG15-0.1,AG15),AG15)</f>
        <v>10000</v>
      </c>
      <c r="AR14" s="187">
        <f>AP16</f>
        <v>30000</v>
      </c>
      <c r="AS14" s="90">
        <f>RANK(AR14,AR12:AR15,1)</f>
        <v>1</v>
      </c>
      <c r="AT14" s="60" t="str">
        <f t="shared" si="2"/>
        <v>Mexiko</v>
      </c>
      <c r="AU14" s="60">
        <f t="shared" si="2"/>
        <v>0</v>
      </c>
      <c r="AV14" s="60">
        <f t="shared" si="2"/>
        <v>0</v>
      </c>
      <c r="AW14" s="60">
        <f t="shared" si="2"/>
        <v>0</v>
      </c>
      <c r="AX14" s="60"/>
      <c r="AY14" s="60"/>
      <c r="AZ14" s="60"/>
      <c r="BA14" s="113">
        <v>3</v>
      </c>
      <c r="BB14" s="114" t="e">
        <f>VLOOKUP(3,AS12:AT15,2,FALSE)</f>
        <v>#N/A</v>
      </c>
      <c r="BC14" s="115"/>
      <c r="BD14" s="116" t="e">
        <f>VLOOKUP(3,AS12:AW15,3,FALSE)</f>
        <v>#N/A</v>
      </c>
      <c r="BE14" s="116" t="e">
        <f>VLOOKUP(3,AS12:AW15,4,FALSE)</f>
        <v>#N/A</v>
      </c>
      <c r="BF14" s="93" t="s">
        <v>12</v>
      </c>
      <c r="BG14" s="116" t="e">
        <f>VLOOKUP(3,AS12:AW15,5,FALSE)</f>
        <v>#N/A</v>
      </c>
      <c r="BH14" s="60"/>
      <c r="BI14" s="60"/>
      <c r="BJ14" s="85">
        <f>IF(E14&gt;G14,IF(Spielplan!E14&gt;Spielplan!G14,Punktemodus!$B$3,0),0)</f>
        <v>0</v>
      </c>
      <c r="BK14" s="85">
        <f>IF(E14=G14,IF(Spielplan!E14=Spielplan!G14,Punktemodus!$B$3,0),0)</f>
        <v>10</v>
      </c>
      <c r="BL14" s="85">
        <f>IF(E14&lt;G14,IF(Spielplan!E14&lt;Spielplan!G14,Punktemodus!$B$3,0),0)</f>
        <v>0</v>
      </c>
      <c r="BM14" s="85">
        <f>IF(E14=Spielplan!E14,IF(G14=Spielplan!G14,Punktemodus!$B$5,0),0)</f>
        <v>3</v>
      </c>
      <c r="BN14" s="85">
        <f>IF(E14=Spielplan!E14,Punktemodus!$B$7,0)</f>
        <v>1</v>
      </c>
      <c r="BO14" s="85">
        <f>IF(G14=Spielplan!G14,Punktemodus!$B$7,0)</f>
        <v>1</v>
      </c>
      <c r="BP14" s="137">
        <f>IF(Spielplan!E14="",0,SUM(BJ14:BO14))</f>
        <v>0</v>
      </c>
      <c r="BQ14" s="60"/>
      <c r="BR14" s="87"/>
      <c r="BS14" s="60"/>
      <c r="BT14" s="60"/>
      <c r="BU14" s="60"/>
      <c r="BV14" s="60"/>
      <c r="BW14" s="60"/>
      <c r="BX14" s="60"/>
      <c r="BY14" s="60"/>
      <c r="BZ14" s="47">
        <v>49</v>
      </c>
      <c r="CA14" s="44" t="str">
        <f>IF(BX12="",IF(BV12&gt;BV13,BT12,BT13),IF(BX12&gt;BX13,BT12,BT13))</f>
        <v/>
      </c>
      <c r="CB14" s="46"/>
      <c r="CC14" s="104"/>
      <c r="CD14" s="60"/>
      <c r="CE14" s="104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</row>
    <row r="15" spans="1:101" ht="18.75" customHeight="1" thickBot="1" x14ac:dyDescent="0.3">
      <c r="A15" s="60"/>
      <c r="B15" s="60"/>
      <c r="C15" s="44" t="str">
        <f>H12</f>
        <v>Kroatien</v>
      </c>
      <c r="D15" s="45"/>
      <c r="E15" s="104"/>
      <c r="F15" s="93"/>
      <c r="G15" s="104"/>
      <c r="H15" s="44" t="str">
        <f>H13</f>
        <v>Kamerun</v>
      </c>
      <c r="I15" s="45"/>
      <c r="J15" s="60"/>
      <c r="K15" s="60" t="s">
        <v>61</v>
      </c>
      <c r="L15" s="60">
        <f t="shared" si="0"/>
        <v>0</v>
      </c>
      <c r="M15" s="60"/>
      <c r="N15" s="60">
        <f>IF($E15="",0,IF($E15&gt;$G15,3,IF($E15=$G15,1,0)))</f>
        <v>0</v>
      </c>
      <c r="O15" s="60"/>
      <c r="P15" s="60">
        <f>IF($G15="",0,IF($E15&gt;$G15,0,IF($E15=$G15,1,3)))</f>
        <v>0</v>
      </c>
      <c r="Q15" s="60"/>
      <c r="R15" s="60">
        <f>E15</f>
        <v>0</v>
      </c>
      <c r="S15" s="60"/>
      <c r="T15" s="60">
        <f>G15</f>
        <v>0</v>
      </c>
      <c r="U15" s="60"/>
      <c r="V15" s="60">
        <f>G15</f>
        <v>0</v>
      </c>
      <c r="W15" s="60"/>
      <c r="X15" s="60">
        <f>E15</f>
        <v>0</v>
      </c>
      <c r="Y15" s="60"/>
      <c r="Z15" s="60">
        <f>P18</f>
        <v>0</v>
      </c>
      <c r="AA15" s="60">
        <f>T18</f>
        <v>0</v>
      </c>
      <c r="AB15" s="60">
        <f>X18</f>
        <v>0</v>
      </c>
      <c r="AC15" s="60">
        <f>AA15-AB15</f>
        <v>0</v>
      </c>
      <c r="AD15" s="60">
        <f>IF(Z15&gt;Z12,-1,0)</f>
        <v>0</v>
      </c>
      <c r="AE15" s="60">
        <f>IF(Z15&gt;Z13,-1,0)</f>
        <v>0</v>
      </c>
      <c r="AF15" s="60">
        <f>IF(Z15&gt;Z14,-1,0)</f>
        <v>0</v>
      </c>
      <c r="AG15" s="60">
        <f>10000-(AJ15*1000+AM15*100+AK15*10)</f>
        <v>10000</v>
      </c>
      <c r="AH15" s="90">
        <f>RANK(AG15,AG12:AG15,1)</f>
        <v>1</v>
      </c>
      <c r="AI15" s="60" t="str">
        <f>H13</f>
        <v>Kamerun</v>
      </c>
      <c r="AJ15" s="60">
        <f t="shared" si="1"/>
        <v>0</v>
      </c>
      <c r="AK15" s="60">
        <f t="shared" si="1"/>
        <v>0</v>
      </c>
      <c r="AL15" s="60">
        <f t="shared" si="1"/>
        <v>0</v>
      </c>
      <c r="AM15" s="60">
        <f>AK15-AL15</f>
        <v>0</v>
      </c>
      <c r="AN15" s="187">
        <f>IF(AG12=AG15,IF(E16&gt;G16,AG12-0.1,AG12),AG12)</f>
        <v>10000</v>
      </c>
      <c r="AO15" s="187">
        <f>IF(AG13=AG15,IF(E15&gt;G15,AG13-0.1,AG13),AG13)</f>
        <v>10000</v>
      </c>
      <c r="AP15" s="187">
        <f>IF(AG14=AG15,IF(E13&gt;G13,AG14-0.1,AG14),AG14)</f>
        <v>10000</v>
      </c>
      <c r="AQ15" s="187"/>
      <c r="AR15" s="187">
        <f>AQ16</f>
        <v>30000</v>
      </c>
      <c r="AS15" s="90">
        <f>RANK(AR15,AR12:AR15,1)</f>
        <v>1</v>
      </c>
      <c r="AT15" s="60" t="str">
        <f t="shared" si="2"/>
        <v>Kamerun</v>
      </c>
      <c r="AU15" s="60">
        <f t="shared" si="2"/>
        <v>0</v>
      </c>
      <c r="AV15" s="60">
        <f t="shared" si="2"/>
        <v>0</v>
      </c>
      <c r="AW15" s="60">
        <f t="shared" si="2"/>
        <v>0</v>
      </c>
      <c r="AX15" s="60"/>
      <c r="AY15" s="60"/>
      <c r="AZ15" s="60"/>
      <c r="BA15" s="113">
        <v>4</v>
      </c>
      <c r="BB15" s="114" t="e">
        <f>VLOOKUP(4,AS12:AT15,2,FALSE)</f>
        <v>#N/A</v>
      </c>
      <c r="BC15" s="115"/>
      <c r="BD15" s="116" t="e">
        <f>VLOOKUP(4,AS12:AW15,3,FALSE)</f>
        <v>#N/A</v>
      </c>
      <c r="BE15" s="116" t="e">
        <f>VLOOKUP(4,AS12:AW15,4,FALSE)</f>
        <v>#N/A</v>
      </c>
      <c r="BF15" s="93" t="s">
        <v>12</v>
      </c>
      <c r="BG15" s="116" t="e">
        <f>VLOOKUP(4,AS12:AW15,5,FALSE)</f>
        <v>#N/A</v>
      </c>
      <c r="BH15" s="60"/>
      <c r="BI15" s="60"/>
      <c r="BJ15" s="85">
        <f>IF(E15&gt;G15,IF(Spielplan!E15&gt;Spielplan!G15,Punktemodus!$B$3,0),0)</f>
        <v>0</v>
      </c>
      <c r="BK15" s="85">
        <f>IF(E15=G15,IF(Spielplan!E15=Spielplan!G15,Punktemodus!$B$3,0),0)</f>
        <v>10</v>
      </c>
      <c r="BL15" s="85">
        <f>IF(E15&lt;G15,IF(Spielplan!E15&lt;Spielplan!G15,Punktemodus!$B$3,0),0)</f>
        <v>0</v>
      </c>
      <c r="BM15" s="85">
        <f>IF(E15=Spielplan!E15,IF(G15=Spielplan!G15,Punktemodus!$B$5,0),0)</f>
        <v>3</v>
      </c>
      <c r="BN15" s="85">
        <f>IF(E15=Spielplan!E15,Punktemodus!$B$7,0)</f>
        <v>1</v>
      </c>
      <c r="BO15" s="85">
        <f>IF(G15=Spielplan!G15,Punktemodus!$B$7,0)</f>
        <v>1</v>
      </c>
      <c r="BP15" s="137">
        <f>IF(Spielplan!E15="",0,SUM(BJ15:BO15))</f>
        <v>0</v>
      </c>
      <c r="BQ15" s="60"/>
      <c r="BR15" s="87"/>
      <c r="BS15" s="60"/>
      <c r="BT15" s="60"/>
      <c r="BU15" s="60"/>
      <c r="BV15" s="60"/>
      <c r="BW15" s="60"/>
      <c r="BX15" s="60"/>
      <c r="BY15" s="60"/>
      <c r="BZ15" s="47">
        <v>50</v>
      </c>
      <c r="CA15" s="44" t="str">
        <f>IF(BX16="",IF(BV16&gt;BV17,BT16,BT17),IF(BX16&gt;BX17,BT16,BT17))</f>
        <v/>
      </c>
      <c r="CB15" s="46"/>
      <c r="CC15" s="104"/>
      <c r="CD15" s="60"/>
      <c r="CE15" s="104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</row>
    <row r="16" spans="1:101" ht="18.75" customHeight="1" thickBot="1" x14ac:dyDescent="0.3">
      <c r="A16" s="60"/>
      <c r="B16" s="60"/>
      <c r="C16" s="7" t="str">
        <f>C12</f>
        <v>Brasilien</v>
      </c>
      <c r="D16" s="38"/>
      <c r="E16" s="104"/>
      <c r="F16" s="93"/>
      <c r="G16" s="104"/>
      <c r="H16" s="7" t="str">
        <f>H13</f>
        <v>Kamerun</v>
      </c>
      <c r="I16" s="38"/>
      <c r="J16" s="60"/>
      <c r="K16" s="60" t="s">
        <v>62</v>
      </c>
      <c r="L16" s="60">
        <f t="shared" si="0"/>
        <v>0</v>
      </c>
      <c r="M16" s="60">
        <f>IF($E16="",0,IF($E16&gt;$G16,3,IF($E16=G16,1,0)))</f>
        <v>0</v>
      </c>
      <c r="N16" s="60"/>
      <c r="O16" s="60"/>
      <c r="P16" s="60">
        <f>IF($G16="",0,IF($E16&gt;$G16,0,IF($E16=$G16,1,3)))</f>
        <v>0</v>
      </c>
      <c r="Q16" s="60">
        <f>E16</f>
        <v>0</v>
      </c>
      <c r="R16" s="60"/>
      <c r="S16" s="60"/>
      <c r="T16" s="60">
        <f>G16</f>
        <v>0</v>
      </c>
      <c r="U16" s="60">
        <f>G16</f>
        <v>0</v>
      </c>
      <c r="V16" s="60"/>
      <c r="W16" s="60"/>
      <c r="X16" s="60">
        <f>E16</f>
        <v>0</v>
      </c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187">
        <f>SUM(AN12:AN15)</f>
        <v>30000</v>
      </c>
      <c r="AO16" s="187">
        <f>SUM(AO12:AO15)</f>
        <v>30000</v>
      </c>
      <c r="AP16" s="187">
        <f>SUM(AP12:AP15)</f>
        <v>30000</v>
      </c>
      <c r="AQ16" s="187">
        <f>SUM(AQ12:AQ15)</f>
        <v>30000</v>
      </c>
      <c r="AR16" s="187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85">
        <f>IF(E16&gt;G16,IF(Spielplan!E16&gt;Spielplan!G16,Punktemodus!$B$3,0),0)</f>
        <v>0</v>
      </c>
      <c r="BK16" s="85">
        <f>IF(E16=G16,IF(Spielplan!E16=Spielplan!G16,Punktemodus!$B$3,0),0)</f>
        <v>10</v>
      </c>
      <c r="BL16" s="85">
        <f>IF(E16&lt;G16,IF(Spielplan!E16&lt;Spielplan!G16,Punktemodus!$B$3,0),0)</f>
        <v>0</v>
      </c>
      <c r="BM16" s="85">
        <f>IF(E16=Spielplan!E16,IF(G16=Spielplan!G16,Punktemodus!$B$5,0),0)</f>
        <v>3</v>
      </c>
      <c r="BN16" s="85">
        <f>IF(E16=Spielplan!E16,Punktemodus!$B$7,0)</f>
        <v>1</v>
      </c>
      <c r="BO16" s="85">
        <f>IF(G16=Spielplan!G16,Punktemodus!$B$7,0)</f>
        <v>1</v>
      </c>
      <c r="BP16" s="137">
        <f>IF(Spielplan!E16="",0,SUM(BJ16:BO16))</f>
        <v>0</v>
      </c>
      <c r="BQ16" s="60"/>
      <c r="BR16" s="87"/>
      <c r="BS16" s="63" t="s">
        <v>22</v>
      </c>
      <c r="BT16" s="44" t="str">
        <f>IF(G39="","",BB34)</f>
        <v/>
      </c>
      <c r="BU16" s="46"/>
      <c r="BV16" s="104"/>
      <c r="BW16" s="60"/>
      <c r="BX16" s="104"/>
      <c r="BY16" s="60"/>
      <c r="BZ16" s="60"/>
      <c r="CA16" s="60"/>
      <c r="CB16" s="60"/>
      <c r="CC16" s="60"/>
      <c r="CD16" s="60"/>
      <c r="CE16" s="60"/>
      <c r="CF16" s="91"/>
      <c r="CG16" s="91" t="s">
        <v>28</v>
      </c>
      <c r="CH16" s="60"/>
      <c r="CI16" s="60"/>
      <c r="CJ16" s="61" t="s">
        <v>26</v>
      </c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</row>
    <row r="17" spans="1:101" ht="18.75" customHeight="1" thickBot="1" x14ac:dyDescent="0.3">
      <c r="A17" s="60"/>
      <c r="B17" s="60"/>
      <c r="C17" s="44" t="str">
        <f>H12</f>
        <v>Kroatien</v>
      </c>
      <c r="D17" s="45"/>
      <c r="E17" s="104"/>
      <c r="F17" s="93"/>
      <c r="G17" s="104"/>
      <c r="H17" s="44" t="str">
        <f>C13</f>
        <v>Mexiko</v>
      </c>
      <c r="I17" s="45"/>
      <c r="J17" s="60"/>
      <c r="K17" s="60" t="s">
        <v>62</v>
      </c>
      <c r="L17" s="60">
        <f t="shared" si="0"/>
        <v>0</v>
      </c>
      <c r="M17" s="60"/>
      <c r="N17" s="60">
        <f>IF($E17="",0,IF($E17&gt;$G17,3,IF($E17=$G17,1,0)))</f>
        <v>0</v>
      </c>
      <c r="O17" s="60">
        <f>IF($G17="",0,IF($E17&gt;$G17,0,IF($E17=$G17,1,3)))</f>
        <v>0</v>
      </c>
      <c r="P17" s="60"/>
      <c r="Q17" s="60"/>
      <c r="R17" s="60">
        <f>E17</f>
        <v>0</v>
      </c>
      <c r="S17" s="60">
        <f>G17</f>
        <v>0</v>
      </c>
      <c r="T17" s="60"/>
      <c r="U17" s="60"/>
      <c r="V17" s="60">
        <f>G17</f>
        <v>0</v>
      </c>
      <c r="W17" s="60">
        <f>E17</f>
        <v>0</v>
      </c>
      <c r="X17" s="60"/>
      <c r="Y17" s="60"/>
      <c r="Z17" s="60" t="s">
        <v>30</v>
      </c>
      <c r="AA17" s="60"/>
      <c r="AB17" s="60"/>
      <c r="AC17" s="60"/>
      <c r="AD17" s="60"/>
      <c r="AE17" s="60"/>
      <c r="AF17" s="60"/>
      <c r="AG17" s="60" t="b">
        <f>OR(AG12=AG13,AG12=AG14,AG12=AG15,AG13=AG14,AG13=AG15,AG14=AG15)</f>
        <v>1</v>
      </c>
      <c r="AH17" s="60"/>
      <c r="AI17" s="60"/>
      <c r="AJ17" s="60"/>
      <c r="AK17" s="60"/>
      <c r="AL17" s="60"/>
      <c r="AM17" s="60"/>
      <c r="AN17" s="60"/>
      <c r="AO17" s="60" t="s">
        <v>34</v>
      </c>
      <c r="AP17" s="60"/>
      <c r="AQ17" s="60"/>
      <c r="AR17" s="60" t="b">
        <f>OR(AR12=AR13,AR12=AR14,AR12=AR15,AR13=AR14,AR13=AR15,AR14=AR15)</f>
        <v>1</v>
      </c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85">
        <f>IF(E17&gt;G17,IF(Spielplan!E17&gt;Spielplan!G17,Punktemodus!$B$3,0),0)</f>
        <v>0</v>
      </c>
      <c r="BK17" s="85">
        <f>IF(E17=G17,IF(Spielplan!E17=Spielplan!G17,Punktemodus!$B$3,0),0)</f>
        <v>10</v>
      </c>
      <c r="BL17" s="85">
        <f>IF(E17&lt;G17,IF(Spielplan!E17&lt;Spielplan!G17,Punktemodus!$B$3,0),0)</f>
        <v>0</v>
      </c>
      <c r="BM17" s="85">
        <f>IF(E17=Spielplan!E17,IF(G17=Spielplan!G17,Punktemodus!$B$5,0),0)</f>
        <v>3</v>
      </c>
      <c r="BN17" s="85">
        <f>IF(E17=Spielplan!E17,Punktemodus!$B$7,0)</f>
        <v>1</v>
      </c>
      <c r="BO17" s="85">
        <f>IF(G17=Spielplan!G17,Punktemodus!$B$7,0)</f>
        <v>1</v>
      </c>
      <c r="BP17" s="137">
        <f>IF(Spielplan!E17="",0,SUM(BJ17:BO17))</f>
        <v>0</v>
      </c>
      <c r="BQ17" s="60"/>
      <c r="BR17" s="87"/>
      <c r="BS17" s="52" t="s">
        <v>25</v>
      </c>
      <c r="BT17" s="44" t="str">
        <f>IF(G50="","",BB46)</f>
        <v/>
      </c>
      <c r="BU17" s="46"/>
      <c r="BV17" s="104"/>
      <c r="BW17" s="60"/>
      <c r="BX17" s="104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</row>
    <row r="18" spans="1:101" ht="18.75" customHeight="1" thickBot="1" x14ac:dyDescent="0.25">
      <c r="A18" s="60"/>
      <c r="B18" s="60"/>
      <c r="C18" s="136" t="str">
        <f>IF(G17="","",IF(AR17=TRUE,"Achtung: Fehler in Tabelle!",""))</f>
        <v/>
      </c>
      <c r="D18" s="60"/>
      <c r="E18" s="85"/>
      <c r="F18" s="60"/>
      <c r="G18" s="85"/>
      <c r="H18" s="60"/>
      <c r="I18" s="60"/>
      <c r="J18" s="60"/>
      <c r="K18" s="60"/>
      <c r="L18" s="60"/>
      <c r="M18" s="60">
        <f t="shared" ref="M18:X18" si="3">SUM(M12:M17)</f>
        <v>0</v>
      </c>
      <c r="N18" s="60">
        <f t="shared" si="3"/>
        <v>0</v>
      </c>
      <c r="O18" s="60">
        <f t="shared" si="3"/>
        <v>0</v>
      </c>
      <c r="P18" s="60">
        <f t="shared" si="3"/>
        <v>0</v>
      </c>
      <c r="Q18" s="60">
        <f t="shared" si="3"/>
        <v>0</v>
      </c>
      <c r="R18" s="60">
        <f t="shared" si="3"/>
        <v>0</v>
      </c>
      <c r="S18" s="60">
        <f t="shared" si="3"/>
        <v>0</v>
      </c>
      <c r="T18" s="60">
        <f t="shared" si="3"/>
        <v>0</v>
      </c>
      <c r="U18" s="60">
        <f t="shared" si="3"/>
        <v>0</v>
      </c>
      <c r="V18" s="60">
        <f t="shared" si="3"/>
        <v>0</v>
      </c>
      <c r="W18" s="60">
        <f t="shared" si="3"/>
        <v>0</v>
      </c>
      <c r="X18" s="60">
        <f t="shared" si="3"/>
        <v>0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160">
        <f>SUM(BP12:BP17)</f>
        <v>0</v>
      </c>
      <c r="BQ18" s="60"/>
      <c r="BR18" s="8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47">
        <v>58</v>
      </c>
      <c r="CF18" s="44" t="str">
        <f>IF(CE14="",IF(CC14&gt;CC15,CA14,CA15),IF(CE14&gt;CE15,CA14,CA15))</f>
        <v/>
      </c>
      <c r="CG18" s="46"/>
      <c r="CH18" s="104"/>
      <c r="CI18" s="60"/>
      <c r="CJ18" s="104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</row>
    <row r="19" spans="1:101" ht="18.75" customHeight="1" thickBot="1" x14ac:dyDescent="0.25">
      <c r="A19" s="60"/>
      <c r="B19" s="60"/>
      <c r="C19" s="60"/>
      <c r="D19" s="60"/>
      <c r="E19" s="85"/>
      <c r="F19" s="60"/>
      <c r="G19" s="85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138"/>
      <c r="BQ19" s="60"/>
      <c r="BR19" s="8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47">
        <v>57</v>
      </c>
      <c r="CF19" s="44" t="str">
        <f>IF(CE22="",IF(CC22&gt;CC23,CA22,CA23),IF(CE22&gt;CE23,CA22,CA23))</f>
        <v/>
      </c>
      <c r="CG19" s="46"/>
      <c r="CH19" s="104"/>
      <c r="CI19" s="60"/>
      <c r="CJ19" s="104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</row>
    <row r="20" spans="1:101" ht="18.75" customHeight="1" thickBot="1" x14ac:dyDescent="0.25">
      <c r="A20" s="60"/>
      <c r="B20" s="60"/>
      <c r="C20" s="60"/>
      <c r="D20" s="60"/>
      <c r="E20" s="85"/>
      <c r="F20" s="60"/>
      <c r="G20" s="85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138"/>
      <c r="BQ20" s="60"/>
      <c r="BR20" s="87"/>
      <c r="BS20" s="54" t="s">
        <v>121</v>
      </c>
      <c r="BT20" s="44" t="str">
        <f>IF(G61="","",BB56)</f>
        <v/>
      </c>
      <c r="BU20" s="46"/>
      <c r="BV20" s="104"/>
      <c r="BW20" s="60"/>
      <c r="BX20" s="104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</row>
    <row r="21" spans="1:101" ht="18.75" customHeight="1" thickBot="1" x14ac:dyDescent="0.3">
      <c r="A21" s="60"/>
      <c r="B21" s="60"/>
      <c r="C21" s="88" t="s">
        <v>64</v>
      </c>
      <c r="D21" s="60"/>
      <c r="E21" s="85"/>
      <c r="F21" s="60"/>
      <c r="G21" s="85"/>
      <c r="H21" s="60"/>
      <c r="I21" s="60"/>
      <c r="J21" s="60"/>
      <c r="K21" s="60"/>
      <c r="L21" s="60"/>
      <c r="M21" s="60" t="s">
        <v>4</v>
      </c>
      <c r="N21" s="60"/>
      <c r="O21" s="60"/>
      <c r="P21" s="60"/>
      <c r="Q21" s="60" t="s">
        <v>6</v>
      </c>
      <c r="R21" s="60"/>
      <c r="S21" s="60"/>
      <c r="T21" s="60"/>
      <c r="U21" s="60" t="s">
        <v>7</v>
      </c>
      <c r="V21" s="60"/>
      <c r="W21" s="60"/>
      <c r="X21" s="60"/>
      <c r="Y21" s="60"/>
      <c r="Z21" s="60" t="s">
        <v>4</v>
      </c>
      <c r="AA21" s="60" t="s">
        <v>5</v>
      </c>
      <c r="AB21" s="60"/>
      <c r="AC21" s="60"/>
      <c r="AD21" s="60" t="s">
        <v>9</v>
      </c>
      <c r="AE21" s="60"/>
      <c r="AF21" s="60"/>
      <c r="AG21" s="60"/>
      <c r="AH21" s="60" t="s">
        <v>32</v>
      </c>
      <c r="AI21" s="60"/>
      <c r="AJ21" s="60"/>
      <c r="AK21" s="60"/>
      <c r="AL21" s="60"/>
      <c r="AM21" s="60"/>
      <c r="AN21" s="60" t="s">
        <v>35</v>
      </c>
      <c r="AO21" s="60"/>
      <c r="AP21" s="60"/>
      <c r="AQ21" s="60"/>
      <c r="AR21" s="60"/>
      <c r="AS21" s="60" t="s">
        <v>33</v>
      </c>
      <c r="AT21" s="60"/>
      <c r="AU21" s="60"/>
      <c r="AV21" s="60"/>
      <c r="AW21" s="60"/>
      <c r="AX21" s="60"/>
      <c r="AY21" s="60"/>
      <c r="AZ21" s="60"/>
      <c r="BA21" s="60"/>
      <c r="BB21" s="89" t="s">
        <v>10</v>
      </c>
      <c r="BC21" s="60"/>
      <c r="BD21" s="90" t="s">
        <v>4</v>
      </c>
      <c r="BE21" s="60"/>
      <c r="BF21" s="61" t="s">
        <v>5</v>
      </c>
      <c r="BG21" s="60"/>
      <c r="BH21" s="60"/>
      <c r="BI21" s="60"/>
      <c r="BJ21" s="60"/>
      <c r="BK21" s="60"/>
      <c r="BL21" s="60"/>
      <c r="BM21" s="60"/>
      <c r="BN21" s="60"/>
      <c r="BO21" s="60"/>
      <c r="BP21" s="138"/>
      <c r="BQ21" s="60"/>
      <c r="BR21" s="87"/>
      <c r="BS21" s="73" t="s">
        <v>122</v>
      </c>
      <c r="BT21" s="44" t="str">
        <f>IF(G72="","",BB68)</f>
        <v/>
      </c>
      <c r="BU21" s="46"/>
      <c r="BV21" s="104"/>
      <c r="BW21" s="60"/>
      <c r="BX21" s="104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91" t="s">
        <v>29</v>
      </c>
      <c r="CM21" s="60"/>
      <c r="CN21" s="60"/>
      <c r="CO21" s="61" t="s">
        <v>26</v>
      </c>
      <c r="CP21" s="60"/>
      <c r="CQ21" s="60"/>
      <c r="CR21" s="60"/>
      <c r="CS21" s="60"/>
      <c r="CT21" s="60"/>
      <c r="CU21" s="60"/>
      <c r="CV21" s="60"/>
      <c r="CW21" s="60"/>
    </row>
    <row r="22" spans="1:101" ht="18.75" customHeight="1" thickBot="1" x14ac:dyDescent="0.3">
      <c r="A22" s="60"/>
      <c r="B22" s="60"/>
      <c r="C22" s="60"/>
      <c r="D22" s="60"/>
      <c r="E22" s="85"/>
      <c r="F22" s="60"/>
      <c r="G22" s="85"/>
      <c r="H22" s="60"/>
      <c r="I22" s="60"/>
      <c r="J22" s="60"/>
      <c r="K22" s="60"/>
      <c r="L22" s="60"/>
      <c r="M22" s="60" t="s">
        <v>0</v>
      </c>
      <c r="N22" s="60" t="s">
        <v>1</v>
      </c>
      <c r="O22" s="60" t="s">
        <v>2</v>
      </c>
      <c r="P22" s="60" t="s">
        <v>3</v>
      </c>
      <c r="Q22" s="60" t="s">
        <v>0</v>
      </c>
      <c r="R22" s="60" t="s">
        <v>1</v>
      </c>
      <c r="S22" s="60" t="s">
        <v>2</v>
      </c>
      <c r="T22" s="60" t="s">
        <v>3</v>
      </c>
      <c r="U22" s="60" t="s">
        <v>0</v>
      </c>
      <c r="V22" s="60" t="s">
        <v>1</v>
      </c>
      <c r="W22" s="60" t="s">
        <v>2</v>
      </c>
      <c r="X22" s="60" t="s">
        <v>3</v>
      </c>
      <c r="Y22" s="60"/>
      <c r="Z22" s="60" t="s">
        <v>8</v>
      </c>
      <c r="AA22" s="60"/>
      <c r="AB22" s="60"/>
      <c r="AC22" s="60"/>
      <c r="AD22" s="60"/>
      <c r="AE22" s="60"/>
      <c r="AF22" s="60"/>
      <c r="AG22" s="60"/>
      <c r="AH22" s="60" t="s">
        <v>31</v>
      </c>
      <c r="AI22" s="60"/>
      <c r="AJ22" s="60"/>
      <c r="AK22" s="60"/>
      <c r="AL22" s="60"/>
      <c r="AM22" s="60"/>
      <c r="AN22" s="60" t="str">
        <f>AI23</f>
        <v>Spanien</v>
      </c>
      <c r="AO22" s="60" t="str">
        <f>AI24</f>
        <v>Niederlande</v>
      </c>
      <c r="AP22" s="60" t="str">
        <f>AI25</f>
        <v>Chile</v>
      </c>
      <c r="AQ22" s="60" t="str">
        <f>AI26</f>
        <v>Australien</v>
      </c>
      <c r="AR22" s="60"/>
      <c r="AS22" s="60" t="s">
        <v>31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138"/>
      <c r="BQ22" s="60"/>
      <c r="BR22" s="87"/>
      <c r="BS22" s="60"/>
      <c r="BT22" s="60"/>
      <c r="BU22" s="60"/>
      <c r="BV22" s="60"/>
      <c r="BW22" s="60"/>
      <c r="BX22" s="60"/>
      <c r="BY22" s="60"/>
      <c r="BZ22" s="47">
        <v>53</v>
      </c>
      <c r="CA22" s="44" t="str">
        <f>IF(BX20="",IF(BV20&gt;BV21,BT20,BT21),IF(BX20&gt;BX21,BT20,BT21))</f>
        <v/>
      </c>
      <c r="CB22" s="46"/>
      <c r="CC22" s="104"/>
      <c r="CD22" s="60"/>
      <c r="CE22" s="104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88" t="s">
        <v>130</v>
      </c>
      <c r="CS22" s="60"/>
      <c r="CT22" s="60"/>
      <c r="CU22" s="60"/>
      <c r="CV22" s="60"/>
      <c r="CW22" s="60"/>
    </row>
    <row r="23" spans="1:101" ht="18.75" customHeight="1" thickBot="1" x14ac:dyDescent="0.3">
      <c r="A23" s="60"/>
      <c r="B23" s="60"/>
      <c r="C23" s="65" t="str">
        <f>Spielplan!$C$23</f>
        <v>Spanien</v>
      </c>
      <c r="D23" s="66"/>
      <c r="E23" s="104"/>
      <c r="F23" s="93"/>
      <c r="G23" s="104"/>
      <c r="H23" s="65" t="str">
        <f>Spielplan!$H$23</f>
        <v>Niederlande</v>
      </c>
      <c r="I23" s="66"/>
      <c r="J23" s="60"/>
      <c r="K23" s="60" t="s">
        <v>68</v>
      </c>
      <c r="L23" s="60">
        <f t="shared" ref="L23:L28" si="4">IF(E23-G23&gt;0,1,IF(G23=E23,0,-1))</f>
        <v>0</v>
      </c>
      <c r="M23" s="60">
        <f>IF($E23="",0,IF($E23&gt;$G23,3,IF($E23=G23,1,0)))</f>
        <v>0</v>
      </c>
      <c r="N23" s="60">
        <f>IF($G23="",0,IF($E23&gt;$G23,0,IF($E23=G23,1,3)))</f>
        <v>0</v>
      </c>
      <c r="O23" s="60"/>
      <c r="P23" s="60"/>
      <c r="Q23" s="60">
        <f>E23</f>
        <v>0</v>
      </c>
      <c r="R23" s="60">
        <f>G23</f>
        <v>0</v>
      </c>
      <c r="S23" s="60"/>
      <c r="T23" s="60"/>
      <c r="U23" s="60">
        <f>G23</f>
        <v>0</v>
      </c>
      <c r="V23" s="60">
        <f>E23</f>
        <v>0</v>
      </c>
      <c r="W23" s="60"/>
      <c r="X23" s="60"/>
      <c r="Y23" s="60"/>
      <c r="Z23" s="60">
        <f>M29</f>
        <v>0</v>
      </c>
      <c r="AA23" s="60">
        <f>Q29</f>
        <v>0</v>
      </c>
      <c r="AB23" s="60">
        <f>U29</f>
        <v>0</v>
      </c>
      <c r="AC23" s="60">
        <f>AA23-AB23</f>
        <v>0</v>
      </c>
      <c r="AD23" s="60">
        <f>IF(Z23&gt;Z24,-1,0)</f>
        <v>0</v>
      </c>
      <c r="AE23" s="60">
        <f>IF(Z23&gt;Z25,-1,0)</f>
        <v>0</v>
      </c>
      <c r="AF23" s="60">
        <f>IF(Z23&gt;Z26,-1,0)</f>
        <v>0</v>
      </c>
      <c r="AG23" s="60">
        <f>10000-(AJ23*1000+AM23*100+AK23*10)</f>
        <v>10000</v>
      </c>
      <c r="AH23" s="90">
        <f>RANK(AG23,AG23:AG26,1)</f>
        <v>1</v>
      </c>
      <c r="AI23" s="60" t="str">
        <f>C23</f>
        <v>Spanien</v>
      </c>
      <c r="AJ23" s="60">
        <f t="shared" ref="AJ23:AL26" si="5">Z23</f>
        <v>0</v>
      </c>
      <c r="AK23" s="60">
        <f t="shared" si="5"/>
        <v>0</v>
      </c>
      <c r="AL23" s="60">
        <f t="shared" si="5"/>
        <v>0</v>
      </c>
      <c r="AM23" s="60">
        <f>AK23-AL23</f>
        <v>0</v>
      </c>
      <c r="AN23" s="187"/>
      <c r="AO23" s="187">
        <f>IF(AG24=AG23,IF(G23&gt;E23,AG24-0.1,AG24),AG24)</f>
        <v>10000</v>
      </c>
      <c r="AP23" s="187">
        <f>IF(AG25=AG23,IF(G25&gt;E25,AG25-0.1,AG25),AG25)</f>
        <v>10000</v>
      </c>
      <c r="AQ23" s="187">
        <f>IF(AG26=AG23,IF(G27&gt;E27,AG26-0.1,AG26),AG26)</f>
        <v>10000</v>
      </c>
      <c r="AR23" s="187">
        <f>AN27</f>
        <v>30000</v>
      </c>
      <c r="AS23" s="90">
        <f>RANK(AR23,AR23:AR26,1)</f>
        <v>1</v>
      </c>
      <c r="AT23" s="60" t="str">
        <f t="shared" ref="AT23:AW26" si="6">AI23</f>
        <v>Spanien</v>
      </c>
      <c r="AU23" s="60">
        <f t="shared" si="6"/>
        <v>0</v>
      </c>
      <c r="AV23" s="60">
        <f t="shared" si="6"/>
        <v>0</v>
      </c>
      <c r="AW23" s="60">
        <f t="shared" si="6"/>
        <v>0</v>
      </c>
      <c r="AX23" s="60"/>
      <c r="AY23" s="60"/>
      <c r="AZ23" s="60"/>
      <c r="BA23" s="67">
        <v>1</v>
      </c>
      <c r="BB23" s="65" t="str">
        <f>VLOOKUP(1,AS23:AT26,2,FALSE)</f>
        <v>Spanien</v>
      </c>
      <c r="BC23" s="66"/>
      <c r="BD23" s="68">
        <f>VLOOKUP(1,AS23:AW26,3,FALSE)</f>
        <v>0</v>
      </c>
      <c r="BE23" s="69">
        <f>VLOOKUP(1,AS23:AW26,4,FALSE)</f>
        <v>0</v>
      </c>
      <c r="BF23" s="93" t="s">
        <v>12</v>
      </c>
      <c r="BG23" s="69">
        <f>VLOOKUP(1,AS23:AW26,5,FALSE)</f>
        <v>0</v>
      </c>
      <c r="BH23" s="70" t="s">
        <v>20</v>
      </c>
      <c r="BI23" s="60"/>
      <c r="BJ23" s="85">
        <f>IF(E23&gt;G23,IF(Spielplan!E23&gt;Spielplan!G23,Punktemodus!$B$3,0),0)</f>
        <v>0</v>
      </c>
      <c r="BK23" s="85">
        <f>IF(E23=G23,IF(Spielplan!E23=Spielplan!G23,Punktemodus!$B$3,0),0)</f>
        <v>10</v>
      </c>
      <c r="BL23" s="85">
        <f>IF(E23&lt;G23,IF(Spielplan!E23&lt;Spielplan!G23,Punktemodus!$B$3,0),0)</f>
        <v>0</v>
      </c>
      <c r="BM23" s="85">
        <f>IF(E23=Spielplan!E23,IF(G23=Spielplan!G23,Punktemodus!$B$5,0),0)</f>
        <v>3</v>
      </c>
      <c r="BN23" s="85">
        <f>IF(E23=Spielplan!E23,Punktemodus!$B$7,0)</f>
        <v>1</v>
      </c>
      <c r="BO23" s="85">
        <f>IF(G23=Spielplan!G23,Punktemodus!$B$7,0)</f>
        <v>1</v>
      </c>
      <c r="BP23" s="137">
        <f>IF(Spielplan!E23="",0,SUM(BJ23:BO23))</f>
        <v>0</v>
      </c>
      <c r="BQ23" s="60"/>
      <c r="BR23" s="87"/>
      <c r="BS23" s="60"/>
      <c r="BT23" s="60"/>
      <c r="BU23" s="60"/>
      <c r="BV23" s="60"/>
      <c r="BW23" s="60"/>
      <c r="BX23" s="60"/>
      <c r="BY23" s="60"/>
      <c r="BZ23" s="47">
        <v>54</v>
      </c>
      <c r="CA23" s="44" t="str">
        <f>IF(BX24="",IF(BV24&gt;BV25,BT24,BT25),IF(BX24&gt;BX25,BT24,BT25))</f>
        <v/>
      </c>
      <c r="CB23" s="46"/>
      <c r="CC23" s="104"/>
      <c r="CD23" s="60"/>
      <c r="CE23" s="104"/>
      <c r="CF23" s="60"/>
      <c r="CG23" s="60"/>
      <c r="CH23" s="60"/>
      <c r="CI23" s="60"/>
      <c r="CJ23" s="47" t="s">
        <v>132</v>
      </c>
      <c r="CK23" s="44" t="str">
        <f>IF(CJ18="",IF(CH18&gt;CH19,CF18,CF19),IF(CJ18&gt;CJ19,CF18,CF19))</f>
        <v/>
      </c>
      <c r="CL23" s="46"/>
      <c r="CM23" s="104"/>
      <c r="CN23" s="60"/>
      <c r="CO23" s="104"/>
      <c r="CP23" s="60"/>
      <c r="CQ23" s="376" t="str">
        <f>IF(CO23="",IF(CM23&gt;CM24,CK23,CK24),IF(CO23&gt;CO24,CK23,CK24))</f>
        <v/>
      </c>
      <c r="CR23" s="377"/>
      <c r="CS23" s="377"/>
      <c r="CT23" s="377"/>
      <c r="CU23" s="377"/>
      <c r="CV23" s="378"/>
      <c r="CW23" s="60"/>
    </row>
    <row r="24" spans="1:101" ht="18.75" customHeight="1" thickBot="1" x14ac:dyDescent="0.3">
      <c r="A24" s="60"/>
      <c r="B24" s="60"/>
      <c r="C24" s="53" t="str">
        <f>Spielplan!$C$24</f>
        <v>Chile</v>
      </c>
      <c r="D24" s="64"/>
      <c r="E24" s="104"/>
      <c r="F24" s="93"/>
      <c r="G24" s="104"/>
      <c r="H24" s="53" t="str">
        <f>Spielplan!$H$24</f>
        <v>Australien</v>
      </c>
      <c r="I24" s="64"/>
      <c r="J24" s="60"/>
      <c r="K24" s="60" t="s">
        <v>69</v>
      </c>
      <c r="L24" s="60">
        <f t="shared" si="4"/>
        <v>0</v>
      </c>
      <c r="M24" s="60"/>
      <c r="N24" s="60"/>
      <c r="O24" s="60">
        <f>IF($E24="",0,IF($E24&gt;$G24,3,IF($E24=$G24,1,0)))</f>
        <v>0</v>
      </c>
      <c r="P24" s="60">
        <f>IF($G24="",0,IF($E24&gt;$G24,0,IF($E24=$G24,1,3)))</f>
        <v>0</v>
      </c>
      <c r="Q24" s="60"/>
      <c r="R24" s="60"/>
      <c r="S24" s="60">
        <f>E24</f>
        <v>0</v>
      </c>
      <c r="T24" s="60">
        <f>G24</f>
        <v>0</v>
      </c>
      <c r="U24" s="60"/>
      <c r="V24" s="60"/>
      <c r="W24" s="60">
        <f>G24</f>
        <v>0</v>
      </c>
      <c r="X24" s="60">
        <f>E24</f>
        <v>0</v>
      </c>
      <c r="Y24" s="60"/>
      <c r="Z24" s="60">
        <f>N29</f>
        <v>0</v>
      </c>
      <c r="AA24" s="60">
        <f>R29</f>
        <v>0</v>
      </c>
      <c r="AB24" s="60">
        <f>V29</f>
        <v>0</v>
      </c>
      <c r="AC24" s="60">
        <f>AA24-AB24</f>
        <v>0</v>
      </c>
      <c r="AD24" s="60">
        <f>IF(Z24&gt;Z23,-1,0)</f>
        <v>0</v>
      </c>
      <c r="AE24" s="60">
        <f>IF(Z24&gt;Z25,-1,0)</f>
        <v>0</v>
      </c>
      <c r="AF24" s="60">
        <f>IF(Z24&gt;Z26,-1,0)</f>
        <v>0</v>
      </c>
      <c r="AG24" s="60">
        <f>10000-(AJ24*1000+AM24*100+AK24*10)</f>
        <v>10000</v>
      </c>
      <c r="AH24" s="90">
        <f>RANK(AG24,AG23:AG26,1)</f>
        <v>1</v>
      </c>
      <c r="AI24" s="60" t="str">
        <f>H23</f>
        <v>Niederlande</v>
      </c>
      <c r="AJ24" s="60">
        <f t="shared" si="5"/>
        <v>0</v>
      </c>
      <c r="AK24" s="60">
        <f t="shared" si="5"/>
        <v>0</v>
      </c>
      <c r="AL24" s="60">
        <f t="shared" si="5"/>
        <v>0</v>
      </c>
      <c r="AM24" s="60">
        <f>AK24-AL24</f>
        <v>0</v>
      </c>
      <c r="AN24" s="187">
        <f>IF(AG23=AG24,IF(E23&gt;G23,AG23-0.1,AG23),AG23)</f>
        <v>10000</v>
      </c>
      <c r="AO24" s="187"/>
      <c r="AP24" s="187">
        <f>IF(AG25=AG24,IF(G28&gt;E28,AG25-0.1,AG25),AG25)</f>
        <v>10000</v>
      </c>
      <c r="AQ24" s="187">
        <f>IF(AG26=AG24,IF(G26&gt;E26,AG26-0.1,AG26),AG26)</f>
        <v>10000</v>
      </c>
      <c r="AR24" s="187">
        <f>AO27</f>
        <v>30000</v>
      </c>
      <c r="AS24" s="90">
        <f>RANK(AR24,AR23:AR26,1)</f>
        <v>1</v>
      </c>
      <c r="AT24" s="60" t="str">
        <f t="shared" si="6"/>
        <v>Niederlande</v>
      </c>
      <c r="AU24" s="60">
        <f t="shared" si="6"/>
        <v>0</v>
      </c>
      <c r="AV24" s="60">
        <f t="shared" si="6"/>
        <v>0</v>
      </c>
      <c r="AW24" s="60">
        <f t="shared" si="6"/>
        <v>0</v>
      </c>
      <c r="AX24" s="60"/>
      <c r="AY24" s="60"/>
      <c r="AZ24" s="60"/>
      <c r="BA24" s="71">
        <v>2</v>
      </c>
      <c r="BB24" s="53" t="e">
        <f>VLOOKUP(2,AS23:AT26,2,FALSE)</f>
        <v>#N/A</v>
      </c>
      <c r="BC24" s="64"/>
      <c r="BD24" s="72" t="e">
        <f>VLOOKUP(2,AS23:AW26,3,FALSE)</f>
        <v>#N/A</v>
      </c>
      <c r="BE24" s="73" t="e">
        <f>VLOOKUP(2,AS23:AW26,4,FALSE)</f>
        <v>#N/A</v>
      </c>
      <c r="BF24" s="93" t="s">
        <v>12</v>
      </c>
      <c r="BG24" s="73" t="e">
        <f>VLOOKUP(2,AS23:AW26,5,FALSE)</f>
        <v>#N/A</v>
      </c>
      <c r="BH24" s="74" t="s">
        <v>21</v>
      </c>
      <c r="BI24" s="60"/>
      <c r="BJ24" s="85">
        <f>IF(E24&gt;G24,IF(Spielplan!E24&gt;Spielplan!G24,Punktemodus!$B$3,0),0)</f>
        <v>0</v>
      </c>
      <c r="BK24" s="85">
        <f>IF(E24=G24,IF(Spielplan!E24=Spielplan!G24,Punktemodus!$B$3,0),0)</f>
        <v>10</v>
      </c>
      <c r="BL24" s="85">
        <f>IF(E24&lt;G24,IF(Spielplan!E24&lt;Spielplan!G24,Punktemodus!$B$3,0),0)</f>
        <v>0</v>
      </c>
      <c r="BM24" s="85">
        <f>IF(E24=Spielplan!E24,IF(G24=Spielplan!G24,Punktemodus!$B$5,0),0)</f>
        <v>3</v>
      </c>
      <c r="BN24" s="85">
        <f>IF(E24=Spielplan!E24,Punktemodus!$B$7,0)</f>
        <v>1</v>
      </c>
      <c r="BO24" s="85">
        <f>IF(G24=Spielplan!G24,Punktemodus!$B$7,0)</f>
        <v>1</v>
      </c>
      <c r="BP24" s="137">
        <f>IF(Spielplan!E24="",0,SUM(BJ24:BO24))</f>
        <v>0</v>
      </c>
      <c r="BQ24" s="60"/>
      <c r="BR24" s="87"/>
      <c r="BS24" s="63" t="s">
        <v>123</v>
      </c>
      <c r="BT24" s="44" t="str">
        <f>IF(G83="","",BB78)</f>
        <v/>
      </c>
      <c r="BU24" s="46"/>
      <c r="BV24" s="104"/>
      <c r="BW24" s="60"/>
      <c r="BX24" s="104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47" t="s">
        <v>133</v>
      </c>
      <c r="CK24" s="44" t="str">
        <f>IF(CJ34="",IF(CH34&gt;CH35,CF34,CF35),IF(CJ34&gt;CJ35,CF34,CF35))</f>
        <v/>
      </c>
      <c r="CL24" s="46"/>
      <c r="CM24" s="104"/>
      <c r="CN24" s="60"/>
      <c r="CO24" s="104"/>
      <c r="CP24" s="60"/>
      <c r="CQ24" s="379"/>
      <c r="CR24" s="380"/>
      <c r="CS24" s="380"/>
      <c r="CT24" s="380"/>
      <c r="CU24" s="380"/>
      <c r="CV24" s="381"/>
      <c r="CW24" s="60"/>
    </row>
    <row r="25" spans="1:101" ht="18.75" customHeight="1" thickBot="1" x14ac:dyDescent="0.3">
      <c r="A25" s="60"/>
      <c r="B25" s="60"/>
      <c r="C25" s="65" t="str">
        <f>C23</f>
        <v>Spanien</v>
      </c>
      <c r="D25" s="66"/>
      <c r="E25" s="104"/>
      <c r="F25" s="93"/>
      <c r="G25" s="104"/>
      <c r="H25" s="65" t="str">
        <f>C24</f>
        <v>Chile</v>
      </c>
      <c r="I25" s="66"/>
      <c r="J25" s="60"/>
      <c r="K25" s="60" t="s">
        <v>70</v>
      </c>
      <c r="L25" s="60">
        <f t="shared" si="4"/>
        <v>0</v>
      </c>
      <c r="M25" s="60">
        <f>IF($E25="",0,IF($E25&gt;$G25,3,IF($E25=G25,1,0)))</f>
        <v>0</v>
      </c>
      <c r="N25" s="60"/>
      <c r="O25" s="60">
        <f>IF($G25="",0,IF($E25&gt;$G25,0,IF($E25=$G25,1,3)))</f>
        <v>0</v>
      </c>
      <c r="P25" s="60"/>
      <c r="Q25" s="60">
        <f>E25</f>
        <v>0</v>
      </c>
      <c r="R25" s="60"/>
      <c r="S25" s="60">
        <f>G25</f>
        <v>0</v>
      </c>
      <c r="T25" s="60"/>
      <c r="U25" s="60">
        <f>G25</f>
        <v>0</v>
      </c>
      <c r="V25" s="60"/>
      <c r="W25" s="60">
        <f>E25</f>
        <v>0</v>
      </c>
      <c r="X25" s="60"/>
      <c r="Y25" s="60"/>
      <c r="Z25" s="60">
        <f>O29</f>
        <v>0</v>
      </c>
      <c r="AA25" s="60">
        <f>S29</f>
        <v>0</v>
      </c>
      <c r="AB25" s="60">
        <f>W29</f>
        <v>0</v>
      </c>
      <c r="AC25" s="60">
        <f>AA25-AB25</f>
        <v>0</v>
      </c>
      <c r="AD25" s="60">
        <f>IF(Z25&gt;Z23,-1,0)</f>
        <v>0</v>
      </c>
      <c r="AE25" s="60">
        <f>IF(Z25&gt;Z24,-1,0)</f>
        <v>0</v>
      </c>
      <c r="AF25" s="60">
        <f>IF(Z25&gt;Z26,-1,0)</f>
        <v>0</v>
      </c>
      <c r="AG25" s="60">
        <f>10000-(AJ25*1000+AM25*100+AK25*10)</f>
        <v>10000</v>
      </c>
      <c r="AH25" s="90">
        <f>RANK(AG25,AG23:AG26,1)</f>
        <v>1</v>
      </c>
      <c r="AI25" s="60" t="str">
        <f>C24</f>
        <v>Chile</v>
      </c>
      <c r="AJ25" s="60">
        <f t="shared" si="5"/>
        <v>0</v>
      </c>
      <c r="AK25" s="60">
        <f t="shared" si="5"/>
        <v>0</v>
      </c>
      <c r="AL25" s="60">
        <f t="shared" si="5"/>
        <v>0</v>
      </c>
      <c r="AM25" s="60">
        <f>AK25-AL25</f>
        <v>0</v>
      </c>
      <c r="AN25" s="187">
        <f>IF(AG23=AG25,IF(E25&gt;G25,AG23-0.1,AG23),AG23)</f>
        <v>10000</v>
      </c>
      <c r="AO25" s="187">
        <f>IF(AG24=AG25,IF(E28&gt;G28,AG24-0.1,AG24),AG24)</f>
        <v>10000</v>
      </c>
      <c r="AP25" s="187"/>
      <c r="AQ25" s="187">
        <f>IF(AG26=AG25,IF(G24&gt;E24,AG26-0.1,AG26),AG26)</f>
        <v>10000</v>
      </c>
      <c r="AR25" s="187">
        <f>AP27</f>
        <v>30000</v>
      </c>
      <c r="AS25" s="90">
        <f>RANK(AR25,AR23:AR26,1)</f>
        <v>1</v>
      </c>
      <c r="AT25" s="60" t="str">
        <f t="shared" si="6"/>
        <v>Chile</v>
      </c>
      <c r="AU25" s="60">
        <f t="shared" si="6"/>
        <v>0</v>
      </c>
      <c r="AV25" s="60">
        <f t="shared" si="6"/>
        <v>0</v>
      </c>
      <c r="AW25" s="60">
        <f t="shared" si="6"/>
        <v>0</v>
      </c>
      <c r="AX25" s="60"/>
      <c r="AY25" s="60"/>
      <c r="AZ25" s="60"/>
      <c r="BA25" s="113">
        <v>3</v>
      </c>
      <c r="BB25" s="114" t="e">
        <f>VLOOKUP(3,AS23:AT26,2,FALSE)</f>
        <v>#N/A</v>
      </c>
      <c r="BC25" s="115"/>
      <c r="BD25" s="116" t="e">
        <f>VLOOKUP(3,AS23:AW26,3,FALSE)</f>
        <v>#N/A</v>
      </c>
      <c r="BE25" s="116" t="e">
        <f>VLOOKUP(3,AS23:AW26,4,FALSE)</f>
        <v>#N/A</v>
      </c>
      <c r="BF25" s="93" t="s">
        <v>12</v>
      </c>
      <c r="BG25" s="116" t="e">
        <f>VLOOKUP(3,AS23:AW26,5,FALSE)</f>
        <v>#N/A</v>
      </c>
      <c r="BH25" s="60"/>
      <c r="BI25" s="60"/>
      <c r="BJ25" s="85">
        <f>IF(E25&gt;G25,IF(Spielplan!E25&gt;Spielplan!G25,Punktemodus!$B$3,0),0)</f>
        <v>0</v>
      </c>
      <c r="BK25" s="85">
        <f>IF(E25=G25,IF(Spielplan!E25=Spielplan!G25,Punktemodus!$B$3,0),0)</f>
        <v>10</v>
      </c>
      <c r="BL25" s="85">
        <f>IF(E25&lt;G25,IF(Spielplan!E25&lt;Spielplan!G25,Punktemodus!$B$3,0),0)</f>
        <v>0</v>
      </c>
      <c r="BM25" s="85">
        <f>IF(E25=Spielplan!E25,IF(G25=Spielplan!G25,Punktemodus!$B$5,0),0)</f>
        <v>3</v>
      </c>
      <c r="BN25" s="85">
        <f>IF(E25=Spielplan!E25,Punktemodus!$B$7,0)</f>
        <v>1</v>
      </c>
      <c r="BO25" s="85">
        <f>IF(G25=Spielplan!G25,Punktemodus!$B$7,0)</f>
        <v>1</v>
      </c>
      <c r="BP25" s="137">
        <f>IF(Spielplan!E25="",0,SUM(BJ25:BO25))</f>
        <v>0</v>
      </c>
      <c r="BQ25" s="60"/>
      <c r="BR25" s="87"/>
      <c r="BS25" s="52" t="s">
        <v>124</v>
      </c>
      <c r="BT25" s="44" t="str">
        <f>IF(G94="","",BB90)</f>
        <v/>
      </c>
      <c r="BU25" s="46"/>
      <c r="BV25" s="104"/>
      <c r="BW25" s="60"/>
      <c r="BX25" s="104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88" t="s">
        <v>136</v>
      </c>
      <c r="CS25" s="60"/>
      <c r="CT25" s="60"/>
      <c r="CU25" s="60"/>
      <c r="CV25" s="60"/>
      <c r="CW25" s="60"/>
    </row>
    <row r="26" spans="1:101" ht="18.75" customHeight="1" thickBot="1" x14ac:dyDescent="0.3">
      <c r="A26" s="60"/>
      <c r="B26" s="60"/>
      <c r="C26" s="53" t="str">
        <f>H23</f>
        <v>Niederlande</v>
      </c>
      <c r="D26" s="64"/>
      <c r="E26" s="104"/>
      <c r="F26" s="93"/>
      <c r="G26" s="104"/>
      <c r="H26" s="53" t="str">
        <f>H24</f>
        <v>Australien</v>
      </c>
      <c r="I26" s="64"/>
      <c r="J26" s="60"/>
      <c r="K26" s="60" t="s">
        <v>71</v>
      </c>
      <c r="L26" s="60">
        <f t="shared" si="4"/>
        <v>0</v>
      </c>
      <c r="M26" s="60"/>
      <c r="N26" s="60">
        <f>IF($E26="",0,IF($E26&gt;$G26,3,IF($E26=$G26,1,0)))</f>
        <v>0</v>
      </c>
      <c r="O26" s="60"/>
      <c r="P26" s="60">
        <f>IF($G26="",0,IF($E26&gt;$G26,0,IF($E26=$G26,1,3)))</f>
        <v>0</v>
      </c>
      <c r="Q26" s="60"/>
      <c r="R26" s="60">
        <f>E26</f>
        <v>0</v>
      </c>
      <c r="S26" s="60"/>
      <c r="T26" s="60">
        <f>G26</f>
        <v>0</v>
      </c>
      <c r="U26" s="60"/>
      <c r="V26" s="60">
        <f>G26</f>
        <v>0</v>
      </c>
      <c r="W26" s="60"/>
      <c r="X26" s="60">
        <f>E26</f>
        <v>0</v>
      </c>
      <c r="Y26" s="60"/>
      <c r="Z26" s="60">
        <f>P29</f>
        <v>0</v>
      </c>
      <c r="AA26" s="60">
        <f>T29</f>
        <v>0</v>
      </c>
      <c r="AB26" s="60">
        <f>X29</f>
        <v>0</v>
      </c>
      <c r="AC26" s="60">
        <f>AA26-AB26</f>
        <v>0</v>
      </c>
      <c r="AD26" s="60">
        <f>IF(Z26&gt;Z23,-1,0)</f>
        <v>0</v>
      </c>
      <c r="AE26" s="60">
        <f>IF(Z26&gt;Z24,-1,0)</f>
        <v>0</v>
      </c>
      <c r="AF26" s="60">
        <f>IF(Z26&gt;Z25,-1,0)</f>
        <v>0</v>
      </c>
      <c r="AG26" s="60">
        <f>10000-(AJ26*1000+AM26*100+AK26*10)</f>
        <v>10000</v>
      </c>
      <c r="AH26" s="90">
        <f>RANK(AG26,AG23:AG26,1)</f>
        <v>1</v>
      </c>
      <c r="AI26" s="60" t="str">
        <f>H24</f>
        <v>Australien</v>
      </c>
      <c r="AJ26" s="60">
        <f t="shared" si="5"/>
        <v>0</v>
      </c>
      <c r="AK26" s="60">
        <f t="shared" si="5"/>
        <v>0</v>
      </c>
      <c r="AL26" s="60">
        <f t="shared" si="5"/>
        <v>0</v>
      </c>
      <c r="AM26" s="60">
        <f>AK26-AL26</f>
        <v>0</v>
      </c>
      <c r="AN26" s="187">
        <f>IF(AG23=AG26,IF(E27&gt;G27,AG23-0.1,AG23),AG23)</f>
        <v>10000</v>
      </c>
      <c r="AO26" s="187">
        <f>IF(AG24=AG26,IF(E26&gt;G26,AG24-0.1,AG24),AG24)</f>
        <v>10000</v>
      </c>
      <c r="AP26" s="187">
        <f>IF(AG25=AG26,IF(E24&gt;G24,AG25-0.1,AG25),AG25)</f>
        <v>10000</v>
      </c>
      <c r="AQ26" s="187"/>
      <c r="AR26" s="187">
        <f>AQ27</f>
        <v>30000</v>
      </c>
      <c r="AS26" s="90">
        <f>RANK(AR26,AR23:AR26,1)</f>
        <v>1</v>
      </c>
      <c r="AT26" s="60" t="str">
        <f t="shared" si="6"/>
        <v>Australien</v>
      </c>
      <c r="AU26" s="60">
        <f t="shared" si="6"/>
        <v>0</v>
      </c>
      <c r="AV26" s="60">
        <f t="shared" si="6"/>
        <v>0</v>
      </c>
      <c r="AW26" s="60">
        <f t="shared" si="6"/>
        <v>0</v>
      </c>
      <c r="AX26" s="60"/>
      <c r="AY26" s="60"/>
      <c r="AZ26" s="60"/>
      <c r="BA26" s="113">
        <v>4</v>
      </c>
      <c r="BB26" s="114" t="e">
        <f>VLOOKUP(4,AS23:AT26,2,FALSE)</f>
        <v>#N/A</v>
      </c>
      <c r="BC26" s="115"/>
      <c r="BD26" s="116" t="e">
        <f>VLOOKUP(4,AS23:AW26,3,FALSE)</f>
        <v>#N/A</v>
      </c>
      <c r="BE26" s="116" t="e">
        <f>VLOOKUP(4,AS23:AW26,4,FALSE)</f>
        <v>#N/A</v>
      </c>
      <c r="BF26" s="93" t="s">
        <v>12</v>
      </c>
      <c r="BG26" s="116" t="e">
        <f>VLOOKUP(4,AS23:AW26,5,FALSE)</f>
        <v>#N/A</v>
      </c>
      <c r="BH26" s="60"/>
      <c r="BI26" s="60"/>
      <c r="BJ26" s="85">
        <f>IF(E26&gt;G26,IF(Spielplan!E26&gt;Spielplan!G26,Punktemodus!$B$3,0),0)</f>
        <v>0</v>
      </c>
      <c r="BK26" s="85">
        <f>IF(E26=G26,IF(Spielplan!E26=Spielplan!G26,Punktemodus!$B$3,0),0)</f>
        <v>10</v>
      </c>
      <c r="BL26" s="85">
        <f>IF(E26&lt;G26,IF(Spielplan!E26&lt;Spielplan!G26,Punktemodus!$B$3,0),0)</f>
        <v>0</v>
      </c>
      <c r="BM26" s="85">
        <f>IF(E26=Spielplan!E26,IF(G26=Spielplan!G26,Punktemodus!$B$5,0),0)</f>
        <v>3</v>
      </c>
      <c r="BN26" s="85">
        <f>IF(E26=Spielplan!E26,Punktemodus!$B$7,0)</f>
        <v>1</v>
      </c>
      <c r="BO26" s="85">
        <f>IF(G26=Spielplan!G26,Punktemodus!$B$7,0)</f>
        <v>1</v>
      </c>
      <c r="BP26" s="137">
        <f>IF(Spielplan!E26="",0,SUM(BJ26:BO26))</f>
        <v>0</v>
      </c>
      <c r="BQ26" s="60"/>
      <c r="BR26" s="8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382" t="str">
        <f>IF(CQ23=CK23,CK24,CK23)</f>
        <v/>
      </c>
      <c r="CR26" s="383"/>
      <c r="CS26" s="383"/>
      <c r="CT26" s="383"/>
      <c r="CU26" s="383"/>
      <c r="CV26" s="384"/>
      <c r="CW26" s="60"/>
    </row>
    <row r="27" spans="1:101" ht="18.75" customHeight="1" thickBot="1" x14ac:dyDescent="0.3">
      <c r="A27" s="60"/>
      <c r="B27" s="60"/>
      <c r="C27" s="65" t="str">
        <f>C23</f>
        <v>Spanien</v>
      </c>
      <c r="D27" s="66"/>
      <c r="E27" s="104"/>
      <c r="F27" s="93"/>
      <c r="G27" s="104"/>
      <c r="H27" s="65" t="str">
        <f>H24</f>
        <v>Australien</v>
      </c>
      <c r="I27" s="66"/>
      <c r="J27" s="60"/>
      <c r="K27" s="60" t="s">
        <v>72</v>
      </c>
      <c r="L27" s="60">
        <f t="shared" si="4"/>
        <v>0</v>
      </c>
      <c r="M27" s="60">
        <f>IF($E27="",0,IF($E27&gt;$G27,3,IF($E27=G27,1,0)))</f>
        <v>0</v>
      </c>
      <c r="N27" s="60"/>
      <c r="O27" s="60"/>
      <c r="P27" s="60">
        <f>IF($G27="",0,IF($E27&gt;$G27,0,IF($E27=$G27,1,3)))</f>
        <v>0</v>
      </c>
      <c r="Q27" s="60">
        <f>E27</f>
        <v>0</v>
      </c>
      <c r="R27" s="60"/>
      <c r="S27" s="60"/>
      <c r="T27" s="60">
        <f>G27</f>
        <v>0</v>
      </c>
      <c r="U27" s="60">
        <f>G27</f>
        <v>0</v>
      </c>
      <c r="V27" s="60"/>
      <c r="W27" s="60"/>
      <c r="X27" s="60">
        <f>E27</f>
        <v>0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187">
        <f>SUM(AN23:AN26)</f>
        <v>30000</v>
      </c>
      <c r="AO27" s="187">
        <f>SUM(AO23:AO26)</f>
        <v>30000</v>
      </c>
      <c r="AP27" s="187">
        <f>SUM(AP23:AP26)</f>
        <v>30000</v>
      </c>
      <c r="AQ27" s="187">
        <f>SUM(AQ23:AQ26)</f>
        <v>30000</v>
      </c>
      <c r="AR27" s="187"/>
      <c r="AS27" s="60"/>
      <c r="AT27" s="60"/>
      <c r="AU27" s="60"/>
      <c r="AV27" s="60"/>
      <c r="AW27" s="60"/>
      <c r="AX27" s="60"/>
      <c r="AY27" s="60"/>
      <c r="AZ27" s="60"/>
      <c r="BA27" s="92"/>
      <c r="BB27" s="60"/>
      <c r="BC27" s="60"/>
      <c r="BD27" s="60"/>
      <c r="BE27" s="60"/>
      <c r="BF27" s="60"/>
      <c r="BG27" s="60"/>
      <c r="BH27" s="60"/>
      <c r="BI27" s="60"/>
      <c r="BJ27" s="85">
        <f>IF(E27&gt;G27,IF(Spielplan!E27&gt;Spielplan!G27,Punktemodus!$B$3,0),0)</f>
        <v>0</v>
      </c>
      <c r="BK27" s="85">
        <f>IF(E27=G27,IF(Spielplan!E27=Spielplan!G27,Punktemodus!$B$3,0),0)</f>
        <v>10</v>
      </c>
      <c r="BL27" s="85">
        <f>IF(E27&lt;G27,IF(Spielplan!E27&lt;Spielplan!G27,Punktemodus!$B$3,0),0)</f>
        <v>0</v>
      </c>
      <c r="BM27" s="85">
        <f>IF(E27=Spielplan!E27,IF(G27=Spielplan!G27,Punktemodus!$B$5,0),0)</f>
        <v>3</v>
      </c>
      <c r="BN27" s="85">
        <f>IF(E27=Spielplan!E27,Punktemodus!$B$7,0)</f>
        <v>1</v>
      </c>
      <c r="BO27" s="85">
        <f>IF(G27=Spielplan!G27,Punktemodus!$B$7,0)</f>
        <v>1</v>
      </c>
      <c r="BP27" s="137">
        <f>IF(Spielplan!E27="",0,SUM(BJ27:BO27))</f>
        <v>0</v>
      </c>
      <c r="BQ27" s="60"/>
      <c r="BR27" s="8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91" t="s">
        <v>131</v>
      </c>
      <c r="CM27" s="60"/>
      <c r="CN27" s="60"/>
      <c r="CO27" s="61" t="s">
        <v>26</v>
      </c>
      <c r="CP27" s="60"/>
      <c r="CQ27" s="385"/>
      <c r="CR27" s="386"/>
      <c r="CS27" s="386"/>
      <c r="CT27" s="386"/>
      <c r="CU27" s="386"/>
      <c r="CV27" s="387"/>
      <c r="CW27" s="60"/>
    </row>
    <row r="28" spans="1:101" ht="18.75" customHeight="1" thickBot="1" x14ac:dyDescent="0.3">
      <c r="A28" s="60"/>
      <c r="B28" s="60"/>
      <c r="C28" s="53" t="str">
        <f>H23</f>
        <v>Niederlande</v>
      </c>
      <c r="D28" s="64"/>
      <c r="E28" s="104"/>
      <c r="F28" s="106"/>
      <c r="G28" s="104"/>
      <c r="H28" s="53" t="str">
        <f>C24</f>
        <v>Chile</v>
      </c>
      <c r="I28" s="64"/>
      <c r="J28" s="60"/>
      <c r="K28" s="60" t="s">
        <v>72</v>
      </c>
      <c r="L28" s="60">
        <f t="shared" si="4"/>
        <v>0</v>
      </c>
      <c r="M28" s="60"/>
      <c r="N28" s="60">
        <f>IF($E28="",0,IF($E28&gt;$G28,3,IF($E28=$G28,1,0)))</f>
        <v>0</v>
      </c>
      <c r="O28" s="60">
        <f>IF($G28="",0,IF($E28&gt;$G28,0,IF($E28=$G28,1,3)))</f>
        <v>0</v>
      </c>
      <c r="P28" s="60"/>
      <c r="Q28" s="60"/>
      <c r="R28" s="60">
        <f>E28</f>
        <v>0</v>
      </c>
      <c r="S28" s="60">
        <f>G28</f>
        <v>0</v>
      </c>
      <c r="T28" s="60"/>
      <c r="U28" s="60"/>
      <c r="V28" s="60">
        <f>G28</f>
        <v>0</v>
      </c>
      <c r="W28" s="60">
        <f>E28</f>
        <v>0</v>
      </c>
      <c r="X28" s="60"/>
      <c r="Y28" s="60"/>
      <c r="Z28" s="60" t="s">
        <v>30</v>
      </c>
      <c r="AA28" s="60"/>
      <c r="AB28" s="60"/>
      <c r="AC28" s="60"/>
      <c r="AD28" s="60"/>
      <c r="AE28" s="60"/>
      <c r="AF28" s="60"/>
      <c r="AG28" s="60" t="b">
        <f>OR(AG23=AG24,AG23=AG25,AG23=AG26,AG24=AG25,AG24=AG26,AG25=AG26)</f>
        <v>1</v>
      </c>
      <c r="AH28" s="60"/>
      <c r="AI28" s="60"/>
      <c r="AJ28" s="60"/>
      <c r="AK28" s="60"/>
      <c r="AL28" s="60"/>
      <c r="AM28" s="60"/>
      <c r="AN28" s="60"/>
      <c r="AO28" s="60" t="s">
        <v>34</v>
      </c>
      <c r="AP28" s="60"/>
      <c r="AQ28" s="60"/>
      <c r="AR28" s="60" t="b">
        <f>OR(AR23=AR24,AR23=AR25,AR23=AR26,AR24=AR25,AR24=AR26,AR25=AR26)</f>
        <v>1</v>
      </c>
      <c r="AS28" s="60"/>
      <c r="AT28" s="60"/>
      <c r="AU28" s="60"/>
      <c r="AV28" s="60"/>
      <c r="AW28" s="60"/>
      <c r="AX28" s="60"/>
      <c r="AY28" s="60"/>
      <c r="AZ28" s="60"/>
      <c r="BA28" s="92"/>
      <c r="BB28" s="60"/>
      <c r="BC28" s="60"/>
      <c r="BD28" s="60"/>
      <c r="BE28" s="60"/>
      <c r="BF28" s="60"/>
      <c r="BG28" s="60"/>
      <c r="BH28" s="60"/>
      <c r="BI28" s="60"/>
      <c r="BJ28" s="85">
        <f>IF(E28&gt;G28,IF(Spielplan!E28&gt;Spielplan!G28,Punktemodus!$B$3,0),0)</f>
        <v>0</v>
      </c>
      <c r="BK28" s="85">
        <f>IF(E28=G28,IF(Spielplan!E28=Spielplan!G28,Punktemodus!$B$3,0),0)</f>
        <v>10</v>
      </c>
      <c r="BL28" s="85">
        <f>IF(E28&lt;G28,IF(Spielplan!E28&lt;Spielplan!G28,Punktemodus!$B$3,0),0)</f>
        <v>0</v>
      </c>
      <c r="BM28" s="85">
        <f>IF(E28=Spielplan!E28,IF(G28=Spielplan!G28,Punktemodus!$B$5,0),0)</f>
        <v>3</v>
      </c>
      <c r="BN28" s="85">
        <f>IF(E28=Spielplan!E28,Punktemodus!$B$7,0)</f>
        <v>1</v>
      </c>
      <c r="BO28" s="85">
        <f>IF(G28=Spielplan!G28,Punktemodus!$B$7,0)</f>
        <v>1</v>
      </c>
      <c r="BP28" s="137">
        <f>IF(Spielplan!E28="",0,SUM(BJ28:BO28))</f>
        <v>0</v>
      </c>
      <c r="BQ28" s="60"/>
      <c r="BR28" s="87"/>
      <c r="BS28" s="82" t="s">
        <v>20</v>
      </c>
      <c r="BT28" s="44" t="str">
        <f>IF(G28="","",BB23)</f>
        <v/>
      </c>
      <c r="BU28" s="46"/>
      <c r="BV28" s="104"/>
      <c r="BW28" s="60"/>
      <c r="BX28" s="104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88" t="s">
        <v>137</v>
      </c>
      <c r="CS28" s="60"/>
      <c r="CT28" s="60"/>
      <c r="CU28" s="60"/>
      <c r="CV28" s="60"/>
      <c r="CW28" s="60"/>
    </row>
    <row r="29" spans="1:101" ht="18.75" customHeight="1" thickBot="1" x14ac:dyDescent="0.25">
      <c r="A29" s="60"/>
      <c r="B29" s="60"/>
      <c r="C29" s="136" t="str">
        <f>IF(G28="","",IF(AR28=TRUE,"Achtung: Fehler in Tabelle!",""))</f>
        <v/>
      </c>
      <c r="D29" s="60"/>
      <c r="E29" s="85"/>
      <c r="F29" s="60"/>
      <c r="G29" s="85"/>
      <c r="H29" s="60"/>
      <c r="I29" s="60"/>
      <c r="J29" s="60"/>
      <c r="K29" s="60"/>
      <c r="L29" s="60"/>
      <c r="M29" s="60">
        <f t="shared" ref="M29:X29" si="7">SUM(M23:M28)</f>
        <v>0</v>
      </c>
      <c r="N29" s="60">
        <f t="shared" si="7"/>
        <v>0</v>
      </c>
      <c r="O29" s="60">
        <f t="shared" si="7"/>
        <v>0</v>
      </c>
      <c r="P29" s="60">
        <f t="shared" si="7"/>
        <v>0</v>
      </c>
      <c r="Q29" s="60">
        <f t="shared" si="7"/>
        <v>0</v>
      </c>
      <c r="R29" s="60">
        <f t="shared" si="7"/>
        <v>0</v>
      </c>
      <c r="S29" s="60">
        <f t="shared" si="7"/>
        <v>0</v>
      </c>
      <c r="T29" s="60">
        <f t="shared" si="7"/>
        <v>0</v>
      </c>
      <c r="U29" s="60">
        <f t="shared" si="7"/>
        <v>0</v>
      </c>
      <c r="V29" s="60">
        <f t="shared" si="7"/>
        <v>0</v>
      </c>
      <c r="W29" s="60">
        <f t="shared" si="7"/>
        <v>0</v>
      </c>
      <c r="X29" s="60">
        <f t="shared" si="7"/>
        <v>0</v>
      </c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160">
        <f>SUM(BP23:BP28)</f>
        <v>0</v>
      </c>
      <c r="BQ29" s="60"/>
      <c r="BR29" s="87"/>
      <c r="BS29" s="5" t="s">
        <v>125</v>
      </c>
      <c r="BT29" s="44" t="str">
        <f>IF(G17="","",BB13)</f>
        <v/>
      </c>
      <c r="BU29" s="46"/>
      <c r="BV29" s="104"/>
      <c r="BW29" s="60"/>
      <c r="BX29" s="104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47" t="s">
        <v>134</v>
      </c>
      <c r="CK29" s="44" t="str">
        <f>IF(CK23=CF19,CF18,CF19)</f>
        <v/>
      </c>
      <c r="CL29" s="46"/>
      <c r="CM29" s="104"/>
      <c r="CN29" s="60"/>
      <c r="CO29" s="104"/>
      <c r="CP29" s="60"/>
      <c r="CQ29" s="388" t="str">
        <f>IF(CO29="",IF(CM29&gt;CM30,CK29,CK30),IF(CO29&gt;CO30,CK29,CK30))</f>
        <v/>
      </c>
      <c r="CR29" s="389"/>
      <c r="CS29" s="389"/>
      <c r="CT29" s="389"/>
      <c r="CU29" s="389"/>
      <c r="CV29" s="390"/>
      <c r="CW29" s="60"/>
    </row>
    <row r="30" spans="1:101" ht="18.75" customHeight="1" thickBot="1" x14ac:dyDescent="0.25">
      <c r="A30" s="60"/>
      <c r="B30" s="60"/>
      <c r="C30" s="60"/>
      <c r="D30" s="60"/>
      <c r="E30" s="85"/>
      <c r="F30" s="60"/>
      <c r="G30" s="85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85"/>
      <c r="BJ30" s="60"/>
      <c r="BK30" s="60"/>
      <c r="BL30" s="60"/>
      <c r="BM30" s="60"/>
      <c r="BN30" s="60"/>
      <c r="BO30" s="60"/>
      <c r="BP30" s="138"/>
      <c r="BQ30" s="60"/>
      <c r="BR30" s="87"/>
      <c r="BS30" s="60"/>
      <c r="BT30" s="60"/>
      <c r="BU30" s="60"/>
      <c r="BV30" s="60"/>
      <c r="BW30" s="60"/>
      <c r="BX30" s="60"/>
      <c r="BY30" s="60"/>
      <c r="BZ30" s="47">
        <v>52</v>
      </c>
      <c r="CA30" s="44" t="str">
        <f>IF(BX28="",IF(BV28&gt;BV29,BT28,BT29),IF(BX28&gt;BX29,BT28,BT29))</f>
        <v/>
      </c>
      <c r="CB30" s="46"/>
      <c r="CC30" s="104"/>
      <c r="CD30" s="60"/>
      <c r="CE30" s="104"/>
      <c r="CF30" s="60"/>
      <c r="CG30" s="60"/>
      <c r="CH30" s="60"/>
      <c r="CI30" s="60"/>
      <c r="CJ30" s="47" t="s">
        <v>135</v>
      </c>
      <c r="CK30" s="44" t="str">
        <f>IF(CK24=CF34,CF35,CF34)</f>
        <v/>
      </c>
      <c r="CL30" s="46"/>
      <c r="CM30" s="104"/>
      <c r="CN30" s="60"/>
      <c r="CO30" s="104"/>
      <c r="CP30" s="60"/>
      <c r="CQ30" s="391"/>
      <c r="CR30" s="392"/>
      <c r="CS30" s="392"/>
      <c r="CT30" s="392"/>
      <c r="CU30" s="392"/>
      <c r="CV30" s="393"/>
      <c r="CW30" s="60"/>
    </row>
    <row r="31" spans="1:101" ht="18.75" customHeight="1" thickBot="1" x14ac:dyDescent="0.3">
      <c r="A31" s="60"/>
      <c r="B31" s="60"/>
      <c r="C31" s="60"/>
      <c r="D31" s="60"/>
      <c r="E31" s="85"/>
      <c r="F31" s="60"/>
      <c r="G31" s="85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85"/>
      <c r="BJ31" s="60"/>
      <c r="BK31" s="60"/>
      <c r="BL31" s="60"/>
      <c r="BM31" s="60"/>
      <c r="BN31" s="60"/>
      <c r="BO31" s="60"/>
      <c r="BP31" s="138"/>
      <c r="BQ31" s="60"/>
      <c r="BR31" s="87"/>
      <c r="BS31" s="60"/>
      <c r="BT31" s="60"/>
      <c r="BU31" s="60"/>
      <c r="BV31" s="60"/>
      <c r="BW31" s="60"/>
      <c r="BX31" s="60"/>
      <c r="BY31" s="60"/>
      <c r="BZ31" s="47">
        <v>51</v>
      </c>
      <c r="CA31" s="44" t="str">
        <f>IF(BX32="",IF(BV32&gt;BV33,BT32,BT33),IF(BX32&gt;BX33,BT32,BT33))</f>
        <v/>
      </c>
      <c r="CB31" s="46"/>
      <c r="CC31" s="104"/>
      <c r="CD31" s="60"/>
      <c r="CE31" s="104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88" t="s">
        <v>138</v>
      </c>
      <c r="CS31" s="60"/>
      <c r="CT31" s="60"/>
      <c r="CU31" s="60"/>
      <c r="CV31" s="60"/>
      <c r="CW31" s="60"/>
    </row>
    <row r="32" spans="1:101" ht="18.75" customHeight="1" thickBot="1" x14ac:dyDescent="0.3">
      <c r="A32" s="60"/>
      <c r="B32" s="60"/>
      <c r="C32" s="88" t="s">
        <v>73</v>
      </c>
      <c r="D32" s="60"/>
      <c r="E32" s="85"/>
      <c r="F32" s="60"/>
      <c r="G32" s="85"/>
      <c r="H32" s="60"/>
      <c r="I32" s="60"/>
      <c r="J32" s="60"/>
      <c r="K32" s="60"/>
      <c r="L32" s="60"/>
      <c r="M32" s="60" t="s">
        <v>4</v>
      </c>
      <c r="N32" s="60"/>
      <c r="O32" s="60"/>
      <c r="P32" s="60"/>
      <c r="Q32" s="60" t="s">
        <v>6</v>
      </c>
      <c r="R32" s="60"/>
      <c r="S32" s="60"/>
      <c r="T32" s="60"/>
      <c r="U32" s="60" t="s">
        <v>7</v>
      </c>
      <c r="V32" s="60"/>
      <c r="W32" s="60"/>
      <c r="X32" s="60"/>
      <c r="Y32" s="60"/>
      <c r="Z32" s="60" t="s">
        <v>4</v>
      </c>
      <c r="AA32" s="60" t="s">
        <v>5</v>
      </c>
      <c r="AB32" s="60"/>
      <c r="AC32" s="60"/>
      <c r="AD32" s="60" t="s">
        <v>9</v>
      </c>
      <c r="AE32" s="60"/>
      <c r="AF32" s="60"/>
      <c r="AG32" s="60"/>
      <c r="AH32" s="60" t="s">
        <v>32</v>
      </c>
      <c r="AI32" s="60"/>
      <c r="AJ32" s="60"/>
      <c r="AK32" s="60"/>
      <c r="AL32" s="60"/>
      <c r="AM32" s="60"/>
      <c r="AN32" s="60" t="s">
        <v>35</v>
      </c>
      <c r="AO32" s="60"/>
      <c r="AP32" s="60"/>
      <c r="AQ32" s="60"/>
      <c r="AR32" s="60"/>
      <c r="AS32" s="60" t="s">
        <v>33</v>
      </c>
      <c r="AT32" s="60"/>
      <c r="AU32" s="60"/>
      <c r="AV32" s="60"/>
      <c r="AW32" s="60"/>
      <c r="AX32" s="60"/>
      <c r="AY32" s="60"/>
      <c r="AZ32" s="60"/>
      <c r="BA32" s="60"/>
      <c r="BB32" s="89" t="s">
        <v>10</v>
      </c>
      <c r="BC32" s="60"/>
      <c r="BD32" s="90" t="s">
        <v>4</v>
      </c>
      <c r="BE32" s="60"/>
      <c r="BF32" s="61" t="s">
        <v>5</v>
      </c>
      <c r="BG32" s="60"/>
      <c r="BH32" s="60"/>
      <c r="BI32" s="85"/>
      <c r="BJ32" s="60"/>
      <c r="BK32" s="60"/>
      <c r="BL32" s="60"/>
      <c r="BM32" s="60"/>
      <c r="BN32" s="60"/>
      <c r="BO32" s="60"/>
      <c r="BP32" s="138"/>
      <c r="BQ32" s="85"/>
      <c r="BR32" s="87"/>
      <c r="BS32" s="55" t="s">
        <v>24</v>
      </c>
      <c r="BT32" s="44" t="str">
        <f>IF(G50="","",BB45)</f>
        <v/>
      </c>
      <c r="BU32" s="46"/>
      <c r="BV32" s="104"/>
      <c r="BW32" s="60"/>
      <c r="BX32" s="104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343" t="str">
        <f>IF(CQ29=CK29,CK30,CK29)</f>
        <v/>
      </c>
      <c r="CR32" s="344"/>
      <c r="CS32" s="344"/>
      <c r="CT32" s="344"/>
      <c r="CU32" s="344"/>
      <c r="CV32" s="345"/>
      <c r="CW32" s="60"/>
    </row>
    <row r="33" spans="1:101" ht="18.75" customHeight="1" thickBot="1" x14ac:dyDescent="0.25">
      <c r="A33" s="60"/>
      <c r="B33" s="60"/>
      <c r="C33" s="60"/>
      <c r="D33" s="60"/>
      <c r="E33" s="85"/>
      <c r="F33" s="60"/>
      <c r="G33" s="85"/>
      <c r="H33" s="60"/>
      <c r="I33" s="60"/>
      <c r="J33" s="60"/>
      <c r="K33" s="60"/>
      <c r="L33" s="60"/>
      <c r="M33" s="60" t="s">
        <v>0</v>
      </c>
      <c r="N33" s="60" t="s">
        <v>1</v>
      </c>
      <c r="O33" s="60" t="s">
        <v>2</v>
      </c>
      <c r="P33" s="60" t="s">
        <v>3</v>
      </c>
      <c r="Q33" s="60" t="s">
        <v>0</v>
      </c>
      <c r="R33" s="60" t="s">
        <v>1</v>
      </c>
      <c r="S33" s="60" t="s">
        <v>2</v>
      </c>
      <c r="T33" s="60" t="s">
        <v>3</v>
      </c>
      <c r="U33" s="60" t="s">
        <v>0</v>
      </c>
      <c r="V33" s="60" t="s">
        <v>1</v>
      </c>
      <c r="W33" s="60" t="s">
        <v>2</v>
      </c>
      <c r="X33" s="60" t="s">
        <v>3</v>
      </c>
      <c r="Y33" s="60"/>
      <c r="Z33" s="60" t="s">
        <v>8</v>
      </c>
      <c r="AA33" s="60"/>
      <c r="AB33" s="60"/>
      <c r="AC33" s="60"/>
      <c r="AD33" s="60"/>
      <c r="AE33" s="60"/>
      <c r="AF33" s="60"/>
      <c r="AG33" s="60"/>
      <c r="AH33" s="60" t="s">
        <v>31</v>
      </c>
      <c r="AI33" s="60"/>
      <c r="AJ33" s="60"/>
      <c r="AK33" s="60"/>
      <c r="AL33" s="60"/>
      <c r="AM33" s="60"/>
      <c r="AN33" s="60" t="str">
        <f>AI34</f>
        <v>Kolumbien</v>
      </c>
      <c r="AO33" s="60" t="str">
        <f>AI35</f>
        <v>Griechenland</v>
      </c>
      <c r="AP33" s="60" t="str">
        <f>AI36</f>
        <v>Elfenbeinküste</v>
      </c>
      <c r="AQ33" s="60" t="str">
        <f>AI37</f>
        <v>Japan</v>
      </c>
      <c r="AR33" s="60"/>
      <c r="AS33" s="60" t="s">
        <v>31</v>
      </c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85"/>
      <c r="BJ33" s="85"/>
      <c r="BK33" s="85"/>
      <c r="BL33" s="85"/>
      <c r="BM33" s="85"/>
      <c r="BN33" s="85"/>
      <c r="BO33" s="85"/>
      <c r="BP33" s="137"/>
      <c r="BQ33" s="85"/>
      <c r="BR33" s="87"/>
      <c r="BS33" s="25" t="s">
        <v>23</v>
      </c>
      <c r="BT33" s="44" t="str">
        <f>IF(G39="","",BB35)</f>
        <v/>
      </c>
      <c r="BU33" s="46"/>
      <c r="BV33" s="104"/>
      <c r="BW33" s="60"/>
      <c r="BX33" s="104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346"/>
      <c r="CR33" s="347"/>
      <c r="CS33" s="347"/>
      <c r="CT33" s="347"/>
      <c r="CU33" s="347"/>
      <c r="CV33" s="348"/>
      <c r="CW33" s="60"/>
    </row>
    <row r="34" spans="1:101" ht="18.75" customHeight="1" thickBot="1" x14ac:dyDescent="0.3">
      <c r="A34" s="60"/>
      <c r="B34" s="60"/>
      <c r="C34" s="20" t="str">
        <f>Spielplan!$C$34</f>
        <v>Kolumbien</v>
      </c>
      <c r="D34" s="39"/>
      <c r="E34" s="104"/>
      <c r="F34" s="93"/>
      <c r="G34" s="104"/>
      <c r="H34" s="20" t="str">
        <f>Spielplan!$H$34</f>
        <v>Griechenland</v>
      </c>
      <c r="I34" s="39"/>
      <c r="J34" s="60"/>
      <c r="K34" s="60" t="s">
        <v>78</v>
      </c>
      <c r="L34" s="60">
        <f t="shared" ref="L34:L39" si="8">IF(E34-G34&gt;0,1,IF(G34=E34,0,-1))</f>
        <v>0</v>
      </c>
      <c r="M34" s="60">
        <f>IF($E34="",0,IF($E34&gt;$G34,3,IF($E34=G34,1,0)))</f>
        <v>0</v>
      </c>
      <c r="N34" s="60">
        <f>IF($G34="",0,IF($E34&gt;$G34,0,IF($E34=G34,1,3)))</f>
        <v>0</v>
      </c>
      <c r="O34" s="60"/>
      <c r="P34" s="60"/>
      <c r="Q34" s="60">
        <f>E34</f>
        <v>0</v>
      </c>
      <c r="R34" s="60">
        <f>G34</f>
        <v>0</v>
      </c>
      <c r="S34" s="60"/>
      <c r="T34" s="60"/>
      <c r="U34" s="60">
        <f>G34</f>
        <v>0</v>
      </c>
      <c r="V34" s="60">
        <f>E34</f>
        <v>0</v>
      </c>
      <c r="W34" s="60"/>
      <c r="X34" s="60"/>
      <c r="Y34" s="60"/>
      <c r="Z34" s="60">
        <f>M40</f>
        <v>0</v>
      </c>
      <c r="AA34" s="60">
        <f>Q40</f>
        <v>0</v>
      </c>
      <c r="AB34" s="60">
        <f>U40</f>
        <v>0</v>
      </c>
      <c r="AC34" s="60">
        <f>AA34-AB34</f>
        <v>0</v>
      </c>
      <c r="AD34" s="60">
        <f>IF(Z34&gt;Z35,-1,0)</f>
        <v>0</v>
      </c>
      <c r="AE34" s="60">
        <f>IF(Z34&gt;Z36,-1,0)</f>
        <v>0</v>
      </c>
      <c r="AF34" s="60">
        <f>IF(Z34&gt;Z37,-1,0)</f>
        <v>0</v>
      </c>
      <c r="AG34" s="60">
        <f>10000-(AJ34*1000+AM34*100+AK34*10)</f>
        <v>10000</v>
      </c>
      <c r="AH34" s="90">
        <f>RANK(AG34,AG34:AG37,1)</f>
        <v>1</v>
      </c>
      <c r="AI34" s="60" t="str">
        <f>C34</f>
        <v>Kolumbien</v>
      </c>
      <c r="AJ34" s="60">
        <f t="shared" ref="AJ34:AL37" si="9">Z34</f>
        <v>0</v>
      </c>
      <c r="AK34" s="60">
        <f t="shared" si="9"/>
        <v>0</v>
      </c>
      <c r="AL34" s="60">
        <f t="shared" si="9"/>
        <v>0</v>
      </c>
      <c r="AM34" s="60">
        <f>AK34-AL34</f>
        <v>0</v>
      </c>
      <c r="AN34" s="187"/>
      <c r="AO34" s="187">
        <f>IF(AG35=AG34,IF(G34&gt;E34,AG35-0.1,AG35),AG35)</f>
        <v>10000</v>
      </c>
      <c r="AP34" s="187">
        <f>IF(AG36=AG34,IF(G36&gt;E36,AG36-0.1,AG36),AG36)</f>
        <v>10000</v>
      </c>
      <c r="AQ34" s="187">
        <f>IF(AG37=AG34,IF(G38&gt;E38,AG37-0.1,AG37),AG37)</f>
        <v>10000</v>
      </c>
      <c r="AR34" s="187">
        <f>AN38</f>
        <v>30000</v>
      </c>
      <c r="AS34" s="90">
        <f>RANK(AR34,AR34:AR37,1)</f>
        <v>1</v>
      </c>
      <c r="AT34" s="60" t="str">
        <f t="shared" ref="AT34:AW37" si="10">AI34</f>
        <v>Kolumbien</v>
      </c>
      <c r="AU34" s="60">
        <f t="shared" si="10"/>
        <v>0</v>
      </c>
      <c r="AV34" s="60">
        <f t="shared" si="10"/>
        <v>0</v>
      </c>
      <c r="AW34" s="60">
        <f t="shared" si="10"/>
        <v>0</v>
      </c>
      <c r="AX34" s="60"/>
      <c r="AY34" s="60"/>
      <c r="AZ34" s="60"/>
      <c r="BA34" s="19">
        <v>1</v>
      </c>
      <c r="BB34" s="20" t="str">
        <f>VLOOKUP(1,AS34:AT37,2,FALSE)</f>
        <v>Kolumbien</v>
      </c>
      <c r="BC34" s="18"/>
      <c r="BD34" s="21">
        <f>VLOOKUP(1,AS34:AW37,3,FALSE)</f>
        <v>0</v>
      </c>
      <c r="BE34" s="22">
        <f>VLOOKUP(1,AS34:AW37,4,FALSE)</f>
        <v>0</v>
      </c>
      <c r="BF34" s="93" t="s">
        <v>12</v>
      </c>
      <c r="BG34" s="22">
        <f>VLOOKUP(1,AS34:AW37,5,FALSE)</f>
        <v>0</v>
      </c>
      <c r="BH34" s="27" t="s">
        <v>22</v>
      </c>
      <c r="BI34" s="85"/>
      <c r="BJ34" s="85">
        <f>IF(E34&gt;G34,IF(Spielplan!E34&gt;Spielplan!G34,Punktemodus!$B$3,0),0)</f>
        <v>0</v>
      </c>
      <c r="BK34" s="85">
        <f>IF(E34=G34,IF(Spielplan!E34=Spielplan!G34,Punktemodus!$B$3,0),0)</f>
        <v>10</v>
      </c>
      <c r="BL34" s="85">
        <f>IF(E34&lt;G34,IF(Spielplan!E34&lt;Spielplan!G34,Punktemodus!$B$3,0),0)</f>
        <v>0</v>
      </c>
      <c r="BM34" s="85">
        <f>IF(E34=Spielplan!E34,IF(G34=Spielplan!G34,Punktemodus!$B$5,0),0)</f>
        <v>3</v>
      </c>
      <c r="BN34" s="85">
        <f>IF(E34=Spielplan!E34,Punktemodus!$B$7,0)</f>
        <v>1</v>
      </c>
      <c r="BO34" s="85">
        <f>IF(G34=Spielplan!G34,Punktemodus!$B$7,0)</f>
        <v>1</v>
      </c>
      <c r="BP34" s="137">
        <f>IF(Spielplan!E34="",0,SUM(BJ34:BO34))</f>
        <v>0</v>
      </c>
      <c r="BQ34" s="85"/>
      <c r="BR34" s="8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47">
        <v>59</v>
      </c>
      <c r="CF34" s="44" t="str">
        <f>IF(CE30="",IF(CC30&gt;CC31,CA30,CA31),IF(CE30&gt;CE31,CA30,CA31))</f>
        <v/>
      </c>
      <c r="CG34" s="46"/>
      <c r="CH34" s="104"/>
      <c r="CI34" s="60"/>
      <c r="CJ34" s="104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</row>
    <row r="35" spans="1:101" ht="18.75" customHeight="1" thickBot="1" x14ac:dyDescent="0.3">
      <c r="A35" s="60"/>
      <c r="B35" s="60"/>
      <c r="C35" s="14" t="str">
        <f>Spielplan!$C$35</f>
        <v>Elfenbeinküste</v>
      </c>
      <c r="D35" s="40"/>
      <c r="E35" s="104"/>
      <c r="F35" s="93"/>
      <c r="G35" s="104"/>
      <c r="H35" s="14" t="str">
        <f>Spielplan!$H$35</f>
        <v>Japan</v>
      </c>
      <c r="I35" s="40"/>
      <c r="J35" s="60"/>
      <c r="K35" s="60" t="s">
        <v>79</v>
      </c>
      <c r="L35" s="60">
        <f t="shared" si="8"/>
        <v>0</v>
      </c>
      <c r="M35" s="60"/>
      <c r="N35" s="60"/>
      <c r="O35" s="60">
        <f>IF($E35="",0,IF($E35&gt;$G35,3,IF($E35=$G35,1,0)))</f>
        <v>0</v>
      </c>
      <c r="P35" s="60">
        <f>IF($G35="",0,IF($E35&gt;$G35,0,IF($E35=$G35,1,3)))</f>
        <v>0</v>
      </c>
      <c r="Q35" s="60"/>
      <c r="R35" s="60"/>
      <c r="S35" s="60">
        <f>E35</f>
        <v>0</v>
      </c>
      <c r="T35" s="60">
        <f>G35</f>
        <v>0</v>
      </c>
      <c r="U35" s="60"/>
      <c r="V35" s="60"/>
      <c r="W35" s="60">
        <f>G35</f>
        <v>0</v>
      </c>
      <c r="X35" s="60">
        <f>E35</f>
        <v>0</v>
      </c>
      <c r="Y35" s="60"/>
      <c r="Z35" s="60">
        <f>N40</f>
        <v>0</v>
      </c>
      <c r="AA35" s="60">
        <f>R40</f>
        <v>0</v>
      </c>
      <c r="AB35" s="60">
        <f>V40</f>
        <v>0</v>
      </c>
      <c r="AC35" s="60">
        <f>AA35-AB35</f>
        <v>0</v>
      </c>
      <c r="AD35" s="60">
        <f>IF(Z35&gt;Z34,-1,0)</f>
        <v>0</v>
      </c>
      <c r="AE35" s="60">
        <f>IF(Z35&gt;Z36,-1,0)</f>
        <v>0</v>
      </c>
      <c r="AF35" s="60">
        <f>IF(Z35&gt;Z37,-1,0)</f>
        <v>0</v>
      </c>
      <c r="AG35" s="60">
        <f>10000-(AJ35*1000+AM35*100+AK35*10)</f>
        <v>10000</v>
      </c>
      <c r="AH35" s="90">
        <f>RANK(AG35,AG34:AG37,1)</f>
        <v>1</v>
      </c>
      <c r="AI35" s="60" t="str">
        <f>H34</f>
        <v>Griechenland</v>
      </c>
      <c r="AJ35" s="60">
        <f t="shared" si="9"/>
        <v>0</v>
      </c>
      <c r="AK35" s="60">
        <f t="shared" si="9"/>
        <v>0</v>
      </c>
      <c r="AL35" s="60">
        <f t="shared" si="9"/>
        <v>0</v>
      </c>
      <c r="AM35" s="60">
        <f>AK35-AL35</f>
        <v>0</v>
      </c>
      <c r="AN35" s="187">
        <f>IF(AG34=AG35,IF(E34&gt;G34,AG34-0.1,AG34),AG34)</f>
        <v>10000</v>
      </c>
      <c r="AO35" s="187"/>
      <c r="AP35" s="187">
        <f>IF(AG36=AG35,IF(G39&gt;E39,AG36-0.1,AG36),AG36)</f>
        <v>10000</v>
      </c>
      <c r="AQ35" s="187">
        <f>IF(AG37=AG35,IF(G37&gt;E37,AG37-0.1,AG37),AG37)</f>
        <v>10000</v>
      </c>
      <c r="AR35" s="187">
        <f>AO38</f>
        <v>30000</v>
      </c>
      <c r="AS35" s="90">
        <f>RANK(AR35,AR34:AR37,1)</f>
        <v>1</v>
      </c>
      <c r="AT35" s="60" t="str">
        <f t="shared" si="10"/>
        <v>Griechenland</v>
      </c>
      <c r="AU35" s="60">
        <f t="shared" si="10"/>
        <v>0</v>
      </c>
      <c r="AV35" s="60">
        <f t="shared" si="10"/>
        <v>0</v>
      </c>
      <c r="AW35" s="60">
        <f t="shared" si="10"/>
        <v>0</v>
      </c>
      <c r="AX35" s="60"/>
      <c r="AY35" s="60"/>
      <c r="AZ35" s="60"/>
      <c r="BA35" s="23">
        <v>2</v>
      </c>
      <c r="BB35" s="14" t="e">
        <f>VLOOKUP(2,AS34:AT37,2,FALSE)</f>
        <v>#N/A</v>
      </c>
      <c r="BC35" s="15"/>
      <c r="BD35" s="24" t="e">
        <f>VLOOKUP(2,AS34:AW37,3,FALSE)</f>
        <v>#N/A</v>
      </c>
      <c r="BE35" s="25" t="e">
        <f>VLOOKUP(2,AS34:AW37,4,FALSE)</f>
        <v>#N/A</v>
      </c>
      <c r="BF35" s="93" t="s">
        <v>12</v>
      </c>
      <c r="BG35" s="25" t="e">
        <f>VLOOKUP(2,AS34:AW37,5,FALSE)</f>
        <v>#N/A</v>
      </c>
      <c r="BH35" s="26" t="s">
        <v>23</v>
      </c>
      <c r="BI35" s="85"/>
      <c r="BJ35" s="85">
        <f>IF(E35&gt;G35,IF(Spielplan!E35&gt;Spielplan!G35,Punktemodus!$B$3,0),0)</f>
        <v>0</v>
      </c>
      <c r="BK35" s="85">
        <f>IF(E35=G35,IF(Spielplan!E35=Spielplan!G35,Punktemodus!$B$3,0),0)</f>
        <v>10</v>
      </c>
      <c r="BL35" s="85">
        <f>IF(E35&lt;G35,IF(Spielplan!E35&lt;Spielplan!G35,Punktemodus!$B$3,0),0)</f>
        <v>0</v>
      </c>
      <c r="BM35" s="85">
        <f>IF(E35=Spielplan!E35,IF(G35=Spielplan!G35,Punktemodus!$B$5,0),0)</f>
        <v>3</v>
      </c>
      <c r="BN35" s="85">
        <f>IF(E35=Spielplan!E35,Punktemodus!$B$7,0)</f>
        <v>1</v>
      </c>
      <c r="BO35" s="85">
        <f>IF(G35=Spielplan!G35,Punktemodus!$B$7,0)</f>
        <v>1</v>
      </c>
      <c r="BP35" s="137">
        <f>IF(Spielplan!E35="",0,SUM(BJ35:BO35))</f>
        <v>0</v>
      </c>
      <c r="BQ35" s="85"/>
      <c r="BR35" s="8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47">
        <v>60</v>
      </c>
      <c r="CF35" s="44" t="str">
        <f>IF(CE38="",IF(CC38&gt;CC39,CA38,CA39),IF(CE38&gt;CE39,CA38,CA39))</f>
        <v/>
      </c>
      <c r="CG35" s="46"/>
      <c r="CH35" s="104"/>
      <c r="CI35" s="60"/>
      <c r="CJ35" s="104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</row>
    <row r="36" spans="1:101" ht="18.75" customHeight="1" thickBot="1" x14ac:dyDescent="0.3">
      <c r="A36" s="60"/>
      <c r="B36" s="60"/>
      <c r="C36" s="20" t="str">
        <f>C34</f>
        <v>Kolumbien</v>
      </c>
      <c r="D36" s="39"/>
      <c r="E36" s="104"/>
      <c r="F36" s="93"/>
      <c r="G36" s="104"/>
      <c r="H36" s="20" t="str">
        <f>C35</f>
        <v>Elfenbeinküste</v>
      </c>
      <c r="I36" s="39"/>
      <c r="J36" s="60"/>
      <c r="K36" s="60" t="s">
        <v>81</v>
      </c>
      <c r="L36" s="60">
        <f t="shared" si="8"/>
        <v>0</v>
      </c>
      <c r="M36" s="60">
        <f>IF($E36="",0,IF($E36&gt;$G36,3,IF($E36=G36,1,0)))</f>
        <v>0</v>
      </c>
      <c r="N36" s="60"/>
      <c r="O36" s="60">
        <f>IF($G36="",0,IF($E36&gt;$G36,0,IF($E36=$G36,1,3)))</f>
        <v>0</v>
      </c>
      <c r="P36" s="60"/>
      <c r="Q36" s="60">
        <f>E36</f>
        <v>0</v>
      </c>
      <c r="R36" s="60"/>
      <c r="S36" s="60">
        <f>G36</f>
        <v>0</v>
      </c>
      <c r="T36" s="60"/>
      <c r="U36" s="60">
        <f>G36</f>
        <v>0</v>
      </c>
      <c r="V36" s="60"/>
      <c r="W36" s="60">
        <f>E36</f>
        <v>0</v>
      </c>
      <c r="X36" s="60"/>
      <c r="Y36" s="60"/>
      <c r="Z36" s="60">
        <f>O40</f>
        <v>0</v>
      </c>
      <c r="AA36" s="60">
        <f>S40</f>
        <v>0</v>
      </c>
      <c r="AB36" s="60">
        <f>W40</f>
        <v>0</v>
      </c>
      <c r="AC36" s="60">
        <f>AA36-AB36</f>
        <v>0</v>
      </c>
      <c r="AD36" s="60">
        <f>IF(Z36&gt;Z34,-1,0)</f>
        <v>0</v>
      </c>
      <c r="AE36" s="60">
        <f>IF(Z36&gt;Z35,-1,0)</f>
        <v>0</v>
      </c>
      <c r="AF36" s="60">
        <f>IF(Z36&gt;Z37,-1,0)</f>
        <v>0</v>
      </c>
      <c r="AG36" s="60">
        <f>10000-(AJ36*1000+AM36*100+AK36*10)</f>
        <v>10000</v>
      </c>
      <c r="AH36" s="90">
        <f>RANK(AG36,AG34:AG37,1)</f>
        <v>1</v>
      </c>
      <c r="AI36" s="60" t="str">
        <f>C35</f>
        <v>Elfenbeinküste</v>
      </c>
      <c r="AJ36" s="60">
        <f t="shared" si="9"/>
        <v>0</v>
      </c>
      <c r="AK36" s="60">
        <f t="shared" si="9"/>
        <v>0</v>
      </c>
      <c r="AL36" s="60">
        <f t="shared" si="9"/>
        <v>0</v>
      </c>
      <c r="AM36" s="60">
        <f>AK36-AL36</f>
        <v>0</v>
      </c>
      <c r="AN36" s="187">
        <f>IF(AG34=AG36,IF(E36&gt;G36,AG34-0.1,AG34),AG34)</f>
        <v>10000</v>
      </c>
      <c r="AO36" s="187">
        <f>IF(AG35=AG36,IF(E39&gt;G39,AG35-0.1,AG35),AG35)</f>
        <v>10000</v>
      </c>
      <c r="AP36" s="187"/>
      <c r="AQ36" s="187">
        <f>IF(AG37=AG36,IF(G35&gt;E35,AG37-0.1,AG37),AG37)</f>
        <v>10000</v>
      </c>
      <c r="AR36" s="187">
        <f>AP38</f>
        <v>30000</v>
      </c>
      <c r="AS36" s="90">
        <f>RANK(AR36,AR34:AR37,1)</f>
        <v>1</v>
      </c>
      <c r="AT36" s="60" t="str">
        <f t="shared" si="10"/>
        <v>Elfenbeinküste</v>
      </c>
      <c r="AU36" s="60">
        <f t="shared" si="10"/>
        <v>0</v>
      </c>
      <c r="AV36" s="60">
        <f t="shared" si="10"/>
        <v>0</v>
      </c>
      <c r="AW36" s="60">
        <f t="shared" si="10"/>
        <v>0</v>
      </c>
      <c r="AX36" s="60"/>
      <c r="AY36" s="60"/>
      <c r="AZ36" s="60"/>
      <c r="BA36" s="113">
        <v>3</v>
      </c>
      <c r="BB36" s="114" t="e">
        <f>VLOOKUP(3,AS34:AT37,2,FALSE)</f>
        <v>#N/A</v>
      </c>
      <c r="BC36" s="115"/>
      <c r="BD36" s="116" t="e">
        <f>VLOOKUP(3,AS34:AW37,3,FALSE)</f>
        <v>#N/A</v>
      </c>
      <c r="BE36" s="116" t="e">
        <f>VLOOKUP(3,AS34:AW37,4,FALSE)</f>
        <v>#N/A</v>
      </c>
      <c r="BF36" s="93" t="s">
        <v>12</v>
      </c>
      <c r="BG36" s="116" t="e">
        <f>VLOOKUP(3,AS34:AW37,5,FALSE)</f>
        <v>#N/A</v>
      </c>
      <c r="BH36" s="60"/>
      <c r="BI36" s="85"/>
      <c r="BJ36" s="85">
        <f>IF(E36&gt;G36,IF(Spielplan!E36&gt;Spielplan!G36,Punktemodus!$B$3,0),0)</f>
        <v>0</v>
      </c>
      <c r="BK36" s="85">
        <f>IF(E36=G36,IF(Spielplan!E36=Spielplan!G36,Punktemodus!$B$3,0),0)</f>
        <v>10</v>
      </c>
      <c r="BL36" s="85">
        <f>IF(E36&lt;G36,IF(Spielplan!E36&lt;Spielplan!G36,Punktemodus!$B$3,0),0)</f>
        <v>0</v>
      </c>
      <c r="BM36" s="85">
        <f>IF(E36=Spielplan!E36,IF(G36=Spielplan!G36,Punktemodus!$B$5,0),0)</f>
        <v>3</v>
      </c>
      <c r="BN36" s="85">
        <f>IF(E36=Spielplan!E36,Punktemodus!$B$7,0)</f>
        <v>1</v>
      </c>
      <c r="BO36" s="85">
        <f>IF(G36=Spielplan!G36,Punktemodus!$B$7,0)</f>
        <v>1</v>
      </c>
      <c r="BP36" s="137">
        <f>IF(Spielplan!E36="",0,SUM(BJ36:BO36))</f>
        <v>0</v>
      </c>
      <c r="BQ36" s="85"/>
      <c r="BR36" s="87"/>
      <c r="BS36" s="82" t="s">
        <v>126</v>
      </c>
      <c r="BT36" s="44" t="str">
        <f>IF(G72="","",BB67)</f>
        <v/>
      </c>
      <c r="BU36" s="46"/>
      <c r="BV36" s="104"/>
      <c r="BW36" s="60"/>
      <c r="BX36" s="104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</row>
    <row r="37" spans="1:101" ht="18.75" customHeight="1" thickBot="1" x14ac:dyDescent="0.3">
      <c r="A37" s="60"/>
      <c r="B37" s="60"/>
      <c r="C37" s="14" t="str">
        <f>H34</f>
        <v>Griechenland</v>
      </c>
      <c r="D37" s="40"/>
      <c r="E37" s="104"/>
      <c r="F37" s="93"/>
      <c r="G37" s="104"/>
      <c r="H37" s="14" t="str">
        <f>H35</f>
        <v>Japan</v>
      </c>
      <c r="I37" s="40"/>
      <c r="J37" s="60"/>
      <c r="K37" s="60" t="s">
        <v>80</v>
      </c>
      <c r="L37" s="60">
        <f t="shared" si="8"/>
        <v>0</v>
      </c>
      <c r="M37" s="60"/>
      <c r="N37" s="60">
        <f>IF($E37="",0,IF($E37&gt;$G37,3,IF($E37=$G37,1,0)))</f>
        <v>0</v>
      </c>
      <c r="O37" s="60"/>
      <c r="P37" s="60">
        <f>IF($G37="",0,IF($E37&gt;$G37,0,IF($E37=$G37,1,3)))</f>
        <v>0</v>
      </c>
      <c r="Q37" s="60"/>
      <c r="R37" s="60">
        <f>E37</f>
        <v>0</v>
      </c>
      <c r="S37" s="60"/>
      <c r="T37" s="60">
        <f>G37</f>
        <v>0</v>
      </c>
      <c r="U37" s="60"/>
      <c r="V37" s="60">
        <f>G37</f>
        <v>0</v>
      </c>
      <c r="W37" s="60"/>
      <c r="X37" s="60">
        <f>E37</f>
        <v>0</v>
      </c>
      <c r="Y37" s="60"/>
      <c r="Z37" s="60">
        <f>P40</f>
        <v>0</v>
      </c>
      <c r="AA37" s="60">
        <f>T40</f>
        <v>0</v>
      </c>
      <c r="AB37" s="60">
        <f>X40</f>
        <v>0</v>
      </c>
      <c r="AC37" s="60">
        <f>AA37-AB37</f>
        <v>0</v>
      </c>
      <c r="AD37" s="60">
        <f>IF(Z37&gt;Z34,-1,0)</f>
        <v>0</v>
      </c>
      <c r="AE37" s="60">
        <f>IF(Z37&gt;Z35,-1,0)</f>
        <v>0</v>
      </c>
      <c r="AF37" s="60">
        <f>IF(Z37&gt;Z36,-1,0)</f>
        <v>0</v>
      </c>
      <c r="AG37" s="60">
        <f>10000-(AJ37*1000+AM37*100+AK37*10)</f>
        <v>10000</v>
      </c>
      <c r="AH37" s="90">
        <f>RANK(AG37,AG34:AG37,1)</f>
        <v>1</v>
      </c>
      <c r="AI37" s="60" t="str">
        <f>H35</f>
        <v>Japan</v>
      </c>
      <c r="AJ37" s="60">
        <f t="shared" si="9"/>
        <v>0</v>
      </c>
      <c r="AK37" s="60">
        <f t="shared" si="9"/>
        <v>0</v>
      </c>
      <c r="AL37" s="60">
        <f t="shared" si="9"/>
        <v>0</v>
      </c>
      <c r="AM37" s="60">
        <f>AK37-AL37</f>
        <v>0</v>
      </c>
      <c r="AN37" s="187">
        <f>IF(AG34=AG37,IF(E38&gt;G38,AG34-0.1,AG34),AG34)</f>
        <v>10000</v>
      </c>
      <c r="AO37" s="187">
        <f>IF(AG35=AG37,IF(E37&gt;G37,AG35-0.1,AG35),AG35)</f>
        <v>10000</v>
      </c>
      <c r="AP37" s="187">
        <f>IF(AG36=AG37,IF(E35&gt;G35,AG36-0.1,AG36),AG36)</f>
        <v>10000</v>
      </c>
      <c r="AQ37" s="187"/>
      <c r="AR37" s="187">
        <f>AQ38</f>
        <v>30000</v>
      </c>
      <c r="AS37" s="90">
        <f>RANK(AR37,AR34:AR37,1)</f>
        <v>1</v>
      </c>
      <c r="AT37" s="60" t="str">
        <f t="shared" si="10"/>
        <v>Japan</v>
      </c>
      <c r="AU37" s="60">
        <f t="shared" si="10"/>
        <v>0</v>
      </c>
      <c r="AV37" s="60">
        <f t="shared" si="10"/>
        <v>0</v>
      </c>
      <c r="AW37" s="60">
        <f t="shared" si="10"/>
        <v>0</v>
      </c>
      <c r="AX37" s="60"/>
      <c r="AY37" s="60"/>
      <c r="AZ37" s="60"/>
      <c r="BA37" s="113">
        <v>4</v>
      </c>
      <c r="BB37" s="114" t="e">
        <f>VLOOKUP(4,AS34:AT37,2,FALSE)</f>
        <v>#N/A</v>
      </c>
      <c r="BC37" s="115"/>
      <c r="BD37" s="116" t="e">
        <f>VLOOKUP(4,AS34:AW37,3,FALSE)</f>
        <v>#N/A</v>
      </c>
      <c r="BE37" s="116" t="e">
        <f>VLOOKUP(4,AS34:AW37,4,FALSE)</f>
        <v>#N/A</v>
      </c>
      <c r="BF37" s="93" t="s">
        <v>12</v>
      </c>
      <c r="BG37" s="116" t="e">
        <f>VLOOKUP(4,AS34:AW37,5,FALSE)</f>
        <v>#N/A</v>
      </c>
      <c r="BH37" s="60"/>
      <c r="BI37" s="85"/>
      <c r="BJ37" s="85">
        <f>IF(E37&gt;G37,IF(Spielplan!E37&gt;Spielplan!G37,Punktemodus!$B$3,0),0)</f>
        <v>0</v>
      </c>
      <c r="BK37" s="85">
        <f>IF(E37=G37,IF(Spielplan!E37=Spielplan!G37,Punktemodus!$B$3,0),0)</f>
        <v>10</v>
      </c>
      <c r="BL37" s="85">
        <f>IF(E37&lt;G37,IF(Spielplan!E37&lt;Spielplan!G37,Punktemodus!$B$3,0),0)</f>
        <v>0</v>
      </c>
      <c r="BM37" s="85">
        <f>IF(E37=Spielplan!E37,IF(G37=Spielplan!G37,Punktemodus!$B$5,0),0)</f>
        <v>3</v>
      </c>
      <c r="BN37" s="85">
        <f>IF(E37=Spielplan!E37,Punktemodus!$B$7,0)</f>
        <v>1</v>
      </c>
      <c r="BO37" s="85">
        <f>IF(G37=Spielplan!G37,Punktemodus!$B$7,0)</f>
        <v>1</v>
      </c>
      <c r="BP37" s="137">
        <f>IF(Spielplan!E37="",0,SUM(BJ37:BO37))</f>
        <v>0</v>
      </c>
      <c r="BQ37" s="85"/>
      <c r="BR37" s="87"/>
      <c r="BS37" s="5" t="s">
        <v>127</v>
      </c>
      <c r="BT37" s="44" t="str">
        <f>IF(G61="","",BB57)</f>
        <v/>
      </c>
      <c r="BU37" s="46"/>
      <c r="BV37" s="104"/>
      <c r="BW37" s="60"/>
      <c r="BX37" s="104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</row>
    <row r="38" spans="1:101" ht="18.75" customHeight="1" thickBot="1" x14ac:dyDescent="0.3">
      <c r="A38" s="60"/>
      <c r="B38" s="60"/>
      <c r="C38" s="20" t="str">
        <f>C34</f>
        <v>Kolumbien</v>
      </c>
      <c r="D38" s="39"/>
      <c r="E38" s="104"/>
      <c r="F38" s="93"/>
      <c r="G38" s="104"/>
      <c r="H38" s="20" t="str">
        <f>H35</f>
        <v>Japan</v>
      </c>
      <c r="I38" s="39"/>
      <c r="J38" s="60"/>
      <c r="K38" s="60" t="s">
        <v>82</v>
      </c>
      <c r="L38" s="60">
        <f t="shared" si="8"/>
        <v>0</v>
      </c>
      <c r="M38" s="60">
        <f>IF($E38="",0,IF($E38&gt;$G38,3,IF($E38=G38,1,0)))</f>
        <v>0</v>
      </c>
      <c r="N38" s="60"/>
      <c r="O38" s="60"/>
      <c r="P38" s="60">
        <f>IF($G38="",0,IF($E38&gt;$G38,0,IF($E38=$G38,1,3)))</f>
        <v>0</v>
      </c>
      <c r="Q38" s="60">
        <f>E38</f>
        <v>0</v>
      </c>
      <c r="R38" s="60"/>
      <c r="S38" s="60"/>
      <c r="T38" s="60">
        <f>G38</f>
        <v>0</v>
      </c>
      <c r="U38" s="60">
        <f>G38</f>
        <v>0</v>
      </c>
      <c r="V38" s="60"/>
      <c r="W38" s="60"/>
      <c r="X38" s="60">
        <f>E38</f>
        <v>0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187">
        <f>SUM(AN34:AN37)</f>
        <v>30000</v>
      </c>
      <c r="AO38" s="187">
        <f>SUM(AO34:AO37)</f>
        <v>30000</v>
      </c>
      <c r="AP38" s="187">
        <f>SUM(AP34:AP37)</f>
        <v>30000</v>
      </c>
      <c r="AQ38" s="187">
        <f>SUM(AQ34:AQ37)</f>
        <v>30000</v>
      </c>
      <c r="AR38" s="187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85">
        <f>IF(E38&gt;G38,IF(Spielplan!E38&gt;Spielplan!G38,Punktemodus!$B$3,0),0)</f>
        <v>0</v>
      </c>
      <c r="BK38" s="85">
        <f>IF(E38=G38,IF(Spielplan!E38=Spielplan!G38,Punktemodus!$B$3,0),0)</f>
        <v>10</v>
      </c>
      <c r="BL38" s="85">
        <f>IF(E38&lt;G38,IF(Spielplan!E38&lt;Spielplan!G38,Punktemodus!$B$3,0),0)</f>
        <v>0</v>
      </c>
      <c r="BM38" s="85">
        <f>IF(E38=Spielplan!E38,IF(G38=Spielplan!G38,Punktemodus!$B$5,0),0)</f>
        <v>3</v>
      </c>
      <c r="BN38" s="85">
        <f>IF(E38=Spielplan!E38,Punktemodus!$B$7,0)</f>
        <v>1</v>
      </c>
      <c r="BO38" s="85">
        <f>IF(G38=Spielplan!G38,Punktemodus!$B$7,0)</f>
        <v>1</v>
      </c>
      <c r="BP38" s="137">
        <f>IF(Spielplan!E38="",0,SUM(BJ38:BO38))</f>
        <v>0</v>
      </c>
      <c r="BQ38" s="60"/>
      <c r="BR38" s="87"/>
      <c r="BS38" s="60"/>
      <c r="BT38" s="60"/>
      <c r="BU38" s="60"/>
      <c r="BV38" s="60"/>
      <c r="BW38" s="60"/>
      <c r="BX38" s="60"/>
      <c r="BY38" s="60"/>
      <c r="BZ38" s="47">
        <v>55</v>
      </c>
      <c r="CA38" s="44" t="str">
        <f>IF(BX36="",IF(BV36&gt;BV37,BT36,BT37),IF(BX36&gt;BX37,BT36,BT37))</f>
        <v/>
      </c>
      <c r="CB38" s="46"/>
      <c r="CC38" s="104"/>
      <c r="CD38" s="60"/>
      <c r="CE38" s="104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</row>
    <row r="39" spans="1:101" ht="18.75" customHeight="1" thickBot="1" x14ac:dyDescent="0.3">
      <c r="A39" s="60"/>
      <c r="B39" s="60"/>
      <c r="C39" s="14" t="str">
        <f>H34</f>
        <v>Griechenland</v>
      </c>
      <c r="D39" s="40"/>
      <c r="E39" s="104"/>
      <c r="F39" s="93"/>
      <c r="G39" s="104"/>
      <c r="H39" s="14" t="str">
        <f>C35</f>
        <v>Elfenbeinküste</v>
      </c>
      <c r="I39" s="40"/>
      <c r="J39" s="60"/>
      <c r="K39" s="60" t="s">
        <v>82</v>
      </c>
      <c r="L39" s="60">
        <f t="shared" si="8"/>
        <v>0</v>
      </c>
      <c r="M39" s="60"/>
      <c r="N39" s="60">
        <f>IF($E39="",0,IF($E39&gt;$G39,3,IF($E39=$G39,1,0)))</f>
        <v>0</v>
      </c>
      <c r="O39" s="60">
        <f>IF($G39="",0,IF($E39&gt;$G39,0,IF($E39=$G39,1,3)))</f>
        <v>0</v>
      </c>
      <c r="P39" s="60"/>
      <c r="Q39" s="60"/>
      <c r="R39" s="60">
        <f>E39</f>
        <v>0</v>
      </c>
      <c r="S39" s="60">
        <f>G39</f>
        <v>0</v>
      </c>
      <c r="T39" s="60"/>
      <c r="U39" s="60"/>
      <c r="V39" s="60">
        <f>G39</f>
        <v>0</v>
      </c>
      <c r="W39" s="60">
        <f>E39</f>
        <v>0</v>
      </c>
      <c r="X39" s="60"/>
      <c r="Y39" s="60"/>
      <c r="Z39" s="60" t="s">
        <v>30</v>
      </c>
      <c r="AA39" s="60"/>
      <c r="AB39" s="60"/>
      <c r="AC39" s="60"/>
      <c r="AD39" s="60"/>
      <c r="AE39" s="60"/>
      <c r="AF39" s="60"/>
      <c r="AG39" s="60" t="b">
        <f>OR(AG34=AG35,AG34=AG36,AG34=AG37,AG35=AG36,AG35=AG37,AG36=AG37)</f>
        <v>1</v>
      </c>
      <c r="AH39" s="60"/>
      <c r="AI39" s="60"/>
      <c r="AJ39" s="60"/>
      <c r="AK39" s="60"/>
      <c r="AL39" s="60"/>
      <c r="AM39" s="60"/>
      <c r="AN39" s="60"/>
      <c r="AO39" s="60" t="s">
        <v>34</v>
      </c>
      <c r="AP39" s="60"/>
      <c r="AQ39" s="60"/>
      <c r="AR39" s="60" t="b">
        <f>OR(AR34=AR35,AR34=AR36,AR34=AR37,AR35=AR36,AR35=AR37,AR36=AR37)</f>
        <v>1</v>
      </c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85">
        <f>IF(E39&gt;G39,IF(Spielplan!E39&gt;Spielplan!G39,Punktemodus!$B$3,0),0)</f>
        <v>0</v>
      </c>
      <c r="BK39" s="85">
        <f>IF(E39=G39,IF(Spielplan!E39=Spielplan!G39,Punktemodus!$B$3,0),0)</f>
        <v>10</v>
      </c>
      <c r="BL39" s="85">
        <f>IF(E39&lt;G39,IF(Spielplan!E39&lt;Spielplan!G39,Punktemodus!$B$3,0),0)</f>
        <v>0</v>
      </c>
      <c r="BM39" s="85">
        <f>IF(E39=Spielplan!E39,IF(G39=Spielplan!G39,Punktemodus!$B$5,0),0)</f>
        <v>3</v>
      </c>
      <c r="BN39" s="85">
        <f>IF(E39=Spielplan!E39,Punktemodus!$B$7,0)</f>
        <v>1</v>
      </c>
      <c r="BO39" s="85">
        <f>IF(G39=Spielplan!G39,Punktemodus!$B$7,0)</f>
        <v>1</v>
      </c>
      <c r="BP39" s="137">
        <f>IF(Spielplan!E39="",0,SUM(BJ39:BO39))</f>
        <v>0</v>
      </c>
      <c r="BQ39" s="60"/>
      <c r="BR39" s="87"/>
      <c r="BS39" s="60"/>
      <c r="BT39" s="60"/>
      <c r="BU39" s="60"/>
      <c r="BV39" s="60"/>
      <c r="BW39" s="60"/>
      <c r="BX39" s="60"/>
      <c r="BY39" s="60"/>
      <c r="BZ39" s="47">
        <v>56</v>
      </c>
      <c r="CA39" s="44" t="str">
        <f>IF(BX40="",IF(BV40&gt;BV41,BT40,BT41),IF(BX40&gt;BX41,BT40,BT41))</f>
        <v/>
      </c>
      <c r="CB39" s="46"/>
      <c r="CC39" s="104"/>
      <c r="CD39" s="60"/>
      <c r="CE39" s="104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</row>
    <row r="40" spans="1:101" ht="18.75" customHeight="1" thickBot="1" x14ac:dyDescent="0.25">
      <c r="A40" s="60"/>
      <c r="B40" s="60"/>
      <c r="C40" s="136" t="str">
        <f>IF(G39="","",IF(AR39=TRUE,"Achtung: Fehler in Tabelle!",""))</f>
        <v/>
      </c>
      <c r="D40" s="60"/>
      <c r="E40" s="85"/>
      <c r="F40" s="60"/>
      <c r="G40" s="85"/>
      <c r="H40" s="60"/>
      <c r="I40" s="60"/>
      <c r="J40" s="60"/>
      <c r="K40" s="60"/>
      <c r="L40" s="60"/>
      <c r="M40" s="60">
        <f t="shared" ref="M40:X40" si="11">SUM(M34:M39)</f>
        <v>0</v>
      </c>
      <c r="N40" s="60">
        <f t="shared" si="11"/>
        <v>0</v>
      </c>
      <c r="O40" s="60">
        <f t="shared" si="11"/>
        <v>0</v>
      </c>
      <c r="P40" s="60">
        <f t="shared" si="11"/>
        <v>0</v>
      </c>
      <c r="Q40" s="60">
        <f t="shared" si="11"/>
        <v>0</v>
      </c>
      <c r="R40" s="60">
        <f t="shared" si="11"/>
        <v>0</v>
      </c>
      <c r="S40" s="60">
        <f t="shared" si="11"/>
        <v>0</v>
      </c>
      <c r="T40" s="60">
        <f t="shared" si="11"/>
        <v>0</v>
      </c>
      <c r="U40" s="60">
        <f t="shared" si="11"/>
        <v>0</v>
      </c>
      <c r="V40" s="60">
        <f t="shared" si="11"/>
        <v>0</v>
      </c>
      <c r="W40" s="60">
        <f t="shared" si="11"/>
        <v>0</v>
      </c>
      <c r="X40" s="60">
        <f t="shared" si="11"/>
        <v>0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160">
        <f>SUM(BP34:BP39)</f>
        <v>0</v>
      </c>
      <c r="BQ40" s="60"/>
      <c r="BR40" s="87"/>
      <c r="BS40" s="55" t="s">
        <v>128</v>
      </c>
      <c r="BT40" s="44" t="str">
        <f>IF(G94="","",BB89)</f>
        <v/>
      </c>
      <c r="BU40" s="46"/>
      <c r="BV40" s="104"/>
      <c r="BW40" s="60"/>
      <c r="BX40" s="104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</row>
    <row r="41" spans="1:101" ht="18.75" customHeight="1" thickBot="1" x14ac:dyDescent="0.25">
      <c r="A41" s="60"/>
      <c r="B41" s="60"/>
      <c r="C41" s="60"/>
      <c r="D41" s="60"/>
      <c r="E41" s="85"/>
      <c r="F41" s="60"/>
      <c r="G41" s="85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138"/>
      <c r="BQ41" s="60"/>
      <c r="BR41" s="87"/>
      <c r="BS41" s="25" t="s">
        <v>129</v>
      </c>
      <c r="BT41" s="44" t="str">
        <f>IF(G83="","",BB79)</f>
        <v/>
      </c>
      <c r="BU41" s="46"/>
      <c r="BV41" s="104"/>
      <c r="BW41" s="60"/>
      <c r="BX41" s="104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</row>
    <row r="42" spans="1:101" ht="18.75" customHeight="1" thickBot="1" x14ac:dyDescent="0.3">
      <c r="A42" s="60"/>
      <c r="B42" s="60"/>
      <c r="C42" s="89"/>
      <c r="D42" s="60"/>
      <c r="E42" s="85"/>
      <c r="F42" s="60"/>
      <c r="G42" s="85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89"/>
      <c r="BC42" s="60"/>
      <c r="BD42" s="90"/>
      <c r="BE42" s="60"/>
      <c r="BF42" s="61"/>
      <c r="BG42" s="60"/>
      <c r="BH42" s="60"/>
      <c r="BI42" s="60"/>
      <c r="BJ42" s="60"/>
      <c r="BK42" s="60"/>
      <c r="BL42" s="60"/>
      <c r="BM42" s="60"/>
      <c r="BN42" s="60"/>
      <c r="BO42" s="60"/>
      <c r="BP42" s="138"/>
      <c r="BQ42" s="60"/>
      <c r="BR42" s="87"/>
      <c r="BS42" s="94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</row>
    <row r="43" spans="1:101" ht="18.75" customHeight="1" thickBot="1" x14ac:dyDescent="0.3">
      <c r="A43" s="60"/>
      <c r="B43" s="60"/>
      <c r="C43" s="88" t="s">
        <v>74</v>
      </c>
      <c r="D43" s="60"/>
      <c r="E43" s="85"/>
      <c r="F43" s="60"/>
      <c r="G43" s="85"/>
      <c r="H43" s="60"/>
      <c r="I43" s="60"/>
      <c r="J43" s="60"/>
      <c r="K43" s="60"/>
      <c r="L43" s="60"/>
      <c r="M43" s="60" t="s">
        <v>4</v>
      </c>
      <c r="N43" s="60"/>
      <c r="O43" s="60"/>
      <c r="P43" s="60"/>
      <c r="Q43" s="60" t="s">
        <v>6</v>
      </c>
      <c r="R43" s="60"/>
      <c r="S43" s="60"/>
      <c r="T43" s="60"/>
      <c r="U43" s="60" t="s">
        <v>7</v>
      </c>
      <c r="V43" s="60"/>
      <c r="W43" s="60"/>
      <c r="X43" s="60"/>
      <c r="Y43" s="60"/>
      <c r="Z43" s="60" t="s">
        <v>4</v>
      </c>
      <c r="AA43" s="60" t="s">
        <v>5</v>
      </c>
      <c r="AB43" s="60"/>
      <c r="AC43" s="60"/>
      <c r="AD43" s="60" t="s">
        <v>9</v>
      </c>
      <c r="AE43" s="60"/>
      <c r="AF43" s="60"/>
      <c r="AG43" s="60"/>
      <c r="AH43" s="60" t="s">
        <v>32</v>
      </c>
      <c r="AI43" s="60"/>
      <c r="AJ43" s="60"/>
      <c r="AK43" s="60"/>
      <c r="AL43" s="60"/>
      <c r="AM43" s="60"/>
      <c r="AN43" s="60" t="s">
        <v>35</v>
      </c>
      <c r="AO43" s="60"/>
      <c r="AP43" s="60"/>
      <c r="AQ43" s="60"/>
      <c r="AR43" s="60"/>
      <c r="AS43" s="60" t="s">
        <v>33</v>
      </c>
      <c r="AT43" s="60"/>
      <c r="AU43" s="60"/>
      <c r="AV43" s="60"/>
      <c r="AW43" s="60"/>
      <c r="AX43" s="60"/>
      <c r="AY43" s="60"/>
      <c r="AZ43" s="60"/>
      <c r="BA43" s="60"/>
      <c r="BB43" s="89" t="s">
        <v>10</v>
      </c>
      <c r="BC43" s="60"/>
      <c r="BD43" s="90" t="s">
        <v>4</v>
      </c>
      <c r="BE43" s="60"/>
      <c r="BF43" s="61" t="s">
        <v>5</v>
      </c>
      <c r="BG43" s="60"/>
      <c r="BH43" s="60"/>
      <c r="BI43" s="85"/>
      <c r="BJ43" s="60"/>
      <c r="BK43" s="60"/>
      <c r="BL43" s="60"/>
      <c r="BM43" s="60"/>
      <c r="BN43" s="60"/>
      <c r="BO43" s="60"/>
      <c r="BP43" s="138"/>
      <c r="BQ43" s="85"/>
      <c r="BR43" s="139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</row>
    <row r="44" spans="1:101" ht="18.75" customHeight="1" thickBot="1" x14ac:dyDescent="0.25">
      <c r="A44" s="60"/>
      <c r="B44" s="60"/>
      <c r="C44" s="60"/>
      <c r="D44" s="60"/>
      <c r="E44" s="85"/>
      <c r="F44" s="60"/>
      <c r="G44" s="85"/>
      <c r="H44" s="60"/>
      <c r="I44" s="60"/>
      <c r="J44" s="60"/>
      <c r="K44" s="60"/>
      <c r="L44" s="60"/>
      <c r="M44" s="60" t="s">
        <v>0</v>
      </c>
      <c r="N44" s="60" t="s">
        <v>1</v>
      </c>
      <c r="O44" s="60" t="s">
        <v>2</v>
      </c>
      <c r="P44" s="60" t="s">
        <v>3</v>
      </c>
      <c r="Q44" s="60" t="s">
        <v>0</v>
      </c>
      <c r="R44" s="60" t="s">
        <v>1</v>
      </c>
      <c r="S44" s="60" t="s">
        <v>2</v>
      </c>
      <c r="T44" s="60" t="s">
        <v>3</v>
      </c>
      <c r="U44" s="60" t="s">
        <v>0</v>
      </c>
      <c r="V44" s="60" t="s">
        <v>1</v>
      </c>
      <c r="W44" s="60" t="s">
        <v>2</v>
      </c>
      <c r="X44" s="60" t="s">
        <v>3</v>
      </c>
      <c r="Y44" s="60"/>
      <c r="Z44" s="60" t="s">
        <v>8</v>
      </c>
      <c r="AA44" s="60"/>
      <c r="AB44" s="60"/>
      <c r="AC44" s="60"/>
      <c r="AD44" s="60"/>
      <c r="AE44" s="60"/>
      <c r="AF44" s="60"/>
      <c r="AG44" s="60"/>
      <c r="AH44" s="60" t="s">
        <v>31</v>
      </c>
      <c r="AI44" s="60"/>
      <c r="AJ44" s="60"/>
      <c r="AK44" s="60"/>
      <c r="AL44" s="60"/>
      <c r="AM44" s="60"/>
      <c r="AN44" s="60" t="str">
        <f>AI45</f>
        <v>Uruguay</v>
      </c>
      <c r="AO44" s="60" t="str">
        <f>AI46</f>
        <v>Costa Rica</v>
      </c>
      <c r="AP44" s="60" t="str">
        <f>AI47</f>
        <v>England</v>
      </c>
      <c r="AQ44" s="60" t="str">
        <f>AI48</f>
        <v>Italien</v>
      </c>
      <c r="AR44" s="60"/>
      <c r="AS44" s="60" t="s">
        <v>31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85"/>
      <c r="BJ44" s="85"/>
      <c r="BK44" s="85"/>
      <c r="BL44" s="85"/>
      <c r="BM44" s="85"/>
      <c r="BN44" s="85"/>
      <c r="BO44" s="85"/>
      <c r="BP44" s="137"/>
      <c r="BQ44" s="85"/>
      <c r="BR44" s="141"/>
      <c r="BS44" s="359" t="s">
        <v>165</v>
      </c>
      <c r="BT44" s="360"/>
      <c r="BU44" s="361"/>
      <c r="BV44" s="362"/>
      <c r="BW44" s="156"/>
      <c r="BX44" s="351" t="s">
        <v>152</v>
      </c>
      <c r="BY44" s="351" t="s">
        <v>153</v>
      </c>
      <c r="BZ44" s="352"/>
      <c r="CA44" s="156"/>
      <c r="CB44" s="155"/>
      <c r="CC44" s="155"/>
      <c r="CD44" s="155"/>
      <c r="CE44" s="351" t="s">
        <v>155</v>
      </c>
      <c r="CF44" s="351" t="s">
        <v>156</v>
      </c>
      <c r="CG44" s="155"/>
      <c r="CH44" s="155"/>
      <c r="CI44" s="155"/>
      <c r="CJ44" s="351" t="s">
        <v>158</v>
      </c>
      <c r="CK44" s="155"/>
      <c r="CL44" s="155"/>
      <c r="CM44" s="155"/>
      <c r="CN44" s="155"/>
      <c r="CO44" s="351" t="s">
        <v>159</v>
      </c>
      <c r="CP44" s="155"/>
      <c r="CQ44" s="155"/>
      <c r="CR44" s="155"/>
      <c r="CS44" s="351" t="s">
        <v>146</v>
      </c>
      <c r="CT44" s="155"/>
      <c r="CU44" s="134"/>
      <c r="CV44" s="134"/>
      <c r="CW44" s="134"/>
    </row>
    <row r="45" spans="1:101" ht="18.75" customHeight="1" thickBot="1" x14ac:dyDescent="0.3">
      <c r="A45" s="60"/>
      <c r="B45" s="60"/>
      <c r="C45" s="75" t="str">
        <f>Spielplan!$C$45</f>
        <v>Uruguay</v>
      </c>
      <c r="D45" s="76"/>
      <c r="E45" s="104"/>
      <c r="F45" s="93"/>
      <c r="G45" s="104"/>
      <c r="H45" s="75" t="str">
        <f>Spielplan!$H$45</f>
        <v>Costa Rica</v>
      </c>
      <c r="I45" s="76"/>
      <c r="J45" s="60"/>
      <c r="K45" s="60" t="s">
        <v>85</v>
      </c>
      <c r="L45" s="60">
        <f t="shared" ref="L45:L50" si="12">IF(E45-G45&gt;0,1,IF(G45=E45,0,-1))</f>
        <v>0</v>
      </c>
      <c r="M45" s="60">
        <f>IF($E45="",0,IF($E45&gt;$G45,3,IF($E45=G45,1,0)))</f>
        <v>0</v>
      </c>
      <c r="N45" s="60">
        <f>IF($G45="",0,IF($E45&gt;$G45,0,IF($E45=G45,1,3)))</f>
        <v>0</v>
      </c>
      <c r="O45" s="60"/>
      <c r="P45" s="60"/>
      <c r="Q45" s="60">
        <f>E45</f>
        <v>0</v>
      </c>
      <c r="R45" s="60">
        <f>G45</f>
        <v>0</v>
      </c>
      <c r="S45" s="60"/>
      <c r="T45" s="60"/>
      <c r="U45" s="60">
        <f>G45</f>
        <v>0</v>
      </c>
      <c r="V45" s="60">
        <f>E45</f>
        <v>0</v>
      </c>
      <c r="W45" s="60"/>
      <c r="X45" s="60"/>
      <c r="Y45" s="60"/>
      <c r="Z45" s="60">
        <f>M51</f>
        <v>0</v>
      </c>
      <c r="AA45" s="60">
        <f>Q51</f>
        <v>0</v>
      </c>
      <c r="AB45" s="60">
        <f>U51</f>
        <v>0</v>
      </c>
      <c r="AC45" s="60">
        <f>AA45-AB45</f>
        <v>0</v>
      </c>
      <c r="AD45" s="60">
        <f>IF(Z45&gt;Z46,-1,0)</f>
        <v>0</v>
      </c>
      <c r="AE45" s="60">
        <f>IF(Z45&gt;Z47,-1,0)</f>
        <v>0</v>
      </c>
      <c r="AF45" s="60">
        <f>IF(Z45&gt;Z48,-1,0)</f>
        <v>0</v>
      </c>
      <c r="AG45" s="60">
        <f>10000-(AJ45*1000+AM45*100+AK45*10)</f>
        <v>10000</v>
      </c>
      <c r="AH45" s="90">
        <f>RANK(AG45,AG45:AG48,1)</f>
        <v>1</v>
      </c>
      <c r="AI45" s="60" t="str">
        <f>C45</f>
        <v>Uruguay</v>
      </c>
      <c r="AJ45" s="60">
        <f t="shared" ref="AJ45:AL48" si="13">Z45</f>
        <v>0</v>
      </c>
      <c r="AK45" s="60">
        <f t="shared" si="13"/>
        <v>0</v>
      </c>
      <c r="AL45" s="60">
        <f t="shared" si="13"/>
        <v>0</v>
      </c>
      <c r="AM45" s="60">
        <f>AK45-AL45</f>
        <v>0</v>
      </c>
      <c r="AN45" s="187"/>
      <c r="AO45" s="187">
        <f>IF(AG46=AG45,IF(G45&gt;E45,AG46-0.1,AG46),AG46)</f>
        <v>10000</v>
      </c>
      <c r="AP45" s="187">
        <f>IF(AG47=AG45,IF(G47&gt;E47,AG47-0.1,AG47),AG47)</f>
        <v>10000</v>
      </c>
      <c r="AQ45" s="187">
        <f>IF(AG48=AG45,IF(G49&gt;E49,AG48-0.1,AG48),AG48)</f>
        <v>10000</v>
      </c>
      <c r="AR45" s="187">
        <f>AN49</f>
        <v>30000</v>
      </c>
      <c r="AS45" s="90">
        <f>RANK(AR45,AR45:AR48,1)</f>
        <v>1</v>
      </c>
      <c r="AT45" s="60" t="str">
        <f t="shared" ref="AT45:AW48" si="14">AI45</f>
        <v>Uruguay</v>
      </c>
      <c r="AU45" s="60">
        <f t="shared" si="14"/>
        <v>0</v>
      </c>
      <c r="AV45" s="60">
        <f t="shared" si="14"/>
        <v>0</v>
      </c>
      <c r="AW45" s="60">
        <f t="shared" si="14"/>
        <v>0</v>
      </c>
      <c r="AX45" s="60"/>
      <c r="AY45" s="60"/>
      <c r="AZ45" s="60"/>
      <c r="BA45" s="77">
        <v>1</v>
      </c>
      <c r="BB45" s="75" t="str">
        <f>VLOOKUP(1,AS45:AT48,2,FALSE)</f>
        <v>Uruguay</v>
      </c>
      <c r="BC45" s="76"/>
      <c r="BD45" s="78">
        <f>VLOOKUP(1,AS45:AW48,3,FALSE)</f>
        <v>0</v>
      </c>
      <c r="BE45" s="79">
        <f>VLOOKUP(1,AS45:AW48,4,FALSE)</f>
        <v>0</v>
      </c>
      <c r="BF45" s="93" t="s">
        <v>12</v>
      </c>
      <c r="BG45" s="79">
        <f>VLOOKUP(1,AS45:AW48,5,FALSE)</f>
        <v>0</v>
      </c>
      <c r="BH45" s="80" t="s">
        <v>24</v>
      </c>
      <c r="BI45" s="85"/>
      <c r="BJ45" s="85">
        <f>IF(E45&gt;G45,IF(Spielplan!E45&gt;Spielplan!G45,Punktemodus!$B$3,0),0)</f>
        <v>0</v>
      </c>
      <c r="BK45" s="85">
        <f>IF(E45=G45,IF(Spielplan!E45=Spielplan!G45,Punktemodus!$B$3,0),0)</f>
        <v>10</v>
      </c>
      <c r="BL45" s="85">
        <f>IF(E45&lt;G45,IF(Spielplan!E45&lt;Spielplan!G45,Punktemodus!$B$3,0),0)</f>
        <v>0</v>
      </c>
      <c r="BM45" s="85">
        <f>IF(E45=Spielplan!E45,IF(G45=Spielplan!G45,Punktemodus!$B$5,0),0)</f>
        <v>3</v>
      </c>
      <c r="BN45" s="85">
        <f>IF(E45=Spielplan!E45,Punktemodus!$B$7,0)</f>
        <v>1</v>
      </c>
      <c r="BO45" s="85">
        <f>IF(G45=Spielplan!G45,Punktemodus!$B$7,0)</f>
        <v>1</v>
      </c>
      <c r="BP45" s="137">
        <f>IF(Spielplan!E45="",0,SUM(BJ45:BO45))</f>
        <v>0</v>
      </c>
      <c r="BQ45" s="85"/>
      <c r="BR45" s="141"/>
      <c r="BS45" s="363"/>
      <c r="BT45" s="364"/>
      <c r="BU45" s="365"/>
      <c r="BV45" s="366"/>
      <c r="BW45" s="156"/>
      <c r="BX45" s="351"/>
      <c r="BY45" s="351"/>
      <c r="BZ45" s="352"/>
      <c r="CA45" s="156"/>
      <c r="CB45" s="155"/>
      <c r="CC45" s="155"/>
      <c r="CD45" s="155"/>
      <c r="CE45" s="351"/>
      <c r="CF45" s="351"/>
      <c r="CG45" s="155"/>
      <c r="CH45" s="155"/>
      <c r="CI45" s="155"/>
      <c r="CJ45" s="351"/>
      <c r="CK45" s="155"/>
      <c r="CL45" s="155"/>
      <c r="CM45" s="155"/>
      <c r="CN45" s="155"/>
      <c r="CO45" s="351"/>
      <c r="CP45" s="155"/>
      <c r="CQ45" s="155"/>
      <c r="CR45" s="155"/>
      <c r="CS45" s="351"/>
      <c r="CT45" s="155"/>
      <c r="CU45" s="134"/>
      <c r="CV45" s="134"/>
      <c r="CW45" s="134"/>
    </row>
    <row r="46" spans="1:101" ht="18.75" customHeight="1" thickBot="1" x14ac:dyDescent="0.3">
      <c r="A46" s="60"/>
      <c r="B46" s="60"/>
      <c r="C46" s="48" t="str">
        <f>Spielplan!$C$46</f>
        <v>England</v>
      </c>
      <c r="D46" s="49"/>
      <c r="E46" s="104"/>
      <c r="F46" s="93"/>
      <c r="G46" s="104"/>
      <c r="H46" s="48" t="str">
        <f>Spielplan!$H$46</f>
        <v>Italien</v>
      </c>
      <c r="I46" s="49"/>
      <c r="J46" s="60"/>
      <c r="K46" s="60" t="s">
        <v>86</v>
      </c>
      <c r="L46" s="60">
        <f t="shared" si="12"/>
        <v>0</v>
      </c>
      <c r="M46" s="60"/>
      <c r="N46" s="60"/>
      <c r="O46" s="60">
        <f>IF($E46="",0,IF($E46&gt;$G46,3,IF($E46=$G46,1,0)))</f>
        <v>0</v>
      </c>
      <c r="P46" s="60">
        <f>IF($G46="",0,IF($E46&gt;$G46,0,IF($E46=$G46,1,3)))</f>
        <v>0</v>
      </c>
      <c r="Q46" s="60"/>
      <c r="R46" s="60"/>
      <c r="S46" s="60">
        <f>E46</f>
        <v>0</v>
      </c>
      <c r="T46" s="60">
        <f>G46</f>
        <v>0</v>
      </c>
      <c r="U46" s="60"/>
      <c r="V46" s="60"/>
      <c r="W46" s="60">
        <f>G46</f>
        <v>0</v>
      </c>
      <c r="X46" s="60">
        <f>E46</f>
        <v>0</v>
      </c>
      <c r="Y46" s="60"/>
      <c r="Z46" s="60">
        <f>N51</f>
        <v>0</v>
      </c>
      <c r="AA46" s="60">
        <f>R51</f>
        <v>0</v>
      </c>
      <c r="AB46" s="60">
        <f>V51</f>
        <v>0</v>
      </c>
      <c r="AC46" s="60">
        <f>AA46-AB46</f>
        <v>0</v>
      </c>
      <c r="AD46" s="60">
        <f>IF(Z46&gt;Z45,-1,0)</f>
        <v>0</v>
      </c>
      <c r="AE46" s="60">
        <f>IF(Z46&gt;Z47,-1,0)</f>
        <v>0</v>
      </c>
      <c r="AF46" s="60">
        <f>IF(Z46&gt;Z48,-1,0)</f>
        <v>0</v>
      </c>
      <c r="AG46" s="60">
        <f>10000-(AJ46*1000+AM46*100+AK46*10)</f>
        <v>10000</v>
      </c>
      <c r="AH46" s="90">
        <f>RANK(AG46,AG45:AG48,1)</f>
        <v>1</v>
      </c>
      <c r="AI46" s="60" t="str">
        <f>H45</f>
        <v>Costa Rica</v>
      </c>
      <c r="AJ46" s="60">
        <f t="shared" si="13"/>
        <v>0</v>
      </c>
      <c r="AK46" s="60">
        <f t="shared" si="13"/>
        <v>0</v>
      </c>
      <c r="AL46" s="60">
        <f t="shared" si="13"/>
        <v>0</v>
      </c>
      <c r="AM46" s="60">
        <f>AK46-AL46</f>
        <v>0</v>
      </c>
      <c r="AN46" s="187">
        <f>IF(AG45=AG46,IF(E45&gt;G45,AG45-0.1,AG45),AG45)</f>
        <v>10000</v>
      </c>
      <c r="AO46" s="187"/>
      <c r="AP46" s="187">
        <f>IF(AG47=AG46,IF(G50&gt;E50,AG47-0.1,AG47),AG47)</f>
        <v>10000</v>
      </c>
      <c r="AQ46" s="187">
        <f>IF(AG48=AG46,IF(G48&gt;E48,AG48-0.1,AG48),AG48)</f>
        <v>10000</v>
      </c>
      <c r="AR46" s="187">
        <f>AO49</f>
        <v>30000</v>
      </c>
      <c r="AS46" s="90">
        <f>RANK(AR46,AR45:AR48,1)</f>
        <v>1</v>
      </c>
      <c r="AT46" s="60" t="str">
        <f t="shared" si="14"/>
        <v>Costa Rica</v>
      </c>
      <c r="AU46" s="60">
        <f t="shared" si="14"/>
        <v>0</v>
      </c>
      <c r="AV46" s="60">
        <f t="shared" si="14"/>
        <v>0</v>
      </c>
      <c r="AW46" s="60">
        <f t="shared" si="14"/>
        <v>0</v>
      </c>
      <c r="AX46" s="60"/>
      <c r="AY46" s="60"/>
      <c r="AZ46" s="60"/>
      <c r="BA46" s="50">
        <v>2</v>
      </c>
      <c r="BB46" s="48" t="e">
        <f>VLOOKUP(2,AS45:AT48,2,FALSE)</f>
        <v>#N/A</v>
      </c>
      <c r="BC46" s="49"/>
      <c r="BD46" s="51" t="e">
        <f>VLOOKUP(2,AS45:AW48,3,FALSE)</f>
        <v>#N/A</v>
      </c>
      <c r="BE46" s="52" t="e">
        <f>VLOOKUP(2,AS45:AW48,4,FALSE)</f>
        <v>#N/A</v>
      </c>
      <c r="BF46" s="93" t="s">
        <v>12</v>
      </c>
      <c r="BG46" s="52" t="e">
        <f>VLOOKUP(2,AS45:AW48,5,FALSE)</f>
        <v>#N/A</v>
      </c>
      <c r="BH46" s="81" t="s">
        <v>25</v>
      </c>
      <c r="BI46" s="85"/>
      <c r="BJ46" s="85">
        <f>IF(E46&gt;G46,IF(Spielplan!E46&gt;Spielplan!G46,Punktemodus!$B$3,0),0)</f>
        <v>0</v>
      </c>
      <c r="BK46" s="85">
        <f>IF(E46=G46,IF(Spielplan!E46=Spielplan!G46,Punktemodus!$B$3,0),0)</f>
        <v>10</v>
      </c>
      <c r="BL46" s="85">
        <f>IF(E46&lt;G46,IF(Spielplan!E46&lt;Spielplan!G46,Punktemodus!$B$3,0),0)</f>
        <v>0</v>
      </c>
      <c r="BM46" s="85">
        <f>IF(E46=Spielplan!E46,IF(G46=Spielplan!G46,Punktemodus!$B$5,0),0)</f>
        <v>3</v>
      </c>
      <c r="BN46" s="85">
        <f>IF(E46=Spielplan!E46,Punktemodus!$B$7,0)</f>
        <v>1</v>
      </c>
      <c r="BO46" s="85">
        <f>IF(G46=Spielplan!G46,Punktemodus!$B$7,0)</f>
        <v>1</v>
      </c>
      <c r="BP46" s="137">
        <f>IF(Spielplan!E46="",0,SUM(BJ46:BO46))</f>
        <v>0</v>
      </c>
      <c r="BQ46" s="85"/>
      <c r="BR46" s="141"/>
      <c r="BS46" s="142"/>
      <c r="BT46" s="155"/>
      <c r="BU46" s="154" t="s">
        <v>120</v>
      </c>
      <c r="BV46" s="155"/>
      <c r="BW46" s="155"/>
      <c r="BX46" s="351"/>
      <c r="BY46" s="351"/>
      <c r="BZ46" s="352"/>
      <c r="CA46" s="155"/>
      <c r="CB46" s="155"/>
      <c r="CC46" s="155"/>
      <c r="CD46" s="155"/>
      <c r="CE46" s="351"/>
      <c r="CF46" s="351"/>
      <c r="CG46" s="155"/>
      <c r="CH46" s="155"/>
      <c r="CI46" s="155"/>
      <c r="CJ46" s="351"/>
      <c r="CK46" s="155"/>
      <c r="CL46" s="155"/>
      <c r="CM46" s="155"/>
      <c r="CN46" s="155"/>
      <c r="CO46" s="351"/>
      <c r="CP46" s="155"/>
      <c r="CQ46" s="155"/>
      <c r="CR46" s="155"/>
      <c r="CS46" s="351"/>
      <c r="CT46" s="155"/>
      <c r="CU46" s="134"/>
      <c r="CV46" s="134"/>
      <c r="CW46" s="134"/>
    </row>
    <row r="47" spans="1:101" ht="18.75" customHeight="1" thickBot="1" x14ac:dyDescent="0.3">
      <c r="A47" s="60"/>
      <c r="B47" s="60"/>
      <c r="C47" s="75" t="str">
        <f>C45</f>
        <v>Uruguay</v>
      </c>
      <c r="D47" s="76"/>
      <c r="E47" s="104"/>
      <c r="F47" s="93"/>
      <c r="G47" s="104"/>
      <c r="H47" s="75" t="str">
        <f>C46</f>
        <v>England</v>
      </c>
      <c r="I47" s="76"/>
      <c r="J47" s="60"/>
      <c r="K47" s="60" t="s">
        <v>87</v>
      </c>
      <c r="L47" s="60">
        <f t="shared" si="12"/>
        <v>0</v>
      </c>
      <c r="M47" s="60">
        <f>IF($E47="",0,IF($E47&gt;$G47,3,IF($E47=G47,1,0)))</f>
        <v>0</v>
      </c>
      <c r="N47" s="60"/>
      <c r="O47" s="60">
        <f>IF($G47="",0,IF($E47&gt;$G47,0,IF($E47=$G47,1,3)))</f>
        <v>0</v>
      </c>
      <c r="P47" s="60"/>
      <c r="Q47" s="60">
        <f>E47</f>
        <v>0</v>
      </c>
      <c r="R47" s="60"/>
      <c r="S47" s="60">
        <f>G47</f>
        <v>0</v>
      </c>
      <c r="T47" s="60"/>
      <c r="U47" s="60">
        <f>G47</f>
        <v>0</v>
      </c>
      <c r="V47" s="60"/>
      <c r="W47" s="60">
        <f>E47</f>
        <v>0</v>
      </c>
      <c r="X47" s="60"/>
      <c r="Y47" s="60"/>
      <c r="Z47" s="60">
        <f>O51</f>
        <v>0</v>
      </c>
      <c r="AA47" s="60">
        <f>S51</f>
        <v>0</v>
      </c>
      <c r="AB47" s="60">
        <f>W51</f>
        <v>0</v>
      </c>
      <c r="AC47" s="60">
        <f>AA47-AB47</f>
        <v>0</v>
      </c>
      <c r="AD47" s="60">
        <f>IF(Z47&gt;Z45,-1,0)</f>
        <v>0</v>
      </c>
      <c r="AE47" s="60">
        <f>IF(Z47&gt;Z46,-1,0)</f>
        <v>0</v>
      </c>
      <c r="AF47" s="60">
        <f>IF(Z47&gt;Z48,-1,0)</f>
        <v>0</v>
      </c>
      <c r="AG47" s="60">
        <f>10000-(AJ47*1000+AM47*100+AK47*10)</f>
        <v>10000</v>
      </c>
      <c r="AH47" s="90">
        <f>RANK(AG47,AG45:AG48,1)</f>
        <v>1</v>
      </c>
      <c r="AI47" s="60" t="str">
        <f>C46</f>
        <v>England</v>
      </c>
      <c r="AJ47" s="60">
        <f t="shared" si="13"/>
        <v>0</v>
      </c>
      <c r="AK47" s="60">
        <f t="shared" si="13"/>
        <v>0</v>
      </c>
      <c r="AL47" s="60">
        <f t="shared" si="13"/>
        <v>0</v>
      </c>
      <c r="AM47" s="60">
        <f>AK47-AL47</f>
        <v>0</v>
      </c>
      <c r="AN47" s="187">
        <f>IF(AG45=AG47,IF(E47&gt;G47,AG45-0.1,AG45),AG45)</f>
        <v>10000</v>
      </c>
      <c r="AO47" s="187">
        <f>IF(AG46=AG47,IF(E50&gt;G50,AG46-0.1,AG46),AG46)</f>
        <v>10000</v>
      </c>
      <c r="AP47" s="187"/>
      <c r="AQ47" s="187">
        <f>IF(AG48=AG47,IF(G46&gt;E46,AG48-0.1,AG48),AG48)</f>
        <v>10000</v>
      </c>
      <c r="AR47" s="187">
        <f>AP49</f>
        <v>30000</v>
      </c>
      <c r="AS47" s="90">
        <f>RANK(AR47,AR45:AR48,1)</f>
        <v>1</v>
      </c>
      <c r="AT47" s="60" t="str">
        <f t="shared" si="14"/>
        <v>England</v>
      </c>
      <c r="AU47" s="60">
        <f t="shared" si="14"/>
        <v>0</v>
      </c>
      <c r="AV47" s="60">
        <f t="shared" si="14"/>
        <v>0</v>
      </c>
      <c r="AW47" s="60">
        <f t="shared" si="14"/>
        <v>0</v>
      </c>
      <c r="AX47" s="60"/>
      <c r="AY47" s="60"/>
      <c r="AZ47" s="60"/>
      <c r="BA47" s="113">
        <v>3</v>
      </c>
      <c r="BB47" s="114" t="e">
        <f>VLOOKUP(3,AS45:AT48,2,FALSE)</f>
        <v>#N/A</v>
      </c>
      <c r="BC47" s="115"/>
      <c r="BD47" s="116" t="e">
        <f>VLOOKUP(3,AS45:AW48,3,FALSE)</f>
        <v>#N/A</v>
      </c>
      <c r="BE47" s="116" t="e">
        <f>VLOOKUP(3,AS45:AW48,4,FALSE)</f>
        <v>#N/A</v>
      </c>
      <c r="BF47" s="93" t="s">
        <v>12</v>
      </c>
      <c r="BG47" s="116" t="e">
        <f>VLOOKUP(3,AS45:AW48,5,FALSE)</f>
        <v>#N/A</v>
      </c>
      <c r="BH47" s="60"/>
      <c r="BI47" s="60"/>
      <c r="BJ47" s="85">
        <f>IF(E47&gt;G47,IF(Spielplan!E47&gt;Spielplan!G47,Punktemodus!$B$3,0),0)</f>
        <v>0</v>
      </c>
      <c r="BK47" s="85">
        <f>IF(E47=G47,IF(Spielplan!E47=Spielplan!G47,Punktemodus!$B$3,0),0)</f>
        <v>10</v>
      </c>
      <c r="BL47" s="85">
        <f>IF(E47&lt;G47,IF(Spielplan!E47&lt;Spielplan!G47,Punktemodus!$B$3,0),0)</f>
        <v>0</v>
      </c>
      <c r="BM47" s="85">
        <f>IF(E47=Spielplan!E47,IF(G47=Spielplan!G47,Punktemodus!$B$5,0),0)</f>
        <v>3</v>
      </c>
      <c r="BN47" s="85">
        <f>IF(E47=Spielplan!E47,Punktemodus!$B$7,0)</f>
        <v>1</v>
      </c>
      <c r="BO47" s="85">
        <f>IF(G47=Spielplan!G47,Punktemodus!$B$7,0)</f>
        <v>1</v>
      </c>
      <c r="BP47" s="137">
        <f>IF(Spielplan!E47="",0,SUM(BJ47:BO47))</f>
        <v>0</v>
      </c>
      <c r="BQ47" s="85"/>
      <c r="BR47" s="141"/>
      <c r="BS47" s="134"/>
      <c r="BT47" s="134"/>
      <c r="BU47" s="134"/>
      <c r="BV47" s="134"/>
      <c r="BW47" s="155"/>
      <c r="BX47" s="351"/>
      <c r="BY47" s="351"/>
      <c r="BZ47" s="352"/>
      <c r="CA47" s="155"/>
      <c r="CB47" s="155"/>
      <c r="CC47" s="155"/>
      <c r="CD47" s="155"/>
      <c r="CE47" s="351"/>
      <c r="CF47" s="351"/>
      <c r="CG47" s="155"/>
      <c r="CH47" s="155"/>
      <c r="CI47" s="155"/>
      <c r="CJ47" s="351"/>
      <c r="CK47" s="155"/>
      <c r="CL47" s="155"/>
      <c r="CM47" s="155"/>
      <c r="CN47" s="155"/>
      <c r="CO47" s="351"/>
      <c r="CP47" s="155"/>
      <c r="CQ47" s="155"/>
      <c r="CR47" s="155"/>
      <c r="CS47" s="351"/>
      <c r="CT47" s="155"/>
      <c r="CU47" s="134"/>
      <c r="CV47" s="134"/>
      <c r="CW47" s="134"/>
    </row>
    <row r="48" spans="1:101" ht="18.75" customHeight="1" thickBot="1" x14ac:dyDescent="0.3">
      <c r="A48" s="60"/>
      <c r="B48" s="60"/>
      <c r="C48" s="48" t="str">
        <f>H45</f>
        <v>Costa Rica</v>
      </c>
      <c r="D48" s="49"/>
      <c r="E48" s="104"/>
      <c r="F48" s="93"/>
      <c r="G48" s="104"/>
      <c r="H48" s="48" t="str">
        <f>H46</f>
        <v>Italien</v>
      </c>
      <c r="I48" s="49"/>
      <c r="J48" s="60"/>
      <c r="K48" s="60" t="s">
        <v>88</v>
      </c>
      <c r="L48" s="60">
        <f t="shared" si="12"/>
        <v>0</v>
      </c>
      <c r="M48" s="60"/>
      <c r="N48" s="60">
        <f>IF($E48="",0,IF($E48&gt;$G48,3,IF($E48=$G48,1,0)))</f>
        <v>0</v>
      </c>
      <c r="O48" s="60"/>
      <c r="P48" s="60">
        <f>IF($G48="",0,IF($E48&gt;$G48,0,IF($E48=$G48,1,3)))</f>
        <v>0</v>
      </c>
      <c r="Q48" s="60"/>
      <c r="R48" s="60">
        <f>E48</f>
        <v>0</v>
      </c>
      <c r="S48" s="60"/>
      <c r="T48" s="60">
        <f>G48</f>
        <v>0</v>
      </c>
      <c r="U48" s="60"/>
      <c r="V48" s="60">
        <f>G48</f>
        <v>0</v>
      </c>
      <c r="W48" s="60"/>
      <c r="X48" s="60">
        <f>E48</f>
        <v>0</v>
      </c>
      <c r="Y48" s="60"/>
      <c r="Z48" s="60">
        <f>P51</f>
        <v>0</v>
      </c>
      <c r="AA48" s="60">
        <f>T51</f>
        <v>0</v>
      </c>
      <c r="AB48" s="60">
        <f>X51</f>
        <v>0</v>
      </c>
      <c r="AC48" s="60">
        <f>AA48-AB48</f>
        <v>0</v>
      </c>
      <c r="AD48" s="60">
        <f>IF(Z48&gt;Z45,-1,0)</f>
        <v>0</v>
      </c>
      <c r="AE48" s="60">
        <f>IF(Z48&gt;Z46,-1,0)</f>
        <v>0</v>
      </c>
      <c r="AF48" s="60">
        <f>IF(Z48&gt;Z47,-1,0)</f>
        <v>0</v>
      </c>
      <c r="AG48" s="60">
        <f>10000-(AJ48*1000+AM48*100+AK48*10)</f>
        <v>10000</v>
      </c>
      <c r="AH48" s="90">
        <f>RANK(AG48,AG45:AG48,1)</f>
        <v>1</v>
      </c>
      <c r="AI48" s="60" t="str">
        <f>H46</f>
        <v>Italien</v>
      </c>
      <c r="AJ48" s="60">
        <f t="shared" si="13"/>
        <v>0</v>
      </c>
      <c r="AK48" s="60">
        <f t="shared" si="13"/>
        <v>0</v>
      </c>
      <c r="AL48" s="60">
        <f t="shared" si="13"/>
        <v>0</v>
      </c>
      <c r="AM48" s="60">
        <f>AK48-AL48</f>
        <v>0</v>
      </c>
      <c r="AN48" s="187">
        <f>IF(AG45=AG48,IF(E49&gt;G49,AG45-0.1,AG45),AG45)</f>
        <v>10000</v>
      </c>
      <c r="AO48" s="187">
        <f>IF(AG46=AG48,IF(E48&gt;G48,AG46-0.1,AG46),AG46)</f>
        <v>10000</v>
      </c>
      <c r="AP48" s="187">
        <f>IF(AG47=AG48,IF(E46&gt;G46,AG47-0.1,AG47),AG47)</f>
        <v>10000</v>
      </c>
      <c r="AQ48" s="187"/>
      <c r="AR48" s="187">
        <f>AQ49</f>
        <v>30000</v>
      </c>
      <c r="AS48" s="90">
        <f>RANK(AR48,AR45:AR48,1)</f>
        <v>1</v>
      </c>
      <c r="AT48" s="60" t="str">
        <f t="shared" si="14"/>
        <v>Italien</v>
      </c>
      <c r="AU48" s="60">
        <f t="shared" si="14"/>
        <v>0</v>
      </c>
      <c r="AV48" s="60">
        <f t="shared" si="14"/>
        <v>0</v>
      </c>
      <c r="AW48" s="60">
        <f t="shared" si="14"/>
        <v>0</v>
      </c>
      <c r="AX48" s="60"/>
      <c r="AY48" s="60"/>
      <c r="AZ48" s="60"/>
      <c r="BA48" s="113">
        <v>4</v>
      </c>
      <c r="BB48" s="114" t="e">
        <f>VLOOKUP(4,AS45:AT48,2,FALSE)</f>
        <v>#N/A</v>
      </c>
      <c r="BC48" s="115"/>
      <c r="BD48" s="116" t="e">
        <f>VLOOKUP(4,AS45:AW48,3,FALSE)</f>
        <v>#N/A</v>
      </c>
      <c r="BE48" s="116" t="e">
        <f>VLOOKUP(4,AS45:AW48,4,FALSE)</f>
        <v>#N/A</v>
      </c>
      <c r="BF48" s="93" t="s">
        <v>12</v>
      </c>
      <c r="BG48" s="116" t="e">
        <f>VLOOKUP(4,AS45:AW48,5,FALSE)</f>
        <v>#N/A</v>
      </c>
      <c r="BH48" s="60"/>
      <c r="BI48" s="60"/>
      <c r="BJ48" s="85">
        <f>IF(E48&gt;G48,IF(Spielplan!E48&gt;Spielplan!G48,Punktemodus!$B$3,0),0)</f>
        <v>0</v>
      </c>
      <c r="BK48" s="85">
        <f>IF(E48=G48,IF(Spielplan!E48=Spielplan!G48,Punktemodus!$B$3,0),0)</f>
        <v>10</v>
      </c>
      <c r="BL48" s="85">
        <f>IF(E48&lt;G48,IF(Spielplan!E48&lt;Spielplan!G48,Punktemodus!$B$3,0),0)</f>
        <v>0</v>
      </c>
      <c r="BM48" s="85">
        <f>IF(E48=Spielplan!E48,IF(G48=Spielplan!G48,Punktemodus!$B$5,0),0)</f>
        <v>3</v>
      </c>
      <c r="BN48" s="85">
        <f>IF(E48=Spielplan!E48,Punktemodus!$B$7,0)</f>
        <v>1</v>
      </c>
      <c r="BO48" s="85">
        <f>IF(G48=Spielplan!G48,Punktemodus!$B$7,0)</f>
        <v>1</v>
      </c>
      <c r="BP48" s="137">
        <f>IF(Spielplan!E48="",0,SUM(BJ48:BO48))</f>
        <v>0</v>
      </c>
      <c r="BQ48" s="85"/>
      <c r="BR48" s="141"/>
      <c r="BS48" s="143" t="s">
        <v>18</v>
      </c>
      <c r="BT48" s="144" t="str">
        <f>Spielplan!$BL$12</f>
        <v/>
      </c>
      <c r="BU48" s="145"/>
      <c r="BV48" s="146">
        <f>Spielplan!$BN$12</f>
        <v>0</v>
      </c>
      <c r="BW48" s="157"/>
      <c r="BX48" s="158">
        <f>IF(BT12=BT48,Punktemodus!$B$11,0)</f>
        <v>10</v>
      </c>
      <c r="BY48" s="158">
        <f>IF(BT48=BT29,Punktemodus!B13,0)</f>
        <v>5</v>
      </c>
      <c r="BZ48" s="142"/>
      <c r="CA48" s="155"/>
      <c r="CB48" s="154" t="s">
        <v>27</v>
      </c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34"/>
      <c r="CV48" s="134"/>
      <c r="CW48" s="134"/>
    </row>
    <row r="49" spans="1:101" ht="18.75" customHeight="1" thickBot="1" x14ac:dyDescent="0.3">
      <c r="A49" s="60"/>
      <c r="B49" s="60"/>
      <c r="C49" s="75" t="str">
        <f>C45</f>
        <v>Uruguay</v>
      </c>
      <c r="D49" s="76"/>
      <c r="E49" s="104"/>
      <c r="F49" s="93"/>
      <c r="G49" s="104"/>
      <c r="H49" s="75" t="str">
        <f>H46</f>
        <v>Italien</v>
      </c>
      <c r="I49" s="76"/>
      <c r="J49" s="60"/>
      <c r="K49" s="60" t="s">
        <v>89</v>
      </c>
      <c r="L49" s="60">
        <f t="shared" si="12"/>
        <v>0</v>
      </c>
      <c r="M49" s="60">
        <f>IF($E49="",0,IF($E49&gt;$G49,3,IF($E49=G49,1,0)))</f>
        <v>0</v>
      </c>
      <c r="N49" s="60"/>
      <c r="O49" s="60"/>
      <c r="P49" s="60">
        <f>IF($G49="",0,IF($E49&gt;$G49,0,IF($E49=$G49,1,3)))</f>
        <v>0</v>
      </c>
      <c r="Q49" s="60">
        <f>E49</f>
        <v>0</v>
      </c>
      <c r="R49" s="60"/>
      <c r="S49" s="60"/>
      <c r="T49" s="60">
        <f>G49</f>
        <v>0</v>
      </c>
      <c r="U49" s="60">
        <f>G49</f>
        <v>0</v>
      </c>
      <c r="V49" s="60"/>
      <c r="W49" s="60"/>
      <c r="X49" s="60">
        <f>E49</f>
        <v>0</v>
      </c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187">
        <f>SUM(AN45:AN48)</f>
        <v>30000</v>
      </c>
      <c r="AO49" s="187">
        <f>SUM(AO45:AO48)</f>
        <v>30000</v>
      </c>
      <c r="AP49" s="187">
        <f>SUM(AP45:AP48)</f>
        <v>30000</v>
      </c>
      <c r="AQ49" s="187">
        <f>SUM(AQ45:AQ48)</f>
        <v>30000</v>
      </c>
      <c r="AR49" s="187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85">
        <f>IF(E49&gt;G49,IF(Spielplan!E49&gt;Spielplan!G49,Punktemodus!$B$3,0),0)</f>
        <v>0</v>
      </c>
      <c r="BK49" s="85">
        <f>IF(E49=G49,IF(Spielplan!E49=Spielplan!G49,Punktemodus!$B$3,0),0)</f>
        <v>10</v>
      </c>
      <c r="BL49" s="85">
        <f>IF(E49&lt;G49,IF(Spielplan!E49&lt;Spielplan!G49,Punktemodus!$B$3,0),0)</f>
        <v>0</v>
      </c>
      <c r="BM49" s="85">
        <f>IF(E49=Spielplan!E49,IF(G49=Spielplan!G49,Punktemodus!$B$5,0),0)</f>
        <v>3</v>
      </c>
      <c r="BN49" s="85">
        <f>IF(E49=Spielplan!E49,Punktemodus!$B$7,0)</f>
        <v>1</v>
      </c>
      <c r="BO49" s="85">
        <f>IF(G49=Spielplan!G49,Punktemodus!$B$7,0)</f>
        <v>1</v>
      </c>
      <c r="BP49" s="137">
        <f>IF(Spielplan!E49="",0,SUM(BJ49:BO49))</f>
        <v>0</v>
      </c>
      <c r="BQ49" s="60"/>
      <c r="BR49" s="141"/>
      <c r="BS49" s="149" t="s">
        <v>21</v>
      </c>
      <c r="BT49" s="144" t="str">
        <f>Spielplan!$BL$13</f>
        <v/>
      </c>
      <c r="BU49" s="145"/>
      <c r="BV49" s="146">
        <f>Spielplan!$BN$13</f>
        <v>0</v>
      </c>
      <c r="BW49" s="155"/>
      <c r="BX49" s="158">
        <f>IF(BT13=BT49,Punktemodus!$B$11,0)</f>
        <v>10</v>
      </c>
      <c r="BY49" s="158">
        <f>IF(BT49=BT28,Punktemodus!B13,0)</f>
        <v>5</v>
      </c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34"/>
      <c r="CV49" s="134"/>
      <c r="CW49" s="134"/>
    </row>
    <row r="50" spans="1:101" ht="18.75" customHeight="1" thickBot="1" x14ac:dyDescent="0.3">
      <c r="A50" s="60"/>
      <c r="B50" s="60"/>
      <c r="C50" s="48" t="str">
        <f>H45</f>
        <v>Costa Rica</v>
      </c>
      <c r="D50" s="49"/>
      <c r="E50" s="104"/>
      <c r="F50" s="93"/>
      <c r="G50" s="104"/>
      <c r="H50" s="48" t="str">
        <f>C46</f>
        <v>England</v>
      </c>
      <c r="I50" s="49"/>
      <c r="J50" s="60"/>
      <c r="K50" s="60" t="s">
        <v>89</v>
      </c>
      <c r="L50" s="60">
        <f t="shared" si="12"/>
        <v>0</v>
      </c>
      <c r="M50" s="60"/>
      <c r="N50" s="60">
        <f>IF($E50="",0,IF($E50&gt;$G50,3,IF($E50=$G50,1,0)))</f>
        <v>0</v>
      </c>
      <c r="O50" s="60">
        <f>IF($G50="",0,IF($E50&gt;$G50,0,IF($E50=$G50,1,3)))</f>
        <v>0</v>
      </c>
      <c r="P50" s="60"/>
      <c r="Q50" s="60"/>
      <c r="R50" s="60">
        <f>E50</f>
        <v>0</v>
      </c>
      <c r="S50" s="60">
        <f>G50</f>
        <v>0</v>
      </c>
      <c r="T50" s="60"/>
      <c r="U50" s="60"/>
      <c r="V50" s="60">
        <f>G50</f>
        <v>0</v>
      </c>
      <c r="W50" s="60">
        <f>E50</f>
        <v>0</v>
      </c>
      <c r="X50" s="60"/>
      <c r="Y50" s="60"/>
      <c r="Z50" s="60" t="s">
        <v>30</v>
      </c>
      <c r="AA50" s="60"/>
      <c r="AB50" s="60"/>
      <c r="AC50" s="60"/>
      <c r="AD50" s="60"/>
      <c r="AE50" s="60"/>
      <c r="AF50" s="60"/>
      <c r="AG50" s="60" t="b">
        <f>OR(AG45=AG46,AG45=AG47,AG45=AG48,AG46=AG47,AG46=AG48,AG47=AG48)</f>
        <v>1</v>
      </c>
      <c r="AH50" s="60"/>
      <c r="AI50" s="60"/>
      <c r="AJ50" s="60"/>
      <c r="AK50" s="60"/>
      <c r="AL50" s="60"/>
      <c r="AM50" s="60"/>
      <c r="AN50" s="60"/>
      <c r="AO50" s="60" t="s">
        <v>34</v>
      </c>
      <c r="AP50" s="60"/>
      <c r="AQ50" s="60"/>
      <c r="AR50" s="60" t="b">
        <f>OR(AR45=AR46,AR45=AR47,AR45=AR48,AR46=AR47,AR46=AR48,AR47=AR48)</f>
        <v>1</v>
      </c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85">
        <f>IF(E50&gt;G50,IF(Spielplan!E50&gt;Spielplan!G50,Punktemodus!$B$3,0),0)</f>
        <v>0</v>
      </c>
      <c r="BK50" s="85">
        <f>IF(E50=G50,IF(Spielplan!E50=Spielplan!G50,Punktemodus!$B$3,0),0)</f>
        <v>10</v>
      </c>
      <c r="BL50" s="85">
        <f>IF(E50&lt;G50,IF(Spielplan!E50&lt;Spielplan!G50,Punktemodus!$B$3,0),0)</f>
        <v>0</v>
      </c>
      <c r="BM50" s="85">
        <f>IF(E50=Spielplan!E50,IF(G50=Spielplan!G50,Punktemodus!$B$5,0),0)</f>
        <v>3</v>
      </c>
      <c r="BN50" s="85">
        <f>IF(E50=Spielplan!E50,Punktemodus!$B$7,0)</f>
        <v>1</v>
      </c>
      <c r="BO50" s="85">
        <f>IF(G50=Spielplan!G50,Punktemodus!$B$7,0)</f>
        <v>1</v>
      </c>
      <c r="BP50" s="137">
        <f>IF(Spielplan!E50="",0,SUM(BJ50:BO50))</f>
        <v>0</v>
      </c>
      <c r="BQ50" s="60"/>
      <c r="BR50" s="141"/>
      <c r="BS50" s="150"/>
      <c r="BT50" s="134"/>
      <c r="BU50" s="134"/>
      <c r="BV50" s="151"/>
      <c r="BW50" s="157"/>
      <c r="BX50" s="158"/>
      <c r="BY50" s="158"/>
      <c r="BZ50" s="155"/>
      <c r="CA50" s="144" t="str">
        <f>Spielplan!$BS$14</f>
        <v/>
      </c>
      <c r="CB50" s="159"/>
      <c r="CC50" s="146">
        <f>Spielplan!$BU$14</f>
        <v>0</v>
      </c>
      <c r="CD50" s="157"/>
      <c r="CE50" s="155">
        <f>IF(CA50=CA14,Punktemodus!B15,0)</f>
        <v>20</v>
      </c>
      <c r="CF50" s="158">
        <f>IF(OR(CA50=$CA$15,CA50=$CA$22,CA50=$CA$23,CA50=$CA$30,CA50=$CA$31,CA50=$CA$38,CA50=$CA$39),Punktemodus!B17,0)</f>
        <v>10</v>
      </c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34"/>
      <c r="CV50" s="134"/>
      <c r="CW50" s="134"/>
    </row>
    <row r="51" spans="1:101" ht="18.75" customHeight="1" thickBot="1" x14ac:dyDescent="0.3">
      <c r="A51" s="60"/>
      <c r="B51" s="60"/>
      <c r="C51" s="136" t="str">
        <f>IF(G50="","",IF(AR50=TRUE,"Achtung: Fehler in Tabelle!",""))</f>
        <v/>
      </c>
      <c r="D51" s="60"/>
      <c r="E51" s="85"/>
      <c r="F51" s="60"/>
      <c r="G51" s="85"/>
      <c r="H51" s="60"/>
      <c r="I51" s="60"/>
      <c r="J51" s="60"/>
      <c r="K51" s="60"/>
      <c r="L51" s="60"/>
      <c r="M51" s="60">
        <f t="shared" ref="M51:X51" si="15">SUM(M45:M50)</f>
        <v>0</v>
      </c>
      <c r="N51" s="60">
        <f t="shared" si="15"/>
        <v>0</v>
      </c>
      <c r="O51" s="60">
        <f t="shared" si="15"/>
        <v>0</v>
      </c>
      <c r="P51" s="60">
        <f t="shared" si="15"/>
        <v>0</v>
      </c>
      <c r="Q51" s="60">
        <f t="shared" si="15"/>
        <v>0</v>
      </c>
      <c r="R51" s="60">
        <f t="shared" si="15"/>
        <v>0</v>
      </c>
      <c r="S51" s="60">
        <f t="shared" si="15"/>
        <v>0</v>
      </c>
      <c r="T51" s="60">
        <f t="shared" si="15"/>
        <v>0</v>
      </c>
      <c r="U51" s="60">
        <f t="shared" si="15"/>
        <v>0</v>
      </c>
      <c r="V51" s="60">
        <f t="shared" si="15"/>
        <v>0</v>
      </c>
      <c r="W51" s="60">
        <f t="shared" si="15"/>
        <v>0</v>
      </c>
      <c r="X51" s="60">
        <f t="shared" si="15"/>
        <v>0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160">
        <f>SUM(BP45:BP50)</f>
        <v>0</v>
      </c>
      <c r="BQ51" s="60"/>
      <c r="BR51" s="141"/>
      <c r="BS51" s="152"/>
      <c r="BT51" s="134"/>
      <c r="BU51" s="134"/>
      <c r="BV51" s="151"/>
      <c r="BW51" s="157"/>
      <c r="BX51" s="158"/>
      <c r="BY51" s="158"/>
      <c r="BZ51" s="155"/>
      <c r="CA51" s="144" t="str">
        <f>Spielplan!$BS$15</f>
        <v/>
      </c>
      <c r="CB51" s="159"/>
      <c r="CC51" s="146">
        <f>Spielplan!$BU$15</f>
        <v>0</v>
      </c>
      <c r="CD51" s="155"/>
      <c r="CE51" s="155">
        <f>IF(CA51=CA15,Punktemodus!B15,0)</f>
        <v>20</v>
      </c>
      <c r="CF51" s="158">
        <f>IF(OR(CA51=$CA$14,CA51=$CA$22,CA51=$CA$23,CA51=$CA$30,CA51=$CA$31,CA51=$CA$38,CA51=$CA$39),Punktemodus!B17,0)</f>
        <v>10</v>
      </c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34"/>
      <c r="CV51" s="134"/>
      <c r="CW51" s="134"/>
    </row>
    <row r="52" spans="1:101" ht="18.75" customHeight="1" thickBot="1" x14ac:dyDescent="0.3">
      <c r="A52" s="60"/>
      <c r="B52" s="60"/>
      <c r="C52" s="60"/>
      <c r="D52" s="60"/>
      <c r="E52" s="85"/>
      <c r="F52" s="60"/>
      <c r="G52" s="85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138"/>
      <c r="BQ52" s="60"/>
      <c r="BR52" s="141"/>
      <c r="BS52" s="153" t="s">
        <v>22</v>
      </c>
      <c r="BT52" s="144" t="str">
        <f>Spielplan!$BL$16</f>
        <v/>
      </c>
      <c r="BU52" s="145"/>
      <c r="BV52" s="146">
        <f>Spielplan!$BN$16</f>
        <v>0</v>
      </c>
      <c r="BW52" s="155"/>
      <c r="BX52" s="158">
        <f>IF(BT16=BT52,Punktemodus!$B$11,0)</f>
        <v>10</v>
      </c>
      <c r="BY52" s="158">
        <f>IF(BT52=BT33,Punktemodus!B13,0)</f>
        <v>5</v>
      </c>
      <c r="BZ52" s="155"/>
      <c r="CA52" s="155"/>
      <c r="CB52" s="155"/>
      <c r="CC52" s="155"/>
      <c r="CD52" s="155"/>
      <c r="CE52" s="155"/>
      <c r="CF52" s="154"/>
      <c r="CG52" s="154" t="s">
        <v>28</v>
      </c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34"/>
      <c r="CV52" s="134"/>
      <c r="CW52" s="134"/>
    </row>
    <row r="53" spans="1:101" ht="18.75" customHeight="1" thickBot="1" x14ac:dyDescent="0.25">
      <c r="A53" s="60"/>
      <c r="B53" s="60"/>
      <c r="C53" s="60"/>
      <c r="D53" s="60"/>
      <c r="E53" s="85"/>
      <c r="F53" s="60"/>
      <c r="G53" s="85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138"/>
      <c r="BQ53" s="60"/>
      <c r="BR53" s="141"/>
      <c r="BS53" s="149" t="s">
        <v>25</v>
      </c>
      <c r="BT53" s="144" t="str">
        <f>Spielplan!$BL$17</f>
        <v/>
      </c>
      <c r="BU53" s="145"/>
      <c r="BV53" s="146">
        <f>Spielplan!$BN$17</f>
        <v>0</v>
      </c>
      <c r="BW53" s="155"/>
      <c r="BX53" s="158">
        <f>IF(BT17=BT53,Punktemodus!$B$11,0)</f>
        <v>10</v>
      </c>
      <c r="BY53" s="158">
        <f>IF(BT53=BT32,Punktemodus!B13,0)</f>
        <v>5</v>
      </c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34"/>
      <c r="CV53" s="134"/>
      <c r="CW53" s="134"/>
    </row>
    <row r="54" spans="1:101" ht="18.75" customHeight="1" thickBot="1" x14ac:dyDescent="0.3">
      <c r="A54" s="60"/>
      <c r="B54" s="60"/>
      <c r="C54" s="88" t="s">
        <v>90</v>
      </c>
      <c r="D54" s="60"/>
      <c r="E54" s="85"/>
      <c r="F54" s="60"/>
      <c r="G54" s="85"/>
      <c r="H54" s="60"/>
      <c r="I54" s="60"/>
      <c r="J54" s="60"/>
      <c r="K54" s="60"/>
      <c r="L54" s="60"/>
      <c r="M54" s="60" t="s">
        <v>4</v>
      </c>
      <c r="N54" s="60"/>
      <c r="O54" s="60"/>
      <c r="P54" s="60"/>
      <c r="Q54" s="60" t="s">
        <v>6</v>
      </c>
      <c r="R54" s="60"/>
      <c r="S54" s="60"/>
      <c r="T54" s="60"/>
      <c r="U54" s="60" t="s">
        <v>7</v>
      </c>
      <c r="V54" s="60"/>
      <c r="W54" s="60"/>
      <c r="X54" s="60"/>
      <c r="Y54" s="60"/>
      <c r="Z54" s="60" t="s">
        <v>4</v>
      </c>
      <c r="AA54" s="60" t="s">
        <v>5</v>
      </c>
      <c r="AB54" s="60"/>
      <c r="AC54" s="60"/>
      <c r="AD54" s="60" t="s">
        <v>9</v>
      </c>
      <c r="AE54" s="60"/>
      <c r="AF54" s="60"/>
      <c r="AG54" s="60"/>
      <c r="AH54" s="60" t="s">
        <v>32</v>
      </c>
      <c r="AI54" s="60"/>
      <c r="AJ54" s="60"/>
      <c r="AK54" s="60"/>
      <c r="AL54" s="60"/>
      <c r="AM54" s="60"/>
      <c r="AN54" s="60" t="s">
        <v>35</v>
      </c>
      <c r="AO54" s="60"/>
      <c r="AP54" s="60"/>
      <c r="AQ54" s="60"/>
      <c r="AR54" s="60"/>
      <c r="AS54" s="60" t="s">
        <v>33</v>
      </c>
      <c r="AT54" s="60"/>
      <c r="AU54" s="60"/>
      <c r="AV54" s="60"/>
      <c r="AW54" s="60"/>
      <c r="AX54" s="60"/>
      <c r="AY54" s="60"/>
      <c r="AZ54" s="60"/>
      <c r="BA54" s="89" t="s">
        <v>10</v>
      </c>
      <c r="BB54" s="60"/>
      <c r="BC54" s="90" t="s">
        <v>4</v>
      </c>
      <c r="BD54" s="60"/>
      <c r="BE54" s="61" t="s">
        <v>5</v>
      </c>
      <c r="BF54" s="60"/>
      <c r="BG54" s="60"/>
      <c r="BH54" s="60"/>
      <c r="BI54" s="85"/>
      <c r="BJ54" s="60"/>
      <c r="BK54" s="60"/>
      <c r="BL54" s="60"/>
      <c r="BM54" s="60"/>
      <c r="BN54" s="60"/>
      <c r="BO54" s="60"/>
      <c r="BP54" s="138"/>
      <c r="BQ54" s="85"/>
      <c r="BR54" s="141"/>
      <c r="BS54" s="150"/>
      <c r="BT54" s="134"/>
      <c r="BU54" s="134"/>
      <c r="BV54" s="134"/>
      <c r="BW54" s="134"/>
      <c r="BX54" s="148"/>
      <c r="BY54" s="148"/>
      <c r="BZ54" s="134"/>
      <c r="CA54" s="134"/>
      <c r="CB54" s="134"/>
      <c r="CC54" s="134"/>
      <c r="CD54" s="134"/>
      <c r="CE54" s="134"/>
      <c r="CF54" s="144" t="str">
        <f>Spielplan!$BX$18</f>
        <v/>
      </c>
      <c r="CG54" s="145"/>
      <c r="CH54" s="146">
        <f>Spielplan!$BZ$18</f>
        <v>0</v>
      </c>
      <c r="CI54" s="134"/>
      <c r="CJ54" s="134">
        <f>IF(OR(CF54=$CF$18,CF54=$CF$19,CF54=$CF$34,CF54=$CF$35),Punktemodus!$B$19,0)</f>
        <v>30</v>
      </c>
      <c r="CK54" s="134"/>
      <c r="CL54" s="134"/>
      <c r="CM54" s="134"/>
      <c r="CN54" s="134"/>
      <c r="CO54" s="134"/>
      <c r="CP54" s="134"/>
      <c r="CQ54" s="134"/>
      <c r="CR54" s="134"/>
      <c r="CS54" s="134">
        <f>IF(CQ59=CQ23,Punktemodus!B23,0)</f>
        <v>50</v>
      </c>
      <c r="CT54" s="134"/>
      <c r="CU54" s="134"/>
      <c r="CV54" s="134"/>
      <c r="CW54" s="134"/>
    </row>
    <row r="55" spans="1:101" ht="18.75" customHeight="1" thickBot="1" x14ac:dyDescent="0.25">
      <c r="A55" s="60"/>
      <c r="B55" s="60"/>
      <c r="C55" s="92"/>
      <c r="D55" s="60"/>
      <c r="E55" s="85"/>
      <c r="F55" s="60"/>
      <c r="G55" s="85"/>
      <c r="H55" s="60"/>
      <c r="I55" s="60"/>
      <c r="J55" s="60"/>
      <c r="K55" s="60"/>
      <c r="L55" s="60"/>
      <c r="M55" s="60" t="s">
        <v>0</v>
      </c>
      <c r="N55" s="60" t="s">
        <v>1</v>
      </c>
      <c r="O55" s="60" t="s">
        <v>2</v>
      </c>
      <c r="P55" s="60" t="s">
        <v>3</v>
      </c>
      <c r="Q55" s="60" t="s">
        <v>0</v>
      </c>
      <c r="R55" s="60" t="s">
        <v>1</v>
      </c>
      <c r="S55" s="60" t="s">
        <v>2</v>
      </c>
      <c r="T55" s="60" t="s">
        <v>3</v>
      </c>
      <c r="U55" s="60" t="s">
        <v>0</v>
      </c>
      <c r="V55" s="60" t="s">
        <v>1</v>
      </c>
      <c r="W55" s="60" t="s">
        <v>2</v>
      </c>
      <c r="X55" s="60" t="s">
        <v>3</v>
      </c>
      <c r="Y55" s="60"/>
      <c r="Z55" s="60" t="s">
        <v>8</v>
      </c>
      <c r="AA55" s="60"/>
      <c r="AB55" s="60"/>
      <c r="AC55" s="60"/>
      <c r="AD55" s="60"/>
      <c r="AE55" s="60"/>
      <c r="AF55" s="60"/>
      <c r="AG55" s="60"/>
      <c r="AH55" s="60" t="s">
        <v>31</v>
      </c>
      <c r="AI55" s="60"/>
      <c r="AJ55" s="60"/>
      <c r="AK55" s="60"/>
      <c r="AL55" s="60"/>
      <c r="AM55" s="60"/>
      <c r="AN55" s="60" t="str">
        <f>AI56</f>
        <v>Schweiz</v>
      </c>
      <c r="AO55" s="60" t="str">
        <f>AI57</f>
        <v>Ecuador</v>
      </c>
      <c r="AP55" s="60" t="str">
        <f>AI58</f>
        <v>Frankreich</v>
      </c>
      <c r="AQ55" s="60" t="str">
        <f>AI59</f>
        <v>Honduras</v>
      </c>
      <c r="AR55" s="60"/>
      <c r="AS55" s="60" t="s">
        <v>31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85"/>
      <c r="BJ55" s="85"/>
      <c r="BK55" s="85"/>
      <c r="BL55" s="85"/>
      <c r="BM55" s="85"/>
      <c r="BN55" s="85"/>
      <c r="BO55" s="85"/>
      <c r="BP55" s="137"/>
      <c r="BQ55" s="85"/>
      <c r="BR55" s="141"/>
      <c r="BS55" s="134"/>
      <c r="BT55" s="134"/>
      <c r="BU55" s="134"/>
      <c r="BV55" s="134"/>
      <c r="BW55" s="134"/>
      <c r="BX55" s="148"/>
      <c r="BY55" s="148"/>
      <c r="BZ55" s="134"/>
      <c r="CA55" s="134"/>
      <c r="CB55" s="134"/>
      <c r="CC55" s="134"/>
      <c r="CD55" s="134"/>
      <c r="CE55" s="134"/>
      <c r="CF55" s="144" t="str">
        <f>Spielplan!$BX$19</f>
        <v/>
      </c>
      <c r="CG55" s="145"/>
      <c r="CH55" s="146">
        <f>Spielplan!$BZ$19</f>
        <v>0</v>
      </c>
      <c r="CI55" s="134"/>
      <c r="CJ55" s="134">
        <f>IF(OR(CF55=$CF$18,CF55=$CF$19,CF55=$CF$34,CF55=$CF$35),Punktemodus!$B$19,0)</f>
        <v>30</v>
      </c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</row>
    <row r="56" spans="1:101" ht="18.75" customHeight="1" thickBot="1" x14ac:dyDescent="0.3">
      <c r="A56" s="60"/>
      <c r="B56" s="60"/>
      <c r="C56" s="191" t="str">
        <f>Spielplan!$C56</f>
        <v>Schweiz</v>
      </c>
      <c r="D56" s="192"/>
      <c r="E56" s="104"/>
      <c r="F56" s="93"/>
      <c r="G56" s="104"/>
      <c r="H56" s="191" t="str">
        <f>Spielplan!$H$56</f>
        <v>Ecuador</v>
      </c>
      <c r="I56" s="192"/>
      <c r="J56" s="60"/>
      <c r="K56" s="60" t="s">
        <v>96</v>
      </c>
      <c r="L56" s="60">
        <f t="shared" ref="L56:L61" si="16">IF(E56-G56&gt;0,1,IF(G56=E56,0,-1))</f>
        <v>0</v>
      </c>
      <c r="M56" s="60">
        <f>IF($E56="",0,IF($E56&gt;$G56,3,IF($E56=G56,1,0)))</f>
        <v>0</v>
      </c>
      <c r="N56" s="60">
        <f>IF($G56="",0,IF($E56&gt;$G56,0,IF($E56=G56,1,3)))</f>
        <v>0</v>
      </c>
      <c r="O56" s="60"/>
      <c r="P56" s="60"/>
      <c r="Q56" s="60">
        <f>E56</f>
        <v>0</v>
      </c>
      <c r="R56" s="60">
        <f>G56</f>
        <v>0</v>
      </c>
      <c r="S56" s="60"/>
      <c r="T56" s="60"/>
      <c r="U56" s="60">
        <f>G56</f>
        <v>0</v>
      </c>
      <c r="V56" s="60">
        <f>E56</f>
        <v>0</v>
      </c>
      <c r="W56" s="60"/>
      <c r="X56" s="60"/>
      <c r="Y56" s="60"/>
      <c r="Z56" s="60">
        <f>M62</f>
        <v>0</v>
      </c>
      <c r="AA56" s="60">
        <f>Q62</f>
        <v>0</v>
      </c>
      <c r="AB56" s="60">
        <f>U62</f>
        <v>0</v>
      </c>
      <c r="AC56" s="60">
        <f>AA56-AB56</f>
        <v>0</v>
      </c>
      <c r="AD56" s="60">
        <f>IF(Z56&gt;Z57,-1,0)</f>
        <v>0</v>
      </c>
      <c r="AE56" s="60">
        <f>IF(Z56&gt;Z58,-1,0)</f>
        <v>0</v>
      </c>
      <c r="AF56" s="60">
        <f>IF(Z56&gt;Z59,-1,0)</f>
        <v>0</v>
      </c>
      <c r="AG56" s="60">
        <f>10000-(AJ56*1000+AM56*100+AK56*10)</f>
        <v>10000</v>
      </c>
      <c r="AH56" s="90">
        <f>RANK(AG56,AG56:AG59,1)</f>
        <v>1</v>
      </c>
      <c r="AI56" s="60" t="str">
        <f>C56</f>
        <v>Schweiz</v>
      </c>
      <c r="AJ56" s="60">
        <f t="shared" ref="AJ56:AL59" si="17">Z56</f>
        <v>0</v>
      </c>
      <c r="AK56" s="60">
        <f t="shared" si="17"/>
        <v>0</v>
      </c>
      <c r="AL56" s="60">
        <f t="shared" si="17"/>
        <v>0</v>
      </c>
      <c r="AM56" s="60">
        <f>AK56-AL56</f>
        <v>0</v>
      </c>
      <c r="AN56" s="187"/>
      <c r="AO56" s="187">
        <f>IF(AG57=AG56,IF(G56&gt;E56,AG57-0.1,AG57),AG57)</f>
        <v>10000</v>
      </c>
      <c r="AP56" s="187">
        <f>IF(AG58=AG56,IF(G58&gt;E58,AG58-0.1,AG58),AG58)</f>
        <v>10000</v>
      </c>
      <c r="AQ56" s="187">
        <f>IF(AG59=AG56,IF(G60&gt;E60,AG59-0.1,AG59),AG59)</f>
        <v>10000</v>
      </c>
      <c r="AR56" s="187">
        <f>AN60</f>
        <v>30000</v>
      </c>
      <c r="AS56" s="90">
        <f>RANK(AR56,AR56:AR59,1)</f>
        <v>1</v>
      </c>
      <c r="AT56" s="60" t="str">
        <f t="shared" ref="AT56:AW59" si="18">AI56</f>
        <v>Schweiz</v>
      </c>
      <c r="AU56" s="60">
        <f t="shared" si="18"/>
        <v>0</v>
      </c>
      <c r="AV56" s="60">
        <f t="shared" si="18"/>
        <v>0</v>
      </c>
      <c r="AW56" s="60">
        <f t="shared" si="18"/>
        <v>0</v>
      </c>
      <c r="AX56" s="60"/>
      <c r="AY56" s="60"/>
      <c r="AZ56" s="60"/>
      <c r="BA56" s="195">
        <v>1</v>
      </c>
      <c r="BB56" s="191" t="str">
        <f>VLOOKUP(1,AS56:AT59,2,FALSE)</f>
        <v>Schweiz</v>
      </c>
      <c r="BC56" s="196"/>
      <c r="BD56" s="197">
        <f>VLOOKUP(1,AS56:AW59,3,FALSE)</f>
        <v>0</v>
      </c>
      <c r="BE56" s="198">
        <f>VLOOKUP(1,AS56:AW59,4,FALSE)</f>
        <v>0</v>
      </c>
      <c r="BF56" s="93" t="s">
        <v>12</v>
      </c>
      <c r="BG56" s="198">
        <f>VLOOKUP(1,AS56:AW59,5,FALSE)</f>
        <v>0</v>
      </c>
      <c r="BH56" s="199" t="s">
        <v>121</v>
      </c>
      <c r="BI56" s="85"/>
      <c r="BJ56" s="85">
        <f>IF(E56&gt;G56,IF(Spielplan!E56&gt;Spielplan!G56,Punktemodus!$B$3,0),0)</f>
        <v>0</v>
      </c>
      <c r="BK56" s="85">
        <f>IF(E56=G56,IF(Spielplan!E56=Spielplan!G56,Punktemodus!$B$3,0),0)</f>
        <v>10</v>
      </c>
      <c r="BL56" s="85">
        <f>IF(E56&lt;G56,IF(Spielplan!E56&lt;Spielplan!G56,Punktemodus!$B$3,0),0)</f>
        <v>0</v>
      </c>
      <c r="BM56" s="85">
        <f>IF(E56=Spielplan!E56,IF(G56=Spielplan!G56,Punktemodus!$B$5,0),0)</f>
        <v>3</v>
      </c>
      <c r="BN56" s="85">
        <f>IF(E56=Spielplan!E56,Punktemodus!$B$7,0)</f>
        <v>1</v>
      </c>
      <c r="BO56" s="85">
        <f>IF(G56=Spielplan!G56,Punktemodus!$B$7,0)</f>
        <v>1</v>
      </c>
      <c r="BP56" s="137">
        <f>IF(Spielplan!E56="",0,SUM(BJ56:BO56))</f>
        <v>0</v>
      </c>
      <c r="BQ56" s="85"/>
      <c r="BR56" s="141"/>
      <c r="BS56" s="153" t="s">
        <v>121</v>
      </c>
      <c r="BT56" s="144" t="str">
        <f>Spielplan!$BL$20</f>
        <v/>
      </c>
      <c r="BU56" s="145"/>
      <c r="BV56" s="146">
        <f>Spielplan!$BN$20</f>
        <v>0</v>
      </c>
      <c r="BW56" s="147"/>
      <c r="BX56" s="148">
        <f>IF(BT20=BT56,Punktemodus!$B$11,0)</f>
        <v>10</v>
      </c>
      <c r="BY56" s="148">
        <f>IF(BT56=BT37,Punktemodus!B13,0)</f>
        <v>5</v>
      </c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</row>
    <row r="57" spans="1:101" ht="18.75" customHeight="1" thickBot="1" x14ac:dyDescent="0.3">
      <c r="A57" s="60"/>
      <c r="B57" s="60"/>
      <c r="C57" s="193" t="str">
        <f>Spielplan!$C$57</f>
        <v>Frankreich</v>
      </c>
      <c r="D57" s="194"/>
      <c r="E57" s="104"/>
      <c r="F57" s="93"/>
      <c r="G57" s="104"/>
      <c r="H57" s="193" t="str">
        <f>Spielplan!$H$57</f>
        <v>Honduras</v>
      </c>
      <c r="I57" s="194"/>
      <c r="J57" s="60"/>
      <c r="K57" s="60" t="s">
        <v>97</v>
      </c>
      <c r="L57" s="60">
        <f t="shared" si="16"/>
        <v>0</v>
      </c>
      <c r="M57" s="60"/>
      <c r="N57" s="60"/>
      <c r="O57" s="60">
        <f>IF($E57="",0,IF($E57&gt;$G57,3,IF($E57=$G57,1,0)))</f>
        <v>0</v>
      </c>
      <c r="P57" s="60">
        <f>IF($G57="",0,IF($E57&gt;$G57,0,IF($E57=$G57,1,3)))</f>
        <v>0</v>
      </c>
      <c r="Q57" s="60"/>
      <c r="R57" s="60"/>
      <c r="S57" s="60">
        <f>E57</f>
        <v>0</v>
      </c>
      <c r="T57" s="60">
        <f>G57</f>
        <v>0</v>
      </c>
      <c r="U57" s="60"/>
      <c r="V57" s="60"/>
      <c r="W57" s="60">
        <f>G57</f>
        <v>0</v>
      </c>
      <c r="X57" s="60">
        <f>E57</f>
        <v>0</v>
      </c>
      <c r="Y57" s="60"/>
      <c r="Z57" s="60">
        <f>N62</f>
        <v>0</v>
      </c>
      <c r="AA57" s="60">
        <f>R62</f>
        <v>0</v>
      </c>
      <c r="AB57" s="60">
        <f>V62</f>
        <v>0</v>
      </c>
      <c r="AC57" s="60">
        <f>AA57-AB57</f>
        <v>0</v>
      </c>
      <c r="AD57" s="60">
        <f>IF(Z57&gt;Z56,-1,0)</f>
        <v>0</v>
      </c>
      <c r="AE57" s="60">
        <f>IF(Z57&gt;Z58,-1,0)</f>
        <v>0</v>
      </c>
      <c r="AF57" s="60">
        <f>IF(Z57&gt;Z59,-1,0)</f>
        <v>0</v>
      </c>
      <c r="AG57" s="60">
        <f>10000-(AJ57*1000+AM57*100+AK57*10)</f>
        <v>10000</v>
      </c>
      <c r="AH57" s="90">
        <f>RANK(AG57,AG56:AG59,1)</f>
        <v>1</v>
      </c>
      <c r="AI57" s="60" t="str">
        <f>H56</f>
        <v>Ecuador</v>
      </c>
      <c r="AJ57" s="60">
        <f t="shared" si="17"/>
        <v>0</v>
      </c>
      <c r="AK57" s="60">
        <f t="shared" si="17"/>
        <v>0</v>
      </c>
      <c r="AL57" s="60">
        <f t="shared" si="17"/>
        <v>0</v>
      </c>
      <c r="AM57" s="60">
        <f>AK57-AL57</f>
        <v>0</v>
      </c>
      <c r="AN57" s="187">
        <f>IF(AG56=AG57,IF(E56&gt;G56,AG56-0.1,AG56),AG56)</f>
        <v>10000</v>
      </c>
      <c r="AO57" s="187"/>
      <c r="AP57" s="187">
        <f>IF(AG58=AG57,IF(G61&gt;E61,AG58-0.1,AG58),AG58)</f>
        <v>10000</v>
      </c>
      <c r="AQ57" s="187">
        <f>IF(AG59=AG57,IF(G59&gt;E59,AG59-0.1,AG59),AG59)</f>
        <v>10000</v>
      </c>
      <c r="AR57" s="187">
        <f>AO60</f>
        <v>30000</v>
      </c>
      <c r="AS57" s="90">
        <f>RANK(AR57,AR56:AR59,1)</f>
        <v>1</v>
      </c>
      <c r="AT57" s="60" t="str">
        <f t="shared" si="18"/>
        <v>Ecuador</v>
      </c>
      <c r="AU57" s="60">
        <f t="shared" si="18"/>
        <v>0</v>
      </c>
      <c r="AV57" s="60">
        <f t="shared" si="18"/>
        <v>0</v>
      </c>
      <c r="AW57" s="60">
        <f t="shared" si="18"/>
        <v>0</v>
      </c>
      <c r="AX57" s="60"/>
      <c r="AY57" s="60"/>
      <c r="AZ57" s="60"/>
      <c r="BA57" s="235">
        <v>2</v>
      </c>
      <c r="BB57" s="193" t="e">
        <f>VLOOKUP(2,AS56:AT59,2,FALSE)</f>
        <v>#N/A</v>
      </c>
      <c r="BC57" s="236"/>
      <c r="BD57" s="237" t="e">
        <f>VLOOKUP(2,AS56:AW59,3,FALSE)</f>
        <v>#N/A</v>
      </c>
      <c r="BE57" s="238" t="e">
        <f>VLOOKUP(2,AS56:AW59,4,FALSE)</f>
        <v>#N/A</v>
      </c>
      <c r="BF57" s="93" t="s">
        <v>12</v>
      </c>
      <c r="BG57" s="238" t="e">
        <f>VLOOKUP(2,AS56:AW59,5,FALSE)</f>
        <v>#N/A</v>
      </c>
      <c r="BH57" s="238" t="s">
        <v>127</v>
      </c>
      <c r="BI57" s="85"/>
      <c r="BJ57" s="85">
        <f>IF(E57&gt;G57,IF(Spielplan!E57&gt;Spielplan!G57,Punktemodus!$B$3,0),0)</f>
        <v>0</v>
      </c>
      <c r="BK57" s="85">
        <f>IF(E57=G57,IF(Spielplan!E57=Spielplan!G57,Punktemodus!$B$3,0),0)</f>
        <v>10</v>
      </c>
      <c r="BL57" s="85">
        <f>IF(E57&lt;G57,IF(Spielplan!E57&lt;Spielplan!G57,Punktemodus!$B$3,0),0)</f>
        <v>0</v>
      </c>
      <c r="BM57" s="85">
        <f>IF(E57=Spielplan!E57,IF(G57=Spielplan!G57,Punktemodus!$B$5,0),0)</f>
        <v>3</v>
      </c>
      <c r="BN57" s="85">
        <f>IF(E57=Spielplan!E57,Punktemodus!$B$7,0)</f>
        <v>1</v>
      </c>
      <c r="BO57" s="85">
        <f>IF(G57=Spielplan!G57,Punktemodus!$B$7,0)</f>
        <v>1</v>
      </c>
      <c r="BP57" s="137">
        <f>IF(Spielplan!E57="",0,SUM(BJ57:BO57))</f>
        <v>0</v>
      </c>
      <c r="BQ57" s="85"/>
      <c r="BR57" s="141"/>
      <c r="BS57" s="149" t="s">
        <v>122</v>
      </c>
      <c r="BT57" s="144" t="str">
        <f>Spielplan!$BL$21</f>
        <v/>
      </c>
      <c r="BU57" s="145"/>
      <c r="BV57" s="146">
        <f>Spielplan!$BN$21</f>
        <v>0</v>
      </c>
      <c r="BW57" s="134"/>
      <c r="BX57" s="148">
        <f>IF(BT21=BT57,Punktemodus!$B$11,0)</f>
        <v>10</v>
      </c>
      <c r="BY57" s="148">
        <f>IF(BT57=BT36,Punktemodus!B13,0)</f>
        <v>5</v>
      </c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54" t="s">
        <v>29</v>
      </c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</row>
    <row r="58" spans="1:101" ht="18.75" customHeight="1" thickBot="1" x14ac:dyDescent="0.3">
      <c r="A58" s="60"/>
      <c r="B58" s="60"/>
      <c r="C58" s="191" t="str">
        <f>C56</f>
        <v>Schweiz</v>
      </c>
      <c r="D58" s="192"/>
      <c r="E58" s="104"/>
      <c r="F58" s="93"/>
      <c r="G58" s="104"/>
      <c r="H58" s="191" t="str">
        <f>C57</f>
        <v>Frankreich</v>
      </c>
      <c r="I58" s="192"/>
      <c r="J58" s="60"/>
      <c r="K58" s="60" t="s">
        <v>98</v>
      </c>
      <c r="L58" s="60">
        <f t="shared" si="16"/>
        <v>0</v>
      </c>
      <c r="M58" s="60">
        <f>IF($E58="",0,IF($E58&gt;$G58,3,IF($E58=G58,1,0)))</f>
        <v>0</v>
      </c>
      <c r="N58" s="60"/>
      <c r="O58" s="60">
        <f>IF($G58="",0,IF($E58&gt;$G58,0,IF($E58=$G58,1,3)))</f>
        <v>0</v>
      </c>
      <c r="P58" s="60"/>
      <c r="Q58" s="60">
        <f>E58</f>
        <v>0</v>
      </c>
      <c r="R58" s="60"/>
      <c r="S58" s="60">
        <f>G58</f>
        <v>0</v>
      </c>
      <c r="T58" s="60"/>
      <c r="U58" s="60">
        <f>G58</f>
        <v>0</v>
      </c>
      <c r="V58" s="60"/>
      <c r="W58" s="60">
        <f>E58</f>
        <v>0</v>
      </c>
      <c r="X58" s="60"/>
      <c r="Y58" s="60"/>
      <c r="Z58" s="60">
        <f>O62</f>
        <v>0</v>
      </c>
      <c r="AA58" s="60">
        <f>S62</f>
        <v>0</v>
      </c>
      <c r="AB58" s="60">
        <f>W62</f>
        <v>0</v>
      </c>
      <c r="AC58" s="60">
        <f>AA58-AB58</f>
        <v>0</v>
      </c>
      <c r="AD58" s="60">
        <f>IF(Z58&gt;Z56,-1,0)</f>
        <v>0</v>
      </c>
      <c r="AE58" s="60">
        <f>IF(Z58&gt;Z57,-1,0)</f>
        <v>0</v>
      </c>
      <c r="AF58" s="60">
        <f>IF(Z58&gt;Z59,-1,0)</f>
        <v>0</v>
      </c>
      <c r="AG58" s="60">
        <f>10000-(AJ58*1000+AM58*100+AK58*10)</f>
        <v>10000</v>
      </c>
      <c r="AH58" s="90">
        <f>RANK(AG58,AG56:AG59,1)</f>
        <v>1</v>
      </c>
      <c r="AI58" s="60" t="str">
        <f>C57</f>
        <v>Frankreich</v>
      </c>
      <c r="AJ58" s="60">
        <f t="shared" si="17"/>
        <v>0</v>
      </c>
      <c r="AK58" s="60">
        <f t="shared" si="17"/>
        <v>0</v>
      </c>
      <c r="AL58" s="60">
        <f t="shared" si="17"/>
        <v>0</v>
      </c>
      <c r="AM58" s="60">
        <f>AK58-AL58</f>
        <v>0</v>
      </c>
      <c r="AN58" s="187">
        <f>IF(AG56=AG58,IF(E58&gt;G58,AG56-0.1,AG56),AG56)</f>
        <v>10000</v>
      </c>
      <c r="AO58" s="187">
        <f>IF(AG57=AG58,IF(E61&gt;G61,AG57-0.1,AG57),AG57)</f>
        <v>10000</v>
      </c>
      <c r="AP58" s="187"/>
      <c r="AQ58" s="187">
        <f>IF(AG59=AG58,IF(G57&gt;E57,AG59-0.1,AG59),AG59)</f>
        <v>10000</v>
      </c>
      <c r="AR58" s="187">
        <f>AP60</f>
        <v>30000</v>
      </c>
      <c r="AS58" s="90">
        <f>RANK(AR58,AR56:AR59,1)</f>
        <v>1</v>
      </c>
      <c r="AT58" s="60" t="str">
        <f t="shared" si="18"/>
        <v>Frankreich</v>
      </c>
      <c r="AU58" s="60">
        <f t="shared" si="18"/>
        <v>0</v>
      </c>
      <c r="AV58" s="60">
        <f t="shared" si="18"/>
        <v>0</v>
      </c>
      <c r="AW58" s="60">
        <f t="shared" si="18"/>
        <v>0</v>
      </c>
      <c r="AX58" s="60"/>
      <c r="AY58" s="60"/>
      <c r="AZ58" s="60"/>
      <c r="BA58" s="113">
        <v>3</v>
      </c>
      <c r="BB58" s="114" t="e">
        <f>VLOOKUP(3,AS56:AT59,2,FALSE)</f>
        <v>#N/A</v>
      </c>
      <c r="BC58" s="115"/>
      <c r="BD58" s="116" t="e">
        <f>VLOOKUP(3,AS56:AW59,3,FALSE)</f>
        <v>#N/A</v>
      </c>
      <c r="BE58" s="116" t="e">
        <f>VLOOKUP(3,AS56:AW59,4,FALSE)</f>
        <v>#N/A</v>
      </c>
      <c r="BF58" s="93" t="s">
        <v>12</v>
      </c>
      <c r="BG58" s="116" t="e">
        <f>VLOOKUP(3,AS56:AW59,5,FALSE)</f>
        <v>#N/A</v>
      </c>
      <c r="BH58" s="60"/>
      <c r="BI58" s="85"/>
      <c r="BJ58" s="85">
        <f>IF(E58&gt;G58,IF(Spielplan!E58&gt;Spielplan!G58,Punktemodus!$B$3,0),0)</f>
        <v>0</v>
      </c>
      <c r="BK58" s="85">
        <f>IF(E58=G58,IF(Spielplan!E58=Spielplan!G58,Punktemodus!$B$3,0),0)</f>
        <v>10</v>
      </c>
      <c r="BL58" s="85">
        <f>IF(E58&lt;G58,IF(Spielplan!E58&lt;Spielplan!G58,Punktemodus!$B$3,0),0)</f>
        <v>0</v>
      </c>
      <c r="BM58" s="85">
        <f>IF(E58=Spielplan!E58,IF(G58=Spielplan!G58,Punktemodus!$B$5,0),0)</f>
        <v>3</v>
      </c>
      <c r="BN58" s="85">
        <f>IF(E58=Spielplan!E58,Punktemodus!$B$7,0)</f>
        <v>1</v>
      </c>
      <c r="BO58" s="85">
        <f>IF(G58=Spielplan!G58,Punktemodus!$B$7,0)</f>
        <v>1</v>
      </c>
      <c r="BP58" s="137">
        <f>IF(Spielplan!E58="",0,SUM(BJ58:BO58))</f>
        <v>0</v>
      </c>
      <c r="BQ58" s="85"/>
      <c r="BR58" s="141"/>
      <c r="BS58" s="150"/>
      <c r="BT58" s="134"/>
      <c r="BU58" s="134"/>
      <c r="BV58" s="134"/>
      <c r="BW58" s="134"/>
      <c r="BX58" s="148"/>
      <c r="BY58" s="148"/>
      <c r="BZ58" s="134"/>
      <c r="CA58" s="144" t="str">
        <f>Spielplan!$BS$22</f>
        <v/>
      </c>
      <c r="CB58" s="145"/>
      <c r="CC58" s="146">
        <f>Spielplan!$BU$22</f>
        <v>0</v>
      </c>
      <c r="CD58" s="147"/>
      <c r="CE58" s="134">
        <f>IF(CA58=CA22,Punktemodus!B15,0)</f>
        <v>20</v>
      </c>
      <c r="CF58" s="148">
        <f>IF(OR(CA58=$CA$14,CA58=$CA$15,CA58=$CA$23,CA58=$CA$30,CA58=$CA$31,CA58=$CA$38,CA58=$CA$39),Punktemodus!B17,0)</f>
        <v>10</v>
      </c>
      <c r="CG58" s="134"/>
      <c r="CH58" s="134"/>
      <c r="CI58" s="147"/>
      <c r="CJ58" s="134"/>
      <c r="CK58" s="134"/>
      <c r="CL58" s="134"/>
      <c r="CM58" s="134"/>
      <c r="CN58" s="134"/>
      <c r="CO58" s="134"/>
      <c r="CP58" s="134"/>
      <c r="CQ58" s="155"/>
      <c r="CR58" s="142" t="s">
        <v>130</v>
      </c>
      <c r="CS58" s="155"/>
      <c r="CT58" s="155"/>
      <c r="CU58" s="155"/>
      <c r="CV58" s="155"/>
      <c r="CW58" s="134"/>
    </row>
    <row r="59" spans="1:101" ht="18.75" customHeight="1" thickBot="1" x14ac:dyDescent="0.3">
      <c r="A59" s="60"/>
      <c r="B59" s="60"/>
      <c r="C59" s="193" t="str">
        <f>H56</f>
        <v>Ecuador</v>
      </c>
      <c r="D59" s="194"/>
      <c r="E59" s="104"/>
      <c r="F59" s="93"/>
      <c r="G59" s="104"/>
      <c r="H59" s="193" t="str">
        <f>H57</f>
        <v>Honduras</v>
      </c>
      <c r="I59" s="194"/>
      <c r="J59" s="60"/>
      <c r="K59" s="60" t="s">
        <v>99</v>
      </c>
      <c r="L59" s="60">
        <f t="shared" si="16"/>
        <v>0</v>
      </c>
      <c r="M59" s="60"/>
      <c r="N59" s="60">
        <f>IF($E59="",0,IF($E59&gt;$G59,3,IF($E59=$G59,1,0)))</f>
        <v>0</v>
      </c>
      <c r="O59" s="60"/>
      <c r="P59" s="60">
        <f>IF($G59="",0,IF($E59&gt;$G59,0,IF($E59=$G59,1,3)))</f>
        <v>0</v>
      </c>
      <c r="Q59" s="60"/>
      <c r="R59" s="60">
        <f>E59</f>
        <v>0</v>
      </c>
      <c r="S59" s="60"/>
      <c r="T59" s="60">
        <f>G59</f>
        <v>0</v>
      </c>
      <c r="U59" s="60"/>
      <c r="V59" s="60">
        <f>G59</f>
        <v>0</v>
      </c>
      <c r="W59" s="60"/>
      <c r="X59" s="60">
        <f>E59</f>
        <v>0</v>
      </c>
      <c r="Y59" s="60"/>
      <c r="Z59" s="60">
        <f>P62</f>
        <v>0</v>
      </c>
      <c r="AA59" s="60">
        <f>T62</f>
        <v>0</v>
      </c>
      <c r="AB59" s="60">
        <f>X62</f>
        <v>0</v>
      </c>
      <c r="AC59" s="60">
        <f>AA59-AB59</f>
        <v>0</v>
      </c>
      <c r="AD59" s="60">
        <f>IF(Z59&gt;Z56,-1,0)</f>
        <v>0</v>
      </c>
      <c r="AE59" s="60">
        <f>IF(Z59&gt;Z57,-1,0)</f>
        <v>0</v>
      </c>
      <c r="AF59" s="60">
        <f>IF(Z59&gt;Z58,-1,0)</f>
        <v>0</v>
      </c>
      <c r="AG59" s="60">
        <f>10000-(AJ59*1000+AM59*100+AK59*10)</f>
        <v>10000</v>
      </c>
      <c r="AH59" s="90">
        <f>RANK(AG59,AG56:AG59,1)</f>
        <v>1</v>
      </c>
      <c r="AI59" s="60" t="str">
        <f>H57</f>
        <v>Honduras</v>
      </c>
      <c r="AJ59" s="60">
        <f t="shared" si="17"/>
        <v>0</v>
      </c>
      <c r="AK59" s="60">
        <f t="shared" si="17"/>
        <v>0</v>
      </c>
      <c r="AL59" s="60">
        <f t="shared" si="17"/>
        <v>0</v>
      </c>
      <c r="AM59" s="60">
        <f>AK59-AL59</f>
        <v>0</v>
      </c>
      <c r="AN59" s="187">
        <f>IF(AG56=AG59,IF(E60&gt;G60,AG56-0.1,AG56),AG56)</f>
        <v>10000</v>
      </c>
      <c r="AO59" s="187">
        <f>IF(AG57=AG59,IF(E59&gt;G59,AG57-0.1,AG57),AG57)</f>
        <v>10000</v>
      </c>
      <c r="AP59" s="187">
        <f>IF(AG58=AG59,IF(E57&gt;G57,AG58-0.1,AG58),AG58)</f>
        <v>10000</v>
      </c>
      <c r="AQ59" s="187"/>
      <c r="AR59" s="187">
        <f>AQ60</f>
        <v>30000</v>
      </c>
      <c r="AS59" s="90">
        <f>RANK(AR59,AR56:AR59,1)</f>
        <v>1</v>
      </c>
      <c r="AT59" s="60" t="str">
        <f t="shared" si="18"/>
        <v>Honduras</v>
      </c>
      <c r="AU59" s="60">
        <f t="shared" si="18"/>
        <v>0</v>
      </c>
      <c r="AV59" s="60">
        <f t="shared" si="18"/>
        <v>0</v>
      </c>
      <c r="AW59" s="60">
        <f t="shared" si="18"/>
        <v>0</v>
      </c>
      <c r="AX59" s="60"/>
      <c r="AY59" s="60"/>
      <c r="AZ59" s="60"/>
      <c r="BA59" s="113">
        <v>4</v>
      </c>
      <c r="BB59" s="114" t="e">
        <f>VLOOKUP(4,AS56:AT59,2,FALSE)</f>
        <v>#N/A</v>
      </c>
      <c r="BC59" s="115"/>
      <c r="BD59" s="116" t="e">
        <f>VLOOKUP(4,AS56:AW59,3,FALSE)</f>
        <v>#N/A</v>
      </c>
      <c r="BE59" s="116" t="e">
        <f>VLOOKUP(4,AS56:AW59,4,FALSE)</f>
        <v>#N/A</v>
      </c>
      <c r="BF59" s="93" t="s">
        <v>12</v>
      </c>
      <c r="BG59" s="116" t="e">
        <f>VLOOKUP(4,AS56:AW59,5,FALSE)</f>
        <v>#N/A</v>
      </c>
      <c r="BH59" s="60"/>
      <c r="BI59" s="85"/>
      <c r="BJ59" s="85">
        <f>IF(E59&gt;G59,IF(Spielplan!E59&gt;Spielplan!G59,Punktemodus!$B$3,0),0)</f>
        <v>0</v>
      </c>
      <c r="BK59" s="85">
        <f>IF(E59=G59,IF(Spielplan!E59=Spielplan!G59,Punktemodus!$B$3,0),0)</f>
        <v>10</v>
      </c>
      <c r="BL59" s="85">
        <f>IF(E59&lt;G59,IF(Spielplan!E59&lt;Spielplan!G59,Punktemodus!$B$3,0),0)</f>
        <v>0</v>
      </c>
      <c r="BM59" s="85">
        <f>IF(E59=Spielplan!E59,IF(G59=Spielplan!G59,Punktemodus!$B$5,0),0)</f>
        <v>3</v>
      </c>
      <c r="BN59" s="85">
        <f>IF(E59=Spielplan!E59,Punktemodus!$B$7,0)</f>
        <v>1</v>
      </c>
      <c r="BO59" s="85">
        <f>IF(G59=Spielplan!G59,Punktemodus!$B$7,0)</f>
        <v>1</v>
      </c>
      <c r="BP59" s="137">
        <f>IF(Spielplan!E59="",0,SUM(BJ59:BO59))</f>
        <v>0</v>
      </c>
      <c r="BQ59" s="85"/>
      <c r="BR59" s="141"/>
      <c r="BS59" s="134"/>
      <c r="BT59" s="134"/>
      <c r="BU59" s="134"/>
      <c r="BV59" s="134"/>
      <c r="BW59" s="134"/>
      <c r="BX59" s="148"/>
      <c r="BY59" s="148"/>
      <c r="BZ59" s="134"/>
      <c r="CA59" s="144" t="str">
        <f>Spielplan!$BS$23</f>
        <v/>
      </c>
      <c r="CB59" s="145"/>
      <c r="CC59" s="146">
        <f>Spielplan!$BU$23</f>
        <v>0</v>
      </c>
      <c r="CD59" s="134"/>
      <c r="CE59" s="134">
        <f>IF(CA59=CA23,Punktemodus!B15,0)</f>
        <v>20</v>
      </c>
      <c r="CF59" s="148">
        <f>IF(OR(CA59=$CA$14,CA59=$CA$15,CA59=$CA$22,CA59=$CA$30,CA59=$CA$31,CA59=$CA$38,CA59=$CA$39),Punktemodus!B17,0)</f>
        <v>10</v>
      </c>
      <c r="CG59" s="134"/>
      <c r="CH59" s="134"/>
      <c r="CI59" s="134"/>
      <c r="CJ59" s="134"/>
      <c r="CK59" s="144" t="str">
        <f>Spielplan!$CC$23</f>
        <v/>
      </c>
      <c r="CL59" s="145"/>
      <c r="CM59" s="146">
        <f>Spielplan!$CE$23</f>
        <v>0</v>
      </c>
      <c r="CN59" s="134"/>
      <c r="CO59" s="134">
        <f>IF(OR(CK59=CK23,CK59=CK24),Punktemodus!B21,0)</f>
        <v>40</v>
      </c>
      <c r="CP59" s="134"/>
      <c r="CQ59" s="370" t="str">
        <f>Spielplan!$CI$23</f>
        <v/>
      </c>
      <c r="CR59" s="371"/>
      <c r="CS59" s="371"/>
      <c r="CT59" s="371"/>
      <c r="CU59" s="371"/>
      <c r="CV59" s="372"/>
      <c r="CW59" s="134"/>
    </row>
    <row r="60" spans="1:101" ht="18.75" customHeight="1" thickBot="1" x14ac:dyDescent="0.3">
      <c r="A60" s="60"/>
      <c r="B60" s="60"/>
      <c r="C60" s="191" t="str">
        <f>C56</f>
        <v>Schweiz</v>
      </c>
      <c r="D60" s="192"/>
      <c r="E60" s="104"/>
      <c r="F60" s="93"/>
      <c r="G60" s="104"/>
      <c r="H60" s="191" t="str">
        <f>H57</f>
        <v>Honduras</v>
      </c>
      <c r="I60" s="192"/>
      <c r="J60" s="60"/>
      <c r="K60" s="60" t="s">
        <v>100</v>
      </c>
      <c r="L60" s="60">
        <f t="shared" si="16"/>
        <v>0</v>
      </c>
      <c r="M60" s="60">
        <f>IF($E60="",0,IF($E60&gt;$G60,3,IF($E60=G60,1,0)))</f>
        <v>0</v>
      </c>
      <c r="N60" s="60"/>
      <c r="O60" s="60"/>
      <c r="P60" s="60">
        <f>IF($G60="",0,IF($E60&gt;$G60,0,IF($E60=$G60,1,3)))</f>
        <v>0</v>
      </c>
      <c r="Q60" s="60">
        <f>E60</f>
        <v>0</v>
      </c>
      <c r="R60" s="60"/>
      <c r="S60" s="60"/>
      <c r="T60" s="60">
        <f>G60</f>
        <v>0</v>
      </c>
      <c r="U60" s="60">
        <f>G60</f>
        <v>0</v>
      </c>
      <c r="V60" s="60"/>
      <c r="W60" s="60"/>
      <c r="X60" s="60">
        <f>E60</f>
        <v>0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187">
        <f>SUM(AN56:AN59)</f>
        <v>30000</v>
      </c>
      <c r="AO60" s="187">
        <f>SUM(AO56:AO59)</f>
        <v>30000</v>
      </c>
      <c r="AP60" s="187">
        <f>SUM(AP56:AP59)</f>
        <v>30000</v>
      </c>
      <c r="AQ60" s="187">
        <f>SUM(AQ56:AQ59)</f>
        <v>30000</v>
      </c>
      <c r="AR60" s="187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85">
        <f>IF(E60&gt;G60,IF(Spielplan!E60&gt;Spielplan!G60,Punktemodus!$B$3,0),0)</f>
        <v>0</v>
      </c>
      <c r="BK60" s="85">
        <f>IF(E60=G60,IF(Spielplan!E60=Spielplan!G60,Punktemodus!$B$3,0),0)</f>
        <v>10</v>
      </c>
      <c r="BL60" s="85">
        <f>IF(E60&lt;G60,IF(Spielplan!E60&lt;Spielplan!G60,Punktemodus!$B$3,0),0)</f>
        <v>0</v>
      </c>
      <c r="BM60" s="85">
        <f>IF(E60=Spielplan!E60,IF(G60=Spielplan!G60,Punktemodus!$B$5,0),0)</f>
        <v>3</v>
      </c>
      <c r="BN60" s="85">
        <f>IF(E60=Spielplan!E60,Punktemodus!$B$7,0)</f>
        <v>1</v>
      </c>
      <c r="BO60" s="85">
        <f>IF(G60=Spielplan!G60,Punktemodus!$B$7,0)</f>
        <v>1</v>
      </c>
      <c r="BP60" s="137">
        <f>IF(Spielplan!E60="",0,SUM(BJ60:BO60))</f>
        <v>0</v>
      </c>
      <c r="BQ60" s="60"/>
      <c r="BR60" s="141"/>
      <c r="BS60" s="153" t="s">
        <v>123</v>
      </c>
      <c r="BT60" s="144" t="str">
        <f>Spielplan!$BL$24</f>
        <v/>
      </c>
      <c r="BU60" s="145"/>
      <c r="BV60" s="146">
        <f>Spielplan!$BN$24</f>
        <v>0</v>
      </c>
      <c r="BW60" s="147"/>
      <c r="BX60" s="148">
        <f>IF(BT24=BT60,Punktemodus!$B$11,0)</f>
        <v>10</v>
      </c>
      <c r="BY60" s="148">
        <f>IF(BT60=BT41,Punktemodus!B13,0)</f>
        <v>5</v>
      </c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44" t="str">
        <f>Spielplan!$CC$24</f>
        <v/>
      </c>
      <c r="CL60" s="145"/>
      <c r="CM60" s="146">
        <f>Spielplan!$CE$24</f>
        <v>0</v>
      </c>
      <c r="CN60" s="134"/>
      <c r="CO60" s="134">
        <f>IF(OR(CK60=CK23,CK60=CK24),Punktemodus!B21,0)</f>
        <v>40</v>
      </c>
      <c r="CP60" s="134"/>
      <c r="CQ60" s="373"/>
      <c r="CR60" s="374"/>
      <c r="CS60" s="374"/>
      <c r="CT60" s="374"/>
      <c r="CU60" s="374"/>
      <c r="CV60" s="375"/>
      <c r="CW60" s="134"/>
    </row>
    <row r="61" spans="1:101" ht="18.75" customHeight="1" thickBot="1" x14ac:dyDescent="0.3">
      <c r="A61" s="60"/>
      <c r="B61" s="60"/>
      <c r="C61" s="193" t="str">
        <f>H56</f>
        <v>Ecuador</v>
      </c>
      <c r="D61" s="194"/>
      <c r="E61" s="104"/>
      <c r="F61" s="93"/>
      <c r="G61" s="104"/>
      <c r="H61" s="193" t="str">
        <f>C57</f>
        <v>Frankreich</v>
      </c>
      <c r="I61" s="194"/>
      <c r="J61" s="60"/>
      <c r="K61" s="60" t="s">
        <v>100</v>
      </c>
      <c r="L61" s="60">
        <f t="shared" si="16"/>
        <v>0</v>
      </c>
      <c r="M61" s="60"/>
      <c r="N61" s="60">
        <f>IF($E61="",0,IF($E61&gt;$G61,3,IF($E61=$G61,1,0)))</f>
        <v>0</v>
      </c>
      <c r="O61" s="60">
        <f>IF($G61="",0,IF($E61&gt;$G61,0,IF($E61=$G61,1,3)))</f>
        <v>0</v>
      </c>
      <c r="P61" s="60"/>
      <c r="Q61" s="60"/>
      <c r="R61" s="60">
        <f>E61</f>
        <v>0</v>
      </c>
      <c r="S61" s="60">
        <f>G61</f>
        <v>0</v>
      </c>
      <c r="T61" s="60"/>
      <c r="U61" s="60"/>
      <c r="V61" s="60">
        <f>G61</f>
        <v>0</v>
      </c>
      <c r="W61" s="60">
        <f>E61</f>
        <v>0</v>
      </c>
      <c r="X61" s="60"/>
      <c r="Y61" s="60"/>
      <c r="Z61" s="60" t="s">
        <v>30</v>
      </c>
      <c r="AA61" s="60"/>
      <c r="AB61" s="60"/>
      <c r="AC61" s="60"/>
      <c r="AD61" s="60"/>
      <c r="AE61" s="60"/>
      <c r="AF61" s="60"/>
      <c r="AG61" s="60" t="b">
        <f>OR(AG56=AG57,AG56=AG58,AG56=AG59,AG57=AG58,AG57=AG59,AG58=AG59)</f>
        <v>1</v>
      </c>
      <c r="AH61" s="60"/>
      <c r="AI61" s="60"/>
      <c r="AJ61" s="60"/>
      <c r="AK61" s="60"/>
      <c r="AL61" s="60"/>
      <c r="AM61" s="60"/>
      <c r="AN61" s="60"/>
      <c r="AO61" s="60" t="s">
        <v>34</v>
      </c>
      <c r="AP61" s="60"/>
      <c r="AQ61" s="60"/>
      <c r="AR61" s="60" t="b">
        <f>OR(AR56=AR57,AR56=AR58,AR56=AR59,AR57=AR58,AR57=AR59,AR58=AR59)</f>
        <v>1</v>
      </c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85">
        <f>IF(E61&gt;G61,IF(Spielplan!E61&gt;Spielplan!G61,Punktemodus!$B$3,0),0)</f>
        <v>0</v>
      </c>
      <c r="BK61" s="85">
        <f>IF(E61=G61,IF(Spielplan!E61=Spielplan!G61,Punktemodus!$B$3,0),0)</f>
        <v>10</v>
      </c>
      <c r="BL61" s="85">
        <f>IF(E61&lt;G61,IF(Spielplan!E61&lt;Spielplan!G61,Punktemodus!$B$3,0),0)</f>
        <v>0</v>
      </c>
      <c r="BM61" s="85">
        <f>IF(E61=Spielplan!E61,IF(G61=Spielplan!G61,Punktemodus!$B$5,0),0)</f>
        <v>3</v>
      </c>
      <c r="BN61" s="85">
        <f>IF(E61=Spielplan!E61,Punktemodus!$B$7,0)</f>
        <v>1</v>
      </c>
      <c r="BO61" s="85">
        <f>IF(G61=Spielplan!G61,Punktemodus!$B$7,0)</f>
        <v>1</v>
      </c>
      <c r="BP61" s="137">
        <f>IF(Spielplan!E61="",0,SUM(BJ61:BO61))</f>
        <v>0</v>
      </c>
      <c r="BQ61" s="60"/>
      <c r="BR61" s="141"/>
      <c r="BS61" s="149" t="s">
        <v>124</v>
      </c>
      <c r="BT61" s="144" t="str">
        <f>Spielplan!$BL$25</f>
        <v/>
      </c>
      <c r="BU61" s="145"/>
      <c r="BV61" s="146">
        <f>Spielplan!$BN$25</f>
        <v>0</v>
      </c>
      <c r="BW61" s="134"/>
      <c r="BX61" s="148">
        <f>IF(BT25=BT61,Punktemodus!$B$11,0)</f>
        <v>10</v>
      </c>
      <c r="BY61" s="148">
        <f>IF(BT61=BT40,Punktemodus!B13,0)</f>
        <v>5</v>
      </c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55"/>
      <c r="CR61" s="142" t="s">
        <v>136</v>
      </c>
      <c r="CS61" s="155"/>
      <c r="CT61" s="155"/>
      <c r="CU61" s="155"/>
      <c r="CV61" s="155"/>
      <c r="CW61" s="134"/>
    </row>
    <row r="62" spans="1:101" ht="18.75" customHeight="1" thickBot="1" x14ac:dyDescent="0.25">
      <c r="A62" s="60"/>
      <c r="B62" s="60"/>
      <c r="C62" s="136" t="str">
        <f>IF(G61="","",IF(AR61=TRUE,"Achtung: Fehler in Tabelle!",""))</f>
        <v/>
      </c>
      <c r="D62" s="60"/>
      <c r="E62" s="85"/>
      <c r="F62" s="60"/>
      <c r="G62" s="85"/>
      <c r="H62" s="60"/>
      <c r="I62" s="60"/>
      <c r="J62" s="60"/>
      <c r="K62" s="60"/>
      <c r="L62" s="60"/>
      <c r="M62" s="60">
        <f t="shared" ref="M62:X62" si="19">SUM(M56:M61)</f>
        <v>0</v>
      </c>
      <c r="N62" s="60">
        <f t="shared" si="19"/>
        <v>0</v>
      </c>
      <c r="O62" s="60">
        <f t="shared" si="19"/>
        <v>0</v>
      </c>
      <c r="P62" s="60">
        <f t="shared" si="19"/>
        <v>0</v>
      </c>
      <c r="Q62" s="60">
        <f t="shared" si="19"/>
        <v>0</v>
      </c>
      <c r="R62" s="60">
        <f t="shared" si="19"/>
        <v>0</v>
      </c>
      <c r="S62" s="60">
        <f t="shared" si="19"/>
        <v>0</v>
      </c>
      <c r="T62" s="60">
        <f t="shared" si="19"/>
        <v>0</v>
      </c>
      <c r="U62" s="60">
        <f t="shared" si="19"/>
        <v>0</v>
      </c>
      <c r="V62" s="60">
        <f t="shared" si="19"/>
        <v>0</v>
      </c>
      <c r="W62" s="60">
        <f t="shared" si="19"/>
        <v>0</v>
      </c>
      <c r="X62" s="60">
        <f t="shared" si="19"/>
        <v>0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160">
        <f>SUM(BP56:BP61)</f>
        <v>0</v>
      </c>
      <c r="BQ62" s="60"/>
      <c r="BR62" s="141"/>
      <c r="BS62" s="150"/>
      <c r="BT62" s="134"/>
      <c r="BU62" s="134"/>
      <c r="BV62" s="134"/>
      <c r="BW62" s="134"/>
      <c r="BX62" s="148"/>
      <c r="BY62" s="148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370" t="str">
        <f>Spielplan!$CI$26</f>
        <v/>
      </c>
      <c r="CR62" s="371"/>
      <c r="CS62" s="371"/>
      <c r="CT62" s="371"/>
      <c r="CU62" s="371"/>
      <c r="CV62" s="372"/>
      <c r="CW62" s="134"/>
    </row>
    <row r="63" spans="1:101" ht="18.75" customHeight="1" thickBot="1" x14ac:dyDescent="0.3">
      <c r="A63" s="60"/>
      <c r="B63" s="60"/>
      <c r="C63" s="60"/>
      <c r="D63" s="60"/>
      <c r="E63" s="85"/>
      <c r="F63" s="60"/>
      <c r="G63" s="85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138"/>
      <c r="BQ63" s="60"/>
      <c r="BR63" s="141"/>
      <c r="BS63" s="134"/>
      <c r="BT63" s="134"/>
      <c r="BU63" s="134"/>
      <c r="BV63" s="134"/>
      <c r="BW63" s="134"/>
      <c r="BX63" s="148"/>
      <c r="BY63" s="148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54" t="s">
        <v>131</v>
      </c>
      <c r="CM63" s="134"/>
      <c r="CN63" s="134"/>
      <c r="CO63" s="134"/>
      <c r="CP63" s="134"/>
      <c r="CQ63" s="373"/>
      <c r="CR63" s="374"/>
      <c r="CS63" s="374"/>
      <c r="CT63" s="374"/>
      <c r="CU63" s="374"/>
      <c r="CV63" s="375"/>
      <c r="CW63" s="134"/>
    </row>
    <row r="64" spans="1:101" ht="18.75" customHeight="1" thickBot="1" x14ac:dyDescent="0.3">
      <c r="A64" s="60"/>
      <c r="B64" s="60"/>
      <c r="C64" s="60"/>
      <c r="D64" s="60"/>
      <c r="E64" s="85"/>
      <c r="F64" s="60"/>
      <c r="G64" s="85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138"/>
      <c r="BQ64" s="60"/>
      <c r="BR64" s="141"/>
      <c r="BS64" s="153" t="s">
        <v>20</v>
      </c>
      <c r="BT64" s="144" t="str">
        <f>Spielplan!$BL$28</f>
        <v/>
      </c>
      <c r="BU64" s="145"/>
      <c r="BV64" s="146">
        <f>Spielplan!$BN$28</f>
        <v>0</v>
      </c>
      <c r="BW64" s="147"/>
      <c r="BX64" s="148">
        <f>IF(BT28=BT64,Punktemodus!$B$11,0)</f>
        <v>10</v>
      </c>
      <c r="BY64" s="148">
        <f>IF(BT64=BT13,Punktemodus!B13,0)</f>
        <v>5</v>
      </c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55"/>
      <c r="CR64" s="142" t="s">
        <v>137</v>
      </c>
      <c r="CS64" s="155"/>
      <c r="CT64" s="155"/>
      <c r="CU64" s="155"/>
      <c r="CV64" s="155"/>
      <c r="CW64" s="134"/>
    </row>
    <row r="65" spans="1:101" ht="18.75" customHeight="1" thickBot="1" x14ac:dyDescent="0.3">
      <c r="A65" s="60"/>
      <c r="B65" s="60"/>
      <c r="C65" s="88" t="s">
        <v>91</v>
      </c>
      <c r="D65" s="60"/>
      <c r="E65" s="85"/>
      <c r="F65" s="60"/>
      <c r="G65" s="85"/>
      <c r="H65" s="60"/>
      <c r="I65" s="60"/>
      <c r="J65" s="60"/>
      <c r="K65" s="60"/>
      <c r="L65" s="60"/>
      <c r="M65" s="60" t="s">
        <v>4</v>
      </c>
      <c r="N65" s="60"/>
      <c r="O65" s="60"/>
      <c r="P65" s="60"/>
      <c r="Q65" s="60" t="s">
        <v>6</v>
      </c>
      <c r="R65" s="60"/>
      <c r="S65" s="60"/>
      <c r="T65" s="60"/>
      <c r="U65" s="60" t="s">
        <v>7</v>
      </c>
      <c r="V65" s="60"/>
      <c r="W65" s="60"/>
      <c r="X65" s="60"/>
      <c r="Y65" s="60"/>
      <c r="Z65" s="60" t="s">
        <v>4</v>
      </c>
      <c r="AA65" s="60" t="s">
        <v>5</v>
      </c>
      <c r="AB65" s="60"/>
      <c r="AC65" s="60"/>
      <c r="AD65" s="60" t="s">
        <v>9</v>
      </c>
      <c r="AE65" s="60"/>
      <c r="AF65" s="60"/>
      <c r="AG65" s="60"/>
      <c r="AH65" s="60" t="s">
        <v>32</v>
      </c>
      <c r="AI65" s="60"/>
      <c r="AJ65" s="60"/>
      <c r="AK65" s="60"/>
      <c r="AL65" s="60"/>
      <c r="AM65" s="60"/>
      <c r="AN65" s="60" t="s">
        <v>35</v>
      </c>
      <c r="AO65" s="60"/>
      <c r="AP65" s="60"/>
      <c r="AQ65" s="60"/>
      <c r="AR65" s="60"/>
      <c r="AS65" s="60" t="s">
        <v>33</v>
      </c>
      <c r="AT65" s="60"/>
      <c r="AU65" s="60"/>
      <c r="AV65" s="60"/>
      <c r="AW65" s="60"/>
      <c r="AX65" s="60"/>
      <c r="AY65" s="60"/>
      <c r="AZ65" s="60"/>
      <c r="BA65" s="60"/>
      <c r="BB65" s="89" t="s">
        <v>10</v>
      </c>
      <c r="BC65" s="60"/>
      <c r="BD65" s="90" t="s">
        <v>4</v>
      </c>
      <c r="BE65" s="60"/>
      <c r="BF65" s="61" t="s">
        <v>5</v>
      </c>
      <c r="BG65" s="60"/>
      <c r="BH65" s="60"/>
      <c r="BI65" s="85"/>
      <c r="BJ65" s="60"/>
      <c r="BK65" s="60"/>
      <c r="BL65" s="60"/>
      <c r="BM65" s="60"/>
      <c r="BN65" s="60"/>
      <c r="BO65" s="60"/>
      <c r="BP65" s="138"/>
      <c r="BQ65" s="85"/>
      <c r="BR65" s="141"/>
      <c r="BS65" s="149" t="s">
        <v>125</v>
      </c>
      <c r="BT65" s="144" t="str">
        <f>Spielplan!$BL$29</f>
        <v/>
      </c>
      <c r="BU65" s="145"/>
      <c r="BV65" s="146">
        <f>Spielplan!$BN$29</f>
        <v>0</v>
      </c>
      <c r="BW65" s="134"/>
      <c r="BX65" s="148">
        <f>IF(BT29=BT65,Punktemodus!$B$11,0)</f>
        <v>10</v>
      </c>
      <c r="BY65" s="148">
        <f>IF(BT65=BT12,Punktemodus!B13,0)</f>
        <v>5</v>
      </c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44" t="str">
        <f>Spielplan!$CC$29</f>
        <v/>
      </c>
      <c r="CL65" s="145"/>
      <c r="CM65" s="146">
        <f>Spielplan!$CE$29</f>
        <v>0</v>
      </c>
      <c r="CN65" s="134"/>
      <c r="CO65" s="134"/>
      <c r="CP65" s="134"/>
      <c r="CQ65" s="370" t="str">
        <f>Spielplan!$CI$29</f>
        <v/>
      </c>
      <c r="CR65" s="371"/>
      <c r="CS65" s="371"/>
      <c r="CT65" s="371"/>
      <c r="CU65" s="371"/>
      <c r="CV65" s="372"/>
      <c r="CW65" s="134"/>
    </row>
    <row r="66" spans="1:101" ht="18.75" customHeight="1" thickBot="1" x14ac:dyDescent="0.3">
      <c r="A66" s="60"/>
      <c r="B66" s="60"/>
      <c r="C66" s="60"/>
      <c r="D66" s="60"/>
      <c r="E66" s="85"/>
      <c r="F66" s="60"/>
      <c r="G66" s="85"/>
      <c r="H66" s="60"/>
      <c r="I66" s="60"/>
      <c r="J66" s="60"/>
      <c r="K66" s="60"/>
      <c r="L66" s="60"/>
      <c r="M66" s="60" t="s">
        <v>0</v>
      </c>
      <c r="N66" s="60" t="s">
        <v>1</v>
      </c>
      <c r="O66" s="60" t="s">
        <v>2</v>
      </c>
      <c r="P66" s="60" t="s">
        <v>3</v>
      </c>
      <c r="Q66" s="60" t="s">
        <v>0</v>
      </c>
      <c r="R66" s="60" t="s">
        <v>1</v>
      </c>
      <c r="S66" s="60" t="s">
        <v>2</v>
      </c>
      <c r="T66" s="60" t="s">
        <v>3</v>
      </c>
      <c r="U66" s="60" t="s">
        <v>0</v>
      </c>
      <c r="V66" s="60" t="s">
        <v>1</v>
      </c>
      <c r="W66" s="60" t="s">
        <v>2</v>
      </c>
      <c r="X66" s="60" t="s">
        <v>3</v>
      </c>
      <c r="Y66" s="60"/>
      <c r="Z66" s="60" t="s">
        <v>8</v>
      </c>
      <c r="AA66" s="60"/>
      <c r="AB66" s="60"/>
      <c r="AC66" s="60"/>
      <c r="AD66" s="60"/>
      <c r="AE66" s="60"/>
      <c r="AF66" s="60"/>
      <c r="AG66" s="60"/>
      <c r="AH66" s="60" t="s">
        <v>31</v>
      </c>
      <c r="AI66" s="60"/>
      <c r="AJ66" s="60"/>
      <c r="AK66" s="60"/>
      <c r="AL66" s="60"/>
      <c r="AM66" s="60"/>
      <c r="AN66" s="60" t="str">
        <f>AI67</f>
        <v>Argentinien</v>
      </c>
      <c r="AO66" s="60" t="str">
        <f>AI68</f>
        <v>Bosnien</v>
      </c>
      <c r="AP66" s="60" t="str">
        <f>AI69</f>
        <v>Iran</v>
      </c>
      <c r="AQ66" s="60" t="str">
        <f>AI70</f>
        <v>Nigeria</v>
      </c>
      <c r="AR66" s="60"/>
      <c r="AS66" s="60" t="s">
        <v>31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85"/>
      <c r="BJ66" s="85"/>
      <c r="BK66" s="85"/>
      <c r="BL66" s="85"/>
      <c r="BM66" s="85"/>
      <c r="BN66" s="85"/>
      <c r="BO66" s="85"/>
      <c r="BP66" s="137"/>
      <c r="BQ66" s="85"/>
      <c r="BR66" s="141"/>
      <c r="BS66" s="150"/>
      <c r="BT66" s="134"/>
      <c r="BU66" s="134"/>
      <c r="BV66" s="134"/>
      <c r="BW66" s="134"/>
      <c r="BX66" s="148"/>
      <c r="BY66" s="148"/>
      <c r="BZ66" s="134"/>
      <c r="CA66" s="144" t="str">
        <f>Spielplan!$BS$30</f>
        <v/>
      </c>
      <c r="CB66" s="145"/>
      <c r="CC66" s="146">
        <f>Spielplan!$BU$30</f>
        <v>0</v>
      </c>
      <c r="CD66" s="147"/>
      <c r="CE66" s="134">
        <f>IF(CA66=CA30,Punktemodus!B15,0)</f>
        <v>20</v>
      </c>
      <c r="CF66" s="148">
        <f>IF(OR(CA66=$CA$14,CA66=$CA$15,CA66=$CA$22,CA66=$CA$23,CA66=$CA$31,CA66=$CA$38,CA66=$CA$39),Punktemodus!B17,0)</f>
        <v>10</v>
      </c>
      <c r="CG66" s="134"/>
      <c r="CH66" s="134"/>
      <c r="CI66" s="134"/>
      <c r="CJ66" s="134"/>
      <c r="CK66" s="144" t="str">
        <f>Spielplan!$CC$30</f>
        <v/>
      </c>
      <c r="CL66" s="145"/>
      <c r="CM66" s="146">
        <f>Spielplan!$CE$30</f>
        <v>0</v>
      </c>
      <c r="CN66" s="134"/>
      <c r="CO66" s="134"/>
      <c r="CP66" s="134"/>
      <c r="CQ66" s="373"/>
      <c r="CR66" s="374"/>
      <c r="CS66" s="374"/>
      <c r="CT66" s="374"/>
      <c r="CU66" s="374"/>
      <c r="CV66" s="375"/>
      <c r="CW66" s="134"/>
    </row>
    <row r="67" spans="1:101" ht="18.75" customHeight="1" thickBot="1" x14ac:dyDescent="0.3">
      <c r="A67" s="60"/>
      <c r="B67" s="60"/>
      <c r="C67" s="200" t="str">
        <f>Spielplan!$C$67</f>
        <v>Argentinien</v>
      </c>
      <c r="D67" s="201"/>
      <c r="E67" s="104"/>
      <c r="F67" s="93"/>
      <c r="G67" s="104"/>
      <c r="H67" s="200" t="str">
        <f>Spielplan!$H$67</f>
        <v>Bosnien</v>
      </c>
      <c r="I67" s="201"/>
      <c r="J67" s="60"/>
      <c r="K67" s="60" t="s">
        <v>101</v>
      </c>
      <c r="L67" s="60">
        <f t="shared" ref="L67:L72" si="20">IF(E67-G67&gt;0,1,IF(G67=E67,0,-1))</f>
        <v>0</v>
      </c>
      <c r="M67" s="60">
        <f>IF($E67="",0,IF($E67&gt;$G67,3,IF($E67=G67,1,0)))</f>
        <v>0</v>
      </c>
      <c r="N67" s="60">
        <f>IF($G67="",0,IF($E67&gt;$G67,0,IF($E67=G67,1,3)))</f>
        <v>0</v>
      </c>
      <c r="O67" s="60"/>
      <c r="P67" s="60"/>
      <c r="Q67" s="60">
        <f>E67</f>
        <v>0</v>
      </c>
      <c r="R67" s="60">
        <f>G67</f>
        <v>0</v>
      </c>
      <c r="S67" s="60"/>
      <c r="T67" s="60"/>
      <c r="U67" s="60">
        <f>G67</f>
        <v>0</v>
      </c>
      <c r="V67" s="60">
        <f>E67</f>
        <v>0</v>
      </c>
      <c r="W67" s="60"/>
      <c r="X67" s="60"/>
      <c r="Y67" s="60"/>
      <c r="Z67" s="60">
        <f>M73</f>
        <v>0</v>
      </c>
      <c r="AA67" s="60">
        <f>Q73</f>
        <v>0</v>
      </c>
      <c r="AB67" s="60">
        <f>U73</f>
        <v>0</v>
      </c>
      <c r="AC67" s="60">
        <f>AA67-AB67</f>
        <v>0</v>
      </c>
      <c r="AD67" s="60">
        <f>IF(Z67&gt;Z68,-1,0)</f>
        <v>0</v>
      </c>
      <c r="AE67" s="60">
        <f>IF(Z67&gt;Z69,-1,0)</f>
        <v>0</v>
      </c>
      <c r="AF67" s="60">
        <f>IF(Z67&gt;Z70,-1,0)</f>
        <v>0</v>
      </c>
      <c r="AG67" s="60">
        <f>10000-(AJ67*1000+AM67*100+AK67*10)</f>
        <v>10000</v>
      </c>
      <c r="AH67" s="90">
        <f>RANK(AG67,AG67:AG70,1)</f>
        <v>1</v>
      </c>
      <c r="AI67" s="60" t="str">
        <f>C67</f>
        <v>Argentinien</v>
      </c>
      <c r="AJ67" s="60">
        <f t="shared" ref="AJ67:AL70" si="21">Z67</f>
        <v>0</v>
      </c>
      <c r="AK67" s="60">
        <f t="shared" si="21"/>
        <v>0</v>
      </c>
      <c r="AL67" s="60">
        <f t="shared" si="21"/>
        <v>0</v>
      </c>
      <c r="AM67" s="60">
        <f>AK67-AL67</f>
        <v>0</v>
      </c>
      <c r="AN67" s="187"/>
      <c r="AO67" s="187">
        <f>IF(AG68=AG67,IF(G67&gt;E67,AG68-0.1,AG68),AG68)</f>
        <v>10000</v>
      </c>
      <c r="AP67" s="187">
        <f>IF(AG69=AG67,IF(G69&gt;E69,AG69-0.1,AG69),AG69)</f>
        <v>10000</v>
      </c>
      <c r="AQ67" s="187">
        <f>IF(AG70=AG67,IF(G71&gt;E71,AG70-0.1,AG70),AG70)</f>
        <v>10000</v>
      </c>
      <c r="AR67" s="187">
        <f>AN71</f>
        <v>30000</v>
      </c>
      <c r="AS67" s="90">
        <f>RANK(AR67,AR67:AR70,1)</f>
        <v>1</v>
      </c>
      <c r="AT67" s="60" t="str">
        <f t="shared" ref="AT67:AW70" si="22">AI67</f>
        <v>Argentinien</v>
      </c>
      <c r="AU67" s="60">
        <f t="shared" si="22"/>
        <v>0</v>
      </c>
      <c r="AV67" s="60">
        <f t="shared" si="22"/>
        <v>0</v>
      </c>
      <c r="AW67" s="60">
        <f t="shared" si="22"/>
        <v>0</v>
      </c>
      <c r="AX67" s="60"/>
      <c r="AY67" s="60"/>
      <c r="AZ67" s="60"/>
      <c r="BA67" s="202">
        <v>1</v>
      </c>
      <c r="BB67" s="200" t="str">
        <f>VLOOKUP(1,AS67:AT70,2,FALSE)</f>
        <v>Argentinien</v>
      </c>
      <c r="BC67" s="201"/>
      <c r="BD67" s="203">
        <f>VLOOKUP(1,AS67:AW70,3,FALSE)</f>
        <v>0</v>
      </c>
      <c r="BE67" s="204">
        <f>VLOOKUP(1,AS67:AW70,4,FALSE)</f>
        <v>0</v>
      </c>
      <c r="BF67" s="93" t="s">
        <v>12</v>
      </c>
      <c r="BG67" s="204">
        <f>VLOOKUP(1,AS67:AW70,5,FALSE)</f>
        <v>0</v>
      </c>
      <c r="BH67" s="205" t="s">
        <v>126</v>
      </c>
      <c r="BI67" s="85"/>
      <c r="BJ67" s="85">
        <f>IF(E67&gt;G67,IF(Spielplan!E67&gt;Spielplan!G67,Punktemodus!$B$3,0),0)</f>
        <v>0</v>
      </c>
      <c r="BK67" s="85">
        <f>IF(E67=G67,IF(Spielplan!E67=Spielplan!G67,Punktemodus!$B$3,0),0)</f>
        <v>10</v>
      </c>
      <c r="BL67" s="85">
        <f>IF(E67&lt;G67,IF(Spielplan!E67&lt;Spielplan!G67,Punktemodus!$B$3,0),0)</f>
        <v>0</v>
      </c>
      <c r="BM67" s="85">
        <f>IF(E67=Spielplan!E67,IF(G67=Spielplan!G67,Punktemodus!$B$5,0),0)</f>
        <v>3</v>
      </c>
      <c r="BN67" s="85">
        <f>IF(E67=Spielplan!E67,Punktemodus!$B$7,0)</f>
        <v>1</v>
      </c>
      <c r="BO67" s="85">
        <f>IF(G67=Spielplan!G67,Punktemodus!$B$7,0)</f>
        <v>1</v>
      </c>
      <c r="BP67" s="137">
        <f>IF(Spielplan!E67="",0,SUM(BJ67:BO67))</f>
        <v>0</v>
      </c>
      <c r="BQ67" s="85"/>
      <c r="BR67" s="141"/>
      <c r="BS67" s="134"/>
      <c r="BT67" s="134"/>
      <c r="BU67" s="134"/>
      <c r="BV67" s="134"/>
      <c r="BW67" s="134"/>
      <c r="BX67" s="148"/>
      <c r="BY67" s="148"/>
      <c r="BZ67" s="134"/>
      <c r="CA67" s="144" t="str">
        <f>Spielplan!$BS$31</f>
        <v/>
      </c>
      <c r="CB67" s="145"/>
      <c r="CC67" s="146">
        <f>Spielplan!$BU$31</f>
        <v>0</v>
      </c>
      <c r="CD67" s="134"/>
      <c r="CE67" s="134">
        <f>IF(CA67=CA31,Punktemodus!B15,0)</f>
        <v>20</v>
      </c>
      <c r="CF67" s="148">
        <f>IF(OR(CA67=$CA$14,CA67=$CA$15,CA67=$CA$22,CA67=$CA$23,CA67=$CA$30,CA67=$CA$38,CA67=$CA$39),Punktemodus!B17,0)</f>
        <v>10</v>
      </c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55"/>
      <c r="CR67" s="142" t="s">
        <v>138</v>
      </c>
      <c r="CS67" s="155"/>
      <c r="CT67" s="155"/>
      <c r="CU67" s="155"/>
      <c r="CV67" s="155"/>
      <c r="CW67" s="134"/>
    </row>
    <row r="68" spans="1:101" ht="18.75" customHeight="1" thickBot="1" x14ac:dyDescent="0.3">
      <c r="A68" s="60"/>
      <c r="B68" s="60"/>
      <c r="C68" s="206" t="str">
        <f>Spielplan!$C$68</f>
        <v>Iran</v>
      </c>
      <c r="D68" s="207"/>
      <c r="E68" s="104"/>
      <c r="F68" s="93"/>
      <c r="G68" s="104"/>
      <c r="H68" s="206" t="str">
        <f>Spielplan!$H$68</f>
        <v>Nigeria</v>
      </c>
      <c r="I68" s="207"/>
      <c r="J68" s="60"/>
      <c r="K68" s="60" t="s">
        <v>102</v>
      </c>
      <c r="L68" s="60">
        <f t="shared" si="20"/>
        <v>0</v>
      </c>
      <c r="M68" s="60"/>
      <c r="N68" s="60"/>
      <c r="O68" s="60">
        <f>IF($E68="",0,IF($E68&gt;$G68,3,IF($E68=$G68,1,0)))</f>
        <v>0</v>
      </c>
      <c r="P68" s="60">
        <f>IF($G68="",0,IF($E68&gt;$G68,0,IF($E68=$G68,1,3)))</f>
        <v>0</v>
      </c>
      <c r="Q68" s="60"/>
      <c r="R68" s="60"/>
      <c r="S68" s="60">
        <f>E68</f>
        <v>0</v>
      </c>
      <c r="T68" s="60">
        <f>G68</f>
        <v>0</v>
      </c>
      <c r="U68" s="60"/>
      <c r="V68" s="60"/>
      <c r="W68" s="60">
        <f>G68</f>
        <v>0</v>
      </c>
      <c r="X68" s="60">
        <f>E68</f>
        <v>0</v>
      </c>
      <c r="Y68" s="60"/>
      <c r="Z68" s="60">
        <f>N73</f>
        <v>0</v>
      </c>
      <c r="AA68" s="60">
        <f>R73</f>
        <v>0</v>
      </c>
      <c r="AB68" s="60">
        <f>V73</f>
        <v>0</v>
      </c>
      <c r="AC68" s="60">
        <f>AA68-AB68</f>
        <v>0</v>
      </c>
      <c r="AD68" s="60">
        <f>IF(Z68&gt;Z67,-1,0)</f>
        <v>0</v>
      </c>
      <c r="AE68" s="60">
        <f>IF(Z68&gt;Z69,-1,0)</f>
        <v>0</v>
      </c>
      <c r="AF68" s="60">
        <f>IF(Z68&gt;Z70,-1,0)</f>
        <v>0</v>
      </c>
      <c r="AG68" s="60">
        <f>10000-(AJ68*1000+AM68*100+AK68*10)</f>
        <v>10000</v>
      </c>
      <c r="AH68" s="90">
        <f>RANK(AG68,AG67:AG70,1)</f>
        <v>1</v>
      </c>
      <c r="AI68" s="60" t="str">
        <f>H67</f>
        <v>Bosnien</v>
      </c>
      <c r="AJ68" s="60">
        <f t="shared" si="21"/>
        <v>0</v>
      </c>
      <c r="AK68" s="60">
        <f t="shared" si="21"/>
        <v>0</v>
      </c>
      <c r="AL68" s="60">
        <f t="shared" si="21"/>
        <v>0</v>
      </c>
      <c r="AM68" s="60">
        <f>AK68-AL68</f>
        <v>0</v>
      </c>
      <c r="AN68" s="187">
        <f>IF(AG67=AG68,IF(E67&gt;G67,AG67-0.1,AG67),AG67)</f>
        <v>10000</v>
      </c>
      <c r="AO68" s="187"/>
      <c r="AP68" s="187">
        <f>IF(AG69=AG68,IF(G72&gt;E72,AG69-0.1,AG69),AG69)</f>
        <v>10000</v>
      </c>
      <c r="AQ68" s="187">
        <f>IF(AG70=AG68,IF(G70&gt;E70,AG70-0.1,AG70),AG70)</f>
        <v>10000</v>
      </c>
      <c r="AR68" s="187">
        <f>AO71</f>
        <v>30000</v>
      </c>
      <c r="AS68" s="90">
        <f>RANK(AR68,AR67:AR70,1)</f>
        <v>1</v>
      </c>
      <c r="AT68" s="60" t="str">
        <f t="shared" si="22"/>
        <v>Bosnien</v>
      </c>
      <c r="AU68" s="60">
        <f t="shared" si="22"/>
        <v>0</v>
      </c>
      <c r="AV68" s="60">
        <f t="shared" si="22"/>
        <v>0</v>
      </c>
      <c r="AW68" s="60">
        <f t="shared" si="22"/>
        <v>0</v>
      </c>
      <c r="AX68" s="60"/>
      <c r="AY68" s="60"/>
      <c r="AZ68" s="60"/>
      <c r="BA68" s="208">
        <v>2</v>
      </c>
      <c r="BB68" s="206" t="e">
        <f>VLOOKUP(2,AS67:AT70,2,FALSE)</f>
        <v>#N/A</v>
      </c>
      <c r="BC68" s="207"/>
      <c r="BD68" s="209" t="e">
        <f>VLOOKUP(2,AS67:AW70,3,FALSE)</f>
        <v>#N/A</v>
      </c>
      <c r="BE68" s="210" t="e">
        <f>VLOOKUP(2,AS67:AW70,4,FALSE)</f>
        <v>#N/A</v>
      </c>
      <c r="BF68" s="93" t="s">
        <v>12</v>
      </c>
      <c r="BG68" s="210" t="e">
        <f>VLOOKUP(2,AS67:AW70,5,FALSE)</f>
        <v>#N/A</v>
      </c>
      <c r="BH68" s="210" t="s">
        <v>122</v>
      </c>
      <c r="BI68" s="85"/>
      <c r="BJ68" s="85">
        <f>IF(E68&gt;G68,IF(Spielplan!E68&gt;Spielplan!G68,Punktemodus!$B$3,0),0)</f>
        <v>0</v>
      </c>
      <c r="BK68" s="85">
        <f>IF(E68=G68,IF(Spielplan!E68=Spielplan!G68,Punktemodus!$B$3,0),0)</f>
        <v>10</v>
      </c>
      <c r="BL68" s="85">
        <f>IF(E68&lt;G68,IF(Spielplan!E68&lt;Spielplan!G68,Punktemodus!$B$3,0),0)</f>
        <v>0</v>
      </c>
      <c r="BM68" s="85">
        <f>IF(E68=Spielplan!E68,IF(G68=Spielplan!G68,Punktemodus!$B$5,0),0)</f>
        <v>3</v>
      </c>
      <c r="BN68" s="85">
        <f>IF(E68=Spielplan!E68,Punktemodus!$B$7,0)</f>
        <v>1</v>
      </c>
      <c r="BO68" s="85">
        <f>IF(G68=Spielplan!G68,Punktemodus!$B$7,0)</f>
        <v>1</v>
      </c>
      <c r="BP68" s="137">
        <f>IF(Spielplan!E68="",0,SUM(BJ68:BO68))</f>
        <v>0</v>
      </c>
      <c r="BQ68" s="85"/>
      <c r="BR68" s="141"/>
      <c r="BS68" s="153" t="s">
        <v>24</v>
      </c>
      <c r="BT68" s="144" t="str">
        <f>Spielplan!$BL$32</f>
        <v/>
      </c>
      <c r="BU68" s="145"/>
      <c r="BV68" s="146">
        <f>Spielplan!$BN$32</f>
        <v>0</v>
      </c>
      <c r="BW68" s="147"/>
      <c r="BX68" s="148">
        <f>IF(BT32=BT68,Punktemodus!$B$11,0)</f>
        <v>10</v>
      </c>
      <c r="BY68" s="148">
        <f>IF(BT68=BT17,Punktemodus!B13,0)</f>
        <v>5</v>
      </c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370" t="str">
        <f>Spielplan!$CI$32</f>
        <v/>
      </c>
      <c r="CR68" s="371"/>
      <c r="CS68" s="371"/>
      <c r="CT68" s="371"/>
      <c r="CU68" s="371"/>
      <c r="CV68" s="372"/>
      <c r="CW68" s="134"/>
    </row>
    <row r="69" spans="1:101" ht="18.75" customHeight="1" thickBot="1" x14ac:dyDescent="0.3">
      <c r="A69" s="60"/>
      <c r="B69" s="60"/>
      <c r="C69" s="200" t="str">
        <f>C67</f>
        <v>Argentinien</v>
      </c>
      <c r="D69" s="201"/>
      <c r="E69" s="104"/>
      <c r="F69" s="93"/>
      <c r="G69" s="104"/>
      <c r="H69" s="200" t="str">
        <f>C68</f>
        <v>Iran</v>
      </c>
      <c r="I69" s="201"/>
      <c r="J69" s="60"/>
      <c r="K69" s="60" t="s">
        <v>103</v>
      </c>
      <c r="L69" s="60">
        <f t="shared" si="20"/>
        <v>0</v>
      </c>
      <c r="M69" s="60">
        <f>IF($E69="",0,IF($E69&gt;$G69,3,IF($E69=G69,1,0)))</f>
        <v>0</v>
      </c>
      <c r="N69" s="60"/>
      <c r="O69" s="60">
        <f>IF($G69="",0,IF($E69&gt;$G69,0,IF($E69=$G69,1,3)))</f>
        <v>0</v>
      </c>
      <c r="P69" s="60"/>
      <c r="Q69" s="60">
        <f>E69</f>
        <v>0</v>
      </c>
      <c r="R69" s="60"/>
      <c r="S69" s="60">
        <f>G69</f>
        <v>0</v>
      </c>
      <c r="T69" s="60"/>
      <c r="U69" s="60">
        <f>G69</f>
        <v>0</v>
      </c>
      <c r="V69" s="60"/>
      <c r="W69" s="60">
        <f>E69</f>
        <v>0</v>
      </c>
      <c r="X69" s="60"/>
      <c r="Y69" s="60"/>
      <c r="Z69" s="60">
        <f>O73</f>
        <v>0</v>
      </c>
      <c r="AA69" s="60">
        <f>S73</f>
        <v>0</v>
      </c>
      <c r="AB69" s="60">
        <f>W73</f>
        <v>0</v>
      </c>
      <c r="AC69" s="60">
        <f>AA69-AB69</f>
        <v>0</v>
      </c>
      <c r="AD69" s="60">
        <f>IF(Z69&gt;Z67,-1,0)</f>
        <v>0</v>
      </c>
      <c r="AE69" s="60">
        <f>IF(Z69&gt;Z68,-1,0)</f>
        <v>0</v>
      </c>
      <c r="AF69" s="60">
        <f>IF(Z69&gt;Z70,-1,0)</f>
        <v>0</v>
      </c>
      <c r="AG69" s="60">
        <f>10000-(AJ69*1000+AM69*100+AK69*10)</f>
        <v>10000</v>
      </c>
      <c r="AH69" s="90">
        <f>RANK(AG69,AG67:AG70,1)</f>
        <v>1</v>
      </c>
      <c r="AI69" s="60" t="str">
        <f>C68</f>
        <v>Iran</v>
      </c>
      <c r="AJ69" s="60">
        <f t="shared" si="21"/>
        <v>0</v>
      </c>
      <c r="AK69" s="60">
        <f t="shared" si="21"/>
        <v>0</v>
      </c>
      <c r="AL69" s="60">
        <f t="shared" si="21"/>
        <v>0</v>
      </c>
      <c r="AM69" s="60">
        <f>AK69-AL69</f>
        <v>0</v>
      </c>
      <c r="AN69" s="187">
        <f>IF(AG67=AG69,IF(E69&gt;G69,AG67-0.1,AG67),AG67)</f>
        <v>10000</v>
      </c>
      <c r="AO69" s="187">
        <f>IF(AG68=AG69,IF(E72&gt;G72,AG68-0.1,AG68),AG68)</f>
        <v>10000</v>
      </c>
      <c r="AP69" s="187"/>
      <c r="AQ69" s="187">
        <f>IF(AG70=AG69,IF(G68&gt;E68,AG70-0.1,AG70),AG70)</f>
        <v>10000</v>
      </c>
      <c r="AR69" s="187">
        <f>AP71</f>
        <v>30000</v>
      </c>
      <c r="AS69" s="90">
        <f>RANK(AR69,AR67:AR70,1)</f>
        <v>1</v>
      </c>
      <c r="AT69" s="60" t="str">
        <f t="shared" si="22"/>
        <v>Iran</v>
      </c>
      <c r="AU69" s="60">
        <f t="shared" si="22"/>
        <v>0</v>
      </c>
      <c r="AV69" s="60">
        <f t="shared" si="22"/>
        <v>0</v>
      </c>
      <c r="AW69" s="60">
        <f t="shared" si="22"/>
        <v>0</v>
      </c>
      <c r="AX69" s="60"/>
      <c r="AY69" s="60"/>
      <c r="AZ69" s="60"/>
      <c r="BA69" s="113">
        <v>3</v>
      </c>
      <c r="BB69" s="114" t="e">
        <f>VLOOKUP(3,AS67:AT70,2,FALSE)</f>
        <v>#N/A</v>
      </c>
      <c r="BC69" s="115"/>
      <c r="BD69" s="116" t="e">
        <f>VLOOKUP(3,AS67:AW70,3,FALSE)</f>
        <v>#N/A</v>
      </c>
      <c r="BE69" s="116" t="e">
        <f>VLOOKUP(3,AS67:AW70,4,FALSE)</f>
        <v>#N/A</v>
      </c>
      <c r="BF69" s="93" t="s">
        <v>12</v>
      </c>
      <c r="BG69" s="116" t="e">
        <f>VLOOKUP(3,AS67:AW70,5,FALSE)</f>
        <v>#N/A</v>
      </c>
      <c r="BH69" s="60"/>
      <c r="BI69" s="85"/>
      <c r="BJ69" s="85">
        <f>IF(E69&gt;G69,IF(Spielplan!E69&gt;Spielplan!G69,Punktemodus!$B$3,0),0)</f>
        <v>0</v>
      </c>
      <c r="BK69" s="85">
        <f>IF(E69=G69,IF(Spielplan!E69=Spielplan!G69,Punktemodus!$B$3,0),0)</f>
        <v>10</v>
      </c>
      <c r="BL69" s="85">
        <f>IF(E69&lt;G69,IF(Spielplan!E69&lt;Spielplan!G69,Punktemodus!$B$3,0),0)</f>
        <v>0</v>
      </c>
      <c r="BM69" s="85">
        <f>IF(E69=Spielplan!E69,IF(G69=Spielplan!G69,Punktemodus!$B$5,0),0)</f>
        <v>3</v>
      </c>
      <c r="BN69" s="85">
        <f>IF(E69=Spielplan!E69,Punktemodus!$B$7,0)</f>
        <v>1</v>
      </c>
      <c r="BO69" s="85">
        <f>IF(G69=Spielplan!G69,Punktemodus!$B$7,0)</f>
        <v>1</v>
      </c>
      <c r="BP69" s="137">
        <f>IF(Spielplan!E69="",0,SUM(BJ69:BO69))</f>
        <v>0</v>
      </c>
      <c r="BQ69" s="85"/>
      <c r="BR69" s="141"/>
      <c r="BS69" s="149" t="s">
        <v>23</v>
      </c>
      <c r="BT69" s="144" t="str">
        <f>Spielplan!$BL$33</f>
        <v/>
      </c>
      <c r="BU69" s="145"/>
      <c r="BV69" s="146">
        <f>Spielplan!$BN$33</f>
        <v>0</v>
      </c>
      <c r="BW69" s="134"/>
      <c r="BX69" s="148">
        <f>IF(BT33=BT69,Punktemodus!$B$11,0)</f>
        <v>10</v>
      </c>
      <c r="BY69" s="148">
        <f>IF(BT69=BT16,Punktemodus!B13,0)</f>
        <v>5</v>
      </c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373"/>
      <c r="CR69" s="374"/>
      <c r="CS69" s="374"/>
      <c r="CT69" s="374"/>
      <c r="CU69" s="374"/>
      <c r="CV69" s="375"/>
      <c r="CW69" s="134"/>
    </row>
    <row r="70" spans="1:101" ht="18.75" customHeight="1" thickBot="1" x14ac:dyDescent="0.3">
      <c r="A70" s="60"/>
      <c r="B70" s="60"/>
      <c r="C70" s="206" t="str">
        <f>H67</f>
        <v>Bosnien</v>
      </c>
      <c r="D70" s="207"/>
      <c r="E70" s="104"/>
      <c r="F70" s="93"/>
      <c r="G70" s="104"/>
      <c r="H70" s="206" t="str">
        <f>H68</f>
        <v>Nigeria</v>
      </c>
      <c r="I70" s="207"/>
      <c r="J70" s="60"/>
      <c r="K70" s="60" t="s">
        <v>104</v>
      </c>
      <c r="L70" s="60">
        <f t="shared" si="20"/>
        <v>0</v>
      </c>
      <c r="M70" s="60"/>
      <c r="N70" s="60">
        <f>IF($E70="",0,IF($E70&gt;$G70,3,IF($E70=$G70,1,0)))</f>
        <v>0</v>
      </c>
      <c r="O70" s="60"/>
      <c r="P70" s="60">
        <f>IF($G70="",0,IF($E70&gt;$G70,0,IF($E70=$G70,1,3)))</f>
        <v>0</v>
      </c>
      <c r="Q70" s="60"/>
      <c r="R70" s="60">
        <f>E70</f>
        <v>0</v>
      </c>
      <c r="S70" s="60"/>
      <c r="T70" s="60">
        <f>G70</f>
        <v>0</v>
      </c>
      <c r="U70" s="60"/>
      <c r="V70" s="60">
        <f>G70</f>
        <v>0</v>
      </c>
      <c r="W70" s="60"/>
      <c r="X70" s="60">
        <f>E70</f>
        <v>0</v>
      </c>
      <c r="Y70" s="60"/>
      <c r="Z70" s="60">
        <f>P73</f>
        <v>0</v>
      </c>
      <c r="AA70" s="60">
        <f>T73</f>
        <v>0</v>
      </c>
      <c r="AB70" s="60">
        <f>X73</f>
        <v>0</v>
      </c>
      <c r="AC70" s="60">
        <f>AA70-AB70</f>
        <v>0</v>
      </c>
      <c r="AD70" s="60">
        <f>IF(Z70&gt;Z67,-1,0)</f>
        <v>0</v>
      </c>
      <c r="AE70" s="60">
        <f>IF(Z70&gt;Z68,-1,0)</f>
        <v>0</v>
      </c>
      <c r="AF70" s="60">
        <f>IF(Z70&gt;Z69,-1,0)</f>
        <v>0</v>
      </c>
      <c r="AG70" s="60">
        <f>10000-(AJ70*1000+AM70*100+AK70*10)</f>
        <v>10000</v>
      </c>
      <c r="AH70" s="90">
        <f>RANK(AG70,AG67:AG70,1)</f>
        <v>1</v>
      </c>
      <c r="AI70" s="60" t="str">
        <f>H68</f>
        <v>Nigeria</v>
      </c>
      <c r="AJ70" s="60">
        <f t="shared" si="21"/>
        <v>0</v>
      </c>
      <c r="AK70" s="60">
        <f t="shared" si="21"/>
        <v>0</v>
      </c>
      <c r="AL70" s="60">
        <f t="shared" si="21"/>
        <v>0</v>
      </c>
      <c r="AM70" s="60">
        <f>AK70-AL70</f>
        <v>0</v>
      </c>
      <c r="AN70" s="187">
        <f>IF(AG67=AG70,IF(E71&gt;G71,AG67-0.1,AG67),AG67)</f>
        <v>10000</v>
      </c>
      <c r="AO70" s="187">
        <f>IF(AG68=AG70,IF(E70&gt;G70,AG68-0.1,AG68),AG68)</f>
        <v>10000</v>
      </c>
      <c r="AP70" s="187">
        <f>IF(AG69=AG70,IF(E68&gt;G68,AG69-0.1,AG69),AG69)</f>
        <v>10000</v>
      </c>
      <c r="AQ70" s="187"/>
      <c r="AR70" s="187">
        <f>AQ71</f>
        <v>30000</v>
      </c>
      <c r="AS70" s="90">
        <f>RANK(AR70,AR67:AR70,1)</f>
        <v>1</v>
      </c>
      <c r="AT70" s="60" t="str">
        <f t="shared" si="22"/>
        <v>Nigeria</v>
      </c>
      <c r="AU70" s="60">
        <f t="shared" si="22"/>
        <v>0</v>
      </c>
      <c r="AV70" s="60">
        <f t="shared" si="22"/>
        <v>0</v>
      </c>
      <c r="AW70" s="60">
        <f t="shared" si="22"/>
        <v>0</v>
      </c>
      <c r="AX70" s="60"/>
      <c r="AY70" s="60"/>
      <c r="AZ70" s="60"/>
      <c r="BA70" s="113">
        <v>4</v>
      </c>
      <c r="BB70" s="114" t="e">
        <f>VLOOKUP(4,AS67:AT70,2,FALSE)</f>
        <v>#N/A</v>
      </c>
      <c r="BC70" s="115"/>
      <c r="BD70" s="116" t="e">
        <f>VLOOKUP(4,AS67:AW70,3,FALSE)</f>
        <v>#N/A</v>
      </c>
      <c r="BE70" s="116" t="e">
        <f>VLOOKUP(4,AS67:AW70,4,FALSE)</f>
        <v>#N/A</v>
      </c>
      <c r="BF70" s="93" t="s">
        <v>12</v>
      </c>
      <c r="BG70" s="116" t="e">
        <f>VLOOKUP(4,AS67:AW70,5,FALSE)</f>
        <v>#N/A</v>
      </c>
      <c r="BH70" s="60"/>
      <c r="BI70" s="85"/>
      <c r="BJ70" s="85">
        <f>IF(E70&gt;G70,IF(Spielplan!E70&gt;Spielplan!G70,Punktemodus!$B$3,0),0)</f>
        <v>0</v>
      </c>
      <c r="BK70" s="85">
        <f>IF(E70=G70,IF(Spielplan!E70=Spielplan!G70,Punktemodus!$B$3,0),0)</f>
        <v>10</v>
      </c>
      <c r="BL70" s="85">
        <f>IF(E70&lt;G70,IF(Spielplan!E70&lt;Spielplan!G70,Punktemodus!$B$3,0),0)</f>
        <v>0</v>
      </c>
      <c r="BM70" s="85">
        <f>IF(E70=Spielplan!E70,IF(G70=Spielplan!G70,Punktemodus!$B$5,0),0)</f>
        <v>3</v>
      </c>
      <c r="BN70" s="85">
        <f>IF(E70=Spielplan!E70,Punktemodus!$B$7,0)</f>
        <v>1</v>
      </c>
      <c r="BO70" s="85">
        <f>IF(G70=Spielplan!G70,Punktemodus!$B$7,0)</f>
        <v>1</v>
      </c>
      <c r="BP70" s="137">
        <f>IF(Spielplan!E70="",0,SUM(BJ70:BO70))</f>
        <v>0</v>
      </c>
      <c r="BQ70" s="60"/>
      <c r="BR70" s="141"/>
      <c r="BS70" s="150"/>
      <c r="BT70" s="134"/>
      <c r="BU70" s="134"/>
      <c r="BV70" s="134"/>
      <c r="BW70" s="134"/>
      <c r="BX70" s="148"/>
      <c r="BY70" s="148"/>
      <c r="BZ70" s="134"/>
      <c r="CA70" s="134"/>
      <c r="CB70" s="134"/>
      <c r="CC70" s="134"/>
      <c r="CD70" s="134"/>
      <c r="CE70" s="134"/>
      <c r="CF70" s="144" t="str">
        <f>Spielplan!$BX$34</f>
        <v/>
      </c>
      <c r="CG70" s="145"/>
      <c r="CH70" s="146">
        <f>Spielplan!$BZ$34</f>
        <v>0</v>
      </c>
      <c r="CI70" s="134"/>
      <c r="CJ70" s="134">
        <f>IF(OR(CF70=$CF$18,CF70=$CF$19,CF70=$CF$34,CF70=$CF$35),Punktemodus!$B$19,0)</f>
        <v>30</v>
      </c>
      <c r="CK70" s="134"/>
      <c r="CL70" s="134"/>
      <c r="CM70" s="134"/>
      <c r="CN70" s="134"/>
      <c r="CO70" s="134"/>
      <c r="CP70" s="134"/>
      <c r="CQ70" s="155"/>
      <c r="CR70" s="155"/>
      <c r="CS70" s="155"/>
      <c r="CT70" s="155"/>
      <c r="CU70" s="155"/>
      <c r="CV70" s="155"/>
      <c r="CW70" s="134"/>
    </row>
    <row r="71" spans="1:101" ht="18.75" customHeight="1" thickBot="1" x14ac:dyDescent="0.3">
      <c r="A71" s="60"/>
      <c r="B71" s="60"/>
      <c r="C71" s="200" t="str">
        <f>C67</f>
        <v>Argentinien</v>
      </c>
      <c r="D71" s="201"/>
      <c r="E71" s="104"/>
      <c r="F71" s="93"/>
      <c r="G71" s="104"/>
      <c r="H71" s="200" t="str">
        <f>H68</f>
        <v>Nigeria</v>
      </c>
      <c r="I71" s="201"/>
      <c r="J71" s="60"/>
      <c r="K71" s="60" t="s">
        <v>105</v>
      </c>
      <c r="L71" s="60">
        <f t="shared" si="20"/>
        <v>0</v>
      </c>
      <c r="M71" s="60">
        <f>IF($E71="",0,IF($E71&gt;$G71,3,IF($E71=G71,1,0)))</f>
        <v>0</v>
      </c>
      <c r="N71" s="60"/>
      <c r="O71" s="60"/>
      <c r="P71" s="60">
        <f>IF($G71="",0,IF($E71&gt;$G71,0,IF($E71=$G71,1,3)))</f>
        <v>0</v>
      </c>
      <c r="Q71" s="60">
        <f>E71</f>
        <v>0</v>
      </c>
      <c r="R71" s="60"/>
      <c r="S71" s="60"/>
      <c r="T71" s="60">
        <f>G71</f>
        <v>0</v>
      </c>
      <c r="U71" s="60">
        <f>G71</f>
        <v>0</v>
      </c>
      <c r="V71" s="60"/>
      <c r="W71" s="60"/>
      <c r="X71" s="60">
        <f>E71</f>
        <v>0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187">
        <f>SUM(AN67:AN70)</f>
        <v>30000</v>
      </c>
      <c r="AO71" s="187">
        <f>SUM(AO67:AO70)</f>
        <v>30000</v>
      </c>
      <c r="AP71" s="187">
        <f>SUM(AP67:AP70)</f>
        <v>30000</v>
      </c>
      <c r="AQ71" s="187">
        <f>SUM(AQ67:AQ70)</f>
        <v>30000</v>
      </c>
      <c r="AR71" s="187"/>
      <c r="AS71" s="60"/>
      <c r="AT71" s="60"/>
      <c r="AU71" s="60"/>
      <c r="AV71" s="60"/>
      <c r="AW71" s="60"/>
      <c r="AX71" s="60"/>
      <c r="AY71" s="60"/>
      <c r="AZ71" s="60"/>
      <c r="BA71" s="92"/>
      <c r="BB71" s="60"/>
      <c r="BC71" s="60"/>
      <c r="BD71" s="60"/>
      <c r="BE71" s="60"/>
      <c r="BF71" s="60"/>
      <c r="BG71" s="60"/>
      <c r="BH71" s="60"/>
      <c r="BI71" s="60"/>
      <c r="BJ71" s="85">
        <f>IF(E71&gt;G71,IF(Spielplan!E71&gt;Spielplan!G71,Punktemodus!$B$3,0),0)</f>
        <v>0</v>
      </c>
      <c r="BK71" s="85">
        <f>IF(E71=G71,IF(Spielplan!E71=Spielplan!G71,Punktemodus!$B$3,0),0)</f>
        <v>10</v>
      </c>
      <c r="BL71" s="85">
        <f>IF(E71&lt;G71,IF(Spielplan!E71&lt;Spielplan!G71,Punktemodus!$B$3,0),0)</f>
        <v>0</v>
      </c>
      <c r="BM71" s="85">
        <f>IF(E71=Spielplan!E71,IF(G71=Spielplan!G71,Punktemodus!$B$5,0),0)</f>
        <v>3</v>
      </c>
      <c r="BN71" s="85">
        <f>IF(E71=Spielplan!E71,Punktemodus!$B$7,0)</f>
        <v>1</v>
      </c>
      <c r="BO71" s="85">
        <f>IF(G71=Spielplan!G71,Punktemodus!$B$7,0)</f>
        <v>1</v>
      </c>
      <c r="BP71" s="137">
        <f>IF(Spielplan!E71="",0,SUM(BJ71:BO71))</f>
        <v>0</v>
      </c>
      <c r="BQ71" s="60"/>
      <c r="BR71" s="141"/>
      <c r="BS71" s="134"/>
      <c r="BT71" s="134"/>
      <c r="BU71" s="134"/>
      <c r="BV71" s="134"/>
      <c r="BW71" s="134"/>
      <c r="BX71" s="148"/>
      <c r="BY71" s="148"/>
      <c r="BZ71" s="134"/>
      <c r="CA71" s="134"/>
      <c r="CB71" s="134"/>
      <c r="CC71" s="134"/>
      <c r="CD71" s="134"/>
      <c r="CE71" s="134"/>
      <c r="CF71" s="144" t="str">
        <f>Spielplan!$BX$35</f>
        <v/>
      </c>
      <c r="CG71" s="145"/>
      <c r="CH71" s="146">
        <f>Spielplan!$BZ$35</f>
        <v>0</v>
      </c>
      <c r="CI71" s="134"/>
      <c r="CJ71" s="134">
        <f>IF(OR(CF71=$CF$18,CF71=$CF$19,CF71=$CF$34,CF71=$CF$35),Punktemodus!$B$19,0)</f>
        <v>30</v>
      </c>
      <c r="CK71" s="134"/>
      <c r="CL71" s="134"/>
      <c r="CM71" s="134"/>
      <c r="CN71" s="134"/>
      <c r="CO71" s="134"/>
      <c r="CP71" s="134"/>
      <c r="CQ71" s="155"/>
      <c r="CR71" s="155"/>
      <c r="CS71" s="155"/>
      <c r="CT71" s="155"/>
      <c r="CU71" s="155"/>
      <c r="CV71" s="155"/>
      <c r="CW71" s="134"/>
    </row>
    <row r="72" spans="1:101" ht="18.75" customHeight="1" thickBot="1" x14ac:dyDescent="0.3">
      <c r="A72" s="60"/>
      <c r="B72" s="60"/>
      <c r="C72" s="206" t="str">
        <f>H67</f>
        <v>Bosnien</v>
      </c>
      <c r="D72" s="207"/>
      <c r="E72" s="104"/>
      <c r="F72" s="106"/>
      <c r="G72" s="104"/>
      <c r="H72" s="206" t="str">
        <f>C68</f>
        <v>Iran</v>
      </c>
      <c r="I72" s="207"/>
      <c r="J72" s="60"/>
      <c r="K72" s="60" t="s">
        <v>105</v>
      </c>
      <c r="L72" s="60">
        <f t="shared" si="20"/>
        <v>0</v>
      </c>
      <c r="M72" s="60"/>
      <c r="N72" s="60">
        <f>IF($E72="",0,IF($E72&gt;$G72,3,IF($E72=$G72,1,0)))</f>
        <v>0</v>
      </c>
      <c r="O72" s="60">
        <f>IF($G72="",0,IF($E72&gt;$G72,0,IF($E72=$G72,1,3)))</f>
        <v>0</v>
      </c>
      <c r="P72" s="60"/>
      <c r="Q72" s="60"/>
      <c r="R72" s="60">
        <f>E72</f>
        <v>0</v>
      </c>
      <c r="S72" s="60">
        <f>G72</f>
        <v>0</v>
      </c>
      <c r="T72" s="60"/>
      <c r="U72" s="60"/>
      <c r="V72" s="60">
        <f>G72</f>
        <v>0</v>
      </c>
      <c r="W72" s="60">
        <f>E72</f>
        <v>0</v>
      </c>
      <c r="X72" s="60"/>
      <c r="Y72" s="60"/>
      <c r="Z72" s="60" t="s">
        <v>30</v>
      </c>
      <c r="AA72" s="60"/>
      <c r="AB72" s="60"/>
      <c r="AC72" s="60"/>
      <c r="AD72" s="60"/>
      <c r="AE72" s="60"/>
      <c r="AF72" s="60"/>
      <c r="AG72" s="60" t="b">
        <f>OR(AG67=AG68,AG67=AG69,AG67=AG70,AG68=AG69,AG68=AG70,AG69=AG70)</f>
        <v>1</v>
      </c>
      <c r="AH72" s="60"/>
      <c r="AI72" s="60"/>
      <c r="AJ72" s="60"/>
      <c r="AK72" s="60"/>
      <c r="AL72" s="60"/>
      <c r="AM72" s="60"/>
      <c r="AN72" s="60"/>
      <c r="AO72" s="60" t="s">
        <v>34</v>
      </c>
      <c r="AP72" s="60"/>
      <c r="AQ72" s="60"/>
      <c r="AR72" s="60" t="b">
        <f>OR(AR67=AR68,AR67=AR69,AR67=AR70,AR68=AR69,AR68=AR70,AR69=AR70)</f>
        <v>1</v>
      </c>
      <c r="AS72" s="60"/>
      <c r="AT72" s="60"/>
      <c r="AU72" s="60"/>
      <c r="AV72" s="60"/>
      <c r="AW72" s="60"/>
      <c r="AX72" s="60"/>
      <c r="AY72" s="60"/>
      <c r="AZ72" s="60"/>
      <c r="BA72" s="92"/>
      <c r="BB72" s="60"/>
      <c r="BC72" s="60"/>
      <c r="BD72" s="60"/>
      <c r="BE72" s="60"/>
      <c r="BF72" s="60"/>
      <c r="BG72" s="60"/>
      <c r="BH72" s="60"/>
      <c r="BI72" s="60"/>
      <c r="BJ72" s="85">
        <f>IF(E72&gt;G72,IF(Spielplan!E72&gt;Spielplan!G72,Punktemodus!$B$3,0),0)</f>
        <v>0</v>
      </c>
      <c r="BK72" s="85">
        <f>IF(E72=G72,IF(Spielplan!E72=Spielplan!G72,Punktemodus!$B$3,0),0)</f>
        <v>10</v>
      </c>
      <c r="BL72" s="85">
        <f>IF(E72&lt;G72,IF(Spielplan!E72&lt;Spielplan!G72,Punktemodus!$B$3,0),0)</f>
        <v>0</v>
      </c>
      <c r="BM72" s="85">
        <f>IF(E72=Spielplan!E72,IF(G72=Spielplan!G72,Punktemodus!$B$5,0),0)</f>
        <v>3</v>
      </c>
      <c r="BN72" s="85">
        <f>IF(E72=Spielplan!E72,Punktemodus!$B$7,0)</f>
        <v>1</v>
      </c>
      <c r="BO72" s="85">
        <f>IF(G72=Spielplan!G72,Punktemodus!$B$7,0)</f>
        <v>1</v>
      </c>
      <c r="BP72" s="137">
        <f>IF(Spielplan!E72="",0,SUM(BJ72:BO72))</f>
        <v>0</v>
      </c>
      <c r="BQ72" s="60"/>
      <c r="BR72" s="141"/>
      <c r="BS72" s="153" t="s">
        <v>126</v>
      </c>
      <c r="BT72" s="144" t="str">
        <f>Spielplan!$BL$36</f>
        <v/>
      </c>
      <c r="BU72" s="145"/>
      <c r="BV72" s="146">
        <f>Spielplan!$BN$36</f>
        <v>0</v>
      </c>
      <c r="BW72" s="147"/>
      <c r="BX72" s="148">
        <f>IF(BT36=BT72,Punktemodus!$B$11,0)</f>
        <v>10</v>
      </c>
      <c r="BY72" s="148">
        <f>IF(BT72=BT21,Punktemodus!B13,0)</f>
        <v>5</v>
      </c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55"/>
      <c r="CR72" s="155"/>
      <c r="CS72" s="155"/>
      <c r="CT72" s="155"/>
      <c r="CU72" s="155"/>
      <c r="CV72" s="155"/>
      <c r="CW72" s="134"/>
    </row>
    <row r="73" spans="1:101" ht="18.75" customHeight="1" thickBot="1" x14ac:dyDescent="0.25">
      <c r="A73" s="60"/>
      <c r="B73" s="60"/>
      <c r="C73" s="136" t="str">
        <f>IF(G72="","",IF(AR72=TRUE,"Achtung: Fehler in Tabelle!",""))</f>
        <v/>
      </c>
      <c r="D73" s="60"/>
      <c r="E73" s="85"/>
      <c r="F73" s="60"/>
      <c r="G73" s="85"/>
      <c r="H73" s="60"/>
      <c r="I73" s="60"/>
      <c r="J73" s="60"/>
      <c r="K73" s="60"/>
      <c r="L73" s="60"/>
      <c r="M73" s="60">
        <f t="shared" ref="M73:X73" si="23">SUM(M67:M72)</f>
        <v>0</v>
      </c>
      <c r="N73" s="60">
        <f t="shared" si="23"/>
        <v>0</v>
      </c>
      <c r="O73" s="60">
        <f t="shared" si="23"/>
        <v>0</v>
      </c>
      <c r="P73" s="60">
        <f t="shared" si="23"/>
        <v>0</v>
      </c>
      <c r="Q73" s="60">
        <f t="shared" si="23"/>
        <v>0</v>
      </c>
      <c r="R73" s="60">
        <f t="shared" si="23"/>
        <v>0</v>
      </c>
      <c r="S73" s="60">
        <f t="shared" si="23"/>
        <v>0</v>
      </c>
      <c r="T73" s="60">
        <f t="shared" si="23"/>
        <v>0</v>
      </c>
      <c r="U73" s="60">
        <f t="shared" si="23"/>
        <v>0</v>
      </c>
      <c r="V73" s="60">
        <f t="shared" si="23"/>
        <v>0</v>
      </c>
      <c r="W73" s="60">
        <f t="shared" si="23"/>
        <v>0</v>
      </c>
      <c r="X73" s="60">
        <f t="shared" si="23"/>
        <v>0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160">
        <f>SUM(BP67:BP72)</f>
        <v>0</v>
      </c>
      <c r="BQ73" s="60"/>
      <c r="BR73" s="141"/>
      <c r="BS73" s="149" t="s">
        <v>127</v>
      </c>
      <c r="BT73" s="144" t="str">
        <f>Spielplan!$BL$37</f>
        <v/>
      </c>
      <c r="BU73" s="145"/>
      <c r="BV73" s="146">
        <f>Spielplan!$BN$37</f>
        <v>0</v>
      </c>
      <c r="BW73" s="134"/>
      <c r="BX73" s="148">
        <f>IF(BT37=BT73,Punktemodus!$B$11,0)</f>
        <v>10</v>
      </c>
      <c r="BY73" s="148">
        <f>IF(BT73=BT20,Punktemodus!B13,0)</f>
        <v>5</v>
      </c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55"/>
      <c r="CR73" s="155"/>
      <c r="CS73" s="155"/>
      <c r="CT73" s="155"/>
      <c r="CU73" s="155"/>
      <c r="CV73" s="155"/>
      <c r="CW73" s="134"/>
    </row>
    <row r="74" spans="1:101" ht="18.75" customHeight="1" thickBot="1" x14ac:dyDescent="0.3">
      <c r="A74" s="60"/>
      <c r="B74" s="60"/>
      <c r="C74" s="60"/>
      <c r="D74" s="60"/>
      <c r="E74" s="85"/>
      <c r="F74" s="60"/>
      <c r="G74" s="85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138"/>
      <c r="BQ74" s="60"/>
      <c r="BR74" s="141"/>
      <c r="BS74" s="150"/>
      <c r="BT74" s="134"/>
      <c r="BU74" s="134"/>
      <c r="BV74" s="134"/>
      <c r="BW74" s="134"/>
      <c r="BX74" s="148"/>
      <c r="BY74" s="148"/>
      <c r="BZ74" s="134"/>
      <c r="CA74" s="144" t="str">
        <f>Spielplan!$BS$38</f>
        <v/>
      </c>
      <c r="CB74" s="145"/>
      <c r="CC74" s="146">
        <f>Spielplan!$BU$38</f>
        <v>0</v>
      </c>
      <c r="CD74" s="147"/>
      <c r="CE74" s="134">
        <f>IF(CA74=CA38,Punktemodus!B15,0)</f>
        <v>20</v>
      </c>
      <c r="CF74" s="148">
        <f>IF(OR(CA74=$CA$14,CA74=$CA$15,CA74=$CA$22,CA74=$CA$23,CA74=$CA$30,CA74=$CA$31,CA74=$CA$39),Punktemodus!B17,0)</f>
        <v>10</v>
      </c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</row>
    <row r="75" spans="1:101" ht="18.75" customHeight="1" thickBot="1" x14ac:dyDescent="0.25">
      <c r="A75" s="60"/>
      <c r="B75" s="60"/>
      <c r="C75" s="60"/>
      <c r="D75" s="60"/>
      <c r="E75" s="85"/>
      <c r="F75" s="60"/>
      <c r="G75" s="85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138"/>
      <c r="BQ75" s="60"/>
      <c r="BR75" s="141"/>
      <c r="BS75" s="134"/>
      <c r="BT75" s="134"/>
      <c r="BU75" s="134"/>
      <c r="BV75" s="134"/>
      <c r="BW75" s="134"/>
      <c r="BX75" s="148"/>
      <c r="BY75" s="148"/>
      <c r="BZ75" s="134"/>
      <c r="CA75" s="144" t="str">
        <f>Spielplan!$BS$39</f>
        <v/>
      </c>
      <c r="CB75" s="145"/>
      <c r="CC75" s="146">
        <f>Spielplan!$BU$39</f>
        <v>0</v>
      </c>
      <c r="CD75" s="134"/>
      <c r="CE75" s="134">
        <f>IF(CA75=CA39,Punktemodus!B15,0)</f>
        <v>20</v>
      </c>
      <c r="CF75" s="148">
        <f>IF(OR(CA75=$CA$14,CA75=$CA$15,CA75=$CA$22,CA75=$CA$23,CA75=$CA$30,CA75=$CA$31,CA75=$CA$38),Punktemodus!B17,0)</f>
        <v>10</v>
      </c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</row>
    <row r="76" spans="1:101" ht="18.75" customHeight="1" thickBot="1" x14ac:dyDescent="0.3">
      <c r="A76" s="60"/>
      <c r="B76" s="60"/>
      <c r="C76" s="88" t="s">
        <v>92</v>
      </c>
      <c r="D76" s="60"/>
      <c r="E76" s="85"/>
      <c r="F76" s="60"/>
      <c r="G76" s="85"/>
      <c r="H76" s="60"/>
      <c r="I76" s="60"/>
      <c r="J76" s="60"/>
      <c r="K76" s="60"/>
      <c r="L76" s="60"/>
      <c r="M76" s="60" t="s">
        <v>4</v>
      </c>
      <c r="N76" s="60"/>
      <c r="O76" s="60"/>
      <c r="P76" s="60"/>
      <c r="Q76" s="60" t="s">
        <v>6</v>
      </c>
      <c r="R76" s="60"/>
      <c r="S76" s="60"/>
      <c r="T76" s="60"/>
      <c r="U76" s="60" t="s">
        <v>7</v>
      </c>
      <c r="V76" s="60"/>
      <c r="W76" s="60"/>
      <c r="X76" s="60"/>
      <c r="Y76" s="60"/>
      <c r="Z76" s="60" t="s">
        <v>4</v>
      </c>
      <c r="AA76" s="60" t="s">
        <v>5</v>
      </c>
      <c r="AB76" s="60"/>
      <c r="AC76" s="60"/>
      <c r="AD76" s="60" t="s">
        <v>9</v>
      </c>
      <c r="AE76" s="60"/>
      <c r="AF76" s="60"/>
      <c r="AG76" s="60"/>
      <c r="AH76" s="60" t="s">
        <v>32</v>
      </c>
      <c r="AI76" s="60"/>
      <c r="AJ76" s="60"/>
      <c r="AK76" s="60"/>
      <c r="AL76" s="60"/>
      <c r="AM76" s="60"/>
      <c r="AN76" s="60" t="s">
        <v>35</v>
      </c>
      <c r="AO76" s="60"/>
      <c r="AP76" s="60"/>
      <c r="AQ76" s="60"/>
      <c r="AR76" s="60"/>
      <c r="AS76" s="60" t="s">
        <v>33</v>
      </c>
      <c r="AT76" s="60"/>
      <c r="AU76" s="60"/>
      <c r="AV76" s="60"/>
      <c r="AW76" s="60"/>
      <c r="AX76" s="60"/>
      <c r="AY76" s="60"/>
      <c r="AZ76" s="60"/>
      <c r="BA76" s="60"/>
      <c r="BB76" s="89" t="s">
        <v>10</v>
      </c>
      <c r="BC76" s="60"/>
      <c r="BD76" s="90" t="s">
        <v>4</v>
      </c>
      <c r="BE76" s="60"/>
      <c r="BF76" s="61" t="s">
        <v>5</v>
      </c>
      <c r="BG76" s="60"/>
      <c r="BH76" s="60"/>
      <c r="BI76" s="85"/>
      <c r="BJ76" s="60"/>
      <c r="BK76" s="60"/>
      <c r="BL76" s="60"/>
      <c r="BM76" s="60"/>
      <c r="BN76" s="60"/>
      <c r="BO76" s="60"/>
      <c r="BP76" s="138"/>
      <c r="BQ76" s="85"/>
      <c r="BR76" s="141"/>
      <c r="BS76" s="153" t="s">
        <v>128</v>
      </c>
      <c r="BT76" s="144" t="str">
        <f>Spielplan!$BL$40</f>
        <v/>
      </c>
      <c r="BU76" s="145"/>
      <c r="BV76" s="146">
        <f>Spielplan!$BN$40</f>
        <v>0</v>
      </c>
      <c r="BW76" s="147"/>
      <c r="BX76" s="148">
        <f>IF(BT40=BT76,Punktemodus!$B$11,0)</f>
        <v>10</v>
      </c>
      <c r="BY76" s="148">
        <f>IF(BT76=BT25,Punktemodus!B13,0)</f>
        <v>5</v>
      </c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</row>
    <row r="77" spans="1:101" ht="18.75" customHeight="1" thickBot="1" x14ac:dyDescent="0.25">
      <c r="A77" s="60"/>
      <c r="B77" s="60"/>
      <c r="C77" s="60"/>
      <c r="D77" s="60"/>
      <c r="E77" s="85"/>
      <c r="F77" s="60"/>
      <c r="G77" s="85"/>
      <c r="H77" s="60"/>
      <c r="I77" s="60"/>
      <c r="J77" s="60"/>
      <c r="K77" s="60"/>
      <c r="L77" s="60"/>
      <c r="M77" s="60" t="s">
        <v>0</v>
      </c>
      <c r="N77" s="60" t="s">
        <v>1</v>
      </c>
      <c r="O77" s="60" t="s">
        <v>2</v>
      </c>
      <c r="P77" s="60" t="s">
        <v>3</v>
      </c>
      <c r="Q77" s="60" t="s">
        <v>0</v>
      </c>
      <c r="R77" s="60" t="s">
        <v>1</v>
      </c>
      <c r="S77" s="60" t="s">
        <v>2</v>
      </c>
      <c r="T77" s="60" t="s">
        <v>3</v>
      </c>
      <c r="U77" s="60" t="s">
        <v>0</v>
      </c>
      <c r="V77" s="60" t="s">
        <v>1</v>
      </c>
      <c r="W77" s="60" t="s">
        <v>2</v>
      </c>
      <c r="X77" s="60" t="s">
        <v>3</v>
      </c>
      <c r="Y77" s="60"/>
      <c r="Z77" s="60" t="s">
        <v>8</v>
      </c>
      <c r="AA77" s="60"/>
      <c r="AB77" s="60"/>
      <c r="AC77" s="60"/>
      <c r="AD77" s="60"/>
      <c r="AE77" s="60"/>
      <c r="AF77" s="60"/>
      <c r="AG77" s="60"/>
      <c r="AH77" s="60" t="s">
        <v>31</v>
      </c>
      <c r="AI77" s="60"/>
      <c r="AJ77" s="60"/>
      <c r="AK77" s="60"/>
      <c r="AL77" s="60"/>
      <c r="AM77" s="60"/>
      <c r="AN77" s="60" t="str">
        <f>AI78</f>
        <v>Deutschland</v>
      </c>
      <c r="AO77" s="60" t="str">
        <f>AI79</f>
        <v>Portugal</v>
      </c>
      <c r="AP77" s="60" t="str">
        <f>AI80</f>
        <v>Ghana</v>
      </c>
      <c r="AQ77" s="60" t="str">
        <f>AI81</f>
        <v>USA</v>
      </c>
      <c r="AR77" s="60"/>
      <c r="AS77" s="60" t="s">
        <v>31</v>
      </c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85"/>
      <c r="BJ77" s="85"/>
      <c r="BK77" s="85"/>
      <c r="BL77" s="85"/>
      <c r="BM77" s="85"/>
      <c r="BN77" s="85"/>
      <c r="BO77" s="85"/>
      <c r="BP77" s="137"/>
      <c r="BQ77" s="85"/>
      <c r="BR77" s="141"/>
      <c r="BS77" s="149" t="s">
        <v>129</v>
      </c>
      <c r="BT77" s="144" t="str">
        <f>Spielplan!$BL$41</f>
        <v/>
      </c>
      <c r="BU77" s="145"/>
      <c r="BV77" s="146">
        <f>Spielplan!$BN$41</f>
        <v>0</v>
      </c>
      <c r="BW77" s="134"/>
      <c r="BX77" s="148">
        <f>IF(BT41=BT77,Punktemodus!$B$11,0)</f>
        <v>10</v>
      </c>
      <c r="BY77" s="148">
        <f>IF(BT77=BT24,Punktemodus!B13,0)</f>
        <v>5</v>
      </c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</row>
    <row r="78" spans="1:101" ht="18.75" customHeight="1" thickBot="1" x14ac:dyDescent="0.3">
      <c r="A78" s="60"/>
      <c r="B78" s="60"/>
      <c r="C78" s="211" t="str">
        <f>Spielplan!$C$78</f>
        <v>Deutschland</v>
      </c>
      <c r="D78" s="212"/>
      <c r="E78" s="104"/>
      <c r="F78" s="93"/>
      <c r="G78" s="104"/>
      <c r="H78" s="211" t="str">
        <f>Spielplan!$H$78</f>
        <v>Portugal</v>
      </c>
      <c r="I78" s="212"/>
      <c r="J78" s="60"/>
      <c r="K78" s="60" t="s">
        <v>108</v>
      </c>
      <c r="L78" s="60">
        <f t="shared" ref="L78:L83" si="24">IF(E78-G78&gt;0,1,IF(G78=E78,0,-1))</f>
        <v>0</v>
      </c>
      <c r="M78" s="60">
        <f>IF($E78="",0,IF($E78&gt;$G78,3,IF($E78=G78,1,0)))</f>
        <v>0</v>
      </c>
      <c r="N78" s="60">
        <f>IF($G78="",0,IF($E78&gt;$G78,0,IF($E78=G78,1,3)))</f>
        <v>0</v>
      </c>
      <c r="O78" s="60"/>
      <c r="P78" s="60"/>
      <c r="Q78" s="60">
        <f>E78</f>
        <v>0</v>
      </c>
      <c r="R78" s="60">
        <f>G78</f>
        <v>0</v>
      </c>
      <c r="S78" s="60"/>
      <c r="T78" s="60"/>
      <c r="U78" s="60">
        <f>G78</f>
        <v>0</v>
      </c>
      <c r="V78" s="60">
        <f>E78</f>
        <v>0</v>
      </c>
      <c r="W78" s="60"/>
      <c r="X78" s="60"/>
      <c r="Y78" s="60"/>
      <c r="Z78" s="60">
        <f>M84</f>
        <v>0</v>
      </c>
      <c r="AA78" s="60">
        <f>Q84</f>
        <v>0</v>
      </c>
      <c r="AB78" s="60">
        <f>U84</f>
        <v>0</v>
      </c>
      <c r="AC78" s="60">
        <f>AA78-AB78</f>
        <v>0</v>
      </c>
      <c r="AD78" s="60">
        <f>IF(Z78&gt;Z79,-1,0)</f>
        <v>0</v>
      </c>
      <c r="AE78" s="60">
        <f>IF(Z78&gt;Z80,-1,0)</f>
        <v>0</v>
      </c>
      <c r="AF78" s="60">
        <f>IF(Z78&gt;Z81,-1,0)</f>
        <v>0</v>
      </c>
      <c r="AG78" s="60">
        <f>10000-(AJ78*1000+AM78*100+AK78*10)</f>
        <v>10000</v>
      </c>
      <c r="AH78" s="90">
        <f>RANK(AG78,AG78:AG81,1)</f>
        <v>1</v>
      </c>
      <c r="AI78" s="60" t="str">
        <f>C78</f>
        <v>Deutschland</v>
      </c>
      <c r="AJ78" s="60">
        <f t="shared" ref="AJ78:AL81" si="25">Z78</f>
        <v>0</v>
      </c>
      <c r="AK78" s="60">
        <f t="shared" si="25"/>
        <v>0</v>
      </c>
      <c r="AL78" s="60">
        <f t="shared" si="25"/>
        <v>0</v>
      </c>
      <c r="AM78" s="60">
        <f>AK78-AL78</f>
        <v>0</v>
      </c>
      <c r="AN78" s="187"/>
      <c r="AO78" s="187">
        <f>IF(AG79=AG78,IF(G78&gt;E78,AG79-0.1,AG79),AG79)</f>
        <v>10000</v>
      </c>
      <c r="AP78" s="187">
        <f>IF(AG80=AG78,IF(G80&gt;E80,AG80-0.1,AG80),AG80)</f>
        <v>10000</v>
      </c>
      <c r="AQ78" s="187">
        <f>IF(AG81=AG78,IF(G82&gt;E82,AG81-0.1,AG81),AG81)</f>
        <v>10000</v>
      </c>
      <c r="AR78" s="187">
        <f>AN82</f>
        <v>30000</v>
      </c>
      <c r="AS78" s="90">
        <f>RANK(AR78,AR78:AR81,1)</f>
        <v>1</v>
      </c>
      <c r="AT78" s="60" t="str">
        <f t="shared" ref="AT78:AW81" si="26">AI78</f>
        <v>Deutschland</v>
      </c>
      <c r="AU78" s="60">
        <f t="shared" si="26"/>
        <v>0</v>
      </c>
      <c r="AV78" s="60">
        <f t="shared" si="26"/>
        <v>0</v>
      </c>
      <c r="AW78" s="60">
        <f t="shared" si="26"/>
        <v>0</v>
      </c>
      <c r="AX78" s="60"/>
      <c r="AY78" s="60"/>
      <c r="AZ78" s="60"/>
      <c r="BA78" s="213">
        <v>1</v>
      </c>
      <c r="BB78" s="211" t="str">
        <f>VLOOKUP(1,AS78:AT81,2,FALSE)</f>
        <v>Deutschland</v>
      </c>
      <c r="BC78" s="214"/>
      <c r="BD78" s="215">
        <f>VLOOKUP(1,AS78:AW81,3,FALSE)</f>
        <v>0</v>
      </c>
      <c r="BE78" s="216">
        <f>VLOOKUP(1,AS78:AW81,4,FALSE)</f>
        <v>0</v>
      </c>
      <c r="BF78" s="93" t="s">
        <v>12</v>
      </c>
      <c r="BG78" s="216">
        <f>VLOOKUP(1,AS78:AW81,5,FALSE)</f>
        <v>0</v>
      </c>
      <c r="BH78" s="217" t="s">
        <v>123</v>
      </c>
      <c r="BI78" s="85"/>
      <c r="BJ78" s="85">
        <f>IF(E78&gt;G78,IF(Spielplan!E78&gt;Spielplan!G78,Punktemodus!$B$3,0),0)</f>
        <v>0</v>
      </c>
      <c r="BK78" s="85">
        <f>IF(E78=G78,IF(Spielplan!E78=Spielplan!G78,Punktemodus!$B$3,0),0)</f>
        <v>10</v>
      </c>
      <c r="BL78" s="85">
        <f>IF(E78&lt;G78,IF(Spielplan!E78&lt;Spielplan!G78,Punktemodus!$B$3,0),0)</f>
        <v>0</v>
      </c>
      <c r="BM78" s="85">
        <f>IF(E78=Spielplan!E78,IF(G78=Spielplan!G78,Punktemodus!$B$5,0),0)</f>
        <v>3</v>
      </c>
      <c r="BN78" s="85">
        <f>IF(E78=Spielplan!E78,Punktemodus!$B$7,0)</f>
        <v>1</v>
      </c>
      <c r="BO78" s="85">
        <f>IF(G78=Spielplan!G78,Punktemodus!$B$7,0)</f>
        <v>1</v>
      </c>
      <c r="BP78" s="137">
        <f>IF(Spielplan!E78="",0,SUM(BJ78:BO78))</f>
        <v>0</v>
      </c>
      <c r="BQ78" s="85"/>
      <c r="BR78" s="141"/>
      <c r="BS78" s="150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</row>
    <row r="79" spans="1:101" ht="18.75" customHeight="1" thickBot="1" x14ac:dyDescent="0.3">
      <c r="A79" s="60"/>
      <c r="B79" s="60"/>
      <c r="C79" s="218" t="str">
        <f>Spielplan!$C$79</f>
        <v>Ghana</v>
      </c>
      <c r="D79" s="219"/>
      <c r="E79" s="104"/>
      <c r="F79" s="93"/>
      <c r="G79" s="104"/>
      <c r="H79" s="218" t="str">
        <f>Spielplan!$H$79</f>
        <v>USA</v>
      </c>
      <c r="I79" s="219"/>
      <c r="J79" s="60"/>
      <c r="K79" s="60" t="s">
        <v>109</v>
      </c>
      <c r="L79" s="60">
        <f t="shared" si="24"/>
        <v>0</v>
      </c>
      <c r="M79" s="60"/>
      <c r="N79" s="60"/>
      <c r="O79" s="60">
        <f>IF($E79="",0,IF($E79&gt;$G79,3,IF($E79=$G79,1,0)))</f>
        <v>0</v>
      </c>
      <c r="P79" s="60">
        <f>IF($G79="",0,IF($E79&gt;$G79,0,IF($E79=$G79,1,3)))</f>
        <v>0</v>
      </c>
      <c r="Q79" s="60"/>
      <c r="R79" s="60"/>
      <c r="S79" s="60">
        <f>E79</f>
        <v>0</v>
      </c>
      <c r="T79" s="60">
        <f>G79</f>
        <v>0</v>
      </c>
      <c r="U79" s="60"/>
      <c r="V79" s="60"/>
      <c r="W79" s="60">
        <f>G79</f>
        <v>0</v>
      </c>
      <c r="X79" s="60">
        <f>E79</f>
        <v>0</v>
      </c>
      <c r="Y79" s="60"/>
      <c r="Z79" s="60">
        <f>N84</f>
        <v>0</v>
      </c>
      <c r="AA79" s="60">
        <f>R84</f>
        <v>0</v>
      </c>
      <c r="AB79" s="60">
        <f>V84</f>
        <v>0</v>
      </c>
      <c r="AC79" s="60">
        <f>AA79-AB79</f>
        <v>0</v>
      </c>
      <c r="AD79" s="60">
        <f>IF(Z79&gt;Z78,-1,0)</f>
        <v>0</v>
      </c>
      <c r="AE79" s="60">
        <f>IF(Z79&gt;Z80,-1,0)</f>
        <v>0</v>
      </c>
      <c r="AF79" s="60">
        <f>IF(Z79&gt;Z81,-1,0)</f>
        <v>0</v>
      </c>
      <c r="AG79" s="60">
        <f>10000-(AJ79*1000+AM79*100+AK79*10)</f>
        <v>10000</v>
      </c>
      <c r="AH79" s="90">
        <f>RANK(AG79,AG78:AG81,1)</f>
        <v>1</v>
      </c>
      <c r="AI79" s="60" t="str">
        <f>H78</f>
        <v>Portugal</v>
      </c>
      <c r="AJ79" s="60">
        <f t="shared" si="25"/>
        <v>0</v>
      </c>
      <c r="AK79" s="60">
        <f t="shared" si="25"/>
        <v>0</v>
      </c>
      <c r="AL79" s="60">
        <f t="shared" si="25"/>
        <v>0</v>
      </c>
      <c r="AM79" s="60">
        <f>AK79-AL79</f>
        <v>0</v>
      </c>
      <c r="AN79" s="187">
        <f>IF(AG78=AG79,IF(E78&gt;G78,AG78-0.1,AG78),AG78)</f>
        <v>10000</v>
      </c>
      <c r="AO79" s="187"/>
      <c r="AP79" s="187">
        <f>IF(AG80=AG79,IF(G83&gt;E83,AG80-0.1,AG80),AG80)</f>
        <v>10000</v>
      </c>
      <c r="AQ79" s="187">
        <f>IF(AG81=AG79,IF(G81&gt;E81,AG81-0.1,AG81),AG81)</f>
        <v>10000</v>
      </c>
      <c r="AR79" s="187">
        <f>AO82</f>
        <v>30000</v>
      </c>
      <c r="AS79" s="90">
        <f>RANK(AR79,AR78:AR81,1)</f>
        <v>1</v>
      </c>
      <c r="AT79" s="60" t="str">
        <f t="shared" si="26"/>
        <v>Portugal</v>
      </c>
      <c r="AU79" s="60">
        <f t="shared" si="26"/>
        <v>0</v>
      </c>
      <c r="AV79" s="60">
        <f t="shared" si="26"/>
        <v>0</v>
      </c>
      <c r="AW79" s="60">
        <f t="shared" si="26"/>
        <v>0</v>
      </c>
      <c r="AX79" s="60"/>
      <c r="AY79" s="60"/>
      <c r="AZ79" s="60"/>
      <c r="BA79" s="220">
        <v>2</v>
      </c>
      <c r="BB79" s="218" t="e">
        <f>VLOOKUP(2,AS78:AT81,2,FALSE)</f>
        <v>#N/A</v>
      </c>
      <c r="BC79" s="221"/>
      <c r="BD79" s="222" t="e">
        <f>VLOOKUP(2,AS78:AW81,3,FALSE)</f>
        <v>#N/A</v>
      </c>
      <c r="BE79" s="223" t="e">
        <f>VLOOKUP(2,AS78:AW81,4,FALSE)</f>
        <v>#N/A</v>
      </c>
      <c r="BF79" s="93" t="s">
        <v>12</v>
      </c>
      <c r="BG79" s="223" t="e">
        <f>VLOOKUP(2,AS78:AW81,5,FALSE)</f>
        <v>#N/A</v>
      </c>
      <c r="BH79" s="223" t="s">
        <v>129</v>
      </c>
      <c r="BI79" s="85"/>
      <c r="BJ79" s="85">
        <f>IF(E79&gt;G79,IF(Spielplan!E79&gt;Spielplan!G79,Punktemodus!$B$3,0),0)</f>
        <v>0</v>
      </c>
      <c r="BK79" s="85">
        <f>IF(E79=G79,IF(Spielplan!E79=Spielplan!G79,Punktemodus!$B$3,0),0)</f>
        <v>10</v>
      </c>
      <c r="BL79" s="85">
        <f>IF(E79&lt;G79,IF(Spielplan!E79&lt;Spielplan!G79,Punktemodus!$B$3,0),0)</f>
        <v>0</v>
      </c>
      <c r="BM79" s="85">
        <f>IF(E79=Spielplan!E79,IF(G79=Spielplan!G79,Punktemodus!$B$5,0),0)</f>
        <v>3</v>
      </c>
      <c r="BN79" s="85">
        <f>IF(E79=Spielplan!E79,Punktemodus!$B$7,0)</f>
        <v>1</v>
      </c>
      <c r="BO79" s="85">
        <f>IF(G79=Spielplan!G79,Punktemodus!$B$7,0)</f>
        <v>1</v>
      </c>
      <c r="BP79" s="137">
        <f>IF(Spielplan!E79="",0,SUM(BJ79:BO79))</f>
        <v>0</v>
      </c>
      <c r="BQ79" s="85"/>
      <c r="BR79" s="141"/>
      <c r="BS79" s="134"/>
      <c r="BT79" s="134"/>
      <c r="BU79" s="134"/>
      <c r="BV79" s="134"/>
      <c r="BW79" s="134"/>
      <c r="BX79" s="134"/>
      <c r="BY79" s="134"/>
      <c r="BZ79" s="161">
        <f>SUM(BX48:BY77)</f>
        <v>240</v>
      </c>
      <c r="CA79" s="134"/>
      <c r="CB79" s="134"/>
      <c r="CC79" s="134"/>
      <c r="CD79" s="134"/>
      <c r="CE79" s="161">
        <f>CE50+CF50+CE51+CF51+CE58+CF58+CE59+CF59+CE66+CF66+CE67+CF67+CE74+CF74+CE75+CF75</f>
        <v>240</v>
      </c>
      <c r="CF79" s="134"/>
      <c r="CG79" s="134"/>
      <c r="CH79" s="134"/>
      <c r="CI79" s="134"/>
      <c r="CJ79" s="161">
        <f>CJ54+CJ55+CJ70+CJ71</f>
        <v>120</v>
      </c>
      <c r="CK79" s="134"/>
      <c r="CL79" s="134"/>
      <c r="CM79" s="134"/>
      <c r="CN79" s="134"/>
      <c r="CO79" s="161">
        <f>SUM(CO59:CO60)</f>
        <v>80</v>
      </c>
      <c r="CP79" s="134"/>
      <c r="CQ79" s="134"/>
      <c r="CR79" s="134"/>
      <c r="CS79" s="161">
        <f>CS54</f>
        <v>50</v>
      </c>
      <c r="CT79" s="134"/>
      <c r="CU79" s="134"/>
      <c r="CV79" s="134"/>
      <c r="CW79" s="134"/>
    </row>
    <row r="80" spans="1:101" ht="18.75" customHeight="1" thickBot="1" x14ac:dyDescent="0.3">
      <c r="A80" s="60"/>
      <c r="B80" s="60"/>
      <c r="C80" s="211" t="str">
        <f>C78</f>
        <v>Deutschland</v>
      </c>
      <c r="D80" s="212"/>
      <c r="E80" s="104"/>
      <c r="F80" s="93"/>
      <c r="G80" s="104"/>
      <c r="H80" s="211" t="str">
        <f>C79</f>
        <v>Ghana</v>
      </c>
      <c r="I80" s="212"/>
      <c r="J80" s="60"/>
      <c r="K80" s="60" t="s">
        <v>110</v>
      </c>
      <c r="L80" s="60">
        <f t="shared" si="24"/>
        <v>0</v>
      </c>
      <c r="M80" s="60">
        <f>IF($E80="",0,IF($E80&gt;$G80,3,IF($E80=G80,1,0)))</f>
        <v>0</v>
      </c>
      <c r="N80" s="60"/>
      <c r="O80" s="60">
        <f>IF($G80="",0,IF($E80&gt;$G80,0,IF($E80=$G80,1,3)))</f>
        <v>0</v>
      </c>
      <c r="P80" s="60"/>
      <c r="Q80" s="60">
        <f>E80</f>
        <v>0</v>
      </c>
      <c r="R80" s="60"/>
      <c r="S80" s="60">
        <f>G80</f>
        <v>0</v>
      </c>
      <c r="T80" s="60"/>
      <c r="U80" s="60">
        <f>G80</f>
        <v>0</v>
      </c>
      <c r="V80" s="60"/>
      <c r="W80" s="60">
        <f>E80</f>
        <v>0</v>
      </c>
      <c r="X80" s="60"/>
      <c r="Y80" s="60"/>
      <c r="Z80" s="60">
        <f>O84</f>
        <v>0</v>
      </c>
      <c r="AA80" s="60">
        <f>S84</f>
        <v>0</v>
      </c>
      <c r="AB80" s="60">
        <f>W84</f>
        <v>0</v>
      </c>
      <c r="AC80" s="60">
        <f>AA80-AB80</f>
        <v>0</v>
      </c>
      <c r="AD80" s="60">
        <f>IF(Z80&gt;Z78,-1,0)</f>
        <v>0</v>
      </c>
      <c r="AE80" s="60">
        <f>IF(Z80&gt;Z79,-1,0)</f>
        <v>0</v>
      </c>
      <c r="AF80" s="60">
        <f>IF(Z80&gt;Z81,-1,0)</f>
        <v>0</v>
      </c>
      <c r="AG80" s="60">
        <f>10000-(AJ80*1000+AM80*100+AK80*10)</f>
        <v>10000</v>
      </c>
      <c r="AH80" s="90">
        <f>RANK(AG80,AG78:AG81,1)</f>
        <v>1</v>
      </c>
      <c r="AI80" s="60" t="str">
        <f>C79</f>
        <v>Ghana</v>
      </c>
      <c r="AJ80" s="60">
        <f t="shared" si="25"/>
        <v>0</v>
      </c>
      <c r="AK80" s="60">
        <f t="shared" si="25"/>
        <v>0</v>
      </c>
      <c r="AL80" s="60">
        <f t="shared" si="25"/>
        <v>0</v>
      </c>
      <c r="AM80" s="60">
        <f>AK80-AL80</f>
        <v>0</v>
      </c>
      <c r="AN80" s="187">
        <f>IF(AG78=AG80,IF(E80&gt;G80,AG78-0.1,AG78),AG78)</f>
        <v>10000</v>
      </c>
      <c r="AO80" s="187">
        <f>IF(AG79=AG80,IF(E83&gt;G83,AG79-0.1,AG79),AG79)</f>
        <v>10000</v>
      </c>
      <c r="AP80" s="187"/>
      <c r="AQ80" s="187">
        <f>IF(AG81=AG80,IF(G79&gt;E79,AG81-0.1,AG81),AG81)</f>
        <v>10000</v>
      </c>
      <c r="AR80" s="187">
        <f>AP82</f>
        <v>30000</v>
      </c>
      <c r="AS80" s="90">
        <f>RANK(AR80,AR78:AR81,1)</f>
        <v>1</v>
      </c>
      <c r="AT80" s="60" t="str">
        <f t="shared" si="26"/>
        <v>Ghana</v>
      </c>
      <c r="AU80" s="60">
        <f t="shared" si="26"/>
        <v>0</v>
      </c>
      <c r="AV80" s="60">
        <f t="shared" si="26"/>
        <v>0</v>
      </c>
      <c r="AW80" s="60">
        <f t="shared" si="26"/>
        <v>0</v>
      </c>
      <c r="AX80" s="60"/>
      <c r="AY80" s="60"/>
      <c r="AZ80" s="60"/>
      <c r="BA80" s="113">
        <v>3</v>
      </c>
      <c r="BB80" s="114" t="e">
        <f>VLOOKUP(3,AS78:AT81,2,FALSE)</f>
        <v>#N/A</v>
      </c>
      <c r="BC80" s="115"/>
      <c r="BD80" s="116" t="e">
        <f>VLOOKUP(3,AS78:AW81,3,FALSE)</f>
        <v>#N/A</v>
      </c>
      <c r="BE80" s="116" t="e">
        <f>VLOOKUP(3,AS78:AW81,4,FALSE)</f>
        <v>#N/A</v>
      </c>
      <c r="BF80" s="93" t="s">
        <v>12</v>
      </c>
      <c r="BG80" s="116" t="e">
        <f>VLOOKUP(3,AS78:AW81,5,FALSE)</f>
        <v>#N/A</v>
      </c>
      <c r="BH80" s="60"/>
      <c r="BI80" s="85"/>
      <c r="BJ80" s="85">
        <f>IF(E80&gt;G80,IF(Spielplan!E80&gt;Spielplan!G80,Punktemodus!$B$3,0),0)</f>
        <v>0</v>
      </c>
      <c r="BK80" s="85">
        <f>IF(E80=G80,IF(Spielplan!E80=Spielplan!G80,Punktemodus!$B$3,0),0)</f>
        <v>10</v>
      </c>
      <c r="BL80" s="85">
        <f>IF(E80&lt;G80,IF(Spielplan!E80&lt;Spielplan!G80,Punktemodus!$B$3,0),0)</f>
        <v>0</v>
      </c>
      <c r="BM80" s="85">
        <f>IF(E80=Spielplan!E80,IF(G80=Spielplan!G80,Punktemodus!$B$5,0),0)</f>
        <v>3</v>
      </c>
      <c r="BN80" s="85">
        <f>IF(E80=Spielplan!E80,Punktemodus!$B$7,0)</f>
        <v>1</v>
      </c>
      <c r="BO80" s="85">
        <f>IF(G80=Spielplan!G80,Punktemodus!$B$7,0)</f>
        <v>1</v>
      </c>
      <c r="BP80" s="137">
        <f>IF(Spielplan!E80="",0,SUM(BJ80:BO80))</f>
        <v>0</v>
      </c>
      <c r="BQ80" s="85"/>
      <c r="BR80" s="141"/>
      <c r="BS80" s="134"/>
      <c r="BT80" s="134"/>
      <c r="BU80" s="134"/>
      <c r="BV80" s="134"/>
      <c r="BW80" s="134"/>
      <c r="BX80" s="134"/>
      <c r="BY80" s="134"/>
      <c r="BZ80" s="138"/>
      <c r="CA80" s="134"/>
      <c r="CB80" s="134"/>
      <c r="CC80" s="134"/>
      <c r="CD80" s="134"/>
      <c r="CE80" s="138"/>
      <c r="CF80" s="134"/>
      <c r="CG80" s="134"/>
      <c r="CH80" s="134"/>
      <c r="CI80" s="134"/>
      <c r="CJ80" s="138"/>
      <c r="CK80" s="134"/>
      <c r="CL80" s="134"/>
      <c r="CM80" s="134"/>
      <c r="CN80" s="134"/>
      <c r="CO80" s="138"/>
      <c r="CP80" s="134"/>
      <c r="CQ80" s="134"/>
      <c r="CR80" s="134"/>
      <c r="CS80" s="138"/>
      <c r="CT80" s="134"/>
      <c r="CU80" s="134"/>
      <c r="CV80" s="134"/>
      <c r="CW80" s="134"/>
    </row>
    <row r="81" spans="1:101" ht="18.75" customHeight="1" thickBot="1" x14ac:dyDescent="0.3">
      <c r="A81" s="60"/>
      <c r="B81" s="60"/>
      <c r="C81" s="218" t="str">
        <f>H78</f>
        <v>Portugal</v>
      </c>
      <c r="D81" s="219"/>
      <c r="E81" s="104"/>
      <c r="F81" s="93"/>
      <c r="G81" s="104"/>
      <c r="H81" s="218" t="str">
        <f>H79</f>
        <v>USA</v>
      </c>
      <c r="I81" s="219"/>
      <c r="J81" s="60"/>
      <c r="K81" s="60" t="s">
        <v>111</v>
      </c>
      <c r="L81" s="60">
        <f t="shared" si="24"/>
        <v>0</v>
      </c>
      <c r="M81" s="60"/>
      <c r="N81" s="60">
        <f>IF($E81="",0,IF($E81&gt;$G81,3,IF($E81=$G81,1,0)))</f>
        <v>0</v>
      </c>
      <c r="O81" s="60"/>
      <c r="P81" s="60">
        <f>IF($G81="",0,IF($E81&gt;$G81,0,IF($E81=$G81,1,3)))</f>
        <v>0</v>
      </c>
      <c r="Q81" s="60"/>
      <c r="R81" s="60">
        <f>E81</f>
        <v>0</v>
      </c>
      <c r="S81" s="60"/>
      <c r="T81" s="60">
        <f>G81</f>
        <v>0</v>
      </c>
      <c r="U81" s="60"/>
      <c r="V81" s="60">
        <f>G81</f>
        <v>0</v>
      </c>
      <c r="W81" s="60"/>
      <c r="X81" s="60">
        <f>E81</f>
        <v>0</v>
      </c>
      <c r="Y81" s="60"/>
      <c r="Z81" s="60">
        <f>P84</f>
        <v>0</v>
      </c>
      <c r="AA81" s="60">
        <f>T84</f>
        <v>0</v>
      </c>
      <c r="AB81" s="60">
        <f>X84</f>
        <v>0</v>
      </c>
      <c r="AC81" s="60">
        <f>AA81-AB81</f>
        <v>0</v>
      </c>
      <c r="AD81" s="60">
        <f>IF(Z81&gt;Z78,-1,0)</f>
        <v>0</v>
      </c>
      <c r="AE81" s="60">
        <f>IF(Z81&gt;Z79,-1,0)</f>
        <v>0</v>
      </c>
      <c r="AF81" s="60">
        <f>IF(Z81&gt;Z80,-1,0)</f>
        <v>0</v>
      </c>
      <c r="AG81" s="60">
        <f>10000-(AJ81*1000+AM81*100+AK81*10)</f>
        <v>10000</v>
      </c>
      <c r="AH81" s="90">
        <f>RANK(AG81,AG78:AG81,1)</f>
        <v>1</v>
      </c>
      <c r="AI81" s="60" t="str">
        <f>H79</f>
        <v>USA</v>
      </c>
      <c r="AJ81" s="60">
        <f t="shared" si="25"/>
        <v>0</v>
      </c>
      <c r="AK81" s="60">
        <f t="shared" si="25"/>
        <v>0</v>
      </c>
      <c r="AL81" s="60">
        <f t="shared" si="25"/>
        <v>0</v>
      </c>
      <c r="AM81" s="60">
        <f>AK81-AL81</f>
        <v>0</v>
      </c>
      <c r="AN81" s="187">
        <f>IF(AG78=AG81,IF(E82&gt;G82,AG78-0.1,AG78),AG78)</f>
        <v>10000</v>
      </c>
      <c r="AO81" s="187">
        <f>IF(AG79=AG81,IF(E81&gt;G81,AG79-0.1,AG79),AG79)</f>
        <v>10000</v>
      </c>
      <c r="AP81" s="187">
        <f>IF(AG80=AG81,IF(E79&gt;G79,AG80-0.1,AG80),AG80)</f>
        <v>10000</v>
      </c>
      <c r="AQ81" s="187"/>
      <c r="AR81" s="187">
        <f>AQ82</f>
        <v>30000</v>
      </c>
      <c r="AS81" s="90">
        <f>RANK(AR81,AR78:AR81,1)</f>
        <v>1</v>
      </c>
      <c r="AT81" s="60" t="str">
        <f t="shared" si="26"/>
        <v>USA</v>
      </c>
      <c r="AU81" s="60">
        <f t="shared" si="26"/>
        <v>0</v>
      </c>
      <c r="AV81" s="60">
        <f t="shared" si="26"/>
        <v>0</v>
      </c>
      <c r="AW81" s="60">
        <f t="shared" si="26"/>
        <v>0</v>
      </c>
      <c r="AX81" s="60"/>
      <c r="AY81" s="60"/>
      <c r="AZ81" s="60"/>
      <c r="BA81" s="113">
        <v>4</v>
      </c>
      <c r="BB81" s="114" t="e">
        <f>VLOOKUP(4,AS78:AT81,2,FALSE)</f>
        <v>#N/A</v>
      </c>
      <c r="BC81" s="115"/>
      <c r="BD81" s="116" t="e">
        <f>VLOOKUP(4,AS78:AW81,3,FALSE)</f>
        <v>#N/A</v>
      </c>
      <c r="BE81" s="116" t="e">
        <f>VLOOKUP(4,AS78:AW81,4,FALSE)</f>
        <v>#N/A</v>
      </c>
      <c r="BF81" s="93" t="s">
        <v>12</v>
      </c>
      <c r="BG81" s="116" t="e">
        <f>VLOOKUP(4,AS78:AW81,5,FALSE)</f>
        <v>#N/A</v>
      </c>
      <c r="BH81" s="60"/>
      <c r="BI81" s="85"/>
      <c r="BJ81" s="85">
        <f>IF(E81&gt;G81,IF(Spielplan!E81&gt;Spielplan!G81,Punktemodus!$B$3,0),0)</f>
        <v>0</v>
      </c>
      <c r="BK81" s="85">
        <f>IF(E81=G81,IF(Spielplan!E81=Spielplan!G81,Punktemodus!$B$3,0),0)</f>
        <v>10</v>
      </c>
      <c r="BL81" s="85">
        <f>IF(E81&lt;G81,IF(Spielplan!E81&lt;Spielplan!G81,Punktemodus!$B$3,0),0)</f>
        <v>0</v>
      </c>
      <c r="BM81" s="85">
        <f>IF(E81=Spielplan!E81,IF(G81=Spielplan!G81,Punktemodus!$B$5,0),0)</f>
        <v>3</v>
      </c>
      <c r="BN81" s="85">
        <f>IF(E81=Spielplan!E81,Punktemodus!$B$7,0)</f>
        <v>1</v>
      </c>
      <c r="BO81" s="85">
        <f>IF(G81=Spielplan!G81,Punktemodus!$B$7,0)</f>
        <v>1</v>
      </c>
      <c r="BP81" s="137">
        <f>IF(Spielplan!E81="",0,SUM(BJ81:BO81))</f>
        <v>0</v>
      </c>
      <c r="BQ81" s="85"/>
      <c r="BR81" s="141"/>
      <c r="BS81" s="134"/>
      <c r="BT81" s="134"/>
      <c r="BU81" s="134"/>
      <c r="BV81" s="134"/>
      <c r="BW81" s="134"/>
      <c r="BX81" s="134"/>
      <c r="BY81" s="134"/>
      <c r="BZ81" s="353" t="s">
        <v>154</v>
      </c>
      <c r="CA81" s="155"/>
      <c r="CB81" s="155"/>
      <c r="CC81" s="155"/>
      <c r="CD81" s="155"/>
      <c r="CE81" s="353" t="s">
        <v>157</v>
      </c>
      <c r="CF81" s="155"/>
      <c r="CG81" s="155"/>
      <c r="CH81" s="155"/>
      <c r="CI81" s="155"/>
      <c r="CJ81" s="353" t="s">
        <v>164</v>
      </c>
      <c r="CK81" s="155"/>
      <c r="CL81" s="155"/>
      <c r="CM81" s="155"/>
      <c r="CN81" s="155"/>
      <c r="CO81" s="353" t="s">
        <v>159</v>
      </c>
      <c r="CP81" s="155"/>
      <c r="CQ81" s="155"/>
      <c r="CR81" s="155"/>
      <c r="CS81" s="353" t="s">
        <v>160</v>
      </c>
      <c r="CT81" s="155"/>
      <c r="CU81" s="134"/>
      <c r="CV81" s="134"/>
      <c r="CW81" s="134"/>
    </row>
    <row r="82" spans="1:101" ht="18.75" customHeight="1" thickBot="1" x14ac:dyDescent="0.3">
      <c r="A82" s="60"/>
      <c r="B82" s="60"/>
      <c r="C82" s="211" t="str">
        <f>C78</f>
        <v>Deutschland</v>
      </c>
      <c r="D82" s="212"/>
      <c r="E82" s="104"/>
      <c r="F82" s="93"/>
      <c r="G82" s="104"/>
      <c r="H82" s="211" t="str">
        <f>H79</f>
        <v>USA</v>
      </c>
      <c r="I82" s="212"/>
      <c r="J82" s="60"/>
      <c r="K82" s="60" t="s">
        <v>112</v>
      </c>
      <c r="L82" s="60">
        <f t="shared" si="24"/>
        <v>0</v>
      </c>
      <c r="M82" s="60">
        <f>IF($E82="",0,IF($E82&gt;$G82,3,IF($E82=G82,1,0)))</f>
        <v>0</v>
      </c>
      <c r="N82" s="60"/>
      <c r="O82" s="60"/>
      <c r="P82" s="60">
        <f>IF($G82="",0,IF($E82&gt;$G82,0,IF($E82=$G82,1,3)))</f>
        <v>0</v>
      </c>
      <c r="Q82" s="60">
        <f>E82</f>
        <v>0</v>
      </c>
      <c r="R82" s="60"/>
      <c r="S82" s="60"/>
      <c r="T82" s="60">
        <f>G82</f>
        <v>0</v>
      </c>
      <c r="U82" s="60">
        <f>G82</f>
        <v>0</v>
      </c>
      <c r="V82" s="60"/>
      <c r="W82" s="60"/>
      <c r="X82" s="60">
        <f>E82</f>
        <v>0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187">
        <f>SUM(AN78:AN81)</f>
        <v>30000</v>
      </c>
      <c r="AO82" s="187">
        <f>SUM(AO78:AO81)</f>
        <v>30000</v>
      </c>
      <c r="AP82" s="187">
        <f>SUM(AP78:AP81)</f>
        <v>30000</v>
      </c>
      <c r="AQ82" s="187">
        <f>SUM(AQ78:AQ81)</f>
        <v>30000</v>
      </c>
      <c r="AR82" s="187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85">
        <f>IF(E82&gt;G82,IF(Spielplan!E82&gt;Spielplan!G82,Punktemodus!$B$3,0),0)</f>
        <v>0</v>
      </c>
      <c r="BK82" s="85">
        <f>IF(E82=G82,IF(Spielplan!E82=Spielplan!G82,Punktemodus!$B$3,0),0)</f>
        <v>10</v>
      </c>
      <c r="BL82" s="85">
        <f>IF(E82&lt;G82,IF(Spielplan!E82&lt;Spielplan!G82,Punktemodus!$B$3,0),0)</f>
        <v>0</v>
      </c>
      <c r="BM82" s="85">
        <f>IF(E82=Spielplan!E82,IF(G82=Spielplan!G82,Punktemodus!$B$5,0),0)</f>
        <v>3</v>
      </c>
      <c r="BN82" s="85">
        <f>IF(E82=Spielplan!E82,Punktemodus!$B$7,0)</f>
        <v>1</v>
      </c>
      <c r="BO82" s="85">
        <f>IF(G82=Spielplan!G82,Punktemodus!$B$7,0)</f>
        <v>1</v>
      </c>
      <c r="BP82" s="137">
        <f>IF(Spielplan!E82="",0,SUM(BJ82:BO82))</f>
        <v>0</v>
      </c>
      <c r="BQ82" s="60"/>
      <c r="BR82" s="141"/>
      <c r="BS82" s="134"/>
      <c r="BT82" s="134"/>
      <c r="BU82" s="134"/>
      <c r="BV82" s="134"/>
      <c r="BW82" s="134"/>
      <c r="BX82" s="134"/>
      <c r="BY82" s="134"/>
      <c r="BZ82" s="353"/>
      <c r="CA82" s="155"/>
      <c r="CB82" s="155"/>
      <c r="CC82" s="155"/>
      <c r="CD82" s="155"/>
      <c r="CE82" s="353"/>
      <c r="CF82" s="155"/>
      <c r="CG82" s="155"/>
      <c r="CH82" s="155"/>
      <c r="CI82" s="155"/>
      <c r="CJ82" s="353"/>
      <c r="CK82" s="155"/>
      <c r="CL82" s="155"/>
      <c r="CM82" s="155"/>
      <c r="CN82" s="155"/>
      <c r="CO82" s="353"/>
      <c r="CP82" s="155"/>
      <c r="CQ82" s="155"/>
      <c r="CR82" s="155"/>
      <c r="CS82" s="353"/>
      <c r="CT82" s="155"/>
      <c r="CU82" s="134"/>
      <c r="CV82" s="134"/>
      <c r="CW82" s="134"/>
    </row>
    <row r="83" spans="1:101" ht="18.75" customHeight="1" thickBot="1" x14ac:dyDescent="0.3">
      <c r="A83" s="60"/>
      <c r="B83" s="60"/>
      <c r="C83" s="218" t="str">
        <f>H78</f>
        <v>Portugal</v>
      </c>
      <c r="D83" s="219"/>
      <c r="E83" s="104"/>
      <c r="F83" s="93"/>
      <c r="G83" s="104"/>
      <c r="H83" s="218" t="str">
        <f>C79</f>
        <v>Ghana</v>
      </c>
      <c r="I83" s="219"/>
      <c r="J83" s="60"/>
      <c r="K83" s="60" t="s">
        <v>112</v>
      </c>
      <c r="L83" s="60">
        <f t="shared" si="24"/>
        <v>0</v>
      </c>
      <c r="M83" s="60"/>
      <c r="N83" s="60">
        <f>IF($E83="",0,IF($E83&gt;$G83,3,IF($E83=$G83,1,0)))</f>
        <v>0</v>
      </c>
      <c r="O83" s="60">
        <f>IF($G83="",0,IF($E83&gt;$G83,0,IF($E83=$G83,1,3)))</f>
        <v>0</v>
      </c>
      <c r="P83" s="60"/>
      <c r="Q83" s="60"/>
      <c r="R83" s="60">
        <f>E83</f>
        <v>0</v>
      </c>
      <c r="S83" s="60">
        <f>G83</f>
        <v>0</v>
      </c>
      <c r="T83" s="60"/>
      <c r="U83" s="60"/>
      <c r="V83" s="60">
        <f>G83</f>
        <v>0</v>
      </c>
      <c r="W83" s="60">
        <f>E83</f>
        <v>0</v>
      </c>
      <c r="X83" s="60"/>
      <c r="Y83" s="60"/>
      <c r="Z83" s="60" t="s">
        <v>30</v>
      </c>
      <c r="AA83" s="60"/>
      <c r="AB83" s="60"/>
      <c r="AC83" s="60"/>
      <c r="AD83" s="60"/>
      <c r="AE83" s="60"/>
      <c r="AF83" s="60"/>
      <c r="AG83" s="60" t="b">
        <f>OR(AG78=AG79,AG78=AG80,AG78=AG81,AG79=AG80,AG79=AG81,AG80=AG81)</f>
        <v>1</v>
      </c>
      <c r="AH83" s="60"/>
      <c r="AI83" s="60"/>
      <c r="AJ83" s="60"/>
      <c r="AK83" s="60"/>
      <c r="AL83" s="60"/>
      <c r="AM83" s="60"/>
      <c r="AN83" s="60"/>
      <c r="AO83" s="60" t="s">
        <v>34</v>
      </c>
      <c r="AP83" s="60"/>
      <c r="AQ83" s="60"/>
      <c r="AR83" s="60" t="b">
        <f>OR(AR78=AR79,AR78=AR80,AR78=AR81,AR79=AR80,AR79=AR81,AR80=AR81)</f>
        <v>1</v>
      </c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85">
        <f>IF(E83&gt;G83,IF(Spielplan!E83&gt;Spielplan!G83,Punktemodus!$B$3,0),0)</f>
        <v>0</v>
      </c>
      <c r="BK83" s="85">
        <f>IF(E83=G83,IF(Spielplan!E83=Spielplan!G83,Punktemodus!$B$3,0),0)</f>
        <v>10</v>
      </c>
      <c r="BL83" s="85">
        <f>IF(E83&lt;G83,IF(Spielplan!E83&lt;Spielplan!G83,Punktemodus!$B$3,0),0)</f>
        <v>0</v>
      </c>
      <c r="BM83" s="85">
        <f>IF(E83=Spielplan!E83,IF(G83=Spielplan!G83,Punktemodus!$B$5,0),0)</f>
        <v>3</v>
      </c>
      <c r="BN83" s="85">
        <f>IF(E83=Spielplan!E83,Punktemodus!$B$7,0)</f>
        <v>1</v>
      </c>
      <c r="BO83" s="85">
        <f>IF(G83=Spielplan!G83,Punktemodus!$B$7,0)</f>
        <v>1</v>
      </c>
      <c r="BP83" s="137">
        <f>IF(Spielplan!E83="",0,SUM(BJ83:BO83))</f>
        <v>0</v>
      </c>
      <c r="BQ83" s="60"/>
      <c r="BR83" s="141"/>
      <c r="BS83" s="134"/>
      <c r="BT83" s="134"/>
      <c r="BU83" s="134"/>
      <c r="BV83" s="134"/>
      <c r="BW83" s="134"/>
      <c r="BX83" s="134"/>
      <c r="BY83" s="134"/>
      <c r="BZ83" s="353"/>
      <c r="CA83" s="155"/>
      <c r="CB83" s="155"/>
      <c r="CC83" s="155"/>
      <c r="CD83" s="155"/>
      <c r="CE83" s="353"/>
      <c r="CF83" s="155"/>
      <c r="CG83" s="155"/>
      <c r="CH83" s="155"/>
      <c r="CI83" s="155"/>
      <c r="CJ83" s="353"/>
      <c r="CK83" s="155"/>
      <c r="CL83" s="155"/>
      <c r="CM83" s="155"/>
      <c r="CN83" s="155"/>
      <c r="CO83" s="353"/>
      <c r="CP83" s="155"/>
      <c r="CQ83" s="155"/>
      <c r="CR83" s="155"/>
      <c r="CS83" s="353"/>
      <c r="CT83" s="155"/>
      <c r="CU83" s="134"/>
      <c r="CV83" s="134"/>
      <c r="CW83" s="134"/>
    </row>
    <row r="84" spans="1:101" ht="18.75" customHeight="1" thickBot="1" x14ac:dyDescent="0.25">
      <c r="A84" s="60"/>
      <c r="B84" s="60"/>
      <c r="C84" s="136" t="str">
        <f>IF(G83="","",IF(AR83=TRUE,"Achtung: Fehler in Tabelle!",""))</f>
        <v/>
      </c>
      <c r="D84" s="60"/>
      <c r="E84" s="85"/>
      <c r="F84" s="60"/>
      <c r="G84" s="85"/>
      <c r="H84" s="60"/>
      <c r="I84" s="60"/>
      <c r="J84" s="60"/>
      <c r="K84" s="60"/>
      <c r="L84" s="60"/>
      <c r="M84" s="60">
        <f t="shared" ref="M84:X84" si="27">SUM(M78:M83)</f>
        <v>0</v>
      </c>
      <c r="N84" s="60">
        <f t="shared" si="27"/>
        <v>0</v>
      </c>
      <c r="O84" s="60">
        <f t="shared" si="27"/>
        <v>0</v>
      </c>
      <c r="P84" s="60">
        <f t="shared" si="27"/>
        <v>0</v>
      </c>
      <c r="Q84" s="60">
        <f t="shared" si="27"/>
        <v>0</v>
      </c>
      <c r="R84" s="60">
        <f t="shared" si="27"/>
        <v>0</v>
      </c>
      <c r="S84" s="60">
        <f t="shared" si="27"/>
        <v>0</v>
      </c>
      <c r="T84" s="60">
        <f t="shared" si="27"/>
        <v>0</v>
      </c>
      <c r="U84" s="60">
        <f t="shared" si="27"/>
        <v>0</v>
      </c>
      <c r="V84" s="60">
        <f t="shared" si="27"/>
        <v>0</v>
      </c>
      <c r="W84" s="60">
        <f t="shared" si="27"/>
        <v>0</v>
      </c>
      <c r="X84" s="60">
        <f t="shared" si="27"/>
        <v>0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160">
        <f>SUM(BP78:BP83)</f>
        <v>0</v>
      </c>
      <c r="BQ84" s="60"/>
      <c r="BR84" s="141"/>
      <c r="BS84" s="134"/>
      <c r="BT84" s="134"/>
      <c r="BU84" s="134"/>
      <c r="BV84" s="134"/>
      <c r="BW84" s="134"/>
      <c r="BX84" s="134"/>
      <c r="BY84" s="134"/>
      <c r="BZ84" s="354"/>
      <c r="CA84" s="155"/>
      <c r="CB84" s="155"/>
      <c r="CC84" s="155"/>
      <c r="CD84" s="155"/>
      <c r="CE84" s="354"/>
      <c r="CF84" s="155"/>
      <c r="CG84" s="155"/>
      <c r="CH84" s="155"/>
      <c r="CI84" s="155"/>
      <c r="CJ84" s="354"/>
      <c r="CK84" s="155"/>
      <c r="CL84" s="155"/>
      <c r="CM84" s="155"/>
      <c r="CN84" s="155"/>
      <c r="CO84" s="354"/>
      <c r="CP84" s="155"/>
      <c r="CQ84" s="155"/>
      <c r="CR84" s="155"/>
      <c r="CS84" s="354"/>
      <c r="CT84" s="155"/>
      <c r="CU84" s="134"/>
      <c r="CV84" s="134"/>
      <c r="CW84" s="134"/>
    </row>
    <row r="85" spans="1:101" ht="18.75" customHeight="1" thickBot="1" x14ac:dyDescent="0.25">
      <c r="A85" s="60"/>
      <c r="B85" s="60"/>
      <c r="C85" s="60"/>
      <c r="D85" s="60"/>
      <c r="E85" s="85"/>
      <c r="F85" s="60"/>
      <c r="G85" s="85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138"/>
      <c r="BQ85" s="60"/>
      <c r="BR85" s="141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</row>
    <row r="86" spans="1:101" ht="18.75" customHeight="1" x14ac:dyDescent="0.25">
      <c r="A86" s="60"/>
      <c r="B86" s="60"/>
      <c r="C86" s="89"/>
      <c r="D86" s="60"/>
      <c r="E86" s="85"/>
      <c r="F86" s="60"/>
      <c r="G86" s="85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89"/>
      <c r="BC86" s="60"/>
      <c r="BD86" s="90"/>
      <c r="BE86" s="60"/>
      <c r="BF86" s="61"/>
      <c r="BG86" s="60"/>
      <c r="BH86" s="60"/>
      <c r="BI86" s="60"/>
      <c r="BJ86" s="60"/>
      <c r="BK86" s="60"/>
      <c r="BL86" s="60"/>
      <c r="BM86" s="60"/>
      <c r="BN86" s="60"/>
      <c r="BO86" s="60"/>
      <c r="BP86" s="138"/>
      <c r="BQ86" s="60"/>
      <c r="BR86" s="141"/>
      <c r="BS86" s="321" t="s">
        <v>45</v>
      </c>
      <c r="BT86" s="322"/>
      <c r="BU86" s="322"/>
      <c r="BV86" s="322"/>
      <c r="BW86" s="134"/>
      <c r="BX86" s="331">
        <f>BP97</f>
        <v>0</v>
      </c>
      <c r="BY86" s="332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</row>
    <row r="87" spans="1:101" ht="18.75" customHeight="1" thickBot="1" x14ac:dyDescent="0.3">
      <c r="A87" s="60"/>
      <c r="B87" s="60"/>
      <c r="C87" s="88" t="s">
        <v>93</v>
      </c>
      <c r="D87" s="60"/>
      <c r="E87" s="85"/>
      <c r="F87" s="60"/>
      <c r="G87" s="85"/>
      <c r="H87" s="60"/>
      <c r="I87" s="60"/>
      <c r="J87" s="60"/>
      <c r="K87" s="60"/>
      <c r="L87" s="60"/>
      <c r="M87" s="60" t="s">
        <v>4</v>
      </c>
      <c r="N87" s="60"/>
      <c r="O87" s="60"/>
      <c r="P87" s="60"/>
      <c r="Q87" s="60" t="s">
        <v>6</v>
      </c>
      <c r="R87" s="60"/>
      <c r="S87" s="60"/>
      <c r="T87" s="60"/>
      <c r="U87" s="60" t="s">
        <v>7</v>
      </c>
      <c r="V87" s="60"/>
      <c r="W87" s="60"/>
      <c r="X87" s="60"/>
      <c r="Y87" s="60"/>
      <c r="Z87" s="60" t="s">
        <v>4</v>
      </c>
      <c r="AA87" s="60" t="s">
        <v>5</v>
      </c>
      <c r="AB87" s="60"/>
      <c r="AC87" s="60"/>
      <c r="AD87" s="60" t="s">
        <v>9</v>
      </c>
      <c r="AE87" s="60"/>
      <c r="AF87" s="60"/>
      <c r="AG87" s="60"/>
      <c r="AH87" s="60" t="s">
        <v>32</v>
      </c>
      <c r="AI87" s="60"/>
      <c r="AJ87" s="60"/>
      <c r="AK87" s="60"/>
      <c r="AL87" s="60"/>
      <c r="AM87" s="60"/>
      <c r="AN87" s="60" t="s">
        <v>35</v>
      </c>
      <c r="AO87" s="60"/>
      <c r="AP87" s="60"/>
      <c r="AQ87" s="60"/>
      <c r="AR87" s="60"/>
      <c r="AS87" s="60" t="s">
        <v>33</v>
      </c>
      <c r="AT87" s="60"/>
      <c r="AU87" s="60"/>
      <c r="AV87" s="60"/>
      <c r="AW87" s="60"/>
      <c r="AX87" s="60"/>
      <c r="AY87" s="60"/>
      <c r="AZ87" s="60"/>
      <c r="BA87" s="60"/>
      <c r="BB87" s="89" t="s">
        <v>10</v>
      </c>
      <c r="BC87" s="60"/>
      <c r="BD87" s="90" t="s">
        <v>4</v>
      </c>
      <c r="BE87" s="60"/>
      <c r="BF87" s="61" t="s">
        <v>5</v>
      </c>
      <c r="BG87" s="60"/>
      <c r="BH87" s="60"/>
      <c r="BI87" s="85"/>
      <c r="BJ87" s="60"/>
      <c r="BK87" s="60"/>
      <c r="BL87" s="60"/>
      <c r="BM87" s="60"/>
      <c r="BN87" s="60"/>
      <c r="BO87" s="60"/>
      <c r="BP87" s="138"/>
      <c r="BQ87" s="85"/>
      <c r="BR87" s="141"/>
      <c r="BS87" s="322"/>
      <c r="BT87" s="322"/>
      <c r="BU87" s="322"/>
      <c r="BV87" s="322"/>
      <c r="BW87" s="134"/>
      <c r="BX87" s="333"/>
      <c r="BY87" s="3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</row>
    <row r="88" spans="1:101" ht="18.75" customHeight="1" thickBot="1" x14ac:dyDescent="0.3">
      <c r="A88" s="60"/>
      <c r="B88" s="60"/>
      <c r="C88" s="60"/>
      <c r="D88" s="60"/>
      <c r="E88" s="85"/>
      <c r="F88" s="60"/>
      <c r="G88" s="85"/>
      <c r="H88" s="60"/>
      <c r="I88" s="60"/>
      <c r="J88" s="60"/>
      <c r="K88" s="60"/>
      <c r="L88" s="60"/>
      <c r="M88" s="60" t="s">
        <v>0</v>
      </c>
      <c r="N88" s="60" t="s">
        <v>1</v>
      </c>
      <c r="O88" s="60" t="s">
        <v>2</v>
      </c>
      <c r="P88" s="60" t="s">
        <v>3</v>
      </c>
      <c r="Q88" s="60" t="s">
        <v>0</v>
      </c>
      <c r="R88" s="60" t="s">
        <v>1</v>
      </c>
      <c r="S88" s="60" t="s">
        <v>2</v>
      </c>
      <c r="T88" s="60" t="s">
        <v>3</v>
      </c>
      <c r="U88" s="60" t="s">
        <v>0</v>
      </c>
      <c r="V88" s="60" t="s">
        <v>1</v>
      </c>
      <c r="W88" s="60" t="s">
        <v>2</v>
      </c>
      <c r="X88" s="60" t="s">
        <v>3</v>
      </c>
      <c r="Y88" s="60"/>
      <c r="Z88" s="60" t="s">
        <v>8</v>
      </c>
      <c r="AA88" s="60"/>
      <c r="AB88" s="60"/>
      <c r="AC88" s="60"/>
      <c r="AD88" s="60"/>
      <c r="AE88" s="60"/>
      <c r="AF88" s="60"/>
      <c r="AG88" s="60"/>
      <c r="AH88" s="60" t="s">
        <v>31</v>
      </c>
      <c r="AI88" s="60"/>
      <c r="AJ88" s="60"/>
      <c r="AK88" s="60"/>
      <c r="AL88" s="60"/>
      <c r="AM88" s="60"/>
      <c r="AN88" s="60" t="str">
        <f>AI89</f>
        <v>Belgien</v>
      </c>
      <c r="AO88" s="60" t="str">
        <f>AI90</f>
        <v>Algerien</v>
      </c>
      <c r="AP88" s="60" t="str">
        <f>AI91</f>
        <v>Russland</v>
      </c>
      <c r="AQ88" s="60" t="str">
        <f>AI92</f>
        <v>Südkorea</v>
      </c>
      <c r="AR88" s="60"/>
      <c r="AS88" s="60" t="s">
        <v>31</v>
      </c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85"/>
      <c r="BJ88" s="85"/>
      <c r="BK88" s="85"/>
      <c r="BL88" s="85"/>
      <c r="BM88" s="85"/>
      <c r="BN88" s="85"/>
      <c r="BO88" s="85"/>
      <c r="BP88" s="137"/>
      <c r="BQ88" s="85"/>
      <c r="BR88" s="141"/>
      <c r="BS88" s="134"/>
      <c r="BT88" s="142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</row>
    <row r="89" spans="1:101" ht="18.75" customHeight="1" thickBot="1" x14ac:dyDescent="0.3">
      <c r="A89" s="60"/>
      <c r="B89" s="60"/>
      <c r="C89" s="224" t="str">
        <f>Spielplan!$C$89</f>
        <v>Belgien</v>
      </c>
      <c r="D89" s="225"/>
      <c r="E89" s="104"/>
      <c r="F89" s="93"/>
      <c r="G89" s="104"/>
      <c r="H89" s="224" t="str">
        <f>Spielplan!$H$89</f>
        <v>Algerien</v>
      </c>
      <c r="I89" s="225"/>
      <c r="J89" s="60"/>
      <c r="K89" s="60" t="s">
        <v>115</v>
      </c>
      <c r="L89" s="60">
        <f t="shared" ref="L89:L94" si="28">IF(E89-G89&gt;0,1,IF(G89=E89,0,-1))</f>
        <v>0</v>
      </c>
      <c r="M89" s="60">
        <f>IF($E89="",0,IF($E89&gt;$G89,3,IF($E89=G89,1,0)))</f>
        <v>0</v>
      </c>
      <c r="N89" s="60">
        <f>IF($G89="",0,IF($E89&gt;$G89,0,IF($E89=G89,1,3)))</f>
        <v>0</v>
      </c>
      <c r="O89" s="60"/>
      <c r="P89" s="60"/>
      <c r="Q89" s="60">
        <f>E89</f>
        <v>0</v>
      </c>
      <c r="R89" s="60">
        <f>G89</f>
        <v>0</v>
      </c>
      <c r="S89" s="60"/>
      <c r="T89" s="60"/>
      <c r="U89" s="60">
        <f>G89</f>
        <v>0</v>
      </c>
      <c r="V89" s="60">
        <f>E89</f>
        <v>0</v>
      </c>
      <c r="W89" s="60"/>
      <c r="X89" s="60"/>
      <c r="Y89" s="60"/>
      <c r="Z89" s="60">
        <f>M95</f>
        <v>0</v>
      </c>
      <c r="AA89" s="60">
        <f>Q95</f>
        <v>0</v>
      </c>
      <c r="AB89" s="60">
        <f>U95</f>
        <v>0</v>
      </c>
      <c r="AC89" s="60">
        <f>AA89-AB89</f>
        <v>0</v>
      </c>
      <c r="AD89" s="60">
        <f>IF(Z89&gt;Z90,-1,0)</f>
        <v>0</v>
      </c>
      <c r="AE89" s="60">
        <f>IF(Z89&gt;Z91,-1,0)</f>
        <v>0</v>
      </c>
      <c r="AF89" s="60">
        <f>IF(Z89&gt;Z92,-1,0)</f>
        <v>0</v>
      </c>
      <c r="AG89" s="60">
        <f>10000-(AJ89*1000+AM89*100+AK89*10)</f>
        <v>10000</v>
      </c>
      <c r="AH89" s="90">
        <f>RANK(AG89,AG89:AG92,1)</f>
        <v>1</v>
      </c>
      <c r="AI89" s="60" t="str">
        <f>C89</f>
        <v>Belgien</v>
      </c>
      <c r="AJ89" s="60">
        <f t="shared" ref="AJ89:AL92" si="29">Z89</f>
        <v>0</v>
      </c>
      <c r="AK89" s="60">
        <f t="shared" si="29"/>
        <v>0</v>
      </c>
      <c r="AL89" s="60">
        <f t="shared" si="29"/>
        <v>0</v>
      </c>
      <c r="AM89" s="60">
        <f>AK89-AL89</f>
        <v>0</v>
      </c>
      <c r="AN89" s="187"/>
      <c r="AO89" s="187">
        <f>IF(AG90=AG89,IF(G89&gt;E89,AG90-0.1,AG90),AG90)</f>
        <v>10000</v>
      </c>
      <c r="AP89" s="187">
        <f>IF(AG91=AG89,IF(G91&gt;E91,AG91-0.1,AG91),AG91)</f>
        <v>10000</v>
      </c>
      <c r="AQ89" s="187">
        <f>IF(AG92=AG89,IF(G93&gt;E93,AG92-0.1,AG92),AG92)</f>
        <v>10000</v>
      </c>
      <c r="AR89" s="187">
        <f>AN93</f>
        <v>30000</v>
      </c>
      <c r="AS89" s="90">
        <f>RANK(AR89,AR89:AR92,1)</f>
        <v>1</v>
      </c>
      <c r="AT89" s="60" t="str">
        <f t="shared" ref="AT89:AW92" si="30">AI89</f>
        <v>Belgien</v>
      </c>
      <c r="AU89" s="60">
        <f t="shared" si="30"/>
        <v>0</v>
      </c>
      <c r="AV89" s="60">
        <f t="shared" si="30"/>
        <v>0</v>
      </c>
      <c r="AW89" s="60">
        <f t="shared" si="30"/>
        <v>0</v>
      </c>
      <c r="AX89" s="60"/>
      <c r="AY89" s="60"/>
      <c r="AZ89" s="60"/>
      <c r="BA89" s="226">
        <v>1</v>
      </c>
      <c r="BB89" s="224" t="str">
        <f>VLOOKUP(1,AS89:AT92,2,FALSE)</f>
        <v>Belgien</v>
      </c>
      <c r="BC89" s="225"/>
      <c r="BD89" s="227">
        <f>VLOOKUP(1,AS89:AW92,3,FALSE)</f>
        <v>0</v>
      </c>
      <c r="BE89" s="228">
        <f>VLOOKUP(1,AS89:AW92,4,FALSE)</f>
        <v>0</v>
      </c>
      <c r="BF89" s="93" t="s">
        <v>12</v>
      </c>
      <c r="BG89" s="228">
        <f>VLOOKUP(1,AS89:AW92,5,FALSE)</f>
        <v>0</v>
      </c>
      <c r="BH89" s="229" t="s">
        <v>128</v>
      </c>
      <c r="BI89" s="85"/>
      <c r="BJ89" s="85">
        <f>IF(E89&gt;G89,IF(Spielplan!E89&gt;Spielplan!G89,Punktemodus!$B$3,0),0)</f>
        <v>0</v>
      </c>
      <c r="BK89" s="85">
        <f>IF(E89=G89,IF(Spielplan!E89=Spielplan!G89,Punktemodus!$B$3,0),0)</f>
        <v>10</v>
      </c>
      <c r="BL89" s="85">
        <f>IF(E89&lt;G89,IF(Spielplan!E89&lt;Spielplan!G89,Punktemodus!$B$3,0),0)</f>
        <v>0</v>
      </c>
      <c r="BM89" s="85">
        <f>IF(E89=Spielplan!E89,IF(G89=Spielplan!G89,Punktemodus!$B$5,0),0)</f>
        <v>3</v>
      </c>
      <c r="BN89" s="85">
        <f>IF(E89=Spielplan!E89,Punktemodus!$B$7,0)</f>
        <v>1</v>
      </c>
      <c r="BO89" s="85">
        <f>IF(G89=Spielplan!G89,Punktemodus!$B$7,0)</f>
        <v>1</v>
      </c>
      <c r="BP89" s="137">
        <f>IF(Spielplan!E89="",0,SUM(BJ89:BO89))</f>
        <v>0</v>
      </c>
      <c r="BQ89" s="85"/>
      <c r="BR89" s="141"/>
      <c r="BS89" s="321" t="s">
        <v>46</v>
      </c>
      <c r="BT89" s="322"/>
      <c r="BU89" s="322"/>
      <c r="BV89" s="322"/>
      <c r="BW89" s="134"/>
      <c r="BX89" s="335">
        <f>BZ79+CE79+CJ79+CO79+CS79</f>
        <v>730</v>
      </c>
      <c r="BY89" s="336"/>
      <c r="BZ89" s="134"/>
      <c r="CA89" s="349"/>
      <c r="CB89" s="350"/>
      <c r="CC89" s="350"/>
      <c r="CD89" s="350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</row>
    <row r="90" spans="1:101" ht="18.75" customHeight="1" thickBot="1" x14ac:dyDescent="0.3">
      <c r="A90" s="60"/>
      <c r="B90" s="60"/>
      <c r="C90" s="230" t="str">
        <f>Spielplan!$C$90</f>
        <v>Russland</v>
      </c>
      <c r="D90" s="231"/>
      <c r="E90" s="104"/>
      <c r="F90" s="93"/>
      <c r="G90" s="104"/>
      <c r="H90" s="230" t="str">
        <f>Spielplan!$H$90</f>
        <v>Südkorea</v>
      </c>
      <c r="I90" s="231"/>
      <c r="J90" s="60"/>
      <c r="K90" s="60" t="s">
        <v>116</v>
      </c>
      <c r="L90" s="60">
        <f t="shared" si="28"/>
        <v>0</v>
      </c>
      <c r="M90" s="60"/>
      <c r="N90" s="60"/>
      <c r="O90" s="60">
        <f>IF($E90="",0,IF($E90&gt;$G90,3,IF($E90=$G90,1,0)))</f>
        <v>0</v>
      </c>
      <c r="P90" s="60">
        <f>IF($G90="",0,IF($E90&gt;$G90,0,IF($E90=$G90,1,3)))</f>
        <v>0</v>
      </c>
      <c r="Q90" s="60"/>
      <c r="R90" s="60"/>
      <c r="S90" s="60">
        <f>E90</f>
        <v>0</v>
      </c>
      <c r="T90" s="60">
        <f>G90</f>
        <v>0</v>
      </c>
      <c r="U90" s="60"/>
      <c r="V90" s="60"/>
      <c r="W90" s="60">
        <f>G90</f>
        <v>0</v>
      </c>
      <c r="X90" s="60">
        <f>E90</f>
        <v>0</v>
      </c>
      <c r="Y90" s="60"/>
      <c r="Z90" s="60">
        <f>N95</f>
        <v>0</v>
      </c>
      <c r="AA90" s="60">
        <f>R95</f>
        <v>0</v>
      </c>
      <c r="AB90" s="60">
        <f>V95</f>
        <v>0</v>
      </c>
      <c r="AC90" s="60">
        <f>AA90-AB90</f>
        <v>0</v>
      </c>
      <c r="AD90" s="60">
        <f>IF(Z90&gt;Z89,-1,0)</f>
        <v>0</v>
      </c>
      <c r="AE90" s="60">
        <f>IF(Z90&gt;Z91,-1,0)</f>
        <v>0</v>
      </c>
      <c r="AF90" s="60">
        <f>IF(Z90&gt;Z92,-1,0)</f>
        <v>0</v>
      </c>
      <c r="AG90" s="60">
        <f>10000-(AJ90*1000+AM90*100+AK90*10)</f>
        <v>10000</v>
      </c>
      <c r="AH90" s="90">
        <f>RANK(AG90,AG89:AG92,1)</f>
        <v>1</v>
      </c>
      <c r="AI90" s="60" t="str">
        <f>H89</f>
        <v>Algerien</v>
      </c>
      <c r="AJ90" s="60">
        <f t="shared" si="29"/>
        <v>0</v>
      </c>
      <c r="AK90" s="60">
        <f t="shared" si="29"/>
        <v>0</v>
      </c>
      <c r="AL90" s="60">
        <f t="shared" si="29"/>
        <v>0</v>
      </c>
      <c r="AM90" s="60">
        <f>AK90-AL90</f>
        <v>0</v>
      </c>
      <c r="AN90" s="187">
        <f>IF(AG89=AG90,IF(E89&gt;G89,AG89-0.1,AG89),AG89)</f>
        <v>10000</v>
      </c>
      <c r="AO90" s="187"/>
      <c r="AP90" s="187">
        <f>IF(AG91=AG90,IF(G94&gt;E94,AG91-0.1,AG91),AG91)</f>
        <v>10000</v>
      </c>
      <c r="AQ90" s="187">
        <f>IF(AG92=AG90,IF(G92&gt;E92,AG92-0.1,AG92),AG92)</f>
        <v>10000</v>
      </c>
      <c r="AR90" s="187">
        <f>AO93</f>
        <v>30000</v>
      </c>
      <c r="AS90" s="90">
        <f>RANK(AR90,AR89:AR92,1)</f>
        <v>1</v>
      </c>
      <c r="AT90" s="60" t="str">
        <f t="shared" si="30"/>
        <v>Algerien</v>
      </c>
      <c r="AU90" s="60">
        <f t="shared" si="30"/>
        <v>0</v>
      </c>
      <c r="AV90" s="60">
        <f t="shared" si="30"/>
        <v>0</v>
      </c>
      <c r="AW90" s="60">
        <f t="shared" si="30"/>
        <v>0</v>
      </c>
      <c r="AX90" s="60"/>
      <c r="AY90" s="60"/>
      <c r="AZ90" s="60"/>
      <c r="BA90" s="232">
        <v>2</v>
      </c>
      <c r="BB90" s="230" t="e">
        <f>VLOOKUP(2,AS89:AT92,2,FALSE)</f>
        <v>#N/A</v>
      </c>
      <c r="BC90" s="231"/>
      <c r="BD90" s="233" t="e">
        <f>VLOOKUP(2,AS89:AW92,3,FALSE)</f>
        <v>#N/A</v>
      </c>
      <c r="BE90" s="234" t="e">
        <f>VLOOKUP(2,AS89:AW92,4,FALSE)</f>
        <v>#N/A</v>
      </c>
      <c r="BF90" s="93" t="s">
        <v>12</v>
      </c>
      <c r="BG90" s="234" t="e">
        <f>VLOOKUP(2,AS89:AW92,5,FALSE)</f>
        <v>#N/A</v>
      </c>
      <c r="BH90" s="234" t="s">
        <v>124</v>
      </c>
      <c r="BI90" s="85"/>
      <c r="BJ90" s="85">
        <f>IF(E90&gt;G90,IF(Spielplan!E90&gt;Spielplan!G90,Punktemodus!$B$3,0),0)</f>
        <v>0</v>
      </c>
      <c r="BK90" s="85">
        <f>IF(E90=G90,IF(Spielplan!E90=Spielplan!G90,Punktemodus!$B$3,0),0)</f>
        <v>10</v>
      </c>
      <c r="BL90" s="85">
        <f>IF(E90&lt;G90,IF(Spielplan!E90&lt;Spielplan!G90,Punktemodus!$B$3,0),0)</f>
        <v>0</v>
      </c>
      <c r="BM90" s="85">
        <f>IF(E90=Spielplan!E90,IF(G90=Spielplan!G90,Punktemodus!$B$5,0),0)</f>
        <v>3</v>
      </c>
      <c r="BN90" s="85">
        <f>IF(E90=Spielplan!E90,Punktemodus!$B$7,0)</f>
        <v>1</v>
      </c>
      <c r="BO90" s="85">
        <f>IF(G90=Spielplan!G90,Punktemodus!$B$7,0)</f>
        <v>1</v>
      </c>
      <c r="BP90" s="137">
        <f>IF(Spielplan!E90="",0,SUM(BJ90:BO90))</f>
        <v>0</v>
      </c>
      <c r="BQ90" s="85"/>
      <c r="BR90" s="141"/>
      <c r="BS90" s="322"/>
      <c r="BT90" s="322"/>
      <c r="BU90" s="322"/>
      <c r="BV90" s="322"/>
      <c r="BW90" s="134"/>
      <c r="BX90" s="337"/>
      <c r="BY90" s="338"/>
      <c r="BZ90" s="134"/>
      <c r="CA90" s="350"/>
      <c r="CB90" s="350"/>
      <c r="CC90" s="350"/>
      <c r="CD90" s="350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</row>
    <row r="91" spans="1:101" ht="18.75" customHeight="1" thickBot="1" x14ac:dyDescent="0.3">
      <c r="A91" s="60"/>
      <c r="B91" s="60"/>
      <c r="C91" s="224" t="str">
        <f>C89</f>
        <v>Belgien</v>
      </c>
      <c r="D91" s="225"/>
      <c r="E91" s="104"/>
      <c r="F91" s="93"/>
      <c r="G91" s="104"/>
      <c r="H91" s="224" t="str">
        <f>C90</f>
        <v>Russland</v>
      </c>
      <c r="I91" s="225"/>
      <c r="J91" s="60"/>
      <c r="K91" s="60" t="s">
        <v>118</v>
      </c>
      <c r="L91" s="60">
        <f t="shared" si="28"/>
        <v>0</v>
      </c>
      <c r="M91" s="60">
        <f>IF($E91="",0,IF($E91&gt;$G91,3,IF($E91=G91,1,0)))</f>
        <v>0</v>
      </c>
      <c r="N91" s="60"/>
      <c r="O91" s="60">
        <f>IF($G91="",0,IF($E91&gt;$G91,0,IF($E91=$G91,1,3)))</f>
        <v>0</v>
      </c>
      <c r="P91" s="60"/>
      <c r="Q91" s="60">
        <f>E91</f>
        <v>0</v>
      </c>
      <c r="R91" s="60"/>
      <c r="S91" s="60">
        <f>G91</f>
        <v>0</v>
      </c>
      <c r="T91" s="60"/>
      <c r="U91" s="60">
        <f>G91</f>
        <v>0</v>
      </c>
      <c r="V91" s="60"/>
      <c r="W91" s="60">
        <f>E91</f>
        <v>0</v>
      </c>
      <c r="X91" s="60"/>
      <c r="Y91" s="60"/>
      <c r="Z91" s="60">
        <f>O95</f>
        <v>0</v>
      </c>
      <c r="AA91" s="60">
        <f>S95</f>
        <v>0</v>
      </c>
      <c r="AB91" s="60">
        <f>W95</f>
        <v>0</v>
      </c>
      <c r="AC91" s="60">
        <f>AA91-AB91</f>
        <v>0</v>
      </c>
      <c r="AD91" s="60">
        <f>IF(Z91&gt;Z89,-1,0)</f>
        <v>0</v>
      </c>
      <c r="AE91" s="60">
        <f>IF(Z91&gt;Z90,-1,0)</f>
        <v>0</v>
      </c>
      <c r="AF91" s="60">
        <f>IF(Z91&gt;Z92,-1,0)</f>
        <v>0</v>
      </c>
      <c r="AG91" s="60">
        <f>10000-(AJ91*1000+AM91*100+AK91*10)</f>
        <v>10000</v>
      </c>
      <c r="AH91" s="90">
        <f>RANK(AG91,AG89:AG92,1)</f>
        <v>1</v>
      </c>
      <c r="AI91" s="60" t="str">
        <f>C90</f>
        <v>Russland</v>
      </c>
      <c r="AJ91" s="60">
        <f t="shared" si="29"/>
        <v>0</v>
      </c>
      <c r="AK91" s="60">
        <f t="shared" si="29"/>
        <v>0</v>
      </c>
      <c r="AL91" s="60">
        <f t="shared" si="29"/>
        <v>0</v>
      </c>
      <c r="AM91" s="60">
        <f>AK91-AL91</f>
        <v>0</v>
      </c>
      <c r="AN91" s="187">
        <f>IF(AG89=AG91,IF(E91&gt;G91,AG89-0.1,AG89),AG89)</f>
        <v>10000</v>
      </c>
      <c r="AO91" s="187">
        <f>IF(AG90=AG91,IF(E94&gt;G94,AG90-0.1,AG90),AG90)</f>
        <v>10000</v>
      </c>
      <c r="AP91" s="187"/>
      <c r="AQ91" s="187">
        <f>IF(AG92=AG91,IF(G90&gt;E90,AG92-0.1,AG92),AG92)</f>
        <v>10000</v>
      </c>
      <c r="AR91" s="187">
        <f>AP93</f>
        <v>30000</v>
      </c>
      <c r="AS91" s="90">
        <f>RANK(AR91,AR89:AR92,1)</f>
        <v>1</v>
      </c>
      <c r="AT91" s="60" t="str">
        <f t="shared" si="30"/>
        <v>Russland</v>
      </c>
      <c r="AU91" s="60">
        <f t="shared" si="30"/>
        <v>0</v>
      </c>
      <c r="AV91" s="60">
        <f t="shared" si="30"/>
        <v>0</v>
      </c>
      <c r="AW91" s="60">
        <f t="shared" si="30"/>
        <v>0</v>
      </c>
      <c r="AX91" s="60"/>
      <c r="AY91" s="60"/>
      <c r="AZ91" s="60"/>
      <c r="BA91" s="113">
        <v>3</v>
      </c>
      <c r="BB91" s="114" t="e">
        <f>VLOOKUP(3,AS89:AT92,2,FALSE)</f>
        <v>#N/A</v>
      </c>
      <c r="BC91" s="115"/>
      <c r="BD91" s="116" t="e">
        <f>VLOOKUP(3,AS89:AW92,3,FALSE)</f>
        <v>#N/A</v>
      </c>
      <c r="BE91" s="116" t="e">
        <f>VLOOKUP(3,AS89:AW92,4,FALSE)</f>
        <v>#N/A</v>
      </c>
      <c r="BF91" s="93" t="s">
        <v>12</v>
      </c>
      <c r="BG91" s="116" t="e">
        <f>VLOOKUP(3,AS89:AW92,5,FALSE)</f>
        <v>#N/A</v>
      </c>
      <c r="BH91" s="60"/>
      <c r="BI91" s="85"/>
      <c r="BJ91" s="85">
        <f>IF(E91&gt;G91,IF(Spielplan!E91&gt;Spielplan!G91,Punktemodus!$B$3,0),0)</f>
        <v>0</v>
      </c>
      <c r="BK91" s="85">
        <f>IF(E91=G91,IF(Spielplan!E91=Spielplan!G91,Punktemodus!$B$3,0),0)</f>
        <v>10</v>
      </c>
      <c r="BL91" s="85">
        <f>IF(E91&lt;G91,IF(Spielplan!E91&lt;Spielplan!G91,Punktemodus!$B$3,0),0)</f>
        <v>0</v>
      </c>
      <c r="BM91" s="85">
        <f>IF(E91=Spielplan!E91,IF(G91=Spielplan!G91,Punktemodus!$B$5,0),0)</f>
        <v>3</v>
      </c>
      <c r="BN91" s="85">
        <f>IF(E91=Spielplan!E91,Punktemodus!$B$7,0)</f>
        <v>1</v>
      </c>
      <c r="BO91" s="85">
        <f>IF(G91=Spielplan!G91,Punktemodus!$B$7,0)</f>
        <v>1</v>
      </c>
      <c r="BP91" s="137">
        <f>IF(Spielplan!E91="",0,SUM(BJ91:BO91))</f>
        <v>0</v>
      </c>
      <c r="BQ91" s="85"/>
      <c r="BR91" s="141"/>
      <c r="BS91" s="134"/>
      <c r="BT91" s="142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</row>
    <row r="92" spans="1:101" ht="18.75" customHeight="1" thickBot="1" x14ac:dyDescent="0.3">
      <c r="A92" s="60"/>
      <c r="B92" s="60"/>
      <c r="C92" s="230" t="str">
        <f>H89</f>
        <v>Algerien</v>
      </c>
      <c r="D92" s="231"/>
      <c r="E92" s="104"/>
      <c r="F92" s="93"/>
      <c r="G92" s="104"/>
      <c r="H92" s="230" t="str">
        <f>H90</f>
        <v>Südkorea</v>
      </c>
      <c r="I92" s="231"/>
      <c r="J92" s="60"/>
      <c r="K92" s="60" t="s">
        <v>117</v>
      </c>
      <c r="L92" s="60">
        <f t="shared" si="28"/>
        <v>0</v>
      </c>
      <c r="M92" s="60"/>
      <c r="N92" s="60">
        <f>IF($E92="",0,IF($E92&gt;$G92,3,IF($E92=$G92,1,0)))</f>
        <v>0</v>
      </c>
      <c r="O92" s="60"/>
      <c r="P92" s="60">
        <f>IF($G92="",0,IF($E92&gt;$G92,0,IF($E92=$G92,1,3)))</f>
        <v>0</v>
      </c>
      <c r="Q92" s="60"/>
      <c r="R92" s="60">
        <f>E92</f>
        <v>0</v>
      </c>
      <c r="S92" s="60"/>
      <c r="T92" s="60">
        <f>G92</f>
        <v>0</v>
      </c>
      <c r="U92" s="60"/>
      <c r="V92" s="60">
        <f>G92</f>
        <v>0</v>
      </c>
      <c r="W92" s="60"/>
      <c r="X92" s="60">
        <f>E92</f>
        <v>0</v>
      </c>
      <c r="Y92" s="60"/>
      <c r="Z92" s="60">
        <f>P95</f>
        <v>0</v>
      </c>
      <c r="AA92" s="60">
        <f>T95</f>
        <v>0</v>
      </c>
      <c r="AB92" s="60">
        <f>X95</f>
        <v>0</v>
      </c>
      <c r="AC92" s="60">
        <f>AA92-AB92</f>
        <v>0</v>
      </c>
      <c r="AD92" s="60">
        <f>IF(Z92&gt;Z89,-1,0)</f>
        <v>0</v>
      </c>
      <c r="AE92" s="60">
        <f>IF(Z92&gt;Z90,-1,0)</f>
        <v>0</v>
      </c>
      <c r="AF92" s="60">
        <f>IF(Z92&gt;Z91,-1,0)</f>
        <v>0</v>
      </c>
      <c r="AG92" s="60">
        <f>10000-(AJ92*1000+AM92*100+AK92*10)</f>
        <v>10000</v>
      </c>
      <c r="AH92" s="90">
        <f>RANK(AG92,AG89:AG92,1)</f>
        <v>1</v>
      </c>
      <c r="AI92" s="60" t="str">
        <f>H90</f>
        <v>Südkorea</v>
      </c>
      <c r="AJ92" s="60">
        <f t="shared" si="29"/>
        <v>0</v>
      </c>
      <c r="AK92" s="60">
        <f t="shared" si="29"/>
        <v>0</v>
      </c>
      <c r="AL92" s="60">
        <f t="shared" si="29"/>
        <v>0</v>
      </c>
      <c r="AM92" s="60">
        <f>AK92-AL92</f>
        <v>0</v>
      </c>
      <c r="AN92" s="187">
        <f>IF(AG89=AG92,IF(E93&gt;G93,AG89-0.1,AG89),AG89)</f>
        <v>10000</v>
      </c>
      <c r="AO92" s="187">
        <f>IF(AG90=AG92,IF(E92&gt;G92,AG90-0.1,AG90),AG90)</f>
        <v>10000</v>
      </c>
      <c r="AP92" s="187">
        <f>IF(AG91=AG92,IF(E90&gt;G90,AG91-0.1,AG91),AG91)</f>
        <v>10000</v>
      </c>
      <c r="AQ92" s="187"/>
      <c r="AR92" s="187">
        <f>AQ93</f>
        <v>30000</v>
      </c>
      <c r="AS92" s="90">
        <f>RANK(AR92,AR89:AR92,1)</f>
        <v>1</v>
      </c>
      <c r="AT92" s="60" t="str">
        <f t="shared" si="30"/>
        <v>Südkorea</v>
      </c>
      <c r="AU92" s="60">
        <f t="shared" si="30"/>
        <v>0</v>
      </c>
      <c r="AV92" s="60">
        <f t="shared" si="30"/>
        <v>0</v>
      </c>
      <c r="AW92" s="60">
        <f t="shared" si="30"/>
        <v>0</v>
      </c>
      <c r="AX92" s="60"/>
      <c r="AY92" s="60"/>
      <c r="AZ92" s="60"/>
      <c r="BA92" s="113">
        <v>4</v>
      </c>
      <c r="BB92" s="114" t="e">
        <f>VLOOKUP(4,AS89:AT92,2,FALSE)</f>
        <v>#N/A</v>
      </c>
      <c r="BC92" s="115"/>
      <c r="BD92" s="116" t="e">
        <f>VLOOKUP(4,AS89:AW92,3,FALSE)</f>
        <v>#N/A</v>
      </c>
      <c r="BE92" s="116" t="e">
        <f>VLOOKUP(4,AS89:AW92,4,FALSE)</f>
        <v>#N/A</v>
      </c>
      <c r="BF92" s="93" t="s">
        <v>12</v>
      </c>
      <c r="BG92" s="116" t="e">
        <f>VLOOKUP(4,AS89:AW92,5,FALSE)</f>
        <v>#N/A</v>
      </c>
      <c r="BH92" s="60"/>
      <c r="BI92" s="85"/>
      <c r="BJ92" s="85">
        <f>IF(E92&gt;G92,IF(Spielplan!E92&gt;Spielplan!G92,Punktemodus!$B$3,0),0)</f>
        <v>0</v>
      </c>
      <c r="BK92" s="85">
        <f>IF(E92=G92,IF(Spielplan!E92=Spielplan!G92,Punktemodus!$B$3,0),0)</f>
        <v>10</v>
      </c>
      <c r="BL92" s="85">
        <f>IF(E92&lt;G92,IF(Spielplan!E92&lt;Spielplan!G92,Punktemodus!$B$3,0),0)</f>
        <v>0</v>
      </c>
      <c r="BM92" s="85">
        <f>IF(E92=Spielplan!E92,IF(G92=Spielplan!G92,Punktemodus!$B$5,0),0)</f>
        <v>3</v>
      </c>
      <c r="BN92" s="85">
        <f>IF(E92=Spielplan!E92,Punktemodus!$B$7,0)</f>
        <v>1</v>
      </c>
      <c r="BO92" s="85">
        <f>IF(G92=Spielplan!G92,Punktemodus!$B$7,0)</f>
        <v>1</v>
      </c>
      <c r="BP92" s="137">
        <f>IF(Spielplan!E92="",0,SUM(BJ92:BO92))</f>
        <v>0</v>
      </c>
      <c r="BQ92" s="85"/>
      <c r="BR92" s="141"/>
      <c r="BS92" s="321" t="s">
        <v>163</v>
      </c>
      <c r="BT92" s="322"/>
      <c r="BU92" s="322"/>
      <c r="BV92" s="322"/>
      <c r="BW92" s="134"/>
      <c r="BX92" s="339">
        <f>BX86+BX89</f>
        <v>730</v>
      </c>
      <c r="BY92" s="340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</row>
    <row r="93" spans="1:101" ht="18.75" customHeight="1" thickBot="1" x14ac:dyDescent="0.3">
      <c r="A93" s="60"/>
      <c r="B93" s="60"/>
      <c r="C93" s="224" t="str">
        <f>C89</f>
        <v>Belgien</v>
      </c>
      <c r="D93" s="225"/>
      <c r="E93" s="104"/>
      <c r="F93" s="93"/>
      <c r="G93" s="104"/>
      <c r="H93" s="224" t="str">
        <f>H90</f>
        <v>Südkorea</v>
      </c>
      <c r="I93" s="225"/>
      <c r="J93" s="60"/>
      <c r="K93" s="60" t="s">
        <v>119</v>
      </c>
      <c r="L93" s="60">
        <f t="shared" si="28"/>
        <v>0</v>
      </c>
      <c r="M93" s="60">
        <f>IF($E93="",0,IF($E93&gt;$G93,3,IF($E93=G93,1,0)))</f>
        <v>0</v>
      </c>
      <c r="N93" s="60"/>
      <c r="O93" s="60"/>
      <c r="P93" s="60">
        <f>IF($G93="",0,IF($E93&gt;$G93,0,IF($E93=$G93,1,3)))</f>
        <v>0</v>
      </c>
      <c r="Q93" s="60">
        <f>E93</f>
        <v>0</v>
      </c>
      <c r="R93" s="60"/>
      <c r="S93" s="60"/>
      <c r="T93" s="60">
        <f>G93</f>
        <v>0</v>
      </c>
      <c r="U93" s="60">
        <f>G93</f>
        <v>0</v>
      </c>
      <c r="V93" s="60"/>
      <c r="W93" s="60"/>
      <c r="X93" s="60">
        <f>E93</f>
        <v>0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187">
        <f>SUM(AN89:AN92)</f>
        <v>30000</v>
      </c>
      <c r="AO93" s="187">
        <f>SUM(AO89:AO92)</f>
        <v>30000</v>
      </c>
      <c r="AP93" s="187">
        <f>SUM(AP89:AP92)</f>
        <v>30000</v>
      </c>
      <c r="AQ93" s="187">
        <f>SUM(AQ89:AQ92)</f>
        <v>30000</v>
      </c>
      <c r="AR93" s="187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85">
        <f>IF(E93&gt;G93,IF(Spielplan!E93&gt;Spielplan!G93,Punktemodus!$B$3,0),0)</f>
        <v>0</v>
      </c>
      <c r="BK93" s="85">
        <f>IF(E93=G93,IF(Spielplan!E93=Spielplan!G93,Punktemodus!$B$3,0),0)</f>
        <v>10</v>
      </c>
      <c r="BL93" s="85">
        <f>IF(E93&lt;G93,IF(Spielplan!E93&lt;Spielplan!G93,Punktemodus!$B$3,0),0)</f>
        <v>0</v>
      </c>
      <c r="BM93" s="85">
        <f>IF(E93=Spielplan!E93,IF(G93=Spielplan!G93,Punktemodus!$B$5,0),0)</f>
        <v>3</v>
      </c>
      <c r="BN93" s="85">
        <f>IF(E93=Spielplan!E93,Punktemodus!$B$7,0)</f>
        <v>1</v>
      </c>
      <c r="BO93" s="85">
        <f>IF(G93=Spielplan!G93,Punktemodus!$B$7,0)</f>
        <v>1</v>
      </c>
      <c r="BP93" s="137">
        <f>IF(Spielplan!E93="",0,SUM(BJ93:BO93))</f>
        <v>0</v>
      </c>
      <c r="BQ93" s="60"/>
      <c r="BR93" s="141"/>
      <c r="BS93" s="322"/>
      <c r="BT93" s="322"/>
      <c r="BU93" s="322"/>
      <c r="BV93" s="322"/>
      <c r="BW93" s="134"/>
      <c r="BX93" s="341"/>
      <c r="BY93" s="342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</row>
    <row r="94" spans="1:101" ht="18.75" customHeight="1" thickBot="1" x14ac:dyDescent="0.3">
      <c r="A94" s="60"/>
      <c r="B94" s="60"/>
      <c r="C94" s="230" t="str">
        <f>H89</f>
        <v>Algerien</v>
      </c>
      <c r="D94" s="231"/>
      <c r="E94" s="104"/>
      <c r="F94" s="93"/>
      <c r="G94" s="104"/>
      <c r="H94" s="230" t="str">
        <f>C90</f>
        <v>Russland</v>
      </c>
      <c r="I94" s="231"/>
      <c r="J94" s="60"/>
      <c r="K94" s="60" t="s">
        <v>119</v>
      </c>
      <c r="L94" s="60">
        <f t="shared" si="28"/>
        <v>0</v>
      </c>
      <c r="M94" s="60"/>
      <c r="N94" s="60">
        <f>IF($E94="",0,IF($E94&gt;$G94,3,IF($E94=$G94,1,0)))</f>
        <v>0</v>
      </c>
      <c r="O94" s="60">
        <f>IF($G94="",0,IF($E94&gt;$G94,0,IF($E94=$G94,1,3)))</f>
        <v>0</v>
      </c>
      <c r="P94" s="60"/>
      <c r="Q94" s="60"/>
      <c r="R94" s="60">
        <f>E94</f>
        <v>0</v>
      </c>
      <c r="S94" s="60">
        <f>G94</f>
        <v>0</v>
      </c>
      <c r="T94" s="60"/>
      <c r="U94" s="60"/>
      <c r="V94" s="60">
        <f>G94</f>
        <v>0</v>
      </c>
      <c r="W94" s="60">
        <f>E94</f>
        <v>0</v>
      </c>
      <c r="X94" s="60"/>
      <c r="Y94" s="60"/>
      <c r="Z94" s="60" t="s">
        <v>30</v>
      </c>
      <c r="AA94" s="60"/>
      <c r="AB94" s="60"/>
      <c r="AC94" s="60"/>
      <c r="AD94" s="60"/>
      <c r="AE94" s="60"/>
      <c r="AF94" s="60"/>
      <c r="AG94" s="60" t="b">
        <f>OR(AG89=AG90,AG89=AG91,AG89=AG92,AG90=AG91,AG90=AG92,AG91=AG92)</f>
        <v>1</v>
      </c>
      <c r="AH94" s="60"/>
      <c r="AI94" s="60"/>
      <c r="AJ94" s="60"/>
      <c r="AK94" s="60"/>
      <c r="AL94" s="60"/>
      <c r="AM94" s="60"/>
      <c r="AN94" s="60"/>
      <c r="AO94" s="60" t="s">
        <v>34</v>
      </c>
      <c r="AP94" s="60"/>
      <c r="AQ94" s="60"/>
      <c r="AR94" s="60" t="b">
        <f>OR(AR89=AR90,AR89=AR91,AR89=AR92,AR90=AR91,AR90=AR92,AR91=AR92)</f>
        <v>1</v>
      </c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85">
        <f>IF(E94&gt;G94,IF(Spielplan!E94&gt;Spielplan!G94,Punktemodus!$B$3,0),0)</f>
        <v>0</v>
      </c>
      <c r="BK94" s="85">
        <f>IF(E94=G94,IF(Spielplan!E94=Spielplan!G94,Punktemodus!$B$3,0),0)</f>
        <v>10</v>
      </c>
      <c r="BL94" s="85">
        <f>IF(E94&lt;G94,IF(Spielplan!E94&lt;Spielplan!G94,Punktemodus!$B$3,0),0)</f>
        <v>0</v>
      </c>
      <c r="BM94" s="85">
        <f>IF(E94=Spielplan!E94,IF(G94=Spielplan!G94,Punktemodus!$B$5,0),0)</f>
        <v>3</v>
      </c>
      <c r="BN94" s="85">
        <f>IF(E94=Spielplan!E94,Punktemodus!$B$7,0)</f>
        <v>1</v>
      </c>
      <c r="BO94" s="85">
        <f>IF(G94=Spielplan!G94,Punktemodus!$B$7,0)</f>
        <v>1</v>
      </c>
      <c r="BP94" s="137">
        <f>IF(Spielplan!E94="",0,SUM(BJ94:BO94))</f>
        <v>0</v>
      </c>
      <c r="BQ94" s="60"/>
      <c r="BR94" s="141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</row>
    <row r="95" spans="1:101" ht="18.75" customHeight="1" thickBot="1" x14ac:dyDescent="0.25">
      <c r="A95" s="60"/>
      <c r="B95" s="60"/>
      <c r="C95" s="136" t="str">
        <f>IF(G94="","",IF(AR94=TRUE,"Achtung: Fehler in Tabelle!",""))</f>
        <v/>
      </c>
      <c r="D95" s="60"/>
      <c r="E95" s="60"/>
      <c r="F95" s="60"/>
      <c r="G95" s="60"/>
      <c r="H95" s="60"/>
      <c r="I95" s="60"/>
      <c r="J95" s="60"/>
      <c r="K95" s="60"/>
      <c r="L95" s="60"/>
      <c r="M95" s="60">
        <f t="shared" ref="M95:X95" si="31">SUM(M89:M94)</f>
        <v>0</v>
      </c>
      <c r="N95" s="60">
        <f t="shared" si="31"/>
        <v>0</v>
      </c>
      <c r="O95" s="60">
        <f t="shared" si="31"/>
        <v>0</v>
      </c>
      <c r="P95" s="60">
        <f t="shared" si="31"/>
        <v>0</v>
      </c>
      <c r="Q95" s="60">
        <f t="shared" si="31"/>
        <v>0</v>
      </c>
      <c r="R95" s="60">
        <f t="shared" si="31"/>
        <v>0</v>
      </c>
      <c r="S95" s="60">
        <f t="shared" si="31"/>
        <v>0</v>
      </c>
      <c r="T95" s="60">
        <f t="shared" si="31"/>
        <v>0</v>
      </c>
      <c r="U95" s="60">
        <f t="shared" si="31"/>
        <v>0</v>
      </c>
      <c r="V95" s="60">
        <f t="shared" si="31"/>
        <v>0</v>
      </c>
      <c r="W95" s="60">
        <f t="shared" si="31"/>
        <v>0</v>
      </c>
      <c r="X95" s="60">
        <f t="shared" si="31"/>
        <v>0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160">
        <f>SUM(BP89:BP94)</f>
        <v>0</v>
      </c>
      <c r="BQ95" s="60"/>
      <c r="BR95" s="141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</row>
    <row r="96" spans="1:101" ht="13.5" thickBo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85"/>
      <c r="BK96" s="85"/>
      <c r="BL96" s="85"/>
      <c r="BM96" s="85"/>
      <c r="BN96" s="85"/>
      <c r="BO96" s="85"/>
      <c r="BP96" s="138"/>
      <c r="BQ96" s="60"/>
      <c r="BR96" s="141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</row>
    <row r="97" spans="1:101" ht="25.5" customHeight="1" thickBo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85"/>
      <c r="BK97" s="85"/>
      <c r="BL97" s="85"/>
      <c r="BM97" s="85"/>
      <c r="BN97" s="85"/>
      <c r="BO97" s="85"/>
      <c r="BP97" s="160">
        <f>SUM(BP12:BP95)/2</f>
        <v>0</v>
      </c>
      <c r="BQ97" s="60"/>
      <c r="BR97" s="141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</row>
    <row r="98" spans="1:101" x14ac:dyDescent="0.2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85"/>
      <c r="BK98" s="85"/>
      <c r="BL98" s="85"/>
      <c r="BM98" s="85"/>
      <c r="BN98" s="85"/>
      <c r="BO98" s="85"/>
      <c r="BP98" s="60"/>
      <c r="BQ98" s="60"/>
      <c r="BR98" s="141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</row>
  </sheetData>
  <mergeCells count="41"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  <mergeCell ref="CQ65:CV66"/>
    <mergeCell ref="BS44:BV45"/>
    <mergeCell ref="BX44:BX47"/>
    <mergeCell ref="BY44:BY47"/>
    <mergeCell ref="BZ44:BZ47"/>
    <mergeCell ref="CE44:CE47"/>
    <mergeCell ref="CF44:CF47"/>
    <mergeCell ref="CJ44:CJ47"/>
    <mergeCell ref="CO44:CO47"/>
    <mergeCell ref="CS44:CS47"/>
    <mergeCell ref="CQ59:CV60"/>
    <mergeCell ref="CQ62:CV63"/>
    <mergeCell ref="CQ32:CV33"/>
    <mergeCell ref="H2:BZ2"/>
    <mergeCell ref="H3:BZ3"/>
    <mergeCell ref="I4:BI4"/>
    <mergeCell ref="BY4:BZ4"/>
    <mergeCell ref="CG4:CV4"/>
    <mergeCell ref="BP8:BP11"/>
    <mergeCell ref="BJ9:BJ11"/>
    <mergeCell ref="BK9:BK11"/>
    <mergeCell ref="BL9:BL11"/>
    <mergeCell ref="BM9:BM11"/>
    <mergeCell ref="BN9:BN11"/>
    <mergeCell ref="BO9:BO11"/>
    <mergeCell ref="CQ23:CV24"/>
    <mergeCell ref="CQ26:CV27"/>
    <mergeCell ref="CQ29:CV30"/>
  </mergeCells>
  <conditionalFormatting sqref="CK24:CL24">
    <cfRule type="expression" dxfId="189" priority="1" stopIfTrue="1">
      <formula>IF($CH34="",TRUE,FALSE)</formula>
    </cfRule>
  </conditionalFormatting>
  <conditionalFormatting sqref="CA14:CB14">
    <cfRule type="expression" dxfId="188" priority="2" stopIfTrue="1">
      <formula>IF($BV$12="",TRUE,FALSE)</formula>
    </cfRule>
  </conditionalFormatting>
  <conditionalFormatting sqref="CA15:CB15">
    <cfRule type="expression" dxfId="187" priority="3" stopIfTrue="1">
      <formula>IF($BV$17="",TRUE,FALSE)</formula>
    </cfRule>
  </conditionalFormatting>
  <conditionalFormatting sqref="CA22:CB22">
    <cfRule type="expression" dxfId="186" priority="4" stopIfTrue="1">
      <formula>IF($BV$20="",TRUE,FALSE)</formula>
    </cfRule>
  </conditionalFormatting>
  <conditionalFormatting sqref="CA23:CB23">
    <cfRule type="expression" dxfId="185" priority="5" stopIfTrue="1">
      <formula>IF($BV$25="",TRUE,FALSE)</formula>
    </cfRule>
  </conditionalFormatting>
  <conditionalFormatting sqref="CA30:CB30">
    <cfRule type="expression" dxfId="184" priority="6" stopIfTrue="1">
      <formula>IF($BV$29="",TRUE,FALSE)</formula>
    </cfRule>
  </conditionalFormatting>
  <conditionalFormatting sqref="CA31:CB31">
    <cfRule type="expression" dxfId="183" priority="7" stopIfTrue="1">
      <formula>IF($BV$33="",TRUE,FALSE)</formula>
    </cfRule>
  </conditionalFormatting>
  <conditionalFormatting sqref="CA38:CB38">
    <cfRule type="expression" dxfId="182" priority="8" stopIfTrue="1">
      <formula>IF($BV$37="",TRUE,FALSE)</formula>
    </cfRule>
  </conditionalFormatting>
  <conditionalFormatting sqref="CA39:CB39">
    <cfRule type="expression" dxfId="181" priority="9" stopIfTrue="1">
      <formula>IF($BV$41="",TRUE,FALSE)</formula>
    </cfRule>
  </conditionalFormatting>
  <conditionalFormatting sqref="CF18:CG18">
    <cfRule type="expression" dxfId="180" priority="10" stopIfTrue="1">
      <formula>IF($CC$15="",TRUE,FALSE)</formula>
    </cfRule>
  </conditionalFormatting>
  <conditionalFormatting sqref="CF19:CG19">
    <cfRule type="expression" dxfId="179" priority="11" stopIfTrue="1">
      <formula>IF($CC$22="",TRUE,FALSE)</formula>
    </cfRule>
  </conditionalFormatting>
  <conditionalFormatting sqref="CF35:CG35">
    <cfRule type="expression" dxfId="178" priority="12" stopIfTrue="1">
      <formula>IF($CC$39="",TRUE,FALSE)</formula>
    </cfRule>
  </conditionalFormatting>
  <conditionalFormatting sqref="CF34:CG34">
    <cfRule type="expression" dxfId="177" priority="13" stopIfTrue="1">
      <formula>IF($CC$31="",TRUE,FALSE)</formula>
    </cfRule>
  </conditionalFormatting>
  <conditionalFormatting sqref="CK23:CL23 CK29:CL29">
    <cfRule type="expression" dxfId="176" priority="14" stopIfTrue="1">
      <formula>IF($CH$18="",TRUE,FALSE)</formula>
    </cfRule>
  </conditionalFormatting>
  <conditionalFormatting sqref="CK30:CL30">
    <cfRule type="expression" dxfId="175" priority="15" stopIfTrue="1">
      <formula>IF($CH$34="",TRUE,FALSE)</formula>
    </cfRule>
  </conditionalFormatting>
  <conditionalFormatting sqref="CQ23:CV24">
    <cfRule type="expression" dxfId="174" priority="16" stopIfTrue="1">
      <formula>IF($CM$23="",TRUE,FALSE)</formula>
    </cfRule>
  </conditionalFormatting>
  <conditionalFormatting sqref="CQ26:CV27">
    <cfRule type="expression" dxfId="173" priority="17" stopIfTrue="1">
      <formula>IF($CM$24="",TRUE,FALSE)</formula>
    </cfRule>
  </conditionalFormatting>
  <conditionalFormatting sqref="CQ29:CV30">
    <cfRule type="expression" dxfId="172" priority="18" stopIfTrue="1">
      <formula>IF($CM$29="",TRUE,FALSE)</formula>
    </cfRule>
  </conditionalFormatting>
  <conditionalFormatting sqref="CQ32:CV33">
    <cfRule type="expression" dxfId="171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60"/>
      <c r="B1" s="60"/>
      <c r="C1" s="86"/>
      <c r="D1" s="60"/>
      <c r="E1" s="85"/>
      <c r="F1" s="60"/>
      <c r="G1" s="85"/>
      <c r="H1" s="92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</row>
    <row r="2" spans="1:101" ht="85.5" customHeight="1" thickBot="1" x14ac:dyDescent="1.1000000000000001">
      <c r="A2" s="60"/>
      <c r="B2" s="60"/>
      <c r="C2" s="60"/>
      <c r="D2" s="60"/>
      <c r="E2" s="85"/>
      <c r="F2" s="60"/>
      <c r="G2" s="85"/>
      <c r="H2" s="355" t="s">
        <v>341</v>
      </c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7"/>
      <c r="BR2" s="357"/>
      <c r="BS2" s="357"/>
      <c r="BT2" s="357"/>
      <c r="BU2" s="357"/>
      <c r="BV2" s="357"/>
      <c r="BW2" s="357"/>
      <c r="BX2" s="357"/>
      <c r="BY2" s="357"/>
      <c r="BZ2" s="358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</row>
    <row r="3" spans="1:101" ht="85.5" customHeight="1" thickBot="1" x14ac:dyDescent="0.25">
      <c r="A3" s="60"/>
      <c r="B3" s="60"/>
      <c r="C3" s="60"/>
      <c r="D3" s="60"/>
      <c r="E3" s="85"/>
      <c r="F3" s="60"/>
      <c r="G3" s="85"/>
      <c r="H3" s="320" t="s">
        <v>339</v>
      </c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282"/>
      <c r="BW3" s="282"/>
      <c r="BX3" s="282"/>
      <c r="BY3" s="282"/>
      <c r="BZ3" s="282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</row>
    <row r="4" spans="1:101" ht="37.5" customHeight="1" thickBot="1" x14ac:dyDescent="0.55000000000000004">
      <c r="A4" s="60"/>
      <c r="B4" s="60"/>
      <c r="C4" s="60"/>
      <c r="D4" s="60"/>
      <c r="E4" s="85"/>
      <c r="F4" s="60"/>
      <c r="G4" s="85"/>
      <c r="H4" s="95" t="s">
        <v>161</v>
      </c>
      <c r="I4" s="325" t="s">
        <v>365</v>
      </c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7"/>
      <c r="BJ4" s="60"/>
      <c r="BK4" s="60"/>
      <c r="BL4" s="60"/>
      <c r="BM4" s="60"/>
      <c r="BN4" s="60"/>
      <c r="BO4" s="60"/>
      <c r="BP4" s="60"/>
      <c r="BQ4" s="95" t="s">
        <v>162</v>
      </c>
      <c r="BR4" s="60"/>
      <c r="BS4" s="60"/>
      <c r="BT4" s="60"/>
      <c r="BU4" s="60"/>
      <c r="BV4" s="60"/>
      <c r="BW4" s="60"/>
      <c r="BX4" s="60"/>
      <c r="BY4" s="323">
        <f>BX92</f>
        <v>730</v>
      </c>
      <c r="BZ4" s="324"/>
      <c r="CA4" s="60"/>
      <c r="CB4" s="60"/>
      <c r="CC4" s="60"/>
      <c r="CD4" s="60"/>
      <c r="CE4" s="60"/>
      <c r="CF4" s="60"/>
      <c r="CG4" s="367" t="s">
        <v>340</v>
      </c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9"/>
      <c r="CW4" s="60"/>
    </row>
    <row r="5" spans="1:101" x14ac:dyDescent="0.2">
      <c r="A5" s="60"/>
      <c r="B5" s="60"/>
      <c r="C5" s="60"/>
      <c r="D5" s="60"/>
      <c r="E5" s="85"/>
      <c r="F5" s="60"/>
      <c r="G5" s="8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1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</row>
    <row r="6" spans="1:101" x14ac:dyDescent="0.2">
      <c r="A6" s="60"/>
      <c r="B6" s="60"/>
      <c r="C6" s="60"/>
      <c r="D6" s="60"/>
      <c r="E6" s="85"/>
      <c r="F6" s="60"/>
      <c r="G6" s="85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</row>
    <row r="7" spans="1:101" ht="13.5" thickBot="1" x14ac:dyDescent="0.25">
      <c r="A7" s="60"/>
      <c r="B7" s="60"/>
      <c r="C7" s="60"/>
      <c r="D7" s="60"/>
      <c r="E7" s="85"/>
      <c r="F7" s="60"/>
      <c r="G7" s="85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</row>
    <row r="8" spans="1:101" ht="26.25" customHeight="1" thickBot="1" x14ac:dyDescent="0.45">
      <c r="A8" s="60"/>
      <c r="B8" s="60"/>
      <c r="C8" s="99" t="s">
        <v>150</v>
      </c>
      <c r="D8" s="100"/>
      <c r="E8" s="101"/>
      <c r="F8" s="100"/>
      <c r="G8" s="101"/>
      <c r="H8" s="100"/>
      <c r="I8" s="100"/>
      <c r="J8" s="100"/>
      <c r="K8" s="100"/>
      <c r="L8" s="188"/>
      <c r="M8" s="189" t="s">
        <v>36</v>
      </c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2"/>
      <c r="BI8" s="60"/>
      <c r="BJ8" s="60"/>
      <c r="BK8" s="60"/>
      <c r="BL8" s="60"/>
      <c r="BM8" s="60"/>
      <c r="BN8" s="60"/>
      <c r="BO8" s="60"/>
      <c r="BP8" s="328" t="s">
        <v>149</v>
      </c>
      <c r="BQ8" s="60"/>
      <c r="BR8" s="87"/>
      <c r="BS8" s="99" t="s">
        <v>151</v>
      </c>
      <c r="BT8" s="100"/>
      <c r="BU8" s="100"/>
      <c r="BV8" s="100"/>
      <c r="BW8" s="100"/>
      <c r="BX8" s="100"/>
      <c r="BY8" s="100"/>
      <c r="BZ8" s="103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2"/>
      <c r="CW8" s="60"/>
    </row>
    <row r="9" spans="1:101" ht="28.5" customHeight="1" x14ac:dyDescent="0.2">
      <c r="A9" s="60"/>
      <c r="B9" s="60"/>
      <c r="C9" s="60"/>
      <c r="D9" s="60"/>
      <c r="E9" s="85"/>
      <c r="F9" s="60"/>
      <c r="G9" s="85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330" t="s">
        <v>48</v>
      </c>
      <c r="BK9" s="330" t="s">
        <v>142</v>
      </c>
      <c r="BL9" s="330" t="s">
        <v>143</v>
      </c>
      <c r="BM9" s="330" t="s">
        <v>49</v>
      </c>
      <c r="BN9" s="330" t="s">
        <v>147</v>
      </c>
      <c r="BO9" s="330" t="s">
        <v>148</v>
      </c>
      <c r="BP9" s="329"/>
      <c r="BQ9" s="60"/>
      <c r="BR9" s="87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</row>
    <row r="10" spans="1:101" ht="18.75" customHeight="1" x14ac:dyDescent="0.25">
      <c r="A10" s="60"/>
      <c r="B10" s="60"/>
      <c r="C10" s="88" t="s">
        <v>63</v>
      </c>
      <c r="D10" s="60"/>
      <c r="E10" s="85"/>
      <c r="F10" s="60"/>
      <c r="G10" s="85"/>
      <c r="H10" s="60"/>
      <c r="I10" s="60"/>
      <c r="J10" s="60"/>
      <c r="K10" s="60"/>
      <c r="L10" s="60"/>
      <c r="M10" s="60" t="s">
        <v>4</v>
      </c>
      <c r="N10" s="60"/>
      <c r="O10" s="60"/>
      <c r="P10" s="60"/>
      <c r="Q10" s="60" t="s">
        <v>6</v>
      </c>
      <c r="R10" s="60"/>
      <c r="S10" s="60"/>
      <c r="T10" s="60"/>
      <c r="U10" s="60" t="s">
        <v>7</v>
      </c>
      <c r="V10" s="60"/>
      <c r="W10" s="60"/>
      <c r="X10" s="60"/>
      <c r="Y10" s="60"/>
      <c r="Z10" s="60" t="s">
        <v>4</v>
      </c>
      <c r="AA10" s="60" t="s">
        <v>5</v>
      </c>
      <c r="AB10" s="60"/>
      <c r="AC10" s="60"/>
      <c r="AD10" s="60" t="s">
        <v>9</v>
      </c>
      <c r="AE10" s="60"/>
      <c r="AF10" s="60"/>
      <c r="AG10" s="60"/>
      <c r="AH10" s="60" t="s">
        <v>32</v>
      </c>
      <c r="AI10" s="60"/>
      <c r="AJ10" s="60"/>
      <c r="AK10" s="60"/>
      <c r="AL10" s="60"/>
      <c r="AM10" s="60"/>
      <c r="AN10" s="60" t="s">
        <v>35</v>
      </c>
      <c r="AO10" s="60"/>
      <c r="AP10" s="60"/>
      <c r="AQ10" s="60"/>
      <c r="AR10" s="60"/>
      <c r="AS10" s="60" t="s">
        <v>33</v>
      </c>
      <c r="AT10" s="60"/>
      <c r="AU10" s="60"/>
      <c r="AV10" s="60"/>
      <c r="AW10" s="60"/>
      <c r="AX10" s="60"/>
      <c r="AY10" s="60"/>
      <c r="AZ10" s="60"/>
      <c r="BA10" s="60"/>
      <c r="BB10" s="89" t="s">
        <v>10</v>
      </c>
      <c r="BC10" s="60"/>
      <c r="BD10" s="90" t="s">
        <v>4</v>
      </c>
      <c r="BE10" s="60"/>
      <c r="BF10" s="61" t="s">
        <v>5</v>
      </c>
      <c r="BG10" s="60"/>
      <c r="BH10" s="60"/>
      <c r="BI10" s="60"/>
      <c r="BJ10" s="330"/>
      <c r="BK10" s="330"/>
      <c r="BL10" s="330"/>
      <c r="BM10" s="330"/>
      <c r="BN10" s="330"/>
      <c r="BO10" s="330"/>
      <c r="BP10" s="329"/>
      <c r="BQ10" s="60"/>
      <c r="BR10" s="87"/>
      <c r="BS10" s="88"/>
      <c r="BT10" s="60"/>
      <c r="BU10" s="91" t="s">
        <v>120</v>
      </c>
      <c r="BV10" s="60"/>
      <c r="BW10" s="60"/>
      <c r="BX10" s="61" t="s">
        <v>26</v>
      </c>
      <c r="BY10" s="60"/>
      <c r="BZ10" s="88"/>
      <c r="CA10" s="60"/>
      <c r="CB10" s="60"/>
      <c r="CC10" s="60"/>
      <c r="CD10" s="60"/>
      <c r="CE10" s="61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</row>
    <row r="11" spans="1:101" ht="18.75" customHeight="1" thickBot="1" x14ac:dyDescent="0.25">
      <c r="A11" s="60"/>
      <c r="B11" s="60"/>
      <c r="C11" s="60"/>
      <c r="D11" s="60"/>
      <c r="E11" s="85"/>
      <c r="F11" s="60"/>
      <c r="G11" s="85"/>
      <c r="H11" s="60"/>
      <c r="I11" s="60"/>
      <c r="J11" s="60"/>
      <c r="K11" s="60"/>
      <c r="L11" s="60"/>
      <c r="M11" s="60" t="s">
        <v>0</v>
      </c>
      <c r="N11" s="60" t="s">
        <v>1</v>
      </c>
      <c r="O11" s="60" t="s">
        <v>2</v>
      </c>
      <c r="P11" s="60" t="s">
        <v>3</v>
      </c>
      <c r="Q11" s="60" t="s">
        <v>0</v>
      </c>
      <c r="R11" s="60" t="s">
        <v>1</v>
      </c>
      <c r="S11" s="60" t="s">
        <v>2</v>
      </c>
      <c r="T11" s="60" t="s">
        <v>3</v>
      </c>
      <c r="U11" s="60" t="s">
        <v>0</v>
      </c>
      <c r="V11" s="60" t="s">
        <v>1</v>
      </c>
      <c r="W11" s="60" t="s">
        <v>2</v>
      </c>
      <c r="X11" s="60" t="s">
        <v>3</v>
      </c>
      <c r="Y11" s="60"/>
      <c r="Z11" s="60" t="s">
        <v>8</v>
      </c>
      <c r="AA11" s="60"/>
      <c r="AB11" s="60"/>
      <c r="AC11" s="60"/>
      <c r="AD11" s="60"/>
      <c r="AE11" s="60"/>
      <c r="AF11" s="60"/>
      <c r="AG11" s="60"/>
      <c r="AH11" s="60" t="s">
        <v>31</v>
      </c>
      <c r="AI11" s="60"/>
      <c r="AJ11" s="60"/>
      <c r="AK11" s="60"/>
      <c r="AL11" s="60"/>
      <c r="AM11" s="60"/>
      <c r="AN11" s="60" t="str">
        <f>AI12</f>
        <v>Brasilien</v>
      </c>
      <c r="AO11" s="60" t="str">
        <f>AI13</f>
        <v>Kroatien</v>
      </c>
      <c r="AP11" s="60" t="str">
        <f>AI14</f>
        <v>Mexiko</v>
      </c>
      <c r="AQ11" s="60" t="str">
        <f>AI15</f>
        <v>Kamerun</v>
      </c>
      <c r="AR11" s="60"/>
      <c r="AS11" s="60" t="s">
        <v>31</v>
      </c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330"/>
      <c r="BK11" s="330"/>
      <c r="BL11" s="330"/>
      <c r="BM11" s="330"/>
      <c r="BN11" s="330"/>
      <c r="BO11" s="330"/>
      <c r="BP11" s="329"/>
      <c r="BQ11" s="60"/>
      <c r="BR11" s="87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</row>
    <row r="12" spans="1:101" ht="18.75" customHeight="1" thickBot="1" x14ac:dyDescent="0.3">
      <c r="A12" s="60"/>
      <c r="B12" s="60"/>
      <c r="C12" s="7" t="str">
        <f>Spielplan!$C$12</f>
        <v>Brasilien</v>
      </c>
      <c r="D12" s="38"/>
      <c r="E12" s="104"/>
      <c r="F12" s="93"/>
      <c r="G12" s="104"/>
      <c r="H12" s="7" t="str">
        <f>Spielplan!$H$12</f>
        <v>Kroatien</v>
      </c>
      <c r="I12" s="38"/>
      <c r="J12" s="60"/>
      <c r="K12" s="60" t="s">
        <v>58</v>
      </c>
      <c r="L12" s="60">
        <f t="shared" ref="L12:L17" si="0">IF(E12-G12&gt;0,1,IF(G12=E12,0,-1))</f>
        <v>0</v>
      </c>
      <c r="M12" s="60">
        <f>IF($E12="",0,IF($E12&gt;$G12,3,IF($E12=G12,1,0)))</f>
        <v>0</v>
      </c>
      <c r="N12" s="60">
        <f>IF($G12="",0,IF($E12&gt;$G12,0,IF($E12=G12,1,3)))</f>
        <v>0</v>
      </c>
      <c r="O12" s="60"/>
      <c r="P12" s="60"/>
      <c r="Q12" s="60">
        <f>E12</f>
        <v>0</v>
      </c>
      <c r="R12" s="60">
        <f>G12</f>
        <v>0</v>
      </c>
      <c r="S12" s="60"/>
      <c r="T12" s="60"/>
      <c r="U12" s="60">
        <f>G12</f>
        <v>0</v>
      </c>
      <c r="V12" s="60">
        <f>E12</f>
        <v>0</v>
      </c>
      <c r="W12" s="60"/>
      <c r="X12" s="60"/>
      <c r="Y12" s="60"/>
      <c r="Z12" s="60">
        <f>M18</f>
        <v>0</v>
      </c>
      <c r="AA12" s="60">
        <f>Q18</f>
        <v>0</v>
      </c>
      <c r="AB12" s="60">
        <f>U18</f>
        <v>0</v>
      </c>
      <c r="AC12" s="60">
        <f>AA12-AB12</f>
        <v>0</v>
      </c>
      <c r="AD12" s="60">
        <f>IF(Z12&gt;Z13,-1,0)</f>
        <v>0</v>
      </c>
      <c r="AE12" s="60">
        <f>IF(Z12&gt;Z14,-1,0)</f>
        <v>0</v>
      </c>
      <c r="AF12" s="60">
        <f>IF(Z12&gt;Z15,-1,0)</f>
        <v>0</v>
      </c>
      <c r="AG12" s="60">
        <f>10000-(AJ12*1000+AM12*100+AK12*10)</f>
        <v>10000</v>
      </c>
      <c r="AH12" s="90">
        <f>RANK(AG12,AG12:AG15,1)</f>
        <v>1</v>
      </c>
      <c r="AI12" s="60" t="str">
        <f>C12</f>
        <v>Brasilien</v>
      </c>
      <c r="AJ12" s="60">
        <f t="shared" ref="AJ12:AL15" si="1">Z12</f>
        <v>0</v>
      </c>
      <c r="AK12" s="60">
        <f t="shared" si="1"/>
        <v>0</v>
      </c>
      <c r="AL12" s="60">
        <f t="shared" si="1"/>
        <v>0</v>
      </c>
      <c r="AM12" s="60">
        <f>AK12-AL12</f>
        <v>0</v>
      </c>
      <c r="AN12" s="187"/>
      <c r="AO12" s="187">
        <f>IF(AG13=AG12,IF(G12&gt;E12,AG13-0.1,AG13),AG13)</f>
        <v>10000</v>
      </c>
      <c r="AP12" s="187">
        <f>IF(AG14=AG12,IF(G14&gt;E14,AG14-0.1,AG14),AG14)</f>
        <v>10000</v>
      </c>
      <c r="AQ12" s="187">
        <f>IF(AG15=AG12,IF(G16&gt;E16,AG15-0.1,AG15),AG15)</f>
        <v>10000</v>
      </c>
      <c r="AR12" s="187">
        <f>AN16</f>
        <v>30000</v>
      </c>
      <c r="AS12" s="90">
        <f>RANK(AR12,AR12:AR15,1)</f>
        <v>1</v>
      </c>
      <c r="AT12" s="60" t="str">
        <f t="shared" ref="AT12:AW15" si="2">AI12</f>
        <v>Brasilien</v>
      </c>
      <c r="AU12" s="60">
        <f t="shared" si="2"/>
        <v>0</v>
      </c>
      <c r="AV12" s="60">
        <f t="shared" si="2"/>
        <v>0</v>
      </c>
      <c r="AW12" s="60">
        <f t="shared" si="2"/>
        <v>0</v>
      </c>
      <c r="AX12" s="60"/>
      <c r="AY12" s="60"/>
      <c r="AZ12" s="60"/>
      <c r="BA12" s="3">
        <v>1</v>
      </c>
      <c r="BB12" s="7" t="str">
        <f>VLOOKUP(1,AS12:AT15,2,FALSE)</f>
        <v>Brasilien</v>
      </c>
      <c r="BC12" s="2"/>
      <c r="BD12" s="6">
        <f>VLOOKUP(1,AS12:AW15,3,FALSE)</f>
        <v>0</v>
      </c>
      <c r="BE12" s="4">
        <f>VLOOKUP(1,AS12:AW15,4,FALSE)</f>
        <v>0</v>
      </c>
      <c r="BF12" s="93" t="s">
        <v>12</v>
      </c>
      <c r="BG12" s="4">
        <f>VLOOKUP(1,AS12:AW15,5,FALSE)</f>
        <v>0</v>
      </c>
      <c r="BH12" s="13" t="s">
        <v>18</v>
      </c>
      <c r="BI12" s="60"/>
      <c r="BJ12" s="85">
        <f>IF(E12&gt;G12,IF(Spielplan!E12&gt;Spielplan!G12,Punktemodus!$B$3,0),0)</f>
        <v>0</v>
      </c>
      <c r="BK12" s="85">
        <f>IF(E12=G12,IF(Spielplan!E12=Spielplan!G12,Punktemodus!$B$3,0),0)</f>
        <v>10</v>
      </c>
      <c r="BL12" s="85">
        <f>IF(E12&lt;G12,IF(Spielplan!E12&lt;Spielplan!G12,Punktemodus!$B$3,0),0)</f>
        <v>0</v>
      </c>
      <c r="BM12" s="85">
        <f>IF(E12=Spielplan!E12,IF(G12=Spielplan!G12,Punktemodus!$B$5,0),0)</f>
        <v>3</v>
      </c>
      <c r="BN12" s="85">
        <f>IF(E12=Spielplan!E12,Punktemodus!$B$7,0)</f>
        <v>1</v>
      </c>
      <c r="BO12" s="85">
        <f>IF(G12=Spielplan!G12,Punktemodus!$B$7,0)</f>
        <v>1</v>
      </c>
      <c r="BP12" s="137">
        <f>IF(Spielplan!E12="",0,SUM(BJ12:BO12))</f>
        <v>0</v>
      </c>
      <c r="BQ12" s="60"/>
      <c r="BR12" s="87"/>
      <c r="BS12" s="13" t="s">
        <v>18</v>
      </c>
      <c r="BT12" s="44" t="str">
        <f>IF(G17="","",BB12)</f>
        <v/>
      </c>
      <c r="BU12" s="46"/>
      <c r="BV12" s="104"/>
      <c r="BW12" s="60"/>
      <c r="BX12" s="104"/>
      <c r="BY12" s="60"/>
      <c r="BZ12" s="88"/>
      <c r="CA12" s="60"/>
      <c r="CB12" s="91" t="s">
        <v>27</v>
      </c>
      <c r="CC12" s="60"/>
      <c r="CD12" s="60"/>
      <c r="CE12" s="61" t="s">
        <v>26</v>
      </c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</row>
    <row r="13" spans="1:101" ht="18.75" customHeight="1" thickBot="1" x14ac:dyDescent="0.3">
      <c r="A13" s="60"/>
      <c r="B13" s="60"/>
      <c r="C13" s="44" t="str">
        <f>Spielplan!$C$13</f>
        <v>Mexiko</v>
      </c>
      <c r="D13" s="45"/>
      <c r="E13" s="104"/>
      <c r="F13" s="93"/>
      <c r="G13" s="104"/>
      <c r="H13" s="44" t="str">
        <f>Spielplan!$H$13</f>
        <v>Kamerun</v>
      </c>
      <c r="I13" s="45"/>
      <c r="J13" s="60"/>
      <c r="K13" s="60" t="s">
        <v>59</v>
      </c>
      <c r="L13" s="60">
        <f t="shared" si="0"/>
        <v>0</v>
      </c>
      <c r="M13" s="60"/>
      <c r="N13" s="60"/>
      <c r="O13" s="60">
        <f>IF($E13="",0,IF($E13&gt;$G13,3,IF($E13=$G13,1,0)))</f>
        <v>0</v>
      </c>
      <c r="P13" s="60">
        <f>IF($G13="",0,IF($E13&gt;$G13,0,IF($E13=$G13,1,3)))</f>
        <v>0</v>
      </c>
      <c r="Q13" s="60"/>
      <c r="R13" s="60"/>
      <c r="S13" s="60">
        <f>E13</f>
        <v>0</v>
      </c>
      <c r="T13" s="60">
        <f>G13</f>
        <v>0</v>
      </c>
      <c r="U13" s="60"/>
      <c r="V13" s="60"/>
      <c r="W13" s="60">
        <f>G13</f>
        <v>0</v>
      </c>
      <c r="X13" s="60">
        <f>E13</f>
        <v>0</v>
      </c>
      <c r="Y13" s="60"/>
      <c r="Z13" s="60">
        <f>N18</f>
        <v>0</v>
      </c>
      <c r="AA13" s="60">
        <f>R18</f>
        <v>0</v>
      </c>
      <c r="AB13" s="60">
        <f>V18</f>
        <v>0</v>
      </c>
      <c r="AC13" s="60">
        <f>AA13-AB13</f>
        <v>0</v>
      </c>
      <c r="AD13" s="60">
        <f>IF(Z13&gt;Z12,-1,0)</f>
        <v>0</v>
      </c>
      <c r="AE13" s="60">
        <f>IF(Z13&gt;Z14,-1,0)</f>
        <v>0</v>
      </c>
      <c r="AF13" s="60">
        <f>IF(Z13&gt;Z15,-1,0)</f>
        <v>0</v>
      </c>
      <c r="AG13" s="60">
        <f>10000-(AJ13*1000+AM13*100+AK13*10)</f>
        <v>10000</v>
      </c>
      <c r="AH13" s="90">
        <f>RANK(AG13,AG12:AG15,1)</f>
        <v>1</v>
      </c>
      <c r="AI13" s="60" t="str">
        <f>H12</f>
        <v>Kroatien</v>
      </c>
      <c r="AJ13" s="60">
        <f t="shared" si="1"/>
        <v>0</v>
      </c>
      <c r="AK13" s="60">
        <f t="shared" si="1"/>
        <v>0</v>
      </c>
      <c r="AL13" s="60">
        <f t="shared" si="1"/>
        <v>0</v>
      </c>
      <c r="AM13" s="60">
        <f>AK13-AL13</f>
        <v>0</v>
      </c>
      <c r="AN13" s="187">
        <f>IF(AG12=AG13,IF(E12&gt;G12,AG12-0.1,AG12),AG12)</f>
        <v>10000</v>
      </c>
      <c r="AO13" s="187"/>
      <c r="AP13" s="187">
        <f>IF(AG14=AG13,IF(G17&gt;E17,AG14-0.1,AG14),AG14)</f>
        <v>10000</v>
      </c>
      <c r="AQ13" s="187">
        <f>IF(AG15=AG13,IF(G15&gt;E15,AG15-0.1,AG15),AG15)</f>
        <v>10000</v>
      </c>
      <c r="AR13" s="187">
        <f>AO16</f>
        <v>30000</v>
      </c>
      <c r="AS13" s="90">
        <f>RANK(AR13,AR12:AR15,1)</f>
        <v>1</v>
      </c>
      <c r="AT13" s="60" t="str">
        <f t="shared" si="2"/>
        <v>Kroatien</v>
      </c>
      <c r="AU13" s="60">
        <f t="shared" si="2"/>
        <v>0</v>
      </c>
      <c r="AV13" s="60">
        <f t="shared" si="2"/>
        <v>0</v>
      </c>
      <c r="AW13" s="60">
        <f t="shared" si="2"/>
        <v>0</v>
      </c>
      <c r="AX13" s="60"/>
      <c r="AY13" s="60"/>
      <c r="AZ13" s="60"/>
      <c r="BA13" s="120">
        <v>2</v>
      </c>
      <c r="BB13" s="121" t="e">
        <f>VLOOKUP(2,AS12:AT15,2,FALSE)</f>
        <v>#N/A</v>
      </c>
      <c r="BC13" s="122"/>
      <c r="BD13" s="123" t="e">
        <f>VLOOKUP(2,AS12:AW15,3,FALSE)</f>
        <v>#N/A</v>
      </c>
      <c r="BE13" s="124" t="e">
        <f>VLOOKUP(2,AS12:AW15,4,FALSE)</f>
        <v>#N/A</v>
      </c>
      <c r="BF13" s="93" t="s">
        <v>12</v>
      </c>
      <c r="BG13" s="124" t="e">
        <f>VLOOKUP(2,AS12:AW15,5,FALSE)</f>
        <v>#N/A</v>
      </c>
      <c r="BH13" s="125" t="s">
        <v>19</v>
      </c>
      <c r="BI13" s="60"/>
      <c r="BJ13" s="85">
        <f>IF(E13&gt;G13,IF(Spielplan!E13&gt;Spielplan!G13,Punktemodus!$B$3,0),0)</f>
        <v>0</v>
      </c>
      <c r="BK13" s="85">
        <f>IF(E13=G13,IF(Spielplan!E13=Spielplan!G13,Punktemodus!$B$3,0),0)</f>
        <v>10</v>
      </c>
      <c r="BL13" s="85">
        <f>IF(E13&lt;G13,IF(Spielplan!E13&lt;Spielplan!G13,Punktemodus!$B$3,0),0)</f>
        <v>0</v>
      </c>
      <c r="BM13" s="85">
        <f>IF(E13=Spielplan!E13,IF(G13=Spielplan!G13,Punktemodus!$B$5,0),0)</f>
        <v>3</v>
      </c>
      <c r="BN13" s="85">
        <f>IF(E13=Spielplan!E13,Punktemodus!$B$7,0)</f>
        <v>1</v>
      </c>
      <c r="BO13" s="85">
        <f>IF(G13=Spielplan!G13,Punktemodus!$B$7,0)</f>
        <v>1</v>
      </c>
      <c r="BP13" s="137">
        <f>IF(Spielplan!E13="",0,SUM(BJ13:BO13))</f>
        <v>0</v>
      </c>
      <c r="BQ13" s="60"/>
      <c r="BR13" s="87"/>
      <c r="BS13" s="73" t="s">
        <v>21</v>
      </c>
      <c r="BT13" s="44" t="str">
        <f>IF(G28="","",BB24)</f>
        <v/>
      </c>
      <c r="BU13" s="46"/>
      <c r="BV13" s="104"/>
      <c r="BW13" s="60"/>
      <c r="BX13" s="104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</row>
    <row r="14" spans="1:101" ht="18.75" customHeight="1" thickBot="1" x14ac:dyDescent="0.3">
      <c r="A14" s="60"/>
      <c r="B14" s="60"/>
      <c r="C14" s="7" t="str">
        <f>C12</f>
        <v>Brasilien</v>
      </c>
      <c r="D14" s="38"/>
      <c r="E14" s="104"/>
      <c r="F14" s="93"/>
      <c r="G14" s="104"/>
      <c r="H14" s="7" t="str">
        <f>C13</f>
        <v>Mexiko</v>
      </c>
      <c r="I14" s="38"/>
      <c r="J14" s="60"/>
      <c r="K14" s="60" t="s">
        <v>60</v>
      </c>
      <c r="L14" s="60">
        <f t="shared" si="0"/>
        <v>0</v>
      </c>
      <c r="M14" s="60">
        <f>IF($E14="",0,IF($E14&gt;$G14,3,IF($E14=G14,1,0)))</f>
        <v>0</v>
      </c>
      <c r="N14" s="60"/>
      <c r="O14" s="60">
        <f>IF($G14="",0,IF($E14&gt;$G14,0,IF($E14=$G14,1,3)))</f>
        <v>0</v>
      </c>
      <c r="P14" s="60"/>
      <c r="Q14" s="60">
        <f>E14</f>
        <v>0</v>
      </c>
      <c r="R14" s="60"/>
      <c r="S14" s="60">
        <f>G14</f>
        <v>0</v>
      </c>
      <c r="T14" s="60"/>
      <c r="U14" s="60">
        <f>G14</f>
        <v>0</v>
      </c>
      <c r="V14" s="60"/>
      <c r="W14" s="60">
        <f>E14</f>
        <v>0</v>
      </c>
      <c r="X14" s="60"/>
      <c r="Y14" s="60"/>
      <c r="Z14" s="60">
        <f>O18</f>
        <v>0</v>
      </c>
      <c r="AA14" s="60">
        <f>S18</f>
        <v>0</v>
      </c>
      <c r="AB14" s="60">
        <f>W18</f>
        <v>0</v>
      </c>
      <c r="AC14" s="60">
        <f>AA14-AB14</f>
        <v>0</v>
      </c>
      <c r="AD14" s="60">
        <f>IF(Z14&gt;Z12,-1,0)</f>
        <v>0</v>
      </c>
      <c r="AE14" s="60">
        <f>IF(Z14&gt;Z13,-1,0)</f>
        <v>0</v>
      </c>
      <c r="AF14" s="60">
        <f>IF(Z14&gt;Z15,-1,0)</f>
        <v>0</v>
      </c>
      <c r="AG14" s="60">
        <f>10000-(AJ14*1000+AM14*100+AK14*10)</f>
        <v>10000</v>
      </c>
      <c r="AH14" s="90">
        <f>RANK(AG14,AG12:AG15,1)</f>
        <v>1</v>
      </c>
      <c r="AI14" s="60" t="str">
        <f>C13</f>
        <v>Mexiko</v>
      </c>
      <c r="AJ14" s="60">
        <f t="shared" si="1"/>
        <v>0</v>
      </c>
      <c r="AK14" s="60">
        <f t="shared" si="1"/>
        <v>0</v>
      </c>
      <c r="AL14" s="60">
        <f t="shared" si="1"/>
        <v>0</v>
      </c>
      <c r="AM14" s="60">
        <f>AK14-AL14</f>
        <v>0</v>
      </c>
      <c r="AN14" s="187">
        <f>IF(AG12=AG14,IF(E14&gt;G14,AG12-0.1,AG12),AG12)</f>
        <v>10000</v>
      </c>
      <c r="AO14" s="187">
        <f>IF(AG13=AG14,IF(E17&gt;G17,AG13-0.1,AG13),AG13)</f>
        <v>10000</v>
      </c>
      <c r="AP14" s="187"/>
      <c r="AQ14" s="187">
        <f>IF(AG15=AG14,IF(G13&gt;E13,AG15-0.1,AG15),AG15)</f>
        <v>10000</v>
      </c>
      <c r="AR14" s="187">
        <f>AP16</f>
        <v>30000</v>
      </c>
      <c r="AS14" s="90">
        <f>RANK(AR14,AR12:AR15,1)</f>
        <v>1</v>
      </c>
      <c r="AT14" s="60" t="str">
        <f t="shared" si="2"/>
        <v>Mexiko</v>
      </c>
      <c r="AU14" s="60">
        <f t="shared" si="2"/>
        <v>0</v>
      </c>
      <c r="AV14" s="60">
        <f t="shared" si="2"/>
        <v>0</v>
      </c>
      <c r="AW14" s="60">
        <f t="shared" si="2"/>
        <v>0</v>
      </c>
      <c r="AX14" s="60"/>
      <c r="AY14" s="60"/>
      <c r="AZ14" s="60"/>
      <c r="BA14" s="113">
        <v>3</v>
      </c>
      <c r="BB14" s="114" t="e">
        <f>VLOOKUP(3,AS12:AT15,2,FALSE)</f>
        <v>#N/A</v>
      </c>
      <c r="BC14" s="115"/>
      <c r="BD14" s="116" t="e">
        <f>VLOOKUP(3,AS12:AW15,3,FALSE)</f>
        <v>#N/A</v>
      </c>
      <c r="BE14" s="116" t="e">
        <f>VLOOKUP(3,AS12:AW15,4,FALSE)</f>
        <v>#N/A</v>
      </c>
      <c r="BF14" s="93" t="s">
        <v>12</v>
      </c>
      <c r="BG14" s="116" t="e">
        <f>VLOOKUP(3,AS12:AW15,5,FALSE)</f>
        <v>#N/A</v>
      </c>
      <c r="BH14" s="60"/>
      <c r="BI14" s="60"/>
      <c r="BJ14" s="85">
        <f>IF(E14&gt;G14,IF(Spielplan!E14&gt;Spielplan!G14,Punktemodus!$B$3,0),0)</f>
        <v>0</v>
      </c>
      <c r="BK14" s="85">
        <f>IF(E14=G14,IF(Spielplan!E14=Spielplan!G14,Punktemodus!$B$3,0),0)</f>
        <v>10</v>
      </c>
      <c r="BL14" s="85">
        <f>IF(E14&lt;G14,IF(Spielplan!E14&lt;Spielplan!G14,Punktemodus!$B$3,0),0)</f>
        <v>0</v>
      </c>
      <c r="BM14" s="85">
        <f>IF(E14=Spielplan!E14,IF(G14=Spielplan!G14,Punktemodus!$B$5,0),0)</f>
        <v>3</v>
      </c>
      <c r="BN14" s="85">
        <f>IF(E14=Spielplan!E14,Punktemodus!$B$7,0)</f>
        <v>1</v>
      </c>
      <c r="BO14" s="85">
        <f>IF(G14=Spielplan!G14,Punktemodus!$B$7,0)</f>
        <v>1</v>
      </c>
      <c r="BP14" s="137">
        <f>IF(Spielplan!E14="",0,SUM(BJ14:BO14))</f>
        <v>0</v>
      </c>
      <c r="BQ14" s="60"/>
      <c r="BR14" s="87"/>
      <c r="BS14" s="60"/>
      <c r="BT14" s="60"/>
      <c r="BU14" s="60"/>
      <c r="BV14" s="60"/>
      <c r="BW14" s="60"/>
      <c r="BX14" s="60"/>
      <c r="BY14" s="60"/>
      <c r="BZ14" s="47">
        <v>49</v>
      </c>
      <c r="CA14" s="44" t="str">
        <f>IF(BX12="",IF(BV12&gt;BV13,BT12,BT13),IF(BX12&gt;BX13,BT12,BT13))</f>
        <v/>
      </c>
      <c r="CB14" s="46"/>
      <c r="CC14" s="104"/>
      <c r="CD14" s="60"/>
      <c r="CE14" s="104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</row>
    <row r="15" spans="1:101" ht="18.75" customHeight="1" thickBot="1" x14ac:dyDescent="0.3">
      <c r="A15" s="60"/>
      <c r="B15" s="60"/>
      <c r="C15" s="44" t="str">
        <f>H12</f>
        <v>Kroatien</v>
      </c>
      <c r="D15" s="45"/>
      <c r="E15" s="104"/>
      <c r="F15" s="93"/>
      <c r="G15" s="104"/>
      <c r="H15" s="44" t="str">
        <f>H13</f>
        <v>Kamerun</v>
      </c>
      <c r="I15" s="45"/>
      <c r="J15" s="60"/>
      <c r="K15" s="60" t="s">
        <v>61</v>
      </c>
      <c r="L15" s="60">
        <f t="shared" si="0"/>
        <v>0</v>
      </c>
      <c r="M15" s="60"/>
      <c r="N15" s="60">
        <f>IF($E15="",0,IF($E15&gt;$G15,3,IF($E15=$G15,1,0)))</f>
        <v>0</v>
      </c>
      <c r="O15" s="60"/>
      <c r="P15" s="60">
        <f>IF($G15="",0,IF($E15&gt;$G15,0,IF($E15=$G15,1,3)))</f>
        <v>0</v>
      </c>
      <c r="Q15" s="60"/>
      <c r="R15" s="60">
        <f>E15</f>
        <v>0</v>
      </c>
      <c r="S15" s="60"/>
      <c r="T15" s="60">
        <f>G15</f>
        <v>0</v>
      </c>
      <c r="U15" s="60"/>
      <c r="V15" s="60">
        <f>G15</f>
        <v>0</v>
      </c>
      <c r="W15" s="60"/>
      <c r="X15" s="60">
        <f>E15</f>
        <v>0</v>
      </c>
      <c r="Y15" s="60"/>
      <c r="Z15" s="60">
        <f>P18</f>
        <v>0</v>
      </c>
      <c r="AA15" s="60">
        <f>T18</f>
        <v>0</v>
      </c>
      <c r="AB15" s="60">
        <f>X18</f>
        <v>0</v>
      </c>
      <c r="AC15" s="60">
        <f>AA15-AB15</f>
        <v>0</v>
      </c>
      <c r="AD15" s="60">
        <f>IF(Z15&gt;Z12,-1,0)</f>
        <v>0</v>
      </c>
      <c r="AE15" s="60">
        <f>IF(Z15&gt;Z13,-1,0)</f>
        <v>0</v>
      </c>
      <c r="AF15" s="60">
        <f>IF(Z15&gt;Z14,-1,0)</f>
        <v>0</v>
      </c>
      <c r="AG15" s="60">
        <f>10000-(AJ15*1000+AM15*100+AK15*10)</f>
        <v>10000</v>
      </c>
      <c r="AH15" s="90">
        <f>RANK(AG15,AG12:AG15,1)</f>
        <v>1</v>
      </c>
      <c r="AI15" s="60" t="str">
        <f>H13</f>
        <v>Kamerun</v>
      </c>
      <c r="AJ15" s="60">
        <f t="shared" si="1"/>
        <v>0</v>
      </c>
      <c r="AK15" s="60">
        <f t="shared" si="1"/>
        <v>0</v>
      </c>
      <c r="AL15" s="60">
        <f t="shared" si="1"/>
        <v>0</v>
      </c>
      <c r="AM15" s="60">
        <f>AK15-AL15</f>
        <v>0</v>
      </c>
      <c r="AN15" s="187">
        <f>IF(AG12=AG15,IF(E16&gt;G16,AG12-0.1,AG12),AG12)</f>
        <v>10000</v>
      </c>
      <c r="AO15" s="187">
        <f>IF(AG13=AG15,IF(E15&gt;G15,AG13-0.1,AG13),AG13)</f>
        <v>10000</v>
      </c>
      <c r="AP15" s="187">
        <f>IF(AG14=AG15,IF(E13&gt;G13,AG14-0.1,AG14),AG14)</f>
        <v>10000</v>
      </c>
      <c r="AQ15" s="187"/>
      <c r="AR15" s="187">
        <f>AQ16</f>
        <v>30000</v>
      </c>
      <c r="AS15" s="90">
        <f>RANK(AR15,AR12:AR15,1)</f>
        <v>1</v>
      </c>
      <c r="AT15" s="60" t="str">
        <f t="shared" si="2"/>
        <v>Kamerun</v>
      </c>
      <c r="AU15" s="60">
        <f t="shared" si="2"/>
        <v>0</v>
      </c>
      <c r="AV15" s="60">
        <f t="shared" si="2"/>
        <v>0</v>
      </c>
      <c r="AW15" s="60">
        <f t="shared" si="2"/>
        <v>0</v>
      </c>
      <c r="AX15" s="60"/>
      <c r="AY15" s="60"/>
      <c r="AZ15" s="60"/>
      <c r="BA15" s="113">
        <v>4</v>
      </c>
      <c r="BB15" s="114" t="e">
        <f>VLOOKUP(4,AS12:AT15,2,FALSE)</f>
        <v>#N/A</v>
      </c>
      <c r="BC15" s="115"/>
      <c r="BD15" s="116" t="e">
        <f>VLOOKUP(4,AS12:AW15,3,FALSE)</f>
        <v>#N/A</v>
      </c>
      <c r="BE15" s="116" t="e">
        <f>VLOOKUP(4,AS12:AW15,4,FALSE)</f>
        <v>#N/A</v>
      </c>
      <c r="BF15" s="93" t="s">
        <v>12</v>
      </c>
      <c r="BG15" s="116" t="e">
        <f>VLOOKUP(4,AS12:AW15,5,FALSE)</f>
        <v>#N/A</v>
      </c>
      <c r="BH15" s="60"/>
      <c r="BI15" s="60"/>
      <c r="BJ15" s="85">
        <f>IF(E15&gt;G15,IF(Spielplan!E15&gt;Spielplan!G15,Punktemodus!$B$3,0),0)</f>
        <v>0</v>
      </c>
      <c r="BK15" s="85">
        <f>IF(E15=G15,IF(Spielplan!E15=Spielplan!G15,Punktemodus!$B$3,0),0)</f>
        <v>10</v>
      </c>
      <c r="BL15" s="85">
        <f>IF(E15&lt;G15,IF(Spielplan!E15&lt;Spielplan!G15,Punktemodus!$B$3,0),0)</f>
        <v>0</v>
      </c>
      <c r="BM15" s="85">
        <f>IF(E15=Spielplan!E15,IF(G15=Spielplan!G15,Punktemodus!$B$5,0),0)</f>
        <v>3</v>
      </c>
      <c r="BN15" s="85">
        <f>IF(E15=Spielplan!E15,Punktemodus!$B$7,0)</f>
        <v>1</v>
      </c>
      <c r="BO15" s="85">
        <f>IF(G15=Spielplan!G15,Punktemodus!$B$7,0)</f>
        <v>1</v>
      </c>
      <c r="BP15" s="137">
        <f>IF(Spielplan!E15="",0,SUM(BJ15:BO15))</f>
        <v>0</v>
      </c>
      <c r="BQ15" s="60"/>
      <c r="BR15" s="87"/>
      <c r="BS15" s="60"/>
      <c r="BT15" s="60"/>
      <c r="BU15" s="60"/>
      <c r="BV15" s="60"/>
      <c r="BW15" s="60"/>
      <c r="BX15" s="60"/>
      <c r="BY15" s="60"/>
      <c r="BZ15" s="47">
        <v>50</v>
      </c>
      <c r="CA15" s="44" t="str">
        <f>IF(BX16="",IF(BV16&gt;BV17,BT16,BT17),IF(BX16&gt;BX17,BT16,BT17))</f>
        <v/>
      </c>
      <c r="CB15" s="46"/>
      <c r="CC15" s="104"/>
      <c r="CD15" s="60"/>
      <c r="CE15" s="104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</row>
    <row r="16" spans="1:101" ht="18.75" customHeight="1" thickBot="1" x14ac:dyDescent="0.3">
      <c r="A16" s="60"/>
      <c r="B16" s="60"/>
      <c r="C16" s="7" t="str">
        <f>C12</f>
        <v>Brasilien</v>
      </c>
      <c r="D16" s="38"/>
      <c r="E16" s="104"/>
      <c r="F16" s="93"/>
      <c r="G16" s="104"/>
      <c r="H16" s="7" t="str">
        <f>H13</f>
        <v>Kamerun</v>
      </c>
      <c r="I16" s="38"/>
      <c r="J16" s="60"/>
      <c r="K16" s="60" t="s">
        <v>62</v>
      </c>
      <c r="L16" s="60">
        <f t="shared" si="0"/>
        <v>0</v>
      </c>
      <c r="M16" s="60">
        <f>IF($E16="",0,IF($E16&gt;$G16,3,IF($E16=G16,1,0)))</f>
        <v>0</v>
      </c>
      <c r="N16" s="60"/>
      <c r="O16" s="60"/>
      <c r="P16" s="60">
        <f>IF($G16="",0,IF($E16&gt;$G16,0,IF($E16=$G16,1,3)))</f>
        <v>0</v>
      </c>
      <c r="Q16" s="60">
        <f>E16</f>
        <v>0</v>
      </c>
      <c r="R16" s="60"/>
      <c r="S16" s="60"/>
      <c r="T16" s="60">
        <f>G16</f>
        <v>0</v>
      </c>
      <c r="U16" s="60">
        <f>G16</f>
        <v>0</v>
      </c>
      <c r="V16" s="60"/>
      <c r="W16" s="60"/>
      <c r="X16" s="60">
        <f>E16</f>
        <v>0</v>
      </c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187">
        <f>SUM(AN12:AN15)</f>
        <v>30000</v>
      </c>
      <c r="AO16" s="187">
        <f>SUM(AO12:AO15)</f>
        <v>30000</v>
      </c>
      <c r="AP16" s="187">
        <f>SUM(AP12:AP15)</f>
        <v>30000</v>
      </c>
      <c r="AQ16" s="187">
        <f>SUM(AQ12:AQ15)</f>
        <v>30000</v>
      </c>
      <c r="AR16" s="187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85">
        <f>IF(E16&gt;G16,IF(Spielplan!E16&gt;Spielplan!G16,Punktemodus!$B$3,0),0)</f>
        <v>0</v>
      </c>
      <c r="BK16" s="85">
        <f>IF(E16=G16,IF(Spielplan!E16=Spielplan!G16,Punktemodus!$B$3,0),0)</f>
        <v>10</v>
      </c>
      <c r="BL16" s="85">
        <f>IF(E16&lt;G16,IF(Spielplan!E16&lt;Spielplan!G16,Punktemodus!$B$3,0),0)</f>
        <v>0</v>
      </c>
      <c r="BM16" s="85">
        <f>IF(E16=Spielplan!E16,IF(G16=Spielplan!G16,Punktemodus!$B$5,0),0)</f>
        <v>3</v>
      </c>
      <c r="BN16" s="85">
        <f>IF(E16=Spielplan!E16,Punktemodus!$B$7,0)</f>
        <v>1</v>
      </c>
      <c r="BO16" s="85">
        <f>IF(G16=Spielplan!G16,Punktemodus!$B$7,0)</f>
        <v>1</v>
      </c>
      <c r="BP16" s="137">
        <f>IF(Spielplan!E16="",0,SUM(BJ16:BO16))</f>
        <v>0</v>
      </c>
      <c r="BQ16" s="60"/>
      <c r="BR16" s="87"/>
      <c r="BS16" s="63" t="s">
        <v>22</v>
      </c>
      <c r="BT16" s="44" t="str">
        <f>IF(G39="","",BB34)</f>
        <v/>
      </c>
      <c r="BU16" s="46"/>
      <c r="BV16" s="104"/>
      <c r="BW16" s="60"/>
      <c r="BX16" s="104"/>
      <c r="BY16" s="60"/>
      <c r="BZ16" s="60"/>
      <c r="CA16" s="60"/>
      <c r="CB16" s="60"/>
      <c r="CC16" s="60"/>
      <c r="CD16" s="60"/>
      <c r="CE16" s="60"/>
      <c r="CF16" s="91"/>
      <c r="CG16" s="91" t="s">
        <v>28</v>
      </c>
      <c r="CH16" s="60"/>
      <c r="CI16" s="60"/>
      <c r="CJ16" s="61" t="s">
        <v>26</v>
      </c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</row>
    <row r="17" spans="1:101" ht="18.75" customHeight="1" thickBot="1" x14ac:dyDescent="0.3">
      <c r="A17" s="60"/>
      <c r="B17" s="60"/>
      <c r="C17" s="44" t="str">
        <f>H12</f>
        <v>Kroatien</v>
      </c>
      <c r="D17" s="45"/>
      <c r="E17" s="104"/>
      <c r="F17" s="93"/>
      <c r="G17" s="104"/>
      <c r="H17" s="44" t="str">
        <f>C13</f>
        <v>Mexiko</v>
      </c>
      <c r="I17" s="45"/>
      <c r="J17" s="60"/>
      <c r="K17" s="60" t="s">
        <v>62</v>
      </c>
      <c r="L17" s="60">
        <f t="shared" si="0"/>
        <v>0</v>
      </c>
      <c r="M17" s="60"/>
      <c r="N17" s="60">
        <f>IF($E17="",0,IF($E17&gt;$G17,3,IF($E17=$G17,1,0)))</f>
        <v>0</v>
      </c>
      <c r="O17" s="60">
        <f>IF($G17="",0,IF($E17&gt;$G17,0,IF($E17=$G17,1,3)))</f>
        <v>0</v>
      </c>
      <c r="P17" s="60"/>
      <c r="Q17" s="60"/>
      <c r="R17" s="60">
        <f>E17</f>
        <v>0</v>
      </c>
      <c r="S17" s="60">
        <f>G17</f>
        <v>0</v>
      </c>
      <c r="T17" s="60"/>
      <c r="U17" s="60"/>
      <c r="V17" s="60">
        <f>G17</f>
        <v>0</v>
      </c>
      <c r="W17" s="60">
        <f>E17</f>
        <v>0</v>
      </c>
      <c r="X17" s="60"/>
      <c r="Y17" s="60"/>
      <c r="Z17" s="60" t="s">
        <v>30</v>
      </c>
      <c r="AA17" s="60"/>
      <c r="AB17" s="60"/>
      <c r="AC17" s="60"/>
      <c r="AD17" s="60"/>
      <c r="AE17" s="60"/>
      <c r="AF17" s="60"/>
      <c r="AG17" s="60" t="b">
        <f>OR(AG12=AG13,AG12=AG14,AG12=AG15,AG13=AG14,AG13=AG15,AG14=AG15)</f>
        <v>1</v>
      </c>
      <c r="AH17" s="60"/>
      <c r="AI17" s="60"/>
      <c r="AJ17" s="60"/>
      <c r="AK17" s="60"/>
      <c r="AL17" s="60"/>
      <c r="AM17" s="60"/>
      <c r="AN17" s="60"/>
      <c r="AO17" s="60" t="s">
        <v>34</v>
      </c>
      <c r="AP17" s="60"/>
      <c r="AQ17" s="60"/>
      <c r="AR17" s="60" t="b">
        <f>OR(AR12=AR13,AR12=AR14,AR12=AR15,AR13=AR14,AR13=AR15,AR14=AR15)</f>
        <v>1</v>
      </c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85">
        <f>IF(E17&gt;G17,IF(Spielplan!E17&gt;Spielplan!G17,Punktemodus!$B$3,0),0)</f>
        <v>0</v>
      </c>
      <c r="BK17" s="85">
        <f>IF(E17=G17,IF(Spielplan!E17=Spielplan!G17,Punktemodus!$B$3,0),0)</f>
        <v>10</v>
      </c>
      <c r="BL17" s="85">
        <f>IF(E17&lt;G17,IF(Spielplan!E17&lt;Spielplan!G17,Punktemodus!$B$3,0),0)</f>
        <v>0</v>
      </c>
      <c r="BM17" s="85">
        <f>IF(E17=Spielplan!E17,IF(G17=Spielplan!G17,Punktemodus!$B$5,0),0)</f>
        <v>3</v>
      </c>
      <c r="BN17" s="85">
        <f>IF(E17=Spielplan!E17,Punktemodus!$B$7,0)</f>
        <v>1</v>
      </c>
      <c r="BO17" s="85">
        <f>IF(G17=Spielplan!G17,Punktemodus!$B$7,0)</f>
        <v>1</v>
      </c>
      <c r="BP17" s="137">
        <f>IF(Spielplan!E17="",0,SUM(BJ17:BO17))</f>
        <v>0</v>
      </c>
      <c r="BQ17" s="60"/>
      <c r="BR17" s="87"/>
      <c r="BS17" s="52" t="s">
        <v>25</v>
      </c>
      <c r="BT17" s="44" t="str">
        <f>IF(G50="","",BB46)</f>
        <v/>
      </c>
      <c r="BU17" s="46"/>
      <c r="BV17" s="104"/>
      <c r="BW17" s="60"/>
      <c r="BX17" s="104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</row>
    <row r="18" spans="1:101" ht="18.75" customHeight="1" thickBot="1" x14ac:dyDescent="0.25">
      <c r="A18" s="60"/>
      <c r="B18" s="60"/>
      <c r="C18" s="136" t="str">
        <f>IF(G17="","",IF(AR17=TRUE,"Achtung: Fehler in Tabelle!",""))</f>
        <v/>
      </c>
      <c r="D18" s="60"/>
      <c r="E18" s="85"/>
      <c r="F18" s="60"/>
      <c r="G18" s="85"/>
      <c r="H18" s="60"/>
      <c r="I18" s="60"/>
      <c r="J18" s="60"/>
      <c r="K18" s="60"/>
      <c r="L18" s="60"/>
      <c r="M18" s="60">
        <f t="shared" ref="M18:X18" si="3">SUM(M12:M17)</f>
        <v>0</v>
      </c>
      <c r="N18" s="60">
        <f t="shared" si="3"/>
        <v>0</v>
      </c>
      <c r="O18" s="60">
        <f t="shared" si="3"/>
        <v>0</v>
      </c>
      <c r="P18" s="60">
        <f t="shared" si="3"/>
        <v>0</v>
      </c>
      <c r="Q18" s="60">
        <f t="shared" si="3"/>
        <v>0</v>
      </c>
      <c r="R18" s="60">
        <f t="shared" si="3"/>
        <v>0</v>
      </c>
      <c r="S18" s="60">
        <f t="shared" si="3"/>
        <v>0</v>
      </c>
      <c r="T18" s="60">
        <f t="shared" si="3"/>
        <v>0</v>
      </c>
      <c r="U18" s="60">
        <f t="shared" si="3"/>
        <v>0</v>
      </c>
      <c r="V18" s="60">
        <f t="shared" si="3"/>
        <v>0</v>
      </c>
      <c r="W18" s="60">
        <f t="shared" si="3"/>
        <v>0</v>
      </c>
      <c r="X18" s="60">
        <f t="shared" si="3"/>
        <v>0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160">
        <f>SUM(BP12:BP17)</f>
        <v>0</v>
      </c>
      <c r="BQ18" s="60"/>
      <c r="BR18" s="8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47">
        <v>58</v>
      </c>
      <c r="CF18" s="44" t="str">
        <f>IF(CE14="",IF(CC14&gt;CC15,CA14,CA15),IF(CE14&gt;CE15,CA14,CA15))</f>
        <v/>
      </c>
      <c r="CG18" s="46"/>
      <c r="CH18" s="104"/>
      <c r="CI18" s="60"/>
      <c r="CJ18" s="104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</row>
    <row r="19" spans="1:101" ht="18.75" customHeight="1" thickBot="1" x14ac:dyDescent="0.25">
      <c r="A19" s="60"/>
      <c r="B19" s="60"/>
      <c r="C19" s="60"/>
      <c r="D19" s="60"/>
      <c r="E19" s="85"/>
      <c r="F19" s="60"/>
      <c r="G19" s="85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138"/>
      <c r="BQ19" s="60"/>
      <c r="BR19" s="8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47">
        <v>57</v>
      </c>
      <c r="CF19" s="44" t="str">
        <f>IF(CE22="",IF(CC22&gt;CC23,CA22,CA23),IF(CE22&gt;CE23,CA22,CA23))</f>
        <v/>
      </c>
      <c r="CG19" s="46"/>
      <c r="CH19" s="104"/>
      <c r="CI19" s="60"/>
      <c r="CJ19" s="104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</row>
    <row r="20" spans="1:101" ht="18.75" customHeight="1" thickBot="1" x14ac:dyDescent="0.25">
      <c r="A20" s="60"/>
      <c r="B20" s="60"/>
      <c r="C20" s="60"/>
      <c r="D20" s="60"/>
      <c r="E20" s="85"/>
      <c r="F20" s="60"/>
      <c r="G20" s="85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138"/>
      <c r="BQ20" s="60"/>
      <c r="BR20" s="87"/>
      <c r="BS20" s="54" t="s">
        <v>121</v>
      </c>
      <c r="BT20" s="44" t="str">
        <f>IF(G61="","",BB56)</f>
        <v/>
      </c>
      <c r="BU20" s="46"/>
      <c r="BV20" s="104"/>
      <c r="BW20" s="60"/>
      <c r="BX20" s="104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</row>
    <row r="21" spans="1:101" ht="18.75" customHeight="1" thickBot="1" x14ac:dyDescent="0.3">
      <c r="A21" s="60"/>
      <c r="B21" s="60"/>
      <c r="C21" s="88" t="s">
        <v>64</v>
      </c>
      <c r="D21" s="60"/>
      <c r="E21" s="85"/>
      <c r="F21" s="60"/>
      <c r="G21" s="85"/>
      <c r="H21" s="60"/>
      <c r="I21" s="60"/>
      <c r="J21" s="60"/>
      <c r="K21" s="60"/>
      <c r="L21" s="60"/>
      <c r="M21" s="60" t="s">
        <v>4</v>
      </c>
      <c r="N21" s="60"/>
      <c r="O21" s="60"/>
      <c r="P21" s="60"/>
      <c r="Q21" s="60" t="s">
        <v>6</v>
      </c>
      <c r="R21" s="60"/>
      <c r="S21" s="60"/>
      <c r="T21" s="60"/>
      <c r="U21" s="60" t="s">
        <v>7</v>
      </c>
      <c r="V21" s="60"/>
      <c r="W21" s="60"/>
      <c r="X21" s="60"/>
      <c r="Y21" s="60"/>
      <c r="Z21" s="60" t="s">
        <v>4</v>
      </c>
      <c r="AA21" s="60" t="s">
        <v>5</v>
      </c>
      <c r="AB21" s="60"/>
      <c r="AC21" s="60"/>
      <c r="AD21" s="60" t="s">
        <v>9</v>
      </c>
      <c r="AE21" s="60"/>
      <c r="AF21" s="60"/>
      <c r="AG21" s="60"/>
      <c r="AH21" s="60" t="s">
        <v>32</v>
      </c>
      <c r="AI21" s="60"/>
      <c r="AJ21" s="60"/>
      <c r="AK21" s="60"/>
      <c r="AL21" s="60"/>
      <c r="AM21" s="60"/>
      <c r="AN21" s="60" t="s">
        <v>35</v>
      </c>
      <c r="AO21" s="60"/>
      <c r="AP21" s="60"/>
      <c r="AQ21" s="60"/>
      <c r="AR21" s="60"/>
      <c r="AS21" s="60" t="s">
        <v>33</v>
      </c>
      <c r="AT21" s="60"/>
      <c r="AU21" s="60"/>
      <c r="AV21" s="60"/>
      <c r="AW21" s="60"/>
      <c r="AX21" s="60"/>
      <c r="AY21" s="60"/>
      <c r="AZ21" s="60"/>
      <c r="BA21" s="60"/>
      <c r="BB21" s="89" t="s">
        <v>10</v>
      </c>
      <c r="BC21" s="60"/>
      <c r="BD21" s="90" t="s">
        <v>4</v>
      </c>
      <c r="BE21" s="60"/>
      <c r="BF21" s="61" t="s">
        <v>5</v>
      </c>
      <c r="BG21" s="60"/>
      <c r="BH21" s="60"/>
      <c r="BI21" s="60"/>
      <c r="BJ21" s="60"/>
      <c r="BK21" s="60"/>
      <c r="BL21" s="60"/>
      <c r="BM21" s="60"/>
      <c r="BN21" s="60"/>
      <c r="BO21" s="60"/>
      <c r="BP21" s="138"/>
      <c r="BQ21" s="60"/>
      <c r="BR21" s="87"/>
      <c r="BS21" s="73" t="s">
        <v>122</v>
      </c>
      <c r="BT21" s="44" t="str">
        <f>IF(G72="","",BB68)</f>
        <v/>
      </c>
      <c r="BU21" s="46"/>
      <c r="BV21" s="104"/>
      <c r="BW21" s="60"/>
      <c r="BX21" s="104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91" t="s">
        <v>29</v>
      </c>
      <c r="CM21" s="60"/>
      <c r="CN21" s="60"/>
      <c r="CO21" s="61" t="s">
        <v>26</v>
      </c>
      <c r="CP21" s="60"/>
      <c r="CQ21" s="60"/>
      <c r="CR21" s="60"/>
      <c r="CS21" s="60"/>
      <c r="CT21" s="60"/>
      <c r="CU21" s="60"/>
      <c r="CV21" s="60"/>
      <c r="CW21" s="60"/>
    </row>
    <row r="22" spans="1:101" ht="18.75" customHeight="1" thickBot="1" x14ac:dyDescent="0.3">
      <c r="A22" s="60"/>
      <c r="B22" s="60"/>
      <c r="C22" s="60"/>
      <c r="D22" s="60"/>
      <c r="E22" s="85"/>
      <c r="F22" s="60"/>
      <c r="G22" s="85"/>
      <c r="H22" s="60"/>
      <c r="I22" s="60"/>
      <c r="J22" s="60"/>
      <c r="K22" s="60"/>
      <c r="L22" s="60"/>
      <c r="M22" s="60" t="s">
        <v>0</v>
      </c>
      <c r="N22" s="60" t="s">
        <v>1</v>
      </c>
      <c r="O22" s="60" t="s">
        <v>2</v>
      </c>
      <c r="P22" s="60" t="s">
        <v>3</v>
      </c>
      <c r="Q22" s="60" t="s">
        <v>0</v>
      </c>
      <c r="R22" s="60" t="s">
        <v>1</v>
      </c>
      <c r="S22" s="60" t="s">
        <v>2</v>
      </c>
      <c r="T22" s="60" t="s">
        <v>3</v>
      </c>
      <c r="U22" s="60" t="s">
        <v>0</v>
      </c>
      <c r="V22" s="60" t="s">
        <v>1</v>
      </c>
      <c r="W22" s="60" t="s">
        <v>2</v>
      </c>
      <c r="X22" s="60" t="s">
        <v>3</v>
      </c>
      <c r="Y22" s="60"/>
      <c r="Z22" s="60" t="s">
        <v>8</v>
      </c>
      <c r="AA22" s="60"/>
      <c r="AB22" s="60"/>
      <c r="AC22" s="60"/>
      <c r="AD22" s="60"/>
      <c r="AE22" s="60"/>
      <c r="AF22" s="60"/>
      <c r="AG22" s="60"/>
      <c r="AH22" s="60" t="s">
        <v>31</v>
      </c>
      <c r="AI22" s="60"/>
      <c r="AJ22" s="60"/>
      <c r="AK22" s="60"/>
      <c r="AL22" s="60"/>
      <c r="AM22" s="60"/>
      <c r="AN22" s="60" t="str">
        <f>AI23</f>
        <v>Spanien</v>
      </c>
      <c r="AO22" s="60" t="str">
        <f>AI24</f>
        <v>Niederlande</v>
      </c>
      <c r="AP22" s="60" t="str">
        <f>AI25</f>
        <v>Chile</v>
      </c>
      <c r="AQ22" s="60" t="str">
        <f>AI26</f>
        <v>Australien</v>
      </c>
      <c r="AR22" s="60"/>
      <c r="AS22" s="60" t="s">
        <v>31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138"/>
      <c r="BQ22" s="60"/>
      <c r="BR22" s="87"/>
      <c r="BS22" s="60"/>
      <c r="BT22" s="60"/>
      <c r="BU22" s="60"/>
      <c r="BV22" s="60"/>
      <c r="BW22" s="60"/>
      <c r="BX22" s="60"/>
      <c r="BY22" s="60"/>
      <c r="BZ22" s="47">
        <v>53</v>
      </c>
      <c r="CA22" s="44" t="str">
        <f>IF(BX20="",IF(BV20&gt;BV21,BT20,BT21),IF(BX20&gt;BX21,BT20,BT21))</f>
        <v/>
      </c>
      <c r="CB22" s="46"/>
      <c r="CC22" s="104"/>
      <c r="CD22" s="60"/>
      <c r="CE22" s="104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88" t="s">
        <v>130</v>
      </c>
      <c r="CS22" s="60"/>
      <c r="CT22" s="60"/>
      <c r="CU22" s="60"/>
      <c r="CV22" s="60"/>
      <c r="CW22" s="60"/>
    </row>
    <row r="23" spans="1:101" ht="18.75" customHeight="1" thickBot="1" x14ac:dyDescent="0.3">
      <c r="A23" s="60"/>
      <c r="B23" s="60"/>
      <c r="C23" s="65" t="str">
        <f>Spielplan!$C$23</f>
        <v>Spanien</v>
      </c>
      <c r="D23" s="66"/>
      <c r="E23" s="104"/>
      <c r="F23" s="93"/>
      <c r="G23" s="104"/>
      <c r="H23" s="65" t="str">
        <f>Spielplan!$H$23</f>
        <v>Niederlande</v>
      </c>
      <c r="I23" s="66"/>
      <c r="J23" s="60"/>
      <c r="K23" s="60" t="s">
        <v>68</v>
      </c>
      <c r="L23" s="60">
        <f t="shared" ref="L23:L28" si="4">IF(E23-G23&gt;0,1,IF(G23=E23,0,-1))</f>
        <v>0</v>
      </c>
      <c r="M23" s="60">
        <f>IF($E23="",0,IF($E23&gt;$G23,3,IF($E23=G23,1,0)))</f>
        <v>0</v>
      </c>
      <c r="N23" s="60">
        <f>IF($G23="",0,IF($E23&gt;$G23,0,IF($E23=G23,1,3)))</f>
        <v>0</v>
      </c>
      <c r="O23" s="60"/>
      <c r="P23" s="60"/>
      <c r="Q23" s="60">
        <f>E23</f>
        <v>0</v>
      </c>
      <c r="R23" s="60">
        <f>G23</f>
        <v>0</v>
      </c>
      <c r="S23" s="60"/>
      <c r="T23" s="60"/>
      <c r="U23" s="60">
        <f>G23</f>
        <v>0</v>
      </c>
      <c r="V23" s="60">
        <f>E23</f>
        <v>0</v>
      </c>
      <c r="W23" s="60"/>
      <c r="X23" s="60"/>
      <c r="Y23" s="60"/>
      <c r="Z23" s="60">
        <f>M29</f>
        <v>0</v>
      </c>
      <c r="AA23" s="60">
        <f>Q29</f>
        <v>0</v>
      </c>
      <c r="AB23" s="60">
        <f>U29</f>
        <v>0</v>
      </c>
      <c r="AC23" s="60">
        <f>AA23-AB23</f>
        <v>0</v>
      </c>
      <c r="AD23" s="60">
        <f>IF(Z23&gt;Z24,-1,0)</f>
        <v>0</v>
      </c>
      <c r="AE23" s="60">
        <f>IF(Z23&gt;Z25,-1,0)</f>
        <v>0</v>
      </c>
      <c r="AF23" s="60">
        <f>IF(Z23&gt;Z26,-1,0)</f>
        <v>0</v>
      </c>
      <c r="AG23" s="60">
        <f>10000-(AJ23*1000+AM23*100+AK23*10)</f>
        <v>10000</v>
      </c>
      <c r="AH23" s="90">
        <f>RANK(AG23,AG23:AG26,1)</f>
        <v>1</v>
      </c>
      <c r="AI23" s="60" t="str">
        <f>C23</f>
        <v>Spanien</v>
      </c>
      <c r="AJ23" s="60">
        <f t="shared" ref="AJ23:AL26" si="5">Z23</f>
        <v>0</v>
      </c>
      <c r="AK23" s="60">
        <f t="shared" si="5"/>
        <v>0</v>
      </c>
      <c r="AL23" s="60">
        <f t="shared" si="5"/>
        <v>0</v>
      </c>
      <c r="AM23" s="60">
        <f>AK23-AL23</f>
        <v>0</v>
      </c>
      <c r="AN23" s="187"/>
      <c r="AO23" s="187">
        <f>IF(AG24=AG23,IF(G23&gt;E23,AG24-0.1,AG24),AG24)</f>
        <v>10000</v>
      </c>
      <c r="AP23" s="187">
        <f>IF(AG25=AG23,IF(G25&gt;E25,AG25-0.1,AG25),AG25)</f>
        <v>10000</v>
      </c>
      <c r="AQ23" s="187">
        <f>IF(AG26=AG23,IF(G27&gt;E27,AG26-0.1,AG26),AG26)</f>
        <v>10000</v>
      </c>
      <c r="AR23" s="187">
        <f>AN27</f>
        <v>30000</v>
      </c>
      <c r="AS23" s="90">
        <f>RANK(AR23,AR23:AR26,1)</f>
        <v>1</v>
      </c>
      <c r="AT23" s="60" t="str">
        <f t="shared" ref="AT23:AW26" si="6">AI23</f>
        <v>Spanien</v>
      </c>
      <c r="AU23" s="60">
        <f t="shared" si="6"/>
        <v>0</v>
      </c>
      <c r="AV23" s="60">
        <f t="shared" si="6"/>
        <v>0</v>
      </c>
      <c r="AW23" s="60">
        <f t="shared" si="6"/>
        <v>0</v>
      </c>
      <c r="AX23" s="60"/>
      <c r="AY23" s="60"/>
      <c r="AZ23" s="60"/>
      <c r="BA23" s="67">
        <v>1</v>
      </c>
      <c r="BB23" s="65" t="str">
        <f>VLOOKUP(1,AS23:AT26,2,FALSE)</f>
        <v>Spanien</v>
      </c>
      <c r="BC23" s="66"/>
      <c r="BD23" s="68">
        <f>VLOOKUP(1,AS23:AW26,3,FALSE)</f>
        <v>0</v>
      </c>
      <c r="BE23" s="69">
        <f>VLOOKUP(1,AS23:AW26,4,FALSE)</f>
        <v>0</v>
      </c>
      <c r="BF23" s="93" t="s">
        <v>12</v>
      </c>
      <c r="BG23" s="69">
        <f>VLOOKUP(1,AS23:AW26,5,FALSE)</f>
        <v>0</v>
      </c>
      <c r="BH23" s="70" t="s">
        <v>20</v>
      </c>
      <c r="BI23" s="60"/>
      <c r="BJ23" s="85">
        <f>IF(E23&gt;G23,IF(Spielplan!E23&gt;Spielplan!G23,Punktemodus!$B$3,0),0)</f>
        <v>0</v>
      </c>
      <c r="BK23" s="85">
        <f>IF(E23=G23,IF(Spielplan!E23=Spielplan!G23,Punktemodus!$B$3,0),0)</f>
        <v>10</v>
      </c>
      <c r="BL23" s="85">
        <f>IF(E23&lt;G23,IF(Spielplan!E23&lt;Spielplan!G23,Punktemodus!$B$3,0),0)</f>
        <v>0</v>
      </c>
      <c r="BM23" s="85">
        <f>IF(E23=Spielplan!E23,IF(G23=Spielplan!G23,Punktemodus!$B$5,0),0)</f>
        <v>3</v>
      </c>
      <c r="BN23" s="85">
        <f>IF(E23=Spielplan!E23,Punktemodus!$B$7,0)</f>
        <v>1</v>
      </c>
      <c r="BO23" s="85">
        <f>IF(G23=Spielplan!G23,Punktemodus!$B$7,0)</f>
        <v>1</v>
      </c>
      <c r="BP23" s="137">
        <f>IF(Spielplan!E23="",0,SUM(BJ23:BO23))</f>
        <v>0</v>
      </c>
      <c r="BQ23" s="60"/>
      <c r="BR23" s="87"/>
      <c r="BS23" s="60"/>
      <c r="BT23" s="60"/>
      <c r="BU23" s="60"/>
      <c r="BV23" s="60"/>
      <c r="BW23" s="60"/>
      <c r="BX23" s="60"/>
      <c r="BY23" s="60"/>
      <c r="BZ23" s="47">
        <v>54</v>
      </c>
      <c r="CA23" s="44" t="str">
        <f>IF(BX24="",IF(BV24&gt;BV25,BT24,BT25),IF(BX24&gt;BX25,BT24,BT25))</f>
        <v/>
      </c>
      <c r="CB23" s="46"/>
      <c r="CC23" s="104"/>
      <c r="CD23" s="60"/>
      <c r="CE23" s="104"/>
      <c r="CF23" s="60"/>
      <c r="CG23" s="60"/>
      <c r="CH23" s="60"/>
      <c r="CI23" s="60"/>
      <c r="CJ23" s="47" t="s">
        <v>132</v>
      </c>
      <c r="CK23" s="44" t="str">
        <f>IF(CJ18="",IF(CH18&gt;CH19,CF18,CF19),IF(CJ18&gt;CJ19,CF18,CF19))</f>
        <v/>
      </c>
      <c r="CL23" s="46"/>
      <c r="CM23" s="104"/>
      <c r="CN23" s="60"/>
      <c r="CO23" s="104"/>
      <c r="CP23" s="60"/>
      <c r="CQ23" s="376" t="str">
        <f>IF(CO23="",IF(CM23&gt;CM24,CK23,CK24),IF(CO23&gt;CO24,CK23,CK24))</f>
        <v/>
      </c>
      <c r="CR23" s="377"/>
      <c r="CS23" s="377"/>
      <c r="CT23" s="377"/>
      <c r="CU23" s="377"/>
      <c r="CV23" s="378"/>
      <c r="CW23" s="60"/>
    </row>
    <row r="24" spans="1:101" ht="18.75" customHeight="1" thickBot="1" x14ac:dyDescent="0.3">
      <c r="A24" s="60"/>
      <c r="B24" s="60"/>
      <c r="C24" s="53" t="str">
        <f>Spielplan!$C$24</f>
        <v>Chile</v>
      </c>
      <c r="D24" s="64"/>
      <c r="E24" s="104"/>
      <c r="F24" s="93"/>
      <c r="G24" s="104"/>
      <c r="H24" s="53" t="str">
        <f>Spielplan!$H$24</f>
        <v>Australien</v>
      </c>
      <c r="I24" s="64"/>
      <c r="J24" s="60"/>
      <c r="K24" s="60" t="s">
        <v>69</v>
      </c>
      <c r="L24" s="60">
        <f t="shared" si="4"/>
        <v>0</v>
      </c>
      <c r="M24" s="60"/>
      <c r="N24" s="60"/>
      <c r="O24" s="60">
        <f>IF($E24="",0,IF($E24&gt;$G24,3,IF($E24=$G24,1,0)))</f>
        <v>0</v>
      </c>
      <c r="P24" s="60">
        <f>IF($G24="",0,IF($E24&gt;$G24,0,IF($E24=$G24,1,3)))</f>
        <v>0</v>
      </c>
      <c r="Q24" s="60"/>
      <c r="R24" s="60"/>
      <c r="S24" s="60">
        <f>E24</f>
        <v>0</v>
      </c>
      <c r="T24" s="60">
        <f>G24</f>
        <v>0</v>
      </c>
      <c r="U24" s="60"/>
      <c r="V24" s="60"/>
      <c r="W24" s="60">
        <f>G24</f>
        <v>0</v>
      </c>
      <c r="X24" s="60">
        <f>E24</f>
        <v>0</v>
      </c>
      <c r="Y24" s="60"/>
      <c r="Z24" s="60">
        <f>N29</f>
        <v>0</v>
      </c>
      <c r="AA24" s="60">
        <f>R29</f>
        <v>0</v>
      </c>
      <c r="AB24" s="60">
        <f>V29</f>
        <v>0</v>
      </c>
      <c r="AC24" s="60">
        <f>AA24-AB24</f>
        <v>0</v>
      </c>
      <c r="AD24" s="60">
        <f>IF(Z24&gt;Z23,-1,0)</f>
        <v>0</v>
      </c>
      <c r="AE24" s="60">
        <f>IF(Z24&gt;Z25,-1,0)</f>
        <v>0</v>
      </c>
      <c r="AF24" s="60">
        <f>IF(Z24&gt;Z26,-1,0)</f>
        <v>0</v>
      </c>
      <c r="AG24" s="60">
        <f>10000-(AJ24*1000+AM24*100+AK24*10)</f>
        <v>10000</v>
      </c>
      <c r="AH24" s="90">
        <f>RANK(AG24,AG23:AG26,1)</f>
        <v>1</v>
      </c>
      <c r="AI24" s="60" t="str">
        <f>H23</f>
        <v>Niederlande</v>
      </c>
      <c r="AJ24" s="60">
        <f t="shared" si="5"/>
        <v>0</v>
      </c>
      <c r="AK24" s="60">
        <f t="shared" si="5"/>
        <v>0</v>
      </c>
      <c r="AL24" s="60">
        <f t="shared" si="5"/>
        <v>0</v>
      </c>
      <c r="AM24" s="60">
        <f>AK24-AL24</f>
        <v>0</v>
      </c>
      <c r="AN24" s="187">
        <f>IF(AG23=AG24,IF(E23&gt;G23,AG23-0.1,AG23),AG23)</f>
        <v>10000</v>
      </c>
      <c r="AO24" s="187"/>
      <c r="AP24" s="187">
        <f>IF(AG25=AG24,IF(G28&gt;E28,AG25-0.1,AG25),AG25)</f>
        <v>10000</v>
      </c>
      <c r="AQ24" s="187">
        <f>IF(AG26=AG24,IF(G26&gt;E26,AG26-0.1,AG26),AG26)</f>
        <v>10000</v>
      </c>
      <c r="AR24" s="187">
        <f>AO27</f>
        <v>30000</v>
      </c>
      <c r="AS24" s="90">
        <f>RANK(AR24,AR23:AR26,1)</f>
        <v>1</v>
      </c>
      <c r="AT24" s="60" t="str">
        <f t="shared" si="6"/>
        <v>Niederlande</v>
      </c>
      <c r="AU24" s="60">
        <f t="shared" si="6"/>
        <v>0</v>
      </c>
      <c r="AV24" s="60">
        <f t="shared" si="6"/>
        <v>0</v>
      </c>
      <c r="AW24" s="60">
        <f t="shared" si="6"/>
        <v>0</v>
      </c>
      <c r="AX24" s="60"/>
      <c r="AY24" s="60"/>
      <c r="AZ24" s="60"/>
      <c r="BA24" s="71">
        <v>2</v>
      </c>
      <c r="BB24" s="53" t="e">
        <f>VLOOKUP(2,AS23:AT26,2,FALSE)</f>
        <v>#N/A</v>
      </c>
      <c r="BC24" s="64"/>
      <c r="BD24" s="72" t="e">
        <f>VLOOKUP(2,AS23:AW26,3,FALSE)</f>
        <v>#N/A</v>
      </c>
      <c r="BE24" s="73" t="e">
        <f>VLOOKUP(2,AS23:AW26,4,FALSE)</f>
        <v>#N/A</v>
      </c>
      <c r="BF24" s="93" t="s">
        <v>12</v>
      </c>
      <c r="BG24" s="73" t="e">
        <f>VLOOKUP(2,AS23:AW26,5,FALSE)</f>
        <v>#N/A</v>
      </c>
      <c r="BH24" s="74" t="s">
        <v>21</v>
      </c>
      <c r="BI24" s="60"/>
      <c r="BJ24" s="85">
        <f>IF(E24&gt;G24,IF(Spielplan!E24&gt;Spielplan!G24,Punktemodus!$B$3,0),0)</f>
        <v>0</v>
      </c>
      <c r="BK24" s="85">
        <f>IF(E24=G24,IF(Spielplan!E24=Spielplan!G24,Punktemodus!$B$3,0),0)</f>
        <v>10</v>
      </c>
      <c r="BL24" s="85">
        <f>IF(E24&lt;G24,IF(Spielplan!E24&lt;Spielplan!G24,Punktemodus!$B$3,0),0)</f>
        <v>0</v>
      </c>
      <c r="BM24" s="85">
        <f>IF(E24=Spielplan!E24,IF(G24=Spielplan!G24,Punktemodus!$B$5,0),0)</f>
        <v>3</v>
      </c>
      <c r="BN24" s="85">
        <f>IF(E24=Spielplan!E24,Punktemodus!$B$7,0)</f>
        <v>1</v>
      </c>
      <c r="BO24" s="85">
        <f>IF(G24=Spielplan!G24,Punktemodus!$B$7,0)</f>
        <v>1</v>
      </c>
      <c r="BP24" s="137">
        <f>IF(Spielplan!E24="",0,SUM(BJ24:BO24))</f>
        <v>0</v>
      </c>
      <c r="BQ24" s="60"/>
      <c r="BR24" s="87"/>
      <c r="BS24" s="63" t="s">
        <v>123</v>
      </c>
      <c r="BT24" s="44" t="str">
        <f>IF(G83="","",BB78)</f>
        <v/>
      </c>
      <c r="BU24" s="46"/>
      <c r="BV24" s="104"/>
      <c r="BW24" s="60"/>
      <c r="BX24" s="104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47" t="s">
        <v>133</v>
      </c>
      <c r="CK24" s="44" t="str">
        <f>IF(CJ34="",IF(CH34&gt;CH35,CF34,CF35),IF(CJ34&gt;CJ35,CF34,CF35))</f>
        <v/>
      </c>
      <c r="CL24" s="46"/>
      <c r="CM24" s="104"/>
      <c r="CN24" s="60"/>
      <c r="CO24" s="104"/>
      <c r="CP24" s="60"/>
      <c r="CQ24" s="379"/>
      <c r="CR24" s="380"/>
      <c r="CS24" s="380"/>
      <c r="CT24" s="380"/>
      <c r="CU24" s="380"/>
      <c r="CV24" s="381"/>
      <c r="CW24" s="60"/>
    </row>
    <row r="25" spans="1:101" ht="18.75" customHeight="1" thickBot="1" x14ac:dyDescent="0.3">
      <c r="A25" s="60"/>
      <c r="B25" s="60"/>
      <c r="C25" s="65" t="str">
        <f>C23</f>
        <v>Spanien</v>
      </c>
      <c r="D25" s="66"/>
      <c r="E25" s="104"/>
      <c r="F25" s="93"/>
      <c r="G25" s="104"/>
      <c r="H25" s="65" t="str">
        <f>C24</f>
        <v>Chile</v>
      </c>
      <c r="I25" s="66"/>
      <c r="J25" s="60"/>
      <c r="K25" s="60" t="s">
        <v>70</v>
      </c>
      <c r="L25" s="60">
        <f t="shared" si="4"/>
        <v>0</v>
      </c>
      <c r="M25" s="60">
        <f>IF($E25="",0,IF($E25&gt;$G25,3,IF($E25=G25,1,0)))</f>
        <v>0</v>
      </c>
      <c r="N25" s="60"/>
      <c r="O25" s="60">
        <f>IF($G25="",0,IF($E25&gt;$G25,0,IF($E25=$G25,1,3)))</f>
        <v>0</v>
      </c>
      <c r="P25" s="60"/>
      <c r="Q25" s="60">
        <f>E25</f>
        <v>0</v>
      </c>
      <c r="R25" s="60"/>
      <c r="S25" s="60">
        <f>G25</f>
        <v>0</v>
      </c>
      <c r="T25" s="60"/>
      <c r="U25" s="60">
        <f>G25</f>
        <v>0</v>
      </c>
      <c r="V25" s="60"/>
      <c r="W25" s="60">
        <f>E25</f>
        <v>0</v>
      </c>
      <c r="X25" s="60"/>
      <c r="Y25" s="60"/>
      <c r="Z25" s="60">
        <f>O29</f>
        <v>0</v>
      </c>
      <c r="AA25" s="60">
        <f>S29</f>
        <v>0</v>
      </c>
      <c r="AB25" s="60">
        <f>W29</f>
        <v>0</v>
      </c>
      <c r="AC25" s="60">
        <f>AA25-AB25</f>
        <v>0</v>
      </c>
      <c r="AD25" s="60">
        <f>IF(Z25&gt;Z23,-1,0)</f>
        <v>0</v>
      </c>
      <c r="AE25" s="60">
        <f>IF(Z25&gt;Z24,-1,0)</f>
        <v>0</v>
      </c>
      <c r="AF25" s="60">
        <f>IF(Z25&gt;Z26,-1,0)</f>
        <v>0</v>
      </c>
      <c r="AG25" s="60">
        <f>10000-(AJ25*1000+AM25*100+AK25*10)</f>
        <v>10000</v>
      </c>
      <c r="AH25" s="90">
        <f>RANK(AG25,AG23:AG26,1)</f>
        <v>1</v>
      </c>
      <c r="AI25" s="60" t="str">
        <f>C24</f>
        <v>Chile</v>
      </c>
      <c r="AJ25" s="60">
        <f t="shared" si="5"/>
        <v>0</v>
      </c>
      <c r="AK25" s="60">
        <f t="shared" si="5"/>
        <v>0</v>
      </c>
      <c r="AL25" s="60">
        <f t="shared" si="5"/>
        <v>0</v>
      </c>
      <c r="AM25" s="60">
        <f>AK25-AL25</f>
        <v>0</v>
      </c>
      <c r="AN25" s="187">
        <f>IF(AG23=AG25,IF(E25&gt;G25,AG23-0.1,AG23),AG23)</f>
        <v>10000</v>
      </c>
      <c r="AO25" s="187">
        <f>IF(AG24=AG25,IF(E28&gt;G28,AG24-0.1,AG24),AG24)</f>
        <v>10000</v>
      </c>
      <c r="AP25" s="187"/>
      <c r="AQ25" s="187">
        <f>IF(AG26=AG25,IF(G24&gt;E24,AG26-0.1,AG26),AG26)</f>
        <v>10000</v>
      </c>
      <c r="AR25" s="187">
        <f>AP27</f>
        <v>30000</v>
      </c>
      <c r="AS25" s="90">
        <f>RANK(AR25,AR23:AR26,1)</f>
        <v>1</v>
      </c>
      <c r="AT25" s="60" t="str">
        <f t="shared" si="6"/>
        <v>Chile</v>
      </c>
      <c r="AU25" s="60">
        <f t="shared" si="6"/>
        <v>0</v>
      </c>
      <c r="AV25" s="60">
        <f t="shared" si="6"/>
        <v>0</v>
      </c>
      <c r="AW25" s="60">
        <f t="shared" si="6"/>
        <v>0</v>
      </c>
      <c r="AX25" s="60"/>
      <c r="AY25" s="60"/>
      <c r="AZ25" s="60"/>
      <c r="BA25" s="113">
        <v>3</v>
      </c>
      <c r="BB25" s="114" t="e">
        <f>VLOOKUP(3,AS23:AT26,2,FALSE)</f>
        <v>#N/A</v>
      </c>
      <c r="BC25" s="115"/>
      <c r="BD25" s="116" t="e">
        <f>VLOOKUP(3,AS23:AW26,3,FALSE)</f>
        <v>#N/A</v>
      </c>
      <c r="BE25" s="116" t="e">
        <f>VLOOKUP(3,AS23:AW26,4,FALSE)</f>
        <v>#N/A</v>
      </c>
      <c r="BF25" s="93" t="s">
        <v>12</v>
      </c>
      <c r="BG25" s="116" t="e">
        <f>VLOOKUP(3,AS23:AW26,5,FALSE)</f>
        <v>#N/A</v>
      </c>
      <c r="BH25" s="60"/>
      <c r="BI25" s="60"/>
      <c r="BJ25" s="85">
        <f>IF(E25&gt;G25,IF(Spielplan!E25&gt;Spielplan!G25,Punktemodus!$B$3,0),0)</f>
        <v>0</v>
      </c>
      <c r="BK25" s="85">
        <f>IF(E25=G25,IF(Spielplan!E25=Spielplan!G25,Punktemodus!$B$3,0),0)</f>
        <v>10</v>
      </c>
      <c r="BL25" s="85">
        <f>IF(E25&lt;G25,IF(Spielplan!E25&lt;Spielplan!G25,Punktemodus!$B$3,0),0)</f>
        <v>0</v>
      </c>
      <c r="BM25" s="85">
        <f>IF(E25=Spielplan!E25,IF(G25=Spielplan!G25,Punktemodus!$B$5,0),0)</f>
        <v>3</v>
      </c>
      <c r="BN25" s="85">
        <f>IF(E25=Spielplan!E25,Punktemodus!$B$7,0)</f>
        <v>1</v>
      </c>
      <c r="BO25" s="85">
        <f>IF(G25=Spielplan!G25,Punktemodus!$B$7,0)</f>
        <v>1</v>
      </c>
      <c r="BP25" s="137">
        <f>IF(Spielplan!E25="",0,SUM(BJ25:BO25))</f>
        <v>0</v>
      </c>
      <c r="BQ25" s="60"/>
      <c r="BR25" s="87"/>
      <c r="BS25" s="52" t="s">
        <v>124</v>
      </c>
      <c r="BT25" s="44" t="str">
        <f>IF(G94="","",BB90)</f>
        <v/>
      </c>
      <c r="BU25" s="46"/>
      <c r="BV25" s="104"/>
      <c r="BW25" s="60"/>
      <c r="BX25" s="104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88" t="s">
        <v>136</v>
      </c>
      <c r="CS25" s="60"/>
      <c r="CT25" s="60"/>
      <c r="CU25" s="60"/>
      <c r="CV25" s="60"/>
      <c r="CW25" s="60"/>
    </row>
    <row r="26" spans="1:101" ht="18.75" customHeight="1" thickBot="1" x14ac:dyDescent="0.3">
      <c r="A26" s="60"/>
      <c r="B26" s="60"/>
      <c r="C26" s="53" t="str">
        <f>H23</f>
        <v>Niederlande</v>
      </c>
      <c r="D26" s="64"/>
      <c r="E26" s="104"/>
      <c r="F26" s="93"/>
      <c r="G26" s="104"/>
      <c r="H26" s="53" t="str">
        <f>H24</f>
        <v>Australien</v>
      </c>
      <c r="I26" s="64"/>
      <c r="J26" s="60"/>
      <c r="K26" s="60" t="s">
        <v>71</v>
      </c>
      <c r="L26" s="60">
        <f t="shared" si="4"/>
        <v>0</v>
      </c>
      <c r="M26" s="60"/>
      <c r="N26" s="60">
        <f>IF($E26="",0,IF($E26&gt;$G26,3,IF($E26=$G26,1,0)))</f>
        <v>0</v>
      </c>
      <c r="O26" s="60"/>
      <c r="P26" s="60">
        <f>IF($G26="",0,IF($E26&gt;$G26,0,IF($E26=$G26,1,3)))</f>
        <v>0</v>
      </c>
      <c r="Q26" s="60"/>
      <c r="R26" s="60">
        <f>E26</f>
        <v>0</v>
      </c>
      <c r="S26" s="60"/>
      <c r="T26" s="60">
        <f>G26</f>
        <v>0</v>
      </c>
      <c r="U26" s="60"/>
      <c r="V26" s="60">
        <f>G26</f>
        <v>0</v>
      </c>
      <c r="W26" s="60"/>
      <c r="X26" s="60">
        <f>E26</f>
        <v>0</v>
      </c>
      <c r="Y26" s="60"/>
      <c r="Z26" s="60">
        <f>P29</f>
        <v>0</v>
      </c>
      <c r="AA26" s="60">
        <f>T29</f>
        <v>0</v>
      </c>
      <c r="AB26" s="60">
        <f>X29</f>
        <v>0</v>
      </c>
      <c r="AC26" s="60">
        <f>AA26-AB26</f>
        <v>0</v>
      </c>
      <c r="AD26" s="60">
        <f>IF(Z26&gt;Z23,-1,0)</f>
        <v>0</v>
      </c>
      <c r="AE26" s="60">
        <f>IF(Z26&gt;Z24,-1,0)</f>
        <v>0</v>
      </c>
      <c r="AF26" s="60">
        <f>IF(Z26&gt;Z25,-1,0)</f>
        <v>0</v>
      </c>
      <c r="AG26" s="60">
        <f>10000-(AJ26*1000+AM26*100+AK26*10)</f>
        <v>10000</v>
      </c>
      <c r="AH26" s="90">
        <f>RANK(AG26,AG23:AG26,1)</f>
        <v>1</v>
      </c>
      <c r="AI26" s="60" t="str">
        <f>H24</f>
        <v>Australien</v>
      </c>
      <c r="AJ26" s="60">
        <f t="shared" si="5"/>
        <v>0</v>
      </c>
      <c r="AK26" s="60">
        <f t="shared" si="5"/>
        <v>0</v>
      </c>
      <c r="AL26" s="60">
        <f t="shared" si="5"/>
        <v>0</v>
      </c>
      <c r="AM26" s="60">
        <f>AK26-AL26</f>
        <v>0</v>
      </c>
      <c r="AN26" s="187">
        <f>IF(AG23=AG26,IF(E27&gt;G27,AG23-0.1,AG23),AG23)</f>
        <v>10000</v>
      </c>
      <c r="AO26" s="187">
        <f>IF(AG24=AG26,IF(E26&gt;G26,AG24-0.1,AG24),AG24)</f>
        <v>10000</v>
      </c>
      <c r="AP26" s="187">
        <f>IF(AG25=AG26,IF(E24&gt;G24,AG25-0.1,AG25),AG25)</f>
        <v>10000</v>
      </c>
      <c r="AQ26" s="187"/>
      <c r="AR26" s="187">
        <f>AQ27</f>
        <v>30000</v>
      </c>
      <c r="AS26" s="90">
        <f>RANK(AR26,AR23:AR26,1)</f>
        <v>1</v>
      </c>
      <c r="AT26" s="60" t="str">
        <f t="shared" si="6"/>
        <v>Australien</v>
      </c>
      <c r="AU26" s="60">
        <f t="shared" si="6"/>
        <v>0</v>
      </c>
      <c r="AV26" s="60">
        <f t="shared" si="6"/>
        <v>0</v>
      </c>
      <c r="AW26" s="60">
        <f t="shared" si="6"/>
        <v>0</v>
      </c>
      <c r="AX26" s="60"/>
      <c r="AY26" s="60"/>
      <c r="AZ26" s="60"/>
      <c r="BA26" s="113">
        <v>4</v>
      </c>
      <c r="BB26" s="114" t="e">
        <f>VLOOKUP(4,AS23:AT26,2,FALSE)</f>
        <v>#N/A</v>
      </c>
      <c r="BC26" s="115"/>
      <c r="BD26" s="116" t="e">
        <f>VLOOKUP(4,AS23:AW26,3,FALSE)</f>
        <v>#N/A</v>
      </c>
      <c r="BE26" s="116" t="e">
        <f>VLOOKUP(4,AS23:AW26,4,FALSE)</f>
        <v>#N/A</v>
      </c>
      <c r="BF26" s="93" t="s">
        <v>12</v>
      </c>
      <c r="BG26" s="116" t="e">
        <f>VLOOKUP(4,AS23:AW26,5,FALSE)</f>
        <v>#N/A</v>
      </c>
      <c r="BH26" s="60"/>
      <c r="BI26" s="60"/>
      <c r="BJ26" s="85">
        <f>IF(E26&gt;G26,IF(Spielplan!E26&gt;Spielplan!G26,Punktemodus!$B$3,0),0)</f>
        <v>0</v>
      </c>
      <c r="BK26" s="85">
        <f>IF(E26=G26,IF(Spielplan!E26=Spielplan!G26,Punktemodus!$B$3,0),0)</f>
        <v>10</v>
      </c>
      <c r="BL26" s="85">
        <f>IF(E26&lt;G26,IF(Spielplan!E26&lt;Spielplan!G26,Punktemodus!$B$3,0),0)</f>
        <v>0</v>
      </c>
      <c r="BM26" s="85">
        <f>IF(E26=Spielplan!E26,IF(G26=Spielplan!G26,Punktemodus!$B$5,0),0)</f>
        <v>3</v>
      </c>
      <c r="BN26" s="85">
        <f>IF(E26=Spielplan!E26,Punktemodus!$B$7,0)</f>
        <v>1</v>
      </c>
      <c r="BO26" s="85">
        <f>IF(G26=Spielplan!G26,Punktemodus!$B$7,0)</f>
        <v>1</v>
      </c>
      <c r="BP26" s="137">
        <f>IF(Spielplan!E26="",0,SUM(BJ26:BO26))</f>
        <v>0</v>
      </c>
      <c r="BQ26" s="60"/>
      <c r="BR26" s="8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382" t="str">
        <f>IF(CQ23=CK23,CK24,CK23)</f>
        <v/>
      </c>
      <c r="CR26" s="383"/>
      <c r="CS26" s="383"/>
      <c r="CT26" s="383"/>
      <c r="CU26" s="383"/>
      <c r="CV26" s="384"/>
      <c r="CW26" s="60"/>
    </row>
    <row r="27" spans="1:101" ht="18.75" customHeight="1" thickBot="1" x14ac:dyDescent="0.3">
      <c r="A27" s="60"/>
      <c r="B27" s="60"/>
      <c r="C27" s="65" t="str">
        <f>C23</f>
        <v>Spanien</v>
      </c>
      <c r="D27" s="66"/>
      <c r="E27" s="104"/>
      <c r="F27" s="93"/>
      <c r="G27" s="104"/>
      <c r="H27" s="65" t="str">
        <f>H24</f>
        <v>Australien</v>
      </c>
      <c r="I27" s="66"/>
      <c r="J27" s="60"/>
      <c r="K27" s="60" t="s">
        <v>72</v>
      </c>
      <c r="L27" s="60">
        <f t="shared" si="4"/>
        <v>0</v>
      </c>
      <c r="M27" s="60">
        <f>IF($E27="",0,IF($E27&gt;$G27,3,IF($E27=G27,1,0)))</f>
        <v>0</v>
      </c>
      <c r="N27" s="60"/>
      <c r="O27" s="60"/>
      <c r="P27" s="60">
        <f>IF($G27="",0,IF($E27&gt;$G27,0,IF($E27=$G27,1,3)))</f>
        <v>0</v>
      </c>
      <c r="Q27" s="60">
        <f>E27</f>
        <v>0</v>
      </c>
      <c r="R27" s="60"/>
      <c r="S27" s="60"/>
      <c r="T27" s="60">
        <f>G27</f>
        <v>0</v>
      </c>
      <c r="U27" s="60">
        <f>G27</f>
        <v>0</v>
      </c>
      <c r="V27" s="60"/>
      <c r="W27" s="60"/>
      <c r="X27" s="60">
        <f>E27</f>
        <v>0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187">
        <f>SUM(AN23:AN26)</f>
        <v>30000</v>
      </c>
      <c r="AO27" s="187">
        <f>SUM(AO23:AO26)</f>
        <v>30000</v>
      </c>
      <c r="AP27" s="187">
        <f>SUM(AP23:AP26)</f>
        <v>30000</v>
      </c>
      <c r="AQ27" s="187">
        <f>SUM(AQ23:AQ26)</f>
        <v>30000</v>
      </c>
      <c r="AR27" s="187"/>
      <c r="AS27" s="60"/>
      <c r="AT27" s="60"/>
      <c r="AU27" s="60"/>
      <c r="AV27" s="60"/>
      <c r="AW27" s="60"/>
      <c r="AX27" s="60"/>
      <c r="AY27" s="60"/>
      <c r="AZ27" s="60"/>
      <c r="BA27" s="92"/>
      <c r="BB27" s="60"/>
      <c r="BC27" s="60"/>
      <c r="BD27" s="60"/>
      <c r="BE27" s="60"/>
      <c r="BF27" s="60"/>
      <c r="BG27" s="60"/>
      <c r="BH27" s="60"/>
      <c r="BI27" s="60"/>
      <c r="BJ27" s="85">
        <f>IF(E27&gt;G27,IF(Spielplan!E27&gt;Spielplan!G27,Punktemodus!$B$3,0),0)</f>
        <v>0</v>
      </c>
      <c r="BK27" s="85">
        <f>IF(E27=G27,IF(Spielplan!E27=Spielplan!G27,Punktemodus!$B$3,0),0)</f>
        <v>10</v>
      </c>
      <c r="BL27" s="85">
        <f>IF(E27&lt;G27,IF(Spielplan!E27&lt;Spielplan!G27,Punktemodus!$B$3,0),0)</f>
        <v>0</v>
      </c>
      <c r="BM27" s="85">
        <f>IF(E27=Spielplan!E27,IF(G27=Spielplan!G27,Punktemodus!$B$5,0),0)</f>
        <v>3</v>
      </c>
      <c r="BN27" s="85">
        <f>IF(E27=Spielplan!E27,Punktemodus!$B$7,0)</f>
        <v>1</v>
      </c>
      <c r="BO27" s="85">
        <f>IF(G27=Spielplan!G27,Punktemodus!$B$7,0)</f>
        <v>1</v>
      </c>
      <c r="BP27" s="137">
        <f>IF(Spielplan!E27="",0,SUM(BJ27:BO27))</f>
        <v>0</v>
      </c>
      <c r="BQ27" s="60"/>
      <c r="BR27" s="8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91" t="s">
        <v>131</v>
      </c>
      <c r="CM27" s="60"/>
      <c r="CN27" s="60"/>
      <c r="CO27" s="61" t="s">
        <v>26</v>
      </c>
      <c r="CP27" s="60"/>
      <c r="CQ27" s="385"/>
      <c r="CR27" s="386"/>
      <c r="CS27" s="386"/>
      <c r="CT27" s="386"/>
      <c r="CU27" s="386"/>
      <c r="CV27" s="387"/>
      <c r="CW27" s="60"/>
    </row>
    <row r="28" spans="1:101" ht="18.75" customHeight="1" thickBot="1" x14ac:dyDescent="0.3">
      <c r="A28" s="60"/>
      <c r="B28" s="60"/>
      <c r="C28" s="53" t="str">
        <f>H23</f>
        <v>Niederlande</v>
      </c>
      <c r="D28" s="64"/>
      <c r="E28" s="104"/>
      <c r="F28" s="106"/>
      <c r="G28" s="104"/>
      <c r="H28" s="53" t="str">
        <f>C24</f>
        <v>Chile</v>
      </c>
      <c r="I28" s="64"/>
      <c r="J28" s="60"/>
      <c r="K28" s="60" t="s">
        <v>72</v>
      </c>
      <c r="L28" s="60">
        <f t="shared" si="4"/>
        <v>0</v>
      </c>
      <c r="M28" s="60"/>
      <c r="N28" s="60">
        <f>IF($E28="",0,IF($E28&gt;$G28,3,IF($E28=$G28,1,0)))</f>
        <v>0</v>
      </c>
      <c r="O28" s="60">
        <f>IF($G28="",0,IF($E28&gt;$G28,0,IF($E28=$G28,1,3)))</f>
        <v>0</v>
      </c>
      <c r="P28" s="60"/>
      <c r="Q28" s="60"/>
      <c r="R28" s="60">
        <f>E28</f>
        <v>0</v>
      </c>
      <c r="S28" s="60">
        <f>G28</f>
        <v>0</v>
      </c>
      <c r="T28" s="60"/>
      <c r="U28" s="60"/>
      <c r="V28" s="60">
        <f>G28</f>
        <v>0</v>
      </c>
      <c r="W28" s="60">
        <f>E28</f>
        <v>0</v>
      </c>
      <c r="X28" s="60"/>
      <c r="Y28" s="60"/>
      <c r="Z28" s="60" t="s">
        <v>30</v>
      </c>
      <c r="AA28" s="60"/>
      <c r="AB28" s="60"/>
      <c r="AC28" s="60"/>
      <c r="AD28" s="60"/>
      <c r="AE28" s="60"/>
      <c r="AF28" s="60"/>
      <c r="AG28" s="60" t="b">
        <f>OR(AG23=AG24,AG23=AG25,AG23=AG26,AG24=AG25,AG24=AG26,AG25=AG26)</f>
        <v>1</v>
      </c>
      <c r="AH28" s="60"/>
      <c r="AI28" s="60"/>
      <c r="AJ28" s="60"/>
      <c r="AK28" s="60"/>
      <c r="AL28" s="60"/>
      <c r="AM28" s="60"/>
      <c r="AN28" s="60"/>
      <c r="AO28" s="60" t="s">
        <v>34</v>
      </c>
      <c r="AP28" s="60"/>
      <c r="AQ28" s="60"/>
      <c r="AR28" s="60" t="b">
        <f>OR(AR23=AR24,AR23=AR25,AR23=AR26,AR24=AR25,AR24=AR26,AR25=AR26)</f>
        <v>1</v>
      </c>
      <c r="AS28" s="60"/>
      <c r="AT28" s="60"/>
      <c r="AU28" s="60"/>
      <c r="AV28" s="60"/>
      <c r="AW28" s="60"/>
      <c r="AX28" s="60"/>
      <c r="AY28" s="60"/>
      <c r="AZ28" s="60"/>
      <c r="BA28" s="92"/>
      <c r="BB28" s="60"/>
      <c r="BC28" s="60"/>
      <c r="BD28" s="60"/>
      <c r="BE28" s="60"/>
      <c r="BF28" s="60"/>
      <c r="BG28" s="60"/>
      <c r="BH28" s="60"/>
      <c r="BI28" s="60"/>
      <c r="BJ28" s="85">
        <f>IF(E28&gt;G28,IF(Spielplan!E28&gt;Spielplan!G28,Punktemodus!$B$3,0),0)</f>
        <v>0</v>
      </c>
      <c r="BK28" s="85">
        <f>IF(E28=G28,IF(Spielplan!E28=Spielplan!G28,Punktemodus!$B$3,0),0)</f>
        <v>10</v>
      </c>
      <c r="BL28" s="85">
        <f>IF(E28&lt;G28,IF(Spielplan!E28&lt;Spielplan!G28,Punktemodus!$B$3,0),0)</f>
        <v>0</v>
      </c>
      <c r="BM28" s="85">
        <f>IF(E28=Spielplan!E28,IF(G28=Spielplan!G28,Punktemodus!$B$5,0),0)</f>
        <v>3</v>
      </c>
      <c r="BN28" s="85">
        <f>IF(E28=Spielplan!E28,Punktemodus!$B$7,0)</f>
        <v>1</v>
      </c>
      <c r="BO28" s="85">
        <f>IF(G28=Spielplan!G28,Punktemodus!$B$7,0)</f>
        <v>1</v>
      </c>
      <c r="BP28" s="137">
        <f>IF(Spielplan!E28="",0,SUM(BJ28:BO28))</f>
        <v>0</v>
      </c>
      <c r="BQ28" s="60"/>
      <c r="BR28" s="87"/>
      <c r="BS28" s="82" t="s">
        <v>20</v>
      </c>
      <c r="BT28" s="44" t="str">
        <f>IF(G28="","",BB23)</f>
        <v/>
      </c>
      <c r="BU28" s="46"/>
      <c r="BV28" s="104"/>
      <c r="BW28" s="60"/>
      <c r="BX28" s="104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88" t="s">
        <v>137</v>
      </c>
      <c r="CS28" s="60"/>
      <c r="CT28" s="60"/>
      <c r="CU28" s="60"/>
      <c r="CV28" s="60"/>
      <c r="CW28" s="60"/>
    </row>
    <row r="29" spans="1:101" ht="18.75" customHeight="1" thickBot="1" x14ac:dyDescent="0.25">
      <c r="A29" s="60"/>
      <c r="B29" s="60"/>
      <c r="C29" s="136" t="str">
        <f>IF(G28="","",IF(AR28=TRUE,"Achtung: Fehler in Tabelle!",""))</f>
        <v/>
      </c>
      <c r="D29" s="60"/>
      <c r="E29" s="85"/>
      <c r="F29" s="60"/>
      <c r="G29" s="85"/>
      <c r="H29" s="60"/>
      <c r="I29" s="60"/>
      <c r="J29" s="60"/>
      <c r="K29" s="60"/>
      <c r="L29" s="60"/>
      <c r="M29" s="60">
        <f t="shared" ref="M29:X29" si="7">SUM(M23:M28)</f>
        <v>0</v>
      </c>
      <c r="N29" s="60">
        <f t="shared" si="7"/>
        <v>0</v>
      </c>
      <c r="O29" s="60">
        <f t="shared" si="7"/>
        <v>0</v>
      </c>
      <c r="P29" s="60">
        <f t="shared" si="7"/>
        <v>0</v>
      </c>
      <c r="Q29" s="60">
        <f t="shared" si="7"/>
        <v>0</v>
      </c>
      <c r="R29" s="60">
        <f t="shared" si="7"/>
        <v>0</v>
      </c>
      <c r="S29" s="60">
        <f t="shared" si="7"/>
        <v>0</v>
      </c>
      <c r="T29" s="60">
        <f t="shared" si="7"/>
        <v>0</v>
      </c>
      <c r="U29" s="60">
        <f t="shared" si="7"/>
        <v>0</v>
      </c>
      <c r="V29" s="60">
        <f t="shared" si="7"/>
        <v>0</v>
      </c>
      <c r="W29" s="60">
        <f t="shared" si="7"/>
        <v>0</v>
      </c>
      <c r="X29" s="60">
        <f t="shared" si="7"/>
        <v>0</v>
      </c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160">
        <f>SUM(BP23:BP28)</f>
        <v>0</v>
      </c>
      <c r="BQ29" s="60"/>
      <c r="BR29" s="87"/>
      <c r="BS29" s="5" t="s">
        <v>125</v>
      </c>
      <c r="BT29" s="44" t="str">
        <f>IF(G17="","",BB13)</f>
        <v/>
      </c>
      <c r="BU29" s="46"/>
      <c r="BV29" s="104"/>
      <c r="BW29" s="60"/>
      <c r="BX29" s="104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47" t="s">
        <v>134</v>
      </c>
      <c r="CK29" s="44" t="str">
        <f>IF(CK23=CF19,CF18,CF19)</f>
        <v/>
      </c>
      <c r="CL29" s="46"/>
      <c r="CM29" s="104"/>
      <c r="CN29" s="60"/>
      <c r="CO29" s="104"/>
      <c r="CP29" s="60"/>
      <c r="CQ29" s="388" t="str">
        <f>IF(CO29="",IF(CM29&gt;CM30,CK29,CK30),IF(CO29&gt;CO30,CK29,CK30))</f>
        <v/>
      </c>
      <c r="CR29" s="389"/>
      <c r="CS29" s="389"/>
      <c r="CT29" s="389"/>
      <c r="CU29" s="389"/>
      <c r="CV29" s="390"/>
      <c r="CW29" s="60"/>
    </row>
    <row r="30" spans="1:101" ht="18.75" customHeight="1" thickBot="1" x14ac:dyDescent="0.25">
      <c r="A30" s="60"/>
      <c r="B30" s="60"/>
      <c r="C30" s="60"/>
      <c r="D30" s="60"/>
      <c r="E30" s="85"/>
      <c r="F30" s="60"/>
      <c r="G30" s="85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85"/>
      <c r="BJ30" s="60"/>
      <c r="BK30" s="60"/>
      <c r="BL30" s="60"/>
      <c r="BM30" s="60"/>
      <c r="BN30" s="60"/>
      <c r="BO30" s="60"/>
      <c r="BP30" s="138"/>
      <c r="BQ30" s="60"/>
      <c r="BR30" s="87"/>
      <c r="BS30" s="60"/>
      <c r="BT30" s="60"/>
      <c r="BU30" s="60"/>
      <c r="BV30" s="60"/>
      <c r="BW30" s="60"/>
      <c r="BX30" s="60"/>
      <c r="BY30" s="60"/>
      <c r="BZ30" s="47">
        <v>52</v>
      </c>
      <c r="CA30" s="44" t="str">
        <f>IF(BX28="",IF(BV28&gt;BV29,BT28,BT29),IF(BX28&gt;BX29,BT28,BT29))</f>
        <v/>
      </c>
      <c r="CB30" s="46"/>
      <c r="CC30" s="104"/>
      <c r="CD30" s="60"/>
      <c r="CE30" s="104"/>
      <c r="CF30" s="60"/>
      <c r="CG30" s="60"/>
      <c r="CH30" s="60"/>
      <c r="CI30" s="60"/>
      <c r="CJ30" s="47" t="s">
        <v>135</v>
      </c>
      <c r="CK30" s="44" t="str">
        <f>IF(CK24=CF34,CF35,CF34)</f>
        <v/>
      </c>
      <c r="CL30" s="46"/>
      <c r="CM30" s="104"/>
      <c r="CN30" s="60"/>
      <c r="CO30" s="104"/>
      <c r="CP30" s="60"/>
      <c r="CQ30" s="391"/>
      <c r="CR30" s="392"/>
      <c r="CS30" s="392"/>
      <c r="CT30" s="392"/>
      <c r="CU30" s="392"/>
      <c r="CV30" s="393"/>
      <c r="CW30" s="60"/>
    </row>
    <row r="31" spans="1:101" ht="18.75" customHeight="1" thickBot="1" x14ac:dyDescent="0.3">
      <c r="A31" s="60"/>
      <c r="B31" s="60"/>
      <c r="C31" s="60"/>
      <c r="D31" s="60"/>
      <c r="E31" s="85"/>
      <c r="F31" s="60"/>
      <c r="G31" s="85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85"/>
      <c r="BJ31" s="60"/>
      <c r="BK31" s="60"/>
      <c r="BL31" s="60"/>
      <c r="BM31" s="60"/>
      <c r="BN31" s="60"/>
      <c r="BO31" s="60"/>
      <c r="BP31" s="138"/>
      <c r="BQ31" s="60"/>
      <c r="BR31" s="87"/>
      <c r="BS31" s="60"/>
      <c r="BT31" s="60"/>
      <c r="BU31" s="60"/>
      <c r="BV31" s="60"/>
      <c r="BW31" s="60"/>
      <c r="BX31" s="60"/>
      <c r="BY31" s="60"/>
      <c r="BZ31" s="47">
        <v>51</v>
      </c>
      <c r="CA31" s="44" t="str">
        <f>IF(BX32="",IF(BV32&gt;BV33,BT32,BT33),IF(BX32&gt;BX33,BT32,BT33))</f>
        <v/>
      </c>
      <c r="CB31" s="46"/>
      <c r="CC31" s="104"/>
      <c r="CD31" s="60"/>
      <c r="CE31" s="104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88" t="s">
        <v>138</v>
      </c>
      <c r="CS31" s="60"/>
      <c r="CT31" s="60"/>
      <c r="CU31" s="60"/>
      <c r="CV31" s="60"/>
      <c r="CW31" s="60"/>
    </row>
    <row r="32" spans="1:101" ht="18.75" customHeight="1" thickBot="1" x14ac:dyDescent="0.3">
      <c r="A32" s="60"/>
      <c r="B32" s="60"/>
      <c r="C32" s="88" t="s">
        <v>73</v>
      </c>
      <c r="D32" s="60"/>
      <c r="E32" s="85"/>
      <c r="F32" s="60"/>
      <c r="G32" s="85"/>
      <c r="H32" s="60"/>
      <c r="I32" s="60"/>
      <c r="J32" s="60"/>
      <c r="K32" s="60"/>
      <c r="L32" s="60"/>
      <c r="M32" s="60" t="s">
        <v>4</v>
      </c>
      <c r="N32" s="60"/>
      <c r="O32" s="60"/>
      <c r="P32" s="60"/>
      <c r="Q32" s="60" t="s">
        <v>6</v>
      </c>
      <c r="R32" s="60"/>
      <c r="S32" s="60"/>
      <c r="T32" s="60"/>
      <c r="U32" s="60" t="s">
        <v>7</v>
      </c>
      <c r="V32" s="60"/>
      <c r="W32" s="60"/>
      <c r="X32" s="60"/>
      <c r="Y32" s="60"/>
      <c r="Z32" s="60" t="s">
        <v>4</v>
      </c>
      <c r="AA32" s="60" t="s">
        <v>5</v>
      </c>
      <c r="AB32" s="60"/>
      <c r="AC32" s="60"/>
      <c r="AD32" s="60" t="s">
        <v>9</v>
      </c>
      <c r="AE32" s="60"/>
      <c r="AF32" s="60"/>
      <c r="AG32" s="60"/>
      <c r="AH32" s="60" t="s">
        <v>32</v>
      </c>
      <c r="AI32" s="60"/>
      <c r="AJ32" s="60"/>
      <c r="AK32" s="60"/>
      <c r="AL32" s="60"/>
      <c r="AM32" s="60"/>
      <c r="AN32" s="60" t="s">
        <v>35</v>
      </c>
      <c r="AO32" s="60"/>
      <c r="AP32" s="60"/>
      <c r="AQ32" s="60"/>
      <c r="AR32" s="60"/>
      <c r="AS32" s="60" t="s">
        <v>33</v>
      </c>
      <c r="AT32" s="60"/>
      <c r="AU32" s="60"/>
      <c r="AV32" s="60"/>
      <c r="AW32" s="60"/>
      <c r="AX32" s="60"/>
      <c r="AY32" s="60"/>
      <c r="AZ32" s="60"/>
      <c r="BA32" s="60"/>
      <c r="BB32" s="89" t="s">
        <v>10</v>
      </c>
      <c r="BC32" s="60"/>
      <c r="BD32" s="90" t="s">
        <v>4</v>
      </c>
      <c r="BE32" s="60"/>
      <c r="BF32" s="61" t="s">
        <v>5</v>
      </c>
      <c r="BG32" s="60"/>
      <c r="BH32" s="60"/>
      <c r="BI32" s="85"/>
      <c r="BJ32" s="60"/>
      <c r="BK32" s="60"/>
      <c r="BL32" s="60"/>
      <c r="BM32" s="60"/>
      <c r="BN32" s="60"/>
      <c r="BO32" s="60"/>
      <c r="BP32" s="138"/>
      <c r="BQ32" s="85"/>
      <c r="BR32" s="87"/>
      <c r="BS32" s="55" t="s">
        <v>24</v>
      </c>
      <c r="BT32" s="44" t="str">
        <f>IF(G50="","",BB45)</f>
        <v/>
      </c>
      <c r="BU32" s="46"/>
      <c r="BV32" s="104"/>
      <c r="BW32" s="60"/>
      <c r="BX32" s="104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343" t="str">
        <f>IF(CQ29=CK29,CK30,CK29)</f>
        <v/>
      </c>
      <c r="CR32" s="344"/>
      <c r="CS32" s="344"/>
      <c r="CT32" s="344"/>
      <c r="CU32" s="344"/>
      <c r="CV32" s="345"/>
      <c r="CW32" s="60"/>
    </row>
    <row r="33" spans="1:101" ht="18.75" customHeight="1" thickBot="1" x14ac:dyDescent="0.25">
      <c r="A33" s="60"/>
      <c r="B33" s="60"/>
      <c r="C33" s="60"/>
      <c r="D33" s="60"/>
      <c r="E33" s="85"/>
      <c r="F33" s="60"/>
      <c r="G33" s="85"/>
      <c r="H33" s="60"/>
      <c r="I33" s="60"/>
      <c r="J33" s="60"/>
      <c r="K33" s="60"/>
      <c r="L33" s="60"/>
      <c r="M33" s="60" t="s">
        <v>0</v>
      </c>
      <c r="N33" s="60" t="s">
        <v>1</v>
      </c>
      <c r="O33" s="60" t="s">
        <v>2</v>
      </c>
      <c r="P33" s="60" t="s">
        <v>3</v>
      </c>
      <c r="Q33" s="60" t="s">
        <v>0</v>
      </c>
      <c r="R33" s="60" t="s">
        <v>1</v>
      </c>
      <c r="S33" s="60" t="s">
        <v>2</v>
      </c>
      <c r="T33" s="60" t="s">
        <v>3</v>
      </c>
      <c r="U33" s="60" t="s">
        <v>0</v>
      </c>
      <c r="V33" s="60" t="s">
        <v>1</v>
      </c>
      <c r="W33" s="60" t="s">
        <v>2</v>
      </c>
      <c r="X33" s="60" t="s">
        <v>3</v>
      </c>
      <c r="Y33" s="60"/>
      <c r="Z33" s="60" t="s">
        <v>8</v>
      </c>
      <c r="AA33" s="60"/>
      <c r="AB33" s="60"/>
      <c r="AC33" s="60"/>
      <c r="AD33" s="60"/>
      <c r="AE33" s="60"/>
      <c r="AF33" s="60"/>
      <c r="AG33" s="60"/>
      <c r="AH33" s="60" t="s">
        <v>31</v>
      </c>
      <c r="AI33" s="60"/>
      <c r="AJ33" s="60"/>
      <c r="AK33" s="60"/>
      <c r="AL33" s="60"/>
      <c r="AM33" s="60"/>
      <c r="AN33" s="60" t="str">
        <f>AI34</f>
        <v>Kolumbien</v>
      </c>
      <c r="AO33" s="60" t="str">
        <f>AI35</f>
        <v>Griechenland</v>
      </c>
      <c r="AP33" s="60" t="str">
        <f>AI36</f>
        <v>Elfenbeinküste</v>
      </c>
      <c r="AQ33" s="60" t="str">
        <f>AI37</f>
        <v>Japan</v>
      </c>
      <c r="AR33" s="60"/>
      <c r="AS33" s="60" t="s">
        <v>31</v>
      </c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85"/>
      <c r="BJ33" s="85"/>
      <c r="BK33" s="85"/>
      <c r="BL33" s="85"/>
      <c r="BM33" s="85"/>
      <c r="BN33" s="85"/>
      <c r="BO33" s="85"/>
      <c r="BP33" s="137"/>
      <c r="BQ33" s="85"/>
      <c r="BR33" s="87"/>
      <c r="BS33" s="25" t="s">
        <v>23</v>
      </c>
      <c r="BT33" s="44" t="str">
        <f>IF(G39="","",BB35)</f>
        <v/>
      </c>
      <c r="BU33" s="46"/>
      <c r="BV33" s="104"/>
      <c r="BW33" s="60"/>
      <c r="BX33" s="104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346"/>
      <c r="CR33" s="347"/>
      <c r="CS33" s="347"/>
      <c r="CT33" s="347"/>
      <c r="CU33" s="347"/>
      <c r="CV33" s="348"/>
      <c r="CW33" s="60"/>
    </row>
    <row r="34" spans="1:101" ht="18.75" customHeight="1" thickBot="1" x14ac:dyDescent="0.3">
      <c r="A34" s="60"/>
      <c r="B34" s="60"/>
      <c r="C34" s="20" t="str">
        <f>Spielplan!$C$34</f>
        <v>Kolumbien</v>
      </c>
      <c r="D34" s="39"/>
      <c r="E34" s="104"/>
      <c r="F34" s="93"/>
      <c r="G34" s="104"/>
      <c r="H34" s="20" t="str">
        <f>Spielplan!$H$34</f>
        <v>Griechenland</v>
      </c>
      <c r="I34" s="39"/>
      <c r="J34" s="60"/>
      <c r="K34" s="60" t="s">
        <v>78</v>
      </c>
      <c r="L34" s="60">
        <f t="shared" ref="L34:L39" si="8">IF(E34-G34&gt;0,1,IF(G34=E34,0,-1))</f>
        <v>0</v>
      </c>
      <c r="M34" s="60">
        <f>IF($E34="",0,IF($E34&gt;$G34,3,IF($E34=G34,1,0)))</f>
        <v>0</v>
      </c>
      <c r="N34" s="60">
        <f>IF($G34="",0,IF($E34&gt;$G34,0,IF($E34=G34,1,3)))</f>
        <v>0</v>
      </c>
      <c r="O34" s="60"/>
      <c r="P34" s="60"/>
      <c r="Q34" s="60">
        <f>E34</f>
        <v>0</v>
      </c>
      <c r="R34" s="60">
        <f>G34</f>
        <v>0</v>
      </c>
      <c r="S34" s="60"/>
      <c r="T34" s="60"/>
      <c r="U34" s="60">
        <f>G34</f>
        <v>0</v>
      </c>
      <c r="V34" s="60">
        <f>E34</f>
        <v>0</v>
      </c>
      <c r="W34" s="60"/>
      <c r="X34" s="60"/>
      <c r="Y34" s="60"/>
      <c r="Z34" s="60">
        <f>M40</f>
        <v>0</v>
      </c>
      <c r="AA34" s="60">
        <f>Q40</f>
        <v>0</v>
      </c>
      <c r="AB34" s="60">
        <f>U40</f>
        <v>0</v>
      </c>
      <c r="AC34" s="60">
        <f>AA34-AB34</f>
        <v>0</v>
      </c>
      <c r="AD34" s="60">
        <f>IF(Z34&gt;Z35,-1,0)</f>
        <v>0</v>
      </c>
      <c r="AE34" s="60">
        <f>IF(Z34&gt;Z36,-1,0)</f>
        <v>0</v>
      </c>
      <c r="AF34" s="60">
        <f>IF(Z34&gt;Z37,-1,0)</f>
        <v>0</v>
      </c>
      <c r="AG34" s="60">
        <f>10000-(AJ34*1000+AM34*100+AK34*10)</f>
        <v>10000</v>
      </c>
      <c r="AH34" s="90">
        <f>RANK(AG34,AG34:AG37,1)</f>
        <v>1</v>
      </c>
      <c r="AI34" s="60" t="str">
        <f>C34</f>
        <v>Kolumbien</v>
      </c>
      <c r="AJ34" s="60">
        <f t="shared" ref="AJ34:AL37" si="9">Z34</f>
        <v>0</v>
      </c>
      <c r="AK34" s="60">
        <f t="shared" si="9"/>
        <v>0</v>
      </c>
      <c r="AL34" s="60">
        <f t="shared" si="9"/>
        <v>0</v>
      </c>
      <c r="AM34" s="60">
        <f>AK34-AL34</f>
        <v>0</v>
      </c>
      <c r="AN34" s="187"/>
      <c r="AO34" s="187">
        <f>IF(AG35=AG34,IF(G34&gt;E34,AG35-0.1,AG35),AG35)</f>
        <v>10000</v>
      </c>
      <c r="AP34" s="187">
        <f>IF(AG36=AG34,IF(G36&gt;E36,AG36-0.1,AG36),AG36)</f>
        <v>10000</v>
      </c>
      <c r="AQ34" s="187">
        <f>IF(AG37=AG34,IF(G38&gt;E38,AG37-0.1,AG37),AG37)</f>
        <v>10000</v>
      </c>
      <c r="AR34" s="187">
        <f>AN38</f>
        <v>30000</v>
      </c>
      <c r="AS34" s="90">
        <f>RANK(AR34,AR34:AR37,1)</f>
        <v>1</v>
      </c>
      <c r="AT34" s="60" t="str">
        <f t="shared" ref="AT34:AW37" si="10">AI34</f>
        <v>Kolumbien</v>
      </c>
      <c r="AU34" s="60">
        <f t="shared" si="10"/>
        <v>0</v>
      </c>
      <c r="AV34" s="60">
        <f t="shared" si="10"/>
        <v>0</v>
      </c>
      <c r="AW34" s="60">
        <f t="shared" si="10"/>
        <v>0</v>
      </c>
      <c r="AX34" s="60"/>
      <c r="AY34" s="60"/>
      <c r="AZ34" s="60"/>
      <c r="BA34" s="19">
        <v>1</v>
      </c>
      <c r="BB34" s="20" t="str">
        <f>VLOOKUP(1,AS34:AT37,2,FALSE)</f>
        <v>Kolumbien</v>
      </c>
      <c r="BC34" s="18"/>
      <c r="BD34" s="21">
        <f>VLOOKUP(1,AS34:AW37,3,FALSE)</f>
        <v>0</v>
      </c>
      <c r="BE34" s="22">
        <f>VLOOKUP(1,AS34:AW37,4,FALSE)</f>
        <v>0</v>
      </c>
      <c r="BF34" s="93" t="s">
        <v>12</v>
      </c>
      <c r="BG34" s="22">
        <f>VLOOKUP(1,AS34:AW37,5,FALSE)</f>
        <v>0</v>
      </c>
      <c r="BH34" s="27" t="s">
        <v>22</v>
      </c>
      <c r="BI34" s="85"/>
      <c r="BJ34" s="85">
        <f>IF(E34&gt;G34,IF(Spielplan!E34&gt;Spielplan!G34,Punktemodus!$B$3,0),0)</f>
        <v>0</v>
      </c>
      <c r="BK34" s="85">
        <f>IF(E34=G34,IF(Spielplan!E34=Spielplan!G34,Punktemodus!$B$3,0),0)</f>
        <v>10</v>
      </c>
      <c r="BL34" s="85">
        <f>IF(E34&lt;G34,IF(Spielplan!E34&lt;Spielplan!G34,Punktemodus!$B$3,0),0)</f>
        <v>0</v>
      </c>
      <c r="BM34" s="85">
        <f>IF(E34=Spielplan!E34,IF(G34=Spielplan!G34,Punktemodus!$B$5,0),0)</f>
        <v>3</v>
      </c>
      <c r="BN34" s="85">
        <f>IF(E34=Spielplan!E34,Punktemodus!$B$7,0)</f>
        <v>1</v>
      </c>
      <c r="BO34" s="85">
        <f>IF(G34=Spielplan!G34,Punktemodus!$B$7,0)</f>
        <v>1</v>
      </c>
      <c r="BP34" s="137">
        <f>IF(Spielplan!E34="",0,SUM(BJ34:BO34))</f>
        <v>0</v>
      </c>
      <c r="BQ34" s="85"/>
      <c r="BR34" s="8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47">
        <v>59</v>
      </c>
      <c r="CF34" s="44" t="str">
        <f>IF(CE30="",IF(CC30&gt;CC31,CA30,CA31),IF(CE30&gt;CE31,CA30,CA31))</f>
        <v/>
      </c>
      <c r="CG34" s="46"/>
      <c r="CH34" s="104"/>
      <c r="CI34" s="60"/>
      <c r="CJ34" s="104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</row>
    <row r="35" spans="1:101" ht="18.75" customHeight="1" thickBot="1" x14ac:dyDescent="0.3">
      <c r="A35" s="60"/>
      <c r="B35" s="60"/>
      <c r="C35" s="14" t="str">
        <f>Spielplan!$C$35</f>
        <v>Elfenbeinküste</v>
      </c>
      <c r="D35" s="40"/>
      <c r="E35" s="104"/>
      <c r="F35" s="93"/>
      <c r="G35" s="104"/>
      <c r="H35" s="14" t="str">
        <f>Spielplan!$H$35</f>
        <v>Japan</v>
      </c>
      <c r="I35" s="40"/>
      <c r="J35" s="60"/>
      <c r="K35" s="60" t="s">
        <v>79</v>
      </c>
      <c r="L35" s="60">
        <f t="shared" si="8"/>
        <v>0</v>
      </c>
      <c r="M35" s="60"/>
      <c r="N35" s="60"/>
      <c r="O35" s="60">
        <f>IF($E35="",0,IF($E35&gt;$G35,3,IF($E35=$G35,1,0)))</f>
        <v>0</v>
      </c>
      <c r="P35" s="60">
        <f>IF($G35="",0,IF($E35&gt;$G35,0,IF($E35=$G35,1,3)))</f>
        <v>0</v>
      </c>
      <c r="Q35" s="60"/>
      <c r="R35" s="60"/>
      <c r="S35" s="60">
        <f>E35</f>
        <v>0</v>
      </c>
      <c r="T35" s="60">
        <f>G35</f>
        <v>0</v>
      </c>
      <c r="U35" s="60"/>
      <c r="V35" s="60"/>
      <c r="W35" s="60">
        <f>G35</f>
        <v>0</v>
      </c>
      <c r="X35" s="60">
        <f>E35</f>
        <v>0</v>
      </c>
      <c r="Y35" s="60"/>
      <c r="Z35" s="60">
        <f>N40</f>
        <v>0</v>
      </c>
      <c r="AA35" s="60">
        <f>R40</f>
        <v>0</v>
      </c>
      <c r="AB35" s="60">
        <f>V40</f>
        <v>0</v>
      </c>
      <c r="AC35" s="60">
        <f>AA35-AB35</f>
        <v>0</v>
      </c>
      <c r="AD35" s="60">
        <f>IF(Z35&gt;Z34,-1,0)</f>
        <v>0</v>
      </c>
      <c r="AE35" s="60">
        <f>IF(Z35&gt;Z36,-1,0)</f>
        <v>0</v>
      </c>
      <c r="AF35" s="60">
        <f>IF(Z35&gt;Z37,-1,0)</f>
        <v>0</v>
      </c>
      <c r="AG35" s="60">
        <f>10000-(AJ35*1000+AM35*100+AK35*10)</f>
        <v>10000</v>
      </c>
      <c r="AH35" s="90">
        <f>RANK(AG35,AG34:AG37,1)</f>
        <v>1</v>
      </c>
      <c r="AI35" s="60" t="str">
        <f>H34</f>
        <v>Griechenland</v>
      </c>
      <c r="AJ35" s="60">
        <f t="shared" si="9"/>
        <v>0</v>
      </c>
      <c r="AK35" s="60">
        <f t="shared" si="9"/>
        <v>0</v>
      </c>
      <c r="AL35" s="60">
        <f t="shared" si="9"/>
        <v>0</v>
      </c>
      <c r="AM35" s="60">
        <f>AK35-AL35</f>
        <v>0</v>
      </c>
      <c r="AN35" s="187">
        <f>IF(AG34=AG35,IF(E34&gt;G34,AG34-0.1,AG34),AG34)</f>
        <v>10000</v>
      </c>
      <c r="AO35" s="187"/>
      <c r="AP35" s="187">
        <f>IF(AG36=AG35,IF(G39&gt;E39,AG36-0.1,AG36),AG36)</f>
        <v>10000</v>
      </c>
      <c r="AQ35" s="187">
        <f>IF(AG37=AG35,IF(G37&gt;E37,AG37-0.1,AG37),AG37)</f>
        <v>10000</v>
      </c>
      <c r="AR35" s="187">
        <f>AO38</f>
        <v>30000</v>
      </c>
      <c r="AS35" s="90">
        <f>RANK(AR35,AR34:AR37,1)</f>
        <v>1</v>
      </c>
      <c r="AT35" s="60" t="str">
        <f t="shared" si="10"/>
        <v>Griechenland</v>
      </c>
      <c r="AU35" s="60">
        <f t="shared" si="10"/>
        <v>0</v>
      </c>
      <c r="AV35" s="60">
        <f t="shared" si="10"/>
        <v>0</v>
      </c>
      <c r="AW35" s="60">
        <f t="shared" si="10"/>
        <v>0</v>
      </c>
      <c r="AX35" s="60"/>
      <c r="AY35" s="60"/>
      <c r="AZ35" s="60"/>
      <c r="BA35" s="23">
        <v>2</v>
      </c>
      <c r="BB35" s="14" t="e">
        <f>VLOOKUP(2,AS34:AT37,2,FALSE)</f>
        <v>#N/A</v>
      </c>
      <c r="BC35" s="15"/>
      <c r="BD35" s="24" t="e">
        <f>VLOOKUP(2,AS34:AW37,3,FALSE)</f>
        <v>#N/A</v>
      </c>
      <c r="BE35" s="25" t="e">
        <f>VLOOKUP(2,AS34:AW37,4,FALSE)</f>
        <v>#N/A</v>
      </c>
      <c r="BF35" s="93" t="s">
        <v>12</v>
      </c>
      <c r="BG35" s="25" t="e">
        <f>VLOOKUP(2,AS34:AW37,5,FALSE)</f>
        <v>#N/A</v>
      </c>
      <c r="BH35" s="26" t="s">
        <v>23</v>
      </c>
      <c r="BI35" s="85"/>
      <c r="BJ35" s="85">
        <f>IF(E35&gt;G35,IF(Spielplan!E35&gt;Spielplan!G35,Punktemodus!$B$3,0),0)</f>
        <v>0</v>
      </c>
      <c r="BK35" s="85">
        <f>IF(E35=G35,IF(Spielplan!E35=Spielplan!G35,Punktemodus!$B$3,0),0)</f>
        <v>10</v>
      </c>
      <c r="BL35" s="85">
        <f>IF(E35&lt;G35,IF(Spielplan!E35&lt;Spielplan!G35,Punktemodus!$B$3,0),0)</f>
        <v>0</v>
      </c>
      <c r="BM35" s="85">
        <f>IF(E35=Spielplan!E35,IF(G35=Spielplan!G35,Punktemodus!$B$5,0),0)</f>
        <v>3</v>
      </c>
      <c r="BN35" s="85">
        <f>IF(E35=Spielplan!E35,Punktemodus!$B$7,0)</f>
        <v>1</v>
      </c>
      <c r="BO35" s="85">
        <f>IF(G35=Spielplan!G35,Punktemodus!$B$7,0)</f>
        <v>1</v>
      </c>
      <c r="BP35" s="137">
        <f>IF(Spielplan!E35="",0,SUM(BJ35:BO35))</f>
        <v>0</v>
      </c>
      <c r="BQ35" s="85"/>
      <c r="BR35" s="8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47">
        <v>60</v>
      </c>
      <c r="CF35" s="44" t="str">
        <f>IF(CE38="",IF(CC38&gt;CC39,CA38,CA39),IF(CE38&gt;CE39,CA38,CA39))</f>
        <v/>
      </c>
      <c r="CG35" s="46"/>
      <c r="CH35" s="104"/>
      <c r="CI35" s="60"/>
      <c r="CJ35" s="104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</row>
    <row r="36" spans="1:101" ht="18.75" customHeight="1" thickBot="1" x14ac:dyDescent="0.3">
      <c r="A36" s="60"/>
      <c r="B36" s="60"/>
      <c r="C36" s="20" t="str">
        <f>C34</f>
        <v>Kolumbien</v>
      </c>
      <c r="D36" s="39"/>
      <c r="E36" s="104"/>
      <c r="F36" s="93"/>
      <c r="G36" s="104"/>
      <c r="H36" s="20" t="str">
        <f>C35</f>
        <v>Elfenbeinküste</v>
      </c>
      <c r="I36" s="39"/>
      <c r="J36" s="60"/>
      <c r="K36" s="60" t="s">
        <v>81</v>
      </c>
      <c r="L36" s="60">
        <f t="shared" si="8"/>
        <v>0</v>
      </c>
      <c r="M36" s="60">
        <f>IF($E36="",0,IF($E36&gt;$G36,3,IF($E36=G36,1,0)))</f>
        <v>0</v>
      </c>
      <c r="N36" s="60"/>
      <c r="O36" s="60">
        <f>IF($G36="",0,IF($E36&gt;$G36,0,IF($E36=$G36,1,3)))</f>
        <v>0</v>
      </c>
      <c r="P36" s="60"/>
      <c r="Q36" s="60">
        <f>E36</f>
        <v>0</v>
      </c>
      <c r="R36" s="60"/>
      <c r="S36" s="60">
        <f>G36</f>
        <v>0</v>
      </c>
      <c r="T36" s="60"/>
      <c r="U36" s="60">
        <f>G36</f>
        <v>0</v>
      </c>
      <c r="V36" s="60"/>
      <c r="W36" s="60">
        <f>E36</f>
        <v>0</v>
      </c>
      <c r="X36" s="60"/>
      <c r="Y36" s="60"/>
      <c r="Z36" s="60">
        <f>O40</f>
        <v>0</v>
      </c>
      <c r="AA36" s="60">
        <f>S40</f>
        <v>0</v>
      </c>
      <c r="AB36" s="60">
        <f>W40</f>
        <v>0</v>
      </c>
      <c r="AC36" s="60">
        <f>AA36-AB36</f>
        <v>0</v>
      </c>
      <c r="AD36" s="60">
        <f>IF(Z36&gt;Z34,-1,0)</f>
        <v>0</v>
      </c>
      <c r="AE36" s="60">
        <f>IF(Z36&gt;Z35,-1,0)</f>
        <v>0</v>
      </c>
      <c r="AF36" s="60">
        <f>IF(Z36&gt;Z37,-1,0)</f>
        <v>0</v>
      </c>
      <c r="AG36" s="60">
        <f>10000-(AJ36*1000+AM36*100+AK36*10)</f>
        <v>10000</v>
      </c>
      <c r="AH36" s="90">
        <f>RANK(AG36,AG34:AG37,1)</f>
        <v>1</v>
      </c>
      <c r="AI36" s="60" t="str">
        <f>C35</f>
        <v>Elfenbeinküste</v>
      </c>
      <c r="AJ36" s="60">
        <f t="shared" si="9"/>
        <v>0</v>
      </c>
      <c r="AK36" s="60">
        <f t="shared" si="9"/>
        <v>0</v>
      </c>
      <c r="AL36" s="60">
        <f t="shared" si="9"/>
        <v>0</v>
      </c>
      <c r="AM36" s="60">
        <f>AK36-AL36</f>
        <v>0</v>
      </c>
      <c r="AN36" s="187">
        <f>IF(AG34=AG36,IF(E36&gt;G36,AG34-0.1,AG34),AG34)</f>
        <v>10000</v>
      </c>
      <c r="AO36" s="187">
        <f>IF(AG35=AG36,IF(E39&gt;G39,AG35-0.1,AG35),AG35)</f>
        <v>10000</v>
      </c>
      <c r="AP36" s="187"/>
      <c r="AQ36" s="187">
        <f>IF(AG37=AG36,IF(G35&gt;E35,AG37-0.1,AG37),AG37)</f>
        <v>10000</v>
      </c>
      <c r="AR36" s="187">
        <f>AP38</f>
        <v>30000</v>
      </c>
      <c r="AS36" s="90">
        <f>RANK(AR36,AR34:AR37,1)</f>
        <v>1</v>
      </c>
      <c r="AT36" s="60" t="str">
        <f t="shared" si="10"/>
        <v>Elfenbeinküste</v>
      </c>
      <c r="AU36" s="60">
        <f t="shared" si="10"/>
        <v>0</v>
      </c>
      <c r="AV36" s="60">
        <f t="shared" si="10"/>
        <v>0</v>
      </c>
      <c r="AW36" s="60">
        <f t="shared" si="10"/>
        <v>0</v>
      </c>
      <c r="AX36" s="60"/>
      <c r="AY36" s="60"/>
      <c r="AZ36" s="60"/>
      <c r="BA36" s="113">
        <v>3</v>
      </c>
      <c r="BB36" s="114" t="e">
        <f>VLOOKUP(3,AS34:AT37,2,FALSE)</f>
        <v>#N/A</v>
      </c>
      <c r="BC36" s="115"/>
      <c r="BD36" s="116" t="e">
        <f>VLOOKUP(3,AS34:AW37,3,FALSE)</f>
        <v>#N/A</v>
      </c>
      <c r="BE36" s="116" t="e">
        <f>VLOOKUP(3,AS34:AW37,4,FALSE)</f>
        <v>#N/A</v>
      </c>
      <c r="BF36" s="93" t="s">
        <v>12</v>
      </c>
      <c r="BG36" s="116" t="e">
        <f>VLOOKUP(3,AS34:AW37,5,FALSE)</f>
        <v>#N/A</v>
      </c>
      <c r="BH36" s="60"/>
      <c r="BI36" s="85"/>
      <c r="BJ36" s="85">
        <f>IF(E36&gt;G36,IF(Spielplan!E36&gt;Spielplan!G36,Punktemodus!$B$3,0),0)</f>
        <v>0</v>
      </c>
      <c r="BK36" s="85">
        <f>IF(E36=G36,IF(Spielplan!E36=Spielplan!G36,Punktemodus!$B$3,0),0)</f>
        <v>10</v>
      </c>
      <c r="BL36" s="85">
        <f>IF(E36&lt;G36,IF(Spielplan!E36&lt;Spielplan!G36,Punktemodus!$B$3,0),0)</f>
        <v>0</v>
      </c>
      <c r="BM36" s="85">
        <f>IF(E36=Spielplan!E36,IF(G36=Spielplan!G36,Punktemodus!$B$5,0),0)</f>
        <v>3</v>
      </c>
      <c r="BN36" s="85">
        <f>IF(E36=Spielplan!E36,Punktemodus!$B$7,0)</f>
        <v>1</v>
      </c>
      <c r="BO36" s="85">
        <f>IF(G36=Spielplan!G36,Punktemodus!$B$7,0)</f>
        <v>1</v>
      </c>
      <c r="BP36" s="137">
        <f>IF(Spielplan!E36="",0,SUM(BJ36:BO36))</f>
        <v>0</v>
      </c>
      <c r="BQ36" s="85"/>
      <c r="BR36" s="87"/>
      <c r="BS36" s="82" t="s">
        <v>126</v>
      </c>
      <c r="BT36" s="44" t="str">
        <f>IF(G72="","",BB67)</f>
        <v/>
      </c>
      <c r="BU36" s="46"/>
      <c r="BV36" s="104"/>
      <c r="BW36" s="60"/>
      <c r="BX36" s="104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</row>
    <row r="37" spans="1:101" ht="18.75" customHeight="1" thickBot="1" x14ac:dyDescent="0.3">
      <c r="A37" s="60"/>
      <c r="B37" s="60"/>
      <c r="C37" s="14" t="str">
        <f>H34</f>
        <v>Griechenland</v>
      </c>
      <c r="D37" s="40"/>
      <c r="E37" s="104"/>
      <c r="F37" s="93"/>
      <c r="G37" s="104"/>
      <c r="H37" s="14" t="str">
        <f>H35</f>
        <v>Japan</v>
      </c>
      <c r="I37" s="40"/>
      <c r="J37" s="60"/>
      <c r="K37" s="60" t="s">
        <v>80</v>
      </c>
      <c r="L37" s="60">
        <f t="shared" si="8"/>
        <v>0</v>
      </c>
      <c r="M37" s="60"/>
      <c r="N37" s="60">
        <f>IF($E37="",0,IF($E37&gt;$G37,3,IF($E37=$G37,1,0)))</f>
        <v>0</v>
      </c>
      <c r="O37" s="60"/>
      <c r="P37" s="60">
        <f>IF($G37="",0,IF($E37&gt;$G37,0,IF($E37=$G37,1,3)))</f>
        <v>0</v>
      </c>
      <c r="Q37" s="60"/>
      <c r="R37" s="60">
        <f>E37</f>
        <v>0</v>
      </c>
      <c r="S37" s="60"/>
      <c r="T37" s="60">
        <f>G37</f>
        <v>0</v>
      </c>
      <c r="U37" s="60"/>
      <c r="V37" s="60">
        <f>G37</f>
        <v>0</v>
      </c>
      <c r="W37" s="60"/>
      <c r="X37" s="60">
        <f>E37</f>
        <v>0</v>
      </c>
      <c r="Y37" s="60"/>
      <c r="Z37" s="60">
        <f>P40</f>
        <v>0</v>
      </c>
      <c r="AA37" s="60">
        <f>T40</f>
        <v>0</v>
      </c>
      <c r="AB37" s="60">
        <f>X40</f>
        <v>0</v>
      </c>
      <c r="AC37" s="60">
        <f>AA37-AB37</f>
        <v>0</v>
      </c>
      <c r="AD37" s="60">
        <f>IF(Z37&gt;Z34,-1,0)</f>
        <v>0</v>
      </c>
      <c r="AE37" s="60">
        <f>IF(Z37&gt;Z35,-1,0)</f>
        <v>0</v>
      </c>
      <c r="AF37" s="60">
        <f>IF(Z37&gt;Z36,-1,0)</f>
        <v>0</v>
      </c>
      <c r="AG37" s="60">
        <f>10000-(AJ37*1000+AM37*100+AK37*10)</f>
        <v>10000</v>
      </c>
      <c r="AH37" s="90">
        <f>RANK(AG37,AG34:AG37,1)</f>
        <v>1</v>
      </c>
      <c r="AI37" s="60" t="str">
        <f>H35</f>
        <v>Japan</v>
      </c>
      <c r="AJ37" s="60">
        <f t="shared" si="9"/>
        <v>0</v>
      </c>
      <c r="AK37" s="60">
        <f t="shared" si="9"/>
        <v>0</v>
      </c>
      <c r="AL37" s="60">
        <f t="shared" si="9"/>
        <v>0</v>
      </c>
      <c r="AM37" s="60">
        <f>AK37-AL37</f>
        <v>0</v>
      </c>
      <c r="AN37" s="187">
        <f>IF(AG34=AG37,IF(E38&gt;G38,AG34-0.1,AG34),AG34)</f>
        <v>10000</v>
      </c>
      <c r="AO37" s="187">
        <f>IF(AG35=AG37,IF(E37&gt;G37,AG35-0.1,AG35),AG35)</f>
        <v>10000</v>
      </c>
      <c r="AP37" s="187">
        <f>IF(AG36=AG37,IF(E35&gt;G35,AG36-0.1,AG36),AG36)</f>
        <v>10000</v>
      </c>
      <c r="AQ37" s="187"/>
      <c r="AR37" s="187">
        <f>AQ38</f>
        <v>30000</v>
      </c>
      <c r="AS37" s="90">
        <f>RANK(AR37,AR34:AR37,1)</f>
        <v>1</v>
      </c>
      <c r="AT37" s="60" t="str">
        <f t="shared" si="10"/>
        <v>Japan</v>
      </c>
      <c r="AU37" s="60">
        <f t="shared" si="10"/>
        <v>0</v>
      </c>
      <c r="AV37" s="60">
        <f t="shared" si="10"/>
        <v>0</v>
      </c>
      <c r="AW37" s="60">
        <f t="shared" si="10"/>
        <v>0</v>
      </c>
      <c r="AX37" s="60"/>
      <c r="AY37" s="60"/>
      <c r="AZ37" s="60"/>
      <c r="BA37" s="113">
        <v>4</v>
      </c>
      <c r="BB37" s="114" t="e">
        <f>VLOOKUP(4,AS34:AT37,2,FALSE)</f>
        <v>#N/A</v>
      </c>
      <c r="BC37" s="115"/>
      <c r="BD37" s="116" t="e">
        <f>VLOOKUP(4,AS34:AW37,3,FALSE)</f>
        <v>#N/A</v>
      </c>
      <c r="BE37" s="116" t="e">
        <f>VLOOKUP(4,AS34:AW37,4,FALSE)</f>
        <v>#N/A</v>
      </c>
      <c r="BF37" s="93" t="s">
        <v>12</v>
      </c>
      <c r="BG37" s="116" t="e">
        <f>VLOOKUP(4,AS34:AW37,5,FALSE)</f>
        <v>#N/A</v>
      </c>
      <c r="BH37" s="60"/>
      <c r="BI37" s="85"/>
      <c r="BJ37" s="85">
        <f>IF(E37&gt;G37,IF(Spielplan!E37&gt;Spielplan!G37,Punktemodus!$B$3,0),0)</f>
        <v>0</v>
      </c>
      <c r="BK37" s="85">
        <f>IF(E37=G37,IF(Spielplan!E37=Spielplan!G37,Punktemodus!$B$3,0),0)</f>
        <v>10</v>
      </c>
      <c r="BL37" s="85">
        <f>IF(E37&lt;G37,IF(Spielplan!E37&lt;Spielplan!G37,Punktemodus!$B$3,0),0)</f>
        <v>0</v>
      </c>
      <c r="BM37" s="85">
        <f>IF(E37=Spielplan!E37,IF(G37=Spielplan!G37,Punktemodus!$B$5,0),0)</f>
        <v>3</v>
      </c>
      <c r="BN37" s="85">
        <f>IF(E37=Spielplan!E37,Punktemodus!$B$7,0)</f>
        <v>1</v>
      </c>
      <c r="BO37" s="85">
        <f>IF(G37=Spielplan!G37,Punktemodus!$B$7,0)</f>
        <v>1</v>
      </c>
      <c r="BP37" s="137">
        <f>IF(Spielplan!E37="",0,SUM(BJ37:BO37))</f>
        <v>0</v>
      </c>
      <c r="BQ37" s="85"/>
      <c r="BR37" s="87"/>
      <c r="BS37" s="5" t="s">
        <v>127</v>
      </c>
      <c r="BT37" s="44" t="str">
        <f>IF(G61="","",BB57)</f>
        <v/>
      </c>
      <c r="BU37" s="46"/>
      <c r="BV37" s="104"/>
      <c r="BW37" s="60"/>
      <c r="BX37" s="104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</row>
    <row r="38" spans="1:101" ht="18.75" customHeight="1" thickBot="1" x14ac:dyDescent="0.3">
      <c r="A38" s="60"/>
      <c r="B38" s="60"/>
      <c r="C38" s="20" t="str">
        <f>C34</f>
        <v>Kolumbien</v>
      </c>
      <c r="D38" s="39"/>
      <c r="E38" s="104"/>
      <c r="F38" s="93"/>
      <c r="G38" s="104"/>
      <c r="H38" s="20" t="str">
        <f>H35</f>
        <v>Japan</v>
      </c>
      <c r="I38" s="39"/>
      <c r="J38" s="60"/>
      <c r="K38" s="60" t="s">
        <v>82</v>
      </c>
      <c r="L38" s="60">
        <f t="shared" si="8"/>
        <v>0</v>
      </c>
      <c r="M38" s="60">
        <f>IF($E38="",0,IF($E38&gt;$G38,3,IF($E38=G38,1,0)))</f>
        <v>0</v>
      </c>
      <c r="N38" s="60"/>
      <c r="O38" s="60"/>
      <c r="P38" s="60">
        <f>IF($G38="",0,IF($E38&gt;$G38,0,IF($E38=$G38,1,3)))</f>
        <v>0</v>
      </c>
      <c r="Q38" s="60">
        <f>E38</f>
        <v>0</v>
      </c>
      <c r="R38" s="60"/>
      <c r="S38" s="60"/>
      <c r="T38" s="60">
        <f>G38</f>
        <v>0</v>
      </c>
      <c r="U38" s="60">
        <f>G38</f>
        <v>0</v>
      </c>
      <c r="V38" s="60"/>
      <c r="W38" s="60"/>
      <c r="X38" s="60">
        <f>E38</f>
        <v>0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187">
        <f>SUM(AN34:AN37)</f>
        <v>30000</v>
      </c>
      <c r="AO38" s="187">
        <f>SUM(AO34:AO37)</f>
        <v>30000</v>
      </c>
      <c r="AP38" s="187">
        <f>SUM(AP34:AP37)</f>
        <v>30000</v>
      </c>
      <c r="AQ38" s="187">
        <f>SUM(AQ34:AQ37)</f>
        <v>30000</v>
      </c>
      <c r="AR38" s="187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85">
        <f>IF(E38&gt;G38,IF(Spielplan!E38&gt;Spielplan!G38,Punktemodus!$B$3,0),0)</f>
        <v>0</v>
      </c>
      <c r="BK38" s="85">
        <f>IF(E38=G38,IF(Spielplan!E38=Spielplan!G38,Punktemodus!$B$3,0),0)</f>
        <v>10</v>
      </c>
      <c r="BL38" s="85">
        <f>IF(E38&lt;G38,IF(Spielplan!E38&lt;Spielplan!G38,Punktemodus!$B$3,0),0)</f>
        <v>0</v>
      </c>
      <c r="BM38" s="85">
        <f>IF(E38=Spielplan!E38,IF(G38=Spielplan!G38,Punktemodus!$B$5,0),0)</f>
        <v>3</v>
      </c>
      <c r="BN38" s="85">
        <f>IF(E38=Spielplan!E38,Punktemodus!$B$7,0)</f>
        <v>1</v>
      </c>
      <c r="BO38" s="85">
        <f>IF(G38=Spielplan!G38,Punktemodus!$B$7,0)</f>
        <v>1</v>
      </c>
      <c r="BP38" s="137">
        <f>IF(Spielplan!E38="",0,SUM(BJ38:BO38))</f>
        <v>0</v>
      </c>
      <c r="BQ38" s="60"/>
      <c r="BR38" s="87"/>
      <c r="BS38" s="60"/>
      <c r="BT38" s="60"/>
      <c r="BU38" s="60"/>
      <c r="BV38" s="60"/>
      <c r="BW38" s="60"/>
      <c r="BX38" s="60"/>
      <c r="BY38" s="60"/>
      <c r="BZ38" s="47">
        <v>55</v>
      </c>
      <c r="CA38" s="44" t="str">
        <f>IF(BX36="",IF(BV36&gt;BV37,BT36,BT37),IF(BX36&gt;BX37,BT36,BT37))</f>
        <v/>
      </c>
      <c r="CB38" s="46"/>
      <c r="CC38" s="104"/>
      <c r="CD38" s="60"/>
      <c r="CE38" s="104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</row>
    <row r="39" spans="1:101" ht="18.75" customHeight="1" thickBot="1" x14ac:dyDescent="0.3">
      <c r="A39" s="60"/>
      <c r="B39" s="60"/>
      <c r="C39" s="14" t="str">
        <f>H34</f>
        <v>Griechenland</v>
      </c>
      <c r="D39" s="40"/>
      <c r="E39" s="104"/>
      <c r="F39" s="93"/>
      <c r="G39" s="104"/>
      <c r="H39" s="14" t="str">
        <f>C35</f>
        <v>Elfenbeinküste</v>
      </c>
      <c r="I39" s="40"/>
      <c r="J39" s="60"/>
      <c r="K39" s="60" t="s">
        <v>82</v>
      </c>
      <c r="L39" s="60">
        <f t="shared" si="8"/>
        <v>0</v>
      </c>
      <c r="M39" s="60"/>
      <c r="N39" s="60">
        <f>IF($E39="",0,IF($E39&gt;$G39,3,IF($E39=$G39,1,0)))</f>
        <v>0</v>
      </c>
      <c r="O39" s="60">
        <f>IF($G39="",0,IF($E39&gt;$G39,0,IF($E39=$G39,1,3)))</f>
        <v>0</v>
      </c>
      <c r="P39" s="60"/>
      <c r="Q39" s="60"/>
      <c r="R39" s="60">
        <f>E39</f>
        <v>0</v>
      </c>
      <c r="S39" s="60">
        <f>G39</f>
        <v>0</v>
      </c>
      <c r="T39" s="60"/>
      <c r="U39" s="60"/>
      <c r="V39" s="60">
        <f>G39</f>
        <v>0</v>
      </c>
      <c r="W39" s="60">
        <f>E39</f>
        <v>0</v>
      </c>
      <c r="X39" s="60"/>
      <c r="Y39" s="60"/>
      <c r="Z39" s="60" t="s">
        <v>30</v>
      </c>
      <c r="AA39" s="60"/>
      <c r="AB39" s="60"/>
      <c r="AC39" s="60"/>
      <c r="AD39" s="60"/>
      <c r="AE39" s="60"/>
      <c r="AF39" s="60"/>
      <c r="AG39" s="60" t="b">
        <f>OR(AG34=AG35,AG34=AG36,AG34=AG37,AG35=AG36,AG35=AG37,AG36=AG37)</f>
        <v>1</v>
      </c>
      <c r="AH39" s="60"/>
      <c r="AI39" s="60"/>
      <c r="AJ39" s="60"/>
      <c r="AK39" s="60"/>
      <c r="AL39" s="60"/>
      <c r="AM39" s="60"/>
      <c r="AN39" s="60"/>
      <c r="AO39" s="60" t="s">
        <v>34</v>
      </c>
      <c r="AP39" s="60"/>
      <c r="AQ39" s="60"/>
      <c r="AR39" s="60" t="b">
        <f>OR(AR34=AR35,AR34=AR36,AR34=AR37,AR35=AR36,AR35=AR37,AR36=AR37)</f>
        <v>1</v>
      </c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85">
        <f>IF(E39&gt;G39,IF(Spielplan!E39&gt;Spielplan!G39,Punktemodus!$B$3,0),0)</f>
        <v>0</v>
      </c>
      <c r="BK39" s="85">
        <f>IF(E39=G39,IF(Spielplan!E39=Spielplan!G39,Punktemodus!$B$3,0),0)</f>
        <v>10</v>
      </c>
      <c r="BL39" s="85">
        <f>IF(E39&lt;G39,IF(Spielplan!E39&lt;Spielplan!G39,Punktemodus!$B$3,0),0)</f>
        <v>0</v>
      </c>
      <c r="BM39" s="85">
        <f>IF(E39=Spielplan!E39,IF(G39=Spielplan!G39,Punktemodus!$B$5,0),0)</f>
        <v>3</v>
      </c>
      <c r="BN39" s="85">
        <f>IF(E39=Spielplan!E39,Punktemodus!$B$7,0)</f>
        <v>1</v>
      </c>
      <c r="BO39" s="85">
        <f>IF(G39=Spielplan!G39,Punktemodus!$B$7,0)</f>
        <v>1</v>
      </c>
      <c r="BP39" s="137">
        <f>IF(Spielplan!E39="",0,SUM(BJ39:BO39))</f>
        <v>0</v>
      </c>
      <c r="BQ39" s="60"/>
      <c r="BR39" s="87"/>
      <c r="BS39" s="60"/>
      <c r="BT39" s="60"/>
      <c r="BU39" s="60"/>
      <c r="BV39" s="60"/>
      <c r="BW39" s="60"/>
      <c r="BX39" s="60"/>
      <c r="BY39" s="60"/>
      <c r="BZ39" s="47">
        <v>56</v>
      </c>
      <c r="CA39" s="44" t="str">
        <f>IF(BX40="",IF(BV40&gt;BV41,BT40,BT41),IF(BX40&gt;BX41,BT40,BT41))</f>
        <v/>
      </c>
      <c r="CB39" s="46"/>
      <c r="CC39" s="104"/>
      <c r="CD39" s="60"/>
      <c r="CE39" s="104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</row>
    <row r="40" spans="1:101" ht="18.75" customHeight="1" thickBot="1" x14ac:dyDescent="0.25">
      <c r="A40" s="60"/>
      <c r="B40" s="60"/>
      <c r="C40" s="136" t="str">
        <f>IF(G39="","",IF(AR39=TRUE,"Achtung: Fehler in Tabelle!",""))</f>
        <v/>
      </c>
      <c r="D40" s="60"/>
      <c r="E40" s="85"/>
      <c r="F40" s="60"/>
      <c r="G40" s="85"/>
      <c r="H40" s="60"/>
      <c r="I40" s="60"/>
      <c r="J40" s="60"/>
      <c r="K40" s="60"/>
      <c r="L40" s="60"/>
      <c r="M40" s="60">
        <f t="shared" ref="M40:X40" si="11">SUM(M34:M39)</f>
        <v>0</v>
      </c>
      <c r="N40" s="60">
        <f t="shared" si="11"/>
        <v>0</v>
      </c>
      <c r="O40" s="60">
        <f t="shared" si="11"/>
        <v>0</v>
      </c>
      <c r="P40" s="60">
        <f t="shared" si="11"/>
        <v>0</v>
      </c>
      <c r="Q40" s="60">
        <f t="shared" si="11"/>
        <v>0</v>
      </c>
      <c r="R40" s="60">
        <f t="shared" si="11"/>
        <v>0</v>
      </c>
      <c r="S40" s="60">
        <f t="shared" si="11"/>
        <v>0</v>
      </c>
      <c r="T40" s="60">
        <f t="shared" si="11"/>
        <v>0</v>
      </c>
      <c r="U40" s="60">
        <f t="shared" si="11"/>
        <v>0</v>
      </c>
      <c r="V40" s="60">
        <f t="shared" si="11"/>
        <v>0</v>
      </c>
      <c r="W40" s="60">
        <f t="shared" si="11"/>
        <v>0</v>
      </c>
      <c r="X40" s="60">
        <f t="shared" si="11"/>
        <v>0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160">
        <f>SUM(BP34:BP39)</f>
        <v>0</v>
      </c>
      <c r="BQ40" s="60"/>
      <c r="BR40" s="87"/>
      <c r="BS40" s="55" t="s">
        <v>128</v>
      </c>
      <c r="BT40" s="44" t="str">
        <f>IF(G94="","",BB89)</f>
        <v/>
      </c>
      <c r="BU40" s="46"/>
      <c r="BV40" s="104"/>
      <c r="BW40" s="60"/>
      <c r="BX40" s="104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</row>
    <row r="41" spans="1:101" ht="18.75" customHeight="1" thickBot="1" x14ac:dyDescent="0.25">
      <c r="A41" s="60"/>
      <c r="B41" s="60"/>
      <c r="C41" s="60"/>
      <c r="D41" s="60"/>
      <c r="E41" s="85"/>
      <c r="F41" s="60"/>
      <c r="G41" s="85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138"/>
      <c r="BQ41" s="60"/>
      <c r="BR41" s="87"/>
      <c r="BS41" s="25" t="s">
        <v>129</v>
      </c>
      <c r="BT41" s="44" t="str">
        <f>IF(G83="","",BB79)</f>
        <v/>
      </c>
      <c r="BU41" s="46"/>
      <c r="BV41" s="104"/>
      <c r="BW41" s="60"/>
      <c r="BX41" s="104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</row>
    <row r="42" spans="1:101" ht="18.75" customHeight="1" thickBot="1" x14ac:dyDescent="0.3">
      <c r="A42" s="60"/>
      <c r="B42" s="60"/>
      <c r="C42" s="89"/>
      <c r="D42" s="60"/>
      <c r="E42" s="85"/>
      <c r="F42" s="60"/>
      <c r="G42" s="85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89"/>
      <c r="BC42" s="60"/>
      <c r="BD42" s="90"/>
      <c r="BE42" s="60"/>
      <c r="BF42" s="61"/>
      <c r="BG42" s="60"/>
      <c r="BH42" s="60"/>
      <c r="BI42" s="60"/>
      <c r="BJ42" s="60"/>
      <c r="BK42" s="60"/>
      <c r="BL42" s="60"/>
      <c r="BM42" s="60"/>
      <c r="BN42" s="60"/>
      <c r="BO42" s="60"/>
      <c r="BP42" s="138"/>
      <c r="BQ42" s="60"/>
      <c r="BR42" s="87"/>
      <c r="BS42" s="94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</row>
    <row r="43" spans="1:101" ht="18.75" customHeight="1" thickBot="1" x14ac:dyDescent="0.3">
      <c r="A43" s="60"/>
      <c r="B43" s="60"/>
      <c r="C43" s="88" t="s">
        <v>74</v>
      </c>
      <c r="D43" s="60"/>
      <c r="E43" s="85"/>
      <c r="F43" s="60"/>
      <c r="G43" s="85"/>
      <c r="H43" s="60"/>
      <c r="I43" s="60"/>
      <c r="J43" s="60"/>
      <c r="K43" s="60"/>
      <c r="L43" s="60"/>
      <c r="M43" s="60" t="s">
        <v>4</v>
      </c>
      <c r="N43" s="60"/>
      <c r="O43" s="60"/>
      <c r="P43" s="60"/>
      <c r="Q43" s="60" t="s">
        <v>6</v>
      </c>
      <c r="R43" s="60"/>
      <c r="S43" s="60"/>
      <c r="T43" s="60"/>
      <c r="U43" s="60" t="s">
        <v>7</v>
      </c>
      <c r="V43" s="60"/>
      <c r="W43" s="60"/>
      <c r="X43" s="60"/>
      <c r="Y43" s="60"/>
      <c r="Z43" s="60" t="s">
        <v>4</v>
      </c>
      <c r="AA43" s="60" t="s">
        <v>5</v>
      </c>
      <c r="AB43" s="60"/>
      <c r="AC43" s="60"/>
      <c r="AD43" s="60" t="s">
        <v>9</v>
      </c>
      <c r="AE43" s="60"/>
      <c r="AF43" s="60"/>
      <c r="AG43" s="60"/>
      <c r="AH43" s="60" t="s">
        <v>32</v>
      </c>
      <c r="AI43" s="60"/>
      <c r="AJ43" s="60"/>
      <c r="AK43" s="60"/>
      <c r="AL43" s="60"/>
      <c r="AM43" s="60"/>
      <c r="AN43" s="60" t="s">
        <v>35</v>
      </c>
      <c r="AO43" s="60"/>
      <c r="AP43" s="60"/>
      <c r="AQ43" s="60"/>
      <c r="AR43" s="60"/>
      <c r="AS43" s="60" t="s">
        <v>33</v>
      </c>
      <c r="AT43" s="60"/>
      <c r="AU43" s="60"/>
      <c r="AV43" s="60"/>
      <c r="AW43" s="60"/>
      <c r="AX43" s="60"/>
      <c r="AY43" s="60"/>
      <c r="AZ43" s="60"/>
      <c r="BA43" s="60"/>
      <c r="BB43" s="89" t="s">
        <v>10</v>
      </c>
      <c r="BC43" s="60"/>
      <c r="BD43" s="90" t="s">
        <v>4</v>
      </c>
      <c r="BE43" s="60"/>
      <c r="BF43" s="61" t="s">
        <v>5</v>
      </c>
      <c r="BG43" s="60"/>
      <c r="BH43" s="60"/>
      <c r="BI43" s="85"/>
      <c r="BJ43" s="60"/>
      <c r="BK43" s="60"/>
      <c r="BL43" s="60"/>
      <c r="BM43" s="60"/>
      <c r="BN43" s="60"/>
      <c r="BO43" s="60"/>
      <c r="BP43" s="138"/>
      <c r="BQ43" s="85"/>
      <c r="BR43" s="139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</row>
    <row r="44" spans="1:101" ht="18.75" customHeight="1" thickBot="1" x14ac:dyDescent="0.25">
      <c r="A44" s="60"/>
      <c r="B44" s="60"/>
      <c r="C44" s="60"/>
      <c r="D44" s="60"/>
      <c r="E44" s="85"/>
      <c r="F44" s="60"/>
      <c r="G44" s="85"/>
      <c r="H44" s="60"/>
      <c r="I44" s="60"/>
      <c r="J44" s="60"/>
      <c r="K44" s="60"/>
      <c r="L44" s="60"/>
      <c r="M44" s="60" t="s">
        <v>0</v>
      </c>
      <c r="N44" s="60" t="s">
        <v>1</v>
      </c>
      <c r="O44" s="60" t="s">
        <v>2</v>
      </c>
      <c r="P44" s="60" t="s">
        <v>3</v>
      </c>
      <c r="Q44" s="60" t="s">
        <v>0</v>
      </c>
      <c r="R44" s="60" t="s">
        <v>1</v>
      </c>
      <c r="S44" s="60" t="s">
        <v>2</v>
      </c>
      <c r="T44" s="60" t="s">
        <v>3</v>
      </c>
      <c r="U44" s="60" t="s">
        <v>0</v>
      </c>
      <c r="V44" s="60" t="s">
        <v>1</v>
      </c>
      <c r="W44" s="60" t="s">
        <v>2</v>
      </c>
      <c r="X44" s="60" t="s">
        <v>3</v>
      </c>
      <c r="Y44" s="60"/>
      <c r="Z44" s="60" t="s">
        <v>8</v>
      </c>
      <c r="AA44" s="60"/>
      <c r="AB44" s="60"/>
      <c r="AC44" s="60"/>
      <c r="AD44" s="60"/>
      <c r="AE44" s="60"/>
      <c r="AF44" s="60"/>
      <c r="AG44" s="60"/>
      <c r="AH44" s="60" t="s">
        <v>31</v>
      </c>
      <c r="AI44" s="60"/>
      <c r="AJ44" s="60"/>
      <c r="AK44" s="60"/>
      <c r="AL44" s="60"/>
      <c r="AM44" s="60"/>
      <c r="AN44" s="60" t="str">
        <f>AI45</f>
        <v>Uruguay</v>
      </c>
      <c r="AO44" s="60" t="str">
        <f>AI46</f>
        <v>Costa Rica</v>
      </c>
      <c r="AP44" s="60" t="str">
        <f>AI47</f>
        <v>England</v>
      </c>
      <c r="AQ44" s="60" t="str">
        <f>AI48</f>
        <v>Italien</v>
      </c>
      <c r="AR44" s="60"/>
      <c r="AS44" s="60" t="s">
        <v>31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85"/>
      <c r="BJ44" s="85"/>
      <c r="BK44" s="85"/>
      <c r="BL44" s="85"/>
      <c r="BM44" s="85"/>
      <c r="BN44" s="85"/>
      <c r="BO44" s="85"/>
      <c r="BP44" s="137"/>
      <c r="BQ44" s="85"/>
      <c r="BR44" s="141"/>
      <c r="BS44" s="359" t="s">
        <v>165</v>
      </c>
      <c r="BT44" s="360"/>
      <c r="BU44" s="361"/>
      <c r="BV44" s="362"/>
      <c r="BW44" s="156"/>
      <c r="BX44" s="351" t="s">
        <v>152</v>
      </c>
      <c r="BY44" s="351" t="s">
        <v>153</v>
      </c>
      <c r="BZ44" s="352"/>
      <c r="CA44" s="156"/>
      <c r="CB44" s="155"/>
      <c r="CC44" s="155"/>
      <c r="CD44" s="155"/>
      <c r="CE44" s="351" t="s">
        <v>155</v>
      </c>
      <c r="CF44" s="351" t="s">
        <v>156</v>
      </c>
      <c r="CG44" s="155"/>
      <c r="CH44" s="155"/>
      <c r="CI44" s="155"/>
      <c r="CJ44" s="351" t="s">
        <v>158</v>
      </c>
      <c r="CK44" s="155"/>
      <c r="CL44" s="155"/>
      <c r="CM44" s="155"/>
      <c r="CN44" s="155"/>
      <c r="CO44" s="351" t="s">
        <v>159</v>
      </c>
      <c r="CP44" s="155"/>
      <c r="CQ44" s="155"/>
      <c r="CR44" s="155"/>
      <c r="CS44" s="351" t="s">
        <v>146</v>
      </c>
      <c r="CT44" s="155"/>
      <c r="CU44" s="134"/>
      <c r="CV44" s="134"/>
      <c r="CW44" s="134"/>
    </row>
    <row r="45" spans="1:101" ht="18.75" customHeight="1" thickBot="1" x14ac:dyDescent="0.3">
      <c r="A45" s="60"/>
      <c r="B45" s="60"/>
      <c r="C45" s="75" t="str">
        <f>Spielplan!$C$45</f>
        <v>Uruguay</v>
      </c>
      <c r="D45" s="76"/>
      <c r="E45" s="104"/>
      <c r="F45" s="93"/>
      <c r="G45" s="104"/>
      <c r="H45" s="75" t="str">
        <f>Spielplan!$H$45</f>
        <v>Costa Rica</v>
      </c>
      <c r="I45" s="76"/>
      <c r="J45" s="60"/>
      <c r="K45" s="60" t="s">
        <v>85</v>
      </c>
      <c r="L45" s="60">
        <f t="shared" ref="L45:L50" si="12">IF(E45-G45&gt;0,1,IF(G45=E45,0,-1))</f>
        <v>0</v>
      </c>
      <c r="M45" s="60">
        <f>IF($E45="",0,IF($E45&gt;$G45,3,IF($E45=G45,1,0)))</f>
        <v>0</v>
      </c>
      <c r="N45" s="60">
        <f>IF($G45="",0,IF($E45&gt;$G45,0,IF($E45=G45,1,3)))</f>
        <v>0</v>
      </c>
      <c r="O45" s="60"/>
      <c r="P45" s="60"/>
      <c r="Q45" s="60">
        <f>E45</f>
        <v>0</v>
      </c>
      <c r="R45" s="60">
        <f>G45</f>
        <v>0</v>
      </c>
      <c r="S45" s="60"/>
      <c r="T45" s="60"/>
      <c r="U45" s="60">
        <f>G45</f>
        <v>0</v>
      </c>
      <c r="V45" s="60">
        <f>E45</f>
        <v>0</v>
      </c>
      <c r="W45" s="60"/>
      <c r="X45" s="60"/>
      <c r="Y45" s="60"/>
      <c r="Z45" s="60">
        <f>M51</f>
        <v>0</v>
      </c>
      <c r="AA45" s="60">
        <f>Q51</f>
        <v>0</v>
      </c>
      <c r="AB45" s="60">
        <f>U51</f>
        <v>0</v>
      </c>
      <c r="AC45" s="60">
        <f>AA45-AB45</f>
        <v>0</v>
      </c>
      <c r="AD45" s="60">
        <f>IF(Z45&gt;Z46,-1,0)</f>
        <v>0</v>
      </c>
      <c r="AE45" s="60">
        <f>IF(Z45&gt;Z47,-1,0)</f>
        <v>0</v>
      </c>
      <c r="AF45" s="60">
        <f>IF(Z45&gt;Z48,-1,0)</f>
        <v>0</v>
      </c>
      <c r="AG45" s="60">
        <f>10000-(AJ45*1000+AM45*100+AK45*10)</f>
        <v>10000</v>
      </c>
      <c r="AH45" s="90">
        <f>RANK(AG45,AG45:AG48,1)</f>
        <v>1</v>
      </c>
      <c r="AI45" s="60" t="str">
        <f>C45</f>
        <v>Uruguay</v>
      </c>
      <c r="AJ45" s="60">
        <f t="shared" ref="AJ45:AL48" si="13">Z45</f>
        <v>0</v>
      </c>
      <c r="AK45" s="60">
        <f t="shared" si="13"/>
        <v>0</v>
      </c>
      <c r="AL45" s="60">
        <f t="shared" si="13"/>
        <v>0</v>
      </c>
      <c r="AM45" s="60">
        <f>AK45-AL45</f>
        <v>0</v>
      </c>
      <c r="AN45" s="187"/>
      <c r="AO45" s="187">
        <f>IF(AG46=AG45,IF(G45&gt;E45,AG46-0.1,AG46),AG46)</f>
        <v>10000</v>
      </c>
      <c r="AP45" s="187">
        <f>IF(AG47=AG45,IF(G47&gt;E47,AG47-0.1,AG47),AG47)</f>
        <v>10000</v>
      </c>
      <c r="AQ45" s="187">
        <f>IF(AG48=AG45,IF(G49&gt;E49,AG48-0.1,AG48),AG48)</f>
        <v>10000</v>
      </c>
      <c r="AR45" s="187">
        <f>AN49</f>
        <v>30000</v>
      </c>
      <c r="AS45" s="90">
        <f>RANK(AR45,AR45:AR48,1)</f>
        <v>1</v>
      </c>
      <c r="AT45" s="60" t="str">
        <f t="shared" ref="AT45:AW48" si="14">AI45</f>
        <v>Uruguay</v>
      </c>
      <c r="AU45" s="60">
        <f t="shared" si="14"/>
        <v>0</v>
      </c>
      <c r="AV45" s="60">
        <f t="shared" si="14"/>
        <v>0</v>
      </c>
      <c r="AW45" s="60">
        <f t="shared" si="14"/>
        <v>0</v>
      </c>
      <c r="AX45" s="60"/>
      <c r="AY45" s="60"/>
      <c r="AZ45" s="60"/>
      <c r="BA45" s="77">
        <v>1</v>
      </c>
      <c r="BB45" s="75" t="str">
        <f>VLOOKUP(1,AS45:AT48,2,FALSE)</f>
        <v>Uruguay</v>
      </c>
      <c r="BC45" s="76"/>
      <c r="BD45" s="78">
        <f>VLOOKUP(1,AS45:AW48,3,FALSE)</f>
        <v>0</v>
      </c>
      <c r="BE45" s="79">
        <f>VLOOKUP(1,AS45:AW48,4,FALSE)</f>
        <v>0</v>
      </c>
      <c r="BF45" s="93" t="s">
        <v>12</v>
      </c>
      <c r="BG45" s="79">
        <f>VLOOKUP(1,AS45:AW48,5,FALSE)</f>
        <v>0</v>
      </c>
      <c r="BH45" s="80" t="s">
        <v>24</v>
      </c>
      <c r="BI45" s="85"/>
      <c r="BJ45" s="85">
        <f>IF(E45&gt;G45,IF(Spielplan!E45&gt;Spielplan!G45,Punktemodus!$B$3,0),0)</f>
        <v>0</v>
      </c>
      <c r="BK45" s="85">
        <f>IF(E45=G45,IF(Spielplan!E45=Spielplan!G45,Punktemodus!$B$3,0),0)</f>
        <v>10</v>
      </c>
      <c r="BL45" s="85">
        <f>IF(E45&lt;G45,IF(Spielplan!E45&lt;Spielplan!G45,Punktemodus!$B$3,0),0)</f>
        <v>0</v>
      </c>
      <c r="BM45" s="85">
        <f>IF(E45=Spielplan!E45,IF(G45=Spielplan!G45,Punktemodus!$B$5,0),0)</f>
        <v>3</v>
      </c>
      <c r="BN45" s="85">
        <f>IF(E45=Spielplan!E45,Punktemodus!$B$7,0)</f>
        <v>1</v>
      </c>
      <c r="BO45" s="85">
        <f>IF(G45=Spielplan!G45,Punktemodus!$B$7,0)</f>
        <v>1</v>
      </c>
      <c r="BP45" s="137">
        <f>IF(Spielplan!E45="",0,SUM(BJ45:BO45))</f>
        <v>0</v>
      </c>
      <c r="BQ45" s="85"/>
      <c r="BR45" s="141"/>
      <c r="BS45" s="363"/>
      <c r="BT45" s="364"/>
      <c r="BU45" s="365"/>
      <c r="BV45" s="366"/>
      <c r="BW45" s="156"/>
      <c r="BX45" s="351"/>
      <c r="BY45" s="351"/>
      <c r="BZ45" s="352"/>
      <c r="CA45" s="156"/>
      <c r="CB45" s="155"/>
      <c r="CC45" s="155"/>
      <c r="CD45" s="155"/>
      <c r="CE45" s="351"/>
      <c r="CF45" s="351"/>
      <c r="CG45" s="155"/>
      <c r="CH45" s="155"/>
      <c r="CI45" s="155"/>
      <c r="CJ45" s="351"/>
      <c r="CK45" s="155"/>
      <c r="CL45" s="155"/>
      <c r="CM45" s="155"/>
      <c r="CN45" s="155"/>
      <c r="CO45" s="351"/>
      <c r="CP45" s="155"/>
      <c r="CQ45" s="155"/>
      <c r="CR45" s="155"/>
      <c r="CS45" s="351"/>
      <c r="CT45" s="155"/>
      <c r="CU45" s="134"/>
      <c r="CV45" s="134"/>
      <c r="CW45" s="134"/>
    </row>
    <row r="46" spans="1:101" ht="18.75" customHeight="1" thickBot="1" x14ac:dyDescent="0.3">
      <c r="A46" s="60"/>
      <c r="B46" s="60"/>
      <c r="C46" s="48" t="str">
        <f>Spielplan!$C$46</f>
        <v>England</v>
      </c>
      <c r="D46" s="49"/>
      <c r="E46" s="104"/>
      <c r="F46" s="93"/>
      <c r="G46" s="104"/>
      <c r="H46" s="48" t="str">
        <f>Spielplan!$H$46</f>
        <v>Italien</v>
      </c>
      <c r="I46" s="49"/>
      <c r="J46" s="60"/>
      <c r="K46" s="60" t="s">
        <v>86</v>
      </c>
      <c r="L46" s="60">
        <f t="shared" si="12"/>
        <v>0</v>
      </c>
      <c r="M46" s="60"/>
      <c r="N46" s="60"/>
      <c r="O46" s="60">
        <f>IF($E46="",0,IF($E46&gt;$G46,3,IF($E46=$G46,1,0)))</f>
        <v>0</v>
      </c>
      <c r="P46" s="60">
        <f>IF($G46="",0,IF($E46&gt;$G46,0,IF($E46=$G46,1,3)))</f>
        <v>0</v>
      </c>
      <c r="Q46" s="60"/>
      <c r="R46" s="60"/>
      <c r="S46" s="60">
        <f>E46</f>
        <v>0</v>
      </c>
      <c r="T46" s="60">
        <f>G46</f>
        <v>0</v>
      </c>
      <c r="U46" s="60"/>
      <c r="V46" s="60"/>
      <c r="W46" s="60">
        <f>G46</f>
        <v>0</v>
      </c>
      <c r="X46" s="60">
        <f>E46</f>
        <v>0</v>
      </c>
      <c r="Y46" s="60"/>
      <c r="Z46" s="60">
        <f>N51</f>
        <v>0</v>
      </c>
      <c r="AA46" s="60">
        <f>R51</f>
        <v>0</v>
      </c>
      <c r="AB46" s="60">
        <f>V51</f>
        <v>0</v>
      </c>
      <c r="AC46" s="60">
        <f>AA46-AB46</f>
        <v>0</v>
      </c>
      <c r="AD46" s="60">
        <f>IF(Z46&gt;Z45,-1,0)</f>
        <v>0</v>
      </c>
      <c r="AE46" s="60">
        <f>IF(Z46&gt;Z47,-1,0)</f>
        <v>0</v>
      </c>
      <c r="AF46" s="60">
        <f>IF(Z46&gt;Z48,-1,0)</f>
        <v>0</v>
      </c>
      <c r="AG46" s="60">
        <f>10000-(AJ46*1000+AM46*100+AK46*10)</f>
        <v>10000</v>
      </c>
      <c r="AH46" s="90">
        <f>RANK(AG46,AG45:AG48,1)</f>
        <v>1</v>
      </c>
      <c r="AI46" s="60" t="str">
        <f>H45</f>
        <v>Costa Rica</v>
      </c>
      <c r="AJ46" s="60">
        <f t="shared" si="13"/>
        <v>0</v>
      </c>
      <c r="AK46" s="60">
        <f t="shared" si="13"/>
        <v>0</v>
      </c>
      <c r="AL46" s="60">
        <f t="shared" si="13"/>
        <v>0</v>
      </c>
      <c r="AM46" s="60">
        <f>AK46-AL46</f>
        <v>0</v>
      </c>
      <c r="AN46" s="187">
        <f>IF(AG45=AG46,IF(E45&gt;G45,AG45-0.1,AG45),AG45)</f>
        <v>10000</v>
      </c>
      <c r="AO46" s="187"/>
      <c r="AP46" s="187">
        <f>IF(AG47=AG46,IF(G50&gt;E50,AG47-0.1,AG47),AG47)</f>
        <v>10000</v>
      </c>
      <c r="AQ46" s="187">
        <f>IF(AG48=AG46,IF(G48&gt;E48,AG48-0.1,AG48),AG48)</f>
        <v>10000</v>
      </c>
      <c r="AR46" s="187">
        <f>AO49</f>
        <v>30000</v>
      </c>
      <c r="AS46" s="90">
        <f>RANK(AR46,AR45:AR48,1)</f>
        <v>1</v>
      </c>
      <c r="AT46" s="60" t="str">
        <f t="shared" si="14"/>
        <v>Costa Rica</v>
      </c>
      <c r="AU46" s="60">
        <f t="shared" si="14"/>
        <v>0</v>
      </c>
      <c r="AV46" s="60">
        <f t="shared" si="14"/>
        <v>0</v>
      </c>
      <c r="AW46" s="60">
        <f t="shared" si="14"/>
        <v>0</v>
      </c>
      <c r="AX46" s="60"/>
      <c r="AY46" s="60"/>
      <c r="AZ46" s="60"/>
      <c r="BA46" s="50">
        <v>2</v>
      </c>
      <c r="BB46" s="48" t="e">
        <f>VLOOKUP(2,AS45:AT48,2,FALSE)</f>
        <v>#N/A</v>
      </c>
      <c r="BC46" s="49"/>
      <c r="BD46" s="51" t="e">
        <f>VLOOKUP(2,AS45:AW48,3,FALSE)</f>
        <v>#N/A</v>
      </c>
      <c r="BE46" s="52" t="e">
        <f>VLOOKUP(2,AS45:AW48,4,FALSE)</f>
        <v>#N/A</v>
      </c>
      <c r="BF46" s="93" t="s">
        <v>12</v>
      </c>
      <c r="BG46" s="52" t="e">
        <f>VLOOKUP(2,AS45:AW48,5,FALSE)</f>
        <v>#N/A</v>
      </c>
      <c r="BH46" s="81" t="s">
        <v>25</v>
      </c>
      <c r="BI46" s="85"/>
      <c r="BJ46" s="85">
        <f>IF(E46&gt;G46,IF(Spielplan!E46&gt;Spielplan!G46,Punktemodus!$B$3,0),0)</f>
        <v>0</v>
      </c>
      <c r="BK46" s="85">
        <f>IF(E46=G46,IF(Spielplan!E46=Spielplan!G46,Punktemodus!$B$3,0),0)</f>
        <v>10</v>
      </c>
      <c r="BL46" s="85">
        <f>IF(E46&lt;G46,IF(Spielplan!E46&lt;Spielplan!G46,Punktemodus!$B$3,0),0)</f>
        <v>0</v>
      </c>
      <c r="BM46" s="85">
        <f>IF(E46=Spielplan!E46,IF(G46=Spielplan!G46,Punktemodus!$B$5,0),0)</f>
        <v>3</v>
      </c>
      <c r="BN46" s="85">
        <f>IF(E46=Spielplan!E46,Punktemodus!$B$7,0)</f>
        <v>1</v>
      </c>
      <c r="BO46" s="85">
        <f>IF(G46=Spielplan!G46,Punktemodus!$B$7,0)</f>
        <v>1</v>
      </c>
      <c r="BP46" s="137">
        <f>IF(Spielplan!E46="",0,SUM(BJ46:BO46))</f>
        <v>0</v>
      </c>
      <c r="BQ46" s="85"/>
      <c r="BR46" s="141"/>
      <c r="BS46" s="142"/>
      <c r="BT46" s="155"/>
      <c r="BU46" s="154" t="s">
        <v>120</v>
      </c>
      <c r="BV46" s="155"/>
      <c r="BW46" s="155"/>
      <c r="BX46" s="351"/>
      <c r="BY46" s="351"/>
      <c r="BZ46" s="352"/>
      <c r="CA46" s="155"/>
      <c r="CB46" s="155"/>
      <c r="CC46" s="155"/>
      <c r="CD46" s="155"/>
      <c r="CE46" s="351"/>
      <c r="CF46" s="351"/>
      <c r="CG46" s="155"/>
      <c r="CH46" s="155"/>
      <c r="CI46" s="155"/>
      <c r="CJ46" s="351"/>
      <c r="CK46" s="155"/>
      <c r="CL46" s="155"/>
      <c r="CM46" s="155"/>
      <c r="CN46" s="155"/>
      <c r="CO46" s="351"/>
      <c r="CP46" s="155"/>
      <c r="CQ46" s="155"/>
      <c r="CR46" s="155"/>
      <c r="CS46" s="351"/>
      <c r="CT46" s="155"/>
      <c r="CU46" s="134"/>
      <c r="CV46" s="134"/>
      <c r="CW46" s="134"/>
    </row>
    <row r="47" spans="1:101" ht="18.75" customHeight="1" thickBot="1" x14ac:dyDescent="0.3">
      <c r="A47" s="60"/>
      <c r="B47" s="60"/>
      <c r="C47" s="75" t="str">
        <f>C45</f>
        <v>Uruguay</v>
      </c>
      <c r="D47" s="76"/>
      <c r="E47" s="104"/>
      <c r="F47" s="93"/>
      <c r="G47" s="104"/>
      <c r="H47" s="75" t="str">
        <f>C46</f>
        <v>England</v>
      </c>
      <c r="I47" s="76"/>
      <c r="J47" s="60"/>
      <c r="K47" s="60" t="s">
        <v>87</v>
      </c>
      <c r="L47" s="60">
        <f t="shared" si="12"/>
        <v>0</v>
      </c>
      <c r="M47" s="60">
        <f>IF($E47="",0,IF($E47&gt;$G47,3,IF($E47=G47,1,0)))</f>
        <v>0</v>
      </c>
      <c r="N47" s="60"/>
      <c r="O47" s="60">
        <f>IF($G47="",0,IF($E47&gt;$G47,0,IF($E47=$G47,1,3)))</f>
        <v>0</v>
      </c>
      <c r="P47" s="60"/>
      <c r="Q47" s="60">
        <f>E47</f>
        <v>0</v>
      </c>
      <c r="R47" s="60"/>
      <c r="S47" s="60">
        <f>G47</f>
        <v>0</v>
      </c>
      <c r="T47" s="60"/>
      <c r="U47" s="60">
        <f>G47</f>
        <v>0</v>
      </c>
      <c r="V47" s="60"/>
      <c r="W47" s="60">
        <f>E47</f>
        <v>0</v>
      </c>
      <c r="X47" s="60"/>
      <c r="Y47" s="60"/>
      <c r="Z47" s="60">
        <f>O51</f>
        <v>0</v>
      </c>
      <c r="AA47" s="60">
        <f>S51</f>
        <v>0</v>
      </c>
      <c r="AB47" s="60">
        <f>W51</f>
        <v>0</v>
      </c>
      <c r="AC47" s="60">
        <f>AA47-AB47</f>
        <v>0</v>
      </c>
      <c r="AD47" s="60">
        <f>IF(Z47&gt;Z45,-1,0)</f>
        <v>0</v>
      </c>
      <c r="AE47" s="60">
        <f>IF(Z47&gt;Z46,-1,0)</f>
        <v>0</v>
      </c>
      <c r="AF47" s="60">
        <f>IF(Z47&gt;Z48,-1,0)</f>
        <v>0</v>
      </c>
      <c r="AG47" s="60">
        <f>10000-(AJ47*1000+AM47*100+AK47*10)</f>
        <v>10000</v>
      </c>
      <c r="AH47" s="90">
        <f>RANK(AG47,AG45:AG48,1)</f>
        <v>1</v>
      </c>
      <c r="AI47" s="60" t="str">
        <f>C46</f>
        <v>England</v>
      </c>
      <c r="AJ47" s="60">
        <f t="shared" si="13"/>
        <v>0</v>
      </c>
      <c r="AK47" s="60">
        <f t="shared" si="13"/>
        <v>0</v>
      </c>
      <c r="AL47" s="60">
        <f t="shared" si="13"/>
        <v>0</v>
      </c>
      <c r="AM47" s="60">
        <f>AK47-AL47</f>
        <v>0</v>
      </c>
      <c r="AN47" s="187">
        <f>IF(AG45=AG47,IF(E47&gt;G47,AG45-0.1,AG45),AG45)</f>
        <v>10000</v>
      </c>
      <c r="AO47" s="187">
        <f>IF(AG46=AG47,IF(E50&gt;G50,AG46-0.1,AG46),AG46)</f>
        <v>10000</v>
      </c>
      <c r="AP47" s="187"/>
      <c r="AQ47" s="187">
        <f>IF(AG48=AG47,IF(G46&gt;E46,AG48-0.1,AG48),AG48)</f>
        <v>10000</v>
      </c>
      <c r="AR47" s="187">
        <f>AP49</f>
        <v>30000</v>
      </c>
      <c r="AS47" s="90">
        <f>RANK(AR47,AR45:AR48,1)</f>
        <v>1</v>
      </c>
      <c r="AT47" s="60" t="str">
        <f t="shared" si="14"/>
        <v>England</v>
      </c>
      <c r="AU47" s="60">
        <f t="shared" si="14"/>
        <v>0</v>
      </c>
      <c r="AV47" s="60">
        <f t="shared" si="14"/>
        <v>0</v>
      </c>
      <c r="AW47" s="60">
        <f t="shared" si="14"/>
        <v>0</v>
      </c>
      <c r="AX47" s="60"/>
      <c r="AY47" s="60"/>
      <c r="AZ47" s="60"/>
      <c r="BA47" s="113">
        <v>3</v>
      </c>
      <c r="BB47" s="114" t="e">
        <f>VLOOKUP(3,AS45:AT48,2,FALSE)</f>
        <v>#N/A</v>
      </c>
      <c r="BC47" s="115"/>
      <c r="BD47" s="116" t="e">
        <f>VLOOKUP(3,AS45:AW48,3,FALSE)</f>
        <v>#N/A</v>
      </c>
      <c r="BE47" s="116" t="e">
        <f>VLOOKUP(3,AS45:AW48,4,FALSE)</f>
        <v>#N/A</v>
      </c>
      <c r="BF47" s="93" t="s">
        <v>12</v>
      </c>
      <c r="BG47" s="116" t="e">
        <f>VLOOKUP(3,AS45:AW48,5,FALSE)</f>
        <v>#N/A</v>
      </c>
      <c r="BH47" s="60"/>
      <c r="BI47" s="60"/>
      <c r="BJ47" s="85">
        <f>IF(E47&gt;G47,IF(Spielplan!E47&gt;Spielplan!G47,Punktemodus!$B$3,0),0)</f>
        <v>0</v>
      </c>
      <c r="BK47" s="85">
        <f>IF(E47=G47,IF(Spielplan!E47=Spielplan!G47,Punktemodus!$B$3,0),0)</f>
        <v>10</v>
      </c>
      <c r="BL47" s="85">
        <f>IF(E47&lt;G47,IF(Spielplan!E47&lt;Spielplan!G47,Punktemodus!$B$3,0),0)</f>
        <v>0</v>
      </c>
      <c r="BM47" s="85">
        <f>IF(E47=Spielplan!E47,IF(G47=Spielplan!G47,Punktemodus!$B$5,0),0)</f>
        <v>3</v>
      </c>
      <c r="BN47" s="85">
        <f>IF(E47=Spielplan!E47,Punktemodus!$B$7,0)</f>
        <v>1</v>
      </c>
      <c r="BO47" s="85">
        <f>IF(G47=Spielplan!G47,Punktemodus!$B$7,0)</f>
        <v>1</v>
      </c>
      <c r="BP47" s="137">
        <f>IF(Spielplan!E47="",0,SUM(BJ47:BO47))</f>
        <v>0</v>
      </c>
      <c r="BQ47" s="85"/>
      <c r="BR47" s="141"/>
      <c r="BS47" s="134"/>
      <c r="BT47" s="134"/>
      <c r="BU47" s="134"/>
      <c r="BV47" s="134"/>
      <c r="BW47" s="155"/>
      <c r="BX47" s="351"/>
      <c r="BY47" s="351"/>
      <c r="BZ47" s="352"/>
      <c r="CA47" s="155"/>
      <c r="CB47" s="155"/>
      <c r="CC47" s="155"/>
      <c r="CD47" s="155"/>
      <c r="CE47" s="351"/>
      <c r="CF47" s="351"/>
      <c r="CG47" s="155"/>
      <c r="CH47" s="155"/>
      <c r="CI47" s="155"/>
      <c r="CJ47" s="351"/>
      <c r="CK47" s="155"/>
      <c r="CL47" s="155"/>
      <c r="CM47" s="155"/>
      <c r="CN47" s="155"/>
      <c r="CO47" s="351"/>
      <c r="CP47" s="155"/>
      <c r="CQ47" s="155"/>
      <c r="CR47" s="155"/>
      <c r="CS47" s="351"/>
      <c r="CT47" s="155"/>
      <c r="CU47" s="134"/>
      <c r="CV47" s="134"/>
      <c r="CW47" s="134"/>
    </row>
    <row r="48" spans="1:101" ht="18.75" customHeight="1" thickBot="1" x14ac:dyDescent="0.3">
      <c r="A48" s="60"/>
      <c r="B48" s="60"/>
      <c r="C48" s="48" t="str">
        <f>H45</f>
        <v>Costa Rica</v>
      </c>
      <c r="D48" s="49"/>
      <c r="E48" s="104"/>
      <c r="F48" s="93"/>
      <c r="G48" s="104"/>
      <c r="H48" s="48" t="str">
        <f>H46</f>
        <v>Italien</v>
      </c>
      <c r="I48" s="49"/>
      <c r="J48" s="60"/>
      <c r="K48" s="60" t="s">
        <v>88</v>
      </c>
      <c r="L48" s="60">
        <f t="shared" si="12"/>
        <v>0</v>
      </c>
      <c r="M48" s="60"/>
      <c r="N48" s="60">
        <f>IF($E48="",0,IF($E48&gt;$G48,3,IF($E48=$G48,1,0)))</f>
        <v>0</v>
      </c>
      <c r="O48" s="60"/>
      <c r="P48" s="60">
        <f>IF($G48="",0,IF($E48&gt;$G48,0,IF($E48=$G48,1,3)))</f>
        <v>0</v>
      </c>
      <c r="Q48" s="60"/>
      <c r="R48" s="60">
        <f>E48</f>
        <v>0</v>
      </c>
      <c r="S48" s="60"/>
      <c r="T48" s="60">
        <f>G48</f>
        <v>0</v>
      </c>
      <c r="U48" s="60"/>
      <c r="V48" s="60">
        <f>G48</f>
        <v>0</v>
      </c>
      <c r="W48" s="60"/>
      <c r="X48" s="60">
        <f>E48</f>
        <v>0</v>
      </c>
      <c r="Y48" s="60"/>
      <c r="Z48" s="60">
        <f>P51</f>
        <v>0</v>
      </c>
      <c r="AA48" s="60">
        <f>T51</f>
        <v>0</v>
      </c>
      <c r="AB48" s="60">
        <f>X51</f>
        <v>0</v>
      </c>
      <c r="AC48" s="60">
        <f>AA48-AB48</f>
        <v>0</v>
      </c>
      <c r="AD48" s="60">
        <f>IF(Z48&gt;Z45,-1,0)</f>
        <v>0</v>
      </c>
      <c r="AE48" s="60">
        <f>IF(Z48&gt;Z46,-1,0)</f>
        <v>0</v>
      </c>
      <c r="AF48" s="60">
        <f>IF(Z48&gt;Z47,-1,0)</f>
        <v>0</v>
      </c>
      <c r="AG48" s="60">
        <f>10000-(AJ48*1000+AM48*100+AK48*10)</f>
        <v>10000</v>
      </c>
      <c r="AH48" s="90">
        <f>RANK(AG48,AG45:AG48,1)</f>
        <v>1</v>
      </c>
      <c r="AI48" s="60" t="str">
        <f>H46</f>
        <v>Italien</v>
      </c>
      <c r="AJ48" s="60">
        <f t="shared" si="13"/>
        <v>0</v>
      </c>
      <c r="AK48" s="60">
        <f t="shared" si="13"/>
        <v>0</v>
      </c>
      <c r="AL48" s="60">
        <f t="shared" si="13"/>
        <v>0</v>
      </c>
      <c r="AM48" s="60">
        <f>AK48-AL48</f>
        <v>0</v>
      </c>
      <c r="AN48" s="187">
        <f>IF(AG45=AG48,IF(E49&gt;G49,AG45-0.1,AG45),AG45)</f>
        <v>10000</v>
      </c>
      <c r="AO48" s="187">
        <f>IF(AG46=AG48,IF(E48&gt;G48,AG46-0.1,AG46),AG46)</f>
        <v>10000</v>
      </c>
      <c r="AP48" s="187">
        <f>IF(AG47=AG48,IF(E46&gt;G46,AG47-0.1,AG47),AG47)</f>
        <v>10000</v>
      </c>
      <c r="AQ48" s="187"/>
      <c r="AR48" s="187">
        <f>AQ49</f>
        <v>30000</v>
      </c>
      <c r="AS48" s="90">
        <f>RANK(AR48,AR45:AR48,1)</f>
        <v>1</v>
      </c>
      <c r="AT48" s="60" t="str">
        <f t="shared" si="14"/>
        <v>Italien</v>
      </c>
      <c r="AU48" s="60">
        <f t="shared" si="14"/>
        <v>0</v>
      </c>
      <c r="AV48" s="60">
        <f t="shared" si="14"/>
        <v>0</v>
      </c>
      <c r="AW48" s="60">
        <f t="shared" si="14"/>
        <v>0</v>
      </c>
      <c r="AX48" s="60"/>
      <c r="AY48" s="60"/>
      <c r="AZ48" s="60"/>
      <c r="BA48" s="113">
        <v>4</v>
      </c>
      <c r="BB48" s="114" t="e">
        <f>VLOOKUP(4,AS45:AT48,2,FALSE)</f>
        <v>#N/A</v>
      </c>
      <c r="BC48" s="115"/>
      <c r="BD48" s="116" t="e">
        <f>VLOOKUP(4,AS45:AW48,3,FALSE)</f>
        <v>#N/A</v>
      </c>
      <c r="BE48" s="116" t="e">
        <f>VLOOKUP(4,AS45:AW48,4,FALSE)</f>
        <v>#N/A</v>
      </c>
      <c r="BF48" s="93" t="s">
        <v>12</v>
      </c>
      <c r="BG48" s="116" t="e">
        <f>VLOOKUP(4,AS45:AW48,5,FALSE)</f>
        <v>#N/A</v>
      </c>
      <c r="BH48" s="60"/>
      <c r="BI48" s="60"/>
      <c r="BJ48" s="85">
        <f>IF(E48&gt;G48,IF(Spielplan!E48&gt;Spielplan!G48,Punktemodus!$B$3,0),0)</f>
        <v>0</v>
      </c>
      <c r="BK48" s="85">
        <f>IF(E48=G48,IF(Spielplan!E48=Spielplan!G48,Punktemodus!$B$3,0),0)</f>
        <v>10</v>
      </c>
      <c r="BL48" s="85">
        <f>IF(E48&lt;G48,IF(Spielplan!E48&lt;Spielplan!G48,Punktemodus!$B$3,0),0)</f>
        <v>0</v>
      </c>
      <c r="BM48" s="85">
        <f>IF(E48=Spielplan!E48,IF(G48=Spielplan!G48,Punktemodus!$B$5,0),0)</f>
        <v>3</v>
      </c>
      <c r="BN48" s="85">
        <f>IF(E48=Spielplan!E48,Punktemodus!$B$7,0)</f>
        <v>1</v>
      </c>
      <c r="BO48" s="85">
        <f>IF(G48=Spielplan!G48,Punktemodus!$B$7,0)</f>
        <v>1</v>
      </c>
      <c r="BP48" s="137">
        <f>IF(Spielplan!E48="",0,SUM(BJ48:BO48))</f>
        <v>0</v>
      </c>
      <c r="BQ48" s="85"/>
      <c r="BR48" s="141"/>
      <c r="BS48" s="143" t="s">
        <v>18</v>
      </c>
      <c r="BT48" s="144" t="str">
        <f>Spielplan!$BL$12</f>
        <v/>
      </c>
      <c r="BU48" s="145"/>
      <c r="BV48" s="146">
        <f>Spielplan!$BN$12</f>
        <v>0</v>
      </c>
      <c r="BW48" s="157"/>
      <c r="BX48" s="158">
        <f>IF(BT12=BT48,Punktemodus!$B$11,0)</f>
        <v>10</v>
      </c>
      <c r="BY48" s="158">
        <f>IF(BT48=BT29,Punktemodus!B13,0)</f>
        <v>5</v>
      </c>
      <c r="BZ48" s="142"/>
      <c r="CA48" s="155"/>
      <c r="CB48" s="154" t="s">
        <v>27</v>
      </c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34"/>
      <c r="CV48" s="134"/>
      <c r="CW48" s="134"/>
    </row>
    <row r="49" spans="1:101" ht="18.75" customHeight="1" thickBot="1" x14ac:dyDescent="0.3">
      <c r="A49" s="60"/>
      <c r="B49" s="60"/>
      <c r="C49" s="75" t="str">
        <f>C45</f>
        <v>Uruguay</v>
      </c>
      <c r="D49" s="76"/>
      <c r="E49" s="104"/>
      <c r="F49" s="93"/>
      <c r="G49" s="104"/>
      <c r="H49" s="75" t="str">
        <f>H46</f>
        <v>Italien</v>
      </c>
      <c r="I49" s="76"/>
      <c r="J49" s="60"/>
      <c r="K49" s="60" t="s">
        <v>89</v>
      </c>
      <c r="L49" s="60">
        <f t="shared" si="12"/>
        <v>0</v>
      </c>
      <c r="M49" s="60">
        <f>IF($E49="",0,IF($E49&gt;$G49,3,IF($E49=G49,1,0)))</f>
        <v>0</v>
      </c>
      <c r="N49" s="60"/>
      <c r="O49" s="60"/>
      <c r="P49" s="60">
        <f>IF($G49="",0,IF($E49&gt;$G49,0,IF($E49=$G49,1,3)))</f>
        <v>0</v>
      </c>
      <c r="Q49" s="60">
        <f>E49</f>
        <v>0</v>
      </c>
      <c r="R49" s="60"/>
      <c r="S49" s="60"/>
      <c r="T49" s="60">
        <f>G49</f>
        <v>0</v>
      </c>
      <c r="U49" s="60">
        <f>G49</f>
        <v>0</v>
      </c>
      <c r="V49" s="60"/>
      <c r="W49" s="60"/>
      <c r="X49" s="60">
        <f>E49</f>
        <v>0</v>
      </c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187">
        <f>SUM(AN45:AN48)</f>
        <v>30000</v>
      </c>
      <c r="AO49" s="187">
        <f>SUM(AO45:AO48)</f>
        <v>30000</v>
      </c>
      <c r="AP49" s="187">
        <f>SUM(AP45:AP48)</f>
        <v>30000</v>
      </c>
      <c r="AQ49" s="187">
        <f>SUM(AQ45:AQ48)</f>
        <v>30000</v>
      </c>
      <c r="AR49" s="187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85">
        <f>IF(E49&gt;G49,IF(Spielplan!E49&gt;Spielplan!G49,Punktemodus!$B$3,0),0)</f>
        <v>0</v>
      </c>
      <c r="BK49" s="85">
        <f>IF(E49=G49,IF(Spielplan!E49=Spielplan!G49,Punktemodus!$B$3,0),0)</f>
        <v>10</v>
      </c>
      <c r="BL49" s="85">
        <f>IF(E49&lt;G49,IF(Spielplan!E49&lt;Spielplan!G49,Punktemodus!$B$3,0),0)</f>
        <v>0</v>
      </c>
      <c r="BM49" s="85">
        <f>IF(E49=Spielplan!E49,IF(G49=Spielplan!G49,Punktemodus!$B$5,0),0)</f>
        <v>3</v>
      </c>
      <c r="BN49" s="85">
        <f>IF(E49=Spielplan!E49,Punktemodus!$B$7,0)</f>
        <v>1</v>
      </c>
      <c r="BO49" s="85">
        <f>IF(G49=Spielplan!G49,Punktemodus!$B$7,0)</f>
        <v>1</v>
      </c>
      <c r="BP49" s="137">
        <f>IF(Spielplan!E49="",0,SUM(BJ49:BO49))</f>
        <v>0</v>
      </c>
      <c r="BQ49" s="60"/>
      <c r="BR49" s="141"/>
      <c r="BS49" s="149" t="s">
        <v>21</v>
      </c>
      <c r="BT49" s="144" t="str">
        <f>Spielplan!$BL$13</f>
        <v/>
      </c>
      <c r="BU49" s="145"/>
      <c r="BV49" s="146">
        <f>Spielplan!$BN$13</f>
        <v>0</v>
      </c>
      <c r="BW49" s="155"/>
      <c r="BX49" s="158">
        <f>IF(BT13=BT49,Punktemodus!$B$11,0)</f>
        <v>10</v>
      </c>
      <c r="BY49" s="158">
        <f>IF(BT49=BT28,Punktemodus!B13,0)</f>
        <v>5</v>
      </c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34"/>
      <c r="CV49" s="134"/>
      <c r="CW49" s="134"/>
    </row>
    <row r="50" spans="1:101" ht="18.75" customHeight="1" thickBot="1" x14ac:dyDescent="0.3">
      <c r="A50" s="60"/>
      <c r="B50" s="60"/>
      <c r="C50" s="48" t="str">
        <f>H45</f>
        <v>Costa Rica</v>
      </c>
      <c r="D50" s="49"/>
      <c r="E50" s="104"/>
      <c r="F50" s="93"/>
      <c r="G50" s="104"/>
      <c r="H50" s="48" t="str">
        <f>C46</f>
        <v>England</v>
      </c>
      <c r="I50" s="49"/>
      <c r="J50" s="60"/>
      <c r="K50" s="60" t="s">
        <v>89</v>
      </c>
      <c r="L50" s="60">
        <f t="shared" si="12"/>
        <v>0</v>
      </c>
      <c r="M50" s="60"/>
      <c r="N50" s="60">
        <f>IF($E50="",0,IF($E50&gt;$G50,3,IF($E50=$G50,1,0)))</f>
        <v>0</v>
      </c>
      <c r="O50" s="60">
        <f>IF($G50="",0,IF($E50&gt;$G50,0,IF($E50=$G50,1,3)))</f>
        <v>0</v>
      </c>
      <c r="P50" s="60"/>
      <c r="Q50" s="60"/>
      <c r="R50" s="60">
        <f>E50</f>
        <v>0</v>
      </c>
      <c r="S50" s="60">
        <f>G50</f>
        <v>0</v>
      </c>
      <c r="T50" s="60"/>
      <c r="U50" s="60"/>
      <c r="V50" s="60">
        <f>G50</f>
        <v>0</v>
      </c>
      <c r="W50" s="60">
        <f>E50</f>
        <v>0</v>
      </c>
      <c r="X50" s="60"/>
      <c r="Y50" s="60"/>
      <c r="Z50" s="60" t="s">
        <v>30</v>
      </c>
      <c r="AA50" s="60"/>
      <c r="AB50" s="60"/>
      <c r="AC50" s="60"/>
      <c r="AD50" s="60"/>
      <c r="AE50" s="60"/>
      <c r="AF50" s="60"/>
      <c r="AG50" s="60" t="b">
        <f>OR(AG45=AG46,AG45=AG47,AG45=AG48,AG46=AG47,AG46=AG48,AG47=AG48)</f>
        <v>1</v>
      </c>
      <c r="AH50" s="60"/>
      <c r="AI50" s="60"/>
      <c r="AJ50" s="60"/>
      <c r="AK50" s="60"/>
      <c r="AL50" s="60"/>
      <c r="AM50" s="60"/>
      <c r="AN50" s="60"/>
      <c r="AO50" s="60" t="s">
        <v>34</v>
      </c>
      <c r="AP50" s="60"/>
      <c r="AQ50" s="60"/>
      <c r="AR50" s="60" t="b">
        <f>OR(AR45=AR46,AR45=AR47,AR45=AR48,AR46=AR47,AR46=AR48,AR47=AR48)</f>
        <v>1</v>
      </c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85">
        <f>IF(E50&gt;G50,IF(Spielplan!E50&gt;Spielplan!G50,Punktemodus!$B$3,0),0)</f>
        <v>0</v>
      </c>
      <c r="BK50" s="85">
        <f>IF(E50=G50,IF(Spielplan!E50=Spielplan!G50,Punktemodus!$B$3,0),0)</f>
        <v>10</v>
      </c>
      <c r="BL50" s="85">
        <f>IF(E50&lt;G50,IF(Spielplan!E50&lt;Spielplan!G50,Punktemodus!$B$3,0),0)</f>
        <v>0</v>
      </c>
      <c r="BM50" s="85">
        <f>IF(E50=Spielplan!E50,IF(G50=Spielplan!G50,Punktemodus!$B$5,0),0)</f>
        <v>3</v>
      </c>
      <c r="BN50" s="85">
        <f>IF(E50=Spielplan!E50,Punktemodus!$B$7,0)</f>
        <v>1</v>
      </c>
      <c r="BO50" s="85">
        <f>IF(G50=Spielplan!G50,Punktemodus!$B$7,0)</f>
        <v>1</v>
      </c>
      <c r="BP50" s="137">
        <f>IF(Spielplan!E50="",0,SUM(BJ50:BO50))</f>
        <v>0</v>
      </c>
      <c r="BQ50" s="60"/>
      <c r="BR50" s="141"/>
      <c r="BS50" s="150"/>
      <c r="BT50" s="134"/>
      <c r="BU50" s="134"/>
      <c r="BV50" s="151"/>
      <c r="BW50" s="157"/>
      <c r="BX50" s="158"/>
      <c r="BY50" s="158"/>
      <c r="BZ50" s="155"/>
      <c r="CA50" s="144" t="str">
        <f>Spielplan!$BS$14</f>
        <v/>
      </c>
      <c r="CB50" s="159"/>
      <c r="CC50" s="146">
        <f>Spielplan!$BU$14</f>
        <v>0</v>
      </c>
      <c r="CD50" s="157"/>
      <c r="CE50" s="155">
        <f>IF(CA50=CA14,Punktemodus!B15,0)</f>
        <v>20</v>
      </c>
      <c r="CF50" s="158">
        <f>IF(OR(CA50=$CA$15,CA50=$CA$22,CA50=$CA$23,CA50=$CA$30,CA50=$CA$31,CA50=$CA$38,CA50=$CA$39),Punktemodus!B17,0)</f>
        <v>10</v>
      </c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34"/>
      <c r="CV50" s="134"/>
      <c r="CW50" s="134"/>
    </row>
    <row r="51" spans="1:101" ht="18.75" customHeight="1" thickBot="1" x14ac:dyDescent="0.3">
      <c r="A51" s="60"/>
      <c r="B51" s="60"/>
      <c r="C51" s="136" t="str">
        <f>IF(G50="","",IF(AR50=TRUE,"Achtung: Fehler in Tabelle!",""))</f>
        <v/>
      </c>
      <c r="D51" s="60"/>
      <c r="E51" s="85"/>
      <c r="F51" s="60"/>
      <c r="G51" s="85"/>
      <c r="H51" s="60"/>
      <c r="I51" s="60"/>
      <c r="J51" s="60"/>
      <c r="K51" s="60"/>
      <c r="L51" s="60"/>
      <c r="M51" s="60">
        <f t="shared" ref="M51:X51" si="15">SUM(M45:M50)</f>
        <v>0</v>
      </c>
      <c r="N51" s="60">
        <f t="shared" si="15"/>
        <v>0</v>
      </c>
      <c r="O51" s="60">
        <f t="shared" si="15"/>
        <v>0</v>
      </c>
      <c r="P51" s="60">
        <f t="shared" si="15"/>
        <v>0</v>
      </c>
      <c r="Q51" s="60">
        <f t="shared" si="15"/>
        <v>0</v>
      </c>
      <c r="R51" s="60">
        <f t="shared" si="15"/>
        <v>0</v>
      </c>
      <c r="S51" s="60">
        <f t="shared" si="15"/>
        <v>0</v>
      </c>
      <c r="T51" s="60">
        <f t="shared" si="15"/>
        <v>0</v>
      </c>
      <c r="U51" s="60">
        <f t="shared" si="15"/>
        <v>0</v>
      </c>
      <c r="V51" s="60">
        <f t="shared" si="15"/>
        <v>0</v>
      </c>
      <c r="W51" s="60">
        <f t="shared" si="15"/>
        <v>0</v>
      </c>
      <c r="X51" s="60">
        <f t="shared" si="15"/>
        <v>0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160">
        <f>SUM(BP45:BP50)</f>
        <v>0</v>
      </c>
      <c r="BQ51" s="60"/>
      <c r="BR51" s="141"/>
      <c r="BS51" s="152"/>
      <c r="BT51" s="134"/>
      <c r="BU51" s="134"/>
      <c r="BV51" s="151"/>
      <c r="BW51" s="157"/>
      <c r="BX51" s="158"/>
      <c r="BY51" s="158"/>
      <c r="BZ51" s="155"/>
      <c r="CA51" s="144" t="str">
        <f>Spielplan!$BS$15</f>
        <v/>
      </c>
      <c r="CB51" s="159"/>
      <c r="CC51" s="146">
        <f>Spielplan!$BU$15</f>
        <v>0</v>
      </c>
      <c r="CD51" s="155"/>
      <c r="CE51" s="155">
        <f>IF(CA51=CA15,Punktemodus!B15,0)</f>
        <v>20</v>
      </c>
      <c r="CF51" s="158">
        <f>IF(OR(CA51=$CA$14,CA51=$CA$22,CA51=$CA$23,CA51=$CA$30,CA51=$CA$31,CA51=$CA$38,CA51=$CA$39),Punktemodus!B17,0)</f>
        <v>10</v>
      </c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34"/>
      <c r="CV51" s="134"/>
      <c r="CW51" s="134"/>
    </row>
    <row r="52" spans="1:101" ht="18.75" customHeight="1" thickBot="1" x14ac:dyDescent="0.3">
      <c r="A52" s="60"/>
      <c r="B52" s="60"/>
      <c r="C52" s="60"/>
      <c r="D52" s="60"/>
      <c r="E52" s="85"/>
      <c r="F52" s="60"/>
      <c r="G52" s="85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138"/>
      <c r="BQ52" s="60"/>
      <c r="BR52" s="141"/>
      <c r="BS52" s="153" t="s">
        <v>22</v>
      </c>
      <c r="BT52" s="144" t="str">
        <f>Spielplan!$BL$16</f>
        <v/>
      </c>
      <c r="BU52" s="145"/>
      <c r="BV52" s="146">
        <f>Spielplan!$BN$16</f>
        <v>0</v>
      </c>
      <c r="BW52" s="155"/>
      <c r="BX52" s="158">
        <f>IF(BT16=BT52,Punktemodus!$B$11,0)</f>
        <v>10</v>
      </c>
      <c r="BY52" s="158">
        <f>IF(BT52=BT33,Punktemodus!B13,0)</f>
        <v>5</v>
      </c>
      <c r="BZ52" s="155"/>
      <c r="CA52" s="155"/>
      <c r="CB52" s="155"/>
      <c r="CC52" s="155"/>
      <c r="CD52" s="155"/>
      <c r="CE52" s="155"/>
      <c r="CF52" s="154"/>
      <c r="CG52" s="154" t="s">
        <v>28</v>
      </c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34"/>
      <c r="CV52" s="134"/>
      <c r="CW52" s="134"/>
    </row>
    <row r="53" spans="1:101" ht="18.75" customHeight="1" thickBot="1" x14ac:dyDescent="0.25">
      <c r="A53" s="60"/>
      <c r="B53" s="60"/>
      <c r="C53" s="60"/>
      <c r="D53" s="60"/>
      <c r="E53" s="85"/>
      <c r="F53" s="60"/>
      <c r="G53" s="85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138"/>
      <c r="BQ53" s="60"/>
      <c r="BR53" s="141"/>
      <c r="BS53" s="149" t="s">
        <v>25</v>
      </c>
      <c r="BT53" s="144" t="str">
        <f>Spielplan!$BL$17</f>
        <v/>
      </c>
      <c r="BU53" s="145"/>
      <c r="BV53" s="146">
        <f>Spielplan!$BN$17</f>
        <v>0</v>
      </c>
      <c r="BW53" s="155"/>
      <c r="BX53" s="158">
        <f>IF(BT17=BT53,Punktemodus!$B$11,0)</f>
        <v>10</v>
      </c>
      <c r="BY53" s="158">
        <f>IF(BT53=BT32,Punktemodus!B13,0)</f>
        <v>5</v>
      </c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34"/>
      <c r="CV53" s="134"/>
      <c r="CW53" s="134"/>
    </row>
    <row r="54" spans="1:101" ht="18.75" customHeight="1" thickBot="1" x14ac:dyDescent="0.3">
      <c r="A54" s="60"/>
      <c r="B54" s="60"/>
      <c r="C54" s="88" t="s">
        <v>90</v>
      </c>
      <c r="D54" s="60"/>
      <c r="E54" s="85"/>
      <c r="F54" s="60"/>
      <c r="G54" s="85"/>
      <c r="H54" s="60"/>
      <c r="I54" s="60"/>
      <c r="J54" s="60"/>
      <c r="K54" s="60"/>
      <c r="L54" s="60"/>
      <c r="M54" s="60" t="s">
        <v>4</v>
      </c>
      <c r="N54" s="60"/>
      <c r="O54" s="60"/>
      <c r="P54" s="60"/>
      <c r="Q54" s="60" t="s">
        <v>6</v>
      </c>
      <c r="R54" s="60"/>
      <c r="S54" s="60"/>
      <c r="T54" s="60"/>
      <c r="U54" s="60" t="s">
        <v>7</v>
      </c>
      <c r="V54" s="60"/>
      <c r="W54" s="60"/>
      <c r="X54" s="60"/>
      <c r="Y54" s="60"/>
      <c r="Z54" s="60" t="s">
        <v>4</v>
      </c>
      <c r="AA54" s="60" t="s">
        <v>5</v>
      </c>
      <c r="AB54" s="60"/>
      <c r="AC54" s="60"/>
      <c r="AD54" s="60" t="s">
        <v>9</v>
      </c>
      <c r="AE54" s="60"/>
      <c r="AF54" s="60"/>
      <c r="AG54" s="60"/>
      <c r="AH54" s="60" t="s">
        <v>32</v>
      </c>
      <c r="AI54" s="60"/>
      <c r="AJ54" s="60"/>
      <c r="AK54" s="60"/>
      <c r="AL54" s="60"/>
      <c r="AM54" s="60"/>
      <c r="AN54" s="60" t="s">
        <v>35</v>
      </c>
      <c r="AO54" s="60"/>
      <c r="AP54" s="60"/>
      <c r="AQ54" s="60"/>
      <c r="AR54" s="60"/>
      <c r="AS54" s="60" t="s">
        <v>33</v>
      </c>
      <c r="AT54" s="60"/>
      <c r="AU54" s="60"/>
      <c r="AV54" s="60"/>
      <c r="AW54" s="60"/>
      <c r="AX54" s="60"/>
      <c r="AY54" s="60"/>
      <c r="AZ54" s="60"/>
      <c r="BA54" s="89" t="s">
        <v>10</v>
      </c>
      <c r="BB54" s="60"/>
      <c r="BC54" s="90" t="s">
        <v>4</v>
      </c>
      <c r="BD54" s="60"/>
      <c r="BE54" s="61" t="s">
        <v>5</v>
      </c>
      <c r="BF54" s="60"/>
      <c r="BG54" s="60"/>
      <c r="BH54" s="60"/>
      <c r="BI54" s="85"/>
      <c r="BJ54" s="60"/>
      <c r="BK54" s="60"/>
      <c r="BL54" s="60"/>
      <c r="BM54" s="60"/>
      <c r="BN54" s="60"/>
      <c r="BO54" s="60"/>
      <c r="BP54" s="138"/>
      <c r="BQ54" s="85"/>
      <c r="BR54" s="141"/>
      <c r="BS54" s="150"/>
      <c r="BT54" s="134"/>
      <c r="BU54" s="134"/>
      <c r="BV54" s="134"/>
      <c r="BW54" s="134"/>
      <c r="BX54" s="148"/>
      <c r="BY54" s="148"/>
      <c r="BZ54" s="134"/>
      <c r="CA54" s="134"/>
      <c r="CB54" s="134"/>
      <c r="CC54" s="134"/>
      <c r="CD54" s="134"/>
      <c r="CE54" s="134"/>
      <c r="CF54" s="144" t="str">
        <f>Spielplan!$BX$18</f>
        <v/>
      </c>
      <c r="CG54" s="145"/>
      <c r="CH54" s="146">
        <f>Spielplan!$BZ$18</f>
        <v>0</v>
      </c>
      <c r="CI54" s="134"/>
      <c r="CJ54" s="134">
        <f>IF(OR(CF54=$CF$18,CF54=$CF$19,CF54=$CF$34,CF54=$CF$35),Punktemodus!$B$19,0)</f>
        <v>30</v>
      </c>
      <c r="CK54" s="134"/>
      <c r="CL54" s="134"/>
      <c r="CM54" s="134"/>
      <c r="CN54" s="134"/>
      <c r="CO54" s="134"/>
      <c r="CP54" s="134"/>
      <c r="CQ54" s="134"/>
      <c r="CR54" s="134"/>
      <c r="CS54" s="134">
        <f>IF(CQ59=CQ23,Punktemodus!B23,0)</f>
        <v>50</v>
      </c>
      <c r="CT54" s="134"/>
      <c r="CU54" s="134"/>
      <c r="CV54" s="134"/>
      <c r="CW54" s="134"/>
    </row>
    <row r="55" spans="1:101" ht="18.75" customHeight="1" thickBot="1" x14ac:dyDescent="0.25">
      <c r="A55" s="60"/>
      <c r="B55" s="60"/>
      <c r="C55" s="92"/>
      <c r="D55" s="60"/>
      <c r="E55" s="85"/>
      <c r="F55" s="60"/>
      <c r="G55" s="85"/>
      <c r="H55" s="60"/>
      <c r="I55" s="60"/>
      <c r="J55" s="60"/>
      <c r="K55" s="60"/>
      <c r="L55" s="60"/>
      <c r="M55" s="60" t="s">
        <v>0</v>
      </c>
      <c r="N55" s="60" t="s">
        <v>1</v>
      </c>
      <c r="O55" s="60" t="s">
        <v>2</v>
      </c>
      <c r="P55" s="60" t="s">
        <v>3</v>
      </c>
      <c r="Q55" s="60" t="s">
        <v>0</v>
      </c>
      <c r="R55" s="60" t="s">
        <v>1</v>
      </c>
      <c r="S55" s="60" t="s">
        <v>2</v>
      </c>
      <c r="T55" s="60" t="s">
        <v>3</v>
      </c>
      <c r="U55" s="60" t="s">
        <v>0</v>
      </c>
      <c r="V55" s="60" t="s">
        <v>1</v>
      </c>
      <c r="W55" s="60" t="s">
        <v>2</v>
      </c>
      <c r="X55" s="60" t="s">
        <v>3</v>
      </c>
      <c r="Y55" s="60"/>
      <c r="Z55" s="60" t="s">
        <v>8</v>
      </c>
      <c r="AA55" s="60"/>
      <c r="AB55" s="60"/>
      <c r="AC55" s="60"/>
      <c r="AD55" s="60"/>
      <c r="AE55" s="60"/>
      <c r="AF55" s="60"/>
      <c r="AG55" s="60"/>
      <c r="AH55" s="60" t="s">
        <v>31</v>
      </c>
      <c r="AI55" s="60"/>
      <c r="AJ55" s="60"/>
      <c r="AK55" s="60"/>
      <c r="AL55" s="60"/>
      <c r="AM55" s="60"/>
      <c r="AN55" s="60" t="str">
        <f>AI56</f>
        <v>Schweiz</v>
      </c>
      <c r="AO55" s="60" t="str">
        <f>AI57</f>
        <v>Ecuador</v>
      </c>
      <c r="AP55" s="60" t="str">
        <f>AI58</f>
        <v>Frankreich</v>
      </c>
      <c r="AQ55" s="60" t="str">
        <f>AI59</f>
        <v>Honduras</v>
      </c>
      <c r="AR55" s="60"/>
      <c r="AS55" s="60" t="s">
        <v>31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85"/>
      <c r="BJ55" s="85"/>
      <c r="BK55" s="85"/>
      <c r="BL55" s="85"/>
      <c r="BM55" s="85"/>
      <c r="BN55" s="85"/>
      <c r="BO55" s="85"/>
      <c r="BP55" s="137"/>
      <c r="BQ55" s="85"/>
      <c r="BR55" s="141"/>
      <c r="BS55" s="134"/>
      <c r="BT55" s="134"/>
      <c r="BU55" s="134"/>
      <c r="BV55" s="134"/>
      <c r="BW55" s="134"/>
      <c r="BX55" s="148"/>
      <c r="BY55" s="148"/>
      <c r="BZ55" s="134"/>
      <c r="CA55" s="134"/>
      <c r="CB55" s="134"/>
      <c r="CC55" s="134"/>
      <c r="CD55" s="134"/>
      <c r="CE55" s="134"/>
      <c r="CF55" s="144" t="str">
        <f>Spielplan!$BX$19</f>
        <v/>
      </c>
      <c r="CG55" s="145"/>
      <c r="CH55" s="146">
        <f>Spielplan!$BZ$19</f>
        <v>0</v>
      </c>
      <c r="CI55" s="134"/>
      <c r="CJ55" s="134">
        <f>IF(OR(CF55=$CF$18,CF55=$CF$19,CF55=$CF$34,CF55=$CF$35),Punktemodus!$B$19,0)</f>
        <v>30</v>
      </c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</row>
    <row r="56" spans="1:101" ht="18.75" customHeight="1" thickBot="1" x14ac:dyDescent="0.3">
      <c r="A56" s="60"/>
      <c r="B56" s="60"/>
      <c r="C56" s="191" t="str">
        <f>Spielplan!$C56</f>
        <v>Schweiz</v>
      </c>
      <c r="D56" s="192"/>
      <c r="E56" s="104"/>
      <c r="F56" s="93"/>
      <c r="G56" s="104"/>
      <c r="H56" s="191" t="str">
        <f>Spielplan!$H$56</f>
        <v>Ecuador</v>
      </c>
      <c r="I56" s="192"/>
      <c r="J56" s="60"/>
      <c r="K56" s="60" t="s">
        <v>96</v>
      </c>
      <c r="L56" s="60">
        <f t="shared" ref="L56:L61" si="16">IF(E56-G56&gt;0,1,IF(G56=E56,0,-1))</f>
        <v>0</v>
      </c>
      <c r="M56" s="60">
        <f>IF($E56="",0,IF($E56&gt;$G56,3,IF($E56=G56,1,0)))</f>
        <v>0</v>
      </c>
      <c r="N56" s="60">
        <f>IF($G56="",0,IF($E56&gt;$G56,0,IF($E56=G56,1,3)))</f>
        <v>0</v>
      </c>
      <c r="O56" s="60"/>
      <c r="P56" s="60"/>
      <c r="Q56" s="60">
        <f>E56</f>
        <v>0</v>
      </c>
      <c r="R56" s="60">
        <f>G56</f>
        <v>0</v>
      </c>
      <c r="S56" s="60"/>
      <c r="T56" s="60"/>
      <c r="U56" s="60">
        <f>G56</f>
        <v>0</v>
      </c>
      <c r="V56" s="60">
        <f>E56</f>
        <v>0</v>
      </c>
      <c r="W56" s="60"/>
      <c r="X56" s="60"/>
      <c r="Y56" s="60"/>
      <c r="Z56" s="60">
        <f>M62</f>
        <v>0</v>
      </c>
      <c r="AA56" s="60">
        <f>Q62</f>
        <v>0</v>
      </c>
      <c r="AB56" s="60">
        <f>U62</f>
        <v>0</v>
      </c>
      <c r="AC56" s="60">
        <f>AA56-AB56</f>
        <v>0</v>
      </c>
      <c r="AD56" s="60">
        <f>IF(Z56&gt;Z57,-1,0)</f>
        <v>0</v>
      </c>
      <c r="AE56" s="60">
        <f>IF(Z56&gt;Z58,-1,0)</f>
        <v>0</v>
      </c>
      <c r="AF56" s="60">
        <f>IF(Z56&gt;Z59,-1,0)</f>
        <v>0</v>
      </c>
      <c r="AG56" s="60">
        <f>10000-(AJ56*1000+AM56*100+AK56*10)</f>
        <v>10000</v>
      </c>
      <c r="AH56" s="90">
        <f>RANK(AG56,AG56:AG59,1)</f>
        <v>1</v>
      </c>
      <c r="AI56" s="60" t="str">
        <f>C56</f>
        <v>Schweiz</v>
      </c>
      <c r="AJ56" s="60">
        <f t="shared" ref="AJ56:AL59" si="17">Z56</f>
        <v>0</v>
      </c>
      <c r="AK56" s="60">
        <f t="shared" si="17"/>
        <v>0</v>
      </c>
      <c r="AL56" s="60">
        <f t="shared" si="17"/>
        <v>0</v>
      </c>
      <c r="AM56" s="60">
        <f>AK56-AL56</f>
        <v>0</v>
      </c>
      <c r="AN56" s="187"/>
      <c r="AO56" s="187">
        <f>IF(AG57=AG56,IF(G56&gt;E56,AG57-0.1,AG57),AG57)</f>
        <v>10000</v>
      </c>
      <c r="AP56" s="187">
        <f>IF(AG58=AG56,IF(G58&gt;E58,AG58-0.1,AG58),AG58)</f>
        <v>10000</v>
      </c>
      <c r="AQ56" s="187">
        <f>IF(AG59=AG56,IF(G60&gt;E60,AG59-0.1,AG59),AG59)</f>
        <v>10000</v>
      </c>
      <c r="AR56" s="187">
        <f>AN60</f>
        <v>30000</v>
      </c>
      <c r="AS56" s="90">
        <f>RANK(AR56,AR56:AR59,1)</f>
        <v>1</v>
      </c>
      <c r="AT56" s="60" t="str">
        <f t="shared" ref="AT56:AW59" si="18">AI56</f>
        <v>Schweiz</v>
      </c>
      <c r="AU56" s="60">
        <f t="shared" si="18"/>
        <v>0</v>
      </c>
      <c r="AV56" s="60">
        <f t="shared" si="18"/>
        <v>0</v>
      </c>
      <c r="AW56" s="60">
        <f t="shared" si="18"/>
        <v>0</v>
      </c>
      <c r="AX56" s="60"/>
      <c r="AY56" s="60"/>
      <c r="AZ56" s="60"/>
      <c r="BA56" s="195">
        <v>1</v>
      </c>
      <c r="BB56" s="191" t="str">
        <f>VLOOKUP(1,AS56:AT59,2,FALSE)</f>
        <v>Schweiz</v>
      </c>
      <c r="BC56" s="196"/>
      <c r="BD56" s="197">
        <f>VLOOKUP(1,AS56:AW59,3,FALSE)</f>
        <v>0</v>
      </c>
      <c r="BE56" s="198">
        <f>VLOOKUP(1,AS56:AW59,4,FALSE)</f>
        <v>0</v>
      </c>
      <c r="BF56" s="93" t="s">
        <v>12</v>
      </c>
      <c r="BG56" s="198">
        <f>VLOOKUP(1,AS56:AW59,5,FALSE)</f>
        <v>0</v>
      </c>
      <c r="BH56" s="199" t="s">
        <v>121</v>
      </c>
      <c r="BI56" s="85"/>
      <c r="BJ56" s="85">
        <f>IF(E56&gt;G56,IF(Spielplan!E56&gt;Spielplan!G56,Punktemodus!$B$3,0),0)</f>
        <v>0</v>
      </c>
      <c r="BK56" s="85">
        <f>IF(E56=G56,IF(Spielplan!E56=Spielplan!G56,Punktemodus!$B$3,0),0)</f>
        <v>10</v>
      </c>
      <c r="BL56" s="85">
        <f>IF(E56&lt;G56,IF(Spielplan!E56&lt;Spielplan!G56,Punktemodus!$B$3,0),0)</f>
        <v>0</v>
      </c>
      <c r="BM56" s="85">
        <f>IF(E56=Spielplan!E56,IF(G56=Spielplan!G56,Punktemodus!$B$5,0),0)</f>
        <v>3</v>
      </c>
      <c r="BN56" s="85">
        <f>IF(E56=Spielplan!E56,Punktemodus!$B$7,0)</f>
        <v>1</v>
      </c>
      <c r="BO56" s="85">
        <f>IF(G56=Spielplan!G56,Punktemodus!$B$7,0)</f>
        <v>1</v>
      </c>
      <c r="BP56" s="137">
        <f>IF(Spielplan!E56="",0,SUM(BJ56:BO56))</f>
        <v>0</v>
      </c>
      <c r="BQ56" s="85"/>
      <c r="BR56" s="141"/>
      <c r="BS56" s="153" t="s">
        <v>121</v>
      </c>
      <c r="BT56" s="144" t="str">
        <f>Spielplan!$BL$20</f>
        <v/>
      </c>
      <c r="BU56" s="145"/>
      <c r="BV56" s="146">
        <f>Spielplan!$BN$20</f>
        <v>0</v>
      </c>
      <c r="BW56" s="147"/>
      <c r="BX56" s="148">
        <f>IF(BT20=BT56,Punktemodus!$B$11,0)</f>
        <v>10</v>
      </c>
      <c r="BY56" s="148">
        <f>IF(BT56=BT37,Punktemodus!B13,0)</f>
        <v>5</v>
      </c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</row>
    <row r="57" spans="1:101" ht="18.75" customHeight="1" thickBot="1" x14ac:dyDescent="0.3">
      <c r="A57" s="60"/>
      <c r="B57" s="60"/>
      <c r="C57" s="193" t="str">
        <f>Spielplan!$C$57</f>
        <v>Frankreich</v>
      </c>
      <c r="D57" s="194"/>
      <c r="E57" s="104"/>
      <c r="F57" s="93"/>
      <c r="G57" s="104"/>
      <c r="H57" s="193" t="str">
        <f>Spielplan!$H$57</f>
        <v>Honduras</v>
      </c>
      <c r="I57" s="194"/>
      <c r="J57" s="60"/>
      <c r="K57" s="60" t="s">
        <v>97</v>
      </c>
      <c r="L57" s="60">
        <f t="shared" si="16"/>
        <v>0</v>
      </c>
      <c r="M57" s="60"/>
      <c r="N57" s="60"/>
      <c r="O57" s="60">
        <f>IF($E57="",0,IF($E57&gt;$G57,3,IF($E57=$G57,1,0)))</f>
        <v>0</v>
      </c>
      <c r="P57" s="60">
        <f>IF($G57="",0,IF($E57&gt;$G57,0,IF($E57=$G57,1,3)))</f>
        <v>0</v>
      </c>
      <c r="Q57" s="60"/>
      <c r="R57" s="60"/>
      <c r="S57" s="60">
        <f>E57</f>
        <v>0</v>
      </c>
      <c r="T57" s="60">
        <f>G57</f>
        <v>0</v>
      </c>
      <c r="U57" s="60"/>
      <c r="V57" s="60"/>
      <c r="W57" s="60">
        <f>G57</f>
        <v>0</v>
      </c>
      <c r="X57" s="60">
        <f>E57</f>
        <v>0</v>
      </c>
      <c r="Y57" s="60"/>
      <c r="Z57" s="60">
        <f>N62</f>
        <v>0</v>
      </c>
      <c r="AA57" s="60">
        <f>R62</f>
        <v>0</v>
      </c>
      <c r="AB57" s="60">
        <f>V62</f>
        <v>0</v>
      </c>
      <c r="AC57" s="60">
        <f>AA57-AB57</f>
        <v>0</v>
      </c>
      <c r="AD57" s="60">
        <f>IF(Z57&gt;Z56,-1,0)</f>
        <v>0</v>
      </c>
      <c r="AE57" s="60">
        <f>IF(Z57&gt;Z58,-1,0)</f>
        <v>0</v>
      </c>
      <c r="AF57" s="60">
        <f>IF(Z57&gt;Z59,-1,0)</f>
        <v>0</v>
      </c>
      <c r="AG57" s="60">
        <f>10000-(AJ57*1000+AM57*100+AK57*10)</f>
        <v>10000</v>
      </c>
      <c r="AH57" s="90">
        <f>RANK(AG57,AG56:AG59,1)</f>
        <v>1</v>
      </c>
      <c r="AI57" s="60" t="str">
        <f>H56</f>
        <v>Ecuador</v>
      </c>
      <c r="AJ57" s="60">
        <f t="shared" si="17"/>
        <v>0</v>
      </c>
      <c r="AK57" s="60">
        <f t="shared" si="17"/>
        <v>0</v>
      </c>
      <c r="AL57" s="60">
        <f t="shared" si="17"/>
        <v>0</v>
      </c>
      <c r="AM57" s="60">
        <f>AK57-AL57</f>
        <v>0</v>
      </c>
      <c r="AN57" s="187">
        <f>IF(AG56=AG57,IF(E56&gt;G56,AG56-0.1,AG56),AG56)</f>
        <v>10000</v>
      </c>
      <c r="AO57" s="187"/>
      <c r="AP57" s="187">
        <f>IF(AG58=AG57,IF(G61&gt;E61,AG58-0.1,AG58),AG58)</f>
        <v>10000</v>
      </c>
      <c r="AQ57" s="187">
        <f>IF(AG59=AG57,IF(G59&gt;E59,AG59-0.1,AG59),AG59)</f>
        <v>10000</v>
      </c>
      <c r="AR57" s="187">
        <f>AO60</f>
        <v>30000</v>
      </c>
      <c r="AS57" s="90">
        <f>RANK(AR57,AR56:AR59,1)</f>
        <v>1</v>
      </c>
      <c r="AT57" s="60" t="str">
        <f t="shared" si="18"/>
        <v>Ecuador</v>
      </c>
      <c r="AU57" s="60">
        <f t="shared" si="18"/>
        <v>0</v>
      </c>
      <c r="AV57" s="60">
        <f t="shared" si="18"/>
        <v>0</v>
      </c>
      <c r="AW57" s="60">
        <f t="shared" si="18"/>
        <v>0</v>
      </c>
      <c r="AX57" s="60"/>
      <c r="AY57" s="60"/>
      <c r="AZ57" s="60"/>
      <c r="BA57" s="235">
        <v>2</v>
      </c>
      <c r="BB57" s="193" t="e">
        <f>VLOOKUP(2,AS56:AT59,2,FALSE)</f>
        <v>#N/A</v>
      </c>
      <c r="BC57" s="236"/>
      <c r="BD57" s="237" t="e">
        <f>VLOOKUP(2,AS56:AW59,3,FALSE)</f>
        <v>#N/A</v>
      </c>
      <c r="BE57" s="238" t="e">
        <f>VLOOKUP(2,AS56:AW59,4,FALSE)</f>
        <v>#N/A</v>
      </c>
      <c r="BF57" s="93" t="s">
        <v>12</v>
      </c>
      <c r="BG57" s="238" t="e">
        <f>VLOOKUP(2,AS56:AW59,5,FALSE)</f>
        <v>#N/A</v>
      </c>
      <c r="BH57" s="238" t="s">
        <v>127</v>
      </c>
      <c r="BI57" s="85"/>
      <c r="BJ57" s="85">
        <f>IF(E57&gt;G57,IF(Spielplan!E57&gt;Spielplan!G57,Punktemodus!$B$3,0),0)</f>
        <v>0</v>
      </c>
      <c r="BK57" s="85">
        <f>IF(E57=G57,IF(Spielplan!E57=Spielplan!G57,Punktemodus!$B$3,0),0)</f>
        <v>10</v>
      </c>
      <c r="BL57" s="85">
        <f>IF(E57&lt;G57,IF(Spielplan!E57&lt;Spielplan!G57,Punktemodus!$B$3,0),0)</f>
        <v>0</v>
      </c>
      <c r="BM57" s="85">
        <f>IF(E57=Spielplan!E57,IF(G57=Spielplan!G57,Punktemodus!$B$5,0),0)</f>
        <v>3</v>
      </c>
      <c r="BN57" s="85">
        <f>IF(E57=Spielplan!E57,Punktemodus!$B$7,0)</f>
        <v>1</v>
      </c>
      <c r="BO57" s="85">
        <f>IF(G57=Spielplan!G57,Punktemodus!$B$7,0)</f>
        <v>1</v>
      </c>
      <c r="BP57" s="137">
        <f>IF(Spielplan!E57="",0,SUM(BJ57:BO57))</f>
        <v>0</v>
      </c>
      <c r="BQ57" s="85"/>
      <c r="BR57" s="141"/>
      <c r="BS57" s="149" t="s">
        <v>122</v>
      </c>
      <c r="BT57" s="144" t="str">
        <f>Spielplan!$BL$21</f>
        <v/>
      </c>
      <c r="BU57" s="145"/>
      <c r="BV57" s="146">
        <f>Spielplan!$BN$21</f>
        <v>0</v>
      </c>
      <c r="BW57" s="134"/>
      <c r="BX57" s="148">
        <f>IF(BT21=BT57,Punktemodus!$B$11,0)</f>
        <v>10</v>
      </c>
      <c r="BY57" s="148">
        <f>IF(BT57=BT36,Punktemodus!B13,0)</f>
        <v>5</v>
      </c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54" t="s">
        <v>29</v>
      </c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</row>
    <row r="58" spans="1:101" ht="18.75" customHeight="1" thickBot="1" x14ac:dyDescent="0.3">
      <c r="A58" s="60"/>
      <c r="B58" s="60"/>
      <c r="C58" s="191" t="str">
        <f>C56</f>
        <v>Schweiz</v>
      </c>
      <c r="D58" s="192"/>
      <c r="E58" s="104"/>
      <c r="F58" s="93"/>
      <c r="G58" s="104"/>
      <c r="H58" s="191" t="str">
        <f>C57</f>
        <v>Frankreich</v>
      </c>
      <c r="I58" s="192"/>
      <c r="J58" s="60"/>
      <c r="K58" s="60" t="s">
        <v>98</v>
      </c>
      <c r="L58" s="60">
        <f t="shared" si="16"/>
        <v>0</v>
      </c>
      <c r="M58" s="60">
        <f>IF($E58="",0,IF($E58&gt;$G58,3,IF($E58=G58,1,0)))</f>
        <v>0</v>
      </c>
      <c r="N58" s="60"/>
      <c r="O58" s="60">
        <f>IF($G58="",0,IF($E58&gt;$G58,0,IF($E58=$G58,1,3)))</f>
        <v>0</v>
      </c>
      <c r="P58" s="60"/>
      <c r="Q58" s="60">
        <f>E58</f>
        <v>0</v>
      </c>
      <c r="R58" s="60"/>
      <c r="S58" s="60">
        <f>G58</f>
        <v>0</v>
      </c>
      <c r="T58" s="60"/>
      <c r="U58" s="60">
        <f>G58</f>
        <v>0</v>
      </c>
      <c r="V58" s="60"/>
      <c r="W58" s="60">
        <f>E58</f>
        <v>0</v>
      </c>
      <c r="X58" s="60"/>
      <c r="Y58" s="60"/>
      <c r="Z58" s="60">
        <f>O62</f>
        <v>0</v>
      </c>
      <c r="AA58" s="60">
        <f>S62</f>
        <v>0</v>
      </c>
      <c r="AB58" s="60">
        <f>W62</f>
        <v>0</v>
      </c>
      <c r="AC58" s="60">
        <f>AA58-AB58</f>
        <v>0</v>
      </c>
      <c r="AD58" s="60">
        <f>IF(Z58&gt;Z56,-1,0)</f>
        <v>0</v>
      </c>
      <c r="AE58" s="60">
        <f>IF(Z58&gt;Z57,-1,0)</f>
        <v>0</v>
      </c>
      <c r="AF58" s="60">
        <f>IF(Z58&gt;Z59,-1,0)</f>
        <v>0</v>
      </c>
      <c r="AG58" s="60">
        <f>10000-(AJ58*1000+AM58*100+AK58*10)</f>
        <v>10000</v>
      </c>
      <c r="AH58" s="90">
        <f>RANK(AG58,AG56:AG59,1)</f>
        <v>1</v>
      </c>
      <c r="AI58" s="60" t="str">
        <f>C57</f>
        <v>Frankreich</v>
      </c>
      <c r="AJ58" s="60">
        <f t="shared" si="17"/>
        <v>0</v>
      </c>
      <c r="AK58" s="60">
        <f t="shared" si="17"/>
        <v>0</v>
      </c>
      <c r="AL58" s="60">
        <f t="shared" si="17"/>
        <v>0</v>
      </c>
      <c r="AM58" s="60">
        <f>AK58-AL58</f>
        <v>0</v>
      </c>
      <c r="AN58" s="187">
        <f>IF(AG56=AG58,IF(E58&gt;G58,AG56-0.1,AG56),AG56)</f>
        <v>10000</v>
      </c>
      <c r="AO58" s="187">
        <f>IF(AG57=AG58,IF(E61&gt;G61,AG57-0.1,AG57),AG57)</f>
        <v>10000</v>
      </c>
      <c r="AP58" s="187"/>
      <c r="AQ58" s="187">
        <f>IF(AG59=AG58,IF(G57&gt;E57,AG59-0.1,AG59),AG59)</f>
        <v>10000</v>
      </c>
      <c r="AR58" s="187">
        <f>AP60</f>
        <v>30000</v>
      </c>
      <c r="AS58" s="90">
        <f>RANK(AR58,AR56:AR59,1)</f>
        <v>1</v>
      </c>
      <c r="AT58" s="60" t="str">
        <f t="shared" si="18"/>
        <v>Frankreich</v>
      </c>
      <c r="AU58" s="60">
        <f t="shared" si="18"/>
        <v>0</v>
      </c>
      <c r="AV58" s="60">
        <f t="shared" si="18"/>
        <v>0</v>
      </c>
      <c r="AW58" s="60">
        <f t="shared" si="18"/>
        <v>0</v>
      </c>
      <c r="AX58" s="60"/>
      <c r="AY58" s="60"/>
      <c r="AZ58" s="60"/>
      <c r="BA58" s="113">
        <v>3</v>
      </c>
      <c r="BB58" s="114" t="e">
        <f>VLOOKUP(3,AS56:AT59,2,FALSE)</f>
        <v>#N/A</v>
      </c>
      <c r="BC58" s="115"/>
      <c r="BD58" s="116" t="e">
        <f>VLOOKUP(3,AS56:AW59,3,FALSE)</f>
        <v>#N/A</v>
      </c>
      <c r="BE58" s="116" t="e">
        <f>VLOOKUP(3,AS56:AW59,4,FALSE)</f>
        <v>#N/A</v>
      </c>
      <c r="BF58" s="93" t="s">
        <v>12</v>
      </c>
      <c r="BG58" s="116" t="e">
        <f>VLOOKUP(3,AS56:AW59,5,FALSE)</f>
        <v>#N/A</v>
      </c>
      <c r="BH58" s="60"/>
      <c r="BI58" s="85"/>
      <c r="BJ58" s="85">
        <f>IF(E58&gt;G58,IF(Spielplan!E58&gt;Spielplan!G58,Punktemodus!$B$3,0),0)</f>
        <v>0</v>
      </c>
      <c r="BK58" s="85">
        <f>IF(E58=G58,IF(Spielplan!E58=Spielplan!G58,Punktemodus!$B$3,0),0)</f>
        <v>10</v>
      </c>
      <c r="BL58" s="85">
        <f>IF(E58&lt;G58,IF(Spielplan!E58&lt;Spielplan!G58,Punktemodus!$B$3,0),0)</f>
        <v>0</v>
      </c>
      <c r="BM58" s="85">
        <f>IF(E58=Spielplan!E58,IF(G58=Spielplan!G58,Punktemodus!$B$5,0),0)</f>
        <v>3</v>
      </c>
      <c r="BN58" s="85">
        <f>IF(E58=Spielplan!E58,Punktemodus!$B$7,0)</f>
        <v>1</v>
      </c>
      <c r="BO58" s="85">
        <f>IF(G58=Spielplan!G58,Punktemodus!$B$7,0)</f>
        <v>1</v>
      </c>
      <c r="BP58" s="137">
        <f>IF(Spielplan!E58="",0,SUM(BJ58:BO58))</f>
        <v>0</v>
      </c>
      <c r="BQ58" s="85"/>
      <c r="BR58" s="141"/>
      <c r="BS58" s="150"/>
      <c r="BT58" s="134"/>
      <c r="BU58" s="134"/>
      <c r="BV58" s="134"/>
      <c r="BW58" s="134"/>
      <c r="BX58" s="148"/>
      <c r="BY58" s="148"/>
      <c r="BZ58" s="134"/>
      <c r="CA58" s="144" t="str">
        <f>Spielplan!$BS$22</f>
        <v/>
      </c>
      <c r="CB58" s="145"/>
      <c r="CC58" s="146">
        <f>Spielplan!$BU$22</f>
        <v>0</v>
      </c>
      <c r="CD58" s="147"/>
      <c r="CE58" s="134">
        <f>IF(CA58=CA22,Punktemodus!B15,0)</f>
        <v>20</v>
      </c>
      <c r="CF58" s="148">
        <f>IF(OR(CA58=$CA$14,CA58=$CA$15,CA58=$CA$23,CA58=$CA$30,CA58=$CA$31,CA58=$CA$38,CA58=$CA$39),Punktemodus!B17,0)</f>
        <v>10</v>
      </c>
      <c r="CG58" s="134"/>
      <c r="CH58" s="134"/>
      <c r="CI58" s="147"/>
      <c r="CJ58" s="134"/>
      <c r="CK58" s="134"/>
      <c r="CL58" s="134"/>
      <c r="CM58" s="134"/>
      <c r="CN58" s="134"/>
      <c r="CO58" s="134"/>
      <c r="CP58" s="134"/>
      <c r="CQ58" s="155"/>
      <c r="CR58" s="142" t="s">
        <v>130</v>
      </c>
      <c r="CS58" s="155"/>
      <c r="CT58" s="155"/>
      <c r="CU58" s="155"/>
      <c r="CV58" s="155"/>
      <c r="CW58" s="134"/>
    </row>
    <row r="59" spans="1:101" ht="18.75" customHeight="1" thickBot="1" x14ac:dyDescent="0.3">
      <c r="A59" s="60"/>
      <c r="B59" s="60"/>
      <c r="C59" s="193" t="str">
        <f>H56</f>
        <v>Ecuador</v>
      </c>
      <c r="D59" s="194"/>
      <c r="E59" s="104"/>
      <c r="F59" s="93"/>
      <c r="G59" s="104"/>
      <c r="H59" s="193" t="str">
        <f>H57</f>
        <v>Honduras</v>
      </c>
      <c r="I59" s="194"/>
      <c r="J59" s="60"/>
      <c r="K59" s="60" t="s">
        <v>99</v>
      </c>
      <c r="L59" s="60">
        <f t="shared" si="16"/>
        <v>0</v>
      </c>
      <c r="M59" s="60"/>
      <c r="N59" s="60">
        <f>IF($E59="",0,IF($E59&gt;$G59,3,IF($E59=$G59,1,0)))</f>
        <v>0</v>
      </c>
      <c r="O59" s="60"/>
      <c r="P59" s="60">
        <f>IF($G59="",0,IF($E59&gt;$G59,0,IF($E59=$G59,1,3)))</f>
        <v>0</v>
      </c>
      <c r="Q59" s="60"/>
      <c r="R59" s="60">
        <f>E59</f>
        <v>0</v>
      </c>
      <c r="S59" s="60"/>
      <c r="T59" s="60">
        <f>G59</f>
        <v>0</v>
      </c>
      <c r="U59" s="60"/>
      <c r="V59" s="60">
        <f>G59</f>
        <v>0</v>
      </c>
      <c r="W59" s="60"/>
      <c r="X59" s="60">
        <f>E59</f>
        <v>0</v>
      </c>
      <c r="Y59" s="60"/>
      <c r="Z59" s="60">
        <f>P62</f>
        <v>0</v>
      </c>
      <c r="AA59" s="60">
        <f>T62</f>
        <v>0</v>
      </c>
      <c r="AB59" s="60">
        <f>X62</f>
        <v>0</v>
      </c>
      <c r="AC59" s="60">
        <f>AA59-AB59</f>
        <v>0</v>
      </c>
      <c r="AD59" s="60">
        <f>IF(Z59&gt;Z56,-1,0)</f>
        <v>0</v>
      </c>
      <c r="AE59" s="60">
        <f>IF(Z59&gt;Z57,-1,0)</f>
        <v>0</v>
      </c>
      <c r="AF59" s="60">
        <f>IF(Z59&gt;Z58,-1,0)</f>
        <v>0</v>
      </c>
      <c r="AG59" s="60">
        <f>10000-(AJ59*1000+AM59*100+AK59*10)</f>
        <v>10000</v>
      </c>
      <c r="AH59" s="90">
        <f>RANK(AG59,AG56:AG59,1)</f>
        <v>1</v>
      </c>
      <c r="AI59" s="60" t="str">
        <f>H57</f>
        <v>Honduras</v>
      </c>
      <c r="AJ59" s="60">
        <f t="shared" si="17"/>
        <v>0</v>
      </c>
      <c r="AK59" s="60">
        <f t="shared" si="17"/>
        <v>0</v>
      </c>
      <c r="AL59" s="60">
        <f t="shared" si="17"/>
        <v>0</v>
      </c>
      <c r="AM59" s="60">
        <f>AK59-AL59</f>
        <v>0</v>
      </c>
      <c r="AN59" s="187">
        <f>IF(AG56=AG59,IF(E60&gt;G60,AG56-0.1,AG56),AG56)</f>
        <v>10000</v>
      </c>
      <c r="AO59" s="187">
        <f>IF(AG57=AG59,IF(E59&gt;G59,AG57-0.1,AG57),AG57)</f>
        <v>10000</v>
      </c>
      <c r="AP59" s="187">
        <f>IF(AG58=AG59,IF(E57&gt;G57,AG58-0.1,AG58),AG58)</f>
        <v>10000</v>
      </c>
      <c r="AQ59" s="187"/>
      <c r="AR59" s="187">
        <f>AQ60</f>
        <v>30000</v>
      </c>
      <c r="AS59" s="90">
        <f>RANK(AR59,AR56:AR59,1)</f>
        <v>1</v>
      </c>
      <c r="AT59" s="60" t="str">
        <f t="shared" si="18"/>
        <v>Honduras</v>
      </c>
      <c r="AU59" s="60">
        <f t="shared" si="18"/>
        <v>0</v>
      </c>
      <c r="AV59" s="60">
        <f t="shared" si="18"/>
        <v>0</v>
      </c>
      <c r="AW59" s="60">
        <f t="shared" si="18"/>
        <v>0</v>
      </c>
      <c r="AX59" s="60"/>
      <c r="AY59" s="60"/>
      <c r="AZ59" s="60"/>
      <c r="BA59" s="113">
        <v>4</v>
      </c>
      <c r="BB59" s="114" t="e">
        <f>VLOOKUP(4,AS56:AT59,2,FALSE)</f>
        <v>#N/A</v>
      </c>
      <c r="BC59" s="115"/>
      <c r="BD59" s="116" t="e">
        <f>VLOOKUP(4,AS56:AW59,3,FALSE)</f>
        <v>#N/A</v>
      </c>
      <c r="BE59" s="116" t="e">
        <f>VLOOKUP(4,AS56:AW59,4,FALSE)</f>
        <v>#N/A</v>
      </c>
      <c r="BF59" s="93" t="s">
        <v>12</v>
      </c>
      <c r="BG59" s="116" t="e">
        <f>VLOOKUP(4,AS56:AW59,5,FALSE)</f>
        <v>#N/A</v>
      </c>
      <c r="BH59" s="60"/>
      <c r="BI59" s="85"/>
      <c r="BJ59" s="85">
        <f>IF(E59&gt;G59,IF(Spielplan!E59&gt;Spielplan!G59,Punktemodus!$B$3,0),0)</f>
        <v>0</v>
      </c>
      <c r="BK59" s="85">
        <f>IF(E59=G59,IF(Spielplan!E59=Spielplan!G59,Punktemodus!$B$3,0),0)</f>
        <v>10</v>
      </c>
      <c r="BL59" s="85">
        <f>IF(E59&lt;G59,IF(Spielplan!E59&lt;Spielplan!G59,Punktemodus!$B$3,0),0)</f>
        <v>0</v>
      </c>
      <c r="BM59" s="85">
        <f>IF(E59=Spielplan!E59,IF(G59=Spielplan!G59,Punktemodus!$B$5,0),0)</f>
        <v>3</v>
      </c>
      <c r="BN59" s="85">
        <f>IF(E59=Spielplan!E59,Punktemodus!$B$7,0)</f>
        <v>1</v>
      </c>
      <c r="BO59" s="85">
        <f>IF(G59=Spielplan!G59,Punktemodus!$B$7,0)</f>
        <v>1</v>
      </c>
      <c r="BP59" s="137">
        <f>IF(Spielplan!E59="",0,SUM(BJ59:BO59))</f>
        <v>0</v>
      </c>
      <c r="BQ59" s="85"/>
      <c r="BR59" s="141"/>
      <c r="BS59" s="134"/>
      <c r="BT59" s="134"/>
      <c r="BU59" s="134"/>
      <c r="BV59" s="134"/>
      <c r="BW59" s="134"/>
      <c r="BX59" s="148"/>
      <c r="BY59" s="148"/>
      <c r="BZ59" s="134"/>
      <c r="CA59" s="144" t="str">
        <f>Spielplan!$BS$23</f>
        <v/>
      </c>
      <c r="CB59" s="145"/>
      <c r="CC59" s="146">
        <f>Spielplan!$BU$23</f>
        <v>0</v>
      </c>
      <c r="CD59" s="134"/>
      <c r="CE59" s="134">
        <f>IF(CA59=CA23,Punktemodus!B15,0)</f>
        <v>20</v>
      </c>
      <c r="CF59" s="148">
        <f>IF(OR(CA59=$CA$14,CA59=$CA$15,CA59=$CA$22,CA59=$CA$30,CA59=$CA$31,CA59=$CA$38,CA59=$CA$39),Punktemodus!B17,0)</f>
        <v>10</v>
      </c>
      <c r="CG59" s="134"/>
      <c r="CH59" s="134"/>
      <c r="CI59" s="134"/>
      <c r="CJ59" s="134"/>
      <c r="CK59" s="144" t="str">
        <f>Spielplan!$CC$23</f>
        <v/>
      </c>
      <c r="CL59" s="145"/>
      <c r="CM59" s="146">
        <f>Spielplan!$CE$23</f>
        <v>0</v>
      </c>
      <c r="CN59" s="134"/>
      <c r="CO59" s="134">
        <f>IF(OR(CK59=CK23,CK59=CK24),Punktemodus!B21,0)</f>
        <v>40</v>
      </c>
      <c r="CP59" s="134"/>
      <c r="CQ59" s="370" t="str">
        <f>Spielplan!$CI$23</f>
        <v/>
      </c>
      <c r="CR59" s="371"/>
      <c r="CS59" s="371"/>
      <c r="CT59" s="371"/>
      <c r="CU59" s="371"/>
      <c r="CV59" s="372"/>
      <c r="CW59" s="134"/>
    </row>
    <row r="60" spans="1:101" ht="18.75" customHeight="1" thickBot="1" x14ac:dyDescent="0.3">
      <c r="A60" s="60"/>
      <c r="B60" s="60"/>
      <c r="C60" s="191" t="str">
        <f>C56</f>
        <v>Schweiz</v>
      </c>
      <c r="D60" s="192"/>
      <c r="E60" s="104"/>
      <c r="F60" s="93"/>
      <c r="G60" s="104"/>
      <c r="H60" s="191" t="str">
        <f>H57</f>
        <v>Honduras</v>
      </c>
      <c r="I60" s="192"/>
      <c r="J60" s="60"/>
      <c r="K60" s="60" t="s">
        <v>100</v>
      </c>
      <c r="L60" s="60">
        <f t="shared" si="16"/>
        <v>0</v>
      </c>
      <c r="M60" s="60">
        <f>IF($E60="",0,IF($E60&gt;$G60,3,IF($E60=G60,1,0)))</f>
        <v>0</v>
      </c>
      <c r="N60" s="60"/>
      <c r="O60" s="60"/>
      <c r="P60" s="60">
        <f>IF($G60="",0,IF($E60&gt;$G60,0,IF($E60=$G60,1,3)))</f>
        <v>0</v>
      </c>
      <c r="Q60" s="60">
        <f>E60</f>
        <v>0</v>
      </c>
      <c r="R60" s="60"/>
      <c r="S60" s="60"/>
      <c r="T60" s="60">
        <f>G60</f>
        <v>0</v>
      </c>
      <c r="U60" s="60">
        <f>G60</f>
        <v>0</v>
      </c>
      <c r="V60" s="60"/>
      <c r="W60" s="60"/>
      <c r="X60" s="60">
        <f>E60</f>
        <v>0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187">
        <f>SUM(AN56:AN59)</f>
        <v>30000</v>
      </c>
      <c r="AO60" s="187">
        <f>SUM(AO56:AO59)</f>
        <v>30000</v>
      </c>
      <c r="AP60" s="187">
        <f>SUM(AP56:AP59)</f>
        <v>30000</v>
      </c>
      <c r="AQ60" s="187">
        <f>SUM(AQ56:AQ59)</f>
        <v>30000</v>
      </c>
      <c r="AR60" s="187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85">
        <f>IF(E60&gt;G60,IF(Spielplan!E60&gt;Spielplan!G60,Punktemodus!$B$3,0),0)</f>
        <v>0</v>
      </c>
      <c r="BK60" s="85">
        <f>IF(E60=G60,IF(Spielplan!E60=Spielplan!G60,Punktemodus!$B$3,0),0)</f>
        <v>10</v>
      </c>
      <c r="BL60" s="85">
        <f>IF(E60&lt;G60,IF(Spielplan!E60&lt;Spielplan!G60,Punktemodus!$B$3,0),0)</f>
        <v>0</v>
      </c>
      <c r="BM60" s="85">
        <f>IF(E60=Spielplan!E60,IF(G60=Spielplan!G60,Punktemodus!$B$5,0),0)</f>
        <v>3</v>
      </c>
      <c r="BN60" s="85">
        <f>IF(E60=Spielplan!E60,Punktemodus!$B$7,0)</f>
        <v>1</v>
      </c>
      <c r="BO60" s="85">
        <f>IF(G60=Spielplan!G60,Punktemodus!$B$7,0)</f>
        <v>1</v>
      </c>
      <c r="BP60" s="137">
        <f>IF(Spielplan!E60="",0,SUM(BJ60:BO60))</f>
        <v>0</v>
      </c>
      <c r="BQ60" s="60"/>
      <c r="BR60" s="141"/>
      <c r="BS60" s="153" t="s">
        <v>123</v>
      </c>
      <c r="BT60" s="144" t="str">
        <f>Spielplan!$BL$24</f>
        <v/>
      </c>
      <c r="BU60" s="145"/>
      <c r="BV60" s="146">
        <f>Spielplan!$BN$24</f>
        <v>0</v>
      </c>
      <c r="BW60" s="147"/>
      <c r="BX60" s="148">
        <f>IF(BT24=BT60,Punktemodus!$B$11,0)</f>
        <v>10</v>
      </c>
      <c r="BY60" s="148">
        <f>IF(BT60=BT41,Punktemodus!B13,0)</f>
        <v>5</v>
      </c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44" t="str">
        <f>Spielplan!$CC$24</f>
        <v/>
      </c>
      <c r="CL60" s="145"/>
      <c r="CM60" s="146">
        <f>Spielplan!$CE$24</f>
        <v>0</v>
      </c>
      <c r="CN60" s="134"/>
      <c r="CO60" s="134">
        <f>IF(OR(CK60=CK23,CK60=CK24),Punktemodus!B21,0)</f>
        <v>40</v>
      </c>
      <c r="CP60" s="134"/>
      <c r="CQ60" s="373"/>
      <c r="CR60" s="374"/>
      <c r="CS60" s="374"/>
      <c r="CT60" s="374"/>
      <c r="CU60" s="374"/>
      <c r="CV60" s="375"/>
      <c r="CW60" s="134"/>
    </row>
    <row r="61" spans="1:101" ht="18.75" customHeight="1" thickBot="1" x14ac:dyDescent="0.3">
      <c r="A61" s="60"/>
      <c r="B61" s="60"/>
      <c r="C61" s="193" t="str">
        <f>H56</f>
        <v>Ecuador</v>
      </c>
      <c r="D61" s="194"/>
      <c r="E61" s="104"/>
      <c r="F61" s="93"/>
      <c r="G61" s="104"/>
      <c r="H61" s="193" t="str">
        <f>C57</f>
        <v>Frankreich</v>
      </c>
      <c r="I61" s="194"/>
      <c r="J61" s="60"/>
      <c r="K61" s="60" t="s">
        <v>100</v>
      </c>
      <c r="L61" s="60">
        <f t="shared" si="16"/>
        <v>0</v>
      </c>
      <c r="M61" s="60"/>
      <c r="N61" s="60">
        <f>IF($E61="",0,IF($E61&gt;$G61,3,IF($E61=$G61,1,0)))</f>
        <v>0</v>
      </c>
      <c r="O61" s="60">
        <f>IF($G61="",0,IF($E61&gt;$G61,0,IF($E61=$G61,1,3)))</f>
        <v>0</v>
      </c>
      <c r="P61" s="60"/>
      <c r="Q61" s="60"/>
      <c r="R61" s="60">
        <f>E61</f>
        <v>0</v>
      </c>
      <c r="S61" s="60">
        <f>G61</f>
        <v>0</v>
      </c>
      <c r="T61" s="60"/>
      <c r="U61" s="60"/>
      <c r="V61" s="60">
        <f>G61</f>
        <v>0</v>
      </c>
      <c r="W61" s="60">
        <f>E61</f>
        <v>0</v>
      </c>
      <c r="X61" s="60"/>
      <c r="Y61" s="60"/>
      <c r="Z61" s="60" t="s">
        <v>30</v>
      </c>
      <c r="AA61" s="60"/>
      <c r="AB61" s="60"/>
      <c r="AC61" s="60"/>
      <c r="AD61" s="60"/>
      <c r="AE61" s="60"/>
      <c r="AF61" s="60"/>
      <c r="AG61" s="60" t="b">
        <f>OR(AG56=AG57,AG56=AG58,AG56=AG59,AG57=AG58,AG57=AG59,AG58=AG59)</f>
        <v>1</v>
      </c>
      <c r="AH61" s="60"/>
      <c r="AI61" s="60"/>
      <c r="AJ61" s="60"/>
      <c r="AK61" s="60"/>
      <c r="AL61" s="60"/>
      <c r="AM61" s="60"/>
      <c r="AN61" s="60"/>
      <c r="AO61" s="60" t="s">
        <v>34</v>
      </c>
      <c r="AP61" s="60"/>
      <c r="AQ61" s="60"/>
      <c r="AR61" s="60" t="b">
        <f>OR(AR56=AR57,AR56=AR58,AR56=AR59,AR57=AR58,AR57=AR59,AR58=AR59)</f>
        <v>1</v>
      </c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85">
        <f>IF(E61&gt;G61,IF(Spielplan!E61&gt;Spielplan!G61,Punktemodus!$B$3,0),0)</f>
        <v>0</v>
      </c>
      <c r="BK61" s="85">
        <f>IF(E61=G61,IF(Spielplan!E61=Spielplan!G61,Punktemodus!$B$3,0),0)</f>
        <v>10</v>
      </c>
      <c r="BL61" s="85">
        <f>IF(E61&lt;G61,IF(Spielplan!E61&lt;Spielplan!G61,Punktemodus!$B$3,0),0)</f>
        <v>0</v>
      </c>
      <c r="BM61" s="85">
        <f>IF(E61=Spielplan!E61,IF(G61=Spielplan!G61,Punktemodus!$B$5,0),0)</f>
        <v>3</v>
      </c>
      <c r="BN61" s="85">
        <f>IF(E61=Spielplan!E61,Punktemodus!$B$7,0)</f>
        <v>1</v>
      </c>
      <c r="BO61" s="85">
        <f>IF(G61=Spielplan!G61,Punktemodus!$B$7,0)</f>
        <v>1</v>
      </c>
      <c r="BP61" s="137">
        <f>IF(Spielplan!E61="",0,SUM(BJ61:BO61))</f>
        <v>0</v>
      </c>
      <c r="BQ61" s="60"/>
      <c r="BR61" s="141"/>
      <c r="BS61" s="149" t="s">
        <v>124</v>
      </c>
      <c r="BT61" s="144" t="str">
        <f>Spielplan!$BL$25</f>
        <v/>
      </c>
      <c r="BU61" s="145"/>
      <c r="BV61" s="146">
        <f>Spielplan!$BN$25</f>
        <v>0</v>
      </c>
      <c r="BW61" s="134"/>
      <c r="BX61" s="148">
        <f>IF(BT25=BT61,Punktemodus!$B$11,0)</f>
        <v>10</v>
      </c>
      <c r="BY61" s="148">
        <f>IF(BT61=BT40,Punktemodus!B13,0)</f>
        <v>5</v>
      </c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55"/>
      <c r="CR61" s="142" t="s">
        <v>136</v>
      </c>
      <c r="CS61" s="155"/>
      <c r="CT61" s="155"/>
      <c r="CU61" s="155"/>
      <c r="CV61" s="155"/>
      <c r="CW61" s="134"/>
    </row>
    <row r="62" spans="1:101" ht="18.75" customHeight="1" thickBot="1" x14ac:dyDescent="0.25">
      <c r="A62" s="60"/>
      <c r="B62" s="60"/>
      <c r="C62" s="136" t="str">
        <f>IF(G61="","",IF(AR61=TRUE,"Achtung: Fehler in Tabelle!",""))</f>
        <v/>
      </c>
      <c r="D62" s="60"/>
      <c r="E62" s="85"/>
      <c r="F62" s="60"/>
      <c r="G62" s="85"/>
      <c r="H62" s="60"/>
      <c r="I62" s="60"/>
      <c r="J62" s="60"/>
      <c r="K62" s="60"/>
      <c r="L62" s="60"/>
      <c r="M62" s="60">
        <f t="shared" ref="M62:X62" si="19">SUM(M56:M61)</f>
        <v>0</v>
      </c>
      <c r="N62" s="60">
        <f t="shared" si="19"/>
        <v>0</v>
      </c>
      <c r="O62" s="60">
        <f t="shared" si="19"/>
        <v>0</v>
      </c>
      <c r="P62" s="60">
        <f t="shared" si="19"/>
        <v>0</v>
      </c>
      <c r="Q62" s="60">
        <f t="shared" si="19"/>
        <v>0</v>
      </c>
      <c r="R62" s="60">
        <f t="shared" si="19"/>
        <v>0</v>
      </c>
      <c r="S62" s="60">
        <f t="shared" si="19"/>
        <v>0</v>
      </c>
      <c r="T62" s="60">
        <f t="shared" si="19"/>
        <v>0</v>
      </c>
      <c r="U62" s="60">
        <f t="shared" si="19"/>
        <v>0</v>
      </c>
      <c r="V62" s="60">
        <f t="shared" si="19"/>
        <v>0</v>
      </c>
      <c r="W62" s="60">
        <f t="shared" si="19"/>
        <v>0</v>
      </c>
      <c r="X62" s="60">
        <f t="shared" si="19"/>
        <v>0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160">
        <f>SUM(BP56:BP61)</f>
        <v>0</v>
      </c>
      <c r="BQ62" s="60"/>
      <c r="BR62" s="141"/>
      <c r="BS62" s="150"/>
      <c r="BT62" s="134"/>
      <c r="BU62" s="134"/>
      <c r="BV62" s="134"/>
      <c r="BW62" s="134"/>
      <c r="BX62" s="148"/>
      <c r="BY62" s="148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370" t="str">
        <f>Spielplan!$CI$26</f>
        <v/>
      </c>
      <c r="CR62" s="371"/>
      <c r="CS62" s="371"/>
      <c r="CT62" s="371"/>
      <c r="CU62" s="371"/>
      <c r="CV62" s="372"/>
      <c r="CW62" s="134"/>
    </row>
    <row r="63" spans="1:101" ht="18.75" customHeight="1" thickBot="1" x14ac:dyDescent="0.3">
      <c r="A63" s="60"/>
      <c r="B63" s="60"/>
      <c r="C63" s="60"/>
      <c r="D63" s="60"/>
      <c r="E63" s="85"/>
      <c r="F63" s="60"/>
      <c r="G63" s="85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138"/>
      <c r="BQ63" s="60"/>
      <c r="BR63" s="141"/>
      <c r="BS63" s="134"/>
      <c r="BT63" s="134"/>
      <c r="BU63" s="134"/>
      <c r="BV63" s="134"/>
      <c r="BW63" s="134"/>
      <c r="BX63" s="148"/>
      <c r="BY63" s="148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54" t="s">
        <v>131</v>
      </c>
      <c r="CM63" s="134"/>
      <c r="CN63" s="134"/>
      <c r="CO63" s="134"/>
      <c r="CP63" s="134"/>
      <c r="CQ63" s="373"/>
      <c r="CR63" s="374"/>
      <c r="CS63" s="374"/>
      <c r="CT63" s="374"/>
      <c r="CU63" s="374"/>
      <c r="CV63" s="375"/>
      <c r="CW63" s="134"/>
    </row>
    <row r="64" spans="1:101" ht="18.75" customHeight="1" thickBot="1" x14ac:dyDescent="0.3">
      <c r="A64" s="60"/>
      <c r="B64" s="60"/>
      <c r="C64" s="60"/>
      <c r="D64" s="60"/>
      <c r="E64" s="85"/>
      <c r="F64" s="60"/>
      <c r="G64" s="85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138"/>
      <c r="BQ64" s="60"/>
      <c r="BR64" s="141"/>
      <c r="BS64" s="153" t="s">
        <v>20</v>
      </c>
      <c r="BT64" s="144" t="str">
        <f>Spielplan!$BL$28</f>
        <v/>
      </c>
      <c r="BU64" s="145"/>
      <c r="BV64" s="146">
        <f>Spielplan!$BN$28</f>
        <v>0</v>
      </c>
      <c r="BW64" s="147"/>
      <c r="BX64" s="148">
        <f>IF(BT28=BT64,Punktemodus!$B$11,0)</f>
        <v>10</v>
      </c>
      <c r="BY64" s="148">
        <f>IF(BT64=BT13,Punktemodus!B13,0)</f>
        <v>5</v>
      </c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55"/>
      <c r="CR64" s="142" t="s">
        <v>137</v>
      </c>
      <c r="CS64" s="155"/>
      <c r="CT64" s="155"/>
      <c r="CU64" s="155"/>
      <c r="CV64" s="155"/>
      <c r="CW64" s="134"/>
    </row>
    <row r="65" spans="1:101" ht="18.75" customHeight="1" thickBot="1" x14ac:dyDescent="0.3">
      <c r="A65" s="60"/>
      <c r="B65" s="60"/>
      <c r="C65" s="88" t="s">
        <v>91</v>
      </c>
      <c r="D65" s="60"/>
      <c r="E65" s="85"/>
      <c r="F65" s="60"/>
      <c r="G65" s="85"/>
      <c r="H65" s="60"/>
      <c r="I65" s="60"/>
      <c r="J65" s="60"/>
      <c r="K65" s="60"/>
      <c r="L65" s="60"/>
      <c r="M65" s="60" t="s">
        <v>4</v>
      </c>
      <c r="N65" s="60"/>
      <c r="O65" s="60"/>
      <c r="P65" s="60"/>
      <c r="Q65" s="60" t="s">
        <v>6</v>
      </c>
      <c r="R65" s="60"/>
      <c r="S65" s="60"/>
      <c r="T65" s="60"/>
      <c r="U65" s="60" t="s">
        <v>7</v>
      </c>
      <c r="V65" s="60"/>
      <c r="W65" s="60"/>
      <c r="X65" s="60"/>
      <c r="Y65" s="60"/>
      <c r="Z65" s="60" t="s">
        <v>4</v>
      </c>
      <c r="AA65" s="60" t="s">
        <v>5</v>
      </c>
      <c r="AB65" s="60"/>
      <c r="AC65" s="60"/>
      <c r="AD65" s="60" t="s">
        <v>9</v>
      </c>
      <c r="AE65" s="60"/>
      <c r="AF65" s="60"/>
      <c r="AG65" s="60"/>
      <c r="AH65" s="60" t="s">
        <v>32</v>
      </c>
      <c r="AI65" s="60"/>
      <c r="AJ65" s="60"/>
      <c r="AK65" s="60"/>
      <c r="AL65" s="60"/>
      <c r="AM65" s="60"/>
      <c r="AN65" s="60" t="s">
        <v>35</v>
      </c>
      <c r="AO65" s="60"/>
      <c r="AP65" s="60"/>
      <c r="AQ65" s="60"/>
      <c r="AR65" s="60"/>
      <c r="AS65" s="60" t="s">
        <v>33</v>
      </c>
      <c r="AT65" s="60"/>
      <c r="AU65" s="60"/>
      <c r="AV65" s="60"/>
      <c r="AW65" s="60"/>
      <c r="AX65" s="60"/>
      <c r="AY65" s="60"/>
      <c r="AZ65" s="60"/>
      <c r="BA65" s="60"/>
      <c r="BB65" s="89" t="s">
        <v>10</v>
      </c>
      <c r="BC65" s="60"/>
      <c r="BD65" s="90" t="s">
        <v>4</v>
      </c>
      <c r="BE65" s="60"/>
      <c r="BF65" s="61" t="s">
        <v>5</v>
      </c>
      <c r="BG65" s="60"/>
      <c r="BH65" s="60"/>
      <c r="BI65" s="85"/>
      <c r="BJ65" s="60"/>
      <c r="BK65" s="60"/>
      <c r="BL65" s="60"/>
      <c r="BM65" s="60"/>
      <c r="BN65" s="60"/>
      <c r="BO65" s="60"/>
      <c r="BP65" s="138"/>
      <c r="BQ65" s="85"/>
      <c r="BR65" s="141"/>
      <c r="BS65" s="149" t="s">
        <v>125</v>
      </c>
      <c r="BT65" s="144" t="str">
        <f>Spielplan!$BL$29</f>
        <v/>
      </c>
      <c r="BU65" s="145"/>
      <c r="BV65" s="146">
        <f>Spielplan!$BN$29</f>
        <v>0</v>
      </c>
      <c r="BW65" s="134"/>
      <c r="BX65" s="148">
        <f>IF(BT29=BT65,Punktemodus!$B$11,0)</f>
        <v>10</v>
      </c>
      <c r="BY65" s="148">
        <f>IF(BT65=BT12,Punktemodus!B13,0)</f>
        <v>5</v>
      </c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44" t="str">
        <f>Spielplan!$CC$29</f>
        <v/>
      </c>
      <c r="CL65" s="145"/>
      <c r="CM65" s="146">
        <f>Spielplan!$CE$29</f>
        <v>0</v>
      </c>
      <c r="CN65" s="134"/>
      <c r="CO65" s="134"/>
      <c r="CP65" s="134"/>
      <c r="CQ65" s="370" t="str">
        <f>Spielplan!$CI$29</f>
        <v/>
      </c>
      <c r="CR65" s="371"/>
      <c r="CS65" s="371"/>
      <c r="CT65" s="371"/>
      <c r="CU65" s="371"/>
      <c r="CV65" s="372"/>
      <c r="CW65" s="134"/>
    </row>
    <row r="66" spans="1:101" ht="18.75" customHeight="1" thickBot="1" x14ac:dyDescent="0.3">
      <c r="A66" s="60"/>
      <c r="B66" s="60"/>
      <c r="C66" s="60"/>
      <c r="D66" s="60"/>
      <c r="E66" s="85"/>
      <c r="F66" s="60"/>
      <c r="G66" s="85"/>
      <c r="H66" s="60"/>
      <c r="I66" s="60"/>
      <c r="J66" s="60"/>
      <c r="K66" s="60"/>
      <c r="L66" s="60"/>
      <c r="M66" s="60" t="s">
        <v>0</v>
      </c>
      <c r="N66" s="60" t="s">
        <v>1</v>
      </c>
      <c r="O66" s="60" t="s">
        <v>2</v>
      </c>
      <c r="P66" s="60" t="s">
        <v>3</v>
      </c>
      <c r="Q66" s="60" t="s">
        <v>0</v>
      </c>
      <c r="R66" s="60" t="s">
        <v>1</v>
      </c>
      <c r="S66" s="60" t="s">
        <v>2</v>
      </c>
      <c r="T66" s="60" t="s">
        <v>3</v>
      </c>
      <c r="U66" s="60" t="s">
        <v>0</v>
      </c>
      <c r="V66" s="60" t="s">
        <v>1</v>
      </c>
      <c r="W66" s="60" t="s">
        <v>2</v>
      </c>
      <c r="X66" s="60" t="s">
        <v>3</v>
      </c>
      <c r="Y66" s="60"/>
      <c r="Z66" s="60" t="s">
        <v>8</v>
      </c>
      <c r="AA66" s="60"/>
      <c r="AB66" s="60"/>
      <c r="AC66" s="60"/>
      <c r="AD66" s="60"/>
      <c r="AE66" s="60"/>
      <c r="AF66" s="60"/>
      <c r="AG66" s="60"/>
      <c r="AH66" s="60" t="s">
        <v>31</v>
      </c>
      <c r="AI66" s="60"/>
      <c r="AJ66" s="60"/>
      <c r="AK66" s="60"/>
      <c r="AL66" s="60"/>
      <c r="AM66" s="60"/>
      <c r="AN66" s="60" t="str">
        <f>AI67</f>
        <v>Argentinien</v>
      </c>
      <c r="AO66" s="60" t="str">
        <f>AI68</f>
        <v>Bosnien</v>
      </c>
      <c r="AP66" s="60" t="str">
        <f>AI69</f>
        <v>Iran</v>
      </c>
      <c r="AQ66" s="60" t="str">
        <f>AI70</f>
        <v>Nigeria</v>
      </c>
      <c r="AR66" s="60"/>
      <c r="AS66" s="60" t="s">
        <v>31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85"/>
      <c r="BJ66" s="85"/>
      <c r="BK66" s="85"/>
      <c r="BL66" s="85"/>
      <c r="BM66" s="85"/>
      <c r="BN66" s="85"/>
      <c r="BO66" s="85"/>
      <c r="BP66" s="137"/>
      <c r="BQ66" s="85"/>
      <c r="BR66" s="141"/>
      <c r="BS66" s="150"/>
      <c r="BT66" s="134"/>
      <c r="BU66" s="134"/>
      <c r="BV66" s="134"/>
      <c r="BW66" s="134"/>
      <c r="BX66" s="148"/>
      <c r="BY66" s="148"/>
      <c r="BZ66" s="134"/>
      <c r="CA66" s="144" t="str">
        <f>Spielplan!$BS$30</f>
        <v/>
      </c>
      <c r="CB66" s="145"/>
      <c r="CC66" s="146">
        <f>Spielplan!$BU$30</f>
        <v>0</v>
      </c>
      <c r="CD66" s="147"/>
      <c r="CE66" s="134">
        <f>IF(CA66=CA30,Punktemodus!B15,0)</f>
        <v>20</v>
      </c>
      <c r="CF66" s="148">
        <f>IF(OR(CA66=$CA$14,CA66=$CA$15,CA66=$CA$22,CA66=$CA$23,CA66=$CA$31,CA66=$CA$38,CA66=$CA$39),Punktemodus!B17,0)</f>
        <v>10</v>
      </c>
      <c r="CG66" s="134"/>
      <c r="CH66" s="134"/>
      <c r="CI66" s="134"/>
      <c r="CJ66" s="134"/>
      <c r="CK66" s="144" t="str">
        <f>Spielplan!$CC$30</f>
        <v/>
      </c>
      <c r="CL66" s="145"/>
      <c r="CM66" s="146">
        <f>Spielplan!$CE$30</f>
        <v>0</v>
      </c>
      <c r="CN66" s="134"/>
      <c r="CO66" s="134"/>
      <c r="CP66" s="134"/>
      <c r="CQ66" s="373"/>
      <c r="CR66" s="374"/>
      <c r="CS66" s="374"/>
      <c r="CT66" s="374"/>
      <c r="CU66" s="374"/>
      <c r="CV66" s="375"/>
      <c r="CW66" s="134"/>
    </row>
    <row r="67" spans="1:101" ht="18.75" customHeight="1" thickBot="1" x14ac:dyDescent="0.3">
      <c r="A67" s="60"/>
      <c r="B67" s="60"/>
      <c r="C67" s="200" t="str">
        <f>Spielplan!$C$67</f>
        <v>Argentinien</v>
      </c>
      <c r="D67" s="201"/>
      <c r="E67" s="104"/>
      <c r="F67" s="93"/>
      <c r="G67" s="104"/>
      <c r="H67" s="200" t="str">
        <f>Spielplan!$H$67</f>
        <v>Bosnien</v>
      </c>
      <c r="I67" s="201"/>
      <c r="J67" s="60"/>
      <c r="K67" s="60" t="s">
        <v>101</v>
      </c>
      <c r="L67" s="60">
        <f t="shared" ref="L67:L72" si="20">IF(E67-G67&gt;0,1,IF(G67=E67,0,-1))</f>
        <v>0</v>
      </c>
      <c r="M67" s="60">
        <f>IF($E67="",0,IF($E67&gt;$G67,3,IF($E67=G67,1,0)))</f>
        <v>0</v>
      </c>
      <c r="N67" s="60">
        <f>IF($G67="",0,IF($E67&gt;$G67,0,IF($E67=G67,1,3)))</f>
        <v>0</v>
      </c>
      <c r="O67" s="60"/>
      <c r="P67" s="60"/>
      <c r="Q67" s="60">
        <f>E67</f>
        <v>0</v>
      </c>
      <c r="R67" s="60">
        <f>G67</f>
        <v>0</v>
      </c>
      <c r="S67" s="60"/>
      <c r="T67" s="60"/>
      <c r="U67" s="60">
        <f>G67</f>
        <v>0</v>
      </c>
      <c r="V67" s="60">
        <f>E67</f>
        <v>0</v>
      </c>
      <c r="W67" s="60"/>
      <c r="X67" s="60"/>
      <c r="Y67" s="60"/>
      <c r="Z67" s="60">
        <f>M73</f>
        <v>0</v>
      </c>
      <c r="AA67" s="60">
        <f>Q73</f>
        <v>0</v>
      </c>
      <c r="AB67" s="60">
        <f>U73</f>
        <v>0</v>
      </c>
      <c r="AC67" s="60">
        <f>AA67-AB67</f>
        <v>0</v>
      </c>
      <c r="AD67" s="60">
        <f>IF(Z67&gt;Z68,-1,0)</f>
        <v>0</v>
      </c>
      <c r="AE67" s="60">
        <f>IF(Z67&gt;Z69,-1,0)</f>
        <v>0</v>
      </c>
      <c r="AF67" s="60">
        <f>IF(Z67&gt;Z70,-1,0)</f>
        <v>0</v>
      </c>
      <c r="AG67" s="60">
        <f>10000-(AJ67*1000+AM67*100+AK67*10)</f>
        <v>10000</v>
      </c>
      <c r="AH67" s="90">
        <f>RANK(AG67,AG67:AG70,1)</f>
        <v>1</v>
      </c>
      <c r="AI67" s="60" t="str">
        <f>C67</f>
        <v>Argentinien</v>
      </c>
      <c r="AJ67" s="60">
        <f t="shared" ref="AJ67:AL70" si="21">Z67</f>
        <v>0</v>
      </c>
      <c r="AK67" s="60">
        <f t="shared" si="21"/>
        <v>0</v>
      </c>
      <c r="AL67" s="60">
        <f t="shared" si="21"/>
        <v>0</v>
      </c>
      <c r="AM67" s="60">
        <f>AK67-AL67</f>
        <v>0</v>
      </c>
      <c r="AN67" s="187"/>
      <c r="AO67" s="187">
        <f>IF(AG68=AG67,IF(G67&gt;E67,AG68-0.1,AG68),AG68)</f>
        <v>10000</v>
      </c>
      <c r="AP67" s="187">
        <f>IF(AG69=AG67,IF(G69&gt;E69,AG69-0.1,AG69),AG69)</f>
        <v>10000</v>
      </c>
      <c r="AQ67" s="187">
        <f>IF(AG70=AG67,IF(G71&gt;E71,AG70-0.1,AG70),AG70)</f>
        <v>10000</v>
      </c>
      <c r="AR67" s="187">
        <f>AN71</f>
        <v>30000</v>
      </c>
      <c r="AS67" s="90">
        <f>RANK(AR67,AR67:AR70,1)</f>
        <v>1</v>
      </c>
      <c r="AT67" s="60" t="str">
        <f t="shared" ref="AT67:AW70" si="22">AI67</f>
        <v>Argentinien</v>
      </c>
      <c r="AU67" s="60">
        <f t="shared" si="22"/>
        <v>0</v>
      </c>
      <c r="AV67" s="60">
        <f t="shared" si="22"/>
        <v>0</v>
      </c>
      <c r="AW67" s="60">
        <f t="shared" si="22"/>
        <v>0</v>
      </c>
      <c r="AX67" s="60"/>
      <c r="AY67" s="60"/>
      <c r="AZ67" s="60"/>
      <c r="BA67" s="202">
        <v>1</v>
      </c>
      <c r="BB67" s="200" t="str">
        <f>VLOOKUP(1,AS67:AT70,2,FALSE)</f>
        <v>Argentinien</v>
      </c>
      <c r="BC67" s="201"/>
      <c r="BD67" s="203">
        <f>VLOOKUP(1,AS67:AW70,3,FALSE)</f>
        <v>0</v>
      </c>
      <c r="BE67" s="204">
        <f>VLOOKUP(1,AS67:AW70,4,FALSE)</f>
        <v>0</v>
      </c>
      <c r="BF67" s="93" t="s">
        <v>12</v>
      </c>
      <c r="BG67" s="204">
        <f>VLOOKUP(1,AS67:AW70,5,FALSE)</f>
        <v>0</v>
      </c>
      <c r="BH67" s="205" t="s">
        <v>126</v>
      </c>
      <c r="BI67" s="85"/>
      <c r="BJ67" s="85">
        <f>IF(E67&gt;G67,IF(Spielplan!E67&gt;Spielplan!G67,Punktemodus!$B$3,0),0)</f>
        <v>0</v>
      </c>
      <c r="BK67" s="85">
        <f>IF(E67=G67,IF(Spielplan!E67=Spielplan!G67,Punktemodus!$B$3,0),0)</f>
        <v>10</v>
      </c>
      <c r="BL67" s="85">
        <f>IF(E67&lt;G67,IF(Spielplan!E67&lt;Spielplan!G67,Punktemodus!$B$3,0),0)</f>
        <v>0</v>
      </c>
      <c r="BM67" s="85">
        <f>IF(E67=Spielplan!E67,IF(G67=Spielplan!G67,Punktemodus!$B$5,0),0)</f>
        <v>3</v>
      </c>
      <c r="BN67" s="85">
        <f>IF(E67=Spielplan!E67,Punktemodus!$B$7,0)</f>
        <v>1</v>
      </c>
      <c r="BO67" s="85">
        <f>IF(G67=Spielplan!G67,Punktemodus!$B$7,0)</f>
        <v>1</v>
      </c>
      <c r="BP67" s="137">
        <f>IF(Spielplan!E67="",0,SUM(BJ67:BO67))</f>
        <v>0</v>
      </c>
      <c r="BQ67" s="85"/>
      <c r="BR67" s="141"/>
      <c r="BS67" s="134"/>
      <c r="BT67" s="134"/>
      <c r="BU67" s="134"/>
      <c r="BV67" s="134"/>
      <c r="BW67" s="134"/>
      <c r="BX67" s="148"/>
      <c r="BY67" s="148"/>
      <c r="BZ67" s="134"/>
      <c r="CA67" s="144" t="str">
        <f>Spielplan!$BS$31</f>
        <v/>
      </c>
      <c r="CB67" s="145"/>
      <c r="CC67" s="146">
        <f>Spielplan!$BU$31</f>
        <v>0</v>
      </c>
      <c r="CD67" s="134"/>
      <c r="CE67" s="134">
        <f>IF(CA67=CA31,Punktemodus!B15,0)</f>
        <v>20</v>
      </c>
      <c r="CF67" s="148">
        <f>IF(OR(CA67=$CA$14,CA67=$CA$15,CA67=$CA$22,CA67=$CA$23,CA67=$CA$30,CA67=$CA$38,CA67=$CA$39),Punktemodus!B17,0)</f>
        <v>10</v>
      </c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55"/>
      <c r="CR67" s="142" t="s">
        <v>138</v>
      </c>
      <c r="CS67" s="155"/>
      <c r="CT67" s="155"/>
      <c r="CU67" s="155"/>
      <c r="CV67" s="155"/>
      <c r="CW67" s="134"/>
    </row>
    <row r="68" spans="1:101" ht="18.75" customHeight="1" thickBot="1" x14ac:dyDescent="0.3">
      <c r="A68" s="60"/>
      <c r="B68" s="60"/>
      <c r="C68" s="206" t="str">
        <f>Spielplan!$C$68</f>
        <v>Iran</v>
      </c>
      <c r="D68" s="207"/>
      <c r="E68" s="104"/>
      <c r="F68" s="93"/>
      <c r="G68" s="104"/>
      <c r="H68" s="206" t="str">
        <f>Spielplan!$H$68</f>
        <v>Nigeria</v>
      </c>
      <c r="I68" s="207"/>
      <c r="J68" s="60"/>
      <c r="K68" s="60" t="s">
        <v>102</v>
      </c>
      <c r="L68" s="60">
        <f t="shared" si="20"/>
        <v>0</v>
      </c>
      <c r="M68" s="60"/>
      <c r="N68" s="60"/>
      <c r="O68" s="60">
        <f>IF($E68="",0,IF($E68&gt;$G68,3,IF($E68=$G68,1,0)))</f>
        <v>0</v>
      </c>
      <c r="P68" s="60">
        <f>IF($G68="",0,IF($E68&gt;$G68,0,IF($E68=$G68,1,3)))</f>
        <v>0</v>
      </c>
      <c r="Q68" s="60"/>
      <c r="R68" s="60"/>
      <c r="S68" s="60">
        <f>E68</f>
        <v>0</v>
      </c>
      <c r="T68" s="60">
        <f>G68</f>
        <v>0</v>
      </c>
      <c r="U68" s="60"/>
      <c r="V68" s="60"/>
      <c r="W68" s="60">
        <f>G68</f>
        <v>0</v>
      </c>
      <c r="X68" s="60">
        <f>E68</f>
        <v>0</v>
      </c>
      <c r="Y68" s="60"/>
      <c r="Z68" s="60">
        <f>N73</f>
        <v>0</v>
      </c>
      <c r="AA68" s="60">
        <f>R73</f>
        <v>0</v>
      </c>
      <c r="AB68" s="60">
        <f>V73</f>
        <v>0</v>
      </c>
      <c r="AC68" s="60">
        <f>AA68-AB68</f>
        <v>0</v>
      </c>
      <c r="AD68" s="60">
        <f>IF(Z68&gt;Z67,-1,0)</f>
        <v>0</v>
      </c>
      <c r="AE68" s="60">
        <f>IF(Z68&gt;Z69,-1,0)</f>
        <v>0</v>
      </c>
      <c r="AF68" s="60">
        <f>IF(Z68&gt;Z70,-1,0)</f>
        <v>0</v>
      </c>
      <c r="AG68" s="60">
        <f>10000-(AJ68*1000+AM68*100+AK68*10)</f>
        <v>10000</v>
      </c>
      <c r="AH68" s="90">
        <f>RANK(AG68,AG67:AG70,1)</f>
        <v>1</v>
      </c>
      <c r="AI68" s="60" t="str">
        <f>H67</f>
        <v>Bosnien</v>
      </c>
      <c r="AJ68" s="60">
        <f t="shared" si="21"/>
        <v>0</v>
      </c>
      <c r="AK68" s="60">
        <f t="shared" si="21"/>
        <v>0</v>
      </c>
      <c r="AL68" s="60">
        <f t="shared" si="21"/>
        <v>0</v>
      </c>
      <c r="AM68" s="60">
        <f>AK68-AL68</f>
        <v>0</v>
      </c>
      <c r="AN68" s="187">
        <f>IF(AG67=AG68,IF(E67&gt;G67,AG67-0.1,AG67),AG67)</f>
        <v>10000</v>
      </c>
      <c r="AO68" s="187"/>
      <c r="AP68" s="187">
        <f>IF(AG69=AG68,IF(G72&gt;E72,AG69-0.1,AG69),AG69)</f>
        <v>10000</v>
      </c>
      <c r="AQ68" s="187">
        <f>IF(AG70=AG68,IF(G70&gt;E70,AG70-0.1,AG70),AG70)</f>
        <v>10000</v>
      </c>
      <c r="AR68" s="187">
        <f>AO71</f>
        <v>30000</v>
      </c>
      <c r="AS68" s="90">
        <f>RANK(AR68,AR67:AR70,1)</f>
        <v>1</v>
      </c>
      <c r="AT68" s="60" t="str">
        <f t="shared" si="22"/>
        <v>Bosnien</v>
      </c>
      <c r="AU68" s="60">
        <f t="shared" si="22"/>
        <v>0</v>
      </c>
      <c r="AV68" s="60">
        <f t="shared" si="22"/>
        <v>0</v>
      </c>
      <c r="AW68" s="60">
        <f t="shared" si="22"/>
        <v>0</v>
      </c>
      <c r="AX68" s="60"/>
      <c r="AY68" s="60"/>
      <c r="AZ68" s="60"/>
      <c r="BA68" s="208">
        <v>2</v>
      </c>
      <c r="BB68" s="206" t="e">
        <f>VLOOKUP(2,AS67:AT70,2,FALSE)</f>
        <v>#N/A</v>
      </c>
      <c r="BC68" s="207"/>
      <c r="BD68" s="209" t="e">
        <f>VLOOKUP(2,AS67:AW70,3,FALSE)</f>
        <v>#N/A</v>
      </c>
      <c r="BE68" s="210" t="e">
        <f>VLOOKUP(2,AS67:AW70,4,FALSE)</f>
        <v>#N/A</v>
      </c>
      <c r="BF68" s="93" t="s">
        <v>12</v>
      </c>
      <c r="BG68" s="210" t="e">
        <f>VLOOKUP(2,AS67:AW70,5,FALSE)</f>
        <v>#N/A</v>
      </c>
      <c r="BH68" s="210" t="s">
        <v>122</v>
      </c>
      <c r="BI68" s="85"/>
      <c r="BJ68" s="85">
        <f>IF(E68&gt;G68,IF(Spielplan!E68&gt;Spielplan!G68,Punktemodus!$B$3,0),0)</f>
        <v>0</v>
      </c>
      <c r="BK68" s="85">
        <f>IF(E68=G68,IF(Spielplan!E68=Spielplan!G68,Punktemodus!$B$3,0),0)</f>
        <v>10</v>
      </c>
      <c r="BL68" s="85">
        <f>IF(E68&lt;G68,IF(Spielplan!E68&lt;Spielplan!G68,Punktemodus!$B$3,0),0)</f>
        <v>0</v>
      </c>
      <c r="BM68" s="85">
        <f>IF(E68=Spielplan!E68,IF(G68=Spielplan!G68,Punktemodus!$B$5,0),0)</f>
        <v>3</v>
      </c>
      <c r="BN68" s="85">
        <f>IF(E68=Spielplan!E68,Punktemodus!$B$7,0)</f>
        <v>1</v>
      </c>
      <c r="BO68" s="85">
        <f>IF(G68=Spielplan!G68,Punktemodus!$B$7,0)</f>
        <v>1</v>
      </c>
      <c r="BP68" s="137">
        <f>IF(Spielplan!E68="",0,SUM(BJ68:BO68))</f>
        <v>0</v>
      </c>
      <c r="BQ68" s="85"/>
      <c r="BR68" s="141"/>
      <c r="BS68" s="153" t="s">
        <v>24</v>
      </c>
      <c r="BT68" s="144" t="str">
        <f>Spielplan!$BL$32</f>
        <v/>
      </c>
      <c r="BU68" s="145"/>
      <c r="BV68" s="146">
        <f>Spielplan!$BN$32</f>
        <v>0</v>
      </c>
      <c r="BW68" s="147"/>
      <c r="BX68" s="148">
        <f>IF(BT32=BT68,Punktemodus!$B$11,0)</f>
        <v>10</v>
      </c>
      <c r="BY68" s="148">
        <f>IF(BT68=BT17,Punktemodus!B13,0)</f>
        <v>5</v>
      </c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370" t="str">
        <f>Spielplan!$CI$32</f>
        <v/>
      </c>
      <c r="CR68" s="371"/>
      <c r="CS68" s="371"/>
      <c r="CT68" s="371"/>
      <c r="CU68" s="371"/>
      <c r="CV68" s="372"/>
      <c r="CW68" s="134"/>
    </row>
    <row r="69" spans="1:101" ht="18.75" customHeight="1" thickBot="1" x14ac:dyDescent="0.3">
      <c r="A69" s="60"/>
      <c r="B69" s="60"/>
      <c r="C69" s="200" t="str">
        <f>C67</f>
        <v>Argentinien</v>
      </c>
      <c r="D69" s="201"/>
      <c r="E69" s="104"/>
      <c r="F69" s="93"/>
      <c r="G69" s="104"/>
      <c r="H69" s="200" t="str">
        <f>C68</f>
        <v>Iran</v>
      </c>
      <c r="I69" s="201"/>
      <c r="J69" s="60"/>
      <c r="K69" s="60" t="s">
        <v>103</v>
      </c>
      <c r="L69" s="60">
        <f t="shared" si="20"/>
        <v>0</v>
      </c>
      <c r="M69" s="60">
        <f>IF($E69="",0,IF($E69&gt;$G69,3,IF($E69=G69,1,0)))</f>
        <v>0</v>
      </c>
      <c r="N69" s="60"/>
      <c r="O69" s="60">
        <f>IF($G69="",0,IF($E69&gt;$G69,0,IF($E69=$G69,1,3)))</f>
        <v>0</v>
      </c>
      <c r="P69" s="60"/>
      <c r="Q69" s="60">
        <f>E69</f>
        <v>0</v>
      </c>
      <c r="R69" s="60"/>
      <c r="S69" s="60">
        <f>G69</f>
        <v>0</v>
      </c>
      <c r="T69" s="60"/>
      <c r="U69" s="60">
        <f>G69</f>
        <v>0</v>
      </c>
      <c r="V69" s="60"/>
      <c r="W69" s="60">
        <f>E69</f>
        <v>0</v>
      </c>
      <c r="X69" s="60"/>
      <c r="Y69" s="60"/>
      <c r="Z69" s="60">
        <f>O73</f>
        <v>0</v>
      </c>
      <c r="AA69" s="60">
        <f>S73</f>
        <v>0</v>
      </c>
      <c r="AB69" s="60">
        <f>W73</f>
        <v>0</v>
      </c>
      <c r="AC69" s="60">
        <f>AA69-AB69</f>
        <v>0</v>
      </c>
      <c r="AD69" s="60">
        <f>IF(Z69&gt;Z67,-1,0)</f>
        <v>0</v>
      </c>
      <c r="AE69" s="60">
        <f>IF(Z69&gt;Z68,-1,0)</f>
        <v>0</v>
      </c>
      <c r="AF69" s="60">
        <f>IF(Z69&gt;Z70,-1,0)</f>
        <v>0</v>
      </c>
      <c r="AG69" s="60">
        <f>10000-(AJ69*1000+AM69*100+AK69*10)</f>
        <v>10000</v>
      </c>
      <c r="AH69" s="90">
        <f>RANK(AG69,AG67:AG70,1)</f>
        <v>1</v>
      </c>
      <c r="AI69" s="60" t="str">
        <f>C68</f>
        <v>Iran</v>
      </c>
      <c r="AJ69" s="60">
        <f t="shared" si="21"/>
        <v>0</v>
      </c>
      <c r="AK69" s="60">
        <f t="shared" si="21"/>
        <v>0</v>
      </c>
      <c r="AL69" s="60">
        <f t="shared" si="21"/>
        <v>0</v>
      </c>
      <c r="AM69" s="60">
        <f>AK69-AL69</f>
        <v>0</v>
      </c>
      <c r="AN69" s="187">
        <f>IF(AG67=AG69,IF(E69&gt;G69,AG67-0.1,AG67),AG67)</f>
        <v>10000</v>
      </c>
      <c r="AO69" s="187">
        <f>IF(AG68=AG69,IF(E72&gt;G72,AG68-0.1,AG68),AG68)</f>
        <v>10000</v>
      </c>
      <c r="AP69" s="187"/>
      <c r="AQ69" s="187">
        <f>IF(AG70=AG69,IF(G68&gt;E68,AG70-0.1,AG70),AG70)</f>
        <v>10000</v>
      </c>
      <c r="AR69" s="187">
        <f>AP71</f>
        <v>30000</v>
      </c>
      <c r="AS69" s="90">
        <f>RANK(AR69,AR67:AR70,1)</f>
        <v>1</v>
      </c>
      <c r="AT69" s="60" t="str">
        <f t="shared" si="22"/>
        <v>Iran</v>
      </c>
      <c r="AU69" s="60">
        <f t="shared" si="22"/>
        <v>0</v>
      </c>
      <c r="AV69" s="60">
        <f t="shared" si="22"/>
        <v>0</v>
      </c>
      <c r="AW69" s="60">
        <f t="shared" si="22"/>
        <v>0</v>
      </c>
      <c r="AX69" s="60"/>
      <c r="AY69" s="60"/>
      <c r="AZ69" s="60"/>
      <c r="BA69" s="113">
        <v>3</v>
      </c>
      <c r="BB69" s="114" t="e">
        <f>VLOOKUP(3,AS67:AT70,2,FALSE)</f>
        <v>#N/A</v>
      </c>
      <c r="BC69" s="115"/>
      <c r="BD69" s="116" t="e">
        <f>VLOOKUP(3,AS67:AW70,3,FALSE)</f>
        <v>#N/A</v>
      </c>
      <c r="BE69" s="116" t="e">
        <f>VLOOKUP(3,AS67:AW70,4,FALSE)</f>
        <v>#N/A</v>
      </c>
      <c r="BF69" s="93" t="s">
        <v>12</v>
      </c>
      <c r="BG69" s="116" t="e">
        <f>VLOOKUP(3,AS67:AW70,5,FALSE)</f>
        <v>#N/A</v>
      </c>
      <c r="BH69" s="60"/>
      <c r="BI69" s="85"/>
      <c r="BJ69" s="85">
        <f>IF(E69&gt;G69,IF(Spielplan!E69&gt;Spielplan!G69,Punktemodus!$B$3,0),0)</f>
        <v>0</v>
      </c>
      <c r="BK69" s="85">
        <f>IF(E69=G69,IF(Spielplan!E69=Spielplan!G69,Punktemodus!$B$3,0),0)</f>
        <v>10</v>
      </c>
      <c r="BL69" s="85">
        <f>IF(E69&lt;G69,IF(Spielplan!E69&lt;Spielplan!G69,Punktemodus!$B$3,0),0)</f>
        <v>0</v>
      </c>
      <c r="BM69" s="85">
        <f>IF(E69=Spielplan!E69,IF(G69=Spielplan!G69,Punktemodus!$B$5,0),0)</f>
        <v>3</v>
      </c>
      <c r="BN69" s="85">
        <f>IF(E69=Spielplan!E69,Punktemodus!$B$7,0)</f>
        <v>1</v>
      </c>
      <c r="BO69" s="85">
        <f>IF(G69=Spielplan!G69,Punktemodus!$B$7,0)</f>
        <v>1</v>
      </c>
      <c r="BP69" s="137">
        <f>IF(Spielplan!E69="",0,SUM(BJ69:BO69))</f>
        <v>0</v>
      </c>
      <c r="BQ69" s="85"/>
      <c r="BR69" s="141"/>
      <c r="BS69" s="149" t="s">
        <v>23</v>
      </c>
      <c r="BT69" s="144" t="str">
        <f>Spielplan!$BL$33</f>
        <v/>
      </c>
      <c r="BU69" s="145"/>
      <c r="BV69" s="146">
        <f>Spielplan!$BN$33</f>
        <v>0</v>
      </c>
      <c r="BW69" s="134"/>
      <c r="BX69" s="148">
        <f>IF(BT33=BT69,Punktemodus!$B$11,0)</f>
        <v>10</v>
      </c>
      <c r="BY69" s="148">
        <f>IF(BT69=BT16,Punktemodus!B13,0)</f>
        <v>5</v>
      </c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373"/>
      <c r="CR69" s="374"/>
      <c r="CS69" s="374"/>
      <c r="CT69" s="374"/>
      <c r="CU69" s="374"/>
      <c r="CV69" s="375"/>
      <c r="CW69" s="134"/>
    </row>
    <row r="70" spans="1:101" ht="18.75" customHeight="1" thickBot="1" x14ac:dyDescent="0.3">
      <c r="A70" s="60"/>
      <c r="B70" s="60"/>
      <c r="C70" s="206" t="str">
        <f>H67</f>
        <v>Bosnien</v>
      </c>
      <c r="D70" s="207"/>
      <c r="E70" s="104"/>
      <c r="F70" s="93"/>
      <c r="G70" s="104"/>
      <c r="H70" s="206" t="str">
        <f>H68</f>
        <v>Nigeria</v>
      </c>
      <c r="I70" s="207"/>
      <c r="J70" s="60"/>
      <c r="K70" s="60" t="s">
        <v>104</v>
      </c>
      <c r="L70" s="60">
        <f t="shared" si="20"/>
        <v>0</v>
      </c>
      <c r="M70" s="60"/>
      <c r="N70" s="60">
        <f>IF($E70="",0,IF($E70&gt;$G70,3,IF($E70=$G70,1,0)))</f>
        <v>0</v>
      </c>
      <c r="O70" s="60"/>
      <c r="P70" s="60">
        <f>IF($G70="",0,IF($E70&gt;$G70,0,IF($E70=$G70,1,3)))</f>
        <v>0</v>
      </c>
      <c r="Q70" s="60"/>
      <c r="R70" s="60">
        <f>E70</f>
        <v>0</v>
      </c>
      <c r="S70" s="60"/>
      <c r="T70" s="60">
        <f>G70</f>
        <v>0</v>
      </c>
      <c r="U70" s="60"/>
      <c r="V70" s="60">
        <f>G70</f>
        <v>0</v>
      </c>
      <c r="W70" s="60"/>
      <c r="X70" s="60">
        <f>E70</f>
        <v>0</v>
      </c>
      <c r="Y70" s="60"/>
      <c r="Z70" s="60">
        <f>P73</f>
        <v>0</v>
      </c>
      <c r="AA70" s="60">
        <f>T73</f>
        <v>0</v>
      </c>
      <c r="AB70" s="60">
        <f>X73</f>
        <v>0</v>
      </c>
      <c r="AC70" s="60">
        <f>AA70-AB70</f>
        <v>0</v>
      </c>
      <c r="AD70" s="60">
        <f>IF(Z70&gt;Z67,-1,0)</f>
        <v>0</v>
      </c>
      <c r="AE70" s="60">
        <f>IF(Z70&gt;Z68,-1,0)</f>
        <v>0</v>
      </c>
      <c r="AF70" s="60">
        <f>IF(Z70&gt;Z69,-1,0)</f>
        <v>0</v>
      </c>
      <c r="AG70" s="60">
        <f>10000-(AJ70*1000+AM70*100+AK70*10)</f>
        <v>10000</v>
      </c>
      <c r="AH70" s="90">
        <f>RANK(AG70,AG67:AG70,1)</f>
        <v>1</v>
      </c>
      <c r="AI70" s="60" t="str">
        <f>H68</f>
        <v>Nigeria</v>
      </c>
      <c r="AJ70" s="60">
        <f t="shared" si="21"/>
        <v>0</v>
      </c>
      <c r="AK70" s="60">
        <f t="shared" si="21"/>
        <v>0</v>
      </c>
      <c r="AL70" s="60">
        <f t="shared" si="21"/>
        <v>0</v>
      </c>
      <c r="AM70" s="60">
        <f>AK70-AL70</f>
        <v>0</v>
      </c>
      <c r="AN70" s="187">
        <f>IF(AG67=AG70,IF(E71&gt;G71,AG67-0.1,AG67),AG67)</f>
        <v>10000</v>
      </c>
      <c r="AO70" s="187">
        <f>IF(AG68=AG70,IF(E70&gt;G70,AG68-0.1,AG68),AG68)</f>
        <v>10000</v>
      </c>
      <c r="AP70" s="187">
        <f>IF(AG69=AG70,IF(E68&gt;G68,AG69-0.1,AG69),AG69)</f>
        <v>10000</v>
      </c>
      <c r="AQ70" s="187"/>
      <c r="AR70" s="187">
        <f>AQ71</f>
        <v>30000</v>
      </c>
      <c r="AS70" s="90">
        <f>RANK(AR70,AR67:AR70,1)</f>
        <v>1</v>
      </c>
      <c r="AT70" s="60" t="str">
        <f t="shared" si="22"/>
        <v>Nigeria</v>
      </c>
      <c r="AU70" s="60">
        <f t="shared" si="22"/>
        <v>0</v>
      </c>
      <c r="AV70" s="60">
        <f t="shared" si="22"/>
        <v>0</v>
      </c>
      <c r="AW70" s="60">
        <f t="shared" si="22"/>
        <v>0</v>
      </c>
      <c r="AX70" s="60"/>
      <c r="AY70" s="60"/>
      <c r="AZ70" s="60"/>
      <c r="BA70" s="113">
        <v>4</v>
      </c>
      <c r="BB70" s="114" t="e">
        <f>VLOOKUP(4,AS67:AT70,2,FALSE)</f>
        <v>#N/A</v>
      </c>
      <c r="BC70" s="115"/>
      <c r="BD70" s="116" t="e">
        <f>VLOOKUP(4,AS67:AW70,3,FALSE)</f>
        <v>#N/A</v>
      </c>
      <c r="BE70" s="116" t="e">
        <f>VLOOKUP(4,AS67:AW70,4,FALSE)</f>
        <v>#N/A</v>
      </c>
      <c r="BF70" s="93" t="s">
        <v>12</v>
      </c>
      <c r="BG70" s="116" t="e">
        <f>VLOOKUP(4,AS67:AW70,5,FALSE)</f>
        <v>#N/A</v>
      </c>
      <c r="BH70" s="60"/>
      <c r="BI70" s="85"/>
      <c r="BJ70" s="85">
        <f>IF(E70&gt;G70,IF(Spielplan!E70&gt;Spielplan!G70,Punktemodus!$B$3,0),0)</f>
        <v>0</v>
      </c>
      <c r="BK70" s="85">
        <f>IF(E70=G70,IF(Spielplan!E70=Spielplan!G70,Punktemodus!$B$3,0),0)</f>
        <v>10</v>
      </c>
      <c r="BL70" s="85">
        <f>IF(E70&lt;G70,IF(Spielplan!E70&lt;Spielplan!G70,Punktemodus!$B$3,0),0)</f>
        <v>0</v>
      </c>
      <c r="BM70" s="85">
        <f>IF(E70=Spielplan!E70,IF(G70=Spielplan!G70,Punktemodus!$B$5,0),0)</f>
        <v>3</v>
      </c>
      <c r="BN70" s="85">
        <f>IF(E70=Spielplan!E70,Punktemodus!$B$7,0)</f>
        <v>1</v>
      </c>
      <c r="BO70" s="85">
        <f>IF(G70=Spielplan!G70,Punktemodus!$B$7,0)</f>
        <v>1</v>
      </c>
      <c r="BP70" s="137">
        <f>IF(Spielplan!E70="",0,SUM(BJ70:BO70))</f>
        <v>0</v>
      </c>
      <c r="BQ70" s="60"/>
      <c r="BR70" s="141"/>
      <c r="BS70" s="150"/>
      <c r="BT70" s="134"/>
      <c r="BU70" s="134"/>
      <c r="BV70" s="134"/>
      <c r="BW70" s="134"/>
      <c r="BX70" s="148"/>
      <c r="BY70" s="148"/>
      <c r="BZ70" s="134"/>
      <c r="CA70" s="134"/>
      <c r="CB70" s="134"/>
      <c r="CC70" s="134"/>
      <c r="CD70" s="134"/>
      <c r="CE70" s="134"/>
      <c r="CF70" s="144" t="str">
        <f>Spielplan!$BX$34</f>
        <v/>
      </c>
      <c r="CG70" s="145"/>
      <c r="CH70" s="146">
        <f>Spielplan!$BZ$34</f>
        <v>0</v>
      </c>
      <c r="CI70" s="134"/>
      <c r="CJ70" s="134">
        <f>IF(OR(CF70=$CF$18,CF70=$CF$19,CF70=$CF$34,CF70=$CF$35),Punktemodus!$B$19,0)</f>
        <v>30</v>
      </c>
      <c r="CK70" s="134"/>
      <c r="CL70" s="134"/>
      <c r="CM70" s="134"/>
      <c r="CN70" s="134"/>
      <c r="CO70" s="134"/>
      <c r="CP70" s="134"/>
      <c r="CQ70" s="155"/>
      <c r="CR70" s="155"/>
      <c r="CS70" s="155"/>
      <c r="CT70" s="155"/>
      <c r="CU70" s="155"/>
      <c r="CV70" s="155"/>
      <c r="CW70" s="134"/>
    </row>
    <row r="71" spans="1:101" ht="18.75" customHeight="1" thickBot="1" x14ac:dyDescent="0.3">
      <c r="A71" s="60"/>
      <c r="B71" s="60"/>
      <c r="C71" s="200" t="str">
        <f>C67</f>
        <v>Argentinien</v>
      </c>
      <c r="D71" s="201"/>
      <c r="E71" s="104"/>
      <c r="F71" s="93"/>
      <c r="G71" s="104"/>
      <c r="H71" s="200" t="str">
        <f>H68</f>
        <v>Nigeria</v>
      </c>
      <c r="I71" s="201"/>
      <c r="J71" s="60"/>
      <c r="K71" s="60" t="s">
        <v>105</v>
      </c>
      <c r="L71" s="60">
        <f t="shared" si="20"/>
        <v>0</v>
      </c>
      <c r="M71" s="60">
        <f>IF($E71="",0,IF($E71&gt;$G71,3,IF($E71=G71,1,0)))</f>
        <v>0</v>
      </c>
      <c r="N71" s="60"/>
      <c r="O71" s="60"/>
      <c r="P71" s="60">
        <f>IF($G71="",0,IF($E71&gt;$G71,0,IF($E71=$G71,1,3)))</f>
        <v>0</v>
      </c>
      <c r="Q71" s="60">
        <f>E71</f>
        <v>0</v>
      </c>
      <c r="R71" s="60"/>
      <c r="S71" s="60"/>
      <c r="T71" s="60">
        <f>G71</f>
        <v>0</v>
      </c>
      <c r="U71" s="60">
        <f>G71</f>
        <v>0</v>
      </c>
      <c r="V71" s="60"/>
      <c r="W71" s="60"/>
      <c r="X71" s="60">
        <f>E71</f>
        <v>0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187">
        <f>SUM(AN67:AN70)</f>
        <v>30000</v>
      </c>
      <c r="AO71" s="187">
        <f>SUM(AO67:AO70)</f>
        <v>30000</v>
      </c>
      <c r="AP71" s="187">
        <f>SUM(AP67:AP70)</f>
        <v>30000</v>
      </c>
      <c r="AQ71" s="187">
        <f>SUM(AQ67:AQ70)</f>
        <v>30000</v>
      </c>
      <c r="AR71" s="187"/>
      <c r="AS71" s="60"/>
      <c r="AT71" s="60"/>
      <c r="AU71" s="60"/>
      <c r="AV71" s="60"/>
      <c r="AW71" s="60"/>
      <c r="AX71" s="60"/>
      <c r="AY71" s="60"/>
      <c r="AZ71" s="60"/>
      <c r="BA71" s="92"/>
      <c r="BB71" s="60"/>
      <c r="BC71" s="60"/>
      <c r="BD71" s="60"/>
      <c r="BE71" s="60"/>
      <c r="BF71" s="60"/>
      <c r="BG71" s="60"/>
      <c r="BH71" s="60"/>
      <c r="BI71" s="60"/>
      <c r="BJ71" s="85">
        <f>IF(E71&gt;G71,IF(Spielplan!E71&gt;Spielplan!G71,Punktemodus!$B$3,0),0)</f>
        <v>0</v>
      </c>
      <c r="BK71" s="85">
        <f>IF(E71=G71,IF(Spielplan!E71=Spielplan!G71,Punktemodus!$B$3,0),0)</f>
        <v>10</v>
      </c>
      <c r="BL71" s="85">
        <f>IF(E71&lt;G71,IF(Spielplan!E71&lt;Spielplan!G71,Punktemodus!$B$3,0),0)</f>
        <v>0</v>
      </c>
      <c r="BM71" s="85">
        <f>IF(E71=Spielplan!E71,IF(G71=Spielplan!G71,Punktemodus!$B$5,0),0)</f>
        <v>3</v>
      </c>
      <c r="BN71" s="85">
        <f>IF(E71=Spielplan!E71,Punktemodus!$B$7,0)</f>
        <v>1</v>
      </c>
      <c r="BO71" s="85">
        <f>IF(G71=Spielplan!G71,Punktemodus!$B$7,0)</f>
        <v>1</v>
      </c>
      <c r="BP71" s="137">
        <f>IF(Spielplan!E71="",0,SUM(BJ71:BO71))</f>
        <v>0</v>
      </c>
      <c r="BQ71" s="60"/>
      <c r="BR71" s="141"/>
      <c r="BS71" s="134"/>
      <c r="BT71" s="134"/>
      <c r="BU71" s="134"/>
      <c r="BV71" s="134"/>
      <c r="BW71" s="134"/>
      <c r="BX71" s="148"/>
      <c r="BY71" s="148"/>
      <c r="BZ71" s="134"/>
      <c r="CA71" s="134"/>
      <c r="CB71" s="134"/>
      <c r="CC71" s="134"/>
      <c r="CD71" s="134"/>
      <c r="CE71" s="134"/>
      <c r="CF71" s="144" t="str">
        <f>Spielplan!$BX$35</f>
        <v/>
      </c>
      <c r="CG71" s="145"/>
      <c r="CH71" s="146">
        <f>Spielplan!$BZ$35</f>
        <v>0</v>
      </c>
      <c r="CI71" s="134"/>
      <c r="CJ71" s="134">
        <f>IF(OR(CF71=$CF$18,CF71=$CF$19,CF71=$CF$34,CF71=$CF$35),Punktemodus!$B$19,0)</f>
        <v>30</v>
      </c>
      <c r="CK71" s="134"/>
      <c r="CL71" s="134"/>
      <c r="CM71" s="134"/>
      <c r="CN71" s="134"/>
      <c r="CO71" s="134"/>
      <c r="CP71" s="134"/>
      <c r="CQ71" s="155"/>
      <c r="CR71" s="155"/>
      <c r="CS71" s="155"/>
      <c r="CT71" s="155"/>
      <c r="CU71" s="155"/>
      <c r="CV71" s="155"/>
      <c r="CW71" s="134"/>
    </row>
    <row r="72" spans="1:101" ht="18.75" customHeight="1" thickBot="1" x14ac:dyDescent="0.3">
      <c r="A72" s="60"/>
      <c r="B72" s="60"/>
      <c r="C72" s="206" t="str">
        <f>H67</f>
        <v>Bosnien</v>
      </c>
      <c r="D72" s="207"/>
      <c r="E72" s="104"/>
      <c r="F72" s="106"/>
      <c r="G72" s="104"/>
      <c r="H72" s="206" t="str">
        <f>C68</f>
        <v>Iran</v>
      </c>
      <c r="I72" s="207"/>
      <c r="J72" s="60"/>
      <c r="K72" s="60" t="s">
        <v>105</v>
      </c>
      <c r="L72" s="60">
        <f t="shared" si="20"/>
        <v>0</v>
      </c>
      <c r="M72" s="60"/>
      <c r="N72" s="60">
        <f>IF($E72="",0,IF($E72&gt;$G72,3,IF($E72=$G72,1,0)))</f>
        <v>0</v>
      </c>
      <c r="O72" s="60">
        <f>IF($G72="",0,IF($E72&gt;$G72,0,IF($E72=$G72,1,3)))</f>
        <v>0</v>
      </c>
      <c r="P72" s="60"/>
      <c r="Q72" s="60"/>
      <c r="R72" s="60">
        <f>E72</f>
        <v>0</v>
      </c>
      <c r="S72" s="60">
        <f>G72</f>
        <v>0</v>
      </c>
      <c r="T72" s="60"/>
      <c r="U72" s="60"/>
      <c r="V72" s="60">
        <f>G72</f>
        <v>0</v>
      </c>
      <c r="W72" s="60">
        <f>E72</f>
        <v>0</v>
      </c>
      <c r="X72" s="60"/>
      <c r="Y72" s="60"/>
      <c r="Z72" s="60" t="s">
        <v>30</v>
      </c>
      <c r="AA72" s="60"/>
      <c r="AB72" s="60"/>
      <c r="AC72" s="60"/>
      <c r="AD72" s="60"/>
      <c r="AE72" s="60"/>
      <c r="AF72" s="60"/>
      <c r="AG72" s="60" t="b">
        <f>OR(AG67=AG68,AG67=AG69,AG67=AG70,AG68=AG69,AG68=AG70,AG69=AG70)</f>
        <v>1</v>
      </c>
      <c r="AH72" s="60"/>
      <c r="AI72" s="60"/>
      <c r="AJ72" s="60"/>
      <c r="AK72" s="60"/>
      <c r="AL72" s="60"/>
      <c r="AM72" s="60"/>
      <c r="AN72" s="60"/>
      <c r="AO72" s="60" t="s">
        <v>34</v>
      </c>
      <c r="AP72" s="60"/>
      <c r="AQ72" s="60"/>
      <c r="AR72" s="60" t="b">
        <f>OR(AR67=AR68,AR67=AR69,AR67=AR70,AR68=AR69,AR68=AR70,AR69=AR70)</f>
        <v>1</v>
      </c>
      <c r="AS72" s="60"/>
      <c r="AT72" s="60"/>
      <c r="AU72" s="60"/>
      <c r="AV72" s="60"/>
      <c r="AW72" s="60"/>
      <c r="AX72" s="60"/>
      <c r="AY72" s="60"/>
      <c r="AZ72" s="60"/>
      <c r="BA72" s="92"/>
      <c r="BB72" s="60"/>
      <c r="BC72" s="60"/>
      <c r="BD72" s="60"/>
      <c r="BE72" s="60"/>
      <c r="BF72" s="60"/>
      <c r="BG72" s="60"/>
      <c r="BH72" s="60"/>
      <c r="BI72" s="60"/>
      <c r="BJ72" s="85">
        <f>IF(E72&gt;G72,IF(Spielplan!E72&gt;Spielplan!G72,Punktemodus!$B$3,0),0)</f>
        <v>0</v>
      </c>
      <c r="BK72" s="85">
        <f>IF(E72=G72,IF(Spielplan!E72=Spielplan!G72,Punktemodus!$B$3,0),0)</f>
        <v>10</v>
      </c>
      <c r="BL72" s="85">
        <f>IF(E72&lt;G72,IF(Spielplan!E72&lt;Spielplan!G72,Punktemodus!$B$3,0),0)</f>
        <v>0</v>
      </c>
      <c r="BM72" s="85">
        <f>IF(E72=Spielplan!E72,IF(G72=Spielplan!G72,Punktemodus!$B$5,0),0)</f>
        <v>3</v>
      </c>
      <c r="BN72" s="85">
        <f>IF(E72=Spielplan!E72,Punktemodus!$B$7,0)</f>
        <v>1</v>
      </c>
      <c r="BO72" s="85">
        <f>IF(G72=Spielplan!G72,Punktemodus!$B$7,0)</f>
        <v>1</v>
      </c>
      <c r="BP72" s="137">
        <f>IF(Spielplan!E72="",0,SUM(BJ72:BO72))</f>
        <v>0</v>
      </c>
      <c r="BQ72" s="60"/>
      <c r="BR72" s="141"/>
      <c r="BS72" s="153" t="s">
        <v>126</v>
      </c>
      <c r="BT72" s="144" t="str">
        <f>Spielplan!$BL$36</f>
        <v/>
      </c>
      <c r="BU72" s="145"/>
      <c r="BV72" s="146">
        <f>Spielplan!$BN$36</f>
        <v>0</v>
      </c>
      <c r="BW72" s="147"/>
      <c r="BX72" s="148">
        <f>IF(BT36=BT72,Punktemodus!$B$11,0)</f>
        <v>10</v>
      </c>
      <c r="BY72" s="148">
        <f>IF(BT72=BT21,Punktemodus!B13,0)</f>
        <v>5</v>
      </c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55"/>
      <c r="CR72" s="155"/>
      <c r="CS72" s="155"/>
      <c r="CT72" s="155"/>
      <c r="CU72" s="155"/>
      <c r="CV72" s="155"/>
      <c r="CW72" s="134"/>
    </row>
    <row r="73" spans="1:101" ht="18.75" customHeight="1" thickBot="1" x14ac:dyDescent="0.25">
      <c r="A73" s="60"/>
      <c r="B73" s="60"/>
      <c r="C73" s="136" t="str">
        <f>IF(G72="","",IF(AR72=TRUE,"Achtung: Fehler in Tabelle!",""))</f>
        <v/>
      </c>
      <c r="D73" s="60"/>
      <c r="E73" s="85"/>
      <c r="F73" s="60"/>
      <c r="G73" s="85"/>
      <c r="H73" s="60"/>
      <c r="I73" s="60"/>
      <c r="J73" s="60"/>
      <c r="K73" s="60"/>
      <c r="L73" s="60"/>
      <c r="M73" s="60">
        <f t="shared" ref="M73:X73" si="23">SUM(M67:M72)</f>
        <v>0</v>
      </c>
      <c r="N73" s="60">
        <f t="shared" si="23"/>
        <v>0</v>
      </c>
      <c r="O73" s="60">
        <f t="shared" si="23"/>
        <v>0</v>
      </c>
      <c r="P73" s="60">
        <f t="shared" si="23"/>
        <v>0</v>
      </c>
      <c r="Q73" s="60">
        <f t="shared" si="23"/>
        <v>0</v>
      </c>
      <c r="R73" s="60">
        <f t="shared" si="23"/>
        <v>0</v>
      </c>
      <c r="S73" s="60">
        <f t="shared" si="23"/>
        <v>0</v>
      </c>
      <c r="T73" s="60">
        <f t="shared" si="23"/>
        <v>0</v>
      </c>
      <c r="U73" s="60">
        <f t="shared" si="23"/>
        <v>0</v>
      </c>
      <c r="V73" s="60">
        <f t="shared" si="23"/>
        <v>0</v>
      </c>
      <c r="W73" s="60">
        <f t="shared" si="23"/>
        <v>0</v>
      </c>
      <c r="X73" s="60">
        <f t="shared" si="23"/>
        <v>0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160">
        <f>SUM(BP67:BP72)</f>
        <v>0</v>
      </c>
      <c r="BQ73" s="60"/>
      <c r="BR73" s="141"/>
      <c r="BS73" s="149" t="s">
        <v>127</v>
      </c>
      <c r="BT73" s="144" t="str">
        <f>Spielplan!$BL$37</f>
        <v/>
      </c>
      <c r="BU73" s="145"/>
      <c r="BV73" s="146">
        <f>Spielplan!$BN$37</f>
        <v>0</v>
      </c>
      <c r="BW73" s="134"/>
      <c r="BX73" s="148">
        <f>IF(BT37=BT73,Punktemodus!$B$11,0)</f>
        <v>10</v>
      </c>
      <c r="BY73" s="148">
        <f>IF(BT73=BT20,Punktemodus!B13,0)</f>
        <v>5</v>
      </c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55"/>
      <c r="CR73" s="155"/>
      <c r="CS73" s="155"/>
      <c r="CT73" s="155"/>
      <c r="CU73" s="155"/>
      <c r="CV73" s="155"/>
      <c r="CW73" s="134"/>
    </row>
    <row r="74" spans="1:101" ht="18.75" customHeight="1" thickBot="1" x14ac:dyDescent="0.3">
      <c r="A74" s="60"/>
      <c r="B74" s="60"/>
      <c r="C74" s="60"/>
      <c r="D74" s="60"/>
      <c r="E74" s="85"/>
      <c r="F74" s="60"/>
      <c r="G74" s="85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138"/>
      <c r="BQ74" s="60"/>
      <c r="BR74" s="141"/>
      <c r="BS74" s="150"/>
      <c r="BT74" s="134"/>
      <c r="BU74" s="134"/>
      <c r="BV74" s="134"/>
      <c r="BW74" s="134"/>
      <c r="BX74" s="148"/>
      <c r="BY74" s="148"/>
      <c r="BZ74" s="134"/>
      <c r="CA74" s="144" t="str">
        <f>Spielplan!$BS$38</f>
        <v/>
      </c>
      <c r="CB74" s="145"/>
      <c r="CC74" s="146">
        <f>Spielplan!$BU$38</f>
        <v>0</v>
      </c>
      <c r="CD74" s="147"/>
      <c r="CE74" s="134">
        <f>IF(CA74=CA38,Punktemodus!B15,0)</f>
        <v>20</v>
      </c>
      <c r="CF74" s="148">
        <f>IF(OR(CA74=$CA$14,CA74=$CA$15,CA74=$CA$22,CA74=$CA$23,CA74=$CA$30,CA74=$CA$31,CA74=$CA$39),Punktemodus!B17,0)</f>
        <v>10</v>
      </c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</row>
    <row r="75" spans="1:101" ht="18.75" customHeight="1" thickBot="1" x14ac:dyDescent="0.25">
      <c r="A75" s="60"/>
      <c r="B75" s="60"/>
      <c r="C75" s="60"/>
      <c r="D75" s="60"/>
      <c r="E75" s="85"/>
      <c r="F75" s="60"/>
      <c r="G75" s="85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138"/>
      <c r="BQ75" s="60"/>
      <c r="BR75" s="141"/>
      <c r="BS75" s="134"/>
      <c r="BT75" s="134"/>
      <c r="BU75" s="134"/>
      <c r="BV75" s="134"/>
      <c r="BW75" s="134"/>
      <c r="BX75" s="148"/>
      <c r="BY75" s="148"/>
      <c r="BZ75" s="134"/>
      <c r="CA75" s="144" t="str">
        <f>Spielplan!$BS$39</f>
        <v/>
      </c>
      <c r="CB75" s="145"/>
      <c r="CC75" s="146">
        <f>Spielplan!$BU$39</f>
        <v>0</v>
      </c>
      <c r="CD75" s="134"/>
      <c r="CE75" s="134">
        <f>IF(CA75=CA39,Punktemodus!B15,0)</f>
        <v>20</v>
      </c>
      <c r="CF75" s="148">
        <f>IF(OR(CA75=$CA$14,CA75=$CA$15,CA75=$CA$22,CA75=$CA$23,CA75=$CA$30,CA75=$CA$31,CA75=$CA$38),Punktemodus!B17,0)</f>
        <v>10</v>
      </c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</row>
    <row r="76" spans="1:101" ht="18.75" customHeight="1" thickBot="1" x14ac:dyDescent="0.3">
      <c r="A76" s="60"/>
      <c r="B76" s="60"/>
      <c r="C76" s="88" t="s">
        <v>92</v>
      </c>
      <c r="D76" s="60"/>
      <c r="E76" s="85"/>
      <c r="F76" s="60"/>
      <c r="G76" s="85"/>
      <c r="H76" s="60"/>
      <c r="I76" s="60"/>
      <c r="J76" s="60"/>
      <c r="K76" s="60"/>
      <c r="L76" s="60"/>
      <c r="M76" s="60" t="s">
        <v>4</v>
      </c>
      <c r="N76" s="60"/>
      <c r="O76" s="60"/>
      <c r="P76" s="60"/>
      <c r="Q76" s="60" t="s">
        <v>6</v>
      </c>
      <c r="R76" s="60"/>
      <c r="S76" s="60"/>
      <c r="T76" s="60"/>
      <c r="U76" s="60" t="s">
        <v>7</v>
      </c>
      <c r="V76" s="60"/>
      <c r="W76" s="60"/>
      <c r="X76" s="60"/>
      <c r="Y76" s="60"/>
      <c r="Z76" s="60" t="s">
        <v>4</v>
      </c>
      <c r="AA76" s="60" t="s">
        <v>5</v>
      </c>
      <c r="AB76" s="60"/>
      <c r="AC76" s="60"/>
      <c r="AD76" s="60" t="s">
        <v>9</v>
      </c>
      <c r="AE76" s="60"/>
      <c r="AF76" s="60"/>
      <c r="AG76" s="60"/>
      <c r="AH76" s="60" t="s">
        <v>32</v>
      </c>
      <c r="AI76" s="60"/>
      <c r="AJ76" s="60"/>
      <c r="AK76" s="60"/>
      <c r="AL76" s="60"/>
      <c r="AM76" s="60"/>
      <c r="AN76" s="60" t="s">
        <v>35</v>
      </c>
      <c r="AO76" s="60"/>
      <c r="AP76" s="60"/>
      <c r="AQ76" s="60"/>
      <c r="AR76" s="60"/>
      <c r="AS76" s="60" t="s">
        <v>33</v>
      </c>
      <c r="AT76" s="60"/>
      <c r="AU76" s="60"/>
      <c r="AV76" s="60"/>
      <c r="AW76" s="60"/>
      <c r="AX76" s="60"/>
      <c r="AY76" s="60"/>
      <c r="AZ76" s="60"/>
      <c r="BA76" s="60"/>
      <c r="BB76" s="89" t="s">
        <v>10</v>
      </c>
      <c r="BC76" s="60"/>
      <c r="BD76" s="90" t="s">
        <v>4</v>
      </c>
      <c r="BE76" s="60"/>
      <c r="BF76" s="61" t="s">
        <v>5</v>
      </c>
      <c r="BG76" s="60"/>
      <c r="BH76" s="60"/>
      <c r="BI76" s="85"/>
      <c r="BJ76" s="60"/>
      <c r="BK76" s="60"/>
      <c r="BL76" s="60"/>
      <c r="BM76" s="60"/>
      <c r="BN76" s="60"/>
      <c r="BO76" s="60"/>
      <c r="BP76" s="138"/>
      <c r="BQ76" s="85"/>
      <c r="BR76" s="141"/>
      <c r="BS76" s="153" t="s">
        <v>128</v>
      </c>
      <c r="BT76" s="144" t="str">
        <f>Spielplan!$BL$40</f>
        <v/>
      </c>
      <c r="BU76" s="145"/>
      <c r="BV76" s="146">
        <f>Spielplan!$BN$40</f>
        <v>0</v>
      </c>
      <c r="BW76" s="147"/>
      <c r="BX76" s="148">
        <f>IF(BT40=BT76,Punktemodus!$B$11,0)</f>
        <v>10</v>
      </c>
      <c r="BY76" s="148">
        <f>IF(BT76=BT25,Punktemodus!B13,0)</f>
        <v>5</v>
      </c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</row>
    <row r="77" spans="1:101" ht="18.75" customHeight="1" thickBot="1" x14ac:dyDescent="0.25">
      <c r="A77" s="60"/>
      <c r="B77" s="60"/>
      <c r="C77" s="60"/>
      <c r="D77" s="60"/>
      <c r="E77" s="85"/>
      <c r="F77" s="60"/>
      <c r="G77" s="85"/>
      <c r="H77" s="60"/>
      <c r="I77" s="60"/>
      <c r="J77" s="60"/>
      <c r="K77" s="60"/>
      <c r="L77" s="60"/>
      <c r="M77" s="60" t="s">
        <v>0</v>
      </c>
      <c r="N77" s="60" t="s">
        <v>1</v>
      </c>
      <c r="O77" s="60" t="s">
        <v>2</v>
      </c>
      <c r="P77" s="60" t="s">
        <v>3</v>
      </c>
      <c r="Q77" s="60" t="s">
        <v>0</v>
      </c>
      <c r="R77" s="60" t="s">
        <v>1</v>
      </c>
      <c r="S77" s="60" t="s">
        <v>2</v>
      </c>
      <c r="T77" s="60" t="s">
        <v>3</v>
      </c>
      <c r="U77" s="60" t="s">
        <v>0</v>
      </c>
      <c r="V77" s="60" t="s">
        <v>1</v>
      </c>
      <c r="W77" s="60" t="s">
        <v>2</v>
      </c>
      <c r="X77" s="60" t="s">
        <v>3</v>
      </c>
      <c r="Y77" s="60"/>
      <c r="Z77" s="60" t="s">
        <v>8</v>
      </c>
      <c r="AA77" s="60"/>
      <c r="AB77" s="60"/>
      <c r="AC77" s="60"/>
      <c r="AD77" s="60"/>
      <c r="AE77" s="60"/>
      <c r="AF77" s="60"/>
      <c r="AG77" s="60"/>
      <c r="AH77" s="60" t="s">
        <v>31</v>
      </c>
      <c r="AI77" s="60"/>
      <c r="AJ77" s="60"/>
      <c r="AK77" s="60"/>
      <c r="AL77" s="60"/>
      <c r="AM77" s="60"/>
      <c r="AN77" s="60" t="str">
        <f>AI78</f>
        <v>Deutschland</v>
      </c>
      <c r="AO77" s="60" t="str">
        <f>AI79</f>
        <v>Portugal</v>
      </c>
      <c r="AP77" s="60" t="str">
        <f>AI80</f>
        <v>Ghana</v>
      </c>
      <c r="AQ77" s="60" t="str">
        <f>AI81</f>
        <v>USA</v>
      </c>
      <c r="AR77" s="60"/>
      <c r="AS77" s="60" t="s">
        <v>31</v>
      </c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85"/>
      <c r="BJ77" s="85"/>
      <c r="BK77" s="85"/>
      <c r="BL77" s="85"/>
      <c r="BM77" s="85"/>
      <c r="BN77" s="85"/>
      <c r="BO77" s="85"/>
      <c r="BP77" s="137"/>
      <c r="BQ77" s="85"/>
      <c r="BR77" s="141"/>
      <c r="BS77" s="149" t="s">
        <v>129</v>
      </c>
      <c r="BT77" s="144" t="str">
        <f>Spielplan!$BL$41</f>
        <v/>
      </c>
      <c r="BU77" s="145"/>
      <c r="BV77" s="146">
        <f>Spielplan!$BN$41</f>
        <v>0</v>
      </c>
      <c r="BW77" s="134"/>
      <c r="BX77" s="148">
        <f>IF(BT41=BT77,Punktemodus!$B$11,0)</f>
        <v>10</v>
      </c>
      <c r="BY77" s="148">
        <f>IF(BT77=BT24,Punktemodus!B13,0)</f>
        <v>5</v>
      </c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</row>
    <row r="78" spans="1:101" ht="18.75" customHeight="1" thickBot="1" x14ac:dyDescent="0.3">
      <c r="A78" s="60"/>
      <c r="B78" s="60"/>
      <c r="C78" s="211" t="str">
        <f>Spielplan!$C$78</f>
        <v>Deutschland</v>
      </c>
      <c r="D78" s="212"/>
      <c r="E78" s="104"/>
      <c r="F78" s="93"/>
      <c r="G78" s="104"/>
      <c r="H78" s="211" t="str">
        <f>Spielplan!$H$78</f>
        <v>Portugal</v>
      </c>
      <c r="I78" s="212"/>
      <c r="J78" s="60"/>
      <c r="K78" s="60" t="s">
        <v>108</v>
      </c>
      <c r="L78" s="60">
        <f t="shared" ref="L78:L83" si="24">IF(E78-G78&gt;0,1,IF(G78=E78,0,-1))</f>
        <v>0</v>
      </c>
      <c r="M78" s="60">
        <f>IF($E78="",0,IF($E78&gt;$G78,3,IF($E78=G78,1,0)))</f>
        <v>0</v>
      </c>
      <c r="N78" s="60">
        <f>IF($G78="",0,IF($E78&gt;$G78,0,IF($E78=G78,1,3)))</f>
        <v>0</v>
      </c>
      <c r="O78" s="60"/>
      <c r="P78" s="60"/>
      <c r="Q78" s="60">
        <f>E78</f>
        <v>0</v>
      </c>
      <c r="R78" s="60">
        <f>G78</f>
        <v>0</v>
      </c>
      <c r="S78" s="60"/>
      <c r="T78" s="60"/>
      <c r="U78" s="60">
        <f>G78</f>
        <v>0</v>
      </c>
      <c r="V78" s="60">
        <f>E78</f>
        <v>0</v>
      </c>
      <c r="W78" s="60"/>
      <c r="X78" s="60"/>
      <c r="Y78" s="60"/>
      <c r="Z78" s="60">
        <f>M84</f>
        <v>0</v>
      </c>
      <c r="AA78" s="60">
        <f>Q84</f>
        <v>0</v>
      </c>
      <c r="AB78" s="60">
        <f>U84</f>
        <v>0</v>
      </c>
      <c r="AC78" s="60">
        <f>AA78-AB78</f>
        <v>0</v>
      </c>
      <c r="AD78" s="60">
        <f>IF(Z78&gt;Z79,-1,0)</f>
        <v>0</v>
      </c>
      <c r="AE78" s="60">
        <f>IF(Z78&gt;Z80,-1,0)</f>
        <v>0</v>
      </c>
      <c r="AF78" s="60">
        <f>IF(Z78&gt;Z81,-1,0)</f>
        <v>0</v>
      </c>
      <c r="AG78" s="60">
        <f>10000-(AJ78*1000+AM78*100+AK78*10)</f>
        <v>10000</v>
      </c>
      <c r="AH78" s="90">
        <f>RANK(AG78,AG78:AG81,1)</f>
        <v>1</v>
      </c>
      <c r="AI78" s="60" t="str">
        <f>C78</f>
        <v>Deutschland</v>
      </c>
      <c r="AJ78" s="60">
        <f t="shared" ref="AJ78:AL81" si="25">Z78</f>
        <v>0</v>
      </c>
      <c r="AK78" s="60">
        <f t="shared" si="25"/>
        <v>0</v>
      </c>
      <c r="AL78" s="60">
        <f t="shared" si="25"/>
        <v>0</v>
      </c>
      <c r="AM78" s="60">
        <f>AK78-AL78</f>
        <v>0</v>
      </c>
      <c r="AN78" s="187"/>
      <c r="AO78" s="187">
        <f>IF(AG79=AG78,IF(G78&gt;E78,AG79-0.1,AG79),AG79)</f>
        <v>10000</v>
      </c>
      <c r="AP78" s="187">
        <f>IF(AG80=AG78,IF(G80&gt;E80,AG80-0.1,AG80),AG80)</f>
        <v>10000</v>
      </c>
      <c r="AQ78" s="187">
        <f>IF(AG81=AG78,IF(G82&gt;E82,AG81-0.1,AG81),AG81)</f>
        <v>10000</v>
      </c>
      <c r="AR78" s="187">
        <f>AN82</f>
        <v>30000</v>
      </c>
      <c r="AS78" s="90">
        <f>RANK(AR78,AR78:AR81,1)</f>
        <v>1</v>
      </c>
      <c r="AT78" s="60" t="str">
        <f t="shared" ref="AT78:AW81" si="26">AI78</f>
        <v>Deutschland</v>
      </c>
      <c r="AU78" s="60">
        <f t="shared" si="26"/>
        <v>0</v>
      </c>
      <c r="AV78" s="60">
        <f t="shared" si="26"/>
        <v>0</v>
      </c>
      <c r="AW78" s="60">
        <f t="shared" si="26"/>
        <v>0</v>
      </c>
      <c r="AX78" s="60"/>
      <c r="AY78" s="60"/>
      <c r="AZ78" s="60"/>
      <c r="BA78" s="213">
        <v>1</v>
      </c>
      <c r="BB78" s="211" t="str">
        <f>VLOOKUP(1,AS78:AT81,2,FALSE)</f>
        <v>Deutschland</v>
      </c>
      <c r="BC78" s="214"/>
      <c r="BD78" s="215">
        <f>VLOOKUP(1,AS78:AW81,3,FALSE)</f>
        <v>0</v>
      </c>
      <c r="BE78" s="216">
        <f>VLOOKUP(1,AS78:AW81,4,FALSE)</f>
        <v>0</v>
      </c>
      <c r="BF78" s="93" t="s">
        <v>12</v>
      </c>
      <c r="BG78" s="216">
        <f>VLOOKUP(1,AS78:AW81,5,FALSE)</f>
        <v>0</v>
      </c>
      <c r="BH78" s="217" t="s">
        <v>123</v>
      </c>
      <c r="BI78" s="85"/>
      <c r="BJ78" s="85">
        <f>IF(E78&gt;G78,IF(Spielplan!E78&gt;Spielplan!G78,Punktemodus!$B$3,0),0)</f>
        <v>0</v>
      </c>
      <c r="BK78" s="85">
        <f>IF(E78=G78,IF(Spielplan!E78=Spielplan!G78,Punktemodus!$B$3,0),0)</f>
        <v>10</v>
      </c>
      <c r="BL78" s="85">
        <f>IF(E78&lt;G78,IF(Spielplan!E78&lt;Spielplan!G78,Punktemodus!$B$3,0),0)</f>
        <v>0</v>
      </c>
      <c r="BM78" s="85">
        <f>IF(E78=Spielplan!E78,IF(G78=Spielplan!G78,Punktemodus!$B$5,0),0)</f>
        <v>3</v>
      </c>
      <c r="BN78" s="85">
        <f>IF(E78=Spielplan!E78,Punktemodus!$B$7,0)</f>
        <v>1</v>
      </c>
      <c r="BO78" s="85">
        <f>IF(G78=Spielplan!G78,Punktemodus!$B$7,0)</f>
        <v>1</v>
      </c>
      <c r="BP78" s="137">
        <f>IF(Spielplan!E78="",0,SUM(BJ78:BO78))</f>
        <v>0</v>
      </c>
      <c r="BQ78" s="85"/>
      <c r="BR78" s="141"/>
      <c r="BS78" s="150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</row>
    <row r="79" spans="1:101" ht="18.75" customHeight="1" thickBot="1" x14ac:dyDescent="0.3">
      <c r="A79" s="60"/>
      <c r="B79" s="60"/>
      <c r="C79" s="218" t="str">
        <f>Spielplan!$C$79</f>
        <v>Ghana</v>
      </c>
      <c r="D79" s="219"/>
      <c r="E79" s="104"/>
      <c r="F79" s="93"/>
      <c r="G79" s="104"/>
      <c r="H79" s="218" t="str">
        <f>Spielplan!$H$79</f>
        <v>USA</v>
      </c>
      <c r="I79" s="219"/>
      <c r="J79" s="60"/>
      <c r="K79" s="60" t="s">
        <v>109</v>
      </c>
      <c r="L79" s="60">
        <f t="shared" si="24"/>
        <v>0</v>
      </c>
      <c r="M79" s="60"/>
      <c r="N79" s="60"/>
      <c r="O79" s="60">
        <f>IF($E79="",0,IF($E79&gt;$G79,3,IF($E79=$G79,1,0)))</f>
        <v>0</v>
      </c>
      <c r="P79" s="60">
        <f>IF($G79="",0,IF($E79&gt;$G79,0,IF($E79=$G79,1,3)))</f>
        <v>0</v>
      </c>
      <c r="Q79" s="60"/>
      <c r="R79" s="60"/>
      <c r="S79" s="60">
        <f>E79</f>
        <v>0</v>
      </c>
      <c r="T79" s="60">
        <f>G79</f>
        <v>0</v>
      </c>
      <c r="U79" s="60"/>
      <c r="V79" s="60"/>
      <c r="W79" s="60">
        <f>G79</f>
        <v>0</v>
      </c>
      <c r="X79" s="60">
        <f>E79</f>
        <v>0</v>
      </c>
      <c r="Y79" s="60"/>
      <c r="Z79" s="60">
        <f>N84</f>
        <v>0</v>
      </c>
      <c r="AA79" s="60">
        <f>R84</f>
        <v>0</v>
      </c>
      <c r="AB79" s="60">
        <f>V84</f>
        <v>0</v>
      </c>
      <c r="AC79" s="60">
        <f>AA79-AB79</f>
        <v>0</v>
      </c>
      <c r="AD79" s="60">
        <f>IF(Z79&gt;Z78,-1,0)</f>
        <v>0</v>
      </c>
      <c r="AE79" s="60">
        <f>IF(Z79&gt;Z80,-1,0)</f>
        <v>0</v>
      </c>
      <c r="AF79" s="60">
        <f>IF(Z79&gt;Z81,-1,0)</f>
        <v>0</v>
      </c>
      <c r="AG79" s="60">
        <f>10000-(AJ79*1000+AM79*100+AK79*10)</f>
        <v>10000</v>
      </c>
      <c r="AH79" s="90">
        <f>RANK(AG79,AG78:AG81,1)</f>
        <v>1</v>
      </c>
      <c r="AI79" s="60" t="str">
        <f>H78</f>
        <v>Portugal</v>
      </c>
      <c r="AJ79" s="60">
        <f t="shared" si="25"/>
        <v>0</v>
      </c>
      <c r="AK79" s="60">
        <f t="shared" si="25"/>
        <v>0</v>
      </c>
      <c r="AL79" s="60">
        <f t="shared" si="25"/>
        <v>0</v>
      </c>
      <c r="AM79" s="60">
        <f>AK79-AL79</f>
        <v>0</v>
      </c>
      <c r="AN79" s="187">
        <f>IF(AG78=AG79,IF(E78&gt;G78,AG78-0.1,AG78),AG78)</f>
        <v>10000</v>
      </c>
      <c r="AO79" s="187"/>
      <c r="AP79" s="187">
        <f>IF(AG80=AG79,IF(G83&gt;E83,AG80-0.1,AG80),AG80)</f>
        <v>10000</v>
      </c>
      <c r="AQ79" s="187">
        <f>IF(AG81=AG79,IF(G81&gt;E81,AG81-0.1,AG81),AG81)</f>
        <v>10000</v>
      </c>
      <c r="AR79" s="187">
        <f>AO82</f>
        <v>30000</v>
      </c>
      <c r="AS79" s="90">
        <f>RANK(AR79,AR78:AR81,1)</f>
        <v>1</v>
      </c>
      <c r="AT79" s="60" t="str">
        <f t="shared" si="26"/>
        <v>Portugal</v>
      </c>
      <c r="AU79" s="60">
        <f t="shared" si="26"/>
        <v>0</v>
      </c>
      <c r="AV79" s="60">
        <f t="shared" si="26"/>
        <v>0</v>
      </c>
      <c r="AW79" s="60">
        <f t="shared" si="26"/>
        <v>0</v>
      </c>
      <c r="AX79" s="60"/>
      <c r="AY79" s="60"/>
      <c r="AZ79" s="60"/>
      <c r="BA79" s="220">
        <v>2</v>
      </c>
      <c r="BB79" s="218" t="e">
        <f>VLOOKUP(2,AS78:AT81,2,FALSE)</f>
        <v>#N/A</v>
      </c>
      <c r="BC79" s="221"/>
      <c r="BD79" s="222" t="e">
        <f>VLOOKUP(2,AS78:AW81,3,FALSE)</f>
        <v>#N/A</v>
      </c>
      <c r="BE79" s="223" t="e">
        <f>VLOOKUP(2,AS78:AW81,4,FALSE)</f>
        <v>#N/A</v>
      </c>
      <c r="BF79" s="93" t="s">
        <v>12</v>
      </c>
      <c r="BG79" s="223" t="e">
        <f>VLOOKUP(2,AS78:AW81,5,FALSE)</f>
        <v>#N/A</v>
      </c>
      <c r="BH79" s="223" t="s">
        <v>129</v>
      </c>
      <c r="BI79" s="85"/>
      <c r="BJ79" s="85">
        <f>IF(E79&gt;G79,IF(Spielplan!E79&gt;Spielplan!G79,Punktemodus!$B$3,0),0)</f>
        <v>0</v>
      </c>
      <c r="BK79" s="85">
        <f>IF(E79=G79,IF(Spielplan!E79=Spielplan!G79,Punktemodus!$B$3,0),0)</f>
        <v>10</v>
      </c>
      <c r="BL79" s="85">
        <f>IF(E79&lt;G79,IF(Spielplan!E79&lt;Spielplan!G79,Punktemodus!$B$3,0),0)</f>
        <v>0</v>
      </c>
      <c r="BM79" s="85">
        <f>IF(E79=Spielplan!E79,IF(G79=Spielplan!G79,Punktemodus!$B$5,0),0)</f>
        <v>3</v>
      </c>
      <c r="BN79" s="85">
        <f>IF(E79=Spielplan!E79,Punktemodus!$B$7,0)</f>
        <v>1</v>
      </c>
      <c r="BO79" s="85">
        <f>IF(G79=Spielplan!G79,Punktemodus!$B$7,0)</f>
        <v>1</v>
      </c>
      <c r="BP79" s="137">
        <f>IF(Spielplan!E79="",0,SUM(BJ79:BO79))</f>
        <v>0</v>
      </c>
      <c r="BQ79" s="85"/>
      <c r="BR79" s="141"/>
      <c r="BS79" s="134"/>
      <c r="BT79" s="134"/>
      <c r="BU79" s="134"/>
      <c r="BV79" s="134"/>
      <c r="BW79" s="134"/>
      <c r="BX79" s="134"/>
      <c r="BY79" s="134"/>
      <c r="BZ79" s="161">
        <f>SUM(BX48:BY77)</f>
        <v>240</v>
      </c>
      <c r="CA79" s="134"/>
      <c r="CB79" s="134"/>
      <c r="CC79" s="134"/>
      <c r="CD79" s="134"/>
      <c r="CE79" s="161">
        <f>CE50+CF50+CE51+CF51+CE58+CF58+CE59+CF59+CE66+CF66+CE67+CF67+CE74+CF74+CE75+CF75</f>
        <v>240</v>
      </c>
      <c r="CF79" s="134"/>
      <c r="CG79" s="134"/>
      <c r="CH79" s="134"/>
      <c r="CI79" s="134"/>
      <c r="CJ79" s="161">
        <f>CJ54+CJ55+CJ70+CJ71</f>
        <v>120</v>
      </c>
      <c r="CK79" s="134"/>
      <c r="CL79" s="134"/>
      <c r="CM79" s="134"/>
      <c r="CN79" s="134"/>
      <c r="CO79" s="161">
        <f>SUM(CO59:CO60)</f>
        <v>80</v>
      </c>
      <c r="CP79" s="134"/>
      <c r="CQ79" s="134"/>
      <c r="CR79" s="134"/>
      <c r="CS79" s="161">
        <f>CS54</f>
        <v>50</v>
      </c>
      <c r="CT79" s="134"/>
      <c r="CU79" s="134"/>
      <c r="CV79" s="134"/>
      <c r="CW79" s="134"/>
    </row>
    <row r="80" spans="1:101" ht="18.75" customHeight="1" thickBot="1" x14ac:dyDescent="0.3">
      <c r="A80" s="60"/>
      <c r="B80" s="60"/>
      <c r="C80" s="211" t="str">
        <f>C78</f>
        <v>Deutschland</v>
      </c>
      <c r="D80" s="212"/>
      <c r="E80" s="104"/>
      <c r="F80" s="93"/>
      <c r="G80" s="104"/>
      <c r="H80" s="211" t="str">
        <f>C79</f>
        <v>Ghana</v>
      </c>
      <c r="I80" s="212"/>
      <c r="J80" s="60"/>
      <c r="K80" s="60" t="s">
        <v>110</v>
      </c>
      <c r="L80" s="60">
        <f t="shared" si="24"/>
        <v>0</v>
      </c>
      <c r="M80" s="60">
        <f>IF($E80="",0,IF($E80&gt;$G80,3,IF($E80=G80,1,0)))</f>
        <v>0</v>
      </c>
      <c r="N80" s="60"/>
      <c r="O80" s="60">
        <f>IF($G80="",0,IF($E80&gt;$G80,0,IF($E80=$G80,1,3)))</f>
        <v>0</v>
      </c>
      <c r="P80" s="60"/>
      <c r="Q80" s="60">
        <f>E80</f>
        <v>0</v>
      </c>
      <c r="R80" s="60"/>
      <c r="S80" s="60">
        <f>G80</f>
        <v>0</v>
      </c>
      <c r="T80" s="60"/>
      <c r="U80" s="60">
        <f>G80</f>
        <v>0</v>
      </c>
      <c r="V80" s="60"/>
      <c r="W80" s="60">
        <f>E80</f>
        <v>0</v>
      </c>
      <c r="X80" s="60"/>
      <c r="Y80" s="60"/>
      <c r="Z80" s="60">
        <f>O84</f>
        <v>0</v>
      </c>
      <c r="AA80" s="60">
        <f>S84</f>
        <v>0</v>
      </c>
      <c r="AB80" s="60">
        <f>W84</f>
        <v>0</v>
      </c>
      <c r="AC80" s="60">
        <f>AA80-AB80</f>
        <v>0</v>
      </c>
      <c r="AD80" s="60">
        <f>IF(Z80&gt;Z78,-1,0)</f>
        <v>0</v>
      </c>
      <c r="AE80" s="60">
        <f>IF(Z80&gt;Z79,-1,0)</f>
        <v>0</v>
      </c>
      <c r="AF80" s="60">
        <f>IF(Z80&gt;Z81,-1,0)</f>
        <v>0</v>
      </c>
      <c r="AG80" s="60">
        <f>10000-(AJ80*1000+AM80*100+AK80*10)</f>
        <v>10000</v>
      </c>
      <c r="AH80" s="90">
        <f>RANK(AG80,AG78:AG81,1)</f>
        <v>1</v>
      </c>
      <c r="AI80" s="60" t="str">
        <f>C79</f>
        <v>Ghana</v>
      </c>
      <c r="AJ80" s="60">
        <f t="shared" si="25"/>
        <v>0</v>
      </c>
      <c r="AK80" s="60">
        <f t="shared" si="25"/>
        <v>0</v>
      </c>
      <c r="AL80" s="60">
        <f t="shared" si="25"/>
        <v>0</v>
      </c>
      <c r="AM80" s="60">
        <f>AK80-AL80</f>
        <v>0</v>
      </c>
      <c r="AN80" s="187">
        <f>IF(AG78=AG80,IF(E80&gt;G80,AG78-0.1,AG78),AG78)</f>
        <v>10000</v>
      </c>
      <c r="AO80" s="187">
        <f>IF(AG79=AG80,IF(E83&gt;G83,AG79-0.1,AG79),AG79)</f>
        <v>10000</v>
      </c>
      <c r="AP80" s="187"/>
      <c r="AQ80" s="187">
        <f>IF(AG81=AG80,IF(G79&gt;E79,AG81-0.1,AG81),AG81)</f>
        <v>10000</v>
      </c>
      <c r="AR80" s="187">
        <f>AP82</f>
        <v>30000</v>
      </c>
      <c r="AS80" s="90">
        <f>RANK(AR80,AR78:AR81,1)</f>
        <v>1</v>
      </c>
      <c r="AT80" s="60" t="str">
        <f t="shared" si="26"/>
        <v>Ghana</v>
      </c>
      <c r="AU80" s="60">
        <f t="shared" si="26"/>
        <v>0</v>
      </c>
      <c r="AV80" s="60">
        <f t="shared" si="26"/>
        <v>0</v>
      </c>
      <c r="AW80" s="60">
        <f t="shared" si="26"/>
        <v>0</v>
      </c>
      <c r="AX80" s="60"/>
      <c r="AY80" s="60"/>
      <c r="AZ80" s="60"/>
      <c r="BA80" s="113">
        <v>3</v>
      </c>
      <c r="BB80" s="114" t="e">
        <f>VLOOKUP(3,AS78:AT81,2,FALSE)</f>
        <v>#N/A</v>
      </c>
      <c r="BC80" s="115"/>
      <c r="BD80" s="116" t="e">
        <f>VLOOKUP(3,AS78:AW81,3,FALSE)</f>
        <v>#N/A</v>
      </c>
      <c r="BE80" s="116" t="e">
        <f>VLOOKUP(3,AS78:AW81,4,FALSE)</f>
        <v>#N/A</v>
      </c>
      <c r="BF80" s="93" t="s">
        <v>12</v>
      </c>
      <c r="BG80" s="116" t="e">
        <f>VLOOKUP(3,AS78:AW81,5,FALSE)</f>
        <v>#N/A</v>
      </c>
      <c r="BH80" s="60"/>
      <c r="BI80" s="85"/>
      <c r="BJ80" s="85">
        <f>IF(E80&gt;G80,IF(Spielplan!E80&gt;Spielplan!G80,Punktemodus!$B$3,0),0)</f>
        <v>0</v>
      </c>
      <c r="BK80" s="85">
        <f>IF(E80=G80,IF(Spielplan!E80=Spielplan!G80,Punktemodus!$B$3,0),0)</f>
        <v>10</v>
      </c>
      <c r="BL80" s="85">
        <f>IF(E80&lt;G80,IF(Spielplan!E80&lt;Spielplan!G80,Punktemodus!$B$3,0),0)</f>
        <v>0</v>
      </c>
      <c r="BM80" s="85">
        <f>IF(E80=Spielplan!E80,IF(G80=Spielplan!G80,Punktemodus!$B$5,0),0)</f>
        <v>3</v>
      </c>
      <c r="BN80" s="85">
        <f>IF(E80=Spielplan!E80,Punktemodus!$B$7,0)</f>
        <v>1</v>
      </c>
      <c r="BO80" s="85">
        <f>IF(G80=Spielplan!G80,Punktemodus!$B$7,0)</f>
        <v>1</v>
      </c>
      <c r="BP80" s="137">
        <f>IF(Spielplan!E80="",0,SUM(BJ80:BO80))</f>
        <v>0</v>
      </c>
      <c r="BQ80" s="85"/>
      <c r="BR80" s="141"/>
      <c r="BS80" s="134"/>
      <c r="BT80" s="134"/>
      <c r="BU80" s="134"/>
      <c r="BV80" s="134"/>
      <c r="BW80" s="134"/>
      <c r="BX80" s="134"/>
      <c r="BY80" s="134"/>
      <c r="BZ80" s="138"/>
      <c r="CA80" s="134"/>
      <c r="CB80" s="134"/>
      <c r="CC80" s="134"/>
      <c r="CD80" s="134"/>
      <c r="CE80" s="138"/>
      <c r="CF80" s="134"/>
      <c r="CG80" s="134"/>
      <c r="CH80" s="134"/>
      <c r="CI80" s="134"/>
      <c r="CJ80" s="138"/>
      <c r="CK80" s="134"/>
      <c r="CL80" s="134"/>
      <c r="CM80" s="134"/>
      <c r="CN80" s="134"/>
      <c r="CO80" s="138"/>
      <c r="CP80" s="134"/>
      <c r="CQ80" s="134"/>
      <c r="CR80" s="134"/>
      <c r="CS80" s="138"/>
      <c r="CT80" s="134"/>
      <c r="CU80" s="134"/>
      <c r="CV80" s="134"/>
      <c r="CW80" s="134"/>
    </row>
    <row r="81" spans="1:101" ht="18.75" customHeight="1" thickBot="1" x14ac:dyDescent="0.3">
      <c r="A81" s="60"/>
      <c r="B81" s="60"/>
      <c r="C81" s="218" t="str">
        <f>H78</f>
        <v>Portugal</v>
      </c>
      <c r="D81" s="219"/>
      <c r="E81" s="104"/>
      <c r="F81" s="93"/>
      <c r="G81" s="104"/>
      <c r="H81" s="218" t="str">
        <f>H79</f>
        <v>USA</v>
      </c>
      <c r="I81" s="219"/>
      <c r="J81" s="60"/>
      <c r="K81" s="60" t="s">
        <v>111</v>
      </c>
      <c r="L81" s="60">
        <f t="shared" si="24"/>
        <v>0</v>
      </c>
      <c r="M81" s="60"/>
      <c r="N81" s="60">
        <f>IF($E81="",0,IF($E81&gt;$G81,3,IF($E81=$G81,1,0)))</f>
        <v>0</v>
      </c>
      <c r="O81" s="60"/>
      <c r="P81" s="60">
        <f>IF($G81="",0,IF($E81&gt;$G81,0,IF($E81=$G81,1,3)))</f>
        <v>0</v>
      </c>
      <c r="Q81" s="60"/>
      <c r="R81" s="60">
        <f>E81</f>
        <v>0</v>
      </c>
      <c r="S81" s="60"/>
      <c r="T81" s="60">
        <f>G81</f>
        <v>0</v>
      </c>
      <c r="U81" s="60"/>
      <c r="V81" s="60">
        <f>G81</f>
        <v>0</v>
      </c>
      <c r="W81" s="60"/>
      <c r="X81" s="60">
        <f>E81</f>
        <v>0</v>
      </c>
      <c r="Y81" s="60"/>
      <c r="Z81" s="60">
        <f>P84</f>
        <v>0</v>
      </c>
      <c r="AA81" s="60">
        <f>T84</f>
        <v>0</v>
      </c>
      <c r="AB81" s="60">
        <f>X84</f>
        <v>0</v>
      </c>
      <c r="AC81" s="60">
        <f>AA81-AB81</f>
        <v>0</v>
      </c>
      <c r="AD81" s="60">
        <f>IF(Z81&gt;Z78,-1,0)</f>
        <v>0</v>
      </c>
      <c r="AE81" s="60">
        <f>IF(Z81&gt;Z79,-1,0)</f>
        <v>0</v>
      </c>
      <c r="AF81" s="60">
        <f>IF(Z81&gt;Z80,-1,0)</f>
        <v>0</v>
      </c>
      <c r="AG81" s="60">
        <f>10000-(AJ81*1000+AM81*100+AK81*10)</f>
        <v>10000</v>
      </c>
      <c r="AH81" s="90">
        <f>RANK(AG81,AG78:AG81,1)</f>
        <v>1</v>
      </c>
      <c r="AI81" s="60" t="str">
        <f>H79</f>
        <v>USA</v>
      </c>
      <c r="AJ81" s="60">
        <f t="shared" si="25"/>
        <v>0</v>
      </c>
      <c r="AK81" s="60">
        <f t="shared" si="25"/>
        <v>0</v>
      </c>
      <c r="AL81" s="60">
        <f t="shared" si="25"/>
        <v>0</v>
      </c>
      <c r="AM81" s="60">
        <f>AK81-AL81</f>
        <v>0</v>
      </c>
      <c r="AN81" s="187">
        <f>IF(AG78=AG81,IF(E82&gt;G82,AG78-0.1,AG78),AG78)</f>
        <v>10000</v>
      </c>
      <c r="AO81" s="187">
        <f>IF(AG79=AG81,IF(E81&gt;G81,AG79-0.1,AG79),AG79)</f>
        <v>10000</v>
      </c>
      <c r="AP81" s="187">
        <f>IF(AG80=AG81,IF(E79&gt;G79,AG80-0.1,AG80),AG80)</f>
        <v>10000</v>
      </c>
      <c r="AQ81" s="187"/>
      <c r="AR81" s="187">
        <f>AQ82</f>
        <v>30000</v>
      </c>
      <c r="AS81" s="90">
        <f>RANK(AR81,AR78:AR81,1)</f>
        <v>1</v>
      </c>
      <c r="AT81" s="60" t="str">
        <f t="shared" si="26"/>
        <v>USA</v>
      </c>
      <c r="AU81" s="60">
        <f t="shared" si="26"/>
        <v>0</v>
      </c>
      <c r="AV81" s="60">
        <f t="shared" si="26"/>
        <v>0</v>
      </c>
      <c r="AW81" s="60">
        <f t="shared" si="26"/>
        <v>0</v>
      </c>
      <c r="AX81" s="60"/>
      <c r="AY81" s="60"/>
      <c r="AZ81" s="60"/>
      <c r="BA81" s="113">
        <v>4</v>
      </c>
      <c r="BB81" s="114" t="e">
        <f>VLOOKUP(4,AS78:AT81,2,FALSE)</f>
        <v>#N/A</v>
      </c>
      <c r="BC81" s="115"/>
      <c r="BD81" s="116" t="e">
        <f>VLOOKUP(4,AS78:AW81,3,FALSE)</f>
        <v>#N/A</v>
      </c>
      <c r="BE81" s="116" t="e">
        <f>VLOOKUP(4,AS78:AW81,4,FALSE)</f>
        <v>#N/A</v>
      </c>
      <c r="BF81" s="93" t="s">
        <v>12</v>
      </c>
      <c r="BG81" s="116" t="e">
        <f>VLOOKUP(4,AS78:AW81,5,FALSE)</f>
        <v>#N/A</v>
      </c>
      <c r="BH81" s="60"/>
      <c r="BI81" s="85"/>
      <c r="BJ81" s="85">
        <f>IF(E81&gt;G81,IF(Spielplan!E81&gt;Spielplan!G81,Punktemodus!$B$3,0),0)</f>
        <v>0</v>
      </c>
      <c r="BK81" s="85">
        <f>IF(E81=G81,IF(Spielplan!E81=Spielplan!G81,Punktemodus!$B$3,0),0)</f>
        <v>10</v>
      </c>
      <c r="BL81" s="85">
        <f>IF(E81&lt;G81,IF(Spielplan!E81&lt;Spielplan!G81,Punktemodus!$B$3,0),0)</f>
        <v>0</v>
      </c>
      <c r="BM81" s="85">
        <f>IF(E81=Spielplan!E81,IF(G81=Spielplan!G81,Punktemodus!$B$5,0),0)</f>
        <v>3</v>
      </c>
      <c r="BN81" s="85">
        <f>IF(E81=Spielplan!E81,Punktemodus!$B$7,0)</f>
        <v>1</v>
      </c>
      <c r="BO81" s="85">
        <f>IF(G81=Spielplan!G81,Punktemodus!$B$7,0)</f>
        <v>1</v>
      </c>
      <c r="BP81" s="137">
        <f>IF(Spielplan!E81="",0,SUM(BJ81:BO81))</f>
        <v>0</v>
      </c>
      <c r="BQ81" s="85"/>
      <c r="BR81" s="141"/>
      <c r="BS81" s="134"/>
      <c r="BT81" s="134"/>
      <c r="BU81" s="134"/>
      <c r="BV81" s="134"/>
      <c r="BW81" s="134"/>
      <c r="BX81" s="134"/>
      <c r="BY81" s="134"/>
      <c r="BZ81" s="353" t="s">
        <v>154</v>
      </c>
      <c r="CA81" s="155"/>
      <c r="CB81" s="155"/>
      <c r="CC81" s="155"/>
      <c r="CD81" s="155"/>
      <c r="CE81" s="353" t="s">
        <v>157</v>
      </c>
      <c r="CF81" s="155"/>
      <c r="CG81" s="155"/>
      <c r="CH81" s="155"/>
      <c r="CI81" s="155"/>
      <c r="CJ81" s="353" t="s">
        <v>164</v>
      </c>
      <c r="CK81" s="155"/>
      <c r="CL81" s="155"/>
      <c r="CM81" s="155"/>
      <c r="CN81" s="155"/>
      <c r="CO81" s="353" t="s">
        <v>159</v>
      </c>
      <c r="CP81" s="155"/>
      <c r="CQ81" s="155"/>
      <c r="CR81" s="155"/>
      <c r="CS81" s="353" t="s">
        <v>160</v>
      </c>
      <c r="CT81" s="155"/>
      <c r="CU81" s="134"/>
      <c r="CV81" s="134"/>
      <c r="CW81" s="134"/>
    </row>
    <row r="82" spans="1:101" ht="18.75" customHeight="1" thickBot="1" x14ac:dyDescent="0.3">
      <c r="A82" s="60"/>
      <c r="B82" s="60"/>
      <c r="C82" s="211" t="str">
        <f>C78</f>
        <v>Deutschland</v>
      </c>
      <c r="D82" s="212"/>
      <c r="E82" s="104"/>
      <c r="F82" s="93"/>
      <c r="G82" s="104"/>
      <c r="H82" s="211" t="str">
        <f>H79</f>
        <v>USA</v>
      </c>
      <c r="I82" s="212"/>
      <c r="J82" s="60"/>
      <c r="K82" s="60" t="s">
        <v>112</v>
      </c>
      <c r="L82" s="60">
        <f t="shared" si="24"/>
        <v>0</v>
      </c>
      <c r="M82" s="60">
        <f>IF($E82="",0,IF($E82&gt;$G82,3,IF($E82=G82,1,0)))</f>
        <v>0</v>
      </c>
      <c r="N82" s="60"/>
      <c r="O82" s="60"/>
      <c r="P82" s="60">
        <f>IF($G82="",0,IF($E82&gt;$G82,0,IF($E82=$G82,1,3)))</f>
        <v>0</v>
      </c>
      <c r="Q82" s="60">
        <f>E82</f>
        <v>0</v>
      </c>
      <c r="R82" s="60"/>
      <c r="S82" s="60"/>
      <c r="T82" s="60">
        <f>G82</f>
        <v>0</v>
      </c>
      <c r="U82" s="60">
        <f>G82</f>
        <v>0</v>
      </c>
      <c r="V82" s="60"/>
      <c r="W82" s="60"/>
      <c r="X82" s="60">
        <f>E82</f>
        <v>0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187">
        <f>SUM(AN78:AN81)</f>
        <v>30000</v>
      </c>
      <c r="AO82" s="187">
        <f>SUM(AO78:AO81)</f>
        <v>30000</v>
      </c>
      <c r="AP82" s="187">
        <f>SUM(AP78:AP81)</f>
        <v>30000</v>
      </c>
      <c r="AQ82" s="187">
        <f>SUM(AQ78:AQ81)</f>
        <v>30000</v>
      </c>
      <c r="AR82" s="187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85">
        <f>IF(E82&gt;G82,IF(Spielplan!E82&gt;Spielplan!G82,Punktemodus!$B$3,0),0)</f>
        <v>0</v>
      </c>
      <c r="BK82" s="85">
        <f>IF(E82=G82,IF(Spielplan!E82=Spielplan!G82,Punktemodus!$B$3,0),0)</f>
        <v>10</v>
      </c>
      <c r="BL82" s="85">
        <f>IF(E82&lt;G82,IF(Spielplan!E82&lt;Spielplan!G82,Punktemodus!$B$3,0),0)</f>
        <v>0</v>
      </c>
      <c r="BM82" s="85">
        <f>IF(E82=Spielplan!E82,IF(G82=Spielplan!G82,Punktemodus!$B$5,0),0)</f>
        <v>3</v>
      </c>
      <c r="BN82" s="85">
        <f>IF(E82=Spielplan!E82,Punktemodus!$B$7,0)</f>
        <v>1</v>
      </c>
      <c r="BO82" s="85">
        <f>IF(G82=Spielplan!G82,Punktemodus!$B$7,0)</f>
        <v>1</v>
      </c>
      <c r="BP82" s="137">
        <f>IF(Spielplan!E82="",0,SUM(BJ82:BO82))</f>
        <v>0</v>
      </c>
      <c r="BQ82" s="60"/>
      <c r="BR82" s="141"/>
      <c r="BS82" s="134"/>
      <c r="BT82" s="134"/>
      <c r="BU82" s="134"/>
      <c r="BV82" s="134"/>
      <c r="BW82" s="134"/>
      <c r="BX82" s="134"/>
      <c r="BY82" s="134"/>
      <c r="BZ82" s="353"/>
      <c r="CA82" s="155"/>
      <c r="CB82" s="155"/>
      <c r="CC82" s="155"/>
      <c r="CD82" s="155"/>
      <c r="CE82" s="353"/>
      <c r="CF82" s="155"/>
      <c r="CG82" s="155"/>
      <c r="CH82" s="155"/>
      <c r="CI82" s="155"/>
      <c r="CJ82" s="353"/>
      <c r="CK82" s="155"/>
      <c r="CL82" s="155"/>
      <c r="CM82" s="155"/>
      <c r="CN82" s="155"/>
      <c r="CO82" s="353"/>
      <c r="CP82" s="155"/>
      <c r="CQ82" s="155"/>
      <c r="CR82" s="155"/>
      <c r="CS82" s="353"/>
      <c r="CT82" s="155"/>
      <c r="CU82" s="134"/>
      <c r="CV82" s="134"/>
      <c r="CW82" s="134"/>
    </row>
    <row r="83" spans="1:101" ht="18.75" customHeight="1" thickBot="1" x14ac:dyDescent="0.3">
      <c r="A83" s="60"/>
      <c r="B83" s="60"/>
      <c r="C83" s="218" t="str">
        <f>H78</f>
        <v>Portugal</v>
      </c>
      <c r="D83" s="219"/>
      <c r="E83" s="104"/>
      <c r="F83" s="93"/>
      <c r="G83" s="104"/>
      <c r="H83" s="218" t="str">
        <f>C79</f>
        <v>Ghana</v>
      </c>
      <c r="I83" s="219"/>
      <c r="J83" s="60"/>
      <c r="K83" s="60" t="s">
        <v>112</v>
      </c>
      <c r="L83" s="60">
        <f t="shared" si="24"/>
        <v>0</v>
      </c>
      <c r="M83" s="60"/>
      <c r="N83" s="60">
        <f>IF($E83="",0,IF($E83&gt;$G83,3,IF($E83=$G83,1,0)))</f>
        <v>0</v>
      </c>
      <c r="O83" s="60">
        <f>IF($G83="",0,IF($E83&gt;$G83,0,IF($E83=$G83,1,3)))</f>
        <v>0</v>
      </c>
      <c r="P83" s="60"/>
      <c r="Q83" s="60"/>
      <c r="R83" s="60">
        <f>E83</f>
        <v>0</v>
      </c>
      <c r="S83" s="60">
        <f>G83</f>
        <v>0</v>
      </c>
      <c r="T83" s="60"/>
      <c r="U83" s="60"/>
      <c r="V83" s="60">
        <f>G83</f>
        <v>0</v>
      </c>
      <c r="W83" s="60">
        <f>E83</f>
        <v>0</v>
      </c>
      <c r="X83" s="60"/>
      <c r="Y83" s="60"/>
      <c r="Z83" s="60" t="s">
        <v>30</v>
      </c>
      <c r="AA83" s="60"/>
      <c r="AB83" s="60"/>
      <c r="AC83" s="60"/>
      <c r="AD83" s="60"/>
      <c r="AE83" s="60"/>
      <c r="AF83" s="60"/>
      <c r="AG83" s="60" t="b">
        <f>OR(AG78=AG79,AG78=AG80,AG78=AG81,AG79=AG80,AG79=AG81,AG80=AG81)</f>
        <v>1</v>
      </c>
      <c r="AH83" s="60"/>
      <c r="AI83" s="60"/>
      <c r="AJ83" s="60"/>
      <c r="AK83" s="60"/>
      <c r="AL83" s="60"/>
      <c r="AM83" s="60"/>
      <c r="AN83" s="60"/>
      <c r="AO83" s="60" t="s">
        <v>34</v>
      </c>
      <c r="AP83" s="60"/>
      <c r="AQ83" s="60"/>
      <c r="AR83" s="60" t="b">
        <f>OR(AR78=AR79,AR78=AR80,AR78=AR81,AR79=AR80,AR79=AR81,AR80=AR81)</f>
        <v>1</v>
      </c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85">
        <f>IF(E83&gt;G83,IF(Spielplan!E83&gt;Spielplan!G83,Punktemodus!$B$3,0),0)</f>
        <v>0</v>
      </c>
      <c r="BK83" s="85">
        <f>IF(E83=G83,IF(Spielplan!E83=Spielplan!G83,Punktemodus!$B$3,0),0)</f>
        <v>10</v>
      </c>
      <c r="BL83" s="85">
        <f>IF(E83&lt;G83,IF(Spielplan!E83&lt;Spielplan!G83,Punktemodus!$B$3,0),0)</f>
        <v>0</v>
      </c>
      <c r="BM83" s="85">
        <f>IF(E83=Spielplan!E83,IF(G83=Spielplan!G83,Punktemodus!$B$5,0),0)</f>
        <v>3</v>
      </c>
      <c r="BN83" s="85">
        <f>IF(E83=Spielplan!E83,Punktemodus!$B$7,0)</f>
        <v>1</v>
      </c>
      <c r="BO83" s="85">
        <f>IF(G83=Spielplan!G83,Punktemodus!$B$7,0)</f>
        <v>1</v>
      </c>
      <c r="BP83" s="137">
        <f>IF(Spielplan!E83="",0,SUM(BJ83:BO83))</f>
        <v>0</v>
      </c>
      <c r="BQ83" s="60"/>
      <c r="BR83" s="141"/>
      <c r="BS83" s="134"/>
      <c r="BT83" s="134"/>
      <c r="BU83" s="134"/>
      <c r="BV83" s="134"/>
      <c r="BW83" s="134"/>
      <c r="BX83" s="134"/>
      <c r="BY83" s="134"/>
      <c r="BZ83" s="353"/>
      <c r="CA83" s="155"/>
      <c r="CB83" s="155"/>
      <c r="CC83" s="155"/>
      <c r="CD83" s="155"/>
      <c r="CE83" s="353"/>
      <c r="CF83" s="155"/>
      <c r="CG83" s="155"/>
      <c r="CH83" s="155"/>
      <c r="CI83" s="155"/>
      <c r="CJ83" s="353"/>
      <c r="CK83" s="155"/>
      <c r="CL83" s="155"/>
      <c r="CM83" s="155"/>
      <c r="CN83" s="155"/>
      <c r="CO83" s="353"/>
      <c r="CP83" s="155"/>
      <c r="CQ83" s="155"/>
      <c r="CR83" s="155"/>
      <c r="CS83" s="353"/>
      <c r="CT83" s="155"/>
      <c r="CU83" s="134"/>
      <c r="CV83" s="134"/>
      <c r="CW83" s="134"/>
    </row>
    <row r="84" spans="1:101" ht="18.75" customHeight="1" thickBot="1" x14ac:dyDescent="0.25">
      <c r="A84" s="60"/>
      <c r="B84" s="60"/>
      <c r="C84" s="136" t="str">
        <f>IF(G83="","",IF(AR83=TRUE,"Achtung: Fehler in Tabelle!",""))</f>
        <v/>
      </c>
      <c r="D84" s="60"/>
      <c r="E84" s="85"/>
      <c r="F84" s="60"/>
      <c r="G84" s="85"/>
      <c r="H84" s="60"/>
      <c r="I84" s="60"/>
      <c r="J84" s="60"/>
      <c r="K84" s="60"/>
      <c r="L84" s="60"/>
      <c r="M84" s="60">
        <f t="shared" ref="M84:X84" si="27">SUM(M78:M83)</f>
        <v>0</v>
      </c>
      <c r="N84" s="60">
        <f t="shared" si="27"/>
        <v>0</v>
      </c>
      <c r="O84" s="60">
        <f t="shared" si="27"/>
        <v>0</v>
      </c>
      <c r="P84" s="60">
        <f t="shared" si="27"/>
        <v>0</v>
      </c>
      <c r="Q84" s="60">
        <f t="shared" si="27"/>
        <v>0</v>
      </c>
      <c r="R84" s="60">
        <f t="shared" si="27"/>
        <v>0</v>
      </c>
      <c r="S84" s="60">
        <f t="shared" si="27"/>
        <v>0</v>
      </c>
      <c r="T84" s="60">
        <f t="shared" si="27"/>
        <v>0</v>
      </c>
      <c r="U84" s="60">
        <f t="shared" si="27"/>
        <v>0</v>
      </c>
      <c r="V84" s="60">
        <f t="shared" si="27"/>
        <v>0</v>
      </c>
      <c r="W84" s="60">
        <f t="shared" si="27"/>
        <v>0</v>
      </c>
      <c r="X84" s="60">
        <f t="shared" si="27"/>
        <v>0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160">
        <f>SUM(BP78:BP83)</f>
        <v>0</v>
      </c>
      <c r="BQ84" s="60"/>
      <c r="BR84" s="141"/>
      <c r="BS84" s="134"/>
      <c r="BT84" s="134"/>
      <c r="BU84" s="134"/>
      <c r="BV84" s="134"/>
      <c r="BW84" s="134"/>
      <c r="BX84" s="134"/>
      <c r="BY84" s="134"/>
      <c r="BZ84" s="354"/>
      <c r="CA84" s="155"/>
      <c r="CB84" s="155"/>
      <c r="CC84" s="155"/>
      <c r="CD84" s="155"/>
      <c r="CE84" s="354"/>
      <c r="CF84" s="155"/>
      <c r="CG84" s="155"/>
      <c r="CH84" s="155"/>
      <c r="CI84" s="155"/>
      <c r="CJ84" s="354"/>
      <c r="CK84" s="155"/>
      <c r="CL84" s="155"/>
      <c r="CM84" s="155"/>
      <c r="CN84" s="155"/>
      <c r="CO84" s="354"/>
      <c r="CP84" s="155"/>
      <c r="CQ84" s="155"/>
      <c r="CR84" s="155"/>
      <c r="CS84" s="354"/>
      <c r="CT84" s="155"/>
      <c r="CU84" s="134"/>
      <c r="CV84" s="134"/>
      <c r="CW84" s="134"/>
    </row>
    <row r="85" spans="1:101" ht="18.75" customHeight="1" thickBot="1" x14ac:dyDescent="0.25">
      <c r="A85" s="60"/>
      <c r="B85" s="60"/>
      <c r="C85" s="60"/>
      <c r="D85" s="60"/>
      <c r="E85" s="85"/>
      <c r="F85" s="60"/>
      <c r="G85" s="85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138"/>
      <c r="BQ85" s="60"/>
      <c r="BR85" s="141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</row>
    <row r="86" spans="1:101" ht="18.75" customHeight="1" x14ac:dyDescent="0.25">
      <c r="A86" s="60"/>
      <c r="B86" s="60"/>
      <c r="C86" s="89"/>
      <c r="D86" s="60"/>
      <c r="E86" s="85"/>
      <c r="F86" s="60"/>
      <c r="G86" s="85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89"/>
      <c r="BC86" s="60"/>
      <c r="BD86" s="90"/>
      <c r="BE86" s="60"/>
      <c r="BF86" s="61"/>
      <c r="BG86" s="60"/>
      <c r="BH86" s="60"/>
      <c r="BI86" s="60"/>
      <c r="BJ86" s="60"/>
      <c r="BK86" s="60"/>
      <c r="BL86" s="60"/>
      <c r="BM86" s="60"/>
      <c r="BN86" s="60"/>
      <c r="BO86" s="60"/>
      <c r="BP86" s="138"/>
      <c r="BQ86" s="60"/>
      <c r="BR86" s="141"/>
      <c r="BS86" s="321" t="s">
        <v>45</v>
      </c>
      <c r="BT86" s="322"/>
      <c r="BU86" s="322"/>
      <c r="BV86" s="322"/>
      <c r="BW86" s="134"/>
      <c r="BX86" s="331">
        <f>BP97</f>
        <v>0</v>
      </c>
      <c r="BY86" s="332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</row>
    <row r="87" spans="1:101" ht="18.75" customHeight="1" thickBot="1" x14ac:dyDescent="0.3">
      <c r="A87" s="60"/>
      <c r="B87" s="60"/>
      <c r="C87" s="88" t="s">
        <v>93</v>
      </c>
      <c r="D87" s="60"/>
      <c r="E87" s="85"/>
      <c r="F87" s="60"/>
      <c r="G87" s="85"/>
      <c r="H87" s="60"/>
      <c r="I87" s="60"/>
      <c r="J87" s="60"/>
      <c r="K87" s="60"/>
      <c r="L87" s="60"/>
      <c r="M87" s="60" t="s">
        <v>4</v>
      </c>
      <c r="N87" s="60"/>
      <c r="O87" s="60"/>
      <c r="P87" s="60"/>
      <c r="Q87" s="60" t="s">
        <v>6</v>
      </c>
      <c r="R87" s="60"/>
      <c r="S87" s="60"/>
      <c r="T87" s="60"/>
      <c r="U87" s="60" t="s">
        <v>7</v>
      </c>
      <c r="V87" s="60"/>
      <c r="W87" s="60"/>
      <c r="X87" s="60"/>
      <c r="Y87" s="60"/>
      <c r="Z87" s="60" t="s">
        <v>4</v>
      </c>
      <c r="AA87" s="60" t="s">
        <v>5</v>
      </c>
      <c r="AB87" s="60"/>
      <c r="AC87" s="60"/>
      <c r="AD87" s="60" t="s">
        <v>9</v>
      </c>
      <c r="AE87" s="60"/>
      <c r="AF87" s="60"/>
      <c r="AG87" s="60"/>
      <c r="AH87" s="60" t="s">
        <v>32</v>
      </c>
      <c r="AI87" s="60"/>
      <c r="AJ87" s="60"/>
      <c r="AK87" s="60"/>
      <c r="AL87" s="60"/>
      <c r="AM87" s="60"/>
      <c r="AN87" s="60" t="s">
        <v>35</v>
      </c>
      <c r="AO87" s="60"/>
      <c r="AP87" s="60"/>
      <c r="AQ87" s="60"/>
      <c r="AR87" s="60"/>
      <c r="AS87" s="60" t="s">
        <v>33</v>
      </c>
      <c r="AT87" s="60"/>
      <c r="AU87" s="60"/>
      <c r="AV87" s="60"/>
      <c r="AW87" s="60"/>
      <c r="AX87" s="60"/>
      <c r="AY87" s="60"/>
      <c r="AZ87" s="60"/>
      <c r="BA87" s="60"/>
      <c r="BB87" s="89" t="s">
        <v>10</v>
      </c>
      <c r="BC87" s="60"/>
      <c r="BD87" s="90" t="s">
        <v>4</v>
      </c>
      <c r="BE87" s="60"/>
      <c r="BF87" s="61" t="s">
        <v>5</v>
      </c>
      <c r="BG87" s="60"/>
      <c r="BH87" s="60"/>
      <c r="BI87" s="85"/>
      <c r="BJ87" s="60"/>
      <c r="BK87" s="60"/>
      <c r="BL87" s="60"/>
      <c r="BM87" s="60"/>
      <c r="BN87" s="60"/>
      <c r="BO87" s="60"/>
      <c r="BP87" s="138"/>
      <c r="BQ87" s="85"/>
      <c r="BR87" s="141"/>
      <c r="BS87" s="322"/>
      <c r="BT87" s="322"/>
      <c r="BU87" s="322"/>
      <c r="BV87" s="322"/>
      <c r="BW87" s="134"/>
      <c r="BX87" s="333"/>
      <c r="BY87" s="3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</row>
    <row r="88" spans="1:101" ht="18.75" customHeight="1" thickBot="1" x14ac:dyDescent="0.3">
      <c r="A88" s="60"/>
      <c r="B88" s="60"/>
      <c r="C88" s="60"/>
      <c r="D88" s="60"/>
      <c r="E88" s="85"/>
      <c r="F88" s="60"/>
      <c r="G88" s="85"/>
      <c r="H88" s="60"/>
      <c r="I88" s="60"/>
      <c r="J88" s="60"/>
      <c r="K88" s="60"/>
      <c r="L88" s="60"/>
      <c r="M88" s="60" t="s">
        <v>0</v>
      </c>
      <c r="N88" s="60" t="s">
        <v>1</v>
      </c>
      <c r="O88" s="60" t="s">
        <v>2</v>
      </c>
      <c r="P88" s="60" t="s">
        <v>3</v>
      </c>
      <c r="Q88" s="60" t="s">
        <v>0</v>
      </c>
      <c r="R88" s="60" t="s">
        <v>1</v>
      </c>
      <c r="S88" s="60" t="s">
        <v>2</v>
      </c>
      <c r="T88" s="60" t="s">
        <v>3</v>
      </c>
      <c r="U88" s="60" t="s">
        <v>0</v>
      </c>
      <c r="V88" s="60" t="s">
        <v>1</v>
      </c>
      <c r="W88" s="60" t="s">
        <v>2</v>
      </c>
      <c r="X88" s="60" t="s">
        <v>3</v>
      </c>
      <c r="Y88" s="60"/>
      <c r="Z88" s="60" t="s">
        <v>8</v>
      </c>
      <c r="AA88" s="60"/>
      <c r="AB88" s="60"/>
      <c r="AC88" s="60"/>
      <c r="AD88" s="60"/>
      <c r="AE88" s="60"/>
      <c r="AF88" s="60"/>
      <c r="AG88" s="60"/>
      <c r="AH88" s="60" t="s">
        <v>31</v>
      </c>
      <c r="AI88" s="60"/>
      <c r="AJ88" s="60"/>
      <c r="AK88" s="60"/>
      <c r="AL88" s="60"/>
      <c r="AM88" s="60"/>
      <c r="AN88" s="60" t="str">
        <f>AI89</f>
        <v>Belgien</v>
      </c>
      <c r="AO88" s="60" t="str">
        <f>AI90</f>
        <v>Algerien</v>
      </c>
      <c r="AP88" s="60" t="str">
        <f>AI91</f>
        <v>Russland</v>
      </c>
      <c r="AQ88" s="60" t="str">
        <f>AI92</f>
        <v>Südkorea</v>
      </c>
      <c r="AR88" s="60"/>
      <c r="AS88" s="60" t="s">
        <v>31</v>
      </c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85"/>
      <c r="BJ88" s="85"/>
      <c r="BK88" s="85"/>
      <c r="BL88" s="85"/>
      <c r="BM88" s="85"/>
      <c r="BN88" s="85"/>
      <c r="BO88" s="85"/>
      <c r="BP88" s="137"/>
      <c r="BQ88" s="85"/>
      <c r="BR88" s="141"/>
      <c r="BS88" s="134"/>
      <c r="BT88" s="142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</row>
    <row r="89" spans="1:101" ht="18.75" customHeight="1" thickBot="1" x14ac:dyDescent="0.3">
      <c r="A89" s="60"/>
      <c r="B89" s="60"/>
      <c r="C89" s="224" t="str">
        <f>Spielplan!$C$89</f>
        <v>Belgien</v>
      </c>
      <c r="D89" s="225"/>
      <c r="E89" s="104"/>
      <c r="F89" s="93"/>
      <c r="G89" s="104"/>
      <c r="H89" s="224" t="str">
        <f>Spielplan!$H$89</f>
        <v>Algerien</v>
      </c>
      <c r="I89" s="225"/>
      <c r="J89" s="60"/>
      <c r="K89" s="60" t="s">
        <v>115</v>
      </c>
      <c r="L89" s="60">
        <f t="shared" ref="L89:L94" si="28">IF(E89-G89&gt;0,1,IF(G89=E89,0,-1))</f>
        <v>0</v>
      </c>
      <c r="M89" s="60">
        <f>IF($E89="",0,IF($E89&gt;$G89,3,IF($E89=G89,1,0)))</f>
        <v>0</v>
      </c>
      <c r="N89" s="60">
        <f>IF($G89="",0,IF($E89&gt;$G89,0,IF($E89=G89,1,3)))</f>
        <v>0</v>
      </c>
      <c r="O89" s="60"/>
      <c r="P89" s="60"/>
      <c r="Q89" s="60">
        <f>E89</f>
        <v>0</v>
      </c>
      <c r="R89" s="60">
        <f>G89</f>
        <v>0</v>
      </c>
      <c r="S89" s="60"/>
      <c r="T89" s="60"/>
      <c r="U89" s="60">
        <f>G89</f>
        <v>0</v>
      </c>
      <c r="V89" s="60">
        <f>E89</f>
        <v>0</v>
      </c>
      <c r="W89" s="60"/>
      <c r="X89" s="60"/>
      <c r="Y89" s="60"/>
      <c r="Z89" s="60">
        <f>M95</f>
        <v>0</v>
      </c>
      <c r="AA89" s="60">
        <f>Q95</f>
        <v>0</v>
      </c>
      <c r="AB89" s="60">
        <f>U95</f>
        <v>0</v>
      </c>
      <c r="AC89" s="60">
        <f>AA89-AB89</f>
        <v>0</v>
      </c>
      <c r="AD89" s="60">
        <f>IF(Z89&gt;Z90,-1,0)</f>
        <v>0</v>
      </c>
      <c r="AE89" s="60">
        <f>IF(Z89&gt;Z91,-1,0)</f>
        <v>0</v>
      </c>
      <c r="AF89" s="60">
        <f>IF(Z89&gt;Z92,-1,0)</f>
        <v>0</v>
      </c>
      <c r="AG89" s="60">
        <f>10000-(AJ89*1000+AM89*100+AK89*10)</f>
        <v>10000</v>
      </c>
      <c r="AH89" s="90">
        <f>RANK(AG89,AG89:AG92,1)</f>
        <v>1</v>
      </c>
      <c r="AI89" s="60" t="str">
        <f>C89</f>
        <v>Belgien</v>
      </c>
      <c r="AJ89" s="60">
        <f t="shared" ref="AJ89:AL92" si="29">Z89</f>
        <v>0</v>
      </c>
      <c r="AK89" s="60">
        <f t="shared" si="29"/>
        <v>0</v>
      </c>
      <c r="AL89" s="60">
        <f t="shared" si="29"/>
        <v>0</v>
      </c>
      <c r="AM89" s="60">
        <f>AK89-AL89</f>
        <v>0</v>
      </c>
      <c r="AN89" s="187"/>
      <c r="AO89" s="187">
        <f>IF(AG90=AG89,IF(G89&gt;E89,AG90-0.1,AG90),AG90)</f>
        <v>10000</v>
      </c>
      <c r="AP89" s="187">
        <f>IF(AG91=AG89,IF(G91&gt;E91,AG91-0.1,AG91),AG91)</f>
        <v>10000</v>
      </c>
      <c r="AQ89" s="187">
        <f>IF(AG92=AG89,IF(G93&gt;E93,AG92-0.1,AG92),AG92)</f>
        <v>10000</v>
      </c>
      <c r="AR89" s="187">
        <f>AN93</f>
        <v>30000</v>
      </c>
      <c r="AS89" s="90">
        <f>RANK(AR89,AR89:AR92,1)</f>
        <v>1</v>
      </c>
      <c r="AT89" s="60" t="str">
        <f t="shared" ref="AT89:AW92" si="30">AI89</f>
        <v>Belgien</v>
      </c>
      <c r="AU89" s="60">
        <f t="shared" si="30"/>
        <v>0</v>
      </c>
      <c r="AV89" s="60">
        <f t="shared" si="30"/>
        <v>0</v>
      </c>
      <c r="AW89" s="60">
        <f t="shared" si="30"/>
        <v>0</v>
      </c>
      <c r="AX89" s="60"/>
      <c r="AY89" s="60"/>
      <c r="AZ89" s="60"/>
      <c r="BA89" s="226">
        <v>1</v>
      </c>
      <c r="BB89" s="224" t="str">
        <f>VLOOKUP(1,AS89:AT92,2,FALSE)</f>
        <v>Belgien</v>
      </c>
      <c r="BC89" s="225"/>
      <c r="BD89" s="227">
        <f>VLOOKUP(1,AS89:AW92,3,FALSE)</f>
        <v>0</v>
      </c>
      <c r="BE89" s="228">
        <f>VLOOKUP(1,AS89:AW92,4,FALSE)</f>
        <v>0</v>
      </c>
      <c r="BF89" s="93" t="s">
        <v>12</v>
      </c>
      <c r="BG89" s="228">
        <f>VLOOKUP(1,AS89:AW92,5,FALSE)</f>
        <v>0</v>
      </c>
      <c r="BH89" s="229" t="s">
        <v>128</v>
      </c>
      <c r="BI89" s="85"/>
      <c r="BJ89" s="85">
        <f>IF(E89&gt;G89,IF(Spielplan!E89&gt;Spielplan!G89,Punktemodus!$B$3,0),0)</f>
        <v>0</v>
      </c>
      <c r="BK89" s="85">
        <f>IF(E89=G89,IF(Spielplan!E89=Spielplan!G89,Punktemodus!$B$3,0),0)</f>
        <v>10</v>
      </c>
      <c r="BL89" s="85">
        <f>IF(E89&lt;G89,IF(Spielplan!E89&lt;Spielplan!G89,Punktemodus!$B$3,0),0)</f>
        <v>0</v>
      </c>
      <c r="BM89" s="85">
        <f>IF(E89=Spielplan!E89,IF(G89=Spielplan!G89,Punktemodus!$B$5,0),0)</f>
        <v>3</v>
      </c>
      <c r="BN89" s="85">
        <f>IF(E89=Spielplan!E89,Punktemodus!$B$7,0)</f>
        <v>1</v>
      </c>
      <c r="BO89" s="85">
        <f>IF(G89=Spielplan!G89,Punktemodus!$B$7,0)</f>
        <v>1</v>
      </c>
      <c r="BP89" s="137">
        <f>IF(Spielplan!E89="",0,SUM(BJ89:BO89))</f>
        <v>0</v>
      </c>
      <c r="BQ89" s="85"/>
      <c r="BR89" s="141"/>
      <c r="BS89" s="321" t="s">
        <v>46</v>
      </c>
      <c r="BT89" s="322"/>
      <c r="BU89" s="322"/>
      <c r="BV89" s="322"/>
      <c r="BW89" s="134"/>
      <c r="BX89" s="335">
        <f>BZ79+CE79+CJ79+CO79+CS79</f>
        <v>730</v>
      </c>
      <c r="BY89" s="336"/>
      <c r="BZ89" s="134"/>
      <c r="CA89" s="349"/>
      <c r="CB89" s="350"/>
      <c r="CC89" s="350"/>
      <c r="CD89" s="350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</row>
    <row r="90" spans="1:101" ht="18.75" customHeight="1" thickBot="1" x14ac:dyDescent="0.3">
      <c r="A90" s="60"/>
      <c r="B90" s="60"/>
      <c r="C90" s="230" t="str">
        <f>Spielplan!$C$90</f>
        <v>Russland</v>
      </c>
      <c r="D90" s="231"/>
      <c r="E90" s="104"/>
      <c r="F90" s="93"/>
      <c r="G90" s="104"/>
      <c r="H90" s="230" t="str">
        <f>Spielplan!$H$90</f>
        <v>Südkorea</v>
      </c>
      <c r="I90" s="231"/>
      <c r="J90" s="60"/>
      <c r="K90" s="60" t="s">
        <v>116</v>
      </c>
      <c r="L90" s="60">
        <f t="shared" si="28"/>
        <v>0</v>
      </c>
      <c r="M90" s="60"/>
      <c r="N90" s="60"/>
      <c r="O90" s="60">
        <f>IF($E90="",0,IF($E90&gt;$G90,3,IF($E90=$G90,1,0)))</f>
        <v>0</v>
      </c>
      <c r="P90" s="60">
        <f>IF($G90="",0,IF($E90&gt;$G90,0,IF($E90=$G90,1,3)))</f>
        <v>0</v>
      </c>
      <c r="Q90" s="60"/>
      <c r="R90" s="60"/>
      <c r="S90" s="60">
        <f>E90</f>
        <v>0</v>
      </c>
      <c r="T90" s="60">
        <f>G90</f>
        <v>0</v>
      </c>
      <c r="U90" s="60"/>
      <c r="V90" s="60"/>
      <c r="W90" s="60">
        <f>G90</f>
        <v>0</v>
      </c>
      <c r="X90" s="60">
        <f>E90</f>
        <v>0</v>
      </c>
      <c r="Y90" s="60"/>
      <c r="Z90" s="60">
        <f>N95</f>
        <v>0</v>
      </c>
      <c r="AA90" s="60">
        <f>R95</f>
        <v>0</v>
      </c>
      <c r="AB90" s="60">
        <f>V95</f>
        <v>0</v>
      </c>
      <c r="AC90" s="60">
        <f>AA90-AB90</f>
        <v>0</v>
      </c>
      <c r="AD90" s="60">
        <f>IF(Z90&gt;Z89,-1,0)</f>
        <v>0</v>
      </c>
      <c r="AE90" s="60">
        <f>IF(Z90&gt;Z91,-1,0)</f>
        <v>0</v>
      </c>
      <c r="AF90" s="60">
        <f>IF(Z90&gt;Z92,-1,0)</f>
        <v>0</v>
      </c>
      <c r="AG90" s="60">
        <f>10000-(AJ90*1000+AM90*100+AK90*10)</f>
        <v>10000</v>
      </c>
      <c r="AH90" s="90">
        <f>RANK(AG90,AG89:AG92,1)</f>
        <v>1</v>
      </c>
      <c r="AI90" s="60" t="str">
        <f>H89</f>
        <v>Algerien</v>
      </c>
      <c r="AJ90" s="60">
        <f t="shared" si="29"/>
        <v>0</v>
      </c>
      <c r="AK90" s="60">
        <f t="shared" si="29"/>
        <v>0</v>
      </c>
      <c r="AL90" s="60">
        <f t="shared" si="29"/>
        <v>0</v>
      </c>
      <c r="AM90" s="60">
        <f>AK90-AL90</f>
        <v>0</v>
      </c>
      <c r="AN90" s="187">
        <f>IF(AG89=AG90,IF(E89&gt;G89,AG89-0.1,AG89),AG89)</f>
        <v>10000</v>
      </c>
      <c r="AO90" s="187"/>
      <c r="AP90" s="187">
        <f>IF(AG91=AG90,IF(G94&gt;E94,AG91-0.1,AG91),AG91)</f>
        <v>10000</v>
      </c>
      <c r="AQ90" s="187">
        <f>IF(AG92=AG90,IF(G92&gt;E92,AG92-0.1,AG92),AG92)</f>
        <v>10000</v>
      </c>
      <c r="AR90" s="187">
        <f>AO93</f>
        <v>30000</v>
      </c>
      <c r="AS90" s="90">
        <f>RANK(AR90,AR89:AR92,1)</f>
        <v>1</v>
      </c>
      <c r="AT90" s="60" t="str">
        <f t="shared" si="30"/>
        <v>Algerien</v>
      </c>
      <c r="AU90" s="60">
        <f t="shared" si="30"/>
        <v>0</v>
      </c>
      <c r="AV90" s="60">
        <f t="shared" si="30"/>
        <v>0</v>
      </c>
      <c r="AW90" s="60">
        <f t="shared" si="30"/>
        <v>0</v>
      </c>
      <c r="AX90" s="60"/>
      <c r="AY90" s="60"/>
      <c r="AZ90" s="60"/>
      <c r="BA90" s="232">
        <v>2</v>
      </c>
      <c r="BB90" s="230" t="e">
        <f>VLOOKUP(2,AS89:AT92,2,FALSE)</f>
        <v>#N/A</v>
      </c>
      <c r="BC90" s="231"/>
      <c r="BD90" s="233" t="e">
        <f>VLOOKUP(2,AS89:AW92,3,FALSE)</f>
        <v>#N/A</v>
      </c>
      <c r="BE90" s="234" t="e">
        <f>VLOOKUP(2,AS89:AW92,4,FALSE)</f>
        <v>#N/A</v>
      </c>
      <c r="BF90" s="93" t="s">
        <v>12</v>
      </c>
      <c r="BG90" s="234" t="e">
        <f>VLOOKUP(2,AS89:AW92,5,FALSE)</f>
        <v>#N/A</v>
      </c>
      <c r="BH90" s="234" t="s">
        <v>124</v>
      </c>
      <c r="BI90" s="85"/>
      <c r="BJ90" s="85">
        <f>IF(E90&gt;G90,IF(Spielplan!E90&gt;Spielplan!G90,Punktemodus!$B$3,0),0)</f>
        <v>0</v>
      </c>
      <c r="BK90" s="85">
        <f>IF(E90=G90,IF(Spielplan!E90=Spielplan!G90,Punktemodus!$B$3,0),0)</f>
        <v>10</v>
      </c>
      <c r="BL90" s="85">
        <f>IF(E90&lt;G90,IF(Spielplan!E90&lt;Spielplan!G90,Punktemodus!$B$3,0),0)</f>
        <v>0</v>
      </c>
      <c r="BM90" s="85">
        <f>IF(E90=Spielplan!E90,IF(G90=Spielplan!G90,Punktemodus!$B$5,0),0)</f>
        <v>3</v>
      </c>
      <c r="BN90" s="85">
        <f>IF(E90=Spielplan!E90,Punktemodus!$B$7,0)</f>
        <v>1</v>
      </c>
      <c r="BO90" s="85">
        <f>IF(G90=Spielplan!G90,Punktemodus!$B$7,0)</f>
        <v>1</v>
      </c>
      <c r="BP90" s="137">
        <f>IF(Spielplan!E90="",0,SUM(BJ90:BO90))</f>
        <v>0</v>
      </c>
      <c r="BQ90" s="85"/>
      <c r="BR90" s="141"/>
      <c r="BS90" s="322"/>
      <c r="BT90" s="322"/>
      <c r="BU90" s="322"/>
      <c r="BV90" s="322"/>
      <c r="BW90" s="134"/>
      <c r="BX90" s="337"/>
      <c r="BY90" s="338"/>
      <c r="BZ90" s="134"/>
      <c r="CA90" s="350"/>
      <c r="CB90" s="350"/>
      <c r="CC90" s="350"/>
      <c r="CD90" s="350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</row>
    <row r="91" spans="1:101" ht="18.75" customHeight="1" thickBot="1" x14ac:dyDescent="0.3">
      <c r="A91" s="60"/>
      <c r="B91" s="60"/>
      <c r="C91" s="224" t="str">
        <f>C89</f>
        <v>Belgien</v>
      </c>
      <c r="D91" s="225"/>
      <c r="E91" s="104"/>
      <c r="F91" s="93"/>
      <c r="G91" s="104"/>
      <c r="H91" s="224" t="str">
        <f>C90</f>
        <v>Russland</v>
      </c>
      <c r="I91" s="225"/>
      <c r="J91" s="60"/>
      <c r="K91" s="60" t="s">
        <v>118</v>
      </c>
      <c r="L91" s="60">
        <f t="shared" si="28"/>
        <v>0</v>
      </c>
      <c r="M91" s="60">
        <f>IF($E91="",0,IF($E91&gt;$G91,3,IF($E91=G91,1,0)))</f>
        <v>0</v>
      </c>
      <c r="N91" s="60"/>
      <c r="O91" s="60">
        <f>IF($G91="",0,IF($E91&gt;$G91,0,IF($E91=$G91,1,3)))</f>
        <v>0</v>
      </c>
      <c r="P91" s="60"/>
      <c r="Q91" s="60">
        <f>E91</f>
        <v>0</v>
      </c>
      <c r="R91" s="60"/>
      <c r="S91" s="60">
        <f>G91</f>
        <v>0</v>
      </c>
      <c r="T91" s="60"/>
      <c r="U91" s="60">
        <f>G91</f>
        <v>0</v>
      </c>
      <c r="V91" s="60"/>
      <c r="W91" s="60">
        <f>E91</f>
        <v>0</v>
      </c>
      <c r="X91" s="60"/>
      <c r="Y91" s="60"/>
      <c r="Z91" s="60">
        <f>O95</f>
        <v>0</v>
      </c>
      <c r="AA91" s="60">
        <f>S95</f>
        <v>0</v>
      </c>
      <c r="AB91" s="60">
        <f>W95</f>
        <v>0</v>
      </c>
      <c r="AC91" s="60">
        <f>AA91-AB91</f>
        <v>0</v>
      </c>
      <c r="AD91" s="60">
        <f>IF(Z91&gt;Z89,-1,0)</f>
        <v>0</v>
      </c>
      <c r="AE91" s="60">
        <f>IF(Z91&gt;Z90,-1,0)</f>
        <v>0</v>
      </c>
      <c r="AF91" s="60">
        <f>IF(Z91&gt;Z92,-1,0)</f>
        <v>0</v>
      </c>
      <c r="AG91" s="60">
        <f>10000-(AJ91*1000+AM91*100+AK91*10)</f>
        <v>10000</v>
      </c>
      <c r="AH91" s="90">
        <f>RANK(AG91,AG89:AG92,1)</f>
        <v>1</v>
      </c>
      <c r="AI91" s="60" t="str">
        <f>C90</f>
        <v>Russland</v>
      </c>
      <c r="AJ91" s="60">
        <f t="shared" si="29"/>
        <v>0</v>
      </c>
      <c r="AK91" s="60">
        <f t="shared" si="29"/>
        <v>0</v>
      </c>
      <c r="AL91" s="60">
        <f t="shared" si="29"/>
        <v>0</v>
      </c>
      <c r="AM91" s="60">
        <f>AK91-AL91</f>
        <v>0</v>
      </c>
      <c r="AN91" s="187">
        <f>IF(AG89=AG91,IF(E91&gt;G91,AG89-0.1,AG89),AG89)</f>
        <v>10000</v>
      </c>
      <c r="AO91" s="187">
        <f>IF(AG90=AG91,IF(E94&gt;G94,AG90-0.1,AG90),AG90)</f>
        <v>10000</v>
      </c>
      <c r="AP91" s="187"/>
      <c r="AQ91" s="187">
        <f>IF(AG92=AG91,IF(G90&gt;E90,AG92-0.1,AG92),AG92)</f>
        <v>10000</v>
      </c>
      <c r="AR91" s="187">
        <f>AP93</f>
        <v>30000</v>
      </c>
      <c r="AS91" s="90">
        <f>RANK(AR91,AR89:AR92,1)</f>
        <v>1</v>
      </c>
      <c r="AT91" s="60" t="str">
        <f t="shared" si="30"/>
        <v>Russland</v>
      </c>
      <c r="AU91" s="60">
        <f t="shared" si="30"/>
        <v>0</v>
      </c>
      <c r="AV91" s="60">
        <f t="shared" si="30"/>
        <v>0</v>
      </c>
      <c r="AW91" s="60">
        <f t="shared" si="30"/>
        <v>0</v>
      </c>
      <c r="AX91" s="60"/>
      <c r="AY91" s="60"/>
      <c r="AZ91" s="60"/>
      <c r="BA91" s="113">
        <v>3</v>
      </c>
      <c r="BB91" s="114" t="e">
        <f>VLOOKUP(3,AS89:AT92,2,FALSE)</f>
        <v>#N/A</v>
      </c>
      <c r="BC91" s="115"/>
      <c r="BD91" s="116" t="e">
        <f>VLOOKUP(3,AS89:AW92,3,FALSE)</f>
        <v>#N/A</v>
      </c>
      <c r="BE91" s="116" t="e">
        <f>VLOOKUP(3,AS89:AW92,4,FALSE)</f>
        <v>#N/A</v>
      </c>
      <c r="BF91" s="93" t="s">
        <v>12</v>
      </c>
      <c r="BG91" s="116" t="e">
        <f>VLOOKUP(3,AS89:AW92,5,FALSE)</f>
        <v>#N/A</v>
      </c>
      <c r="BH91" s="60"/>
      <c r="BI91" s="85"/>
      <c r="BJ91" s="85">
        <f>IF(E91&gt;G91,IF(Spielplan!E91&gt;Spielplan!G91,Punktemodus!$B$3,0),0)</f>
        <v>0</v>
      </c>
      <c r="BK91" s="85">
        <f>IF(E91=G91,IF(Spielplan!E91=Spielplan!G91,Punktemodus!$B$3,0),0)</f>
        <v>10</v>
      </c>
      <c r="BL91" s="85">
        <f>IF(E91&lt;G91,IF(Spielplan!E91&lt;Spielplan!G91,Punktemodus!$B$3,0),0)</f>
        <v>0</v>
      </c>
      <c r="BM91" s="85">
        <f>IF(E91=Spielplan!E91,IF(G91=Spielplan!G91,Punktemodus!$B$5,0),0)</f>
        <v>3</v>
      </c>
      <c r="BN91" s="85">
        <f>IF(E91=Spielplan!E91,Punktemodus!$B$7,0)</f>
        <v>1</v>
      </c>
      <c r="BO91" s="85">
        <f>IF(G91=Spielplan!G91,Punktemodus!$B$7,0)</f>
        <v>1</v>
      </c>
      <c r="BP91" s="137">
        <f>IF(Spielplan!E91="",0,SUM(BJ91:BO91))</f>
        <v>0</v>
      </c>
      <c r="BQ91" s="85"/>
      <c r="BR91" s="141"/>
      <c r="BS91" s="134"/>
      <c r="BT91" s="142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</row>
    <row r="92" spans="1:101" ht="18.75" customHeight="1" thickBot="1" x14ac:dyDescent="0.3">
      <c r="A92" s="60"/>
      <c r="B92" s="60"/>
      <c r="C92" s="230" t="str">
        <f>H89</f>
        <v>Algerien</v>
      </c>
      <c r="D92" s="231"/>
      <c r="E92" s="104"/>
      <c r="F92" s="93"/>
      <c r="G92" s="104"/>
      <c r="H92" s="230" t="str">
        <f>H90</f>
        <v>Südkorea</v>
      </c>
      <c r="I92" s="231"/>
      <c r="J92" s="60"/>
      <c r="K92" s="60" t="s">
        <v>117</v>
      </c>
      <c r="L92" s="60">
        <f t="shared" si="28"/>
        <v>0</v>
      </c>
      <c r="M92" s="60"/>
      <c r="N92" s="60">
        <f>IF($E92="",0,IF($E92&gt;$G92,3,IF($E92=$G92,1,0)))</f>
        <v>0</v>
      </c>
      <c r="O92" s="60"/>
      <c r="P92" s="60">
        <f>IF($G92="",0,IF($E92&gt;$G92,0,IF($E92=$G92,1,3)))</f>
        <v>0</v>
      </c>
      <c r="Q92" s="60"/>
      <c r="R92" s="60">
        <f>E92</f>
        <v>0</v>
      </c>
      <c r="S92" s="60"/>
      <c r="T92" s="60">
        <f>G92</f>
        <v>0</v>
      </c>
      <c r="U92" s="60"/>
      <c r="V92" s="60">
        <f>G92</f>
        <v>0</v>
      </c>
      <c r="W92" s="60"/>
      <c r="X92" s="60">
        <f>E92</f>
        <v>0</v>
      </c>
      <c r="Y92" s="60"/>
      <c r="Z92" s="60">
        <f>P95</f>
        <v>0</v>
      </c>
      <c r="AA92" s="60">
        <f>T95</f>
        <v>0</v>
      </c>
      <c r="AB92" s="60">
        <f>X95</f>
        <v>0</v>
      </c>
      <c r="AC92" s="60">
        <f>AA92-AB92</f>
        <v>0</v>
      </c>
      <c r="AD92" s="60">
        <f>IF(Z92&gt;Z89,-1,0)</f>
        <v>0</v>
      </c>
      <c r="AE92" s="60">
        <f>IF(Z92&gt;Z90,-1,0)</f>
        <v>0</v>
      </c>
      <c r="AF92" s="60">
        <f>IF(Z92&gt;Z91,-1,0)</f>
        <v>0</v>
      </c>
      <c r="AG92" s="60">
        <f>10000-(AJ92*1000+AM92*100+AK92*10)</f>
        <v>10000</v>
      </c>
      <c r="AH92" s="90">
        <f>RANK(AG92,AG89:AG92,1)</f>
        <v>1</v>
      </c>
      <c r="AI92" s="60" t="str">
        <f>H90</f>
        <v>Südkorea</v>
      </c>
      <c r="AJ92" s="60">
        <f t="shared" si="29"/>
        <v>0</v>
      </c>
      <c r="AK92" s="60">
        <f t="shared" si="29"/>
        <v>0</v>
      </c>
      <c r="AL92" s="60">
        <f t="shared" si="29"/>
        <v>0</v>
      </c>
      <c r="AM92" s="60">
        <f>AK92-AL92</f>
        <v>0</v>
      </c>
      <c r="AN92" s="187">
        <f>IF(AG89=AG92,IF(E93&gt;G93,AG89-0.1,AG89),AG89)</f>
        <v>10000</v>
      </c>
      <c r="AO92" s="187">
        <f>IF(AG90=AG92,IF(E92&gt;G92,AG90-0.1,AG90),AG90)</f>
        <v>10000</v>
      </c>
      <c r="AP92" s="187">
        <f>IF(AG91=AG92,IF(E90&gt;G90,AG91-0.1,AG91),AG91)</f>
        <v>10000</v>
      </c>
      <c r="AQ92" s="187"/>
      <c r="AR92" s="187">
        <f>AQ93</f>
        <v>30000</v>
      </c>
      <c r="AS92" s="90">
        <f>RANK(AR92,AR89:AR92,1)</f>
        <v>1</v>
      </c>
      <c r="AT92" s="60" t="str">
        <f t="shared" si="30"/>
        <v>Südkorea</v>
      </c>
      <c r="AU92" s="60">
        <f t="shared" si="30"/>
        <v>0</v>
      </c>
      <c r="AV92" s="60">
        <f t="shared" si="30"/>
        <v>0</v>
      </c>
      <c r="AW92" s="60">
        <f t="shared" si="30"/>
        <v>0</v>
      </c>
      <c r="AX92" s="60"/>
      <c r="AY92" s="60"/>
      <c r="AZ92" s="60"/>
      <c r="BA92" s="113">
        <v>4</v>
      </c>
      <c r="BB92" s="114" t="e">
        <f>VLOOKUP(4,AS89:AT92,2,FALSE)</f>
        <v>#N/A</v>
      </c>
      <c r="BC92" s="115"/>
      <c r="BD92" s="116" t="e">
        <f>VLOOKUP(4,AS89:AW92,3,FALSE)</f>
        <v>#N/A</v>
      </c>
      <c r="BE92" s="116" t="e">
        <f>VLOOKUP(4,AS89:AW92,4,FALSE)</f>
        <v>#N/A</v>
      </c>
      <c r="BF92" s="93" t="s">
        <v>12</v>
      </c>
      <c r="BG92" s="116" t="e">
        <f>VLOOKUP(4,AS89:AW92,5,FALSE)</f>
        <v>#N/A</v>
      </c>
      <c r="BH92" s="60"/>
      <c r="BI92" s="85"/>
      <c r="BJ92" s="85">
        <f>IF(E92&gt;G92,IF(Spielplan!E92&gt;Spielplan!G92,Punktemodus!$B$3,0),0)</f>
        <v>0</v>
      </c>
      <c r="BK92" s="85">
        <f>IF(E92=G92,IF(Spielplan!E92=Spielplan!G92,Punktemodus!$B$3,0),0)</f>
        <v>10</v>
      </c>
      <c r="BL92" s="85">
        <f>IF(E92&lt;G92,IF(Spielplan!E92&lt;Spielplan!G92,Punktemodus!$B$3,0),0)</f>
        <v>0</v>
      </c>
      <c r="BM92" s="85">
        <f>IF(E92=Spielplan!E92,IF(G92=Spielplan!G92,Punktemodus!$B$5,0),0)</f>
        <v>3</v>
      </c>
      <c r="BN92" s="85">
        <f>IF(E92=Spielplan!E92,Punktemodus!$B$7,0)</f>
        <v>1</v>
      </c>
      <c r="BO92" s="85">
        <f>IF(G92=Spielplan!G92,Punktemodus!$B$7,0)</f>
        <v>1</v>
      </c>
      <c r="BP92" s="137">
        <f>IF(Spielplan!E92="",0,SUM(BJ92:BO92))</f>
        <v>0</v>
      </c>
      <c r="BQ92" s="85"/>
      <c r="BR92" s="141"/>
      <c r="BS92" s="321" t="s">
        <v>163</v>
      </c>
      <c r="BT92" s="322"/>
      <c r="BU92" s="322"/>
      <c r="BV92" s="322"/>
      <c r="BW92" s="134"/>
      <c r="BX92" s="339">
        <f>BX86+BX89</f>
        <v>730</v>
      </c>
      <c r="BY92" s="340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</row>
    <row r="93" spans="1:101" ht="18.75" customHeight="1" thickBot="1" x14ac:dyDescent="0.3">
      <c r="A93" s="60"/>
      <c r="B93" s="60"/>
      <c r="C93" s="224" t="str">
        <f>C89</f>
        <v>Belgien</v>
      </c>
      <c r="D93" s="225"/>
      <c r="E93" s="104"/>
      <c r="F93" s="93"/>
      <c r="G93" s="104"/>
      <c r="H93" s="224" t="str">
        <f>H90</f>
        <v>Südkorea</v>
      </c>
      <c r="I93" s="225"/>
      <c r="J93" s="60"/>
      <c r="K93" s="60" t="s">
        <v>119</v>
      </c>
      <c r="L93" s="60">
        <f t="shared" si="28"/>
        <v>0</v>
      </c>
      <c r="M93" s="60">
        <f>IF($E93="",0,IF($E93&gt;$G93,3,IF($E93=G93,1,0)))</f>
        <v>0</v>
      </c>
      <c r="N93" s="60"/>
      <c r="O93" s="60"/>
      <c r="P93" s="60">
        <f>IF($G93="",0,IF($E93&gt;$G93,0,IF($E93=$G93,1,3)))</f>
        <v>0</v>
      </c>
      <c r="Q93" s="60">
        <f>E93</f>
        <v>0</v>
      </c>
      <c r="R93" s="60"/>
      <c r="S93" s="60"/>
      <c r="T93" s="60">
        <f>G93</f>
        <v>0</v>
      </c>
      <c r="U93" s="60">
        <f>G93</f>
        <v>0</v>
      </c>
      <c r="V93" s="60"/>
      <c r="W93" s="60"/>
      <c r="X93" s="60">
        <f>E93</f>
        <v>0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187">
        <f>SUM(AN89:AN92)</f>
        <v>30000</v>
      </c>
      <c r="AO93" s="187">
        <f>SUM(AO89:AO92)</f>
        <v>30000</v>
      </c>
      <c r="AP93" s="187">
        <f>SUM(AP89:AP92)</f>
        <v>30000</v>
      </c>
      <c r="AQ93" s="187">
        <f>SUM(AQ89:AQ92)</f>
        <v>30000</v>
      </c>
      <c r="AR93" s="187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85">
        <f>IF(E93&gt;G93,IF(Spielplan!E93&gt;Spielplan!G93,Punktemodus!$B$3,0),0)</f>
        <v>0</v>
      </c>
      <c r="BK93" s="85">
        <f>IF(E93=G93,IF(Spielplan!E93=Spielplan!G93,Punktemodus!$B$3,0),0)</f>
        <v>10</v>
      </c>
      <c r="BL93" s="85">
        <f>IF(E93&lt;G93,IF(Spielplan!E93&lt;Spielplan!G93,Punktemodus!$B$3,0),0)</f>
        <v>0</v>
      </c>
      <c r="BM93" s="85">
        <f>IF(E93=Spielplan!E93,IF(G93=Spielplan!G93,Punktemodus!$B$5,0),0)</f>
        <v>3</v>
      </c>
      <c r="BN93" s="85">
        <f>IF(E93=Spielplan!E93,Punktemodus!$B$7,0)</f>
        <v>1</v>
      </c>
      <c r="BO93" s="85">
        <f>IF(G93=Spielplan!G93,Punktemodus!$B$7,0)</f>
        <v>1</v>
      </c>
      <c r="BP93" s="137">
        <f>IF(Spielplan!E93="",0,SUM(BJ93:BO93))</f>
        <v>0</v>
      </c>
      <c r="BQ93" s="60"/>
      <c r="BR93" s="141"/>
      <c r="BS93" s="322"/>
      <c r="BT93" s="322"/>
      <c r="BU93" s="322"/>
      <c r="BV93" s="322"/>
      <c r="BW93" s="134"/>
      <c r="BX93" s="341"/>
      <c r="BY93" s="342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</row>
    <row r="94" spans="1:101" ht="18.75" customHeight="1" thickBot="1" x14ac:dyDescent="0.3">
      <c r="A94" s="60"/>
      <c r="B94" s="60"/>
      <c r="C94" s="230" t="str">
        <f>H89</f>
        <v>Algerien</v>
      </c>
      <c r="D94" s="231"/>
      <c r="E94" s="104"/>
      <c r="F94" s="93"/>
      <c r="G94" s="104"/>
      <c r="H94" s="230" t="str">
        <f>C90</f>
        <v>Russland</v>
      </c>
      <c r="I94" s="231"/>
      <c r="J94" s="60"/>
      <c r="K94" s="60" t="s">
        <v>119</v>
      </c>
      <c r="L94" s="60">
        <f t="shared" si="28"/>
        <v>0</v>
      </c>
      <c r="M94" s="60"/>
      <c r="N94" s="60">
        <f>IF($E94="",0,IF($E94&gt;$G94,3,IF($E94=$G94,1,0)))</f>
        <v>0</v>
      </c>
      <c r="O94" s="60">
        <f>IF($G94="",0,IF($E94&gt;$G94,0,IF($E94=$G94,1,3)))</f>
        <v>0</v>
      </c>
      <c r="P94" s="60"/>
      <c r="Q94" s="60"/>
      <c r="R94" s="60">
        <f>E94</f>
        <v>0</v>
      </c>
      <c r="S94" s="60">
        <f>G94</f>
        <v>0</v>
      </c>
      <c r="T94" s="60"/>
      <c r="U94" s="60"/>
      <c r="V94" s="60">
        <f>G94</f>
        <v>0</v>
      </c>
      <c r="W94" s="60">
        <f>E94</f>
        <v>0</v>
      </c>
      <c r="X94" s="60"/>
      <c r="Y94" s="60"/>
      <c r="Z94" s="60" t="s">
        <v>30</v>
      </c>
      <c r="AA94" s="60"/>
      <c r="AB94" s="60"/>
      <c r="AC94" s="60"/>
      <c r="AD94" s="60"/>
      <c r="AE94" s="60"/>
      <c r="AF94" s="60"/>
      <c r="AG94" s="60" t="b">
        <f>OR(AG89=AG90,AG89=AG91,AG89=AG92,AG90=AG91,AG90=AG92,AG91=AG92)</f>
        <v>1</v>
      </c>
      <c r="AH94" s="60"/>
      <c r="AI94" s="60"/>
      <c r="AJ94" s="60"/>
      <c r="AK94" s="60"/>
      <c r="AL94" s="60"/>
      <c r="AM94" s="60"/>
      <c r="AN94" s="60"/>
      <c r="AO94" s="60" t="s">
        <v>34</v>
      </c>
      <c r="AP94" s="60"/>
      <c r="AQ94" s="60"/>
      <c r="AR94" s="60" t="b">
        <f>OR(AR89=AR90,AR89=AR91,AR89=AR92,AR90=AR91,AR90=AR92,AR91=AR92)</f>
        <v>1</v>
      </c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85">
        <f>IF(E94&gt;G94,IF(Spielplan!E94&gt;Spielplan!G94,Punktemodus!$B$3,0),0)</f>
        <v>0</v>
      </c>
      <c r="BK94" s="85">
        <f>IF(E94=G94,IF(Spielplan!E94=Spielplan!G94,Punktemodus!$B$3,0),0)</f>
        <v>10</v>
      </c>
      <c r="BL94" s="85">
        <f>IF(E94&lt;G94,IF(Spielplan!E94&lt;Spielplan!G94,Punktemodus!$B$3,0),0)</f>
        <v>0</v>
      </c>
      <c r="BM94" s="85">
        <f>IF(E94=Spielplan!E94,IF(G94=Spielplan!G94,Punktemodus!$B$5,0),0)</f>
        <v>3</v>
      </c>
      <c r="BN94" s="85">
        <f>IF(E94=Spielplan!E94,Punktemodus!$B$7,0)</f>
        <v>1</v>
      </c>
      <c r="BO94" s="85">
        <f>IF(G94=Spielplan!G94,Punktemodus!$B$7,0)</f>
        <v>1</v>
      </c>
      <c r="BP94" s="137">
        <f>IF(Spielplan!E94="",0,SUM(BJ94:BO94))</f>
        <v>0</v>
      </c>
      <c r="BQ94" s="60"/>
      <c r="BR94" s="141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</row>
    <row r="95" spans="1:101" ht="18.75" customHeight="1" thickBot="1" x14ac:dyDescent="0.25">
      <c r="A95" s="60"/>
      <c r="B95" s="60"/>
      <c r="C95" s="136" t="str">
        <f>IF(G94="","",IF(AR94=TRUE,"Achtung: Fehler in Tabelle!",""))</f>
        <v/>
      </c>
      <c r="D95" s="60"/>
      <c r="E95" s="60"/>
      <c r="F95" s="60"/>
      <c r="G95" s="60"/>
      <c r="H95" s="60"/>
      <c r="I95" s="60"/>
      <c r="J95" s="60"/>
      <c r="K95" s="60"/>
      <c r="L95" s="60"/>
      <c r="M95" s="60">
        <f t="shared" ref="M95:X95" si="31">SUM(M89:M94)</f>
        <v>0</v>
      </c>
      <c r="N95" s="60">
        <f t="shared" si="31"/>
        <v>0</v>
      </c>
      <c r="O95" s="60">
        <f t="shared" si="31"/>
        <v>0</v>
      </c>
      <c r="P95" s="60">
        <f t="shared" si="31"/>
        <v>0</v>
      </c>
      <c r="Q95" s="60">
        <f t="shared" si="31"/>
        <v>0</v>
      </c>
      <c r="R95" s="60">
        <f t="shared" si="31"/>
        <v>0</v>
      </c>
      <c r="S95" s="60">
        <f t="shared" si="31"/>
        <v>0</v>
      </c>
      <c r="T95" s="60">
        <f t="shared" si="31"/>
        <v>0</v>
      </c>
      <c r="U95" s="60">
        <f t="shared" si="31"/>
        <v>0</v>
      </c>
      <c r="V95" s="60">
        <f t="shared" si="31"/>
        <v>0</v>
      </c>
      <c r="W95" s="60">
        <f t="shared" si="31"/>
        <v>0</v>
      </c>
      <c r="X95" s="60">
        <f t="shared" si="31"/>
        <v>0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160">
        <f>SUM(BP89:BP94)</f>
        <v>0</v>
      </c>
      <c r="BQ95" s="60"/>
      <c r="BR95" s="141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</row>
    <row r="96" spans="1:101" ht="13.5" thickBo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85"/>
      <c r="BK96" s="85"/>
      <c r="BL96" s="85"/>
      <c r="BM96" s="85"/>
      <c r="BN96" s="85"/>
      <c r="BO96" s="85"/>
      <c r="BP96" s="138"/>
      <c r="BQ96" s="60"/>
      <c r="BR96" s="141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</row>
    <row r="97" spans="1:101" ht="25.5" customHeight="1" thickBo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85"/>
      <c r="BK97" s="85"/>
      <c r="BL97" s="85"/>
      <c r="BM97" s="85"/>
      <c r="BN97" s="85"/>
      <c r="BO97" s="85"/>
      <c r="BP97" s="160">
        <f>SUM(BP12:BP95)/2</f>
        <v>0</v>
      </c>
      <c r="BQ97" s="60"/>
      <c r="BR97" s="141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</row>
    <row r="98" spans="1:101" x14ac:dyDescent="0.2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85"/>
      <c r="BK98" s="85"/>
      <c r="BL98" s="85"/>
      <c r="BM98" s="85"/>
      <c r="BN98" s="85"/>
      <c r="BO98" s="85"/>
      <c r="BP98" s="60"/>
      <c r="BQ98" s="60"/>
      <c r="BR98" s="141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</row>
  </sheetData>
  <mergeCells count="41"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  <mergeCell ref="CQ65:CV66"/>
    <mergeCell ref="BS44:BV45"/>
    <mergeCell ref="BX44:BX47"/>
    <mergeCell ref="BY44:BY47"/>
    <mergeCell ref="BZ44:BZ47"/>
    <mergeCell ref="CE44:CE47"/>
    <mergeCell ref="CF44:CF47"/>
    <mergeCell ref="CJ44:CJ47"/>
    <mergeCell ref="CO44:CO47"/>
    <mergeCell ref="CS44:CS47"/>
    <mergeCell ref="CQ59:CV60"/>
    <mergeCell ref="CQ62:CV63"/>
    <mergeCell ref="CQ32:CV33"/>
    <mergeCell ref="H2:BZ2"/>
    <mergeCell ref="H3:BZ3"/>
    <mergeCell ref="I4:BI4"/>
    <mergeCell ref="BY4:BZ4"/>
    <mergeCell ref="CG4:CV4"/>
    <mergeCell ref="BP8:BP11"/>
    <mergeCell ref="BJ9:BJ11"/>
    <mergeCell ref="BK9:BK11"/>
    <mergeCell ref="BL9:BL11"/>
    <mergeCell ref="BM9:BM11"/>
    <mergeCell ref="BN9:BN11"/>
    <mergeCell ref="BO9:BO11"/>
    <mergeCell ref="CQ23:CV24"/>
    <mergeCell ref="CQ26:CV27"/>
    <mergeCell ref="CQ29:CV30"/>
  </mergeCells>
  <conditionalFormatting sqref="CK24:CL24">
    <cfRule type="expression" dxfId="170" priority="1" stopIfTrue="1">
      <formula>IF($CH34="",TRUE,FALSE)</formula>
    </cfRule>
  </conditionalFormatting>
  <conditionalFormatting sqref="CA14:CB14">
    <cfRule type="expression" dxfId="169" priority="2" stopIfTrue="1">
      <formula>IF($BV$12="",TRUE,FALSE)</formula>
    </cfRule>
  </conditionalFormatting>
  <conditionalFormatting sqref="CA15:CB15">
    <cfRule type="expression" dxfId="168" priority="3" stopIfTrue="1">
      <formula>IF($BV$17="",TRUE,FALSE)</formula>
    </cfRule>
  </conditionalFormatting>
  <conditionalFormatting sqref="CA22:CB22">
    <cfRule type="expression" dxfId="167" priority="4" stopIfTrue="1">
      <formula>IF($BV$20="",TRUE,FALSE)</formula>
    </cfRule>
  </conditionalFormatting>
  <conditionalFormatting sqref="CA23:CB23">
    <cfRule type="expression" dxfId="166" priority="5" stopIfTrue="1">
      <formula>IF($BV$25="",TRUE,FALSE)</formula>
    </cfRule>
  </conditionalFormatting>
  <conditionalFormatting sqref="CA30:CB30">
    <cfRule type="expression" dxfId="165" priority="6" stopIfTrue="1">
      <formula>IF($BV$29="",TRUE,FALSE)</formula>
    </cfRule>
  </conditionalFormatting>
  <conditionalFormatting sqref="CA31:CB31">
    <cfRule type="expression" dxfId="164" priority="7" stopIfTrue="1">
      <formula>IF($BV$33="",TRUE,FALSE)</formula>
    </cfRule>
  </conditionalFormatting>
  <conditionalFormatting sqref="CA38:CB38">
    <cfRule type="expression" dxfId="163" priority="8" stopIfTrue="1">
      <formula>IF($BV$37="",TRUE,FALSE)</formula>
    </cfRule>
  </conditionalFormatting>
  <conditionalFormatting sqref="CA39:CB39">
    <cfRule type="expression" dxfId="162" priority="9" stopIfTrue="1">
      <formula>IF($BV$41="",TRUE,FALSE)</formula>
    </cfRule>
  </conditionalFormatting>
  <conditionalFormatting sqref="CF18:CG18">
    <cfRule type="expression" dxfId="161" priority="10" stopIfTrue="1">
      <formula>IF($CC$15="",TRUE,FALSE)</formula>
    </cfRule>
  </conditionalFormatting>
  <conditionalFormatting sqref="CF19:CG19">
    <cfRule type="expression" dxfId="160" priority="11" stopIfTrue="1">
      <formula>IF($CC$22="",TRUE,FALSE)</formula>
    </cfRule>
  </conditionalFormatting>
  <conditionalFormatting sqref="CF35:CG35">
    <cfRule type="expression" dxfId="159" priority="12" stopIfTrue="1">
      <formula>IF($CC$39="",TRUE,FALSE)</formula>
    </cfRule>
  </conditionalFormatting>
  <conditionalFormatting sqref="CF34:CG34">
    <cfRule type="expression" dxfId="158" priority="13" stopIfTrue="1">
      <formula>IF($CC$31="",TRUE,FALSE)</formula>
    </cfRule>
  </conditionalFormatting>
  <conditionalFormatting sqref="CK23:CL23 CK29:CL29">
    <cfRule type="expression" dxfId="157" priority="14" stopIfTrue="1">
      <formula>IF($CH$18="",TRUE,FALSE)</formula>
    </cfRule>
  </conditionalFormatting>
  <conditionalFormatting sqref="CK30:CL30">
    <cfRule type="expression" dxfId="156" priority="15" stopIfTrue="1">
      <formula>IF($CH$34="",TRUE,FALSE)</formula>
    </cfRule>
  </conditionalFormatting>
  <conditionalFormatting sqref="CQ23:CV24">
    <cfRule type="expression" dxfId="155" priority="16" stopIfTrue="1">
      <formula>IF($CM$23="",TRUE,FALSE)</formula>
    </cfRule>
  </conditionalFormatting>
  <conditionalFormatting sqref="CQ26:CV27">
    <cfRule type="expression" dxfId="154" priority="17" stopIfTrue="1">
      <formula>IF($CM$24="",TRUE,FALSE)</formula>
    </cfRule>
  </conditionalFormatting>
  <conditionalFormatting sqref="CQ29:CV30">
    <cfRule type="expression" dxfId="153" priority="18" stopIfTrue="1">
      <formula>IF($CM$29="",TRUE,FALSE)</formula>
    </cfRule>
  </conditionalFormatting>
  <conditionalFormatting sqref="CQ32:CV33">
    <cfRule type="expression" dxfId="152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60"/>
      <c r="B1" s="60"/>
      <c r="C1" s="86"/>
      <c r="D1" s="60"/>
      <c r="E1" s="85"/>
      <c r="F1" s="60"/>
      <c r="G1" s="85"/>
      <c r="H1" s="92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</row>
    <row r="2" spans="1:101" ht="85.5" customHeight="1" thickBot="1" x14ac:dyDescent="1.1000000000000001">
      <c r="A2" s="60"/>
      <c r="B2" s="60"/>
      <c r="C2" s="60"/>
      <c r="D2" s="60"/>
      <c r="E2" s="85"/>
      <c r="F2" s="60"/>
      <c r="G2" s="85"/>
      <c r="H2" s="355" t="s">
        <v>341</v>
      </c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7"/>
      <c r="BR2" s="357"/>
      <c r="BS2" s="357"/>
      <c r="BT2" s="357"/>
      <c r="BU2" s="357"/>
      <c r="BV2" s="357"/>
      <c r="BW2" s="357"/>
      <c r="BX2" s="357"/>
      <c r="BY2" s="357"/>
      <c r="BZ2" s="358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</row>
    <row r="3" spans="1:101" ht="85.5" customHeight="1" thickBot="1" x14ac:dyDescent="0.25">
      <c r="A3" s="60"/>
      <c r="B3" s="60"/>
      <c r="C3" s="60"/>
      <c r="D3" s="60"/>
      <c r="E3" s="85"/>
      <c r="F3" s="60"/>
      <c r="G3" s="85"/>
      <c r="H3" s="320" t="s">
        <v>339</v>
      </c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282"/>
      <c r="BW3" s="282"/>
      <c r="BX3" s="282"/>
      <c r="BY3" s="282"/>
      <c r="BZ3" s="282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</row>
    <row r="4" spans="1:101" ht="37.5" customHeight="1" thickBot="1" x14ac:dyDescent="0.55000000000000004">
      <c r="A4" s="60"/>
      <c r="B4" s="60"/>
      <c r="C4" s="60"/>
      <c r="D4" s="60"/>
      <c r="E4" s="85"/>
      <c r="F4" s="60"/>
      <c r="G4" s="85"/>
      <c r="H4" s="95" t="s">
        <v>161</v>
      </c>
      <c r="I4" s="325" t="s">
        <v>366</v>
      </c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7"/>
      <c r="BJ4" s="60"/>
      <c r="BK4" s="60"/>
      <c r="BL4" s="60"/>
      <c r="BM4" s="60"/>
      <c r="BN4" s="60"/>
      <c r="BO4" s="60"/>
      <c r="BP4" s="60"/>
      <c r="BQ4" s="95" t="s">
        <v>162</v>
      </c>
      <c r="BR4" s="60"/>
      <c r="BS4" s="60"/>
      <c r="BT4" s="60"/>
      <c r="BU4" s="60"/>
      <c r="BV4" s="60"/>
      <c r="BW4" s="60"/>
      <c r="BX4" s="60"/>
      <c r="BY4" s="323">
        <f>BX92</f>
        <v>730</v>
      </c>
      <c r="BZ4" s="324"/>
      <c r="CA4" s="60"/>
      <c r="CB4" s="60"/>
      <c r="CC4" s="60"/>
      <c r="CD4" s="60"/>
      <c r="CE4" s="60"/>
      <c r="CF4" s="60"/>
      <c r="CG4" s="367" t="s">
        <v>340</v>
      </c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9"/>
      <c r="CW4" s="60"/>
    </row>
    <row r="5" spans="1:101" x14ac:dyDescent="0.2">
      <c r="A5" s="60"/>
      <c r="B5" s="60"/>
      <c r="C5" s="60"/>
      <c r="D5" s="60"/>
      <c r="E5" s="85"/>
      <c r="F5" s="60"/>
      <c r="G5" s="8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1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</row>
    <row r="6" spans="1:101" x14ac:dyDescent="0.2">
      <c r="A6" s="60"/>
      <c r="B6" s="60"/>
      <c r="C6" s="60"/>
      <c r="D6" s="60"/>
      <c r="E6" s="85"/>
      <c r="F6" s="60"/>
      <c r="G6" s="85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</row>
    <row r="7" spans="1:101" ht="13.5" thickBot="1" x14ac:dyDescent="0.25">
      <c r="A7" s="60"/>
      <c r="B7" s="60"/>
      <c r="C7" s="60"/>
      <c r="D7" s="60"/>
      <c r="E7" s="85"/>
      <c r="F7" s="60"/>
      <c r="G7" s="85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</row>
    <row r="8" spans="1:101" ht="26.25" customHeight="1" thickBot="1" x14ac:dyDescent="0.45">
      <c r="A8" s="60"/>
      <c r="B8" s="60"/>
      <c r="C8" s="99" t="s">
        <v>150</v>
      </c>
      <c r="D8" s="100"/>
      <c r="E8" s="101"/>
      <c r="F8" s="100"/>
      <c r="G8" s="101"/>
      <c r="H8" s="100"/>
      <c r="I8" s="100"/>
      <c r="J8" s="100"/>
      <c r="K8" s="100"/>
      <c r="L8" s="188"/>
      <c r="M8" s="189" t="s">
        <v>36</v>
      </c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2"/>
      <c r="BI8" s="60"/>
      <c r="BJ8" s="60"/>
      <c r="BK8" s="60"/>
      <c r="BL8" s="60"/>
      <c r="BM8" s="60"/>
      <c r="BN8" s="60"/>
      <c r="BO8" s="60"/>
      <c r="BP8" s="328" t="s">
        <v>149</v>
      </c>
      <c r="BQ8" s="60"/>
      <c r="BR8" s="87"/>
      <c r="BS8" s="99" t="s">
        <v>151</v>
      </c>
      <c r="BT8" s="100"/>
      <c r="BU8" s="100"/>
      <c r="BV8" s="100"/>
      <c r="BW8" s="100"/>
      <c r="BX8" s="100"/>
      <c r="BY8" s="100"/>
      <c r="BZ8" s="103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2"/>
      <c r="CW8" s="60"/>
    </row>
    <row r="9" spans="1:101" ht="28.5" customHeight="1" x14ac:dyDescent="0.2">
      <c r="A9" s="60"/>
      <c r="B9" s="60"/>
      <c r="C9" s="60"/>
      <c r="D9" s="60"/>
      <c r="E9" s="85"/>
      <c r="F9" s="60"/>
      <c r="G9" s="85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330" t="s">
        <v>48</v>
      </c>
      <c r="BK9" s="330" t="s">
        <v>142</v>
      </c>
      <c r="BL9" s="330" t="s">
        <v>143</v>
      </c>
      <c r="BM9" s="330" t="s">
        <v>49</v>
      </c>
      <c r="BN9" s="330" t="s">
        <v>147</v>
      </c>
      <c r="BO9" s="330" t="s">
        <v>148</v>
      </c>
      <c r="BP9" s="329"/>
      <c r="BQ9" s="60"/>
      <c r="BR9" s="87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</row>
    <row r="10" spans="1:101" ht="18.75" customHeight="1" x14ac:dyDescent="0.25">
      <c r="A10" s="60"/>
      <c r="B10" s="60"/>
      <c r="C10" s="88" t="s">
        <v>63</v>
      </c>
      <c r="D10" s="60"/>
      <c r="E10" s="85"/>
      <c r="F10" s="60"/>
      <c r="G10" s="85"/>
      <c r="H10" s="60"/>
      <c r="I10" s="60"/>
      <c r="J10" s="60"/>
      <c r="K10" s="60"/>
      <c r="L10" s="60"/>
      <c r="M10" s="60" t="s">
        <v>4</v>
      </c>
      <c r="N10" s="60"/>
      <c r="O10" s="60"/>
      <c r="P10" s="60"/>
      <c r="Q10" s="60" t="s">
        <v>6</v>
      </c>
      <c r="R10" s="60"/>
      <c r="S10" s="60"/>
      <c r="T10" s="60"/>
      <c r="U10" s="60" t="s">
        <v>7</v>
      </c>
      <c r="V10" s="60"/>
      <c r="W10" s="60"/>
      <c r="X10" s="60"/>
      <c r="Y10" s="60"/>
      <c r="Z10" s="60" t="s">
        <v>4</v>
      </c>
      <c r="AA10" s="60" t="s">
        <v>5</v>
      </c>
      <c r="AB10" s="60"/>
      <c r="AC10" s="60"/>
      <c r="AD10" s="60" t="s">
        <v>9</v>
      </c>
      <c r="AE10" s="60"/>
      <c r="AF10" s="60"/>
      <c r="AG10" s="60"/>
      <c r="AH10" s="60" t="s">
        <v>32</v>
      </c>
      <c r="AI10" s="60"/>
      <c r="AJ10" s="60"/>
      <c r="AK10" s="60"/>
      <c r="AL10" s="60"/>
      <c r="AM10" s="60"/>
      <c r="AN10" s="60" t="s">
        <v>35</v>
      </c>
      <c r="AO10" s="60"/>
      <c r="AP10" s="60"/>
      <c r="AQ10" s="60"/>
      <c r="AR10" s="60"/>
      <c r="AS10" s="60" t="s">
        <v>33</v>
      </c>
      <c r="AT10" s="60"/>
      <c r="AU10" s="60"/>
      <c r="AV10" s="60"/>
      <c r="AW10" s="60"/>
      <c r="AX10" s="60"/>
      <c r="AY10" s="60"/>
      <c r="AZ10" s="60"/>
      <c r="BA10" s="60"/>
      <c r="BB10" s="89" t="s">
        <v>10</v>
      </c>
      <c r="BC10" s="60"/>
      <c r="BD10" s="90" t="s">
        <v>4</v>
      </c>
      <c r="BE10" s="60"/>
      <c r="BF10" s="61" t="s">
        <v>5</v>
      </c>
      <c r="BG10" s="60"/>
      <c r="BH10" s="60"/>
      <c r="BI10" s="60"/>
      <c r="BJ10" s="330"/>
      <c r="BK10" s="330"/>
      <c r="BL10" s="330"/>
      <c r="BM10" s="330"/>
      <c r="BN10" s="330"/>
      <c r="BO10" s="330"/>
      <c r="BP10" s="329"/>
      <c r="BQ10" s="60"/>
      <c r="BR10" s="87"/>
      <c r="BS10" s="88"/>
      <c r="BT10" s="60"/>
      <c r="BU10" s="91" t="s">
        <v>120</v>
      </c>
      <c r="BV10" s="60"/>
      <c r="BW10" s="60"/>
      <c r="BX10" s="61" t="s">
        <v>26</v>
      </c>
      <c r="BY10" s="60"/>
      <c r="BZ10" s="88"/>
      <c r="CA10" s="60"/>
      <c r="CB10" s="60"/>
      <c r="CC10" s="60"/>
      <c r="CD10" s="60"/>
      <c r="CE10" s="61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</row>
    <row r="11" spans="1:101" ht="18.75" customHeight="1" thickBot="1" x14ac:dyDescent="0.25">
      <c r="A11" s="60"/>
      <c r="B11" s="60"/>
      <c r="C11" s="60"/>
      <c r="D11" s="60"/>
      <c r="E11" s="85"/>
      <c r="F11" s="60"/>
      <c r="G11" s="85"/>
      <c r="H11" s="60"/>
      <c r="I11" s="60"/>
      <c r="J11" s="60"/>
      <c r="K11" s="60"/>
      <c r="L11" s="60"/>
      <c r="M11" s="60" t="s">
        <v>0</v>
      </c>
      <c r="N11" s="60" t="s">
        <v>1</v>
      </c>
      <c r="O11" s="60" t="s">
        <v>2</v>
      </c>
      <c r="P11" s="60" t="s">
        <v>3</v>
      </c>
      <c r="Q11" s="60" t="s">
        <v>0</v>
      </c>
      <c r="R11" s="60" t="s">
        <v>1</v>
      </c>
      <c r="S11" s="60" t="s">
        <v>2</v>
      </c>
      <c r="T11" s="60" t="s">
        <v>3</v>
      </c>
      <c r="U11" s="60" t="s">
        <v>0</v>
      </c>
      <c r="V11" s="60" t="s">
        <v>1</v>
      </c>
      <c r="W11" s="60" t="s">
        <v>2</v>
      </c>
      <c r="X11" s="60" t="s">
        <v>3</v>
      </c>
      <c r="Y11" s="60"/>
      <c r="Z11" s="60" t="s">
        <v>8</v>
      </c>
      <c r="AA11" s="60"/>
      <c r="AB11" s="60"/>
      <c r="AC11" s="60"/>
      <c r="AD11" s="60"/>
      <c r="AE11" s="60"/>
      <c r="AF11" s="60"/>
      <c r="AG11" s="60"/>
      <c r="AH11" s="60" t="s">
        <v>31</v>
      </c>
      <c r="AI11" s="60"/>
      <c r="AJ11" s="60"/>
      <c r="AK11" s="60"/>
      <c r="AL11" s="60"/>
      <c r="AM11" s="60"/>
      <c r="AN11" s="60" t="str">
        <f>AI12</f>
        <v>Brasilien</v>
      </c>
      <c r="AO11" s="60" t="str">
        <f>AI13</f>
        <v>Kroatien</v>
      </c>
      <c r="AP11" s="60" t="str">
        <f>AI14</f>
        <v>Mexiko</v>
      </c>
      <c r="AQ11" s="60" t="str">
        <f>AI15</f>
        <v>Kamerun</v>
      </c>
      <c r="AR11" s="60"/>
      <c r="AS11" s="60" t="s">
        <v>31</v>
      </c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330"/>
      <c r="BK11" s="330"/>
      <c r="BL11" s="330"/>
      <c r="BM11" s="330"/>
      <c r="BN11" s="330"/>
      <c r="BO11" s="330"/>
      <c r="BP11" s="329"/>
      <c r="BQ11" s="60"/>
      <c r="BR11" s="87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</row>
    <row r="12" spans="1:101" ht="18.75" customHeight="1" thickBot="1" x14ac:dyDescent="0.3">
      <c r="A12" s="60"/>
      <c r="B12" s="60"/>
      <c r="C12" s="7" t="str">
        <f>Spielplan!$C$12</f>
        <v>Brasilien</v>
      </c>
      <c r="D12" s="38"/>
      <c r="E12" s="104"/>
      <c r="F12" s="93"/>
      <c r="G12" s="104"/>
      <c r="H12" s="7" t="str">
        <f>Spielplan!$H$12</f>
        <v>Kroatien</v>
      </c>
      <c r="I12" s="38"/>
      <c r="J12" s="60"/>
      <c r="K12" s="60" t="s">
        <v>58</v>
      </c>
      <c r="L12" s="60">
        <f t="shared" ref="L12:L17" si="0">IF(E12-G12&gt;0,1,IF(G12=E12,0,-1))</f>
        <v>0</v>
      </c>
      <c r="M12" s="60">
        <f>IF($E12="",0,IF($E12&gt;$G12,3,IF($E12=G12,1,0)))</f>
        <v>0</v>
      </c>
      <c r="N12" s="60">
        <f>IF($G12="",0,IF($E12&gt;$G12,0,IF($E12=G12,1,3)))</f>
        <v>0</v>
      </c>
      <c r="O12" s="60"/>
      <c r="P12" s="60"/>
      <c r="Q12" s="60">
        <f>E12</f>
        <v>0</v>
      </c>
      <c r="R12" s="60">
        <f>G12</f>
        <v>0</v>
      </c>
      <c r="S12" s="60"/>
      <c r="T12" s="60"/>
      <c r="U12" s="60">
        <f>G12</f>
        <v>0</v>
      </c>
      <c r="V12" s="60">
        <f>E12</f>
        <v>0</v>
      </c>
      <c r="W12" s="60"/>
      <c r="X12" s="60"/>
      <c r="Y12" s="60"/>
      <c r="Z12" s="60">
        <f>M18</f>
        <v>0</v>
      </c>
      <c r="AA12" s="60">
        <f>Q18</f>
        <v>0</v>
      </c>
      <c r="AB12" s="60">
        <f>U18</f>
        <v>0</v>
      </c>
      <c r="AC12" s="60">
        <f>AA12-AB12</f>
        <v>0</v>
      </c>
      <c r="AD12" s="60">
        <f>IF(Z12&gt;Z13,-1,0)</f>
        <v>0</v>
      </c>
      <c r="AE12" s="60">
        <f>IF(Z12&gt;Z14,-1,0)</f>
        <v>0</v>
      </c>
      <c r="AF12" s="60">
        <f>IF(Z12&gt;Z15,-1,0)</f>
        <v>0</v>
      </c>
      <c r="AG12" s="60">
        <f>10000-(AJ12*1000+AM12*100+AK12*10)</f>
        <v>10000</v>
      </c>
      <c r="AH12" s="90">
        <f>RANK(AG12,AG12:AG15,1)</f>
        <v>1</v>
      </c>
      <c r="AI12" s="60" t="str">
        <f>C12</f>
        <v>Brasilien</v>
      </c>
      <c r="AJ12" s="60">
        <f t="shared" ref="AJ12:AL15" si="1">Z12</f>
        <v>0</v>
      </c>
      <c r="AK12" s="60">
        <f t="shared" si="1"/>
        <v>0</v>
      </c>
      <c r="AL12" s="60">
        <f t="shared" si="1"/>
        <v>0</v>
      </c>
      <c r="AM12" s="60">
        <f>AK12-AL12</f>
        <v>0</v>
      </c>
      <c r="AN12" s="187"/>
      <c r="AO12" s="187">
        <f>IF(AG13=AG12,IF(G12&gt;E12,AG13-0.1,AG13),AG13)</f>
        <v>10000</v>
      </c>
      <c r="AP12" s="187">
        <f>IF(AG14=AG12,IF(G14&gt;E14,AG14-0.1,AG14),AG14)</f>
        <v>10000</v>
      </c>
      <c r="AQ12" s="187">
        <f>IF(AG15=AG12,IF(G16&gt;E16,AG15-0.1,AG15),AG15)</f>
        <v>10000</v>
      </c>
      <c r="AR12" s="187">
        <f>AN16</f>
        <v>30000</v>
      </c>
      <c r="AS12" s="90">
        <f>RANK(AR12,AR12:AR15,1)</f>
        <v>1</v>
      </c>
      <c r="AT12" s="60" t="str">
        <f t="shared" ref="AT12:AW15" si="2">AI12</f>
        <v>Brasilien</v>
      </c>
      <c r="AU12" s="60">
        <f t="shared" si="2"/>
        <v>0</v>
      </c>
      <c r="AV12" s="60">
        <f t="shared" si="2"/>
        <v>0</v>
      </c>
      <c r="AW12" s="60">
        <f t="shared" si="2"/>
        <v>0</v>
      </c>
      <c r="AX12" s="60"/>
      <c r="AY12" s="60"/>
      <c r="AZ12" s="60"/>
      <c r="BA12" s="3">
        <v>1</v>
      </c>
      <c r="BB12" s="7" t="str">
        <f>VLOOKUP(1,AS12:AT15,2,FALSE)</f>
        <v>Brasilien</v>
      </c>
      <c r="BC12" s="2"/>
      <c r="BD12" s="6">
        <f>VLOOKUP(1,AS12:AW15,3,FALSE)</f>
        <v>0</v>
      </c>
      <c r="BE12" s="4">
        <f>VLOOKUP(1,AS12:AW15,4,FALSE)</f>
        <v>0</v>
      </c>
      <c r="BF12" s="93" t="s">
        <v>12</v>
      </c>
      <c r="BG12" s="4">
        <f>VLOOKUP(1,AS12:AW15,5,FALSE)</f>
        <v>0</v>
      </c>
      <c r="BH12" s="13" t="s">
        <v>18</v>
      </c>
      <c r="BI12" s="60"/>
      <c r="BJ12" s="85">
        <f>IF(E12&gt;G12,IF(Spielplan!E12&gt;Spielplan!G12,Punktemodus!$B$3,0),0)</f>
        <v>0</v>
      </c>
      <c r="BK12" s="85">
        <f>IF(E12=G12,IF(Spielplan!E12=Spielplan!G12,Punktemodus!$B$3,0),0)</f>
        <v>10</v>
      </c>
      <c r="BL12" s="85">
        <f>IF(E12&lt;G12,IF(Spielplan!E12&lt;Spielplan!G12,Punktemodus!$B$3,0),0)</f>
        <v>0</v>
      </c>
      <c r="BM12" s="85">
        <f>IF(E12=Spielplan!E12,IF(G12=Spielplan!G12,Punktemodus!$B$5,0),0)</f>
        <v>3</v>
      </c>
      <c r="BN12" s="85">
        <f>IF(E12=Spielplan!E12,Punktemodus!$B$7,0)</f>
        <v>1</v>
      </c>
      <c r="BO12" s="85">
        <f>IF(G12=Spielplan!G12,Punktemodus!$B$7,0)</f>
        <v>1</v>
      </c>
      <c r="BP12" s="137">
        <f>IF(Spielplan!E12="",0,SUM(BJ12:BO12))</f>
        <v>0</v>
      </c>
      <c r="BQ12" s="60"/>
      <c r="BR12" s="87"/>
      <c r="BS12" s="13" t="s">
        <v>18</v>
      </c>
      <c r="BT12" s="44" t="str">
        <f>IF(G17="","",BB12)</f>
        <v/>
      </c>
      <c r="BU12" s="46"/>
      <c r="BV12" s="104"/>
      <c r="BW12" s="60"/>
      <c r="BX12" s="104"/>
      <c r="BY12" s="60"/>
      <c r="BZ12" s="88"/>
      <c r="CA12" s="60"/>
      <c r="CB12" s="91" t="s">
        <v>27</v>
      </c>
      <c r="CC12" s="60"/>
      <c r="CD12" s="60"/>
      <c r="CE12" s="61" t="s">
        <v>26</v>
      </c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</row>
    <row r="13" spans="1:101" ht="18.75" customHeight="1" thickBot="1" x14ac:dyDescent="0.3">
      <c r="A13" s="60"/>
      <c r="B13" s="60"/>
      <c r="C13" s="44" t="str">
        <f>Spielplan!$C$13</f>
        <v>Mexiko</v>
      </c>
      <c r="D13" s="45"/>
      <c r="E13" s="104"/>
      <c r="F13" s="93"/>
      <c r="G13" s="104"/>
      <c r="H13" s="44" t="str">
        <f>Spielplan!$H$13</f>
        <v>Kamerun</v>
      </c>
      <c r="I13" s="45"/>
      <c r="J13" s="60"/>
      <c r="K13" s="60" t="s">
        <v>59</v>
      </c>
      <c r="L13" s="60">
        <f t="shared" si="0"/>
        <v>0</v>
      </c>
      <c r="M13" s="60"/>
      <c r="N13" s="60"/>
      <c r="O13" s="60">
        <f>IF($E13="",0,IF($E13&gt;$G13,3,IF($E13=$G13,1,0)))</f>
        <v>0</v>
      </c>
      <c r="P13" s="60">
        <f>IF($G13="",0,IF($E13&gt;$G13,0,IF($E13=$G13,1,3)))</f>
        <v>0</v>
      </c>
      <c r="Q13" s="60"/>
      <c r="R13" s="60"/>
      <c r="S13" s="60">
        <f>E13</f>
        <v>0</v>
      </c>
      <c r="T13" s="60">
        <f>G13</f>
        <v>0</v>
      </c>
      <c r="U13" s="60"/>
      <c r="V13" s="60"/>
      <c r="W13" s="60">
        <f>G13</f>
        <v>0</v>
      </c>
      <c r="X13" s="60">
        <f>E13</f>
        <v>0</v>
      </c>
      <c r="Y13" s="60"/>
      <c r="Z13" s="60">
        <f>N18</f>
        <v>0</v>
      </c>
      <c r="AA13" s="60">
        <f>R18</f>
        <v>0</v>
      </c>
      <c r="AB13" s="60">
        <f>V18</f>
        <v>0</v>
      </c>
      <c r="AC13" s="60">
        <f>AA13-AB13</f>
        <v>0</v>
      </c>
      <c r="AD13" s="60">
        <f>IF(Z13&gt;Z12,-1,0)</f>
        <v>0</v>
      </c>
      <c r="AE13" s="60">
        <f>IF(Z13&gt;Z14,-1,0)</f>
        <v>0</v>
      </c>
      <c r="AF13" s="60">
        <f>IF(Z13&gt;Z15,-1,0)</f>
        <v>0</v>
      </c>
      <c r="AG13" s="60">
        <f>10000-(AJ13*1000+AM13*100+AK13*10)</f>
        <v>10000</v>
      </c>
      <c r="AH13" s="90">
        <f>RANK(AG13,AG12:AG15,1)</f>
        <v>1</v>
      </c>
      <c r="AI13" s="60" t="str">
        <f>H12</f>
        <v>Kroatien</v>
      </c>
      <c r="AJ13" s="60">
        <f t="shared" si="1"/>
        <v>0</v>
      </c>
      <c r="AK13" s="60">
        <f t="shared" si="1"/>
        <v>0</v>
      </c>
      <c r="AL13" s="60">
        <f t="shared" si="1"/>
        <v>0</v>
      </c>
      <c r="AM13" s="60">
        <f>AK13-AL13</f>
        <v>0</v>
      </c>
      <c r="AN13" s="187">
        <f>IF(AG12=AG13,IF(E12&gt;G12,AG12-0.1,AG12),AG12)</f>
        <v>10000</v>
      </c>
      <c r="AO13" s="187"/>
      <c r="AP13" s="187">
        <f>IF(AG14=AG13,IF(G17&gt;E17,AG14-0.1,AG14),AG14)</f>
        <v>10000</v>
      </c>
      <c r="AQ13" s="187">
        <f>IF(AG15=AG13,IF(G15&gt;E15,AG15-0.1,AG15),AG15)</f>
        <v>10000</v>
      </c>
      <c r="AR13" s="187">
        <f>AO16</f>
        <v>30000</v>
      </c>
      <c r="AS13" s="90">
        <f>RANK(AR13,AR12:AR15,1)</f>
        <v>1</v>
      </c>
      <c r="AT13" s="60" t="str">
        <f t="shared" si="2"/>
        <v>Kroatien</v>
      </c>
      <c r="AU13" s="60">
        <f t="shared" si="2"/>
        <v>0</v>
      </c>
      <c r="AV13" s="60">
        <f t="shared" si="2"/>
        <v>0</v>
      </c>
      <c r="AW13" s="60">
        <f t="shared" si="2"/>
        <v>0</v>
      </c>
      <c r="AX13" s="60"/>
      <c r="AY13" s="60"/>
      <c r="AZ13" s="60"/>
      <c r="BA13" s="120">
        <v>2</v>
      </c>
      <c r="BB13" s="121" t="e">
        <f>VLOOKUP(2,AS12:AT15,2,FALSE)</f>
        <v>#N/A</v>
      </c>
      <c r="BC13" s="122"/>
      <c r="BD13" s="123" t="e">
        <f>VLOOKUP(2,AS12:AW15,3,FALSE)</f>
        <v>#N/A</v>
      </c>
      <c r="BE13" s="124" t="e">
        <f>VLOOKUP(2,AS12:AW15,4,FALSE)</f>
        <v>#N/A</v>
      </c>
      <c r="BF13" s="93" t="s">
        <v>12</v>
      </c>
      <c r="BG13" s="124" t="e">
        <f>VLOOKUP(2,AS12:AW15,5,FALSE)</f>
        <v>#N/A</v>
      </c>
      <c r="BH13" s="125" t="s">
        <v>19</v>
      </c>
      <c r="BI13" s="60"/>
      <c r="BJ13" s="85">
        <f>IF(E13&gt;G13,IF(Spielplan!E13&gt;Spielplan!G13,Punktemodus!$B$3,0),0)</f>
        <v>0</v>
      </c>
      <c r="BK13" s="85">
        <f>IF(E13=G13,IF(Spielplan!E13=Spielplan!G13,Punktemodus!$B$3,0),0)</f>
        <v>10</v>
      </c>
      <c r="BL13" s="85">
        <f>IF(E13&lt;G13,IF(Spielplan!E13&lt;Spielplan!G13,Punktemodus!$B$3,0),0)</f>
        <v>0</v>
      </c>
      <c r="BM13" s="85">
        <f>IF(E13=Spielplan!E13,IF(G13=Spielplan!G13,Punktemodus!$B$5,0),0)</f>
        <v>3</v>
      </c>
      <c r="BN13" s="85">
        <f>IF(E13=Spielplan!E13,Punktemodus!$B$7,0)</f>
        <v>1</v>
      </c>
      <c r="BO13" s="85">
        <f>IF(G13=Spielplan!G13,Punktemodus!$B$7,0)</f>
        <v>1</v>
      </c>
      <c r="BP13" s="137">
        <f>IF(Spielplan!E13="",0,SUM(BJ13:BO13))</f>
        <v>0</v>
      </c>
      <c r="BQ13" s="60"/>
      <c r="BR13" s="87"/>
      <c r="BS13" s="73" t="s">
        <v>21</v>
      </c>
      <c r="BT13" s="44" t="str">
        <f>IF(G28="","",BB24)</f>
        <v/>
      </c>
      <c r="BU13" s="46"/>
      <c r="BV13" s="104"/>
      <c r="BW13" s="60"/>
      <c r="BX13" s="104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</row>
    <row r="14" spans="1:101" ht="18.75" customHeight="1" thickBot="1" x14ac:dyDescent="0.3">
      <c r="A14" s="60"/>
      <c r="B14" s="60"/>
      <c r="C14" s="7" t="str">
        <f>C12</f>
        <v>Brasilien</v>
      </c>
      <c r="D14" s="38"/>
      <c r="E14" s="104"/>
      <c r="F14" s="93"/>
      <c r="G14" s="104"/>
      <c r="H14" s="7" t="str">
        <f>C13</f>
        <v>Mexiko</v>
      </c>
      <c r="I14" s="38"/>
      <c r="J14" s="60"/>
      <c r="K14" s="60" t="s">
        <v>60</v>
      </c>
      <c r="L14" s="60">
        <f t="shared" si="0"/>
        <v>0</v>
      </c>
      <c r="M14" s="60">
        <f>IF($E14="",0,IF($E14&gt;$G14,3,IF($E14=G14,1,0)))</f>
        <v>0</v>
      </c>
      <c r="N14" s="60"/>
      <c r="O14" s="60">
        <f>IF($G14="",0,IF($E14&gt;$G14,0,IF($E14=$G14,1,3)))</f>
        <v>0</v>
      </c>
      <c r="P14" s="60"/>
      <c r="Q14" s="60">
        <f>E14</f>
        <v>0</v>
      </c>
      <c r="R14" s="60"/>
      <c r="S14" s="60">
        <f>G14</f>
        <v>0</v>
      </c>
      <c r="T14" s="60"/>
      <c r="U14" s="60">
        <f>G14</f>
        <v>0</v>
      </c>
      <c r="V14" s="60"/>
      <c r="W14" s="60">
        <f>E14</f>
        <v>0</v>
      </c>
      <c r="X14" s="60"/>
      <c r="Y14" s="60"/>
      <c r="Z14" s="60">
        <f>O18</f>
        <v>0</v>
      </c>
      <c r="AA14" s="60">
        <f>S18</f>
        <v>0</v>
      </c>
      <c r="AB14" s="60">
        <f>W18</f>
        <v>0</v>
      </c>
      <c r="AC14" s="60">
        <f>AA14-AB14</f>
        <v>0</v>
      </c>
      <c r="AD14" s="60">
        <f>IF(Z14&gt;Z12,-1,0)</f>
        <v>0</v>
      </c>
      <c r="AE14" s="60">
        <f>IF(Z14&gt;Z13,-1,0)</f>
        <v>0</v>
      </c>
      <c r="AF14" s="60">
        <f>IF(Z14&gt;Z15,-1,0)</f>
        <v>0</v>
      </c>
      <c r="AG14" s="60">
        <f>10000-(AJ14*1000+AM14*100+AK14*10)</f>
        <v>10000</v>
      </c>
      <c r="AH14" s="90">
        <f>RANK(AG14,AG12:AG15,1)</f>
        <v>1</v>
      </c>
      <c r="AI14" s="60" t="str">
        <f>C13</f>
        <v>Mexiko</v>
      </c>
      <c r="AJ14" s="60">
        <f t="shared" si="1"/>
        <v>0</v>
      </c>
      <c r="AK14" s="60">
        <f t="shared" si="1"/>
        <v>0</v>
      </c>
      <c r="AL14" s="60">
        <f t="shared" si="1"/>
        <v>0</v>
      </c>
      <c r="AM14" s="60">
        <f>AK14-AL14</f>
        <v>0</v>
      </c>
      <c r="AN14" s="187">
        <f>IF(AG12=AG14,IF(E14&gt;G14,AG12-0.1,AG12),AG12)</f>
        <v>10000</v>
      </c>
      <c r="AO14" s="187">
        <f>IF(AG13=AG14,IF(E17&gt;G17,AG13-0.1,AG13),AG13)</f>
        <v>10000</v>
      </c>
      <c r="AP14" s="187"/>
      <c r="AQ14" s="187">
        <f>IF(AG15=AG14,IF(G13&gt;E13,AG15-0.1,AG15),AG15)</f>
        <v>10000</v>
      </c>
      <c r="AR14" s="187">
        <f>AP16</f>
        <v>30000</v>
      </c>
      <c r="AS14" s="90">
        <f>RANK(AR14,AR12:AR15,1)</f>
        <v>1</v>
      </c>
      <c r="AT14" s="60" t="str">
        <f t="shared" si="2"/>
        <v>Mexiko</v>
      </c>
      <c r="AU14" s="60">
        <f t="shared" si="2"/>
        <v>0</v>
      </c>
      <c r="AV14" s="60">
        <f t="shared" si="2"/>
        <v>0</v>
      </c>
      <c r="AW14" s="60">
        <f t="shared" si="2"/>
        <v>0</v>
      </c>
      <c r="AX14" s="60"/>
      <c r="AY14" s="60"/>
      <c r="AZ14" s="60"/>
      <c r="BA14" s="113">
        <v>3</v>
      </c>
      <c r="BB14" s="114" t="e">
        <f>VLOOKUP(3,AS12:AT15,2,FALSE)</f>
        <v>#N/A</v>
      </c>
      <c r="BC14" s="115"/>
      <c r="BD14" s="116" t="e">
        <f>VLOOKUP(3,AS12:AW15,3,FALSE)</f>
        <v>#N/A</v>
      </c>
      <c r="BE14" s="116" t="e">
        <f>VLOOKUP(3,AS12:AW15,4,FALSE)</f>
        <v>#N/A</v>
      </c>
      <c r="BF14" s="93" t="s">
        <v>12</v>
      </c>
      <c r="BG14" s="116" t="e">
        <f>VLOOKUP(3,AS12:AW15,5,FALSE)</f>
        <v>#N/A</v>
      </c>
      <c r="BH14" s="60"/>
      <c r="BI14" s="60"/>
      <c r="BJ14" s="85">
        <f>IF(E14&gt;G14,IF(Spielplan!E14&gt;Spielplan!G14,Punktemodus!$B$3,0),0)</f>
        <v>0</v>
      </c>
      <c r="BK14" s="85">
        <f>IF(E14=G14,IF(Spielplan!E14=Spielplan!G14,Punktemodus!$B$3,0),0)</f>
        <v>10</v>
      </c>
      <c r="BL14" s="85">
        <f>IF(E14&lt;G14,IF(Spielplan!E14&lt;Spielplan!G14,Punktemodus!$B$3,0),0)</f>
        <v>0</v>
      </c>
      <c r="BM14" s="85">
        <f>IF(E14=Spielplan!E14,IF(G14=Spielplan!G14,Punktemodus!$B$5,0),0)</f>
        <v>3</v>
      </c>
      <c r="BN14" s="85">
        <f>IF(E14=Spielplan!E14,Punktemodus!$B$7,0)</f>
        <v>1</v>
      </c>
      <c r="BO14" s="85">
        <f>IF(G14=Spielplan!G14,Punktemodus!$B$7,0)</f>
        <v>1</v>
      </c>
      <c r="BP14" s="137">
        <f>IF(Spielplan!E14="",0,SUM(BJ14:BO14))</f>
        <v>0</v>
      </c>
      <c r="BQ14" s="60"/>
      <c r="BR14" s="87"/>
      <c r="BS14" s="60"/>
      <c r="BT14" s="60"/>
      <c r="BU14" s="60"/>
      <c r="BV14" s="60"/>
      <c r="BW14" s="60"/>
      <c r="BX14" s="60"/>
      <c r="BY14" s="60"/>
      <c r="BZ14" s="47">
        <v>49</v>
      </c>
      <c r="CA14" s="44" t="str">
        <f>IF(BX12="",IF(BV12&gt;BV13,BT12,BT13),IF(BX12&gt;BX13,BT12,BT13))</f>
        <v/>
      </c>
      <c r="CB14" s="46"/>
      <c r="CC14" s="104"/>
      <c r="CD14" s="60"/>
      <c r="CE14" s="104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</row>
    <row r="15" spans="1:101" ht="18.75" customHeight="1" thickBot="1" x14ac:dyDescent="0.3">
      <c r="A15" s="60"/>
      <c r="B15" s="60"/>
      <c r="C15" s="44" t="str">
        <f>H12</f>
        <v>Kroatien</v>
      </c>
      <c r="D15" s="45"/>
      <c r="E15" s="104"/>
      <c r="F15" s="93"/>
      <c r="G15" s="104"/>
      <c r="H15" s="44" t="str">
        <f>H13</f>
        <v>Kamerun</v>
      </c>
      <c r="I15" s="45"/>
      <c r="J15" s="60"/>
      <c r="K15" s="60" t="s">
        <v>61</v>
      </c>
      <c r="L15" s="60">
        <f t="shared" si="0"/>
        <v>0</v>
      </c>
      <c r="M15" s="60"/>
      <c r="N15" s="60">
        <f>IF($E15="",0,IF($E15&gt;$G15,3,IF($E15=$G15,1,0)))</f>
        <v>0</v>
      </c>
      <c r="O15" s="60"/>
      <c r="P15" s="60">
        <f>IF($G15="",0,IF($E15&gt;$G15,0,IF($E15=$G15,1,3)))</f>
        <v>0</v>
      </c>
      <c r="Q15" s="60"/>
      <c r="R15" s="60">
        <f>E15</f>
        <v>0</v>
      </c>
      <c r="S15" s="60"/>
      <c r="T15" s="60">
        <f>G15</f>
        <v>0</v>
      </c>
      <c r="U15" s="60"/>
      <c r="V15" s="60">
        <f>G15</f>
        <v>0</v>
      </c>
      <c r="W15" s="60"/>
      <c r="X15" s="60">
        <f>E15</f>
        <v>0</v>
      </c>
      <c r="Y15" s="60"/>
      <c r="Z15" s="60">
        <f>P18</f>
        <v>0</v>
      </c>
      <c r="AA15" s="60">
        <f>T18</f>
        <v>0</v>
      </c>
      <c r="AB15" s="60">
        <f>X18</f>
        <v>0</v>
      </c>
      <c r="AC15" s="60">
        <f>AA15-AB15</f>
        <v>0</v>
      </c>
      <c r="AD15" s="60">
        <f>IF(Z15&gt;Z12,-1,0)</f>
        <v>0</v>
      </c>
      <c r="AE15" s="60">
        <f>IF(Z15&gt;Z13,-1,0)</f>
        <v>0</v>
      </c>
      <c r="AF15" s="60">
        <f>IF(Z15&gt;Z14,-1,0)</f>
        <v>0</v>
      </c>
      <c r="AG15" s="60">
        <f>10000-(AJ15*1000+AM15*100+AK15*10)</f>
        <v>10000</v>
      </c>
      <c r="AH15" s="90">
        <f>RANK(AG15,AG12:AG15,1)</f>
        <v>1</v>
      </c>
      <c r="AI15" s="60" t="str">
        <f>H13</f>
        <v>Kamerun</v>
      </c>
      <c r="AJ15" s="60">
        <f t="shared" si="1"/>
        <v>0</v>
      </c>
      <c r="AK15" s="60">
        <f t="shared" si="1"/>
        <v>0</v>
      </c>
      <c r="AL15" s="60">
        <f t="shared" si="1"/>
        <v>0</v>
      </c>
      <c r="AM15" s="60">
        <f>AK15-AL15</f>
        <v>0</v>
      </c>
      <c r="AN15" s="187">
        <f>IF(AG12=AG15,IF(E16&gt;G16,AG12-0.1,AG12),AG12)</f>
        <v>10000</v>
      </c>
      <c r="AO15" s="187">
        <f>IF(AG13=AG15,IF(E15&gt;G15,AG13-0.1,AG13),AG13)</f>
        <v>10000</v>
      </c>
      <c r="AP15" s="187">
        <f>IF(AG14=AG15,IF(E13&gt;G13,AG14-0.1,AG14),AG14)</f>
        <v>10000</v>
      </c>
      <c r="AQ15" s="187"/>
      <c r="AR15" s="187">
        <f>AQ16</f>
        <v>30000</v>
      </c>
      <c r="AS15" s="90">
        <f>RANK(AR15,AR12:AR15,1)</f>
        <v>1</v>
      </c>
      <c r="AT15" s="60" t="str">
        <f t="shared" si="2"/>
        <v>Kamerun</v>
      </c>
      <c r="AU15" s="60">
        <f t="shared" si="2"/>
        <v>0</v>
      </c>
      <c r="AV15" s="60">
        <f t="shared" si="2"/>
        <v>0</v>
      </c>
      <c r="AW15" s="60">
        <f t="shared" si="2"/>
        <v>0</v>
      </c>
      <c r="AX15" s="60"/>
      <c r="AY15" s="60"/>
      <c r="AZ15" s="60"/>
      <c r="BA15" s="113">
        <v>4</v>
      </c>
      <c r="BB15" s="114" t="e">
        <f>VLOOKUP(4,AS12:AT15,2,FALSE)</f>
        <v>#N/A</v>
      </c>
      <c r="BC15" s="115"/>
      <c r="BD15" s="116" t="e">
        <f>VLOOKUP(4,AS12:AW15,3,FALSE)</f>
        <v>#N/A</v>
      </c>
      <c r="BE15" s="116" t="e">
        <f>VLOOKUP(4,AS12:AW15,4,FALSE)</f>
        <v>#N/A</v>
      </c>
      <c r="BF15" s="93" t="s">
        <v>12</v>
      </c>
      <c r="BG15" s="116" t="e">
        <f>VLOOKUP(4,AS12:AW15,5,FALSE)</f>
        <v>#N/A</v>
      </c>
      <c r="BH15" s="60"/>
      <c r="BI15" s="60"/>
      <c r="BJ15" s="85">
        <f>IF(E15&gt;G15,IF(Spielplan!E15&gt;Spielplan!G15,Punktemodus!$B$3,0),0)</f>
        <v>0</v>
      </c>
      <c r="BK15" s="85">
        <f>IF(E15=G15,IF(Spielplan!E15=Spielplan!G15,Punktemodus!$B$3,0),0)</f>
        <v>10</v>
      </c>
      <c r="BL15" s="85">
        <f>IF(E15&lt;G15,IF(Spielplan!E15&lt;Spielplan!G15,Punktemodus!$B$3,0),0)</f>
        <v>0</v>
      </c>
      <c r="BM15" s="85">
        <f>IF(E15=Spielplan!E15,IF(G15=Spielplan!G15,Punktemodus!$B$5,0),0)</f>
        <v>3</v>
      </c>
      <c r="BN15" s="85">
        <f>IF(E15=Spielplan!E15,Punktemodus!$B$7,0)</f>
        <v>1</v>
      </c>
      <c r="BO15" s="85">
        <f>IF(G15=Spielplan!G15,Punktemodus!$B$7,0)</f>
        <v>1</v>
      </c>
      <c r="BP15" s="137">
        <f>IF(Spielplan!E15="",0,SUM(BJ15:BO15))</f>
        <v>0</v>
      </c>
      <c r="BQ15" s="60"/>
      <c r="BR15" s="87"/>
      <c r="BS15" s="60"/>
      <c r="BT15" s="60"/>
      <c r="BU15" s="60"/>
      <c r="BV15" s="60"/>
      <c r="BW15" s="60"/>
      <c r="BX15" s="60"/>
      <c r="BY15" s="60"/>
      <c r="BZ15" s="47">
        <v>50</v>
      </c>
      <c r="CA15" s="44" t="str">
        <f>IF(BX16="",IF(BV16&gt;BV17,BT16,BT17),IF(BX16&gt;BX17,BT16,BT17))</f>
        <v/>
      </c>
      <c r="CB15" s="46"/>
      <c r="CC15" s="104"/>
      <c r="CD15" s="60"/>
      <c r="CE15" s="104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</row>
    <row r="16" spans="1:101" ht="18.75" customHeight="1" thickBot="1" x14ac:dyDescent="0.3">
      <c r="A16" s="60"/>
      <c r="B16" s="60"/>
      <c r="C16" s="7" t="str">
        <f>C12</f>
        <v>Brasilien</v>
      </c>
      <c r="D16" s="38"/>
      <c r="E16" s="104"/>
      <c r="F16" s="93"/>
      <c r="G16" s="104"/>
      <c r="H16" s="7" t="str">
        <f>H13</f>
        <v>Kamerun</v>
      </c>
      <c r="I16" s="38"/>
      <c r="J16" s="60"/>
      <c r="K16" s="60" t="s">
        <v>62</v>
      </c>
      <c r="L16" s="60">
        <f t="shared" si="0"/>
        <v>0</v>
      </c>
      <c r="M16" s="60">
        <f>IF($E16="",0,IF($E16&gt;$G16,3,IF($E16=G16,1,0)))</f>
        <v>0</v>
      </c>
      <c r="N16" s="60"/>
      <c r="O16" s="60"/>
      <c r="P16" s="60">
        <f>IF($G16="",0,IF($E16&gt;$G16,0,IF($E16=$G16,1,3)))</f>
        <v>0</v>
      </c>
      <c r="Q16" s="60">
        <f>E16</f>
        <v>0</v>
      </c>
      <c r="R16" s="60"/>
      <c r="S16" s="60"/>
      <c r="T16" s="60">
        <f>G16</f>
        <v>0</v>
      </c>
      <c r="U16" s="60">
        <f>G16</f>
        <v>0</v>
      </c>
      <c r="V16" s="60"/>
      <c r="W16" s="60"/>
      <c r="X16" s="60">
        <f>E16</f>
        <v>0</v>
      </c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187">
        <f>SUM(AN12:AN15)</f>
        <v>30000</v>
      </c>
      <c r="AO16" s="187">
        <f>SUM(AO12:AO15)</f>
        <v>30000</v>
      </c>
      <c r="AP16" s="187">
        <f>SUM(AP12:AP15)</f>
        <v>30000</v>
      </c>
      <c r="AQ16" s="187">
        <f>SUM(AQ12:AQ15)</f>
        <v>30000</v>
      </c>
      <c r="AR16" s="187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85">
        <f>IF(E16&gt;G16,IF(Spielplan!E16&gt;Spielplan!G16,Punktemodus!$B$3,0),0)</f>
        <v>0</v>
      </c>
      <c r="BK16" s="85">
        <f>IF(E16=G16,IF(Spielplan!E16=Spielplan!G16,Punktemodus!$B$3,0),0)</f>
        <v>10</v>
      </c>
      <c r="BL16" s="85">
        <f>IF(E16&lt;G16,IF(Spielplan!E16&lt;Spielplan!G16,Punktemodus!$B$3,0),0)</f>
        <v>0</v>
      </c>
      <c r="BM16" s="85">
        <f>IF(E16=Spielplan!E16,IF(G16=Spielplan!G16,Punktemodus!$B$5,0),0)</f>
        <v>3</v>
      </c>
      <c r="BN16" s="85">
        <f>IF(E16=Spielplan!E16,Punktemodus!$B$7,0)</f>
        <v>1</v>
      </c>
      <c r="BO16" s="85">
        <f>IF(G16=Spielplan!G16,Punktemodus!$B$7,0)</f>
        <v>1</v>
      </c>
      <c r="BP16" s="137">
        <f>IF(Spielplan!E16="",0,SUM(BJ16:BO16))</f>
        <v>0</v>
      </c>
      <c r="BQ16" s="60"/>
      <c r="BR16" s="87"/>
      <c r="BS16" s="63" t="s">
        <v>22</v>
      </c>
      <c r="BT16" s="44" t="str">
        <f>IF(G39="","",BB34)</f>
        <v/>
      </c>
      <c r="BU16" s="46"/>
      <c r="BV16" s="104"/>
      <c r="BW16" s="60"/>
      <c r="BX16" s="104"/>
      <c r="BY16" s="60"/>
      <c r="BZ16" s="60"/>
      <c r="CA16" s="60"/>
      <c r="CB16" s="60"/>
      <c r="CC16" s="60"/>
      <c r="CD16" s="60"/>
      <c r="CE16" s="60"/>
      <c r="CF16" s="91"/>
      <c r="CG16" s="91" t="s">
        <v>28</v>
      </c>
      <c r="CH16" s="60"/>
      <c r="CI16" s="60"/>
      <c r="CJ16" s="61" t="s">
        <v>26</v>
      </c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</row>
    <row r="17" spans="1:101" ht="18.75" customHeight="1" thickBot="1" x14ac:dyDescent="0.3">
      <c r="A17" s="60"/>
      <c r="B17" s="60"/>
      <c r="C17" s="44" t="str">
        <f>H12</f>
        <v>Kroatien</v>
      </c>
      <c r="D17" s="45"/>
      <c r="E17" s="104"/>
      <c r="F17" s="93"/>
      <c r="G17" s="104"/>
      <c r="H17" s="44" t="str">
        <f>C13</f>
        <v>Mexiko</v>
      </c>
      <c r="I17" s="45"/>
      <c r="J17" s="60"/>
      <c r="K17" s="60" t="s">
        <v>62</v>
      </c>
      <c r="L17" s="60">
        <f t="shared" si="0"/>
        <v>0</v>
      </c>
      <c r="M17" s="60"/>
      <c r="N17" s="60">
        <f>IF($E17="",0,IF($E17&gt;$G17,3,IF($E17=$G17,1,0)))</f>
        <v>0</v>
      </c>
      <c r="O17" s="60">
        <f>IF($G17="",0,IF($E17&gt;$G17,0,IF($E17=$G17,1,3)))</f>
        <v>0</v>
      </c>
      <c r="P17" s="60"/>
      <c r="Q17" s="60"/>
      <c r="R17" s="60">
        <f>E17</f>
        <v>0</v>
      </c>
      <c r="S17" s="60">
        <f>G17</f>
        <v>0</v>
      </c>
      <c r="T17" s="60"/>
      <c r="U17" s="60"/>
      <c r="V17" s="60">
        <f>G17</f>
        <v>0</v>
      </c>
      <c r="W17" s="60">
        <f>E17</f>
        <v>0</v>
      </c>
      <c r="X17" s="60"/>
      <c r="Y17" s="60"/>
      <c r="Z17" s="60" t="s">
        <v>30</v>
      </c>
      <c r="AA17" s="60"/>
      <c r="AB17" s="60"/>
      <c r="AC17" s="60"/>
      <c r="AD17" s="60"/>
      <c r="AE17" s="60"/>
      <c r="AF17" s="60"/>
      <c r="AG17" s="60" t="b">
        <f>OR(AG12=AG13,AG12=AG14,AG12=AG15,AG13=AG14,AG13=AG15,AG14=AG15)</f>
        <v>1</v>
      </c>
      <c r="AH17" s="60"/>
      <c r="AI17" s="60"/>
      <c r="AJ17" s="60"/>
      <c r="AK17" s="60"/>
      <c r="AL17" s="60"/>
      <c r="AM17" s="60"/>
      <c r="AN17" s="60"/>
      <c r="AO17" s="60" t="s">
        <v>34</v>
      </c>
      <c r="AP17" s="60"/>
      <c r="AQ17" s="60"/>
      <c r="AR17" s="60" t="b">
        <f>OR(AR12=AR13,AR12=AR14,AR12=AR15,AR13=AR14,AR13=AR15,AR14=AR15)</f>
        <v>1</v>
      </c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85">
        <f>IF(E17&gt;G17,IF(Spielplan!E17&gt;Spielplan!G17,Punktemodus!$B$3,0),0)</f>
        <v>0</v>
      </c>
      <c r="BK17" s="85">
        <f>IF(E17=G17,IF(Spielplan!E17=Spielplan!G17,Punktemodus!$B$3,0),0)</f>
        <v>10</v>
      </c>
      <c r="BL17" s="85">
        <f>IF(E17&lt;G17,IF(Spielplan!E17&lt;Spielplan!G17,Punktemodus!$B$3,0),0)</f>
        <v>0</v>
      </c>
      <c r="BM17" s="85">
        <f>IF(E17=Spielplan!E17,IF(G17=Spielplan!G17,Punktemodus!$B$5,0),0)</f>
        <v>3</v>
      </c>
      <c r="BN17" s="85">
        <f>IF(E17=Spielplan!E17,Punktemodus!$B$7,0)</f>
        <v>1</v>
      </c>
      <c r="BO17" s="85">
        <f>IF(G17=Spielplan!G17,Punktemodus!$B$7,0)</f>
        <v>1</v>
      </c>
      <c r="BP17" s="137">
        <f>IF(Spielplan!E17="",0,SUM(BJ17:BO17))</f>
        <v>0</v>
      </c>
      <c r="BQ17" s="60"/>
      <c r="BR17" s="87"/>
      <c r="BS17" s="52" t="s">
        <v>25</v>
      </c>
      <c r="BT17" s="44" t="str">
        <f>IF(G50="","",BB46)</f>
        <v/>
      </c>
      <c r="BU17" s="46"/>
      <c r="BV17" s="104"/>
      <c r="BW17" s="60"/>
      <c r="BX17" s="104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</row>
    <row r="18" spans="1:101" ht="18.75" customHeight="1" thickBot="1" x14ac:dyDescent="0.25">
      <c r="A18" s="60"/>
      <c r="B18" s="60"/>
      <c r="C18" s="136" t="str">
        <f>IF(G17="","",IF(AR17=TRUE,"Achtung: Fehler in Tabelle!",""))</f>
        <v/>
      </c>
      <c r="D18" s="60"/>
      <c r="E18" s="85"/>
      <c r="F18" s="60"/>
      <c r="G18" s="85"/>
      <c r="H18" s="60"/>
      <c r="I18" s="60"/>
      <c r="J18" s="60"/>
      <c r="K18" s="60"/>
      <c r="L18" s="60"/>
      <c r="M18" s="60">
        <f t="shared" ref="M18:X18" si="3">SUM(M12:M17)</f>
        <v>0</v>
      </c>
      <c r="N18" s="60">
        <f t="shared" si="3"/>
        <v>0</v>
      </c>
      <c r="O18" s="60">
        <f t="shared" si="3"/>
        <v>0</v>
      </c>
      <c r="P18" s="60">
        <f t="shared" si="3"/>
        <v>0</v>
      </c>
      <c r="Q18" s="60">
        <f t="shared" si="3"/>
        <v>0</v>
      </c>
      <c r="R18" s="60">
        <f t="shared" si="3"/>
        <v>0</v>
      </c>
      <c r="S18" s="60">
        <f t="shared" si="3"/>
        <v>0</v>
      </c>
      <c r="T18" s="60">
        <f t="shared" si="3"/>
        <v>0</v>
      </c>
      <c r="U18" s="60">
        <f t="shared" si="3"/>
        <v>0</v>
      </c>
      <c r="V18" s="60">
        <f t="shared" si="3"/>
        <v>0</v>
      </c>
      <c r="W18" s="60">
        <f t="shared" si="3"/>
        <v>0</v>
      </c>
      <c r="X18" s="60">
        <f t="shared" si="3"/>
        <v>0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160">
        <f>SUM(BP12:BP17)</f>
        <v>0</v>
      </c>
      <c r="BQ18" s="60"/>
      <c r="BR18" s="8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47">
        <v>58</v>
      </c>
      <c r="CF18" s="44" t="str">
        <f>IF(CE14="",IF(CC14&gt;CC15,CA14,CA15),IF(CE14&gt;CE15,CA14,CA15))</f>
        <v/>
      </c>
      <c r="CG18" s="46"/>
      <c r="CH18" s="104"/>
      <c r="CI18" s="60"/>
      <c r="CJ18" s="104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</row>
    <row r="19" spans="1:101" ht="18.75" customHeight="1" thickBot="1" x14ac:dyDescent="0.25">
      <c r="A19" s="60"/>
      <c r="B19" s="60"/>
      <c r="C19" s="60"/>
      <c r="D19" s="60"/>
      <c r="E19" s="85"/>
      <c r="F19" s="60"/>
      <c r="G19" s="85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138"/>
      <c r="BQ19" s="60"/>
      <c r="BR19" s="8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47">
        <v>57</v>
      </c>
      <c r="CF19" s="44" t="str">
        <f>IF(CE22="",IF(CC22&gt;CC23,CA22,CA23),IF(CE22&gt;CE23,CA22,CA23))</f>
        <v/>
      </c>
      <c r="CG19" s="46"/>
      <c r="CH19" s="104"/>
      <c r="CI19" s="60"/>
      <c r="CJ19" s="104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</row>
    <row r="20" spans="1:101" ht="18.75" customHeight="1" thickBot="1" x14ac:dyDescent="0.25">
      <c r="A20" s="60"/>
      <c r="B20" s="60"/>
      <c r="C20" s="60"/>
      <c r="D20" s="60"/>
      <c r="E20" s="85"/>
      <c r="F20" s="60"/>
      <c r="G20" s="85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138"/>
      <c r="BQ20" s="60"/>
      <c r="BR20" s="87"/>
      <c r="BS20" s="54" t="s">
        <v>121</v>
      </c>
      <c r="BT20" s="44" t="str">
        <f>IF(G61="","",BB56)</f>
        <v/>
      </c>
      <c r="BU20" s="46"/>
      <c r="BV20" s="104"/>
      <c r="BW20" s="60"/>
      <c r="BX20" s="104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</row>
    <row r="21" spans="1:101" ht="18.75" customHeight="1" thickBot="1" x14ac:dyDescent="0.3">
      <c r="A21" s="60"/>
      <c r="B21" s="60"/>
      <c r="C21" s="88" t="s">
        <v>64</v>
      </c>
      <c r="D21" s="60"/>
      <c r="E21" s="85"/>
      <c r="F21" s="60"/>
      <c r="G21" s="85"/>
      <c r="H21" s="60"/>
      <c r="I21" s="60"/>
      <c r="J21" s="60"/>
      <c r="K21" s="60"/>
      <c r="L21" s="60"/>
      <c r="M21" s="60" t="s">
        <v>4</v>
      </c>
      <c r="N21" s="60"/>
      <c r="O21" s="60"/>
      <c r="P21" s="60"/>
      <c r="Q21" s="60" t="s">
        <v>6</v>
      </c>
      <c r="R21" s="60"/>
      <c r="S21" s="60"/>
      <c r="T21" s="60"/>
      <c r="U21" s="60" t="s">
        <v>7</v>
      </c>
      <c r="V21" s="60"/>
      <c r="W21" s="60"/>
      <c r="X21" s="60"/>
      <c r="Y21" s="60"/>
      <c r="Z21" s="60" t="s">
        <v>4</v>
      </c>
      <c r="AA21" s="60" t="s">
        <v>5</v>
      </c>
      <c r="AB21" s="60"/>
      <c r="AC21" s="60"/>
      <c r="AD21" s="60" t="s">
        <v>9</v>
      </c>
      <c r="AE21" s="60"/>
      <c r="AF21" s="60"/>
      <c r="AG21" s="60"/>
      <c r="AH21" s="60" t="s">
        <v>32</v>
      </c>
      <c r="AI21" s="60"/>
      <c r="AJ21" s="60"/>
      <c r="AK21" s="60"/>
      <c r="AL21" s="60"/>
      <c r="AM21" s="60"/>
      <c r="AN21" s="60" t="s">
        <v>35</v>
      </c>
      <c r="AO21" s="60"/>
      <c r="AP21" s="60"/>
      <c r="AQ21" s="60"/>
      <c r="AR21" s="60"/>
      <c r="AS21" s="60" t="s">
        <v>33</v>
      </c>
      <c r="AT21" s="60"/>
      <c r="AU21" s="60"/>
      <c r="AV21" s="60"/>
      <c r="AW21" s="60"/>
      <c r="AX21" s="60"/>
      <c r="AY21" s="60"/>
      <c r="AZ21" s="60"/>
      <c r="BA21" s="60"/>
      <c r="BB21" s="89" t="s">
        <v>10</v>
      </c>
      <c r="BC21" s="60"/>
      <c r="BD21" s="90" t="s">
        <v>4</v>
      </c>
      <c r="BE21" s="60"/>
      <c r="BF21" s="61" t="s">
        <v>5</v>
      </c>
      <c r="BG21" s="60"/>
      <c r="BH21" s="60"/>
      <c r="BI21" s="60"/>
      <c r="BJ21" s="60"/>
      <c r="BK21" s="60"/>
      <c r="BL21" s="60"/>
      <c r="BM21" s="60"/>
      <c r="BN21" s="60"/>
      <c r="BO21" s="60"/>
      <c r="BP21" s="138"/>
      <c r="BQ21" s="60"/>
      <c r="BR21" s="87"/>
      <c r="BS21" s="73" t="s">
        <v>122</v>
      </c>
      <c r="BT21" s="44" t="str">
        <f>IF(G72="","",BB68)</f>
        <v/>
      </c>
      <c r="BU21" s="46"/>
      <c r="BV21" s="104"/>
      <c r="BW21" s="60"/>
      <c r="BX21" s="104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91" t="s">
        <v>29</v>
      </c>
      <c r="CM21" s="60"/>
      <c r="CN21" s="60"/>
      <c r="CO21" s="61" t="s">
        <v>26</v>
      </c>
      <c r="CP21" s="60"/>
      <c r="CQ21" s="60"/>
      <c r="CR21" s="60"/>
      <c r="CS21" s="60"/>
      <c r="CT21" s="60"/>
      <c r="CU21" s="60"/>
      <c r="CV21" s="60"/>
      <c r="CW21" s="60"/>
    </row>
    <row r="22" spans="1:101" ht="18.75" customHeight="1" thickBot="1" x14ac:dyDescent="0.3">
      <c r="A22" s="60"/>
      <c r="B22" s="60"/>
      <c r="C22" s="60"/>
      <c r="D22" s="60"/>
      <c r="E22" s="85"/>
      <c r="F22" s="60"/>
      <c r="G22" s="85"/>
      <c r="H22" s="60"/>
      <c r="I22" s="60"/>
      <c r="J22" s="60"/>
      <c r="K22" s="60"/>
      <c r="L22" s="60"/>
      <c r="M22" s="60" t="s">
        <v>0</v>
      </c>
      <c r="N22" s="60" t="s">
        <v>1</v>
      </c>
      <c r="O22" s="60" t="s">
        <v>2</v>
      </c>
      <c r="P22" s="60" t="s">
        <v>3</v>
      </c>
      <c r="Q22" s="60" t="s">
        <v>0</v>
      </c>
      <c r="R22" s="60" t="s">
        <v>1</v>
      </c>
      <c r="S22" s="60" t="s">
        <v>2</v>
      </c>
      <c r="T22" s="60" t="s">
        <v>3</v>
      </c>
      <c r="U22" s="60" t="s">
        <v>0</v>
      </c>
      <c r="V22" s="60" t="s">
        <v>1</v>
      </c>
      <c r="W22" s="60" t="s">
        <v>2</v>
      </c>
      <c r="X22" s="60" t="s">
        <v>3</v>
      </c>
      <c r="Y22" s="60"/>
      <c r="Z22" s="60" t="s">
        <v>8</v>
      </c>
      <c r="AA22" s="60"/>
      <c r="AB22" s="60"/>
      <c r="AC22" s="60"/>
      <c r="AD22" s="60"/>
      <c r="AE22" s="60"/>
      <c r="AF22" s="60"/>
      <c r="AG22" s="60"/>
      <c r="AH22" s="60" t="s">
        <v>31</v>
      </c>
      <c r="AI22" s="60"/>
      <c r="AJ22" s="60"/>
      <c r="AK22" s="60"/>
      <c r="AL22" s="60"/>
      <c r="AM22" s="60"/>
      <c r="AN22" s="60" t="str">
        <f>AI23</f>
        <v>Spanien</v>
      </c>
      <c r="AO22" s="60" t="str">
        <f>AI24</f>
        <v>Niederlande</v>
      </c>
      <c r="AP22" s="60" t="str">
        <f>AI25</f>
        <v>Chile</v>
      </c>
      <c r="AQ22" s="60" t="str">
        <f>AI26</f>
        <v>Australien</v>
      </c>
      <c r="AR22" s="60"/>
      <c r="AS22" s="60" t="s">
        <v>31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138"/>
      <c r="BQ22" s="60"/>
      <c r="BR22" s="87"/>
      <c r="BS22" s="60"/>
      <c r="BT22" s="60"/>
      <c r="BU22" s="60"/>
      <c r="BV22" s="60"/>
      <c r="BW22" s="60"/>
      <c r="BX22" s="60"/>
      <c r="BY22" s="60"/>
      <c r="BZ22" s="47">
        <v>53</v>
      </c>
      <c r="CA22" s="44" t="str">
        <f>IF(BX20="",IF(BV20&gt;BV21,BT20,BT21),IF(BX20&gt;BX21,BT20,BT21))</f>
        <v/>
      </c>
      <c r="CB22" s="46"/>
      <c r="CC22" s="104"/>
      <c r="CD22" s="60"/>
      <c r="CE22" s="104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88" t="s">
        <v>130</v>
      </c>
      <c r="CS22" s="60"/>
      <c r="CT22" s="60"/>
      <c r="CU22" s="60"/>
      <c r="CV22" s="60"/>
      <c r="CW22" s="60"/>
    </row>
    <row r="23" spans="1:101" ht="18.75" customHeight="1" thickBot="1" x14ac:dyDescent="0.3">
      <c r="A23" s="60"/>
      <c r="B23" s="60"/>
      <c r="C23" s="65" t="str">
        <f>Spielplan!$C$23</f>
        <v>Spanien</v>
      </c>
      <c r="D23" s="66"/>
      <c r="E23" s="104"/>
      <c r="F23" s="93"/>
      <c r="G23" s="104"/>
      <c r="H23" s="65" t="str">
        <f>Spielplan!$H$23</f>
        <v>Niederlande</v>
      </c>
      <c r="I23" s="66"/>
      <c r="J23" s="60"/>
      <c r="K23" s="60" t="s">
        <v>68</v>
      </c>
      <c r="L23" s="60">
        <f t="shared" ref="L23:L28" si="4">IF(E23-G23&gt;0,1,IF(G23=E23,0,-1))</f>
        <v>0</v>
      </c>
      <c r="M23" s="60">
        <f>IF($E23="",0,IF($E23&gt;$G23,3,IF($E23=G23,1,0)))</f>
        <v>0</v>
      </c>
      <c r="N23" s="60">
        <f>IF($G23="",0,IF($E23&gt;$G23,0,IF($E23=G23,1,3)))</f>
        <v>0</v>
      </c>
      <c r="O23" s="60"/>
      <c r="P23" s="60"/>
      <c r="Q23" s="60">
        <f>E23</f>
        <v>0</v>
      </c>
      <c r="R23" s="60">
        <f>G23</f>
        <v>0</v>
      </c>
      <c r="S23" s="60"/>
      <c r="T23" s="60"/>
      <c r="U23" s="60">
        <f>G23</f>
        <v>0</v>
      </c>
      <c r="V23" s="60">
        <f>E23</f>
        <v>0</v>
      </c>
      <c r="W23" s="60"/>
      <c r="X23" s="60"/>
      <c r="Y23" s="60"/>
      <c r="Z23" s="60">
        <f>M29</f>
        <v>0</v>
      </c>
      <c r="AA23" s="60">
        <f>Q29</f>
        <v>0</v>
      </c>
      <c r="AB23" s="60">
        <f>U29</f>
        <v>0</v>
      </c>
      <c r="AC23" s="60">
        <f>AA23-AB23</f>
        <v>0</v>
      </c>
      <c r="AD23" s="60">
        <f>IF(Z23&gt;Z24,-1,0)</f>
        <v>0</v>
      </c>
      <c r="AE23" s="60">
        <f>IF(Z23&gt;Z25,-1,0)</f>
        <v>0</v>
      </c>
      <c r="AF23" s="60">
        <f>IF(Z23&gt;Z26,-1,0)</f>
        <v>0</v>
      </c>
      <c r="AG23" s="60">
        <f>10000-(AJ23*1000+AM23*100+AK23*10)</f>
        <v>10000</v>
      </c>
      <c r="AH23" s="90">
        <f>RANK(AG23,AG23:AG26,1)</f>
        <v>1</v>
      </c>
      <c r="AI23" s="60" t="str">
        <f>C23</f>
        <v>Spanien</v>
      </c>
      <c r="AJ23" s="60">
        <f t="shared" ref="AJ23:AL26" si="5">Z23</f>
        <v>0</v>
      </c>
      <c r="AK23" s="60">
        <f t="shared" si="5"/>
        <v>0</v>
      </c>
      <c r="AL23" s="60">
        <f t="shared" si="5"/>
        <v>0</v>
      </c>
      <c r="AM23" s="60">
        <f>AK23-AL23</f>
        <v>0</v>
      </c>
      <c r="AN23" s="187"/>
      <c r="AO23" s="187">
        <f>IF(AG24=AG23,IF(G23&gt;E23,AG24-0.1,AG24),AG24)</f>
        <v>10000</v>
      </c>
      <c r="AP23" s="187">
        <f>IF(AG25=AG23,IF(G25&gt;E25,AG25-0.1,AG25),AG25)</f>
        <v>10000</v>
      </c>
      <c r="AQ23" s="187">
        <f>IF(AG26=AG23,IF(G27&gt;E27,AG26-0.1,AG26),AG26)</f>
        <v>10000</v>
      </c>
      <c r="AR23" s="187">
        <f>AN27</f>
        <v>30000</v>
      </c>
      <c r="AS23" s="90">
        <f>RANK(AR23,AR23:AR26,1)</f>
        <v>1</v>
      </c>
      <c r="AT23" s="60" t="str">
        <f t="shared" ref="AT23:AW26" si="6">AI23</f>
        <v>Spanien</v>
      </c>
      <c r="AU23" s="60">
        <f t="shared" si="6"/>
        <v>0</v>
      </c>
      <c r="AV23" s="60">
        <f t="shared" si="6"/>
        <v>0</v>
      </c>
      <c r="AW23" s="60">
        <f t="shared" si="6"/>
        <v>0</v>
      </c>
      <c r="AX23" s="60"/>
      <c r="AY23" s="60"/>
      <c r="AZ23" s="60"/>
      <c r="BA23" s="67">
        <v>1</v>
      </c>
      <c r="BB23" s="65" t="str">
        <f>VLOOKUP(1,AS23:AT26,2,FALSE)</f>
        <v>Spanien</v>
      </c>
      <c r="BC23" s="66"/>
      <c r="BD23" s="68">
        <f>VLOOKUP(1,AS23:AW26,3,FALSE)</f>
        <v>0</v>
      </c>
      <c r="BE23" s="69">
        <f>VLOOKUP(1,AS23:AW26,4,FALSE)</f>
        <v>0</v>
      </c>
      <c r="BF23" s="93" t="s">
        <v>12</v>
      </c>
      <c r="BG23" s="69">
        <f>VLOOKUP(1,AS23:AW26,5,FALSE)</f>
        <v>0</v>
      </c>
      <c r="BH23" s="70" t="s">
        <v>20</v>
      </c>
      <c r="BI23" s="60"/>
      <c r="BJ23" s="85">
        <f>IF(E23&gt;G23,IF(Spielplan!E23&gt;Spielplan!G23,Punktemodus!$B$3,0),0)</f>
        <v>0</v>
      </c>
      <c r="BK23" s="85">
        <f>IF(E23=G23,IF(Spielplan!E23=Spielplan!G23,Punktemodus!$B$3,0),0)</f>
        <v>10</v>
      </c>
      <c r="BL23" s="85">
        <f>IF(E23&lt;G23,IF(Spielplan!E23&lt;Spielplan!G23,Punktemodus!$B$3,0),0)</f>
        <v>0</v>
      </c>
      <c r="BM23" s="85">
        <f>IF(E23=Spielplan!E23,IF(G23=Spielplan!G23,Punktemodus!$B$5,0),0)</f>
        <v>3</v>
      </c>
      <c r="BN23" s="85">
        <f>IF(E23=Spielplan!E23,Punktemodus!$B$7,0)</f>
        <v>1</v>
      </c>
      <c r="BO23" s="85">
        <f>IF(G23=Spielplan!G23,Punktemodus!$B$7,0)</f>
        <v>1</v>
      </c>
      <c r="BP23" s="137">
        <f>IF(Spielplan!E23="",0,SUM(BJ23:BO23))</f>
        <v>0</v>
      </c>
      <c r="BQ23" s="60"/>
      <c r="BR23" s="87"/>
      <c r="BS23" s="60"/>
      <c r="BT23" s="60"/>
      <c r="BU23" s="60"/>
      <c r="BV23" s="60"/>
      <c r="BW23" s="60"/>
      <c r="BX23" s="60"/>
      <c r="BY23" s="60"/>
      <c r="BZ23" s="47">
        <v>54</v>
      </c>
      <c r="CA23" s="44" t="str">
        <f>IF(BX24="",IF(BV24&gt;BV25,BT24,BT25),IF(BX24&gt;BX25,BT24,BT25))</f>
        <v/>
      </c>
      <c r="CB23" s="46"/>
      <c r="CC23" s="104"/>
      <c r="CD23" s="60"/>
      <c r="CE23" s="104"/>
      <c r="CF23" s="60"/>
      <c r="CG23" s="60"/>
      <c r="CH23" s="60"/>
      <c r="CI23" s="60"/>
      <c r="CJ23" s="47" t="s">
        <v>132</v>
      </c>
      <c r="CK23" s="44" t="str">
        <f>IF(CJ18="",IF(CH18&gt;CH19,CF18,CF19),IF(CJ18&gt;CJ19,CF18,CF19))</f>
        <v/>
      </c>
      <c r="CL23" s="46"/>
      <c r="CM23" s="104"/>
      <c r="CN23" s="60"/>
      <c r="CO23" s="104"/>
      <c r="CP23" s="60"/>
      <c r="CQ23" s="376" t="str">
        <f>IF(CO23="",IF(CM23&gt;CM24,CK23,CK24),IF(CO23&gt;CO24,CK23,CK24))</f>
        <v/>
      </c>
      <c r="CR23" s="377"/>
      <c r="CS23" s="377"/>
      <c r="CT23" s="377"/>
      <c r="CU23" s="377"/>
      <c r="CV23" s="378"/>
      <c r="CW23" s="60"/>
    </row>
    <row r="24" spans="1:101" ht="18.75" customHeight="1" thickBot="1" x14ac:dyDescent="0.3">
      <c r="A24" s="60"/>
      <c r="B24" s="60"/>
      <c r="C24" s="53" t="str">
        <f>Spielplan!$C$24</f>
        <v>Chile</v>
      </c>
      <c r="D24" s="64"/>
      <c r="E24" s="104"/>
      <c r="F24" s="93"/>
      <c r="G24" s="104"/>
      <c r="H24" s="53" t="str">
        <f>Spielplan!$H$24</f>
        <v>Australien</v>
      </c>
      <c r="I24" s="64"/>
      <c r="J24" s="60"/>
      <c r="K24" s="60" t="s">
        <v>69</v>
      </c>
      <c r="L24" s="60">
        <f t="shared" si="4"/>
        <v>0</v>
      </c>
      <c r="M24" s="60"/>
      <c r="N24" s="60"/>
      <c r="O24" s="60">
        <f>IF($E24="",0,IF($E24&gt;$G24,3,IF($E24=$G24,1,0)))</f>
        <v>0</v>
      </c>
      <c r="P24" s="60">
        <f>IF($G24="",0,IF($E24&gt;$G24,0,IF($E24=$G24,1,3)))</f>
        <v>0</v>
      </c>
      <c r="Q24" s="60"/>
      <c r="R24" s="60"/>
      <c r="S24" s="60">
        <f>E24</f>
        <v>0</v>
      </c>
      <c r="T24" s="60">
        <f>G24</f>
        <v>0</v>
      </c>
      <c r="U24" s="60"/>
      <c r="V24" s="60"/>
      <c r="W24" s="60">
        <f>G24</f>
        <v>0</v>
      </c>
      <c r="X24" s="60">
        <f>E24</f>
        <v>0</v>
      </c>
      <c r="Y24" s="60"/>
      <c r="Z24" s="60">
        <f>N29</f>
        <v>0</v>
      </c>
      <c r="AA24" s="60">
        <f>R29</f>
        <v>0</v>
      </c>
      <c r="AB24" s="60">
        <f>V29</f>
        <v>0</v>
      </c>
      <c r="AC24" s="60">
        <f>AA24-AB24</f>
        <v>0</v>
      </c>
      <c r="AD24" s="60">
        <f>IF(Z24&gt;Z23,-1,0)</f>
        <v>0</v>
      </c>
      <c r="AE24" s="60">
        <f>IF(Z24&gt;Z25,-1,0)</f>
        <v>0</v>
      </c>
      <c r="AF24" s="60">
        <f>IF(Z24&gt;Z26,-1,0)</f>
        <v>0</v>
      </c>
      <c r="AG24" s="60">
        <f>10000-(AJ24*1000+AM24*100+AK24*10)</f>
        <v>10000</v>
      </c>
      <c r="AH24" s="90">
        <f>RANK(AG24,AG23:AG26,1)</f>
        <v>1</v>
      </c>
      <c r="AI24" s="60" t="str">
        <f>H23</f>
        <v>Niederlande</v>
      </c>
      <c r="AJ24" s="60">
        <f t="shared" si="5"/>
        <v>0</v>
      </c>
      <c r="AK24" s="60">
        <f t="shared" si="5"/>
        <v>0</v>
      </c>
      <c r="AL24" s="60">
        <f t="shared" si="5"/>
        <v>0</v>
      </c>
      <c r="AM24" s="60">
        <f>AK24-AL24</f>
        <v>0</v>
      </c>
      <c r="AN24" s="187">
        <f>IF(AG23=AG24,IF(E23&gt;G23,AG23-0.1,AG23),AG23)</f>
        <v>10000</v>
      </c>
      <c r="AO24" s="187"/>
      <c r="AP24" s="187">
        <f>IF(AG25=AG24,IF(G28&gt;E28,AG25-0.1,AG25),AG25)</f>
        <v>10000</v>
      </c>
      <c r="AQ24" s="187">
        <f>IF(AG26=AG24,IF(G26&gt;E26,AG26-0.1,AG26),AG26)</f>
        <v>10000</v>
      </c>
      <c r="AR24" s="187">
        <f>AO27</f>
        <v>30000</v>
      </c>
      <c r="AS24" s="90">
        <f>RANK(AR24,AR23:AR26,1)</f>
        <v>1</v>
      </c>
      <c r="AT24" s="60" t="str">
        <f t="shared" si="6"/>
        <v>Niederlande</v>
      </c>
      <c r="AU24" s="60">
        <f t="shared" si="6"/>
        <v>0</v>
      </c>
      <c r="AV24" s="60">
        <f t="shared" si="6"/>
        <v>0</v>
      </c>
      <c r="AW24" s="60">
        <f t="shared" si="6"/>
        <v>0</v>
      </c>
      <c r="AX24" s="60"/>
      <c r="AY24" s="60"/>
      <c r="AZ24" s="60"/>
      <c r="BA24" s="71">
        <v>2</v>
      </c>
      <c r="BB24" s="53" t="e">
        <f>VLOOKUP(2,AS23:AT26,2,FALSE)</f>
        <v>#N/A</v>
      </c>
      <c r="BC24" s="64"/>
      <c r="BD24" s="72" t="e">
        <f>VLOOKUP(2,AS23:AW26,3,FALSE)</f>
        <v>#N/A</v>
      </c>
      <c r="BE24" s="73" t="e">
        <f>VLOOKUP(2,AS23:AW26,4,FALSE)</f>
        <v>#N/A</v>
      </c>
      <c r="BF24" s="93" t="s">
        <v>12</v>
      </c>
      <c r="BG24" s="73" t="e">
        <f>VLOOKUP(2,AS23:AW26,5,FALSE)</f>
        <v>#N/A</v>
      </c>
      <c r="BH24" s="74" t="s">
        <v>21</v>
      </c>
      <c r="BI24" s="60"/>
      <c r="BJ24" s="85">
        <f>IF(E24&gt;G24,IF(Spielplan!E24&gt;Spielplan!G24,Punktemodus!$B$3,0),0)</f>
        <v>0</v>
      </c>
      <c r="BK24" s="85">
        <f>IF(E24=G24,IF(Spielplan!E24=Spielplan!G24,Punktemodus!$B$3,0),0)</f>
        <v>10</v>
      </c>
      <c r="BL24" s="85">
        <f>IF(E24&lt;G24,IF(Spielplan!E24&lt;Spielplan!G24,Punktemodus!$B$3,0),0)</f>
        <v>0</v>
      </c>
      <c r="BM24" s="85">
        <f>IF(E24=Spielplan!E24,IF(G24=Spielplan!G24,Punktemodus!$B$5,0),0)</f>
        <v>3</v>
      </c>
      <c r="BN24" s="85">
        <f>IF(E24=Spielplan!E24,Punktemodus!$B$7,0)</f>
        <v>1</v>
      </c>
      <c r="BO24" s="85">
        <f>IF(G24=Spielplan!G24,Punktemodus!$B$7,0)</f>
        <v>1</v>
      </c>
      <c r="BP24" s="137">
        <f>IF(Spielplan!E24="",0,SUM(BJ24:BO24))</f>
        <v>0</v>
      </c>
      <c r="BQ24" s="60"/>
      <c r="BR24" s="87"/>
      <c r="BS24" s="63" t="s">
        <v>123</v>
      </c>
      <c r="BT24" s="44" t="str">
        <f>IF(G83="","",BB78)</f>
        <v/>
      </c>
      <c r="BU24" s="46"/>
      <c r="BV24" s="104"/>
      <c r="BW24" s="60"/>
      <c r="BX24" s="104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47" t="s">
        <v>133</v>
      </c>
      <c r="CK24" s="44" t="str">
        <f>IF(CJ34="",IF(CH34&gt;CH35,CF34,CF35),IF(CJ34&gt;CJ35,CF34,CF35))</f>
        <v/>
      </c>
      <c r="CL24" s="46"/>
      <c r="CM24" s="104"/>
      <c r="CN24" s="60"/>
      <c r="CO24" s="104"/>
      <c r="CP24" s="60"/>
      <c r="CQ24" s="379"/>
      <c r="CR24" s="380"/>
      <c r="CS24" s="380"/>
      <c r="CT24" s="380"/>
      <c r="CU24" s="380"/>
      <c r="CV24" s="381"/>
      <c r="CW24" s="60"/>
    </row>
    <row r="25" spans="1:101" ht="18.75" customHeight="1" thickBot="1" x14ac:dyDescent="0.3">
      <c r="A25" s="60"/>
      <c r="B25" s="60"/>
      <c r="C25" s="65" t="str">
        <f>C23</f>
        <v>Spanien</v>
      </c>
      <c r="D25" s="66"/>
      <c r="E25" s="104"/>
      <c r="F25" s="93"/>
      <c r="G25" s="104"/>
      <c r="H25" s="65" t="str">
        <f>C24</f>
        <v>Chile</v>
      </c>
      <c r="I25" s="66"/>
      <c r="J25" s="60"/>
      <c r="K25" s="60" t="s">
        <v>70</v>
      </c>
      <c r="L25" s="60">
        <f t="shared" si="4"/>
        <v>0</v>
      </c>
      <c r="M25" s="60">
        <f>IF($E25="",0,IF($E25&gt;$G25,3,IF($E25=G25,1,0)))</f>
        <v>0</v>
      </c>
      <c r="N25" s="60"/>
      <c r="O25" s="60">
        <f>IF($G25="",0,IF($E25&gt;$G25,0,IF($E25=$G25,1,3)))</f>
        <v>0</v>
      </c>
      <c r="P25" s="60"/>
      <c r="Q25" s="60">
        <f>E25</f>
        <v>0</v>
      </c>
      <c r="R25" s="60"/>
      <c r="S25" s="60">
        <f>G25</f>
        <v>0</v>
      </c>
      <c r="T25" s="60"/>
      <c r="U25" s="60">
        <f>G25</f>
        <v>0</v>
      </c>
      <c r="V25" s="60"/>
      <c r="W25" s="60">
        <f>E25</f>
        <v>0</v>
      </c>
      <c r="X25" s="60"/>
      <c r="Y25" s="60"/>
      <c r="Z25" s="60">
        <f>O29</f>
        <v>0</v>
      </c>
      <c r="AA25" s="60">
        <f>S29</f>
        <v>0</v>
      </c>
      <c r="AB25" s="60">
        <f>W29</f>
        <v>0</v>
      </c>
      <c r="AC25" s="60">
        <f>AA25-AB25</f>
        <v>0</v>
      </c>
      <c r="AD25" s="60">
        <f>IF(Z25&gt;Z23,-1,0)</f>
        <v>0</v>
      </c>
      <c r="AE25" s="60">
        <f>IF(Z25&gt;Z24,-1,0)</f>
        <v>0</v>
      </c>
      <c r="AF25" s="60">
        <f>IF(Z25&gt;Z26,-1,0)</f>
        <v>0</v>
      </c>
      <c r="AG25" s="60">
        <f>10000-(AJ25*1000+AM25*100+AK25*10)</f>
        <v>10000</v>
      </c>
      <c r="AH25" s="90">
        <f>RANK(AG25,AG23:AG26,1)</f>
        <v>1</v>
      </c>
      <c r="AI25" s="60" t="str">
        <f>C24</f>
        <v>Chile</v>
      </c>
      <c r="AJ25" s="60">
        <f t="shared" si="5"/>
        <v>0</v>
      </c>
      <c r="AK25" s="60">
        <f t="shared" si="5"/>
        <v>0</v>
      </c>
      <c r="AL25" s="60">
        <f t="shared" si="5"/>
        <v>0</v>
      </c>
      <c r="AM25" s="60">
        <f>AK25-AL25</f>
        <v>0</v>
      </c>
      <c r="AN25" s="187">
        <f>IF(AG23=AG25,IF(E25&gt;G25,AG23-0.1,AG23),AG23)</f>
        <v>10000</v>
      </c>
      <c r="AO25" s="187">
        <f>IF(AG24=AG25,IF(E28&gt;G28,AG24-0.1,AG24),AG24)</f>
        <v>10000</v>
      </c>
      <c r="AP25" s="187"/>
      <c r="AQ25" s="187">
        <f>IF(AG26=AG25,IF(G24&gt;E24,AG26-0.1,AG26),AG26)</f>
        <v>10000</v>
      </c>
      <c r="AR25" s="187">
        <f>AP27</f>
        <v>30000</v>
      </c>
      <c r="AS25" s="90">
        <f>RANK(AR25,AR23:AR26,1)</f>
        <v>1</v>
      </c>
      <c r="AT25" s="60" t="str">
        <f t="shared" si="6"/>
        <v>Chile</v>
      </c>
      <c r="AU25" s="60">
        <f t="shared" si="6"/>
        <v>0</v>
      </c>
      <c r="AV25" s="60">
        <f t="shared" si="6"/>
        <v>0</v>
      </c>
      <c r="AW25" s="60">
        <f t="shared" si="6"/>
        <v>0</v>
      </c>
      <c r="AX25" s="60"/>
      <c r="AY25" s="60"/>
      <c r="AZ25" s="60"/>
      <c r="BA25" s="113">
        <v>3</v>
      </c>
      <c r="BB25" s="114" t="e">
        <f>VLOOKUP(3,AS23:AT26,2,FALSE)</f>
        <v>#N/A</v>
      </c>
      <c r="BC25" s="115"/>
      <c r="BD25" s="116" t="e">
        <f>VLOOKUP(3,AS23:AW26,3,FALSE)</f>
        <v>#N/A</v>
      </c>
      <c r="BE25" s="116" t="e">
        <f>VLOOKUP(3,AS23:AW26,4,FALSE)</f>
        <v>#N/A</v>
      </c>
      <c r="BF25" s="93" t="s">
        <v>12</v>
      </c>
      <c r="BG25" s="116" t="e">
        <f>VLOOKUP(3,AS23:AW26,5,FALSE)</f>
        <v>#N/A</v>
      </c>
      <c r="BH25" s="60"/>
      <c r="BI25" s="60"/>
      <c r="BJ25" s="85">
        <f>IF(E25&gt;G25,IF(Spielplan!E25&gt;Spielplan!G25,Punktemodus!$B$3,0),0)</f>
        <v>0</v>
      </c>
      <c r="BK25" s="85">
        <f>IF(E25=G25,IF(Spielplan!E25=Spielplan!G25,Punktemodus!$B$3,0),0)</f>
        <v>10</v>
      </c>
      <c r="BL25" s="85">
        <f>IF(E25&lt;G25,IF(Spielplan!E25&lt;Spielplan!G25,Punktemodus!$B$3,0),0)</f>
        <v>0</v>
      </c>
      <c r="BM25" s="85">
        <f>IF(E25=Spielplan!E25,IF(G25=Spielplan!G25,Punktemodus!$B$5,0),0)</f>
        <v>3</v>
      </c>
      <c r="BN25" s="85">
        <f>IF(E25=Spielplan!E25,Punktemodus!$B$7,0)</f>
        <v>1</v>
      </c>
      <c r="BO25" s="85">
        <f>IF(G25=Spielplan!G25,Punktemodus!$B$7,0)</f>
        <v>1</v>
      </c>
      <c r="BP25" s="137">
        <f>IF(Spielplan!E25="",0,SUM(BJ25:BO25))</f>
        <v>0</v>
      </c>
      <c r="BQ25" s="60"/>
      <c r="BR25" s="87"/>
      <c r="BS25" s="52" t="s">
        <v>124</v>
      </c>
      <c r="BT25" s="44" t="str">
        <f>IF(G94="","",BB90)</f>
        <v/>
      </c>
      <c r="BU25" s="46"/>
      <c r="BV25" s="104"/>
      <c r="BW25" s="60"/>
      <c r="BX25" s="104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88" t="s">
        <v>136</v>
      </c>
      <c r="CS25" s="60"/>
      <c r="CT25" s="60"/>
      <c r="CU25" s="60"/>
      <c r="CV25" s="60"/>
      <c r="CW25" s="60"/>
    </row>
    <row r="26" spans="1:101" ht="18.75" customHeight="1" thickBot="1" x14ac:dyDescent="0.3">
      <c r="A26" s="60"/>
      <c r="B26" s="60"/>
      <c r="C26" s="53" t="str">
        <f>H23</f>
        <v>Niederlande</v>
      </c>
      <c r="D26" s="64"/>
      <c r="E26" s="104"/>
      <c r="F26" s="93"/>
      <c r="G26" s="104"/>
      <c r="H26" s="53" t="str">
        <f>H24</f>
        <v>Australien</v>
      </c>
      <c r="I26" s="64"/>
      <c r="J26" s="60"/>
      <c r="K26" s="60" t="s">
        <v>71</v>
      </c>
      <c r="L26" s="60">
        <f t="shared" si="4"/>
        <v>0</v>
      </c>
      <c r="M26" s="60"/>
      <c r="N26" s="60">
        <f>IF($E26="",0,IF($E26&gt;$G26,3,IF($E26=$G26,1,0)))</f>
        <v>0</v>
      </c>
      <c r="O26" s="60"/>
      <c r="P26" s="60">
        <f>IF($G26="",0,IF($E26&gt;$G26,0,IF($E26=$G26,1,3)))</f>
        <v>0</v>
      </c>
      <c r="Q26" s="60"/>
      <c r="R26" s="60">
        <f>E26</f>
        <v>0</v>
      </c>
      <c r="S26" s="60"/>
      <c r="T26" s="60">
        <f>G26</f>
        <v>0</v>
      </c>
      <c r="U26" s="60"/>
      <c r="V26" s="60">
        <f>G26</f>
        <v>0</v>
      </c>
      <c r="W26" s="60"/>
      <c r="X26" s="60">
        <f>E26</f>
        <v>0</v>
      </c>
      <c r="Y26" s="60"/>
      <c r="Z26" s="60">
        <f>P29</f>
        <v>0</v>
      </c>
      <c r="AA26" s="60">
        <f>T29</f>
        <v>0</v>
      </c>
      <c r="AB26" s="60">
        <f>X29</f>
        <v>0</v>
      </c>
      <c r="AC26" s="60">
        <f>AA26-AB26</f>
        <v>0</v>
      </c>
      <c r="AD26" s="60">
        <f>IF(Z26&gt;Z23,-1,0)</f>
        <v>0</v>
      </c>
      <c r="AE26" s="60">
        <f>IF(Z26&gt;Z24,-1,0)</f>
        <v>0</v>
      </c>
      <c r="AF26" s="60">
        <f>IF(Z26&gt;Z25,-1,0)</f>
        <v>0</v>
      </c>
      <c r="AG26" s="60">
        <f>10000-(AJ26*1000+AM26*100+AK26*10)</f>
        <v>10000</v>
      </c>
      <c r="AH26" s="90">
        <f>RANK(AG26,AG23:AG26,1)</f>
        <v>1</v>
      </c>
      <c r="AI26" s="60" t="str">
        <f>H24</f>
        <v>Australien</v>
      </c>
      <c r="AJ26" s="60">
        <f t="shared" si="5"/>
        <v>0</v>
      </c>
      <c r="AK26" s="60">
        <f t="shared" si="5"/>
        <v>0</v>
      </c>
      <c r="AL26" s="60">
        <f t="shared" si="5"/>
        <v>0</v>
      </c>
      <c r="AM26" s="60">
        <f>AK26-AL26</f>
        <v>0</v>
      </c>
      <c r="AN26" s="187">
        <f>IF(AG23=AG26,IF(E27&gt;G27,AG23-0.1,AG23),AG23)</f>
        <v>10000</v>
      </c>
      <c r="AO26" s="187">
        <f>IF(AG24=AG26,IF(E26&gt;G26,AG24-0.1,AG24),AG24)</f>
        <v>10000</v>
      </c>
      <c r="AP26" s="187">
        <f>IF(AG25=AG26,IF(E24&gt;G24,AG25-0.1,AG25),AG25)</f>
        <v>10000</v>
      </c>
      <c r="AQ26" s="187"/>
      <c r="AR26" s="187">
        <f>AQ27</f>
        <v>30000</v>
      </c>
      <c r="AS26" s="90">
        <f>RANK(AR26,AR23:AR26,1)</f>
        <v>1</v>
      </c>
      <c r="AT26" s="60" t="str">
        <f t="shared" si="6"/>
        <v>Australien</v>
      </c>
      <c r="AU26" s="60">
        <f t="shared" si="6"/>
        <v>0</v>
      </c>
      <c r="AV26" s="60">
        <f t="shared" si="6"/>
        <v>0</v>
      </c>
      <c r="AW26" s="60">
        <f t="shared" si="6"/>
        <v>0</v>
      </c>
      <c r="AX26" s="60"/>
      <c r="AY26" s="60"/>
      <c r="AZ26" s="60"/>
      <c r="BA26" s="113">
        <v>4</v>
      </c>
      <c r="BB26" s="114" t="e">
        <f>VLOOKUP(4,AS23:AT26,2,FALSE)</f>
        <v>#N/A</v>
      </c>
      <c r="BC26" s="115"/>
      <c r="BD26" s="116" t="e">
        <f>VLOOKUP(4,AS23:AW26,3,FALSE)</f>
        <v>#N/A</v>
      </c>
      <c r="BE26" s="116" t="e">
        <f>VLOOKUP(4,AS23:AW26,4,FALSE)</f>
        <v>#N/A</v>
      </c>
      <c r="BF26" s="93" t="s">
        <v>12</v>
      </c>
      <c r="BG26" s="116" t="e">
        <f>VLOOKUP(4,AS23:AW26,5,FALSE)</f>
        <v>#N/A</v>
      </c>
      <c r="BH26" s="60"/>
      <c r="BI26" s="60"/>
      <c r="BJ26" s="85">
        <f>IF(E26&gt;G26,IF(Spielplan!E26&gt;Spielplan!G26,Punktemodus!$B$3,0),0)</f>
        <v>0</v>
      </c>
      <c r="BK26" s="85">
        <f>IF(E26=G26,IF(Spielplan!E26=Spielplan!G26,Punktemodus!$B$3,0),0)</f>
        <v>10</v>
      </c>
      <c r="BL26" s="85">
        <f>IF(E26&lt;G26,IF(Spielplan!E26&lt;Spielplan!G26,Punktemodus!$B$3,0),0)</f>
        <v>0</v>
      </c>
      <c r="BM26" s="85">
        <f>IF(E26=Spielplan!E26,IF(G26=Spielplan!G26,Punktemodus!$B$5,0),0)</f>
        <v>3</v>
      </c>
      <c r="BN26" s="85">
        <f>IF(E26=Spielplan!E26,Punktemodus!$B$7,0)</f>
        <v>1</v>
      </c>
      <c r="BO26" s="85">
        <f>IF(G26=Spielplan!G26,Punktemodus!$B$7,0)</f>
        <v>1</v>
      </c>
      <c r="BP26" s="137">
        <f>IF(Spielplan!E26="",0,SUM(BJ26:BO26))</f>
        <v>0</v>
      </c>
      <c r="BQ26" s="60"/>
      <c r="BR26" s="8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382" t="str">
        <f>IF(CQ23=CK23,CK24,CK23)</f>
        <v/>
      </c>
      <c r="CR26" s="383"/>
      <c r="CS26" s="383"/>
      <c r="CT26" s="383"/>
      <c r="CU26" s="383"/>
      <c r="CV26" s="384"/>
      <c r="CW26" s="60"/>
    </row>
    <row r="27" spans="1:101" ht="18.75" customHeight="1" thickBot="1" x14ac:dyDescent="0.3">
      <c r="A27" s="60"/>
      <c r="B27" s="60"/>
      <c r="C27" s="65" t="str">
        <f>C23</f>
        <v>Spanien</v>
      </c>
      <c r="D27" s="66"/>
      <c r="E27" s="104"/>
      <c r="F27" s="93"/>
      <c r="G27" s="104"/>
      <c r="H27" s="65" t="str">
        <f>H24</f>
        <v>Australien</v>
      </c>
      <c r="I27" s="66"/>
      <c r="J27" s="60"/>
      <c r="K27" s="60" t="s">
        <v>72</v>
      </c>
      <c r="L27" s="60">
        <f t="shared" si="4"/>
        <v>0</v>
      </c>
      <c r="M27" s="60">
        <f>IF($E27="",0,IF($E27&gt;$G27,3,IF($E27=G27,1,0)))</f>
        <v>0</v>
      </c>
      <c r="N27" s="60"/>
      <c r="O27" s="60"/>
      <c r="P27" s="60">
        <f>IF($G27="",0,IF($E27&gt;$G27,0,IF($E27=$G27,1,3)))</f>
        <v>0</v>
      </c>
      <c r="Q27" s="60">
        <f>E27</f>
        <v>0</v>
      </c>
      <c r="R27" s="60"/>
      <c r="S27" s="60"/>
      <c r="T27" s="60">
        <f>G27</f>
        <v>0</v>
      </c>
      <c r="U27" s="60">
        <f>G27</f>
        <v>0</v>
      </c>
      <c r="V27" s="60"/>
      <c r="W27" s="60"/>
      <c r="X27" s="60">
        <f>E27</f>
        <v>0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187">
        <f>SUM(AN23:AN26)</f>
        <v>30000</v>
      </c>
      <c r="AO27" s="187">
        <f>SUM(AO23:AO26)</f>
        <v>30000</v>
      </c>
      <c r="AP27" s="187">
        <f>SUM(AP23:AP26)</f>
        <v>30000</v>
      </c>
      <c r="AQ27" s="187">
        <f>SUM(AQ23:AQ26)</f>
        <v>30000</v>
      </c>
      <c r="AR27" s="187"/>
      <c r="AS27" s="60"/>
      <c r="AT27" s="60"/>
      <c r="AU27" s="60"/>
      <c r="AV27" s="60"/>
      <c r="AW27" s="60"/>
      <c r="AX27" s="60"/>
      <c r="AY27" s="60"/>
      <c r="AZ27" s="60"/>
      <c r="BA27" s="92"/>
      <c r="BB27" s="60"/>
      <c r="BC27" s="60"/>
      <c r="BD27" s="60"/>
      <c r="BE27" s="60"/>
      <c r="BF27" s="60"/>
      <c r="BG27" s="60"/>
      <c r="BH27" s="60"/>
      <c r="BI27" s="60"/>
      <c r="BJ27" s="85">
        <f>IF(E27&gt;G27,IF(Spielplan!E27&gt;Spielplan!G27,Punktemodus!$B$3,0),0)</f>
        <v>0</v>
      </c>
      <c r="BK27" s="85">
        <f>IF(E27=G27,IF(Spielplan!E27=Spielplan!G27,Punktemodus!$B$3,0),0)</f>
        <v>10</v>
      </c>
      <c r="BL27" s="85">
        <f>IF(E27&lt;G27,IF(Spielplan!E27&lt;Spielplan!G27,Punktemodus!$B$3,0),0)</f>
        <v>0</v>
      </c>
      <c r="BM27" s="85">
        <f>IF(E27=Spielplan!E27,IF(G27=Spielplan!G27,Punktemodus!$B$5,0),0)</f>
        <v>3</v>
      </c>
      <c r="BN27" s="85">
        <f>IF(E27=Spielplan!E27,Punktemodus!$B$7,0)</f>
        <v>1</v>
      </c>
      <c r="BO27" s="85">
        <f>IF(G27=Spielplan!G27,Punktemodus!$B$7,0)</f>
        <v>1</v>
      </c>
      <c r="BP27" s="137">
        <f>IF(Spielplan!E27="",0,SUM(BJ27:BO27))</f>
        <v>0</v>
      </c>
      <c r="BQ27" s="60"/>
      <c r="BR27" s="8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91" t="s">
        <v>131</v>
      </c>
      <c r="CM27" s="60"/>
      <c r="CN27" s="60"/>
      <c r="CO27" s="61" t="s">
        <v>26</v>
      </c>
      <c r="CP27" s="60"/>
      <c r="CQ27" s="385"/>
      <c r="CR27" s="386"/>
      <c r="CS27" s="386"/>
      <c r="CT27" s="386"/>
      <c r="CU27" s="386"/>
      <c r="CV27" s="387"/>
      <c r="CW27" s="60"/>
    </row>
    <row r="28" spans="1:101" ht="18.75" customHeight="1" thickBot="1" x14ac:dyDescent="0.3">
      <c r="A28" s="60"/>
      <c r="B28" s="60"/>
      <c r="C28" s="53" t="str">
        <f>H23</f>
        <v>Niederlande</v>
      </c>
      <c r="D28" s="64"/>
      <c r="E28" s="104"/>
      <c r="F28" s="106"/>
      <c r="G28" s="104"/>
      <c r="H28" s="53" t="str">
        <f>C24</f>
        <v>Chile</v>
      </c>
      <c r="I28" s="64"/>
      <c r="J28" s="60"/>
      <c r="K28" s="60" t="s">
        <v>72</v>
      </c>
      <c r="L28" s="60">
        <f t="shared" si="4"/>
        <v>0</v>
      </c>
      <c r="M28" s="60"/>
      <c r="N28" s="60">
        <f>IF($E28="",0,IF($E28&gt;$G28,3,IF($E28=$G28,1,0)))</f>
        <v>0</v>
      </c>
      <c r="O28" s="60">
        <f>IF($G28="",0,IF($E28&gt;$G28,0,IF($E28=$G28,1,3)))</f>
        <v>0</v>
      </c>
      <c r="P28" s="60"/>
      <c r="Q28" s="60"/>
      <c r="R28" s="60">
        <f>E28</f>
        <v>0</v>
      </c>
      <c r="S28" s="60">
        <f>G28</f>
        <v>0</v>
      </c>
      <c r="T28" s="60"/>
      <c r="U28" s="60"/>
      <c r="V28" s="60">
        <f>G28</f>
        <v>0</v>
      </c>
      <c r="W28" s="60">
        <f>E28</f>
        <v>0</v>
      </c>
      <c r="X28" s="60"/>
      <c r="Y28" s="60"/>
      <c r="Z28" s="60" t="s">
        <v>30</v>
      </c>
      <c r="AA28" s="60"/>
      <c r="AB28" s="60"/>
      <c r="AC28" s="60"/>
      <c r="AD28" s="60"/>
      <c r="AE28" s="60"/>
      <c r="AF28" s="60"/>
      <c r="AG28" s="60" t="b">
        <f>OR(AG23=AG24,AG23=AG25,AG23=AG26,AG24=AG25,AG24=AG26,AG25=AG26)</f>
        <v>1</v>
      </c>
      <c r="AH28" s="60"/>
      <c r="AI28" s="60"/>
      <c r="AJ28" s="60"/>
      <c r="AK28" s="60"/>
      <c r="AL28" s="60"/>
      <c r="AM28" s="60"/>
      <c r="AN28" s="60"/>
      <c r="AO28" s="60" t="s">
        <v>34</v>
      </c>
      <c r="AP28" s="60"/>
      <c r="AQ28" s="60"/>
      <c r="AR28" s="60" t="b">
        <f>OR(AR23=AR24,AR23=AR25,AR23=AR26,AR24=AR25,AR24=AR26,AR25=AR26)</f>
        <v>1</v>
      </c>
      <c r="AS28" s="60"/>
      <c r="AT28" s="60"/>
      <c r="AU28" s="60"/>
      <c r="AV28" s="60"/>
      <c r="AW28" s="60"/>
      <c r="AX28" s="60"/>
      <c r="AY28" s="60"/>
      <c r="AZ28" s="60"/>
      <c r="BA28" s="92"/>
      <c r="BB28" s="60"/>
      <c r="BC28" s="60"/>
      <c r="BD28" s="60"/>
      <c r="BE28" s="60"/>
      <c r="BF28" s="60"/>
      <c r="BG28" s="60"/>
      <c r="BH28" s="60"/>
      <c r="BI28" s="60"/>
      <c r="BJ28" s="85">
        <f>IF(E28&gt;G28,IF(Spielplan!E28&gt;Spielplan!G28,Punktemodus!$B$3,0),0)</f>
        <v>0</v>
      </c>
      <c r="BK28" s="85">
        <f>IF(E28=G28,IF(Spielplan!E28=Spielplan!G28,Punktemodus!$B$3,0),0)</f>
        <v>10</v>
      </c>
      <c r="BL28" s="85">
        <f>IF(E28&lt;G28,IF(Spielplan!E28&lt;Spielplan!G28,Punktemodus!$B$3,0),0)</f>
        <v>0</v>
      </c>
      <c r="BM28" s="85">
        <f>IF(E28=Spielplan!E28,IF(G28=Spielplan!G28,Punktemodus!$B$5,0),0)</f>
        <v>3</v>
      </c>
      <c r="BN28" s="85">
        <f>IF(E28=Spielplan!E28,Punktemodus!$B$7,0)</f>
        <v>1</v>
      </c>
      <c r="BO28" s="85">
        <f>IF(G28=Spielplan!G28,Punktemodus!$B$7,0)</f>
        <v>1</v>
      </c>
      <c r="BP28" s="137">
        <f>IF(Spielplan!E28="",0,SUM(BJ28:BO28))</f>
        <v>0</v>
      </c>
      <c r="BQ28" s="60"/>
      <c r="BR28" s="87"/>
      <c r="BS28" s="82" t="s">
        <v>20</v>
      </c>
      <c r="BT28" s="44" t="str">
        <f>IF(G28="","",BB23)</f>
        <v/>
      </c>
      <c r="BU28" s="46"/>
      <c r="BV28" s="104"/>
      <c r="BW28" s="60"/>
      <c r="BX28" s="104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88" t="s">
        <v>137</v>
      </c>
      <c r="CS28" s="60"/>
      <c r="CT28" s="60"/>
      <c r="CU28" s="60"/>
      <c r="CV28" s="60"/>
      <c r="CW28" s="60"/>
    </row>
    <row r="29" spans="1:101" ht="18.75" customHeight="1" thickBot="1" x14ac:dyDescent="0.25">
      <c r="A29" s="60"/>
      <c r="B29" s="60"/>
      <c r="C29" s="136" t="str">
        <f>IF(G28="","",IF(AR28=TRUE,"Achtung: Fehler in Tabelle!",""))</f>
        <v/>
      </c>
      <c r="D29" s="60"/>
      <c r="E29" s="85"/>
      <c r="F29" s="60"/>
      <c r="G29" s="85"/>
      <c r="H29" s="60"/>
      <c r="I29" s="60"/>
      <c r="J29" s="60"/>
      <c r="K29" s="60"/>
      <c r="L29" s="60"/>
      <c r="M29" s="60">
        <f t="shared" ref="M29:X29" si="7">SUM(M23:M28)</f>
        <v>0</v>
      </c>
      <c r="N29" s="60">
        <f t="shared" si="7"/>
        <v>0</v>
      </c>
      <c r="O29" s="60">
        <f t="shared" si="7"/>
        <v>0</v>
      </c>
      <c r="P29" s="60">
        <f t="shared" si="7"/>
        <v>0</v>
      </c>
      <c r="Q29" s="60">
        <f t="shared" si="7"/>
        <v>0</v>
      </c>
      <c r="R29" s="60">
        <f t="shared" si="7"/>
        <v>0</v>
      </c>
      <c r="S29" s="60">
        <f t="shared" si="7"/>
        <v>0</v>
      </c>
      <c r="T29" s="60">
        <f t="shared" si="7"/>
        <v>0</v>
      </c>
      <c r="U29" s="60">
        <f t="shared" si="7"/>
        <v>0</v>
      </c>
      <c r="V29" s="60">
        <f t="shared" si="7"/>
        <v>0</v>
      </c>
      <c r="W29" s="60">
        <f t="shared" si="7"/>
        <v>0</v>
      </c>
      <c r="X29" s="60">
        <f t="shared" si="7"/>
        <v>0</v>
      </c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160">
        <f>SUM(BP23:BP28)</f>
        <v>0</v>
      </c>
      <c r="BQ29" s="60"/>
      <c r="BR29" s="87"/>
      <c r="BS29" s="5" t="s">
        <v>125</v>
      </c>
      <c r="BT29" s="44" t="str">
        <f>IF(G17="","",BB13)</f>
        <v/>
      </c>
      <c r="BU29" s="46"/>
      <c r="BV29" s="104"/>
      <c r="BW29" s="60"/>
      <c r="BX29" s="104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47" t="s">
        <v>134</v>
      </c>
      <c r="CK29" s="44" t="str">
        <f>IF(CK23=CF19,CF18,CF19)</f>
        <v/>
      </c>
      <c r="CL29" s="46"/>
      <c r="CM29" s="104"/>
      <c r="CN29" s="60"/>
      <c r="CO29" s="104"/>
      <c r="CP29" s="60"/>
      <c r="CQ29" s="388" t="str">
        <f>IF(CO29="",IF(CM29&gt;CM30,CK29,CK30),IF(CO29&gt;CO30,CK29,CK30))</f>
        <v/>
      </c>
      <c r="CR29" s="389"/>
      <c r="CS29" s="389"/>
      <c r="CT29" s="389"/>
      <c r="CU29" s="389"/>
      <c r="CV29" s="390"/>
      <c r="CW29" s="60"/>
    </row>
    <row r="30" spans="1:101" ht="18.75" customHeight="1" thickBot="1" x14ac:dyDescent="0.25">
      <c r="A30" s="60"/>
      <c r="B30" s="60"/>
      <c r="C30" s="60"/>
      <c r="D30" s="60"/>
      <c r="E30" s="85"/>
      <c r="F30" s="60"/>
      <c r="G30" s="85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85"/>
      <c r="BJ30" s="60"/>
      <c r="BK30" s="60"/>
      <c r="BL30" s="60"/>
      <c r="BM30" s="60"/>
      <c r="BN30" s="60"/>
      <c r="BO30" s="60"/>
      <c r="BP30" s="138"/>
      <c r="BQ30" s="60"/>
      <c r="BR30" s="87"/>
      <c r="BS30" s="60"/>
      <c r="BT30" s="60"/>
      <c r="BU30" s="60"/>
      <c r="BV30" s="60"/>
      <c r="BW30" s="60"/>
      <c r="BX30" s="60"/>
      <c r="BY30" s="60"/>
      <c r="BZ30" s="47">
        <v>52</v>
      </c>
      <c r="CA30" s="44" t="str">
        <f>IF(BX28="",IF(BV28&gt;BV29,BT28,BT29),IF(BX28&gt;BX29,BT28,BT29))</f>
        <v/>
      </c>
      <c r="CB30" s="46"/>
      <c r="CC30" s="104"/>
      <c r="CD30" s="60"/>
      <c r="CE30" s="104"/>
      <c r="CF30" s="60"/>
      <c r="CG30" s="60"/>
      <c r="CH30" s="60"/>
      <c r="CI30" s="60"/>
      <c r="CJ30" s="47" t="s">
        <v>135</v>
      </c>
      <c r="CK30" s="44" t="str">
        <f>IF(CK24=CF34,CF35,CF34)</f>
        <v/>
      </c>
      <c r="CL30" s="46"/>
      <c r="CM30" s="104"/>
      <c r="CN30" s="60"/>
      <c r="CO30" s="104"/>
      <c r="CP30" s="60"/>
      <c r="CQ30" s="391"/>
      <c r="CR30" s="392"/>
      <c r="CS30" s="392"/>
      <c r="CT30" s="392"/>
      <c r="CU30" s="392"/>
      <c r="CV30" s="393"/>
      <c r="CW30" s="60"/>
    </row>
    <row r="31" spans="1:101" ht="18.75" customHeight="1" thickBot="1" x14ac:dyDescent="0.3">
      <c r="A31" s="60"/>
      <c r="B31" s="60"/>
      <c r="C31" s="60"/>
      <c r="D31" s="60"/>
      <c r="E31" s="85"/>
      <c r="F31" s="60"/>
      <c r="G31" s="85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85"/>
      <c r="BJ31" s="60"/>
      <c r="BK31" s="60"/>
      <c r="BL31" s="60"/>
      <c r="BM31" s="60"/>
      <c r="BN31" s="60"/>
      <c r="BO31" s="60"/>
      <c r="BP31" s="138"/>
      <c r="BQ31" s="60"/>
      <c r="BR31" s="87"/>
      <c r="BS31" s="60"/>
      <c r="BT31" s="60"/>
      <c r="BU31" s="60"/>
      <c r="BV31" s="60"/>
      <c r="BW31" s="60"/>
      <c r="BX31" s="60"/>
      <c r="BY31" s="60"/>
      <c r="BZ31" s="47">
        <v>51</v>
      </c>
      <c r="CA31" s="44" t="str">
        <f>IF(BX32="",IF(BV32&gt;BV33,BT32,BT33),IF(BX32&gt;BX33,BT32,BT33))</f>
        <v/>
      </c>
      <c r="CB31" s="46"/>
      <c r="CC31" s="104"/>
      <c r="CD31" s="60"/>
      <c r="CE31" s="104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88" t="s">
        <v>138</v>
      </c>
      <c r="CS31" s="60"/>
      <c r="CT31" s="60"/>
      <c r="CU31" s="60"/>
      <c r="CV31" s="60"/>
      <c r="CW31" s="60"/>
    </row>
    <row r="32" spans="1:101" ht="18.75" customHeight="1" thickBot="1" x14ac:dyDescent="0.3">
      <c r="A32" s="60"/>
      <c r="B32" s="60"/>
      <c r="C32" s="88" t="s">
        <v>73</v>
      </c>
      <c r="D32" s="60"/>
      <c r="E32" s="85"/>
      <c r="F32" s="60"/>
      <c r="G32" s="85"/>
      <c r="H32" s="60"/>
      <c r="I32" s="60"/>
      <c r="J32" s="60"/>
      <c r="K32" s="60"/>
      <c r="L32" s="60"/>
      <c r="M32" s="60" t="s">
        <v>4</v>
      </c>
      <c r="N32" s="60"/>
      <c r="O32" s="60"/>
      <c r="P32" s="60"/>
      <c r="Q32" s="60" t="s">
        <v>6</v>
      </c>
      <c r="R32" s="60"/>
      <c r="S32" s="60"/>
      <c r="T32" s="60"/>
      <c r="U32" s="60" t="s">
        <v>7</v>
      </c>
      <c r="V32" s="60"/>
      <c r="W32" s="60"/>
      <c r="X32" s="60"/>
      <c r="Y32" s="60"/>
      <c r="Z32" s="60" t="s">
        <v>4</v>
      </c>
      <c r="AA32" s="60" t="s">
        <v>5</v>
      </c>
      <c r="AB32" s="60"/>
      <c r="AC32" s="60"/>
      <c r="AD32" s="60" t="s">
        <v>9</v>
      </c>
      <c r="AE32" s="60"/>
      <c r="AF32" s="60"/>
      <c r="AG32" s="60"/>
      <c r="AH32" s="60" t="s">
        <v>32</v>
      </c>
      <c r="AI32" s="60"/>
      <c r="AJ32" s="60"/>
      <c r="AK32" s="60"/>
      <c r="AL32" s="60"/>
      <c r="AM32" s="60"/>
      <c r="AN32" s="60" t="s">
        <v>35</v>
      </c>
      <c r="AO32" s="60"/>
      <c r="AP32" s="60"/>
      <c r="AQ32" s="60"/>
      <c r="AR32" s="60"/>
      <c r="AS32" s="60" t="s">
        <v>33</v>
      </c>
      <c r="AT32" s="60"/>
      <c r="AU32" s="60"/>
      <c r="AV32" s="60"/>
      <c r="AW32" s="60"/>
      <c r="AX32" s="60"/>
      <c r="AY32" s="60"/>
      <c r="AZ32" s="60"/>
      <c r="BA32" s="60"/>
      <c r="BB32" s="89" t="s">
        <v>10</v>
      </c>
      <c r="BC32" s="60"/>
      <c r="BD32" s="90" t="s">
        <v>4</v>
      </c>
      <c r="BE32" s="60"/>
      <c r="BF32" s="61" t="s">
        <v>5</v>
      </c>
      <c r="BG32" s="60"/>
      <c r="BH32" s="60"/>
      <c r="BI32" s="85"/>
      <c r="BJ32" s="60"/>
      <c r="BK32" s="60"/>
      <c r="BL32" s="60"/>
      <c r="BM32" s="60"/>
      <c r="BN32" s="60"/>
      <c r="BO32" s="60"/>
      <c r="BP32" s="138"/>
      <c r="BQ32" s="85"/>
      <c r="BR32" s="87"/>
      <c r="BS32" s="55" t="s">
        <v>24</v>
      </c>
      <c r="BT32" s="44" t="str">
        <f>IF(G50="","",BB45)</f>
        <v/>
      </c>
      <c r="BU32" s="46"/>
      <c r="BV32" s="104"/>
      <c r="BW32" s="60"/>
      <c r="BX32" s="104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343" t="str">
        <f>IF(CQ29=CK29,CK30,CK29)</f>
        <v/>
      </c>
      <c r="CR32" s="344"/>
      <c r="CS32" s="344"/>
      <c r="CT32" s="344"/>
      <c r="CU32" s="344"/>
      <c r="CV32" s="345"/>
      <c r="CW32" s="60"/>
    </row>
    <row r="33" spans="1:101" ht="18.75" customHeight="1" thickBot="1" x14ac:dyDescent="0.25">
      <c r="A33" s="60"/>
      <c r="B33" s="60"/>
      <c r="C33" s="60"/>
      <c r="D33" s="60"/>
      <c r="E33" s="85"/>
      <c r="F33" s="60"/>
      <c r="G33" s="85"/>
      <c r="H33" s="60"/>
      <c r="I33" s="60"/>
      <c r="J33" s="60"/>
      <c r="K33" s="60"/>
      <c r="L33" s="60"/>
      <c r="M33" s="60" t="s">
        <v>0</v>
      </c>
      <c r="N33" s="60" t="s">
        <v>1</v>
      </c>
      <c r="O33" s="60" t="s">
        <v>2</v>
      </c>
      <c r="P33" s="60" t="s">
        <v>3</v>
      </c>
      <c r="Q33" s="60" t="s">
        <v>0</v>
      </c>
      <c r="R33" s="60" t="s">
        <v>1</v>
      </c>
      <c r="S33" s="60" t="s">
        <v>2</v>
      </c>
      <c r="T33" s="60" t="s">
        <v>3</v>
      </c>
      <c r="U33" s="60" t="s">
        <v>0</v>
      </c>
      <c r="V33" s="60" t="s">
        <v>1</v>
      </c>
      <c r="W33" s="60" t="s">
        <v>2</v>
      </c>
      <c r="X33" s="60" t="s">
        <v>3</v>
      </c>
      <c r="Y33" s="60"/>
      <c r="Z33" s="60" t="s">
        <v>8</v>
      </c>
      <c r="AA33" s="60"/>
      <c r="AB33" s="60"/>
      <c r="AC33" s="60"/>
      <c r="AD33" s="60"/>
      <c r="AE33" s="60"/>
      <c r="AF33" s="60"/>
      <c r="AG33" s="60"/>
      <c r="AH33" s="60" t="s">
        <v>31</v>
      </c>
      <c r="AI33" s="60"/>
      <c r="AJ33" s="60"/>
      <c r="AK33" s="60"/>
      <c r="AL33" s="60"/>
      <c r="AM33" s="60"/>
      <c r="AN33" s="60" t="str">
        <f>AI34</f>
        <v>Kolumbien</v>
      </c>
      <c r="AO33" s="60" t="str">
        <f>AI35</f>
        <v>Griechenland</v>
      </c>
      <c r="AP33" s="60" t="str">
        <f>AI36</f>
        <v>Elfenbeinküste</v>
      </c>
      <c r="AQ33" s="60" t="str">
        <f>AI37</f>
        <v>Japan</v>
      </c>
      <c r="AR33" s="60"/>
      <c r="AS33" s="60" t="s">
        <v>31</v>
      </c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85"/>
      <c r="BJ33" s="85"/>
      <c r="BK33" s="85"/>
      <c r="BL33" s="85"/>
      <c r="BM33" s="85"/>
      <c r="BN33" s="85"/>
      <c r="BO33" s="85"/>
      <c r="BP33" s="137"/>
      <c r="BQ33" s="85"/>
      <c r="BR33" s="87"/>
      <c r="BS33" s="25" t="s">
        <v>23</v>
      </c>
      <c r="BT33" s="44" t="str">
        <f>IF(G39="","",BB35)</f>
        <v/>
      </c>
      <c r="BU33" s="46"/>
      <c r="BV33" s="104"/>
      <c r="BW33" s="60"/>
      <c r="BX33" s="104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346"/>
      <c r="CR33" s="347"/>
      <c r="CS33" s="347"/>
      <c r="CT33" s="347"/>
      <c r="CU33" s="347"/>
      <c r="CV33" s="348"/>
      <c r="CW33" s="60"/>
    </row>
    <row r="34" spans="1:101" ht="18.75" customHeight="1" thickBot="1" x14ac:dyDescent="0.3">
      <c r="A34" s="60"/>
      <c r="B34" s="60"/>
      <c r="C34" s="20" t="str">
        <f>Spielplan!$C$34</f>
        <v>Kolumbien</v>
      </c>
      <c r="D34" s="39"/>
      <c r="E34" s="104"/>
      <c r="F34" s="93"/>
      <c r="G34" s="104"/>
      <c r="H34" s="20" t="str">
        <f>Spielplan!$H$34</f>
        <v>Griechenland</v>
      </c>
      <c r="I34" s="39"/>
      <c r="J34" s="60"/>
      <c r="K34" s="60" t="s">
        <v>78</v>
      </c>
      <c r="L34" s="60">
        <f t="shared" ref="L34:L39" si="8">IF(E34-G34&gt;0,1,IF(G34=E34,0,-1))</f>
        <v>0</v>
      </c>
      <c r="M34" s="60">
        <f>IF($E34="",0,IF($E34&gt;$G34,3,IF($E34=G34,1,0)))</f>
        <v>0</v>
      </c>
      <c r="N34" s="60">
        <f>IF($G34="",0,IF($E34&gt;$G34,0,IF($E34=G34,1,3)))</f>
        <v>0</v>
      </c>
      <c r="O34" s="60"/>
      <c r="P34" s="60"/>
      <c r="Q34" s="60">
        <f>E34</f>
        <v>0</v>
      </c>
      <c r="R34" s="60">
        <f>G34</f>
        <v>0</v>
      </c>
      <c r="S34" s="60"/>
      <c r="T34" s="60"/>
      <c r="U34" s="60">
        <f>G34</f>
        <v>0</v>
      </c>
      <c r="V34" s="60">
        <f>E34</f>
        <v>0</v>
      </c>
      <c r="W34" s="60"/>
      <c r="X34" s="60"/>
      <c r="Y34" s="60"/>
      <c r="Z34" s="60">
        <f>M40</f>
        <v>0</v>
      </c>
      <c r="AA34" s="60">
        <f>Q40</f>
        <v>0</v>
      </c>
      <c r="AB34" s="60">
        <f>U40</f>
        <v>0</v>
      </c>
      <c r="AC34" s="60">
        <f>AA34-AB34</f>
        <v>0</v>
      </c>
      <c r="AD34" s="60">
        <f>IF(Z34&gt;Z35,-1,0)</f>
        <v>0</v>
      </c>
      <c r="AE34" s="60">
        <f>IF(Z34&gt;Z36,-1,0)</f>
        <v>0</v>
      </c>
      <c r="AF34" s="60">
        <f>IF(Z34&gt;Z37,-1,0)</f>
        <v>0</v>
      </c>
      <c r="AG34" s="60">
        <f>10000-(AJ34*1000+AM34*100+AK34*10)</f>
        <v>10000</v>
      </c>
      <c r="AH34" s="90">
        <f>RANK(AG34,AG34:AG37,1)</f>
        <v>1</v>
      </c>
      <c r="AI34" s="60" t="str">
        <f>C34</f>
        <v>Kolumbien</v>
      </c>
      <c r="AJ34" s="60">
        <f t="shared" ref="AJ34:AL37" si="9">Z34</f>
        <v>0</v>
      </c>
      <c r="AK34" s="60">
        <f t="shared" si="9"/>
        <v>0</v>
      </c>
      <c r="AL34" s="60">
        <f t="shared" si="9"/>
        <v>0</v>
      </c>
      <c r="AM34" s="60">
        <f>AK34-AL34</f>
        <v>0</v>
      </c>
      <c r="AN34" s="187"/>
      <c r="AO34" s="187">
        <f>IF(AG35=AG34,IF(G34&gt;E34,AG35-0.1,AG35),AG35)</f>
        <v>10000</v>
      </c>
      <c r="AP34" s="187">
        <f>IF(AG36=AG34,IF(G36&gt;E36,AG36-0.1,AG36),AG36)</f>
        <v>10000</v>
      </c>
      <c r="AQ34" s="187">
        <f>IF(AG37=AG34,IF(G38&gt;E38,AG37-0.1,AG37),AG37)</f>
        <v>10000</v>
      </c>
      <c r="AR34" s="187">
        <f>AN38</f>
        <v>30000</v>
      </c>
      <c r="AS34" s="90">
        <f>RANK(AR34,AR34:AR37,1)</f>
        <v>1</v>
      </c>
      <c r="AT34" s="60" t="str">
        <f t="shared" ref="AT34:AW37" si="10">AI34</f>
        <v>Kolumbien</v>
      </c>
      <c r="AU34" s="60">
        <f t="shared" si="10"/>
        <v>0</v>
      </c>
      <c r="AV34" s="60">
        <f t="shared" si="10"/>
        <v>0</v>
      </c>
      <c r="AW34" s="60">
        <f t="shared" si="10"/>
        <v>0</v>
      </c>
      <c r="AX34" s="60"/>
      <c r="AY34" s="60"/>
      <c r="AZ34" s="60"/>
      <c r="BA34" s="19">
        <v>1</v>
      </c>
      <c r="BB34" s="20" t="str">
        <f>VLOOKUP(1,AS34:AT37,2,FALSE)</f>
        <v>Kolumbien</v>
      </c>
      <c r="BC34" s="18"/>
      <c r="BD34" s="21">
        <f>VLOOKUP(1,AS34:AW37,3,FALSE)</f>
        <v>0</v>
      </c>
      <c r="BE34" s="22">
        <f>VLOOKUP(1,AS34:AW37,4,FALSE)</f>
        <v>0</v>
      </c>
      <c r="BF34" s="93" t="s">
        <v>12</v>
      </c>
      <c r="BG34" s="22">
        <f>VLOOKUP(1,AS34:AW37,5,FALSE)</f>
        <v>0</v>
      </c>
      <c r="BH34" s="27" t="s">
        <v>22</v>
      </c>
      <c r="BI34" s="85"/>
      <c r="BJ34" s="85">
        <f>IF(E34&gt;G34,IF(Spielplan!E34&gt;Spielplan!G34,Punktemodus!$B$3,0),0)</f>
        <v>0</v>
      </c>
      <c r="BK34" s="85">
        <f>IF(E34=G34,IF(Spielplan!E34=Spielplan!G34,Punktemodus!$B$3,0),0)</f>
        <v>10</v>
      </c>
      <c r="BL34" s="85">
        <f>IF(E34&lt;G34,IF(Spielplan!E34&lt;Spielplan!G34,Punktemodus!$B$3,0),0)</f>
        <v>0</v>
      </c>
      <c r="BM34" s="85">
        <f>IF(E34=Spielplan!E34,IF(G34=Spielplan!G34,Punktemodus!$B$5,0),0)</f>
        <v>3</v>
      </c>
      <c r="BN34" s="85">
        <f>IF(E34=Spielplan!E34,Punktemodus!$B$7,0)</f>
        <v>1</v>
      </c>
      <c r="BO34" s="85">
        <f>IF(G34=Spielplan!G34,Punktemodus!$B$7,0)</f>
        <v>1</v>
      </c>
      <c r="BP34" s="137">
        <f>IF(Spielplan!E34="",0,SUM(BJ34:BO34))</f>
        <v>0</v>
      </c>
      <c r="BQ34" s="85"/>
      <c r="BR34" s="8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47">
        <v>59</v>
      </c>
      <c r="CF34" s="44" t="str">
        <f>IF(CE30="",IF(CC30&gt;CC31,CA30,CA31),IF(CE30&gt;CE31,CA30,CA31))</f>
        <v/>
      </c>
      <c r="CG34" s="46"/>
      <c r="CH34" s="104"/>
      <c r="CI34" s="60"/>
      <c r="CJ34" s="104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</row>
    <row r="35" spans="1:101" ht="18.75" customHeight="1" thickBot="1" x14ac:dyDescent="0.3">
      <c r="A35" s="60"/>
      <c r="B35" s="60"/>
      <c r="C35" s="14" t="str">
        <f>Spielplan!$C$35</f>
        <v>Elfenbeinküste</v>
      </c>
      <c r="D35" s="40"/>
      <c r="E35" s="104"/>
      <c r="F35" s="93"/>
      <c r="G35" s="104"/>
      <c r="H35" s="14" t="str">
        <f>Spielplan!$H$35</f>
        <v>Japan</v>
      </c>
      <c r="I35" s="40"/>
      <c r="J35" s="60"/>
      <c r="K35" s="60" t="s">
        <v>79</v>
      </c>
      <c r="L35" s="60">
        <f t="shared" si="8"/>
        <v>0</v>
      </c>
      <c r="M35" s="60"/>
      <c r="N35" s="60"/>
      <c r="O35" s="60">
        <f>IF($E35="",0,IF($E35&gt;$G35,3,IF($E35=$G35,1,0)))</f>
        <v>0</v>
      </c>
      <c r="P35" s="60">
        <f>IF($G35="",0,IF($E35&gt;$G35,0,IF($E35=$G35,1,3)))</f>
        <v>0</v>
      </c>
      <c r="Q35" s="60"/>
      <c r="R35" s="60"/>
      <c r="S35" s="60">
        <f>E35</f>
        <v>0</v>
      </c>
      <c r="T35" s="60">
        <f>G35</f>
        <v>0</v>
      </c>
      <c r="U35" s="60"/>
      <c r="V35" s="60"/>
      <c r="W35" s="60">
        <f>G35</f>
        <v>0</v>
      </c>
      <c r="X35" s="60">
        <f>E35</f>
        <v>0</v>
      </c>
      <c r="Y35" s="60"/>
      <c r="Z35" s="60">
        <f>N40</f>
        <v>0</v>
      </c>
      <c r="AA35" s="60">
        <f>R40</f>
        <v>0</v>
      </c>
      <c r="AB35" s="60">
        <f>V40</f>
        <v>0</v>
      </c>
      <c r="AC35" s="60">
        <f>AA35-AB35</f>
        <v>0</v>
      </c>
      <c r="AD35" s="60">
        <f>IF(Z35&gt;Z34,-1,0)</f>
        <v>0</v>
      </c>
      <c r="AE35" s="60">
        <f>IF(Z35&gt;Z36,-1,0)</f>
        <v>0</v>
      </c>
      <c r="AF35" s="60">
        <f>IF(Z35&gt;Z37,-1,0)</f>
        <v>0</v>
      </c>
      <c r="AG35" s="60">
        <f>10000-(AJ35*1000+AM35*100+AK35*10)</f>
        <v>10000</v>
      </c>
      <c r="AH35" s="90">
        <f>RANK(AG35,AG34:AG37,1)</f>
        <v>1</v>
      </c>
      <c r="AI35" s="60" t="str">
        <f>H34</f>
        <v>Griechenland</v>
      </c>
      <c r="AJ35" s="60">
        <f t="shared" si="9"/>
        <v>0</v>
      </c>
      <c r="AK35" s="60">
        <f t="shared" si="9"/>
        <v>0</v>
      </c>
      <c r="AL35" s="60">
        <f t="shared" si="9"/>
        <v>0</v>
      </c>
      <c r="AM35" s="60">
        <f>AK35-AL35</f>
        <v>0</v>
      </c>
      <c r="AN35" s="187">
        <f>IF(AG34=AG35,IF(E34&gt;G34,AG34-0.1,AG34),AG34)</f>
        <v>10000</v>
      </c>
      <c r="AO35" s="187"/>
      <c r="AP35" s="187">
        <f>IF(AG36=AG35,IF(G39&gt;E39,AG36-0.1,AG36),AG36)</f>
        <v>10000</v>
      </c>
      <c r="AQ35" s="187">
        <f>IF(AG37=AG35,IF(G37&gt;E37,AG37-0.1,AG37),AG37)</f>
        <v>10000</v>
      </c>
      <c r="AR35" s="187">
        <f>AO38</f>
        <v>30000</v>
      </c>
      <c r="AS35" s="90">
        <f>RANK(AR35,AR34:AR37,1)</f>
        <v>1</v>
      </c>
      <c r="AT35" s="60" t="str">
        <f t="shared" si="10"/>
        <v>Griechenland</v>
      </c>
      <c r="AU35" s="60">
        <f t="shared" si="10"/>
        <v>0</v>
      </c>
      <c r="AV35" s="60">
        <f t="shared" si="10"/>
        <v>0</v>
      </c>
      <c r="AW35" s="60">
        <f t="shared" si="10"/>
        <v>0</v>
      </c>
      <c r="AX35" s="60"/>
      <c r="AY35" s="60"/>
      <c r="AZ35" s="60"/>
      <c r="BA35" s="23">
        <v>2</v>
      </c>
      <c r="BB35" s="14" t="e">
        <f>VLOOKUP(2,AS34:AT37,2,FALSE)</f>
        <v>#N/A</v>
      </c>
      <c r="BC35" s="15"/>
      <c r="BD35" s="24" t="e">
        <f>VLOOKUP(2,AS34:AW37,3,FALSE)</f>
        <v>#N/A</v>
      </c>
      <c r="BE35" s="25" t="e">
        <f>VLOOKUP(2,AS34:AW37,4,FALSE)</f>
        <v>#N/A</v>
      </c>
      <c r="BF35" s="93" t="s">
        <v>12</v>
      </c>
      <c r="BG35" s="25" t="e">
        <f>VLOOKUP(2,AS34:AW37,5,FALSE)</f>
        <v>#N/A</v>
      </c>
      <c r="BH35" s="26" t="s">
        <v>23</v>
      </c>
      <c r="BI35" s="85"/>
      <c r="BJ35" s="85">
        <f>IF(E35&gt;G35,IF(Spielplan!E35&gt;Spielplan!G35,Punktemodus!$B$3,0),0)</f>
        <v>0</v>
      </c>
      <c r="BK35" s="85">
        <f>IF(E35=G35,IF(Spielplan!E35=Spielplan!G35,Punktemodus!$B$3,0),0)</f>
        <v>10</v>
      </c>
      <c r="BL35" s="85">
        <f>IF(E35&lt;G35,IF(Spielplan!E35&lt;Spielplan!G35,Punktemodus!$B$3,0),0)</f>
        <v>0</v>
      </c>
      <c r="BM35" s="85">
        <f>IF(E35=Spielplan!E35,IF(G35=Spielplan!G35,Punktemodus!$B$5,0),0)</f>
        <v>3</v>
      </c>
      <c r="BN35" s="85">
        <f>IF(E35=Spielplan!E35,Punktemodus!$B$7,0)</f>
        <v>1</v>
      </c>
      <c r="BO35" s="85">
        <f>IF(G35=Spielplan!G35,Punktemodus!$B$7,0)</f>
        <v>1</v>
      </c>
      <c r="BP35" s="137">
        <f>IF(Spielplan!E35="",0,SUM(BJ35:BO35))</f>
        <v>0</v>
      </c>
      <c r="BQ35" s="85"/>
      <c r="BR35" s="8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47">
        <v>60</v>
      </c>
      <c r="CF35" s="44" t="str">
        <f>IF(CE38="",IF(CC38&gt;CC39,CA38,CA39),IF(CE38&gt;CE39,CA38,CA39))</f>
        <v/>
      </c>
      <c r="CG35" s="46"/>
      <c r="CH35" s="104"/>
      <c r="CI35" s="60"/>
      <c r="CJ35" s="104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</row>
    <row r="36" spans="1:101" ht="18.75" customHeight="1" thickBot="1" x14ac:dyDescent="0.3">
      <c r="A36" s="60"/>
      <c r="B36" s="60"/>
      <c r="C36" s="20" t="str">
        <f>C34</f>
        <v>Kolumbien</v>
      </c>
      <c r="D36" s="39"/>
      <c r="E36" s="104"/>
      <c r="F36" s="93"/>
      <c r="G36" s="104"/>
      <c r="H36" s="20" t="str">
        <f>C35</f>
        <v>Elfenbeinküste</v>
      </c>
      <c r="I36" s="39"/>
      <c r="J36" s="60"/>
      <c r="K36" s="60" t="s">
        <v>81</v>
      </c>
      <c r="L36" s="60">
        <f t="shared" si="8"/>
        <v>0</v>
      </c>
      <c r="M36" s="60">
        <f>IF($E36="",0,IF($E36&gt;$G36,3,IF($E36=G36,1,0)))</f>
        <v>0</v>
      </c>
      <c r="N36" s="60"/>
      <c r="O36" s="60">
        <f>IF($G36="",0,IF($E36&gt;$G36,0,IF($E36=$G36,1,3)))</f>
        <v>0</v>
      </c>
      <c r="P36" s="60"/>
      <c r="Q36" s="60">
        <f>E36</f>
        <v>0</v>
      </c>
      <c r="R36" s="60"/>
      <c r="S36" s="60">
        <f>G36</f>
        <v>0</v>
      </c>
      <c r="T36" s="60"/>
      <c r="U36" s="60">
        <f>G36</f>
        <v>0</v>
      </c>
      <c r="V36" s="60"/>
      <c r="W36" s="60">
        <f>E36</f>
        <v>0</v>
      </c>
      <c r="X36" s="60"/>
      <c r="Y36" s="60"/>
      <c r="Z36" s="60">
        <f>O40</f>
        <v>0</v>
      </c>
      <c r="AA36" s="60">
        <f>S40</f>
        <v>0</v>
      </c>
      <c r="AB36" s="60">
        <f>W40</f>
        <v>0</v>
      </c>
      <c r="AC36" s="60">
        <f>AA36-AB36</f>
        <v>0</v>
      </c>
      <c r="AD36" s="60">
        <f>IF(Z36&gt;Z34,-1,0)</f>
        <v>0</v>
      </c>
      <c r="AE36" s="60">
        <f>IF(Z36&gt;Z35,-1,0)</f>
        <v>0</v>
      </c>
      <c r="AF36" s="60">
        <f>IF(Z36&gt;Z37,-1,0)</f>
        <v>0</v>
      </c>
      <c r="AG36" s="60">
        <f>10000-(AJ36*1000+AM36*100+AK36*10)</f>
        <v>10000</v>
      </c>
      <c r="AH36" s="90">
        <f>RANK(AG36,AG34:AG37,1)</f>
        <v>1</v>
      </c>
      <c r="AI36" s="60" t="str">
        <f>C35</f>
        <v>Elfenbeinküste</v>
      </c>
      <c r="AJ36" s="60">
        <f t="shared" si="9"/>
        <v>0</v>
      </c>
      <c r="AK36" s="60">
        <f t="shared" si="9"/>
        <v>0</v>
      </c>
      <c r="AL36" s="60">
        <f t="shared" si="9"/>
        <v>0</v>
      </c>
      <c r="AM36" s="60">
        <f>AK36-AL36</f>
        <v>0</v>
      </c>
      <c r="AN36" s="187">
        <f>IF(AG34=AG36,IF(E36&gt;G36,AG34-0.1,AG34),AG34)</f>
        <v>10000</v>
      </c>
      <c r="AO36" s="187">
        <f>IF(AG35=AG36,IF(E39&gt;G39,AG35-0.1,AG35),AG35)</f>
        <v>10000</v>
      </c>
      <c r="AP36" s="187"/>
      <c r="AQ36" s="187">
        <f>IF(AG37=AG36,IF(G35&gt;E35,AG37-0.1,AG37),AG37)</f>
        <v>10000</v>
      </c>
      <c r="AR36" s="187">
        <f>AP38</f>
        <v>30000</v>
      </c>
      <c r="AS36" s="90">
        <f>RANK(AR36,AR34:AR37,1)</f>
        <v>1</v>
      </c>
      <c r="AT36" s="60" t="str">
        <f t="shared" si="10"/>
        <v>Elfenbeinküste</v>
      </c>
      <c r="AU36" s="60">
        <f t="shared" si="10"/>
        <v>0</v>
      </c>
      <c r="AV36" s="60">
        <f t="shared" si="10"/>
        <v>0</v>
      </c>
      <c r="AW36" s="60">
        <f t="shared" si="10"/>
        <v>0</v>
      </c>
      <c r="AX36" s="60"/>
      <c r="AY36" s="60"/>
      <c r="AZ36" s="60"/>
      <c r="BA36" s="113">
        <v>3</v>
      </c>
      <c r="BB36" s="114" t="e">
        <f>VLOOKUP(3,AS34:AT37,2,FALSE)</f>
        <v>#N/A</v>
      </c>
      <c r="BC36" s="115"/>
      <c r="BD36" s="116" t="e">
        <f>VLOOKUP(3,AS34:AW37,3,FALSE)</f>
        <v>#N/A</v>
      </c>
      <c r="BE36" s="116" t="e">
        <f>VLOOKUP(3,AS34:AW37,4,FALSE)</f>
        <v>#N/A</v>
      </c>
      <c r="BF36" s="93" t="s">
        <v>12</v>
      </c>
      <c r="BG36" s="116" t="e">
        <f>VLOOKUP(3,AS34:AW37,5,FALSE)</f>
        <v>#N/A</v>
      </c>
      <c r="BH36" s="60"/>
      <c r="BI36" s="85"/>
      <c r="BJ36" s="85">
        <f>IF(E36&gt;G36,IF(Spielplan!E36&gt;Spielplan!G36,Punktemodus!$B$3,0),0)</f>
        <v>0</v>
      </c>
      <c r="BK36" s="85">
        <f>IF(E36=G36,IF(Spielplan!E36=Spielplan!G36,Punktemodus!$B$3,0),0)</f>
        <v>10</v>
      </c>
      <c r="BL36" s="85">
        <f>IF(E36&lt;G36,IF(Spielplan!E36&lt;Spielplan!G36,Punktemodus!$B$3,0),0)</f>
        <v>0</v>
      </c>
      <c r="BM36" s="85">
        <f>IF(E36=Spielplan!E36,IF(G36=Spielplan!G36,Punktemodus!$B$5,0),0)</f>
        <v>3</v>
      </c>
      <c r="BN36" s="85">
        <f>IF(E36=Spielplan!E36,Punktemodus!$B$7,0)</f>
        <v>1</v>
      </c>
      <c r="BO36" s="85">
        <f>IF(G36=Spielplan!G36,Punktemodus!$B$7,0)</f>
        <v>1</v>
      </c>
      <c r="BP36" s="137">
        <f>IF(Spielplan!E36="",0,SUM(BJ36:BO36))</f>
        <v>0</v>
      </c>
      <c r="BQ36" s="85"/>
      <c r="BR36" s="87"/>
      <c r="BS36" s="82" t="s">
        <v>126</v>
      </c>
      <c r="BT36" s="44" t="str">
        <f>IF(G72="","",BB67)</f>
        <v/>
      </c>
      <c r="BU36" s="46"/>
      <c r="BV36" s="104"/>
      <c r="BW36" s="60"/>
      <c r="BX36" s="104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</row>
    <row r="37" spans="1:101" ht="18.75" customHeight="1" thickBot="1" x14ac:dyDescent="0.3">
      <c r="A37" s="60"/>
      <c r="B37" s="60"/>
      <c r="C37" s="14" t="str">
        <f>H34</f>
        <v>Griechenland</v>
      </c>
      <c r="D37" s="40"/>
      <c r="E37" s="104"/>
      <c r="F37" s="93"/>
      <c r="G37" s="104"/>
      <c r="H37" s="14" t="str">
        <f>H35</f>
        <v>Japan</v>
      </c>
      <c r="I37" s="40"/>
      <c r="J37" s="60"/>
      <c r="K37" s="60" t="s">
        <v>80</v>
      </c>
      <c r="L37" s="60">
        <f t="shared" si="8"/>
        <v>0</v>
      </c>
      <c r="M37" s="60"/>
      <c r="N37" s="60">
        <f>IF($E37="",0,IF($E37&gt;$G37,3,IF($E37=$G37,1,0)))</f>
        <v>0</v>
      </c>
      <c r="O37" s="60"/>
      <c r="P37" s="60">
        <f>IF($G37="",0,IF($E37&gt;$G37,0,IF($E37=$G37,1,3)))</f>
        <v>0</v>
      </c>
      <c r="Q37" s="60"/>
      <c r="R37" s="60">
        <f>E37</f>
        <v>0</v>
      </c>
      <c r="S37" s="60"/>
      <c r="T37" s="60">
        <f>G37</f>
        <v>0</v>
      </c>
      <c r="U37" s="60"/>
      <c r="V37" s="60">
        <f>G37</f>
        <v>0</v>
      </c>
      <c r="W37" s="60"/>
      <c r="X37" s="60">
        <f>E37</f>
        <v>0</v>
      </c>
      <c r="Y37" s="60"/>
      <c r="Z37" s="60">
        <f>P40</f>
        <v>0</v>
      </c>
      <c r="AA37" s="60">
        <f>T40</f>
        <v>0</v>
      </c>
      <c r="AB37" s="60">
        <f>X40</f>
        <v>0</v>
      </c>
      <c r="AC37" s="60">
        <f>AA37-AB37</f>
        <v>0</v>
      </c>
      <c r="AD37" s="60">
        <f>IF(Z37&gt;Z34,-1,0)</f>
        <v>0</v>
      </c>
      <c r="AE37" s="60">
        <f>IF(Z37&gt;Z35,-1,0)</f>
        <v>0</v>
      </c>
      <c r="AF37" s="60">
        <f>IF(Z37&gt;Z36,-1,0)</f>
        <v>0</v>
      </c>
      <c r="AG37" s="60">
        <f>10000-(AJ37*1000+AM37*100+AK37*10)</f>
        <v>10000</v>
      </c>
      <c r="AH37" s="90">
        <f>RANK(AG37,AG34:AG37,1)</f>
        <v>1</v>
      </c>
      <c r="AI37" s="60" t="str">
        <f>H35</f>
        <v>Japan</v>
      </c>
      <c r="AJ37" s="60">
        <f t="shared" si="9"/>
        <v>0</v>
      </c>
      <c r="AK37" s="60">
        <f t="shared" si="9"/>
        <v>0</v>
      </c>
      <c r="AL37" s="60">
        <f t="shared" si="9"/>
        <v>0</v>
      </c>
      <c r="AM37" s="60">
        <f>AK37-AL37</f>
        <v>0</v>
      </c>
      <c r="AN37" s="187">
        <f>IF(AG34=AG37,IF(E38&gt;G38,AG34-0.1,AG34),AG34)</f>
        <v>10000</v>
      </c>
      <c r="AO37" s="187">
        <f>IF(AG35=AG37,IF(E37&gt;G37,AG35-0.1,AG35),AG35)</f>
        <v>10000</v>
      </c>
      <c r="AP37" s="187">
        <f>IF(AG36=AG37,IF(E35&gt;G35,AG36-0.1,AG36),AG36)</f>
        <v>10000</v>
      </c>
      <c r="AQ37" s="187"/>
      <c r="AR37" s="187">
        <f>AQ38</f>
        <v>30000</v>
      </c>
      <c r="AS37" s="90">
        <f>RANK(AR37,AR34:AR37,1)</f>
        <v>1</v>
      </c>
      <c r="AT37" s="60" t="str">
        <f t="shared" si="10"/>
        <v>Japan</v>
      </c>
      <c r="AU37" s="60">
        <f t="shared" si="10"/>
        <v>0</v>
      </c>
      <c r="AV37" s="60">
        <f t="shared" si="10"/>
        <v>0</v>
      </c>
      <c r="AW37" s="60">
        <f t="shared" si="10"/>
        <v>0</v>
      </c>
      <c r="AX37" s="60"/>
      <c r="AY37" s="60"/>
      <c r="AZ37" s="60"/>
      <c r="BA37" s="113">
        <v>4</v>
      </c>
      <c r="BB37" s="114" t="e">
        <f>VLOOKUP(4,AS34:AT37,2,FALSE)</f>
        <v>#N/A</v>
      </c>
      <c r="BC37" s="115"/>
      <c r="BD37" s="116" t="e">
        <f>VLOOKUP(4,AS34:AW37,3,FALSE)</f>
        <v>#N/A</v>
      </c>
      <c r="BE37" s="116" t="e">
        <f>VLOOKUP(4,AS34:AW37,4,FALSE)</f>
        <v>#N/A</v>
      </c>
      <c r="BF37" s="93" t="s">
        <v>12</v>
      </c>
      <c r="BG37" s="116" t="e">
        <f>VLOOKUP(4,AS34:AW37,5,FALSE)</f>
        <v>#N/A</v>
      </c>
      <c r="BH37" s="60"/>
      <c r="BI37" s="85"/>
      <c r="BJ37" s="85">
        <f>IF(E37&gt;G37,IF(Spielplan!E37&gt;Spielplan!G37,Punktemodus!$B$3,0),0)</f>
        <v>0</v>
      </c>
      <c r="BK37" s="85">
        <f>IF(E37=G37,IF(Spielplan!E37=Spielplan!G37,Punktemodus!$B$3,0),0)</f>
        <v>10</v>
      </c>
      <c r="BL37" s="85">
        <f>IF(E37&lt;G37,IF(Spielplan!E37&lt;Spielplan!G37,Punktemodus!$B$3,0),0)</f>
        <v>0</v>
      </c>
      <c r="BM37" s="85">
        <f>IF(E37=Spielplan!E37,IF(G37=Spielplan!G37,Punktemodus!$B$5,0),0)</f>
        <v>3</v>
      </c>
      <c r="BN37" s="85">
        <f>IF(E37=Spielplan!E37,Punktemodus!$B$7,0)</f>
        <v>1</v>
      </c>
      <c r="BO37" s="85">
        <f>IF(G37=Spielplan!G37,Punktemodus!$B$7,0)</f>
        <v>1</v>
      </c>
      <c r="BP37" s="137">
        <f>IF(Spielplan!E37="",0,SUM(BJ37:BO37))</f>
        <v>0</v>
      </c>
      <c r="BQ37" s="85"/>
      <c r="BR37" s="87"/>
      <c r="BS37" s="5" t="s">
        <v>127</v>
      </c>
      <c r="BT37" s="44" t="str">
        <f>IF(G61="","",BB57)</f>
        <v/>
      </c>
      <c r="BU37" s="46"/>
      <c r="BV37" s="104"/>
      <c r="BW37" s="60"/>
      <c r="BX37" s="104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</row>
    <row r="38" spans="1:101" ht="18.75" customHeight="1" thickBot="1" x14ac:dyDescent="0.3">
      <c r="A38" s="60"/>
      <c r="B38" s="60"/>
      <c r="C38" s="20" t="str">
        <f>C34</f>
        <v>Kolumbien</v>
      </c>
      <c r="D38" s="39"/>
      <c r="E38" s="104"/>
      <c r="F38" s="93"/>
      <c r="G38" s="104"/>
      <c r="H38" s="20" t="str">
        <f>H35</f>
        <v>Japan</v>
      </c>
      <c r="I38" s="39"/>
      <c r="J38" s="60"/>
      <c r="K38" s="60" t="s">
        <v>82</v>
      </c>
      <c r="L38" s="60">
        <f t="shared" si="8"/>
        <v>0</v>
      </c>
      <c r="M38" s="60">
        <f>IF($E38="",0,IF($E38&gt;$G38,3,IF($E38=G38,1,0)))</f>
        <v>0</v>
      </c>
      <c r="N38" s="60"/>
      <c r="O38" s="60"/>
      <c r="P38" s="60">
        <f>IF($G38="",0,IF($E38&gt;$G38,0,IF($E38=$G38,1,3)))</f>
        <v>0</v>
      </c>
      <c r="Q38" s="60">
        <f>E38</f>
        <v>0</v>
      </c>
      <c r="R38" s="60"/>
      <c r="S38" s="60"/>
      <c r="T38" s="60">
        <f>G38</f>
        <v>0</v>
      </c>
      <c r="U38" s="60">
        <f>G38</f>
        <v>0</v>
      </c>
      <c r="V38" s="60"/>
      <c r="W38" s="60"/>
      <c r="X38" s="60">
        <f>E38</f>
        <v>0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187">
        <f>SUM(AN34:AN37)</f>
        <v>30000</v>
      </c>
      <c r="AO38" s="187">
        <f>SUM(AO34:AO37)</f>
        <v>30000</v>
      </c>
      <c r="AP38" s="187">
        <f>SUM(AP34:AP37)</f>
        <v>30000</v>
      </c>
      <c r="AQ38" s="187">
        <f>SUM(AQ34:AQ37)</f>
        <v>30000</v>
      </c>
      <c r="AR38" s="187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85">
        <f>IF(E38&gt;G38,IF(Spielplan!E38&gt;Spielplan!G38,Punktemodus!$B$3,0),0)</f>
        <v>0</v>
      </c>
      <c r="BK38" s="85">
        <f>IF(E38=G38,IF(Spielplan!E38=Spielplan!G38,Punktemodus!$B$3,0),0)</f>
        <v>10</v>
      </c>
      <c r="BL38" s="85">
        <f>IF(E38&lt;G38,IF(Spielplan!E38&lt;Spielplan!G38,Punktemodus!$B$3,0),0)</f>
        <v>0</v>
      </c>
      <c r="BM38" s="85">
        <f>IF(E38=Spielplan!E38,IF(G38=Spielplan!G38,Punktemodus!$B$5,0),0)</f>
        <v>3</v>
      </c>
      <c r="BN38" s="85">
        <f>IF(E38=Spielplan!E38,Punktemodus!$B$7,0)</f>
        <v>1</v>
      </c>
      <c r="BO38" s="85">
        <f>IF(G38=Spielplan!G38,Punktemodus!$B$7,0)</f>
        <v>1</v>
      </c>
      <c r="BP38" s="137">
        <f>IF(Spielplan!E38="",0,SUM(BJ38:BO38))</f>
        <v>0</v>
      </c>
      <c r="BQ38" s="60"/>
      <c r="BR38" s="87"/>
      <c r="BS38" s="60"/>
      <c r="BT38" s="60"/>
      <c r="BU38" s="60"/>
      <c r="BV38" s="60"/>
      <c r="BW38" s="60"/>
      <c r="BX38" s="60"/>
      <c r="BY38" s="60"/>
      <c r="BZ38" s="47">
        <v>55</v>
      </c>
      <c r="CA38" s="44" t="str">
        <f>IF(BX36="",IF(BV36&gt;BV37,BT36,BT37),IF(BX36&gt;BX37,BT36,BT37))</f>
        <v/>
      </c>
      <c r="CB38" s="46"/>
      <c r="CC38" s="104"/>
      <c r="CD38" s="60"/>
      <c r="CE38" s="104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</row>
    <row r="39" spans="1:101" ht="18.75" customHeight="1" thickBot="1" x14ac:dyDescent="0.3">
      <c r="A39" s="60"/>
      <c r="B39" s="60"/>
      <c r="C39" s="14" t="str">
        <f>H34</f>
        <v>Griechenland</v>
      </c>
      <c r="D39" s="40"/>
      <c r="E39" s="104"/>
      <c r="F39" s="93"/>
      <c r="G39" s="104"/>
      <c r="H39" s="14" t="str">
        <f>C35</f>
        <v>Elfenbeinküste</v>
      </c>
      <c r="I39" s="40"/>
      <c r="J39" s="60"/>
      <c r="K39" s="60" t="s">
        <v>82</v>
      </c>
      <c r="L39" s="60">
        <f t="shared" si="8"/>
        <v>0</v>
      </c>
      <c r="M39" s="60"/>
      <c r="N39" s="60">
        <f>IF($E39="",0,IF($E39&gt;$G39,3,IF($E39=$G39,1,0)))</f>
        <v>0</v>
      </c>
      <c r="O39" s="60">
        <f>IF($G39="",0,IF($E39&gt;$G39,0,IF($E39=$G39,1,3)))</f>
        <v>0</v>
      </c>
      <c r="P39" s="60"/>
      <c r="Q39" s="60"/>
      <c r="R39" s="60">
        <f>E39</f>
        <v>0</v>
      </c>
      <c r="S39" s="60">
        <f>G39</f>
        <v>0</v>
      </c>
      <c r="T39" s="60"/>
      <c r="U39" s="60"/>
      <c r="V39" s="60">
        <f>G39</f>
        <v>0</v>
      </c>
      <c r="W39" s="60">
        <f>E39</f>
        <v>0</v>
      </c>
      <c r="X39" s="60"/>
      <c r="Y39" s="60"/>
      <c r="Z39" s="60" t="s">
        <v>30</v>
      </c>
      <c r="AA39" s="60"/>
      <c r="AB39" s="60"/>
      <c r="AC39" s="60"/>
      <c r="AD39" s="60"/>
      <c r="AE39" s="60"/>
      <c r="AF39" s="60"/>
      <c r="AG39" s="60" t="b">
        <f>OR(AG34=AG35,AG34=AG36,AG34=AG37,AG35=AG36,AG35=AG37,AG36=AG37)</f>
        <v>1</v>
      </c>
      <c r="AH39" s="60"/>
      <c r="AI39" s="60"/>
      <c r="AJ39" s="60"/>
      <c r="AK39" s="60"/>
      <c r="AL39" s="60"/>
      <c r="AM39" s="60"/>
      <c r="AN39" s="60"/>
      <c r="AO39" s="60" t="s">
        <v>34</v>
      </c>
      <c r="AP39" s="60"/>
      <c r="AQ39" s="60"/>
      <c r="AR39" s="60" t="b">
        <f>OR(AR34=AR35,AR34=AR36,AR34=AR37,AR35=AR36,AR35=AR37,AR36=AR37)</f>
        <v>1</v>
      </c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85">
        <f>IF(E39&gt;G39,IF(Spielplan!E39&gt;Spielplan!G39,Punktemodus!$B$3,0),0)</f>
        <v>0</v>
      </c>
      <c r="BK39" s="85">
        <f>IF(E39=G39,IF(Spielplan!E39=Spielplan!G39,Punktemodus!$B$3,0),0)</f>
        <v>10</v>
      </c>
      <c r="BL39" s="85">
        <f>IF(E39&lt;G39,IF(Spielplan!E39&lt;Spielplan!G39,Punktemodus!$B$3,0),0)</f>
        <v>0</v>
      </c>
      <c r="BM39" s="85">
        <f>IF(E39=Spielplan!E39,IF(G39=Spielplan!G39,Punktemodus!$B$5,0),0)</f>
        <v>3</v>
      </c>
      <c r="BN39" s="85">
        <f>IF(E39=Spielplan!E39,Punktemodus!$B$7,0)</f>
        <v>1</v>
      </c>
      <c r="BO39" s="85">
        <f>IF(G39=Spielplan!G39,Punktemodus!$B$7,0)</f>
        <v>1</v>
      </c>
      <c r="BP39" s="137">
        <f>IF(Spielplan!E39="",0,SUM(BJ39:BO39))</f>
        <v>0</v>
      </c>
      <c r="BQ39" s="60"/>
      <c r="BR39" s="87"/>
      <c r="BS39" s="60"/>
      <c r="BT39" s="60"/>
      <c r="BU39" s="60"/>
      <c r="BV39" s="60"/>
      <c r="BW39" s="60"/>
      <c r="BX39" s="60"/>
      <c r="BY39" s="60"/>
      <c r="BZ39" s="47">
        <v>56</v>
      </c>
      <c r="CA39" s="44" t="str">
        <f>IF(BX40="",IF(BV40&gt;BV41,BT40,BT41),IF(BX40&gt;BX41,BT40,BT41))</f>
        <v/>
      </c>
      <c r="CB39" s="46"/>
      <c r="CC39" s="104"/>
      <c r="CD39" s="60"/>
      <c r="CE39" s="104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</row>
    <row r="40" spans="1:101" ht="18.75" customHeight="1" thickBot="1" x14ac:dyDescent="0.25">
      <c r="A40" s="60"/>
      <c r="B40" s="60"/>
      <c r="C40" s="136" t="str">
        <f>IF(G39="","",IF(AR39=TRUE,"Achtung: Fehler in Tabelle!",""))</f>
        <v/>
      </c>
      <c r="D40" s="60"/>
      <c r="E40" s="85"/>
      <c r="F40" s="60"/>
      <c r="G40" s="85"/>
      <c r="H40" s="60"/>
      <c r="I40" s="60"/>
      <c r="J40" s="60"/>
      <c r="K40" s="60"/>
      <c r="L40" s="60"/>
      <c r="M40" s="60">
        <f t="shared" ref="M40:X40" si="11">SUM(M34:M39)</f>
        <v>0</v>
      </c>
      <c r="N40" s="60">
        <f t="shared" si="11"/>
        <v>0</v>
      </c>
      <c r="O40" s="60">
        <f t="shared" si="11"/>
        <v>0</v>
      </c>
      <c r="P40" s="60">
        <f t="shared" si="11"/>
        <v>0</v>
      </c>
      <c r="Q40" s="60">
        <f t="shared" si="11"/>
        <v>0</v>
      </c>
      <c r="R40" s="60">
        <f t="shared" si="11"/>
        <v>0</v>
      </c>
      <c r="S40" s="60">
        <f t="shared" si="11"/>
        <v>0</v>
      </c>
      <c r="T40" s="60">
        <f t="shared" si="11"/>
        <v>0</v>
      </c>
      <c r="U40" s="60">
        <f t="shared" si="11"/>
        <v>0</v>
      </c>
      <c r="V40" s="60">
        <f t="shared" si="11"/>
        <v>0</v>
      </c>
      <c r="W40" s="60">
        <f t="shared" si="11"/>
        <v>0</v>
      </c>
      <c r="X40" s="60">
        <f t="shared" si="11"/>
        <v>0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160">
        <f>SUM(BP34:BP39)</f>
        <v>0</v>
      </c>
      <c r="BQ40" s="60"/>
      <c r="BR40" s="87"/>
      <c r="BS40" s="55" t="s">
        <v>128</v>
      </c>
      <c r="BT40" s="44" t="str">
        <f>IF(G94="","",BB89)</f>
        <v/>
      </c>
      <c r="BU40" s="46"/>
      <c r="BV40" s="104"/>
      <c r="BW40" s="60"/>
      <c r="BX40" s="104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</row>
    <row r="41" spans="1:101" ht="18.75" customHeight="1" thickBot="1" x14ac:dyDescent="0.25">
      <c r="A41" s="60"/>
      <c r="B41" s="60"/>
      <c r="C41" s="60"/>
      <c r="D41" s="60"/>
      <c r="E41" s="85"/>
      <c r="F41" s="60"/>
      <c r="G41" s="85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138"/>
      <c r="BQ41" s="60"/>
      <c r="BR41" s="87"/>
      <c r="BS41" s="25" t="s">
        <v>129</v>
      </c>
      <c r="BT41" s="44" t="str">
        <f>IF(G83="","",BB79)</f>
        <v/>
      </c>
      <c r="BU41" s="46"/>
      <c r="BV41" s="104"/>
      <c r="BW41" s="60"/>
      <c r="BX41" s="104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</row>
    <row r="42" spans="1:101" ht="18.75" customHeight="1" thickBot="1" x14ac:dyDescent="0.3">
      <c r="A42" s="60"/>
      <c r="B42" s="60"/>
      <c r="C42" s="89"/>
      <c r="D42" s="60"/>
      <c r="E42" s="85"/>
      <c r="F42" s="60"/>
      <c r="G42" s="85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89"/>
      <c r="BC42" s="60"/>
      <c r="BD42" s="90"/>
      <c r="BE42" s="60"/>
      <c r="BF42" s="61"/>
      <c r="BG42" s="60"/>
      <c r="BH42" s="60"/>
      <c r="BI42" s="60"/>
      <c r="BJ42" s="60"/>
      <c r="BK42" s="60"/>
      <c r="BL42" s="60"/>
      <c r="BM42" s="60"/>
      <c r="BN42" s="60"/>
      <c r="BO42" s="60"/>
      <c r="BP42" s="138"/>
      <c r="BQ42" s="60"/>
      <c r="BR42" s="87"/>
      <c r="BS42" s="94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</row>
    <row r="43" spans="1:101" ht="18.75" customHeight="1" thickBot="1" x14ac:dyDescent="0.3">
      <c r="A43" s="60"/>
      <c r="B43" s="60"/>
      <c r="C43" s="88" t="s">
        <v>74</v>
      </c>
      <c r="D43" s="60"/>
      <c r="E43" s="85"/>
      <c r="F43" s="60"/>
      <c r="G43" s="85"/>
      <c r="H43" s="60"/>
      <c r="I43" s="60"/>
      <c r="J43" s="60"/>
      <c r="K43" s="60"/>
      <c r="L43" s="60"/>
      <c r="M43" s="60" t="s">
        <v>4</v>
      </c>
      <c r="N43" s="60"/>
      <c r="O43" s="60"/>
      <c r="P43" s="60"/>
      <c r="Q43" s="60" t="s">
        <v>6</v>
      </c>
      <c r="R43" s="60"/>
      <c r="S43" s="60"/>
      <c r="T43" s="60"/>
      <c r="U43" s="60" t="s">
        <v>7</v>
      </c>
      <c r="V43" s="60"/>
      <c r="W43" s="60"/>
      <c r="X43" s="60"/>
      <c r="Y43" s="60"/>
      <c r="Z43" s="60" t="s">
        <v>4</v>
      </c>
      <c r="AA43" s="60" t="s">
        <v>5</v>
      </c>
      <c r="AB43" s="60"/>
      <c r="AC43" s="60"/>
      <c r="AD43" s="60" t="s">
        <v>9</v>
      </c>
      <c r="AE43" s="60"/>
      <c r="AF43" s="60"/>
      <c r="AG43" s="60"/>
      <c r="AH43" s="60" t="s">
        <v>32</v>
      </c>
      <c r="AI43" s="60"/>
      <c r="AJ43" s="60"/>
      <c r="AK43" s="60"/>
      <c r="AL43" s="60"/>
      <c r="AM43" s="60"/>
      <c r="AN43" s="60" t="s">
        <v>35</v>
      </c>
      <c r="AO43" s="60"/>
      <c r="AP43" s="60"/>
      <c r="AQ43" s="60"/>
      <c r="AR43" s="60"/>
      <c r="AS43" s="60" t="s">
        <v>33</v>
      </c>
      <c r="AT43" s="60"/>
      <c r="AU43" s="60"/>
      <c r="AV43" s="60"/>
      <c r="AW43" s="60"/>
      <c r="AX43" s="60"/>
      <c r="AY43" s="60"/>
      <c r="AZ43" s="60"/>
      <c r="BA43" s="60"/>
      <c r="BB43" s="89" t="s">
        <v>10</v>
      </c>
      <c r="BC43" s="60"/>
      <c r="BD43" s="90" t="s">
        <v>4</v>
      </c>
      <c r="BE43" s="60"/>
      <c r="BF43" s="61" t="s">
        <v>5</v>
      </c>
      <c r="BG43" s="60"/>
      <c r="BH43" s="60"/>
      <c r="BI43" s="85"/>
      <c r="BJ43" s="60"/>
      <c r="BK43" s="60"/>
      <c r="BL43" s="60"/>
      <c r="BM43" s="60"/>
      <c r="BN43" s="60"/>
      <c r="BO43" s="60"/>
      <c r="BP43" s="138"/>
      <c r="BQ43" s="85"/>
      <c r="BR43" s="139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</row>
    <row r="44" spans="1:101" ht="18.75" customHeight="1" thickBot="1" x14ac:dyDescent="0.25">
      <c r="A44" s="60"/>
      <c r="B44" s="60"/>
      <c r="C44" s="60"/>
      <c r="D44" s="60"/>
      <c r="E44" s="85"/>
      <c r="F44" s="60"/>
      <c r="G44" s="85"/>
      <c r="H44" s="60"/>
      <c r="I44" s="60"/>
      <c r="J44" s="60"/>
      <c r="K44" s="60"/>
      <c r="L44" s="60"/>
      <c r="M44" s="60" t="s">
        <v>0</v>
      </c>
      <c r="N44" s="60" t="s">
        <v>1</v>
      </c>
      <c r="O44" s="60" t="s">
        <v>2</v>
      </c>
      <c r="P44" s="60" t="s">
        <v>3</v>
      </c>
      <c r="Q44" s="60" t="s">
        <v>0</v>
      </c>
      <c r="R44" s="60" t="s">
        <v>1</v>
      </c>
      <c r="S44" s="60" t="s">
        <v>2</v>
      </c>
      <c r="T44" s="60" t="s">
        <v>3</v>
      </c>
      <c r="U44" s="60" t="s">
        <v>0</v>
      </c>
      <c r="V44" s="60" t="s">
        <v>1</v>
      </c>
      <c r="W44" s="60" t="s">
        <v>2</v>
      </c>
      <c r="X44" s="60" t="s">
        <v>3</v>
      </c>
      <c r="Y44" s="60"/>
      <c r="Z44" s="60" t="s">
        <v>8</v>
      </c>
      <c r="AA44" s="60"/>
      <c r="AB44" s="60"/>
      <c r="AC44" s="60"/>
      <c r="AD44" s="60"/>
      <c r="AE44" s="60"/>
      <c r="AF44" s="60"/>
      <c r="AG44" s="60"/>
      <c r="AH44" s="60" t="s">
        <v>31</v>
      </c>
      <c r="AI44" s="60"/>
      <c r="AJ44" s="60"/>
      <c r="AK44" s="60"/>
      <c r="AL44" s="60"/>
      <c r="AM44" s="60"/>
      <c r="AN44" s="60" t="str">
        <f>AI45</f>
        <v>Uruguay</v>
      </c>
      <c r="AO44" s="60" t="str">
        <f>AI46</f>
        <v>Costa Rica</v>
      </c>
      <c r="AP44" s="60" t="str">
        <f>AI47</f>
        <v>England</v>
      </c>
      <c r="AQ44" s="60" t="str">
        <f>AI48</f>
        <v>Italien</v>
      </c>
      <c r="AR44" s="60"/>
      <c r="AS44" s="60" t="s">
        <v>31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85"/>
      <c r="BJ44" s="85"/>
      <c r="BK44" s="85"/>
      <c r="BL44" s="85"/>
      <c r="BM44" s="85"/>
      <c r="BN44" s="85"/>
      <c r="BO44" s="85"/>
      <c r="BP44" s="137"/>
      <c r="BQ44" s="85"/>
      <c r="BR44" s="141"/>
      <c r="BS44" s="359" t="s">
        <v>165</v>
      </c>
      <c r="BT44" s="360"/>
      <c r="BU44" s="361"/>
      <c r="BV44" s="362"/>
      <c r="BW44" s="156"/>
      <c r="BX44" s="351" t="s">
        <v>152</v>
      </c>
      <c r="BY44" s="351" t="s">
        <v>153</v>
      </c>
      <c r="BZ44" s="352"/>
      <c r="CA44" s="156"/>
      <c r="CB44" s="155"/>
      <c r="CC44" s="155"/>
      <c r="CD44" s="155"/>
      <c r="CE44" s="351" t="s">
        <v>155</v>
      </c>
      <c r="CF44" s="351" t="s">
        <v>156</v>
      </c>
      <c r="CG44" s="155"/>
      <c r="CH44" s="155"/>
      <c r="CI44" s="155"/>
      <c r="CJ44" s="351" t="s">
        <v>158</v>
      </c>
      <c r="CK44" s="155"/>
      <c r="CL44" s="155"/>
      <c r="CM44" s="155"/>
      <c r="CN44" s="155"/>
      <c r="CO44" s="351" t="s">
        <v>159</v>
      </c>
      <c r="CP44" s="155"/>
      <c r="CQ44" s="155"/>
      <c r="CR44" s="155"/>
      <c r="CS44" s="351" t="s">
        <v>146</v>
      </c>
      <c r="CT44" s="155"/>
      <c r="CU44" s="134"/>
      <c r="CV44" s="134"/>
      <c r="CW44" s="134"/>
    </row>
    <row r="45" spans="1:101" ht="18.75" customHeight="1" thickBot="1" x14ac:dyDescent="0.3">
      <c r="A45" s="60"/>
      <c r="B45" s="60"/>
      <c r="C45" s="75" t="str">
        <f>Spielplan!$C$45</f>
        <v>Uruguay</v>
      </c>
      <c r="D45" s="76"/>
      <c r="E45" s="104"/>
      <c r="F45" s="93"/>
      <c r="G45" s="104"/>
      <c r="H45" s="75" t="str">
        <f>Spielplan!$H$45</f>
        <v>Costa Rica</v>
      </c>
      <c r="I45" s="76"/>
      <c r="J45" s="60"/>
      <c r="K45" s="60" t="s">
        <v>85</v>
      </c>
      <c r="L45" s="60">
        <f t="shared" ref="L45:L50" si="12">IF(E45-G45&gt;0,1,IF(G45=E45,0,-1))</f>
        <v>0</v>
      </c>
      <c r="M45" s="60">
        <f>IF($E45="",0,IF($E45&gt;$G45,3,IF($E45=G45,1,0)))</f>
        <v>0</v>
      </c>
      <c r="N45" s="60">
        <f>IF($G45="",0,IF($E45&gt;$G45,0,IF($E45=G45,1,3)))</f>
        <v>0</v>
      </c>
      <c r="O45" s="60"/>
      <c r="P45" s="60"/>
      <c r="Q45" s="60">
        <f>E45</f>
        <v>0</v>
      </c>
      <c r="R45" s="60">
        <f>G45</f>
        <v>0</v>
      </c>
      <c r="S45" s="60"/>
      <c r="T45" s="60"/>
      <c r="U45" s="60">
        <f>G45</f>
        <v>0</v>
      </c>
      <c r="V45" s="60">
        <f>E45</f>
        <v>0</v>
      </c>
      <c r="W45" s="60"/>
      <c r="X45" s="60"/>
      <c r="Y45" s="60"/>
      <c r="Z45" s="60">
        <f>M51</f>
        <v>0</v>
      </c>
      <c r="AA45" s="60">
        <f>Q51</f>
        <v>0</v>
      </c>
      <c r="AB45" s="60">
        <f>U51</f>
        <v>0</v>
      </c>
      <c r="AC45" s="60">
        <f>AA45-AB45</f>
        <v>0</v>
      </c>
      <c r="AD45" s="60">
        <f>IF(Z45&gt;Z46,-1,0)</f>
        <v>0</v>
      </c>
      <c r="AE45" s="60">
        <f>IF(Z45&gt;Z47,-1,0)</f>
        <v>0</v>
      </c>
      <c r="AF45" s="60">
        <f>IF(Z45&gt;Z48,-1,0)</f>
        <v>0</v>
      </c>
      <c r="AG45" s="60">
        <f>10000-(AJ45*1000+AM45*100+AK45*10)</f>
        <v>10000</v>
      </c>
      <c r="AH45" s="90">
        <f>RANK(AG45,AG45:AG48,1)</f>
        <v>1</v>
      </c>
      <c r="AI45" s="60" t="str">
        <f>C45</f>
        <v>Uruguay</v>
      </c>
      <c r="AJ45" s="60">
        <f t="shared" ref="AJ45:AL48" si="13">Z45</f>
        <v>0</v>
      </c>
      <c r="AK45" s="60">
        <f t="shared" si="13"/>
        <v>0</v>
      </c>
      <c r="AL45" s="60">
        <f t="shared" si="13"/>
        <v>0</v>
      </c>
      <c r="AM45" s="60">
        <f>AK45-AL45</f>
        <v>0</v>
      </c>
      <c r="AN45" s="187"/>
      <c r="AO45" s="187">
        <f>IF(AG46=AG45,IF(G45&gt;E45,AG46-0.1,AG46),AG46)</f>
        <v>10000</v>
      </c>
      <c r="AP45" s="187">
        <f>IF(AG47=AG45,IF(G47&gt;E47,AG47-0.1,AG47),AG47)</f>
        <v>10000</v>
      </c>
      <c r="AQ45" s="187">
        <f>IF(AG48=AG45,IF(G49&gt;E49,AG48-0.1,AG48),AG48)</f>
        <v>10000</v>
      </c>
      <c r="AR45" s="187">
        <f>AN49</f>
        <v>30000</v>
      </c>
      <c r="AS45" s="90">
        <f>RANK(AR45,AR45:AR48,1)</f>
        <v>1</v>
      </c>
      <c r="AT45" s="60" t="str">
        <f t="shared" ref="AT45:AW48" si="14">AI45</f>
        <v>Uruguay</v>
      </c>
      <c r="AU45" s="60">
        <f t="shared" si="14"/>
        <v>0</v>
      </c>
      <c r="AV45" s="60">
        <f t="shared" si="14"/>
        <v>0</v>
      </c>
      <c r="AW45" s="60">
        <f t="shared" si="14"/>
        <v>0</v>
      </c>
      <c r="AX45" s="60"/>
      <c r="AY45" s="60"/>
      <c r="AZ45" s="60"/>
      <c r="BA45" s="77">
        <v>1</v>
      </c>
      <c r="BB45" s="75" t="str">
        <f>VLOOKUP(1,AS45:AT48,2,FALSE)</f>
        <v>Uruguay</v>
      </c>
      <c r="BC45" s="76"/>
      <c r="BD45" s="78">
        <f>VLOOKUP(1,AS45:AW48,3,FALSE)</f>
        <v>0</v>
      </c>
      <c r="BE45" s="79">
        <f>VLOOKUP(1,AS45:AW48,4,FALSE)</f>
        <v>0</v>
      </c>
      <c r="BF45" s="93" t="s">
        <v>12</v>
      </c>
      <c r="BG45" s="79">
        <f>VLOOKUP(1,AS45:AW48,5,FALSE)</f>
        <v>0</v>
      </c>
      <c r="BH45" s="80" t="s">
        <v>24</v>
      </c>
      <c r="BI45" s="85"/>
      <c r="BJ45" s="85">
        <f>IF(E45&gt;G45,IF(Spielplan!E45&gt;Spielplan!G45,Punktemodus!$B$3,0),0)</f>
        <v>0</v>
      </c>
      <c r="BK45" s="85">
        <f>IF(E45=G45,IF(Spielplan!E45=Spielplan!G45,Punktemodus!$B$3,0),0)</f>
        <v>10</v>
      </c>
      <c r="BL45" s="85">
        <f>IF(E45&lt;G45,IF(Spielplan!E45&lt;Spielplan!G45,Punktemodus!$B$3,0),0)</f>
        <v>0</v>
      </c>
      <c r="BM45" s="85">
        <f>IF(E45=Spielplan!E45,IF(G45=Spielplan!G45,Punktemodus!$B$5,0),0)</f>
        <v>3</v>
      </c>
      <c r="BN45" s="85">
        <f>IF(E45=Spielplan!E45,Punktemodus!$B$7,0)</f>
        <v>1</v>
      </c>
      <c r="BO45" s="85">
        <f>IF(G45=Spielplan!G45,Punktemodus!$B$7,0)</f>
        <v>1</v>
      </c>
      <c r="BP45" s="137">
        <f>IF(Spielplan!E45="",0,SUM(BJ45:BO45))</f>
        <v>0</v>
      </c>
      <c r="BQ45" s="85"/>
      <c r="BR45" s="141"/>
      <c r="BS45" s="363"/>
      <c r="BT45" s="364"/>
      <c r="BU45" s="365"/>
      <c r="BV45" s="366"/>
      <c r="BW45" s="156"/>
      <c r="BX45" s="351"/>
      <c r="BY45" s="351"/>
      <c r="BZ45" s="352"/>
      <c r="CA45" s="156"/>
      <c r="CB45" s="155"/>
      <c r="CC45" s="155"/>
      <c r="CD45" s="155"/>
      <c r="CE45" s="351"/>
      <c r="CF45" s="351"/>
      <c r="CG45" s="155"/>
      <c r="CH45" s="155"/>
      <c r="CI45" s="155"/>
      <c r="CJ45" s="351"/>
      <c r="CK45" s="155"/>
      <c r="CL45" s="155"/>
      <c r="CM45" s="155"/>
      <c r="CN45" s="155"/>
      <c r="CO45" s="351"/>
      <c r="CP45" s="155"/>
      <c r="CQ45" s="155"/>
      <c r="CR45" s="155"/>
      <c r="CS45" s="351"/>
      <c r="CT45" s="155"/>
      <c r="CU45" s="134"/>
      <c r="CV45" s="134"/>
      <c r="CW45" s="134"/>
    </row>
    <row r="46" spans="1:101" ht="18.75" customHeight="1" thickBot="1" x14ac:dyDescent="0.3">
      <c r="A46" s="60"/>
      <c r="B46" s="60"/>
      <c r="C46" s="48" t="str">
        <f>Spielplan!$C$46</f>
        <v>England</v>
      </c>
      <c r="D46" s="49"/>
      <c r="E46" s="104"/>
      <c r="F46" s="93"/>
      <c r="G46" s="104"/>
      <c r="H46" s="48" t="str">
        <f>Spielplan!$H$46</f>
        <v>Italien</v>
      </c>
      <c r="I46" s="49"/>
      <c r="J46" s="60"/>
      <c r="K46" s="60" t="s">
        <v>86</v>
      </c>
      <c r="L46" s="60">
        <f t="shared" si="12"/>
        <v>0</v>
      </c>
      <c r="M46" s="60"/>
      <c r="N46" s="60"/>
      <c r="O46" s="60">
        <f>IF($E46="",0,IF($E46&gt;$G46,3,IF($E46=$G46,1,0)))</f>
        <v>0</v>
      </c>
      <c r="P46" s="60">
        <f>IF($G46="",0,IF($E46&gt;$G46,0,IF($E46=$G46,1,3)))</f>
        <v>0</v>
      </c>
      <c r="Q46" s="60"/>
      <c r="R46" s="60"/>
      <c r="S46" s="60">
        <f>E46</f>
        <v>0</v>
      </c>
      <c r="T46" s="60">
        <f>G46</f>
        <v>0</v>
      </c>
      <c r="U46" s="60"/>
      <c r="V46" s="60"/>
      <c r="W46" s="60">
        <f>G46</f>
        <v>0</v>
      </c>
      <c r="X46" s="60">
        <f>E46</f>
        <v>0</v>
      </c>
      <c r="Y46" s="60"/>
      <c r="Z46" s="60">
        <f>N51</f>
        <v>0</v>
      </c>
      <c r="AA46" s="60">
        <f>R51</f>
        <v>0</v>
      </c>
      <c r="AB46" s="60">
        <f>V51</f>
        <v>0</v>
      </c>
      <c r="AC46" s="60">
        <f>AA46-AB46</f>
        <v>0</v>
      </c>
      <c r="AD46" s="60">
        <f>IF(Z46&gt;Z45,-1,0)</f>
        <v>0</v>
      </c>
      <c r="AE46" s="60">
        <f>IF(Z46&gt;Z47,-1,0)</f>
        <v>0</v>
      </c>
      <c r="AF46" s="60">
        <f>IF(Z46&gt;Z48,-1,0)</f>
        <v>0</v>
      </c>
      <c r="AG46" s="60">
        <f>10000-(AJ46*1000+AM46*100+AK46*10)</f>
        <v>10000</v>
      </c>
      <c r="AH46" s="90">
        <f>RANK(AG46,AG45:AG48,1)</f>
        <v>1</v>
      </c>
      <c r="AI46" s="60" t="str">
        <f>H45</f>
        <v>Costa Rica</v>
      </c>
      <c r="AJ46" s="60">
        <f t="shared" si="13"/>
        <v>0</v>
      </c>
      <c r="AK46" s="60">
        <f t="shared" si="13"/>
        <v>0</v>
      </c>
      <c r="AL46" s="60">
        <f t="shared" si="13"/>
        <v>0</v>
      </c>
      <c r="AM46" s="60">
        <f>AK46-AL46</f>
        <v>0</v>
      </c>
      <c r="AN46" s="187">
        <f>IF(AG45=AG46,IF(E45&gt;G45,AG45-0.1,AG45),AG45)</f>
        <v>10000</v>
      </c>
      <c r="AO46" s="187"/>
      <c r="AP46" s="187">
        <f>IF(AG47=AG46,IF(G50&gt;E50,AG47-0.1,AG47),AG47)</f>
        <v>10000</v>
      </c>
      <c r="AQ46" s="187">
        <f>IF(AG48=AG46,IF(G48&gt;E48,AG48-0.1,AG48),AG48)</f>
        <v>10000</v>
      </c>
      <c r="AR46" s="187">
        <f>AO49</f>
        <v>30000</v>
      </c>
      <c r="AS46" s="90">
        <f>RANK(AR46,AR45:AR48,1)</f>
        <v>1</v>
      </c>
      <c r="AT46" s="60" t="str">
        <f t="shared" si="14"/>
        <v>Costa Rica</v>
      </c>
      <c r="AU46" s="60">
        <f t="shared" si="14"/>
        <v>0</v>
      </c>
      <c r="AV46" s="60">
        <f t="shared" si="14"/>
        <v>0</v>
      </c>
      <c r="AW46" s="60">
        <f t="shared" si="14"/>
        <v>0</v>
      </c>
      <c r="AX46" s="60"/>
      <c r="AY46" s="60"/>
      <c r="AZ46" s="60"/>
      <c r="BA46" s="50">
        <v>2</v>
      </c>
      <c r="BB46" s="48" t="e">
        <f>VLOOKUP(2,AS45:AT48,2,FALSE)</f>
        <v>#N/A</v>
      </c>
      <c r="BC46" s="49"/>
      <c r="BD46" s="51" t="e">
        <f>VLOOKUP(2,AS45:AW48,3,FALSE)</f>
        <v>#N/A</v>
      </c>
      <c r="BE46" s="52" t="e">
        <f>VLOOKUP(2,AS45:AW48,4,FALSE)</f>
        <v>#N/A</v>
      </c>
      <c r="BF46" s="93" t="s">
        <v>12</v>
      </c>
      <c r="BG46" s="52" t="e">
        <f>VLOOKUP(2,AS45:AW48,5,FALSE)</f>
        <v>#N/A</v>
      </c>
      <c r="BH46" s="81" t="s">
        <v>25</v>
      </c>
      <c r="BI46" s="85"/>
      <c r="BJ46" s="85">
        <f>IF(E46&gt;G46,IF(Spielplan!E46&gt;Spielplan!G46,Punktemodus!$B$3,0),0)</f>
        <v>0</v>
      </c>
      <c r="BK46" s="85">
        <f>IF(E46=G46,IF(Spielplan!E46=Spielplan!G46,Punktemodus!$B$3,0),0)</f>
        <v>10</v>
      </c>
      <c r="BL46" s="85">
        <f>IF(E46&lt;G46,IF(Spielplan!E46&lt;Spielplan!G46,Punktemodus!$B$3,0),0)</f>
        <v>0</v>
      </c>
      <c r="BM46" s="85">
        <f>IF(E46=Spielplan!E46,IF(G46=Spielplan!G46,Punktemodus!$B$5,0),0)</f>
        <v>3</v>
      </c>
      <c r="BN46" s="85">
        <f>IF(E46=Spielplan!E46,Punktemodus!$B$7,0)</f>
        <v>1</v>
      </c>
      <c r="BO46" s="85">
        <f>IF(G46=Spielplan!G46,Punktemodus!$B$7,0)</f>
        <v>1</v>
      </c>
      <c r="BP46" s="137">
        <f>IF(Spielplan!E46="",0,SUM(BJ46:BO46))</f>
        <v>0</v>
      </c>
      <c r="BQ46" s="85"/>
      <c r="BR46" s="141"/>
      <c r="BS46" s="142"/>
      <c r="BT46" s="155"/>
      <c r="BU46" s="154" t="s">
        <v>120</v>
      </c>
      <c r="BV46" s="155"/>
      <c r="BW46" s="155"/>
      <c r="BX46" s="351"/>
      <c r="BY46" s="351"/>
      <c r="BZ46" s="352"/>
      <c r="CA46" s="155"/>
      <c r="CB46" s="155"/>
      <c r="CC46" s="155"/>
      <c r="CD46" s="155"/>
      <c r="CE46" s="351"/>
      <c r="CF46" s="351"/>
      <c r="CG46" s="155"/>
      <c r="CH46" s="155"/>
      <c r="CI46" s="155"/>
      <c r="CJ46" s="351"/>
      <c r="CK46" s="155"/>
      <c r="CL46" s="155"/>
      <c r="CM46" s="155"/>
      <c r="CN46" s="155"/>
      <c r="CO46" s="351"/>
      <c r="CP46" s="155"/>
      <c r="CQ46" s="155"/>
      <c r="CR46" s="155"/>
      <c r="CS46" s="351"/>
      <c r="CT46" s="155"/>
      <c r="CU46" s="134"/>
      <c r="CV46" s="134"/>
      <c r="CW46" s="134"/>
    </row>
    <row r="47" spans="1:101" ht="18.75" customHeight="1" thickBot="1" x14ac:dyDescent="0.3">
      <c r="A47" s="60"/>
      <c r="B47" s="60"/>
      <c r="C47" s="75" t="str">
        <f>C45</f>
        <v>Uruguay</v>
      </c>
      <c r="D47" s="76"/>
      <c r="E47" s="104"/>
      <c r="F47" s="93"/>
      <c r="G47" s="104"/>
      <c r="H47" s="75" t="str">
        <f>C46</f>
        <v>England</v>
      </c>
      <c r="I47" s="76"/>
      <c r="J47" s="60"/>
      <c r="K47" s="60" t="s">
        <v>87</v>
      </c>
      <c r="L47" s="60">
        <f t="shared" si="12"/>
        <v>0</v>
      </c>
      <c r="M47" s="60">
        <f>IF($E47="",0,IF($E47&gt;$G47,3,IF($E47=G47,1,0)))</f>
        <v>0</v>
      </c>
      <c r="N47" s="60"/>
      <c r="O47" s="60">
        <f>IF($G47="",0,IF($E47&gt;$G47,0,IF($E47=$G47,1,3)))</f>
        <v>0</v>
      </c>
      <c r="P47" s="60"/>
      <c r="Q47" s="60">
        <f>E47</f>
        <v>0</v>
      </c>
      <c r="R47" s="60"/>
      <c r="S47" s="60">
        <f>G47</f>
        <v>0</v>
      </c>
      <c r="T47" s="60"/>
      <c r="U47" s="60">
        <f>G47</f>
        <v>0</v>
      </c>
      <c r="V47" s="60"/>
      <c r="W47" s="60">
        <f>E47</f>
        <v>0</v>
      </c>
      <c r="X47" s="60"/>
      <c r="Y47" s="60"/>
      <c r="Z47" s="60">
        <f>O51</f>
        <v>0</v>
      </c>
      <c r="AA47" s="60">
        <f>S51</f>
        <v>0</v>
      </c>
      <c r="AB47" s="60">
        <f>W51</f>
        <v>0</v>
      </c>
      <c r="AC47" s="60">
        <f>AA47-AB47</f>
        <v>0</v>
      </c>
      <c r="AD47" s="60">
        <f>IF(Z47&gt;Z45,-1,0)</f>
        <v>0</v>
      </c>
      <c r="AE47" s="60">
        <f>IF(Z47&gt;Z46,-1,0)</f>
        <v>0</v>
      </c>
      <c r="AF47" s="60">
        <f>IF(Z47&gt;Z48,-1,0)</f>
        <v>0</v>
      </c>
      <c r="AG47" s="60">
        <f>10000-(AJ47*1000+AM47*100+AK47*10)</f>
        <v>10000</v>
      </c>
      <c r="AH47" s="90">
        <f>RANK(AG47,AG45:AG48,1)</f>
        <v>1</v>
      </c>
      <c r="AI47" s="60" t="str">
        <f>C46</f>
        <v>England</v>
      </c>
      <c r="AJ47" s="60">
        <f t="shared" si="13"/>
        <v>0</v>
      </c>
      <c r="AK47" s="60">
        <f t="shared" si="13"/>
        <v>0</v>
      </c>
      <c r="AL47" s="60">
        <f t="shared" si="13"/>
        <v>0</v>
      </c>
      <c r="AM47" s="60">
        <f>AK47-AL47</f>
        <v>0</v>
      </c>
      <c r="AN47" s="187">
        <f>IF(AG45=AG47,IF(E47&gt;G47,AG45-0.1,AG45),AG45)</f>
        <v>10000</v>
      </c>
      <c r="AO47" s="187">
        <f>IF(AG46=AG47,IF(E50&gt;G50,AG46-0.1,AG46),AG46)</f>
        <v>10000</v>
      </c>
      <c r="AP47" s="187"/>
      <c r="AQ47" s="187">
        <f>IF(AG48=AG47,IF(G46&gt;E46,AG48-0.1,AG48),AG48)</f>
        <v>10000</v>
      </c>
      <c r="AR47" s="187">
        <f>AP49</f>
        <v>30000</v>
      </c>
      <c r="AS47" s="90">
        <f>RANK(AR47,AR45:AR48,1)</f>
        <v>1</v>
      </c>
      <c r="AT47" s="60" t="str">
        <f t="shared" si="14"/>
        <v>England</v>
      </c>
      <c r="AU47" s="60">
        <f t="shared" si="14"/>
        <v>0</v>
      </c>
      <c r="AV47" s="60">
        <f t="shared" si="14"/>
        <v>0</v>
      </c>
      <c r="AW47" s="60">
        <f t="shared" si="14"/>
        <v>0</v>
      </c>
      <c r="AX47" s="60"/>
      <c r="AY47" s="60"/>
      <c r="AZ47" s="60"/>
      <c r="BA47" s="113">
        <v>3</v>
      </c>
      <c r="BB47" s="114" t="e">
        <f>VLOOKUP(3,AS45:AT48,2,FALSE)</f>
        <v>#N/A</v>
      </c>
      <c r="BC47" s="115"/>
      <c r="BD47" s="116" t="e">
        <f>VLOOKUP(3,AS45:AW48,3,FALSE)</f>
        <v>#N/A</v>
      </c>
      <c r="BE47" s="116" t="e">
        <f>VLOOKUP(3,AS45:AW48,4,FALSE)</f>
        <v>#N/A</v>
      </c>
      <c r="BF47" s="93" t="s">
        <v>12</v>
      </c>
      <c r="BG47" s="116" t="e">
        <f>VLOOKUP(3,AS45:AW48,5,FALSE)</f>
        <v>#N/A</v>
      </c>
      <c r="BH47" s="60"/>
      <c r="BI47" s="60"/>
      <c r="BJ47" s="85">
        <f>IF(E47&gt;G47,IF(Spielplan!E47&gt;Spielplan!G47,Punktemodus!$B$3,0),0)</f>
        <v>0</v>
      </c>
      <c r="BK47" s="85">
        <f>IF(E47=G47,IF(Spielplan!E47=Spielplan!G47,Punktemodus!$B$3,0),0)</f>
        <v>10</v>
      </c>
      <c r="BL47" s="85">
        <f>IF(E47&lt;G47,IF(Spielplan!E47&lt;Spielplan!G47,Punktemodus!$B$3,0),0)</f>
        <v>0</v>
      </c>
      <c r="BM47" s="85">
        <f>IF(E47=Spielplan!E47,IF(G47=Spielplan!G47,Punktemodus!$B$5,0),0)</f>
        <v>3</v>
      </c>
      <c r="BN47" s="85">
        <f>IF(E47=Spielplan!E47,Punktemodus!$B$7,0)</f>
        <v>1</v>
      </c>
      <c r="BO47" s="85">
        <f>IF(G47=Spielplan!G47,Punktemodus!$B$7,0)</f>
        <v>1</v>
      </c>
      <c r="BP47" s="137">
        <f>IF(Spielplan!E47="",0,SUM(BJ47:BO47))</f>
        <v>0</v>
      </c>
      <c r="BQ47" s="85"/>
      <c r="BR47" s="141"/>
      <c r="BS47" s="134"/>
      <c r="BT47" s="134"/>
      <c r="BU47" s="134"/>
      <c r="BV47" s="134"/>
      <c r="BW47" s="155"/>
      <c r="BX47" s="351"/>
      <c r="BY47" s="351"/>
      <c r="BZ47" s="352"/>
      <c r="CA47" s="155"/>
      <c r="CB47" s="155"/>
      <c r="CC47" s="155"/>
      <c r="CD47" s="155"/>
      <c r="CE47" s="351"/>
      <c r="CF47" s="351"/>
      <c r="CG47" s="155"/>
      <c r="CH47" s="155"/>
      <c r="CI47" s="155"/>
      <c r="CJ47" s="351"/>
      <c r="CK47" s="155"/>
      <c r="CL47" s="155"/>
      <c r="CM47" s="155"/>
      <c r="CN47" s="155"/>
      <c r="CO47" s="351"/>
      <c r="CP47" s="155"/>
      <c r="CQ47" s="155"/>
      <c r="CR47" s="155"/>
      <c r="CS47" s="351"/>
      <c r="CT47" s="155"/>
      <c r="CU47" s="134"/>
      <c r="CV47" s="134"/>
      <c r="CW47" s="134"/>
    </row>
    <row r="48" spans="1:101" ht="18.75" customHeight="1" thickBot="1" x14ac:dyDescent="0.3">
      <c r="A48" s="60"/>
      <c r="B48" s="60"/>
      <c r="C48" s="48" t="str">
        <f>H45</f>
        <v>Costa Rica</v>
      </c>
      <c r="D48" s="49"/>
      <c r="E48" s="104"/>
      <c r="F48" s="93"/>
      <c r="G48" s="104"/>
      <c r="H48" s="48" t="str">
        <f>H46</f>
        <v>Italien</v>
      </c>
      <c r="I48" s="49"/>
      <c r="J48" s="60"/>
      <c r="K48" s="60" t="s">
        <v>88</v>
      </c>
      <c r="L48" s="60">
        <f t="shared" si="12"/>
        <v>0</v>
      </c>
      <c r="M48" s="60"/>
      <c r="N48" s="60">
        <f>IF($E48="",0,IF($E48&gt;$G48,3,IF($E48=$G48,1,0)))</f>
        <v>0</v>
      </c>
      <c r="O48" s="60"/>
      <c r="P48" s="60">
        <f>IF($G48="",0,IF($E48&gt;$G48,0,IF($E48=$G48,1,3)))</f>
        <v>0</v>
      </c>
      <c r="Q48" s="60"/>
      <c r="R48" s="60">
        <f>E48</f>
        <v>0</v>
      </c>
      <c r="S48" s="60"/>
      <c r="T48" s="60">
        <f>G48</f>
        <v>0</v>
      </c>
      <c r="U48" s="60"/>
      <c r="V48" s="60">
        <f>G48</f>
        <v>0</v>
      </c>
      <c r="W48" s="60"/>
      <c r="X48" s="60">
        <f>E48</f>
        <v>0</v>
      </c>
      <c r="Y48" s="60"/>
      <c r="Z48" s="60">
        <f>P51</f>
        <v>0</v>
      </c>
      <c r="AA48" s="60">
        <f>T51</f>
        <v>0</v>
      </c>
      <c r="AB48" s="60">
        <f>X51</f>
        <v>0</v>
      </c>
      <c r="AC48" s="60">
        <f>AA48-AB48</f>
        <v>0</v>
      </c>
      <c r="AD48" s="60">
        <f>IF(Z48&gt;Z45,-1,0)</f>
        <v>0</v>
      </c>
      <c r="AE48" s="60">
        <f>IF(Z48&gt;Z46,-1,0)</f>
        <v>0</v>
      </c>
      <c r="AF48" s="60">
        <f>IF(Z48&gt;Z47,-1,0)</f>
        <v>0</v>
      </c>
      <c r="AG48" s="60">
        <f>10000-(AJ48*1000+AM48*100+AK48*10)</f>
        <v>10000</v>
      </c>
      <c r="AH48" s="90">
        <f>RANK(AG48,AG45:AG48,1)</f>
        <v>1</v>
      </c>
      <c r="AI48" s="60" t="str">
        <f>H46</f>
        <v>Italien</v>
      </c>
      <c r="AJ48" s="60">
        <f t="shared" si="13"/>
        <v>0</v>
      </c>
      <c r="AK48" s="60">
        <f t="shared" si="13"/>
        <v>0</v>
      </c>
      <c r="AL48" s="60">
        <f t="shared" si="13"/>
        <v>0</v>
      </c>
      <c r="AM48" s="60">
        <f>AK48-AL48</f>
        <v>0</v>
      </c>
      <c r="AN48" s="187">
        <f>IF(AG45=AG48,IF(E49&gt;G49,AG45-0.1,AG45),AG45)</f>
        <v>10000</v>
      </c>
      <c r="AO48" s="187">
        <f>IF(AG46=AG48,IF(E48&gt;G48,AG46-0.1,AG46),AG46)</f>
        <v>10000</v>
      </c>
      <c r="AP48" s="187">
        <f>IF(AG47=AG48,IF(E46&gt;G46,AG47-0.1,AG47),AG47)</f>
        <v>10000</v>
      </c>
      <c r="AQ48" s="187"/>
      <c r="AR48" s="187">
        <f>AQ49</f>
        <v>30000</v>
      </c>
      <c r="AS48" s="90">
        <f>RANK(AR48,AR45:AR48,1)</f>
        <v>1</v>
      </c>
      <c r="AT48" s="60" t="str">
        <f t="shared" si="14"/>
        <v>Italien</v>
      </c>
      <c r="AU48" s="60">
        <f t="shared" si="14"/>
        <v>0</v>
      </c>
      <c r="AV48" s="60">
        <f t="shared" si="14"/>
        <v>0</v>
      </c>
      <c r="AW48" s="60">
        <f t="shared" si="14"/>
        <v>0</v>
      </c>
      <c r="AX48" s="60"/>
      <c r="AY48" s="60"/>
      <c r="AZ48" s="60"/>
      <c r="BA48" s="113">
        <v>4</v>
      </c>
      <c r="BB48" s="114" t="e">
        <f>VLOOKUP(4,AS45:AT48,2,FALSE)</f>
        <v>#N/A</v>
      </c>
      <c r="BC48" s="115"/>
      <c r="BD48" s="116" t="e">
        <f>VLOOKUP(4,AS45:AW48,3,FALSE)</f>
        <v>#N/A</v>
      </c>
      <c r="BE48" s="116" t="e">
        <f>VLOOKUP(4,AS45:AW48,4,FALSE)</f>
        <v>#N/A</v>
      </c>
      <c r="BF48" s="93" t="s">
        <v>12</v>
      </c>
      <c r="BG48" s="116" t="e">
        <f>VLOOKUP(4,AS45:AW48,5,FALSE)</f>
        <v>#N/A</v>
      </c>
      <c r="BH48" s="60"/>
      <c r="BI48" s="60"/>
      <c r="BJ48" s="85">
        <f>IF(E48&gt;G48,IF(Spielplan!E48&gt;Spielplan!G48,Punktemodus!$B$3,0),0)</f>
        <v>0</v>
      </c>
      <c r="BK48" s="85">
        <f>IF(E48=G48,IF(Spielplan!E48=Spielplan!G48,Punktemodus!$B$3,0),0)</f>
        <v>10</v>
      </c>
      <c r="BL48" s="85">
        <f>IF(E48&lt;G48,IF(Spielplan!E48&lt;Spielplan!G48,Punktemodus!$B$3,0),0)</f>
        <v>0</v>
      </c>
      <c r="BM48" s="85">
        <f>IF(E48=Spielplan!E48,IF(G48=Spielplan!G48,Punktemodus!$B$5,0),0)</f>
        <v>3</v>
      </c>
      <c r="BN48" s="85">
        <f>IF(E48=Spielplan!E48,Punktemodus!$B$7,0)</f>
        <v>1</v>
      </c>
      <c r="BO48" s="85">
        <f>IF(G48=Spielplan!G48,Punktemodus!$B$7,0)</f>
        <v>1</v>
      </c>
      <c r="BP48" s="137">
        <f>IF(Spielplan!E48="",0,SUM(BJ48:BO48))</f>
        <v>0</v>
      </c>
      <c r="BQ48" s="85"/>
      <c r="BR48" s="141"/>
      <c r="BS48" s="143" t="s">
        <v>18</v>
      </c>
      <c r="BT48" s="144" t="str">
        <f>Spielplan!$BL$12</f>
        <v/>
      </c>
      <c r="BU48" s="145"/>
      <c r="BV48" s="146">
        <f>Spielplan!$BN$12</f>
        <v>0</v>
      </c>
      <c r="BW48" s="157"/>
      <c r="BX48" s="158">
        <f>IF(BT12=BT48,Punktemodus!$B$11,0)</f>
        <v>10</v>
      </c>
      <c r="BY48" s="158">
        <f>IF(BT48=BT29,Punktemodus!B13,0)</f>
        <v>5</v>
      </c>
      <c r="BZ48" s="142"/>
      <c r="CA48" s="155"/>
      <c r="CB48" s="154" t="s">
        <v>27</v>
      </c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34"/>
      <c r="CV48" s="134"/>
      <c r="CW48" s="134"/>
    </row>
    <row r="49" spans="1:101" ht="18.75" customHeight="1" thickBot="1" x14ac:dyDescent="0.3">
      <c r="A49" s="60"/>
      <c r="B49" s="60"/>
      <c r="C49" s="75" t="str">
        <f>C45</f>
        <v>Uruguay</v>
      </c>
      <c r="D49" s="76"/>
      <c r="E49" s="104"/>
      <c r="F49" s="93"/>
      <c r="G49" s="104"/>
      <c r="H49" s="75" t="str">
        <f>H46</f>
        <v>Italien</v>
      </c>
      <c r="I49" s="76"/>
      <c r="J49" s="60"/>
      <c r="K49" s="60" t="s">
        <v>89</v>
      </c>
      <c r="L49" s="60">
        <f t="shared" si="12"/>
        <v>0</v>
      </c>
      <c r="M49" s="60">
        <f>IF($E49="",0,IF($E49&gt;$G49,3,IF($E49=G49,1,0)))</f>
        <v>0</v>
      </c>
      <c r="N49" s="60"/>
      <c r="O49" s="60"/>
      <c r="P49" s="60">
        <f>IF($G49="",0,IF($E49&gt;$G49,0,IF($E49=$G49,1,3)))</f>
        <v>0</v>
      </c>
      <c r="Q49" s="60">
        <f>E49</f>
        <v>0</v>
      </c>
      <c r="R49" s="60"/>
      <c r="S49" s="60"/>
      <c r="T49" s="60">
        <f>G49</f>
        <v>0</v>
      </c>
      <c r="U49" s="60">
        <f>G49</f>
        <v>0</v>
      </c>
      <c r="V49" s="60"/>
      <c r="W49" s="60"/>
      <c r="X49" s="60">
        <f>E49</f>
        <v>0</v>
      </c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187">
        <f>SUM(AN45:AN48)</f>
        <v>30000</v>
      </c>
      <c r="AO49" s="187">
        <f>SUM(AO45:AO48)</f>
        <v>30000</v>
      </c>
      <c r="AP49" s="187">
        <f>SUM(AP45:AP48)</f>
        <v>30000</v>
      </c>
      <c r="AQ49" s="187">
        <f>SUM(AQ45:AQ48)</f>
        <v>30000</v>
      </c>
      <c r="AR49" s="187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85">
        <f>IF(E49&gt;G49,IF(Spielplan!E49&gt;Spielplan!G49,Punktemodus!$B$3,0),0)</f>
        <v>0</v>
      </c>
      <c r="BK49" s="85">
        <f>IF(E49=G49,IF(Spielplan!E49=Spielplan!G49,Punktemodus!$B$3,0),0)</f>
        <v>10</v>
      </c>
      <c r="BL49" s="85">
        <f>IF(E49&lt;G49,IF(Spielplan!E49&lt;Spielplan!G49,Punktemodus!$B$3,0),0)</f>
        <v>0</v>
      </c>
      <c r="BM49" s="85">
        <f>IF(E49=Spielplan!E49,IF(G49=Spielplan!G49,Punktemodus!$B$5,0),0)</f>
        <v>3</v>
      </c>
      <c r="BN49" s="85">
        <f>IF(E49=Spielplan!E49,Punktemodus!$B$7,0)</f>
        <v>1</v>
      </c>
      <c r="BO49" s="85">
        <f>IF(G49=Spielplan!G49,Punktemodus!$B$7,0)</f>
        <v>1</v>
      </c>
      <c r="BP49" s="137">
        <f>IF(Spielplan!E49="",0,SUM(BJ49:BO49))</f>
        <v>0</v>
      </c>
      <c r="BQ49" s="60"/>
      <c r="BR49" s="141"/>
      <c r="BS49" s="149" t="s">
        <v>21</v>
      </c>
      <c r="BT49" s="144" t="str">
        <f>Spielplan!$BL$13</f>
        <v/>
      </c>
      <c r="BU49" s="145"/>
      <c r="BV49" s="146">
        <f>Spielplan!$BN$13</f>
        <v>0</v>
      </c>
      <c r="BW49" s="155"/>
      <c r="BX49" s="158">
        <f>IF(BT13=BT49,Punktemodus!$B$11,0)</f>
        <v>10</v>
      </c>
      <c r="BY49" s="158">
        <f>IF(BT49=BT28,Punktemodus!B13,0)</f>
        <v>5</v>
      </c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34"/>
      <c r="CV49" s="134"/>
      <c r="CW49" s="134"/>
    </row>
    <row r="50" spans="1:101" ht="18.75" customHeight="1" thickBot="1" x14ac:dyDescent="0.3">
      <c r="A50" s="60"/>
      <c r="B50" s="60"/>
      <c r="C50" s="48" t="str">
        <f>H45</f>
        <v>Costa Rica</v>
      </c>
      <c r="D50" s="49"/>
      <c r="E50" s="104"/>
      <c r="F50" s="93"/>
      <c r="G50" s="104"/>
      <c r="H50" s="48" t="str">
        <f>C46</f>
        <v>England</v>
      </c>
      <c r="I50" s="49"/>
      <c r="J50" s="60"/>
      <c r="K50" s="60" t="s">
        <v>89</v>
      </c>
      <c r="L50" s="60">
        <f t="shared" si="12"/>
        <v>0</v>
      </c>
      <c r="M50" s="60"/>
      <c r="N50" s="60">
        <f>IF($E50="",0,IF($E50&gt;$G50,3,IF($E50=$G50,1,0)))</f>
        <v>0</v>
      </c>
      <c r="O50" s="60">
        <f>IF($G50="",0,IF($E50&gt;$G50,0,IF($E50=$G50,1,3)))</f>
        <v>0</v>
      </c>
      <c r="P50" s="60"/>
      <c r="Q50" s="60"/>
      <c r="R50" s="60">
        <f>E50</f>
        <v>0</v>
      </c>
      <c r="S50" s="60">
        <f>G50</f>
        <v>0</v>
      </c>
      <c r="T50" s="60"/>
      <c r="U50" s="60"/>
      <c r="V50" s="60">
        <f>G50</f>
        <v>0</v>
      </c>
      <c r="W50" s="60">
        <f>E50</f>
        <v>0</v>
      </c>
      <c r="X50" s="60"/>
      <c r="Y50" s="60"/>
      <c r="Z50" s="60" t="s">
        <v>30</v>
      </c>
      <c r="AA50" s="60"/>
      <c r="AB50" s="60"/>
      <c r="AC50" s="60"/>
      <c r="AD50" s="60"/>
      <c r="AE50" s="60"/>
      <c r="AF50" s="60"/>
      <c r="AG50" s="60" t="b">
        <f>OR(AG45=AG46,AG45=AG47,AG45=AG48,AG46=AG47,AG46=AG48,AG47=AG48)</f>
        <v>1</v>
      </c>
      <c r="AH50" s="60"/>
      <c r="AI50" s="60"/>
      <c r="AJ50" s="60"/>
      <c r="AK50" s="60"/>
      <c r="AL50" s="60"/>
      <c r="AM50" s="60"/>
      <c r="AN50" s="60"/>
      <c r="AO50" s="60" t="s">
        <v>34</v>
      </c>
      <c r="AP50" s="60"/>
      <c r="AQ50" s="60"/>
      <c r="AR50" s="60" t="b">
        <f>OR(AR45=AR46,AR45=AR47,AR45=AR48,AR46=AR47,AR46=AR48,AR47=AR48)</f>
        <v>1</v>
      </c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85">
        <f>IF(E50&gt;G50,IF(Spielplan!E50&gt;Spielplan!G50,Punktemodus!$B$3,0),0)</f>
        <v>0</v>
      </c>
      <c r="BK50" s="85">
        <f>IF(E50=G50,IF(Spielplan!E50=Spielplan!G50,Punktemodus!$B$3,0),0)</f>
        <v>10</v>
      </c>
      <c r="BL50" s="85">
        <f>IF(E50&lt;G50,IF(Spielplan!E50&lt;Spielplan!G50,Punktemodus!$B$3,0),0)</f>
        <v>0</v>
      </c>
      <c r="BM50" s="85">
        <f>IF(E50=Spielplan!E50,IF(G50=Spielplan!G50,Punktemodus!$B$5,0),0)</f>
        <v>3</v>
      </c>
      <c r="BN50" s="85">
        <f>IF(E50=Spielplan!E50,Punktemodus!$B$7,0)</f>
        <v>1</v>
      </c>
      <c r="BO50" s="85">
        <f>IF(G50=Spielplan!G50,Punktemodus!$B$7,0)</f>
        <v>1</v>
      </c>
      <c r="BP50" s="137">
        <f>IF(Spielplan!E50="",0,SUM(BJ50:BO50))</f>
        <v>0</v>
      </c>
      <c r="BQ50" s="60"/>
      <c r="BR50" s="141"/>
      <c r="BS50" s="150"/>
      <c r="BT50" s="134"/>
      <c r="BU50" s="134"/>
      <c r="BV50" s="151"/>
      <c r="BW50" s="157"/>
      <c r="BX50" s="158"/>
      <c r="BY50" s="158"/>
      <c r="BZ50" s="155"/>
      <c r="CA50" s="144" t="str">
        <f>Spielplan!$BS$14</f>
        <v/>
      </c>
      <c r="CB50" s="159"/>
      <c r="CC50" s="146">
        <f>Spielplan!$BU$14</f>
        <v>0</v>
      </c>
      <c r="CD50" s="157"/>
      <c r="CE50" s="155">
        <f>IF(CA50=CA14,Punktemodus!B15,0)</f>
        <v>20</v>
      </c>
      <c r="CF50" s="158">
        <f>IF(OR(CA50=$CA$15,CA50=$CA$22,CA50=$CA$23,CA50=$CA$30,CA50=$CA$31,CA50=$CA$38,CA50=$CA$39),Punktemodus!B17,0)</f>
        <v>10</v>
      </c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34"/>
      <c r="CV50" s="134"/>
      <c r="CW50" s="134"/>
    </row>
    <row r="51" spans="1:101" ht="18.75" customHeight="1" thickBot="1" x14ac:dyDescent="0.3">
      <c r="A51" s="60"/>
      <c r="B51" s="60"/>
      <c r="C51" s="136" t="str">
        <f>IF(G50="","",IF(AR50=TRUE,"Achtung: Fehler in Tabelle!",""))</f>
        <v/>
      </c>
      <c r="D51" s="60"/>
      <c r="E51" s="85"/>
      <c r="F51" s="60"/>
      <c r="G51" s="85"/>
      <c r="H51" s="60"/>
      <c r="I51" s="60"/>
      <c r="J51" s="60"/>
      <c r="K51" s="60"/>
      <c r="L51" s="60"/>
      <c r="M51" s="60">
        <f t="shared" ref="M51:X51" si="15">SUM(M45:M50)</f>
        <v>0</v>
      </c>
      <c r="N51" s="60">
        <f t="shared" si="15"/>
        <v>0</v>
      </c>
      <c r="O51" s="60">
        <f t="shared" si="15"/>
        <v>0</v>
      </c>
      <c r="P51" s="60">
        <f t="shared" si="15"/>
        <v>0</v>
      </c>
      <c r="Q51" s="60">
        <f t="shared" si="15"/>
        <v>0</v>
      </c>
      <c r="R51" s="60">
        <f t="shared" si="15"/>
        <v>0</v>
      </c>
      <c r="S51" s="60">
        <f t="shared" si="15"/>
        <v>0</v>
      </c>
      <c r="T51" s="60">
        <f t="shared" si="15"/>
        <v>0</v>
      </c>
      <c r="U51" s="60">
        <f t="shared" si="15"/>
        <v>0</v>
      </c>
      <c r="V51" s="60">
        <f t="shared" si="15"/>
        <v>0</v>
      </c>
      <c r="W51" s="60">
        <f t="shared" si="15"/>
        <v>0</v>
      </c>
      <c r="X51" s="60">
        <f t="shared" si="15"/>
        <v>0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160">
        <f>SUM(BP45:BP50)</f>
        <v>0</v>
      </c>
      <c r="BQ51" s="60"/>
      <c r="BR51" s="141"/>
      <c r="BS51" s="152"/>
      <c r="BT51" s="134"/>
      <c r="BU51" s="134"/>
      <c r="BV51" s="151"/>
      <c r="BW51" s="157"/>
      <c r="BX51" s="158"/>
      <c r="BY51" s="158"/>
      <c r="BZ51" s="155"/>
      <c r="CA51" s="144" t="str">
        <f>Spielplan!$BS$15</f>
        <v/>
      </c>
      <c r="CB51" s="159"/>
      <c r="CC51" s="146">
        <f>Spielplan!$BU$15</f>
        <v>0</v>
      </c>
      <c r="CD51" s="155"/>
      <c r="CE51" s="155">
        <f>IF(CA51=CA15,Punktemodus!B15,0)</f>
        <v>20</v>
      </c>
      <c r="CF51" s="158">
        <f>IF(OR(CA51=$CA$14,CA51=$CA$22,CA51=$CA$23,CA51=$CA$30,CA51=$CA$31,CA51=$CA$38,CA51=$CA$39),Punktemodus!B17,0)</f>
        <v>10</v>
      </c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34"/>
      <c r="CV51" s="134"/>
      <c r="CW51" s="134"/>
    </row>
    <row r="52" spans="1:101" ht="18.75" customHeight="1" thickBot="1" x14ac:dyDescent="0.3">
      <c r="A52" s="60"/>
      <c r="B52" s="60"/>
      <c r="C52" s="60"/>
      <c r="D52" s="60"/>
      <c r="E52" s="85"/>
      <c r="F52" s="60"/>
      <c r="G52" s="85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138"/>
      <c r="BQ52" s="60"/>
      <c r="BR52" s="141"/>
      <c r="BS52" s="153" t="s">
        <v>22</v>
      </c>
      <c r="BT52" s="144" t="str">
        <f>Spielplan!$BL$16</f>
        <v/>
      </c>
      <c r="BU52" s="145"/>
      <c r="BV52" s="146">
        <f>Spielplan!$BN$16</f>
        <v>0</v>
      </c>
      <c r="BW52" s="155"/>
      <c r="BX52" s="158">
        <f>IF(BT16=BT52,Punktemodus!$B$11,0)</f>
        <v>10</v>
      </c>
      <c r="BY52" s="158">
        <f>IF(BT52=BT33,Punktemodus!B13,0)</f>
        <v>5</v>
      </c>
      <c r="BZ52" s="155"/>
      <c r="CA52" s="155"/>
      <c r="CB52" s="155"/>
      <c r="CC52" s="155"/>
      <c r="CD52" s="155"/>
      <c r="CE52" s="155"/>
      <c r="CF52" s="154"/>
      <c r="CG52" s="154" t="s">
        <v>28</v>
      </c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34"/>
      <c r="CV52" s="134"/>
      <c r="CW52" s="134"/>
    </row>
    <row r="53" spans="1:101" ht="18.75" customHeight="1" thickBot="1" x14ac:dyDescent="0.25">
      <c r="A53" s="60"/>
      <c r="B53" s="60"/>
      <c r="C53" s="60"/>
      <c r="D53" s="60"/>
      <c r="E53" s="85"/>
      <c r="F53" s="60"/>
      <c r="G53" s="85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138"/>
      <c r="BQ53" s="60"/>
      <c r="BR53" s="141"/>
      <c r="BS53" s="149" t="s">
        <v>25</v>
      </c>
      <c r="BT53" s="144" t="str">
        <f>Spielplan!$BL$17</f>
        <v/>
      </c>
      <c r="BU53" s="145"/>
      <c r="BV53" s="146">
        <f>Spielplan!$BN$17</f>
        <v>0</v>
      </c>
      <c r="BW53" s="155"/>
      <c r="BX53" s="158">
        <f>IF(BT17=BT53,Punktemodus!$B$11,0)</f>
        <v>10</v>
      </c>
      <c r="BY53" s="158">
        <f>IF(BT53=BT32,Punktemodus!B13,0)</f>
        <v>5</v>
      </c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34"/>
      <c r="CV53" s="134"/>
      <c r="CW53" s="134"/>
    </row>
    <row r="54" spans="1:101" ht="18.75" customHeight="1" thickBot="1" x14ac:dyDescent="0.3">
      <c r="A54" s="60"/>
      <c r="B54" s="60"/>
      <c r="C54" s="88" t="s">
        <v>90</v>
      </c>
      <c r="D54" s="60"/>
      <c r="E54" s="85"/>
      <c r="F54" s="60"/>
      <c r="G54" s="85"/>
      <c r="H54" s="60"/>
      <c r="I54" s="60"/>
      <c r="J54" s="60"/>
      <c r="K54" s="60"/>
      <c r="L54" s="60"/>
      <c r="M54" s="60" t="s">
        <v>4</v>
      </c>
      <c r="N54" s="60"/>
      <c r="O54" s="60"/>
      <c r="P54" s="60"/>
      <c r="Q54" s="60" t="s">
        <v>6</v>
      </c>
      <c r="R54" s="60"/>
      <c r="S54" s="60"/>
      <c r="T54" s="60"/>
      <c r="U54" s="60" t="s">
        <v>7</v>
      </c>
      <c r="V54" s="60"/>
      <c r="W54" s="60"/>
      <c r="X54" s="60"/>
      <c r="Y54" s="60"/>
      <c r="Z54" s="60" t="s">
        <v>4</v>
      </c>
      <c r="AA54" s="60" t="s">
        <v>5</v>
      </c>
      <c r="AB54" s="60"/>
      <c r="AC54" s="60"/>
      <c r="AD54" s="60" t="s">
        <v>9</v>
      </c>
      <c r="AE54" s="60"/>
      <c r="AF54" s="60"/>
      <c r="AG54" s="60"/>
      <c r="AH54" s="60" t="s">
        <v>32</v>
      </c>
      <c r="AI54" s="60"/>
      <c r="AJ54" s="60"/>
      <c r="AK54" s="60"/>
      <c r="AL54" s="60"/>
      <c r="AM54" s="60"/>
      <c r="AN54" s="60" t="s">
        <v>35</v>
      </c>
      <c r="AO54" s="60"/>
      <c r="AP54" s="60"/>
      <c r="AQ54" s="60"/>
      <c r="AR54" s="60"/>
      <c r="AS54" s="60" t="s">
        <v>33</v>
      </c>
      <c r="AT54" s="60"/>
      <c r="AU54" s="60"/>
      <c r="AV54" s="60"/>
      <c r="AW54" s="60"/>
      <c r="AX54" s="60"/>
      <c r="AY54" s="60"/>
      <c r="AZ54" s="60"/>
      <c r="BA54" s="89" t="s">
        <v>10</v>
      </c>
      <c r="BB54" s="60"/>
      <c r="BC54" s="90" t="s">
        <v>4</v>
      </c>
      <c r="BD54" s="60"/>
      <c r="BE54" s="61" t="s">
        <v>5</v>
      </c>
      <c r="BF54" s="60"/>
      <c r="BG54" s="60"/>
      <c r="BH54" s="60"/>
      <c r="BI54" s="85"/>
      <c r="BJ54" s="60"/>
      <c r="BK54" s="60"/>
      <c r="BL54" s="60"/>
      <c r="BM54" s="60"/>
      <c r="BN54" s="60"/>
      <c r="BO54" s="60"/>
      <c r="BP54" s="138"/>
      <c r="BQ54" s="85"/>
      <c r="BR54" s="141"/>
      <c r="BS54" s="150"/>
      <c r="BT54" s="134"/>
      <c r="BU54" s="134"/>
      <c r="BV54" s="134"/>
      <c r="BW54" s="134"/>
      <c r="BX54" s="148"/>
      <c r="BY54" s="148"/>
      <c r="BZ54" s="134"/>
      <c r="CA54" s="134"/>
      <c r="CB54" s="134"/>
      <c r="CC54" s="134"/>
      <c r="CD54" s="134"/>
      <c r="CE54" s="134"/>
      <c r="CF54" s="144" t="str">
        <f>Spielplan!$BX$18</f>
        <v/>
      </c>
      <c r="CG54" s="145"/>
      <c r="CH54" s="146">
        <f>Spielplan!$BZ$18</f>
        <v>0</v>
      </c>
      <c r="CI54" s="134"/>
      <c r="CJ54" s="134">
        <f>IF(OR(CF54=$CF$18,CF54=$CF$19,CF54=$CF$34,CF54=$CF$35),Punktemodus!$B$19,0)</f>
        <v>30</v>
      </c>
      <c r="CK54" s="134"/>
      <c r="CL54" s="134"/>
      <c r="CM54" s="134"/>
      <c r="CN54" s="134"/>
      <c r="CO54" s="134"/>
      <c r="CP54" s="134"/>
      <c r="CQ54" s="134"/>
      <c r="CR54" s="134"/>
      <c r="CS54" s="134">
        <f>IF(CQ59=CQ23,Punktemodus!B23,0)</f>
        <v>50</v>
      </c>
      <c r="CT54" s="134"/>
      <c r="CU54" s="134"/>
      <c r="CV54" s="134"/>
      <c r="CW54" s="134"/>
    </row>
    <row r="55" spans="1:101" ht="18.75" customHeight="1" thickBot="1" x14ac:dyDescent="0.25">
      <c r="A55" s="60"/>
      <c r="B55" s="60"/>
      <c r="C55" s="92"/>
      <c r="D55" s="60"/>
      <c r="E55" s="85"/>
      <c r="F55" s="60"/>
      <c r="G55" s="85"/>
      <c r="H55" s="60"/>
      <c r="I55" s="60"/>
      <c r="J55" s="60"/>
      <c r="K55" s="60"/>
      <c r="L55" s="60"/>
      <c r="M55" s="60" t="s">
        <v>0</v>
      </c>
      <c r="N55" s="60" t="s">
        <v>1</v>
      </c>
      <c r="O55" s="60" t="s">
        <v>2</v>
      </c>
      <c r="P55" s="60" t="s">
        <v>3</v>
      </c>
      <c r="Q55" s="60" t="s">
        <v>0</v>
      </c>
      <c r="R55" s="60" t="s">
        <v>1</v>
      </c>
      <c r="S55" s="60" t="s">
        <v>2</v>
      </c>
      <c r="T55" s="60" t="s">
        <v>3</v>
      </c>
      <c r="U55" s="60" t="s">
        <v>0</v>
      </c>
      <c r="V55" s="60" t="s">
        <v>1</v>
      </c>
      <c r="W55" s="60" t="s">
        <v>2</v>
      </c>
      <c r="X55" s="60" t="s">
        <v>3</v>
      </c>
      <c r="Y55" s="60"/>
      <c r="Z55" s="60" t="s">
        <v>8</v>
      </c>
      <c r="AA55" s="60"/>
      <c r="AB55" s="60"/>
      <c r="AC55" s="60"/>
      <c r="AD55" s="60"/>
      <c r="AE55" s="60"/>
      <c r="AF55" s="60"/>
      <c r="AG55" s="60"/>
      <c r="AH55" s="60" t="s">
        <v>31</v>
      </c>
      <c r="AI55" s="60"/>
      <c r="AJ55" s="60"/>
      <c r="AK55" s="60"/>
      <c r="AL55" s="60"/>
      <c r="AM55" s="60"/>
      <c r="AN55" s="60" t="str">
        <f>AI56</f>
        <v>Schweiz</v>
      </c>
      <c r="AO55" s="60" t="str">
        <f>AI57</f>
        <v>Ecuador</v>
      </c>
      <c r="AP55" s="60" t="str">
        <f>AI58</f>
        <v>Frankreich</v>
      </c>
      <c r="AQ55" s="60" t="str">
        <f>AI59</f>
        <v>Honduras</v>
      </c>
      <c r="AR55" s="60"/>
      <c r="AS55" s="60" t="s">
        <v>31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85"/>
      <c r="BJ55" s="85"/>
      <c r="BK55" s="85"/>
      <c r="BL55" s="85"/>
      <c r="BM55" s="85"/>
      <c r="BN55" s="85"/>
      <c r="BO55" s="85"/>
      <c r="BP55" s="137"/>
      <c r="BQ55" s="85"/>
      <c r="BR55" s="141"/>
      <c r="BS55" s="134"/>
      <c r="BT55" s="134"/>
      <c r="BU55" s="134"/>
      <c r="BV55" s="134"/>
      <c r="BW55" s="134"/>
      <c r="BX55" s="148"/>
      <c r="BY55" s="148"/>
      <c r="BZ55" s="134"/>
      <c r="CA55" s="134"/>
      <c r="CB55" s="134"/>
      <c r="CC55" s="134"/>
      <c r="CD55" s="134"/>
      <c r="CE55" s="134"/>
      <c r="CF55" s="144" t="str">
        <f>Spielplan!$BX$19</f>
        <v/>
      </c>
      <c r="CG55" s="145"/>
      <c r="CH55" s="146">
        <f>Spielplan!$BZ$19</f>
        <v>0</v>
      </c>
      <c r="CI55" s="134"/>
      <c r="CJ55" s="134">
        <f>IF(OR(CF55=$CF$18,CF55=$CF$19,CF55=$CF$34,CF55=$CF$35),Punktemodus!$B$19,0)</f>
        <v>30</v>
      </c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</row>
    <row r="56" spans="1:101" ht="18.75" customHeight="1" thickBot="1" x14ac:dyDescent="0.3">
      <c r="A56" s="60"/>
      <c r="B56" s="60"/>
      <c r="C56" s="191" t="str">
        <f>Spielplan!$C56</f>
        <v>Schweiz</v>
      </c>
      <c r="D56" s="192"/>
      <c r="E56" s="104"/>
      <c r="F56" s="93"/>
      <c r="G56" s="104"/>
      <c r="H56" s="191" t="str">
        <f>Spielplan!$H$56</f>
        <v>Ecuador</v>
      </c>
      <c r="I56" s="192"/>
      <c r="J56" s="60"/>
      <c r="K56" s="60" t="s">
        <v>96</v>
      </c>
      <c r="L56" s="60">
        <f t="shared" ref="L56:L61" si="16">IF(E56-G56&gt;0,1,IF(G56=E56,0,-1))</f>
        <v>0</v>
      </c>
      <c r="M56" s="60">
        <f>IF($E56="",0,IF($E56&gt;$G56,3,IF($E56=G56,1,0)))</f>
        <v>0</v>
      </c>
      <c r="N56" s="60">
        <f>IF($G56="",0,IF($E56&gt;$G56,0,IF($E56=G56,1,3)))</f>
        <v>0</v>
      </c>
      <c r="O56" s="60"/>
      <c r="P56" s="60"/>
      <c r="Q56" s="60">
        <f>E56</f>
        <v>0</v>
      </c>
      <c r="R56" s="60">
        <f>G56</f>
        <v>0</v>
      </c>
      <c r="S56" s="60"/>
      <c r="T56" s="60"/>
      <c r="U56" s="60">
        <f>G56</f>
        <v>0</v>
      </c>
      <c r="V56" s="60">
        <f>E56</f>
        <v>0</v>
      </c>
      <c r="W56" s="60"/>
      <c r="X56" s="60"/>
      <c r="Y56" s="60"/>
      <c r="Z56" s="60">
        <f>M62</f>
        <v>0</v>
      </c>
      <c r="AA56" s="60">
        <f>Q62</f>
        <v>0</v>
      </c>
      <c r="AB56" s="60">
        <f>U62</f>
        <v>0</v>
      </c>
      <c r="AC56" s="60">
        <f>AA56-AB56</f>
        <v>0</v>
      </c>
      <c r="AD56" s="60">
        <f>IF(Z56&gt;Z57,-1,0)</f>
        <v>0</v>
      </c>
      <c r="AE56" s="60">
        <f>IF(Z56&gt;Z58,-1,0)</f>
        <v>0</v>
      </c>
      <c r="AF56" s="60">
        <f>IF(Z56&gt;Z59,-1,0)</f>
        <v>0</v>
      </c>
      <c r="AG56" s="60">
        <f>10000-(AJ56*1000+AM56*100+AK56*10)</f>
        <v>10000</v>
      </c>
      <c r="AH56" s="90">
        <f>RANK(AG56,AG56:AG59,1)</f>
        <v>1</v>
      </c>
      <c r="AI56" s="60" t="str">
        <f>C56</f>
        <v>Schweiz</v>
      </c>
      <c r="AJ56" s="60">
        <f t="shared" ref="AJ56:AL59" si="17">Z56</f>
        <v>0</v>
      </c>
      <c r="AK56" s="60">
        <f t="shared" si="17"/>
        <v>0</v>
      </c>
      <c r="AL56" s="60">
        <f t="shared" si="17"/>
        <v>0</v>
      </c>
      <c r="AM56" s="60">
        <f>AK56-AL56</f>
        <v>0</v>
      </c>
      <c r="AN56" s="187"/>
      <c r="AO56" s="187">
        <f>IF(AG57=AG56,IF(G56&gt;E56,AG57-0.1,AG57),AG57)</f>
        <v>10000</v>
      </c>
      <c r="AP56" s="187">
        <f>IF(AG58=AG56,IF(G58&gt;E58,AG58-0.1,AG58),AG58)</f>
        <v>10000</v>
      </c>
      <c r="AQ56" s="187">
        <f>IF(AG59=AG56,IF(G60&gt;E60,AG59-0.1,AG59),AG59)</f>
        <v>10000</v>
      </c>
      <c r="AR56" s="187">
        <f>AN60</f>
        <v>30000</v>
      </c>
      <c r="AS56" s="90">
        <f>RANK(AR56,AR56:AR59,1)</f>
        <v>1</v>
      </c>
      <c r="AT56" s="60" t="str">
        <f t="shared" ref="AT56:AW59" si="18">AI56</f>
        <v>Schweiz</v>
      </c>
      <c r="AU56" s="60">
        <f t="shared" si="18"/>
        <v>0</v>
      </c>
      <c r="AV56" s="60">
        <f t="shared" si="18"/>
        <v>0</v>
      </c>
      <c r="AW56" s="60">
        <f t="shared" si="18"/>
        <v>0</v>
      </c>
      <c r="AX56" s="60"/>
      <c r="AY56" s="60"/>
      <c r="AZ56" s="60"/>
      <c r="BA56" s="195">
        <v>1</v>
      </c>
      <c r="BB56" s="191" t="str">
        <f>VLOOKUP(1,AS56:AT59,2,FALSE)</f>
        <v>Schweiz</v>
      </c>
      <c r="BC56" s="196"/>
      <c r="BD56" s="197">
        <f>VLOOKUP(1,AS56:AW59,3,FALSE)</f>
        <v>0</v>
      </c>
      <c r="BE56" s="198">
        <f>VLOOKUP(1,AS56:AW59,4,FALSE)</f>
        <v>0</v>
      </c>
      <c r="BF56" s="93" t="s">
        <v>12</v>
      </c>
      <c r="BG56" s="198">
        <f>VLOOKUP(1,AS56:AW59,5,FALSE)</f>
        <v>0</v>
      </c>
      <c r="BH56" s="199" t="s">
        <v>121</v>
      </c>
      <c r="BI56" s="85"/>
      <c r="BJ56" s="85">
        <f>IF(E56&gt;G56,IF(Spielplan!E56&gt;Spielplan!G56,Punktemodus!$B$3,0),0)</f>
        <v>0</v>
      </c>
      <c r="BK56" s="85">
        <f>IF(E56=G56,IF(Spielplan!E56=Spielplan!G56,Punktemodus!$B$3,0),0)</f>
        <v>10</v>
      </c>
      <c r="BL56" s="85">
        <f>IF(E56&lt;G56,IF(Spielplan!E56&lt;Spielplan!G56,Punktemodus!$B$3,0),0)</f>
        <v>0</v>
      </c>
      <c r="BM56" s="85">
        <f>IF(E56=Spielplan!E56,IF(G56=Spielplan!G56,Punktemodus!$B$5,0),0)</f>
        <v>3</v>
      </c>
      <c r="BN56" s="85">
        <f>IF(E56=Spielplan!E56,Punktemodus!$B$7,0)</f>
        <v>1</v>
      </c>
      <c r="BO56" s="85">
        <f>IF(G56=Spielplan!G56,Punktemodus!$B$7,0)</f>
        <v>1</v>
      </c>
      <c r="BP56" s="137">
        <f>IF(Spielplan!E56="",0,SUM(BJ56:BO56))</f>
        <v>0</v>
      </c>
      <c r="BQ56" s="85"/>
      <c r="BR56" s="141"/>
      <c r="BS56" s="153" t="s">
        <v>121</v>
      </c>
      <c r="BT56" s="144" t="str">
        <f>Spielplan!$BL$20</f>
        <v/>
      </c>
      <c r="BU56" s="145"/>
      <c r="BV56" s="146">
        <f>Spielplan!$BN$20</f>
        <v>0</v>
      </c>
      <c r="BW56" s="147"/>
      <c r="BX56" s="148">
        <f>IF(BT20=BT56,Punktemodus!$B$11,0)</f>
        <v>10</v>
      </c>
      <c r="BY56" s="148">
        <f>IF(BT56=BT37,Punktemodus!B13,0)</f>
        <v>5</v>
      </c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</row>
    <row r="57" spans="1:101" ht="18.75" customHeight="1" thickBot="1" x14ac:dyDescent="0.3">
      <c r="A57" s="60"/>
      <c r="B57" s="60"/>
      <c r="C57" s="193" t="str">
        <f>Spielplan!$C$57</f>
        <v>Frankreich</v>
      </c>
      <c r="D57" s="194"/>
      <c r="E57" s="104"/>
      <c r="F57" s="93"/>
      <c r="G57" s="104"/>
      <c r="H57" s="193" t="str">
        <f>Spielplan!$H$57</f>
        <v>Honduras</v>
      </c>
      <c r="I57" s="194"/>
      <c r="J57" s="60"/>
      <c r="K57" s="60" t="s">
        <v>97</v>
      </c>
      <c r="L57" s="60">
        <f t="shared" si="16"/>
        <v>0</v>
      </c>
      <c r="M57" s="60"/>
      <c r="N57" s="60"/>
      <c r="O57" s="60">
        <f>IF($E57="",0,IF($E57&gt;$G57,3,IF($E57=$G57,1,0)))</f>
        <v>0</v>
      </c>
      <c r="P57" s="60">
        <f>IF($G57="",0,IF($E57&gt;$G57,0,IF($E57=$G57,1,3)))</f>
        <v>0</v>
      </c>
      <c r="Q57" s="60"/>
      <c r="R57" s="60"/>
      <c r="S57" s="60">
        <f>E57</f>
        <v>0</v>
      </c>
      <c r="T57" s="60">
        <f>G57</f>
        <v>0</v>
      </c>
      <c r="U57" s="60"/>
      <c r="V57" s="60"/>
      <c r="W57" s="60">
        <f>G57</f>
        <v>0</v>
      </c>
      <c r="X57" s="60">
        <f>E57</f>
        <v>0</v>
      </c>
      <c r="Y57" s="60"/>
      <c r="Z57" s="60">
        <f>N62</f>
        <v>0</v>
      </c>
      <c r="AA57" s="60">
        <f>R62</f>
        <v>0</v>
      </c>
      <c r="AB57" s="60">
        <f>V62</f>
        <v>0</v>
      </c>
      <c r="AC57" s="60">
        <f>AA57-AB57</f>
        <v>0</v>
      </c>
      <c r="AD57" s="60">
        <f>IF(Z57&gt;Z56,-1,0)</f>
        <v>0</v>
      </c>
      <c r="AE57" s="60">
        <f>IF(Z57&gt;Z58,-1,0)</f>
        <v>0</v>
      </c>
      <c r="AF57" s="60">
        <f>IF(Z57&gt;Z59,-1,0)</f>
        <v>0</v>
      </c>
      <c r="AG57" s="60">
        <f>10000-(AJ57*1000+AM57*100+AK57*10)</f>
        <v>10000</v>
      </c>
      <c r="AH57" s="90">
        <f>RANK(AG57,AG56:AG59,1)</f>
        <v>1</v>
      </c>
      <c r="AI57" s="60" t="str">
        <f>H56</f>
        <v>Ecuador</v>
      </c>
      <c r="AJ57" s="60">
        <f t="shared" si="17"/>
        <v>0</v>
      </c>
      <c r="AK57" s="60">
        <f t="shared" si="17"/>
        <v>0</v>
      </c>
      <c r="AL57" s="60">
        <f t="shared" si="17"/>
        <v>0</v>
      </c>
      <c r="AM57" s="60">
        <f>AK57-AL57</f>
        <v>0</v>
      </c>
      <c r="AN57" s="187">
        <f>IF(AG56=AG57,IF(E56&gt;G56,AG56-0.1,AG56),AG56)</f>
        <v>10000</v>
      </c>
      <c r="AO57" s="187"/>
      <c r="AP57" s="187">
        <f>IF(AG58=AG57,IF(G61&gt;E61,AG58-0.1,AG58),AG58)</f>
        <v>10000</v>
      </c>
      <c r="AQ57" s="187">
        <f>IF(AG59=AG57,IF(G59&gt;E59,AG59-0.1,AG59),AG59)</f>
        <v>10000</v>
      </c>
      <c r="AR57" s="187">
        <f>AO60</f>
        <v>30000</v>
      </c>
      <c r="AS57" s="90">
        <f>RANK(AR57,AR56:AR59,1)</f>
        <v>1</v>
      </c>
      <c r="AT57" s="60" t="str">
        <f t="shared" si="18"/>
        <v>Ecuador</v>
      </c>
      <c r="AU57" s="60">
        <f t="shared" si="18"/>
        <v>0</v>
      </c>
      <c r="AV57" s="60">
        <f t="shared" si="18"/>
        <v>0</v>
      </c>
      <c r="AW57" s="60">
        <f t="shared" si="18"/>
        <v>0</v>
      </c>
      <c r="AX57" s="60"/>
      <c r="AY57" s="60"/>
      <c r="AZ57" s="60"/>
      <c r="BA57" s="235">
        <v>2</v>
      </c>
      <c r="BB57" s="193" t="e">
        <f>VLOOKUP(2,AS56:AT59,2,FALSE)</f>
        <v>#N/A</v>
      </c>
      <c r="BC57" s="236"/>
      <c r="BD57" s="237" t="e">
        <f>VLOOKUP(2,AS56:AW59,3,FALSE)</f>
        <v>#N/A</v>
      </c>
      <c r="BE57" s="238" t="e">
        <f>VLOOKUP(2,AS56:AW59,4,FALSE)</f>
        <v>#N/A</v>
      </c>
      <c r="BF57" s="93" t="s">
        <v>12</v>
      </c>
      <c r="BG57" s="238" t="e">
        <f>VLOOKUP(2,AS56:AW59,5,FALSE)</f>
        <v>#N/A</v>
      </c>
      <c r="BH57" s="238" t="s">
        <v>127</v>
      </c>
      <c r="BI57" s="85"/>
      <c r="BJ57" s="85">
        <f>IF(E57&gt;G57,IF(Spielplan!E57&gt;Spielplan!G57,Punktemodus!$B$3,0),0)</f>
        <v>0</v>
      </c>
      <c r="BK57" s="85">
        <f>IF(E57=G57,IF(Spielplan!E57=Spielplan!G57,Punktemodus!$B$3,0),0)</f>
        <v>10</v>
      </c>
      <c r="BL57" s="85">
        <f>IF(E57&lt;G57,IF(Spielplan!E57&lt;Spielplan!G57,Punktemodus!$B$3,0),0)</f>
        <v>0</v>
      </c>
      <c r="BM57" s="85">
        <f>IF(E57=Spielplan!E57,IF(G57=Spielplan!G57,Punktemodus!$B$5,0),0)</f>
        <v>3</v>
      </c>
      <c r="BN57" s="85">
        <f>IF(E57=Spielplan!E57,Punktemodus!$B$7,0)</f>
        <v>1</v>
      </c>
      <c r="BO57" s="85">
        <f>IF(G57=Spielplan!G57,Punktemodus!$B$7,0)</f>
        <v>1</v>
      </c>
      <c r="BP57" s="137">
        <f>IF(Spielplan!E57="",0,SUM(BJ57:BO57))</f>
        <v>0</v>
      </c>
      <c r="BQ57" s="85"/>
      <c r="BR57" s="141"/>
      <c r="BS57" s="149" t="s">
        <v>122</v>
      </c>
      <c r="BT57" s="144" t="str">
        <f>Spielplan!$BL$21</f>
        <v/>
      </c>
      <c r="BU57" s="145"/>
      <c r="BV57" s="146">
        <f>Spielplan!$BN$21</f>
        <v>0</v>
      </c>
      <c r="BW57" s="134"/>
      <c r="BX57" s="148">
        <f>IF(BT21=BT57,Punktemodus!$B$11,0)</f>
        <v>10</v>
      </c>
      <c r="BY57" s="148">
        <f>IF(BT57=BT36,Punktemodus!B13,0)</f>
        <v>5</v>
      </c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54" t="s">
        <v>29</v>
      </c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</row>
    <row r="58" spans="1:101" ht="18.75" customHeight="1" thickBot="1" x14ac:dyDescent="0.3">
      <c r="A58" s="60"/>
      <c r="B58" s="60"/>
      <c r="C58" s="191" t="str">
        <f>C56</f>
        <v>Schweiz</v>
      </c>
      <c r="D58" s="192"/>
      <c r="E58" s="104"/>
      <c r="F58" s="93"/>
      <c r="G58" s="104"/>
      <c r="H58" s="191" t="str">
        <f>C57</f>
        <v>Frankreich</v>
      </c>
      <c r="I58" s="192"/>
      <c r="J58" s="60"/>
      <c r="K58" s="60" t="s">
        <v>98</v>
      </c>
      <c r="L58" s="60">
        <f t="shared" si="16"/>
        <v>0</v>
      </c>
      <c r="M58" s="60">
        <f>IF($E58="",0,IF($E58&gt;$G58,3,IF($E58=G58,1,0)))</f>
        <v>0</v>
      </c>
      <c r="N58" s="60"/>
      <c r="O58" s="60">
        <f>IF($G58="",0,IF($E58&gt;$G58,0,IF($E58=$G58,1,3)))</f>
        <v>0</v>
      </c>
      <c r="P58" s="60"/>
      <c r="Q58" s="60">
        <f>E58</f>
        <v>0</v>
      </c>
      <c r="R58" s="60"/>
      <c r="S58" s="60">
        <f>G58</f>
        <v>0</v>
      </c>
      <c r="T58" s="60"/>
      <c r="U58" s="60">
        <f>G58</f>
        <v>0</v>
      </c>
      <c r="V58" s="60"/>
      <c r="W58" s="60">
        <f>E58</f>
        <v>0</v>
      </c>
      <c r="X58" s="60"/>
      <c r="Y58" s="60"/>
      <c r="Z58" s="60">
        <f>O62</f>
        <v>0</v>
      </c>
      <c r="AA58" s="60">
        <f>S62</f>
        <v>0</v>
      </c>
      <c r="AB58" s="60">
        <f>W62</f>
        <v>0</v>
      </c>
      <c r="AC58" s="60">
        <f>AA58-AB58</f>
        <v>0</v>
      </c>
      <c r="AD58" s="60">
        <f>IF(Z58&gt;Z56,-1,0)</f>
        <v>0</v>
      </c>
      <c r="AE58" s="60">
        <f>IF(Z58&gt;Z57,-1,0)</f>
        <v>0</v>
      </c>
      <c r="AF58" s="60">
        <f>IF(Z58&gt;Z59,-1,0)</f>
        <v>0</v>
      </c>
      <c r="AG58" s="60">
        <f>10000-(AJ58*1000+AM58*100+AK58*10)</f>
        <v>10000</v>
      </c>
      <c r="AH58" s="90">
        <f>RANK(AG58,AG56:AG59,1)</f>
        <v>1</v>
      </c>
      <c r="AI58" s="60" t="str">
        <f>C57</f>
        <v>Frankreich</v>
      </c>
      <c r="AJ58" s="60">
        <f t="shared" si="17"/>
        <v>0</v>
      </c>
      <c r="AK58" s="60">
        <f t="shared" si="17"/>
        <v>0</v>
      </c>
      <c r="AL58" s="60">
        <f t="shared" si="17"/>
        <v>0</v>
      </c>
      <c r="AM58" s="60">
        <f>AK58-AL58</f>
        <v>0</v>
      </c>
      <c r="AN58" s="187">
        <f>IF(AG56=AG58,IF(E58&gt;G58,AG56-0.1,AG56),AG56)</f>
        <v>10000</v>
      </c>
      <c r="AO58" s="187">
        <f>IF(AG57=AG58,IF(E61&gt;G61,AG57-0.1,AG57),AG57)</f>
        <v>10000</v>
      </c>
      <c r="AP58" s="187"/>
      <c r="AQ58" s="187">
        <f>IF(AG59=AG58,IF(G57&gt;E57,AG59-0.1,AG59),AG59)</f>
        <v>10000</v>
      </c>
      <c r="AR58" s="187">
        <f>AP60</f>
        <v>30000</v>
      </c>
      <c r="AS58" s="90">
        <f>RANK(AR58,AR56:AR59,1)</f>
        <v>1</v>
      </c>
      <c r="AT58" s="60" t="str">
        <f t="shared" si="18"/>
        <v>Frankreich</v>
      </c>
      <c r="AU58" s="60">
        <f t="shared" si="18"/>
        <v>0</v>
      </c>
      <c r="AV58" s="60">
        <f t="shared" si="18"/>
        <v>0</v>
      </c>
      <c r="AW58" s="60">
        <f t="shared" si="18"/>
        <v>0</v>
      </c>
      <c r="AX58" s="60"/>
      <c r="AY58" s="60"/>
      <c r="AZ58" s="60"/>
      <c r="BA58" s="113">
        <v>3</v>
      </c>
      <c r="BB58" s="114" t="e">
        <f>VLOOKUP(3,AS56:AT59,2,FALSE)</f>
        <v>#N/A</v>
      </c>
      <c r="BC58" s="115"/>
      <c r="BD58" s="116" t="e">
        <f>VLOOKUP(3,AS56:AW59,3,FALSE)</f>
        <v>#N/A</v>
      </c>
      <c r="BE58" s="116" t="e">
        <f>VLOOKUP(3,AS56:AW59,4,FALSE)</f>
        <v>#N/A</v>
      </c>
      <c r="BF58" s="93" t="s">
        <v>12</v>
      </c>
      <c r="BG58" s="116" t="e">
        <f>VLOOKUP(3,AS56:AW59,5,FALSE)</f>
        <v>#N/A</v>
      </c>
      <c r="BH58" s="60"/>
      <c r="BI58" s="85"/>
      <c r="BJ58" s="85">
        <f>IF(E58&gt;G58,IF(Spielplan!E58&gt;Spielplan!G58,Punktemodus!$B$3,0),0)</f>
        <v>0</v>
      </c>
      <c r="BK58" s="85">
        <f>IF(E58=G58,IF(Spielplan!E58=Spielplan!G58,Punktemodus!$B$3,0),0)</f>
        <v>10</v>
      </c>
      <c r="BL58" s="85">
        <f>IF(E58&lt;G58,IF(Spielplan!E58&lt;Spielplan!G58,Punktemodus!$B$3,0),0)</f>
        <v>0</v>
      </c>
      <c r="BM58" s="85">
        <f>IF(E58=Spielplan!E58,IF(G58=Spielplan!G58,Punktemodus!$B$5,0),0)</f>
        <v>3</v>
      </c>
      <c r="BN58" s="85">
        <f>IF(E58=Spielplan!E58,Punktemodus!$B$7,0)</f>
        <v>1</v>
      </c>
      <c r="BO58" s="85">
        <f>IF(G58=Spielplan!G58,Punktemodus!$B$7,0)</f>
        <v>1</v>
      </c>
      <c r="BP58" s="137">
        <f>IF(Spielplan!E58="",0,SUM(BJ58:BO58))</f>
        <v>0</v>
      </c>
      <c r="BQ58" s="85"/>
      <c r="BR58" s="141"/>
      <c r="BS58" s="150"/>
      <c r="BT58" s="134"/>
      <c r="BU58" s="134"/>
      <c r="BV58" s="134"/>
      <c r="BW58" s="134"/>
      <c r="BX58" s="148"/>
      <c r="BY58" s="148"/>
      <c r="BZ58" s="134"/>
      <c r="CA58" s="144" t="str">
        <f>Spielplan!$BS$22</f>
        <v/>
      </c>
      <c r="CB58" s="145"/>
      <c r="CC58" s="146">
        <f>Spielplan!$BU$22</f>
        <v>0</v>
      </c>
      <c r="CD58" s="147"/>
      <c r="CE58" s="134">
        <f>IF(CA58=CA22,Punktemodus!B15,0)</f>
        <v>20</v>
      </c>
      <c r="CF58" s="148">
        <f>IF(OR(CA58=$CA$14,CA58=$CA$15,CA58=$CA$23,CA58=$CA$30,CA58=$CA$31,CA58=$CA$38,CA58=$CA$39),Punktemodus!B17,0)</f>
        <v>10</v>
      </c>
      <c r="CG58" s="134"/>
      <c r="CH58" s="134"/>
      <c r="CI58" s="147"/>
      <c r="CJ58" s="134"/>
      <c r="CK58" s="134"/>
      <c r="CL58" s="134"/>
      <c r="CM58" s="134"/>
      <c r="CN58" s="134"/>
      <c r="CO58" s="134"/>
      <c r="CP58" s="134"/>
      <c r="CQ58" s="155"/>
      <c r="CR58" s="142" t="s">
        <v>130</v>
      </c>
      <c r="CS58" s="155"/>
      <c r="CT58" s="155"/>
      <c r="CU58" s="155"/>
      <c r="CV58" s="155"/>
      <c r="CW58" s="134"/>
    </row>
    <row r="59" spans="1:101" ht="18.75" customHeight="1" thickBot="1" x14ac:dyDescent="0.3">
      <c r="A59" s="60"/>
      <c r="B59" s="60"/>
      <c r="C59" s="193" t="str">
        <f>H56</f>
        <v>Ecuador</v>
      </c>
      <c r="D59" s="194"/>
      <c r="E59" s="104"/>
      <c r="F59" s="93"/>
      <c r="G59" s="104"/>
      <c r="H59" s="193" t="str">
        <f>H57</f>
        <v>Honduras</v>
      </c>
      <c r="I59" s="194"/>
      <c r="J59" s="60"/>
      <c r="K59" s="60" t="s">
        <v>99</v>
      </c>
      <c r="L59" s="60">
        <f t="shared" si="16"/>
        <v>0</v>
      </c>
      <c r="M59" s="60"/>
      <c r="N59" s="60">
        <f>IF($E59="",0,IF($E59&gt;$G59,3,IF($E59=$G59,1,0)))</f>
        <v>0</v>
      </c>
      <c r="O59" s="60"/>
      <c r="P59" s="60">
        <f>IF($G59="",0,IF($E59&gt;$G59,0,IF($E59=$G59,1,3)))</f>
        <v>0</v>
      </c>
      <c r="Q59" s="60"/>
      <c r="R59" s="60">
        <f>E59</f>
        <v>0</v>
      </c>
      <c r="S59" s="60"/>
      <c r="T59" s="60">
        <f>G59</f>
        <v>0</v>
      </c>
      <c r="U59" s="60"/>
      <c r="V59" s="60">
        <f>G59</f>
        <v>0</v>
      </c>
      <c r="W59" s="60"/>
      <c r="X59" s="60">
        <f>E59</f>
        <v>0</v>
      </c>
      <c r="Y59" s="60"/>
      <c r="Z59" s="60">
        <f>P62</f>
        <v>0</v>
      </c>
      <c r="AA59" s="60">
        <f>T62</f>
        <v>0</v>
      </c>
      <c r="AB59" s="60">
        <f>X62</f>
        <v>0</v>
      </c>
      <c r="AC59" s="60">
        <f>AA59-AB59</f>
        <v>0</v>
      </c>
      <c r="AD59" s="60">
        <f>IF(Z59&gt;Z56,-1,0)</f>
        <v>0</v>
      </c>
      <c r="AE59" s="60">
        <f>IF(Z59&gt;Z57,-1,0)</f>
        <v>0</v>
      </c>
      <c r="AF59" s="60">
        <f>IF(Z59&gt;Z58,-1,0)</f>
        <v>0</v>
      </c>
      <c r="AG59" s="60">
        <f>10000-(AJ59*1000+AM59*100+AK59*10)</f>
        <v>10000</v>
      </c>
      <c r="AH59" s="90">
        <f>RANK(AG59,AG56:AG59,1)</f>
        <v>1</v>
      </c>
      <c r="AI59" s="60" t="str">
        <f>H57</f>
        <v>Honduras</v>
      </c>
      <c r="AJ59" s="60">
        <f t="shared" si="17"/>
        <v>0</v>
      </c>
      <c r="AK59" s="60">
        <f t="shared" si="17"/>
        <v>0</v>
      </c>
      <c r="AL59" s="60">
        <f t="shared" si="17"/>
        <v>0</v>
      </c>
      <c r="AM59" s="60">
        <f>AK59-AL59</f>
        <v>0</v>
      </c>
      <c r="AN59" s="187">
        <f>IF(AG56=AG59,IF(E60&gt;G60,AG56-0.1,AG56),AG56)</f>
        <v>10000</v>
      </c>
      <c r="AO59" s="187">
        <f>IF(AG57=AG59,IF(E59&gt;G59,AG57-0.1,AG57),AG57)</f>
        <v>10000</v>
      </c>
      <c r="AP59" s="187">
        <f>IF(AG58=AG59,IF(E57&gt;G57,AG58-0.1,AG58),AG58)</f>
        <v>10000</v>
      </c>
      <c r="AQ59" s="187"/>
      <c r="AR59" s="187">
        <f>AQ60</f>
        <v>30000</v>
      </c>
      <c r="AS59" s="90">
        <f>RANK(AR59,AR56:AR59,1)</f>
        <v>1</v>
      </c>
      <c r="AT59" s="60" t="str">
        <f t="shared" si="18"/>
        <v>Honduras</v>
      </c>
      <c r="AU59" s="60">
        <f t="shared" si="18"/>
        <v>0</v>
      </c>
      <c r="AV59" s="60">
        <f t="shared" si="18"/>
        <v>0</v>
      </c>
      <c r="AW59" s="60">
        <f t="shared" si="18"/>
        <v>0</v>
      </c>
      <c r="AX59" s="60"/>
      <c r="AY59" s="60"/>
      <c r="AZ59" s="60"/>
      <c r="BA59" s="113">
        <v>4</v>
      </c>
      <c r="BB59" s="114" t="e">
        <f>VLOOKUP(4,AS56:AT59,2,FALSE)</f>
        <v>#N/A</v>
      </c>
      <c r="BC59" s="115"/>
      <c r="BD59" s="116" t="e">
        <f>VLOOKUP(4,AS56:AW59,3,FALSE)</f>
        <v>#N/A</v>
      </c>
      <c r="BE59" s="116" t="e">
        <f>VLOOKUP(4,AS56:AW59,4,FALSE)</f>
        <v>#N/A</v>
      </c>
      <c r="BF59" s="93" t="s">
        <v>12</v>
      </c>
      <c r="BG59" s="116" t="e">
        <f>VLOOKUP(4,AS56:AW59,5,FALSE)</f>
        <v>#N/A</v>
      </c>
      <c r="BH59" s="60"/>
      <c r="BI59" s="85"/>
      <c r="BJ59" s="85">
        <f>IF(E59&gt;G59,IF(Spielplan!E59&gt;Spielplan!G59,Punktemodus!$B$3,0),0)</f>
        <v>0</v>
      </c>
      <c r="BK59" s="85">
        <f>IF(E59=G59,IF(Spielplan!E59=Spielplan!G59,Punktemodus!$B$3,0),0)</f>
        <v>10</v>
      </c>
      <c r="BL59" s="85">
        <f>IF(E59&lt;G59,IF(Spielplan!E59&lt;Spielplan!G59,Punktemodus!$B$3,0),0)</f>
        <v>0</v>
      </c>
      <c r="BM59" s="85">
        <f>IF(E59=Spielplan!E59,IF(G59=Spielplan!G59,Punktemodus!$B$5,0),0)</f>
        <v>3</v>
      </c>
      <c r="BN59" s="85">
        <f>IF(E59=Spielplan!E59,Punktemodus!$B$7,0)</f>
        <v>1</v>
      </c>
      <c r="BO59" s="85">
        <f>IF(G59=Spielplan!G59,Punktemodus!$B$7,0)</f>
        <v>1</v>
      </c>
      <c r="BP59" s="137">
        <f>IF(Spielplan!E59="",0,SUM(BJ59:BO59))</f>
        <v>0</v>
      </c>
      <c r="BQ59" s="85"/>
      <c r="BR59" s="141"/>
      <c r="BS59" s="134"/>
      <c r="BT59" s="134"/>
      <c r="BU59" s="134"/>
      <c r="BV59" s="134"/>
      <c r="BW59" s="134"/>
      <c r="BX59" s="148"/>
      <c r="BY59" s="148"/>
      <c r="BZ59" s="134"/>
      <c r="CA59" s="144" t="str">
        <f>Spielplan!$BS$23</f>
        <v/>
      </c>
      <c r="CB59" s="145"/>
      <c r="CC59" s="146">
        <f>Spielplan!$BU$23</f>
        <v>0</v>
      </c>
      <c r="CD59" s="134"/>
      <c r="CE59" s="134">
        <f>IF(CA59=CA23,Punktemodus!B15,0)</f>
        <v>20</v>
      </c>
      <c r="CF59" s="148">
        <f>IF(OR(CA59=$CA$14,CA59=$CA$15,CA59=$CA$22,CA59=$CA$30,CA59=$CA$31,CA59=$CA$38,CA59=$CA$39),Punktemodus!B17,0)</f>
        <v>10</v>
      </c>
      <c r="CG59" s="134"/>
      <c r="CH59" s="134"/>
      <c r="CI59" s="134"/>
      <c r="CJ59" s="134"/>
      <c r="CK59" s="144" t="str">
        <f>Spielplan!$CC$23</f>
        <v/>
      </c>
      <c r="CL59" s="145"/>
      <c r="CM59" s="146">
        <f>Spielplan!$CE$23</f>
        <v>0</v>
      </c>
      <c r="CN59" s="134"/>
      <c r="CO59" s="134">
        <f>IF(OR(CK59=CK23,CK59=CK24),Punktemodus!B21,0)</f>
        <v>40</v>
      </c>
      <c r="CP59" s="134"/>
      <c r="CQ59" s="370" t="str">
        <f>Spielplan!$CI$23</f>
        <v/>
      </c>
      <c r="CR59" s="371"/>
      <c r="CS59" s="371"/>
      <c r="CT59" s="371"/>
      <c r="CU59" s="371"/>
      <c r="CV59" s="372"/>
      <c r="CW59" s="134"/>
    </row>
    <row r="60" spans="1:101" ht="18.75" customHeight="1" thickBot="1" x14ac:dyDescent="0.3">
      <c r="A60" s="60"/>
      <c r="B60" s="60"/>
      <c r="C60" s="191" t="str">
        <f>C56</f>
        <v>Schweiz</v>
      </c>
      <c r="D60" s="192"/>
      <c r="E60" s="104"/>
      <c r="F60" s="93"/>
      <c r="G60" s="104"/>
      <c r="H60" s="191" t="str">
        <f>H57</f>
        <v>Honduras</v>
      </c>
      <c r="I60" s="192"/>
      <c r="J60" s="60"/>
      <c r="K60" s="60" t="s">
        <v>100</v>
      </c>
      <c r="L60" s="60">
        <f t="shared" si="16"/>
        <v>0</v>
      </c>
      <c r="M60" s="60">
        <f>IF($E60="",0,IF($E60&gt;$G60,3,IF($E60=G60,1,0)))</f>
        <v>0</v>
      </c>
      <c r="N60" s="60"/>
      <c r="O60" s="60"/>
      <c r="P60" s="60">
        <f>IF($G60="",0,IF($E60&gt;$G60,0,IF($E60=$G60,1,3)))</f>
        <v>0</v>
      </c>
      <c r="Q60" s="60">
        <f>E60</f>
        <v>0</v>
      </c>
      <c r="R60" s="60"/>
      <c r="S60" s="60"/>
      <c r="T60" s="60">
        <f>G60</f>
        <v>0</v>
      </c>
      <c r="U60" s="60">
        <f>G60</f>
        <v>0</v>
      </c>
      <c r="V60" s="60"/>
      <c r="W60" s="60"/>
      <c r="X60" s="60">
        <f>E60</f>
        <v>0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187">
        <f>SUM(AN56:AN59)</f>
        <v>30000</v>
      </c>
      <c r="AO60" s="187">
        <f>SUM(AO56:AO59)</f>
        <v>30000</v>
      </c>
      <c r="AP60" s="187">
        <f>SUM(AP56:AP59)</f>
        <v>30000</v>
      </c>
      <c r="AQ60" s="187">
        <f>SUM(AQ56:AQ59)</f>
        <v>30000</v>
      </c>
      <c r="AR60" s="187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85">
        <f>IF(E60&gt;G60,IF(Spielplan!E60&gt;Spielplan!G60,Punktemodus!$B$3,0),0)</f>
        <v>0</v>
      </c>
      <c r="BK60" s="85">
        <f>IF(E60=G60,IF(Spielplan!E60=Spielplan!G60,Punktemodus!$B$3,0),0)</f>
        <v>10</v>
      </c>
      <c r="BL60" s="85">
        <f>IF(E60&lt;G60,IF(Spielplan!E60&lt;Spielplan!G60,Punktemodus!$B$3,0),0)</f>
        <v>0</v>
      </c>
      <c r="BM60" s="85">
        <f>IF(E60=Spielplan!E60,IF(G60=Spielplan!G60,Punktemodus!$B$5,0),0)</f>
        <v>3</v>
      </c>
      <c r="BN60" s="85">
        <f>IF(E60=Spielplan!E60,Punktemodus!$B$7,0)</f>
        <v>1</v>
      </c>
      <c r="BO60" s="85">
        <f>IF(G60=Spielplan!G60,Punktemodus!$B$7,0)</f>
        <v>1</v>
      </c>
      <c r="BP60" s="137">
        <f>IF(Spielplan!E60="",0,SUM(BJ60:BO60))</f>
        <v>0</v>
      </c>
      <c r="BQ60" s="60"/>
      <c r="BR60" s="141"/>
      <c r="BS60" s="153" t="s">
        <v>123</v>
      </c>
      <c r="BT60" s="144" t="str">
        <f>Spielplan!$BL$24</f>
        <v/>
      </c>
      <c r="BU60" s="145"/>
      <c r="BV60" s="146">
        <f>Spielplan!$BN$24</f>
        <v>0</v>
      </c>
      <c r="BW60" s="147"/>
      <c r="BX60" s="148">
        <f>IF(BT24=BT60,Punktemodus!$B$11,0)</f>
        <v>10</v>
      </c>
      <c r="BY60" s="148">
        <f>IF(BT60=BT41,Punktemodus!B13,0)</f>
        <v>5</v>
      </c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44" t="str">
        <f>Spielplan!$CC$24</f>
        <v/>
      </c>
      <c r="CL60" s="145"/>
      <c r="CM60" s="146">
        <f>Spielplan!$CE$24</f>
        <v>0</v>
      </c>
      <c r="CN60" s="134"/>
      <c r="CO60" s="134">
        <f>IF(OR(CK60=CK23,CK60=CK24),Punktemodus!B21,0)</f>
        <v>40</v>
      </c>
      <c r="CP60" s="134"/>
      <c r="CQ60" s="373"/>
      <c r="CR60" s="374"/>
      <c r="CS60" s="374"/>
      <c r="CT60" s="374"/>
      <c r="CU60" s="374"/>
      <c r="CV60" s="375"/>
      <c r="CW60" s="134"/>
    </row>
    <row r="61" spans="1:101" ht="18.75" customHeight="1" thickBot="1" x14ac:dyDescent="0.3">
      <c r="A61" s="60"/>
      <c r="B61" s="60"/>
      <c r="C61" s="193" t="str">
        <f>H56</f>
        <v>Ecuador</v>
      </c>
      <c r="D61" s="194"/>
      <c r="E61" s="104"/>
      <c r="F61" s="93"/>
      <c r="G61" s="104"/>
      <c r="H61" s="193" t="str">
        <f>C57</f>
        <v>Frankreich</v>
      </c>
      <c r="I61" s="194"/>
      <c r="J61" s="60"/>
      <c r="K61" s="60" t="s">
        <v>100</v>
      </c>
      <c r="L61" s="60">
        <f t="shared" si="16"/>
        <v>0</v>
      </c>
      <c r="M61" s="60"/>
      <c r="N61" s="60">
        <f>IF($E61="",0,IF($E61&gt;$G61,3,IF($E61=$G61,1,0)))</f>
        <v>0</v>
      </c>
      <c r="O61" s="60">
        <f>IF($G61="",0,IF($E61&gt;$G61,0,IF($E61=$G61,1,3)))</f>
        <v>0</v>
      </c>
      <c r="P61" s="60"/>
      <c r="Q61" s="60"/>
      <c r="R61" s="60">
        <f>E61</f>
        <v>0</v>
      </c>
      <c r="S61" s="60">
        <f>G61</f>
        <v>0</v>
      </c>
      <c r="T61" s="60"/>
      <c r="U61" s="60"/>
      <c r="V61" s="60">
        <f>G61</f>
        <v>0</v>
      </c>
      <c r="W61" s="60">
        <f>E61</f>
        <v>0</v>
      </c>
      <c r="X61" s="60"/>
      <c r="Y61" s="60"/>
      <c r="Z61" s="60" t="s">
        <v>30</v>
      </c>
      <c r="AA61" s="60"/>
      <c r="AB61" s="60"/>
      <c r="AC61" s="60"/>
      <c r="AD61" s="60"/>
      <c r="AE61" s="60"/>
      <c r="AF61" s="60"/>
      <c r="AG61" s="60" t="b">
        <f>OR(AG56=AG57,AG56=AG58,AG56=AG59,AG57=AG58,AG57=AG59,AG58=AG59)</f>
        <v>1</v>
      </c>
      <c r="AH61" s="60"/>
      <c r="AI61" s="60"/>
      <c r="AJ61" s="60"/>
      <c r="AK61" s="60"/>
      <c r="AL61" s="60"/>
      <c r="AM61" s="60"/>
      <c r="AN61" s="60"/>
      <c r="AO61" s="60" t="s">
        <v>34</v>
      </c>
      <c r="AP61" s="60"/>
      <c r="AQ61" s="60"/>
      <c r="AR61" s="60" t="b">
        <f>OR(AR56=AR57,AR56=AR58,AR56=AR59,AR57=AR58,AR57=AR59,AR58=AR59)</f>
        <v>1</v>
      </c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85">
        <f>IF(E61&gt;G61,IF(Spielplan!E61&gt;Spielplan!G61,Punktemodus!$B$3,0),0)</f>
        <v>0</v>
      </c>
      <c r="BK61" s="85">
        <f>IF(E61=G61,IF(Spielplan!E61=Spielplan!G61,Punktemodus!$B$3,0),0)</f>
        <v>10</v>
      </c>
      <c r="BL61" s="85">
        <f>IF(E61&lt;G61,IF(Spielplan!E61&lt;Spielplan!G61,Punktemodus!$B$3,0),0)</f>
        <v>0</v>
      </c>
      <c r="BM61" s="85">
        <f>IF(E61=Spielplan!E61,IF(G61=Spielplan!G61,Punktemodus!$B$5,0),0)</f>
        <v>3</v>
      </c>
      <c r="BN61" s="85">
        <f>IF(E61=Spielplan!E61,Punktemodus!$B$7,0)</f>
        <v>1</v>
      </c>
      <c r="BO61" s="85">
        <f>IF(G61=Spielplan!G61,Punktemodus!$B$7,0)</f>
        <v>1</v>
      </c>
      <c r="BP61" s="137">
        <f>IF(Spielplan!E61="",0,SUM(BJ61:BO61))</f>
        <v>0</v>
      </c>
      <c r="BQ61" s="60"/>
      <c r="BR61" s="141"/>
      <c r="BS61" s="149" t="s">
        <v>124</v>
      </c>
      <c r="BT61" s="144" t="str">
        <f>Spielplan!$BL$25</f>
        <v/>
      </c>
      <c r="BU61" s="145"/>
      <c r="BV61" s="146">
        <f>Spielplan!$BN$25</f>
        <v>0</v>
      </c>
      <c r="BW61" s="134"/>
      <c r="BX61" s="148">
        <f>IF(BT25=BT61,Punktemodus!$B$11,0)</f>
        <v>10</v>
      </c>
      <c r="BY61" s="148">
        <f>IF(BT61=BT40,Punktemodus!B13,0)</f>
        <v>5</v>
      </c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55"/>
      <c r="CR61" s="142" t="s">
        <v>136</v>
      </c>
      <c r="CS61" s="155"/>
      <c r="CT61" s="155"/>
      <c r="CU61" s="155"/>
      <c r="CV61" s="155"/>
      <c r="CW61" s="134"/>
    </row>
    <row r="62" spans="1:101" ht="18.75" customHeight="1" thickBot="1" x14ac:dyDescent="0.25">
      <c r="A62" s="60"/>
      <c r="B62" s="60"/>
      <c r="C62" s="136" t="str">
        <f>IF(G61="","",IF(AR61=TRUE,"Achtung: Fehler in Tabelle!",""))</f>
        <v/>
      </c>
      <c r="D62" s="60"/>
      <c r="E62" s="85"/>
      <c r="F62" s="60"/>
      <c r="G62" s="85"/>
      <c r="H62" s="60"/>
      <c r="I62" s="60"/>
      <c r="J62" s="60"/>
      <c r="K62" s="60"/>
      <c r="L62" s="60"/>
      <c r="M62" s="60">
        <f t="shared" ref="M62:X62" si="19">SUM(M56:M61)</f>
        <v>0</v>
      </c>
      <c r="N62" s="60">
        <f t="shared" si="19"/>
        <v>0</v>
      </c>
      <c r="O62" s="60">
        <f t="shared" si="19"/>
        <v>0</v>
      </c>
      <c r="P62" s="60">
        <f t="shared" si="19"/>
        <v>0</v>
      </c>
      <c r="Q62" s="60">
        <f t="shared" si="19"/>
        <v>0</v>
      </c>
      <c r="R62" s="60">
        <f t="shared" si="19"/>
        <v>0</v>
      </c>
      <c r="S62" s="60">
        <f t="shared" si="19"/>
        <v>0</v>
      </c>
      <c r="T62" s="60">
        <f t="shared" si="19"/>
        <v>0</v>
      </c>
      <c r="U62" s="60">
        <f t="shared" si="19"/>
        <v>0</v>
      </c>
      <c r="V62" s="60">
        <f t="shared" si="19"/>
        <v>0</v>
      </c>
      <c r="W62" s="60">
        <f t="shared" si="19"/>
        <v>0</v>
      </c>
      <c r="X62" s="60">
        <f t="shared" si="19"/>
        <v>0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160">
        <f>SUM(BP56:BP61)</f>
        <v>0</v>
      </c>
      <c r="BQ62" s="60"/>
      <c r="BR62" s="141"/>
      <c r="BS62" s="150"/>
      <c r="BT62" s="134"/>
      <c r="BU62" s="134"/>
      <c r="BV62" s="134"/>
      <c r="BW62" s="134"/>
      <c r="BX62" s="148"/>
      <c r="BY62" s="148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370" t="str">
        <f>Spielplan!$CI$26</f>
        <v/>
      </c>
      <c r="CR62" s="371"/>
      <c r="CS62" s="371"/>
      <c r="CT62" s="371"/>
      <c r="CU62" s="371"/>
      <c r="CV62" s="372"/>
      <c r="CW62" s="134"/>
    </row>
    <row r="63" spans="1:101" ht="18.75" customHeight="1" thickBot="1" x14ac:dyDescent="0.3">
      <c r="A63" s="60"/>
      <c r="B63" s="60"/>
      <c r="C63" s="60"/>
      <c r="D63" s="60"/>
      <c r="E63" s="85"/>
      <c r="F63" s="60"/>
      <c r="G63" s="85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138"/>
      <c r="BQ63" s="60"/>
      <c r="BR63" s="141"/>
      <c r="BS63" s="134"/>
      <c r="BT63" s="134"/>
      <c r="BU63" s="134"/>
      <c r="BV63" s="134"/>
      <c r="BW63" s="134"/>
      <c r="BX63" s="148"/>
      <c r="BY63" s="148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54" t="s">
        <v>131</v>
      </c>
      <c r="CM63" s="134"/>
      <c r="CN63" s="134"/>
      <c r="CO63" s="134"/>
      <c r="CP63" s="134"/>
      <c r="CQ63" s="373"/>
      <c r="CR63" s="374"/>
      <c r="CS63" s="374"/>
      <c r="CT63" s="374"/>
      <c r="CU63" s="374"/>
      <c r="CV63" s="375"/>
      <c r="CW63" s="134"/>
    </row>
    <row r="64" spans="1:101" ht="18.75" customHeight="1" thickBot="1" x14ac:dyDescent="0.3">
      <c r="A64" s="60"/>
      <c r="B64" s="60"/>
      <c r="C64" s="60"/>
      <c r="D64" s="60"/>
      <c r="E64" s="85"/>
      <c r="F64" s="60"/>
      <c r="G64" s="85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138"/>
      <c r="BQ64" s="60"/>
      <c r="BR64" s="141"/>
      <c r="BS64" s="153" t="s">
        <v>20</v>
      </c>
      <c r="BT64" s="144" t="str">
        <f>Spielplan!$BL$28</f>
        <v/>
      </c>
      <c r="BU64" s="145"/>
      <c r="BV64" s="146">
        <f>Spielplan!$BN$28</f>
        <v>0</v>
      </c>
      <c r="BW64" s="147"/>
      <c r="BX64" s="148">
        <f>IF(BT28=BT64,Punktemodus!$B$11,0)</f>
        <v>10</v>
      </c>
      <c r="BY64" s="148">
        <f>IF(BT64=BT13,Punktemodus!B13,0)</f>
        <v>5</v>
      </c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55"/>
      <c r="CR64" s="142" t="s">
        <v>137</v>
      </c>
      <c r="CS64" s="155"/>
      <c r="CT64" s="155"/>
      <c r="CU64" s="155"/>
      <c r="CV64" s="155"/>
      <c r="CW64" s="134"/>
    </row>
    <row r="65" spans="1:101" ht="18.75" customHeight="1" thickBot="1" x14ac:dyDescent="0.3">
      <c r="A65" s="60"/>
      <c r="B65" s="60"/>
      <c r="C65" s="88" t="s">
        <v>91</v>
      </c>
      <c r="D65" s="60"/>
      <c r="E65" s="85"/>
      <c r="F65" s="60"/>
      <c r="G65" s="85"/>
      <c r="H65" s="60"/>
      <c r="I65" s="60"/>
      <c r="J65" s="60"/>
      <c r="K65" s="60"/>
      <c r="L65" s="60"/>
      <c r="M65" s="60" t="s">
        <v>4</v>
      </c>
      <c r="N65" s="60"/>
      <c r="O65" s="60"/>
      <c r="P65" s="60"/>
      <c r="Q65" s="60" t="s">
        <v>6</v>
      </c>
      <c r="R65" s="60"/>
      <c r="S65" s="60"/>
      <c r="T65" s="60"/>
      <c r="U65" s="60" t="s">
        <v>7</v>
      </c>
      <c r="V65" s="60"/>
      <c r="W65" s="60"/>
      <c r="X65" s="60"/>
      <c r="Y65" s="60"/>
      <c r="Z65" s="60" t="s">
        <v>4</v>
      </c>
      <c r="AA65" s="60" t="s">
        <v>5</v>
      </c>
      <c r="AB65" s="60"/>
      <c r="AC65" s="60"/>
      <c r="AD65" s="60" t="s">
        <v>9</v>
      </c>
      <c r="AE65" s="60"/>
      <c r="AF65" s="60"/>
      <c r="AG65" s="60"/>
      <c r="AH65" s="60" t="s">
        <v>32</v>
      </c>
      <c r="AI65" s="60"/>
      <c r="AJ65" s="60"/>
      <c r="AK65" s="60"/>
      <c r="AL65" s="60"/>
      <c r="AM65" s="60"/>
      <c r="AN65" s="60" t="s">
        <v>35</v>
      </c>
      <c r="AO65" s="60"/>
      <c r="AP65" s="60"/>
      <c r="AQ65" s="60"/>
      <c r="AR65" s="60"/>
      <c r="AS65" s="60" t="s">
        <v>33</v>
      </c>
      <c r="AT65" s="60"/>
      <c r="AU65" s="60"/>
      <c r="AV65" s="60"/>
      <c r="AW65" s="60"/>
      <c r="AX65" s="60"/>
      <c r="AY65" s="60"/>
      <c r="AZ65" s="60"/>
      <c r="BA65" s="60"/>
      <c r="BB65" s="89" t="s">
        <v>10</v>
      </c>
      <c r="BC65" s="60"/>
      <c r="BD65" s="90" t="s">
        <v>4</v>
      </c>
      <c r="BE65" s="60"/>
      <c r="BF65" s="61" t="s">
        <v>5</v>
      </c>
      <c r="BG65" s="60"/>
      <c r="BH65" s="60"/>
      <c r="BI65" s="85"/>
      <c r="BJ65" s="60"/>
      <c r="BK65" s="60"/>
      <c r="BL65" s="60"/>
      <c r="BM65" s="60"/>
      <c r="BN65" s="60"/>
      <c r="BO65" s="60"/>
      <c r="BP65" s="138"/>
      <c r="BQ65" s="85"/>
      <c r="BR65" s="141"/>
      <c r="BS65" s="149" t="s">
        <v>125</v>
      </c>
      <c r="BT65" s="144" t="str">
        <f>Spielplan!$BL$29</f>
        <v/>
      </c>
      <c r="BU65" s="145"/>
      <c r="BV65" s="146">
        <f>Spielplan!$BN$29</f>
        <v>0</v>
      </c>
      <c r="BW65" s="134"/>
      <c r="BX65" s="148">
        <f>IF(BT29=BT65,Punktemodus!$B$11,0)</f>
        <v>10</v>
      </c>
      <c r="BY65" s="148">
        <f>IF(BT65=BT12,Punktemodus!B13,0)</f>
        <v>5</v>
      </c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44" t="str">
        <f>Spielplan!$CC$29</f>
        <v/>
      </c>
      <c r="CL65" s="145"/>
      <c r="CM65" s="146">
        <f>Spielplan!$CE$29</f>
        <v>0</v>
      </c>
      <c r="CN65" s="134"/>
      <c r="CO65" s="134"/>
      <c r="CP65" s="134"/>
      <c r="CQ65" s="370" t="str">
        <f>Spielplan!$CI$29</f>
        <v/>
      </c>
      <c r="CR65" s="371"/>
      <c r="CS65" s="371"/>
      <c r="CT65" s="371"/>
      <c r="CU65" s="371"/>
      <c r="CV65" s="372"/>
      <c r="CW65" s="134"/>
    </row>
    <row r="66" spans="1:101" ht="18.75" customHeight="1" thickBot="1" x14ac:dyDescent="0.3">
      <c r="A66" s="60"/>
      <c r="B66" s="60"/>
      <c r="C66" s="60"/>
      <c r="D66" s="60"/>
      <c r="E66" s="85"/>
      <c r="F66" s="60"/>
      <c r="G66" s="85"/>
      <c r="H66" s="60"/>
      <c r="I66" s="60"/>
      <c r="J66" s="60"/>
      <c r="K66" s="60"/>
      <c r="L66" s="60"/>
      <c r="M66" s="60" t="s">
        <v>0</v>
      </c>
      <c r="N66" s="60" t="s">
        <v>1</v>
      </c>
      <c r="O66" s="60" t="s">
        <v>2</v>
      </c>
      <c r="P66" s="60" t="s">
        <v>3</v>
      </c>
      <c r="Q66" s="60" t="s">
        <v>0</v>
      </c>
      <c r="R66" s="60" t="s">
        <v>1</v>
      </c>
      <c r="S66" s="60" t="s">
        <v>2</v>
      </c>
      <c r="T66" s="60" t="s">
        <v>3</v>
      </c>
      <c r="U66" s="60" t="s">
        <v>0</v>
      </c>
      <c r="V66" s="60" t="s">
        <v>1</v>
      </c>
      <c r="W66" s="60" t="s">
        <v>2</v>
      </c>
      <c r="X66" s="60" t="s">
        <v>3</v>
      </c>
      <c r="Y66" s="60"/>
      <c r="Z66" s="60" t="s">
        <v>8</v>
      </c>
      <c r="AA66" s="60"/>
      <c r="AB66" s="60"/>
      <c r="AC66" s="60"/>
      <c r="AD66" s="60"/>
      <c r="AE66" s="60"/>
      <c r="AF66" s="60"/>
      <c r="AG66" s="60"/>
      <c r="AH66" s="60" t="s">
        <v>31</v>
      </c>
      <c r="AI66" s="60"/>
      <c r="AJ66" s="60"/>
      <c r="AK66" s="60"/>
      <c r="AL66" s="60"/>
      <c r="AM66" s="60"/>
      <c r="AN66" s="60" t="str">
        <f>AI67</f>
        <v>Argentinien</v>
      </c>
      <c r="AO66" s="60" t="str">
        <f>AI68</f>
        <v>Bosnien</v>
      </c>
      <c r="AP66" s="60" t="str">
        <f>AI69</f>
        <v>Iran</v>
      </c>
      <c r="AQ66" s="60" t="str">
        <f>AI70</f>
        <v>Nigeria</v>
      </c>
      <c r="AR66" s="60"/>
      <c r="AS66" s="60" t="s">
        <v>31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85"/>
      <c r="BJ66" s="85"/>
      <c r="BK66" s="85"/>
      <c r="BL66" s="85"/>
      <c r="BM66" s="85"/>
      <c r="BN66" s="85"/>
      <c r="BO66" s="85"/>
      <c r="BP66" s="137"/>
      <c r="BQ66" s="85"/>
      <c r="BR66" s="141"/>
      <c r="BS66" s="150"/>
      <c r="BT66" s="134"/>
      <c r="BU66" s="134"/>
      <c r="BV66" s="134"/>
      <c r="BW66" s="134"/>
      <c r="BX66" s="148"/>
      <c r="BY66" s="148"/>
      <c r="BZ66" s="134"/>
      <c r="CA66" s="144" t="str">
        <f>Spielplan!$BS$30</f>
        <v/>
      </c>
      <c r="CB66" s="145"/>
      <c r="CC66" s="146">
        <f>Spielplan!$BU$30</f>
        <v>0</v>
      </c>
      <c r="CD66" s="147"/>
      <c r="CE66" s="134">
        <f>IF(CA66=CA30,Punktemodus!B15,0)</f>
        <v>20</v>
      </c>
      <c r="CF66" s="148">
        <f>IF(OR(CA66=$CA$14,CA66=$CA$15,CA66=$CA$22,CA66=$CA$23,CA66=$CA$31,CA66=$CA$38,CA66=$CA$39),Punktemodus!B17,0)</f>
        <v>10</v>
      </c>
      <c r="CG66" s="134"/>
      <c r="CH66" s="134"/>
      <c r="CI66" s="134"/>
      <c r="CJ66" s="134"/>
      <c r="CK66" s="144" t="str">
        <f>Spielplan!$CC$30</f>
        <v/>
      </c>
      <c r="CL66" s="145"/>
      <c r="CM66" s="146">
        <f>Spielplan!$CE$30</f>
        <v>0</v>
      </c>
      <c r="CN66" s="134"/>
      <c r="CO66" s="134"/>
      <c r="CP66" s="134"/>
      <c r="CQ66" s="373"/>
      <c r="CR66" s="374"/>
      <c r="CS66" s="374"/>
      <c r="CT66" s="374"/>
      <c r="CU66" s="374"/>
      <c r="CV66" s="375"/>
      <c r="CW66" s="134"/>
    </row>
    <row r="67" spans="1:101" ht="18.75" customHeight="1" thickBot="1" x14ac:dyDescent="0.3">
      <c r="A67" s="60"/>
      <c r="B67" s="60"/>
      <c r="C67" s="200" t="str">
        <f>Spielplan!$C$67</f>
        <v>Argentinien</v>
      </c>
      <c r="D67" s="201"/>
      <c r="E67" s="104"/>
      <c r="F67" s="93"/>
      <c r="G67" s="104"/>
      <c r="H67" s="200" t="str">
        <f>Spielplan!$H$67</f>
        <v>Bosnien</v>
      </c>
      <c r="I67" s="201"/>
      <c r="J67" s="60"/>
      <c r="K67" s="60" t="s">
        <v>101</v>
      </c>
      <c r="L67" s="60">
        <f t="shared" ref="L67:L72" si="20">IF(E67-G67&gt;0,1,IF(G67=E67,0,-1))</f>
        <v>0</v>
      </c>
      <c r="M67" s="60">
        <f>IF($E67="",0,IF($E67&gt;$G67,3,IF($E67=G67,1,0)))</f>
        <v>0</v>
      </c>
      <c r="N67" s="60">
        <f>IF($G67="",0,IF($E67&gt;$G67,0,IF($E67=G67,1,3)))</f>
        <v>0</v>
      </c>
      <c r="O67" s="60"/>
      <c r="P67" s="60"/>
      <c r="Q67" s="60">
        <f>E67</f>
        <v>0</v>
      </c>
      <c r="R67" s="60">
        <f>G67</f>
        <v>0</v>
      </c>
      <c r="S67" s="60"/>
      <c r="T67" s="60"/>
      <c r="U67" s="60">
        <f>G67</f>
        <v>0</v>
      </c>
      <c r="V67" s="60">
        <f>E67</f>
        <v>0</v>
      </c>
      <c r="W67" s="60"/>
      <c r="X67" s="60"/>
      <c r="Y67" s="60"/>
      <c r="Z67" s="60">
        <f>M73</f>
        <v>0</v>
      </c>
      <c r="AA67" s="60">
        <f>Q73</f>
        <v>0</v>
      </c>
      <c r="AB67" s="60">
        <f>U73</f>
        <v>0</v>
      </c>
      <c r="AC67" s="60">
        <f>AA67-AB67</f>
        <v>0</v>
      </c>
      <c r="AD67" s="60">
        <f>IF(Z67&gt;Z68,-1,0)</f>
        <v>0</v>
      </c>
      <c r="AE67" s="60">
        <f>IF(Z67&gt;Z69,-1,0)</f>
        <v>0</v>
      </c>
      <c r="AF67" s="60">
        <f>IF(Z67&gt;Z70,-1,0)</f>
        <v>0</v>
      </c>
      <c r="AG67" s="60">
        <f>10000-(AJ67*1000+AM67*100+AK67*10)</f>
        <v>10000</v>
      </c>
      <c r="AH67" s="90">
        <f>RANK(AG67,AG67:AG70,1)</f>
        <v>1</v>
      </c>
      <c r="AI67" s="60" t="str">
        <f>C67</f>
        <v>Argentinien</v>
      </c>
      <c r="AJ67" s="60">
        <f t="shared" ref="AJ67:AL70" si="21">Z67</f>
        <v>0</v>
      </c>
      <c r="AK67" s="60">
        <f t="shared" si="21"/>
        <v>0</v>
      </c>
      <c r="AL67" s="60">
        <f t="shared" si="21"/>
        <v>0</v>
      </c>
      <c r="AM67" s="60">
        <f>AK67-AL67</f>
        <v>0</v>
      </c>
      <c r="AN67" s="187"/>
      <c r="AO67" s="187">
        <f>IF(AG68=AG67,IF(G67&gt;E67,AG68-0.1,AG68),AG68)</f>
        <v>10000</v>
      </c>
      <c r="AP67" s="187">
        <f>IF(AG69=AG67,IF(G69&gt;E69,AG69-0.1,AG69),AG69)</f>
        <v>10000</v>
      </c>
      <c r="AQ67" s="187">
        <f>IF(AG70=AG67,IF(G71&gt;E71,AG70-0.1,AG70),AG70)</f>
        <v>10000</v>
      </c>
      <c r="AR67" s="187">
        <f>AN71</f>
        <v>30000</v>
      </c>
      <c r="AS67" s="90">
        <f>RANK(AR67,AR67:AR70,1)</f>
        <v>1</v>
      </c>
      <c r="AT67" s="60" t="str">
        <f t="shared" ref="AT67:AW70" si="22">AI67</f>
        <v>Argentinien</v>
      </c>
      <c r="AU67" s="60">
        <f t="shared" si="22"/>
        <v>0</v>
      </c>
      <c r="AV67" s="60">
        <f t="shared" si="22"/>
        <v>0</v>
      </c>
      <c r="AW67" s="60">
        <f t="shared" si="22"/>
        <v>0</v>
      </c>
      <c r="AX67" s="60"/>
      <c r="AY67" s="60"/>
      <c r="AZ67" s="60"/>
      <c r="BA67" s="202">
        <v>1</v>
      </c>
      <c r="BB67" s="200" t="str">
        <f>VLOOKUP(1,AS67:AT70,2,FALSE)</f>
        <v>Argentinien</v>
      </c>
      <c r="BC67" s="201"/>
      <c r="BD67" s="203">
        <f>VLOOKUP(1,AS67:AW70,3,FALSE)</f>
        <v>0</v>
      </c>
      <c r="BE67" s="204">
        <f>VLOOKUP(1,AS67:AW70,4,FALSE)</f>
        <v>0</v>
      </c>
      <c r="BF67" s="93" t="s">
        <v>12</v>
      </c>
      <c r="BG67" s="204">
        <f>VLOOKUP(1,AS67:AW70,5,FALSE)</f>
        <v>0</v>
      </c>
      <c r="BH67" s="205" t="s">
        <v>126</v>
      </c>
      <c r="BI67" s="85"/>
      <c r="BJ67" s="85">
        <f>IF(E67&gt;G67,IF(Spielplan!E67&gt;Spielplan!G67,Punktemodus!$B$3,0),0)</f>
        <v>0</v>
      </c>
      <c r="BK67" s="85">
        <f>IF(E67=G67,IF(Spielplan!E67=Spielplan!G67,Punktemodus!$B$3,0),0)</f>
        <v>10</v>
      </c>
      <c r="BL67" s="85">
        <f>IF(E67&lt;G67,IF(Spielplan!E67&lt;Spielplan!G67,Punktemodus!$B$3,0),0)</f>
        <v>0</v>
      </c>
      <c r="BM67" s="85">
        <f>IF(E67=Spielplan!E67,IF(G67=Spielplan!G67,Punktemodus!$B$5,0),0)</f>
        <v>3</v>
      </c>
      <c r="BN67" s="85">
        <f>IF(E67=Spielplan!E67,Punktemodus!$B$7,0)</f>
        <v>1</v>
      </c>
      <c r="BO67" s="85">
        <f>IF(G67=Spielplan!G67,Punktemodus!$B$7,0)</f>
        <v>1</v>
      </c>
      <c r="BP67" s="137">
        <f>IF(Spielplan!E67="",0,SUM(BJ67:BO67))</f>
        <v>0</v>
      </c>
      <c r="BQ67" s="85"/>
      <c r="BR67" s="141"/>
      <c r="BS67" s="134"/>
      <c r="BT67" s="134"/>
      <c r="BU67" s="134"/>
      <c r="BV67" s="134"/>
      <c r="BW67" s="134"/>
      <c r="BX67" s="148"/>
      <c r="BY67" s="148"/>
      <c r="BZ67" s="134"/>
      <c r="CA67" s="144" t="str">
        <f>Spielplan!$BS$31</f>
        <v/>
      </c>
      <c r="CB67" s="145"/>
      <c r="CC67" s="146">
        <f>Spielplan!$BU$31</f>
        <v>0</v>
      </c>
      <c r="CD67" s="134"/>
      <c r="CE67" s="134">
        <f>IF(CA67=CA31,Punktemodus!B15,0)</f>
        <v>20</v>
      </c>
      <c r="CF67" s="148">
        <f>IF(OR(CA67=$CA$14,CA67=$CA$15,CA67=$CA$22,CA67=$CA$23,CA67=$CA$30,CA67=$CA$38,CA67=$CA$39),Punktemodus!B17,0)</f>
        <v>10</v>
      </c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55"/>
      <c r="CR67" s="142" t="s">
        <v>138</v>
      </c>
      <c r="CS67" s="155"/>
      <c r="CT67" s="155"/>
      <c r="CU67" s="155"/>
      <c r="CV67" s="155"/>
      <c r="CW67" s="134"/>
    </row>
    <row r="68" spans="1:101" ht="18.75" customHeight="1" thickBot="1" x14ac:dyDescent="0.3">
      <c r="A68" s="60"/>
      <c r="B68" s="60"/>
      <c r="C68" s="206" t="str">
        <f>Spielplan!$C$68</f>
        <v>Iran</v>
      </c>
      <c r="D68" s="207"/>
      <c r="E68" s="104"/>
      <c r="F68" s="93"/>
      <c r="G68" s="104"/>
      <c r="H68" s="206" t="str">
        <f>Spielplan!$H$68</f>
        <v>Nigeria</v>
      </c>
      <c r="I68" s="207"/>
      <c r="J68" s="60"/>
      <c r="K68" s="60" t="s">
        <v>102</v>
      </c>
      <c r="L68" s="60">
        <f t="shared" si="20"/>
        <v>0</v>
      </c>
      <c r="M68" s="60"/>
      <c r="N68" s="60"/>
      <c r="O68" s="60">
        <f>IF($E68="",0,IF($E68&gt;$G68,3,IF($E68=$G68,1,0)))</f>
        <v>0</v>
      </c>
      <c r="P68" s="60">
        <f>IF($G68="",0,IF($E68&gt;$G68,0,IF($E68=$G68,1,3)))</f>
        <v>0</v>
      </c>
      <c r="Q68" s="60"/>
      <c r="R68" s="60"/>
      <c r="S68" s="60">
        <f>E68</f>
        <v>0</v>
      </c>
      <c r="T68" s="60">
        <f>G68</f>
        <v>0</v>
      </c>
      <c r="U68" s="60"/>
      <c r="V68" s="60"/>
      <c r="W68" s="60">
        <f>G68</f>
        <v>0</v>
      </c>
      <c r="X68" s="60">
        <f>E68</f>
        <v>0</v>
      </c>
      <c r="Y68" s="60"/>
      <c r="Z68" s="60">
        <f>N73</f>
        <v>0</v>
      </c>
      <c r="AA68" s="60">
        <f>R73</f>
        <v>0</v>
      </c>
      <c r="AB68" s="60">
        <f>V73</f>
        <v>0</v>
      </c>
      <c r="AC68" s="60">
        <f>AA68-AB68</f>
        <v>0</v>
      </c>
      <c r="AD68" s="60">
        <f>IF(Z68&gt;Z67,-1,0)</f>
        <v>0</v>
      </c>
      <c r="AE68" s="60">
        <f>IF(Z68&gt;Z69,-1,0)</f>
        <v>0</v>
      </c>
      <c r="AF68" s="60">
        <f>IF(Z68&gt;Z70,-1,0)</f>
        <v>0</v>
      </c>
      <c r="AG68" s="60">
        <f>10000-(AJ68*1000+AM68*100+AK68*10)</f>
        <v>10000</v>
      </c>
      <c r="AH68" s="90">
        <f>RANK(AG68,AG67:AG70,1)</f>
        <v>1</v>
      </c>
      <c r="AI68" s="60" t="str">
        <f>H67</f>
        <v>Bosnien</v>
      </c>
      <c r="AJ68" s="60">
        <f t="shared" si="21"/>
        <v>0</v>
      </c>
      <c r="AK68" s="60">
        <f t="shared" si="21"/>
        <v>0</v>
      </c>
      <c r="AL68" s="60">
        <f t="shared" si="21"/>
        <v>0</v>
      </c>
      <c r="AM68" s="60">
        <f>AK68-AL68</f>
        <v>0</v>
      </c>
      <c r="AN68" s="187">
        <f>IF(AG67=AG68,IF(E67&gt;G67,AG67-0.1,AG67),AG67)</f>
        <v>10000</v>
      </c>
      <c r="AO68" s="187"/>
      <c r="AP68" s="187">
        <f>IF(AG69=AG68,IF(G72&gt;E72,AG69-0.1,AG69),AG69)</f>
        <v>10000</v>
      </c>
      <c r="AQ68" s="187">
        <f>IF(AG70=AG68,IF(G70&gt;E70,AG70-0.1,AG70),AG70)</f>
        <v>10000</v>
      </c>
      <c r="AR68" s="187">
        <f>AO71</f>
        <v>30000</v>
      </c>
      <c r="AS68" s="90">
        <f>RANK(AR68,AR67:AR70,1)</f>
        <v>1</v>
      </c>
      <c r="AT68" s="60" t="str">
        <f t="shared" si="22"/>
        <v>Bosnien</v>
      </c>
      <c r="AU68" s="60">
        <f t="shared" si="22"/>
        <v>0</v>
      </c>
      <c r="AV68" s="60">
        <f t="shared" si="22"/>
        <v>0</v>
      </c>
      <c r="AW68" s="60">
        <f t="shared" si="22"/>
        <v>0</v>
      </c>
      <c r="AX68" s="60"/>
      <c r="AY68" s="60"/>
      <c r="AZ68" s="60"/>
      <c r="BA68" s="208">
        <v>2</v>
      </c>
      <c r="BB68" s="206" t="e">
        <f>VLOOKUP(2,AS67:AT70,2,FALSE)</f>
        <v>#N/A</v>
      </c>
      <c r="BC68" s="207"/>
      <c r="BD68" s="209" t="e">
        <f>VLOOKUP(2,AS67:AW70,3,FALSE)</f>
        <v>#N/A</v>
      </c>
      <c r="BE68" s="210" t="e">
        <f>VLOOKUP(2,AS67:AW70,4,FALSE)</f>
        <v>#N/A</v>
      </c>
      <c r="BF68" s="93" t="s">
        <v>12</v>
      </c>
      <c r="BG68" s="210" t="e">
        <f>VLOOKUP(2,AS67:AW70,5,FALSE)</f>
        <v>#N/A</v>
      </c>
      <c r="BH68" s="210" t="s">
        <v>122</v>
      </c>
      <c r="BI68" s="85"/>
      <c r="BJ68" s="85">
        <f>IF(E68&gt;G68,IF(Spielplan!E68&gt;Spielplan!G68,Punktemodus!$B$3,0),0)</f>
        <v>0</v>
      </c>
      <c r="BK68" s="85">
        <f>IF(E68=G68,IF(Spielplan!E68=Spielplan!G68,Punktemodus!$B$3,0),0)</f>
        <v>10</v>
      </c>
      <c r="BL68" s="85">
        <f>IF(E68&lt;G68,IF(Spielplan!E68&lt;Spielplan!G68,Punktemodus!$B$3,0),0)</f>
        <v>0</v>
      </c>
      <c r="BM68" s="85">
        <f>IF(E68=Spielplan!E68,IF(G68=Spielplan!G68,Punktemodus!$B$5,0),0)</f>
        <v>3</v>
      </c>
      <c r="BN68" s="85">
        <f>IF(E68=Spielplan!E68,Punktemodus!$B$7,0)</f>
        <v>1</v>
      </c>
      <c r="BO68" s="85">
        <f>IF(G68=Spielplan!G68,Punktemodus!$B$7,0)</f>
        <v>1</v>
      </c>
      <c r="BP68" s="137">
        <f>IF(Spielplan!E68="",0,SUM(BJ68:BO68))</f>
        <v>0</v>
      </c>
      <c r="BQ68" s="85"/>
      <c r="BR68" s="141"/>
      <c r="BS68" s="153" t="s">
        <v>24</v>
      </c>
      <c r="BT68" s="144" t="str">
        <f>Spielplan!$BL$32</f>
        <v/>
      </c>
      <c r="BU68" s="145"/>
      <c r="BV68" s="146">
        <f>Spielplan!$BN$32</f>
        <v>0</v>
      </c>
      <c r="BW68" s="147"/>
      <c r="BX68" s="148">
        <f>IF(BT32=BT68,Punktemodus!$B$11,0)</f>
        <v>10</v>
      </c>
      <c r="BY68" s="148">
        <f>IF(BT68=BT17,Punktemodus!B13,0)</f>
        <v>5</v>
      </c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370" t="str">
        <f>Spielplan!$CI$32</f>
        <v/>
      </c>
      <c r="CR68" s="371"/>
      <c r="CS68" s="371"/>
      <c r="CT68" s="371"/>
      <c r="CU68" s="371"/>
      <c r="CV68" s="372"/>
      <c r="CW68" s="134"/>
    </row>
    <row r="69" spans="1:101" ht="18.75" customHeight="1" thickBot="1" x14ac:dyDescent="0.3">
      <c r="A69" s="60"/>
      <c r="B69" s="60"/>
      <c r="C69" s="200" t="str">
        <f>C67</f>
        <v>Argentinien</v>
      </c>
      <c r="D69" s="201"/>
      <c r="E69" s="104"/>
      <c r="F69" s="93"/>
      <c r="G69" s="104"/>
      <c r="H69" s="200" t="str">
        <f>C68</f>
        <v>Iran</v>
      </c>
      <c r="I69" s="201"/>
      <c r="J69" s="60"/>
      <c r="K69" s="60" t="s">
        <v>103</v>
      </c>
      <c r="L69" s="60">
        <f t="shared" si="20"/>
        <v>0</v>
      </c>
      <c r="M69" s="60">
        <f>IF($E69="",0,IF($E69&gt;$G69,3,IF($E69=G69,1,0)))</f>
        <v>0</v>
      </c>
      <c r="N69" s="60"/>
      <c r="O69" s="60">
        <f>IF($G69="",0,IF($E69&gt;$G69,0,IF($E69=$G69,1,3)))</f>
        <v>0</v>
      </c>
      <c r="P69" s="60"/>
      <c r="Q69" s="60">
        <f>E69</f>
        <v>0</v>
      </c>
      <c r="R69" s="60"/>
      <c r="S69" s="60">
        <f>G69</f>
        <v>0</v>
      </c>
      <c r="T69" s="60"/>
      <c r="U69" s="60">
        <f>G69</f>
        <v>0</v>
      </c>
      <c r="V69" s="60"/>
      <c r="W69" s="60">
        <f>E69</f>
        <v>0</v>
      </c>
      <c r="X69" s="60"/>
      <c r="Y69" s="60"/>
      <c r="Z69" s="60">
        <f>O73</f>
        <v>0</v>
      </c>
      <c r="AA69" s="60">
        <f>S73</f>
        <v>0</v>
      </c>
      <c r="AB69" s="60">
        <f>W73</f>
        <v>0</v>
      </c>
      <c r="AC69" s="60">
        <f>AA69-AB69</f>
        <v>0</v>
      </c>
      <c r="AD69" s="60">
        <f>IF(Z69&gt;Z67,-1,0)</f>
        <v>0</v>
      </c>
      <c r="AE69" s="60">
        <f>IF(Z69&gt;Z68,-1,0)</f>
        <v>0</v>
      </c>
      <c r="AF69" s="60">
        <f>IF(Z69&gt;Z70,-1,0)</f>
        <v>0</v>
      </c>
      <c r="AG69" s="60">
        <f>10000-(AJ69*1000+AM69*100+AK69*10)</f>
        <v>10000</v>
      </c>
      <c r="AH69" s="90">
        <f>RANK(AG69,AG67:AG70,1)</f>
        <v>1</v>
      </c>
      <c r="AI69" s="60" t="str">
        <f>C68</f>
        <v>Iran</v>
      </c>
      <c r="AJ69" s="60">
        <f t="shared" si="21"/>
        <v>0</v>
      </c>
      <c r="AK69" s="60">
        <f t="shared" si="21"/>
        <v>0</v>
      </c>
      <c r="AL69" s="60">
        <f t="shared" si="21"/>
        <v>0</v>
      </c>
      <c r="AM69" s="60">
        <f>AK69-AL69</f>
        <v>0</v>
      </c>
      <c r="AN69" s="187">
        <f>IF(AG67=AG69,IF(E69&gt;G69,AG67-0.1,AG67),AG67)</f>
        <v>10000</v>
      </c>
      <c r="AO69" s="187">
        <f>IF(AG68=AG69,IF(E72&gt;G72,AG68-0.1,AG68),AG68)</f>
        <v>10000</v>
      </c>
      <c r="AP69" s="187"/>
      <c r="AQ69" s="187">
        <f>IF(AG70=AG69,IF(G68&gt;E68,AG70-0.1,AG70),AG70)</f>
        <v>10000</v>
      </c>
      <c r="AR69" s="187">
        <f>AP71</f>
        <v>30000</v>
      </c>
      <c r="AS69" s="90">
        <f>RANK(AR69,AR67:AR70,1)</f>
        <v>1</v>
      </c>
      <c r="AT69" s="60" t="str">
        <f t="shared" si="22"/>
        <v>Iran</v>
      </c>
      <c r="AU69" s="60">
        <f t="shared" si="22"/>
        <v>0</v>
      </c>
      <c r="AV69" s="60">
        <f t="shared" si="22"/>
        <v>0</v>
      </c>
      <c r="AW69" s="60">
        <f t="shared" si="22"/>
        <v>0</v>
      </c>
      <c r="AX69" s="60"/>
      <c r="AY69" s="60"/>
      <c r="AZ69" s="60"/>
      <c r="BA69" s="113">
        <v>3</v>
      </c>
      <c r="BB69" s="114" t="e">
        <f>VLOOKUP(3,AS67:AT70,2,FALSE)</f>
        <v>#N/A</v>
      </c>
      <c r="BC69" s="115"/>
      <c r="BD69" s="116" t="e">
        <f>VLOOKUP(3,AS67:AW70,3,FALSE)</f>
        <v>#N/A</v>
      </c>
      <c r="BE69" s="116" t="e">
        <f>VLOOKUP(3,AS67:AW70,4,FALSE)</f>
        <v>#N/A</v>
      </c>
      <c r="BF69" s="93" t="s">
        <v>12</v>
      </c>
      <c r="BG69" s="116" t="e">
        <f>VLOOKUP(3,AS67:AW70,5,FALSE)</f>
        <v>#N/A</v>
      </c>
      <c r="BH69" s="60"/>
      <c r="BI69" s="85"/>
      <c r="BJ69" s="85">
        <f>IF(E69&gt;G69,IF(Spielplan!E69&gt;Spielplan!G69,Punktemodus!$B$3,0),0)</f>
        <v>0</v>
      </c>
      <c r="BK69" s="85">
        <f>IF(E69=G69,IF(Spielplan!E69=Spielplan!G69,Punktemodus!$B$3,0),0)</f>
        <v>10</v>
      </c>
      <c r="BL69" s="85">
        <f>IF(E69&lt;G69,IF(Spielplan!E69&lt;Spielplan!G69,Punktemodus!$B$3,0),0)</f>
        <v>0</v>
      </c>
      <c r="BM69" s="85">
        <f>IF(E69=Spielplan!E69,IF(G69=Spielplan!G69,Punktemodus!$B$5,0),0)</f>
        <v>3</v>
      </c>
      <c r="BN69" s="85">
        <f>IF(E69=Spielplan!E69,Punktemodus!$B$7,0)</f>
        <v>1</v>
      </c>
      <c r="BO69" s="85">
        <f>IF(G69=Spielplan!G69,Punktemodus!$B$7,0)</f>
        <v>1</v>
      </c>
      <c r="BP69" s="137">
        <f>IF(Spielplan!E69="",0,SUM(BJ69:BO69))</f>
        <v>0</v>
      </c>
      <c r="BQ69" s="85"/>
      <c r="BR69" s="141"/>
      <c r="BS69" s="149" t="s">
        <v>23</v>
      </c>
      <c r="BT69" s="144" t="str">
        <f>Spielplan!$BL$33</f>
        <v/>
      </c>
      <c r="BU69" s="145"/>
      <c r="BV69" s="146">
        <f>Spielplan!$BN$33</f>
        <v>0</v>
      </c>
      <c r="BW69" s="134"/>
      <c r="BX69" s="148">
        <f>IF(BT33=BT69,Punktemodus!$B$11,0)</f>
        <v>10</v>
      </c>
      <c r="BY69" s="148">
        <f>IF(BT69=BT16,Punktemodus!B13,0)</f>
        <v>5</v>
      </c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373"/>
      <c r="CR69" s="374"/>
      <c r="CS69" s="374"/>
      <c r="CT69" s="374"/>
      <c r="CU69" s="374"/>
      <c r="CV69" s="375"/>
      <c r="CW69" s="134"/>
    </row>
    <row r="70" spans="1:101" ht="18.75" customHeight="1" thickBot="1" x14ac:dyDescent="0.3">
      <c r="A70" s="60"/>
      <c r="B70" s="60"/>
      <c r="C70" s="206" t="str">
        <f>H67</f>
        <v>Bosnien</v>
      </c>
      <c r="D70" s="207"/>
      <c r="E70" s="104"/>
      <c r="F70" s="93"/>
      <c r="G70" s="104"/>
      <c r="H70" s="206" t="str">
        <f>H68</f>
        <v>Nigeria</v>
      </c>
      <c r="I70" s="207"/>
      <c r="J70" s="60"/>
      <c r="K70" s="60" t="s">
        <v>104</v>
      </c>
      <c r="L70" s="60">
        <f t="shared" si="20"/>
        <v>0</v>
      </c>
      <c r="M70" s="60"/>
      <c r="N70" s="60">
        <f>IF($E70="",0,IF($E70&gt;$G70,3,IF($E70=$G70,1,0)))</f>
        <v>0</v>
      </c>
      <c r="O70" s="60"/>
      <c r="P70" s="60">
        <f>IF($G70="",0,IF($E70&gt;$G70,0,IF($E70=$G70,1,3)))</f>
        <v>0</v>
      </c>
      <c r="Q70" s="60"/>
      <c r="R70" s="60">
        <f>E70</f>
        <v>0</v>
      </c>
      <c r="S70" s="60"/>
      <c r="T70" s="60">
        <f>G70</f>
        <v>0</v>
      </c>
      <c r="U70" s="60"/>
      <c r="V70" s="60">
        <f>G70</f>
        <v>0</v>
      </c>
      <c r="W70" s="60"/>
      <c r="X70" s="60">
        <f>E70</f>
        <v>0</v>
      </c>
      <c r="Y70" s="60"/>
      <c r="Z70" s="60">
        <f>P73</f>
        <v>0</v>
      </c>
      <c r="AA70" s="60">
        <f>T73</f>
        <v>0</v>
      </c>
      <c r="AB70" s="60">
        <f>X73</f>
        <v>0</v>
      </c>
      <c r="AC70" s="60">
        <f>AA70-AB70</f>
        <v>0</v>
      </c>
      <c r="AD70" s="60">
        <f>IF(Z70&gt;Z67,-1,0)</f>
        <v>0</v>
      </c>
      <c r="AE70" s="60">
        <f>IF(Z70&gt;Z68,-1,0)</f>
        <v>0</v>
      </c>
      <c r="AF70" s="60">
        <f>IF(Z70&gt;Z69,-1,0)</f>
        <v>0</v>
      </c>
      <c r="AG70" s="60">
        <f>10000-(AJ70*1000+AM70*100+AK70*10)</f>
        <v>10000</v>
      </c>
      <c r="AH70" s="90">
        <f>RANK(AG70,AG67:AG70,1)</f>
        <v>1</v>
      </c>
      <c r="AI70" s="60" t="str">
        <f>H68</f>
        <v>Nigeria</v>
      </c>
      <c r="AJ70" s="60">
        <f t="shared" si="21"/>
        <v>0</v>
      </c>
      <c r="AK70" s="60">
        <f t="shared" si="21"/>
        <v>0</v>
      </c>
      <c r="AL70" s="60">
        <f t="shared" si="21"/>
        <v>0</v>
      </c>
      <c r="AM70" s="60">
        <f>AK70-AL70</f>
        <v>0</v>
      </c>
      <c r="AN70" s="187">
        <f>IF(AG67=AG70,IF(E71&gt;G71,AG67-0.1,AG67),AG67)</f>
        <v>10000</v>
      </c>
      <c r="AO70" s="187">
        <f>IF(AG68=AG70,IF(E70&gt;G70,AG68-0.1,AG68),AG68)</f>
        <v>10000</v>
      </c>
      <c r="AP70" s="187">
        <f>IF(AG69=AG70,IF(E68&gt;G68,AG69-0.1,AG69),AG69)</f>
        <v>10000</v>
      </c>
      <c r="AQ70" s="187"/>
      <c r="AR70" s="187">
        <f>AQ71</f>
        <v>30000</v>
      </c>
      <c r="AS70" s="90">
        <f>RANK(AR70,AR67:AR70,1)</f>
        <v>1</v>
      </c>
      <c r="AT70" s="60" t="str">
        <f t="shared" si="22"/>
        <v>Nigeria</v>
      </c>
      <c r="AU70" s="60">
        <f t="shared" si="22"/>
        <v>0</v>
      </c>
      <c r="AV70" s="60">
        <f t="shared" si="22"/>
        <v>0</v>
      </c>
      <c r="AW70" s="60">
        <f t="shared" si="22"/>
        <v>0</v>
      </c>
      <c r="AX70" s="60"/>
      <c r="AY70" s="60"/>
      <c r="AZ70" s="60"/>
      <c r="BA70" s="113">
        <v>4</v>
      </c>
      <c r="BB70" s="114" t="e">
        <f>VLOOKUP(4,AS67:AT70,2,FALSE)</f>
        <v>#N/A</v>
      </c>
      <c r="BC70" s="115"/>
      <c r="BD70" s="116" t="e">
        <f>VLOOKUP(4,AS67:AW70,3,FALSE)</f>
        <v>#N/A</v>
      </c>
      <c r="BE70" s="116" t="e">
        <f>VLOOKUP(4,AS67:AW70,4,FALSE)</f>
        <v>#N/A</v>
      </c>
      <c r="BF70" s="93" t="s">
        <v>12</v>
      </c>
      <c r="BG70" s="116" t="e">
        <f>VLOOKUP(4,AS67:AW70,5,FALSE)</f>
        <v>#N/A</v>
      </c>
      <c r="BH70" s="60"/>
      <c r="BI70" s="85"/>
      <c r="BJ70" s="85">
        <f>IF(E70&gt;G70,IF(Spielplan!E70&gt;Spielplan!G70,Punktemodus!$B$3,0),0)</f>
        <v>0</v>
      </c>
      <c r="BK70" s="85">
        <f>IF(E70=G70,IF(Spielplan!E70=Spielplan!G70,Punktemodus!$B$3,0),0)</f>
        <v>10</v>
      </c>
      <c r="BL70" s="85">
        <f>IF(E70&lt;G70,IF(Spielplan!E70&lt;Spielplan!G70,Punktemodus!$B$3,0),0)</f>
        <v>0</v>
      </c>
      <c r="BM70" s="85">
        <f>IF(E70=Spielplan!E70,IF(G70=Spielplan!G70,Punktemodus!$B$5,0),0)</f>
        <v>3</v>
      </c>
      <c r="BN70" s="85">
        <f>IF(E70=Spielplan!E70,Punktemodus!$B$7,0)</f>
        <v>1</v>
      </c>
      <c r="BO70" s="85">
        <f>IF(G70=Spielplan!G70,Punktemodus!$B$7,0)</f>
        <v>1</v>
      </c>
      <c r="BP70" s="137">
        <f>IF(Spielplan!E70="",0,SUM(BJ70:BO70))</f>
        <v>0</v>
      </c>
      <c r="BQ70" s="60"/>
      <c r="BR70" s="141"/>
      <c r="BS70" s="150"/>
      <c r="BT70" s="134"/>
      <c r="BU70" s="134"/>
      <c r="BV70" s="134"/>
      <c r="BW70" s="134"/>
      <c r="BX70" s="148"/>
      <c r="BY70" s="148"/>
      <c r="BZ70" s="134"/>
      <c r="CA70" s="134"/>
      <c r="CB70" s="134"/>
      <c r="CC70" s="134"/>
      <c r="CD70" s="134"/>
      <c r="CE70" s="134"/>
      <c r="CF70" s="144" t="str">
        <f>Spielplan!$BX$34</f>
        <v/>
      </c>
      <c r="CG70" s="145"/>
      <c r="CH70" s="146">
        <f>Spielplan!$BZ$34</f>
        <v>0</v>
      </c>
      <c r="CI70" s="134"/>
      <c r="CJ70" s="134">
        <f>IF(OR(CF70=$CF$18,CF70=$CF$19,CF70=$CF$34,CF70=$CF$35),Punktemodus!$B$19,0)</f>
        <v>30</v>
      </c>
      <c r="CK70" s="134"/>
      <c r="CL70" s="134"/>
      <c r="CM70" s="134"/>
      <c r="CN70" s="134"/>
      <c r="CO70" s="134"/>
      <c r="CP70" s="134"/>
      <c r="CQ70" s="155"/>
      <c r="CR70" s="155"/>
      <c r="CS70" s="155"/>
      <c r="CT70" s="155"/>
      <c r="CU70" s="155"/>
      <c r="CV70" s="155"/>
      <c r="CW70" s="134"/>
    </row>
    <row r="71" spans="1:101" ht="18.75" customHeight="1" thickBot="1" x14ac:dyDescent="0.3">
      <c r="A71" s="60"/>
      <c r="B71" s="60"/>
      <c r="C71" s="200" t="str">
        <f>C67</f>
        <v>Argentinien</v>
      </c>
      <c r="D71" s="201"/>
      <c r="E71" s="104"/>
      <c r="F71" s="93"/>
      <c r="G71" s="104"/>
      <c r="H71" s="200" t="str">
        <f>H68</f>
        <v>Nigeria</v>
      </c>
      <c r="I71" s="201"/>
      <c r="J71" s="60"/>
      <c r="K71" s="60" t="s">
        <v>105</v>
      </c>
      <c r="L71" s="60">
        <f t="shared" si="20"/>
        <v>0</v>
      </c>
      <c r="M71" s="60">
        <f>IF($E71="",0,IF($E71&gt;$G71,3,IF($E71=G71,1,0)))</f>
        <v>0</v>
      </c>
      <c r="N71" s="60"/>
      <c r="O71" s="60"/>
      <c r="P71" s="60">
        <f>IF($G71="",0,IF($E71&gt;$G71,0,IF($E71=$G71,1,3)))</f>
        <v>0</v>
      </c>
      <c r="Q71" s="60">
        <f>E71</f>
        <v>0</v>
      </c>
      <c r="R71" s="60"/>
      <c r="S71" s="60"/>
      <c r="T71" s="60">
        <f>G71</f>
        <v>0</v>
      </c>
      <c r="U71" s="60">
        <f>G71</f>
        <v>0</v>
      </c>
      <c r="V71" s="60"/>
      <c r="W71" s="60"/>
      <c r="X71" s="60">
        <f>E71</f>
        <v>0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187">
        <f>SUM(AN67:AN70)</f>
        <v>30000</v>
      </c>
      <c r="AO71" s="187">
        <f>SUM(AO67:AO70)</f>
        <v>30000</v>
      </c>
      <c r="AP71" s="187">
        <f>SUM(AP67:AP70)</f>
        <v>30000</v>
      </c>
      <c r="AQ71" s="187">
        <f>SUM(AQ67:AQ70)</f>
        <v>30000</v>
      </c>
      <c r="AR71" s="187"/>
      <c r="AS71" s="60"/>
      <c r="AT71" s="60"/>
      <c r="AU71" s="60"/>
      <c r="AV71" s="60"/>
      <c r="AW71" s="60"/>
      <c r="AX71" s="60"/>
      <c r="AY71" s="60"/>
      <c r="AZ71" s="60"/>
      <c r="BA71" s="92"/>
      <c r="BB71" s="60"/>
      <c r="BC71" s="60"/>
      <c r="BD71" s="60"/>
      <c r="BE71" s="60"/>
      <c r="BF71" s="60"/>
      <c r="BG71" s="60"/>
      <c r="BH71" s="60"/>
      <c r="BI71" s="60"/>
      <c r="BJ71" s="85">
        <f>IF(E71&gt;G71,IF(Spielplan!E71&gt;Spielplan!G71,Punktemodus!$B$3,0),0)</f>
        <v>0</v>
      </c>
      <c r="BK71" s="85">
        <f>IF(E71=G71,IF(Spielplan!E71=Spielplan!G71,Punktemodus!$B$3,0),0)</f>
        <v>10</v>
      </c>
      <c r="BL71" s="85">
        <f>IF(E71&lt;G71,IF(Spielplan!E71&lt;Spielplan!G71,Punktemodus!$B$3,0),0)</f>
        <v>0</v>
      </c>
      <c r="BM71" s="85">
        <f>IF(E71=Spielplan!E71,IF(G71=Spielplan!G71,Punktemodus!$B$5,0),0)</f>
        <v>3</v>
      </c>
      <c r="BN71" s="85">
        <f>IF(E71=Spielplan!E71,Punktemodus!$B$7,0)</f>
        <v>1</v>
      </c>
      <c r="BO71" s="85">
        <f>IF(G71=Spielplan!G71,Punktemodus!$B$7,0)</f>
        <v>1</v>
      </c>
      <c r="BP71" s="137">
        <f>IF(Spielplan!E71="",0,SUM(BJ71:BO71))</f>
        <v>0</v>
      </c>
      <c r="BQ71" s="60"/>
      <c r="BR71" s="141"/>
      <c r="BS71" s="134"/>
      <c r="BT71" s="134"/>
      <c r="BU71" s="134"/>
      <c r="BV71" s="134"/>
      <c r="BW71" s="134"/>
      <c r="BX71" s="148"/>
      <c r="BY71" s="148"/>
      <c r="BZ71" s="134"/>
      <c r="CA71" s="134"/>
      <c r="CB71" s="134"/>
      <c r="CC71" s="134"/>
      <c r="CD71" s="134"/>
      <c r="CE71" s="134"/>
      <c r="CF71" s="144" t="str">
        <f>Spielplan!$BX$35</f>
        <v/>
      </c>
      <c r="CG71" s="145"/>
      <c r="CH71" s="146">
        <f>Spielplan!$BZ$35</f>
        <v>0</v>
      </c>
      <c r="CI71" s="134"/>
      <c r="CJ71" s="134">
        <f>IF(OR(CF71=$CF$18,CF71=$CF$19,CF71=$CF$34,CF71=$CF$35),Punktemodus!$B$19,0)</f>
        <v>30</v>
      </c>
      <c r="CK71" s="134"/>
      <c r="CL71" s="134"/>
      <c r="CM71" s="134"/>
      <c r="CN71" s="134"/>
      <c r="CO71" s="134"/>
      <c r="CP71" s="134"/>
      <c r="CQ71" s="155"/>
      <c r="CR71" s="155"/>
      <c r="CS71" s="155"/>
      <c r="CT71" s="155"/>
      <c r="CU71" s="155"/>
      <c r="CV71" s="155"/>
      <c r="CW71" s="134"/>
    </row>
    <row r="72" spans="1:101" ht="18.75" customHeight="1" thickBot="1" x14ac:dyDescent="0.3">
      <c r="A72" s="60"/>
      <c r="B72" s="60"/>
      <c r="C72" s="206" t="str">
        <f>H67</f>
        <v>Bosnien</v>
      </c>
      <c r="D72" s="207"/>
      <c r="E72" s="104"/>
      <c r="F72" s="106"/>
      <c r="G72" s="104"/>
      <c r="H72" s="206" t="str">
        <f>C68</f>
        <v>Iran</v>
      </c>
      <c r="I72" s="207"/>
      <c r="J72" s="60"/>
      <c r="K72" s="60" t="s">
        <v>105</v>
      </c>
      <c r="L72" s="60">
        <f t="shared" si="20"/>
        <v>0</v>
      </c>
      <c r="M72" s="60"/>
      <c r="N72" s="60">
        <f>IF($E72="",0,IF($E72&gt;$G72,3,IF($E72=$G72,1,0)))</f>
        <v>0</v>
      </c>
      <c r="O72" s="60">
        <f>IF($G72="",0,IF($E72&gt;$G72,0,IF($E72=$G72,1,3)))</f>
        <v>0</v>
      </c>
      <c r="P72" s="60"/>
      <c r="Q72" s="60"/>
      <c r="R72" s="60">
        <f>E72</f>
        <v>0</v>
      </c>
      <c r="S72" s="60">
        <f>G72</f>
        <v>0</v>
      </c>
      <c r="T72" s="60"/>
      <c r="U72" s="60"/>
      <c r="V72" s="60">
        <f>G72</f>
        <v>0</v>
      </c>
      <c r="W72" s="60">
        <f>E72</f>
        <v>0</v>
      </c>
      <c r="X72" s="60"/>
      <c r="Y72" s="60"/>
      <c r="Z72" s="60" t="s">
        <v>30</v>
      </c>
      <c r="AA72" s="60"/>
      <c r="AB72" s="60"/>
      <c r="AC72" s="60"/>
      <c r="AD72" s="60"/>
      <c r="AE72" s="60"/>
      <c r="AF72" s="60"/>
      <c r="AG72" s="60" t="b">
        <f>OR(AG67=AG68,AG67=AG69,AG67=AG70,AG68=AG69,AG68=AG70,AG69=AG70)</f>
        <v>1</v>
      </c>
      <c r="AH72" s="60"/>
      <c r="AI72" s="60"/>
      <c r="AJ72" s="60"/>
      <c r="AK72" s="60"/>
      <c r="AL72" s="60"/>
      <c r="AM72" s="60"/>
      <c r="AN72" s="60"/>
      <c r="AO72" s="60" t="s">
        <v>34</v>
      </c>
      <c r="AP72" s="60"/>
      <c r="AQ72" s="60"/>
      <c r="AR72" s="60" t="b">
        <f>OR(AR67=AR68,AR67=AR69,AR67=AR70,AR68=AR69,AR68=AR70,AR69=AR70)</f>
        <v>1</v>
      </c>
      <c r="AS72" s="60"/>
      <c r="AT72" s="60"/>
      <c r="AU72" s="60"/>
      <c r="AV72" s="60"/>
      <c r="AW72" s="60"/>
      <c r="AX72" s="60"/>
      <c r="AY72" s="60"/>
      <c r="AZ72" s="60"/>
      <c r="BA72" s="92"/>
      <c r="BB72" s="60"/>
      <c r="BC72" s="60"/>
      <c r="BD72" s="60"/>
      <c r="BE72" s="60"/>
      <c r="BF72" s="60"/>
      <c r="BG72" s="60"/>
      <c r="BH72" s="60"/>
      <c r="BI72" s="60"/>
      <c r="BJ72" s="85">
        <f>IF(E72&gt;G72,IF(Spielplan!E72&gt;Spielplan!G72,Punktemodus!$B$3,0),0)</f>
        <v>0</v>
      </c>
      <c r="BK72" s="85">
        <f>IF(E72=G72,IF(Spielplan!E72=Spielplan!G72,Punktemodus!$B$3,0),0)</f>
        <v>10</v>
      </c>
      <c r="BL72" s="85">
        <f>IF(E72&lt;G72,IF(Spielplan!E72&lt;Spielplan!G72,Punktemodus!$B$3,0),0)</f>
        <v>0</v>
      </c>
      <c r="BM72" s="85">
        <f>IF(E72=Spielplan!E72,IF(G72=Spielplan!G72,Punktemodus!$B$5,0),0)</f>
        <v>3</v>
      </c>
      <c r="BN72" s="85">
        <f>IF(E72=Spielplan!E72,Punktemodus!$B$7,0)</f>
        <v>1</v>
      </c>
      <c r="BO72" s="85">
        <f>IF(G72=Spielplan!G72,Punktemodus!$B$7,0)</f>
        <v>1</v>
      </c>
      <c r="BP72" s="137">
        <f>IF(Spielplan!E72="",0,SUM(BJ72:BO72))</f>
        <v>0</v>
      </c>
      <c r="BQ72" s="60"/>
      <c r="BR72" s="141"/>
      <c r="BS72" s="153" t="s">
        <v>126</v>
      </c>
      <c r="BT72" s="144" t="str">
        <f>Spielplan!$BL$36</f>
        <v/>
      </c>
      <c r="BU72" s="145"/>
      <c r="BV72" s="146">
        <f>Spielplan!$BN$36</f>
        <v>0</v>
      </c>
      <c r="BW72" s="147"/>
      <c r="BX72" s="148">
        <f>IF(BT36=BT72,Punktemodus!$B$11,0)</f>
        <v>10</v>
      </c>
      <c r="BY72" s="148">
        <f>IF(BT72=BT21,Punktemodus!B13,0)</f>
        <v>5</v>
      </c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55"/>
      <c r="CR72" s="155"/>
      <c r="CS72" s="155"/>
      <c r="CT72" s="155"/>
      <c r="CU72" s="155"/>
      <c r="CV72" s="155"/>
      <c r="CW72" s="134"/>
    </row>
    <row r="73" spans="1:101" ht="18.75" customHeight="1" thickBot="1" x14ac:dyDescent="0.25">
      <c r="A73" s="60"/>
      <c r="B73" s="60"/>
      <c r="C73" s="136" t="str">
        <f>IF(G72="","",IF(AR72=TRUE,"Achtung: Fehler in Tabelle!",""))</f>
        <v/>
      </c>
      <c r="D73" s="60"/>
      <c r="E73" s="85"/>
      <c r="F73" s="60"/>
      <c r="G73" s="85"/>
      <c r="H73" s="60"/>
      <c r="I73" s="60"/>
      <c r="J73" s="60"/>
      <c r="K73" s="60"/>
      <c r="L73" s="60"/>
      <c r="M73" s="60">
        <f t="shared" ref="M73:X73" si="23">SUM(M67:M72)</f>
        <v>0</v>
      </c>
      <c r="N73" s="60">
        <f t="shared" si="23"/>
        <v>0</v>
      </c>
      <c r="O73" s="60">
        <f t="shared" si="23"/>
        <v>0</v>
      </c>
      <c r="P73" s="60">
        <f t="shared" si="23"/>
        <v>0</v>
      </c>
      <c r="Q73" s="60">
        <f t="shared" si="23"/>
        <v>0</v>
      </c>
      <c r="R73" s="60">
        <f t="shared" si="23"/>
        <v>0</v>
      </c>
      <c r="S73" s="60">
        <f t="shared" si="23"/>
        <v>0</v>
      </c>
      <c r="T73" s="60">
        <f t="shared" si="23"/>
        <v>0</v>
      </c>
      <c r="U73" s="60">
        <f t="shared" si="23"/>
        <v>0</v>
      </c>
      <c r="V73" s="60">
        <f t="shared" si="23"/>
        <v>0</v>
      </c>
      <c r="W73" s="60">
        <f t="shared" si="23"/>
        <v>0</v>
      </c>
      <c r="X73" s="60">
        <f t="shared" si="23"/>
        <v>0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160">
        <f>SUM(BP67:BP72)</f>
        <v>0</v>
      </c>
      <c r="BQ73" s="60"/>
      <c r="BR73" s="141"/>
      <c r="BS73" s="149" t="s">
        <v>127</v>
      </c>
      <c r="BT73" s="144" t="str">
        <f>Spielplan!$BL$37</f>
        <v/>
      </c>
      <c r="BU73" s="145"/>
      <c r="BV73" s="146">
        <f>Spielplan!$BN$37</f>
        <v>0</v>
      </c>
      <c r="BW73" s="134"/>
      <c r="BX73" s="148">
        <f>IF(BT37=BT73,Punktemodus!$B$11,0)</f>
        <v>10</v>
      </c>
      <c r="BY73" s="148">
        <f>IF(BT73=BT20,Punktemodus!B13,0)</f>
        <v>5</v>
      </c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55"/>
      <c r="CR73" s="155"/>
      <c r="CS73" s="155"/>
      <c r="CT73" s="155"/>
      <c r="CU73" s="155"/>
      <c r="CV73" s="155"/>
      <c r="CW73" s="134"/>
    </row>
    <row r="74" spans="1:101" ht="18.75" customHeight="1" thickBot="1" x14ac:dyDescent="0.3">
      <c r="A74" s="60"/>
      <c r="B74" s="60"/>
      <c r="C74" s="60"/>
      <c r="D74" s="60"/>
      <c r="E74" s="85"/>
      <c r="F74" s="60"/>
      <c r="G74" s="85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138"/>
      <c r="BQ74" s="60"/>
      <c r="BR74" s="141"/>
      <c r="BS74" s="150"/>
      <c r="BT74" s="134"/>
      <c r="BU74" s="134"/>
      <c r="BV74" s="134"/>
      <c r="BW74" s="134"/>
      <c r="BX74" s="148"/>
      <c r="BY74" s="148"/>
      <c r="BZ74" s="134"/>
      <c r="CA74" s="144" t="str">
        <f>Spielplan!$BS$38</f>
        <v/>
      </c>
      <c r="CB74" s="145"/>
      <c r="CC74" s="146">
        <f>Spielplan!$BU$38</f>
        <v>0</v>
      </c>
      <c r="CD74" s="147"/>
      <c r="CE74" s="134">
        <f>IF(CA74=CA38,Punktemodus!B15,0)</f>
        <v>20</v>
      </c>
      <c r="CF74" s="148">
        <f>IF(OR(CA74=$CA$14,CA74=$CA$15,CA74=$CA$22,CA74=$CA$23,CA74=$CA$30,CA74=$CA$31,CA74=$CA$39),Punktemodus!B17,0)</f>
        <v>10</v>
      </c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</row>
    <row r="75" spans="1:101" ht="18.75" customHeight="1" thickBot="1" x14ac:dyDescent="0.25">
      <c r="A75" s="60"/>
      <c r="B75" s="60"/>
      <c r="C75" s="60"/>
      <c r="D75" s="60"/>
      <c r="E75" s="85"/>
      <c r="F75" s="60"/>
      <c r="G75" s="85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138"/>
      <c r="BQ75" s="60"/>
      <c r="BR75" s="141"/>
      <c r="BS75" s="134"/>
      <c r="BT75" s="134"/>
      <c r="BU75" s="134"/>
      <c r="BV75" s="134"/>
      <c r="BW75" s="134"/>
      <c r="BX75" s="148"/>
      <c r="BY75" s="148"/>
      <c r="BZ75" s="134"/>
      <c r="CA75" s="144" t="str">
        <f>Spielplan!$BS$39</f>
        <v/>
      </c>
      <c r="CB75" s="145"/>
      <c r="CC75" s="146">
        <f>Spielplan!$BU$39</f>
        <v>0</v>
      </c>
      <c r="CD75" s="134"/>
      <c r="CE75" s="134">
        <f>IF(CA75=CA39,Punktemodus!B15,0)</f>
        <v>20</v>
      </c>
      <c r="CF75" s="148">
        <f>IF(OR(CA75=$CA$14,CA75=$CA$15,CA75=$CA$22,CA75=$CA$23,CA75=$CA$30,CA75=$CA$31,CA75=$CA$38),Punktemodus!B17,0)</f>
        <v>10</v>
      </c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</row>
    <row r="76" spans="1:101" ht="18.75" customHeight="1" thickBot="1" x14ac:dyDescent="0.3">
      <c r="A76" s="60"/>
      <c r="B76" s="60"/>
      <c r="C76" s="88" t="s">
        <v>92</v>
      </c>
      <c r="D76" s="60"/>
      <c r="E76" s="85"/>
      <c r="F76" s="60"/>
      <c r="G76" s="85"/>
      <c r="H76" s="60"/>
      <c r="I76" s="60"/>
      <c r="J76" s="60"/>
      <c r="K76" s="60"/>
      <c r="L76" s="60"/>
      <c r="M76" s="60" t="s">
        <v>4</v>
      </c>
      <c r="N76" s="60"/>
      <c r="O76" s="60"/>
      <c r="P76" s="60"/>
      <c r="Q76" s="60" t="s">
        <v>6</v>
      </c>
      <c r="R76" s="60"/>
      <c r="S76" s="60"/>
      <c r="T76" s="60"/>
      <c r="U76" s="60" t="s">
        <v>7</v>
      </c>
      <c r="V76" s="60"/>
      <c r="W76" s="60"/>
      <c r="X76" s="60"/>
      <c r="Y76" s="60"/>
      <c r="Z76" s="60" t="s">
        <v>4</v>
      </c>
      <c r="AA76" s="60" t="s">
        <v>5</v>
      </c>
      <c r="AB76" s="60"/>
      <c r="AC76" s="60"/>
      <c r="AD76" s="60" t="s">
        <v>9</v>
      </c>
      <c r="AE76" s="60"/>
      <c r="AF76" s="60"/>
      <c r="AG76" s="60"/>
      <c r="AH76" s="60" t="s">
        <v>32</v>
      </c>
      <c r="AI76" s="60"/>
      <c r="AJ76" s="60"/>
      <c r="AK76" s="60"/>
      <c r="AL76" s="60"/>
      <c r="AM76" s="60"/>
      <c r="AN76" s="60" t="s">
        <v>35</v>
      </c>
      <c r="AO76" s="60"/>
      <c r="AP76" s="60"/>
      <c r="AQ76" s="60"/>
      <c r="AR76" s="60"/>
      <c r="AS76" s="60" t="s">
        <v>33</v>
      </c>
      <c r="AT76" s="60"/>
      <c r="AU76" s="60"/>
      <c r="AV76" s="60"/>
      <c r="AW76" s="60"/>
      <c r="AX76" s="60"/>
      <c r="AY76" s="60"/>
      <c r="AZ76" s="60"/>
      <c r="BA76" s="60"/>
      <c r="BB76" s="89" t="s">
        <v>10</v>
      </c>
      <c r="BC76" s="60"/>
      <c r="BD76" s="90" t="s">
        <v>4</v>
      </c>
      <c r="BE76" s="60"/>
      <c r="BF76" s="61" t="s">
        <v>5</v>
      </c>
      <c r="BG76" s="60"/>
      <c r="BH76" s="60"/>
      <c r="BI76" s="85"/>
      <c r="BJ76" s="60"/>
      <c r="BK76" s="60"/>
      <c r="BL76" s="60"/>
      <c r="BM76" s="60"/>
      <c r="BN76" s="60"/>
      <c r="BO76" s="60"/>
      <c r="BP76" s="138"/>
      <c r="BQ76" s="85"/>
      <c r="BR76" s="141"/>
      <c r="BS76" s="153" t="s">
        <v>128</v>
      </c>
      <c r="BT76" s="144" t="str">
        <f>Spielplan!$BL$40</f>
        <v/>
      </c>
      <c r="BU76" s="145"/>
      <c r="BV76" s="146">
        <f>Spielplan!$BN$40</f>
        <v>0</v>
      </c>
      <c r="BW76" s="147"/>
      <c r="BX76" s="148">
        <f>IF(BT40=BT76,Punktemodus!$B$11,0)</f>
        <v>10</v>
      </c>
      <c r="BY76" s="148">
        <f>IF(BT76=BT25,Punktemodus!B13,0)</f>
        <v>5</v>
      </c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</row>
    <row r="77" spans="1:101" ht="18.75" customHeight="1" thickBot="1" x14ac:dyDescent="0.25">
      <c r="A77" s="60"/>
      <c r="B77" s="60"/>
      <c r="C77" s="60"/>
      <c r="D77" s="60"/>
      <c r="E77" s="85"/>
      <c r="F77" s="60"/>
      <c r="G77" s="85"/>
      <c r="H77" s="60"/>
      <c r="I77" s="60"/>
      <c r="J77" s="60"/>
      <c r="K77" s="60"/>
      <c r="L77" s="60"/>
      <c r="M77" s="60" t="s">
        <v>0</v>
      </c>
      <c r="N77" s="60" t="s">
        <v>1</v>
      </c>
      <c r="O77" s="60" t="s">
        <v>2</v>
      </c>
      <c r="P77" s="60" t="s">
        <v>3</v>
      </c>
      <c r="Q77" s="60" t="s">
        <v>0</v>
      </c>
      <c r="R77" s="60" t="s">
        <v>1</v>
      </c>
      <c r="S77" s="60" t="s">
        <v>2</v>
      </c>
      <c r="T77" s="60" t="s">
        <v>3</v>
      </c>
      <c r="U77" s="60" t="s">
        <v>0</v>
      </c>
      <c r="V77" s="60" t="s">
        <v>1</v>
      </c>
      <c r="W77" s="60" t="s">
        <v>2</v>
      </c>
      <c r="X77" s="60" t="s">
        <v>3</v>
      </c>
      <c r="Y77" s="60"/>
      <c r="Z77" s="60" t="s">
        <v>8</v>
      </c>
      <c r="AA77" s="60"/>
      <c r="AB77" s="60"/>
      <c r="AC77" s="60"/>
      <c r="AD77" s="60"/>
      <c r="AE77" s="60"/>
      <c r="AF77" s="60"/>
      <c r="AG77" s="60"/>
      <c r="AH77" s="60" t="s">
        <v>31</v>
      </c>
      <c r="AI77" s="60"/>
      <c r="AJ77" s="60"/>
      <c r="AK77" s="60"/>
      <c r="AL77" s="60"/>
      <c r="AM77" s="60"/>
      <c r="AN77" s="60" t="str">
        <f>AI78</f>
        <v>Deutschland</v>
      </c>
      <c r="AO77" s="60" t="str">
        <f>AI79</f>
        <v>Portugal</v>
      </c>
      <c r="AP77" s="60" t="str">
        <f>AI80</f>
        <v>Ghana</v>
      </c>
      <c r="AQ77" s="60" t="str">
        <f>AI81</f>
        <v>USA</v>
      </c>
      <c r="AR77" s="60"/>
      <c r="AS77" s="60" t="s">
        <v>31</v>
      </c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85"/>
      <c r="BJ77" s="85"/>
      <c r="BK77" s="85"/>
      <c r="BL77" s="85"/>
      <c r="BM77" s="85"/>
      <c r="BN77" s="85"/>
      <c r="BO77" s="85"/>
      <c r="BP77" s="137"/>
      <c r="BQ77" s="85"/>
      <c r="BR77" s="141"/>
      <c r="BS77" s="149" t="s">
        <v>129</v>
      </c>
      <c r="BT77" s="144" t="str">
        <f>Spielplan!$BL$41</f>
        <v/>
      </c>
      <c r="BU77" s="145"/>
      <c r="BV77" s="146">
        <f>Spielplan!$BN$41</f>
        <v>0</v>
      </c>
      <c r="BW77" s="134"/>
      <c r="BX77" s="148">
        <f>IF(BT41=BT77,Punktemodus!$B$11,0)</f>
        <v>10</v>
      </c>
      <c r="BY77" s="148">
        <f>IF(BT77=BT24,Punktemodus!B13,0)</f>
        <v>5</v>
      </c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</row>
    <row r="78" spans="1:101" ht="18.75" customHeight="1" thickBot="1" x14ac:dyDescent="0.3">
      <c r="A78" s="60"/>
      <c r="B78" s="60"/>
      <c r="C78" s="211" t="str">
        <f>Spielplan!$C$78</f>
        <v>Deutschland</v>
      </c>
      <c r="D78" s="212"/>
      <c r="E78" s="104"/>
      <c r="F78" s="93"/>
      <c r="G78" s="104"/>
      <c r="H78" s="211" t="str">
        <f>Spielplan!$H$78</f>
        <v>Portugal</v>
      </c>
      <c r="I78" s="212"/>
      <c r="J78" s="60"/>
      <c r="K78" s="60" t="s">
        <v>108</v>
      </c>
      <c r="L78" s="60">
        <f t="shared" ref="L78:L83" si="24">IF(E78-G78&gt;0,1,IF(G78=E78,0,-1))</f>
        <v>0</v>
      </c>
      <c r="M78" s="60">
        <f>IF($E78="",0,IF($E78&gt;$G78,3,IF($E78=G78,1,0)))</f>
        <v>0</v>
      </c>
      <c r="N78" s="60">
        <f>IF($G78="",0,IF($E78&gt;$G78,0,IF($E78=G78,1,3)))</f>
        <v>0</v>
      </c>
      <c r="O78" s="60"/>
      <c r="P78" s="60"/>
      <c r="Q78" s="60">
        <f>E78</f>
        <v>0</v>
      </c>
      <c r="R78" s="60">
        <f>G78</f>
        <v>0</v>
      </c>
      <c r="S78" s="60"/>
      <c r="T78" s="60"/>
      <c r="U78" s="60">
        <f>G78</f>
        <v>0</v>
      </c>
      <c r="V78" s="60">
        <f>E78</f>
        <v>0</v>
      </c>
      <c r="W78" s="60"/>
      <c r="X78" s="60"/>
      <c r="Y78" s="60"/>
      <c r="Z78" s="60">
        <f>M84</f>
        <v>0</v>
      </c>
      <c r="AA78" s="60">
        <f>Q84</f>
        <v>0</v>
      </c>
      <c r="AB78" s="60">
        <f>U84</f>
        <v>0</v>
      </c>
      <c r="AC78" s="60">
        <f>AA78-AB78</f>
        <v>0</v>
      </c>
      <c r="AD78" s="60">
        <f>IF(Z78&gt;Z79,-1,0)</f>
        <v>0</v>
      </c>
      <c r="AE78" s="60">
        <f>IF(Z78&gt;Z80,-1,0)</f>
        <v>0</v>
      </c>
      <c r="AF78" s="60">
        <f>IF(Z78&gt;Z81,-1,0)</f>
        <v>0</v>
      </c>
      <c r="AG78" s="60">
        <f>10000-(AJ78*1000+AM78*100+AK78*10)</f>
        <v>10000</v>
      </c>
      <c r="AH78" s="90">
        <f>RANK(AG78,AG78:AG81,1)</f>
        <v>1</v>
      </c>
      <c r="AI78" s="60" t="str">
        <f>C78</f>
        <v>Deutschland</v>
      </c>
      <c r="AJ78" s="60">
        <f t="shared" ref="AJ78:AL81" si="25">Z78</f>
        <v>0</v>
      </c>
      <c r="AK78" s="60">
        <f t="shared" si="25"/>
        <v>0</v>
      </c>
      <c r="AL78" s="60">
        <f t="shared" si="25"/>
        <v>0</v>
      </c>
      <c r="AM78" s="60">
        <f>AK78-AL78</f>
        <v>0</v>
      </c>
      <c r="AN78" s="187"/>
      <c r="AO78" s="187">
        <f>IF(AG79=AG78,IF(G78&gt;E78,AG79-0.1,AG79),AG79)</f>
        <v>10000</v>
      </c>
      <c r="AP78" s="187">
        <f>IF(AG80=AG78,IF(G80&gt;E80,AG80-0.1,AG80),AG80)</f>
        <v>10000</v>
      </c>
      <c r="AQ78" s="187">
        <f>IF(AG81=AG78,IF(G82&gt;E82,AG81-0.1,AG81),AG81)</f>
        <v>10000</v>
      </c>
      <c r="AR78" s="187">
        <f>AN82</f>
        <v>30000</v>
      </c>
      <c r="AS78" s="90">
        <f>RANK(AR78,AR78:AR81,1)</f>
        <v>1</v>
      </c>
      <c r="AT78" s="60" t="str">
        <f t="shared" ref="AT78:AW81" si="26">AI78</f>
        <v>Deutschland</v>
      </c>
      <c r="AU78" s="60">
        <f t="shared" si="26"/>
        <v>0</v>
      </c>
      <c r="AV78" s="60">
        <f t="shared" si="26"/>
        <v>0</v>
      </c>
      <c r="AW78" s="60">
        <f t="shared" si="26"/>
        <v>0</v>
      </c>
      <c r="AX78" s="60"/>
      <c r="AY78" s="60"/>
      <c r="AZ78" s="60"/>
      <c r="BA78" s="213">
        <v>1</v>
      </c>
      <c r="BB78" s="211" t="str">
        <f>VLOOKUP(1,AS78:AT81,2,FALSE)</f>
        <v>Deutschland</v>
      </c>
      <c r="BC78" s="214"/>
      <c r="BD78" s="215">
        <f>VLOOKUP(1,AS78:AW81,3,FALSE)</f>
        <v>0</v>
      </c>
      <c r="BE78" s="216">
        <f>VLOOKUP(1,AS78:AW81,4,FALSE)</f>
        <v>0</v>
      </c>
      <c r="BF78" s="93" t="s">
        <v>12</v>
      </c>
      <c r="BG78" s="216">
        <f>VLOOKUP(1,AS78:AW81,5,FALSE)</f>
        <v>0</v>
      </c>
      <c r="BH78" s="217" t="s">
        <v>123</v>
      </c>
      <c r="BI78" s="85"/>
      <c r="BJ78" s="85">
        <f>IF(E78&gt;G78,IF(Spielplan!E78&gt;Spielplan!G78,Punktemodus!$B$3,0),0)</f>
        <v>0</v>
      </c>
      <c r="BK78" s="85">
        <f>IF(E78=G78,IF(Spielplan!E78=Spielplan!G78,Punktemodus!$B$3,0),0)</f>
        <v>10</v>
      </c>
      <c r="BL78" s="85">
        <f>IF(E78&lt;G78,IF(Spielplan!E78&lt;Spielplan!G78,Punktemodus!$B$3,0),0)</f>
        <v>0</v>
      </c>
      <c r="BM78" s="85">
        <f>IF(E78=Spielplan!E78,IF(G78=Spielplan!G78,Punktemodus!$B$5,0),0)</f>
        <v>3</v>
      </c>
      <c r="BN78" s="85">
        <f>IF(E78=Spielplan!E78,Punktemodus!$B$7,0)</f>
        <v>1</v>
      </c>
      <c r="BO78" s="85">
        <f>IF(G78=Spielplan!G78,Punktemodus!$B$7,0)</f>
        <v>1</v>
      </c>
      <c r="BP78" s="137">
        <f>IF(Spielplan!E78="",0,SUM(BJ78:BO78))</f>
        <v>0</v>
      </c>
      <c r="BQ78" s="85"/>
      <c r="BR78" s="141"/>
      <c r="BS78" s="150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</row>
    <row r="79" spans="1:101" ht="18.75" customHeight="1" thickBot="1" x14ac:dyDescent="0.3">
      <c r="A79" s="60"/>
      <c r="B79" s="60"/>
      <c r="C79" s="218" t="str">
        <f>Spielplan!$C$79</f>
        <v>Ghana</v>
      </c>
      <c r="D79" s="219"/>
      <c r="E79" s="104"/>
      <c r="F79" s="93"/>
      <c r="G79" s="104"/>
      <c r="H79" s="218" t="str">
        <f>Spielplan!$H$79</f>
        <v>USA</v>
      </c>
      <c r="I79" s="219"/>
      <c r="J79" s="60"/>
      <c r="K79" s="60" t="s">
        <v>109</v>
      </c>
      <c r="L79" s="60">
        <f t="shared" si="24"/>
        <v>0</v>
      </c>
      <c r="M79" s="60"/>
      <c r="N79" s="60"/>
      <c r="O79" s="60">
        <f>IF($E79="",0,IF($E79&gt;$G79,3,IF($E79=$G79,1,0)))</f>
        <v>0</v>
      </c>
      <c r="P79" s="60">
        <f>IF($G79="",0,IF($E79&gt;$G79,0,IF($E79=$G79,1,3)))</f>
        <v>0</v>
      </c>
      <c r="Q79" s="60"/>
      <c r="R79" s="60"/>
      <c r="S79" s="60">
        <f>E79</f>
        <v>0</v>
      </c>
      <c r="T79" s="60">
        <f>G79</f>
        <v>0</v>
      </c>
      <c r="U79" s="60"/>
      <c r="V79" s="60"/>
      <c r="W79" s="60">
        <f>G79</f>
        <v>0</v>
      </c>
      <c r="X79" s="60">
        <f>E79</f>
        <v>0</v>
      </c>
      <c r="Y79" s="60"/>
      <c r="Z79" s="60">
        <f>N84</f>
        <v>0</v>
      </c>
      <c r="AA79" s="60">
        <f>R84</f>
        <v>0</v>
      </c>
      <c r="AB79" s="60">
        <f>V84</f>
        <v>0</v>
      </c>
      <c r="AC79" s="60">
        <f>AA79-AB79</f>
        <v>0</v>
      </c>
      <c r="AD79" s="60">
        <f>IF(Z79&gt;Z78,-1,0)</f>
        <v>0</v>
      </c>
      <c r="AE79" s="60">
        <f>IF(Z79&gt;Z80,-1,0)</f>
        <v>0</v>
      </c>
      <c r="AF79" s="60">
        <f>IF(Z79&gt;Z81,-1,0)</f>
        <v>0</v>
      </c>
      <c r="AG79" s="60">
        <f>10000-(AJ79*1000+AM79*100+AK79*10)</f>
        <v>10000</v>
      </c>
      <c r="AH79" s="90">
        <f>RANK(AG79,AG78:AG81,1)</f>
        <v>1</v>
      </c>
      <c r="AI79" s="60" t="str">
        <f>H78</f>
        <v>Portugal</v>
      </c>
      <c r="AJ79" s="60">
        <f t="shared" si="25"/>
        <v>0</v>
      </c>
      <c r="AK79" s="60">
        <f t="shared" si="25"/>
        <v>0</v>
      </c>
      <c r="AL79" s="60">
        <f t="shared" si="25"/>
        <v>0</v>
      </c>
      <c r="AM79" s="60">
        <f>AK79-AL79</f>
        <v>0</v>
      </c>
      <c r="AN79" s="187">
        <f>IF(AG78=AG79,IF(E78&gt;G78,AG78-0.1,AG78),AG78)</f>
        <v>10000</v>
      </c>
      <c r="AO79" s="187"/>
      <c r="AP79" s="187">
        <f>IF(AG80=AG79,IF(G83&gt;E83,AG80-0.1,AG80),AG80)</f>
        <v>10000</v>
      </c>
      <c r="AQ79" s="187">
        <f>IF(AG81=AG79,IF(G81&gt;E81,AG81-0.1,AG81),AG81)</f>
        <v>10000</v>
      </c>
      <c r="AR79" s="187">
        <f>AO82</f>
        <v>30000</v>
      </c>
      <c r="AS79" s="90">
        <f>RANK(AR79,AR78:AR81,1)</f>
        <v>1</v>
      </c>
      <c r="AT79" s="60" t="str">
        <f t="shared" si="26"/>
        <v>Portugal</v>
      </c>
      <c r="AU79" s="60">
        <f t="shared" si="26"/>
        <v>0</v>
      </c>
      <c r="AV79" s="60">
        <f t="shared" si="26"/>
        <v>0</v>
      </c>
      <c r="AW79" s="60">
        <f t="shared" si="26"/>
        <v>0</v>
      </c>
      <c r="AX79" s="60"/>
      <c r="AY79" s="60"/>
      <c r="AZ79" s="60"/>
      <c r="BA79" s="220">
        <v>2</v>
      </c>
      <c r="BB79" s="218" t="e">
        <f>VLOOKUP(2,AS78:AT81,2,FALSE)</f>
        <v>#N/A</v>
      </c>
      <c r="BC79" s="221"/>
      <c r="BD79" s="222" t="e">
        <f>VLOOKUP(2,AS78:AW81,3,FALSE)</f>
        <v>#N/A</v>
      </c>
      <c r="BE79" s="223" t="e">
        <f>VLOOKUP(2,AS78:AW81,4,FALSE)</f>
        <v>#N/A</v>
      </c>
      <c r="BF79" s="93" t="s">
        <v>12</v>
      </c>
      <c r="BG79" s="223" t="e">
        <f>VLOOKUP(2,AS78:AW81,5,FALSE)</f>
        <v>#N/A</v>
      </c>
      <c r="BH79" s="223" t="s">
        <v>129</v>
      </c>
      <c r="BI79" s="85"/>
      <c r="BJ79" s="85">
        <f>IF(E79&gt;G79,IF(Spielplan!E79&gt;Spielplan!G79,Punktemodus!$B$3,0),0)</f>
        <v>0</v>
      </c>
      <c r="BK79" s="85">
        <f>IF(E79=G79,IF(Spielplan!E79=Spielplan!G79,Punktemodus!$B$3,0),0)</f>
        <v>10</v>
      </c>
      <c r="BL79" s="85">
        <f>IF(E79&lt;G79,IF(Spielplan!E79&lt;Spielplan!G79,Punktemodus!$B$3,0),0)</f>
        <v>0</v>
      </c>
      <c r="BM79" s="85">
        <f>IF(E79=Spielplan!E79,IF(G79=Spielplan!G79,Punktemodus!$B$5,0),0)</f>
        <v>3</v>
      </c>
      <c r="BN79" s="85">
        <f>IF(E79=Spielplan!E79,Punktemodus!$B$7,0)</f>
        <v>1</v>
      </c>
      <c r="BO79" s="85">
        <f>IF(G79=Spielplan!G79,Punktemodus!$B$7,0)</f>
        <v>1</v>
      </c>
      <c r="BP79" s="137">
        <f>IF(Spielplan!E79="",0,SUM(BJ79:BO79))</f>
        <v>0</v>
      </c>
      <c r="BQ79" s="85"/>
      <c r="BR79" s="141"/>
      <c r="BS79" s="134"/>
      <c r="BT79" s="134"/>
      <c r="BU79" s="134"/>
      <c r="BV79" s="134"/>
      <c r="BW79" s="134"/>
      <c r="BX79" s="134"/>
      <c r="BY79" s="134"/>
      <c r="BZ79" s="161">
        <f>SUM(BX48:BY77)</f>
        <v>240</v>
      </c>
      <c r="CA79" s="134"/>
      <c r="CB79" s="134"/>
      <c r="CC79" s="134"/>
      <c r="CD79" s="134"/>
      <c r="CE79" s="161">
        <f>CE50+CF50+CE51+CF51+CE58+CF58+CE59+CF59+CE66+CF66+CE67+CF67+CE74+CF74+CE75+CF75</f>
        <v>240</v>
      </c>
      <c r="CF79" s="134"/>
      <c r="CG79" s="134"/>
      <c r="CH79" s="134"/>
      <c r="CI79" s="134"/>
      <c r="CJ79" s="161">
        <f>CJ54+CJ55+CJ70+CJ71</f>
        <v>120</v>
      </c>
      <c r="CK79" s="134"/>
      <c r="CL79" s="134"/>
      <c r="CM79" s="134"/>
      <c r="CN79" s="134"/>
      <c r="CO79" s="161">
        <f>SUM(CO59:CO60)</f>
        <v>80</v>
      </c>
      <c r="CP79" s="134"/>
      <c r="CQ79" s="134"/>
      <c r="CR79" s="134"/>
      <c r="CS79" s="161">
        <f>CS54</f>
        <v>50</v>
      </c>
      <c r="CT79" s="134"/>
      <c r="CU79" s="134"/>
      <c r="CV79" s="134"/>
      <c r="CW79" s="134"/>
    </row>
    <row r="80" spans="1:101" ht="18.75" customHeight="1" thickBot="1" x14ac:dyDescent="0.3">
      <c r="A80" s="60"/>
      <c r="B80" s="60"/>
      <c r="C80" s="211" t="str">
        <f>C78</f>
        <v>Deutschland</v>
      </c>
      <c r="D80" s="212"/>
      <c r="E80" s="104"/>
      <c r="F80" s="93"/>
      <c r="G80" s="104"/>
      <c r="H80" s="211" t="str">
        <f>C79</f>
        <v>Ghana</v>
      </c>
      <c r="I80" s="212"/>
      <c r="J80" s="60"/>
      <c r="K80" s="60" t="s">
        <v>110</v>
      </c>
      <c r="L80" s="60">
        <f t="shared" si="24"/>
        <v>0</v>
      </c>
      <c r="M80" s="60">
        <f>IF($E80="",0,IF($E80&gt;$G80,3,IF($E80=G80,1,0)))</f>
        <v>0</v>
      </c>
      <c r="N80" s="60"/>
      <c r="O80" s="60">
        <f>IF($G80="",0,IF($E80&gt;$G80,0,IF($E80=$G80,1,3)))</f>
        <v>0</v>
      </c>
      <c r="P80" s="60"/>
      <c r="Q80" s="60">
        <f>E80</f>
        <v>0</v>
      </c>
      <c r="R80" s="60"/>
      <c r="S80" s="60">
        <f>G80</f>
        <v>0</v>
      </c>
      <c r="T80" s="60"/>
      <c r="U80" s="60">
        <f>G80</f>
        <v>0</v>
      </c>
      <c r="V80" s="60"/>
      <c r="W80" s="60">
        <f>E80</f>
        <v>0</v>
      </c>
      <c r="X80" s="60"/>
      <c r="Y80" s="60"/>
      <c r="Z80" s="60">
        <f>O84</f>
        <v>0</v>
      </c>
      <c r="AA80" s="60">
        <f>S84</f>
        <v>0</v>
      </c>
      <c r="AB80" s="60">
        <f>W84</f>
        <v>0</v>
      </c>
      <c r="AC80" s="60">
        <f>AA80-AB80</f>
        <v>0</v>
      </c>
      <c r="AD80" s="60">
        <f>IF(Z80&gt;Z78,-1,0)</f>
        <v>0</v>
      </c>
      <c r="AE80" s="60">
        <f>IF(Z80&gt;Z79,-1,0)</f>
        <v>0</v>
      </c>
      <c r="AF80" s="60">
        <f>IF(Z80&gt;Z81,-1,0)</f>
        <v>0</v>
      </c>
      <c r="AG80" s="60">
        <f>10000-(AJ80*1000+AM80*100+AK80*10)</f>
        <v>10000</v>
      </c>
      <c r="AH80" s="90">
        <f>RANK(AG80,AG78:AG81,1)</f>
        <v>1</v>
      </c>
      <c r="AI80" s="60" t="str">
        <f>C79</f>
        <v>Ghana</v>
      </c>
      <c r="AJ80" s="60">
        <f t="shared" si="25"/>
        <v>0</v>
      </c>
      <c r="AK80" s="60">
        <f t="shared" si="25"/>
        <v>0</v>
      </c>
      <c r="AL80" s="60">
        <f t="shared" si="25"/>
        <v>0</v>
      </c>
      <c r="AM80" s="60">
        <f>AK80-AL80</f>
        <v>0</v>
      </c>
      <c r="AN80" s="187">
        <f>IF(AG78=AG80,IF(E80&gt;G80,AG78-0.1,AG78),AG78)</f>
        <v>10000</v>
      </c>
      <c r="AO80" s="187">
        <f>IF(AG79=AG80,IF(E83&gt;G83,AG79-0.1,AG79),AG79)</f>
        <v>10000</v>
      </c>
      <c r="AP80" s="187"/>
      <c r="AQ80" s="187">
        <f>IF(AG81=AG80,IF(G79&gt;E79,AG81-0.1,AG81),AG81)</f>
        <v>10000</v>
      </c>
      <c r="AR80" s="187">
        <f>AP82</f>
        <v>30000</v>
      </c>
      <c r="AS80" s="90">
        <f>RANK(AR80,AR78:AR81,1)</f>
        <v>1</v>
      </c>
      <c r="AT80" s="60" t="str">
        <f t="shared" si="26"/>
        <v>Ghana</v>
      </c>
      <c r="AU80" s="60">
        <f t="shared" si="26"/>
        <v>0</v>
      </c>
      <c r="AV80" s="60">
        <f t="shared" si="26"/>
        <v>0</v>
      </c>
      <c r="AW80" s="60">
        <f t="shared" si="26"/>
        <v>0</v>
      </c>
      <c r="AX80" s="60"/>
      <c r="AY80" s="60"/>
      <c r="AZ80" s="60"/>
      <c r="BA80" s="113">
        <v>3</v>
      </c>
      <c r="BB80" s="114" t="e">
        <f>VLOOKUP(3,AS78:AT81,2,FALSE)</f>
        <v>#N/A</v>
      </c>
      <c r="BC80" s="115"/>
      <c r="BD80" s="116" t="e">
        <f>VLOOKUP(3,AS78:AW81,3,FALSE)</f>
        <v>#N/A</v>
      </c>
      <c r="BE80" s="116" t="e">
        <f>VLOOKUP(3,AS78:AW81,4,FALSE)</f>
        <v>#N/A</v>
      </c>
      <c r="BF80" s="93" t="s">
        <v>12</v>
      </c>
      <c r="BG80" s="116" t="e">
        <f>VLOOKUP(3,AS78:AW81,5,FALSE)</f>
        <v>#N/A</v>
      </c>
      <c r="BH80" s="60"/>
      <c r="BI80" s="85"/>
      <c r="BJ80" s="85">
        <f>IF(E80&gt;G80,IF(Spielplan!E80&gt;Spielplan!G80,Punktemodus!$B$3,0),0)</f>
        <v>0</v>
      </c>
      <c r="BK80" s="85">
        <f>IF(E80=G80,IF(Spielplan!E80=Spielplan!G80,Punktemodus!$B$3,0),0)</f>
        <v>10</v>
      </c>
      <c r="BL80" s="85">
        <f>IF(E80&lt;G80,IF(Spielplan!E80&lt;Spielplan!G80,Punktemodus!$B$3,0),0)</f>
        <v>0</v>
      </c>
      <c r="BM80" s="85">
        <f>IF(E80=Spielplan!E80,IF(G80=Spielplan!G80,Punktemodus!$B$5,0),0)</f>
        <v>3</v>
      </c>
      <c r="BN80" s="85">
        <f>IF(E80=Spielplan!E80,Punktemodus!$B$7,0)</f>
        <v>1</v>
      </c>
      <c r="BO80" s="85">
        <f>IF(G80=Spielplan!G80,Punktemodus!$B$7,0)</f>
        <v>1</v>
      </c>
      <c r="BP80" s="137">
        <f>IF(Spielplan!E80="",0,SUM(BJ80:BO80))</f>
        <v>0</v>
      </c>
      <c r="BQ80" s="85"/>
      <c r="BR80" s="141"/>
      <c r="BS80" s="134"/>
      <c r="BT80" s="134"/>
      <c r="BU80" s="134"/>
      <c r="BV80" s="134"/>
      <c r="BW80" s="134"/>
      <c r="BX80" s="134"/>
      <c r="BY80" s="134"/>
      <c r="BZ80" s="138"/>
      <c r="CA80" s="134"/>
      <c r="CB80" s="134"/>
      <c r="CC80" s="134"/>
      <c r="CD80" s="134"/>
      <c r="CE80" s="138"/>
      <c r="CF80" s="134"/>
      <c r="CG80" s="134"/>
      <c r="CH80" s="134"/>
      <c r="CI80" s="134"/>
      <c r="CJ80" s="138"/>
      <c r="CK80" s="134"/>
      <c r="CL80" s="134"/>
      <c r="CM80" s="134"/>
      <c r="CN80" s="134"/>
      <c r="CO80" s="138"/>
      <c r="CP80" s="134"/>
      <c r="CQ80" s="134"/>
      <c r="CR80" s="134"/>
      <c r="CS80" s="138"/>
      <c r="CT80" s="134"/>
      <c r="CU80" s="134"/>
      <c r="CV80" s="134"/>
      <c r="CW80" s="134"/>
    </row>
    <row r="81" spans="1:101" ht="18.75" customHeight="1" thickBot="1" x14ac:dyDescent="0.3">
      <c r="A81" s="60"/>
      <c r="B81" s="60"/>
      <c r="C81" s="218" t="str">
        <f>H78</f>
        <v>Portugal</v>
      </c>
      <c r="D81" s="219"/>
      <c r="E81" s="104"/>
      <c r="F81" s="93"/>
      <c r="G81" s="104"/>
      <c r="H81" s="218" t="str">
        <f>H79</f>
        <v>USA</v>
      </c>
      <c r="I81" s="219"/>
      <c r="J81" s="60"/>
      <c r="K81" s="60" t="s">
        <v>111</v>
      </c>
      <c r="L81" s="60">
        <f t="shared" si="24"/>
        <v>0</v>
      </c>
      <c r="M81" s="60"/>
      <c r="N81" s="60">
        <f>IF($E81="",0,IF($E81&gt;$G81,3,IF($E81=$G81,1,0)))</f>
        <v>0</v>
      </c>
      <c r="O81" s="60"/>
      <c r="P81" s="60">
        <f>IF($G81="",0,IF($E81&gt;$G81,0,IF($E81=$G81,1,3)))</f>
        <v>0</v>
      </c>
      <c r="Q81" s="60"/>
      <c r="R81" s="60">
        <f>E81</f>
        <v>0</v>
      </c>
      <c r="S81" s="60"/>
      <c r="T81" s="60">
        <f>G81</f>
        <v>0</v>
      </c>
      <c r="U81" s="60"/>
      <c r="V81" s="60">
        <f>G81</f>
        <v>0</v>
      </c>
      <c r="W81" s="60"/>
      <c r="X81" s="60">
        <f>E81</f>
        <v>0</v>
      </c>
      <c r="Y81" s="60"/>
      <c r="Z81" s="60">
        <f>P84</f>
        <v>0</v>
      </c>
      <c r="AA81" s="60">
        <f>T84</f>
        <v>0</v>
      </c>
      <c r="AB81" s="60">
        <f>X84</f>
        <v>0</v>
      </c>
      <c r="AC81" s="60">
        <f>AA81-AB81</f>
        <v>0</v>
      </c>
      <c r="AD81" s="60">
        <f>IF(Z81&gt;Z78,-1,0)</f>
        <v>0</v>
      </c>
      <c r="AE81" s="60">
        <f>IF(Z81&gt;Z79,-1,0)</f>
        <v>0</v>
      </c>
      <c r="AF81" s="60">
        <f>IF(Z81&gt;Z80,-1,0)</f>
        <v>0</v>
      </c>
      <c r="AG81" s="60">
        <f>10000-(AJ81*1000+AM81*100+AK81*10)</f>
        <v>10000</v>
      </c>
      <c r="AH81" s="90">
        <f>RANK(AG81,AG78:AG81,1)</f>
        <v>1</v>
      </c>
      <c r="AI81" s="60" t="str">
        <f>H79</f>
        <v>USA</v>
      </c>
      <c r="AJ81" s="60">
        <f t="shared" si="25"/>
        <v>0</v>
      </c>
      <c r="AK81" s="60">
        <f t="shared" si="25"/>
        <v>0</v>
      </c>
      <c r="AL81" s="60">
        <f t="shared" si="25"/>
        <v>0</v>
      </c>
      <c r="AM81" s="60">
        <f>AK81-AL81</f>
        <v>0</v>
      </c>
      <c r="AN81" s="187">
        <f>IF(AG78=AG81,IF(E82&gt;G82,AG78-0.1,AG78),AG78)</f>
        <v>10000</v>
      </c>
      <c r="AO81" s="187">
        <f>IF(AG79=AG81,IF(E81&gt;G81,AG79-0.1,AG79),AG79)</f>
        <v>10000</v>
      </c>
      <c r="AP81" s="187">
        <f>IF(AG80=AG81,IF(E79&gt;G79,AG80-0.1,AG80),AG80)</f>
        <v>10000</v>
      </c>
      <c r="AQ81" s="187"/>
      <c r="AR81" s="187">
        <f>AQ82</f>
        <v>30000</v>
      </c>
      <c r="AS81" s="90">
        <f>RANK(AR81,AR78:AR81,1)</f>
        <v>1</v>
      </c>
      <c r="AT81" s="60" t="str">
        <f t="shared" si="26"/>
        <v>USA</v>
      </c>
      <c r="AU81" s="60">
        <f t="shared" si="26"/>
        <v>0</v>
      </c>
      <c r="AV81" s="60">
        <f t="shared" si="26"/>
        <v>0</v>
      </c>
      <c r="AW81" s="60">
        <f t="shared" si="26"/>
        <v>0</v>
      </c>
      <c r="AX81" s="60"/>
      <c r="AY81" s="60"/>
      <c r="AZ81" s="60"/>
      <c r="BA81" s="113">
        <v>4</v>
      </c>
      <c r="BB81" s="114" t="e">
        <f>VLOOKUP(4,AS78:AT81,2,FALSE)</f>
        <v>#N/A</v>
      </c>
      <c r="BC81" s="115"/>
      <c r="BD81" s="116" t="e">
        <f>VLOOKUP(4,AS78:AW81,3,FALSE)</f>
        <v>#N/A</v>
      </c>
      <c r="BE81" s="116" t="e">
        <f>VLOOKUP(4,AS78:AW81,4,FALSE)</f>
        <v>#N/A</v>
      </c>
      <c r="BF81" s="93" t="s">
        <v>12</v>
      </c>
      <c r="BG81" s="116" t="e">
        <f>VLOOKUP(4,AS78:AW81,5,FALSE)</f>
        <v>#N/A</v>
      </c>
      <c r="BH81" s="60"/>
      <c r="BI81" s="85"/>
      <c r="BJ81" s="85">
        <f>IF(E81&gt;G81,IF(Spielplan!E81&gt;Spielplan!G81,Punktemodus!$B$3,0),0)</f>
        <v>0</v>
      </c>
      <c r="BK81" s="85">
        <f>IF(E81=G81,IF(Spielplan!E81=Spielplan!G81,Punktemodus!$B$3,0),0)</f>
        <v>10</v>
      </c>
      <c r="BL81" s="85">
        <f>IF(E81&lt;G81,IF(Spielplan!E81&lt;Spielplan!G81,Punktemodus!$B$3,0),0)</f>
        <v>0</v>
      </c>
      <c r="BM81" s="85">
        <f>IF(E81=Spielplan!E81,IF(G81=Spielplan!G81,Punktemodus!$B$5,0),0)</f>
        <v>3</v>
      </c>
      <c r="BN81" s="85">
        <f>IF(E81=Spielplan!E81,Punktemodus!$B$7,0)</f>
        <v>1</v>
      </c>
      <c r="BO81" s="85">
        <f>IF(G81=Spielplan!G81,Punktemodus!$B$7,0)</f>
        <v>1</v>
      </c>
      <c r="BP81" s="137">
        <f>IF(Spielplan!E81="",0,SUM(BJ81:BO81))</f>
        <v>0</v>
      </c>
      <c r="BQ81" s="85"/>
      <c r="BR81" s="141"/>
      <c r="BS81" s="134"/>
      <c r="BT81" s="134"/>
      <c r="BU81" s="134"/>
      <c r="BV81" s="134"/>
      <c r="BW81" s="134"/>
      <c r="BX81" s="134"/>
      <c r="BY81" s="134"/>
      <c r="BZ81" s="353" t="s">
        <v>154</v>
      </c>
      <c r="CA81" s="155"/>
      <c r="CB81" s="155"/>
      <c r="CC81" s="155"/>
      <c r="CD81" s="155"/>
      <c r="CE81" s="353" t="s">
        <v>157</v>
      </c>
      <c r="CF81" s="155"/>
      <c r="CG81" s="155"/>
      <c r="CH81" s="155"/>
      <c r="CI81" s="155"/>
      <c r="CJ81" s="353" t="s">
        <v>164</v>
      </c>
      <c r="CK81" s="155"/>
      <c r="CL81" s="155"/>
      <c r="CM81" s="155"/>
      <c r="CN81" s="155"/>
      <c r="CO81" s="353" t="s">
        <v>159</v>
      </c>
      <c r="CP81" s="155"/>
      <c r="CQ81" s="155"/>
      <c r="CR81" s="155"/>
      <c r="CS81" s="353" t="s">
        <v>160</v>
      </c>
      <c r="CT81" s="155"/>
      <c r="CU81" s="134"/>
      <c r="CV81" s="134"/>
      <c r="CW81" s="134"/>
    </row>
    <row r="82" spans="1:101" ht="18.75" customHeight="1" thickBot="1" x14ac:dyDescent="0.3">
      <c r="A82" s="60"/>
      <c r="B82" s="60"/>
      <c r="C82" s="211" t="str">
        <f>C78</f>
        <v>Deutschland</v>
      </c>
      <c r="D82" s="212"/>
      <c r="E82" s="104"/>
      <c r="F82" s="93"/>
      <c r="G82" s="104"/>
      <c r="H82" s="211" t="str">
        <f>H79</f>
        <v>USA</v>
      </c>
      <c r="I82" s="212"/>
      <c r="J82" s="60"/>
      <c r="K82" s="60" t="s">
        <v>112</v>
      </c>
      <c r="L82" s="60">
        <f t="shared" si="24"/>
        <v>0</v>
      </c>
      <c r="M82" s="60">
        <f>IF($E82="",0,IF($E82&gt;$G82,3,IF($E82=G82,1,0)))</f>
        <v>0</v>
      </c>
      <c r="N82" s="60"/>
      <c r="O82" s="60"/>
      <c r="P82" s="60">
        <f>IF($G82="",0,IF($E82&gt;$G82,0,IF($E82=$G82,1,3)))</f>
        <v>0</v>
      </c>
      <c r="Q82" s="60">
        <f>E82</f>
        <v>0</v>
      </c>
      <c r="R82" s="60"/>
      <c r="S82" s="60"/>
      <c r="T82" s="60">
        <f>G82</f>
        <v>0</v>
      </c>
      <c r="U82" s="60">
        <f>G82</f>
        <v>0</v>
      </c>
      <c r="V82" s="60"/>
      <c r="W82" s="60"/>
      <c r="X82" s="60">
        <f>E82</f>
        <v>0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187">
        <f>SUM(AN78:AN81)</f>
        <v>30000</v>
      </c>
      <c r="AO82" s="187">
        <f>SUM(AO78:AO81)</f>
        <v>30000</v>
      </c>
      <c r="AP82" s="187">
        <f>SUM(AP78:AP81)</f>
        <v>30000</v>
      </c>
      <c r="AQ82" s="187">
        <f>SUM(AQ78:AQ81)</f>
        <v>30000</v>
      </c>
      <c r="AR82" s="187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85">
        <f>IF(E82&gt;G82,IF(Spielplan!E82&gt;Spielplan!G82,Punktemodus!$B$3,0),0)</f>
        <v>0</v>
      </c>
      <c r="BK82" s="85">
        <f>IF(E82=G82,IF(Spielplan!E82=Spielplan!G82,Punktemodus!$B$3,0),0)</f>
        <v>10</v>
      </c>
      <c r="BL82" s="85">
        <f>IF(E82&lt;G82,IF(Spielplan!E82&lt;Spielplan!G82,Punktemodus!$B$3,0),0)</f>
        <v>0</v>
      </c>
      <c r="BM82" s="85">
        <f>IF(E82=Spielplan!E82,IF(G82=Spielplan!G82,Punktemodus!$B$5,0),0)</f>
        <v>3</v>
      </c>
      <c r="BN82" s="85">
        <f>IF(E82=Spielplan!E82,Punktemodus!$B$7,0)</f>
        <v>1</v>
      </c>
      <c r="BO82" s="85">
        <f>IF(G82=Spielplan!G82,Punktemodus!$B$7,0)</f>
        <v>1</v>
      </c>
      <c r="BP82" s="137">
        <f>IF(Spielplan!E82="",0,SUM(BJ82:BO82))</f>
        <v>0</v>
      </c>
      <c r="BQ82" s="60"/>
      <c r="BR82" s="141"/>
      <c r="BS82" s="134"/>
      <c r="BT82" s="134"/>
      <c r="BU82" s="134"/>
      <c r="BV82" s="134"/>
      <c r="BW82" s="134"/>
      <c r="BX82" s="134"/>
      <c r="BY82" s="134"/>
      <c r="BZ82" s="353"/>
      <c r="CA82" s="155"/>
      <c r="CB82" s="155"/>
      <c r="CC82" s="155"/>
      <c r="CD82" s="155"/>
      <c r="CE82" s="353"/>
      <c r="CF82" s="155"/>
      <c r="CG82" s="155"/>
      <c r="CH82" s="155"/>
      <c r="CI82" s="155"/>
      <c r="CJ82" s="353"/>
      <c r="CK82" s="155"/>
      <c r="CL82" s="155"/>
      <c r="CM82" s="155"/>
      <c r="CN82" s="155"/>
      <c r="CO82" s="353"/>
      <c r="CP82" s="155"/>
      <c r="CQ82" s="155"/>
      <c r="CR82" s="155"/>
      <c r="CS82" s="353"/>
      <c r="CT82" s="155"/>
      <c r="CU82" s="134"/>
      <c r="CV82" s="134"/>
      <c r="CW82" s="134"/>
    </row>
    <row r="83" spans="1:101" ht="18.75" customHeight="1" thickBot="1" x14ac:dyDescent="0.3">
      <c r="A83" s="60"/>
      <c r="B83" s="60"/>
      <c r="C83" s="218" t="str">
        <f>H78</f>
        <v>Portugal</v>
      </c>
      <c r="D83" s="219"/>
      <c r="E83" s="104"/>
      <c r="F83" s="93"/>
      <c r="G83" s="104"/>
      <c r="H83" s="218" t="str">
        <f>C79</f>
        <v>Ghana</v>
      </c>
      <c r="I83" s="219"/>
      <c r="J83" s="60"/>
      <c r="K83" s="60" t="s">
        <v>112</v>
      </c>
      <c r="L83" s="60">
        <f t="shared" si="24"/>
        <v>0</v>
      </c>
      <c r="M83" s="60"/>
      <c r="N83" s="60">
        <f>IF($E83="",0,IF($E83&gt;$G83,3,IF($E83=$G83,1,0)))</f>
        <v>0</v>
      </c>
      <c r="O83" s="60">
        <f>IF($G83="",0,IF($E83&gt;$G83,0,IF($E83=$G83,1,3)))</f>
        <v>0</v>
      </c>
      <c r="P83" s="60"/>
      <c r="Q83" s="60"/>
      <c r="R83" s="60">
        <f>E83</f>
        <v>0</v>
      </c>
      <c r="S83" s="60">
        <f>G83</f>
        <v>0</v>
      </c>
      <c r="T83" s="60"/>
      <c r="U83" s="60"/>
      <c r="V83" s="60">
        <f>G83</f>
        <v>0</v>
      </c>
      <c r="W83" s="60">
        <f>E83</f>
        <v>0</v>
      </c>
      <c r="X83" s="60"/>
      <c r="Y83" s="60"/>
      <c r="Z83" s="60" t="s">
        <v>30</v>
      </c>
      <c r="AA83" s="60"/>
      <c r="AB83" s="60"/>
      <c r="AC83" s="60"/>
      <c r="AD83" s="60"/>
      <c r="AE83" s="60"/>
      <c r="AF83" s="60"/>
      <c r="AG83" s="60" t="b">
        <f>OR(AG78=AG79,AG78=AG80,AG78=AG81,AG79=AG80,AG79=AG81,AG80=AG81)</f>
        <v>1</v>
      </c>
      <c r="AH83" s="60"/>
      <c r="AI83" s="60"/>
      <c r="AJ83" s="60"/>
      <c r="AK83" s="60"/>
      <c r="AL83" s="60"/>
      <c r="AM83" s="60"/>
      <c r="AN83" s="60"/>
      <c r="AO83" s="60" t="s">
        <v>34</v>
      </c>
      <c r="AP83" s="60"/>
      <c r="AQ83" s="60"/>
      <c r="AR83" s="60" t="b">
        <f>OR(AR78=AR79,AR78=AR80,AR78=AR81,AR79=AR80,AR79=AR81,AR80=AR81)</f>
        <v>1</v>
      </c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85">
        <f>IF(E83&gt;G83,IF(Spielplan!E83&gt;Spielplan!G83,Punktemodus!$B$3,0),0)</f>
        <v>0</v>
      </c>
      <c r="BK83" s="85">
        <f>IF(E83=G83,IF(Spielplan!E83=Spielplan!G83,Punktemodus!$B$3,0),0)</f>
        <v>10</v>
      </c>
      <c r="BL83" s="85">
        <f>IF(E83&lt;G83,IF(Spielplan!E83&lt;Spielplan!G83,Punktemodus!$B$3,0),0)</f>
        <v>0</v>
      </c>
      <c r="BM83" s="85">
        <f>IF(E83=Spielplan!E83,IF(G83=Spielplan!G83,Punktemodus!$B$5,0),0)</f>
        <v>3</v>
      </c>
      <c r="BN83" s="85">
        <f>IF(E83=Spielplan!E83,Punktemodus!$B$7,0)</f>
        <v>1</v>
      </c>
      <c r="BO83" s="85">
        <f>IF(G83=Spielplan!G83,Punktemodus!$B$7,0)</f>
        <v>1</v>
      </c>
      <c r="BP83" s="137">
        <f>IF(Spielplan!E83="",0,SUM(BJ83:BO83))</f>
        <v>0</v>
      </c>
      <c r="BQ83" s="60"/>
      <c r="BR83" s="141"/>
      <c r="BS83" s="134"/>
      <c r="BT83" s="134"/>
      <c r="BU83" s="134"/>
      <c r="BV83" s="134"/>
      <c r="BW83" s="134"/>
      <c r="BX83" s="134"/>
      <c r="BY83" s="134"/>
      <c r="BZ83" s="353"/>
      <c r="CA83" s="155"/>
      <c r="CB83" s="155"/>
      <c r="CC83" s="155"/>
      <c r="CD83" s="155"/>
      <c r="CE83" s="353"/>
      <c r="CF83" s="155"/>
      <c r="CG83" s="155"/>
      <c r="CH83" s="155"/>
      <c r="CI83" s="155"/>
      <c r="CJ83" s="353"/>
      <c r="CK83" s="155"/>
      <c r="CL83" s="155"/>
      <c r="CM83" s="155"/>
      <c r="CN83" s="155"/>
      <c r="CO83" s="353"/>
      <c r="CP83" s="155"/>
      <c r="CQ83" s="155"/>
      <c r="CR83" s="155"/>
      <c r="CS83" s="353"/>
      <c r="CT83" s="155"/>
      <c r="CU83" s="134"/>
      <c r="CV83" s="134"/>
      <c r="CW83" s="134"/>
    </row>
    <row r="84" spans="1:101" ht="18.75" customHeight="1" thickBot="1" x14ac:dyDescent="0.25">
      <c r="A84" s="60"/>
      <c r="B84" s="60"/>
      <c r="C84" s="136" t="str">
        <f>IF(G83="","",IF(AR83=TRUE,"Achtung: Fehler in Tabelle!",""))</f>
        <v/>
      </c>
      <c r="D84" s="60"/>
      <c r="E84" s="85"/>
      <c r="F84" s="60"/>
      <c r="G84" s="85"/>
      <c r="H84" s="60"/>
      <c r="I84" s="60"/>
      <c r="J84" s="60"/>
      <c r="K84" s="60"/>
      <c r="L84" s="60"/>
      <c r="M84" s="60">
        <f t="shared" ref="M84:X84" si="27">SUM(M78:M83)</f>
        <v>0</v>
      </c>
      <c r="N84" s="60">
        <f t="shared" si="27"/>
        <v>0</v>
      </c>
      <c r="O84" s="60">
        <f t="shared" si="27"/>
        <v>0</v>
      </c>
      <c r="P84" s="60">
        <f t="shared" si="27"/>
        <v>0</v>
      </c>
      <c r="Q84" s="60">
        <f t="shared" si="27"/>
        <v>0</v>
      </c>
      <c r="R84" s="60">
        <f t="shared" si="27"/>
        <v>0</v>
      </c>
      <c r="S84" s="60">
        <f t="shared" si="27"/>
        <v>0</v>
      </c>
      <c r="T84" s="60">
        <f t="shared" si="27"/>
        <v>0</v>
      </c>
      <c r="U84" s="60">
        <f t="shared" si="27"/>
        <v>0</v>
      </c>
      <c r="V84" s="60">
        <f t="shared" si="27"/>
        <v>0</v>
      </c>
      <c r="W84" s="60">
        <f t="shared" si="27"/>
        <v>0</v>
      </c>
      <c r="X84" s="60">
        <f t="shared" si="27"/>
        <v>0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160">
        <f>SUM(BP78:BP83)</f>
        <v>0</v>
      </c>
      <c r="BQ84" s="60"/>
      <c r="BR84" s="141"/>
      <c r="BS84" s="134"/>
      <c r="BT84" s="134"/>
      <c r="BU84" s="134"/>
      <c r="BV84" s="134"/>
      <c r="BW84" s="134"/>
      <c r="BX84" s="134"/>
      <c r="BY84" s="134"/>
      <c r="BZ84" s="354"/>
      <c r="CA84" s="155"/>
      <c r="CB84" s="155"/>
      <c r="CC84" s="155"/>
      <c r="CD84" s="155"/>
      <c r="CE84" s="354"/>
      <c r="CF84" s="155"/>
      <c r="CG84" s="155"/>
      <c r="CH84" s="155"/>
      <c r="CI84" s="155"/>
      <c r="CJ84" s="354"/>
      <c r="CK84" s="155"/>
      <c r="CL84" s="155"/>
      <c r="CM84" s="155"/>
      <c r="CN84" s="155"/>
      <c r="CO84" s="354"/>
      <c r="CP84" s="155"/>
      <c r="CQ84" s="155"/>
      <c r="CR84" s="155"/>
      <c r="CS84" s="354"/>
      <c r="CT84" s="155"/>
      <c r="CU84" s="134"/>
      <c r="CV84" s="134"/>
      <c r="CW84" s="134"/>
    </row>
    <row r="85" spans="1:101" ht="18.75" customHeight="1" thickBot="1" x14ac:dyDescent="0.25">
      <c r="A85" s="60"/>
      <c r="B85" s="60"/>
      <c r="C85" s="60"/>
      <c r="D85" s="60"/>
      <c r="E85" s="85"/>
      <c r="F85" s="60"/>
      <c r="G85" s="85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138"/>
      <c r="BQ85" s="60"/>
      <c r="BR85" s="141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</row>
    <row r="86" spans="1:101" ht="18.75" customHeight="1" x14ac:dyDescent="0.25">
      <c r="A86" s="60"/>
      <c r="B86" s="60"/>
      <c r="C86" s="89"/>
      <c r="D86" s="60"/>
      <c r="E86" s="85"/>
      <c r="F86" s="60"/>
      <c r="G86" s="85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89"/>
      <c r="BC86" s="60"/>
      <c r="BD86" s="90"/>
      <c r="BE86" s="60"/>
      <c r="BF86" s="61"/>
      <c r="BG86" s="60"/>
      <c r="BH86" s="60"/>
      <c r="BI86" s="60"/>
      <c r="BJ86" s="60"/>
      <c r="BK86" s="60"/>
      <c r="BL86" s="60"/>
      <c r="BM86" s="60"/>
      <c r="BN86" s="60"/>
      <c r="BO86" s="60"/>
      <c r="BP86" s="138"/>
      <c r="BQ86" s="60"/>
      <c r="BR86" s="141"/>
      <c r="BS86" s="321" t="s">
        <v>45</v>
      </c>
      <c r="BT86" s="322"/>
      <c r="BU86" s="322"/>
      <c r="BV86" s="322"/>
      <c r="BW86" s="134"/>
      <c r="BX86" s="331">
        <f>BP97</f>
        <v>0</v>
      </c>
      <c r="BY86" s="332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</row>
    <row r="87" spans="1:101" ht="18.75" customHeight="1" thickBot="1" x14ac:dyDescent="0.3">
      <c r="A87" s="60"/>
      <c r="B87" s="60"/>
      <c r="C87" s="88" t="s">
        <v>93</v>
      </c>
      <c r="D87" s="60"/>
      <c r="E87" s="85"/>
      <c r="F87" s="60"/>
      <c r="G87" s="85"/>
      <c r="H87" s="60"/>
      <c r="I87" s="60"/>
      <c r="J87" s="60"/>
      <c r="K87" s="60"/>
      <c r="L87" s="60"/>
      <c r="M87" s="60" t="s">
        <v>4</v>
      </c>
      <c r="N87" s="60"/>
      <c r="O87" s="60"/>
      <c r="P87" s="60"/>
      <c r="Q87" s="60" t="s">
        <v>6</v>
      </c>
      <c r="R87" s="60"/>
      <c r="S87" s="60"/>
      <c r="T87" s="60"/>
      <c r="U87" s="60" t="s">
        <v>7</v>
      </c>
      <c r="V87" s="60"/>
      <c r="W87" s="60"/>
      <c r="X87" s="60"/>
      <c r="Y87" s="60"/>
      <c r="Z87" s="60" t="s">
        <v>4</v>
      </c>
      <c r="AA87" s="60" t="s">
        <v>5</v>
      </c>
      <c r="AB87" s="60"/>
      <c r="AC87" s="60"/>
      <c r="AD87" s="60" t="s">
        <v>9</v>
      </c>
      <c r="AE87" s="60"/>
      <c r="AF87" s="60"/>
      <c r="AG87" s="60"/>
      <c r="AH87" s="60" t="s">
        <v>32</v>
      </c>
      <c r="AI87" s="60"/>
      <c r="AJ87" s="60"/>
      <c r="AK87" s="60"/>
      <c r="AL87" s="60"/>
      <c r="AM87" s="60"/>
      <c r="AN87" s="60" t="s">
        <v>35</v>
      </c>
      <c r="AO87" s="60"/>
      <c r="AP87" s="60"/>
      <c r="AQ87" s="60"/>
      <c r="AR87" s="60"/>
      <c r="AS87" s="60" t="s">
        <v>33</v>
      </c>
      <c r="AT87" s="60"/>
      <c r="AU87" s="60"/>
      <c r="AV87" s="60"/>
      <c r="AW87" s="60"/>
      <c r="AX87" s="60"/>
      <c r="AY87" s="60"/>
      <c r="AZ87" s="60"/>
      <c r="BA87" s="60"/>
      <c r="BB87" s="89" t="s">
        <v>10</v>
      </c>
      <c r="BC87" s="60"/>
      <c r="BD87" s="90" t="s">
        <v>4</v>
      </c>
      <c r="BE87" s="60"/>
      <c r="BF87" s="61" t="s">
        <v>5</v>
      </c>
      <c r="BG87" s="60"/>
      <c r="BH87" s="60"/>
      <c r="BI87" s="85"/>
      <c r="BJ87" s="60"/>
      <c r="BK87" s="60"/>
      <c r="BL87" s="60"/>
      <c r="BM87" s="60"/>
      <c r="BN87" s="60"/>
      <c r="BO87" s="60"/>
      <c r="BP87" s="138"/>
      <c r="BQ87" s="85"/>
      <c r="BR87" s="141"/>
      <c r="BS87" s="322"/>
      <c r="BT87" s="322"/>
      <c r="BU87" s="322"/>
      <c r="BV87" s="322"/>
      <c r="BW87" s="134"/>
      <c r="BX87" s="333"/>
      <c r="BY87" s="3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</row>
    <row r="88" spans="1:101" ht="18.75" customHeight="1" thickBot="1" x14ac:dyDescent="0.3">
      <c r="A88" s="60"/>
      <c r="B88" s="60"/>
      <c r="C88" s="60"/>
      <c r="D88" s="60"/>
      <c r="E88" s="85"/>
      <c r="F88" s="60"/>
      <c r="G88" s="85"/>
      <c r="H88" s="60"/>
      <c r="I88" s="60"/>
      <c r="J88" s="60"/>
      <c r="K88" s="60"/>
      <c r="L88" s="60"/>
      <c r="M88" s="60" t="s">
        <v>0</v>
      </c>
      <c r="N88" s="60" t="s">
        <v>1</v>
      </c>
      <c r="O88" s="60" t="s">
        <v>2</v>
      </c>
      <c r="P88" s="60" t="s">
        <v>3</v>
      </c>
      <c r="Q88" s="60" t="s">
        <v>0</v>
      </c>
      <c r="R88" s="60" t="s">
        <v>1</v>
      </c>
      <c r="S88" s="60" t="s">
        <v>2</v>
      </c>
      <c r="T88" s="60" t="s">
        <v>3</v>
      </c>
      <c r="U88" s="60" t="s">
        <v>0</v>
      </c>
      <c r="V88" s="60" t="s">
        <v>1</v>
      </c>
      <c r="W88" s="60" t="s">
        <v>2</v>
      </c>
      <c r="X88" s="60" t="s">
        <v>3</v>
      </c>
      <c r="Y88" s="60"/>
      <c r="Z88" s="60" t="s">
        <v>8</v>
      </c>
      <c r="AA88" s="60"/>
      <c r="AB88" s="60"/>
      <c r="AC88" s="60"/>
      <c r="AD88" s="60"/>
      <c r="AE88" s="60"/>
      <c r="AF88" s="60"/>
      <c r="AG88" s="60"/>
      <c r="AH88" s="60" t="s">
        <v>31</v>
      </c>
      <c r="AI88" s="60"/>
      <c r="AJ88" s="60"/>
      <c r="AK88" s="60"/>
      <c r="AL88" s="60"/>
      <c r="AM88" s="60"/>
      <c r="AN88" s="60" t="str">
        <f>AI89</f>
        <v>Belgien</v>
      </c>
      <c r="AO88" s="60" t="str">
        <f>AI90</f>
        <v>Algerien</v>
      </c>
      <c r="AP88" s="60" t="str">
        <f>AI91</f>
        <v>Russland</v>
      </c>
      <c r="AQ88" s="60" t="str">
        <f>AI92</f>
        <v>Südkorea</v>
      </c>
      <c r="AR88" s="60"/>
      <c r="AS88" s="60" t="s">
        <v>31</v>
      </c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85"/>
      <c r="BJ88" s="85"/>
      <c r="BK88" s="85"/>
      <c r="BL88" s="85"/>
      <c r="BM88" s="85"/>
      <c r="BN88" s="85"/>
      <c r="BO88" s="85"/>
      <c r="BP88" s="137"/>
      <c r="BQ88" s="85"/>
      <c r="BR88" s="141"/>
      <c r="BS88" s="134"/>
      <c r="BT88" s="142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</row>
    <row r="89" spans="1:101" ht="18.75" customHeight="1" thickBot="1" x14ac:dyDescent="0.3">
      <c r="A89" s="60"/>
      <c r="B89" s="60"/>
      <c r="C89" s="224" t="str">
        <f>Spielplan!$C$89</f>
        <v>Belgien</v>
      </c>
      <c r="D89" s="225"/>
      <c r="E89" s="104"/>
      <c r="F89" s="93"/>
      <c r="G89" s="104"/>
      <c r="H89" s="224" t="str">
        <f>Spielplan!$H$89</f>
        <v>Algerien</v>
      </c>
      <c r="I89" s="225"/>
      <c r="J89" s="60"/>
      <c r="K89" s="60" t="s">
        <v>115</v>
      </c>
      <c r="L89" s="60">
        <f t="shared" ref="L89:L94" si="28">IF(E89-G89&gt;0,1,IF(G89=E89,0,-1))</f>
        <v>0</v>
      </c>
      <c r="M89" s="60">
        <f>IF($E89="",0,IF($E89&gt;$G89,3,IF($E89=G89,1,0)))</f>
        <v>0</v>
      </c>
      <c r="N89" s="60">
        <f>IF($G89="",0,IF($E89&gt;$G89,0,IF($E89=G89,1,3)))</f>
        <v>0</v>
      </c>
      <c r="O89" s="60"/>
      <c r="P89" s="60"/>
      <c r="Q89" s="60">
        <f>E89</f>
        <v>0</v>
      </c>
      <c r="R89" s="60">
        <f>G89</f>
        <v>0</v>
      </c>
      <c r="S89" s="60"/>
      <c r="T89" s="60"/>
      <c r="U89" s="60">
        <f>G89</f>
        <v>0</v>
      </c>
      <c r="V89" s="60">
        <f>E89</f>
        <v>0</v>
      </c>
      <c r="W89" s="60"/>
      <c r="X89" s="60"/>
      <c r="Y89" s="60"/>
      <c r="Z89" s="60">
        <f>M95</f>
        <v>0</v>
      </c>
      <c r="AA89" s="60">
        <f>Q95</f>
        <v>0</v>
      </c>
      <c r="AB89" s="60">
        <f>U95</f>
        <v>0</v>
      </c>
      <c r="AC89" s="60">
        <f>AA89-AB89</f>
        <v>0</v>
      </c>
      <c r="AD89" s="60">
        <f>IF(Z89&gt;Z90,-1,0)</f>
        <v>0</v>
      </c>
      <c r="AE89" s="60">
        <f>IF(Z89&gt;Z91,-1,0)</f>
        <v>0</v>
      </c>
      <c r="AF89" s="60">
        <f>IF(Z89&gt;Z92,-1,0)</f>
        <v>0</v>
      </c>
      <c r="AG89" s="60">
        <f>10000-(AJ89*1000+AM89*100+AK89*10)</f>
        <v>10000</v>
      </c>
      <c r="AH89" s="90">
        <f>RANK(AG89,AG89:AG92,1)</f>
        <v>1</v>
      </c>
      <c r="AI89" s="60" t="str">
        <f>C89</f>
        <v>Belgien</v>
      </c>
      <c r="AJ89" s="60">
        <f t="shared" ref="AJ89:AL92" si="29">Z89</f>
        <v>0</v>
      </c>
      <c r="AK89" s="60">
        <f t="shared" si="29"/>
        <v>0</v>
      </c>
      <c r="AL89" s="60">
        <f t="shared" si="29"/>
        <v>0</v>
      </c>
      <c r="AM89" s="60">
        <f>AK89-AL89</f>
        <v>0</v>
      </c>
      <c r="AN89" s="187"/>
      <c r="AO89" s="187">
        <f>IF(AG90=AG89,IF(G89&gt;E89,AG90-0.1,AG90),AG90)</f>
        <v>10000</v>
      </c>
      <c r="AP89" s="187">
        <f>IF(AG91=AG89,IF(G91&gt;E91,AG91-0.1,AG91),AG91)</f>
        <v>10000</v>
      </c>
      <c r="AQ89" s="187">
        <f>IF(AG92=AG89,IF(G93&gt;E93,AG92-0.1,AG92),AG92)</f>
        <v>10000</v>
      </c>
      <c r="AR89" s="187">
        <f>AN93</f>
        <v>30000</v>
      </c>
      <c r="AS89" s="90">
        <f>RANK(AR89,AR89:AR92,1)</f>
        <v>1</v>
      </c>
      <c r="AT89" s="60" t="str">
        <f t="shared" ref="AT89:AW92" si="30">AI89</f>
        <v>Belgien</v>
      </c>
      <c r="AU89" s="60">
        <f t="shared" si="30"/>
        <v>0</v>
      </c>
      <c r="AV89" s="60">
        <f t="shared" si="30"/>
        <v>0</v>
      </c>
      <c r="AW89" s="60">
        <f t="shared" si="30"/>
        <v>0</v>
      </c>
      <c r="AX89" s="60"/>
      <c r="AY89" s="60"/>
      <c r="AZ89" s="60"/>
      <c r="BA89" s="226">
        <v>1</v>
      </c>
      <c r="BB89" s="224" t="str">
        <f>VLOOKUP(1,AS89:AT92,2,FALSE)</f>
        <v>Belgien</v>
      </c>
      <c r="BC89" s="225"/>
      <c r="BD89" s="227">
        <f>VLOOKUP(1,AS89:AW92,3,FALSE)</f>
        <v>0</v>
      </c>
      <c r="BE89" s="228">
        <f>VLOOKUP(1,AS89:AW92,4,FALSE)</f>
        <v>0</v>
      </c>
      <c r="BF89" s="93" t="s">
        <v>12</v>
      </c>
      <c r="BG89" s="228">
        <f>VLOOKUP(1,AS89:AW92,5,FALSE)</f>
        <v>0</v>
      </c>
      <c r="BH89" s="229" t="s">
        <v>128</v>
      </c>
      <c r="BI89" s="85"/>
      <c r="BJ89" s="85">
        <f>IF(E89&gt;G89,IF(Spielplan!E89&gt;Spielplan!G89,Punktemodus!$B$3,0),0)</f>
        <v>0</v>
      </c>
      <c r="BK89" s="85">
        <f>IF(E89=G89,IF(Spielplan!E89=Spielplan!G89,Punktemodus!$B$3,0),0)</f>
        <v>10</v>
      </c>
      <c r="BL89" s="85">
        <f>IF(E89&lt;G89,IF(Spielplan!E89&lt;Spielplan!G89,Punktemodus!$B$3,0),0)</f>
        <v>0</v>
      </c>
      <c r="BM89" s="85">
        <f>IF(E89=Spielplan!E89,IF(G89=Spielplan!G89,Punktemodus!$B$5,0),0)</f>
        <v>3</v>
      </c>
      <c r="BN89" s="85">
        <f>IF(E89=Spielplan!E89,Punktemodus!$B$7,0)</f>
        <v>1</v>
      </c>
      <c r="BO89" s="85">
        <f>IF(G89=Spielplan!G89,Punktemodus!$B$7,0)</f>
        <v>1</v>
      </c>
      <c r="BP89" s="137">
        <f>IF(Spielplan!E89="",0,SUM(BJ89:BO89))</f>
        <v>0</v>
      </c>
      <c r="BQ89" s="85"/>
      <c r="BR89" s="141"/>
      <c r="BS89" s="321" t="s">
        <v>46</v>
      </c>
      <c r="BT89" s="322"/>
      <c r="BU89" s="322"/>
      <c r="BV89" s="322"/>
      <c r="BW89" s="134"/>
      <c r="BX89" s="335">
        <f>BZ79+CE79+CJ79+CO79+CS79</f>
        <v>730</v>
      </c>
      <c r="BY89" s="336"/>
      <c r="BZ89" s="134"/>
      <c r="CA89" s="349"/>
      <c r="CB89" s="350"/>
      <c r="CC89" s="350"/>
      <c r="CD89" s="350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</row>
    <row r="90" spans="1:101" ht="18.75" customHeight="1" thickBot="1" x14ac:dyDescent="0.3">
      <c r="A90" s="60"/>
      <c r="B90" s="60"/>
      <c r="C90" s="230" t="str">
        <f>Spielplan!$C$90</f>
        <v>Russland</v>
      </c>
      <c r="D90" s="231"/>
      <c r="E90" s="104"/>
      <c r="F90" s="93"/>
      <c r="G90" s="104"/>
      <c r="H90" s="230" t="str">
        <f>Spielplan!$H$90</f>
        <v>Südkorea</v>
      </c>
      <c r="I90" s="231"/>
      <c r="J90" s="60"/>
      <c r="K90" s="60" t="s">
        <v>116</v>
      </c>
      <c r="L90" s="60">
        <f t="shared" si="28"/>
        <v>0</v>
      </c>
      <c r="M90" s="60"/>
      <c r="N90" s="60"/>
      <c r="O90" s="60">
        <f>IF($E90="",0,IF($E90&gt;$G90,3,IF($E90=$G90,1,0)))</f>
        <v>0</v>
      </c>
      <c r="P90" s="60">
        <f>IF($G90="",0,IF($E90&gt;$G90,0,IF($E90=$G90,1,3)))</f>
        <v>0</v>
      </c>
      <c r="Q90" s="60"/>
      <c r="R90" s="60"/>
      <c r="S90" s="60">
        <f>E90</f>
        <v>0</v>
      </c>
      <c r="T90" s="60">
        <f>G90</f>
        <v>0</v>
      </c>
      <c r="U90" s="60"/>
      <c r="V90" s="60"/>
      <c r="W90" s="60">
        <f>G90</f>
        <v>0</v>
      </c>
      <c r="X90" s="60">
        <f>E90</f>
        <v>0</v>
      </c>
      <c r="Y90" s="60"/>
      <c r="Z90" s="60">
        <f>N95</f>
        <v>0</v>
      </c>
      <c r="AA90" s="60">
        <f>R95</f>
        <v>0</v>
      </c>
      <c r="AB90" s="60">
        <f>V95</f>
        <v>0</v>
      </c>
      <c r="AC90" s="60">
        <f>AA90-AB90</f>
        <v>0</v>
      </c>
      <c r="AD90" s="60">
        <f>IF(Z90&gt;Z89,-1,0)</f>
        <v>0</v>
      </c>
      <c r="AE90" s="60">
        <f>IF(Z90&gt;Z91,-1,0)</f>
        <v>0</v>
      </c>
      <c r="AF90" s="60">
        <f>IF(Z90&gt;Z92,-1,0)</f>
        <v>0</v>
      </c>
      <c r="AG90" s="60">
        <f>10000-(AJ90*1000+AM90*100+AK90*10)</f>
        <v>10000</v>
      </c>
      <c r="AH90" s="90">
        <f>RANK(AG90,AG89:AG92,1)</f>
        <v>1</v>
      </c>
      <c r="AI90" s="60" t="str">
        <f>H89</f>
        <v>Algerien</v>
      </c>
      <c r="AJ90" s="60">
        <f t="shared" si="29"/>
        <v>0</v>
      </c>
      <c r="AK90" s="60">
        <f t="shared" si="29"/>
        <v>0</v>
      </c>
      <c r="AL90" s="60">
        <f t="shared" si="29"/>
        <v>0</v>
      </c>
      <c r="AM90" s="60">
        <f>AK90-AL90</f>
        <v>0</v>
      </c>
      <c r="AN90" s="187">
        <f>IF(AG89=AG90,IF(E89&gt;G89,AG89-0.1,AG89),AG89)</f>
        <v>10000</v>
      </c>
      <c r="AO90" s="187"/>
      <c r="AP90" s="187">
        <f>IF(AG91=AG90,IF(G94&gt;E94,AG91-0.1,AG91),AG91)</f>
        <v>10000</v>
      </c>
      <c r="AQ90" s="187">
        <f>IF(AG92=AG90,IF(G92&gt;E92,AG92-0.1,AG92),AG92)</f>
        <v>10000</v>
      </c>
      <c r="AR90" s="187">
        <f>AO93</f>
        <v>30000</v>
      </c>
      <c r="AS90" s="90">
        <f>RANK(AR90,AR89:AR92,1)</f>
        <v>1</v>
      </c>
      <c r="AT90" s="60" t="str">
        <f t="shared" si="30"/>
        <v>Algerien</v>
      </c>
      <c r="AU90" s="60">
        <f t="shared" si="30"/>
        <v>0</v>
      </c>
      <c r="AV90" s="60">
        <f t="shared" si="30"/>
        <v>0</v>
      </c>
      <c r="AW90" s="60">
        <f t="shared" si="30"/>
        <v>0</v>
      </c>
      <c r="AX90" s="60"/>
      <c r="AY90" s="60"/>
      <c r="AZ90" s="60"/>
      <c r="BA90" s="232">
        <v>2</v>
      </c>
      <c r="BB90" s="230" t="e">
        <f>VLOOKUP(2,AS89:AT92,2,FALSE)</f>
        <v>#N/A</v>
      </c>
      <c r="BC90" s="231"/>
      <c r="BD90" s="233" t="e">
        <f>VLOOKUP(2,AS89:AW92,3,FALSE)</f>
        <v>#N/A</v>
      </c>
      <c r="BE90" s="234" t="e">
        <f>VLOOKUP(2,AS89:AW92,4,FALSE)</f>
        <v>#N/A</v>
      </c>
      <c r="BF90" s="93" t="s">
        <v>12</v>
      </c>
      <c r="BG90" s="234" t="e">
        <f>VLOOKUP(2,AS89:AW92,5,FALSE)</f>
        <v>#N/A</v>
      </c>
      <c r="BH90" s="234" t="s">
        <v>124</v>
      </c>
      <c r="BI90" s="85"/>
      <c r="BJ90" s="85">
        <f>IF(E90&gt;G90,IF(Spielplan!E90&gt;Spielplan!G90,Punktemodus!$B$3,0),0)</f>
        <v>0</v>
      </c>
      <c r="BK90" s="85">
        <f>IF(E90=G90,IF(Spielplan!E90=Spielplan!G90,Punktemodus!$B$3,0),0)</f>
        <v>10</v>
      </c>
      <c r="BL90" s="85">
        <f>IF(E90&lt;G90,IF(Spielplan!E90&lt;Spielplan!G90,Punktemodus!$B$3,0),0)</f>
        <v>0</v>
      </c>
      <c r="BM90" s="85">
        <f>IF(E90=Spielplan!E90,IF(G90=Spielplan!G90,Punktemodus!$B$5,0),0)</f>
        <v>3</v>
      </c>
      <c r="BN90" s="85">
        <f>IF(E90=Spielplan!E90,Punktemodus!$B$7,0)</f>
        <v>1</v>
      </c>
      <c r="BO90" s="85">
        <f>IF(G90=Spielplan!G90,Punktemodus!$B$7,0)</f>
        <v>1</v>
      </c>
      <c r="BP90" s="137">
        <f>IF(Spielplan!E90="",0,SUM(BJ90:BO90))</f>
        <v>0</v>
      </c>
      <c r="BQ90" s="85"/>
      <c r="BR90" s="141"/>
      <c r="BS90" s="322"/>
      <c r="BT90" s="322"/>
      <c r="BU90" s="322"/>
      <c r="BV90" s="322"/>
      <c r="BW90" s="134"/>
      <c r="BX90" s="337"/>
      <c r="BY90" s="338"/>
      <c r="BZ90" s="134"/>
      <c r="CA90" s="350"/>
      <c r="CB90" s="350"/>
      <c r="CC90" s="350"/>
      <c r="CD90" s="350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</row>
    <row r="91" spans="1:101" ht="18.75" customHeight="1" thickBot="1" x14ac:dyDescent="0.3">
      <c r="A91" s="60"/>
      <c r="B91" s="60"/>
      <c r="C91" s="224" t="str">
        <f>C89</f>
        <v>Belgien</v>
      </c>
      <c r="D91" s="225"/>
      <c r="E91" s="104"/>
      <c r="F91" s="93"/>
      <c r="G91" s="104"/>
      <c r="H91" s="224" t="str">
        <f>C90</f>
        <v>Russland</v>
      </c>
      <c r="I91" s="225"/>
      <c r="J91" s="60"/>
      <c r="K91" s="60" t="s">
        <v>118</v>
      </c>
      <c r="L91" s="60">
        <f t="shared" si="28"/>
        <v>0</v>
      </c>
      <c r="M91" s="60">
        <f>IF($E91="",0,IF($E91&gt;$G91,3,IF($E91=G91,1,0)))</f>
        <v>0</v>
      </c>
      <c r="N91" s="60"/>
      <c r="O91" s="60">
        <f>IF($G91="",0,IF($E91&gt;$G91,0,IF($E91=$G91,1,3)))</f>
        <v>0</v>
      </c>
      <c r="P91" s="60"/>
      <c r="Q91" s="60">
        <f>E91</f>
        <v>0</v>
      </c>
      <c r="R91" s="60"/>
      <c r="S91" s="60">
        <f>G91</f>
        <v>0</v>
      </c>
      <c r="T91" s="60"/>
      <c r="U91" s="60">
        <f>G91</f>
        <v>0</v>
      </c>
      <c r="V91" s="60"/>
      <c r="W91" s="60">
        <f>E91</f>
        <v>0</v>
      </c>
      <c r="X91" s="60"/>
      <c r="Y91" s="60"/>
      <c r="Z91" s="60">
        <f>O95</f>
        <v>0</v>
      </c>
      <c r="AA91" s="60">
        <f>S95</f>
        <v>0</v>
      </c>
      <c r="AB91" s="60">
        <f>W95</f>
        <v>0</v>
      </c>
      <c r="AC91" s="60">
        <f>AA91-AB91</f>
        <v>0</v>
      </c>
      <c r="AD91" s="60">
        <f>IF(Z91&gt;Z89,-1,0)</f>
        <v>0</v>
      </c>
      <c r="AE91" s="60">
        <f>IF(Z91&gt;Z90,-1,0)</f>
        <v>0</v>
      </c>
      <c r="AF91" s="60">
        <f>IF(Z91&gt;Z92,-1,0)</f>
        <v>0</v>
      </c>
      <c r="AG91" s="60">
        <f>10000-(AJ91*1000+AM91*100+AK91*10)</f>
        <v>10000</v>
      </c>
      <c r="AH91" s="90">
        <f>RANK(AG91,AG89:AG92,1)</f>
        <v>1</v>
      </c>
      <c r="AI91" s="60" t="str">
        <f>C90</f>
        <v>Russland</v>
      </c>
      <c r="AJ91" s="60">
        <f t="shared" si="29"/>
        <v>0</v>
      </c>
      <c r="AK91" s="60">
        <f t="shared" si="29"/>
        <v>0</v>
      </c>
      <c r="AL91" s="60">
        <f t="shared" si="29"/>
        <v>0</v>
      </c>
      <c r="AM91" s="60">
        <f>AK91-AL91</f>
        <v>0</v>
      </c>
      <c r="AN91" s="187">
        <f>IF(AG89=AG91,IF(E91&gt;G91,AG89-0.1,AG89),AG89)</f>
        <v>10000</v>
      </c>
      <c r="AO91" s="187">
        <f>IF(AG90=AG91,IF(E94&gt;G94,AG90-0.1,AG90),AG90)</f>
        <v>10000</v>
      </c>
      <c r="AP91" s="187"/>
      <c r="AQ91" s="187">
        <f>IF(AG92=AG91,IF(G90&gt;E90,AG92-0.1,AG92),AG92)</f>
        <v>10000</v>
      </c>
      <c r="AR91" s="187">
        <f>AP93</f>
        <v>30000</v>
      </c>
      <c r="AS91" s="90">
        <f>RANK(AR91,AR89:AR92,1)</f>
        <v>1</v>
      </c>
      <c r="AT91" s="60" t="str">
        <f t="shared" si="30"/>
        <v>Russland</v>
      </c>
      <c r="AU91" s="60">
        <f t="shared" si="30"/>
        <v>0</v>
      </c>
      <c r="AV91" s="60">
        <f t="shared" si="30"/>
        <v>0</v>
      </c>
      <c r="AW91" s="60">
        <f t="shared" si="30"/>
        <v>0</v>
      </c>
      <c r="AX91" s="60"/>
      <c r="AY91" s="60"/>
      <c r="AZ91" s="60"/>
      <c r="BA91" s="113">
        <v>3</v>
      </c>
      <c r="BB91" s="114" t="e">
        <f>VLOOKUP(3,AS89:AT92,2,FALSE)</f>
        <v>#N/A</v>
      </c>
      <c r="BC91" s="115"/>
      <c r="BD91" s="116" t="e">
        <f>VLOOKUP(3,AS89:AW92,3,FALSE)</f>
        <v>#N/A</v>
      </c>
      <c r="BE91" s="116" t="e">
        <f>VLOOKUP(3,AS89:AW92,4,FALSE)</f>
        <v>#N/A</v>
      </c>
      <c r="BF91" s="93" t="s">
        <v>12</v>
      </c>
      <c r="BG91" s="116" t="e">
        <f>VLOOKUP(3,AS89:AW92,5,FALSE)</f>
        <v>#N/A</v>
      </c>
      <c r="BH91" s="60"/>
      <c r="BI91" s="85"/>
      <c r="BJ91" s="85">
        <f>IF(E91&gt;G91,IF(Spielplan!E91&gt;Spielplan!G91,Punktemodus!$B$3,0),0)</f>
        <v>0</v>
      </c>
      <c r="BK91" s="85">
        <f>IF(E91=G91,IF(Spielplan!E91=Spielplan!G91,Punktemodus!$B$3,0),0)</f>
        <v>10</v>
      </c>
      <c r="BL91" s="85">
        <f>IF(E91&lt;G91,IF(Spielplan!E91&lt;Spielplan!G91,Punktemodus!$B$3,0),0)</f>
        <v>0</v>
      </c>
      <c r="BM91" s="85">
        <f>IF(E91=Spielplan!E91,IF(G91=Spielplan!G91,Punktemodus!$B$5,0),0)</f>
        <v>3</v>
      </c>
      <c r="BN91" s="85">
        <f>IF(E91=Spielplan!E91,Punktemodus!$B$7,0)</f>
        <v>1</v>
      </c>
      <c r="BO91" s="85">
        <f>IF(G91=Spielplan!G91,Punktemodus!$B$7,0)</f>
        <v>1</v>
      </c>
      <c r="BP91" s="137">
        <f>IF(Spielplan!E91="",0,SUM(BJ91:BO91))</f>
        <v>0</v>
      </c>
      <c r="BQ91" s="85"/>
      <c r="BR91" s="141"/>
      <c r="BS91" s="134"/>
      <c r="BT91" s="142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</row>
    <row r="92" spans="1:101" ht="18.75" customHeight="1" thickBot="1" x14ac:dyDescent="0.3">
      <c r="A92" s="60"/>
      <c r="B92" s="60"/>
      <c r="C92" s="230" t="str">
        <f>H89</f>
        <v>Algerien</v>
      </c>
      <c r="D92" s="231"/>
      <c r="E92" s="104"/>
      <c r="F92" s="93"/>
      <c r="G92" s="104"/>
      <c r="H92" s="230" t="str">
        <f>H90</f>
        <v>Südkorea</v>
      </c>
      <c r="I92" s="231"/>
      <c r="J92" s="60"/>
      <c r="K92" s="60" t="s">
        <v>117</v>
      </c>
      <c r="L92" s="60">
        <f t="shared" si="28"/>
        <v>0</v>
      </c>
      <c r="M92" s="60"/>
      <c r="N92" s="60">
        <f>IF($E92="",0,IF($E92&gt;$G92,3,IF($E92=$G92,1,0)))</f>
        <v>0</v>
      </c>
      <c r="O92" s="60"/>
      <c r="P92" s="60">
        <f>IF($G92="",0,IF($E92&gt;$G92,0,IF($E92=$G92,1,3)))</f>
        <v>0</v>
      </c>
      <c r="Q92" s="60"/>
      <c r="R92" s="60">
        <f>E92</f>
        <v>0</v>
      </c>
      <c r="S92" s="60"/>
      <c r="T92" s="60">
        <f>G92</f>
        <v>0</v>
      </c>
      <c r="U92" s="60"/>
      <c r="V92" s="60">
        <f>G92</f>
        <v>0</v>
      </c>
      <c r="W92" s="60"/>
      <c r="X92" s="60">
        <f>E92</f>
        <v>0</v>
      </c>
      <c r="Y92" s="60"/>
      <c r="Z92" s="60">
        <f>P95</f>
        <v>0</v>
      </c>
      <c r="AA92" s="60">
        <f>T95</f>
        <v>0</v>
      </c>
      <c r="AB92" s="60">
        <f>X95</f>
        <v>0</v>
      </c>
      <c r="AC92" s="60">
        <f>AA92-AB92</f>
        <v>0</v>
      </c>
      <c r="AD92" s="60">
        <f>IF(Z92&gt;Z89,-1,0)</f>
        <v>0</v>
      </c>
      <c r="AE92" s="60">
        <f>IF(Z92&gt;Z90,-1,0)</f>
        <v>0</v>
      </c>
      <c r="AF92" s="60">
        <f>IF(Z92&gt;Z91,-1,0)</f>
        <v>0</v>
      </c>
      <c r="AG92" s="60">
        <f>10000-(AJ92*1000+AM92*100+AK92*10)</f>
        <v>10000</v>
      </c>
      <c r="AH92" s="90">
        <f>RANK(AG92,AG89:AG92,1)</f>
        <v>1</v>
      </c>
      <c r="AI92" s="60" t="str">
        <f>H90</f>
        <v>Südkorea</v>
      </c>
      <c r="AJ92" s="60">
        <f t="shared" si="29"/>
        <v>0</v>
      </c>
      <c r="AK92" s="60">
        <f t="shared" si="29"/>
        <v>0</v>
      </c>
      <c r="AL92" s="60">
        <f t="shared" si="29"/>
        <v>0</v>
      </c>
      <c r="AM92" s="60">
        <f>AK92-AL92</f>
        <v>0</v>
      </c>
      <c r="AN92" s="187">
        <f>IF(AG89=AG92,IF(E93&gt;G93,AG89-0.1,AG89),AG89)</f>
        <v>10000</v>
      </c>
      <c r="AO92" s="187">
        <f>IF(AG90=AG92,IF(E92&gt;G92,AG90-0.1,AG90),AG90)</f>
        <v>10000</v>
      </c>
      <c r="AP92" s="187">
        <f>IF(AG91=AG92,IF(E90&gt;G90,AG91-0.1,AG91),AG91)</f>
        <v>10000</v>
      </c>
      <c r="AQ92" s="187"/>
      <c r="AR92" s="187">
        <f>AQ93</f>
        <v>30000</v>
      </c>
      <c r="AS92" s="90">
        <f>RANK(AR92,AR89:AR92,1)</f>
        <v>1</v>
      </c>
      <c r="AT92" s="60" t="str">
        <f t="shared" si="30"/>
        <v>Südkorea</v>
      </c>
      <c r="AU92" s="60">
        <f t="shared" si="30"/>
        <v>0</v>
      </c>
      <c r="AV92" s="60">
        <f t="shared" si="30"/>
        <v>0</v>
      </c>
      <c r="AW92" s="60">
        <f t="shared" si="30"/>
        <v>0</v>
      </c>
      <c r="AX92" s="60"/>
      <c r="AY92" s="60"/>
      <c r="AZ92" s="60"/>
      <c r="BA92" s="113">
        <v>4</v>
      </c>
      <c r="BB92" s="114" t="e">
        <f>VLOOKUP(4,AS89:AT92,2,FALSE)</f>
        <v>#N/A</v>
      </c>
      <c r="BC92" s="115"/>
      <c r="BD92" s="116" t="e">
        <f>VLOOKUP(4,AS89:AW92,3,FALSE)</f>
        <v>#N/A</v>
      </c>
      <c r="BE92" s="116" t="e">
        <f>VLOOKUP(4,AS89:AW92,4,FALSE)</f>
        <v>#N/A</v>
      </c>
      <c r="BF92" s="93" t="s">
        <v>12</v>
      </c>
      <c r="BG92" s="116" t="e">
        <f>VLOOKUP(4,AS89:AW92,5,FALSE)</f>
        <v>#N/A</v>
      </c>
      <c r="BH92" s="60"/>
      <c r="BI92" s="85"/>
      <c r="BJ92" s="85">
        <f>IF(E92&gt;G92,IF(Spielplan!E92&gt;Spielplan!G92,Punktemodus!$B$3,0),0)</f>
        <v>0</v>
      </c>
      <c r="BK92" s="85">
        <f>IF(E92=G92,IF(Spielplan!E92=Spielplan!G92,Punktemodus!$B$3,0),0)</f>
        <v>10</v>
      </c>
      <c r="BL92" s="85">
        <f>IF(E92&lt;G92,IF(Spielplan!E92&lt;Spielplan!G92,Punktemodus!$B$3,0),0)</f>
        <v>0</v>
      </c>
      <c r="BM92" s="85">
        <f>IF(E92=Spielplan!E92,IF(G92=Spielplan!G92,Punktemodus!$B$5,0),0)</f>
        <v>3</v>
      </c>
      <c r="BN92" s="85">
        <f>IF(E92=Spielplan!E92,Punktemodus!$B$7,0)</f>
        <v>1</v>
      </c>
      <c r="BO92" s="85">
        <f>IF(G92=Spielplan!G92,Punktemodus!$B$7,0)</f>
        <v>1</v>
      </c>
      <c r="BP92" s="137">
        <f>IF(Spielplan!E92="",0,SUM(BJ92:BO92))</f>
        <v>0</v>
      </c>
      <c r="BQ92" s="85"/>
      <c r="BR92" s="141"/>
      <c r="BS92" s="321" t="s">
        <v>163</v>
      </c>
      <c r="BT92" s="322"/>
      <c r="BU92" s="322"/>
      <c r="BV92" s="322"/>
      <c r="BW92" s="134"/>
      <c r="BX92" s="339">
        <f>BX86+BX89</f>
        <v>730</v>
      </c>
      <c r="BY92" s="340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</row>
    <row r="93" spans="1:101" ht="18.75" customHeight="1" thickBot="1" x14ac:dyDescent="0.3">
      <c r="A93" s="60"/>
      <c r="B93" s="60"/>
      <c r="C93" s="224" t="str">
        <f>C89</f>
        <v>Belgien</v>
      </c>
      <c r="D93" s="225"/>
      <c r="E93" s="104"/>
      <c r="F93" s="93"/>
      <c r="G93" s="104"/>
      <c r="H93" s="224" t="str">
        <f>H90</f>
        <v>Südkorea</v>
      </c>
      <c r="I93" s="225"/>
      <c r="J93" s="60"/>
      <c r="K93" s="60" t="s">
        <v>119</v>
      </c>
      <c r="L93" s="60">
        <f t="shared" si="28"/>
        <v>0</v>
      </c>
      <c r="M93" s="60">
        <f>IF($E93="",0,IF($E93&gt;$G93,3,IF($E93=G93,1,0)))</f>
        <v>0</v>
      </c>
      <c r="N93" s="60"/>
      <c r="O93" s="60"/>
      <c r="P93" s="60">
        <f>IF($G93="",0,IF($E93&gt;$G93,0,IF($E93=$G93,1,3)))</f>
        <v>0</v>
      </c>
      <c r="Q93" s="60">
        <f>E93</f>
        <v>0</v>
      </c>
      <c r="R93" s="60"/>
      <c r="S93" s="60"/>
      <c r="T93" s="60">
        <f>G93</f>
        <v>0</v>
      </c>
      <c r="U93" s="60">
        <f>G93</f>
        <v>0</v>
      </c>
      <c r="V93" s="60"/>
      <c r="W93" s="60"/>
      <c r="X93" s="60">
        <f>E93</f>
        <v>0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187">
        <f>SUM(AN89:AN92)</f>
        <v>30000</v>
      </c>
      <c r="AO93" s="187">
        <f>SUM(AO89:AO92)</f>
        <v>30000</v>
      </c>
      <c r="AP93" s="187">
        <f>SUM(AP89:AP92)</f>
        <v>30000</v>
      </c>
      <c r="AQ93" s="187">
        <f>SUM(AQ89:AQ92)</f>
        <v>30000</v>
      </c>
      <c r="AR93" s="187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85">
        <f>IF(E93&gt;G93,IF(Spielplan!E93&gt;Spielplan!G93,Punktemodus!$B$3,0),0)</f>
        <v>0</v>
      </c>
      <c r="BK93" s="85">
        <f>IF(E93=G93,IF(Spielplan!E93=Spielplan!G93,Punktemodus!$B$3,0),0)</f>
        <v>10</v>
      </c>
      <c r="BL93" s="85">
        <f>IF(E93&lt;G93,IF(Spielplan!E93&lt;Spielplan!G93,Punktemodus!$B$3,0),0)</f>
        <v>0</v>
      </c>
      <c r="BM93" s="85">
        <f>IF(E93=Spielplan!E93,IF(G93=Spielplan!G93,Punktemodus!$B$5,0),0)</f>
        <v>3</v>
      </c>
      <c r="BN93" s="85">
        <f>IF(E93=Spielplan!E93,Punktemodus!$B$7,0)</f>
        <v>1</v>
      </c>
      <c r="BO93" s="85">
        <f>IF(G93=Spielplan!G93,Punktemodus!$B$7,0)</f>
        <v>1</v>
      </c>
      <c r="BP93" s="137">
        <f>IF(Spielplan!E93="",0,SUM(BJ93:BO93))</f>
        <v>0</v>
      </c>
      <c r="BQ93" s="60"/>
      <c r="BR93" s="141"/>
      <c r="BS93" s="322"/>
      <c r="BT93" s="322"/>
      <c r="BU93" s="322"/>
      <c r="BV93" s="322"/>
      <c r="BW93" s="134"/>
      <c r="BX93" s="341"/>
      <c r="BY93" s="342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</row>
    <row r="94" spans="1:101" ht="18.75" customHeight="1" thickBot="1" x14ac:dyDescent="0.3">
      <c r="A94" s="60"/>
      <c r="B94" s="60"/>
      <c r="C94" s="230" t="str">
        <f>H89</f>
        <v>Algerien</v>
      </c>
      <c r="D94" s="231"/>
      <c r="E94" s="104"/>
      <c r="F94" s="93"/>
      <c r="G94" s="104"/>
      <c r="H94" s="230" t="str">
        <f>C90</f>
        <v>Russland</v>
      </c>
      <c r="I94" s="231"/>
      <c r="J94" s="60"/>
      <c r="K94" s="60" t="s">
        <v>119</v>
      </c>
      <c r="L94" s="60">
        <f t="shared" si="28"/>
        <v>0</v>
      </c>
      <c r="M94" s="60"/>
      <c r="N94" s="60">
        <f>IF($E94="",0,IF($E94&gt;$G94,3,IF($E94=$G94,1,0)))</f>
        <v>0</v>
      </c>
      <c r="O94" s="60">
        <f>IF($G94="",0,IF($E94&gt;$G94,0,IF($E94=$G94,1,3)))</f>
        <v>0</v>
      </c>
      <c r="P94" s="60"/>
      <c r="Q94" s="60"/>
      <c r="R94" s="60">
        <f>E94</f>
        <v>0</v>
      </c>
      <c r="S94" s="60">
        <f>G94</f>
        <v>0</v>
      </c>
      <c r="T94" s="60"/>
      <c r="U94" s="60"/>
      <c r="V94" s="60">
        <f>G94</f>
        <v>0</v>
      </c>
      <c r="W94" s="60">
        <f>E94</f>
        <v>0</v>
      </c>
      <c r="X94" s="60"/>
      <c r="Y94" s="60"/>
      <c r="Z94" s="60" t="s">
        <v>30</v>
      </c>
      <c r="AA94" s="60"/>
      <c r="AB94" s="60"/>
      <c r="AC94" s="60"/>
      <c r="AD94" s="60"/>
      <c r="AE94" s="60"/>
      <c r="AF94" s="60"/>
      <c r="AG94" s="60" t="b">
        <f>OR(AG89=AG90,AG89=AG91,AG89=AG92,AG90=AG91,AG90=AG92,AG91=AG92)</f>
        <v>1</v>
      </c>
      <c r="AH94" s="60"/>
      <c r="AI94" s="60"/>
      <c r="AJ94" s="60"/>
      <c r="AK94" s="60"/>
      <c r="AL94" s="60"/>
      <c r="AM94" s="60"/>
      <c r="AN94" s="60"/>
      <c r="AO94" s="60" t="s">
        <v>34</v>
      </c>
      <c r="AP94" s="60"/>
      <c r="AQ94" s="60"/>
      <c r="AR94" s="60" t="b">
        <f>OR(AR89=AR90,AR89=AR91,AR89=AR92,AR90=AR91,AR90=AR92,AR91=AR92)</f>
        <v>1</v>
      </c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85">
        <f>IF(E94&gt;G94,IF(Spielplan!E94&gt;Spielplan!G94,Punktemodus!$B$3,0),0)</f>
        <v>0</v>
      </c>
      <c r="BK94" s="85">
        <f>IF(E94=G94,IF(Spielplan!E94=Spielplan!G94,Punktemodus!$B$3,0),0)</f>
        <v>10</v>
      </c>
      <c r="BL94" s="85">
        <f>IF(E94&lt;G94,IF(Spielplan!E94&lt;Spielplan!G94,Punktemodus!$B$3,0),0)</f>
        <v>0</v>
      </c>
      <c r="BM94" s="85">
        <f>IF(E94=Spielplan!E94,IF(G94=Spielplan!G94,Punktemodus!$B$5,0),0)</f>
        <v>3</v>
      </c>
      <c r="BN94" s="85">
        <f>IF(E94=Spielplan!E94,Punktemodus!$B$7,0)</f>
        <v>1</v>
      </c>
      <c r="BO94" s="85">
        <f>IF(G94=Spielplan!G94,Punktemodus!$B$7,0)</f>
        <v>1</v>
      </c>
      <c r="BP94" s="137">
        <f>IF(Spielplan!E94="",0,SUM(BJ94:BO94))</f>
        <v>0</v>
      </c>
      <c r="BQ94" s="60"/>
      <c r="BR94" s="141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</row>
    <row r="95" spans="1:101" ht="18.75" customHeight="1" thickBot="1" x14ac:dyDescent="0.25">
      <c r="A95" s="60"/>
      <c r="B95" s="60"/>
      <c r="C95" s="136" t="str">
        <f>IF(G94="","",IF(AR94=TRUE,"Achtung: Fehler in Tabelle!",""))</f>
        <v/>
      </c>
      <c r="D95" s="60"/>
      <c r="E95" s="60"/>
      <c r="F95" s="60"/>
      <c r="G95" s="60"/>
      <c r="H95" s="60"/>
      <c r="I95" s="60"/>
      <c r="J95" s="60"/>
      <c r="K95" s="60"/>
      <c r="L95" s="60"/>
      <c r="M95" s="60">
        <f t="shared" ref="M95:X95" si="31">SUM(M89:M94)</f>
        <v>0</v>
      </c>
      <c r="N95" s="60">
        <f t="shared" si="31"/>
        <v>0</v>
      </c>
      <c r="O95" s="60">
        <f t="shared" si="31"/>
        <v>0</v>
      </c>
      <c r="P95" s="60">
        <f t="shared" si="31"/>
        <v>0</v>
      </c>
      <c r="Q95" s="60">
        <f t="shared" si="31"/>
        <v>0</v>
      </c>
      <c r="R95" s="60">
        <f t="shared" si="31"/>
        <v>0</v>
      </c>
      <c r="S95" s="60">
        <f t="shared" si="31"/>
        <v>0</v>
      </c>
      <c r="T95" s="60">
        <f t="shared" si="31"/>
        <v>0</v>
      </c>
      <c r="U95" s="60">
        <f t="shared" si="31"/>
        <v>0</v>
      </c>
      <c r="V95" s="60">
        <f t="shared" si="31"/>
        <v>0</v>
      </c>
      <c r="W95" s="60">
        <f t="shared" si="31"/>
        <v>0</v>
      </c>
      <c r="X95" s="60">
        <f t="shared" si="31"/>
        <v>0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160">
        <f>SUM(BP89:BP94)</f>
        <v>0</v>
      </c>
      <c r="BQ95" s="60"/>
      <c r="BR95" s="141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</row>
    <row r="96" spans="1:101" ht="13.5" thickBo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85"/>
      <c r="BK96" s="85"/>
      <c r="BL96" s="85"/>
      <c r="BM96" s="85"/>
      <c r="BN96" s="85"/>
      <c r="BO96" s="85"/>
      <c r="BP96" s="138"/>
      <c r="BQ96" s="60"/>
      <c r="BR96" s="141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</row>
    <row r="97" spans="1:101" ht="25.5" customHeight="1" thickBo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85"/>
      <c r="BK97" s="85"/>
      <c r="BL97" s="85"/>
      <c r="BM97" s="85"/>
      <c r="BN97" s="85"/>
      <c r="BO97" s="85"/>
      <c r="BP97" s="160">
        <f>SUM(BP12:BP95)/2</f>
        <v>0</v>
      </c>
      <c r="BQ97" s="60"/>
      <c r="BR97" s="141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</row>
    <row r="98" spans="1:101" x14ac:dyDescent="0.2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85"/>
      <c r="BK98" s="85"/>
      <c r="BL98" s="85"/>
      <c r="BM98" s="85"/>
      <c r="BN98" s="85"/>
      <c r="BO98" s="85"/>
      <c r="BP98" s="60"/>
      <c r="BQ98" s="60"/>
      <c r="BR98" s="141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</row>
  </sheetData>
  <mergeCells count="41"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  <mergeCell ref="CQ65:CV66"/>
    <mergeCell ref="BS44:BV45"/>
    <mergeCell ref="BX44:BX47"/>
    <mergeCell ref="BY44:BY47"/>
    <mergeCell ref="BZ44:BZ47"/>
    <mergeCell ref="CE44:CE47"/>
    <mergeCell ref="CF44:CF47"/>
    <mergeCell ref="CJ44:CJ47"/>
    <mergeCell ref="CO44:CO47"/>
    <mergeCell ref="CS44:CS47"/>
    <mergeCell ref="CQ59:CV60"/>
    <mergeCell ref="CQ62:CV63"/>
    <mergeCell ref="CQ32:CV33"/>
    <mergeCell ref="H2:BZ2"/>
    <mergeCell ref="H3:BZ3"/>
    <mergeCell ref="I4:BI4"/>
    <mergeCell ref="BY4:BZ4"/>
    <mergeCell ref="CG4:CV4"/>
    <mergeCell ref="BP8:BP11"/>
    <mergeCell ref="BJ9:BJ11"/>
    <mergeCell ref="BK9:BK11"/>
    <mergeCell ref="BL9:BL11"/>
    <mergeCell ref="BM9:BM11"/>
    <mergeCell ref="BN9:BN11"/>
    <mergeCell ref="BO9:BO11"/>
    <mergeCell ref="CQ23:CV24"/>
    <mergeCell ref="CQ26:CV27"/>
    <mergeCell ref="CQ29:CV30"/>
  </mergeCells>
  <conditionalFormatting sqref="CK24:CL24">
    <cfRule type="expression" dxfId="151" priority="1" stopIfTrue="1">
      <formula>IF($CH34="",TRUE,FALSE)</formula>
    </cfRule>
  </conditionalFormatting>
  <conditionalFormatting sqref="CA14:CB14">
    <cfRule type="expression" dxfId="150" priority="2" stopIfTrue="1">
      <formula>IF($BV$12="",TRUE,FALSE)</formula>
    </cfRule>
  </conditionalFormatting>
  <conditionalFormatting sqref="CA15:CB15">
    <cfRule type="expression" dxfId="149" priority="3" stopIfTrue="1">
      <formula>IF($BV$17="",TRUE,FALSE)</formula>
    </cfRule>
  </conditionalFormatting>
  <conditionalFormatting sqref="CA22:CB22">
    <cfRule type="expression" dxfId="148" priority="4" stopIfTrue="1">
      <formula>IF($BV$20="",TRUE,FALSE)</formula>
    </cfRule>
  </conditionalFormatting>
  <conditionalFormatting sqref="CA23:CB23">
    <cfRule type="expression" dxfId="147" priority="5" stopIfTrue="1">
      <formula>IF($BV$25="",TRUE,FALSE)</formula>
    </cfRule>
  </conditionalFormatting>
  <conditionalFormatting sqref="CA30:CB30">
    <cfRule type="expression" dxfId="146" priority="6" stopIfTrue="1">
      <formula>IF($BV$29="",TRUE,FALSE)</formula>
    </cfRule>
  </conditionalFormatting>
  <conditionalFormatting sqref="CA31:CB31">
    <cfRule type="expression" dxfId="145" priority="7" stopIfTrue="1">
      <formula>IF($BV$33="",TRUE,FALSE)</formula>
    </cfRule>
  </conditionalFormatting>
  <conditionalFormatting sqref="CA38:CB38">
    <cfRule type="expression" dxfId="144" priority="8" stopIfTrue="1">
      <formula>IF($BV$37="",TRUE,FALSE)</formula>
    </cfRule>
  </conditionalFormatting>
  <conditionalFormatting sqref="CA39:CB39">
    <cfRule type="expression" dxfId="143" priority="9" stopIfTrue="1">
      <formula>IF($BV$41="",TRUE,FALSE)</formula>
    </cfRule>
  </conditionalFormatting>
  <conditionalFormatting sqref="CF18:CG18">
    <cfRule type="expression" dxfId="142" priority="10" stopIfTrue="1">
      <formula>IF($CC$15="",TRUE,FALSE)</formula>
    </cfRule>
  </conditionalFormatting>
  <conditionalFormatting sqref="CF19:CG19">
    <cfRule type="expression" dxfId="141" priority="11" stopIfTrue="1">
      <formula>IF($CC$22="",TRUE,FALSE)</formula>
    </cfRule>
  </conditionalFormatting>
  <conditionalFormatting sqref="CF35:CG35">
    <cfRule type="expression" dxfId="140" priority="12" stopIfTrue="1">
      <formula>IF($CC$39="",TRUE,FALSE)</formula>
    </cfRule>
  </conditionalFormatting>
  <conditionalFormatting sqref="CF34:CG34">
    <cfRule type="expression" dxfId="139" priority="13" stopIfTrue="1">
      <formula>IF($CC$31="",TRUE,FALSE)</formula>
    </cfRule>
  </conditionalFormatting>
  <conditionalFormatting sqref="CK23:CL23 CK29:CL29">
    <cfRule type="expression" dxfId="138" priority="14" stopIfTrue="1">
      <formula>IF($CH$18="",TRUE,FALSE)</formula>
    </cfRule>
  </conditionalFormatting>
  <conditionalFormatting sqref="CK30:CL30">
    <cfRule type="expression" dxfId="137" priority="15" stopIfTrue="1">
      <formula>IF($CH$34="",TRUE,FALSE)</formula>
    </cfRule>
  </conditionalFormatting>
  <conditionalFormatting sqref="CQ23:CV24">
    <cfRule type="expression" dxfId="136" priority="16" stopIfTrue="1">
      <formula>IF($CM$23="",TRUE,FALSE)</formula>
    </cfRule>
  </conditionalFormatting>
  <conditionalFormatting sqref="CQ26:CV27">
    <cfRule type="expression" dxfId="135" priority="17" stopIfTrue="1">
      <formula>IF($CM$24="",TRUE,FALSE)</formula>
    </cfRule>
  </conditionalFormatting>
  <conditionalFormatting sqref="CQ29:CV30">
    <cfRule type="expression" dxfId="134" priority="18" stopIfTrue="1">
      <formula>IF($CM$29="",TRUE,FALSE)</formula>
    </cfRule>
  </conditionalFormatting>
  <conditionalFormatting sqref="CQ32:CV33">
    <cfRule type="expression" dxfId="133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60"/>
      <c r="B1" s="60"/>
      <c r="C1" s="86"/>
      <c r="D1" s="60"/>
      <c r="E1" s="85"/>
      <c r="F1" s="60"/>
      <c r="G1" s="85"/>
      <c r="H1" s="92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</row>
    <row r="2" spans="1:101" ht="85.5" customHeight="1" thickBot="1" x14ac:dyDescent="1.1000000000000001">
      <c r="A2" s="60"/>
      <c r="B2" s="60"/>
      <c r="C2" s="60"/>
      <c r="D2" s="60"/>
      <c r="E2" s="85"/>
      <c r="F2" s="60"/>
      <c r="G2" s="85"/>
      <c r="H2" s="355" t="s">
        <v>341</v>
      </c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7"/>
      <c r="BR2" s="357"/>
      <c r="BS2" s="357"/>
      <c r="BT2" s="357"/>
      <c r="BU2" s="357"/>
      <c r="BV2" s="357"/>
      <c r="BW2" s="357"/>
      <c r="BX2" s="357"/>
      <c r="BY2" s="357"/>
      <c r="BZ2" s="358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</row>
    <row r="3" spans="1:101" ht="85.5" customHeight="1" thickBot="1" x14ac:dyDescent="0.25">
      <c r="A3" s="60"/>
      <c r="B3" s="60"/>
      <c r="C3" s="60"/>
      <c r="D3" s="60"/>
      <c r="E3" s="85"/>
      <c r="F3" s="60"/>
      <c r="G3" s="85"/>
      <c r="H3" s="320" t="s">
        <v>339</v>
      </c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282"/>
      <c r="BW3" s="282"/>
      <c r="BX3" s="282"/>
      <c r="BY3" s="282"/>
      <c r="BZ3" s="282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</row>
    <row r="4" spans="1:101" ht="37.5" customHeight="1" thickBot="1" x14ac:dyDescent="0.55000000000000004">
      <c r="A4" s="60"/>
      <c r="B4" s="60"/>
      <c r="C4" s="60"/>
      <c r="D4" s="60"/>
      <c r="E4" s="85"/>
      <c r="F4" s="60"/>
      <c r="G4" s="85"/>
      <c r="H4" s="95" t="s">
        <v>161</v>
      </c>
      <c r="I4" s="325" t="s">
        <v>367</v>
      </c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7"/>
      <c r="BJ4" s="60"/>
      <c r="BK4" s="60"/>
      <c r="BL4" s="60"/>
      <c r="BM4" s="60"/>
      <c r="BN4" s="60"/>
      <c r="BO4" s="60"/>
      <c r="BP4" s="60"/>
      <c r="BQ4" s="95" t="s">
        <v>162</v>
      </c>
      <c r="BR4" s="60"/>
      <c r="BS4" s="60"/>
      <c r="BT4" s="60"/>
      <c r="BU4" s="60"/>
      <c r="BV4" s="60"/>
      <c r="BW4" s="60"/>
      <c r="BX4" s="60"/>
      <c r="BY4" s="323">
        <f>BX92</f>
        <v>730</v>
      </c>
      <c r="BZ4" s="324"/>
      <c r="CA4" s="60"/>
      <c r="CB4" s="60"/>
      <c r="CC4" s="60"/>
      <c r="CD4" s="60"/>
      <c r="CE4" s="60"/>
      <c r="CF4" s="60"/>
      <c r="CG4" s="367" t="s">
        <v>340</v>
      </c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9"/>
      <c r="CW4" s="60"/>
    </row>
    <row r="5" spans="1:101" x14ac:dyDescent="0.2">
      <c r="A5" s="60"/>
      <c r="B5" s="60"/>
      <c r="C5" s="60"/>
      <c r="D5" s="60"/>
      <c r="E5" s="85"/>
      <c r="F5" s="60"/>
      <c r="G5" s="8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1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</row>
    <row r="6" spans="1:101" x14ac:dyDescent="0.2">
      <c r="A6" s="60"/>
      <c r="B6" s="60"/>
      <c r="C6" s="60"/>
      <c r="D6" s="60"/>
      <c r="E6" s="85"/>
      <c r="F6" s="60"/>
      <c r="G6" s="85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</row>
    <row r="7" spans="1:101" ht="13.5" thickBot="1" x14ac:dyDescent="0.25">
      <c r="A7" s="60"/>
      <c r="B7" s="60"/>
      <c r="C7" s="60"/>
      <c r="D7" s="60"/>
      <c r="E7" s="85"/>
      <c r="F7" s="60"/>
      <c r="G7" s="85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</row>
    <row r="8" spans="1:101" ht="26.25" customHeight="1" thickBot="1" x14ac:dyDescent="0.45">
      <c r="A8" s="60"/>
      <c r="B8" s="60"/>
      <c r="C8" s="99" t="s">
        <v>150</v>
      </c>
      <c r="D8" s="100"/>
      <c r="E8" s="101"/>
      <c r="F8" s="100"/>
      <c r="G8" s="101"/>
      <c r="H8" s="100"/>
      <c r="I8" s="100"/>
      <c r="J8" s="100"/>
      <c r="K8" s="100"/>
      <c r="L8" s="188"/>
      <c r="M8" s="189" t="s">
        <v>36</v>
      </c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2"/>
      <c r="BI8" s="60"/>
      <c r="BJ8" s="60"/>
      <c r="BK8" s="60"/>
      <c r="BL8" s="60"/>
      <c r="BM8" s="60"/>
      <c r="BN8" s="60"/>
      <c r="BO8" s="60"/>
      <c r="BP8" s="328" t="s">
        <v>149</v>
      </c>
      <c r="BQ8" s="60"/>
      <c r="BR8" s="87"/>
      <c r="BS8" s="99" t="s">
        <v>151</v>
      </c>
      <c r="BT8" s="100"/>
      <c r="BU8" s="100"/>
      <c r="BV8" s="100"/>
      <c r="BW8" s="100"/>
      <c r="BX8" s="100"/>
      <c r="BY8" s="100"/>
      <c r="BZ8" s="103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2"/>
      <c r="CW8" s="60"/>
    </row>
    <row r="9" spans="1:101" ht="28.5" customHeight="1" x14ac:dyDescent="0.2">
      <c r="A9" s="60"/>
      <c r="B9" s="60"/>
      <c r="C9" s="60"/>
      <c r="D9" s="60"/>
      <c r="E9" s="85"/>
      <c r="F9" s="60"/>
      <c r="G9" s="85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330" t="s">
        <v>48</v>
      </c>
      <c r="BK9" s="330" t="s">
        <v>142</v>
      </c>
      <c r="BL9" s="330" t="s">
        <v>143</v>
      </c>
      <c r="BM9" s="330" t="s">
        <v>49</v>
      </c>
      <c r="BN9" s="330" t="s">
        <v>147</v>
      </c>
      <c r="BO9" s="330" t="s">
        <v>148</v>
      </c>
      <c r="BP9" s="329"/>
      <c r="BQ9" s="60"/>
      <c r="BR9" s="87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</row>
    <row r="10" spans="1:101" ht="18.75" customHeight="1" x14ac:dyDescent="0.25">
      <c r="A10" s="60"/>
      <c r="B10" s="60"/>
      <c r="C10" s="88" t="s">
        <v>63</v>
      </c>
      <c r="D10" s="60"/>
      <c r="E10" s="85"/>
      <c r="F10" s="60"/>
      <c r="G10" s="85"/>
      <c r="H10" s="60"/>
      <c r="I10" s="60"/>
      <c r="J10" s="60"/>
      <c r="K10" s="60"/>
      <c r="L10" s="60"/>
      <c r="M10" s="60" t="s">
        <v>4</v>
      </c>
      <c r="N10" s="60"/>
      <c r="O10" s="60"/>
      <c r="P10" s="60"/>
      <c r="Q10" s="60" t="s">
        <v>6</v>
      </c>
      <c r="R10" s="60"/>
      <c r="S10" s="60"/>
      <c r="T10" s="60"/>
      <c r="U10" s="60" t="s">
        <v>7</v>
      </c>
      <c r="V10" s="60"/>
      <c r="W10" s="60"/>
      <c r="X10" s="60"/>
      <c r="Y10" s="60"/>
      <c r="Z10" s="60" t="s">
        <v>4</v>
      </c>
      <c r="AA10" s="60" t="s">
        <v>5</v>
      </c>
      <c r="AB10" s="60"/>
      <c r="AC10" s="60"/>
      <c r="AD10" s="60" t="s">
        <v>9</v>
      </c>
      <c r="AE10" s="60"/>
      <c r="AF10" s="60"/>
      <c r="AG10" s="60"/>
      <c r="AH10" s="60" t="s">
        <v>32</v>
      </c>
      <c r="AI10" s="60"/>
      <c r="AJ10" s="60"/>
      <c r="AK10" s="60"/>
      <c r="AL10" s="60"/>
      <c r="AM10" s="60"/>
      <c r="AN10" s="60" t="s">
        <v>35</v>
      </c>
      <c r="AO10" s="60"/>
      <c r="AP10" s="60"/>
      <c r="AQ10" s="60"/>
      <c r="AR10" s="60"/>
      <c r="AS10" s="60" t="s">
        <v>33</v>
      </c>
      <c r="AT10" s="60"/>
      <c r="AU10" s="60"/>
      <c r="AV10" s="60"/>
      <c r="AW10" s="60"/>
      <c r="AX10" s="60"/>
      <c r="AY10" s="60"/>
      <c r="AZ10" s="60"/>
      <c r="BA10" s="60"/>
      <c r="BB10" s="89" t="s">
        <v>10</v>
      </c>
      <c r="BC10" s="60"/>
      <c r="BD10" s="90" t="s">
        <v>4</v>
      </c>
      <c r="BE10" s="60"/>
      <c r="BF10" s="61" t="s">
        <v>5</v>
      </c>
      <c r="BG10" s="60"/>
      <c r="BH10" s="60"/>
      <c r="BI10" s="60"/>
      <c r="BJ10" s="330"/>
      <c r="BK10" s="330"/>
      <c r="BL10" s="330"/>
      <c r="BM10" s="330"/>
      <c r="BN10" s="330"/>
      <c r="BO10" s="330"/>
      <c r="BP10" s="329"/>
      <c r="BQ10" s="60"/>
      <c r="BR10" s="87"/>
      <c r="BS10" s="88"/>
      <c r="BT10" s="60"/>
      <c r="BU10" s="91" t="s">
        <v>120</v>
      </c>
      <c r="BV10" s="60"/>
      <c r="BW10" s="60"/>
      <c r="BX10" s="61" t="s">
        <v>26</v>
      </c>
      <c r="BY10" s="60"/>
      <c r="BZ10" s="88"/>
      <c r="CA10" s="60"/>
      <c r="CB10" s="60"/>
      <c r="CC10" s="60"/>
      <c r="CD10" s="60"/>
      <c r="CE10" s="61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</row>
    <row r="11" spans="1:101" ht="18.75" customHeight="1" thickBot="1" x14ac:dyDescent="0.25">
      <c r="A11" s="60"/>
      <c r="B11" s="60"/>
      <c r="C11" s="60"/>
      <c r="D11" s="60"/>
      <c r="E11" s="85"/>
      <c r="F11" s="60"/>
      <c r="G11" s="85"/>
      <c r="H11" s="60"/>
      <c r="I11" s="60"/>
      <c r="J11" s="60"/>
      <c r="K11" s="60"/>
      <c r="L11" s="60"/>
      <c r="M11" s="60" t="s">
        <v>0</v>
      </c>
      <c r="N11" s="60" t="s">
        <v>1</v>
      </c>
      <c r="O11" s="60" t="s">
        <v>2</v>
      </c>
      <c r="P11" s="60" t="s">
        <v>3</v>
      </c>
      <c r="Q11" s="60" t="s">
        <v>0</v>
      </c>
      <c r="R11" s="60" t="s">
        <v>1</v>
      </c>
      <c r="S11" s="60" t="s">
        <v>2</v>
      </c>
      <c r="T11" s="60" t="s">
        <v>3</v>
      </c>
      <c r="U11" s="60" t="s">
        <v>0</v>
      </c>
      <c r="V11" s="60" t="s">
        <v>1</v>
      </c>
      <c r="W11" s="60" t="s">
        <v>2</v>
      </c>
      <c r="X11" s="60" t="s">
        <v>3</v>
      </c>
      <c r="Y11" s="60"/>
      <c r="Z11" s="60" t="s">
        <v>8</v>
      </c>
      <c r="AA11" s="60"/>
      <c r="AB11" s="60"/>
      <c r="AC11" s="60"/>
      <c r="AD11" s="60"/>
      <c r="AE11" s="60"/>
      <c r="AF11" s="60"/>
      <c r="AG11" s="60"/>
      <c r="AH11" s="60" t="s">
        <v>31</v>
      </c>
      <c r="AI11" s="60"/>
      <c r="AJ11" s="60"/>
      <c r="AK11" s="60"/>
      <c r="AL11" s="60"/>
      <c r="AM11" s="60"/>
      <c r="AN11" s="60" t="str">
        <f>AI12</f>
        <v>Brasilien</v>
      </c>
      <c r="AO11" s="60" t="str">
        <f>AI13</f>
        <v>Kroatien</v>
      </c>
      <c r="AP11" s="60" t="str">
        <f>AI14</f>
        <v>Mexiko</v>
      </c>
      <c r="AQ11" s="60" t="str">
        <f>AI15</f>
        <v>Kamerun</v>
      </c>
      <c r="AR11" s="60"/>
      <c r="AS11" s="60" t="s">
        <v>31</v>
      </c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330"/>
      <c r="BK11" s="330"/>
      <c r="BL11" s="330"/>
      <c r="BM11" s="330"/>
      <c r="BN11" s="330"/>
      <c r="BO11" s="330"/>
      <c r="BP11" s="329"/>
      <c r="BQ11" s="60"/>
      <c r="BR11" s="87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</row>
    <row r="12" spans="1:101" ht="18.75" customHeight="1" thickBot="1" x14ac:dyDescent="0.3">
      <c r="A12" s="60"/>
      <c r="B12" s="60"/>
      <c r="C12" s="7" t="str">
        <f>Spielplan!$C$12</f>
        <v>Brasilien</v>
      </c>
      <c r="D12" s="38"/>
      <c r="E12" s="104"/>
      <c r="F12" s="93"/>
      <c r="G12" s="104"/>
      <c r="H12" s="7" t="str">
        <f>Spielplan!$H$12</f>
        <v>Kroatien</v>
      </c>
      <c r="I12" s="38"/>
      <c r="J12" s="60"/>
      <c r="K12" s="60" t="s">
        <v>58</v>
      </c>
      <c r="L12" s="60">
        <f t="shared" ref="L12:L17" si="0">IF(E12-G12&gt;0,1,IF(G12=E12,0,-1))</f>
        <v>0</v>
      </c>
      <c r="M12" s="60">
        <f>IF($E12="",0,IF($E12&gt;$G12,3,IF($E12=G12,1,0)))</f>
        <v>0</v>
      </c>
      <c r="N12" s="60">
        <f>IF($G12="",0,IF($E12&gt;$G12,0,IF($E12=G12,1,3)))</f>
        <v>0</v>
      </c>
      <c r="O12" s="60"/>
      <c r="P12" s="60"/>
      <c r="Q12" s="60">
        <f>E12</f>
        <v>0</v>
      </c>
      <c r="R12" s="60">
        <f>G12</f>
        <v>0</v>
      </c>
      <c r="S12" s="60"/>
      <c r="T12" s="60"/>
      <c r="U12" s="60">
        <f>G12</f>
        <v>0</v>
      </c>
      <c r="V12" s="60">
        <f>E12</f>
        <v>0</v>
      </c>
      <c r="W12" s="60"/>
      <c r="X12" s="60"/>
      <c r="Y12" s="60"/>
      <c r="Z12" s="60">
        <f>M18</f>
        <v>0</v>
      </c>
      <c r="AA12" s="60">
        <f>Q18</f>
        <v>0</v>
      </c>
      <c r="AB12" s="60">
        <f>U18</f>
        <v>0</v>
      </c>
      <c r="AC12" s="60">
        <f>AA12-AB12</f>
        <v>0</v>
      </c>
      <c r="AD12" s="60">
        <f>IF(Z12&gt;Z13,-1,0)</f>
        <v>0</v>
      </c>
      <c r="AE12" s="60">
        <f>IF(Z12&gt;Z14,-1,0)</f>
        <v>0</v>
      </c>
      <c r="AF12" s="60">
        <f>IF(Z12&gt;Z15,-1,0)</f>
        <v>0</v>
      </c>
      <c r="AG12" s="60">
        <f>10000-(AJ12*1000+AM12*100+AK12*10)</f>
        <v>10000</v>
      </c>
      <c r="AH12" s="90">
        <f>RANK(AG12,AG12:AG15,1)</f>
        <v>1</v>
      </c>
      <c r="AI12" s="60" t="str">
        <f>C12</f>
        <v>Brasilien</v>
      </c>
      <c r="AJ12" s="60">
        <f t="shared" ref="AJ12:AL15" si="1">Z12</f>
        <v>0</v>
      </c>
      <c r="AK12" s="60">
        <f t="shared" si="1"/>
        <v>0</v>
      </c>
      <c r="AL12" s="60">
        <f t="shared" si="1"/>
        <v>0</v>
      </c>
      <c r="AM12" s="60">
        <f>AK12-AL12</f>
        <v>0</v>
      </c>
      <c r="AN12" s="187"/>
      <c r="AO12" s="187">
        <f>IF(AG13=AG12,IF(G12&gt;E12,AG13-0.1,AG13),AG13)</f>
        <v>10000</v>
      </c>
      <c r="AP12" s="187">
        <f>IF(AG14=AG12,IF(G14&gt;E14,AG14-0.1,AG14),AG14)</f>
        <v>10000</v>
      </c>
      <c r="AQ12" s="187">
        <f>IF(AG15=AG12,IF(G16&gt;E16,AG15-0.1,AG15),AG15)</f>
        <v>10000</v>
      </c>
      <c r="AR12" s="187">
        <f>AN16</f>
        <v>30000</v>
      </c>
      <c r="AS12" s="90">
        <f>RANK(AR12,AR12:AR15,1)</f>
        <v>1</v>
      </c>
      <c r="AT12" s="60" t="str">
        <f t="shared" ref="AT12:AW15" si="2">AI12</f>
        <v>Brasilien</v>
      </c>
      <c r="AU12" s="60">
        <f t="shared" si="2"/>
        <v>0</v>
      </c>
      <c r="AV12" s="60">
        <f t="shared" si="2"/>
        <v>0</v>
      </c>
      <c r="AW12" s="60">
        <f t="shared" si="2"/>
        <v>0</v>
      </c>
      <c r="AX12" s="60"/>
      <c r="AY12" s="60"/>
      <c r="AZ12" s="60"/>
      <c r="BA12" s="3">
        <v>1</v>
      </c>
      <c r="BB12" s="7" t="str">
        <f>VLOOKUP(1,AS12:AT15,2,FALSE)</f>
        <v>Brasilien</v>
      </c>
      <c r="BC12" s="2"/>
      <c r="BD12" s="6">
        <f>VLOOKUP(1,AS12:AW15,3,FALSE)</f>
        <v>0</v>
      </c>
      <c r="BE12" s="4">
        <f>VLOOKUP(1,AS12:AW15,4,FALSE)</f>
        <v>0</v>
      </c>
      <c r="BF12" s="93" t="s">
        <v>12</v>
      </c>
      <c r="BG12" s="4">
        <f>VLOOKUP(1,AS12:AW15,5,FALSE)</f>
        <v>0</v>
      </c>
      <c r="BH12" s="13" t="s">
        <v>18</v>
      </c>
      <c r="BI12" s="60"/>
      <c r="BJ12" s="85">
        <f>IF(E12&gt;G12,IF(Spielplan!E12&gt;Spielplan!G12,Punktemodus!$B$3,0),0)</f>
        <v>0</v>
      </c>
      <c r="BK12" s="85">
        <f>IF(E12=G12,IF(Spielplan!E12=Spielplan!G12,Punktemodus!$B$3,0),0)</f>
        <v>10</v>
      </c>
      <c r="BL12" s="85">
        <f>IF(E12&lt;G12,IF(Spielplan!E12&lt;Spielplan!G12,Punktemodus!$B$3,0),0)</f>
        <v>0</v>
      </c>
      <c r="BM12" s="85">
        <f>IF(E12=Spielplan!E12,IF(G12=Spielplan!G12,Punktemodus!$B$5,0),0)</f>
        <v>3</v>
      </c>
      <c r="BN12" s="85">
        <f>IF(E12=Spielplan!E12,Punktemodus!$B$7,0)</f>
        <v>1</v>
      </c>
      <c r="BO12" s="85">
        <f>IF(G12=Spielplan!G12,Punktemodus!$B$7,0)</f>
        <v>1</v>
      </c>
      <c r="BP12" s="137">
        <f>IF(Spielplan!E12="",0,SUM(BJ12:BO12))</f>
        <v>0</v>
      </c>
      <c r="BQ12" s="60"/>
      <c r="BR12" s="87"/>
      <c r="BS12" s="13" t="s">
        <v>18</v>
      </c>
      <c r="BT12" s="44" t="str">
        <f>IF(G17="","",BB12)</f>
        <v/>
      </c>
      <c r="BU12" s="46"/>
      <c r="BV12" s="104"/>
      <c r="BW12" s="60"/>
      <c r="BX12" s="104"/>
      <c r="BY12" s="60"/>
      <c r="BZ12" s="88"/>
      <c r="CA12" s="60"/>
      <c r="CB12" s="91" t="s">
        <v>27</v>
      </c>
      <c r="CC12" s="60"/>
      <c r="CD12" s="60"/>
      <c r="CE12" s="61" t="s">
        <v>26</v>
      </c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</row>
    <row r="13" spans="1:101" ht="18.75" customHeight="1" thickBot="1" x14ac:dyDescent="0.3">
      <c r="A13" s="60"/>
      <c r="B13" s="60"/>
      <c r="C13" s="44" t="str">
        <f>Spielplan!$C$13</f>
        <v>Mexiko</v>
      </c>
      <c r="D13" s="45"/>
      <c r="E13" s="104"/>
      <c r="F13" s="93"/>
      <c r="G13" s="104"/>
      <c r="H13" s="44" t="str">
        <f>Spielplan!$H$13</f>
        <v>Kamerun</v>
      </c>
      <c r="I13" s="45"/>
      <c r="J13" s="60"/>
      <c r="K13" s="60" t="s">
        <v>59</v>
      </c>
      <c r="L13" s="60">
        <f t="shared" si="0"/>
        <v>0</v>
      </c>
      <c r="M13" s="60"/>
      <c r="N13" s="60"/>
      <c r="O13" s="60">
        <f>IF($E13="",0,IF($E13&gt;$G13,3,IF($E13=$G13,1,0)))</f>
        <v>0</v>
      </c>
      <c r="P13" s="60">
        <f>IF($G13="",0,IF($E13&gt;$G13,0,IF($E13=$G13,1,3)))</f>
        <v>0</v>
      </c>
      <c r="Q13" s="60"/>
      <c r="R13" s="60"/>
      <c r="S13" s="60">
        <f>E13</f>
        <v>0</v>
      </c>
      <c r="T13" s="60">
        <f>G13</f>
        <v>0</v>
      </c>
      <c r="U13" s="60"/>
      <c r="V13" s="60"/>
      <c r="W13" s="60">
        <f>G13</f>
        <v>0</v>
      </c>
      <c r="X13" s="60">
        <f>E13</f>
        <v>0</v>
      </c>
      <c r="Y13" s="60"/>
      <c r="Z13" s="60">
        <f>N18</f>
        <v>0</v>
      </c>
      <c r="AA13" s="60">
        <f>R18</f>
        <v>0</v>
      </c>
      <c r="AB13" s="60">
        <f>V18</f>
        <v>0</v>
      </c>
      <c r="AC13" s="60">
        <f>AA13-AB13</f>
        <v>0</v>
      </c>
      <c r="AD13" s="60">
        <f>IF(Z13&gt;Z12,-1,0)</f>
        <v>0</v>
      </c>
      <c r="AE13" s="60">
        <f>IF(Z13&gt;Z14,-1,0)</f>
        <v>0</v>
      </c>
      <c r="AF13" s="60">
        <f>IF(Z13&gt;Z15,-1,0)</f>
        <v>0</v>
      </c>
      <c r="AG13" s="60">
        <f>10000-(AJ13*1000+AM13*100+AK13*10)</f>
        <v>10000</v>
      </c>
      <c r="AH13" s="90">
        <f>RANK(AG13,AG12:AG15,1)</f>
        <v>1</v>
      </c>
      <c r="AI13" s="60" t="str">
        <f>H12</f>
        <v>Kroatien</v>
      </c>
      <c r="AJ13" s="60">
        <f t="shared" si="1"/>
        <v>0</v>
      </c>
      <c r="AK13" s="60">
        <f t="shared" si="1"/>
        <v>0</v>
      </c>
      <c r="AL13" s="60">
        <f t="shared" si="1"/>
        <v>0</v>
      </c>
      <c r="AM13" s="60">
        <f>AK13-AL13</f>
        <v>0</v>
      </c>
      <c r="AN13" s="187">
        <f>IF(AG12=AG13,IF(E12&gt;G12,AG12-0.1,AG12),AG12)</f>
        <v>10000</v>
      </c>
      <c r="AO13" s="187"/>
      <c r="AP13" s="187">
        <f>IF(AG14=AG13,IF(G17&gt;E17,AG14-0.1,AG14),AG14)</f>
        <v>10000</v>
      </c>
      <c r="AQ13" s="187">
        <f>IF(AG15=AG13,IF(G15&gt;E15,AG15-0.1,AG15),AG15)</f>
        <v>10000</v>
      </c>
      <c r="AR13" s="187">
        <f>AO16</f>
        <v>30000</v>
      </c>
      <c r="AS13" s="90">
        <f>RANK(AR13,AR12:AR15,1)</f>
        <v>1</v>
      </c>
      <c r="AT13" s="60" t="str">
        <f t="shared" si="2"/>
        <v>Kroatien</v>
      </c>
      <c r="AU13" s="60">
        <f t="shared" si="2"/>
        <v>0</v>
      </c>
      <c r="AV13" s="60">
        <f t="shared" si="2"/>
        <v>0</v>
      </c>
      <c r="AW13" s="60">
        <f t="shared" si="2"/>
        <v>0</v>
      </c>
      <c r="AX13" s="60"/>
      <c r="AY13" s="60"/>
      <c r="AZ13" s="60"/>
      <c r="BA13" s="120">
        <v>2</v>
      </c>
      <c r="BB13" s="121" t="e">
        <f>VLOOKUP(2,AS12:AT15,2,FALSE)</f>
        <v>#N/A</v>
      </c>
      <c r="BC13" s="122"/>
      <c r="BD13" s="123" t="e">
        <f>VLOOKUP(2,AS12:AW15,3,FALSE)</f>
        <v>#N/A</v>
      </c>
      <c r="BE13" s="124" t="e">
        <f>VLOOKUP(2,AS12:AW15,4,FALSE)</f>
        <v>#N/A</v>
      </c>
      <c r="BF13" s="93" t="s">
        <v>12</v>
      </c>
      <c r="BG13" s="124" t="e">
        <f>VLOOKUP(2,AS12:AW15,5,FALSE)</f>
        <v>#N/A</v>
      </c>
      <c r="BH13" s="125" t="s">
        <v>19</v>
      </c>
      <c r="BI13" s="60"/>
      <c r="BJ13" s="85">
        <f>IF(E13&gt;G13,IF(Spielplan!E13&gt;Spielplan!G13,Punktemodus!$B$3,0),0)</f>
        <v>0</v>
      </c>
      <c r="BK13" s="85">
        <f>IF(E13=G13,IF(Spielplan!E13=Spielplan!G13,Punktemodus!$B$3,0),0)</f>
        <v>10</v>
      </c>
      <c r="BL13" s="85">
        <f>IF(E13&lt;G13,IF(Spielplan!E13&lt;Spielplan!G13,Punktemodus!$B$3,0),0)</f>
        <v>0</v>
      </c>
      <c r="BM13" s="85">
        <f>IF(E13=Spielplan!E13,IF(G13=Spielplan!G13,Punktemodus!$B$5,0),0)</f>
        <v>3</v>
      </c>
      <c r="BN13" s="85">
        <f>IF(E13=Spielplan!E13,Punktemodus!$B$7,0)</f>
        <v>1</v>
      </c>
      <c r="BO13" s="85">
        <f>IF(G13=Spielplan!G13,Punktemodus!$B$7,0)</f>
        <v>1</v>
      </c>
      <c r="BP13" s="137">
        <f>IF(Spielplan!E13="",0,SUM(BJ13:BO13))</f>
        <v>0</v>
      </c>
      <c r="BQ13" s="60"/>
      <c r="BR13" s="87"/>
      <c r="BS13" s="73" t="s">
        <v>21</v>
      </c>
      <c r="BT13" s="44" t="str">
        <f>IF(G28="","",BB24)</f>
        <v/>
      </c>
      <c r="BU13" s="46"/>
      <c r="BV13" s="104"/>
      <c r="BW13" s="60"/>
      <c r="BX13" s="104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</row>
    <row r="14" spans="1:101" ht="18.75" customHeight="1" thickBot="1" x14ac:dyDescent="0.3">
      <c r="A14" s="60"/>
      <c r="B14" s="60"/>
      <c r="C14" s="7" t="str">
        <f>C12</f>
        <v>Brasilien</v>
      </c>
      <c r="D14" s="38"/>
      <c r="E14" s="104"/>
      <c r="F14" s="93"/>
      <c r="G14" s="104"/>
      <c r="H14" s="7" t="str">
        <f>C13</f>
        <v>Mexiko</v>
      </c>
      <c r="I14" s="38"/>
      <c r="J14" s="60"/>
      <c r="K14" s="60" t="s">
        <v>60</v>
      </c>
      <c r="L14" s="60">
        <f t="shared" si="0"/>
        <v>0</v>
      </c>
      <c r="M14" s="60">
        <f>IF($E14="",0,IF($E14&gt;$G14,3,IF($E14=G14,1,0)))</f>
        <v>0</v>
      </c>
      <c r="N14" s="60"/>
      <c r="O14" s="60">
        <f>IF($G14="",0,IF($E14&gt;$G14,0,IF($E14=$G14,1,3)))</f>
        <v>0</v>
      </c>
      <c r="P14" s="60"/>
      <c r="Q14" s="60">
        <f>E14</f>
        <v>0</v>
      </c>
      <c r="R14" s="60"/>
      <c r="S14" s="60">
        <f>G14</f>
        <v>0</v>
      </c>
      <c r="T14" s="60"/>
      <c r="U14" s="60">
        <f>G14</f>
        <v>0</v>
      </c>
      <c r="V14" s="60"/>
      <c r="W14" s="60">
        <f>E14</f>
        <v>0</v>
      </c>
      <c r="X14" s="60"/>
      <c r="Y14" s="60"/>
      <c r="Z14" s="60">
        <f>O18</f>
        <v>0</v>
      </c>
      <c r="AA14" s="60">
        <f>S18</f>
        <v>0</v>
      </c>
      <c r="AB14" s="60">
        <f>W18</f>
        <v>0</v>
      </c>
      <c r="AC14" s="60">
        <f>AA14-AB14</f>
        <v>0</v>
      </c>
      <c r="AD14" s="60">
        <f>IF(Z14&gt;Z12,-1,0)</f>
        <v>0</v>
      </c>
      <c r="AE14" s="60">
        <f>IF(Z14&gt;Z13,-1,0)</f>
        <v>0</v>
      </c>
      <c r="AF14" s="60">
        <f>IF(Z14&gt;Z15,-1,0)</f>
        <v>0</v>
      </c>
      <c r="AG14" s="60">
        <f>10000-(AJ14*1000+AM14*100+AK14*10)</f>
        <v>10000</v>
      </c>
      <c r="AH14" s="90">
        <f>RANK(AG14,AG12:AG15,1)</f>
        <v>1</v>
      </c>
      <c r="AI14" s="60" t="str">
        <f>C13</f>
        <v>Mexiko</v>
      </c>
      <c r="AJ14" s="60">
        <f t="shared" si="1"/>
        <v>0</v>
      </c>
      <c r="AK14" s="60">
        <f t="shared" si="1"/>
        <v>0</v>
      </c>
      <c r="AL14" s="60">
        <f t="shared" si="1"/>
        <v>0</v>
      </c>
      <c r="AM14" s="60">
        <f>AK14-AL14</f>
        <v>0</v>
      </c>
      <c r="AN14" s="187">
        <f>IF(AG12=AG14,IF(E14&gt;G14,AG12-0.1,AG12),AG12)</f>
        <v>10000</v>
      </c>
      <c r="AO14" s="187">
        <f>IF(AG13=AG14,IF(E17&gt;G17,AG13-0.1,AG13),AG13)</f>
        <v>10000</v>
      </c>
      <c r="AP14" s="187"/>
      <c r="AQ14" s="187">
        <f>IF(AG15=AG14,IF(G13&gt;E13,AG15-0.1,AG15),AG15)</f>
        <v>10000</v>
      </c>
      <c r="AR14" s="187">
        <f>AP16</f>
        <v>30000</v>
      </c>
      <c r="AS14" s="90">
        <f>RANK(AR14,AR12:AR15,1)</f>
        <v>1</v>
      </c>
      <c r="AT14" s="60" t="str">
        <f t="shared" si="2"/>
        <v>Mexiko</v>
      </c>
      <c r="AU14" s="60">
        <f t="shared" si="2"/>
        <v>0</v>
      </c>
      <c r="AV14" s="60">
        <f t="shared" si="2"/>
        <v>0</v>
      </c>
      <c r="AW14" s="60">
        <f t="shared" si="2"/>
        <v>0</v>
      </c>
      <c r="AX14" s="60"/>
      <c r="AY14" s="60"/>
      <c r="AZ14" s="60"/>
      <c r="BA14" s="113">
        <v>3</v>
      </c>
      <c r="BB14" s="114" t="e">
        <f>VLOOKUP(3,AS12:AT15,2,FALSE)</f>
        <v>#N/A</v>
      </c>
      <c r="BC14" s="115"/>
      <c r="BD14" s="116" t="e">
        <f>VLOOKUP(3,AS12:AW15,3,FALSE)</f>
        <v>#N/A</v>
      </c>
      <c r="BE14" s="116" t="e">
        <f>VLOOKUP(3,AS12:AW15,4,FALSE)</f>
        <v>#N/A</v>
      </c>
      <c r="BF14" s="93" t="s">
        <v>12</v>
      </c>
      <c r="BG14" s="116" t="e">
        <f>VLOOKUP(3,AS12:AW15,5,FALSE)</f>
        <v>#N/A</v>
      </c>
      <c r="BH14" s="60"/>
      <c r="BI14" s="60"/>
      <c r="BJ14" s="85">
        <f>IF(E14&gt;G14,IF(Spielplan!E14&gt;Spielplan!G14,Punktemodus!$B$3,0),0)</f>
        <v>0</v>
      </c>
      <c r="BK14" s="85">
        <f>IF(E14=G14,IF(Spielplan!E14=Spielplan!G14,Punktemodus!$B$3,0),0)</f>
        <v>10</v>
      </c>
      <c r="BL14" s="85">
        <f>IF(E14&lt;G14,IF(Spielplan!E14&lt;Spielplan!G14,Punktemodus!$B$3,0),0)</f>
        <v>0</v>
      </c>
      <c r="BM14" s="85">
        <f>IF(E14=Spielplan!E14,IF(G14=Spielplan!G14,Punktemodus!$B$5,0),0)</f>
        <v>3</v>
      </c>
      <c r="BN14" s="85">
        <f>IF(E14=Spielplan!E14,Punktemodus!$B$7,0)</f>
        <v>1</v>
      </c>
      <c r="BO14" s="85">
        <f>IF(G14=Spielplan!G14,Punktemodus!$B$7,0)</f>
        <v>1</v>
      </c>
      <c r="BP14" s="137">
        <f>IF(Spielplan!E14="",0,SUM(BJ14:BO14))</f>
        <v>0</v>
      </c>
      <c r="BQ14" s="60"/>
      <c r="BR14" s="87"/>
      <c r="BS14" s="60"/>
      <c r="BT14" s="60"/>
      <c r="BU14" s="60"/>
      <c r="BV14" s="60"/>
      <c r="BW14" s="60"/>
      <c r="BX14" s="60"/>
      <c r="BY14" s="60"/>
      <c r="BZ14" s="47">
        <v>49</v>
      </c>
      <c r="CA14" s="44" t="str">
        <f>IF(BX12="",IF(BV12&gt;BV13,BT12,BT13),IF(BX12&gt;BX13,BT12,BT13))</f>
        <v/>
      </c>
      <c r="CB14" s="46"/>
      <c r="CC14" s="104"/>
      <c r="CD14" s="60"/>
      <c r="CE14" s="104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</row>
    <row r="15" spans="1:101" ht="18.75" customHeight="1" thickBot="1" x14ac:dyDescent="0.3">
      <c r="A15" s="60"/>
      <c r="B15" s="60"/>
      <c r="C15" s="44" t="str">
        <f>H12</f>
        <v>Kroatien</v>
      </c>
      <c r="D15" s="45"/>
      <c r="E15" s="104"/>
      <c r="F15" s="93"/>
      <c r="G15" s="104"/>
      <c r="H15" s="44" t="str">
        <f>H13</f>
        <v>Kamerun</v>
      </c>
      <c r="I15" s="45"/>
      <c r="J15" s="60"/>
      <c r="K15" s="60" t="s">
        <v>61</v>
      </c>
      <c r="L15" s="60">
        <f t="shared" si="0"/>
        <v>0</v>
      </c>
      <c r="M15" s="60"/>
      <c r="N15" s="60">
        <f>IF($E15="",0,IF($E15&gt;$G15,3,IF($E15=$G15,1,0)))</f>
        <v>0</v>
      </c>
      <c r="O15" s="60"/>
      <c r="P15" s="60">
        <f>IF($G15="",0,IF($E15&gt;$G15,0,IF($E15=$G15,1,3)))</f>
        <v>0</v>
      </c>
      <c r="Q15" s="60"/>
      <c r="R15" s="60">
        <f>E15</f>
        <v>0</v>
      </c>
      <c r="S15" s="60"/>
      <c r="T15" s="60">
        <f>G15</f>
        <v>0</v>
      </c>
      <c r="U15" s="60"/>
      <c r="V15" s="60">
        <f>G15</f>
        <v>0</v>
      </c>
      <c r="W15" s="60"/>
      <c r="X15" s="60">
        <f>E15</f>
        <v>0</v>
      </c>
      <c r="Y15" s="60"/>
      <c r="Z15" s="60">
        <f>P18</f>
        <v>0</v>
      </c>
      <c r="AA15" s="60">
        <f>T18</f>
        <v>0</v>
      </c>
      <c r="AB15" s="60">
        <f>X18</f>
        <v>0</v>
      </c>
      <c r="AC15" s="60">
        <f>AA15-AB15</f>
        <v>0</v>
      </c>
      <c r="AD15" s="60">
        <f>IF(Z15&gt;Z12,-1,0)</f>
        <v>0</v>
      </c>
      <c r="AE15" s="60">
        <f>IF(Z15&gt;Z13,-1,0)</f>
        <v>0</v>
      </c>
      <c r="AF15" s="60">
        <f>IF(Z15&gt;Z14,-1,0)</f>
        <v>0</v>
      </c>
      <c r="AG15" s="60">
        <f>10000-(AJ15*1000+AM15*100+AK15*10)</f>
        <v>10000</v>
      </c>
      <c r="AH15" s="90">
        <f>RANK(AG15,AG12:AG15,1)</f>
        <v>1</v>
      </c>
      <c r="AI15" s="60" t="str">
        <f>H13</f>
        <v>Kamerun</v>
      </c>
      <c r="AJ15" s="60">
        <f t="shared" si="1"/>
        <v>0</v>
      </c>
      <c r="AK15" s="60">
        <f t="shared" si="1"/>
        <v>0</v>
      </c>
      <c r="AL15" s="60">
        <f t="shared" si="1"/>
        <v>0</v>
      </c>
      <c r="AM15" s="60">
        <f>AK15-AL15</f>
        <v>0</v>
      </c>
      <c r="AN15" s="187">
        <f>IF(AG12=AG15,IF(E16&gt;G16,AG12-0.1,AG12),AG12)</f>
        <v>10000</v>
      </c>
      <c r="AO15" s="187">
        <f>IF(AG13=AG15,IF(E15&gt;G15,AG13-0.1,AG13),AG13)</f>
        <v>10000</v>
      </c>
      <c r="AP15" s="187">
        <f>IF(AG14=AG15,IF(E13&gt;G13,AG14-0.1,AG14),AG14)</f>
        <v>10000</v>
      </c>
      <c r="AQ15" s="187"/>
      <c r="AR15" s="187">
        <f>AQ16</f>
        <v>30000</v>
      </c>
      <c r="AS15" s="90">
        <f>RANK(AR15,AR12:AR15,1)</f>
        <v>1</v>
      </c>
      <c r="AT15" s="60" t="str">
        <f t="shared" si="2"/>
        <v>Kamerun</v>
      </c>
      <c r="AU15" s="60">
        <f t="shared" si="2"/>
        <v>0</v>
      </c>
      <c r="AV15" s="60">
        <f t="shared" si="2"/>
        <v>0</v>
      </c>
      <c r="AW15" s="60">
        <f t="shared" si="2"/>
        <v>0</v>
      </c>
      <c r="AX15" s="60"/>
      <c r="AY15" s="60"/>
      <c r="AZ15" s="60"/>
      <c r="BA15" s="113">
        <v>4</v>
      </c>
      <c r="BB15" s="114" t="e">
        <f>VLOOKUP(4,AS12:AT15,2,FALSE)</f>
        <v>#N/A</v>
      </c>
      <c r="BC15" s="115"/>
      <c r="BD15" s="116" t="e">
        <f>VLOOKUP(4,AS12:AW15,3,FALSE)</f>
        <v>#N/A</v>
      </c>
      <c r="BE15" s="116" t="e">
        <f>VLOOKUP(4,AS12:AW15,4,FALSE)</f>
        <v>#N/A</v>
      </c>
      <c r="BF15" s="93" t="s">
        <v>12</v>
      </c>
      <c r="BG15" s="116" t="e">
        <f>VLOOKUP(4,AS12:AW15,5,FALSE)</f>
        <v>#N/A</v>
      </c>
      <c r="BH15" s="60"/>
      <c r="BI15" s="60"/>
      <c r="BJ15" s="85">
        <f>IF(E15&gt;G15,IF(Spielplan!E15&gt;Spielplan!G15,Punktemodus!$B$3,0),0)</f>
        <v>0</v>
      </c>
      <c r="BK15" s="85">
        <f>IF(E15=G15,IF(Spielplan!E15=Spielplan!G15,Punktemodus!$B$3,0),0)</f>
        <v>10</v>
      </c>
      <c r="BL15" s="85">
        <f>IF(E15&lt;G15,IF(Spielplan!E15&lt;Spielplan!G15,Punktemodus!$B$3,0),0)</f>
        <v>0</v>
      </c>
      <c r="BM15" s="85">
        <f>IF(E15=Spielplan!E15,IF(G15=Spielplan!G15,Punktemodus!$B$5,0),0)</f>
        <v>3</v>
      </c>
      <c r="BN15" s="85">
        <f>IF(E15=Spielplan!E15,Punktemodus!$B$7,0)</f>
        <v>1</v>
      </c>
      <c r="BO15" s="85">
        <f>IF(G15=Spielplan!G15,Punktemodus!$B$7,0)</f>
        <v>1</v>
      </c>
      <c r="BP15" s="137">
        <f>IF(Spielplan!E15="",0,SUM(BJ15:BO15))</f>
        <v>0</v>
      </c>
      <c r="BQ15" s="60"/>
      <c r="BR15" s="87"/>
      <c r="BS15" s="60"/>
      <c r="BT15" s="60"/>
      <c r="BU15" s="60"/>
      <c r="BV15" s="60"/>
      <c r="BW15" s="60"/>
      <c r="BX15" s="60"/>
      <c r="BY15" s="60"/>
      <c r="BZ15" s="47">
        <v>50</v>
      </c>
      <c r="CA15" s="44" t="str">
        <f>IF(BX16="",IF(BV16&gt;BV17,BT16,BT17),IF(BX16&gt;BX17,BT16,BT17))</f>
        <v/>
      </c>
      <c r="CB15" s="46"/>
      <c r="CC15" s="104"/>
      <c r="CD15" s="60"/>
      <c r="CE15" s="104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</row>
    <row r="16" spans="1:101" ht="18.75" customHeight="1" thickBot="1" x14ac:dyDescent="0.3">
      <c r="A16" s="60"/>
      <c r="B16" s="60"/>
      <c r="C16" s="7" t="str">
        <f>C12</f>
        <v>Brasilien</v>
      </c>
      <c r="D16" s="38"/>
      <c r="E16" s="104"/>
      <c r="F16" s="93"/>
      <c r="G16" s="104"/>
      <c r="H16" s="7" t="str">
        <f>H13</f>
        <v>Kamerun</v>
      </c>
      <c r="I16" s="38"/>
      <c r="J16" s="60"/>
      <c r="K16" s="60" t="s">
        <v>62</v>
      </c>
      <c r="L16" s="60">
        <f t="shared" si="0"/>
        <v>0</v>
      </c>
      <c r="M16" s="60">
        <f>IF($E16="",0,IF($E16&gt;$G16,3,IF($E16=G16,1,0)))</f>
        <v>0</v>
      </c>
      <c r="N16" s="60"/>
      <c r="O16" s="60"/>
      <c r="P16" s="60">
        <f>IF($G16="",0,IF($E16&gt;$G16,0,IF($E16=$G16,1,3)))</f>
        <v>0</v>
      </c>
      <c r="Q16" s="60">
        <f>E16</f>
        <v>0</v>
      </c>
      <c r="R16" s="60"/>
      <c r="S16" s="60"/>
      <c r="T16" s="60">
        <f>G16</f>
        <v>0</v>
      </c>
      <c r="U16" s="60">
        <f>G16</f>
        <v>0</v>
      </c>
      <c r="V16" s="60"/>
      <c r="W16" s="60"/>
      <c r="X16" s="60">
        <f>E16</f>
        <v>0</v>
      </c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187">
        <f>SUM(AN12:AN15)</f>
        <v>30000</v>
      </c>
      <c r="AO16" s="187">
        <f>SUM(AO12:AO15)</f>
        <v>30000</v>
      </c>
      <c r="AP16" s="187">
        <f>SUM(AP12:AP15)</f>
        <v>30000</v>
      </c>
      <c r="AQ16" s="187">
        <f>SUM(AQ12:AQ15)</f>
        <v>30000</v>
      </c>
      <c r="AR16" s="187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85">
        <f>IF(E16&gt;G16,IF(Spielplan!E16&gt;Spielplan!G16,Punktemodus!$B$3,0),0)</f>
        <v>0</v>
      </c>
      <c r="BK16" s="85">
        <f>IF(E16=G16,IF(Spielplan!E16=Spielplan!G16,Punktemodus!$B$3,0),0)</f>
        <v>10</v>
      </c>
      <c r="BL16" s="85">
        <f>IF(E16&lt;G16,IF(Spielplan!E16&lt;Spielplan!G16,Punktemodus!$B$3,0),0)</f>
        <v>0</v>
      </c>
      <c r="BM16" s="85">
        <f>IF(E16=Spielplan!E16,IF(G16=Spielplan!G16,Punktemodus!$B$5,0),0)</f>
        <v>3</v>
      </c>
      <c r="BN16" s="85">
        <f>IF(E16=Spielplan!E16,Punktemodus!$B$7,0)</f>
        <v>1</v>
      </c>
      <c r="BO16" s="85">
        <f>IF(G16=Spielplan!G16,Punktemodus!$B$7,0)</f>
        <v>1</v>
      </c>
      <c r="BP16" s="137">
        <f>IF(Spielplan!E16="",0,SUM(BJ16:BO16))</f>
        <v>0</v>
      </c>
      <c r="BQ16" s="60"/>
      <c r="BR16" s="87"/>
      <c r="BS16" s="63" t="s">
        <v>22</v>
      </c>
      <c r="BT16" s="44" t="str">
        <f>IF(G39="","",BB34)</f>
        <v/>
      </c>
      <c r="BU16" s="46"/>
      <c r="BV16" s="104"/>
      <c r="BW16" s="60"/>
      <c r="BX16" s="104"/>
      <c r="BY16" s="60"/>
      <c r="BZ16" s="60"/>
      <c r="CA16" s="60"/>
      <c r="CB16" s="60"/>
      <c r="CC16" s="60"/>
      <c r="CD16" s="60"/>
      <c r="CE16" s="60"/>
      <c r="CF16" s="91"/>
      <c r="CG16" s="91" t="s">
        <v>28</v>
      </c>
      <c r="CH16" s="60"/>
      <c r="CI16" s="60"/>
      <c r="CJ16" s="61" t="s">
        <v>26</v>
      </c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</row>
    <row r="17" spans="1:101" ht="18.75" customHeight="1" thickBot="1" x14ac:dyDescent="0.3">
      <c r="A17" s="60"/>
      <c r="B17" s="60"/>
      <c r="C17" s="44" t="str">
        <f>H12</f>
        <v>Kroatien</v>
      </c>
      <c r="D17" s="45"/>
      <c r="E17" s="104"/>
      <c r="F17" s="93"/>
      <c r="G17" s="104"/>
      <c r="H17" s="44" t="str">
        <f>C13</f>
        <v>Mexiko</v>
      </c>
      <c r="I17" s="45"/>
      <c r="J17" s="60"/>
      <c r="K17" s="60" t="s">
        <v>62</v>
      </c>
      <c r="L17" s="60">
        <f t="shared" si="0"/>
        <v>0</v>
      </c>
      <c r="M17" s="60"/>
      <c r="N17" s="60">
        <f>IF($E17="",0,IF($E17&gt;$G17,3,IF($E17=$G17,1,0)))</f>
        <v>0</v>
      </c>
      <c r="O17" s="60">
        <f>IF($G17="",0,IF($E17&gt;$G17,0,IF($E17=$G17,1,3)))</f>
        <v>0</v>
      </c>
      <c r="P17" s="60"/>
      <c r="Q17" s="60"/>
      <c r="R17" s="60">
        <f>E17</f>
        <v>0</v>
      </c>
      <c r="S17" s="60">
        <f>G17</f>
        <v>0</v>
      </c>
      <c r="T17" s="60"/>
      <c r="U17" s="60"/>
      <c r="V17" s="60">
        <f>G17</f>
        <v>0</v>
      </c>
      <c r="W17" s="60">
        <f>E17</f>
        <v>0</v>
      </c>
      <c r="X17" s="60"/>
      <c r="Y17" s="60"/>
      <c r="Z17" s="60" t="s">
        <v>30</v>
      </c>
      <c r="AA17" s="60"/>
      <c r="AB17" s="60"/>
      <c r="AC17" s="60"/>
      <c r="AD17" s="60"/>
      <c r="AE17" s="60"/>
      <c r="AF17" s="60"/>
      <c r="AG17" s="60" t="b">
        <f>OR(AG12=AG13,AG12=AG14,AG12=AG15,AG13=AG14,AG13=AG15,AG14=AG15)</f>
        <v>1</v>
      </c>
      <c r="AH17" s="60"/>
      <c r="AI17" s="60"/>
      <c r="AJ17" s="60"/>
      <c r="AK17" s="60"/>
      <c r="AL17" s="60"/>
      <c r="AM17" s="60"/>
      <c r="AN17" s="60"/>
      <c r="AO17" s="60" t="s">
        <v>34</v>
      </c>
      <c r="AP17" s="60"/>
      <c r="AQ17" s="60"/>
      <c r="AR17" s="60" t="b">
        <f>OR(AR12=AR13,AR12=AR14,AR12=AR15,AR13=AR14,AR13=AR15,AR14=AR15)</f>
        <v>1</v>
      </c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85">
        <f>IF(E17&gt;G17,IF(Spielplan!E17&gt;Spielplan!G17,Punktemodus!$B$3,0),0)</f>
        <v>0</v>
      </c>
      <c r="BK17" s="85">
        <f>IF(E17=G17,IF(Spielplan!E17=Spielplan!G17,Punktemodus!$B$3,0),0)</f>
        <v>10</v>
      </c>
      <c r="BL17" s="85">
        <f>IF(E17&lt;G17,IF(Spielplan!E17&lt;Spielplan!G17,Punktemodus!$B$3,0),0)</f>
        <v>0</v>
      </c>
      <c r="BM17" s="85">
        <f>IF(E17=Spielplan!E17,IF(G17=Spielplan!G17,Punktemodus!$B$5,0),0)</f>
        <v>3</v>
      </c>
      <c r="BN17" s="85">
        <f>IF(E17=Spielplan!E17,Punktemodus!$B$7,0)</f>
        <v>1</v>
      </c>
      <c r="BO17" s="85">
        <f>IF(G17=Spielplan!G17,Punktemodus!$B$7,0)</f>
        <v>1</v>
      </c>
      <c r="BP17" s="137">
        <f>IF(Spielplan!E17="",0,SUM(BJ17:BO17))</f>
        <v>0</v>
      </c>
      <c r="BQ17" s="60"/>
      <c r="BR17" s="87"/>
      <c r="BS17" s="52" t="s">
        <v>25</v>
      </c>
      <c r="BT17" s="44" t="str">
        <f>IF(G50="","",BB46)</f>
        <v/>
      </c>
      <c r="BU17" s="46"/>
      <c r="BV17" s="104"/>
      <c r="BW17" s="60"/>
      <c r="BX17" s="104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</row>
    <row r="18" spans="1:101" ht="18.75" customHeight="1" thickBot="1" x14ac:dyDescent="0.25">
      <c r="A18" s="60"/>
      <c r="B18" s="60"/>
      <c r="C18" s="136" t="str">
        <f>IF(G17="","",IF(AR17=TRUE,"Achtung: Fehler in Tabelle!",""))</f>
        <v/>
      </c>
      <c r="D18" s="60"/>
      <c r="E18" s="85"/>
      <c r="F18" s="60"/>
      <c r="G18" s="85"/>
      <c r="H18" s="60"/>
      <c r="I18" s="60"/>
      <c r="J18" s="60"/>
      <c r="K18" s="60"/>
      <c r="L18" s="60"/>
      <c r="M18" s="60">
        <f t="shared" ref="M18:X18" si="3">SUM(M12:M17)</f>
        <v>0</v>
      </c>
      <c r="N18" s="60">
        <f t="shared" si="3"/>
        <v>0</v>
      </c>
      <c r="O18" s="60">
        <f t="shared" si="3"/>
        <v>0</v>
      </c>
      <c r="P18" s="60">
        <f t="shared" si="3"/>
        <v>0</v>
      </c>
      <c r="Q18" s="60">
        <f t="shared" si="3"/>
        <v>0</v>
      </c>
      <c r="R18" s="60">
        <f t="shared" si="3"/>
        <v>0</v>
      </c>
      <c r="S18" s="60">
        <f t="shared" si="3"/>
        <v>0</v>
      </c>
      <c r="T18" s="60">
        <f t="shared" si="3"/>
        <v>0</v>
      </c>
      <c r="U18" s="60">
        <f t="shared" si="3"/>
        <v>0</v>
      </c>
      <c r="V18" s="60">
        <f t="shared" si="3"/>
        <v>0</v>
      </c>
      <c r="W18" s="60">
        <f t="shared" si="3"/>
        <v>0</v>
      </c>
      <c r="X18" s="60">
        <f t="shared" si="3"/>
        <v>0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160">
        <f>SUM(BP12:BP17)</f>
        <v>0</v>
      </c>
      <c r="BQ18" s="60"/>
      <c r="BR18" s="8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47">
        <v>58</v>
      </c>
      <c r="CF18" s="44" t="str">
        <f>IF(CE14="",IF(CC14&gt;CC15,CA14,CA15),IF(CE14&gt;CE15,CA14,CA15))</f>
        <v/>
      </c>
      <c r="CG18" s="46"/>
      <c r="CH18" s="104"/>
      <c r="CI18" s="60"/>
      <c r="CJ18" s="104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</row>
    <row r="19" spans="1:101" ht="18.75" customHeight="1" thickBot="1" x14ac:dyDescent="0.25">
      <c r="A19" s="60"/>
      <c r="B19" s="60"/>
      <c r="C19" s="60"/>
      <c r="D19" s="60"/>
      <c r="E19" s="85"/>
      <c r="F19" s="60"/>
      <c r="G19" s="85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138"/>
      <c r="BQ19" s="60"/>
      <c r="BR19" s="8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47">
        <v>57</v>
      </c>
      <c r="CF19" s="44" t="str">
        <f>IF(CE22="",IF(CC22&gt;CC23,CA22,CA23),IF(CE22&gt;CE23,CA22,CA23))</f>
        <v/>
      </c>
      <c r="CG19" s="46"/>
      <c r="CH19" s="104"/>
      <c r="CI19" s="60"/>
      <c r="CJ19" s="104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</row>
    <row r="20" spans="1:101" ht="18.75" customHeight="1" thickBot="1" x14ac:dyDescent="0.25">
      <c r="A20" s="60"/>
      <c r="B20" s="60"/>
      <c r="C20" s="60"/>
      <c r="D20" s="60"/>
      <c r="E20" s="85"/>
      <c r="F20" s="60"/>
      <c r="G20" s="85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138"/>
      <c r="BQ20" s="60"/>
      <c r="BR20" s="87"/>
      <c r="BS20" s="54" t="s">
        <v>121</v>
      </c>
      <c r="BT20" s="44" t="str">
        <f>IF(G61="","",BB56)</f>
        <v/>
      </c>
      <c r="BU20" s="46"/>
      <c r="BV20" s="104"/>
      <c r="BW20" s="60"/>
      <c r="BX20" s="104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</row>
    <row r="21" spans="1:101" ht="18.75" customHeight="1" thickBot="1" x14ac:dyDescent="0.3">
      <c r="A21" s="60"/>
      <c r="B21" s="60"/>
      <c r="C21" s="88" t="s">
        <v>64</v>
      </c>
      <c r="D21" s="60"/>
      <c r="E21" s="85"/>
      <c r="F21" s="60"/>
      <c r="G21" s="85"/>
      <c r="H21" s="60"/>
      <c r="I21" s="60"/>
      <c r="J21" s="60"/>
      <c r="K21" s="60"/>
      <c r="L21" s="60"/>
      <c r="M21" s="60" t="s">
        <v>4</v>
      </c>
      <c r="N21" s="60"/>
      <c r="O21" s="60"/>
      <c r="P21" s="60"/>
      <c r="Q21" s="60" t="s">
        <v>6</v>
      </c>
      <c r="R21" s="60"/>
      <c r="S21" s="60"/>
      <c r="T21" s="60"/>
      <c r="U21" s="60" t="s">
        <v>7</v>
      </c>
      <c r="V21" s="60"/>
      <c r="W21" s="60"/>
      <c r="X21" s="60"/>
      <c r="Y21" s="60"/>
      <c r="Z21" s="60" t="s">
        <v>4</v>
      </c>
      <c r="AA21" s="60" t="s">
        <v>5</v>
      </c>
      <c r="AB21" s="60"/>
      <c r="AC21" s="60"/>
      <c r="AD21" s="60" t="s">
        <v>9</v>
      </c>
      <c r="AE21" s="60"/>
      <c r="AF21" s="60"/>
      <c r="AG21" s="60"/>
      <c r="AH21" s="60" t="s">
        <v>32</v>
      </c>
      <c r="AI21" s="60"/>
      <c r="AJ21" s="60"/>
      <c r="AK21" s="60"/>
      <c r="AL21" s="60"/>
      <c r="AM21" s="60"/>
      <c r="AN21" s="60" t="s">
        <v>35</v>
      </c>
      <c r="AO21" s="60"/>
      <c r="AP21" s="60"/>
      <c r="AQ21" s="60"/>
      <c r="AR21" s="60"/>
      <c r="AS21" s="60" t="s">
        <v>33</v>
      </c>
      <c r="AT21" s="60"/>
      <c r="AU21" s="60"/>
      <c r="AV21" s="60"/>
      <c r="AW21" s="60"/>
      <c r="AX21" s="60"/>
      <c r="AY21" s="60"/>
      <c r="AZ21" s="60"/>
      <c r="BA21" s="60"/>
      <c r="BB21" s="89" t="s">
        <v>10</v>
      </c>
      <c r="BC21" s="60"/>
      <c r="BD21" s="90" t="s">
        <v>4</v>
      </c>
      <c r="BE21" s="60"/>
      <c r="BF21" s="61" t="s">
        <v>5</v>
      </c>
      <c r="BG21" s="60"/>
      <c r="BH21" s="60"/>
      <c r="BI21" s="60"/>
      <c r="BJ21" s="60"/>
      <c r="BK21" s="60"/>
      <c r="BL21" s="60"/>
      <c r="BM21" s="60"/>
      <c r="BN21" s="60"/>
      <c r="BO21" s="60"/>
      <c r="BP21" s="138"/>
      <c r="BQ21" s="60"/>
      <c r="BR21" s="87"/>
      <c r="BS21" s="73" t="s">
        <v>122</v>
      </c>
      <c r="BT21" s="44" t="str">
        <f>IF(G72="","",BB68)</f>
        <v/>
      </c>
      <c r="BU21" s="46"/>
      <c r="BV21" s="104"/>
      <c r="BW21" s="60"/>
      <c r="BX21" s="104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91" t="s">
        <v>29</v>
      </c>
      <c r="CM21" s="60"/>
      <c r="CN21" s="60"/>
      <c r="CO21" s="61" t="s">
        <v>26</v>
      </c>
      <c r="CP21" s="60"/>
      <c r="CQ21" s="60"/>
      <c r="CR21" s="60"/>
      <c r="CS21" s="60"/>
      <c r="CT21" s="60"/>
      <c r="CU21" s="60"/>
      <c r="CV21" s="60"/>
      <c r="CW21" s="60"/>
    </row>
    <row r="22" spans="1:101" ht="18.75" customHeight="1" thickBot="1" x14ac:dyDescent="0.3">
      <c r="A22" s="60"/>
      <c r="B22" s="60"/>
      <c r="C22" s="60"/>
      <c r="D22" s="60"/>
      <c r="E22" s="85"/>
      <c r="F22" s="60"/>
      <c r="G22" s="85"/>
      <c r="H22" s="60"/>
      <c r="I22" s="60"/>
      <c r="J22" s="60"/>
      <c r="K22" s="60"/>
      <c r="L22" s="60"/>
      <c r="M22" s="60" t="s">
        <v>0</v>
      </c>
      <c r="N22" s="60" t="s">
        <v>1</v>
      </c>
      <c r="O22" s="60" t="s">
        <v>2</v>
      </c>
      <c r="P22" s="60" t="s">
        <v>3</v>
      </c>
      <c r="Q22" s="60" t="s">
        <v>0</v>
      </c>
      <c r="R22" s="60" t="s">
        <v>1</v>
      </c>
      <c r="S22" s="60" t="s">
        <v>2</v>
      </c>
      <c r="T22" s="60" t="s">
        <v>3</v>
      </c>
      <c r="U22" s="60" t="s">
        <v>0</v>
      </c>
      <c r="V22" s="60" t="s">
        <v>1</v>
      </c>
      <c r="W22" s="60" t="s">
        <v>2</v>
      </c>
      <c r="X22" s="60" t="s">
        <v>3</v>
      </c>
      <c r="Y22" s="60"/>
      <c r="Z22" s="60" t="s">
        <v>8</v>
      </c>
      <c r="AA22" s="60"/>
      <c r="AB22" s="60"/>
      <c r="AC22" s="60"/>
      <c r="AD22" s="60"/>
      <c r="AE22" s="60"/>
      <c r="AF22" s="60"/>
      <c r="AG22" s="60"/>
      <c r="AH22" s="60" t="s">
        <v>31</v>
      </c>
      <c r="AI22" s="60"/>
      <c r="AJ22" s="60"/>
      <c r="AK22" s="60"/>
      <c r="AL22" s="60"/>
      <c r="AM22" s="60"/>
      <c r="AN22" s="60" t="str">
        <f>AI23</f>
        <v>Spanien</v>
      </c>
      <c r="AO22" s="60" t="str">
        <f>AI24</f>
        <v>Niederlande</v>
      </c>
      <c r="AP22" s="60" t="str">
        <f>AI25</f>
        <v>Chile</v>
      </c>
      <c r="AQ22" s="60" t="str">
        <f>AI26</f>
        <v>Australien</v>
      </c>
      <c r="AR22" s="60"/>
      <c r="AS22" s="60" t="s">
        <v>31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138"/>
      <c r="BQ22" s="60"/>
      <c r="BR22" s="87"/>
      <c r="BS22" s="60"/>
      <c r="BT22" s="60"/>
      <c r="BU22" s="60"/>
      <c r="BV22" s="60"/>
      <c r="BW22" s="60"/>
      <c r="BX22" s="60"/>
      <c r="BY22" s="60"/>
      <c r="BZ22" s="47">
        <v>53</v>
      </c>
      <c r="CA22" s="44" t="str">
        <f>IF(BX20="",IF(BV20&gt;BV21,BT20,BT21),IF(BX20&gt;BX21,BT20,BT21))</f>
        <v/>
      </c>
      <c r="CB22" s="46"/>
      <c r="CC22" s="104"/>
      <c r="CD22" s="60"/>
      <c r="CE22" s="104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88" t="s">
        <v>130</v>
      </c>
      <c r="CS22" s="60"/>
      <c r="CT22" s="60"/>
      <c r="CU22" s="60"/>
      <c r="CV22" s="60"/>
      <c r="CW22" s="60"/>
    </row>
    <row r="23" spans="1:101" ht="18.75" customHeight="1" thickBot="1" x14ac:dyDescent="0.3">
      <c r="A23" s="60"/>
      <c r="B23" s="60"/>
      <c r="C23" s="65" t="str">
        <f>Spielplan!$C$23</f>
        <v>Spanien</v>
      </c>
      <c r="D23" s="66"/>
      <c r="E23" s="104"/>
      <c r="F23" s="93"/>
      <c r="G23" s="104"/>
      <c r="H23" s="65" t="str">
        <f>Spielplan!$H$23</f>
        <v>Niederlande</v>
      </c>
      <c r="I23" s="66"/>
      <c r="J23" s="60"/>
      <c r="K23" s="60" t="s">
        <v>68</v>
      </c>
      <c r="L23" s="60">
        <f t="shared" ref="L23:L28" si="4">IF(E23-G23&gt;0,1,IF(G23=E23,0,-1))</f>
        <v>0</v>
      </c>
      <c r="M23" s="60">
        <f>IF($E23="",0,IF($E23&gt;$G23,3,IF($E23=G23,1,0)))</f>
        <v>0</v>
      </c>
      <c r="N23" s="60">
        <f>IF($G23="",0,IF($E23&gt;$G23,0,IF($E23=G23,1,3)))</f>
        <v>0</v>
      </c>
      <c r="O23" s="60"/>
      <c r="P23" s="60"/>
      <c r="Q23" s="60">
        <f>E23</f>
        <v>0</v>
      </c>
      <c r="R23" s="60">
        <f>G23</f>
        <v>0</v>
      </c>
      <c r="S23" s="60"/>
      <c r="T23" s="60"/>
      <c r="U23" s="60">
        <f>G23</f>
        <v>0</v>
      </c>
      <c r="V23" s="60">
        <f>E23</f>
        <v>0</v>
      </c>
      <c r="W23" s="60"/>
      <c r="X23" s="60"/>
      <c r="Y23" s="60"/>
      <c r="Z23" s="60">
        <f>M29</f>
        <v>0</v>
      </c>
      <c r="AA23" s="60">
        <f>Q29</f>
        <v>0</v>
      </c>
      <c r="AB23" s="60">
        <f>U29</f>
        <v>0</v>
      </c>
      <c r="AC23" s="60">
        <f>AA23-AB23</f>
        <v>0</v>
      </c>
      <c r="AD23" s="60">
        <f>IF(Z23&gt;Z24,-1,0)</f>
        <v>0</v>
      </c>
      <c r="AE23" s="60">
        <f>IF(Z23&gt;Z25,-1,0)</f>
        <v>0</v>
      </c>
      <c r="AF23" s="60">
        <f>IF(Z23&gt;Z26,-1,0)</f>
        <v>0</v>
      </c>
      <c r="AG23" s="60">
        <f>10000-(AJ23*1000+AM23*100+AK23*10)</f>
        <v>10000</v>
      </c>
      <c r="AH23" s="90">
        <f>RANK(AG23,AG23:AG26,1)</f>
        <v>1</v>
      </c>
      <c r="AI23" s="60" t="str">
        <f>C23</f>
        <v>Spanien</v>
      </c>
      <c r="AJ23" s="60">
        <f t="shared" ref="AJ23:AL26" si="5">Z23</f>
        <v>0</v>
      </c>
      <c r="AK23" s="60">
        <f t="shared" si="5"/>
        <v>0</v>
      </c>
      <c r="AL23" s="60">
        <f t="shared" si="5"/>
        <v>0</v>
      </c>
      <c r="AM23" s="60">
        <f>AK23-AL23</f>
        <v>0</v>
      </c>
      <c r="AN23" s="187"/>
      <c r="AO23" s="187">
        <f>IF(AG24=AG23,IF(G23&gt;E23,AG24-0.1,AG24),AG24)</f>
        <v>10000</v>
      </c>
      <c r="AP23" s="187">
        <f>IF(AG25=AG23,IF(G25&gt;E25,AG25-0.1,AG25),AG25)</f>
        <v>10000</v>
      </c>
      <c r="AQ23" s="187">
        <f>IF(AG26=AG23,IF(G27&gt;E27,AG26-0.1,AG26),AG26)</f>
        <v>10000</v>
      </c>
      <c r="AR23" s="187">
        <f>AN27</f>
        <v>30000</v>
      </c>
      <c r="AS23" s="90">
        <f>RANK(AR23,AR23:AR26,1)</f>
        <v>1</v>
      </c>
      <c r="AT23" s="60" t="str">
        <f t="shared" ref="AT23:AW26" si="6">AI23</f>
        <v>Spanien</v>
      </c>
      <c r="AU23" s="60">
        <f t="shared" si="6"/>
        <v>0</v>
      </c>
      <c r="AV23" s="60">
        <f t="shared" si="6"/>
        <v>0</v>
      </c>
      <c r="AW23" s="60">
        <f t="shared" si="6"/>
        <v>0</v>
      </c>
      <c r="AX23" s="60"/>
      <c r="AY23" s="60"/>
      <c r="AZ23" s="60"/>
      <c r="BA23" s="67">
        <v>1</v>
      </c>
      <c r="BB23" s="65" t="str">
        <f>VLOOKUP(1,AS23:AT26,2,FALSE)</f>
        <v>Spanien</v>
      </c>
      <c r="BC23" s="66"/>
      <c r="BD23" s="68">
        <f>VLOOKUP(1,AS23:AW26,3,FALSE)</f>
        <v>0</v>
      </c>
      <c r="BE23" s="69">
        <f>VLOOKUP(1,AS23:AW26,4,FALSE)</f>
        <v>0</v>
      </c>
      <c r="BF23" s="93" t="s">
        <v>12</v>
      </c>
      <c r="BG23" s="69">
        <f>VLOOKUP(1,AS23:AW26,5,FALSE)</f>
        <v>0</v>
      </c>
      <c r="BH23" s="70" t="s">
        <v>20</v>
      </c>
      <c r="BI23" s="60"/>
      <c r="BJ23" s="85">
        <f>IF(E23&gt;G23,IF(Spielplan!E23&gt;Spielplan!G23,Punktemodus!$B$3,0),0)</f>
        <v>0</v>
      </c>
      <c r="BK23" s="85">
        <f>IF(E23=G23,IF(Spielplan!E23=Spielplan!G23,Punktemodus!$B$3,0),0)</f>
        <v>10</v>
      </c>
      <c r="BL23" s="85">
        <f>IF(E23&lt;G23,IF(Spielplan!E23&lt;Spielplan!G23,Punktemodus!$B$3,0),0)</f>
        <v>0</v>
      </c>
      <c r="BM23" s="85">
        <f>IF(E23=Spielplan!E23,IF(G23=Spielplan!G23,Punktemodus!$B$5,0),0)</f>
        <v>3</v>
      </c>
      <c r="BN23" s="85">
        <f>IF(E23=Spielplan!E23,Punktemodus!$B$7,0)</f>
        <v>1</v>
      </c>
      <c r="BO23" s="85">
        <f>IF(G23=Spielplan!G23,Punktemodus!$B$7,0)</f>
        <v>1</v>
      </c>
      <c r="BP23" s="137">
        <f>IF(Spielplan!E23="",0,SUM(BJ23:BO23))</f>
        <v>0</v>
      </c>
      <c r="BQ23" s="60"/>
      <c r="BR23" s="87"/>
      <c r="BS23" s="60"/>
      <c r="BT23" s="60"/>
      <c r="BU23" s="60"/>
      <c r="BV23" s="60"/>
      <c r="BW23" s="60"/>
      <c r="BX23" s="60"/>
      <c r="BY23" s="60"/>
      <c r="BZ23" s="47">
        <v>54</v>
      </c>
      <c r="CA23" s="44" t="str">
        <f>IF(BX24="",IF(BV24&gt;BV25,BT24,BT25),IF(BX24&gt;BX25,BT24,BT25))</f>
        <v/>
      </c>
      <c r="CB23" s="46"/>
      <c r="CC23" s="104"/>
      <c r="CD23" s="60"/>
      <c r="CE23" s="104"/>
      <c r="CF23" s="60"/>
      <c r="CG23" s="60"/>
      <c r="CH23" s="60"/>
      <c r="CI23" s="60"/>
      <c r="CJ23" s="47" t="s">
        <v>132</v>
      </c>
      <c r="CK23" s="44" t="str">
        <f>IF(CJ18="",IF(CH18&gt;CH19,CF18,CF19),IF(CJ18&gt;CJ19,CF18,CF19))</f>
        <v/>
      </c>
      <c r="CL23" s="46"/>
      <c r="CM23" s="104"/>
      <c r="CN23" s="60"/>
      <c r="CO23" s="104"/>
      <c r="CP23" s="60"/>
      <c r="CQ23" s="376" t="str">
        <f>IF(CO23="",IF(CM23&gt;CM24,CK23,CK24),IF(CO23&gt;CO24,CK23,CK24))</f>
        <v/>
      </c>
      <c r="CR23" s="377"/>
      <c r="CS23" s="377"/>
      <c r="CT23" s="377"/>
      <c r="CU23" s="377"/>
      <c r="CV23" s="378"/>
      <c r="CW23" s="60"/>
    </row>
    <row r="24" spans="1:101" ht="18.75" customHeight="1" thickBot="1" x14ac:dyDescent="0.3">
      <c r="A24" s="60"/>
      <c r="B24" s="60"/>
      <c r="C24" s="53" t="str">
        <f>Spielplan!$C$24</f>
        <v>Chile</v>
      </c>
      <c r="D24" s="64"/>
      <c r="E24" s="104"/>
      <c r="F24" s="93"/>
      <c r="G24" s="104"/>
      <c r="H24" s="53" t="str">
        <f>Spielplan!$H$24</f>
        <v>Australien</v>
      </c>
      <c r="I24" s="64"/>
      <c r="J24" s="60"/>
      <c r="K24" s="60" t="s">
        <v>69</v>
      </c>
      <c r="L24" s="60">
        <f t="shared" si="4"/>
        <v>0</v>
      </c>
      <c r="M24" s="60"/>
      <c r="N24" s="60"/>
      <c r="O24" s="60">
        <f>IF($E24="",0,IF($E24&gt;$G24,3,IF($E24=$G24,1,0)))</f>
        <v>0</v>
      </c>
      <c r="P24" s="60">
        <f>IF($G24="",0,IF($E24&gt;$G24,0,IF($E24=$G24,1,3)))</f>
        <v>0</v>
      </c>
      <c r="Q24" s="60"/>
      <c r="R24" s="60"/>
      <c r="S24" s="60">
        <f>E24</f>
        <v>0</v>
      </c>
      <c r="T24" s="60">
        <f>G24</f>
        <v>0</v>
      </c>
      <c r="U24" s="60"/>
      <c r="V24" s="60"/>
      <c r="W24" s="60">
        <f>G24</f>
        <v>0</v>
      </c>
      <c r="X24" s="60">
        <f>E24</f>
        <v>0</v>
      </c>
      <c r="Y24" s="60"/>
      <c r="Z24" s="60">
        <f>N29</f>
        <v>0</v>
      </c>
      <c r="AA24" s="60">
        <f>R29</f>
        <v>0</v>
      </c>
      <c r="AB24" s="60">
        <f>V29</f>
        <v>0</v>
      </c>
      <c r="AC24" s="60">
        <f>AA24-AB24</f>
        <v>0</v>
      </c>
      <c r="AD24" s="60">
        <f>IF(Z24&gt;Z23,-1,0)</f>
        <v>0</v>
      </c>
      <c r="AE24" s="60">
        <f>IF(Z24&gt;Z25,-1,0)</f>
        <v>0</v>
      </c>
      <c r="AF24" s="60">
        <f>IF(Z24&gt;Z26,-1,0)</f>
        <v>0</v>
      </c>
      <c r="AG24" s="60">
        <f>10000-(AJ24*1000+AM24*100+AK24*10)</f>
        <v>10000</v>
      </c>
      <c r="AH24" s="90">
        <f>RANK(AG24,AG23:AG26,1)</f>
        <v>1</v>
      </c>
      <c r="AI24" s="60" t="str">
        <f>H23</f>
        <v>Niederlande</v>
      </c>
      <c r="AJ24" s="60">
        <f t="shared" si="5"/>
        <v>0</v>
      </c>
      <c r="AK24" s="60">
        <f t="shared" si="5"/>
        <v>0</v>
      </c>
      <c r="AL24" s="60">
        <f t="shared" si="5"/>
        <v>0</v>
      </c>
      <c r="AM24" s="60">
        <f>AK24-AL24</f>
        <v>0</v>
      </c>
      <c r="AN24" s="187">
        <f>IF(AG23=AG24,IF(E23&gt;G23,AG23-0.1,AG23),AG23)</f>
        <v>10000</v>
      </c>
      <c r="AO24" s="187"/>
      <c r="AP24" s="187">
        <f>IF(AG25=AG24,IF(G28&gt;E28,AG25-0.1,AG25),AG25)</f>
        <v>10000</v>
      </c>
      <c r="AQ24" s="187">
        <f>IF(AG26=AG24,IF(G26&gt;E26,AG26-0.1,AG26),AG26)</f>
        <v>10000</v>
      </c>
      <c r="AR24" s="187">
        <f>AO27</f>
        <v>30000</v>
      </c>
      <c r="AS24" s="90">
        <f>RANK(AR24,AR23:AR26,1)</f>
        <v>1</v>
      </c>
      <c r="AT24" s="60" t="str">
        <f t="shared" si="6"/>
        <v>Niederlande</v>
      </c>
      <c r="AU24" s="60">
        <f t="shared" si="6"/>
        <v>0</v>
      </c>
      <c r="AV24" s="60">
        <f t="shared" si="6"/>
        <v>0</v>
      </c>
      <c r="AW24" s="60">
        <f t="shared" si="6"/>
        <v>0</v>
      </c>
      <c r="AX24" s="60"/>
      <c r="AY24" s="60"/>
      <c r="AZ24" s="60"/>
      <c r="BA24" s="71">
        <v>2</v>
      </c>
      <c r="BB24" s="53" t="e">
        <f>VLOOKUP(2,AS23:AT26,2,FALSE)</f>
        <v>#N/A</v>
      </c>
      <c r="BC24" s="64"/>
      <c r="BD24" s="72" t="e">
        <f>VLOOKUP(2,AS23:AW26,3,FALSE)</f>
        <v>#N/A</v>
      </c>
      <c r="BE24" s="73" t="e">
        <f>VLOOKUP(2,AS23:AW26,4,FALSE)</f>
        <v>#N/A</v>
      </c>
      <c r="BF24" s="93" t="s">
        <v>12</v>
      </c>
      <c r="BG24" s="73" t="e">
        <f>VLOOKUP(2,AS23:AW26,5,FALSE)</f>
        <v>#N/A</v>
      </c>
      <c r="BH24" s="74" t="s">
        <v>21</v>
      </c>
      <c r="BI24" s="60"/>
      <c r="BJ24" s="85">
        <f>IF(E24&gt;G24,IF(Spielplan!E24&gt;Spielplan!G24,Punktemodus!$B$3,0),0)</f>
        <v>0</v>
      </c>
      <c r="BK24" s="85">
        <f>IF(E24=G24,IF(Spielplan!E24=Spielplan!G24,Punktemodus!$B$3,0),0)</f>
        <v>10</v>
      </c>
      <c r="BL24" s="85">
        <f>IF(E24&lt;G24,IF(Spielplan!E24&lt;Spielplan!G24,Punktemodus!$B$3,0),0)</f>
        <v>0</v>
      </c>
      <c r="BM24" s="85">
        <f>IF(E24=Spielplan!E24,IF(G24=Spielplan!G24,Punktemodus!$B$5,0),0)</f>
        <v>3</v>
      </c>
      <c r="BN24" s="85">
        <f>IF(E24=Spielplan!E24,Punktemodus!$B$7,0)</f>
        <v>1</v>
      </c>
      <c r="BO24" s="85">
        <f>IF(G24=Spielplan!G24,Punktemodus!$B$7,0)</f>
        <v>1</v>
      </c>
      <c r="BP24" s="137">
        <f>IF(Spielplan!E24="",0,SUM(BJ24:BO24))</f>
        <v>0</v>
      </c>
      <c r="BQ24" s="60"/>
      <c r="BR24" s="87"/>
      <c r="BS24" s="63" t="s">
        <v>123</v>
      </c>
      <c r="BT24" s="44" t="str">
        <f>IF(G83="","",BB78)</f>
        <v/>
      </c>
      <c r="BU24" s="46"/>
      <c r="BV24" s="104"/>
      <c r="BW24" s="60"/>
      <c r="BX24" s="104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47" t="s">
        <v>133</v>
      </c>
      <c r="CK24" s="44" t="str">
        <f>IF(CJ34="",IF(CH34&gt;CH35,CF34,CF35),IF(CJ34&gt;CJ35,CF34,CF35))</f>
        <v/>
      </c>
      <c r="CL24" s="46"/>
      <c r="CM24" s="104"/>
      <c r="CN24" s="60"/>
      <c r="CO24" s="104"/>
      <c r="CP24" s="60"/>
      <c r="CQ24" s="379"/>
      <c r="CR24" s="380"/>
      <c r="CS24" s="380"/>
      <c r="CT24" s="380"/>
      <c r="CU24" s="380"/>
      <c r="CV24" s="381"/>
      <c r="CW24" s="60"/>
    </row>
    <row r="25" spans="1:101" ht="18.75" customHeight="1" thickBot="1" x14ac:dyDescent="0.3">
      <c r="A25" s="60"/>
      <c r="B25" s="60"/>
      <c r="C25" s="65" t="str">
        <f>C23</f>
        <v>Spanien</v>
      </c>
      <c r="D25" s="66"/>
      <c r="E25" s="104"/>
      <c r="F25" s="93"/>
      <c r="G25" s="104"/>
      <c r="H25" s="65" t="str">
        <f>C24</f>
        <v>Chile</v>
      </c>
      <c r="I25" s="66"/>
      <c r="J25" s="60"/>
      <c r="K25" s="60" t="s">
        <v>70</v>
      </c>
      <c r="L25" s="60">
        <f t="shared" si="4"/>
        <v>0</v>
      </c>
      <c r="M25" s="60">
        <f>IF($E25="",0,IF($E25&gt;$G25,3,IF($E25=G25,1,0)))</f>
        <v>0</v>
      </c>
      <c r="N25" s="60"/>
      <c r="O25" s="60">
        <f>IF($G25="",0,IF($E25&gt;$G25,0,IF($E25=$G25,1,3)))</f>
        <v>0</v>
      </c>
      <c r="P25" s="60"/>
      <c r="Q25" s="60">
        <f>E25</f>
        <v>0</v>
      </c>
      <c r="R25" s="60"/>
      <c r="S25" s="60">
        <f>G25</f>
        <v>0</v>
      </c>
      <c r="T25" s="60"/>
      <c r="U25" s="60">
        <f>G25</f>
        <v>0</v>
      </c>
      <c r="V25" s="60"/>
      <c r="W25" s="60">
        <f>E25</f>
        <v>0</v>
      </c>
      <c r="X25" s="60"/>
      <c r="Y25" s="60"/>
      <c r="Z25" s="60">
        <f>O29</f>
        <v>0</v>
      </c>
      <c r="AA25" s="60">
        <f>S29</f>
        <v>0</v>
      </c>
      <c r="AB25" s="60">
        <f>W29</f>
        <v>0</v>
      </c>
      <c r="AC25" s="60">
        <f>AA25-AB25</f>
        <v>0</v>
      </c>
      <c r="AD25" s="60">
        <f>IF(Z25&gt;Z23,-1,0)</f>
        <v>0</v>
      </c>
      <c r="AE25" s="60">
        <f>IF(Z25&gt;Z24,-1,0)</f>
        <v>0</v>
      </c>
      <c r="AF25" s="60">
        <f>IF(Z25&gt;Z26,-1,0)</f>
        <v>0</v>
      </c>
      <c r="AG25" s="60">
        <f>10000-(AJ25*1000+AM25*100+AK25*10)</f>
        <v>10000</v>
      </c>
      <c r="AH25" s="90">
        <f>RANK(AG25,AG23:AG26,1)</f>
        <v>1</v>
      </c>
      <c r="AI25" s="60" t="str">
        <f>C24</f>
        <v>Chile</v>
      </c>
      <c r="AJ25" s="60">
        <f t="shared" si="5"/>
        <v>0</v>
      </c>
      <c r="AK25" s="60">
        <f t="shared" si="5"/>
        <v>0</v>
      </c>
      <c r="AL25" s="60">
        <f t="shared" si="5"/>
        <v>0</v>
      </c>
      <c r="AM25" s="60">
        <f>AK25-AL25</f>
        <v>0</v>
      </c>
      <c r="AN25" s="187">
        <f>IF(AG23=AG25,IF(E25&gt;G25,AG23-0.1,AG23),AG23)</f>
        <v>10000</v>
      </c>
      <c r="AO25" s="187">
        <f>IF(AG24=AG25,IF(E28&gt;G28,AG24-0.1,AG24),AG24)</f>
        <v>10000</v>
      </c>
      <c r="AP25" s="187"/>
      <c r="AQ25" s="187">
        <f>IF(AG26=AG25,IF(G24&gt;E24,AG26-0.1,AG26),AG26)</f>
        <v>10000</v>
      </c>
      <c r="AR25" s="187">
        <f>AP27</f>
        <v>30000</v>
      </c>
      <c r="AS25" s="90">
        <f>RANK(AR25,AR23:AR26,1)</f>
        <v>1</v>
      </c>
      <c r="AT25" s="60" t="str">
        <f t="shared" si="6"/>
        <v>Chile</v>
      </c>
      <c r="AU25" s="60">
        <f t="shared" si="6"/>
        <v>0</v>
      </c>
      <c r="AV25" s="60">
        <f t="shared" si="6"/>
        <v>0</v>
      </c>
      <c r="AW25" s="60">
        <f t="shared" si="6"/>
        <v>0</v>
      </c>
      <c r="AX25" s="60"/>
      <c r="AY25" s="60"/>
      <c r="AZ25" s="60"/>
      <c r="BA25" s="113">
        <v>3</v>
      </c>
      <c r="BB25" s="114" t="e">
        <f>VLOOKUP(3,AS23:AT26,2,FALSE)</f>
        <v>#N/A</v>
      </c>
      <c r="BC25" s="115"/>
      <c r="BD25" s="116" t="e">
        <f>VLOOKUP(3,AS23:AW26,3,FALSE)</f>
        <v>#N/A</v>
      </c>
      <c r="BE25" s="116" t="e">
        <f>VLOOKUP(3,AS23:AW26,4,FALSE)</f>
        <v>#N/A</v>
      </c>
      <c r="BF25" s="93" t="s">
        <v>12</v>
      </c>
      <c r="BG25" s="116" t="e">
        <f>VLOOKUP(3,AS23:AW26,5,FALSE)</f>
        <v>#N/A</v>
      </c>
      <c r="BH25" s="60"/>
      <c r="BI25" s="60"/>
      <c r="BJ25" s="85">
        <f>IF(E25&gt;G25,IF(Spielplan!E25&gt;Spielplan!G25,Punktemodus!$B$3,0),0)</f>
        <v>0</v>
      </c>
      <c r="BK25" s="85">
        <f>IF(E25=G25,IF(Spielplan!E25=Spielplan!G25,Punktemodus!$B$3,0),0)</f>
        <v>10</v>
      </c>
      <c r="BL25" s="85">
        <f>IF(E25&lt;G25,IF(Spielplan!E25&lt;Spielplan!G25,Punktemodus!$B$3,0),0)</f>
        <v>0</v>
      </c>
      <c r="BM25" s="85">
        <f>IF(E25=Spielplan!E25,IF(G25=Spielplan!G25,Punktemodus!$B$5,0),0)</f>
        <v>3</v>
      </c>
      <c r="BN25" s="85">
        <f>IF(E25=Spielplan!E25,Punktemodus!$B$7,0)</f>
        <v>1</v>
      </c>
      <c r="BO25" s="85">
        <f>IF(G25=Spielplan!G25,Punktemodus!$B$7,0)</f>
        <v>1</v>
      </c>
      <c r="BP25" s="137">
        <f>IF(Spielplan!E25="",0,SUM(BJ25:BO25))</f>
        <v>0</v>
      </c>
      <c r="BQ25" s="60"/>
      <c r="BR25" s="87"/>
      <c r="BS25" s="52" t="s">
        <v>124</v>
      </c>
      <c r="BT25" s="44" t="str">
        <f>IF(G94="","",BB90)</f>
        <v/>
      </c>
      <c r="BU25" s="46"/>
      <c r="BV25" s="104"/>
      <c r="BW25" s="60"/>
      <c r="BX25" s="104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88" t="s">
        <v>136</v>
      </c>
      <c r="CS25" s="60"/>
      <c r="CT25" s="60"/>
      <c r="CU25" s="60"/>
      <c r="CV25" s="60"/>
      <c r="CW25" s="60"/>
    </row>
    <row r="26" spans="1:101" ht="18.75" customHeight="1" thickBot="1" x14ac:dyDescent="0.3">
      <c r="A26" s="60"/>
      <c r="B26" s="60"/>
      <c r="C26" s="53" t="str">
        <f>H23</f>
        <v>Niederlande</v>
      </c>
      <c r="D26" s="64"/>
      <c r="E26" s="104"/>
      <c r="F26" s="93"/>
      <c r="G26" s="104"/>
      <c r="H26" s="53" t="str">
        <f>H24</f>
        <v>Australien</v>
      </c>
      <c r="I26" s="64"/>
      <c r="J26" s="60"/>
      <c r="K26" s="60" t="s">
        <v>71</v>
      </c>
      <c r="L26" s="60">
        <f t="shared" si="4"/>
        <v>0</v>
      </c>
      <c r="M26" s="60"/>
      <c r="N26" s="60">
        <f>IF($E26="",0,IF($E26&gt;$G26,3,IF($E26=$G26,1,0)))</f>
        <v>0</v>
      </c>
      <c r="O26" s="60"/>
      <c r="P26" s="60">
        <f>IF($G26="",0,IF($E26&gt;$G26,0,IF($E26=$G26,1,3)))</f>
        <v>0</v>
      </c>
      <c r="Q26" s="60"/>
      <c r="R26" s="60">
        <f>E26</f>
        <v>0</v>
      </c>
      <c r="S26" s="60"/>
      <c r="T26" s="60">
        <f>G26</f>
        <v>0</v>
      </c>
      <c r="U26" s="60"/>
      <c r="V26" s="60">
        <f>G26</f>
        <v>0</v>
      </c>
      <c r="W26" s="60"/>
      <c r="X26" s="60">
        <f>E26</f>
        <v>0</v>
      </c>
      <c r="Y26" s="60"/>
      <c r="Z26" s="60">
        <f>P29</f>
        <v>0</v>
      </c>
      <c r="AA26" s="60">
        <f>T29</f>
        <v>0</v>
      </c>
      <c r="AB26" s="60">
        <f>X29</f>
        <v>0</v>
      </c>
      <c r="AC26" s="60">
        <f>AA26-AB26</f>
        <v>0</v>
      </c>
      <c r="AD26" s="60">
        <f>IF(Z26&gt;Z23,-1,0)</f>
        <v>0</v>
      </c>
      <c r="AE26" s="60">
        <f>IF(Z26&gt;Z24,-1,0)</f>
        <v>0</v>
      </c>
      <c r="AF26" s="60">
        <f>IF(Z26&gt;Z25,-1,0)</f>
        <v>0</v>
      </c>
      <c r="AG26" s="60">
        <f>10000-(AJ26*1000+AM26*100+AK26*10)</f>
        <v>10000</v>
      </c>
      <c r="AH26" s="90">
        <f>RANK(AG26,AG23:AG26,1)</f>
        <v>1</v>
      </c>
      <c r="AI26" s="60" t="str">
        <f>H24</f>
        <v>Australien</v>
      </c>
      <c r="AJ26" s="60">
        <f t="shared" si="5"/>
        <v>0</v>
      </c>
      <c r="AK26" s="60">
        <f t="shared" si="5"/>
        <v>0</v>
      </c>
      <c r="AL26" s="60">
        <f t="shared" si="5"/>
        <v>0</v>
      </c>
      <c r="AM26" s="60">
        <f>AK26-AL26</f>
        <v>0</v>
      </c>
      <c r="AN26" s="187">
        <f>IF(AG23=AG26,IF(E27&gt;G27,AG23-0.1,AG23),AG23)</f>
        <v>10000</v>
      </c>
      <c r="AO26" s="187">
        <f>IF(AG24=AG26,IF(E26&gt;G26,AG24-0.1,AG24),AG24)</f>
        <v>10000</v>
      </c>
      <c r="AP26" s="187">
        <f>IF(AG25=AG26,IF(E24&gt;G24,AG25-0.1,AG25),AG25)</f>
        <v>10000</v>
      </c>
      <c r="AQ26" s="187"/>
      <c r="AR26" s="187">
        <f>AQ27</f>
        <v>30000</v>
      </c>
      <c r="AS26" s="90">
        <f>RANK(AR26,AR23:AR26,1)</f>
        <v>1</v>
      </c>
      <c r="AT26" s="60" t="str">
        <f t="shared" si="6"/>
        <v>Australien</v>
      </c>
      <c r="AU26" s="60">
        <f t="shared" si="6"/>
        <v>0</v>
      </c>
      <c r="AV26" s="60">
        <f t="shared" si="6"/>
        <v>0</v>
      </c>
      <c r="AW26" s="60">
        <f t="shared" si="6"/>
        <v>0</v>
      </c>
      <c r="AX26" s="60"/>
      <c r="AY26" s="60"/>
      <c r="AZ26" s="60"/>
      <c r="BA26" s="113">
        <v>4</v>
      </c>
      <c r="BB26" s="114" t="e">
        <f>VLOOKUP(4,AS23:AT26,2,FALSE)</f>
        <v>#N/A</v>
      </c>
      <c r="BC26" s="115"/>
      <c r="BD26" s="116" t="e">
        <f>VLOOKUP(4,AS23:AW26,3,FALSE)</f>
        <v>#N/A</v>
      </c>
      <c r="BE26" s="116" t="e">
        <f>VLOOKUP(4,AS23:AW26,4,FALSE)</f>
        <v>#N/A</v>
      </c>
      <c r="BF26" s="93" t="s">
        <v>12</v>
      </c>
      <c r="BG26" s="116" t="e">
        <f>VLOOKUP(4,AS23:AW26,5,FALSE)</f>
        <v>#N/A</v>
      </c>
      <c r="BH26" s="60"/>
      <c r="BI26" s="60"/>
      <c r="BJ26" s="85">
        <f>IF(E26&gt;G26,IF(Spielplan!E26&gt;Spielplan!G26,Punktemodus!$B$3,0),0)</f>
        <v>0</v>
      </c>
      <c r="BK26" s="85">
        <f>IF(E26=G26,IF(Spielplan!E26=Spielplan!G26,Punktemodus!$B$3,0),0)</f>
        <v>10</v>
      </c>
      <c r="BL26" s="85">
        <f>IF(E26&lt;G26,IF(Spielplan!E26&lt;Spielplan!G26,Punktemodus!$B$3,0),0)</f>
        <v>0</v>
      </c>
      <c r="BM26" s="85">
        <f>IF(E26=Spielplan!E26,IF(G26=Spielplan!G26,Punktemodus!$B$5,0),0)</f>
        <v>3</v>
      </c>
      <c r="BN26" s="85">
        <f>IF(E26=Spielplan!E26,Punktemodus!$B$7,0)</f>
        <v>1</v>
      </c>
      <c r="BO26" s="85">
        <f>IF(G26=Spielplan!G26,Punktemodus!$B$7,0)</f>
        <v>1</v>
      </c>
      <c r="BP26" s="137">
        <f>IF(Spielplan!E26="",0,SUM(BJ26:BO26))</f>
        <v>0</v>
      </c>
      <c r="BQ26" s="60"/>
      <c r="BR26" s="8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382" t="str">
        <f>IF(CQ23=CK23,CK24,CK23)</f>
        <v/>
      </c>
      <c r="CR26" s="383"/>
      <c r="CS26" s="383"/>
      <c r="CT26" s="383"/>
      <c r="CU26" s="383"/>
      <c r="CV26" s="384"/>
      <c r="CW26" s="60"/>
    </row>
    <row r="27" spans="1:101" ht="18.75" customHeight="1" thickBot="1" x14ac:dyDescent="0.3">
      <c r="A27" s="60"/>
      <c r="B27" s="60"/>
      <c r="C27" s="65" t="str">
        <f>C23</f>
        <v>Spanien</v>
      </c>
      <c r="D27" s="66"/>
      <c r="E27" s="104"/>
      <c r="F27" s="93"/>
      <c r="G27" s="104"/>
      <c r="H27" s="65" t="str">
        <f>H24</f>
        <v>Australien</v>
      </c>
      <c r="I27" s="66"/>
      <c r="J27" s="60"/>
      <c r="K27" s="60" t="s">
        <v>72</v>
      </c>
      <c r="L27" s="60">
        <f t="shared" si="4"/>
        <v>0</v>
      </c>
      <c r="M27" s="60">
        <f>IF($E27="",0,IF($E27&gt;$G27,3,IF($E27=G27,1,0)))</f>
        <v>0</v>
      </c>
      <c r="N27" s="60"/>
      <c r="O27" s="60"/>
      <c r="P27" s="60">
        <f>IF($G27="",0,IF($E27&gt;$G27,0,IF($E27=$G27,1,3)))</f>
        <v>0</v>
      </c>
      <c r="Q27" s="60">
        <f>E27</f>
        <v>0</v>
      </c>
      <c r="R27" s="60"/>
      <c r="S27" s="60"/>
      <c r="T27" s="60">
        <f>G27</f>
        <v>0</v>
      </c>
      <c r="U27" s="60">
        <f>G27</f>
        <v>0</v>
      </c>
      <c r="V27" s="60"/>
      <c r="W27" s="60"/>
      <c r="X27" s="60">
        <f>E27</f>
        <v>0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187">
        <f>SUM(AN23:AN26)</f>
        <v>30000</v>
      </c>
      <c r="AO27" s="187">
        <f>SUM(AO23:AO26)</f>
        <v>30000</v>
      </c>
      <c r="AP27" s="187">
        <f>SUM(AP23:AP26)</f>
        <v>30000</v>
      </c>
      <c r="AQ27" s="187">
        <f>SUM(AQ23:AQ26)</f>
        <v>30000</v>
      </c>
      <c r="AR27" s="187"/>
      <c r="AS27" s="60"/>
      <c r="AT27" s="60"/>
      <c r="AU27" s="60"/>
      <c r="AV27" s="60"/>
      <c r="AW27" s="60"/>
      <c r="AX27" s="60"/>
      <c r="AY27" s="60"/>
      <c r="AZ27" s="60"/>
      <c r="BA27" s="92"/>
      <c r="BB27" s="60"/>
      <c r="BC27" s="60"/>
      <c r="BD27" s="60"/>
      <c r="BE27" s="60"/>
      <c r="BF27" s="60"/>
      <c r="BG27" s="60"/>
      <c r="BH27" s="60"/>
      <c r="BI27" s="60"/>
      <c r="BJ27" s="85">
        <f>IF(E27&gt;G27,IF(Spielplan!E27&gt;Spielplan!G27,Punktemodus!$B$3,0),0)</f>
        <v>0</v>
      </c>
      <c r="BK27" s="85">
        <f>IF(E27=G27,IF(Spielplan!E27=Spielplan!G27,Punktemodus!$B$3,0),0)</f>
        <v>10</v>
      </c>
      <c r="BL27" s="85">
        <f>IF(E27&lt;G27,IF(Spielplan!E27&lt;Spielplan!G27,Punktemodus!$B$3,0),0)</f>
        <v>0</v>
      </c>
      <c r="BM27" s="85">
        <f>IF(E27=Spielplan!E27,IF(G27=Spielplan!G27,Punktemodus!$B$5,0),0)</f>
        <v>3</v>
      </c>
      <c r="BN27" s="85">
        <f>IF(E27=Spielplan!E27,Punktemodus!$B$7,0)</f>
        <v>1</v>
      </c>
      <c r="BO27" s="85">
        <f>IF(G27=Spielplan!G27,Punktemodus!$B$7,0)</f>
        <v>1</v>
      </c>
      <c r="BP27" s="137">
        <f>IF(Spielplan!E27="",0,SUM(BJ27:BO27))</f>
        <v>0</v>
      </c>
      <c r="BQ27" s="60"/>
      <c r="BR27" s="8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91" t="s">
        <v>131</v>
      </c>
      <c r="CM27" s="60"/>
      <c r="CN27" s="60"/>
      <c r="CO27" s="61" t="s">
        <v>26</v>
      </c>
      <c r="CP27" s="60"/>
      <c r="CQ27" s="385"/>
      <c r="CR27" s="386"/>
      <c r="CS27" s="386"/>
      <c r="CT27" s="386"/>
      <c r="CU27" s="386"/>
      <c r="CV27" s="387"/>
      <c r="CW27" s="60"/>
    </row>
    <row r="28" spans="1:101" ht="18.75" customHeight="1" thickBot="1" x14ac:dyDescent="0.3">
      <c r="A28" s="60"/>
      <c r="B28" s="60"/>
      <c r="C28" s="53" t="str">
        <f>H23</f>
        <v>Niederlande</v>
      </c>
      <c r="D28" s="64"/>
      <c r="E28" s="104"/>
      <c r="F28" s="106"/>
      <c r="G28" s="104"/>
      <c r="H28" s="53" t="str">
        <f>C24</f>
        <v>Chile</v>
      </c>
      <c r="I28" s="64"/>
      <c r="J28" s="60"/>
      <c r="K28" s="60" t="s">
        <v>72</v>
      </c>
      <c r="L28" s="60">
        <f t="shared" si="4"/>
        <v>0</v>
      </c>
      <c r="M28" s="60"/>
      <c r="N28" s="60">
        <f>IF($E28="",0,IF($E28&gt;$G28,3,IF($E28=$G28,1,0)))</f>
        <v>0</v>
      </c>
      <c r="O28" s="60">
        <f>IF($G28="",0,IF($E28&gt;$G28,0,IF($E28=$G28,1,3)))</f>
        <v>0</v>
      </c>
      <c r="P28" s="60"/>
      <c r="Q28" s="60"/>
      <c r="R28" s="60">
        <f>E28</f>
        <v>0</v>
      </c>
      <c r="S28" s="60">
        <f>G28</f>
        <v>0</v>
      </c>
      <c r="T28" s="60"/>
      <c r="U28" s="60"/>
      <c r="V28" s="60">
        <f>G28</f>
        <v>0</v>
      </c>
      <c r="W28" s="60">
        <f>E28</f>
        <v>0</v>
      </c>
      <c r="X28" s="60"/>
      <c r="Y28" s="60"/>
      <c r="Z28" s="60" t="s">
        <v>30</v>
      </c>
      <c r="AA28" s="60"/>
      <c r="AB28" s="60"/>
      <c r="AC28" s="60"/>
      <c r="AD28" s="60"/>
      <c r="AE28" s="60"/>
      <c r="AF28" s="60"/>
      <c r="AG28" s="60" t="b">
        <f>OR(AG23=AG24,AG23=AG25,AG23=AG26,AG24=AG25,AG24=AG26,AG25=AG26)</f>
        <v>1</v>
      </c>
      <c r="AH28" s="60"/>
      <c r="AI28" s="60"/>
      <c r="AJ28" s="60"/>
      <c r="AK28" s="60"/>
      <c r="AL28" s="60"/>
      <c r="AM28" s="60"/>
      <c r="AN28" s="60"/>
      <c r="AO28" s="60" t="s">
        <v>34</v>
      </c>
      <c r="AP28" s="60"/>
      <c r="AQ28" s="60"/>
      <c r="AR28" s="60" t="b">
        <f>OR(AR23=AR24,AR23=AR25,AR23=AR26,AR24=AR25,AR24=AR26,AR25=AR26)</f>
        <v>1</v>
      </c>
      <c r="AS28" s="60"/>
      <c r="AT28" s="60"/>
      <c r="AU28" s="60"/>
      <c r="AV28" s="60"/>
      <c r="AW28" s="60"/>
      <c r="AX28" s="60"/>
      <c r="AY28" s="60"/>
      <c r="AZ28" s="60"/>
      <c r="BA28" s="92"/>
      <c r="BB28" s="60"/>
      <c r="BC28" s="60"/>
      <c r="BD28" s="60"/>
      <c r="BE28" s="60"/>
      <c r="BF28" s="60"/>
      <c r="BG28" s="60"/>
      <c r="BH28" s="60"/>
      <c r="BI28" s="60"/>
      <c r="BJ28" s="85">
        <f>IF(E28&gt;G28,IF(Spielplan!E28&gt;Spielplan!G28,Punktemodus!$B$3,0),0)</f>
        <v>0</v>
      </c>
      <c r="BK28" s="85">
        <f>IF(E28=G28,IF(Spielplan!E28=Spielplan!G28,Punktemodus!$B$3,0),0)</f>
        <v>10</v>
      </c>
      <c r="BL28" s="85">
        <f>IF(E28&lt;G28,IF(Spielplan!E28&lt;Spielplan!G28,Punktemodus!$B$3,0),0)</f>
        <v>0</v>
      </c>
      <c r="BM28" s="85">
        <f>IF(E28=Spielplan!E28,IF(G28=Spielplan!G28,Punktemodus!$B$5,0),0)</f>
        <v>3</v>
      </c>
      <c r="BN28" s="85">
        <f>IF(E28=Spielplan!E28,Punktemodus!$B$7,0)</f>
        <v>1</v>
      </c>
      <c r="BO28" s="85">
        <f>IF(G28=Spielplan!G28,Punktemodus!$B$7,0)</f>
        <v>1</v>
      </c>
      <c r="BP28" s="137">
        <f>IF(Spielplan!E28="",0,SUM(BJ28:BO28))</f>
        <v>0</v>
      </c>
      <c r="BQ28" s="60"/>
      <c r="BR28" s="87"/>
      <c r="BS28" s="82" t="s">
        <v>20</v>
      </c>
      <c r="BT28" s="44" t="str">
        <f>IF(G28="","",BB23)</f>
        <v/>
      </c>
      <c r="BU28" s="46"/>
      <c r="BV28" s="104"/>
      <c r="BW28" s="60"/>
      <c r="BX28" s="104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88" t="s">
        <v>137</v>
      </c>
      <c r="CS28" s="60"/>
      <c r="CT28" s="60"/>
      <c r="CU28" s="60"/>
      <c r="CV28" s="60"/>
      <c r="CW28" s="60"/>
    </row>
    <row r="29" spans="1:101" ht="18.75" customHeight="1" thickBot="1" x14ac:dyDescent="0.25">
      <c r="A29" s="60"/>
      <c r="B29" s="60"/>
      <c r="C29" s="136" t="str">
        <f>IF(G28="","",IF(AR28=TRUE,"Achtung: Fehler in Tabelle!",""))</f>
        <v/>
      </c>
      <c r="D29" s="60"/>
      <c r="E29" s="85"/>
      <c r="F29" s="60"/>
      <c r="G29" s="85"/>
      <c r="H29" s="60"/>
      <c r="I29" s="60"/>
      <c r="J29" s="60"/>
      <c r="K29" s="60"/>
      <c r="L29" s="60"/>
      <c r="M29" s="60">
        <f t="shared" ref="M29:X29" si="7">SUM(M23:M28)</f>
        <v>0</v>
      </c>
      <c r="N29" s="60">
        <f t="shared" si="7"/>
        <v>0</v>
      </c>
      <c r="O29" s="60">
        <f t="shared" si="7"/>
        <v>0</v>
      </c>
      <c r="P29" s="60">
        <f t="shared" si="7"/>
        <v>0</v>
      </c>
      <c r="Q29" s="60">
        <f t="shared" si="7"/>
        <v>0</v>
      </c>
      <c r="R29" s="60">
        <f t="shared" si="7"/>
        <v>0</v>
      </c>
      <c r="S29" s="60">
        <f t="shared" si="7"/>
        <v>0</v>
      </c>
      <c r="T29" s="60">
        <f t="shared" si="7"/>
        <v>0</v>
      </c>
      <c r="U29" s="60">
        <f t="shared" si="7"/>
        <v>0</v>
      </c>
      <c r="V29" s="60">
        <f t="shared" si="7"/>
        <v>0</v>
      </c>
      <c r="W29" s="60">
        <f t="shared" si="7"/>
        <v>0</v>
      </c>
      <c r="X29" s="60">
        <f t="shared" si="7"/>
        <v>0</v>
      </c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160">
        <f>SUM(BP23:BP28)</f>
        <v>0</v>
      </c>
      <c r="BQ29" s="60"/>
      <c r="BR29" s="87"/>
      <c r="BS29" s="5" t="s">
        <v>125</v>
      </c>
      <c r="BT29" s="44" t="str">
        <f>IF(G17="","",BB13)</f>
        <v/>
      </c>
      <c r="BU29" s="46"/>
      <c r="BV29" s="104"/>
      <c r="BW29" s="60"/>
      <c r="BX29" s="104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47" t="s">
        <v>134</v>
      </c>
      <c r="CK29" s="44" t="str">
        <f>IF(CK23=CF19,CF18,CF19)</f>
        <v/>
      </c>
      <c r="CL29" s="46"/>
      <c r="CM29" s="104"/>
      <c r="CN29" s="60"/>
      <c r="CO29" s="104"/>
      <c r="CP29" s="60"/>
      <c r="CQ29" s="388" t="str">
        <f>IF(CO29="",IF(CM29&gt;CM30,CK29,CK30),IF(CO29&gt;CO30,CK29,CK30))</f>
        <v/>
      </c>
      <c r="CR29" s="389"/>
      <c r="CS29" s="389"/>
      <c r="CT29" s="389"/>
      <c r="CU29" s="389"/>
      <c r="CV29" s="390"/>
      <c r="CW29" s="60"/>
    </row>
    <row r="30" spans="1:101" ht="18.75" customHeight="1" thickBot="1" x14ac:dyDescent="0.25">
      <c r="A30" s="60"/>
      <c r="B30" s="60"/>
      <c r="C30" s="60"/>
      <c r="D30" s="60"/>
      <c r="E30" s="85"/>
      <c r="F30" s="60"/>
      <c r="G30" s="85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85"/>
      <c r="BJ30" s="60"/>
      <c r="BK30" s="60"/>
      <c r="BL30" s="60"/>
      <c r="BM30" s="60"/>
      <c r="BN30" s="60"/>
      <c r="BO30" s="60"/>
      <c r="BP30" s="138"/>
      <c r="BQ30" s="60"/>
      <c r="BR30" s="87"/>
      <c r="BS30" s="60"/>
      <c r="BT30" s="60"/>
      <c r="BU30" s="60"/>
      <c r="BV30" s="60"/>
      <c r="BW30" s="60"/>
      <c r="BX30" s="60"/>
      <c r="BY30" s="60"/>
      <c r="BZ30" s="47">
        <v>52</v>
      </c>
      <c r="CA30" s="44" t="str">
        <f>IF(BX28="",IF(BV28&gt;BV29,BT28,BT29),IF(BX28&gt;BX29,BT28,BT29))</f>
        <v/>
      </c>
      <c r="CB30" s="46"/>
      <c r="CC30" s="104"/>
      <c r="CD30" s="60"/>
      <c r="CE30" s="104"/>
      <c r="CF30" s="60"/>
      <c r="CG30" s="60"/>
      <c r="CH30" s="60"/>
      <c r="CI30" s="60"/>
      <c r="CJ30" s="47" t="s">
        <v>135</v>
      </c>
      <c r="CK30" s="44" t="str">
        <f>IF(CK24=CF34,CF35,CF34)</f>
        <v/>
      </c>
      <c r="CL30" s="46"/>
      <c r="CM30" s="104"/>
      <c r="CN30" s="60"/>
      <c r="CO30" s="104"/>
      <c r="CP30" s="60"/>
      <c r="CQ30" s="391"/>
      <c r="CR30" s="392"/>
      <c r="CS30" s="392"/>
      <c r="CT30" s="392"/>
      <c r="CU30" s="392"/>
      <c r="CV30" s="393"/>
      <c r="CW30" s="60"/>
    </row>
    <row r="31" spans="1:101" ht="18.75" customHeight="1" thickBot="1" x14ac:dyDescent="0.3">
      <c r="A31" s="60"/>
      <c r="B31" s="60"/>
      <c r="C31" s="60"/>
      <c r="D31" s="60"/>
      <c r="E31" s="85"/>
      <c r="F31" s="60"/>
      <c r="G31" s="85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85"/>
      <c r="BJ31" s="60"/>
      <c r="BK31" s="60"/>
      <c r="BL31" s="60"/>
      <c r="BM31" s="60"/>
      <c r="BN31" s="60"/>
      <c r="BO31" s="60"/>
      <c r="BP31" s="138"/>
      <c r="BQ31" s="60"/>
      <c r="BR31" s="87"/>
      <c r="BS31" s="60"/>
      <c r="BT31" s="60"/>
      <c r="BU31" s="60"/>
      <c r="BV31" s="60"/>
      <c r="BW31" s="60"/>
      <c r="BX31" s="60"/>
      <c r="BY31" s="60"/>
      <c r="BZ31" s="47">
        <v>51</v>
      </c>
      <c r="CA31" s="44" t="str">
        <f>IF(BX32="",IF(BV32&gt;BV33,BT32,BT33),IF(BX32&gt;BX33,BT32,BT33))</f>
        <v/>
      </c>
      <c r="CB31" s="46"/>
      <c r="CC31" s="104"/>
      <c r="CD31" s="60"/>
      <c r="CE31" s="104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88" t="s">
        <v>138</v>
      </c>
      <c r="CS31" s="60"/>
      <c r="CT31" s="60"/>
      <c r="CU31" s="60"/>
      <c r="CV31" s="60"/>
      <c r="CW31" s="60"/>
    </row>
    <row r="32" spans="1:101" ht="18.75" customHeight="1" thickBot="1" x14ac:dyDescent="0.3">
      <c r="A32" s="60"/>
      <c r="B32" s="60"/>
      <c r="C32" s="88" t="s">
        <v>73</v>
      </c>
      <c r="D32" s="60"/>
      <c r="E32" s="85"/>
      <c r="F32" s="60"/>
      <c r="G32" s="85"/>
      <c r="H32" s="60"/>
      <c r="I32" s="60"/>
      <c r="J32" s="60"/>
      <c r="K32" s="60"/>
      <c r="L32" s="60"/>
      <c r="M32" s="60" t="s">
        <v>4</v>
      </c>
      <c r="N32" s="60"/>
      <c r="O32" s="60"/>
      <c r="P32" s="60"/>
      <c r="Q32" s="60" t="s">
        <v>6</v>
      </c>
      <c r="R32" s="60"/>
      <c r="S32" s="60"/>
      <c r="T32" s="60"/>
      <c r="U32" s="60" t="s">
        <v>7</v>
      </c>
      <c r="V32" s="60"/>
      <c r="W32" s="60"/>
      <c r="X32" s="60"/>
      <c r="Y32" s="60"/>
      <c r="Z32" s="60" t="s">
        <v>4</v>
      </c>
      <c r="AA32" s="60" t="s">
        <v>5</v>
      </c>
      <c r="AB32" s="60"/>
      <c r="AC32" s="60"/>
      <c r="AD32" s="60" t="s">
        <v>9</v>
      </c>
      <c r="AE32" s="60"/>
      <c r="AF32" s="60"/>
      <c r="AG32" s="60"/>
      <c r="AH32" s="60" t="s">
        <v>32</v>
      </c>
      <c r="AI32" s="60"/>
      <c r="AJ32" s="60"/>
      <c r="AK32" s="60"/>
      <c r="AL32" s="60"/>
      <c r="AM32" s="60"/>
      <c r="AN32" s="60" t="s">
        <v>35</v>
      </c>
      <c r="AO32" s="60"/>
      <c r="AP32" s="60"/>
      <c r="AQ32" s="60"/>
      <c r="AR32" s="60"/>
      <c r="AS32" s="60" t="s">
        <v>33</v>
      </c>
      <c r="AT32" s="60"/>
      <c r="AU32" s="60"/>
      <c r="AV32" s="60"/>
      <c r="AW32" s="60"/>
      <c r="AX32" s="60"/>
      <c r="AY32" s="60"/>
      <c r="AZ32" s="60"/>
      <c r="BA32" s="60"/>
      <c r="BB32" s="89" t="s">
        <v>10</v>
      </c>
      <c r="BC32" s="60"/>
      <c r="BD32" s="90" t="s">
        <v>4</v>
      </c>
      <c r="BE32" s="60"/>
      <c r="BF32" s="61" t="s">
        <v>5</v>
      </c>
      <c r="BG32" s="60"/>
      <c r="BH32" s="60"/>
      <c r="BI32" s="85"/>
      <c r="BJ32" s="60"/>
      <c r="BK32" s="60"/>
      <c r="BL32" s="60"/>
      <c r="BM32" s="60"/>
      <c r="BN32" s="60"/>
      <c r="BO32" s="60"/>
      <c r="BP32" s="138"/>
      <c r="BQ32" s="85"/>
      <c r="BR32" s="87"/>
      <c r="BS32" s="55" t="s">
        <v>24</v>
      </c>
      <c r="BT32" s="44" t="str">
        <f>IF(G50="","",BB45)</f>
        <v/>
      </c>
      <c r="BU32" s="46"/>
      <c r="BV32" s="104"/>
      <c r="BW32" s="60"/>
      <c r="BX32" s="104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343" t="str">
        <f>IF(CQ29=CK29,CK30,CK29)</f>
        <v/>
      </c>
      <c r="CR32" s="344"/>
      <c r="CS32" s="344"/>
      <c r="CT32" s="344"/>
      <c r="CU32" s="344"/>
      <c r="CV32" s="345"/>
      <c r="CW32" s="60"/>
    </row>
    <row r="33" spans="1:101" ht="18.75" customHeight="1" thickBot="1" x14ac:dyDescent="0.25">
      <c r="A33" s="60"/>
      <c r="B33" s="60"/>
      <c r="C33" s="60"/>
      <c r="D33" s="60"/>
      <c r="E33" s="85"/>
      <c r="F33" s="60"/>
      <c r="G33" s="85"/>
      <c r="H33" s="60"/>
      <c r="I33" s="60"/>
      <c r="J33" s="60"/>
      <c r="K33" s="60"/>
      <c r="L33" s="60"/>
      <c r="M33" s="60" t="s">
        <v>0</v>
      </c>
      <c r="N33" s="60" t="s">
        <v>1</v>
      </c>
      <c r="O33" s="60" t="s">
        <v>2</v>
      </c>
      <c r="P33" s="60" t="s">
        <v>3</v>
      </c>
      <c r="Q33" s="60" t="s">
        <v>0</v>
      </c>
      <c r="R33" s="60" t="s">
        <v>1</v>
      </c>
      <c r="S33" s="60" t="s">
        <v>2</v>
      </c>
      <c r="T33" s="60" t="s">
        <v>3</v>
      </c>
      <c r="U33" s="60" t="s">
        <v>0</v>
      </c>
      <c r="V33" s="60" t="s">
        <v>1</v>
      </c>
      <c r="W33" s="60" t="s">
        <v>2</v>
      </c>
      <c r="X33" s="60" t="s">
        <v>3</v>
      </c>
      <c r="Y33" s="60"/>
      <c r="Z33" s="60" t="s">
        <v>8</v>
      </c>
      <c r="AA33" s="60"/>
      <c r="AB33" s="60"/>
      <c r="AC33" s="60"/>
      <c r="AD33" s="60"/>
      <c r="AE33" s="60"/>
      <c r="AF33" s="60"/>
      <c r="AG33" s="60"/>
      <c r="AH33" s="60" t="s">
        <v>31</v>
      </c>
      <c r="AI33" s="60"/>
      <c r="AJ33" s="60"/>
      <c r="AK33" s="60"/>
      <c r="AL33" s="60"/>
      <c r="AM33" s="60"/>
      <c r="AN33" s="60" t="str">
        <f>AI34</f>
        <v>Kolumbien</v>
      </c>
      <c r="AO33" s="60" t="str">
        <f>AI35</f>
        <v>Griechenland</v>
      </c>
      <c r="AP33" s="60" t="str">
        <f>AI36</f>
        <v>Elfenbeinküste</v>
      </c>
      <c r="AQ33" s="60" t="str">
        <f>AI37</f>
        <v>Japan</v>
      </c>
      <c r="AR33" s="60"/>
      <c r="AS33" s="60" t="s">
        <v>31</v>
      </c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85"/>
      <c r="BJ33" s="85"/>
      <c r="BK33" s="85"/>
      <c r="BL33" s="85"/>
      <c r="BM33" s="85"/>
      <c r="BN33" s="85"/>
      <c r="BO33" s="85"/>
      <c r="BP33" s="137"/>
      <c r="BQ33" s="85"/>
      <c r="BR33" s="87"/>
      <c r="BS33" s="25" t="s">
        <v>23</v>
      </c>
      <c r="BT33" s="44" t="str">
        <f>IF(G39="","",BB35)</f>
        <v/>
      </c>
      <c r="BU33" s="46"/>
      <c r="BV33" s="104"/>
      <c r="BW33" s="60"/>
      <c r="BX33" s="104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346"/>
      <c r="CR33" s="347"/>
      <c r="CS33" s="347"/>
      <c r="CT33" s="347"/>
      <c r="CU33" s="347"/>
      <c r="CV33" s="348"/>
      <c r="CW33" s="60"/>
    </row>
    <row r="34" spans="1:101" ht="18.75" customHeight="1" thickBot="1" x14ac:dyDescent="0.3">
      <c r="A34" s="60"/>
      <c r="B34" s="60"/>
      <c r="C34" s="20" t="str">
        <f>Spielplan!$C$34</f>
        <v>Kolumbien</v>
      </c>
      <c r="D34" s="39"/>
      <c r="E34" s="104"/>
      <c r="F34" s="93"/>
      <c r="G34" s="104"/>
      <c r="H34" s="20" t="str">
        <f>Spielplan!$H$34</f>
        <v>Griechenland</v>
      </c>
      <c r="I34" s="39"/>
      <c r="J34" s="60"/>
      <c r="K34" s="60" t="s">
        <v>78</v>
      </c>
      <c r="L34" s="60">
        <f t="shared" ref="L34:L39" si="8">IF(E34-G34&gt;0,1,IF(G34=E34,0,-1))</f>
        <v>0</v>
      </c>
      <c r="M34" s="60">
        <f>IF($E34="",0,IF($E34&gt;$G34,3,IF($E34=G34,1,0)))</f>
        <v>0</v>
      </c>
      <c r="N34" s="60">
        <f>IF($G34="",0,IF($E34&gt;$G34,0,IF($E34=G34,1,3)))</f>
        <v>0</v>
      </c>
      <c r="O34" s="60"/>
      <c r="P34" s="60"/>
      <c r="Q34" s="60">
        <f>E34</f>
        <v>0</v>
      </c>
      <c r="R34" s="60">
        <f>G34</f>
        <v>0</v>
      </c>
      <c r="S34" s="60"/>
      <c r="T34" s="60"/>
      <c r="U34" s="60">
        <f>G34</f>
        <v>0</v>
      </c>
      <c r="V34" s="60">
        <f>E34</f>
        <v>0</v>
      </c>
      <c r="W34" s="60"/>
      <c r="X34" s="60"/>
      <c r="Y34" s="60"/>
      <c r="Z34" s="60">
        <f>M40</f>
        <v>0</v>
      </c>
      <c r="AA34" s="60">
        <f>Q40</f>
        <v>0</v>
      </c>
      <c r="AB34" s="60">
        <f>U40</f>
        <v>0</v>
      </c>
      <c r="AC34" s="60">
        <f>AA34-AB34</f>
        <v>0</v>
      </c>
      <c r="AD34" s="60">
        <f>IF(Z34&gt;Z35,-1,0)</f>
        <v>0</v>
      </c>
      <c r="AE34" s="60">
        <f>IF(Z34&gt;Z36,-1,0)</f>
        <v>0</v>
      </c>
      <c r="AF34" s="60">
        <f>IF(Z34&gt;Z37,-1,0)</f>
        <v>0</v>
      </c>
      <c r="AG34" s="60">
        <f>10000-(AJ34*1000+AM34*100+AK34*10)</f>
        <v>10000</v>
      </c>
      <c r="AH34" s="90">
        <f>RANK(AG34,AG34:AG37,1)</f>
        <v>1</v>
      </c>
      <c r="AI34" s="60" t="str">
        <f>C34</f>
        <v>Kolumbien</v>
      </c>
      <c r="AJ34" s="60">
        <f t="shared" ref="AJ34:AL37" si="9">Z34</f>
        <v>0</v>
      </c>
      <c r="AK34" s="60">
        <f t="shared" si="9"/>
        <v>0</v>
      </c>
      <c r="AL34" s="60">
        <f t="shared" si="9"/>
        <v>0</v>
      </c>
      <c r="AM34" s="60">
        <f>AK34-AL34</f>
        <v>0</v>
      </c>
      <c r="AN34" s="187"/>
      <c r="AO34" s="187">
        <f>IF(AG35=AG34,IF(G34&gt;E34,AG35-0.1,AG35),AG35)</f>
        <v>10000</v>
      </c>
      <c r="AP34" s="187">
        <f>IF(AG36=AG34,IF(G36&gt;E36,AG36-0.1,AG36),AG36)</f>
        <v>10000</v>
      </c>
      <c r="AQ34" s="187">
        <f>IF(AG37=AG34,IF(G38&gt;E38,AG37-0.1,AG37),AG37)</f>
        <v>10000</v>
      </c>
      <c r="AR34" s="187">
        <f>AN38</f>
        <v>30000</v>
      </c>
      <c r="AS34" s="90">
        <f>RANK(AR34,AR34:AR37,1)</f>
        <v>1</v>
      </c>
      <c r="AT34" s="60" t="str">
        <f t="shared" ref="AT34:AW37" si="10">AI34</f>
        <v>Kolumbien</v>
      </c>
      <c r="AU34" s="60">
        <f t="shared" si="10"/>
        <v>0</v>
      </c>
      <c r="AV34" s="60">
        <f t="shared" si="10"/>
        <v>0</v>
      </c>
      <c r="AW34" s="60">
        <f t="shared" si="10"/>
        <v>0</v>
      </c>
      <c r="AX34" s="60"/>
      <c r="AY34" s="60"/>
      <c r="AZ34" s="60"/>
      <c r="BA34" s="19">
        <v>1</v>
      </c>
      <c r="BB34" s="20" t="str">
        <f>VLOOKUP(1,AS34:AT37,2,FALSE)</f>
        <v>Kolumbien</v>
      </c>
      <c r="BC34" s="18"/>
      <c r="BD34" s="21">
        <f>VLOOKUP(1,AS34:AW37,3,FALSE)</f>
        <v>0</v>
      </c>
      <c r="BE34" s="22">
        <f>VLOOKUP(1,AS34:AW37,4,FALSE)</f>
        <v>0</v>
      </c>
      <c r="BF34" s="93" t="s">
        <v>12</v>
      </c>
      <c r="BG34" s="22">
        <f>VLOOKUP(1,AS34:AW37,5,FALSE)</f>
        <v>0</v>
      </c>
      <c r="BH34" s="27" t="s">
        <v>22</v>
      </c>
      <c r="BI34" s="85"/>
      <c r="BJ34" s="85">
        <f>IF(E34&gt;G34,IF(Spielplan!E34&gt;Spielplan!G34,Punktemodus!$B$3,0),0)</f>
        <v>0</v>
      </c>
      <c r="BK34" s="85">
        <f>IF(E34=G34,IF(Spielplan!E34=Spielplan!G34,Punktemodus!$B$3,0),0)</f>
        <v>10</v>
      </c>
      <c r="BL34" s="85">
        <f>IF(E34&lt;G34,IF(Spielplan!E34&lt;Spielplan!G34,Punktemodus!$B$3,0),0)</f>
        <v>0</v>
      </c>
      <c r="BM34" s="85">
        <f>IF(E34=Spielplan!E34,IF(G34=Spielplan!G34,Punktemodus!$B$5,0),0)</f>
        <v>3</v>
      </c>
      <c r="BN34" s="85">
        <f>IF(E34=Spielplan!E34,Punktemodus!$B$7,0)</f>
        <v>1</v>
      </c>
      <c r="BO34" s="85">
        <f>IF(G34=Spielplan!G34,Punktemodus!$B$7,0)</f>
        <v>1</v>
      </c>
      <c r="BP34" s="137">
        <f>IF(Spielplan!E34="",0,SUM(BJ34:BO34))</f>
        <v>0</v>
      </c>
      <c r="BQ34" s="85"/>
      <c r="BR34" s="8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47">
        <v>59</v>
      </c>
      <c r="CF34" s="44" t="str">
        <f>IF(CE30="",IF(CC30&gt;CC31,CA30,CA31),IF(CE30&gt;CE31,CA30,CA31))</f>
        <v/>
      </c>
      <c r="CG34" s="46"/>
      <c r="CH34" s="104"/>
      <c r="CI34" s="60"/>
      <c r="CJ34" s="104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</row>
    <row r="35" spans="1:101" ht="18.75" customHeight="1" thickBot="1" x14ac:dyDescent="0.3">
      <c r="A35" s="60"/>
      <c r="B35" s="60"/>
      <c r="C35" s="14" t="str">
        <f>Spielplan!$C$35</f>
        <v>Elfenbeinküste</v>
      </c>
      <c r="D35" s="40"/>
      <c r="E35" s="104"/>
      <c r="F35" s="93"/>
      <c r="G35" s="104"/>
      <c r="H35" s="14" t="str">
        <f>Spielplan!$H$35</f>
        <v>Japan</v>
      </c>
      <c r="I35" s="40"/>
      <c r="J35" s="60"/>
      <c r="K35" s="60" t="s">
        <v>79</v>
      </c>
      <c r="L35" s="60">
        <f t="shared" si="8"/>
        <v>0</v>
      </c>
      <c r="M35" s="60"/>
      <c r="N35" s="60"/>
      <c r="O35" s="60">
        <f>IF($E35="",0,IF($E35&gt;$G35,3,IF($E35=$G35,1,0)))</f>
        <v>0</v>
      </c>
      <c r="P35" s="60">
        <f>IF($G35="",0,IF($E35&gt;$G35,0,IF($E35=$G35,1,3)))</f>
        <v>0</v>
      </c>
      <c r="Q35" s="60"/>
      <c r="R35" s="60"/>
      <c r="S35" s="60">
        <f>E35</f>
        <v>0</v>
      </c>
      <c r="T35" s="60">
        <f>G35</f>
        <v>0</v>
      </c>
      <c r="U35" s="60"/>
      <c r="V35" s="60"/>
      <c r="W35" s="60">
        <f>G35</f>
        <v>0</v>
      </c>
      <c r="X35" s="60">
        <f>E35</f>
        <v>0</v>
      </c>
      <c r="Y35" s="60"/>
      <c r="Z35" s="60">
        <f>N40</f>
        <v>0</v>
      </c>
      <c r="AA35" s="60">
        <f>R40</f>
        <v>0</v>
      </c>
      <c r="AB35" s="60">
        <f>V40</f>
        <v>0</v>
      </c>
      <c r="AC35" s="60">
        <f>AA35-AB35</f>
        <v>0</v>
      </c>
      <c r="AD35" s="60">
        <f>IF(Z35&gt;Z34,-1,0)</f>
        <v>0</v>
      </c>
      <c r="AE35" s="60">
        <f>IF(Z35&gt;Z36,-1,0)</f>
        <v>0</v>
      </c>
      <c r="AF35" s="60">
        <f>IF(Z35&gt;Z37,-1,0)</f>
        <v>0</v>
      </c>
      <c r="AG35" s="60">
        <f>10000-(AJ35*1000+AM35*100+AK35*10)</f>
        <v>10000</v>
      </c>
      <c r="AH35" s="90">
        <f>RANK(AG35,AG34:AG37,1)</f>
        <v>1</v>
      </c>
      <c r="AI35" s="60" t="str">
        <f>H34</f>
        <v>Griechenland</v>
      </c>
      <c r="AJ35" s="60">
        <f t="shared" si="9"/>
        <v>0</v>
      </c>
      <c r="AK35" s="60">
        <f t="shared" si="9"/>
        <v>0</v>
      </c>
      <c r="AL35" s="60">
        <f t="shared" si="9"/>
        <v>0</v>
      </c>
      <c r="AM35" s="60">
        <f>AK35-AL35</f>
        <v>0</v>
      </c>
      <c r="AN35" s="187">
        <f>IF(AG34=AG35,IF(E34&gt;G34,AG34-0.1,AG34),AG34)</f>
        <v>10000</v>
      </c>
      <c r="AO35" s="187"/>
      <c r="AP35" s="187">
        <f>IF(AG36=AG35,IF(G39&gt;E39,AG36-0.1,AG36),AG36)</f>
        <v>10000</v>
      </c>
      <c r="AQ35" s="187">
        <f>IF(AG37=AG35,IF(G37&gt;E37,AG37-0.1,AG37),AG37)</f>
        <v>10000</v>
      </c>
      <c r="AR35" s="187">
        <f>AO38</f>
        <v>30000</v>
      </c>
      <c r="AS35" s="90">
        <f>RANK(AR35,AR34:AR37,1)</f>
        <v>1</v>
      </c>
      <c r="AT35" s="60" t="str">
        <f t="shared" si="10"/>
        <v>Griechenland</v>
      </c>
      <c r="AU35" s="60">
        <f t="shared" si="10"/>
        <v>0</v>
      </c>
      <c r="AV35" s="60">
        <f t="shared" si="10"/>
        <v>0</v>
      </c>
      <c r="AW35" s="60">
        <f t="shared" si="10"/>
        <v>0</v>
      </c>
      <c r="AX35" s="60"/>
      <c r="AY35" s="60"/>
      <c r="AZ35" s="60"/>
      <c r="BA35" s="23">
        <v>2</v>
      </c>
      <c r="BB35" s="14" t="e">
        <f>VLOOKUP(2,AS34:AT37,2,FALSE)</f>
        <v>#N/A</v>
      </c>
      <c r="BC35" s="15"/>
      <c r="BD35" s="24" t="e">
        <f>VLOOKUP(2,AS34:AW37,3,FALSE)</f>
        <v>#N/A</v>
      </c>
      <c r="BE35" s="25" t="e">
        <f>VLOOKUP(2,AS34:AW37,4,FALSE)</f>
        <v>#N/A</v>
      </c>
      <c r="BF35" s="93" t="s">
        <v>12</v>
      </c>
      <c r="BG35" s="25" t="e">
        <f>VLOOKUP(2,AS34:AW37,5,FALSE)</f>
        <v>#N/A</v>
      </c>
      <c r="BH35" s="26" t="s">
        <v>23</v>
      </c>
      <c r="BI35" s="85"/>
      <c r="BJ35" s="85">
        <f>IF(E35&gt;G35,IF(Spielplan!E35&gt;Spielplan!G35,Punktemodus!$B$3,0),0)</f>
        <v>0</v>
      </c>
      <c r="BK35" s="85">
        <f>IF(E35=G35,IF(Spielplan!E35=Spielplan!G35,Punktemodus!$B$3,0),0)</f>
        <v>10</v>
      </c>
      <c r="BL35" s="85">
        <f>IF(E35&lt;G35,IF(Spielplan!E35&lt;Spielplan!G35,Punktemodus!$B$3,0),0)</f>
        <v>0</v>
      </c>
      <c r="BM35" s="85">
        <f>IF(E35=Spielplan!E35,IF(G35=Spielplan!G35,Punktemodus!$B$5,0),0)</f>
        <v>3</v>
      </c>
      <c r="BN35" s="85">
        <f>IF(E35=Spielplan!E35,Punktemodus!$B$7,0)</f>
        <v>1</v>
      </c>
      <c r="BO35" s="85">
        <f>IF(G35=Spielplan!G35,Punktemodus!$B$7,0)</f>
        <v>1</v>
      </c>
      <c r="BP35" s="137">
        <f>IF(Spielplan!E35="",0,SUM(BJ35:BO35))</f>
        <v>0</v>
      </c>
      <c r="BQ35" s="85"/>
      <c r="BR35" s="8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47">
        <v>60</v>
      </c>
      <c r="CF35" s="44" t="str">
        <f>IF(CE38="",IF(CC38&gt;CC39,CA38,CA39),IF(CE38&gt;CE39,CA38,CA39))</f>
        <v/>
      </c>
      <c r="CG35" s="46"/>
      <c r="CH35" s="104"/>
      <c r="CI35" s="60"/>
      <c r="CJ35" s="104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</row>
    <row r="36" spans="1:101" ht="18.75" customHeight="1" thickBot="1" x14ac:dyDescent="0.3">
      <c r="A36" s="60"/>
      <c r="B36" s="60"/>
      <c r="C36" s="20" t="str">
        <f>C34</f>
        <v>Kolumbien</v>
      </c>
      <c r="D36" s="39"/>
      <c r="E36" s="104"/>
      <c r="F36" s="93"/>
      <c r="G36" s="104"/>
      <c r="H36" s="20" t="str">
        <f>C35</f>
        <v>Elfenbeinküste</v>
      </c>
      <c r="I36" s="39"/>
      <c r="J36" s="60"/>
      <c r="K36" s="60" t="s">
        <v>81</v>
      </c>
      <c r="L36" s="60">
        <f t="shared" si="8"/>
        <v>0</v>
      </c>
      <c r="M36" s="60">
        <f>IF($E36="",0,IF($E36&gt;$G36,3,IF($E36=G36,1,0)))</f>
        <v>0</v>
      </c>
      <c r="N36" s="60"/>
      <c r="O36" s="60">
        <f>IF($G36="",0,IF($E36&gt;$G36,0,IF($E36=$G36,1,3)))</f>
        <v>0</v>
      </c>
      <c r="P36" s="60"/>
      <c r="Q36" s="60">
        <f>E36</f>
        <v>0</v>
      </c>
      <c r="R36" s="60"/>
      <c r="S36" s="60">
        <f>G36</f>
        <v>0</v>
      </c>
      <c r="T36" s="60"/>
      <c r="U36" s="60">
        <f>G36</f>
        <v>0</v>
      </c>
      <c r="V36" s="60"/>
      <c r="W36" s="60">
        <f>E36</f>
        <v>0</v>
      </c>
      <c r="X36" s="60"/>
      <c r="Y36" s="60"/>
      <c r="Z36" s="60">
        <f>O40</f>
        <v>0</v>
      </c>
      <c r="AA36" s="60">
        <f>S40</f>
        <v>0</v>
      </c>
      <c r="AB36" s="60">
        <f>W40</f>
        <v>0</v>
      </c>
      <c r="AC36" s="60">
        <f>AA36-AB36</f>
        <v>0</v>
      </c>
      <c r="AD36" s="60">
        <f>IF(Z36&gt;Z34,-1,0)</f>
        <v>0</v>
      </c>
      <c r="AE36" s="60">
        <f>IF(Z36&gt;Z35,-1,0)</f>
        <v>0</v>
      </c>
      <c r="AF36" s="60">
        <f>IF(Z36&gt;Z37,-1,0)</f>
        <v>0</v>
      </c>
      <c r="AG36" s="60">
        <f>10000-(AJ36*1000+AM36*100+AK36*10)</f>
        <v>10000</v>
      </c>
      <c r="AH36" s="90">
        <f>RANK(AG36,AG34:AG37,1)</f>
        <v>1</v>
      </c>
      <c r="AI36" s="60" t="str">
        <f>C35</f>
        <v>Elfenbeinküste</v>
      </c>
      <c r="AJ36" s="60">
        <f t="shared" si="9"/>
        <v>0</v>
      </c>
      <c r="AK36" s="60">
        <f t="shared" si="9"/>
        <v>0</v>
      </c>
      <c r="AL36" s="60">
        <f t="shared" si="9"/>
        <v>0</v>
      </c>
      <c r="AM36" s="60">
        <f>AK36-AL36</f>
        <v>0</v>
      </c>
      <c r="AN36" s="187">
        <f>IF(AG34=AG36,IF(E36&gt;G36,AG34-0.1,AG34),AG34)</f>
        <v>10000</v>
      </c>
      <c r="AO36" s="187">
        <f>IF(AG35=AG36,IF(E39&gt;G39,AG35-0.1,AG35),AG35)</f>
        <v>10000</v>
      </c>
      <c r="AP36" s="187"/>
      <c r="AQ36" s="187">
        <f>IF(AG37=AG36,IF(G35&gt;E35,AG37-0.1,AG37),AG37)</f>
        <v>10000</v>
      </c>
      <c r="AR36" s="187">
        <f>AP38</f>
        <v>30000</v>
      </c>
      <c r="AS36" s="90">
        <f>RANK(AR36,AR34:AR37,1)</f>
        <v>1</v>
      </c>
      <c r="AT36" s="60" t="str">
        <f t="shared" si="10"/>
        <v>Elfenbeinküste</v>
      </c>
      <c r="AU36" s="60">
        <f t="shared" si="10"/>
        <v>0</v>
      </c>
      <c r="AV36" s="60">
        <f t="shared" si="10"/>
        <v>0</v>
      </c>
      <c r="AW36" s="60">
        <f t="shared" si="10"/>
        <v>0</v>
      </c>
      <c r="AX36" s="60"/>
      <c r="AY36" s="60"/>
      <c r="AZ36" s="60"/>
      <c r="BA36" s="113">
        <v>3</v>
      </c>
      <c r="BB36" s="114" t="e">
        <f>VLOOKUP(3,AS34:AT37,2,FALSE)</f>
        <v>#N/A</v>
      </c>
      <c r="BC36" s="115"/>
      <c r="BD36" s="116" t="e">
        <f>VLOOKUP(3,AS34:AW37,3,FALSE)</f>
        <v>#N/A</v>
      </c>
      <c r="BE36" s="116" t="e">
        <f>VLOOKUP(3,AS34:AW37,4,FALSE)</f>
        <v>#N/A</v>
      </c>
      <c r="BF36" s="93" t="s">
        <v>12</v>
      </c>
      <c r="BG36" s="116" t="e">
        <f>VLOOKUP(3,AS34:AW37,5,FALSE)</f>
        <v>#N/A</v>
      </c>
      <c r="BH36" s="60"/>
      <c r="BI36" s="85"/>
      <c r="BJ36" s="85">
        <f>IF(E36&gt;G36,IF(Spielplan!E36&gt;Spielplan!G36,Punktemodus!$B$3,0),0)</f>
        <v>0</v>
      </c>
      <c r="BK36" s="85">
        <f>IF(E36=G36,IF(Spielplan!E36=Spielplan!G36,Punktemodus!$B$3,0),0)</f>
        <v>10</v>
      </c>
      <c r="BL36" s="85">
        <f>IF(E36&lt;G36,IF(Spielplan!E36&lt;Spielplan!G36,Punktemodus!$B$3,0),0)</f>
        <v>0</v>
      </c>
      <c r="BM36" s="85">
        <f>IF(E36=Spielplan!E36,IF(G36=Spielplan!G36,Punktemodus!$B$5,0),0)</f>
        <v>3</v>
      </c>
      <c r="BN36" s="85">
        <f>IF(E36=Spielplan!E36,Punktemodus!$B$7,0)</f>
        <v>1</v>
      </c>
      <c r="BO36" s="85">
        <f>IF(G36=Spielplan!G36,Punktemodus!$B$7,0)</f>
        <v>1</v>
      </c>
      <c r="BP36" s="137">
        <f>IF(Spielplan!E36="",0,SUM(BJ36:BO36))</f>
        <v>0</v>
      </c>
      <c r="BQ36" s="85"/>
      <c r="BR36" s="87"/>
      <c r="BS36" s="82" t="s">
        <v>126</v>
      </c>
      <c r="BT36" s="44" t="str">
        <f>IF(G72="","",BB67)</f>
        <v/>
      </c>
      <c r="BU36" s="46"/>
      <c r="BV36" s="104"/>
      <c r="BW36" s="60"/>
      <c r="BX36" s="104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</row>
    <row r="37" spans="1:101" ht="18.75" customHeight="1" thickBot="1" x14ac:dyDescent="0.3">
      <c r="A37" s="60"/>
      <c r="B37" s="60"/>
      <c r="C37" s="14" t="str">
        <f>H34</f>
        <v>Griechenland</v>
      </c>
      <c r="D37" s="40"/>
      <c r="E37" s="104"/>
      <c r="F37" s="93"/>
      <c r="G37" s="104"/>
      <c r="H37" s="14" t="str">
        <f>H35</f>
        <v>Japan</v>
      </c>
      <c r="I37" s="40"/>
      <c r="J37" s="60"/>
      <c r="K37" s="60" t="s">
        <v>80</v>
      </c>
      <c r="L37" s="60">
        <f t="shared" si="8"/>
        <v>0</v>
      </c>
      <c r="M37" s="60"/>
      <c r="N37" s="60">
        <f>IF($E37="",0,IF($E37&gt;$G37,3,IF($E37=$G37,1,0)))</f>
        <v>0</v>
      </c>
      <c r="O37" s="60"/>
      <c r="P37" s="60">
        <f>IF($G37="",0,IF($E37&gt;$G37,0,IF($E37=$G37,1,3)))</f>
        <v>0</v>
      </c>
      <c r="Q37" s="60"/>
      <c r="R37" s="60">
        <f>E37</f>
        <v>0</v>
      </c>
      <c r="S37" s="60"/>
      <c r="T37" s="60">
        <f>G37</f>
        <v>0</v>
      </c>
      <c r="U37" s="60"/>
      <c r="V37" s="60">
        <f>G37</f>
        <v>0</v>
      </c>
      <c r="W37" s="60"/>
      <c r="X37" s="60">
        <f>E37</f>
        <v>0</v>
      </c>
      <c r="Y37" s="60"/>
      <c r="Z37" s="60">
        <f>P40</f>
        <v>0</v>
      </c>
      <c r="AA37" s="60">
        <f>T40</f>
        <v>0</v>
      </c>
      <c r="AB37" s="60">
        <f>X40</f>
        <v>0</v>
      </c>
      <c r="AC37" s="60">
        <f>AA37-AB37</f>
        <v>0</v>
      </c>
      <c r="AD37" s="60">
        <f>IF(Z37&gt;Z34,-1,0)</f>
        <v>0</v>
      </c>
      <c r="AE37" s="60">
        <f>IF(Z37&gt;Z35,-1,0)</f>
        <v>0</v>
      </c>
      <c r="AF37" s="60">
        <f>IF(Z37&gt;Z36,-1,0)</f>
        <v>0</v>
      </c>
      <c r="AG37" s="60">
        <f>10000-(AJ37*1000+AM37*100+AK37*10)</f>
        <v>10000</v>
      </c>
      <c r="AH37" s="90">
        <f>RANK(AG37,AG34:AG37,1)</f>
        <v>1</v>
      </c>
      <c r="AI37" s="60" t="str">
        <f>H35</f>
        <v>Japan</v>
      </c>
      <c r="AJ37" s="60">
        <f t="shared" si="9"/>
        <v>0</v>
      </c>
      <c r="AK37" s="60">
        <f t="shared" si="9"/>
        <v>0</v>
      </c>
      <c r="AL37" s="60">
        <f t="shared" si="9"/>
        <v>0</v>
      </c>
      <c r="AM37" s="60">
        <f>AK37-AL37</f>
        <v>0</v>
      </c>
      <c r="AN37" s="187">
        <f>IF(AG34=AG37,IF(E38&gt;G38,AG34-0.1,AG34),AG34)</f>
        <v>10000</v>
      </c>
      <c r="AO37" s="187">
        <f>IF(AG35=AG37,IF(E37&gt;G37,AG35-0.1,AG35),AG35)</f>
        <v>10000</v>
      </c>
      <c r="AP37" s="187">
        <f>IF(AG36=AG37,IF(E35&gt;G35,AG36-0.1,AG36),AG36)</f>
        <v>10000</v>
      </c>
      <c r="AQ37" s="187"/>
      <c r="AR37" s="187">
        <f>AQ38</f>
        <v>30000</v>
      </c>
      <c r="AS37" s="90">
        <f>RANK(AR37,AR34:AR37,1)</f>
        <v>1</v>
      </c>
      <c r="AT37" s="60" t="str">
        <f t="shared" si="10"/>
        <v>Japan</v>
      </c>
      <c r="AU37" s="60">
        <f t="shared" si="10"/>
        <v>0</v>
      </c>
      <c r="AV37" s="60">
        <f t="shared" si="10"/>
        <v>0</v>
      </c>
      <c r="AW37" s="60">
        <f t="shared" si="10"/>
        <v>0</v>
      </c>
      <c r="AX37" s="60"/>
      <c r="AY37" s="60"/>
      <c r="AZ37" s="60"/>
      <c r="BA37" s="113">
        <v>4</v>
      </c>
      <c r="BB37" s="114" t="e">
        <f>VLOOKUP(4,AS34:AT37,2,FALSE)</f>
        <v>#N/A</v>
      </c>
      <c r="BC37" s="115"/>
      <c r="BD37" s="116" t="e">
        <f>VLOOKUP(4,AS34:AW37,3,FALSE)</f>
        <v>#N/A</v>
      </c>
      <c r="BE37" s="116" t="e">
        <f>VLOOKUP(4,AS34:AW37,4,FALSE)</f>
        <v>#N/A</v>
      </c>
      <c r="BF37" s="93" t="s">
        <v>12</v>
      </c>
      <c r="BG37" s="116" t="e">
        <f>VLOOKUP(4,AS34:AW37,5,FALSE)</f>
        <v>#N/A</v>
      </c>
      <c r="BH37" s="60"/>
      <c r="BI37" s="85"/>
      <c r="BJ37" s="85">
        <f>IF(E37&gt;G37,IF(Spielplan!E37&gt;Spielplan!G37,Punktemodus!$B$3,0),0)</f>
        <v>0</v>
      </c>
      <c r="BK37" s="85">
        <f>IF(E37=G37,IF(Spielplan!E37=Spielplan!G37,Punktemodus!$B$3,0),0)</f>
        <v>10</v>
      </c>
      <c r="BL37" s="85">
        <f>IF(E37&lt;G37,IF(Spielplan!E37&lt;Spielplan!G37,Punktemodus!$B$3,0),0)</f>
        <v>0</v>
      </c>
      <c r="BM37" s="85">
        <f>IF(E37=Spielplan!E37,IF(G37=Spielplan!G37,Punktemodus!$B$5,0),0)</f>
        <v>3</v>
      </c>
      <c r="BN37" s="85">
        <f>IF(E37=Spielplan!E37,Punktemodus!$B$7,0)</f>
        <v>1</v>
      </c>
      <c r="BO37" s="85">
        <f>IF(G37=Spielplan!G37,Punktemodus!$B$7,0)</f>
        <v>1</v>
      </c>
      <c r="BP37" s="137">
        <f>IF(Spielplan!E37="",0,SUM(BJ37:BO37))</f>
        <v>0</v>
      </c>
      <c r="BQ37" s="85"/>
      <c r="BR37" s="87"/>
      <c r="BS37" s="5" t="s">
        <v>127</v>
      </c>
      <c r="BT37" s="44" t="str">
        <f>IF(G61="","",BB57)</f>
        <v/>
      </c>
      <c r="BU37" s="46"/>
      <c r="BV37" s="104"/>
      <c r="BW37" s="60"/>
      <c r="BX37" s="104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</row>
    <row r="38" spans="1:101" ht="18.75" customHeight="1" thickBot="1" x14ac:dyDescent="0.3">
      <c r="A38" s="60"/>
      <c r="B38" s="60"/>
      <c r="C38" s="20" t="str">
        <f>C34</f>
        <v>Kolumbien</v>
      </c>
      <c r="D38" s="39"/>
      <c r="E38" s="104"/>
      <c r="F38" s="93"/>
      <c r="G38" s="104"/>
      <c r="H38" s="20" t="str">
        <f>H35</f>
        <v>Japan</v>
      </c>
      <c r="I38" s="39"/>
      <c r="J38" s="60"/>
      <c r="K38" s="60" t="s">
        <v>82</v>
      </c>
      <c r="L38" s="60">
        <f t="shared" si="8"/>
        <v>0</v>
      </c>
      <c r="M38" s="60">
        <f>IF($E38="",0,IF($E38&gt;$G38,3,IF($E38=G38,1,0)))</f>
        <v>0</v>
      </c>
      <c r="N38" s="60"/>
      <c r="O38" s="60"/>
      <c r="P38" s="60">
        <f>IF($G38="",0,IF($E38&gt;$G38,0,IF($E38=$G38,1,3)))</f>
        <v>0</v>
      </c>
      <c r="Q38" s="60">
        <f>E38</f>
        <v>0</v>
      </c>
      <c r="R38" s="60"/>
      <c r="S38" s="60"/>
      <c r="T38" s="60">
        <f>G38</f>
        <v>0</v>
      </c>
      <c r="U38" s="60">
        <f>G38</f>
        <v>0</v>
      </c>
      <c r="V38" s="60"/>
      <c r="W38" s="60"/>
      <c r="X38" s="60">
        <f>E38</f>
        <v>0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187">
        <f>SUM(AN34:AN37)</f>
        <v>30000</v>
      </c>
      <c r="AO38" s="187">
        <f>SUM(AO34:AO37)</f>
        <v>30000</v>
      </c>
      <c r="AP38" s="187">
        <f>SUM(AP34:AP37)</f>
        <v>30000</v>
      </c>
      <c r="AQ38" s="187">
        <f>SUM(AQ34:AQ37)</f>
        <v>30000</v>
      </c>
      <c r="AR38" s="187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85">
        <f>IF(E38&gt;G38,IF(Spielplan!E38&gt;Spielplan!G38,Punktemodus!$B$3,0),0)</f>
        <v>0</v>
      </c>
      <c r="BK38" s="85">
        <f>IF(E38=G38,IF(Spielplan!E38=Spielplan!G38,Punktemodus!$B$3,0),0)</f>
        <v>10</v>
      </c>
      <c r="BL38" s="85">
        <f>IF(E38&lt;G38,IF(Spielplan!E38&lt;Spielplan!G38,Punktemodus!$B$3,0),0)</f>
        <v>0</v>
      </c>
      <c r="BM38" s="85">
        <f>IF(E38=Spielplan!E38,IF(G38=Spielplan!G38,Punktemodus!$B$5,0),0)</f>
        <v>3</v>
      </c>
      <c r="BN38" s="85">
        <f>IF(E38=Spielplan!E38,Punktemodus!$B$7,0)</f>
        <v>1</v>
      </c>
      <c r="BO38" s="85">
        <f>IF(G38=Spielplan!G38,Punktemodus!$B$7,0)</f>
        <v>1</v>
      </c>
      <c r="BP38" s="137">
        <f>IF(Spielplan!E38="",0,SUM(BJ38:BO38))</f>
        <v>0</v>
      </c>
      <c r="BQ38" s="60"/>
      <c r="BR38" s="87"/>
      <c r="BS38" s="60"/>
      <c r="BT38" s="60"/>
      <c r="BU38" s="60"/>
      <c r="BV38" s="60"/>
      <c r="BW38" s="60"/>
      <c r="BX38" s="60"/>
      <c r="BY38" s="60"/>
      <c r="BZ38" s="47">
        <v>55</v>
      </c>
      <c r="CA38" s="44" t="str">
        <f>IF(BX36="",IF(BV36&gt;BV37,BT36,BT37),IF(BX36&gt;BX37,BT36,BT37))</f>
        <v/>
      </c>
      <c r="CB38" s="46"/>
      <c r="CC38" s="104"/>
      <c r="CD38" s="60"/>
      <c r="CE38" s="104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</row>
    <row r="39" spans="1:101" ht="18.75" customHeight="1" thickBot="1" x14ac:dyDescent="0.3">
      <c r="A39" s="60"/>
      <c r="B39" s="60"/>
      <c r="C39" s="14" t="str">
        <f>H34</f>
        <v>Griechenland</v>
      </c>
      <c r="D39" s="40"/>
      <c r="E39" s="104"/>
      <c r="F39" s="93"/>
      <c r="G39" s="104"/>
      <c r="H39" s="14" t="str">
        <f>C35</f>
        <v>Elfenbeinküste</v>
      </c>
      <c r="I39" s="40"/>
      <c r="J39" s="60"/>
      <c r="K39" s="60" t="s">
        <v>82</v>
      </c>
      <c r="L39" s="60">
        <f t="shared" si="8"/>
        <v>0</v>
      </c>
      <c r="M39" s="60"/>
      <c r="N39" s="60">
        <f>IF($E39="",0,IF($E39&gt;$G39,3,IF($E39=$G39,1,0)))</f>
        <v>0</v>
      </c>
      <c r="O39" s="60">
        <f>IF($G39="",0,IF($E39&gt;$G39,0,IF($E39=$G39,1,3)))</f>
        <v>0</v>
      </c>
      <c r="P39" s="60"/>
      <c r="Q39" s="60"/>
      <c r="R39" s="60">
        <f>E39</f>
        <v>0</v>
      </c>
      <c r="S39" s="60">
        <f>G39</f>
        <v>0</v>
      </c>
      <c r="T39" s="60"/>
      <c r="U39" s="60"/>
      <c r="V39" s="60">
        <f>G39</f>
        <v>0</v>
      </c>
      <c r="W39" s="60">
        <f>E39</f>
        <v>0</v>
      </c>
      <c r="X39" s="60"/>
      <c r="Y39" s="60"/>
      <c r="Z39" s="60" t="s">
        <v>30</v>
      </c>
      <c r="AA39" s="60"/>
      <c r="AB39" s="60"/>
      <c r="AC39" s="60"/>
      <c r="AD39" s="60"/>
      <c r="AE39" s="60"/>
      <c r="AF39" s="60"/>
      <c r="AG39" s="60" t="b">
        <f>OR(AG34=AG35,AG34=AG36,AG34=AG37,AG35=AG36,AG35=AG37,AG36=AG37)</f>
        <v>1</v>
      </c>
      <c r="AH39" s="60"/>
      <c r="AI39" s="60"/>
      <c r="AJ39" s="60"/>
      <c r="AK39" s="60"/>
      <c r="AL39" s="60"/>
      <c r="AM39" s="60"/>
      <c r="AN39" s="60"/>
      <c r="AO39" s="60" t="s">
        <v>34</v>
      </c>
      <c r="AP39" s="60"/>
      <c r="AQ39" s="60"/>
      <c r="AR39" s="60" t="b">
        <f>OR(AR34=AR35,AR34=AR36,AR34=AR37,AR35=AR36,AR35=AR37,AR36=AR37)</f>
        <v>1</v>
      </c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85">
        <f>IF(E39&gt;G39,IF(Spielplan!E39&gt;Spielplan!G39,Punktemodus!$B$3,0),0)</f>
        <v>0</v>
      </c>
      <c r="BK39" s="85">
        <f>IF(E39=G39,IF(Spielplan!E39=Spielplan!G39,Punktemodus!$B$3,0),0)</f>
        <v>10</v>
      </c>
      <c r="BL39" s="85">
        <f>IF(E39&lt;G39,IF(Spielplan!E39&lt;Spielplan!G39,Punktemodus!$B$3,0),0)</f>
        <v>0</v>
      </c>
      <c r="BM39" s="85">
        <f>IF(E39=Spielplan!E39,IF(G39=Spielplan!G39,Punktemodus!$B$5,0),0)</f>
        <v>3</v>
      </c>
      <c r="BN39" s="85">
        <f>IF(E39=Spielplan!E39,Punktemodus!$B$7,0)</f>
        <v>1</v>
      </c>
      <c r="BO39" s="85">
        <f>IF(G39=Spielplan!G39,Punktemodus!$B$7,0)</f>
        <v>1</v>
      </c>
      <c r="BP39" s="137">
        <f>IF(Spielplan!E39="",0,SUM(BJ39:BO39))</f>
        <v>0</v>
      </c>
      <c r="BQ39" s="60"/>
      <c r="BR39" s="87"/>
      <c r="BS39" s="60"/>
      <c r="BT39" s="60"/>
      <c r="BU39" s="60"/>
      <c r="BV39" s="60"/>
      <c r="BW39" s="60"/>
      <c r="BX39" s="60"/>
      <c r="BY39" s="60"/>
      <c r="BZ39" s="47">
        <v>56</v>
      </c>
      <c r="CA39" s="44" t="str">
        <f>IF(BX40="",IF(BV40&gt;BV41,BT40,BT41),IF(BX40&gt;BX41,BT40,BT41))</f>
        <v/>
      </c>
      <c r="CB39" s="46"/>
      <c r="CC39" s="104"/>
      <c r="CD39" s="60"/>
      <c r="CE39" s="104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</row>
    <row r="40" spans="1:101" ht="18.75" customHeight="1" thickBot="1" x14ac:dyDescent="0.25">
      <c r="A40" s="60"/>
      <c r="B40" s="60"/>
      <c r="C40" s="136" t="str">
        <f>IF(G39="","",IF(AR39=TRUE,"Achtung: Fehler in Tabelle!",""))</f>
        <v/>
      </c>
      <c r="D40" s="60"/>
      <c r="E40" s="85"/>
      <c r="F40" s="60"/>
      <c r="G40" s="85"/>
      <c r="H40" s="60"/>
      <c r="I40" s="60"/>
      <c r="J40" s="60"/>
      <c r="K40" s="60"/>
      <c r="L40" s="60"/>
      <c r="M40" s="60">
        <f t="shared" ref="M40:X40" si="11">SUM(M34:M39)</f>
        <v>0</v>
      </c>
      <c r="N40" s="60">
        <f t="shared" si="11"/>
        <v>0</v>
      </c>
      <c r="O40" s="60">
        <f t="shared" si="11"/>
        <v>0</v>
      </c>
      <c r="P40" s="60">
        <f t="shared" si="11"/>
        <v>0</v>
      </c>
      <c r="Q40" s="60">
        <f t="shared" si="11"/>
        <v>0</v>
      </c>
      <c r="R40" s="60">
        <f t="shared" si="11"/>
        <v>0</v>
      </c>
      <c r="S40" s="60">
        <f t="shared" si="11"/>
        <v>0</v>
      </c>
      <c r="T40" s="60">
        <f t="shared" si="11"/>
        <v>0</v>
      </c>
      <c r="U40" s="60">
        <f t="shared" si="11"/>
        <v>0</v>
      </c>
      <c r="V40" s="60">
        <f t="shared" si="11"/>
        <v>0</v>
      </c>
      <c r="W40" s="60">
        <f t="shared" si="11"/>
        <v>0</v>
      </c>
      <c r="X40" s="60">
        <f t="shared" si="11"/>
        <v>0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160">
        <f>SUM(BP34:BP39)</f>
        <v>0</v>
      </c>
      <c r="BQ40" s="60"/>
      <c r="BR40" s="87"/>
      <c r="BS40" s="55" t="s">
        <v>128</v>
      </c>
      <c r="BT40" s="44" t="str">
        <f>IF(G94="","",BB89)</f>
        <v/>
      </c>
      <c r="BU40" s="46"/>
      <c r="BV40" s="104"/>
      <c r="BW40" s="60"/>
      <c r="BX40" s="104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</row>
    <row r="41" spans="1:101" ht="18.75" customHeight="1" thickBot="1" x14ac:dyDescent="0.25">
      <c r="A41" s="60"/>
      <c r="B41" s="60"/>
      <c r="C41" s="60"/>
      <c r="D41" s="60"/>
      <c r="E41" s="85"/>
      <c r="F41" s="60"/>
      <c r="G41" s="85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138"/>
      <c r="BQ41" s="60"/>
      <c r="BR41" s="87"/>
      <c r="BS41" s="25" t="s">
        <v>129</v>
      </c>
      <c r="BT41" s="44" t="str">
        <f>IF(G83="","",BB79)</f>
        <v/>
      </c>
      <c r="BU41" s="46"/>
      <c r="BV41" s="104"/>
      <c r="BW41" s="60"/>
      <c r="BX41" s="104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</row>
    <row r="42" spans="1:101" ht="18.75" customHeight="1" thickBot="1" x14ac:dyDescent="0.3">
      <c r="A42" s="60"/>
      <c r="B42" s="60"/>
      <c r="C42" s="89"/>
      <c r="D42" s="60"/>
      <c r="E42" s="85"/>
      <c r="F42" s="60"/>
      <c r="G42" s="85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89"/>
      <c r="BC42" s="60"/>
      <c r="BD42" s="90"/>
      <c r="BE42" s="60"/>
      <c r="BF42" s="61"/>
      <c r="BG42" s="60"/>
      <c r="BH42" s="60"/>
      <c r="BI42" s="60"/>
      <c r="BJ42" s="60"/>
      <c r="BK42" s="60"/>
      <c r="BL42" s="60"/>
      <c r="BM42" s="60"/>
      <c r="BN42" s="60"/>
      <c r="BO42" s="60"/>
      <c r="BP42" s="138"/>
      <c r="BQ42" s="60"/>
      <c r="BR42" s="87"/>
      <c r="BS42" s="94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</row>
    <row r="43" spans="1:101" ht="18.75" customHeight="1" thickBot="1" x14ac:dyDescent="0.3">
      <c r="A43" s="60"/>
      <c r="B43" s="60"/>
      <c r="C43" s="88" t="s">
        <v>74</v>
      </c>
      <c r="D43" s="60"/>
      <c r="E43" s="85"/>
      <c r="F43" s="60"/>
      <c r="G43" s="85"/>
      <c r="H43" s="60"/>
      <c r="I43" s="60"/>
      <c r="J43" s="60"/>
      <c r="K43" s="60"/>
      <c r="L43" s="60"/>
      <c r="M43" s="60" t="s">
        <v>4</v>
      </c>
      <c r="N43" s="60"/>
      <c r="O43" s="60"/>
      <c r="P43" s="60"/>
      <c r="Q43" s="60" t="s">
        <v>6</v>
      </c>
      <c r="R43" s="60"/>
      <c r="S43" s="60"/>
      <c r="T43" s="60"/>
      <c r="U43" s="60" t="s">
        <v>7</v>
      </c>
      <c r="V43" s="60"/>
      <c r="W43" s="60"/>
      <c r="X43" s="60"/>
      <c r="Y43" s="60"/>
      <c r="Z43" s="60" t="s">
        <v>4</v>
      </c>
      <c r="AA43" s="60" t="s">
        <v>5</v>
      </c>
      <c r="AB43" s="60"/>
      <c r="AC43" s="60"/>
      <c r="AD43" s="60" t="s">
        <v>9</v>
      </c>
      <c r="AE43" s="60"/>
      <c r="AF43" s="60"/>
      <c r="AG43" s="60"/>
      <c r="AH43" s="60" t="s">
        <v>32</v>
      </c>
      <c r="AI43" s="60"/>
      <c r="AJ43" s="60"/>
      <c r="AK43" s="60"/>
      <c r="AL43" s="60"/>
      <c r="AM43" s="60"/>
      <c r="AN43" s="60" t="s">
        <v>35</v>
      </c>
      <c r="AO43" s="60"/>
      <c r="AP43" s="60"/>
      <c r="AQ43" s="60"/>
      <c r="AR43" s="60"/>
      <c r="AS43" s="60" t="s">
        <v>33</v>
      </c>
      <c r="AT43" s="60"/>
      <c r="AU43" s="60"/>
      <c r="AV43" s="60"/>
      <c r="AW43" s="60"/>
      <c r="AX43" s="60"/>
      <c r="AY43" s="60"/>
      <c r="AZ43" s="60"/>
      <c r="BA43" s="60"/>
      <c r="BB43" s="89" t="s">
        <v>10</v>
      </c>
      <c r="BC43" s="60"/>
      <c r="BD43" s="90" t="s">
        <v>4</v>
      </c>
      <c r="BE43" s="60"/>
      <c r="BF43" s="61" t="s">
        <v>5</v>
      </c>
      <c r="BG43" s="60"/>
      <c r="BH43" s="60"/>
      <c r="BI43" s="85"/>
      <c r="BJ43" s="60"/>
      <c r="BK43" s="60"/>
      <c r="BL43" s="60"/>
      <c r="BM43" s="60"/>
      <c r="BN43" s="60"/>
      <c r="BO43" s="60"/>
      <c r="BP43" s="138"/>
      <c r="BQ43" s="85"/>
      <c r="BR43" s="139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</row>
    <row r="44" spans="1:101" ht="18.75" customHeight="1" thickBot="1" x14ac:dyDescent="0.25">
      <c r="A44" s="60"/>
      <c r="B44" s="60"/>
      <c r="C44" s="60"/>
      <c r="D44" s="60"/>
      <c r="E44" s="85"/>
      <c r="F44" s="60"/>
      <c r="G44" s="85"/>
      <c r="H44" s="60"/>
      <c r="I44" s="60"/>
      <c r="J44" s="60"/>
      <c r="K44" s="60"/>
      <c r="L44" s="60"/>
      <c r="M44" s="60" t="s">
        <v>0</v>
      </c>
      <c r="N44" s="60" t="s">
        <v>1</v>
      </c>
      <c r="O44" s="60" t="s">
        <v>2</v>
      </c>
      <c r="P44" s="60" t="s">
        <v>3</v>
      </c>
      <c r="Q44" s="60" t="s">
        <v>0</v>
      </c>
      <c r="R44" s="60" t="s">
        <v>1</v>
      </c>
      <c r="S44" s="60" t="s">
        <v>2</v>
      </c>
      <c r="T44" s="60" t="s">
        <v>3</v>
      </c>
      <c r="U44" s="60" t="s">
        <v>0</v>
      </c>
      <c r="V44" s="60" t="s">
        <v>1</v>
      </c>
      <c r="W44" s="60" t="s">
        <v>2</v>
      </c>
      <c r="X44" s="60" t="s">
        <v>3</v>
      </c>
      <c r="Y44" s="60"/>
      <c r="Z44" s="60" t="s">
        <v>8</v>
      </c>
      <c r="AA44" s="60"/>
      <c r="AB44" s="60"/>
      <c r="AC44" s="60"/>
      <c r="AD44" s="60"/>
      <c r="AE44" s="60"/>
      <c r="AF44" s="60"/>
      <c r="AG44" s="60"/>
      <c r="AH44" s="60" t="s">
        <v>31</v>
      </c>
      <c r="AI44" s="60"/>
      <c r="AJ44" s="60"/>
      <c r="AK44" s="60"/>
      <c r="AL44" s="60"/>
      <c r="AM44" s="60"/>
      <c r="AN44" s="60" t="str">
        <f>AI45</f>
        <v>Uruguay</v>
      </c>
      <c r="AO44" s="60" t="str">
        <f>AI46</f>
        <v>Costa Rica</v>
      </c>
      <c r="AP44" s="60" t="str">
        <f>AI47</f>
        <v>England</v>
      </c>
      <c r="AQ44" s="60" t="str">
        <f>AI48</f>
        <v>Italien</v>
      </c>
      <c r="AR44" s="60"/>
      <c r="AS44" s="60" t="s">
        <v>31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85"/>
      <c r="BJ44" s="85"/>
      <c r="BK44" s="85"/>
      <c r="BL44" s="85"/>
      <c r="BM44" s="85"/>
      <c r="BN44" s="85"/>
      <c r="BO44" s="85"/>
      <c r="BP44" s="137"/>
      <c r="BQ44" s="85"/>
      <c r="BR44" s="141"/>
      <c r="BS44" s="359" t="s">
        <v>165</v>
      </c>
      <c r="BT44" s="360"/>
      <c r="BU44" s="361"/>
      <c r="BV44" s="362"/>
      <c r="BW44" s="156"/>
      <c r="BX44" s="351" t="s">
        <v>152</v>
      </c>
      <c r="BY44" s="351" t="s">
        <v>153</v>
      </c>
      <c r="BZ44" s="352"/>
      <c r="CA44" s="156"/>
      <c r="CB44" s="155"/>
      <c r="CC44" s="155"/>
      <c r="CD44" s="155"/>
      <c r="CE44" s="351" t="s">
        <v>155</v>
      </c>
      <c r="CF44" s="351" t="s">
        <v>156</v>
      </c>
      <c r="CG44" s="155"/>
      <c r="CH44" s="155"/>
      <c r="CI44" s="155"/>
      <c r="CJ44" s="351" t="s">
        <v>158</v>
      </c>
      <c r="CK44" s="155"/>
      <c r="CL44" s="155"/>
      <c r="CM44" s="155"/>
      <c r="CN44" s="155"/>
      <c r="CO44" s="351" t="s">
        <v>159</v>
      </c>
      <c r="CP44" s="155"/>
      <c r="CQ44" s="155"/>
      <c r="CR44" s="155"/>
      <c r="CS44" s="351" t="s">
        <v>146</v>
      </c>
      <c r="CT44" s="155"/>
      <c r="CU44" s="134"/>
      <c r="CV44" s="134"/>
      <c r="CW44" s="134"/>
    </row>
    <row r="45" spans="1:101" ht="18.75" customHeight="1" thickBot="1" x14ac:dyDescent="0.3">
      <c r="A45" s="60"/>
      <c r="B45" s="60"/>
      <c r="C45" s="75" t="str">
        <f>Spielplan!$C$45</f>
        <v>Uruguay</v>
      </c>
      <c r="D45" s="76"/>
      <c r="E45" s="104"/>
      <c r="F45" s="93"/>
      <c r="G45" s="104"/>
      <c r="H45" s="75" t="str">
        <f>Spielplan!$H$45</f>
        <v>Costa Rica</v>
      </c>
      <c r="I45" s="76"/>
      <c r="J45" s="60"/>
      <c r="K45" s="60" t="s">
        <v>85</v>
      </c>
      <c r="L45" s="60">
        <f t="shared" ref="L45:L50" si="12">IF(E45-G45&gt;0,1,IF(G45=E45,0,-1))</f>
        <v>0</v>
      </c>
      <c r="M45" s="60">
        <f>IF($E45="",0,IF($E45&gt;$G45,3,IF($E45=G45,1,0)))</f>
        <v>0</v>
      </c>
      <c r="N45" s="60">
        <f>IF($G45="",0,IF($E45&gt;$G45,0,IF($E45=G45,1,3)))</f>
        <v>0</v>
      </c>
      <c r="O45" s="60"/>
      <c r="P45" s="60"/>
      <c r="Q45" s="60">
        <f>E45</f>
        <v>0</v>
      </c>
      <c r="R45" s="60">
        <f>G45</f>
        <v>0</v>
      </c>
      <c r="S45" s="60"/>
      <c r="T45" s="60"/>
      <c r="U45" s="60">
        <f>G45</f>
        <v>0</v>
      </c>
      <c r="V45" s="60">
        <f>E45</f>
        <v>0</v>
      </c>
      <c r="W45" s="60"/>
      <c r="X45" s="60"/>
      <c r="Y45" s="60"/>
      <c r="Z45" s="60">
        <f>M51</f>
        <v>0</v>
      </c>
      <c r="AA45" s="60">
        <f>Q51</f>
        <v>0</v>
      </c>
      <c r="AB45" s="60">
        <f>U51</f>
        <v>0</v>
      </c>
      <c r="AC45" s="60">
        <f>AA45-AB45</f>
        <v>0</v>
      </c>
      <c r="AD45" s="60">
        <f>IF(Z45&gt;Z46,-1,0)</f>
        <v>0</v>
      </c>
      <c r="AE45" s="60">
        <f>IF(Z45&gt;Z47,-1,0)</f>
        <v>0</v>
      </c>
      <c r="AF45" s="60">
        <f>IF(Z45&gt;Z48,-1,0)</f>
        <v>0</v>
      </c>
      <c r="AG45" s="60">
        <f>10000-(AJ45*1000+AM45*100+AK45*10)</f>
        <v>10000</v>
      </c>
      <c r="AH45" s="90">
        <f>RANK(AG45,AG45:AG48,1)</f>
        <v>1</v>
      </c>
      <c r="AI45" s="60" t="str">
        <f>C45</f>
        <v>Uruguay</v>
      </c>
      <c r="AJ45" s="60">
        <f t="shared" ref="AJ45:AL48" si="13">Z45</f>
        <v>0</v>
      </c>
      <c r="AK45" s="60">
        <f t="shared" si="13"/>
        <v>0</v>
      </c>
      <c r="AL45" s="60">
        <f t="shared" si="13"/>
        <v>0</v>
      </c>
      <c r="AM45" s="60">
        <f>AK45-AL45</f>
        <v>0</v>
      </c>
      <c r="AN45" s="187"/>
      <c r="AO45" s="187">
        <f>IF(AG46=AG45,IF(G45&gt;E45,AG46-0.1,AG46),AG46)</f>
        <v>10000</v>
      </c>
      <c r="AP45" s="187">
        <f>IF(AG47=AG45,IF(G47&gt;E47,AG47-0.1,AG47),AG47)</f>
        <v>10000</v>
      </c>
      <c r="AQ45" s="187">
        <f>IF(AG48=AG45,IF(G49&gt;E49,AG48-0.1,AG48),AG48)</f>
        <v>10000</v>
      </c>
      <c r="AR45" s="187">
        <f>AN49</f>
        <v>30000</v>
      </c>
      <c r="AS45" s="90">
        <f>RANK(AR45,AR45:AR48,1)</f>
        <v>1</v>
      </c>
      <c r="AT45" s="60" t="str">
        <f t="shared" ref="AT45:AW48" si="14">AI45</f>
        <v>Uruguay</v>
      </c>
      <c r="AU45" s="60">
        <f t="shared" si="14"/>
        <v>0</v>
      </c>
      <c r="AV45" s="60">
        <f t="shared" si="14"/>
        <v>0</v>
      </c>
      <c r="AW45" s="60">
        <f t="shared" si="14"/>
        <v>0</v>
      </c>
      <c r="AX45" s="60"/>
      <c r="AY45" s="60"/>
      <c r="AZ45" s="60"/>
      <c r="BA45" s="77">
        <v>1</v>
      </c>
      <c r="BB45" s="75" t="str">
        <f>VLOOKUP(1,AS45:AT48,2,FALSE)</f>
        <v>Uruguay</v>
      </c>
      <c r="BC45" s="76"/>
      <c r="BD45" s="78">
        <f>VLOOKUP(1,AS45:AW48,3,FALSE)</f>
        <v>0</v>
      </c>
      <c r="BE45" s="79">
        <f>VLOOKUP(1,AS45:AW48,4,FALSE)</f>
        <v>0</v>
      </c>
      <c r="BF45" s="93" t="s">
        <v>12</v>
      </c>
      <c r="BG45" s="79">
        <f>VLOOKUP(1,AS45:AW48,5,FALSE)</f>
        <v>0</v>
      </c>
      <c r="BH45" s="80" t="s">
        <v>24</v>
      </c>
      <c r="BI45" s="85"/>
      <c r="BJ45" s="85">
        <f>IF(E45&gt;G45,IF(Spielplan!E45&gt;Spielplan!G45,Punktemodus!$B$3,0),0)</f>
        <v>0</v>
      </c>
      <c r="BK45" s="85">
        <f>IF(E45=G45,IF(Spielplan!E45=Spielplan!G45,Punktemodus!$B$3,0),0)</f>
        <v>10</v>
      </c>
      <c r="BL45" s="85">
        <f>IF(E45&lt;G45,IF(Spielplan!E45&lt;Spielplan!G45,Punktemodus!$B$3,0),0)</f>
        <v>0</v>
      </c>
      <c r="BM45" s="85">
        <f>IF(E45=Spielplan!E45,IF(G45=Spielplan!G45,Punktemodus!$B$5,0),0)</f>
        <v>3</v>
      </c>
      <c r="BN45" s="85">
        <f>IF(E45=Spielplan!E45,Punktemodus!$B$7,0)</f>
        <v>1</v>
      </c>
      <c r="BO45" s="85">
        <f>IF(G45=Spielplan!G45,Punktemodus!$B$7,0)</f>
        <v>1</v>
      </c>
      <c r="BP45" s="137">
        <f>IF(Spielplan!E45="",0,SUM(BJ45:BO45))</f>
        <v>0</v>
      </c>
      <c r="BQ45" s="85"/>
      <c r="BR45" s="141"/>
      <c r="BS45" s="363"/>
      <c r="BT45" s="364"/>
      <c r="BU45" s="365"/>
      <c r="BV45" s="366"/>
      <c r="BW45" s="156"/>
      <c r="BX45" s="351"/>
      <c r="BY45" s="351"/>
      <c r="BZ45" s="352"/>
      <c r="CA45" s="156"/>
      <c r="CB45" s="155"/>
      <c r="CC45" s="155"/>
      <c r="CD45" s="155"/>
      <c r="CE45" s="351"/>
      <c r="CF45" s="351"/>
      <c r="CG45" s="155"/>
      <c r="CH45" s="155"/>
      <c r="CI45" s="155"/>
      <c r="CJ45" s="351"/>
      <c r="CK45" s="155"/>
      <c r="CL45" s="155"/>
      <c r="CM45" s="155"/>
      <c r="CN45" s="155"/>
      <c r="CO45" s="351"/>
      <c r="CP45" s="155"/>
      <c r="CQ45" s="155"/>
      <c r="CR45" s="155"/>
      <c r="CS45" s="351"/>
      <c r="CT45" s="155"/>
      <c r="CU45" s="134"/>
      <c r="CV45" s="134"/>
      <c r="CW45" s="134"/>
    </row>
    <row r="46" spans="1:101" ht="18.75" customHeight="1" thickBot="1" x14ac:dyDescent="0.3">
      <c r="A46" s="60"/>
      <c r="B46" s="60"/>
      <c r="C46" s="48" t="str">
        <f>Spielplan!$C$46</f>
        <v>England</v>
      </c>
      <c r="D46" s="49"/>
      <c r="E46" s="104"/>
      <c r="F46" s="93"/>
      <c r="G46" s="104"/>
      <c r="H46" s="48" t="str">
        <f>Spielplan!$H$46</f>
        <v>Italien</v>
      </c>
      <c r="I46" s="49"/>
      <c r="J46" s="60"/>
      <c r="K46" s="60" t="s">
        <v>86</v>
      </c>
      <c r="L46" s="60">
        <f t="shared" si="12"/>
        <v>0</v>
      </c>
      <c r="M46" s="60"/>
      <c r="N46" s="60"/>
      <c r="O46" s="60">
        <f>IF($E46="",0,IF($E46&gt;$G46,3,IF($E46=$G46,1,0)))</f>
        <v>0</v>
      </c>
      <c r="P46" s="60">
        <f>IF($G46="",0,IF($E46&gt;$G46,0,IF($E46=$G46,1,3)))</f>
        <v>0</v>
      </c>
      <c r="Q46" s="60"/>
      <c r="R46" s="60"/>
      <c r="S46" s="60">
        <f>E46</f>
        <v>0</v>
      </c>
      <c r="T46" s="60">
        <f>G46</f>
        <v>0</v>
      </c>
      <c r="U46" s="60"/>
      <c r="V46" s="60"/>
      <c r="W46" s="60">
        <f>G46</f>
        <v>0</v>
      </c>
      <c r="X46" s="60">
        <f>E46</f>
        <v>0</v>
      </c>
      <c r="Y46" s="60"/>
      <c r="Z46" s="60">
        <f>N51</f>
        <v>0</v>
      </c>
      <c r="AA46" s="60">
        <f>R51</f>
        <v>0</v>
      </c>
      <c r="AB46" s="60">
        <f>V51</f>
        <v>0</v>
      </c>
      <c r="AC46" s="60">
        <f>AA46-AB46</f>
        <v>0</v>
      </c>
      <c r="AD46" s="60">
        <f>IF(Z46&gt;Z45,-1,0)</f>
        <v>0</v>
      </c>
      <c r="AE46" s="60">
        <f>IF(Z46&gt;Z47,-1,0)</f>
        <v>0</v>
      </c>
      <c r="AF46" s="60">
        <f>IF(Z46&gt;Z48,-1,0)</f>
        <v>0</v>
      </c>
      <c r="AG46" s="60">
        <f>10000-(AJ46*1000+AM46*100+AK46*10)</f>
        <v>10000</v>
      </c>
      <c r="AH46" s="90">
        <f>RANK(AG46,AG45:AG48,1)</f>
        <v>1</v>
      </c>
      <c r="AI46" s="60" t="str">
        <f>H45</f>
        <v>Costa Rica</v>
      </c>
      <c r="AJ46" s="60">
        <f t="shared" si="13"/>
        <v>0</v>
      </c>
      <c r="AK46" s="60">
        <f t="shared" si="13"/>
        <v>0</v>
      </c>
      <c r="AL46" s="60">
        <f t="shared" si="13"/>
        <v>0</v>
      </c>
      <c r="AM46" s="60">
        <f>AK46-AL46</f>
        <v>0</v>
      </c>
      <c r="AN46" s="187">
        <f>IF(AG45=AG46,IF(E45&gt;G45,AG45-0.1,AG45),AG45)</f>
        <v>10000</v>
      </c>
      <c r="AO46" s="187"/>
      <c r="AP46" s="187">
        <f>IF(AG47=AG46,IF(G50&gt;E50,AG47-0.1,AG47),AG47)</f>
        <v>10000</v>
      </c>
      <c r="AQ46" s="187">
        <f>IF(AG48=AG46,IF(G48&gt;E48,AG48-0.1,AG48),AG48)</f>
        <v>10000</v>
      </c>
      <c r="AR46" s="187">
        <f>AO49</f>
        <v>30000</v>
      </c>
      <c r="AS46" s="90">
        <f>RANK(AR46,AR45:AR48,1)</f>
        <v>1</v>
      </c>
      <c r="AT46" s="60" t="str">
        <f t="shared" si="14"/>
        <v>Costa Rica</v>
      </c>
      <c r="AU46" s="60">
        <f t="shared" si="14"/>
        <v>0</v>
      </c>
      <c r="AV46" s="60">
        <f t="shared" si="14"/>
        <v>0</v>
      </c>
      <c r="AW46" s="60">
        <f t="shared" si="14"/>
        <v>0</v>
      </c>
      <c r="AX46" s="60"/>
      <c r="AY46" s="60"/>
      <c r="AZ46" s="60"/>
      <c r="BA46" s="50">
        <v>2</v>
      </c>
      <c r="BB46" s="48" t="e">
        <f>VLOOKUP(2,AS45:AT48,2,FALSE)</f>
        <v>#N/A</v>
      </c>
      <c r="BC46" s="49"/>
      <c r="BD46" s="51" t="e">
        <f>VLOOKUP(2,AS45:AW48,3,FALSE)</f>
        <v>#N/A</v>
      </c>
      <c r="BE46" s="52" t="e">
        <f>VLOOKUP(2,AS45:AW48,4,FALSE)</f>
        <v>#N/A</v>
      </c>
      <c r="BF46" s="93" t="s">
        <v>12</v>
      </c>
      <c r="BG46" s="52" t="e">
        <f>VLOOKUP(2,AS45:AW48,5,FALSE)</f>
        <v>#N/A</v>
      </c>
      <c r="BH46" s="81" t="s">
        <v>25</v>
      </c>
      <c r="BI46" s="85"/>
      <c r="BJ46" s="85">
        <f>IF(E46&gt;G46,IF(Spielplan!E46&gt;Spielplan!G46,Punktemodus!$B$3,0),0)</f>
        <v>0</v>
      </c>
      <c r="BK46" s="85">
        <f>IF(E46=G46,IF(Spielplan!E46=Spielplan!G46,Punktemodus!$B$3,0),0)</f>
        <v>10</v>
      </c>
      <c r="BL46" s="85">
        <f>IF(E46&lt;G46,IF(Spielplan!E46&lt;Spielplan!G46,Punktemodus!$B$3,0),0)</f>
        <v>0</v>
      </c>
      <c r="BM46" s="85">
        <f>IF(E46=Spielplan!E46,IF(G46=Spielplan!G46,Punktemodus!$B$5,0),0)</f>
        <v>3</v>
      </c>
      <c r="BN46" s="85">
        <f>IF(E46=Spielplan!E46,Punktemodus!$B$7,0)</f>
        <v>1</v>
      </c>
      <c r="BO46" s="85">
        <f>IF(G46=Spielplan!G46,Punktemodus!$B$7,0)</f>
        <v>1</v>
      </c>
      <c r="BP46" s="137">
        <f>IF(Spielplan!E46="",0,SUM(BJ46:BO46))</f>
        <v>0</v>
      </c>
      <c r="BQ46" s="85"/>
      <c r="BR46" s="141"/>
      <c r="BS46" s="142"/>
      <c r="BT46" s="155"/>
      <c r="BU46" s="154" t="s">
        <v>120</v>
      </c>
      <c r="BV46" s="155"/>
      <c r="BW46" s="155"/>
      <c r="BX46" s="351"/>
      <c r="BY46" s="351"/>
      <c r="BZ46" s="352"/>
      <c r="CA46" s="155"/>
      <c r="CB46" s="155"/>
      <c r="CC46" s="155"/>
      <c r="CD46" s="155"/>
      <c r="CE46" s="351"/>
      <c r="CF46" s="351"/>
      <c r="CG46" s="155"/>
      <c r="CH46" s="155"/>
      <c r="CI46" s="155"/>
      <c r="CJ46" s="351"/>
      <c r="CK46" s="155"/>
      <c r="CL46" s="155"/>
      <c r="CM46" s="155"/>
      <c r="CN46" s="155"/>
      <c r="CO46" s="351"/>
      <c r="CP46" s="155"/>
      <c r="CQ46" s="155"/>
      <c r="CR46" s="155"/>
      <c r="CS46" s="351"/>
      <c r="CT46" s="155"/>
      <c r="CU46" s="134"/>
      <c r="CV46" s="134"/>
      <c r="CW46" s="134"/>
    </row>
    <row r="47" spans="1:101" ht="18.75" customHeight="1" thickBot="1" x14ac:dyDescent="0.3">
      <c r="A47" s="60"/>
      <c r="B47" s="60"/>
      <c r="C47" s="75" t="str">
        <f>C45</f>
        <v>Uruguay</v>
      </c>
      <c r="D47" s="76"/>
      <c r="E47" s="104"/>
      <c r="F47" s="93"/>
      <c r="G47" s="104"/>
      <c r="H47" s="75" t="str">
        <f>C46</f>
        <v>England</v>
      </c>
      <c r="I47" s="76"/>
      <c r="J47" s="60"/>
      <c r="K47" s="60" t="s">
        <v>87</v>
      </c>
      <c r="L47" s="60">
        <f t="shared" si="12"/>
        <v>0</v>
      </c>
      <c r="M47" s="60">
        <f>IF($E47="",0,IF($E47&gt;$G47,3,IF($E47=G47,1,0)))</f>
        <v>0</v>
      </c>
      <c r="N47" s="60"/>
      <c r="O47" s="60">
        <f>IF($G47="",0,IF($E47&gt;$G47,0,IF($E47=$G47,1,3)))</f>
        <v>0</v>
      </c>
      <c r="P47" s="60"/>
      <c r="Q47" s="60">
        <f>E47</f>
        <v>0</v>
      </c>
      <c r="R47" s="60"/>
      <c r="S47" s="60">
        <f>G47</f>
        <v>0</v>
      </c>
      <c r="T47" s="60"/>
      <c r="U47" s="60">
        <f>G47</f>
        <v>0</v>
      </c>
      <c r="V47" s="60"/>
      <c r="W47" s="60">
        <f>E47</f>
        <v>0</v>
      </c>
      <c r="X47" s="60"/>
      <c r="Y47" s="60"/>
      <c r="Z47" s="60">
        <f>O51</f>
        <v>0</v>
      </c>
      <c r="AA47" s="60">
        <f>S51</f>
        <v>0</v>
      </c>
      <c r="AB47" s="60">
        <f>W51</f>
        <v>0</v>
      </c>
      <c r="AC47" s="60">
        <f>AA47-AB47</f>
        <v>0</v>
      </c>
      <c r="AD47" s="60">
        <f>IF(Z47&gt;Z45,-1,0)</f>
        <v>0</v>
      </c>
      <c r="AE47" s="60">
        <f>IF(Z47&gt;Z46,-1,0)</f>
        <v>0</v>
      </c>
      <c r="AF47" s="60">
        <f>IF(Z47&gt;Z48,-1,0)</f>
        <v>0</v>
      </c>
      <c r="AG47" s="60">
        <f>10000-(AJ47*1000+AM47*100+AK47*10)</f>
        <v>10000</v>
      </c>
      <c r="AH47" s="90">
        <f>RANK(AG47,AG45:AG48,1)</f>
        <v>1</v>
      </c>
      <c r="AI47" s="60" t="str">
        <f>C46</f>
        <v>England</v>
      </c>
      <c r="AJ47" s="60">
        <f t="shared" si="13"/>
        <v>0</v>
      </c>
      <c r="AK47" s="60">
        <f t="shared" si="13"/>
        <v>0</v>
      </c>
      <c r="AL47" s="60">
        <f t="shared" si="13"/>
        <v>0</v>
      </c>
      <c r="AM47" s="60">
        <f>AK47-AL47</f>
        <v>0</v>
      </c>
      <c r="AN47" s="187">
        <f>IF(AG45=AG47,IF(E47&gt;G47,AG45-0.1,AG45),AG45)</f>
        <v>10000</v>
      </c>
      <c r="AO47" s="187">
        <f>IF(AG46=AG47,IF(E50&gt;G50,AG46-0.1,AG46),AG46)</f>
        <v>10000</v>
      </c>
      <c r="AP47" s="187"/>
      <c r="AQ47" s="187">
        <f>IF(AG48=AG47,IF(G46&gt;E46,AG48-0.1,AG48),AG48)</f>
        <v>10000</v>
      </c>
      <c r="AR47" s="187">
        <f>AP49</f>
        <v>30000</v>
      </c>
      <c r="AS47" s="90">
        <f>RANK(AR47,AR45:AR48,1)</f>
        <v>1</v>
      </c>
      <c r="AT47" s="60" t="str">
        <f t="shared" si="14"/>
        <v>England</v>
      </c>
      <c r="AU47" s="60">
        <f t="shared" si="14"/>
        <v>0</v>
      </c>
      <c r="AV47" s="60">
        <f t="shared" si="14"/>
        <v>0</v>
      </c>
      <c r="AW47" s="60">
        <f t="shared" si="14"/>
        <v>0</v>
      </c>
      <c r="AX47" s="60"/>
      <c r="AY47" s="60"/>
      <c r="AZ47" s="60"/>
      <c r="BA47" s="113">
        <v>3</v>
      </c>
      <c r="BB47" s="114" t="e">
        <f>VLOOKUP(3,AS45:AT48,2,FALSE)</f>
        <v>#N/A</v>
      </c>
      <c r="BC47" s="115"/>
      <c r="BD47" s="116" t="e">
        <f>VLOOKUP(3,AS45:AW48,3,FALSE)</f>
        <v>#N/A</v>
      </c>
      <c r="BE47" s="116" t="e">
        <f>VLOOKUP(3,AS45:AW48,4,FALSE)</f>
        <v>#N/A</v>
      </c>
      <c r="BF47" s="93" t="s">
        <v>12</v>
      </c>
      <c r="BG47" s="116" t="e">
        <f>VLOOKUP(3,AS45:AW48,5,FALSE)</f>
        <v>#N/A</v>
      </c>
      <c r="BH47" s="60"/>
      <c r="BI47" s="60"/>
      <c r="BJ47" s="85">
        <f>IF(E47&gt;G47,IF(Spielplan!E47&gt;Spielplan!G47,Punktemodus!$B$3,0),0)</f>
        <v>0</v>
      </c>
      <c r="BK47" s="85">
        <f>IF(E47=G47,IF(Spielplan!E47=Spielplan!G47,Punktemodus!$B$3,0),0)</f>
        <v>10</v>
      </c>
      <c r="BL47" s="85">
        <f>IF(E47&lt;G47,IF(Spielplan!E47&lt;Spielplan!G47,Punktemodus!$B$3,0),0)</f>
        <v>0</v>
      </c>
      <c r="BM47" s="85">
        <f>IF(E47=Spielplan!E47,IF(G47=Spielplan!G47,Punktemodus!$B$5,0),0)</f>
        <v>3</v>
      </c>
      <c r="BN47" s="85">
        <f>IF(E47=Spielplan!E47,Punktemodus!$B$7,0)</f>
        <v>1</v>
      </c>
      <c r="BO47" s="85">
        <f>IF(G47=Spielplan!G47,Punktemodus!$B$7,0)</f>
        <v>1</v>
      </c>
      <c r="BP47" s="137">
        <f>IF(Spielplan!E47="",0,SUM(BJ47:BO47))</f>
        <v>0</v>
      </c>
      <c r="BQ47" s="85"/>
      <c r="BR47" s="141"/>
      <c r="BS47" s="134"/>
      <c r="BT47" s="134"/>
      <c r="BU47" s="134"/>
      <c r="BV47" s="134"/>
      <c r="BW47" s="155"/>
      <c r="BX47" s="351"/>
      <c r="BY47" s="351"/>
      <c r="BZ47" s="352"/>
      <c r="CA47" s="155"/>
      <c r="CB47" s="155"/>
      <c r="CC47" s="155"/>
      <c r="CD47" s="155"/>
      <c r="CE47" s="351"/>
      <c r="CF47" s="351"/>
      <c r="CG47" s="155"/>
      <c r="CH47" s="155"/>
      <c r="CI47" s="155"/>
      <c r="CJ47" s="351"/>
      <c r="CK47" s="155"/>
      <c r="CL47" s="155"/>
      <c r="CM47" s="155"/>
      <c r="CN47" s="155"/>
      <c r="CO47" s="351"/>
      <c r="CP47" s="155"/>
      <c r="CQ47" s="155"/>
      <c r="CR47" s="155"/>
      <c r="CS47" s="351"/>
      <c r="CT47" s="155"/>
      <c r="CU47" s="134"/>
      <c r="CV47" s="134"/>
      <c r="CW47" s="134"/>
    </row>
    <row r="48" spans="1:101" ht="18.75" customHeight="1" thickBot="1" x14ac:dyDescent="0.3">
      <c r="A48" s="60"/>
      <c r="B48" s="60"/>
      <c r="C48" s="48" t="str">
        <f>H45</f>
        <v>Costa Rica</v>
      </c>
      <c r="D48" s="49"/>
      <c r="E48" s="104"/>
      <c r="F48" s="93"/>
      <c r="G48" s="104"/>
      <c r="H48" s="48" t="str">
        <f>H46</f>
        <v>Italien</v>
      </c>
      <c r="I48" s="49"/>
      <c r="J48" s="60"/>
      <c r="K48" s="60" t="s">
        <v>88</v>
      </c>
      <c r="L48" s="60">
        <f t="shared" si="12"/>
        <v>0</v>
      </c>
      <c r="M48" s="60"/>
      <c r="N48" s="60">
        <f>IF($E48="",0,IF($E48&gt;$G48,3,IF($E48=$G48,1,0)))</f>
        <v>0</v>
      </c>
      <c r="O48" s="60"/>
      <c r="P48" s="60">
        <f>IF($G48="",0,IF($E48&gt;$G48,0,IF($E48=$G48,1,3)))</f>
        <v>0</v>
      </c>
      <c r="Q48" s="60"/>
      <c r="R48" s="60">
        <f>E48</f>
        <v>0</v>
      </c>
      <c r="S48" s="60"/>
      <c r="T48" s="60">
        <f>G48</f>
        <v>0</v>
      </c>
      <c r="U48" s="60"/>
      <c r="V48" s="60">
        <f>G48</f>
        <v>0</v>
      </c>
      <c r="W48" s="60"/>
      <c r="X48" s="60">
        <f>E48</f>
        <v>0</v>
      </c>
      <c r="Y48" s="60"/>
      <c r="Z48" s="60">
        <f>P51</f>
        <v>0</v>
      </c>
      <c r="AA48" s="60">
        <f>T51</f>
        <v>0</v>
      </c>
      <c r="AB48" s="60">
        <f>X51</f>
        <v>0</v>
      </c>
      <c r="AC48" s="60">
        <f>AA48-AB48</f>
        <v>0</v>
      </c>
      <c r="AD48" s="60">
        <f>IF(Z48&gt;Z45,-1,0)</f>
        <v>0</v>
      </c>
      <c r="AE48" s="60">
        <f>IF(Z48&gt;Z46,-1,0)</f>
        <v>0</v>
      </c>
      <c r="AF48" s="60">
        <f>IF(Z48&gt;Z47,-1,0)</f>
        <v>0</v>
      </c>
      <c r="AG48" s="60">
        <f>10000-(AJ48*1000+AM48*100+AK48*10)</f>
        <v>10000</v>
      </c>
      <c r="AH48" s="90">
        <f>RANK(AG48,AG45:AG48,1)</f>
        <v>1</v>
      </c>
      <c r="AI48" s="60" t="str">
        <f>H46</f>
        <v>Italien</v>
      </c>
      <c r="AJ48" s="60">
        <f t="shared" si="13"/>
        <v>0</v>
      </c>
      <c r="AK48" s="60">
        <f t="shared" si="13"/>
        <v>0</v>
      </c>
      <c r="AL48" s="60">
        <f t="shared" si="13"/>
        <v>0</v>
      </c>
      <c r="AM48" s="60">
        <f>AK48-AL48</f>
        <v>0</v>
      </c>
      <c r="AN48" s="187">
        <f>IF(AG45=AG48,IF(E49&gt;G49,AG45-0.1,AG45),AG45)</f>
        <v>10000</v>
      </c>
      <c r="AO48" s="187">
        <f>IF(AG46=AG48,IF(E48&gt;G48,AG46-0.1,AG46),AG46)</f>
        <v>10000</v>
      </c>
      <c r="AP48" s="187">
        <f>IF(AG47=AG48,IF(E46&gt;G46,AG47-0.1,AG47),AG47)</f>
        <v>10000</v>
      </c>
      <c r="AQ48" s="187"/>
      <c r="AR48" s="187">
        <f>AQ49</f>
        <v>30000</v>
      </c>
      <c r="AS48" s="90">
        <f>RANK(AR48,AR45:AR48,1)</f>
        <v>1</v>
      </c>
      <c r="AT48" s="60" t="str">
        <f t="shared" si="14"/>
        <v>Italien</v>
      </c>
      <c r="AU48" s="60">
        <f t="shared" si="14"/>
        <v>0</v>
      </c>
      <c r="AV48" s="60">
        <f t="shared" si="14"/>
        <v>0</v>
      </c>
      <c r="AW48" s="60">
        <f t="shared" si="14"/>
        <v>0</v>
      </c>
      <c r="AX48" s="60"/>
      <c r="AY48" s="60"/>
      <c r="AZ48" s="60"/>
      <c r="BA48" s="113">
        <v>4</v>
      </c>
      <c r="BB48" s="114" t="e">
        <f>VLOOKUP(4,AS45:AT48,2,FALSE)</f>
        <v>#N/A</v>
      </c>
      <c r="BC48" s="115"/>
      <c r="BD48" s="116" t="e">
        <f>VLOOKUP(4,AS45:AW48,3,FALSE)</f>
        <v>#N/A</v>
      </c>
      <c r="BE48" s="116" t="e">
        <f>VLOOKUP(4,AS45:AW48,4,FALSE)</f>
        <v>#N/A</v>
      </c>
      <c r="BF48" s="93" t="s">
        <v>12</v>
      </c>
      <c r="BG48" s="116" t="e">
        <f>VLOOKUP(4,AS45:AW48,5,FALSE)</f>
        <v>#N/A</v>
      </c>
      <c r="BH48" s="60"/>
      <c r="BI48" s="60"/>
      <c r="BJ48" s="85">
        <f>IF(E48&gt;G48,IF(Spielplan!E48&gt;Spielplan!G48,Punktemodus!$B$3,0),0)</f>
        <v>0</v>
      </c>
      <c r="BK48" s="85">
        <f>IF(E48=G48,IF(Spielplan!E48=Spielplan!G48,Punktemodus!$B$3,0),0)</f>
        <v>10</v>
      </c>
      <c r="BL48" s="85">
        <f>IF(E48&lt;G48,IF(Spielplan!E48&lt;Spielplan!G48,Punktemodus!$B$3,0),0)</f>
        <v>0</v>
      </c>
      <c r="BM48" s="85">
        <f>IF(E48=Spielplan!E48,IF(G48=Spielplan!G48,Punktemodus!$B$5,0),0)</f>
        <v>3</v>
      </c>
      <c r="BN48" s="85">
        <f>IF(E48=Spielplan!E48,Punktemodus!$B$7,0)</f>
        <v>1</v>
      </c>
      <c r="BO48" s="85">
        <f>IF(G48=Spielplan!G48,Punktemodus!$B$7,0)</f>
        <v>1</v>
      </c>
      <c r="BP48" s="137">
        <f>IF(Spielplan!E48="",0,SUM(BJ48:BO48))</f>
        <v>0</v>
      </c>
      <c r="BQ48" s="85"/>
      <c r="BR48" s="141"/>
      <c r="BS48" s="143" t="s">
        <v>18</v>
      </c>
      <c r="BT48" s="144" t="str">
        <f>Spielplan!$BL$12</f>
        <v/>
      </c>
      <c r="BU48" s="145"/>
      <c r="BV48" s="146">
        <f>Spielplan!$BN$12</f>
        <v>0</v>
      </c>
      <c r="BW48" s="157"/>
      <c r="BX48" s="158">
        <f>IF(BT12=BT48,Punktemodus!$B$11,0)</f>
        <v>10</v>
      </c>
      <c r="BY48" s="158">
        <f>IF(BT48=BT29,Punktemodus!B13,0)</f>
        <v>5</v>
      </c>
      <c r="BZ48" s="142"/>
      <c r="CA48" s="155"/>
      <c r="CB48" s="154" t="s">
        <v>27</v>
      </c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34"/>
      <c r="CV48" s="134"/>
      <c r="CW48" s="134"/>
    </row>
    <row r="49" spans="1:101" ht="18.75" customHeight="1" thickBot="1" x14ac:dyDescent="0.3">
      <c r="A49" s="60"/>
      <c r="B49" s="60"/>
      <c r="C49" s="75" t="str">
        <f>C45</f>
        <v>Uruguay</v>
      </c>
      <c r="D49" s="76"/>
      <c r="E49" s="104"/>
      <c r="F49" s="93"/>
      <c r="G49" s="104"/>
      <c r="H49" s="75" t="str">
        <f>H46</f>
        <v>Italien</v>
      </c>
      <c r="I49" s="76"/>
      <c r="J49" s="60"/>
      <c r="K49" s="60" t="s">
        <v>89</v>
      </c>
      <c r="L49" s="60">
        <f t="shared" si="12"/>
        <v>0</v>
      </c>
      <c r="M49" s="60">
        <f>IF($E49="",0,IF($E49&gt;$G49,3,IF($E49=G49,1,0)))</f>
        <v>0</v>
      </c>
      <c r="N49" s="60"/>
      <c r="O49" s="60"/>
      <c r="P49" s="60">
        <f>IF($G49="",0,IF($E49&gt;$G49,0,IF($E49=$G49,1,3)))</f>
        <v>0</v>
      </c>
      <c r="Q49" s="60">
        <f>E49</f>
        <v>0</v>
      </c>
      <c r="R49" s="60"/>
      <c r="S49" s="60"/>
      <c r="T49" s="60">
        <f>G49</f>
        <v>0</v>
      </c>
      <c r="U49" s="60">
        <f>G49</f>
        <v>0</v>
      </c>
      <c r="V49" s="60"/>
      <c r="W49" s="60"/>
      <c r="X49" s="60">
        <f>E49</f>
        <v>0</v>
      </c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187">
        <f>SUM(AN45:AN48)</f>
        <v>30000</v>
      </c>
      <c r="AO49" s="187">
        <f>SUM(AO45:AO48)</f>
        <v>30000</v>
      </c>
      <c r="AP49" s="187">
        <f>SUM(AP45:AP48)</f>
        <v>30000</v>
      </c>
      <c r="AQ49" s="187">
        <f>SUM(AQ45:AQ48)</f>
        <v>30000</v>
      </c>
      <c r="AR49" s="187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85">
        <f>IF(E49&gt;G49,IF(Spielplan!E49&gt;Spielplan!G49,Punktemodus!$B$3,0),0)</f>
        <v>0</v>
      </c>
      <c r="BK49" s="85">
        <f>IF(E49=G49,IF(Spielplan!E49=Spielplan!G49,Punktemodus!$B$3,0),0)</f>
        <v>10</v>
      </c>
      <c r="BL49" s="85">
        <f>IF(E49&lt;G49,IF(Spielplan!E49&lt;Spielplan!G49,Punktemodus!$B$3,0),0)</f>
        <v>0</v>
      </c>
      <c r="BM49" s="85">
        <f>IF(E49=Spielplan!E49,IF(G49=Spielplan!G49,Punktemodus!$B$5,0),0)</f>
        <v>3</v>
      </c>
      <c r="BN49" s="85">
        <f>IF(E49=Spielplan!E49,Punktemodus!$B$7,0)</f>
        <v>1</v>
      </c>
      <c r="BO49" s="85">
        <f>IF(G49=Spielplan!G49,Punktemodus!$B$7,0)</f>
        <v>1</v>
      </c>
      <c r="BP49" s="137">
        <f>IF(Spielplan!E49="",0,SUM(BJ49:BO49))</f>
        <v>0</v>
      </c>
      <c r="BQ49" s="60"/>
      <c r="BR49" s="141"/>
      <c r="BS49" s="149" t="s">
        <v>21</v>
      </c>
      <c r="BT49" s="144" t="str">
        <f>Spielplan!$BL$13</f>
        <v/>
      </c>
      <c r="BU49" s="145"/>
      <c r="BV49" s="146">
        <f>Spielplan!$BN$13</f>
        <v>0</v>
      </c>
      <c r="BW49" s="155"/>
      <c r="BX49" s="158">
        <f>IF(BT13=BT49,Punktemodus!$B$11,0)</f>
        <v>10</v>
      </c>
      <c r="BY49" s="158">
        <f>IF(BT49=BT28,Punktemodus!B13,0)</f>
        <v>5</v>
      </c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34"/>
      <c r="CV49" s="134"/>
      <c r="CW49" s="134"/>
    </row>
    <row r="50" spans="1:101" ht="18.75" customHeight="1" thickBot="1" x14ac:dyDescent="0.3">
      <c r="A50" s="60"/>
      <c r="B50" s="60"/>
      <c r="C50" s="48" t="str">
        <f>H45</f>
        <v>Costa Rica</v>
      </c>
      <c r="D50" s="49"/>
      <c r="E50" s="104"/>
      <c r="F50" s="93"/>
      <c r="G50" s="104"/>
      <c r="H50" s="48" t="str">
        <f>C46</f>
        <v>England</v>
      </c>
      <c r="I50" s="49"/>
      <c r="J50" s="60"/>
      <c r="K50" s="60" t="s">
        <v>89</v>
      </c>
      <c r="L50" s="60">
        <f t="shared" si="12"/>
        <v>0</v>
      </c>
      <c r="M50" s="60"/>
      <c r="N50" s="60">
        <f>IF($E50="",0,IF($E50&gt;$G50,3,IF($E50=$G50,1,0)))</f>
        <v>0</v>
      </c>
      <c r="O50" s="60">
        <f>IF($G50="",0,IF($E50&gt;$G50,0,IF($E50=$G50,1,3)))</f>
        <v>0</v>
      </c>
      <c r="P50" s="60"/>
      <c r="Q50" s="60"/>
      <c r="R50" s="60">
        <f>E50</f>
        <v>0</v>
      </c>
      <c r="S50" s="60">
        <f>G50</f>
        <v>0</v>
      </c>
      <c r="T50" s="60"/>
      <c r="U50" s="60"/>
      <c r="V50" s="60">
        <f>G50</f>
        <v>0</v>
      </c>
      <c r="W50" s="60">
        <f>E50</f>
        <v>0</v>
      </c>
      <c r="X50" s="60"/>
      <c r="Y50" s="60"/>
      <c r="Z50" s="60" t="s">
        <v>30</v>
      </c>
      <c r="AA50" s="60"/>
      <c r="AB50" s="60"/>
      <c r="AC50" s="60"/>
      <c r="AD50" s="60"/>
      <c r="AE50" s="60"/>
      <c r="AF50" s="60"/>
      <c r="AG50" s="60" t="b">
        <f>OR(AG45=AG46,AG45=AG47,AG45=AG48,AG46=AG47,AG46=AG48,AG47=AG48)</f>
        <v>1</v>
      </c>
      <c r="AH50" s="60"/>
      <c r="AI50" s="60"/>
      <c r="AJ50" s="60"/>
      <c r="AK50" s="60"/>
      <c r="AL50" s="60"/>
      <c r="AM50" s="60"/>
      <c r="AN50" s="60"/>
      <c r="AO50" s="60" t="s">
        <v>34</v>
      </c>
      <c r="AP50" s="60"/>
      <c r="AQ50" s="60"/>
      <c r="AR50" s="60" t="b">
        <f>OR(AR45=AR46,AR45=AR47,AR45=AR48,AR46=AR47,AR46=AR48,AR47=AR48)</f>
        <v>1</v>
      </c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85">
        <f>IF(E50&gt;G50,IF(Spielplan!E50&gt;Spielplan!G50,Punktemodus!$B$3,0),0)</f>
        <v>0</v>
      </c>
      <c r="BK50" s="85">
        <f>IF(E50=G50,IF(Spielplan!E50=Spielplan!G50,Punktemodus!$B$3,0),0)</f>
        <v>10</v>
      </c>
      <c r="BL50" s="85">
        <f>IF(E50&lt;G50,IF(Spielplan!E50&lt;Spielplan!G50,Punktemodus!$B$3,0),0)</f>
        <v>0</v>
      </c>
      <c r="BM50" s="85">
        <f>IF(E50=Spielplan!E50,IF(G50=Spielplan!G50,Punktemodus!$B$5,0),0)</f>
        <v>3</v>
      </c>
      <c r="BN50" s="85">
        <f>IF(E50=Spielplan!E50,Punktemodus!$B$7,0)</f>
        <v>1</v>
      </c>
      <c r="BO50" s="85">
        <f>IF(G50=Spielplan!G50,Punktemodus!$B$7,0)</f>
        <v>1</v>
      </c>
      <c r="BP50" s="137">
        <f>IF(Spielplan!E50="",0,SUM(BJ50:BO50))</f>
        <v>0</v>
      </c>
      <c r="BQ50" s="60"/>
      <c r="BR50" s="141"/>
      <c r="BS50" s="150"/>
      <c r="BT50" s="134"/>
      <c r="BU50" s="134"/>
      <c r="BV50" s="151"/>
      <c r="BW50" s="157"/>
      <c r="BX50" s="158"/>
      <c r="BY50" s="158"/>
      <c r="BZ50" s="155"/>
      <c r="CA50" s="144" t="str">
        <f>Spielplan!$BS$14</f>
        <v/>
      </c>
      <c r="CB50" s="159"/>
      <c r="CC50" s="146">
        <f>Spielplan!$BU$14</f>
        <v>0</v>
      </c>
      <c r="CD50" s="157"/>
      <c r="CE50" s="155">
        <f>IF(CA50=CA14,Punktemodus!B15,0)</f>
        <v>20</v>
      </c>
      <c r="CF50" s="158">
        <f>IF(OR(CA50=$CA$15,CA50=$CA$22,CA50=$CA$23,CA50=$CA$30,CA50=$CA$31,CA50=$CA$38,CA50=$CA$39),Punktemodus!B17,0)</f>
        <v>10</v>
      </c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34"/>
      <c r="CV50" s="134"/>
      <c r="CW50" s="134"/>
    </row>
    <row r="51" spans="1:101" ht="18.75" customHeight="1" thickBot="1" x14ac:dyDescent="0.3">
      <c r="A51" s="60"/>
      <c r="B51" s="60"/>
      <c r="C51" s="136" t="str">
        <f>IF(G50="","",IF(AR50=TRUE,"Achtung: Fehler in Tabelle!",""))</f>
        <v/>
      </c>
      <c r="D51" s="60"/>
      <c r="E51" s="85"/>
      <c r="F51" s="60"/>
      <c r="G51" s="85"/>
      <c r="H51" s="60"/>
      <c r="I51" s="60"/>
      <c r="J51" s="60"/>
      <c r="K51" s="60"/>
      <c r="L51" s="60"/>
      <c r="M51" s="60">
        <f t="shared" ref="M51:X51" si="15">SUM(M45:M50)</f>
        <v>0</v>
      </c>
      <c r="N51" s="60">
        <f t="shared" si="15"/>
        <v>0</v>
      </c>
      <c r="O51" s="60">
        <f t="shared" si="15"/>
        <v>0</v>
      </c>
      <c r="P51" s="60">
        <f t="shared" si="15"/>
        <v>0</v>
      </c>
      <c r="Q51" s="60">
        <f t="shared" si="15"/>
        <v>0</v>
      </c>
      <c r="R51" s="60">
        <f t="shared" si="15"/>
        <v>0</v>
      </c>
      <c r="S51" s="60">
        <f t="shared" si="15"/>
        <v>0</v>
      </c>
      <c r="T51" s="60">
        <f t="shared" si="15"/>
        <v>0</v>
      </c>
      <c r="U51" s="60">
        <f t="shared" si="15"/>
        <v>0</v>
      </c>
      <c r="V51" s="60">
        <f t="shared" si="15"/>
        <v>0</v>
      </c>
      <c r="W51" s="60">
        <f t="shared" si="15"/>
        <v>0</v>
      </c>
      <c r="X51" s="60">
        <f t="shared" si="15"/>
        <v>0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160">
        <f>SUM(BP45:BP50)</f>
        <v>0</v>
      </c>
      <c r="BQ51" s="60"/>
      <c r="BR51" s="141"/>
      <c r="BS51" s="152"/>
      <c r="BT51" s="134"/>
      <c r="BU51" s="134"/>
      <c r="BV51" s="151"/>
      <c r="BW51" s="157"/>
      <c r="BX51" s="158"/>
      <c r="BY51" s="158"/>
      <c r="BZ51" s="155"/>
      <c r="CA51" s="144" t="str">
        <f>Spielplan!$BS$15</f>
        <v/>
      </c>
      <c r="CB51" s="159"/>
      <c r="CC51" s="146">
        <f>Spielplan!$BU$15</f>
        <v>0</v>
      </c>
      <c r="CD51" s="155"/>
      <c r="CE51" s="155">
        <f>IF(CA51=CA15,Punktemodus!B15,0)</f>
        <v>20</v>
      </c>
      <c r="CF51" s="158">
        <f>IF(OR(CA51=$CA$14,CA51=$CA$22,CA51=$CA$23,CA51=$CA$30,CA51=$CA$31,CA51=$CA$38,CA51=$CA$39),Punktemodus!B17,0)</f>
        <v>10</v>
      </c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34"/>
      <c r="CV51" s="134"/>
      <c r="CW51" s="134"/>
    </row>
    <row r="52" spans="1:101" ht="18.75" customHeight="1" thickBot="1" x14ac:dyDescent="0.3">
      <c r="A52" s="60"/>
      <c r="B52" s="60"/>
      <c r="C52" s="60"/>
      <c r="D52" s="60"/>
      <c r="E52" s="85"/>
      <c r="F52" s="60"/>
      <c r="G52" s="85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138"/>
      <c r="BQ52" s="60"/>
      <c r="BR52" s="141"/>
      <c r="BS52" s="153" t="s">
        <v>22</v>
      </c>
      <c r="BT52" s="144" t="str">
        <f>Spielplan!$BL$16</f>
        <v/>
      </c>
      <c r="BU52" s="145"/>
      <c r="BV52" s="146">
        <f>Spielplan!$BN$16</f>
        <v>0</v>
      </c>
      <c r="BW52" s="155"/>
      <c r="BX52" s="158">
        <f>IF(BT16=BT52,Punktemodus!$B$11,0)</f>
        <v>10</v>
      </c>
      <c r="BY52" s="158">
        <f>IF(BT52=BT33,Punktemodus!B13,0)</f>
        <v>5</v>
      </c>
      <c r="BZ52" s="155"/>
      <c r="CA52" s="155"/>
      <c r="CB52" s="155"/>
      <c r="CC52" s="155"/>
      <c r="CD52" s="155"/>
      <c r="CE52" s="155"/>
      <c r="CF52" s="154"/>
      <c r="CG52" s="154" t="s">
        <v>28</v>
      </c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34"/>
      <c r="CV52" s="134"/>
      <c r="CW52" s="134"/>
    </row>
    <row r="53" spans="1:101" ht="18.75" customHeight="1" thickBot="1" x14ac:dyDescent="0.25">
      <c r="A53" s="60"/>
      <c r="B53" s="60"/>
      <c r="C53" s="60"/>
      <c r="D53" s="60"/>
      <c r="E53" s="85"/>
      <c r="F53" s="60"/>
      <c r="G53" s="85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138"/>
      <c r="BQ53" s="60"/>
      <c r="BR53" s="141"/>
      <c r="BS53" s="149" t="s">
        <v>25</v>
      </c>
      <c r="BT53" s="144" t="str">
        <f>Spielplan!$BL$17</f>
        <v/>
      </c>
      <c r="BU53" s="145"/>
      <c r="BV53" s="146">
        <f>Spielplan!$BN$17</f>
        <v>0</v>
      </c>
      <c r="BW53" s="155"/>
      <c r="BX53" s="158">
        <f>IF(BT17=BT53,Punktemodus!$B$11,0)</f>
        <v>10</v>
      </c>
      <c r="BY53" s="158">
        <f>IF(BT53=BT32,Punktemodus!B13,0)</f>
        <v>5</v>
      </c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34"/>
      <c r="CV53" s="134"/>
      <c r="CW53" s="134"/>
    </row>
    <row r="54" spans="1:101" ht="18.75" customHeight="1" thickBot="1" x14ac:dyDescent="0.3">
      <c r="A54" s="60"/>
      <c r="B54" s="60"/>
      <c r="C54" s="88" t="s">
        <v>90</v>
      </c>
      <c r="D54" s="60"/>
      <c r="E54" s="85"/>
      <c r="F54" s="60"/>
      <c r="G54" s="85"/>
      <c r="H54" s="60"/>
      <c r="I54" s="60"/>
      <c r="J54" s="60"/>
      <c r="K54" s="60"/>
      <c r="L54" s="60"/>
      <c r="M54" s="60" t="s">
        <v>4</v>
      </c>
      <c r="N54" s="60"/>
      <c r="O54" s="60"/>
      <c r="P54" s="60"/>
      <c r="Q54" s="60" t="s">
        <v>6</v>
      </c>
      <c r="R54" s="60"/>
      <c r="S54" s="60"/>
      <c r="T54" s="60"/>
      <c r="U54" s="60" t="s">
        <v>7</v>
      </c>
      <c r="V54" s="60"/>
      <c r="W54" s="60"/>
      <c r="X54" s="60"/>
      <c r="Y54" s="60"/>
      <c r="Z54" s="60" t="s">
        <v>4</v>
      </c>
      <c r="AA54" s="60" t="s">
        <v>5</v>
      </c>
      <c r="AB54" s="60"/>
      <c r="AC54" s="60"/>
      <c r="AD54" s="60" t="s">
        <v>9</v>
      </c>
      <c r="AE54" s="60"/>
      <c r="AF54" s="60"/>
      <c r="AG54" s="60"/>
      <c r="AH54" s="60" t="s">
        <v>32</v>
      </c>
      <c r="AI54" s="60"/>
      <c r="AJ54" s="60"/>
      <c r="AK54" s="60"/>
      <c r="AL54" s="60"/>
      <c r="AM54" s="60"/>
      <c r="AN54" s="60" t="s">
        <v>35</v>
      </c>
      <c r="AO54" s="60"/>
      <c r="AP54" s="60"/>
      <c r="AQ54" s="60"/>
      <c r="AR54" s="60"/>
      <c r="AS54" s="60" t="s">
        <v>33</v>
      </c>
      <c r="AT54" s="60"/>
      <c r="AU54" s="60"/>
      <c r="AV54" s="60"/>
      <c r="AW54" s="60"/>
      <c r="AX54" s="60"/>
      <c r="AY54" s="60"/>
      <c r="AZ54" s="60"/>
      <c r="BA54" s="89" t="s">
        <v>10</v>
      </c>
      <c r="BB54" s="60"/>
      <c r="BC54" s="90" t="s">
        <v>4</v>
      </c>
      <c r="BD54" s="60"/>
      <c r="BE54" s="61" t="s">
        <v>5</v>
      </c>
      <c r="BF54" s="60"/>
      <c r="BG54" s="60"/>
      <c r="BH54" s="60"/>
      <c r="BI54" s="85"/>
      <c r="BJ54" s="60"/>
      <c r="BK54" s="60"/>
      <c r="BL54" s="60"/>
      <c r="BM54" s="60"/>
      <c r="BN54" s="60"/>
      <c r="BO54" s="60"/>
      <c r="BP54" s="138"/>
      <c r="BQ54" s="85"/>
      <c r="BR54" s="141"/>
      <c r="BS54" s="150"/>
      <c r="BT54" s="134"/>
      <c r="BU54" s="134"/>
      <c r="BV54" s="134"/>
      <c r="BW54" s="134"/>
      <c r="BX54" s="148"/>
      <c r="BY54" s="148"/>
      <c r="BZ54" s="134"/>
      <c r="CA54" s="134"/>
      <c r="CB54" s="134"/>
      <c r="CC54" s="134"/>
      <c r="CD54" s="134"/>
      <c r="CE54" s="134"/>
      <c r="CF54" s="144" t="str">
        <f>Spielplan!$BX$18</f>
        <v/>
      </c>
      <c r="CG54" s="145"/>
      <c r="CH54" s="146">
        <f>Spielplan!$BZ$18</f>
        <v>0</v>
      </c>
      <c r="CI54" s="134"/>
      <c r="CJ54" s="134">
        <f>IF(OR(CF54=$CF$18,CF54=$CF$19,CF54=$CF$34,CF54=$CF$35),Punktemodus!$B$19,0)</f>
        <v>30</v>
      </c>
      <c r="CK54" s="134"/>
      <c r="CL54" s="134"/>
      <c r="CM54" s="134"/>
      <c r="CN54" s="134"/>
      <c r="CO54" s="134"/>
      <c r="CP54" s="134"/>
      <c r="CQ54" s="134"/>
      <c r="CR54" s="134"/>
      <c r="CS54" s="134">
        <f>IF(CQ59=CQ23,Punktemodus!B23,0)</f>
        <v>50</v>
      </c>
      <c r="CT54" s="134"/>
      <c r="CU54" s="134"/>
      <c r="CV54" s="134"/>
      <c r="CW54" s="134"/>
    </row>
    <row r="55" spans="1:101" ht="18.75" customHeight="1" thickBot="1" x14ac:dyDescent="0.25">
      <c r="A55" s="60"/>
      <c r="B55" s="60"/>
      <c r="C55" s="92"/>
      <c r="D55" s="60"/>
      <c r="E55" s="85"/>
      <c r="F55" s="60"/>
      <c r="G55" s="85"/>
      <c r="H55" s="60"/>
      <c r="I55" s="60"/>
      <c r="J55" s="60"/>
      <c r="K55" s="60"/>
      <c r="L55" s="60"/>
      <c r="M55" s="60" t="s">
        <v>0</v>
      </c>
      <c r="N55" s="60" t="s">
        <v>1</v>
      </c>
      <c r="O55" s="60" t="s">
        <v>2</v>
      </c>
      <c r="P55" s="60" t="s">
        <v>3</v>
      </c>
      <c r="Q55" s="60" t="s">
        <v>0</v>
      </c>
      <c r="R55" s="60" t="s">
        <v>1</v>
      </c>
      <c r="S55" s="60" t="s">
        <v>2</v>
      </c>
      <c r="T55" s="60" t="s">
        <v>3</v>
      </c>
      <c r="U55" s="60" t="s">
        <v>0</v>
      </c>
      <c r="V55" s="60" t="s">
        <v>1</v>
      </c>
      <c r="W55" s="60" t="s">
        <v>2</v>
      </c>
      <c r="X55" s="60" t="s">
        <v>3</v>
      </c>
      <c r="Y55" s="60"/>
      <c r="Z55" s="60" t="s">
        <v>8</v>
      </c>
      <c r="AA55" s="60"/>
      <c r="AB55" s="60"/>
      <c r="AC55" s="60"/>
      <c r="AD55" s="60"/>
      <c r="AE55" s="60"/>
      <c r="AF55" s="60"/>
      <c r="AG55" s="60"/>
      <c r="AH55" s="60" t="s">
        <v>31</v>
      </c>
      <c r="AI55" s="60"/>
      <c r="AJ55" s="60"/>
      <c r="AK55" s="60"/>
      <c r="AL55" s="60"/>
      <c r="AM55" s="60"/>
      <c r="AN55" s="60" t="str">
        <f>AI56</f>
        <v>Schweiz</v>
      </c>
      <c r="AO55" s="60" t="str">
        <f>AI57</f>
        <v>Ecuador</v>
      </c>
      <c r="AP55" s="60" t="str">
        <f>AI58</f>
        <v>Frankreich</v>
      </c>
      <c r="AQ55" s="60" t="str">
        <f>AI59</f>
        <v>Honduras</v>
      </c>
      <c r="AR55" s="60"/>
      <c r="AS55" s="60" t="s">
        <v>31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85"/>
      <c r="BJ55" s="85"/>
      <c r="BK55" s="85"/>
      <c r="BL55" s="85"/>
      <c r="BM55" s="85"/>
      <c r="BN55" s="85"/>
      <c r="BO55" s="85"/>
      <c r="BP55" s="137"/>
      <c r="BQ55" s="85"/>
      <c r="BR55" s="141"/>
      <c r="BS55" s="134"/>
      <c r="BT55" s="134"/>
      <c r="BU55" s="134"/>
      <c r="BV55" s="134"/>
      <c r="BW55" s="134"/>
      <c r="BX55" s="148"/>
      <c r="BY55" s="148"/>
      <c r="BZ55" s="134"/>
      <c r="CA55" s="134"/>
      <c r="CB55" s="134"/>
      <c r="CC55" s="134"/>
      <c r="CD55" s="134"/>
      <c r="CE55" s="134"/>
      <c r="CF55" s="144" t="str">
        <f>Spielplan!$BX$19</f>
        <v/>
      </c>
      <c r="CG55" s="145"/>
      <c r="CH55" s="146">
        <f>Spielplan!$BZ$19</f>
        <v>0</v>
      </c>
      <c r="CI55" s="134"/>
      <c r="CJ55" s="134">
        <f>IF(OR(CF55=$CF$18,CF55=$CF$19,CF55=$CF$34,CF55=$CF$35),Punktemodus!$B$19,0)</f>
        <v>30</v>
      </c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</row>
    <row r="56" spans="1:101" ht="18.75" customHeight="1" thickBot="1" x14ac:dyDescent="0.3">
      <c r="A56" s="60"/>
      <c r="B56" s="60"/>
      <c r="C56" s="191" t="str">
        <f>Spielplan!$C56</f>
        <v>Schweiz</v>
      </c>
      <c r="D56" s="192"/>
      <c r="E56" s="104"/>
      <c r="F56" s="93"/>
      <c r="G56" s="104"/>
      <c r="H56" s="191" t="str">
        <f>Spielplan!$H$56</f>
        <v>Ecuador</v>
      </c>
      <c r="I56" s="192"/>
      <c r="J56" s="60"/>
      <c r="K56" s="60" t="s">
        <v>96</v>
      </c>
      <c r="L56" s="60">
        <f t="shared" ref="L56:L61" si="16">IF(E56-G56&gt;0,1,IF(G56=E56,0,-1))</f>
        <v>0</v>
      </c>
      <c r="M56" s="60">
        <f>IF($E56="",0,IF($E56&gt;$G56,3,IF($E56=G56,1,0)))</f>
        <v>0</v>
      </c>
      <c r="N56" s="60">
        <f>IF($G56="",0,IF($E56&gt;$G56,0,IF($E56=G56,1,3)))</f>
        <v>0</v>
      </c>
      <c r="O56" s="60"/>
      <c r="P56" s="60"/>
      <c r="Q56" s="60">
        <f>E56</f>
        <v>0</v>
      </c>
      <c r="R56" s="60">
        <f>G56</f>
        <v>0</v>
      </c>
      <c r="S56" s="60"/>
      <c r="T56" s="60"/>
      <c r="U56" s="60">
        <f>G56</f>
        <v>0</v>
      </c>
      <c r="V56" s="60">
        <f>E56</f>
        <v>0</v>
      </c>
      <c r="W56" s="60"/>
      <c r="X56" s="60"/>
      <c r="Y56" s="60"/>
      <c r="Z56" s="60">
        <f>M62</f>
        <v>0</v>
      </c>
      <c r="AA56" s="60">
        <f>Q62</f>
        <v>0</v>
      </c>
      <c r="AB56" s="60">
        <f>U62</f>
        <v>0</v>
      </c>
      <c r="AC56" s="60">
        <f>AA56-AB56</f>
        <v>0</v>
      </c>
      <c r="AD56" s="60">
        <f>IF(Z56&gt;Z57,-1,0)</f>
        <v>0</v>
      </c>
      <c r="AE56" s="60">
        <f>IF(Z56&gt;Z58,-1,0)</f>
        <v>0</v>
      </c>
      <c r="AF56" s="60">
        <f>IF(Z56&gt;Z59,-1,0)</f>
        <v>0</v>
      </c>
      <c r="AG56" s="60">
        <f>10000-(AJ56*1000+AM56*100+AK56*10)</f>
        <v>10000</v>
      </c>
      <c r="AH56" s="90">
        <f>RANK(AG56,AG56:AG59,1)</f>
        <v>1</v>
      </c>
      <c r="AI56" s="60" t="str">
        <f>C56</f>
        <v>Schweiz</v>
      </c>
      <c r="AJ56" s="60">
        <f t="shared" ref="AJ56:AL59" si="17">Z56</f>
        <v>0</v>
      </c>
      <c r="AK56" s="60">
        <f t="shared" si="17"/>
        <v>0</v>
      </c>
      <c r="AL56" s="60">
        <f t="shared" si="17"/>
        <v>0</v>
      </c>
      <c r="AM56" s="60">
        <f>AK56-AL56</f>
        <v>0</v>
      </c>
      <c r="AN56" s="187"/>
      <c r="AO56" s="187">
        <f>IF(AG57=AG56,IF(G56&gt;E56,AG57-0.1,AG57),AG57)</f>
        <v>10000</v>
      </c>
      <c r="AP56" s="187">
        <f>IF(AG58=AG56,IF(G58&gt;E58,AG58-0.1,AG58),AG58)</f>
        <v>10000</v>
      </c>
      <c r="AQ56" s="187">
        <f>IF(AG59=AG56,IF(G60&gt;E60,AG59-0.1,AG59),AG59)</f>
        <v>10000</v>
      </c>
      <c r="AR56" s="187">
        <f>AN60</f>
        <v>30000</v>
      </c>
      <c r="AS56" s="90">
        <f>RANK(AR56,AR56:AR59,1)</f>
        <v>1</v>
      </c>
      <c r="AT56" s="60" t="str">
        <f t="shared" ref="AT56:AW59" si="18">AI56</f>
        <v>Schweiz</v>
      </c>
      <c r="AU56" s="60">
        <f t="shared" si="18"/>
        <v>0</v>
      </c>
      <c r="AV56" s="60">
        <f t="shared" si="18"/>
        <v>0</v>
      </c>
      <c r="AW56" s="60">
        <f t="shared" si="18"/>
        <v>0</v>
      </c>
      <c r="AX56" s="60"/>
      <c r="AY56" s="60"/>
      <c r="AZ56" s="60"/>
      <c r="BA56" s="195">
        <v>1</v>
      </c>
      <c r="BB56" s="191" t="str">
        <f>VLOOKUP(1,AS56:AT59,2,FALSE)</f>
        <v>Schweiz</v>
      </c>
      <c r="BC56" s="196"/>
      <c r="BD56" s="197">
        <f>VLOOKUP(1,AS56:AW59,3,FALSE)</f>
        <v>0</v>
      </c>
      <c r="BE56" s="198">
        <f>VLOOKUP(1,AS56:AW59,4,FALSE)</f>
        <v>0</v>
      </c>
      <c r="BF56" s="93" t="s">
        <v>12</v>
      </c>
      <c r="BG56" s="198">
        <f>VLOOKUP(1,AS56:AW59,5,FALSE)</f>
        <v>0</v>
      </c>
      <c r="BH56" s="199" t="s">
        <v>121</v>
      </c>
      <c r="BI56" s="85"/>
      <c r="BJ56" s="85">
        <f>IF(E56&gt;G56,IF(Spielplan!E56&gt;Spielplan!G56,Punktemodus!$B$3,0),0)</f>
        <v>0</v>
      </c>
      <c r="BK56" s="85">
        <f>IF(E56=G56,IF(Spielplan!E56=Spielplan!G56,Punktemodus!$B$3,0),0)</f>
        <v>10</v>
      </c>
      <c r="BL56" s="85">
        <f>IF(E56&lt;G56,IF(Spielplan!E56&lt;Spielplan!G56,Punktemodus!$B$3,0),0)</f>
        <v>0</v>
      </c>
      <c r="BM56" s="85">
        <f>IF(E56=Spielplan!E56,IF(G56=Spielplan!G56,Punktemodus!$B$5,0),0)</f>
        <v>3</v>
      </c>
      <c r="BN56" s="85">
        <f>IF(E56=Spielplan!E56,Punktemodus!$B$7,0)</f>
        <v>1</v>
      </c>
      <c r="BO56" s="85">
        <f>IF(G56=Spielplan!G56,Punktemodus!$B$7,0)</f>
        <v>1</v>
      </c>
      <c r="BP56" s="137">
        <f>IF(Spielplan!E56="",0,SUM(BJ56:BO56))</f>
        <v>0</v>
      </c>
      <c r="BQ56" s="85"/>
      <c r="BR56" s="141"/>
      <c r="BS56" s="153" t="s">
        <v>121</v>
      </c>
      <c r="BT56" s="144" t="str">
        <f>Spielplan!$BL$20</f>
        <v/>
      </c>
      <c r="BU56" s="145"/>
      <c r="BV56" s="146">
        <f>Spielplan!$BN$20</f>
        <v>0</v>
      </c>
      <c r="BW56" s="147"/>
      <c r="BX56" s="148">
        <f>IF(BT20=BT56,Punktemodus!$B$11,0)</f>
        <v>10</v>
      </c>
      <c r="BY56" s="148">
        <f>IF(BT56=BT37,Punktemodus!B13,0)</f>
        <v>5</v>
      </c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</row>
    <row r="57" spans="1:101" ht="18.75" customHeight="1" thickBot="1" x14ac:dyDescent="0.3">
      <c r="A57" s="60"/>
      <c r="B57" s="60"/>
      <c r="C57" s="193" t="str">
        <f>Spielplan!$C$57</f>
        <v>Frankreich</v>
      </c>
      <c r="D57" s="194"/>
      <c r="E57" s="104"/>
      <c r="F57" s="93"/>
      <c r="G57" s="104"/>
      <c r="H57" s="193" t="str">
        <f>Spielplan!$H$57</f>
        <v>Honduras</v>
      </c>
      <c r="I57" s="194"/>
      <c r="J57" s="60"/>
      <c r="K57" s="60" t="s">
        <v>97</v>
      </c>
      <c r="L57" s="60">
        <f t="shared" si="16"/>
        <v>0</v>
      </c>
      <c r="M57" s="60"/>
      <c r="N57" s="60"/>
      <c r="O57" s="60">
        <f>IF($E57="",0,IF($E57&gt;$G57,3,IF($E57=$G57,1,0)))</f>
        <v>0</v>
      </c>
      <c r="P57" s="60">
        <f>IF($G57="",0,IF($E57&gt;$G57,0,IF($E57=$G57,1,3)))</f>
        <v>0</v>
      </c>
      <c r="Q57" s="60"/>
      <c r="R57" s="60"/>
      <c r="S57" s="60">
        <f>E57</f>
        <v>0</v>
      </c>
      <c r="T57" s="60">
        <f>G57</f>
        <v>0</v>
      </c>
      <c r="U57" s="60"/>
      <c r="V57" s="60"/>
      <c r="W57" s="60">
        <f>G57</f>
        <v>0</v>
      </c>
      <c r="X57" s="60">
        <f>E57</f>
        <v>0</v>
      </c>
      <c r="Y57" s="60"/>
      <c r="Z57" s="60">
        <f>N62</f>
        <v>0</v>
      </c>
      <c r="AA57" s="60">
        <f>R62</f>
        <v>0</v>
      </c>
      <c r="AB57" s="60">
        <f>V62</f>
        <v>0</v>
      </c>
      <c r="AC57" s="60">
        <f>AA57-AB57</f>
        <v>0</v>
      </c>
      <c r="AD57" s="60">
        <f>IF(Z57&gt;Z56,-1,0)</f>
        <v>0</v>
      </c>
      <c r="AE57" s="60">
        <f>IF(Z57&gt;Z58,-1,0)</f>
        <v>0</v>
      </c>
      <c r="AF57" s="60">
        <f>IF(Z57&gt;Z59,-1,0)</f>
        <v>0</v>
      </c>
      <c r="AG57" s="60">
        <f>10000-(AJ57*1000+AM57*100+AK57*10)</f>
        <v>10000</v>
      </c>
      <c r="AH57" s="90">
        <f>RANK(AG57,AG56:AG59,1)</f>
        <v>1</v>
      </c>
      <c r="AI57" s="60" t="str">
        <f>H56</f>
        <v>Ecuador</v>
      </c>
      <c r="AJ57" s="60">
        <f t="shared" si="17"/>
        <v>0</v>
      </c>
      <c r="AK57" s="60">
        <f t="shared" si="17"/>
        <v>0</v>
      </c>
      <c r="AL57" s="60">
        <f t="shared" si="17"/>
        <v>0</v>
      </c>
      <c r="AM57" s="60">
        <f>AK57-AL57</f>
        <v>0</v>
      </c>
      <c r="AN57" s="187">
        <f>IF(AG56=AG57,IF(E56&gt;G56,AG56-0.1,AG56),AG56)</f>
        <v>10000</v>
      </c>
      <c r="AO57" s="187"/>
      <c r="AP57" s="187">
        <f>IF(AG58=AG57,IF(G61&gt;E61,AG58-0.1,AG58),AG58)</f>
        <v>10000</v>
      </c>
      <c r="AQ57" s="187">
        <f>IF(AG59=AG57,IF(G59&gt;E59,AG59-0.1,AG59),AG59)</f>
        <v>10000</v>
      </c>
      <c r="AR57" s="187">
        <f>AO60</f>
        <v>30000</v>
      </c>
      <c r="AS57" s="90">
        <f>RANK(AR57,AR56:AR59,1)</f>
        <v>1</v>
      </c>
      <c r="AT57" s="60" t="str">
        <f t="shared" si="18"/>
        <v>Ecuador</v>
      </c>
      <c r="AU57" s="60">
        <f t="shared" si="18"/>
        <v>0</v>
      </c>
      <c r="AV57" s="60">
        <f t="shared" si="18"/>
        <v>0</v>
      </c>
      <c r="AW57" s="60">
        <f t="shared" si="18"/>
        <v>0</v>
      </c>
      <c r="AX57" s="60"/>
      <c r="AY57" s="60"/>
      <c r="AZ57" s="60"/>
      <c r="BA57" s="235">
        <v>2</v>
      </c>
      <c r="BB57" s="193" t="e">
        <f>VLOOKUP(2,AS56:AT59,2,FALSE)</f>
        <v>#N/A</v>
      </c>
      <c r="BC57" s="236"/>
      <c r="BD57" s="237" t="e">
        <f>VLOOKUP(2,AS56:AW59,3,FALSE)</f>
        <v>#N/A</v>
      </c>
      <c r="BE57" s="238" t="e">
        <f>VLOOKUP(2,AS56:AW59,4,FALSE)</f>
        <v>#N/A</v>
      </c>
      <c r="BF57" s="93" t="s">
        <v>12</v>
      </c>
      <c r="BG57" s="238" t="e">
        <f>VLOOKUP(2,AS56:AW59,5,FALSE)</f>
        <v>#N/A</v>
      </c>
      <c r="BH57" s="238" t="s">
        <v>127</v>
      </c>
      <c r="BI57" s="85"/>
      <c r="BJ57" s="85">
        <f>IF(E57&gt;G57,IF(Spielplan!E57&gt;Spielplan!G57,Punktemodus!$B$3,0),0)</f>
        <v>0</v>
      </c>
      <c r="BK57" s="85">
        <f>IF(E57=G57,IF(Spielplan!E57=Spielplan!G57,Punktemodus!$B$3,0),0)</f>
        <v>10</v>
      </c>
      <c r="BL57" s="85">
        <f>IF(E57&lt;G57,IF(Spielplan!E57&lt;Spielplan!G57,Punktemodus!$B$3,0),0)</f>
        <v>0</v>
      </c>
      <c r="BM57" s="85">
        <f>IF(E57=Spielplan!E57,IF(G57=Spielplan!G57,Punktemodus!$B$5,0),0)</f>
        <v>3</v>
      </c>
      <c r="BN57" s="85">
        <f>IF(E57=Spielplan!E57,Punktemodus!$B$7,0)</f>
        <v>1</v>
      </c>
      <c r="BO57" s="85">
        <f>IF(G57=Spielplan!G57,Punktemodus!$B$7,0)</f>
        <v>1</v>
      </c>
      <c r="BP57" s="137">
        <f>IF(Spielplan!E57="",0,SUM(BJ57:BO57))</f>
        <v>0</v>
      </c>
      <c r="BQ57" s="85"/>
      <c r="BR57" s="141"/>
      <c r="BS57" s="149" t="s">
        <v>122</v>
      </c>
      <c r="BT57" s="144" t="str">
        <f>Spielplan!$BL$21</f>
        <v/>
      </c>
      <c r="BU57" s="145"/>
      <c r="BV57" s="146">
        <f>Spielplan!$BN$21</f>
        <v>0</v>
      </c>
      <c r="BW57" s="134"/>
      <c r="BX57" s="148">
        <f>IF(BT21=BT57,Punktemodus!$B$11,0)</f>
        <v>10</v>
      </c>
      <c r="BY57" s="148">
        <f>IF(BT57=BT36,Punktemodus!B13,0)</f>
        <v>5</v>
      </c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54" t="s">
        <v>29</v>
      </c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</row>
    <row r="58" spans="1:101" ht="18.75" customHeight="1" thickBot="1" x14ac:dyDescent="0.3">
      <c r="A58" s="60"/>
      <c r="B58" s="60"/>
      <c r="C58" s="191" t="str">
        <f>C56</f>
        <v>Schweiz</v>
      </c>
      <c r="D58" s="192"/>
      <c r="E58" s="104"/>
      <c r="F58" s="93"/>
      <c r="G58" s="104"/>
      <c r="H58" s="191" t="str">
        <f>C57</f>
        <v>Frankreich</v>
      </c>
      <c r="I58" s="192"/>
      <c r="J58" s="60"/>
      <c r="K58" s="60" t="s">
        <v>98</v>
      </c>
      <c r="L58" s="60">
        <f t="shared" si="16"/>
        <v>0</v>
      </c>
      <c r="M58" s="60">
        <f>IF($E58="",0,IF($E58&gt;$G58,3,IF($E58=G58,1,0)))</f>
        <v>0</v>
      </c>
      <c r="N58" s="60"/>
      <c r="O58" s="60">
        <f>IF($G58="",0,IF($E58&gt;$G58,0,IF($E58=$G58,1,3)))</f>
        <v>0</v>
      </c>
      <c r="P58" s="60"/>
      <c r="Q58" s="60">
        <f>E58</f>
        <v>0</v>
      </c>
      <c r="R58" s="60"/>
      <c r="S58" s="60">
        <f>G58</f>
        <v>0</v>
      </c>
      <c r="T58" s="60"/>
      <c r="U58" s="60">
        <f>G58</f>
        <v>0</v>
      </c>
      <c r="V58" s="60"/>
      <c r="W58" s="60">
        <f>E58</f>
        <v>0</v>
      </c>
      <c r="X58" s="60"/>
      <c r="Y58" s="60"/>
      <c r="Z58" s="60">
        <f>O62</f>
        <v>0</v>
      </c>
      <c r="AA58" s="60">
        <f>S62</f>
        <v>0</v>
      </c>
      <c r="AB58" s="60">
        <f>W62</f>
        <v>0</v>
      </c>
      <c r="AC58" s="60">
        <f>AA58-AB58</f>
        <v>0</v>
      </c>
      <c r="AD58" s="60">
        <f>IF(Z58&gt;Z56,-1,0)</f>
        <v>0</v>
      </c>
      <c r="AE58" s="60">
        <f>IF(Z58&gt;Z57,-1,0)</f>
        <v>0</v>
      </c>
      <c r="AF58" s="60">
        <f>IF(Z58&gt;Z59,-1,0)</f>
        <v>0</v>
      </c>
      <c r="AG58" s="60">
        <f>10000-(AJ58*1000+AM58*100+AK58*10)</f>
        <v>10000</v>
      </c>
      <c r="AH58" s="90">
        <f>RANK(AG58,AG56:AG59,1)</f>
        <v>1</v>
      </c>
      <c r="AI58" s="60" t="str">
        <f>C57</f>
        <v>Frankreich</v>
      </c>
      <c r="AJ58" s="60">
        <f t="shared" si="17"/>
        <v>0</v>
      </c>
      <c r="AK58" s="60">
        <f t="shared" si="17"/>
        <v>0</v>
      </c>
      <c r="AL58" s="60">
        <f t="shared" si="17"/>
        <v>0</v>
      </c>
      <c r="AM58" s="60">
        <f>AK58-AL58</f>
        <v>0</v>
      </c>
      <c r="AN58" s="187">
        <f>IF(AG56=AG58,IF(E58&gt;G58,AG56-0.1,AG56),AG56)</f>
        <v>10000</v>
      </c>
      <c r="AO58" s="187">
        <f>IF(AG57=AG58,IF(E61&gt;G61,AG57-0.1,AG57),AG57)</f>
        <v>10000</v>
      </c>
      <c r="AP58" s="187"/>
      <c r="AQ58" s="187">
        <f>IF(AG59=AG58,IF(G57&gt;E57,AG59-0.1,AG59),AG59)</f>
        <v>10000</v>
      </c>
      <c r="AR58" s="187">
        <f>AP60</f>
        <v>30000</v>
      </c>
      <c r="AS58" s="90">
        <f>RANK(AR58,AR56:AR59,1)</f>
        <v>1</v>
      </c>
      <c r="AT58" s="60" t="str">
        <f t="shared" si="18"/>
        <v>Frankreich</v>
      </c>
      <c r="AU58" s="60">
        <f t="shared" si="18"/>
        <v>0</v>
      </c>
      <c r="AV58" s="60">
        <f t="shared" si="18"/>
        <v>0</v>
      </c>
      <c r="AW58" s="60">
        <f t="shared" si="18"/>
        <v>0</v>
      </c>
      <c r="AX58" s="60"/>
      <c r="AY58" s="60"/>
      <c r="AZ58" s="60"/>
      <c r="BA58" s="113">
        <v>3</v>
      </c>
      <c r="BB58" s="114" t="e">
        <f>VLOOKUP(3,AS56:AT59,2,FALSE)</f>
        <v>#N/A</v>
      </c>
      <c r="BC58" s="115"/>
      <c r="BD58" s="116" t="e">
        <f>VLOOKUP(3,AS56:AW59,3,FALSE)</f>
        <v>#N/A</v>
      </c>
      <c r="BE58" s="116" t="e">
        <f>VLOOKUP(3,AS56:AW59,4,FALSE)</f>
        <v>#N/A</v>
      </c>
      <c r="BF58" s="93" t="s">
        <v>12</v>
      </c>
      <c r="BG58" s="116" t="e">
        <f>VLOOKUP(3,AS56:AW59,5,FALSE)</f>
        <v>#N/A</v>
      </c>
      <c r="BH58" s="60"/>
      <c r="BI58" s="85"/>
      <c r="BJ58" s="85">
        <f>IF(E58&gt;G58,IF(Spielplan!E58&gt;Spielplan!G58,Punktemodus!$B$3,0),0)</f>
        <v>0</v>
      </c>
      <c r="BK58" s="85">
        <f>IF(E58=G58,IF(Spielplan!E58=Spielplan!G58,Punktemodus!$B$3,0),0)</f>
        <v>10</v>
      </c>
      <c r="BL58" s="85">
        <f>IF(E58&lt;G58,IF(Spielplan!E58&lt;Spielplan!G58,Punktemodus!$B$3,0),0)</f>
        <v>0</v>
      </c>
      <c r="BM58" s="85">
        <f>IF(E58=Spielplan!E58,IF(G58=Spielplan!G58,Punktemodus!$B$5,0),0)</f>
        <v>3</v>
      </c>
      <c r="BN58" s="85">
        <f>IF(E58=Spielplan!E58,Punktemodus!$B$7,0)</f>
        <v>1</v>
      </c>
      <c r="BO58" s="85">
        <f>IF(G58=Spielplan!G58,Punktemodus!$B$7,0)</f>
        <v>1</v>
      </c>
      <c r="BP58" s="137">
        <f>IF(Spielplan!E58="",0,SUM(BJ58:BO58))</f>
        <v>0</v>
      </c>
      <c r="BQ58" s="85"/>
      <c r="BR58" s="141"/>
      <c r="BS58" s="150"/>
      <c r="BT58" s="134"/>
      <c r="BU58" s="134"/>
      <c r="BV58" s="134"/>
      <c r="BW58" s="134"/>
      <c r="BX58" s="148"/>
      <c r="BY58" s="148"/>
      <c r="BZ58" s="134"/>
      <c r="CA58" s="144" t="str">
        <f>Spielplan!$BS$22</f>
        <v/>
      </c>
      <c r="CB58" s="145"/>
      <c r="CC58" s="146">
        <f>Spielplan!$BU$22</f>
        <v>0</v>
      </c>
      <c r="CD58" s="147"/>
      <c r="CE58" s="134">
        <f>IF(CA58=CA22,Punktemodus!B15,0)</f>
        <v>20</v>
      </c>
      <c r="CF58" s="148">
        <f>IF(OR(CA58=$CA$14,CA58=$CA$15,CA58=$CA$23,CA58=$CA$30,CA58=$CA$31,CA58=$CA$38,CA58=$CA$39),Punktemodus!B17,0)</f>
        <v>10</v>
      </c>
      <c r="CG58" s="134"/>
      <c r="CH58" s="134"/>
      <c r="CI58" s="147"/>
      <c r="CJ58" s="134"/>
      <c r="CK58" s="134"/>
      <c r="CL58" s="134"/>
      <c r="CM58" s="134"/>
      <c r="CN58" s="134"/>
      <c r="CO58" s="134"/>
      <c r="CP58" s="134"/>
      <c r="CQ58" s="155"/>
      <c r="CR58" s="142" t="s">
        <v>130</v>
      </c>
      <c r="CS58" s="155"/>
      <c r="CT58" s="155"/>
      <c r="CU58" s="155"/>
      <c r="CV58" s="155"/>
      <c r="CW58" s="134"/>
    </row>
    <row r="59" spans="1:101" ht="18.75" customHeight="1" thickBot="1" x14ac:dyDescent="0.3">
      <c r="A59" s="60"/>
      <c r="B59" s="60"/>
      <c r="C59" s="193" t="str">
        <f>H56</f>
        <v>Ecuador</v>
      </c>
      <c r="D59" s="194"/>
      <c r="E59" s="104"/>
      <c r="F59" s="93"/>
      <c r="G59" s="104"/>
      <c r="H59" s="193" t="str">
        <f>H57</f>
        <v>Honduras</v>
      </c>
      <c r="I59" s="194"/>
      <c r="J59" s="60"/>
      <c r="K59" s="60" t="s">
        <v>99</v>
      </c>
      <c r="L59" s="60">
        <f t="shared" si="16"/>
        <v>0</v>
      </c>
      <c r="M59" s="60"/>
      <c r="N59" s="60">
        <f>IF($E59="",0,IF($E59&gt;$G59,3,IF($E59=$G59,1,0)))</f>
        <v>0</v>
      </c>
      <c r="O59" s="60"/>
      <c r="P59" s="60">
        <f>IF($G59="",0,IF($E59&gt;$G59,0,IF($E59=$G59,1,3)))</f>
        <v>0</v>
      </c>
      <c r="Q59" s="60"/>
      <c r="R59" s="60">
        <f>E59</f>
        <v>0</v>
      </c>
      <c r="S59" s="60"/>
      <c r="T59" s="60">
        <f>G59</f>
        <v>0</v>
      </c>
      <c r="U59" s="60"/>
      <c r="V59" s="60">
        <f>G59</f>
        <v>0</v>
      </c>
      <c r="W59" s="60"/>
      <c r="X59" s="60">
        <f>E59</f>
        <v>0</v>
      </c>
      <c r="Y59" s="60"/>
      <c r="Z59" s="60">
        <f>P62</f>
        <v>0</v>
      </c>
      <c r="AA59" s="60">
        <f>T62</f>
        <v>0</v>
      </c>
      <c r="AB59" s="60">
        <f>X62</f>
        <v>0</v>
      </c>
      <c r="AC59" s="60">
        <f>AA59-AB59</f>
        <v>0</v>
      </c>
      <c r="AD59" s="60">
        <f>IF(Z59&gt;Z56,-1,0)</f>
        <v>0</v>
      </c>
      <c r="AE59" s="60">
        <f>IF(Z59&gt;Z57,-1,0)</f>
        <v>0</v>
      </c>
      <c r="AF59" s="60">
        <f>IF(Z59&gt;Z58,-1,0)</f>
        <v>0</v>
      </c>
      <c r="AG59" s="60">
        <f>10000-(AJ59*1000+AM59*100+AK59*10)</f>
        <v>10000</v>
      </c>
      <c r="AH59" s="90">
        <f>RANK(AG59,AG56:AG59,1)</f>
        <v>1</v>
      </c>
      <c r="AI59" s="60" t="str">
        <f>H57</f>
        <v>Honduras</v>
      </c>
      <c r="AJ59" s="60">
        <f t="shared" si="17"/>
        <v>0</v>
      </c>
      <c r="AK59" s="60">
        <f t="shared" si="17"/>
        <v>0</v>
      </c>
      <c r="AL59" s="60">
        <f t="shared" si="17"/>
        <v>0</v>
      </c>
      <c r="AM59" s="60">
        <f>AK59-AL59</f>
        <v>0</v>
      </c>
      <c r="AN59" s="187">
        <f>IF(AG56=AG59,IF(E60&gt;G60,AG56-0.1,AG56),AG56)</f>
        <v>10000</v>
      </c>
      <c r="AO59" s="187">
        <f>IF(AG57=AG59,IF(E59&gt;G59,AG57-0.1,AG57),AG57)</f>
        <v>10000</v>
      </c>
      <c r="AP59" s="187">
        <f>IF(AG58=AG59,IF(E57&gt;G57,AG58-0.1,AG58),AG58)</f>
        <v>10000</v>
      </c>
      <c r="AQ59" s="187"/>
      <c r="AR59" s="187">
        <f>AQ60</f>
        <v>30000</v>
      </c>
      <c r="AS59" s="90">
        <f>RANK(AR59,AR56:AR59,1)</f>
        <v>1</v>
      </c>
      <c r="AT59" s="60" t="str">
        <f t="shared" si="18"/>
        <v>Honduras</v>
      </c>
      <c r="AU59" s="60">
        <f t="shared" si="18"/>
        <v>0</v>
      </c>
      <c r="AV59" s="60">
        <f t="shared" si="18"/>
        <v>0</v>
      </c>
      <c r="AW59" s="60">
        <f t="shared" si="18"/>
        <v>0</v>
      </c>
      <c r="AX59" s="60"/>
      <c r="AY59" s="60"/>
      <c r="AZ59" s="60"/>
      <c r="BA59" s="113">
        <v>4</v>
      </c>
      <c r="BB59" s="114" t="e">
        <f>VLOOKUP(4,AS56:AT59,2,FALSE)</f>
        <v>#N/A</v>
      </c>
      <c r="BC59" s="115"/>
      <c r="BD59" s="116" t="e">
        <f>VLOOKUP(4,AS56:AW59,3,FALSE)</f>
        <v>#N/A</v>
      </c>
      <c r="BE59" s="116" t="e">
        <f>VLOOKUP(4,AS56:AW59,4,FALSE)</f>
        <v>#N/A</v>
      </c>
      <c r="BF59" s="93" t="s">
        <v>12</v>
      </c>
      <c r="BG59" s="116" t="e">
        <f>VLOOKUP(4,AS56:AW59,5,FALSE)</f>
        <v>#N/A</v>
      </c>
      <c r="BH59" s="60"/>
      <c r="BI59" s="85"/>
      <c r="BJ59" s="85">
        <f>IF(E59&gt;G59,IF(Spielplan!E59&gt;Spielplan!G59,Punktemodus!$B$3,0),0)</f>
        <v>0</v>
      </c>
      <c r="BK59" s="85">
        <f>IF(E59=G59,IF(Spielplan!E59=Spielplan!G59,Punktemodus!$B$3,0),0)</f>
        <v>10</v>
      </c>
      <c r="BL59" s="85">
        <f>IF(E59&lt;G59,IF(Spielplan!E59&lt;Spielplan!G59,Punktemodus!$B$3,0),0)</f>
        <v>0</v>
      </c>
      <c r="BM59" s="85">
        <f>IF(E59=Spielplan!E59,IF(G59=Spielplan!G59,Punktemodus!$B$5,0),0)</f>
        <v>3</v>
      </c>
      <c r="BN59" s="85">
        <f>IF(E59=Spielplan!E59,Punktemodus!$B$7,0)</f>
        <v>1</v>
      </c>
      <c r="BO59" s="85">
        <f>IF(G59=Spielplan!G59,Punktemodus!$B$7,0)</f>
        <v>1</v>
      </c>
      <c r="BP59" s="137">
        <f>IF(Spielplan!E59="",0,SUM(BJ59:BO59))</f>
        <v>0</v>
      </c>
      <c r="BQ59" s="85"/>
      <c r="BR59" s="141"/>
      <c r="BS59" s="134"/>
      <c r="BT59" s="134"/>
      <c r="BU59" s="134"/>
      <c r="BV59" s="134"/>
      <c r="BW59" s="134"/>
      <c r="BX59" s="148"/>
      <c r="BY59" s="148"/>
      <c r="BZ59" s="134"/>
      <c r="CA59" s="144" t="str">
        <f>Spielplan!$BS$23</f>
        <v/>
      </c>
      <c r="CB59" s="145"/>
      <c r="CC59" s="146">
        <f>Spielplan!$BU$23</f>
        <v>0</v>
      </c>
      <c r="CD59" s="134"/>
      <c r="CE59" s="134">
        <f>IF(CA59=CA23,Punktemodus!B15,0)</f>
        <v>20</v>
      </c>
      <c r="CF59" s="148">
        <f>IF(OR(CA59=$CA$14,CA59=$CA$15,CA59=$CA$22,CA59=$CA$30,CA59=$CA$31,CA59=$CA$38,CA59=$CA$39),Punktemodus!B17,0)</f>
        <v>10</v>
      </c>
      <c r="CG59" s="134"/>
      <c r="CH59" s="134"/>
      <c r="CI59" s="134"/>
      <c r="CJ59" s="134"/>
      <c r="CK59" s="144" t="str">
        <f>Spielplan!$CC$23</f>
        <v/>
      </c>
      <c r="CL59" s="145"/>
      <c r="CM59" s="146">
        <f>Spielplan!$CE$23</f>
        <v>0</v>
      </c>
      <c r="CN59" s="134"/>
      <c r="CO59" s="134">
        <f>IF(OR(CK59=CK23,CK59=CK24),Punktemodus!B21,0)</f>
        <v>40</v>
      </c>
      <c r="CP59" s="134"/>
      <c r="CQ59" s="370" t="str">
        <f>Spielplan!$CI$23</f>
        <v/>
      </c>
      <c r="CR59" s="371"/>
      <c r="CS59" s="371"/>
      <c r="CT59" s="371"/>
      <c r="CU59" s="371"/>
      <c r="CV59" s="372"/>
      <c r="CW59" s="134"/>
    </row>
    <row r="60" spans="1:101" ht="18.75" customHeight="1" thickBot="1" x14ac:dyDescent="0.3">
      <c r="A60" s="60"/>
      <c r="B60" s="60"/>
      <c r="C60" s="191" t="str">
        <f>C56</f>
        <v>Schweiz</v>
      </c>
      <c r="D60" s="192"/>
      <c r="E60" s="104"/>
      <c r="F60" s="93"/>
      <c r="G60" s="104"/>
      <c r="H60" s="191" t="str">
        <f>H57</f>
        <v>Honduras</v>
      </c>
      <c r="I60" s="192"/>
      <c r="J60" s="60"/>
      <c r="K60" s="60" t="s">
        <v>100</v>
      </c>
      <c r="L60" s="60">
        <f t="shared" si="16"/>
        <v>0</v>
      </c>
      <c r="M60" s="60">
        <f>IF($E60="",0,IF($E60&gt;$G60,3,IF($E60=G60,1,0)))</f>
        <v>0</v>
      </c>
      <c r="N60" s="60"/>
      <c r="O60" s="60"/>
      <c r="P60" s="60">
        <f>IF($G60="",0,IF($E60&gt;$G60,0,IF($E60=$G60,1,3)))</f>
        <v>0</v>
      </c>
      <c r="Q60" s="60">
        <f>E60</f>
        <v>0</v>
      </c>
      <c r="R60" s="60"/>
      <c r="S60" s="60"/>
      <c r="T60" s="60">
        <f>G60</f>
        <v>0</v>
      </c>
      <c r="U60" s="60">
        <f>G60</f>
        <v>0</v>
      </c>
      <c r="V60" s="60"/>
      <c r="W60" s="60"/>
      <c r="X60" s="60">
        <f>E60</f>
        <v>0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187">
        <f>SUM(AN56:AN59)</f>
        <v>30000</v>
      </c>
      <c r="AO60" s="187">
        <f>SUM(AO56:AO59)</f>
        <v>30000</v>
      </c>
      <c r="AP60" s="187">
        <f>SUM(AP56:AP59)</f>
        <v>30000</v>
      </c>
      <c r="AQ60" s="187">
        <f>SUM(AQ56:AQ59)</f>
        <v>30000</v>
      </c>
      <c r="AR60" s="187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85">
        <f>IF(E60&gt;G60,IF(Spielplan!E60&gt;Spielplan!G60,Punktemodus!$B$3,0),0)</f>
        <v>0</v>
      </c>
      <c r="BK60" s="85">
        <f>IF(E60=G60,IF(Spielplan!E60=Spielplan!G60,Punktemodus!$B$3,0),0)</f>
        <v>10</v>
      </c>
      <c r="BL60" s="85">
        <f>IF(E60&lt;G60,IF(Spielplan!E60&lt;Spielplan!G60,Punktemodus!$B$3,0),0)</f>
        <v>0</v>
      </c>
      <c r="BM60" s="85">
        <f>IF(E60=Spielplan!E60,IF(G60=Spielplan!G60,Punktemodus!$B$5,0),0)</f>
        <v>3</v>
      </c>
      <c r="BN60" s="85">
        <f>IF(E60=Spielplan!E60,Punktemodus!$B$7,0)</f>
        <v>1</v>
      </c>
      <c r="BO60" s="85">
        <f>IF(G60=Spielplan!G60,Punktemodus!$B$7,0)</f>
        <v>1</v>
      </c>
      <c r="BP60" s="137">
        <f>IF(Spielplan!E60="",0,SUM(BJ60:BO60))</f>
        <v>0</v>
      </c>
      <c r="BQ60" s="60"/>
      <c r="BR60" s="141"/>
      <c r="BS60" s="153" t="s">
        <v>123</v>
      </c>
      <c r="BT60" s="144" t="str">
        <f>Spielplan!$BL$24</f>
        <v/>
      </c>
      <c r="BU60" s="145"/>
      <c r="BV60" s="146">
        <f>Spielplan!$BN$24</f>
        <v>0</v>
      </c>
      <c r="BW60" s="147"/>
      <c r="BX60" s="148">
        <f>IF(BT24=BT60,Punktemodus!$B$11,0)</f>
        <v>10</v>
      </c>
      <c r="BY60" s="148">
        <f>IF(BT60=BT41,Punktemodus!B13,0)</f>
        <v>5</v>
      </c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44" t="str">
        <f>Spielplan!$CC$24</f>
        <v/>
      </c>
      <c r="CL60" s="145"/>
      <c r="CM60" s="146">
        <f>Spielplan!$CE$24</f>
        <v>0</v>
      </c>
      <c r="CN60" s="134"/>
      <c r="CO60" s="134">
        <f>IF(OR(CK60=CK23,CK60=CK24),Punktemodus!B21,0)</f>
        <v>40</v>
      </c>
      <c r="CP60" s="134"/>
      <c r="CQ60" s="373"/>
      <c r="CR60" s="374"/>
      <c r="CS60" s="374"/>
      <c r="CT60" s="374"/>
      <c r="CU60" s="374"/>
      <c r="CV60" s="375"/>
      <c r="CW60" s="134"/>
    </row>
    <row r="61" spans="1:101" ht="18.75" customHeight="1" thickBot="1" x14ac:dyDescent="0.3">
      <c r="A61" s="60"/>
      <c r="B61" s="60"/>
      <c r="C61" s="193" t="str">
        <f>H56</f>
        <v>Ecuador</v>
      </c>
      <c r="D61" s="194"/>
      <c r="E61" s="104"/>
      <c r="F61" s="93"/>
      <c r="G61" s="104"/>
      <c r="H61" s="193" t="str">
        <f>C57</f>
        <v>Frankreich</v>
      </c>
      <c r="I61" s="194"/>
      <c r="J61" s="60"/>
      <c r="K61" s="60" t="s">
        <v>100</v>
      </c>
      <c r="L61" s="60">
        <f t="shared" si="16"/>
        <v>0</v>
      </c>
      <c r="M61" s="60"/>
      <c r="N61" s="60">
        <f>IF($E61="",0,IF($E61&gt;$G61,3,IF($E61=$G61,1,0)))</f>
        <v>0</v>
      </c>
      <c r="O61" s="60">
        <f>IF($G61="",0,IF($E61&gt;$G61,0,IF($E61=$G61,1,3)))</f>
        <v>0</v>
      </c>
      <c r="P61" s="60"/>
      <c r="Q61" s="60"/>
      <c r="R61" s="60">
        <f>E61</f>
        <v>0</v>
      </c>
      <c r="S61" s="60">
        <f>G61</f>
        <v>0</v>
      </c>
      <c r="T61" s="60"/>
      <c r="U61" s="60"/>
      <c r="V61" s="60">
        <f>G61</f>
        <v>0</v>
      </c>
      <c r="W61" s="60">
        <f>E61</f>
        <v>0</v>
      </c>
      <c r="X61" s="60"/>
      <c r="Y61" s="60"/>
      <c r="Z61" s="60" t="s">
        <v>30</v>
      </c>
      <c r="AA61" s="60"/>
      <c r="AB61" s="60"/>
      <c r="AC61" s="60"/>
      <c r="AD61" s="60"/>
      <c r="AE61" s="60"/>
      <c r="AF61" s="60"/>
      <c r="AG61" s="60" t="b">
        <f>OR(AG56=AG57,AG56=AG58,AG56=AG59,AG57=AG58,AG57=AG59,AG58=AG59)</f>
        <v>1</v>
      </c>
      <c r="AH61" s="60"/>
      <c r="AI61" s="60"/>
      <c r="AJ61" s="60"/>
      <c r="AK61" s="60"/>
      <c r="AL61" s="60"/>
      <c r="AM61" s="60"/>
      <c r="AN61" s="60"/>
      <c r="AO61" s="60" t="s">
        <v>34</v>
      </c>
      <c r="AP61" s="60"/>
      <c r="AQ61" s="60"/>
      <c r="AR61" s="60" t="b">
        <f>OR(AR56=AR57,AR56=AR58,AR56=AR59,AR57=AR58,AR57=AR59,AR58=AR59)</f>
        <v>1</v>
      </c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85">
        <f>IF(E61&gt;G61,IF(Spielplan!E61&gt;Spielplan!G61,Punktemodus!$B$3,0),0)</f>
        <v>0</v>
      </c>
      <c r="BK61" s="85">
        <f>IF(E61=G61,IF(Spielplan!E61=Spielplan!G61,Punktemodus!$B$3,0),0)</f>
        <v>10</v>
      </c>
      <c r="BL61" s="85">
        <f>IF(E61&lt;G61,IF(Spielplan!E61&lt;Spielplan!G61,Punktemodus!$B$3,0),0)</f>
        <v>0</v>
      </c>
      <c r="BM61" s="85">
        <f>IF(E61=Spielplan!E61,IF(G61=Spielplan!G61,Punktemodus!$B$5,0),0)</f>
        <v>3</v>
      </c>
      <c r="BN61" s="85">
        <f>IF(E61=Spielplan!E61,Punktemodus!$B$7,0)</f>
        <v>1</v>
      </c>
      <c r="BO61" s="85">
        <f>IF(G61=Spielplan!G61,Punktemodus!$B$7,0)</f>
        <v>1</v>
      </c>
      <c r="BP61" s="137">
        <f>IF(Spielplan!E61="",0,SUM(BJ61:BO61))</f>
        <v>0</v>
      </c>
      <c r="BQ61" s="60"/>
      <c r="BR61" s="141"/>
      <c r="BS61" s="149" t="s">
        <v>124</v>
      </c>
      <c r="BT61" s="144" t="str">
        <f>Spielplan!$BL$25</f>
        <v/>
      </c>
      <c r="BU61" s="145"/>
      <c r="BV61" s="146">
        <f>Spielplan!$BN$25</f>
        <v>0</v>
      </c>
      <c r="BW61" s="134"/>
      <c r="BX61" s="148">
        <f>IF(BT25=BT61,Punktemodus!$B$11,0)</f>
        <v>10</v>
      </c>
      <c r="BY61" s="148">
        <f>IF(BT61=BT40,Punktemodus!B13,0)</f>
        <v>5</v>
      </c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55"/>
      <c r="CR61" s="142" t="s">
        <v>136</v>
      </c>
      <c r="CS61" s="155"/>
      <c r="CT61" s="155"/>
      <c r="CU61" s="155"/>
      <c r="CV61" s="155"/>
      <c r="CW61" s="134"/>
    </row>
    <row r="62" spans="1:101" ht="18.75" customHeight="1" thickBot="1" x14ac:dyDescent="0.25">
      <c r="A62" s="60"/>
      <c r="B62" s="60"/>
      <c r="C62" s="136" t="str">
        <f>IF(G61="","",IF(AR61=TRUE,"Achtung: Fehler in Tabelle!",""))</f>
        <v/>
      </c>
      <c r="D62" s="60"/>
      <c r="E62" s="85"/>
      <c r="F62" s="60"/>
      <c r="G62" s="85"/>
      <c r="H62" s="60"/>
      <c r="I62" s="60"/>
      <c r="J62" s="60"/>
      <c r="K62" s="60"/>
      <c r="L62" s="60"/>
      <c r="M62" s="60">
        <f t="shared" ref="M62:X62" si="19">SUM(M56:M61)</f>
        <v>0</v>
      </c>
      <c r="N62" s="60">
        <f t="shared" si="19"/>
        <v>0</v>
      </c>
      <c r="O62" s="60">
        <f t="shared" si="19"/>
        <v>0</v>
      </c>
      <c r="P62" s="60">
        <f t="shared" si="19"/>
        <v>0</v>
      </c>
      <c r="Q62" s="60">
        <f t="shared" si="19"/>
        <v>0</v>
      </c>
      <c r="R62" s="60">
        <f t="shared" si="19"/>
        <v>0</v>
      </c>
      <c r="S62" s="60">
        <f t="shared" si="19"/>
        <v>0</v>
      </c>
      <c r="T62" s="60">
        <f t="shared" si="19"/>
        <v>0</v>
      </c>
      <c r="U62" s="60">
        <f t="shared" si="19"/>
        <v>0</v>
      </c>
      <c r="V62" s="60">
        <f t="shared" si="19"/>
        <v>0</v>
      </c>
      <c r="W62" s="60">
        <f t="shared" si="19"/>
        <v>0</v>
      </c>
      <c r="X62" s="60">
        <f t="shared" si="19"/>
        <v>0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160">
        <f>SUM(BP56:BP61)</f>
        <v>0</v>
      </c>
      <c r="BQ62" s="60"/>
      <c r="BR62" s="141"/>
      <c r="BS62" s="150"/>
      <c r="BT62" s="134"/>
      <c r="BU62" s="134"/>
      <c r="BV62" s="134"/>
      <c r="BW62" s="134"/>
      <c r="BX62" s="148"/>
      <c r="BY62" s="148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370" t="str">
        <f>Spielplan!$CI$26</f>
        <v/>
      </c>
      <c r="CR62" s="371"/>
      <c r="CS62" s="371"/>
      <c r="CT62" s="371"/>
      <c r="CU62" s="371"/>
      <c r="CV62" s="372"/>
      <c r="CW62" s="134"/>
    </row>
    <row r="63" spans="1:101" ht="18.75" customHeight="1" thickBot="1" x14ac:dyDescent="0.3">
      <c r="A63" s="60"/>
      <c r="B63" s="60"/>
      <c r="C63" s="60"/>
      <c r="D63" s="60"/>
      <c r="E63" s="85"/>
      <c r="F63" s="60"/>
      <c r="G63" s="85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138"/>
      <c r="BQ63" s="60"/>
      <c r="BR63" s="141"/>
      <c r="BS63" s="134"/>
      <c r="BT63" s="134"/>
      <c r="BU63" s="134"/>
      <c r="BV63" s="134"/>
      <c r="BW63" s="134"/>
      <c r="BX63" s="148"/>
      <c r="BY63" s="148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54" t="s">
        <v>131</v>
      </c>
      <c r="CM63" s="134"/>
      <c r="CN63" s="134"/>
      <c r="CO63" s="134"/>
      <c r="CP63" s="134"/>
      <c r="CQ63" s="373"/>
      <c r="CR63" s="374"/>
      <c r="CS63" s="374"/>
      <c r="CT63" s="374"/>
      <c r="CU63" s="374"/>
      <c r="CV63" s="375"/>
      <c r="CW63" s="134"/>
    </row>
    <row r="64" spans="1:101" ht="18.75" customHeight="1" thickBot="1" x14ac:dyDescent="0.3">
      <c r="A64" s="60"/>
      <c r="B64" s="60"/>
      <c r="C64" s="60"/>
      <c r="D64" s="60"/>
      <c r="E64" s="85"/>
      <c r="F64" s="60"/>
      <c r="G64" s="85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138"/>
      <c r="BQ64" s="60"/>
      <c r="BR64" s="141"/>
      <c r="BS64" s="153" t="s">
        <v>20</v>
      </c>
      <c r="BT64" s="144" t="str">
        <f>Spielplan!$BL$28</f>
        <v/>
      </c>
      <c r="BU64" s="145"/>
      <c r="BV64" s="146">
        <f>Spielplan!$BN$28</f>
        <v>0</v>
      </c>
      <c r="BW64" s="147"/>
      <c r="BX64" s="148">
        <f>IF(BT28=BT64,Punktemodus!$B$11,0)</f>
        <v>10</v>
      </c>
      <c r="BY64" s="148">
        <f>IF(BT64=BT13,Punktemodus!B13,0)</f>
        <v>5</v>
      </c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55"/>
      <c r="CR64" s="142" t="s">
        <v>137</v>
      </c>
      <c r="CS64" s="155"/>
      <c r="CT64" s="155"/>
      <c r="CU64" s="155"/>
      <c r="CV64" s="155"/>
      <c r="CW64" s="134"/>
    </row>
    <row r="65" spans="1:101" ht="18.75" customHeight="1" thickBot="1" x14ac:dyDescent="0.3">
      <c r="A65" s="60"/>
      <c r="B65" s="60"/>
      <c r="C65" s="88" t="s">
        <v>91</v>
      </c>
      <c r="D65" s="60"/>
      <c r="E65" s="85"/>
      <c r="F65" s="60"/>
      <c r="G65" s="85"/>
      <c r="H65" s="60"/>
      <c r="I65" s="60"/>
      <c r="J65" s="60"/>
      <c r="K65" s="60"/>
      <c r="L65" s="60"/>
      <c r="M65" s="60" t="s">
        <v>4</v>
      </c>
      <c r="N65" s="60"/>
      <c r="O65" s="60"/>
      <c r="P65" s="60"/>
      <c r="Q65" s="60" t="s">
        <v>6</v>
      </c>
      <c r="R65" s="60"/>
      <c r="S65" s="60"/>
      <c r="T65" s="60"/>
      <c r="U65" s="60" t="s">
        <v>7</v>
      </c>
      <c r="V65" s="60"/>
      <c r="W65" s="60"/>
      <c r="X65" s="60"/>
      <c r="Y65" s="60"/>
      <c r="Z65" s="60" t="s">
        <v>4</v>
      </c>
      <c r="AA65" s="60" t="s">
        <v>5</v>
      </c>
      <c r="AB65" s="60"/>
      <c r="AC65" s="60"/>
      <c r="AD65" s="60" t="s">
        <v>9</v>
      </c>
      <c r="AE65" s="60"/>
      <c r="AF65" s="60"/>
      <c r="AG65" s="60"/>
      <c r="AH65" s="60" t="s">
        <v>32</v>
      </c>
      <c r="AI65" s="60"/>
      <c r="AJ65" s="60"/>
      <c r="AK65" s="60"/>
      <c r="AL65" s="60"/>
      <c r="AM65" s="60"/>
      <c r="AN65" s="60" t="s">
        <v>35</v>
      </c>
      <c r="AO65" s="60"/>
      <c r="AP65" s="60"/>
      <c r="AQ65" s="60"/>
      <c r="AR65" s="60"/>
      <c r="AS65" s="60" t="s">
        <v>33</v>
      </c>
      <c r="AT65" s="60"/>
      <c r="AU65" s="60"/>
      <c r="AV65" s="60"/>
      <c r="AW65" s="60"/>
      <c r="AX65" s="60"/>
      <c r="AY65" s="60"/>
      <c r="AZ65" s="60"/>
      <c r="BA65" s="60"/>
      <c r="BB65" s="89" t="s">
        <v>10</v>
      </c>
      <c r="BC65" s="60"/>
      <c r="BD65" s="90" t="s">
        <v>4</v>
      </c>
      <c r="BE65" s="60"/>
      <c r="BF65" s="61" t="s">
        <v>5</v>
      </c>
      <c r="BG65" s="60"/>
      <c r="BH65" s="60"/>
      <c r="BI65" s="85"/>
      <c r="BJ65" s="60"/>
      <c r="BK65" s="60"/>
      <c r="BL65" s="60"/>
      <c r="BM65" s="60"/>
      <c r="BN65" s="60"/>
      <c r="BO65" s="60"/>
      <c r="BP65" s="138"/>
      <c r="BQ65" s="85"/>
      <c r="BR65" s="141"/>
      <c r="BS65" s="149" t="s">
        <v>125</v>
      </c>
      <c r="BT65" s="144" t="str">
        <f>Spielplan!$BL$29</f>
        <v/>
      </c>
      <c r="BU65" s="145"/>
      <c r="BV65" s="146">
        <f>Spielplan!$BN$29</f>
        <v>0</v>
      </c>
      <c r="BW65" s="134"/>
      <c r="BX65" s="148">
        <f>IF(BT29=BT65,Punktemodus!$B$11,0)</f>
        <v>10</v>
      </c>
      <c r="BY65" s="148">
        <f>IF(BT65=BT12,Punktemodus!B13,0)</f>
        <v>5</v>
      </c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44" t="str">
        <f>Spielplan!$CC$29</f>
        <v/>
      </c>
      <c r="CL65" s="145"/>
      <c r="CM65" s="146">
        <f>Spielplan!$CE$29</f>
        <v>0</v>
      </c>
      <c r="CN65" s="134"/>
      <c r="CO65" s="134"/>
      <c r="CP65" s="134"/>
      <c r="CQ65" s="370" t="str">
        <f>Spielplan!$CI$29</f>
        <v/>
      </c>
      <c r="CR65" s="371"/>
      <c r="CS65" s="371"/>
      <c r="CT65" s="371"/>
      <c r="CU65" s="371"/>
      <c r="CV65" s="372"/>
      <c r="CW65" s="134"/>
    </row>
    <row r="66" spans="1:101" ht="18.75" customHeight="1" thickBot="1" x14ac:dyDescent="0.3">
      <c r="A66" s="60"/>
      <c r="B66" s="60"/>
      <c r="C66" s="60"/>
      <c r="D66" s="60"/>
      <c r="E66" s="85"/>
      <c r="F66" s="60"/>
      <c r="G66" s="85"/>
      <c r="H66" s="60"/>
      <c r="I66" s="60"/>
      <c r="J66" s="60"/>
      <c r="K66" s="60"/>
      <c r="L66" s="60"/>
      <c r="M66" s="60" t="s">
        <v>0</v>
      </c>
      <c r="N66" s="60" t="s">
        <v>1</v>
      </c>
      <c r="O66" s="60" t="s">
        <v>2</v>
      </c>
      <c r="P66" s="60" t="s">
        <v>3</v>
      </c>
      <c r="Q66" s="60" t="s">
        <v>0</v>
      </c>
      <c r="R66" s="60" t="s">
        <v>1</v>
      </c>
      <c r="S66" s="60" t="s">
        <v>2</v>
      </c>
      <c r="T66" s="60" t="s">
        <v>3</v>
      </c>
      <c r="U66" s="60" t="s">
        <v>0</v>
      </c>
      <c r="V66" s="60" t="s">
        <v>1</v>
      </c>
      <c r="W66" s="60" t="s">
        <v>2</v>
      </c>
      <c r="X66" s="60" t="s">
        <v>3</v>
      </c>
      <c r="Y66" s="60"/>
      <c r="Z66" s="60" t="s">
        <v>8</v>
      </c>
      <c r="AA66" s="60"/>
      <c r="AB66" s="60"/>
      <c r="AC66" s="60"/>
      <c r="AD66" s="60"/>
      <c r="AE66" s="60"/>
      <c r="AF66" s="60"/>
      <c r="AG66" s="60"/>
      <c r="AH66" s="60" t="s">
        <v>31</v>
      </c>
      <c r="AI66" s="60"/>
      <c r="AJ66" s="60"/>
      <c r="AK66" s="60"/>
      <c r="AL66" s="60"/>
      <c r="AM66" s="60"/>
      <c r="AN66" s="60" t="str">
        <f>AI67</f>
        <v>Argentinien</v>
      </c>
      <c r="AO66" s="60" t="str">
        <f>AI68</f>
        <v>Bosnien</v>
      </c>
      <c r="AP66" s="60" t="str">
        <f>AI69</f>
        <v>Iran</v>
      </c>
      <c r="AQ66" s="60" t="str">
        <f>AI70</f>
        <v>Nigeria</v>
      </c>
      <c r="AR66" s="60"/>
      <c r="AS66" s="60" t="s">
        <v>31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85"/>
      <c r="BJ66" s="85"/>
      <c r="BK66" s="85"/>
      <c r="BL66" s="85"/>
      <c r="BM66" s="85"/>
      <c r="BN66" s="85"/>
      <c r="BO66" s="85"/>
      <c r="BP66" s="137"/>
      <c r="BQ66" s="85"/>
      <c r="BR66" s="141"/>
      <c r="BS66" s="150"/>
      <c r="BT66" s="134"/>
      <c r="BU66" s="134"/>
      <c r="BV66" s="134"/>
      <c r="BW66" s="134"/>
      <c r="BX66" s="148"/>
      <c r="BY66" s="148"/>
      <c r="BZ66" s="134"/>
      <c r="CA66" s="144" t="str">
        <f>Spielplan!$BS$30</f>
        <v/>
      </c>
      <c r="CB66" s="145"/>
      <c r="CC66" s="146">
        <f>Spielplan!$BU$30</f>
        <v>0</v>
      </c>
      <c r="CD66" s="147"/>
      <c r="CE66" s="134">
        <f>IF(CA66=CA30,Punktemodus!B15,0)</f>
        <v>20</v>
      </c>
      <c r="CF66" s="148">
        <f>IF(OR(CA66=$CA$14,CA66=$CA$15,CA66=$CA$22,CA66=$CA$23,CA66=$CA$31,CA66=$CA$38,CA66=$CA$39),Punktemodus!B17,0)</f>
        <v>10</v>
      </c>
      <c r="CG66" s="134"/>
      <c r="CH66" s="134"/>
      <c r="CI66" s="134"/>
      <c r="CJ66" s="134"/>
      <c r="CK66" s="144" t="str">
        <f>Spielplan!$CC$30</f>
        <v/>
      </c>
      <c r="CL66" s="145"/>
      <c r="CM66" s="146">
        <f>Spielplan!$CE$30</f>
        <v>0</v>
      </c>
      <c r="CN66" s="134"/>
      <c r="CO66" s="134"/>
      <c r="CP66" s="134"/>
      <c r="CQ66" s="373"/>
      <c r="CR66" s="374"/>
      <c r="CS66" s="374"/>
      <c r="CT66" s="374"/>
      <c r="CU66" s="374"/>
      <c r="CV66" s="375"/>
      <c r="CW66" s="134"/>
    </row>
    <row r="67" spans="1:101" ht="18.75" customHeight="1" thickBot="1" x14ac:dyDescent="0.3">
      <c r="A67" s="60"/>
      <c r="B67" s="60"/>
      <c r="C67" s="200" t="str">
        <f>Spielplan!$C$67</f>
        <v>Argentinien</v>
      </c>
      <c r="D67" s="201"/>
      <c r="E67" s="104"/>
      <c r="F67" s="93"/>
      <c r="G67" s="104"/>
      <c r="H67" s="200" t="str">
        <f>Spielplan!$H$67</f>
        <v>Bosnien</v>
      </c>
      <c r="I67" s="201"/>
      <c r="J67" s="60"/>
      <c r="K67" s="60" t="s">
        <v>101</v>
      </c>
      <c r="L67" s="60">
        <f t="shared" ref="L67:L72" si="20">IF(E67-G67&gt;0,1,IF(G67=E67,0,-1))</f>
        <v>0</v>
      </c>
      <c r="M67" s="60">
        <f>IF($E67="",0,IF($E67&gt;$G67,3,IF($E67=G67,1,0)))</f>
        <v>0</v>
      </c>
      <c r="N67" s="60">
        <f>IF($G67="",0,IF($E67&gt;$G67,0,IF($E67=G67,1,3)))</f>
        <v>0</v>
      </c>
      <c r="O67" s="60"/>
      <c r="P67" s="60"/>
      <c r="Q67" s="60">
        <f>E67</f>
        <v>0</v>
      </c>
      <c r="R67" s="60">
        <f>G67</f>
        <v>0</v>
      </c>
      <c r="S67" s="60"/>
      <c r="T67" s="60"/>
      <c r="U67" s="60">
        <f>G67</f>
        <v>0</v>
      </c>
      <c r="V67" s="60">
        <f>E67</f>
        <v>0</v>
      </c>
      <c r="W67" s="60"/>
      <c r="X67" s="60"/>
      <c r="Y67" s="60"/>
      <c r="Z67" s="60">
        <f>M73</f>
        <v>0</v>
      </c>
      <c r="AA67" s="60">
        <f>Q73</f>
        <v>0</v>
      </c>
      <c r="AB67" s="60">
        <f>U73</f>
        <v>0</v>
      </c>
      <c r="AC67" s="60">
        <f>AA67-AB67</f>
        <v>0</v>
      </c>
      <c r="AD67" s="60">
        <f>IF(Z67&gt;Z68,-1,0)</f>
        <v>0</v>
      </c>
      <c r="AE67" s="60">
        <f>IF(Z67&gt;Z69,-1,0)</f>
        <v>0</v>
      </c>
      <c r="AF67" s="60">
        <f>IF(Z67&gt;Z70,-1,0)</f>
        <v>0</v>
      </c>
      <c r="AG67" s="60">
        <f>10000-(AJ67*1000+AM67*100+AK67*10)</f>
        <v>10000</v>
      </c>
      <c r="AH67" s="90">
        <f>RANK(AG67,AG67:AG70,1)</f>
        <v>1</v>
      </c>
      <c r="AI67" s="60" t="str">
        <f>C67</f>
        <v>Argentinien</v>
      </c>
      <c r="AJ67" s="60">
        <f t="shared" ref="AJ67:AL70" si="21">Z67</f>
        <v>0</v>
      </c>
      <c r="AK67" s="60">
        <f t="shared" si="21"/>
        <v>0</v>
      </c>
      <c r="AL67" s="60">
        <f t="shared" si="21"/>
        <v>0</v>
      </c>
      <c r="AM67" s="60">
        <f>AK67-AL67</f>
        <v>0</v>
      </c>
      <c r="AN67" s="187"/>
      <c r="AO67" s="187">
        <f>IF(AG68=AG67,IF(G67&gt;E67,AG68-0.1,AG68),AG68)</f>
        <v>10000</v>
      </c>
      <c r="AP67" s="187">
        <f>IF(AG69=AG67,IF(G69&gt;E69,AG69-0.1,AG69),AG69)</f>
        <v>10000</v>
      </c>
      <c r="AQ67" s="187">
        <f>IF(AG70=AG67,IF(G71&gt;E71,AG70-0.1,AG70),AG70)</f>
        <v>10000</v>
      </c>
      <c r="AR67" s="187">
        <f>AN71</f>
        <v>30000</v>
      </c>
      <c r="AS67" s="90">
        <f>RANK(AR67,AR67:AR70,1)</f>
        <v>1</v>
      </c>
      <c r="AT67" s="60" t="str">
        <f t="shared" ref="AT67:AW70" si="22">AI67</f>
        <v>Argentinien</v>
      </c>
      <c r="AU67" s="60">
        <f t="shared" si="22"/>
        <v>0</v>
      </c>
      <c r="AV67" s="60">
        <f t="shared" si="22"/>
        <v>0</v>
      </c>
      <c r="AW67" s="60">
        <f t="shared" si="22"/>
        <v>0</v>
      </c>
      <c r="AX67" s="60"/>
      <c r="AY67" s="60"/>
      <c r="AZ67" s="60"/>
      <c r="BA67" s="202">
        <v>1</v>
      </c>
      <c r="BB67" s="200" t="str">
        <f>VLOOKUP(1,AS67:AT70,2,FALSE)</f>
        <v>Argentinien</v>
      </c>
      <c r="BC67" s="201"/>
      <c r="BD67" s="203">
        <f>VLOOKUP(1,AS67:AW70,3,FALSE)</f>
        <v>0</v>
      </c>
      <c r="BE67" s="204">
        <f>VLOOKUP(1,AS67:AW70,4,FALSE)</f>
        <v>0</v>
      </c>
      <c r="BF67" s="93" t="s">
        <v>12</v>
      </c>
      <c r="BG67" s="204">
        <f>VLOOKUP(1,AS67:AW70,5,FALSE)</f>
        <v>0</v>
      </c>
      <c r="BH67" s="205" t="s">
        <v>126</v>
      </c>
      <c r="BI67" s="85"/>
      <c r="BJ67" s="85">
        <f>IF(E67&gt;G67,IF(Spielplan!E67&gt;Spielplan!G67,Punktemodus!$B$3,0),0)</f>
        <v>0</v>
      </c>
      <c r="BK67" s="85">
        <f>IF(E67=G67,IF(Spielplan!E67=Spielplan!G67,Punktemodus!$B$3,0),0)</f>
        <v>10</v>
      </c>
      <c r="BL67" s="85">
        <f>IF(E67&lt;G67,IF(Spielplan!E67&lt;Spielplan!G67,Punktemodus!$B$3,0),0)</f>
        <v>0</v>
      </c>
      <c r="BM67" s="85">
        <f>IF(E67=Spielplan!E67,IF(G67=Spielplan!G67,Punktemodus!$B$5,0),0)</f>
        <v>3</v>
      </c>
      <c r="BN67" s="85">
        <f>IF(E67=Spielplan!E67,Punktemodus!$B$7,0)</f>
        <v>1</v>
      </c>
      <c r="BO67" s="85">
        <f>IF(G67=Spielplan!G67,Punktemodus!$B$7,0)</f>
        <v>1</v>
      </c>
      <c r="BP67" s="137">
        <f>IF(Spielplan!E67="",0,SUM(BJ67:BO67))</f>
        <v>0</v>
      </c>
      <c r="BQ67" s="85"/>
      <c r="BR67" s="141"/>
      <c r="BS67" s="134"/>
      <c r="BT67" s="134"/>
      <c r="BU67" s="134"/>
      <c r="BV67" s="134"/>
      <c r="BW67" s="134"/>
      <c r="BX67" s="148"/>
      <c r="BY67" s="148"/>
      <c r="BZ67" s="134"/>
      <c r="CA67" s="144" t="str">
        <f>Spielplan!$BS$31</f>
        <v/>
      </c>
      <c r="CB67" s="145"/>
      <c r="CC67" s="146">
        <f>Spielplan!$BU$31</f>
        <v>0</v>
      </c>
      <c r="CD67" s="134"/>
      <c r="CE67" s="134">
        <f>IF(CA67=CA31,Punktemodus!B15,0)</f>
        <v>20</v>
      </c>
      <c r="CF67" s="148">
        <f>IF(OR(CA67=$CA$14,CA67=$CA$15,CA67=$CA$22,CA67=$CA$23,CA67=$CA$30,CA67=$CA$38,CA67=$CA$39),Punktemodus!B17,0)</f>
        <v>10</v>
      </c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55"/>
      <c r="CR67" s="142" t="s">
        <v>138</v>
      </c>
      <c r="CS67" s="155"/>
      <c r="CT67" s="155"/>
      <c r="CU67" s="155"/>
      <c r="CV67" s="155"/>
      <c r="CW67" s="134"/>
    </row>
    <row r="68" spans="1:101" ht="18.75" customHeight="1" thickBot="1" x14ac:dyDescent="0.3">
      <c r="A68" s="60"/>
      <c r="B68" s="60"/>
      <c r="C68" s="206" t="str">
        <f>Spielplan!$C$68</f>
        <v>Iran</v>
      </c>
      <c r="D68" s="207"/>
      <c r="E68" s="104"/>
      <c r="F68" s="93"/>
      <c r="G68" s="104"/>
      <c r="H68" s="206" t="str">
        <f>Spielplan!$H$68</f>
        <v>Nigeria</v>
      </c>
      <c r="I68" s="207"/>
      <c r="J68" s="60"/>
      <c r="K68" s="60" t="s">
        <v>102</v>
      </c>
      <c r="L68" s="60">
        <f t="shared" si="20"/>
        <v>0</v>
      </c>
      <c r="M68" s="60"/>
      <c r="N68" s="60"/>
      <c r="O68" s="60">
        <f>IF($E68="",0,IF($E68&gt;$G68,3,IF($E68=$G68,1,0)))</f>
        <v>0</v>
      </c>
      <c r="P68" s="60">
        <f>IF($G68="",0,IF($E68&gt;$G68,0,IF($E68=$G68,1,3)))</f>
        <v>0</v>
      </c>
      <c r="Q68" s="60"/>
      <c r="R68" s="60"/>
      <c r="S68" s="60">
        <f>E68</f>
        <v>0</v>
      </c>
      <c r="T68" s="60">
        <f>G68</f>
        <v>0</v>
      </c>
      <c r="U68" s="60"/>
      <c r="V68" s="60"/>
      <c r="W68" s="60">
        <f>G68</f>
        <v>0</v>
      </c>
      <c r="X68" s="60">
        <f>E68</f>
        <v>0</v>
      </c>
      <c r="Y68" s="60"/>
      <c r="Z68" s="60">
        <f>N73</f>
        <v>0</v>
      </c>
      <c r="AA68" s="60">
        <f>R73</f>
        <v>0</v>
      </c>
      <c r="AB68" s="60">
        <f>V73</f>
        <v>0</v>
      </c>
      <c r="AC68" s="60">
        <f>AA68-AB68</f>
        <v>0</v>
      </c>
      <c r="AD68" s="60">
        <f>IF(Z68&gt;Z67,-1,0)</f>
        <v>0</v>
      </c>
      <c r="AE68" s="60">
        <f>IF(Z68&gt;Z69,-1,0)</f>
        <v>0</v>
      </c>
      <c r="AF68" s="60">
        <f>IF(Z68&gt;Z70,-1,0)</f>
        <v>0</v>
      </c>
      <c r="AG68" s="60">
        <f>10000-(AJ68*1000+AM68*100+AK68*10)</f>
        <v>10000</v>
      </c>
      <c r="AH68" s="90">
        <f>RANK(AG68,AG67:AG70,1)</f>
        <v>1</v>
      </c>
      <c r="AI68" s="60" t="str">
        <f>H67</f>
        <v>Bosnien</v>
      </c>
      <c r="AJ68" s="60">
        <f t="shared" si="21"/>
        <v>0</v>
      </c>
      <c r="AK68" s="60">
        <f t="shared" si="21"/>
        <v>0</v>
      </c>
      <c r="AL68" s="60">
        <f t="shared" si="21"/>
        <v>0</v>
      </c>
      <c r="AM68" s="60">
        <f>AK68-AL68</f>
        <v>0</v>
      </c>
      <c r="AN68" s="187">
        <f>IF(AG67=AG68,IF(E67&gt;G67,AG67-0.1,AG67),AG67)</f>
        <v>10000</v>
      </c>
      <c r="AO68" s="187"/>
      <c r="AP68" s="187">
        <f>IF(AG69=AG68,IF(G72&gt;E72,AG69-0.1,AG69),AG69)</f>
        <v>10000</v>
      </c>
      <c r="AQ68" s="187">
        <f>IF(AG70=AG68,IF(G70&gt;E70,AG70-0.1,AG70),AG70)</f>
        <v>10000</v>
      </c>
      <c r="AR68" s="187">
        <f>AO71</f>
        <v>30000</v>
      </c>
      <c r="AS68" s="90">
        <f>RANK(AR68,AR67:AR70,1)</f>
        <v>1</v>
      </c>
      <c r="AT68" s="60" t="str">
        <f t="shared" si="22"/>
        <v>Bosnien</v>
      </c>
      <c r="AU68" s="60">
        <f t="shared" si="22"/>
        <v>0</v>
      </c>
      <c r="AV68" s="60">
        <f t="shared" si="22"/>
        <v>0</v>
      </c>
      <c r="AW68" s="60">
        <f t="shared" si="22"/>
        <v>0</v>
      </c>
      <c r="AX68" s="60"/>
      <c r="AY68" s="60"/>
      <c r="AZ68" s="60"/>
      <c r="BA68" s="208">
        <v>2</v>
      </c>
      <c r="BB68" s="206" t="e">
        <f>VLOOKUP(2,AS67:AT70,2,FALSE)</f>
        <v>#N/A</v>
      </c>
      <c r="BC68" s="207"/>
      <c r="BD68" s="209" t="e">
        <f>VLOOKUP(2,AS67:AW70,3,FALSE)</f>
        <v>#N/A</v>
      </c>
      <c r="BE68" s="210" t="e">
        <f>VLOOKUP(2,AS67:AW70,4,FALSE)</f>
        <v>#N/A</v>
      </c>
      <c r="BF68" s="93" t="s">
        <v>12</v>
      </c>
      <c r="BG68" s="210" t="e">
        <f>VLOOKUP(2,AS67:AW70,5,FALSE)</f>
        <v>#N/A</v>
      </c>
      <c r="BH68" s="210" t="s">
        <v>122</v>
      </c>
      <c r="BI68" s="85"/>
      <c r="BJ68" s="85">
        <f>IF(E68&gt;G68,IF(Spielplan!E68&gt;Spielplan!G68,Punktemodus!$B$3,0),0)</f>
        <v>0</v>
      </c>
      <c r="BK68" s="85">
        <f>IF(E68=G68,IF(Spielplan!E68=Spielplan!G68,Punktemodus!$B$3,0),0)</f>
        <v>10</v>
      </c>
      <c r="BL68" s="85">
        <f>IF(E68&lt;G68,IF(Spielplan!E68&lt;Spielplan!G68,Punktemodus!$B$3,0),0)</f>
        <v>0</v>
      </c>
      <c r="BM68" s="85">
        <f>IF(E68=Spielplan!E68,IF(G68=Spielplan!G68,Punktemodus!$B$5,0),0)</f>
        <v>3</v>
      </c>
      <c r="BN68" s="85">
        <f>IF(E68=Spielplan!E68,Punktemodus!$B$7,0)</f>
        <v>1</v>
      </c>
      <c r="BO68" s="85">
        <f>IF(G68=Spielplan!G68,Punktemodus!$B$7,0)</f>
        <v>1</v>
      </c>
      <c r="BP68" s="137">
        <f>IF(Spielplan!E68="",0,SUM(BJ68:BO68))</f>
        <v>0</v>
      </c>
      <c r="BQ68" s="85"/>
      <c r="BR68" s="141"/>
      <c r="BS68" s="153" t="s">
        <v>24</v>
      </c>
      <c r="BT68" s="144" t="str">
        <f>Spielplan!$BL$32</f>
        <v/>
      </c>
      <c r="BU68" s="145"/>
      <c r="BV68" s="146">
        <f>Spielplan!$BN$32</f>
        <v>0</v>
      </c>
      <c r="BW68" s="147"/>
      <c r="BX68" s="148">
        <f>IF(BT32=BT68,Punktemodus!$B$11,0)</f>
        <v>10</v>
      </c>
      <c r="BY68" s="148">
        <f>IF(BT68=BT17,Punktemodus!B13,0)</f>
        <v>5</v>
      </c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370" t="str">
        <f>Spielplan!$CI$32</f>
        <v/>
      </c>
      <c r="CR68" s="371"/>
      <c r="CS68" s="371"/>
      <c r="CT68" s="371"/>
      <c r="CU68" s="371"/>
      <c r="CV68" s="372"/>
      <c r="CW68" s="134"/>
    </row>
    <row r="69" spans="1:101" ht="18.75" customHeight="1" thickBot="1" x14ac:dyDescent="0.3">
      <c r="A69" s="60"/>
      <c r="B69" s="60"/>
      <c r="C69" s="200" t="str">
        <f>C67</f>
        <v>Argentinien</v>
      </c>
      <c r="D69" s="201"/>
      <c r="E69" s="104"/>
      <c r="F69" s="93"/>
      <c r="G69" s="104"/>
      <c r="H69" s="200" t="str">
        <f>C68</f>
        <v>Iran</v>
      </c>
      <c r="I69" s="201"/>
      <c r="J69" s="60"/>
      <c r="K69" s="60" t="s">
        <v>103</v>
      </c>
      <c r="L69" s="60">
        <f t="shared" si="20"/>
        <v>0</v>
      </c>
      <c r="M69" s="60">
        <f>IF($E69="",0,IF($E69&gt;$G69,3,IF($E69=G69,1,0)))</f>
        <v>0</v>
      </c>
      <c r="N69" s="60"/>
      <c r="O69" s="60">
        <f>IF($G69="",0,IF($E69&gt;$G69,0,IF($E69=$G69,1,3)))</f>
        <v>0</v>
      </c>
      <c r="P69" s="60"/>
      <c r="Q69" s="60">
        <f>E69</f>
        <v>0</v>
      </c>
      <c r="R69" s="60"/>
      <c r="S69" s="60">
        <f>G69</f>
        <v>0</v>
      </c>
      <c r="T69" s="60"/>
      <c r="U69" s="60">
        <f>G69</f>
        <v>0</v>
      </c>
      <c r="V69" s="60"/>
      <c r="W69" s="60">
        <f>E69</f>
        <v>0</v>
      </c>
      <c r="X69" s="60"/>
      <c r="Y69" s="60"/>
      <c r="Z69" s="60">
        <f>O73</f>
        <v>0</v>
      </c>
      <c r="AA69" s="60">
        <f>S73</f>
        <v>0</v>
      </c>
      <c r="AB69" s="60">
        <f>W73</f>
        <v>0</v>
      </c>
      <c r="AC69" s="60">
        <f>AA69-AB69</f>
        <v>0</v>
      </c>
      <c r="AD69" s="60">
        <f>IF(Z69&gt;Z67,-1,0)</f>
        <v>0</v>
      </c>
      <c r="AE69" s="60">
        <f>IF(Z69&gt;Z68,-1,0)</f>
        <v>0</v>
      </c>
      <c r="AF69" s="60">
        <f>IF(Z69&gt;Z70,-1,0)</f>
        <v>0</v>
      </c>
      <c r="AG69" s="60">
        <f>10000-(AJ69*1000+AM69*100+AK69*10)</f>
        <v>10000</v>
      </c>
      <c r="AH69" s="90">
        <f>RANK(AG69,AG67:AG70,1)</f>
        <v>1</v>
      </c>
      <c r="AI69" s="60" t="str">
        <f>C68</f>
        <v>Iran</v>
      </c>
      <c r="AJ69" s="60">
        <f t="shared" si="21"/>
        <v>0</v>
      </c>
      <c r="AK69" s="60">
        <f t="shared" si="21"/>
        <v>0</v>
      </c>
      <c r="AL69" s="60">
        <f t="shared" si="21"/>
        <v>0</v>
      </c>
      <c r="AM69" s="60">
        <f>AK69-AL69</f>
        <v>0</v>
      </c>
      <c r="AN69" s="187">
        <f>IF(AG67=AG69,IF(E69&gt;G69,AG67-0.1,AG67),AG67)</f>
        <v>10000</v>
      </c>
      <c r="AO69" s="187">
        <f>IF(AG68=AG69,IF(E72&gt;G72,AG68-0.1,AG68),AG68)</f>
        <v>10000</v>
      </c>
      <c r="AP69" s="187"/>
      <c r="AQ69" s="187">
        <f>IF(AG70=AG69,IF(G68&gt;E68,AG70-0.1,AG70),AG70)</f>
        <v>10000</v>
      </c>
      <c r="AR69" s="187">
        <f>AP71</f>
        <v>30000</v>
      </c>
      <c r="AS69" s="90">
        <f>RANK(AR69,AR67:AR70,1)</f>
        <v>1</v>
      </c>
      <c r="AT69" s="60" t="str">
        <f t="shared" si="22"/>
        <v>Iran</v>
      </c>
      <c r="AU69" s="60">
        <f t="shared" si="22"/>
        <v>0</v>
      </c>
      <c r="AV69" s="60">
        <f t="shared" si="22"/>
        <v>0</v>
      </c>
      <c r="AW69" s="60">
        <f t="shared" si="22"/>
        <v>0</v>
      </c>
      <c r="AX69" s="60"/>
      <c r="AY69" s="60"/>
      <c r="AZ69" s="60"/>
      <c r="BA69" s="113">
        <v>3</v>
      </c>
      <c r="BB69" s="114" t="e">
        <f>VLOOKUP(3,AS67:AT70,2,FALSE)</f>
        <v>#N/A</v>
      </c>
      <c r="BC69" s="115"/>
      <c r="BD69" s="116" t="e">
        <f>VLOOKUP(3,AS67:AW70,3,FALSE)</f>
        <v>#N/A</v>
      </c>
      <c r="BE69" s="116" t="e">
        <f>VLOOKUP(3,AS67:AW70,4,FALSE)</f>
        <v>#N/A</v>
      </c>
      <c r="BF69" s="93" t="s">
        <v>12</v>
      </c>
      <c r="BG69" s="116" t="e">
        <f>VLOOKUP(3,AS67:AW70,5,FALSE)</f>
        <v>#N/A</v>
      </c>
      <c r="BH69" s="60"/>
      <c r="BI69" s="85"/>
      <c r="BJ69" s="85">
        <f>IF(E69&gt;G69,IF(Spielplan!E69&gt;Spielplan!G69,Punktemodus!$B$3,0),0)</f>
        <v>0</v>
      </c>
      <c r="BK69" s="85">
        <f>IF(E69=G69,IF(Spielplan!E69=Spielplan!G69,Punktemodus!$B$3,0),0)</f>
        <v>10</v>
      </c>
      <c r="BL69" s="85">
        <f>IF(E69&lt;G69,IF(Spielplan!E69&lt;Spielplan!G69,Punktemodus!$B$3,0),0)</f>
        <v>0</v>
      </c>
      <c r="BM69" s="85">
        <f>IF(E69=Spielplan!E69,IF(G69=Spielplan!G69,Punktemodus!$B$5,0),0)</f>
        <v>3</v>
      </c>
      <c r="BN69" s="85">
        <f>IF(E69=Spielplan!E69,Punktemodus!$B$7,0)</f>
        <v>1</v>
      </c>
      <c r="BO69" s="85">
        <f>IF(G69=Spielplan!G69,Punktemodus!$B$7,0)</f>
        <v>1</v>
      </c>
      <c r="BP69" s="137">
        <f>IF(Spielplan!E69="",0,SUM(BJ69:BO69))</f>
        <v>0</v>
      </c>
      <c r="BQ69" s="85"/>
      <c r="BR69" s="141"/>
      <c r="BS69" s="149" t="s">
        <v>23</v>
      </c>
      <c r="BT69" s="144" t="str">
        <f>Spielplan!$BL$33</f>
        <v/>
      </c>
      <c r="BU69" s="145"/>
      <c r="BV69" s="146">
        <f>Spielplan!$BN$33</f>
        <v>0</v>
      </c>
      <c r="BW69" s="134"/>
      <c r="BX69" s="148">
        <f>IF(BT33=BT69,Punktemodus!$B$11,0)</f>
        <v>10</v>
      </c>
      <c r="BY69" s="148">
        <f>IF(BT69=BT16,Punktemodus!B13,0)</f>
        <v>5</v>
      </c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373"/>
      <c r="CR69" s="374"/>
      <c r="CS69" s="374"/>
      <c r="CT69" s="374"/>
      <c r="CU69" s="374"/>
      <c r="CV69" s="375"/>
      <c r="CW69" s="134"/>
    </row>
    <row r="70" spans="1:101" ht="18.75" customHeight="1" thickBot="1" x14ac:dyDescent="0.3">
      <c r="A70" s="60"/>
      <c r="B70" s="60"/>
      <c r="C70" s="206" t="str">
        <f>H67</f>
        <v>Bosnien</v>
      </c>
      <c r="D70" s="207"/>
      <c r="E70" s="104"/>
      <c r="F70" s="93"/>
      <c r="G70" s="104"/>
      <c r="H70" s="206" t="str">
        <f>H68</f>
        <v>Nigeria</v>
      </c>
      <c r="I70" s="207"/>
      <c r="J70" s="60"/>
      <c r="K70" s="60" t="s">
        <v>104</v>
      </c>
      <c r="L70" s="60">
        <f t="shared" si="20"/>
        <v>0</v>
      </c>
      <c r="M70" s="60"/>
      <c r="N70" s="60">
        <f>IF($E70="",0,IF($E70&gt;$G70,3,IF($E70=$G70,1,0)))</f>
        <v>0</v>
      </c>
      <c r="O70" s="60"/>
      <c r="P70" s="60">
        <f>IF($G70="",0,IF($E70&gt;$G70,0,IF($E70=$G70,1,3)))</f>
        <v>0</v>
      </c>
      <c r="Q70" s="60"/>
      <c r="R70" s="60">
        <f>E70</f>
        <v>0</v>
      </c>
      <c r="S70" s="60"/>
      <c r="T70" s="60">
        <f>G70</f>
        <v>0</v>
      </c>
      <c r="U70" s="60"/>
      <c r="V70" s="60">
        <f>G70</f>
        <v>0</v>
      </c>
      <c r="W70" s="60"/>
      <c r="X70" s="60">
        <f>E70</f>
        <v>0</v>
      </c>
      <c r="Y70" s="60"/>
      <c r="Z70" s="60">
        <f>P73</f>
        <v>0</v>
      </c>
      <c r="AA70" s="60">
        <f>T73</f>
        <v>0</v>
      </c>
      <c r="AB70" s="60">
        <f>X73</f>
        <v>0</v>
      </c>
      <c r="AC70" s="60">
        <f>AA70-AB70</f>
        <v>0</v>
      </c>
      <c r="AD70" s="60">
        <f>IF(Z70&gt;Z67,-1,0)</f>
        <v>0</v>
      </c>
      <c r="AE70" s="60">
        <f>IF(Z70&gt;Z68,-1,0)</f>
        <v>0</v>
      </c>
      <c r="AF70" s="60">
        <f>IF(Z70&gt;Z69,-1,0)</f>
        <v>0</v>
      </c>
      <c r="AG70" s="60">
        <f>10000-(AJ70*1000+AM70*100+AK70*10)</f>
        <v>10000</v>
      </c>
      <c r="AH70" s="90">
        <f>RANK(AG70,AG67:AG70,1)</f>
        <v>1</v>
      </c>
      <c r="AI70" s="60" t="str">
        <f>H68</f>
        <v>Nigeria</v>
      </c>
      <c r="AJ70" s="60">
        <f t="shared" si="21"/>
        <v>0</v>
      </c>
      <c r="AK70" s="60">
        <f t="shared" si="21"/>
        <v>0</v>
      </c>
      <c r="AL70" s="60">
        <f t="shared" si="21"/>
        <v>0</v>
      </c>
      <c r="AM70" s="60">
        <f>AK70-AL70</f>
        <v>0</v>
      </c>
      <c r="AN70" s="187">
        <f>IF(AG67=AG70,IF(E71&gt;G71,AG67-0.1,AG67),AG67)</f>
        <v>10000</v>
      </c>
      <c r="AO70" s="187">
        <f>IF(AG68=AG70,IF(E70&gt;G70,AG68-0.1,AG68),AG68)</f>
        <v>10000</v>
      </c>
      <c r="AP70" s="187">
        <f>IF(AG69=AG70,IF(E68&gt;G68,AG69-0.1,AG69),AG69)</f>
        <v>10000</v>
      </c>
      <c r="AQ70" s="187"/>
      <c r="AR70" s="187">
        <f>AQ71</f>
        <v>30000</v>
      </c>
      <c r="AS70" s="90">
        <f>RANK(AR70,AR67:AR70,1)</f>
        <v>1</v>
      </c>
      <c r="AT70" s="60" t="str">
        <f t="shared" si="22"/>
        <v>Nigeria</v>
      </c>
      <c r="AU70" s="60">
        <f t="shared" si="22"/>
        <v>0</v>
      </c>
      <c r="AV70" s="60">
        <f t="shared" si="22"/>
        <v>0</v>
      </c>
      <c r="AW70" s="60">
        <f t="shared" si="22"/>
        <v>0</v>
      </c>
      <c r="AX70" s="60"/>
      <c r="AY70" s="60"/>
      <c r="AZ70" s="60"/>
      <c r="BA70" s="113">
        <v>4</v>
      </c>
      <c r="BB70" s="114" t="e">
        <f>VLOOKUP(4,AS67:AT70,2,FALSE)</f>
        <v>#N/A</v>
      </c>
      <c r="BC70" s="115"/>
      <c r="BD70" s="116" t="e">
        <f>VLOOKUP(4,AS67:AW70,3,FALSE)</f>
        <v>#N/A</v>
      </c>
      <c r="BE70" s="116" t="e">
        <f>VLOOKUP(4,AS67:AW70,4,FALSE)</f>
        <v>#N/A</v>
      </c>
      <c r="BF70" s="93" t="s">
        <v>12</v>
      </c>
      <c r="BG70" s="116" t="e">
        <f>VLOOKUP(4,AS67:AW70,5,FALSE)</f>
        <v>#N/A</v>
      </c>
      <c r="BH70" s="60"/>
      <c r="BI70" s="85"/>
      <c r="BJ70" s="85">
        <f>IF(E70&gt;G70,IF(Spielplan!E70&gt;Spielplan!G70,Punktemodus!$B$3,0),0)</f>
        <v>0</v>
      </c>
      <c r="BK70" s="85">
        <f>IF(E70=G70,IF(Spielplan!E70=Spielplan!G70,Punktemodus!$B$3,0),0)</f>
        <v>10</v>
      </c>
      <c r="BL70" s="85">
        <f>IF(E70&lt;G70,IF(Spielplan!E70&lt;Spielplan!G70,Punktemodus!$B$3,0),0)</f>
        <v>0</v>
      </c>
      <c r="BM70" s="85">
        <f>IF(E70=Spielplan!E70,IF(G70=Spielplan!G70,Punktemodus!$B$5,0),0)</f>
        <v>3</v>
      </c>
      <c r="BN70" s="85">
        <f>IF(E70=Spielplan!E70,Punktemodus!$B$7,0)</f>
        <v>1</v>
      </c>
      <c r="BO70" s="85">
        <f>IF(G70=Spielplan!G70,Punktemodus!$B$7,0)</f>
        <v>1</v>
      </c>
      <c r="BP70" s="137">
        <f>IF(Spielplan!E70="",0,SUM(BJ70:BO70))</f>
        <v>0</v>
      </c>
      <c r="BQ70" s="60"/>
      <c r="BR70" s="141"/>
      <c r="BS70" s="150"/>
      <c r="BT70" s="134"/>
      <c r="BU70" s="134"/>
      <c r="BV70" s="134"/>
      <c r="BW70" s="134"/>
      <c r="BX70" s="148"/>
      <c r="BY70" s="148"/>
      <c r="BZ70" s="134"/>
      <c r="CA70" s="134"/>
      <c r="CB70" s="134"/>
      <c r="CC70" s="134"/>
      <c r="CD70" s="134"/>
      <c r="CE70" s="134"/>
      <c r="CF70" s="144" t="str">
        <f>Spielplan!$BX$34</f>
        <v/>
      </c>
      <c r="CG70" s="145"/>
      <c r="CH70" s="146">
        <f>Spielplan!$BZ$34</f>
        <v>0</v>
      </c>
      <c r="CI70" s="134"/>
      <c r="CJ70" s="134">
        <f>IF(OR(CF70=$CF$18,CF70=$CF$19,CF70=$CF$34,CF70=$CF$35),Punktemodus!$B$19,0)</f>
        <v>30</v>
      </c>
      <c r="CK70" s="134"/>
      <c r="CL70" s="134"/>
      <c r="CM70" s="134"/>
      <c r="CN70" s="134"/>
      <c r="CO70" s="134"/>
      <c r="CP70" s="134"/>
      <c r="CQ70" s="155"/>
      <c r="CR70" s="155"/>
      <c r="CS70" s="155"/>
      <c r="CT70" s="155"/>
      <c r="CU70" s="155"/>
      <c r="CV70" s="155"/>
      <c r="CW70" s="134"/>
    </row>
    <row r="71" spans="1:101" ht="18.75" customHeight="1" thickBot="1" x14ac:dyDescent="0.3">
      <c r="A71" s="60"/>
      <c r="B71" s="60"/>
      <c r="C71" s="200" t="str">
        <f>C67</f>
        <v>Argentinien</v>
      </c>
      <c r="D71" s="201"/>
      <c r="E71" s="104"/>
      <c r="F71" s="93"/>
      <c r="G71" s="104"/>
      <c r="H71" s="200" t="str">
        <f>H68</f>
        <v>Nigeria</v>
      </c>
      <c r="I71" s="201"/>
      <c r="J71" s="60"/>
      <c r="K71" s="60" t="s">
        <v>105</v>
      </c>
      <c r="L71" s="60">
        <f t="shared" si="20"/>
        <v>0</v>
      </c>
      <c r="M71" s="60">
        <f>IF($E71="",0,IF($E71&gt;$G71,3,IF($E71=G71,1,0)))</f>
        <v>0</v>
      </c>
      <c r="N71" s="60"/>
      <c r="O71" s="60"/>
      <c r="P71" s="60">
        <f>IF($G71="",0,IF($E71&gt;$G71,0,IF($E71=$G71,1,3)))</f>
        <v>0</v>
      </c>
      <c r="Q71" s="60">
        <f>E71</f>
        <v>0</v>
      </c>
      <c r="R71" s="60"/>
      <c r="S71" s="60"/>
      <c r="T71" s="60">
        <f>G71</f>
        <v>0</v>
      </c>
      <c r="U71" s="60">
        <f>G71</f>
        <v>0</v>
      </c>
      <c r="V71" s="60"/>
      <c r="W71" s="60"/>
      <c r="X71" s="60">
        <f>E71</f>
        <v>0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187">
        <f>SUM(AN67:AN70)</f>
        <v>30000</v>
      </c>
      <c r="AO71" s="187">
        <f>SUM(AO67:AO70)</f>
        <v>30000</v>
      </c>
      <c r="AP71" s="187">
        <f>SUM(AP67:AP70)</f>
        <v>30000</v>
      </c>
      <c r="AQ71" s="187">
        <f>SUM(AQ67:AQ70)</f>
        <v>30000</v>
      </c>
      <c r="AR71" s="187"/>
      <c r="AS71" s="60"/>
      <c r="AT71" s="60"/>
      <c r="AU71" s="60"/>
      <c r="AV71" s="60"/>
      <c r="AW71" s="60"/>
      <c r="AX71" s="60"/>
      <c r="AY71" s="60"/>
      <c r="AZ71" s="60"/>
      <c r="BA71" s="92"/>
      <c r="BB71" s="60"/>
      <c r="BC71" s="60"/>
      <c r="BD71" s="60"/>
      <c r="BE71" s="60"/>
      <c r="BF71" s="60"/>
      <c r="BG71" s="60"/>
      <c r="BH71" s="60"/>
      <c r="BI71" s="60"/>
      <c r="BJ71" s="85">
        <f>IF(E71&gt;G71,IF(Spielplan!E71&gt;Spielplan!G71,Punktemodus!$B$3,0),0)</f>
        <v>0</v>
      </c>
      <c r="BK71" s="85">
        <f>IF(E71=G71,IF(Spielplan!E71=Spielplan!G71,Punktemodus!$B$3,0),0)</f>
        <v>10</v>
      </c>
      <c r="BL71" s="85">
        <f>IF(E71&lt;G71,IF(Spielplan!E71&lt;Spielplan!G71,Punktemodus!$B$3,0),0)</f>
        <v>0</v>
      </c>
      <c r="BM71" s="85">
        <f>IF(E71=Spielplan!E71,IF(G71=Spielplan!G71,Punktemodus!$B$5,0),0)</f>
        <v>3</v>
      </c>
      <c r="BN71" s="85">
        <f>IF(E71=Spielplan!E71,Punktemodus!$B$7,0)</f>
        <v>1</v>
      </c>
      <c r="BO71" s="85">
        <f>IF(G71=Spielplan!G71,Punktemodus!$B$7,0)</f>
        <v>1</v>
      </c>
      <c r="BP71" s="137">
        <f>IF(Spielplan!E71="",0,SUM(BJ71:BO71))</f>
        <v>0</v>
      </c>
      <c r="BQ71" s="60"/>
      <c r="BR71" s="141"/>
      <c r="BS71" s="134"/>
      <c r="BT71" s="134"/>
      <c r="BU71" s="134"/>
      <c r="BV71" s="134"/>
      <c r="BW71" s="134"/>
      <c r="BX71" s="148"/>
      <c r="BY71" s="148"/>
      <c r="BZ71" s="134"/>
      <c r="CA71" s="134"/>
      <c r="CB71" s="134"/>
      <c r="CC71" s="134"/>
      <c r="CD71" s="134"/>
      <c r="CE71" s="134"/>
      <c r="CF71" s="144" t="str">
        <f>Spielplan!$BX$35</f>
        <v/>
      </c>
      <c r="CG71" s="145"/>
      <c r="CH71" s="146">
        <f>Spielplan!$BZ$35</f>
        <v>0</v>
      </c>
      <c r="CI71" s="134"/>
      <c r="CJ71" s="134">
        <f>IF(OR(CF71=$CF$18,CF71=$CF$19,CF71=$CF$34,CF71=$CF$35),Punktemodus!$B$19,0)</f>
        <v>30</v>
      </c>
      <c r="CK71" s="134"/>
      <c r="CL71" s="134"/>
      <c r="CM71" s="134"/>
      <c r="CN71" s="134"/>
      <c r="CO71" s="134"/>
      <c r="CP71" s="134"/>
      <c r="CQ71" s="155"/>
      <c r="CR71" s="155"/>
      <c r="CS71" s="155"/>
      <c r="CT71" s="155"/>
      <c r="CU71" s="155"/>
      <c r="CV71" s="155"/>
      <c r="CW71" s="134"/>
    </row>
    <row r="72" spans="1:101" ht="18.75" customHeight="1" thickBot="1" x14ac:dyDescent="0.3">
      <c r="A72" s="60"/>
      <c r="B72" s="60"/>
      <c r="C72" s="206" t="str">
        <f>H67</f>
        <v>Bosnien</v>
      </c>
      <c r="D72" s="207"/>
      <c r="E72" s="104"/>
      <c r="F72" s="106"/>
      <c r="G72" s="104"/>
      <c r="H72" s="206" t="str">
        <f>C68</f>
        <v>Iran</v>
      </c>
      <c r="I72" s="207"/>
      <c r="J72" s="60"/>
      <c r="K72" s="60" t="s">
        <v>105</v>
      </c>
      <c r="L72" s="60">
        <f t="shared" si="20"/>
        <v>0</v>
      </c>
      <c r="M72" s="60"/>
      <c r="N72" s="60">
        <f>IF($E72="",0,IF($E72&gt;$G72,3,IF($E72=$G72,1,0)))</f>
        <v>0</v>
      </c>
      <c r="O72" s="60">
        <f>IF($G72="",0,IF($E72&gt;$G72,0,IF($E72=$G72,1,3)))</f>
        <v>0</v>
      </c>
      <c r="P72" s="60"/>
      <c r="Q72" s="60"/>
      <c r="R72" s="60">
        <f>E72</f>
        <v>0</v>
      </c>
      <c r="S72" s="60">
        <f>G72</f>
        <v>0</v>
      </c>
      <c r="T72" s="60"/>
      <c r="U72" s="60"/>
      <c r="V72" s="60">
        <f>G72</f>
        <v>0</v>
      </c>
      <c r="W72" s="60">
        <f>E72</f>
        <v>0</v>
      </c>
      <c r="X72" s="60"/>
      <c r="Y72" s="60"/>
      <c r="Z72" s="60" t="s">
        <v>30</v>
      </c>
      <c r="AA72" s="60"/>
      <c r="AB72" s="60"/>
      <c r="AC72" s="60"/>
      <c r="AD72" s="60"/>
      <c r="AE72" s="60"/>
      <c r="AF72" s="60"/>
      <c r="AG72" s="60" t="b">
        <f>OR(AG67=AG68,AG67=AG69,AG67=AG70,AG68=AG69,AG68=AG70,AG69=AG70)</f>
        <v>1</v>
      </c>
      <c r="AH72" s="60"/>
      <c r="AI72" s="60"/>
      <c r="AJ72" s="60"/>
      <c r="AK72" s="60"/>
      <c r="AL72" s="60"/>
      <c r="AM72" s="60"/>
      <c r="AN72" s="60"/>
      <c r="AO72" s="60" t="s">
        <v>34</v>
      </c>
      <c r="AP72" s="60"/>
      <c r="AQ72" s="60"/>
      <c r="AR72" s="60" t="b">
        <f>OR(AR67=AR68,AR67=AR69,AR67=AR70,AR68=AR69,AR68=AR70,AR69=AR70)</f>
        <v>1</v>
      </c>
      <c r="AS72" s="60"/>
      <c r="AT72" s="60"/>
      <c r="AU72" s="60"/>
      <c r="AV72" s="60"/>
      <c r="AW72" s="60"/>
      <c r="AX72" s="60"/>
      <c r="AY72" s="60"/>
      <c r="AZ72" s="60"/>
      <c r="BA72" s="92"/>
      <c r="BB72" s="60"/>
      <c r="BC72" s="60"/>
      <c r="BD72" s="60"/>
      <c r="BE72" s="60"/>
      <c r="BF72" s="60"/>
      <c r="BG72" s="60"/>
      <c r="BH72" s="60"/>
      <c r="BI72" s="60"/>
      <c r="BJ72" s="85">
        <f>IF(E72&gt;G72,IF(Spielplan!E72&gt;Spielplan!G72,Punktemodus!$B$3,0),0)</f>
        <v>0</v>
      </c>
      <c r="BK72" s="85">
        <f>IF(E72=G72,IF(Spielplan!E72=Spielplan!G72,Punktemodus!$B$3,0),0)</f>
        <v>10</v>
      </c>
      <c r="BL72" s="85">
        <f>IF(E72&lt;G72,IF(Spielplan!E72&lt;Spielplan!G72,Punktemodus!$B$3,0),0)</f>
        <v>0</v>
      </c>
      <c r="BM72" s="85">
        <f>IF(E72=Spielplan!E72,IF(G72=Spielplan!G72,Punktemodus!$B$5,0),0)</f>
        <v>3</v>
      </c>
      <c r="BN72" s="85">
        <f>IF(E72=Spielplan!E72,Punktemodus!$B$7,0)</f>
        <v>1</v>
      </c>
      <c r="BO72" s="85">
        <f>IF(G72=Spielplan!G72,Punktemodus!$B$7,0)</f>
        <v>1</v>
      </c>
      <c r="BP72" s="137">
        <f>IF(Spielplan!E72="",0,SUM(BJ72:BO72))</f>
        <v>0</v>
      </c>
      <c r="BQ72" s="60"/>
      <c r="BR72" s="141"/>
      <c r="BS72" s="153" t="s">
        <v>126</v>
      </c>
      <c r="BT72" s="144" t="str">
        <f>Spielplan!$BL$36</f>
        <v/>
      </c>
      <c r="BU72" s="145"/>
      <c r="BV72" s="146">
        <f>Spielplan!$BN$36</f>
        <v>0</v>
      </c>
      <c r="BW72" s="147"/>
      <c r="BX72" s="148">
        <f>IF(BT36=BT72,Punktemodus!$B$11,0)</f>
        <v>10</v>
      </c>
      <c r="BY72" s="148">
        <f>IF(BT72=BT21,Punktemodus!B13,0)</f>
        <v>5</v>
      </c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55"/>
      <c r="CR72" s="155"/>
      <c r="CS72" s="155"/>
      <c r="CT72" s="155"/>
      <c r="CU72" s="155"/>
      <c r="CV72" s="155"/>
      <c r="CW72" s="134"/>
    </row>
    <row r="73" spans="1:101" ht="18.75" customHeight="1" thickBot="1" x14ac:dyDescent="0.25">
      <c r="A73" s="60"/>
      <c r="B73" s="60"/>
      <c r="C73" s="136" t="str">
        <f>IF(G72="","",IF(AR72=TRUE,"Achtung: Fehler in Tabelle!",""))</f>
        <v/>
      </c>
      <c r="D73" s="60"/>
      <c r="E73" s="85"/>
      <c r="F73" s="60"/>
      <c r="G73" s="85"/>
      <c r="H73" s="60"/>
      <c r="I73" s="60"/>
      <c r="J73" s="60"/>
      <c r="K73" s="60"/>
      <c r="L73" s="60"/>
      <c r="M73" s="60">
        <f t="shared" ref="M73:X73" si="23">SUM(M67:M72)</f>
        <v>0</v>
      </c>
      <c r="N73" s="60">
        <f t="shared" si="23"/>
        <v>0</v>
      </c>
      <c r="O73" s="60">
        <f t="shared" si="23"/>
        <v>0</v>
      </c>
      <c r="P73" s="60">
        <f t="shared" si="23"/>
        <v>0</v>
      </c>
      <c r="Q73" s="60">
        <f t="shared" si="23"/>
        <v>0</v>
      </c>
      <c r="R73" s="60">
        <f t="shared" si="23"/>
        <v>0</v>
      </c>
      <c r="S73" s="60">
        <f t="shared" si="23"/>
        <v>0</v>
      </c>
      <c r="T73" s="60">
        <f t="shared" si="23"/>
        <v>0</v>
      </c>
      <c r="U73" s="60">
        <f t="shared" si="23"/>
        <v>0</v>
      </c>
      <c r="V73" s="60">
        <f t="shared" si="23"/>
        <v>0</v>
      </c>
      <c r="W73" s="60">
        <f t="shared" si="23"/>
        <v>0</v>
      </c>
      <c r="X73" s="60">
        <f t="shared" si="23"/>
        <v>0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160">
        <f>SUM(BP67:BP72)</f>
        <v>0</v>
      </c>
      <c r="BQ73" s="60"/>
      <c r="BR73" s="141"/>
      <c r="BS73" s="149" t="s">
        <v>127</v>
      </c>
      <c r="BT73" s="144" t="str">
        <f>Spielplan!$BL$37</f>
        <v/>
      </c>
      <c r="BU73" s="145"/>
      <c r="BV73" s="146">
        <f>Spielplan!$BN$37</f>
        <v>0</v>
      </c>
      <c r="BW73" s="134"/>
      <c r="BX73" s="148">
        <f>IF(BT37=BT73,Punktemodus!$B$11,0)</f>
        <v>10</v>
      </c>
      <c r="BY73" s="148">
        <f>IF(BT73=BT20,Punktemodus!B13,0)</f>
        <v>5</v>
      </c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55"/>
      <c r="CR73" s="155"/>
      <c r="CS73" s="155"/>
      <c r="CT73" s="155"/>
      <c r="CU73" s="155"/>
      <c r="CV73" s="155"/>
      <c r="CW73" s="134"/>
    </row>
    <row r="74" spans="1:101" ht="18.75" customHeight="1" thickBot="1" x14ac:dyDescent="0.3">
      <c r="A74" s="60"/>
      <c r="B74" s="60"/>
      <c r="C74" s="60"/>
      <c r="D74" s="60"/>
      <c r="E74" s="85"/>
      <c r="F74" s="60"/>
      <c r="G74" s="85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138"/>
      <c r="BQ74" s="60"/>
      <c r="BR74" s="141"/>
      <c r="BS74" s="150"/>
      <c r="BT74" s="134"/>
      <c r="BU74" s="134"/>
      <c r="BV74" s="134"/>
      <c r="BW74" s="134"/>
      <c r="BX74" s="148"/>
      <c r="BY74" s="148"/>
      <c r="BZ74" s="134"/>
      <c r="CA74" s="144" t="str">
        <f>Spielplan!$BS$38</f>
        <v/>
      </c>
      <c r="CB74" s="145"/>
      <c r="CC74" s="146">
        <f>Spielplan!$BU$38</f>
        <v>0</v>
      </c>
      <c r="CD74" s="147"/>
      <c r="CE74" s="134">
        <f>IF(CA74=CA38,Punktemodus!B15,0)</f>
        <v>20</v>
      </c>
      <c r="CF74" s="148">
        <f>IF(OR(CA74=$CA$14,CA74=$CA$15,CA74=$CA$22,CA74=$CA$23,CA74=$CA$30,CA74=$CA$31,CA74=$CA$39),Punktemodus!B17,0)</f>
        <v>10</v>
      </c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</row>
    <row r="75" spans="1:101" ht="18.75" customHeight="1" thickBot="1" x14ac:dyDescent="0.25">
      <c r="A75" s="60"/>
      <c r="B75" s="60"/>
      <c r="C75" s="60"/>
      <c r="D75" s="60"/>
      <c r="E75" s="85"/>
      <c r="F75" s="60"/>
      <c r="G75" s="85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138"/>
      <c r="BQ75" s="60"/>
      <c r="BR75" s="141"/>
      <c r="BS75" s="134"/>
      <c r="BT75" s="134"/>
      <c r="BU75" s="134"/>
      <c r="BV75" s="134"/>
      <c r="BW75" s="134"/>
      <c r="BX75" s="148"/>
      <c r="BY75" s="148"/>
      <c r="BZ75" s="134"/>
      <c r="CA75" s="144" t="str">
        <f>Spielplan!$BS$39</f>
        <v/>
      </c>
      <c r="CB75" s="145"/>
      <c r="CC75" s="146">
        <f>Spielplan!$BU$39</f>
        <v>0</v>
      </c>
      <c r="CD75" s="134"/>
      <c r="CE75" s="134">
        <f>IF(CA75=CA39,Punktemodus!B15,0)</f>
        <v>20</v>
      </c>
      <c r="CF75" s="148">
        <f>IF(OR(CA75=$CA$14,CA75=$CA$15,CA75=$CA$22,CA75=$CA$23,CA75=$CA$30,CA75=$CA$31,CA75=$CA$38),Punktemodus!B17,0)</f>
        <v>10</v>
      </c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</row>
    <row r="76" spans="1:101" ht="18.75" customHeight="1" thickBot="1" x14ac:dyDescent="0.3">
      <c r="A76" s="60"/>
      <c r="B76" s="60"/>
      <c r="C76" s="88" t="s">
        <v>92</v>
      </c>
      <c r="D76" s="60"/>
      <c r="E76" s="85"/>
      <c r="F76" s="60"/>
      <c r="G76" s="85"/>
      <c r="H76" s="60"/>
      <c r="I76" s="60"/>
      <c r="J76" s="60"/>
      <c r="K76" s="60"/>
      <c r="L76" s="60"/>
      <c r="M76" s="60" t="s">
        <v>4</v>
      </c>
      <c r="N76" s="60"/>
      <c r="O76" s="60"/>
      <c r="P76" s="60"/>
      <c r="Q76" s="60" t="s">
        <v>6</v>
      </c>
      <c r="R76" s="60"/>
      <c r="S76" s="60"/>
      <c r="T76" s="60"/>
      <c r="U76" s="60" t="s">
        <v>7</v>
      </c>
      <c r="V76" s="60"/>
      <c r="W76" s="60"/>
      <c r="X76" s="60"/>
      <c r="Y76" s="60"/>
      <c r="Z76" s="60" t="s">
        <v>4</v>
      </c>
      <c r="AA76" s="60" t="s">
        <v>5</v>
      </c>
      <c r="AB76" s="60"/>
      <c r="AC76" s="60"/>
      <c r="AD76" s="60" t="s">
        <v>9</v>
      </c>
      <c r="AE76" s="60"/>
      <c r="AF76" s="60"/>
      <c r="AG76" s="60"/>
      <c r="AH76" s="60" t="s">
        <v>32</v>
      </c>
      <c r="AI76" s="60"/>
      <c r="AJ76" s="60"/>
      <c r="AK76" s="60"/>
      <c r="AL76" s="60"/>
      <c r="AM76" s="60"/>
      <c r="AN76" s="60" t="s">
        <v>35</v>
      </c>
      <c r="AO76" s="60"/>
      <c r="AP76" s="60"/>
      <c r="AQ76" s="60"/>
      <c r="AR76" s="60"/>
      <c r="AS76" s="60" t="s">
        <v>33</v>
      </c>
      <c r="AT76" s="60"/>
      <c r="AU76" s="60"/>
      <c r="AV76" s="60"/>
      <c r="AW76" s="60"/>
      <c r="AX76" s="60"/>
      <c r="AY76" s="60"/>
      <c r="AZ76" s="60"/>
      <c r="BA76" s="60"/>
      <c r="BB76" s="89" t="s">
        <v>10</v>
      </c>
      <c r="BC76" s="60"/>
      <c r="BD76" s="90" t="s">
        <v>4</v>
      </c>
      <c r="BE76" s="60"/>
      <c r="BF76" s="61" t="s">
        <v>5</v>
      </c>
      <c r="BG76" s="60"/>
      <c r="BH76" s="60"/>
      <c r="BI76" s="85"/>
      <c r="BJ76" s="60"/>
      <c r="BK76" s="60"/>
      <c r="BL76" s="60"/>
      <c r="BM76" s="60"/>
      <c r="BN76" s="60"/>
      <c r="BO76" s="60"/>
      <c r="BP76" s="138"/>
      <c r="BQ76" s="85"/>
      <c r="BR76" s="141"/>
      <c r="BS76" s="153" t="s">
        <v>128</v>
      </c>
      <c r="BT76" s="144" t="str">
        <f>Spielplan!$BL$40</f>
        <v/>
      </c>
      <c r="BU76" s="145"/>
      <c r="BV76" s="146">
        <f>Spielplan!$BN$40</f>
        <v>0</v>
      </c>
      <c r="BW76" s="147"/>
      <c r="BX76" s="148">
        <f>IF(BT40=BT76,Punktemodus!$B$11,0)</f>
        <v>10</v>
      </c>
      <c r="BY76" s="148">
        <f>IF(BT76=BT25,Punktemodus!B13,0)</f>
        <v>5</v>
      </c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</row>
    <row r="77" spans="1:101" ht="18.75" customHeight="1" thickBot="1" x14ac:dyDescent="0.25">
      <c r="A77" s="60"/>
      <c r="B77" s="60"/>
      <c r="C77" s="60"/>
      <c r="D77" s="60"/>
      <c r="E77" s="85"/>
      <c r="F77" s="60"/>
      <c r="G77" s="85"/>
      <c r="H77" s="60"/>
      <c r="I77" s="60"/>
      <c r="J77" s="60"/>
      <c r="K77" s="60"/>
      <c r="L77" s="60"/>
      <c r="M77" s="60" t="s">
        <v>0</v>
      </c>
      <c r="N77" s="60" t="s">
        <v>1</v>
      </c>
      <c r="O77" s="60" t="s">
        <v>2</v>
      </c>
      <c r="P77" s="60" t="s">
        <v>3</v>
      </c>
      <c r="Q77" s="60" t="s">
        <v>0</v>
      </c>
      <c r="R77" s="60" t="s">
        <v>1</v>
      </c>
      <c r="S77" s="60" t="s">
        <v>2</v>
      </c>
      <c r="T77" s="60" t="s">
        <v>3</v>
      </c>
      <c r="U77" s="60" t="s">
        <v>0</v>
      </c>
      <c r="V77" s="60" t="s">
        <v>1</v>
      </c>
      <c r="W77" s="60" t="s">
        <v>2</v>
      </c>
      <c r="X77" s="60" t="s">
        <v>3</v>
      </c>
      <c r="Y77" s="60"/>
      <c r="Z77" s="60" t="s">
        <v>8</v>
      </c>
      <c r="AA77" s="60"/>
      <c r="AB77" s="60"/>
      <c r="AC77" s="60"/>
      <c r="AD77" s="60"/>
      <c r="AE77" s="60"/>
      <c r="AF77" s="60"/>
      <c r="AG77" s="60"/>
      <c r="AH77" s="60" t="s">
        <v>31</v>
      </c>
      <c r="AI77" s="60"/>
      <c r="AJ77" s="60"/>
      <c r="AK77" s="60"/>
      <c r="AL77" s="60"/>
      <c r="AM77" s="60"/>
      <c r="AN77" s="60" t="str">
        <f>AI78</f>
        <v>Deutschland</v>
      </c>
      <c r="AO77" s="60" t="str">
        <f>AI79</f>
        <v>Portugal</v>
      </c>
      <c r="AP77" s="60" t="str">
        <f>AI80</f>
        <v>Ghana</v>
      </c>
      <c r="AQ77" s="60" t="str">
        <f>AI81</f>
        <v>USA</v>
      </c>
      <c r="AR77" s="60"/>
      <c r="AS77" s="60" t="s">
        <v>31</v>
      </c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85"/>
      <c r="BJ77" s="85"/>
      <c r="BK77" s="85"/>
      <c r="BL77" s="85"/>
      <c r="BM77" s="85"/>
      <c r="BN77" s="85"/>
      <c r="BO77" s="85"/>
      <c r="BP77" s="137"/>
      <c r="BQ77" s="85"/>
      <c r="BR77" s="141"/>
      <c r="BS77" s="149" t="s">
        <v>129</v>
      </c>
      <c r="BT77" s="144" t="str">
        <f>Spielplan!$BL$41</f>
        <v/>
      </c>
      <c r="BU77" s="145"/>
      <c r="BV77" s="146">
        <f>Spielplan!$BN$41</f>
        <v>0</v>
      </c>
      <c r="BW77" s="134"/>
      <c r="BX77" s="148">
        <f>IF(BT41=BT77,Punktemodus!$B$11,0)</f>
        <v>10</v>
      </c>
      <c r="BY77" s="148">
        <f>IF(BT77=BT24,Punktemodus!B13,0)</f>
        <v>5</v>
      </c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</row>
    <row r="78" spans="1:101" ht="18.75" customHeight="1" thickBot="1" x14ac:dyDescent="0.3">
      <c r="A78" s="60"/>
      <c r="B78" s="60"/>
      <c r="C78" s="211" t="str">
        <f>Spielplan!$C$78</f>
        <v>Deutschland</v>
      </c>
      <c r="D78" s="212"/>
      <c r="E78" s="104"/>
      <c r="F78" s="93"/>
      <c r="G78" s="104"/>
      <c r="H78" s="211" t="str">
        <f>Spielplan!$H$78</f>
        <v>Portugal</v>
      </c>
      <c r="I78" s="212"/>
      <c r="J78" s="60"/>
      <c r="K78" s="60" t="s">
        <v>108</v>
      </c>
      <c r="L78" s="60">
        <f t="shared" ref="L78:L83" si="24">IF(E78-G78&gt;0,1,IF(G78=E78,0,-1))</f>
        <v>0</v>
      </c>
      <c r="M78" s="60">
        <f>IF($E78="",0,IF($E78&gt;$G78,3,IF($E78=G78,1,0)))</f>
        <v>0</v>
      </c>
      <c r="N78" s="60">
        <f>IF($G78="",0,IF($E78&gt;$G78,0,IF($E78=G78,1,3)))</f>
        <v>0</v>
      </c>
      <c r="O78" s="60"/>
      <c r="P78" s="60"/>
      <c r="Q78" s="60">
        <f>E78</f>
        <v>0</v>
      </c>
      <c r="R78" s="60">
        <f>G78</f>
        <v>0</v>
      </c>
      <c r="S78" s="60"/>
      <c r="T78" s="60"/>
      <c r="U78" s="60">
        <f>G78</f>
        <v>0</v>
      </c>
      <c r="V78" s="60">
        <f>E78</f>
        <v>0</v>
      </c>
      <c r="W78" s="60"/>
      <c r="X78" s="60"/>
      <c r="Y78" s="60"/>
      <c r="Z78" s="60">
        <f>M84</f>
        <v>0</v>
      </c>
      <c r="AA78" s="60">
        <f>Q84</f>
        <v>0</v>
      </c>
      <c r="AB78" s="60">
        <f>U84</f>
        <v>0</v>
      </c>
      <c r="AC78" s="60">
        <f>AA78-AB78</f>
        <v>0</v>
      </c>
      <c r="AD78" s="60">
        <f>IF(Z78&gt;Z79,-1,0)</f>
        <v>0</v>
      </c>
      <c r="AE78" s="60">
        <f>IF(Z78&gt;Z80,-1,0)</f>
        <v>0</v>
      </c>
      <c r="AF78" s="60">
        <f>IF(Z78&gt;Z81,-1,0)</f>
        <v>0</v>
      </c>
      <c r="AG78" s="60">
        <f>10000-(AJ78*1000+AM78*100+AK78*10)</f>
        <v>10000</v>
      </c>
      <c r="AH78" s="90">
        <f>RANK(AG78,AG78:AG81,1)</f>
        <v>1</v>
      </c>
      <c r="AI78" s="60" t="str">
        <f>C78</f>
        <v>Deutschland</v>
      </c>
      <c r="AJ78" s="60">
        <f t="shared" ref="AJ78:AL81" si="25">Z78</f>
        <v>0</v>
      </c>
      <c r="AK78" s="60">
        <f t="shared" si="25"/>
        <v>0</v>
      </c>
      <c r="AL78" s="60">
        <f t="shared" si="25"/>
        <v>0</v>
      </c>
      <c r="AM78" s="60">
        <f>AK78-AL78</f>
        <v>0</v>
      </c>
      <c r="AN78" s="187"/>
      <c r="AO78" s="187">
        <f>IF(AG79=AG78,IF(G78&gt;E78,AG79-0.1,AG79),AG79)</f>
        <v>10000</v>
      </c>
      <c r="AP78" s="187">
        <f>IF(AG80=AG78,IF(G80&gt;E80,AG80-0.1,AG80),AG80)</f>
        <v>10000</v>
      </c>
      <c r="AQ78" s="187">
        <f>IF(AG81=AG78,IF(G82&gt;E82,AG81-0.1,AG81),AG81)</f>
        <v>10000</v>
      </c>
      <c r="AR78" s="187">
        <f>AN82</f>
        <v>30000</v>
      </c>
      <c r="AS78" s="90">
        <f>RANK(AR78,AR78:AR81,1)</f>
        <v>1</v>
      </c>
      <c r="AT78" s="60" t="str">
        <f t="shared" ref="AT78:AW81" si="26">AI78</f>
        <v>Deutschland</v>
      </c>
      <c r="AU78" s="60">
        <f t="shared" si="26"/>
        <v>0</v>
      </c>
      <c r="AV78" s="60">
        <f t="shared" si="26"/>
        <v>0</v>
      </c>
      <c r="AW78" s="60">
        <f t="shared" si="26"/>
        <v>0</v>
      </c>
      <c r="AX78" s="60"/>
      <c r="AY78" s="60"/>
      <c r="AZ78" s="60"/>
      <c r="BA78" s="213">
        <v>1</v>
      </c>
      <c r="BB78" s="211" t="str">
        <f>VLOOKUP(1,AS78:AT81,2,FALSE)</f>
        <v>Deutschland</v>
      </c>
      <c r="BC78" s="214"/>
      <c r="BD78" s="215">
        <f>VLOOKUP(1,AS78:AW81,3,FALSE)</f>
        <v>0</v>
      </c>
      <c r="BE78" s="216">
        <f>VLOOKUP(1,AS78:AW81,4,FALSE)</f>
        <v>0</v>
      </c>
      <c r="BF78" s="93" t="s">
        <v>12</v>
      </c>
      <c r="BG78" s="216">
        <f>VLOOKUP(1,AS78:AW81,5,FALSE)</f>
        <v>0</v>
      </c>
      <c r="BH78" s="217" t="s">
        <v>123</v>
      </c>
      <c r="BI78" s="85"/>
      <c r="BJ78" s="85">
        <f>IF(E78&gt;G78,IF(Spielplan!E78&gt;Spielplan!G78,Punktemodus!$B$3,0),0)</f>
        <v>0</v>
      </c>
      <c r="BK78" s="85">
        <f>IF(E78=G78,IF(Spielplan!E78=Spielplan!G78,Punktemodus!$B$3,0),0)</f>
        <v>10</v>
      </c>
      <c r="BL78" s="85">
        <f>IF(E78&lt;G78,IF(Spielplan!E78&lt;Spielplan!G78,Punktemodus!$B$3,0),0)</f>
        <v>0</v>
      </c>
      <c r="BM78" s="85">
        <f>IF(E78=Spielplan!E78,IF(G78=Spielplan!G78,Punktemodus!$B$5,0),0)</f>
        <v>3</v>
      </c>
      <c r="BN78" s="85">
        <f>IF(E78=Spielplan!E78,Punktemodus!$B$7,0)</f>
        <v>1</v>
      </c>
      <c r="BO78" s="85">
        <f>IF(G78=Spielplan!G78,Punktemodus!$B$7,0)</f>
        <v>1</v>
      </c>
      <c r="BP78" s="137">
        <f>IF(Spielplan!E78="",0,SUM(BJ78:BO78))</f>
        <v>0</v>
      </c>
      <c r="BQ78" s="85"/>
      <c r="BR78" s="141"/>
      <c r="BS78" s="150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</row>
    <row r="79" spans="1:101" ht="18.75" customHeight="1" thickBot="1" x14ac:dyDescent="0.3">
      <c r="A79" s="60"/>
      <c r="B79" s="60"/>
      <c r="C79" s="218" t="str">
        <f>Spielplan!$C$79</f>
        <v>Ghana</v>
      </c>
      <c r="D79" s="219"/>
      <c r="E79" s="104"/>
      <c r="F79" s="93"/>
      <c r="G79" s="104"/>
      <c r="H79" s="218" t="str">
        <f>Spielplan!$H$79</f>
        <v>USA</v>
      </c>
      <c r="I79" s="219"/>
      <c r="J79" s="60"/>
      <c r="K79" s="60" t="s">
        <v>109</v>
      </c>
      <c r="L79" s="60">
        <f t="shared" si="24"/>
        <v>0</v>
      </c>
      <c r="M79" s="60"/>
      <c r="N79" s="60"/>
      <c r="O79" s="60">
        <f>IF($E79="",0,IF($E79&gt;$G79,3,IF($E79=$G79,1,0)))</f>
        <v>0</v>
      </c>
      <c r="P79" s="60">
        <f>IF($G79="",0,IF($E79&gt;$G79,0,IF($E79=$G79,1,3)))</f>
        <v>0</v>
      </c>
      <c r="Q79" s="60"/>
      <c r="R79" s="60"/>
      <c r="S79" s="60">
        <f>E79</f>
        <v>0</v>
      </c>
      <c r="T79" s="60">
        <f>G79</f>
        <v>0</v>
      </c>
      <c r="U79" s="60"/>
      <c r="V79" s="60"/>
      <c r="W79" s="60">
        <f>G79</f>
        <v>0</v>
      </c>
      <c r="X79" s="60">
        <f>E79</f>
        <v>0</v>
      </c>
      <c r="Y79" s="60"/>
      <c r="Z79" s="60">
        <f>N84</f>
        <v>0</v>
      </c>
      <c r="AA79" s="60">
        <f>R84</f>
        <v>0</v>
      </c>
      <c r="AB79" s="60">
        <f>V84</f>
        <v>0</v>
      </c>
      <c r="AC79" s="60">
        <f>AA79-AB79</f>
        <v>0</v>
      </c>
      <c r="AD79" s="60">
        <f>IF(Z79&gt;Z78,-1,0)</f>
        <v>0</v>
      </c>
      <c r="AE79" s="60">
        <f>IF(Z79&gt;Z80,-1,0)</f>
        <v>0</v>
      </c>
      <c r="AF79" s="60">
        <f>IF(Z79&gt;Z81,-1,0)</f>
        <v>0</v>
      </c>
      <c r="AG79" s="60">
        <f>10000-(AJ79*1000+AM79*100+AK79*10)</f>
        <v>10000</v>
      </c>
      <c r="AH79" s="90">
        <f>RANK(AG79,AG78:AG81,1)</f>
        <v>1</v>
      </c>
      <c r="AI79" s="60" t="str">
        <f>H78</f>
        <v>Portugal</v>
      </c>
      <c r="AJ79" s="60">
        <f t="shared" si="25"/>
        <v>0</v>
      </c>
      <c r="AK79" s="60">
        <f t="shared" si="25"/>
        <v>0</v>
      </c>
      <c r="AL79" s="60">
        <f t="shared" si="25"/>
        <v>0</v>
      </c>
      <c r="AM79" s="60">
        <f>AK79-AL79</f>
        <v>0</v>
      </c>
      <c r="AN79" s="187">
        <f>IF(AG78=AG79,IF(E78&gt;G78,AG78-0.1,AG78),AG78)</f>
        <v>10000</v>
      </c>
      <c r="AO79" s="187"/>
      <c r="AP79" s="187">
        <f>IF(AG80=AG79,IF(G83&gt;E83,AG80-0.1,AG80),AG80)</f>
        <v>10000</v>
      </c>
      <c r="AQ79" s="187">
        <f>IF(AG81=AG79,IF(G81&gt;E81,AG81-0.1,AG81),AG81)</f>
        <v>10000</v>
      </c>
      <c r="AR79" s="187">
        <f>AO82</f>
        <v>30000</v>
      </c>
      <c r="AS79" s="90">
        <f>RANK(AR79,AR78:AR81,1)</f>
        <v>1</v>
      </c>
      <c r="AT79" s="60" t="str">
        <f t="shared" si="26"/>
        <v>Portugal</v>
      </c>
      <c r="AU79" s="60">
        <f t="shared" si="26"/>
        <v>0</v>
      </c>
      <c r="AV79" s="60">
        <f t="shared" si="26"/>
        <v>0</v>
      </c>
      <c r="AW79" s="60">
        <f t="shared" si="26"/>
        <v>0</v>
      </c>
      <c r="AX79" s="60"/>
      <c r="AY79" s="60"/>
      <c r="AZ79" s="60"/>
      <c r="BA79" s="220">
        <v>2</v>
      </c>
      <c r="BB79" s="218" t="e">
        <f>VLOOKUP(2,AS78:AT81,2,FALSE)</f>
        <v>#N/A</v>
      </c>
      <c r="BC79" s="221"/>
      <c r="BD79" s="222" t="e">
        <f>VLOOKUP(2,AS78:AW81,3,FALSE)</f>
        <v>#N/A</v>
      </c>
      <c r="BE79" s="223" t="e">
        <f>VLOOKUP(2,AS78:AW81,4,FALSE)</f>
        <v>#N/A</v>
      </c>
      <c r="BF79" s="93" t="s">
        <v>12</v>
      </c>
      <c r="BG79" s="223" t="e">
        <f>VLOOKUP(2,AS78:AW81,5,FALSE)</f>
        <v>#N/A</v>
      </c>
      <c r="BH79" s="223" t="s">
        <v>129</v>
      </c>
      <c r="BI79" s="85"/>
      <c r="BJ79" s="85">
        <f>IF(E79&gt;G79,IF(Spielplan!E79&gt;Spielplan!G79,Punktemodus!$B$3,0),0)</f>
        <v>0</v>
      </c>
      <c r="BK79" s="85">
        <f>IF(E79=G79,IF(Spielplan!E79=Spielplan!G79,Punktemodus!$B$3,0),0)</f>
        <v>10</v>
      </c>
      <c r="BL79" s="85">
        <f>IF(E79&lt;G79,IF(Spielplan!E79&lt;Spielplan!G79,Punktemodus!$B$3,0),0)</f>
        <v>0</v>
      </c>
      <c r="BM79" s="85">
        <f>IF(E79=Spielplan!E79,IF(G79=Spielplan!G79,Punktemodus!$B$5,0),0)</f>
        <v>3</v>
      </c>
      <c r="BN79" s="85">
        <f>IF(E79=Spielplan!E79,Punktemodus!$B$7,0)</f>
        <v>1</v>
      </c>
      <c r="BO79" s="85">
        <f>IF(G79=Spielplan!G79,Punktemodus!$B$7,0)</f>
        <v>1</v>
      </c>
      <c r="BP79" s="137">
        <f>IF(Spielplan!E79="",0,SUM(BJ79:BO79))</f>
        <v>0</v>
      </c>
      <c r="BQ79" s="85"/>
      <c r="BR79" s="141"/>
      <c r="BS79" s="134"/>
      <c r="BT79" s="134"/>
      <c r="BU79" s="134"/>
      <c r="BV79" s="134"/>
      <c r="BW79" s="134"/>
      <c r="BX79" s="134"/>
      <c r="BY79" s="134"/>
      <c r="BZ79" s="161">
        <f>SUM(BX48:BY77)</f>
        <v>240</v>
      </c>
      <c r="CA79" s="134"/>
      <c r="CB79" s="134"/>
      <c r="CC79" s="134"/>
      <c r="CD79" s="134"/>
      <c r="CE79" s="161">
        <f>CE50+CF50+CE51+CF51+CE58+CF58+CE59+CF59+CE66+CF66+CE67+CF67+CE74+CF74+CE75+CF75</f>
        <v>240</v>
      </c>
      <c r="CF79" s="134"/>
      <c r="CG79" s="134"/>
      <c r="CH79" s="134"/>
      <c r="CI79" s="134"/>
      <c r="CJ79" s="161">
        <f>CJ54+CJ55+CJ70+CJ71</f>
        <v>120</v>
      </c>
      <c r="CK79" s="134"/>
      <c r="CL79" s="134"/>
      <c r="CM79" s="134"/>
      <c r="CN79" s="134"/>
      <c r="CO79" s="161">
        <f>SUM(CO59:CO60)</f>
        <v>80</v>
      </c>
      <c r="CP79" s="134"/>
      <c r="CQ79" s="134"/>
      <c r="CR79" s="134"/>
      <c r="CS79" s="161">
        <f>CS54</f>
        <v>50</v>
      </c>
      <c r="CT79" s="134"/>
      <c r="CU79" s="134"/>
      <c r="CV79" s="134"/>
      <c r="CW79" s="134"/>
    </row>
    <row r="80" spans="1:101" ht="18.75" customHeight="1" thickBot="1" x14ac:dyDescent="0.3">
      <c r="A80" s="60"/>
      <c r="B80" s="60"/>
      <c r="C80" s="211" t="str">
        <f>C78</f>
        <v>Deutschland</v>
      </c>
      <c r="D80" s="212"/>
      <c r="E80" s="104"/>
      <c r="F80" s="93"/>
      <c r="G80" s="104"/>
      <c r="H80" s="211" t="str">
        <f>C79</f>
        <v>Ghana</v>
      </c>
      <c r="I80" s="212"/>
      <c r="J80" s="60"/>
      <c r="K80" s="60" t="s">
        <v>110</v>
      </c>
      <c r="L80" s="60">
        <f t="shared" si="24"/>
        <v>0</v>
      </c>
      <c r="M80" s="60">
        <f>IF($E80="",0,IF($E80&gt;$G80,3,IF($E80=G80,1,0)))</f>
        <v>0</v>
      </c>
      <c r="N80" s="60"/>
      <c r="O80" s="60">
        <f>IF($G80="",0,IF($E80&gt;$G80,0,IF($E80=$G80,1,3)))</f>
        <v>0</v>
      </c>
      <c r="P80" s="60"/>
      <c r="Q80" s="60">
        <f>E80</f>
        <v>0</v>
      </c>
      <c r="R80" s="60"/>
      <c r="S80" s="60">
        <f>G80</f>
        <v>0</v>
      </c>
      <c r="T80" s="60"/>
      <c r="U80" s="60">
        <f>G80</f>
        <v>0</v>
      </c>
      <c r="V80" s="60"/>
      <c r="W80" s="60">
        <f>E80</f>
        <v>0</v>
      </c>
      <c r="X80" s="60"/>
      <c r="Y80" s="60"/>
      <c r="Z80" s="60">
        <f>O84</f>
        <v>0</v>
      </c>
      <c r="AA80" s="60">
        <f>S84</f>
        <v>0</v>
      </c>
      <c r="AB80" s="60">
        <f>W84</f>
        <v>0</v>
      </c>
      <c r="AC80" s="60">
        <f>AA80-AB80</f>
        <v>0</v>
      </c>
      <c r="AD80" s="60">
        <f>IF(Z80&gt;Z78,-1,0)</f>
        <v>0</v>
      </c>
      <c r="AE80" s="60">
        <f>IF(Z80&gt;Z79,-1,0)</f>
        <v>0</v>
      </c>
      <c r="AF80" s="60">
        <f>IF(Z80&gt;Z81,-1,0)</f>
        <v>0</v>
      </c>
      <c r="AG80" s="60">
        <f>10000-(AJ80*1000+AM80*100+AK80*10)</f>
        <v>10000</v>
      </c>
      <c r="AH80" s="90">
        <f>RANK(AG80,AG78:AG81,1)</f>
        <v>1</v>
      </c>
      <c r="AI80" s="60" t="str">
        <f>C79</f>
        <v>Ghana</v>
      </c>
      <c r="AJ80" s="60">
        <f t="shared" si="25"/>
        <v>0</v>
      </c>
      <c r="AK80" s="60">
        <f t="shared" si="25"/>
        <v>0</v>
      </c>
      <c r="AL80" s="60">
        <f t="shared" si="25"/>
        <v>0</v>
      </c>
      <c r="AM80" s="60">
        <f>AK80-AL80</f>
        <v>0</v>
      </c>
      <c r="AN80" s="187">
        <f>IF(AG78=AG80,IF(E80&gt;G80,AG78-0.1,AG78),AG78)</f>
        <v>10000</v>
      </c>
      <c r="AO80" s="187">
        <f>IF(AG79=AG80,IF(E83&gt;G83,AG79-0.1,AG79),AG79)</f>
        <v>10000</v>
      </c>
      <c r="AP80" s="187"/>
      <c r="AQ80" s="187">
        <f>IF(AG81=AG80,IF(G79&gt;E79,AG81-0.1,AG81),AG81)</f>
        <v>10000</v>
      </c>
      <c r="AR80" s="187">
        <f>AP82</f>
        <v>30000</v>
      </c>
      <c r="AS80" s="90">
        <f>RANK(AR80,AR78:AR81,1)</f>
        <v>1</v>
      </c>
      <c r="AT80" s="60" t="str">
        <f t="shared" si="26"/>
        <v>Ghana</v>
      </c>
      <c r="AU80" s="60">
        <f t="shared" si="26"/>
        <v>0</v>
      </c>
      <c r="AV80" s="60">
        <f t="shared" si="26"/>
        <v>0</v>
      </c>
      <c r="AW80" s="60">
        <f t="shared" si="26"/>
        <v>0</v>
      </c>
      <c r="AX80" s="60"/>
      <c r="AY80" s="60"/>
      <c r="AZ80" s="60"/>
      <c r="BA80" s="113">
        <v>3</v>
      </c>
      <c r="BB80" s="114" t="e">
        <f>VLOOKUP(3,AS78:AT81,2,FALSE)</f>
        <v>#N/A</v>
      </c>
      <c r="BC80" s="115"/>
      <c r="BD80" s="116" t="e">
        <f>VLOOKUP(3,AS78:AW81,3,FALSE)</f>
        <v>#N/A</v>
      </c>
      <c r="BE80" s="116" t="e">
        <f>VLOOKUP(3,AS78:AW81,4,FALSE)</f>
        <v>#N/A</v>
      </c>
      <c r="BF80" s="93" t="s">
        <v>12</v>
      </c>
      <c r="BG80" s="116" t="e">
        <f>VLOOKUP(3,AS78:AW81,5,FALSE)</f>
        <v>#N/A</v>
      </c>
      <c r="BH80" s="60"/>
      <c r="BI80" s="85"/>
      <c r="BJ80" s="85">
        <f>IF(E80&gt;G80,IF(Spielplan!E80&gt;Spielplan!G80,Punktemodus!$B$3,0),0)</f>
        <v>0</v>
      </c>
      <c r="BK80" s="85">
        <f>IF(E80=G80,IF(Spielplan!E80=Spielplan!G80,Punktemodus!$B$3,0),0)</f>
        <v>10</v>
      </c>
      <c r="BL80" s="85">
        <f>IF(E80&lt;G80,IF(Spielplan!E80&lt;Spielplan!G80,Punktemodus!$B$3,0),0)</f>
        <v>0</v>
      </c>
      <c r="BM80" s="85">
        <f>IF(E80=Spielplan!E80,IF(G80=Spielplan!G80,Punktemodus!$B$5,0),0)</f>
        <v>3</v>
      </c>
      <c r="BN80" s="85">
        <f>IF(E80=Spielplan!E80,Punktemodus!$B$7,0)</f>
        <v>1</v>
      </c>
      <c r="BO80" s="85">
        <f>IF(G80=Spielplan!G80,Punktemodus!$B$7,0)</f>
        <v>1</v>
      </c>
      <c r="BP80" s="137">
        <f>IF(Spielplan!E80="",0,SUM(BJ80:BO80))</f>
        <v>0</v>
      </c>
      <c r="BQ80" s="85"/>
      <c r="BR80" s="141"/>
      <c r="BS80" s="134"/>
      <c r="BT80" s="134"/>
      <c r="BU80" s="134"/>
      <c r="BV80" s="134"/>
      <c r="BW80" s="134"/>
      <c r="BX80" s="134"/>
      <c r="BY80" s="134"/>
      <c r="BZ80" s="138"/>
      <c r="CA80" s="134"/>
      <c r="CB80" s="134"/>
      <c r="CC80" s="134"/>
      <c r="CD80" s="134"/>
      <c r="CE80" s="138"/>
      <c r="CF80" s="134"/>
      <c r="CG80" s="134"/>
      <c r="CH80" s="134"/>
      <c r="CI80" s="134"/>
      <c r="CJ80" s="138"/>
      <c r="CK80" s="134"/>
      <c r="CL80" s="134"/>
      <c r="CM80" s="134"/>
      <c r="CN80" s="134"/>
      <c r="CO80" s="138"/>
      <c r="CP80" s="134"/>
      <c r="CQ80" s="134"/>
      <c r="CR80" s="134"/>
      <c r="CS80" s="138"/>
      <c r="CT80" s="134"/>
      <c r="CU80" s="134"/>
      <c r="CV80" s="134"/>
      <c r="CW80" s="134"/>
    </row>
    <row r="81" spans="1:101" ht="18.75" customHeight="1" thickBot="1" x14ac:dyDescent="0.3">
      <c r="A81" s="60"/>
      <c r="B81" s="60"/>
      <c r="C81" s="218" t="str">
        <f>H78</f>
        <v>Portugal</v>
      </c>
      <c r="D81" s="219"/>
      <c r="E81" s="104"/>
      <c r="F81" s="93"/>
      <c r="G81" s="104"/>
      <c r="H81" s="218" t="str">
        <f>H79</f>
        <v>USA</v>
      </c>
      <c r="I81" s="219"/>
      <c r="J81" s="60"/>
      <c r="K81" s="60" t="s">
        <v>111</v>
      </c>
      <c r="L81" s="60">
        <f t="shared" si="24"/>
        <v>0</v>
      </c>
      <c r="M81" s="60"/>
      <c r="N81" s="60">
        <f>IF($E81="",0,IF($E81&gt;$G81,3,IF($E81=$G81,1,0)))</f>
        <v>0</v>
      </c>
      <c r="O81" s="60"/>
      <c r="P81" s="60">
        <f>IF($G81="",0,IF($E81&gt;$G81,0,IF($E81=$G81,1,3)))</f>
        <v>0</v>
      </c>
      <c r="Q81" s="60"/>
      <c r="R81" s="60">
        <f>E81</f>
        <v>0</v>
      </c>
      <c r="S81" s="60"/>
      <c r="T81" s="60">
        <f>G81</f>
        <v>0</v>
      </c>
      <c r="U81" s="60"/>
      <c r="V81" s="60">
        <f>G81</f>
        <v>0</v>
      </c>
      <c r="W81" s="60"/>
      <c r="X81" s="60">
        <f>E81</f>
        <v>0</v>
      </c>
      <c r="Y81" s="60"/>
      <c r="Z81" s="60">
        <f>P84</f>
        <v>0</v>
      </c>
      <c r="AA81" s="60">
        <f>T84</f>
        <v>0</v>
      </c>
      <c r="AB81" s="60">
        <f>X84</f>
        <v>0</v>
      </c>
      <c r="AC81" s="60">
        <f>AA81-AB81</f>
        <v>0</v>
      </c>
      <c r="AD81" s="60">
        <f>IF(Z81&gt;Z78,-1,0)</f>
        <v>0</v>
      </c>
      <c r="AE81" s="60">
        <f>IF(Z81&gt;Z79,-1,0)</f>
        <v>0</v>
      </c>
      <c r="AF81" s="60">
        <f>IF(Z81&gt;Z80,-1,0)</f>
        <v>0</v>
      </c>
      <c r="AG81" s="60">
        <f>10000-(AJ81*1000+AM81*100+AK81*10)</f>
        <v>10000</v>
      </c>
      <c r="AH81" s="90">
        <f>RANK(AG81,AG78:AG81,1)</f>
        <v>1</v>
      </c>
      <c r="AI81" s="60" t="str">
        <f>H79</f>
        <v>USA</v>
      </c>
      <c r="AJ81" s="60">
        <f t="shared" si="25"/>
        <v>0</v>
      </c>
      <c r="AK81" s="60">
        <f t="shared" si="25"/>
        <v>0</v>
      </c>
      <c r="AL81" s="60">
        <f t="shared" si="25"/>
        <v>0</v>
      </c>
      <c r="AM81" s="60">
        <f>AK81-AL81</f>
        <v>0</v>
      </c>
      <c r="AN81" s="187">
        <f>IF(AG78=AG81,IF(E82&gt;G82,AG78-0.1,AG78),AG78)</f>
        <v>10000</v>
      </c>
      <c r="AO81" s="187">
        <f>IF(AG79=AG81,IF(E81&gt;G81,AG79-0.1,AG79),AG79)</f>
        <v>10000</v>
      </c>
      <c r="AP81" s="187">
        <f>IF(AG80=AG81,IF(E79&gt;G79,AG80-0.1,AG80),AG80)</f>
        <v>10000</v>
      </c>
      <c r="AQ81" s="187"/>
      <c r="AR81" s="187">
        <f>AQ82</f>
        <v>30000</v>
      </c>
      <c r="AS81" s="90">
        <f>RANK(AR81,AR78:AR81,1)</f>
        <v>1</v>
      </c>
      <c r="AT81" s="60" t="str">
        <f t="shared" si="26"/>
        <v>USA</v>
      </c>
      <c r="AU81" s="60">
        <f t="shared" si="26"/>
        <v>0</v>
      </c>
      <c r="AV81" s="60">
        <f t="shared" si="26"/>
        <v>0</v>
      </c>
      <c r="AW81" s="60">
        <f t="shared" si="26"/>
        <v>0</v>
      </c>
      <c r="AX81" s="60"/>
      <c r="AY81" s="60"/>
      <c r="AZ81" s="60"/>
      <c r="BA81" s="113">
        <v>4</v>
      </c>
      <c r="BB81" s="114" t="e">
        <f>VLOOKUP(4,AS78:AT81,2,FALSE)</f>
        <v>#N/A</v>
      </c>
      <c r="BC81" s="115"/>
      <c r="BD81" s="116" t="e">
        <f>VLOOKUP(4,AS78:AW81,3,FALSE)</f>
        <v>#N/A</v>
      </c>
      <c r="BE81" s="116" t="e">
        <f>VLOOKUP(4,AS78:AW81,4,FALSE)</f>
        <v>#N/A</v>
      </c>
      <c r="BF81" s="93" t="s">
        <v>12</v>
      </c>
      <c r="BG81" s="116" t="e">
        <f>VLOOKUP(4,AS78:AW81,5,FALSE)</f>
        <v>#N/A</v>
      </c>
      <c r="BH81" s="60"/>
      <c r="BI81" s="85"/>
      <c r="BJ81" s="85">
        <f>IF(E81&gt;G81,IF(Spielplan!E81&gt;Spielplan!G81,Punktemodus!$B$3,0),0)</f>
        <v>0</v>
      </c>
      <c r="BK81" s="85">
        <f>IF(E81=G81,IF(Spielplan!E81=Spielplan!G81,Punktemodus!$B$3,0),0)</f>
        <v>10</v>
      </c>
      <c r="BL81" s="85">
        <f>IF(E81&lt;G81,IF(Spielplan!E81&lt;Spielplan!G81,Punktemodus!$B$3,0),0)</f>
        <v>0</v>
      </c>
      <c r="BM81" s="85">
        <f>IF(E81=Spielplan!E81,IF(G81=Spielplan!G81,Punktemodus!$B$5,0),0)</f>
        <v>3</v>
      </c>
      <c r="BN81" s="85">
        <f>IF(E81=Spielplan!E81,Punktemodus!$B$7,0)</f>
        <v>1</v>
      </c>
      <c r="BO81" s="85">
        <f>IF(G81=Spielplan!G81,Punktemodus!$B$7,0)</f>
        <v>1</v>
      </c>
      <c r="BP81" s="137">
        <f>IF(Spielplan!E81="",0,SUM(BJ81:BO81))</f>
        <v>0</v>
      </c>
      <c r="BQ81" s="85"/>
      <c r="BR81" s="141"/>
      <c r="BS81" s="134"/>
      <c r="BT81" s="134"/>
      <c r="BU81" s="134"/>
      <c r="BV81" s="134"/>
      <c r="BW81" s="134"/>
      <c r="BX81" s="134"/>
      <c r="BY81" s="134"/>
      <c r="BZ81" s="353" t="s">
        <v>154</v>
      </c>
      <c r="CA81" s="155"/>
      <c r="CB81" s="155"/>
      <c r="CC81" s="155"/>
      <c r="CD81" s="155"/>
      <c r="CE81" s="353" t="s">
        <v>157</v>
      </c>
      <c r="CF81" s="155"/>
      <c r="CG81" s="155"/>
      <c r="CH81" s="155"/>
      <c r="CI81" s="155"/>
      <c r="CJ81" s="353" t="s">
        <v>164</v>
      </c>
      <c r="CK81" s="155"/>
      <c r="CL81" s="155"/>
      <c r="CM81" s="155"/>
      <c r="CN81" s="155"/>
      <c r="CO81" s="353" t="s">
        <v>159</v>
      </c>
      <c r="CP81" s="155"/>
      <c r="CQ81" s="155"/>
      <c r="CR81" s="155"/>
      <c r="CS81" s="353" t="s">
        <v>160</v>
      </c>
      <c r="CT81" s="155"/>
      <c r="CU81" s="134"/>
      <c r="CV81" s="134"/>
      <c r="CW81" s="134"/>
    </row>
    <row r="82" spans="1:101" ht="18.75" customHeight="1" thickBot="1" x14ac:dyDescent="0.3">
      <c r="A82" s="60"/>
      <c r="B82" s="60"/>
      <c r="C82" s="211" t="str">
        <f>C78</f>
        <v>Deutschland</v>
      </c>
      <c r="D82" s="212"/>
      <c r="E82" s="104"/>
      <c r="F82" s="93"/>
      <c r="G82" s="104"/>
      <c r="H82" s="211" t="str">
        <f>H79</f>
        <v>USA</v>
      </c>
      <c r="I82" s="212"/>
      <c r="J82" s="60"/>
      <c r="K82" s="60" t="s">
        <v>112</v>
      </c>
      <c r="L82" s="60">
        <f t="shared" si="24"/>
        <v>0</v>
      </c>
      <c r="M82" s="60">
        <f>IF($E82="",0,IF($E82&gt;$G82,3,IF($E82=G82,1,0)))</f>
        <v>0</v>
      </c>
      <c r="N82" s="60"/>
      <c r="O82" s="60"/>
      <c r="P82" s="60">
        <f>IF($G82="",0,IF($E82&gt;$G82,0,IF($E82=$G82,1,3)))</f>
        <v>0</v>
      </c>
      <c r="Q82" s="60">
        <f>E82</f>
        <v>0</v>
      </c>
      <c r="R82" s="60"/>
      <c r="S82" s="60"/>
      <c r="T82" s="60">
        <f>G82</f>
        <v>0</v>
      </c>
      <c r="U82" s="60">
        <f>G82</f>
        <v>0</v>
      </c>
      <c r="V82" s="60"/>
      <c r="W82" s="60"/>
      <c r="X82" s="60">
        <f>E82</f>
        <v>0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187">
        <f>SUM(AN78:AN81)</f>
        <v>30000</v>
      </c>
      <c r="AO82" s="187">
        <f>SUM(AO78:AO81)</f>
        <v>30000</v>
      </c>
      <c r="AP82" s="187">
        <f>SUM(AP78:AP81)</f>
        <v>30000</v>
      </c>
      <c r="AQ82" s="187">
        <f>SUM(AQ78:AQ81)</f>
        <v>30000</v>
      </c>
      <c r="AR82" s="187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85">
        <f>IF(E82&gt;G82,IF(Spielplan!E82&gt;Spielplan!G82,Punktemodus!$B$3,0),0)</f>
        <v>0</v>
      </c>
      <c r="BK82" s="85">
        <f>IF(E82=G82,IF(Spielplan!E82=Spielplan!G82,Punktemodus!$B$3,0),0)</f>
        <v>10</v>
      </c>
      <c r="BL82" s="85">
        <f>IF(E82&lt;G82,IF(Spielplan!E82&lt;Spielplan!G82,Punktemodus!$B$3,0),0)</f>
        <v>0</v>
      </c>
      <c r="BM82" s="85">
        <f>IF(E82=Spielplan!E82,IF(G82=Spielplan!G82,Punktemodus!$B$5,0),0)</f>
        <v>3</v>
      </c>
      <c r="BN82" s="85">
        <f>IF(E82=Spielplan!E82,Punktemodus!$B$7,0)</f>
        <v>1</v>
      </c>
      <c r="BO82" s="85">
        <f>IF(G82=Spielplan!G82,Punktemodus!$B$7,0)</f>
        <v>1</v>
      </c>
      <c r="BP82" s="137">
        <f>IF(Spielplan!E82="",0,SUM(BJ82:BO82))</f>
        <v>0</v>
      </c>
      <c r="BQ82" s="60"/>
      <c r="BR82" s="141"/>
      <c r="BS82" s="134"/>
      <c r="BT82" s="134"/>
      <c r="BU82" s="134"/>
      <c r="BV82" s="134"/>
      <c r="BW82" s="134"/>
      <c r="BX82" s="134"/>
      <c r="BY82" s="134"/>
      <c r="BZ82" s="353"/>
      <c r="CA82" s="155"/>
      <c r="CB82" s="155"/>
      <c r="CC82" s="155"/>
      <c r="CD82" s="155"/>
      <c r="CE82" s="353"/>
      <c r="CF82" s="155"/>
      <c r="CG82" s="155"/>
      <c r="CH82" s="155"/>
      <c r="CI82" s="155"/>
      <c r="CJ82" s="353"/>
      <c r="CK82" s="155"/>
      <c r="CL82" s="155"/>
      <c r="CM82" s="155"/>
      <c r="CN82" s="155"/>
      <c r="CO82" s="353"/>
      <c r="CP82" s="155"/>
      <c r="CQ82" s="155"/>
      <c r="CR82" s="155"/>
      <c r="CS82" s="353"/>
      <c r="CT82" s="155"/>
      <c r="CU82" s="134"/>
      <c r="CV82" s="134"/>
      <c r="CW82" s="134"/>
    </row>
    <row r="83" spans="1:101" ht="18.75" customHeight="1" thickBot="1" x14ac:dyDescent="0.3">
      <c r="A83" s="60"/>
      <c r="B83" s="60"/>
      <c r="C83" s="218" t="str">
        <f>H78</f>
        <v>Portugal</v>
      </c>
      <c r="D83" s="219"/>
      <c r="E83" s="104"/>
      <c r="F83" s="93"/>
      <c r="G83" s="104"/>
      <c r="H83" s="218" t="str">
        <f>C79</f>
        <v>Ghana</v>
      </c>
      <c r="I83" s="219"/>
      <c r="J83" s="60"/>
      <c r="K83" s="60" t="s">
        <v>112</v>
      </c>
      <c r="L83" s="60">
        <f t="shared" si="24"/>
        <v>0</v>
      </c>
      <c r="M83" s="60"/>
      <c r="N83" s="60">
        <f>IF($E83="",0,IF($E83&gt;$G83,3,IF($E83=$G83,1,0)))</f>
        <v>0</v>
      </c>
      <c r="O83" s="60">
        <f>IF($G83="",0,IF($E83&gt;$G83,0,IF($E83=$G83,1,3)))</f>
        <v>0</v>
      </c>
      <c r="P83" s="60"/>
      <c r="Q83" s="60"/>
      <c r="R83" s="60">
        <f>E83</f>
        <v>0</v>
      </c>
      <c r="S83" s="60">
        <f>G83</f>
        <v>0</v>
      </c>
      <c r="T83" s="60"/>
      <c r="U83" s="60"/>
      <c r="V83" s="60">
        <f>G83</f>
        <v>0</v>
      </c>
      <c r="W83" s="60">
        <f>E83</f>
        <v>0</v>
      </c>
      <c r="X83" s="60"/>
      <c r="Y83" s="60"/>
      <c r="Z83" s="60" t="s">
        <v>30</v>
      </c>
      <c r="AA83" s="60"/>
      <c r="AB83" s="60"/>
      <c r="AC83" s="60"/>
      <c r="AD83" s="60"/>
      <c r="AE83" s="60"/>
      <c r="AF83" s="60"/>
      <c r="AG83" s="60" t="b">
        <f>OR(AG78=AG79,AG78=AG80,AG78=AG81,AG79=AG80,AG79=AG81,AG80=AG81)</f>
        <v>1</v>
      </c>
      <c r="AH83" s="60"/>
      <c r="AI83" s="60"/>
      <c r="AJ83" s="60"/>
      <c r="AK83" s="60"/>
      <c r="AL83" s="60"/>
      <c r="AM83" s="60"/>
      <c r="AN83" s="60"/>
      <c r="AO83" s="60" t="s">
        <v>34</v>
      </c>
      <c r="AP83" s="60"/>
      <c r="AQ83" s="60"/>
      <c r="AR83" s="60" t="b">
        <f>OR(AR78=AR79,AR78=AR80,AR78=AR81,AR79=AR80,AR79=AR81,AR80=AR81)</f>
        <v>1</v>
      </c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85">
        <f>IF(E83&gt;G83,IF(Spielplan!E83&gt;Spielplan!G83,Punktemodus!$B$3,0),0)</f>
        <v>0</v>
      </c>
      <c r="BK83" s="85">
        <f>IF(E83=G83,IF(Spielplan!E83=Spielplan!G83,Punktemodus!$B$3,0),0)</f>
        <v>10</v>
      </c>
      <c r="BL83" s="85">
        <f>IF(E83&lt;G83,IF(Spielplan!E83&lt;Spielplan!G83,Punktemodus!$B$3,0),0)</f>
        <v>0</v>
      </c>
      <c r="BM83" s="85">
        <f>IF(E83=Spielplan!E83,IF(G83=Spielplan!G83,Punktemodus!$B$5,0),0)</f>
        <v>3</v>
      </c>
      <c r="BN83" s="85">
        <f>IF(E83=Spielplan!E83,Punktemodus!$B$7,0)</f>
        <v>1</v>
      </c>
      <c r="BO83" s="85">
        <f>IF(G83=Spielplan!G83,Punktemodus!$B$7,0)</f>
        <v>1</v>
      </c>
      <c r="BP83" s="137">
        <f>IF(Spielplan!E83="",0,SUM(BJ83:BO83))</f>
        <v>0</v>
      </c>
      <c r="BQ83" s="60"/>
      <c r="BR83" s="141"/>
      <c r="BS83" s="134"/>
      <c r="BT83" s="134"/>
      <c r="BU83" s="134"/>
      <c r="BV83" s="134"/>
      <c r="BW83" s="134"/>
      <c r="BX83" s="134"/>
      <c r="BY83" s="134"/>
      <c r="BZ83" s="353"/>
      <c r="CA83" s="155"/>
      <c r="CB83" s="155"/>
      <c r="CC83" s="155"/>
      <c r="CD83" s="155"/>
      <c r="CE83" s="353"/>
      <c r="CF83" s="155"/>
      <c r="CG83" s="155"/>
      <c r="CH83" s="155"/>
      <c r="CI83" s="155"/>
      <c r="CJ83" s="353"/>
      <c r="CK83" s="155"/>
      <c r="CL83" s="155"/>
      <c r="CM83" s="155"/>
      <c r="CN83" s="155"/>
      <c r="CO83" s="353"/>
      <c r="CP83" s="155"/>
      <c r="CQ83" s="155"/>
      <c r="CR83" s="155"/>
      <c r="CS83" s="353"/>
      <c r="CT83" s="155"/>
      <c r="CU83" s="134"/>
      <c r="CV83" s="134"/>
      <c r="CW83" s="134"/>
    </row>
    <row r="84" spans="1:101" ht="18.75" customHeight="1" thickBot="1" x14ac:dyDescent="0.25">
      <c r="A84" s="60"/>
      <c r="B84" s="60"/>
      <c r="C84" s="136" t="str">
        <f>IF(G83="","",IF(AR83=TRUE,"Achtung: Fehler in Tabelle!",""))</f>
        <v/>
      </c>
      <c r="D84" s="60"/>
      <c r="E84" s="85"/>
      <c r="F84" s="60"/>
      <c r="G84" s="85"/>
      <c r="H84" s="60"/>
      <c r="I84" s="60"/>
      <c r="J84" s="60"/>
      <c r="K84" s="60"/>
      <c r="L84" s="60"/>
      <c r="M84" s="60">
        <f t="shared" ref="M84:X84" si="27">SUM(M78:M83)</f>
        <v>0</v>
      </c>
      <c r="N84" s="60">
        <f t="shared" si="27"/>
        <v>0</v>
      </c>
      <c r="O84" s="60">
        <f t="shared" si="27"/>
        <v>0</v>
      </c>
      <c r="P84" s="60">
        <f t="shared" si="27"/>
        <v>0</v>
      </c>
      <c r="Q84" s="60">
        <f t="shared" si="27"/>
        <v>0</v>
      </c>
      <c r="R84" s="60">
        <f t="shared" si="27"/>
        <v>0</v>
      </c>
      <c r="S84" s="60">
        <f t="shared" si="27"/>
        <v>0</v>
      </c>
      <c r="T84" s="60">
        <f t="shared" si="27"/>
        <v>0</v>
      </c>
      <c r="U84" s="60">
        <f t="shared" si="27"/>
        <v>0</v>
      </c>
      <c r="V84" s="60">
        <f t="shared" si="27"/>
        <v>0</v>
      </c>
      <c r="W84" s="60">
        <f t="shared" si="27"/>
        <v>0</v>
      </c>
      <c r="X84" s="60">
        <f t="shared" si="27"/>
        <v>0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160">
        <f>SUM(BP78:BP83)</f>
        <v>0</v>
      </c>
      <c r="BQ84" s="60"/>
      <c r="BR84" s="141"/>
      <c r="BS84" s="134"/>
      <c r="BT84" s="134"/>
      <c r="BU84" s="134"/>
      <c r="BV84" s="134"/>
      <c r="BW84" s="134"/>
      <c r="BX84" s="134"/>
      <c r="BY84" s="134"/>
      <c r="BZ84" s="354"/>
      <c r="CA84" s="155"/>
      <c r="CB84" s="155"/>
      <c r="CC84" s="155"/>
      <c r="CD84" s="155"/>
      <c r="CE84" s="354"/>
      <c r="CF84" s="155"/>
      <c r="CG84" s="155"/>
      <c r="CH84" s="155"/>
      <c r="CI84" s="155"/>
      <c r="CJ84" s="354"/>
      <c r="CK84" s="155"/>
      <c r="CL84" s="155"/>
      <c r="CM84" s="155"/>
      <c r="CN84" s="155"/>
      <c r="CO84" s="354"/>
      <c r="CP84" s="155"/>
      <c r="CQ84" s="155"/>
      <c r="CR84" s="155"/>
      <c r="CS84" s="354"/>
      <c r="CT84" s="155"/>
      <c r="CU84" s="134"/>
      <c r="CV84" s="134"/>
      <c r="CW84" s="134"/>
    </row>
    <row r="85" spans="1:101" ht="18.75" customHeight="1" thickBot="1" x14ac:dyDescent="0.25">
      <c r="A85" s="60"/>
      <c r="B85" s="60"/>
      <c r="C85" s="60"/>
      <c r="D85" s="60"/>
      <c r="E85" s="85"/>
      <c r="F85" s="60"/>
      <c r="G85" s="85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138"/>
      <c r="BQ85" s="60"/>
      <c r="BR85" s="141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</row>
    <row r="86" spans="1:101" ht="18.75" customHeight="1" x14ac:dyDescent="0.25">
      <c r="A86" s="60"/>
      <c r="B86" s="60"/>
      <c r="C86" s="89"/>
      <c r="D86" s="60"/>
      <c r="E86" s="85"/>
      <c r="F86" s="60"/>
      <c r="G86" s="85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89"/>
      <c r="BC86" s="60"/>
      <c r="BD86" s="90"/>
      <c r="BE86" s="60"/>
      <c r="BF86" s="61"/>
      <c r="BG86" s="60"/>
      <c r="BH86" s="60"/>
      <c r="BI86" s="60"/>
      <c r="BJ86" s="60"/>
      <c r="BK86" s="60"/>
      <c r="BL86" s="60"/>
      <c r="BM86" s="60"/>
      <c r="BN86" s="60"/>
      <c r="BO86" s="60"/>
      <c r="BP86" s="138"/>
      <c r="BQ86" s="60"/>
      <c r="BR86" s="141"/>
      <c r="BS86" s="321" t="s">
        <v>45</v>
      </c>
      <c r="BT86" s="322"/>
      <c r="BU86" s="322"/>
      <c r="BV86" s="322"/>
      <c r="BW86" s="134"/>
      <c r="BX86" s="331">
        <f>BP97</f>
        <v>0</v>
      </c>
      <c r="BY86" s="332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</row>
    <row r="87" spans="1:101" ht="18.75" customHeight="1" thickBot="1" x14ac:dyDescent="0.3">
      <c r="A87" s="60"/>
      <c r="B87" s="60"/>
      <c r="C87" s="88" t="s">
        <v>93</v>
      </c>
      <c r="D87" s="60"/>
      <c r="E87" s="85"/>
      <c r="F87" s="60"/>
      <c r="G87" s="85"/>
      <c r="H87" s="60"/>
      <c r="I87" s="60"/>
      <c r="J87" s="60"/>
      <c r="K87" s="60"/>
      <c r="L87" s="60"/>
      <c r="M87" s="60" t="s">
        <v>4</v>
      </c>
      <c r="N87" s="60"/>
      <c r="O87" s="60"/>
      <c r="P87" s="60"/>
      <c r="Q87" s="60" t="s">
        <v>6</v>
      </c>
      <c r="R87" s="60"/>
      <c r="S87" s="60"/>
      <c r="T87" s="60"/>
      <c r="U87" s="60" t="s">
        <v>7</v>
      </c>
      <c r="V87" s="60"/>
      <c r="W87" s="60"/>
      <c r="X87" s="60"/>
      <c r="Y87" s="60"/>
      <c r="Z87" s="60" t="s">
        <v>4</v>
      </c>
      <c r="AA87" s="60" t="s">
        <v>5</v>
      </c>
      <c r="AB87" s="60"/>
      <c r="AC87" s="60"/>
      <c r="AD87" s="60" t="s">
        <v>9</v>
      </c>
      <c r="AE87" s="60"/>
      <c r="AF87" s="60"/>
      <c r="AG87" s="60"/>
      <c r="AH87" s="60" t="s">
        <v>32</v>
      </c>
      <c r="AI87" s="60"/>
      <c r="AJ87" s="60"/>
      <c r="AK87" s="60"/>
      <c r="AL87" s="60"/>
      <c r="AM87" s="60"/>
      <c r="AN87" s="60" t="s">
        <v>35</v>
      </c>
      <c r="AO87" s="60"/>
      <c r="AP87" s="60"/>
      <c r="AQ87" s="60"/>
      <c r="AR87" s="60"/>
      <c r="AS87" s="60" t="s">
        <v>33</v>
      </c>
      <c r="AT87" s="60"/>
      <c r="AU87" s="60"/>
      <c r="AV87" s="60"/>
      <c r="AW87" s="60"/>
      <c r="AX87" s="60"/>
      <c r="AY87" s="60"/>
      <c r="AZ87" s="60"/>
      <c r="BA87" s="60"/>
      <c r="BB87" s="89" t="s">
        <v>10</v>
      </c>
      <c r="BC87" s="60"/>
      <c r="BD87" s="90" t="s">
        <v>4</v>
      </c>
      <c r="BE87" s="60"/>
      <c r="BF87" s="61" t="s">
        <v>5</v>
      </c>
      <c r="BG87" s="60"/>
      <c r="BH87" s="60"/>
      <c r="BI87" s="85"/>
      <c r="BJ87" s="60"/>
      <c r="BK87" s="60"/>
      <c r="BL87" s="60"/>
      <c r="BM87" s="60"/>
      <c r="BN87" s="60"/>
      <c r="BO87" s="60"/>
      <c r="BP87" s="138"/>
      <c r="BQ87" s="85"/>
      <c r="BR87" s="141"/>
      <c r="BS87" s="322"/>
      <c r="BT87" s="322"/>
      <c r="BU87" s="322"/>
      <c r="BV87" s="322"/>
      <c r="BW87" s="134"/>
      <c r="BX87" s="333"/>
      <c r="BY87" s="3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</row>
    <row r="88" spans="1:101" ht="18.75" customHeight="1" thickBot="1" x14ac:dyDescent="0.3">
      <c r="A88" s="60"/>
      <c r="B88" s="60"/>
      <c r="C88" s="60"/>
      <c r="D88" s="60"/>
      <c r="E88" s="85"/>
      <c r="F88" s="60"/>
      <c r="G88" s="85"/>
      <c r="H88" s="60"/>
      <c r="I88" s="60"/>
      <c r="J88" s="60"/>
      <c r="K88" s="60"/>
      <c r="L88" s="60"/>
      <c r="M88" s="60" t="s">
        <v>0</v>
      </c>
      <c r="N88" s="60" t="s">
        <v>1</v>
      </c>
      <c r="O88" s="60" t="s">
        <v>2</v>
      </c>
      <c r="P88" s="60" t="s">
        <v>3</v>
      </c>
      <c r="Q88" s="60" t="s">
        <v>0</v>
      </c>
      <c r="R88" s="60" t="s">
        <v>1</v>
      </c>
      <c r="S88" s="60" t="s">
        <v>2</v>
      </c>
      <c r="T88" s="60" t="s">
        <v>3</v>
      </c>
      <c r="U88" s="60" t="s">
        <v>0</v>
      </c>
      <c r="V88" s="60" t="s">
        <v>1</v>
      </c>
      <c r="W88" s="60" t="s">
        <v>2</v>
      </c>
      <c r="X88" s="60" t="s">
        <v>3</v>
      </c>
      <c r="Y88" s="60"/>
      <c r="Z88" s="60" t="s">
        <v>8</v>
      </c>
      <c r="AA88" s="60"/>
      <c r="AB88" s="60"/>
      <c r="AC88" s="60"/>
      <c r="AD88" s="60"/>
      <c r="AE88" s="60"/>
      <c r="AF88" s="60"/>
      <c r="AG88" s="60"/>
      <c r="AH88" s="60" t="s">
        <v>31</v>
      </c>
      <c r="AI88" s="60"/>
      <c r="AJ88" s="60"/>
      <c r="AK88" s="60"/>
      <c r="AL88" s="60"/>
      <c r="AM88" s="60"/>
      <c r="AN88" s="60" t="str">
        <f>AI89</f>
        <v>Belgien</v>
      </c>
      <c r="AO88" s="60" t="str">
        <f>AI90</f>
        <v>Algerien</v>
      </c>
      <c r="AP88" s="60" t="str">
        <f>AI91</f>
        <v>Russland</v>
      </c>
      <c r="AQ88" s="60" t="str">
        <f>AI92</f>
        <v>Südkorea</v>
      </c>
      <c r="AR88" s="60"/>
      <c r="AS88" s="60" t="s">
        <v>31</v>
      </c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85"/>
      <c r="BJ88" s="85"/>
      <c r="BK88" s="85"/>
      <c r="BL88" s="85"/>
      <c r="BM88" s="85"/>
      <c r="BN88" s="85"/>
      <c r="BO88" s="85"/>
      <c r="BP88" s="137"/>
      <c r="BQ88" s="85"/>
      <c r="BR88" s="141"/>
      <c r="BS88" s="134"/>
      <c r="BT88" s="142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</row>
    <row r="89" spans="1:101" ht="18.75" customHeight="1" thickBot="1" x14ac:dyDescent="0.3">
      <c r="A89" s="60"/>
      <c r="B89" s="60"/>
      <c r="C89" s="224" t="str">
        <f>Spielplan!$C$89</f>
        <v>Belgien</v>
      </c>
      <c r="D89" s="225"/>
      <c r="E89" s="104"/>
      <c r="F89" s="93"/>
      <c r="G89" s="104"/>
      <c r="H89" s="224" t="str">
        <f>Spielplan!$H$89</f>
        <v>Algerien</v>
      </c>
      <c r="I89" s="225"/>
      <c r="J89" s="60"/>
      <c r="K89" s="60" t="s">
        <v>115</v>
      </c>
      <c r="L89" s="60">
        <f t="shared" ref="L89:L94" si="28">IF(E89-G89&gt;0,1,IF(G89=E89,0,-1))</f>
        <v>0</v>
      </c>
      <c r="M89" s="60">
        <f>IF($E89="",0,IF($E89&gt;$G89,3,IF($E89=G89,1,0)))</f>
        <v>0</v>
      </c>
      <c r="N89" s="60">
        <f>IF($G89="",0,IF($E89&gt;$G89,0,IF($E89=G89,1,3)))</f>
        <v>0</v>
      </c>
      <c r="O89" s="60"/>
      <c r="P89" s="60"/>
      <c r="Q89" s="60">
        <f>E89</f>
        <v>0</v>
      </c>
      <c r="R89" s="60">
        <f>G89</f>
        <v>0</v>
      </c>
      <c r="S89" s="60"/>
      <c r="T89" s="60"/>
      <c r="U89" s="60">
        <f>G89</f>
        <v>0</v>
      </c>
      <c r="V89" s="60">
        <f>E89</f>
        <v>0</v>
      </c>
      <c r="W89" s="60"/>
      <c r="X89" s="60"/>
      <c r="Y89" s="60"/>
      <c r="Z89" s="60">
        <f>M95</f>
        <v>0</v>
      </c>
      <c r="AA89" s="60">
        <f>Q95</f>
        <v>0</v>
      </c>
      <c r="AB89" s="60">
        <f>U95</f>
        <v>0</v>
      </c>
      <c r="AC89" s="60">
        <f>AA89-AB89</f>
        <v>0</v>
      </c>
      <c r="AD89" s="60">
        <f>IF(Z89&gt;Z90,-1,0)</f>
        <v>0</v>
      </c>
      <c r="AE89" s="60">
        <f>IF(Z89&gt;Z91,-1,0)</f>
        <v>0</v>
      </c>
      <c r="AF89" s="60">
        <f>IF(Z89&gt;Z92,-1,0)</f>
        <v>0</v>
      </c>
      <c r="AG89" s="60">
        <f>10000-(AJ89*1000+AM89*100+AK89*10)</f>
        <v>10000</v>
      </c>
      <c r="AH89" s="90">
        <f>RANK(AG89,AG89:AG92,1)</f>
        <v>1</v>
      </c>
      <c r="AI89" s="60" t="str">
        <f>C89</f>
        <v>Belgien</v>
      </c>
      <c r="AJ89" s="60">
        <f t="shared" ref="AJ89:AL92" si="29">Z89</f>
        <v>0</v>
      </c>
      <c r="AK89" s="60">
        <f t="shared" si="29"/>
        <v>0</v>
      </c>
      <c r="AL89" s="60">
        <f t="shared" si="29"/>
        <v>0</v>
      </c>
      <c r="AM89" s="60">
        <f>AK89-AL89</f>
        <v>0</v>
      </c>
      <c r="AN89" s="187"/>
      <c r="AO89" s="187">
        <f>IF(AG90=AG89,IF(G89&gt;E89,AG90-0.1,AG90),AG90)</f>
        <v>10000</v>
      </c>
      <c r="AP89" s="187">
        <f>IF(AG91=AG89,IF(G91&gt;E91,AG91-0.1,AG91),AG91)</f>
        <v>10000</v>
      </c>
      <c r="AQ89" s="187">
        <f>IF(AG92=AG89,IF(G93&gt;E93,AG92-0.1,AG92),AG92)</f>
        <v>10000</v>
      </c>
      <c r="AR89" s="187">
        <f>AN93</f>
        <v>30000</v>
      </c>
      <c r="AS89" s="90">
        <f>RANK(AR89,AR89:AR92,1)</f>
        <v>1</v>
      </c>
      <c r="AT89" s="60" t="str">
        <f t="shared" ref="AT89:AW92" si="30">AI89</f>
        <v>Belgien</v>
      </c>
      <c r="AU89" s="60">
        <f t="shared" si="30"/>
        <v>0</v>
      </c>
      <c r="AV89" s="60">
        <f t="shared" si="30"/>
        <v>0</v>
      </c>
      <c r="AW89" s="60">
        <f t="shared" si="30"/>
        <v>0</v>
      </c>
      <c r="AX89" s="60"/>
      <c r="AY89" s="60"/>
      <c r="AZ89" s="60"/>
      <c r="BA89" s="226">
        <v>1</v>
      </c>
      <c r="BB89" s="224" t="str">
        <f>VLOOKUP(1,AS89:AT92,2,FALSE)</f>
        <v>Belgien</v>
      </c>
      <c r="BC89" s="225"/>
      <c r="BD89" s="227">
        <f>VLOOKUP(1,AS89:AW92,3,FALSE)</f>
        <v>0</v>
      </c>
      <c r="BE89" s="228">
        <f>VLOOKUP(1,AS89:AW92,4,FALSE)</f>
        <v>0</v>
      </c>
      <c r="BF89" s="93" t="s">
        <v>12</v>
      </c>
      <c r="BG89" s="228">
        <f>VLOOKUP(1,AS89:AW92,5,FALSE)</f>
        <v>0</v>
      </c>
      <c r="BH89" s="229" t="s">
        <v>128</v>
      </c>
      <c r="BI89" s="85"/>
      <c r="BJ89" s="85">
        <f>IF(E89&gt;G89,IF(Spielplan!E89&gt;Spielplan!G89,Punktemodus!$B$3,0),0)</f>
        <v>0</v>
      </c>
      <c r="BK89" s="85">
        <f>IF(E89=G89,IF(Spielplan!E89=Spielplan!G89,Punktemodus!$B$3,0),0)</f>
        <v>10</v>
      </c>
      <c r="BL89" s="85">
        <f>IF(E89&lt;G89,IF(Spielplan!E89&lt;Spielplan!G89,Punktemodus!$B$3,0),0)</f>
        <v>0</v>
      </c>
      <c r="BM89" s="85">
        <f>IF(E89=Spielplan!E89,IF(G89=Spielplan!G89,Punktemodus!$B$5,0),0)</f>
        <v>3</v>
      </c>
      <c r="BN89" s="85">
        <f>IF(E89=Spielplan!E89,Punktemodus!$B$7,0)</f>
        <v>1</v>
      </c>
      <c r="BO89" s="85">
        <f>IF(G89=Spielplan!G89,Punktemodus!$B$7,0)</f>
        <v>1</v>
      </c>
      <c r="BP89" s="137">
        <f>IF(Spielplan!E89="",0,SUM(BJ89:BO89))</f>
        <v>0</v>
      </c>
      <c r="BQ89" s="85"/>
      <c r="BR89" s="141"/>
      <c r="BS89" s="321" t="s">
        <v>46</v>
      </c>
      <c r="BT89" s="322"/>
      <c r="BU89" s="322"/>
      <c r="BV89" s="322"/>
      <c r="BW89" s="134"/>
      <c r="BX89" s="335">
        <f>BZ79+CE79+CJ79+CO79+CS79</f>
        <v>730</v>
      </c>
      <c r="BY89" s="336"/>
      <c r="BZ89" s="134"/>
      <c r="CA89" s="349"/>
      <c r="CB89" s="350"/>
      <c r="CC89" s="350"/>
      <c r="CD89" s="350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</row>
    <row r="90" spans="1:101" ht="18.75" customHeight="1" thickBot="1" x14ac:dyDescent="0.3">
      <c r="A90" s="60"/>
      <c r="B90" s="60"/>
      <c r="C90" s="230" t="str">
        <f>Spielplan!$C$90</f>
        <v>Russland</v>
      </c>
      <c r="D90" s="231"/>
      <c r="E90" s="104"/>
      <c r="F90" s="93"/>
      <c r="G90" s="104"/>
      <c r="H90" s="230" t="str">
        <f>Spielplan!$H$90</f>
        <v>Südkorea</v>
      </c>
      <c r="I90" s="231"/>
      <c r="J90" s="60"/>
      <c r="K90" s="60" t="s">
        <v>116</v>
      </c>
      <c r="L90" s="60">
        <f t="shared" si="28"/>
        <v>0</v>
      </c>
      <c r="M90" s="60"/>
      <c r="N90" s="60"/>
      <c r="O90" s="60">
        <f>IF($E90="",0,IF($E90&gt;$G90,3,IF($E90=$G90,1,0)))</f>
        <v>0</v>
      </c>
      <c r="P90" s="60">
        <f>IF($G90="",0,IF($E90&gt;$G90,0,IF($E90=$G90,1,3)))</f>
        <v>0</v>
      </c>
      <c r="Q90" s="60"/>
      <c r="R90" s="60"/>
      <c r="S90" s="60">
        <f>E90</f>
        <v>0</v>
      </c>
      <c r="T90" s="60">
        <f>G90</f>
        <v>0</v>
      </c>
      <c r="U90" s="60"/>
      <c r="V90" s="60"/>
      <c r="W90" s="60">
        <f>G90</f>
        <v>0</v>
      </c>
      <c r="X90" s="60">
        <f>E90</f>
        <v>0</v>
      </c>
      <c r="Y90" s="60"/>
      <c r="Z90" s="60">
        <f>N95</f>
        <v>0</v>
      </c>
      <c r="AA90" s="60">
        <f>R95</f>
        <v>0</v>
      </c>
      <c r="AB90" s="60">
        <f>V95</f>
        <v>0</v>
      </c>
      <c r="AC90" s="60">
        <f>AA90-AB90</f>
        <v>0</v>
      </c>
      <c r="AD90" s="60">
        <f>IF(Z90&gt;Z89,-1,0)</f>
        <v>0</v>
      </c>
      <c r="AE90" s="60">
        <f>IF(Z90&gt;Z91,-1,0)</f>
        <v>0</v>
      </c>
      <c r="AF90" s="60">
        <f>IF(Z90&gt;Z92,-1,0)</f>
        <v>0</v>
      </c>
      <c r="AG90" s="60">
        <f>10000-(AJ90*1000+AM90*100+AK90*10)</f>
        <v>10000</v>
      </c>
      <c r="AH90" s="90">
        <f>RANK(AG90,AG89:AG92,1)</f>
        <v>1</v>
      </c>
      <c r="AI90" s="60" t="str">
        <f>H89</f>
        <v>Algerien</v>
      </c>
      <c r="AJ90" s="60">
        <f t="shared" si="29"/>
        <v>0</v>
      </c>
      <c r="AK90" s="60">
        <f t="shared" si="29"/>
        <v>0</v>
      </c>
      <c r="AL90" s="60">
        <f t="shared" si="29"/>
        <v>0</v>
      </c>
      <c r="AM90" s="60">
        <f>AK90-AL90</f>
        <v>0</v>
      </c>
      <c r="AN90" s="187">
        <f>IF(AG89=AG90,IF(E89&gt;G89,AG89-0.1,AG89),AG89)</f>
        <v>10000</v>
      </c>
      <c r="AO90" s="187"/>
      <c r="AP90" s="187">
        <f>IF(AG91=AG90,IF(G94&gt;E94,AG91-0.1,AG91),AG91)</f>
        <v>10000</v>
      </c>
      <c r="AQ90" s="187">
        <f>IF(AG92=AG90,IF(G92&gt;E92,AG92-0.1,AG92),AG92)</f>
        <v>10000</v>
      </c>
      <c r="AR90" s="187">
        <f>AO93</f>
        <v>30000</v>
      </c>
      <c r="AS90" s="90">
        <f>RANK(AR90,AR89:AR92,1)</f>
        <v>1</v>
      </c>
      <c r="AT90" s="60" t="str">
        <f t="shared" si="30"/>
        <v>Algerien</v>
      </c>
      <c r="AU90" s="60">
        <f t="shared" si="30"/>
        <v>0</v>
      </c>
      <c r="AV90" s="60">
        <f t="shared" si="30"/>
        <v>0</v>
      </c>
      <c r="AW90" s="60">
        <f t="shared" si="30"/>
        <v>0</v>
      </c>
      <c r="AX90" s="60"/>
      <c r="AY90" s="60"/>
      <c r="AZ90" s="60"/>
      <c r="BA90" s="232">
        <v>2</v>
      </c>
      <c r="BB90" s="230" t="e">
        <f>VLOOKUP(2,AS89:AT92,2,FALSE)</f>
        <v>#N/A</v>
      </c>
      <c r="BC90" s="231"/>
      <c r="BD90" s="233" t="e">
        <f>VLOOKUP(2,AS89:AW92,3,FALSE)</f>
        <v>#N/A</v>
      </c>
      <c r="BE90" s="234" t="e">
        <f>VLOOKUP(2,AS89:AW92,4,FALSE)</f>
        <v>#N/A</v>
      </c>
      <c r="BF90" s="93" t="s">
        <v>12</v>
      </c>
      <c r="BG90" s="234" t="e">
        <f>VLOOKUP(2,AS89:AW92,5,FALSE)</f>
        <v>#N/A</v>
      </c>
      <c r="BH90" s="234" t="s">
        <v>124</v>
      </c>
      <c r="BI90" s="85"/>
      <c r="BJ90" s="85">
        <f>IF(E90&gt;G90,IF(Spielplan!E90&gt;Spielplan!G90,Punktemodus!$B$3,0),0)</f>
        <v>0</v>
      </c>
      <c r="BK90" s="85">
        <f>IF(E90=G90,IF(Spielplan!E90=Spielplan!G90,Punktemodus!$B$3,0),0)</f>
        <v>10</v>
      </c>
      <c r="BL90" s="85">
        <f>IF(E90&lt;G90,IF(Spielplan!E90&lt;Spielplan!G90,Punktemodus!$B$3,0),0)</f>
        <v>0</v>
      </c>
      <c r="BM90" s="85">
        <f>IF(E90=Spielplan!E90,IF(G90=Spielplan!G90,Punktemodus!$B$5,0),0)</f>
        <v>3</v>
      </c>
      <c r="BN90" s="85">
        <f>IF(E90=Spielplan!E90,Punktemodus!$B$7,0)</f>
        <v>1</v>
      </c>
      <c r="BO90" s="85">
        <f>IF(G90=Spielplan!G90,Punktemodus!$B$7,0)</f>
        <v>1</v>
      </c>
      <c r="BP90" s="137">
        <f>IF(Spielplan!E90="",0,SUM(BJ90:BO90))</f>
        <v>0</v>
      </c>
      <c r="BQ90" s="85"/>
      <c r="BR90" s="141"/>
      <c r="BS90" s="322"/>
      <c r="BT90" s="322"/>
      <c r="BU90" s="322"/>
      <c r="BV90" s="322"/>
      <c r="BW90" s="134"/>
      <c r="BX90" s="337"/>
      <c r="BY90" s="338"/>
      <c r="BZ90" s="134"/>
      <c r="CA90" s="350"/>
      <c r="CB90" s="350"/>
      <c r="CC90" s="350"/>
      <c r="CD90" s="350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</row>
    <row r="91" spans="1:101" ht="18.75" customHeight="1" thickBot="1" x14ac:dyDescent="0.3">
      <c r="A91" s="60"/>
      <c r="B91" s="60"/>
      <c r="C91" s="224" t="str">
        <f>C89</f>
        <v>Belgien</v>
      </c>
      <c r="D91" s="225"/>
      <c r="E91" s="104"/>
      <c r="F91" s="93"/>
      <c r="G91" s="104"/>
      <c r="H91" s="224" t="str">
        <f>C90</f>
        <v>Russland</v>
      </c>
      <c r="I91" s="225"/>
      <c r="J91" s="60"/>
      <c r="K91" s="60" t="s">
        <v>118</v>
      </c>
      <c r="L91" s="60">
        <f t="shared" si="28"/>
        <v>0</v>
      </c>
      <c r="M91" s="60">
        <f>IF($E91="",0,IF($E91&gt;$G91,3,IF($E91=G91,1,0)))</f>
        <v>0</v>
      </c>
      <c r="N91" s="60"/>
      <c r="O91" s="60">
        <f>IF($G91="",0,IF($E91&gt;$G91,0,IF($E91=$G91,1,3)))</f>
        <v>0</v>
      </c>
      <c r="P91" s="60"/>
      <c r="Q91" s="60">
        <f>E91</f>
        <v>0</v>
      </c>
      <c r="R91" s="60"/>
      <c r="S91" s="60">
        <f>G91</f>
        <v>0</v>
      </c>
      <c r="T91" s="60"/>
      <c r="U91" s="60">
        <f>G91</f>
        <v>0</v>
      </c>
      <c r="V91" s="60"/>
      <c r="W91" s="60">
        <f>E91</f>
        <v>0</v>
      </c>
      <c r="X91" s="60"/>
      <c r="Y91" s="60"/>
      <c r="Z91" s="60">
        <f>O95</f>
        <v>0</v>
      </c>
      <c r="AA91" s="60">
        <f>S95</f>
        <v>0</v>
      </c>
      <c r="AB91" s="60">
        <f>W95</f>
        <v>0</v>
      </c>
      <c r="AC91" s="60">
        <f>AA91-AB91</f>
        <v>0</v>
      </c>
      <c r="AD91" s="60">
        <f>IF(Z91&gt;Z89,-1,0)</f>
        <v>0</v>
      </c>
      <c r="AE91" s="60">
        <f>IF(Z91&gt;Z90,-1,0)</f>
        <v>0</v>
      </c>
      <c r="AF91" s="60">
        <f>IF(Z91&gt;Z92,-1,0)</f>
        <v>0</v>
      </c>
      <c r="AG91" s="60">
        <f>10000-(AJ91*1000+AM91*100+AK91*10)</f>
        <v>10000</v>
      </c>
      <c r="AH91" s="90">
        <f>RANK(AG91,AG89:AG92,1)</f>
        <v>1</v>
      </c>
      <c r="AI91" s="60" t="str">
        <f>C90</f>
        <v>Russland</v>
      </c>
      <c r="AJ91" s="60">
        <f t="shared" si="29"/>
        <v>0</v>
      </c>
      <c r="AK91" s="60">
        <f t="shared" si="29"/>
        <v>0</v>
      </c>
      <c r="AL91" s="60">
        <f t="shared" si="29"/>
        <v>0</v>
      </c>
      <c r="AM91" s="60">
        <f>AK91-AL91</f>
        <v>0</v>
      </c>
      <c r="AN91" s="187">
        <f>IF(AG89=AG91,IF(E91&gt;G91,AG89-0.1,AG89),AG89)</f>
        <v>10000</v>
      </c>
      <c r="AO91" s="187">
        <f>IF(AG90=AG91,IF(E94&gt;G94,AG90-0.1,AG90),AG90)</f>
        <v>10000</v>
      </c>
      <c r="AP91" s="187"/>
      <c r="AQ91" s="187">
        <f>IF(AG92=AG91,IF(G90&gt;E90,AG92-0.1,AG92),AG92)</f>
        <v>10000</v>
      </c>
      <c r="AR91" s="187">
        <f>AP93</f>
        <v>30000</v>
      </c>
      <c r="AS91" s="90">
        <f>RANK(AR91,AR89:AR92,1)</f>
        <v>1</v>
      </c>
      <c r="AT91" s="60" t="str">
        <f t="shared" si="30"/>
        <v>Russland</v>
      </c>
      <c r="AU91" s="60">
        <f t="shared" si="30"/>
        <v>0</v>
      </c>
      <c r="AV91" s="60">
        <f t="shared" si="30"/>
        <v>0</v>
      </c>
      <c r="AW91" s="60">
        <f t="shared" si="30"/>
        <v>0</v>
      </c>
      <c r="AX91" s="60"/>
      <c r="AY91" s="60"/>
      <c r="AZ91" s="60"/>
      <c r="BA91" s="113">
        <v>3</v>
      </c>
      <c r="BB91" s="114" t="e">
        <f>VLOOKUP(3,AS89:AT92,2,FALSE)</f>
        <v>#N/A</v>
      </c>
      <c r="BC91" s="115"/>
      <c r="BD91" s="116" t="e">
        <f>VLOOKUP(3,AS89:AW92,3,FALSE)</f>
        <v>#N/A</v>
      </c>
      <c r="BE91" s="116" t="e">
        <f>VLOOKUP(3,AS89:AW92,4,FALSE)</f>
        <v>#N/A</v>
      </c>
      <c r="BF91" s="93" t="s">
        <v>12</v>
      </c>
      <c r="BG91" s="116" t="e">
        <f>VLOOKUP(3,AS89:AW92,5,FALSE)</f>
        <v>#N/A</v>
      </c>
      <c r="BH91" s="60"/>
      <c r="BI91" s="85"/>
      <c r="BJ91" s="85">
        <f>IF(E91&gt;G91,IF(Spielplan!E91&gt;Spielplan!G91,Punktemodus!$B$3,0),0)</f>
        <v>0</v>
      </c>
      <c r="BK91" s="85">
        <f>IF(E91=G91,IF(Spielplan!E91=Spielplan!G91,Punktemodus!$B$3,0),0)</f>
        <v>10</v>
      </c>
      <c r="BL91" s="85">
        <f>IF(E91&lt;G91,IF(Spielplan!E91&lt;Spielplan!G91,Punktemodus!$B$3,0),0)</f>
        <v>0</v>
      </c>
      <c r="BM91" s="85">
        <f>IF(E91=Spielplan!E91,IF(G91=Spielplan!G91,Punktemodus!$B$5,0),0)</f>
        <v>3</v>
      </c>
      <c r="BN91" s="85">
        <f>IF(E91=Spielplan!E91,Punktemodus!$B$7,0)</f>
        <v>1</v>
      </c>
      <c r="BO91" s="85">
        <f>IF(G91=Spielplan!G91,Punktemodus!$B$7,0)</f>
        <v>1</v>
      </c>
      <c r="BP91" s="137">
        <f>IF(Spielplan!E91="",0,SUM(BJ91:BO91))</f>
        <v>0</v>
      </c>
      <c r="BQ91" s="85"/>
      <c r="BR91" s="141"/>
      <c r="BS91" s="134"/>
      <c r="BT91" s="142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</row>
    <row r="92" spans="1:101" ht="18.75" customHeight="1" thickBot="1" x14ac:dyDescent="0.3">
      <c r="A92" s="60"/>
      <c r="B92" s="60"/>
      <c r="C92" s="230" t="str">
        <f>H89</f>
        <v>Algerien</v>
      </c>
      <c r="D92" s="231"/>
      <c r="E92" s="104"/>
      <c r="F92" s="93"/>
      <c r="G92" s="104"/>
      <c r="H92" s="230" t="str">
        <f>H90</f>
        <v>Südkorea</v>
      </c>
      <c r="I92" s="231"/>
      <c r="J92" s="60"/>
      <c r="K92" s="60" t="s">
        <v>117</v>
      </c>
      <c r="L92" s="60">
        <f t="shared" si="28"/>
        <v>0</v>
      </c>
      <c r="M92" s="60"/>
      <c r="N92" s="60">
        <f>IF($E92="",0,IF($E92&gt;$G92,3,IF($E92=$G92,1,0)))</f>
        <v>0</v>
      </c>
      <c r="O92" s="60"/>
      <c r="P92" s="60">
        <f>IF($G92="",0,IF($E92&gt;$G92,0,IF($E92=$G92,1,3)))</f>
        <v>0</v>
      </c>
      <c r="Q92" s="60"/>
      <c r="R92" s="60">
        <f>E92</f>
        <v>0</v>
      </c>
      <c r="S92" s="60"/>
      <c r="T92" s="60">
        <f>G92</f>
        <v>0</v>
      </c>
      <c r="U92" s="60"/>
      <c r="V92" s="60">
        <f>G92</f>
        <v>0</v>
      </c>
      <c r="W92" s="60"/>
      <c r="X92" s="60">
        <f>E92</f>
        <v>0</v>
      </c>
      <c r="Y92" s="60"/>
      <c r="Z92" s="60">
        <f>P95</f>
        <v>0</v>
      </c>
      <c r="AA92" s="60">
        <f>T95</f>
        <v>0</v>
      </c>
      <c r="AB92" s="60">
        <f>X95</f>
        <v>0</v>
      </c>
      <c r="AC92" s="60">
        <f>AA92-AB92</f>
        <v>0</v>
      </c>
      <c r="AD92" s="60">
        <f>IF(Z92&gt;Z89,-1,0)</f>
        <v>0</v>
      </c>
      <c r="AE92" s="60">
        <f>IF(Z92&gt;Z90,-1,0)</f>
        <v>0</v>
      </c>
      <c r="AF92" s="60">
        <f>IF(Z92&gt;Z91,-1,0)</f>
        <v>0</v>
      </c>
      <c r="AG92" s="60">
        <f>10000-(AJ92*1000+AM92*100+AK92*10)</f>
        <v>10000</v>
      </c>
      <c r="AH92" s="90">
        <f>RANK(AG92,AG89:AG92,1)</f>
        <v>1</v>
      </c>
      <c r="AI92" s="60" t="str">
        <f>H90</f>
        <v>Südkorea</v>
      </c>
      <c r="AJ92" s="60">
        <f t="shared" si="29"/>
        <v>0</v>
      </c>
      <c r="AK92" s="60">
        <f t="shared" si="29"/>
        <v>0</v>
      </c>
      <c r="AL92" s="60">
        <f t="shared" si="29"/>
        <v>0</v>
      </c>
      <c r="AM92" s="60">
        <f>AK92-AL92</f>
        <v>0</v>
      </c>
      <c r="AN92" s="187">
        <f>IF(AG89=AG92,IF(E93&gt;G93,AG89-0.1,AG89),AG89)</f>
        <v>10000</v>
      </c>
      <c r="AO92" s="187">
        <f>IF(AG90=AG92,IF(E92&gt;G92,AG90-0.1,AG90),AG90)</f>
        <v>10000</v>
      </c>
      <c r="AP92" s="187">
        <f>IF(AG91=AG92,IF(E90&gt;G90,AG91-0.1,AG91),AG91)</f>
        <v>10000</v>
      </c>
      <c r="AQ92" s="187"/>
      <c r="AR92" s="187">
        <f>AQ93</f>
        <v>30000</v>
      </c>
      <c r="AS92" s="90">
        <f>RANK(AR92,AR89:AR92,1)</f>
        <v>1</v>
      </c>
      <c r="AT92" s="60" t="str">
        <f t="shared" si="30"/>
        <v>Südkorea</v>
      </c>
      <c r="AU92" s="60">
        <f t="shared" si="30"/>
        <v>0</v>
      </c>
      <c r="AV92" s="60">
        <f t="shared" si="30"/>
        <v>0</v>
      </c>
      <c r="AW92" s="60">
        <f t="shared" si="30"/>
        <v>0</v>
      </c>
      <c r="AX92" s="60"/>
      <c r="AY92" s="60"/>
      <c r="AZ92" s="60"/>
      <c r="BA92" s="113">
        <v>4</v>
      </c>
      <c r="BB92" s="114" t="e">
        <f>VLOOKUP(4,AS89:AT92,2,FALSE)</f>
        <v>#N/A</v>
      </c>
      <c r="BC92" s="115"/>
      <c r="BD92" s="116" t="e">
        <f>VLOOKUP(4,AS89:AW92,3,FALSE)</f>
        <v>#N/A</v>
      </c>
      <c r="BE92" s="116" t="e">
        <f>VLOOKUP(4,AS89:AW92,4,FALSE)</f>
        <v>#N/A</v>
      </c>
      <c r="BF92" s="93" t="s">
        <v>12</v>
      </c>
      <c r="BG92" s="116" t="e">
        <f>VLOOKUP(4,AS89:AW92,5,FALSE)</f>
        <v>#N/A</v>
      </c>
      <c r="BH92" s="60"/>
      <c r="BI92" s="85"/>
      <c r="BJ92" s="85">
        <f>IF(E92&gt;G92,IF(Spielplan!E92&gt;Spielplan!G92,Punktemodus!$B$3,0),0)</f>
        <v>0</v>
      </c>
      <c r="BK92" s="85">
        <f>IF(E92=G92,IF(Spielplan!E92=Spielplan!G92,Punktemodus!$B$3,0),0)</f>
        <v>10</v>
      </c>
      <c r="BL92" s="85">
        <f>IF(E92&lt;G92,IF(Spielplan!E92&lt;Spielplan!G92,Punktemodus!$B$3,0),0)</f>
        <v>0</v>
      </c>
      <c r="BM92" s="85">
        <f>IF(E92=Spielplan!E92,IF(G92=Spielplan!G92,Punktemodus!$B$5,0),0)</f>
        <v>3</v>
      </c>
      <c r="BN92" s="85">
        <f>IF(E92=Spielplan!E92,Punktemodus!$B$7,0)</f>
        <v>1</v>
      </c>
      <c r="BO92" s="85">
        <f>IF(G92=Spielplan!G92,Punktemodus!$B$7,0)</f>
        <v>1</v>
      </c>
      <c r="BP92" s="137">
        <f>IF(Spielplan!E92="",0,SUM(BJ92:BO92))</f>
        <v>0</v>
      </c>
      <c r="BQ92" s="85"/>
      <c r="BR92" s="141"/>
      <c r="BS92" s="321" t="s">
        <v>163</v>
      </c>
      <c r="BT92" s="322"/>
      <c r="BU92" s="322"/>
      <c r="BV92" s="322"/>
      <c r="BW92" s="134"/>
      <c r="BX92" s="339">
        <f>BX86+BX89</f>
        <v>730</v>
      </c>
      <c r="BY92" s="340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</row>
    <row r="93" spans="1:101" ht="18.75" customHeight="1" thickBot="1" x14ac:dyDescent="0.3">
      <c r="A93" s="60"/>
      <c r="B93" s="60"/>
      <c r="C93" s="224" t="str">
        <f>C89</f>
        <v>Belgien</v>
      </c>
      <c r="D93" s="225"/>
      <c r="E93" s="104"/>
      <c r="F93" s="93"/>
      <c r="G93" s="104"/>
      <c r="H93" s="224" t="str">
        <f>H90</f>
        <v>Südkorea</v>
      </c>
      <c r="I93" s="225"/>
      <c r="J93" s="60"/>
      <c r="K93" s="60" t="s">
        <v>119</v>
      </c>
      <c r="L93" s="60">
        <f t="shared" si="28"/>
        <v>0</v>
      </c>
      <c r="M93" s="60">
        <f>IF($E93="",0,IF($E93&gt;$G93,3,IF($E93=G93,1,0)))</f>
        <v>0</v>
      </c>
      <c r="N93" s="60"/>
      <c r="O93" s="60"/>
      <c r="P93" s="60">
        <f>IF($G93="",0,IF($E93&gt;$G93,0,IF($E93=$G93,1,3)))</f>
        <v>0</v>
      </c>
      <c r="Q93" s="60">
        <f>E93</f>
        <v>0</v>
      </c>
      <c r="R93" s="60"/>
      <c r="S93" s="60"/>
      <c r="T93" s="60">
        <f>G93</f>
        <v>0</v>
      </c>
      <c r="U93" s="60">
        <f>G93</f>
        <v>0</v>
      </c>
      <c r="V93" s="60"/>
      <c r="W93" s="60"/>
      <c r="X93" s="60">
        <f>E93</f>
        <v>0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187">
        <f>SUM(AN89:AN92)</f>
        <v>30000</v>
      </c>
      <c r="AO93" s="187">
        <f>SUM(AO89:AO92)</f>
        <v>30000</v>
      </c>
      <c r="AP93" s="187">
        <f>SUM(AP89:AP92)</f>
        <v>30000</v>
      </c>
      <c r="AQ93" s="187">
        <f>SUM(AQ89:AQ92)</f>
        <v>30000</v>
      </c>
      <c r="AR93" s="187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85">
        <f>IF(E93&gt;G93,IF(Spielplan!E93&gt;Spielplan!G93,Punktemodus!$B$3,0),0)</f>
        <v>0</v>
      </c>
      <c r="BK93" s="85">
        <f>IF(E93=G93,IF(Spielplan!E93=Spielplan!G93,Punktemodus!$B$3,0),0)</f>
        <v>10</v>
      </c>
      <c r="BL93" s="85">
        <f>IF(E93&lt;G93,IF(Spielplan!E93&lt;Spielplan!G93,Punktemodus!$B$3,0),0)</f>
        <v>0</v>
      </c>
      <c r="BM93" s="85">
        <f>IF(E93=Spielplan!E93,IF(G93=Spielplan!G93,Punktemodus!$B$5,0),0)</f>
        <v>3</v>
      </c>
      <c r="BN93" s="85">
        <f>IF(E93=Spielplan!E93,Punktemodus!$B$7,0)</f>
        <v>1</v>
      </c>
      <c r="BO93" s="85">
        <f>IF(G93=Spielplan!G93,Punktemodus!$B$7,0)</f>
        <v>1</v>
      </c>
      <c r="BP93" s="137">
        <f>IF(Spielplan!E93="",0,SUM(BJ93:BO93))</f>
        <v>0</v>
      </c>
      <c r="BQ93" s="60"/>
      <c r="BR93" s="141"/>
      <c r="BS93" s="322"/>
      <c r="BT93" s="322"/>
      <c r="BU93" s="322"/>
      <c r="BV93" s="322"/>
      <c r="BW93" s="134"/>
      <c r="BX93" s="341"/>
      <c r="BY93" s="342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</row>
    <row r="94" spans="1:101" ht="18.75" customHeight="1" thickBot="1" x14ac:dyDescent="0.3">
      <c r="A94" s="60"/>
      <c r="B94" s="60"/>
      <c r="C94" s="230" t="str">
        <f>H89</f>
        <v>Algerien</v>
      </c>
      <c r="D94" s="231"/>
      <c r="E94" s="104"/>
      <c r="F94" s="93"/>
      <c r="G94" s="104"/>
      <c r="H94" s="230" t="str">
        <f>C90</f>
        <v>Russland</v>
      </c>
      <c r="I94" s="231"/>
      <c r="J94" s="60"/>
      <c r="K94" s="60" t="s">
        <v>119</v>
      </c>
      <c r="L94" s="60">
        <f t="shared" si="28"/>
        <v>0</v>
      </c>
      <c r="M94" s="60"/>
      <c r="N94" s="60">
        <f>IF($E94="",0,IF($E94&gt;$G94,3,IF($E94=$G94,1,0)))</f>
        <v>0</v>
      </c>
      <c r="O94" s="60">
        <f>IF($G94="",0,IF($E94&gt;$G94,0,IF($E94=$G94,1,3)))</f>
        <v>0</v>
      </c>
      <c r="P94" s="60"/>
      <c r="Q94" s="60"/>
      <c r="R94" s="60">
        <f>E94</f>
        <v>0</v>
      </c>
      <c r="S94" s="60">
        <f>G94</f>
        <v>0</v>
      </c>
      <c r="T94" s="60"/>
      <c r="U94" s="60"/>
      <c r="V94" s="60">
        <f>G94</f>
        <v>0</v>
      </c>
      <c r="W94" s="60">
        <f>E94</f>
        <v>0</v>
      </c>
      <c r="X94" s="60"/>
      <c r="Y94" s="60"/>
      <c r="Z94" s="60" t="s">
        <v>30</v>
      </c>
      <c r="AA94" s="60"/>
      <c r="AB94" s="60"/>
      <c r="AC94" s="60"/>
      <c r="AD94" s="60"/>
      <c r="AE94" s="60"/>
      <c r="AF94" s="60"/>
      <c r="AG94" s="60" t="b">
        <f>OR(AG89=AG90,AG89=AG91,AG89=AG92,AG90=AG91,AG90=AG92,AG91=AG92)</f>
        <v>1</v>
      </c>
      <c r="AH94" s="60"/>
      <c r="AI94" s="60"/>
      <c r="AJ94" s="60"/>
      <c r="AK94" s="60"/>
      <c r="AL94" s="60"/>
      <c r="AM94" s="60"/>
      <c r="AN94" s="60"/>
      <c r="AO94" s="60" t="s">
        <v>34</v>
      </c>
      <c r="AP94" s="60"/>
      <c r="AQ94" s="60"/>
      <c r="AR94" s="60" t="b">
        <f>OR(AR89=AR90,AR89=AR91,AR89=AR92,AR90=AR91,AR90=AR92,AR91=AR92)</f>
        <v>1</v>
      </c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85">
        <f>IF(E94&gt;G94,IF(Spielplan!E94&gt;Spielplan!G94,Punktemodus!$B$3,0),0)</f>
        <v>0</v>
      </c>
      <c r="BK94" s="85">
        <f>IF(E94=G94,IF(Spielplan!E94=Spielplan!G94,Punktemodus!$B$3,0),0)</f>
        <v>10</v>
      </c>
      <c r="BL94" s="85">
        <f>IF(E94&lt;G94,IF(Spielplan!E94&lt;Spielplan!G94,Punktemodus!$B$3,0),0)</f>
        <v>0</v>
      </c>
      <c r="BM94" s="85">
        <f>IF(E94=Spielplan!E94,IF(G94=Spielplan!G94,Punktemodus!$B$5,0),0)</f>
        <v>3</v>
      </c>
      <c r="BN94" s="85">
        <f>IF(E94=Spielplan!E94,Punktemodus!$B$7,0)</f>
        <v>1</v>
      </c>
      <c r="BO94" s="85">
        <f>IF(G94=Spielplan!G94,Punktemodus!$B$7,0)</f>
        <v>1</v>
      </c>
      <c r="BP94" s="137">
        <f>IF(Spielplan!E94="",0,SUM(BJ94:BO94))</f>
        <v>0</v>
      </c>
      <c r="BQ94" s="60"/>
      <c r="BR94" s="141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</row>
    <row r="95" spans="1:101" ht="18.75" customHeight="1" thickBot="1" x14ac:dyDescent="0.25">
      <c r="A95" s="60"/>
      <c r="B95" s="60"/>
      <c r="C95" s="136" t="str">
        <f>IF(G94="","",IF(AR94=TRUE,"Achtung: Fehler in Tabelle!",""))</f>
        <v/>
      </c>
      <c r="D95" s="60"/>
      <c r="E95" s="60"/>
      <c r="F95" s="60"/>
      <c r="G95" s="60"/>
      <c r="H95" s="60"/>
      <c r="I95" s="60"/>
      <c r="J95" s="60"/>
      <c r="K95" s="60"/>
      <c r="L95" s="60"/>
      <c r="M95" s="60">
        <f t="shared" ref="M95:X95" si="31">SUM(M89:M94)</f>
        <v>0</v>
      </c>
      <c r="N95" s="60">
        <f t="shared" si="31"/>
        <v>0</v>
      </c>
      <c r="O95" s="60">
        <f t="shared" si="31"/>
        <v>0</v>
      </c>
      <c r="P95" s="60">
        <f t="shared" si="31"/>
        <v>0</v>
      </c>
      <c r="Q95" s="60">
        <f t="shared" si="31"/>
        <v>0</v>
      </c>
      <c r="R95" s="60">
        <f t="shared" si="31"/>
        <v>0</v>
      </c>
      <c r="S95" s="60">
        <f t="shared" si="31"/>
        <v>0</v>
      </c>
      <c r="T95" s="60">
        <f t="shared" si="31"/>
        <v>0</v>
      </c>
      <c r="U95" s="60">
        <f t="shared" si="31"/>
        <v>0</v>
      </c>
      <c r="V95" s="60">
        <f t="shared" si="31"/>
        <v>0</v>
      </c>
      <c r="W95" s="60">
        <f t="shared" si="31"/>
        <v>0</v>
      </c>
      <c r="X95" s="60">
        <f t="shared" si="31"/>
        <v>0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160">
        <f>SUM(BP89:BP94)</f>
        <v>0</v>
      </c>
      <c r="BQ95" s="60"/>
      <c r="BR95" s="141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</row>
    <row r="96" spans="1:101" ht="13.5" thickBo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85"/>
      <c r="BK96" s="85"/>
      <c r="BL96" s="85"/>
      <c r="BM96" s="85"/>
      <c r="BN96" s="85"/>
      <c r="BO96" s="85"/>
      <c r="BP96" s="138"/>
      <c r="BQ96" s="60"/>
      <c r="BR96" s="141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</row>
    <row r="97" spans="1:101" ht="25.5" customHeight="1" thickBo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85"/>
      <c r="BK97" s="85"/>
      <c r="BL97" s="85"/>
      <c r="BM97" s="85"/>
      <c r="BN97" s="85"/>
      <c r="BO97" s="85"/>
      <c r="BP97" s="160">
        <f>SUM(BP12:BP95)/2</f>
        <v>0</v>
      </c>
      <c r="BQ97" s="60"/>
      <c r="BR97" s="141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</row>
    <row r="98" spans="1:101" x14ac:dyDescent="0.2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85"/>
      <c r="BK98" s="85"/>
      <c r="BL98" s="85"/>
      <c r="BM98" s="85"/>
      <c r="BN98" s="85"/>
      <c r="BO98" s="85"/>
      <c r="BP98" s="60"/>
      <c r="BQ98" s="60"/>
      <c r="BR98" s="141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</row>
  </sheetData>
  <mergeCells count="41"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  <mergeCell ref="CQ65:CV66"/>
    <mergeCell ref="BS44:BV45"/>
    <mergeCell ref="BX44:BX47"/>
    <mergeCell ref="BY44:BY47"/>
    <mergeCell ref="BZ44:BZ47"/>
    <mergeCell ref="CE44:CE47"/>
    <mergeCell ref="CF44:CF47"/>
    <mergeCell ref="CJ44:CJ47"/>
    <mergeCell ref="CO44:CO47"/>
    <mergeCell ref="CS44:CS47"/>
    <mergeCell ref="CQ59:CV60"/>
    <mergeCell ref="CQ62:CV63"/>
    <mergeCell ref="CQ32:CV33"/>
    <mergeCell ref="H2:BZ2"/>
    <mergeCell ref="H3:BZ3"/>
    <mergeCell ref="I4:BI4"/>
    <mergeCell ref="BY4:BZ4"/>
    <mergeCell ref="CG4:CV4"/>
    <mergeCell ref="BP8:BP11"/>
    <mergeCell ref="BJ9:BJ11"/>
    <mergeCell ref="BK9:BK11"/>
    <mergeCell ref="BL9:BL11"/>
    <mergeCell ref="BM9:BM11"/>
    <mergeCell ref="BN9:BN11"/>
    <mergeCell ref="BO9:BO11"/>
    <mergeCell ref="CQ23:CV24"/>
    <mergeCell ref="CQ26:CV27"/>
    <mergeCell ref="CQ29:CV30"/>
  </mergeCells>
  <conditionalFormatting sqref="CK24:CL24">
    <cfRule type="expression" dxfId="132" priority="1" stopIfTrue="1">
      <formula>IF($CH34="",TRUE,FALSE)</formula>
    </cfRule>
  </conditionalFormatting>
  <conditionalFormatting sqref="CA14:CB14">
    <cfRule type="expression" dxfId="131" priority="2" stopIfTrue="1">
      <formula>IF($BV$12="",TRUE,FALSE)</formula>
    </cfRule>
  </conditionalFormatting>
  <conditionalFormatting sqref="CA15:CB15">
    <cfRule type="expression" dxfId="130" priority="3" stopIfTrue="1">
      <formula>IF($BV$17="",TRUE,FALSE)</formula>
    </cfRule>
  </conditionalFormatting>
  <conditionalFormatting sqref="CA22:CB22">
    <cfRule type="expression" dxfId="129" priority="4" stopIfTrue="1">
      <formula>IF($BV$20="",TRUE,FALSE)</formula>
    </cfRule>
  </conditionalFormatting>
  <conditionalFormatting sqref="CA23:CB23">
    <cfRule type="expression" dxfId="128" priority="5" stopIfTrue="1">
      <formula>IF($BV$25="",TRUE,FALSE)</formula>
    </cfRule>
  </conditionalFormatting>
  <conditionalFormatting sqref="CA30:CB30">
    <cfRule type="expression" dxfId="127" priority="6" stopIfTrue="1">
      <formula>IF($BV$29="",TRUE,FALSE)</formula>
    </cfRule>
  </conditionalFormatting>
  <conditionalFormatting sqref="CA31:CB31">
    <cfRule type="expression" dxfId="126" priority="7" stopIfTrue="1">
      <formula>IF($BV$33="",TRUE,FALSE)</formula>
    </cfRule>
  </conditionalFormatting>
  <conditionalFormatting sqref="CA38:CB38">
    <cfRule type="expression" dxfId="125" priority="8" stopIfTrue="1">
      <formula>IF($BV$37="",TRUE,FALSE)</formula>
    </cfRule>
  </conditionalFormatting>
  <conditionalFormatting sqref="CA39:CB39">
    <cfRule type="expression" dxfId="124" priority="9" stopIfTrue="1">
      <formula>IF($BV$41="",TRUE,FALSE)</formula>
    </cfRule>
  </conditionalFormatting>
  <conditionalFormatting sqref="CF18:CG18">
    <cfRule type="expression" dxfId="123" priority="10" stopIfTrue="1">
      <formula>IF($CC$15="",TRUE,FALSE)</formula>
    </cfRule>
  </conditionalFormatting>
  <conditionalFormatting sqref="CF19:CG19">
    <cfRule type="expression" dxfId="122" priority="11" stopIfTrue="1">
      <formula>IF($CC$22="",TRUE,FALSE)</formula>
    </cfRule>
  </conditionalFormatting>
  <conditionalFormatting sqref="CF35:CG35">
    <cfRule type="expression" dxfId="121" priority="12" stopIfTrue="1">
      <formula>IF($CC$39="",TRUE,FALSE)</formula>
    </cfRule>
  </conditionalFormatting>
  <conditionalFormatting sqref="CF34:CG34">
    <cfRule type="expression" dxfId="120" priority="13" stopIfTrue="1">
      <formula>IF($CC$31="",TRUE,FALSE)</formula>
    </cfRule>
  </conditionalFormatting>
  <conditionalFormatting sqref="CK23:CL23 CK29:CL29">
    <cfRule type="expression" dxfId="119" priority="14" stopIfTrue="1">
      <formula>IF($CH$18="",TRUE,FALSE)</formula>
    </cfRule>
  </conditionalFormatting>
  <conditionalFormatting sqref="CK30:CL30">
    <cfRule type="expression" dxfId="118" priority="15" stopIfTrue="1">
      <formula>IF($CH$34="",TRUE,FALSE)</formula>
    </cfRule>
  </conditionalFormatting>
  <conditionalFormatting sqref="CQ23:CV24">
    <cfRule type="expression" dxfId="117" priority="16" stopIfTrue="1">
      <formula>IF($CM$23="",TRUE,FALSE)</formula>
    </cfRule>
  </conditionalFormatting>
  <conditionalFormatting sqref="CQ26:CV27">
    <cfRule type="expression" dxfId="116" priority="17" stopIfTrue="1">
      <formula>IF($CM$24="",TRUE,FALSE)</formula>
    </cfRule>
  </conditionalFormatting>
  <conditionalFormatting sqref="CQ29:CV30">
    <cfRule type="expression" dxfId="115" priority="18" stopIfTrue="1">
      <formula>IF($CM$29="",TRUE,FALSE)</formula>
    </cfRule>
  </conditionalFormatting>
  <conditionalFormatting sqref="CQ32:CV33">
    <cfRule type="expression" dxfId="114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6"/>
  <sheetViews>
    <sheetView workbookViewId="0"/>
  </sheetViews>
  <sheetFormatPr baseColWidth="10" defaultRowHeight="12.75" x14ac:dyDescent="0.2"/>
  <sheetData>
    <row r="16" ht="20.25" customHeight="1" x14ac:dyDescent="0.2"/>
  </sheetData>
  <pageMargins left="0.27" right="0.27" top="0.984251969" bottom="0.984251969" header="0.4921259845" footer="0.4921259845"/>
  <pageSetup paperSize="9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60"/>
      <c r="B1" s="60"/>
      <c r="C1" s="86"/>
      <c r="D1" s="60"/>
      <c r="E1" s="85"/>
      <c r="F1" s="60"/>
      <c r="G1" s="85"/>
      <c r="H1" s="92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</row>
    <row r="2" spans="1:101" ht="85.5" customHeight="1" thickBot="1" x14ac:dyDescent="1.1000000000000001">
      <c r="A2" s="60"/>
      <c r="B2" s="60"/>
      <c r="C2" s="60"/>
      <c r="D2" s="60"/>
      <c r="E2" s="85"/>
      <c r="F2" s="60"/>
      <c r="G2" s="85"/>
      <c r="H2" s="355" t="s">
        <v>341</v>
      </c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7"/>
      <c r="BR2" s="357"/>
      <c r="BS2" s="357"/>
      <c r="BT2" s="357"/>
      <c r="BU2" s="357"/>
      <c r="BV2" s="357"/>
      <c r="BW2" s="357"/>
      <c r="BX2" s="357"/>
      <c r="BY2" s="357"/>
      <c r="BZ2" s="358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</row>
    <row r="3" spans="1:101" ht="85.5" customHeight="1" thickBot="1" x14ac:dyDescent="0.25">
      <c r="A3" s="60"/>
      <c r="B3" s="60"/>
      <c r="C3" s="60"/>
      <c r="D3" s="60"/>
      <c r="E3" s="85"/>
      <c r="F3" s="60"/>
      <c r="G3" s="85"/>
      <c r="H3" s="320" t="s">
        <v>339</v>
      </c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282"/>
      <c r="BW3" s="282"/>
      <c r="BX3" s="282"/>
      <c r="BY3" s="282"/>
      <c r="BZ3" s="282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</row>
    <row r="4" spans="1:101" ht="37.5" customHeight="1" thickBot="1" x14ac:dyDescent="0.55000000000000004">
      <c r="A4" s="60"/>
      <c r="B4" s="60"/>
      <c r="C4" s="60"/>
      <c r="D4" s="60"/>
      <c r="E4" s="85"/>
      <c r="F4" s="60"/>
      <c r="G4" s="85"/>
      <c r="H4" s="95" t="s">
        <v>161</v>
      </c>
      <c r="I4" s="325" t="s">
        <v>368</v>
      </c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7"/>
      <c r="BJ4" s="60"/>
      <c r="BK4" s="60"/>
      <c r="BL4" s="60"/>
      <c r="BM4" s="60"/>
      <c r="BN4" s="60"/>
      <c r="BO4" s="60"/>
      <c r="BP4" s="60"/>
      <c r="BQ4" s="95" t="s">
        <v>162</v>
      </c>
      <c r="BR4" s="60"/>
      <c r="BS4" s="60"/>
      <c r="BT4" s="60"/>
      <c r="BU4" s="60"/>
      <c r="BV4" s="60"/>
      <c r="BW4" s="60"/>
      <c r="BX4" s="60"/>
      <c r="BY4" s="323">
        <f>BX92</f>
        <v>730</v>
      </c>
      <c r="BZ4" s="324"/>
      <c r="CA4" s="60"/>
      <c r="CB4" s="60"/>
      <c r="CC4" s="60"/>
      <c r="CD4" s="60"/>
      <c r="CE4" s="60"/>
      <c r="CF4" s="60"/>
      <c r="CG4" s="367" t="s">
        <v>340</v>
      </c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9"/>
      <c r="CW4" s="60"/>
    </row>
    <row r="5" spans="1:101" x14ac:dyDescent="0.2">
      <c r="A5" s="60"/>
      <c r="B5" s="60"/>
      <c r="C5" s="60"/>
      <c r="D5" s="60"/>
      <c r="E5" s="85"/>
      <c r="F5" s="60"/>
      <c r="G5" s="8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1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</row>
    <row r="6" spans="1:101" x14ac:dyDescent="0.2">
      <c r="A6" s="60"/>
      <c r="B6" s="60"/>
      <c r="C6" s="60"/>
      <c r="D6" s="60"/>
      <c r="E6" s="85"/>
      <c r="F6" s="60"/>
      <c r="G6" s="85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</row>
    <row r="7" spans="1:101" ht="13.5" thickBot="1" x14ac:dyDescent="0.25">
      <c r="A7" s="60"/>
      <c r="B7" s="60"/>
      <c r="C7" s="60"/>
      <c r="D7" s="60"/>
      <c r="E7" s="85"/>
      <c r="F7" s="60"/>
      <c r="G7" s="85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</row>
    <row r="8" spans="1:101" ht="26.25" customHeight="1" thickBot="1" x14ac:dyDescent="0.45">
      <c r="A8" s="60"/>
      <c r="B8" s="60"/>
      <c r="C8" s="99" t="s">
        <v>150</v>
      </c>
      <c r="D8" s="100"/>
      <c r="E8" s="101"/>
      <c r="F8" s="100"/>
      <c r="G8" s="101"/>
      <c r="H8" s="100"/>
      <c r="I8" s="100"/>
      <c r="J8" s="100"/>
      <c r="K8" s="100"/>
      <c r="L8" s="188"/>
      <c r="M8" s="189" t="s">
        <v>36</v>
      </c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2"/>
      <c r="BI8" s="60"/>
      <c r="BJ8" s="60"/>
      <c r="BK8" s="60"/>
      <c r="BL8" s="60"/>
      <c r="BM8" s="60"/>
      <c r="BN8" s="60"/>
      <c r="BO8" s="60"/>
      <c r="BP8" s="328" t="s">
        <v>149</v>
      </c>
      <c r="BQ8" s="60"/>
      <c r="BR8" s="87"/>
      <c r="BS8" s="99" t="s">
        <v>151</v>
      </c>
      <c r="BT8" s="100"/>
      <c r="BU8" s="100"/>
      <c r="BV8" s="100"/>
      <c r="BW8" s="100"/>
      <c r="BX8" s="100"/>
      <c r="BY8" s="100"/>
      <c r="BZ8" s="103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2"/>
      <c r="CW8" s="60"/>
    </row>
    <row r="9" spans="1:101" ht="28.5" customHeight="1" x14ac:dyDescent="0.2">
      <c r="A9" s="60"/>
      <c r="B9" s="60"/>
      <c r="C9" s="60"/>
      <c r="D9" s="60"/>
      <c r="E9" s="85"/>
      <c r="F9" s="60"/>
      <c r="G9" s="85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330" t="s">
        <v>48</v>
      </c>
      <c r="BK9" s="330" t="s">
        <v>142</v>
      </c>
      <c r="BL9" s="330" t="s">
        <v>143</v>
      </c>
      <c r="BM9" s="330" t="s">
        <v>49</v>
      </c>
      <c r="BN9" s="330" t="s">
        <v>147</v>
      </c>
      <c r="BO9" s="330" t="s">
        <v>148</v>
      </c>
      <c r="BP9" s="329"/>
      <c r="BQ9" s="60"/>
      <c r="BR9" s="87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</row>
    <row r="10" spans="1:101" ht="18.75" customHeight="1" x14ac:dyDescent="0.25">
      <c r="A10" s="60"/>
      <c r="B10" s="60"/>
      <c r="C10" s="88" t="s">
        <v>63</v>
      </c>
      <c r="D10" s="60"/>
      <c r="E10" s="85"/>
      <c r="F10" s="60"/>
      <c r="G10" s="85"/>
      <c r="H10" s="60"/>
      <c r="I10" s="60"/>
      <c r="J10" s="60"/>
      <c r="K10" s="60"/>
      <c r="L10" s="60"/>
      <c r="M10" s="60" t="s">
        <v>4</v>
      </c>
      <c r="N10" s="60"/>
      <c r="O10" s="60"/>
      <c r="P10" s="60"/>
      <c r="Q10" s="60" t="s">
        <v>6</v>
      </c>
      <c r="R10" s="60"/>
      <c r="S10" s="60"/>
      <c r="T10" s="60"/>
      <c r="U10" s="60" t="s">
        <v>7</v>
      </c>
      <c r="V10" s="60"/>
      <c r="W10" s="60"/>
      <c r="X10" s="60"/>
      <c r="Y10" s="60"/>
      <c r="Z10" s="60" t="s">
        <v>4</v>
      </c>
      <c r="AA10" s="60" t="s">
        <v>5</v>
      </c>
      <c r="AB10" s="60"/>
      <c r="AC10" s="60"/>
      <c r="AD10" s="60" t="s">
        <v>9</v>
      </c>
      <c r="AE10" s="60"/>
      <c r="AF10" s="60"/>
      <c r="AG10" s="60"/>
      <c r="AH10" s="60" t="s">
        <v>32</v>
      </c>
      <c r="AI10" s="60"/>
      <c r="AJ10" s="60"/>
      <c r="AK10" s="60"/>
      <c r="AL10" s="60"/>
      <c r="AM10" s="60"/>
      <c r="AN10" s="60" t="s">
        <v>35</v>
      </c>
      <c r="AO10" s="60"/>
      <c r="AP10" s="60"/>
      <c r="AQ10" s="60"/>
      <c r="AR10" s="60"/>
      <c r="AS10" s="60" t="s">
        <v>33</v>
      </c>
      <c r="AT10" s="60"/>
      <c r="AU10" s="60"/>
      <c r="AV10" s="60"/>
      <c r="AW10" s="60"/>
      <c r="AX10" s="60"/>
      <c r="AY10" s="60"/>
      <c r="AZ10" s="60"/>
      <c r="BA10" s="60"/>
      <c r="BB10" s="89" t="s">
        <v>10</v>
      </c>
      <c r="BC10" s="60"/>
      <c r="BD10" s="90" t="s">
        <v>4</v>
      </c>
      <c r="BE10" s="60"/>
      <c r="BF10" s="61" t="s">
        <v>5</v>
      </c>
      <c r="BG10" s="60"/>
      <c r="BH10" s="60"/>
      <c r="BI10" s="60"/>
      <c r="BJ10" s="330"/>
      <c r="BK10" s="330"/>
      <c r="BL10" s="330"/>
      <c r="BM10" s="330"/>
      <c r="BN10" s="330"/>
      <c r="BO10" s="330"/>
      <c r="BP10" s="329"/>
      <c r="BQ10" s="60"/>
      <c r="BR10" s="87"/>
      <c r="BS10" s="88"/>
      <c r="BT10" s="60"/>
      <c r="BU10" s="91" t="s">
        <v>120</v>
      </c>
      <c r="BV10" s="60"/>
      <c r="BW10" s="60"/>
      <c r="BX10" s="61" t="s">
        <v>26</v>
      </c>
      <c r="BY10" s="60"/>
      <c r="BZ10" s="88"/>
      <c r="CA10" s="60"/>
      <c r="CB10" s="60"/>
      <c r="CC10" s="60"/>
      <c r="CD10" s="60"/>
      <c r="CE10" s="61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</row>
    <row r="11" spans="1:101" ht="18.75" customHeight="1" thickBot="1" x14ac:dyDescent="0.25">
      <c r="A11" s="60"/>
      <c r="B11" s="60"/>
      <c r="C11" s="60"/>
      <c r="D11" s="60"/>
      <c r="E11" s="85"/>
      <c r="F11" s="60"/>
      <c r="G11" s="85"/>
      <c r="H11" s="60"/>
      <c r="I11" s="60"/>
      <c r="J11" s="60"/>
      <c r="K11" s="60"/>
      <c r="L11" s="60"/>
      <c r="M11" s="60" t="s">
        <v>0</v>
      </c>
      <c r="N11" s="60" t="s">
        <v>1</v>
      </c>
      <c r="O11" s="60" t="s">
        <v>2</v>
      </c>
      <c r="P11" s="60" t="s">
        <v>3</v>
      </c>
      <c r="Q11" s="60" t="s">
        <v>0</v>
      </c>
      <c r="R11" s="60" t="s">
        <v>1</v>
      </c>
      <c r="S11" s="60" t="s">
        <v>2</v>
      </c>
      <c r="T11" s="60" t="s">
        <v>3</v>
      </c>
      <c r="U11" s="60" t="s">
        <v>0</v>
      </c>
      <c r="V11" s="60" t="s">
        <v>1</v>
      </c>
      <c r="W11" s="60" t="s">
        <v>2</v>
      </c>
      <c r="X11" s="60" t="s">
        <v>3</v>
      </c>
      <c r="Y11" s="60"/>
      <c r="Z11" s="60" t="s">
        <v>8</v>
      </c>
      <c r="AA11" s="60"/>
      <c r="AB11" s="60"/>
      <c r="AC11" s="60"/>
      <c r="AD11" s="60"/>
      <c r="AE11" s="60"/>
      <c r="AF11" s="60"/>
      <c r="AG11" s="60"/>
      <c r="AH11" s="60" t="s">
        <v>31</v>
      </c>
      <c r="AI11" s="60"/>
      <c r="AJ11" s="60"/>
      <c r="AK11" s="60"/>
      <c r="AL11" s="60"/>
      <c r="AM11" s="60"/>
      <c r="AN11" s="60" t="str">
        <f>AI12</f>
        <v>Brasilien</v>
      </c>
      <c r="AO11" s="60" t="str">
        <f>AI13</f>
        <v>Kroatien</v>
      </c>
      <c r="AP11" s="60" t="str">
        <f>AI14</f>
        <v>Mexiko</v>
      </c>
      <c r="AQ11" s="60" t="str">
        <f>AI15</f>
        <v>Kamerun</v>
      </c>
      <c r="AR11" s="60"/>
      <c r="AS11" s="60" t="s">
        <v>31</v>
      </c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330"/>
      <c r="BK11" s="330"/>
      <c r="BL11" s="330"/>
      <c r="BM11" s="330"/>
      <c r="BN11" s="330"/>
      <c r="BO11" s="330"/>
      <c r="BP11" s="329"/>
      <c r="BQ11" s="60"/>
      <c r="BR11" s="87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</row>
    <row r="12" spans="1:101" ht="18.75" customHeight="1" thickBot="1" x14ac:dyDescent="0.3">
      <c r="A12" s="60"/>
      <c r="B12" s="60"/>
      <c r="C12" s="7" t="str">
        <f>Spielplan!$C$12</f>
        <v>Brasilien</v>
      </c>
      <c r="D12" s="38"/>
      <c r="E12" s="104"/>
      <c r="F12" s="93"/>
      <c r="G12" s="104"/>
      <c r="H12" s="7" t="str">
        <f>Spielplan!$H$12</f>
        <v>Kroatien</v>
      </c>
      <c r="I12" s="38"/>
      <c r="J12" s="60"/>
      <c r="K12" s="60" t="s">
        <v>58</v>
      </c>
      <c r="L12" s="60">
        <f t="shared" ref="L12:L17" si="0">IF(E12-G12&gt;0,1,IF(G12=E12,0,-1))</f>
        <v>0</v>
      </c>
      <c r="M12" s="60">
        <f>IF($E12="",0,IF($E12&gt;$G12,3,IF($E12=G12,1,0)))</f>
        <v>0</v>
      </c>
      <c r="N12" s="60">
        <f>IF($G12="",0,IF($E12&gt;$G12,0,IF($E12=G12,1,3)))</f>
        <v>0</v>
      </c>
      <c r="O12" s="60"/>
      <c r="P12" s="60"/>
      <c r="Q12" s="60">
        <f>E12</f>
        <v>0</v>
      </c>
      <c r="R12" s="60">
        <f>G12</f>
        <v>0</v>
      </c>
      <c r="S12" s="60"/>
      <c r="T12" s="60"/>
      <c r="U12" s="60">
        <f>G12</f>
        <v>0</v>
      </c>
      <c r="V12" s="60">
        <f>E12</f>
        <v>0</v>
      </c>
      <c r="W12" s="60"/>
      <c r="X12" s="60"/>
      <c r="Y12" s="60"/>
      <c r="Z12" s="60">
        <f>M18</f>
        <v>0</v>
      </c>
      <c r="AA12" s="60">
        <f>Q18</f>
        <v>0</v>
      </c>
      <c r="AB12" s="60">
        <f>U18</f>
        <v>0</v>
      </c>
      <c r="AC12" s="60">
        <f>AA12-AB12</f>
        <v>0</v>
      </c>
      <c r="AD12" s="60">
        <f>IF(Z12&gt;Z13,-1,0)</f>
        <v>0</v>
      </c>
      <c r="AE12" s="60">
        <f>IF(Z12&gt;Z14,-1,0)</f>
        <v>0</v>
      </c>
      <c r="AF12" s="60">
        <f>IF(Z12&gt;Z15,-1,0)</f>
        <v>0</v>
      </c>
      <c r="AG12" s="60">
        <f>10000-(AJ12*1000+AM12*100+AK12*10)</f>
        <v>10000</v>
      </c>
      <c r="AH12" s="90">
        <f>RANK(AG12,AG12:AG15,1)</f>
        <v>1</v>
      </c>
      <c r="AI12" s="60" t="str">
        <f>C12</f>
        <v>Brasilien</v>
      </c>
      <c r="AJ12" s="60">
        <f t="shared" ref="AJ12:AL15" si="1">Z12</f>
        <v>0</v>
      </c>
      <c r="AK12" s="60">
        <f t="shared" si="1"/>
        <v>0</v>
      </c>
      <c r="AL12" s="60">
        <f t="shared" si="1"/>
        <v>0</v>
      </c>
      <c r="AM12" s="60">
        <f>AK12-AL12</f>
        <v>0</v>
      </c>
      <c r="AN12" s="187"/>
      <c r="AO12" s="187">
        <f>IF(AG13=AG12,IF(G12&gt;E12,AG13-0.1,AG13),AG13)</f>
        <v>10000</v>
      </c>
      <c r="AP12" s="187">
        <f>IF(AG14=AG12,IF(G14&gt;E14,AG14-0.1,AG14),AG14)</f>
        <v>10000</v>
      </c>
      <c r="AQ12" s="187">
        <f>IF(AG15=AG12,IF(G16&gt;E16,AG15-0.1,AG15),AG15)</f>
        <v>10000</v>
      </c>
      <c r="AR12" s="187">
        <f>AN16</f>
        <v>30000</v>
      </c>
      <c r="AS12" s="90">
        <f>RANK(AR12,AR12:AR15,1)</f>
        <v>1</v>
      </c>
      <c r="AT12" s="60" t="str">
        <f t="shared" ref="AT12:AW15" si="2">AI12</f>
        <v>Brasilien</v>
      </c>
      <c r="AU12" s="60">
        <f t="shared" si="2"/>
        <v>0</v>
      </c>
      <c r="AV12" s="60">
        <f t="shared" si="2"/>
        <v>0</v>
      </c>
      <c r="AW12" s="60">
        <f t="shared" si="2"/>
        <v>0</v>
      </c>
      <c r="AX12" s="60"/>
      <c r="AY12" s="60"/>
      <c r="AZ12" s="60"/>
      <c r="BA12" s="3">
        <v>1</v>
      </c>
      <c r="BB12" s="7" t="str">
        <f>VLOOKUP(1,AS12:AT15,2,FALSE)</f>
        <v>Brasilien</v>
      </c>
      <c r="BC12" s="2"/>
      <c r="BD12" s="6">
        <f>VLOOKUP(1,AS12:AW15,3,FALSE)</f>
        <v>0</v>
      </c>
      <c r="BE12" s="4">
        <f>VLOOKUP(1,AS12:AW15,4,FALSE)</f>
        <v>0</v>
      </c>
      <c r="BF12" s="93" t="s">
        <v>12</v>
      </c>
      <c r="BG12" s="4">
        <f>VLOOKUP(1,AS12:AW15,5,FALSE)</f>
        <v>0</v>
      </c>
      <c r="BH12" s="13" t="s">
        <v>18</v>
      </c>
      <c r="BI12" s="60"/>
      <c r="BJ12" s="85">
        <f>IF(E12&gt;G12,IF(Spielplan!E12&gt;Spielplan!G12,Punktemodus!$B$3,0),0)</f>
        <v>0</v>
      </c>
      <c r="BK12" s="85">
        <f>IF(E12=G12,IF(Spielplan!E12=Spielplan!G12,Punktemodus!$B$3,0),0)</f>
        <v>10</v>
      </c>
      <c r="BL12" s="85">
        <f>IF(E12&lt;G12,IF(Spielplan!E12&lt;Spielplan!G12,Punktemodus!$B$3,0),0)</f>
        <v>0</v>
      </c>
      <c r="BM12" s="85">
        <f>IF(E12=Spielplan!E12,IF(G12=Spielplan!G12,Punktemodus!$B$5,0),0)</f>
        <v>3</v>
      </c>
      <c r="BN12" s="85">
        <f>IF(E12=Spielplan!E12,Punktemodus!$B$7,0)</f>
        <v>1</v>
      </c>
      <c r="BO12" s="85">
        <f>IF(G12=Spielplan!G12,Punktemodus!$B$7,0)</f>
        <v>1</v>
      </c>
      <c r="BP12" s="137">
        <f>IF(Spielplan!E12="",0,SUM(BJ12:BO12))</f>
        <v>0</v>
      </c>
      <c r="BQ12" s="60"/>
      <c r="BR12" s="87"/>
      <c r="BS12" s="13" t="s">
        <v>18</v>
      </c>
      <c r="BT12" s="44" t="str">
        <f>IF(G17="","",BB12)</f>
        <v/>
      </c>
      <c r="BU12" s="46"/>
      <c r="BV12" s="104"/>
      <c r="BW12" s="60"/>
      <c r="BX12" s="104"/>
      <c r="BY12" s="60"/>
      <c r="BZ12" s="88"/>
      <c r="CA12" s="60"/>
      <c r="CB12" s="91" t="s">
        <v>27</v>
      </c>
      <c r="CC12" s="60"/>
      <c r="CD12" s="60"/>
      <c r="CE12" s="61" t="s">
        <v>26</v>
      </c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</row>
    <row r="13" spans="1:101" ht="18.75" customHeight="1" thickBot="1" x14ac:dyDescent="0.3">
      <c r="A13" s="60"/>
      <c r="B13" s="60"/>
      <c r="C13" s="44" t="str">
        <f>Spielplan!$C$13</f>
        <v>Mexiko</v>
      </c>
      <c r="D13" s="45"/>
      <c r="E13" s="104"/>
      <c r="F13" s="93"/>
      <c r="G13" s="104"/>
      <c r="H13" s="44" t="str">
        <f>Spielplan!$H$13</f>
        <v>Kamerun</v>
      </c>
      <c r="I13" s="45"/>
      <c r="J13" s="60"/>
      <c r="K13" s="60" t="s">
        <v>59</v>
      </c>
      <c r="L13" s="60">
        <f t="shared" si="0"/>
        <v>0</v>
      </c>
      <c r="M13" s="60"/>
      <c r="N13" s="60"/>
      <c r="O13" s="60">
        <f>IF($E13="",0,IF($E13&gt;$G13,3,IF($E13=$G13,1,0)))</f>
        <v>0</v>
      </c>
      <c r="P13" s="60">
        <f>IF($G13="",0,IF($E13&gt;$G13,0,IF($E13=$G13,1,3)))</f>
        <v>0</v>
      </c>
      <c r="Q13" s="60"/>
      <c r="R13" s="60"/>
      <c r="S13" s="60">
        <f>E13</f>
        <v>0</v>
      </c>
      <c r="T13" s="60">
        <f>G13</f>
        <v>0</v>
      </c>
      <c r="U13" s="60"/>
      <c r="V13" s="60"/>
      <c r="W13" s="60">
        <f>G13</f>
        <v>0</v>
      </c>
      <c r="X13" s="60">
        <f>E13</f>
        <v>0</v>
      </c>
      <c r="Y13" s="60"/>
      <c r="Z13" s="60">
        <f>N18</f>
        <v>0</v>
      </c>
      <c r="AA13" s="60">
        <f>R18</f>
        <v>0</v>
      </c>
      <c r="AB13" s="60">
        <f>V18</f>
        <v>0</v>
      </c>
      <c r="AC13" s="60">
        <f>AA13-AB13</f>
        <v>0</v>
      </c>
      <c r="AD13" s="60">
        <f>IF(Z13&gt;Z12,-1,0)</f>
        <v>0</v>
      </c>
      <c r="AE13" s="60">
        <f>IF(Z13&gt;Z14,-1,0)</f>
        <v>0</v>
      </c>
      <c r="AF13" s="60">
        <f>IF(Z13&gt;Z15,-1,0)</f>
        <v>0</v>
      </c>
      <c r="AG13" s="60">
        <f>10000-(AJ13*1000+AM13*100+AK13*10)</f>
        <v>10000</v>
      </c>
      <c r="AH13" s="90">
        <f>RANK(AG13,AG12:AG15,1)</f>
        <v>1</v>
      </c>
      <c r="AI13" s="60" t="str">
        <f>H12</f>
        <v>Kroatien</v>
      </c>
      <c r="AJ13" s="60">
        <f t="shared" si="1"/>
        <v>0</v>
      </c>
      <c r="AK13" s="60">
        <f t="shared" si="1"/>
        <v>0</v>
      </c>
      <c r="AL13" s="60">
        <f t="shared" si="1"/>
        <v>0</v>
      </c>
      <c r="AM13" s="60">
        <f>AK13-AL13</f>
        <v>0</v>
      </c>
      <c r="AN13" s="187">
        <f>IF(AG12=AG13,IF(E12&gt;G12,AG12-0.1,AG12),AG12)</f>
        <v>10000</v>
      </c>
      <c r="AO13" s="187"/>
      <c r="AP13" s="187">
        <f>IF(AG14=AG13,IF(G17&gt;E17,AG14-0.1,AG14),AG14)</f>
        <v>10000</v>
      </c>
      <c r="AQ13" s="187">
        <f>IF(AG15=AG13,IF(G15&gt;E15,AG15-0.1,AG15),AG15)</f>
        <v>10000</v>
      </c>
      <c r="AR13" s="187">
        <f>AO16</f>
        <v>30000</v>
      </c>
      <c r="AS13" s="90">
        <f>RANK(AR13,AR12:AR15,1)</f>
        <v>1</v>
      </c>
      <c r="AT13" s="60" t="str">
        <f t="shared" si="2"/>
        <v>Kroatien</v>
      </c>
      <c r="AU13" s="60">
        <f t="shared" si="2"/>
        <v>0</v>
      </c>
      <c r="AV13" s="60">
        <f t="shared" si="2"/>
        <v>0</v>
      </c>
      <c r="AW13" s="60">
        <f t="shared" si="2"/>
        <v>0</v>
      </c>
      <c r="AX13" s="60"/>
      <c r="AY13" s="60"/>
      <c r="AZ13" s="60"/>
      <c r="BA13" s="120">
        <v>2</v>
      </c>
      <c r="BB13" s="121" t="e">
        <f>VLOOKUP(2,AS12:AT15,2,FALSE)</f>
        <v>#N/A</v>
      </c>
      <c r="BC13" s="122"/>
      <c r="BD13" s="123" t="e">
        <f>VLOOKUP(2,AS12:AW15,3,FALSE)</f>
        <v>#N/A</v>
      </c>
      <c r="BE13" s="124" t="e">
        <f>VLOOKUP(2,AS12:AW15,4,FALSE)</f>
        <v>#N/A</v>
      </c>
      <c r="BF13" s="93" t="s">
        <v>12</v>
      </c>
      <c r="BG13" s="124" t="e">
        <f>VLOOKUP(2,AS12:AW15,5,FALSE)</f>
        <v>#N/A</v>
      </c>
      <c r="BH13" s="125" t="s">
        <v>19</v>
      </c>
      <c r="BI13" s="60"/>
      <c r="BJ13" s="85">
        <f>IF(E13&gt;G13,IF(Spielplan!E13&gt;Spielplan!G13,Punktemodus!$B$3,0),0)</f>
        <v>0</v>
      </c>
      <c r="BK13" s="85">
        <f>IF(E13=G13,IF(Spielplan!E13=Spielplan!G13,Punktemodus!$B$3,0),0)</f>
        <v>10</v>
      </c>
      <c r="BL13" s="85">
        <f>IF(E13&lt;G13,IF(Spielplan!E13&lt;Spielplan!G13,Punktemodus!$B$3,0),0)</f>
        <v>0</v>
      </c>
      <c r="BM13" s="85">
        <f>IF(E13=Spielplan!E13,IF(G13=Spielplan!G13,Punktemodus!$B$5,0),0)</f>
        <v>3</v>
      </c>
      <c r="BN13" s="85">
        <f>IF(E13=Spielplan!E13,Punktemodus!$B$7,0)</f>
        <v>1</v>
      </c>
      <c r="BO13" s="85">
        <f>IF(G13=Spielplan!G13,Punktemodus!$B$7,0)</f>
        <v>1</v>
      </c>
      <c r="BP13" s="137">
        <f>IF(Spielplan!E13="",0,SUM(BJ13:BO13))</f>
        <v>0</v>
      </c>
      <c r="BQ13" s="60"/>
      <c r="BR13" s="87"/>
      <c r="BS13" s="73" t="s">
        <v>21</v>
      </c>
      <c r="BT13" s="44" t="str">
        <f>IF(G28="","",BB24)</f>
        <v/>
      </c>
      <c r="BU13" s="46"/>
      <c r="BV13" s="104"/>
      <c r="BW13" s="60"/>
      <c r="BX13" s="104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</row>
    <row r="14" spans="1:101" ht="18.75" customHeight="1" thickBot="1" x14ac:dyDescent="0.3">
      <c r="A14" s="60"/>
      <c r="B14" s="60"/>
      <c r="C14" s="7" t="str">
        <f>C12</f>
        <v>Brasilien</v>
      </c>
      <c r="D14" s="38"/>
      <c r="E14" s="104"/>
      <c r="F14" s="93"/>
      <c r="G14" s="104"/>
      <c r="H14" s="7" t="str">
        <f>C13</f>
        <v>Mexiko</v>
      </c>
      <c r="I14" s="38"/>
      <c r="J14" s="60"/>
      <c r="K14" s="60" t="s">
        <v>60</v>
      </c>
      <c r="L14" s="60">
        <f t="shared" si="0"/>
        <v>0</v>
      </c>
      <c r="M14" s="60">
        <f>IF($E14="",0,IF($E14&gt;$G14,3,IF($E14=G14,1,0)))</f>
        <v>0</v>
      </c>
      <c r="N14" s="60"/>
      <c r="O14" s="60">
        <f>IF($G14="",0,IF($E14&gt;$G14,0,IF($E14=$G14,1,3)))</f>
        <v>0</v>
      </c>
      <c r="P14" s="60"/>
      <c r="Q14" s="60">
        <f>E14</f>
        <v>0</v>
      </c>
      <c r="R14" s="60"/>
      <c r="S14" s="60">
        <f>G14</f>
        <v>0</v>
      </c>
      <c r="T14" s="60"/>
      <c r="U14" s="60">
        <f>G14</f>
        <v>0</v>
      </c>
      <c r="V14" s="60"/>
      <c r="W14" s="60">
        <f>E14</f>
        <v>0</v>
      </c>
      <c r="X14" s="60"/>
      <c r="Y14" s="60"/>
      <c r="Z14" s="60">
        <f>O18</f>
        <v>0</v>
      </c>
      <c r="AA14" s="60">
        <f>S18</f>
        <v>0</v>
      </c>
      <c r="AB14" s="60">
        <f>W18</f>
        <v>0</v>
      </c>
      <c r="AC14" s="60">
        <f>AA14-AB14</f>
        <v>0</v>
      </c>
      <c r="AD14" s="60">
        <f>IF(Z14&gt;Z12,-1,0)</f>
        <v>0</v>
      </c>
      <c r="AE14" s="60">
        <f>IF(Z14&gt;Z13,-1,0)</f>
        <v>0</v>
      </c>
      <c r="AF14" s="60">
        <f>IF(Z14&gt;Z15,-1,0)</f>
        <v>0</v>
      </c>
      <c r="AG14" s="60">
        <f>10000-(AJ14*1000+AM14*100+AK14*10)</f>
        <v>10000</v>
      </c>
      <c r="AH14" s="90">
        <f>RANK(AG14,AG12:AG15,1)</f>
        <v>1</v>
      </c>
      <c r="AI14" s="60" t="str">
        <f>C13</f>
        <v>Mexiko</v>
      </c>
      <c r="AJ14" s="60">
        <f t="shared" si="1"/>
        <v>0</v>
      </c>
      <c r="AK14" s="60">
        <f t="shared" si="1"/>
        <v>0</v>
      </c>
      <c r="AL14" s="60">
        <f t="shared" si="1"/>
        <v>0</v>
      </c>
      <c r="AM14" s="60">
        <f>AK14-AL14</f>
        <v>0</v>
      </c>
      <c r="AN14" s="187">
        <f>IF(AG12=AG14,IF(E14&gt;G14,AG12-0.1,AG12),AG12)</f>
        <v>10000</v>
      </c>
      <c r="AO14" s="187">
        <f>IF(AG13=AG14,IF(E17&gt;G17,AG13-0.1,AG13),AG13)</f>
        <v>10000</v>
      </c>
      <c r="AP14" s="187"/>
      <c r="AQ14" s="187">
        <f>IF(AG15=AG14,IF(G13&gt;E13,AG15-0.1,AG15),AG15)</f>
        <v>10000</v>
      </c>
      <c r="AR14" s="187">
        <f>AP16</f>
        <v>30000</v>
      </c>
      <c r="AS14" s="90">
        <f>RANK(AR14,AR12:AR15,1)</f>
        <v>1</v>
      </c>
      <c r="AT14" s="60" t="str">
        <f t="shared" si="2"/>
        <v>Mexiko</v>
      </c>
      <c r="AU14" s="60">
        <f t="shared" si="2"/>
        <v>0</v>
      </c>
      <c r="AV14" s="60">
        <f t="shared" si="2"/>
        <v>0</v>
      </c>
      <c r="AW14" s="60">
        <f t="shared" si="2"/>
        <v>0</v>
      </c>
      <c r="AX14" s="60"/>
      <c r="AY14" s="60"/>
      <c r="AZ14" s="60"/>
      <c r="BA14" s="113">
        <v>3</v>
      </c>
      <c r="BB14" s="114" t="e">
        <f>VLOOKUP(3,AS12:AT15,2,FALSE)</f>
        <v>#N/A</v>
      </c>
      <c r="BC14" s="115"/>
      <c r="BD14" s="116" t="e">
        <f>VLOOKUP(3,AS12:AW15,3,FALSE)</f>
        <v>#N/A</v>
      </c>
      <c r="BE14" s="116" t="e">
        <f>VLOOKUP(3,AS12:AW15,4,FALSE)</f>
        <v>#N/A</v>
      </c>
      <c r="BF14" s="93" t="s">
        <v>12</v>
      </c>
      <c r="BG14" s="116" t="e">
        <f>VLOOKUP(3,AS12:AW15,5,FALSE)</f>
        <v>#N/A</v>
      </c>
      <c r="BH14" s="60"/>
      <c r="BI14" s="60"/>
      <c r="BJ14" s="85">
        <f>IF(E14&gt;G14,IF(Spielplan!E14&gt;Spielplan!G14,Punktemodus!$B$3,0),0)</f>
        <v>0</v>
      </c>
      <c r="BK14" s="85">
        <f>IF(E14=G14,IF(Spielplan!E14=Spielplan!G14,Punktemodus!$B$3,0),0)</f>
        <v>10</v>
      </c>
      <c r="BL14" s="85">
        <f>IF(E14&lt;G14,IF(Spielplan!E14&lt;Spielplan!G14,Punktemodus!$B$3,0),0)</f>
        <v>0</v>
      </c>
      <c r="BM14" s="85">
        <f>IF(E14=Spielplan!E14,IF(G14=Spielplan!G14,Punktemodus!$B$5,0),0)</f>
        <v>3</v>
      </c>
      <c r="BN14" s="85">
        <f>IF(E14=Spielplan!E14,Punktemodus!$B$7,0)</f>
        <v>1</v>
      </c>
      <c r="BO14" s="85">
        <f>IF(G14=Spielplan!G14,Punktemodus!$B$7,0)</f>
        <v>1</v>
      </c>
      <c r="BP14" s="137">
        <f>IF(Spielplan!E14="",0,SUM(BJ14:BO14))</f>
        <v>0</v>
      </c>
      <c r="BQ14" s="60"/>
      <c r="BR14" s="87"/>
      <c r="BS14" s="60"/>
      <c r="BT14" s="60"/>
      <c r="BU14" s="60"/>
      <c r="BV14" s="60"/>
      <c r="BW14" s="60"/>
      <c r="BX14" s="60"/>
      <c r="BY14" s="60"/>
      <c r="BZ14" s="47">
        <v>49</v>
      </c>
      <c r="CA14" s="44" t="str">
        <f>IF(BX12="",IF(BV12&gt;BV13,BT12,BT13),IF(BX12&gt;BX13,BT12,BT13))</f>
        <v/>
      </c>
      <c r="CB14" s="46"/>
      <c r="CC14" s="104"/>
      <c r="CD14" s="60"/>
      <c r="CE14" s="104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</row>
    <row r="15" spans="1:101" ht="18.75" customHeight="1" thickBot="1" x14ac:dyDescent="0.3">
      <c r="A15" s="60"/>
      <c r="B15" s="60"/>
      <c r="C15" s="44" t="str">
        <f>H12</f>
        <v>Kroatien</v>
      </c>
      <c r="D15" s="45"/>
      <c r="E15" s="104"/>
      <c r="F15" s="93"/>
      <c r="G15" s="104"/>
      <c r="H15" s="44" t="str">
        <f>H13</f>
        <v>Kamerun</v>
      </c>
      <c r="I15" s="45"/>
      <c r="J15" s="60"/>
      <c r="K15" s="60" t="s">
        <v>61</v>
      </c>
      <c r="L15" s="60">
        <f t="shared" si="0"/>
        <v>0</v>
      </c>
      <c r="M15" s="60"/>
      <c r="N15" s="60">
        <f>IF($E15="",0,IF($E15&gt;$G15,3,IF($E15=$G15,1,0)))</f>
        <v>0</v>
      </c>
      <c r="O15" s="60"/>
      <c r="P15" s="60">
        <f>IF($G15="",0,IF($E15&gt;$G15,0,IF($E15=$G15,1,3)))</f>
        <v>0</v>
      </c>
      <c r="Q15" s="60"/>
      <c r="R15" s="60">
        <f>E15</f>
        <v>0</v>
      </c>
      <c r="S15" s="60"/>
      <c r="T15" s="60">
        <f>G15</f>
        <v>0</v>
      </c>
      <c r="U15" s="60"/>
      <c r="V15" s="60">
        <f>G15</f>
        <v>0</v>
      </c>
      <c r="W15" s="60"/>
      <c r="X15" s="60">
        <f>E15</f>
        <v>0</v>
      </c>
      <c r="Y15" s="60"/>
      <c r="Z15" s="60">
        <f>P18</f>
        <v>0</v>
      </c>
      <c r="AA15" s="60">
        <f>T18</f>
        <v>0</v>
      </c>
      <c r="AB15" s="60">
        <f>X18</f>
        <v>0</v>
      </c>
      <c r="AC15" s="60">
        <f>AA15-AB15</f>
        <v>0</v>
      </c>
      <c r="AD15" s="60">
        <f>IF(Z15&gt;Z12,-1,0)</f>
        <v>0</v>
      </c>
      <c r="AE15" s="60">
        <f>IF(Z15&gt;Z13,-1,0)</f>
        <v>0</v>
      </c>
      <c r="AF15" s="60">
        <f>IF(Z15&gt;Z14,-1,0)</f>
        <v>0</v>
      </c>
      <c r="AG15" s="60">
        <f>10000-(AJ15*1000+AM15*100+AK15*10)</f>
        <v>10000</v>
      </c>
      <c r="AH15" s="90">
        <f>RANK(AG15,AG12:AG15,1)</f>
        <v>1</v>
      </c>
      <c r="AI15" s="60" t="str">
        <f>H13</f>
        <v>Kamerun</v>
      </c>
      <c r="AJ15" s="60">
        <f t="shared" si="1"/>
        <v>0</v>
      </c>
      <c r="AK15" s="60">
        <f t="shared" si="1"/>
        <v>0</v>
      </c>
      <c r="AL15" s="60">
        <f t="shared" si="1"/>
        <v>0</v>
      </c>
      <c r="AM15" s="60">
        <f>AK15-AL15</f>
        <v>0</v>
      </c>
      <c r="AN15" s="187">
        <f>IF(AG12=AG15,IF(E16&gt;G16,AG12-0.1,AG12),AG12)</f>
        <v>10000</v>
      </c>
      <c r="AO15" s="187">
        <f>IF(AG13=AG15,IF(E15&gt;G15,AG13-0.1,AG13),AG13)</f>
        <v>10000</v>
      </c>
      <c r="AP15" s="187">
        <f>IF(AG14=AG15,IF(E13&gt;G13,AG14-0.1,AG14),AG14)</f>
        <v>10000</v>
      </c>
      <c r="AQ15" s="187"/>
      <c r="AR15" s="187">
        <f>AQ16</f>
        <v>30000</v>
      </c>
      <c r="AS15" s="90">
        <f>RANK(AR15,AR12:AR15,1)</f>
        <v>1</v>
      </c>
      <c r="AT15" s="60" t="str">
        <f t="shared" si="2"/>
        <v>Kamerun</v>
      </c>
      <c r="AU15" s="60">
        <f t="shared" si="2"/>
        <v>0</v>
      </c>
      <c r="AV15" s="60">
        <f t="shared" si="2"/>
        <v>0</v>
      </c>
      <c r="AW15" s="60">
        <f t="shared" si="2"/>
        <v>0</v>
      </c>
      <c r="AX15" s="60"/>
      <c r="AY15" s="60"/>
      <c r="AZ15" s="60"/>
      <c r="BA15" s="113">
        <v>4</v>
      </c>
      <c r="BB15" s="114" t="e">
        <f>VLOOKUP(4,AS12:AT15,2,FALSE)</f>
        <v>#N/A</v>
      </c>
      <c r="BC15" s="115"/>
      <c r="BD15" s="116" t="e">
        <f>VLOOKUP(4,AS12:AW15,3,FALSE)</f>
        <v>#N/A</v>
      </c>
      <c r="BE15" s="116" t="e">
        <f>VLOOKUP(4,AS12:AW15,4,FALSE)</f>
        <v>#N/A</v>
      </c>
      <c r="BF15" s="93" t="s">
        <v>12</v>
      </c>
      <c r="BG15" s="116" t="e">
        <f>VLOOKUP(4,AS12:AW15,5,FALSE)</f>
        <v>#N/A</v>
      </c>
      <c r="BH15" s="60"/>
      <c r="BI15" s="60"/>
      <c r="BJ15" s="85">
        <f>IF(E15&gt;G15,IF(Spielplan!E15&gt;Spielplan!G15,Punktemodus!$B$3,0),0)</f>
        <v>0</v>
      </c>
      <c r="BK15" s="85">
        <f>IF(E15=G15,IF(Spielplan!E15=Spielplan!G15,Punktemodus!$B$3,0),0)</f>
        <v>10</v>
      </c>
      <c r="BL15" s="85">
        <f>IF(E15&lt;G15,IF(Spielplan!E15&lt;Spielplan!G15,Punktemodus!$B$3,0),0)</f>
        <v>0</v>
      </c>
      <c r="BM15" s="85">
        <f>IF(E15=Spielplan!E15,IF(G15=Spielplan!G15,Punktemodus!$B$5,0),0)</f>
        <v>3</v>
      </c>
      <c r="BN15" s="85">
        <f>IF(E15=Spielplan!E15,Punktemodus!$B$7,0)</f>
        <v>1</v>
      </c>
      <c r="BO15" s="85">
        <f>IF(G15=Spielplan!G15,Punktemodus!$B$7,0)</f>
        <v>1</v>
      </c>
      <c r="BP15" s="137">
        <f>IF(Spielplan!E15="",0,SUM(BJ15:BO15))</f>
        <v>0</v>
      </c>
      <c r="BQ15" s="60"/>
      <c r="BR15" s="87"/>
      <c r="BS15" s="60"/>
      <c r="BT15" s="60"/>
      <c r="BU15" s="60"/>
      <c r="BV15" s="60"/>
      <c r="BW15" s="60"/>
      <c r="BX15" s="60"/>
      <c r="BY15" s="60"/>
      <c r="BZ15" s="47">
        <v>50</v>
      </c>
      <c r="CA15" s="44" t="str">
        <f>IF(BX16="",IF(BV16&gt;BV17,BT16,BT17),IF(BX16&gt;BX17,BT16,BT17))</f>
        <v/>
      </c>
      <c r="CB15" s="46"/>
      <c r="CC15" s="104"/>
      <c r="CD15" s="60"/>
      <c r="CE15" s="104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</row>
    <row r="16" spans="1:101" ht="18.75" customHeight="1" thickBot="1" x14ac:dyDescent="0.3">
      <c r="A16" s="60"/>
      <c r="B16" s="60"/>
      <c r="C16" s="7" t="str">
        <f>C12</f>
        <v>Brasilien</v>
      </c>
      <c r="D16" s="38"/>
      <c r="E16" s="104"/>
      <c r="F16" s="93"/>
      <c r="G16" s="104"/>
      <c r="H16" s="7" t="str">
        <f>H13</f>
        <v>Kamerun</v>
      </c>
      <c r="I16" s="38"/>
      <c r="J16" s="60"/>
      <c r="K16" s="60" t="s">
        <v>62</v>
      </c>
      <c r="L16" s="60">
        <f t="shared" si="0"/>
        <v>0</v>
      </c>
      <c r="M16" s="60">
        <f>IF($E16="",0,IF($E16&gt;$G16,3,IF($E16=G16,1,0)))</f>
        <v>0</v>
      </c>
      <c r="N16" s="60"/>
      <c r="O16" s="60"/>
      <c r="P16" s="60">
        <f>IF($G16="",0,IF($E16&gt;$G16,0,IF($E16=$G16,1,3)))</f>
        <v>0</v>
      </c>
      <c r="Q16" s="60">
        <f>E16</f>
        <v>0</v>
      </c>
      <c r="R16" s="60"/>
      <c r="S16" s="60"/>
      <c r="T16" s="60">
        <f>G16</f>
        <v>0</v>
      </c>
      <c r="U16" s="60">
        <f>G16</f>
        <v>0</v>
      </c>
      <c r="V16" s="60"/>
      <c r="W16" s="60"/>
      <c r="X16" s="60">
        <f>E16</f>
        <v>0</v>
      </c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187">
        <f>SUM(AN12:AN15)</f>
        <v>30000</v>
      </c>
      <c r="AO16" s="187">
        <f>SUM(AO12:AO15)</f>
        <v>30000</v>
      </c>
      <c r="AP16" s="187">
        <f>SUM(AP12:AP15)</f>
        <v>30000</v>
      </c>
      <c r="AQ16" s="187">
        <f>SUM(AQ12:AQ15)</f>
        <v>30000</v>
      </c>
      <c r="AR16" s="187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85">
        <f>IF(E16&gt;G16,IF(Spielplan!E16&gt;Spielplan!G16,Punktemodus!$B$3,0),0)</f>
        <v>0</v>
      </c>
      <c r="BK16" s="85">
        <f>IF(E16=G16,IF(Spielplan!E16=Spielplan!G16,Punktemodus!$B$3,0),0)</f>
        <v>10</v>
      </c>
      <c r="BL16" s="85">
        <f>IF(E16&lt;G16,IF(Spielplan!E16&lt;Spielplan!G16,Punktemodus!$B$3,0),0)</f>
        <v>0</v>
      </c>
      <c r="BM16" s="85">
        <f>IF(E16=Spielplan!E16,IF(G16=Spielplan!G16,Punktemodus!$B$5,0),0)</f>
        <v>3</v>
      </c>
      <c r="BN16" s="85">
        <f>IF(E16=Spielplan!E16,Punktemodus!$B$7,0)</f>
        <v>1</v>
      </c>
      <c r="BO16" s="85">
        <f>IF(G16=Spielplan!G16,Punktemodus!$B$7,0)</f>
        <v>1</v>
      </c>
      <c r="BP16" s="137">
        <f>IF(Spielplan!E16="",0,SUM(BJ16:BO16))</f>
        <v>0</v>
      </c>
      <c r="BQ16" s="60"/>
      <c r="BR16" s="87"/>
      <c r="BS16" s="63" t="s">
        <v>22</v>
      </c>
      <c r="BT16" s="44" t="str">
        <f>IF(G39="","",BB34)</f>
        <v/>
      </c>
      <c r="BU16" s="46"/>
      <c r="BV16" s="104"/>
      <c r="BW16" s="60"/>
      <c r="BX16" s="104"/>
      <c r="BY16" s="60"/>
      <c r="BZ16" s="60"/>
      <c r="CA16" s="60"/>
      <c r="CB16" s="60"/>
      <c r="CC16" s="60"/>
      <c r="CD16" s="60"/>
      <c r="CE16" s="60"/>
      <c r="CF16" s="91"/>
      <c r="CG16" s="91" t="s">
        <v>28</v>
      </c>
      <c r="CH16" s="60"/>
      <c r="CI16" s="60"/>
      <c r="CJ16" s="61" t="s">
        <v>26</v>
      </c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</row>
    <row r="17" spans="1:101" ht="18.75" customHeight="1" thickBot="1" x14ac:dyDescent="0.3">
      <c r="A17" s="60"/>
      <c r="B17" s="60"/>
      <c r="C17" s="44" t="str">
        <f>H12</f>
        <v>Kroatien</v>
      </c>
      <c r="D17" s="45"/>
      <c r="E17" s="104"/>
      <c r="F17" s="93"/>
      <c r="G17" s="104"/>
      <c r="H17" s="44" t="str">
        <f>C13</f>
        <v>Mexiko</v>
      </c>
      <c r="I17" s="45"/>
      <c r="J17" s="60"/>
      <c r="K17" s="60" t="s">
        <v>62</v>
      </c>
      <c r="L17" s="60">
        <f t="shared" si="0"/>
        <v>0</v>
      </c>
      <c r="M17" s="60"/>
      <c r="N17" s="60">
        <f>IF($E17="",0,IF($E17&gt;$G17,3,IF($E17=$G17,1,0)))</f>
        <v>0</v>
      </c>
      <c r="O17" s="60">
        <f>IF($G17="",0,IF($E17&gt;$G17,0,IF($E17=$G17,1,3)))</f>
        <v>0</v>
      </c>
      <c r="P17" s="60"/>
      <c r="Q17" s="60"/>
      <c r="R17" s="60">
        <f>E17</f>
        <v>0</v>
      </c>
      <c r="S17" s="60">
        <f>G17</f>
        <v>0</v>
      </c>
      <c r="T17" s="60"/>
      <c r="U17" s="60"/>
      <c r="V17" s="60">
        <f>G17</f>
        <v>0</v>
      </c>
      <c r="W17" s="60">
        <f>E17</f>
        <v>0</v>
      </c>
      <c r="X17" s="60"/>
      <c r="Y17" s="60"/>
      <c r="Z17" s="60" t="s">
        <v>30</v>
      </c>
      <c r="AA17" s="60"/>
      <c r="AB17" s="60"/>
      <c r="AC17" s="60"/>
      <c r="AD17" s="60"/>
      <c r="AE17" s="60"/>
      <c r="AF17" s="60"/>
      <c r="AG17" s="60" t="b">
        <f>OR(AG12=AG13,AG12=AG14,AG12=AG15,AG13=AG14,AG13=AG15,AG14=AG15)</f>
        <v>1</v>
      </c>
      <c r="AH17" s="60"/>
      <c r="AI17" s="60"/>
      <c r="AJ17" s="60"/>
      <c r="AK17" s="60"/>
      <c r="AL17" s="60"/>
      <c r="AM17" s="60"/>
      <c r="AN17" s="60"/>
      <c r="AO17" s="60" t="s">
        <v>34</v>
      </c>
      <c r="AP17" s="60"/>
      <c r="AQ17" s="60"/>
      <c r="AR17" s="60" t="b">
        <f>OR(AR12=AR13,AR12=AR14,AR12=AR15,AR13=AR14,AR13=AR15,AR14=AR15)</f>
        <v>1</v>
      </c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85">
        <f>IF(E17&gt;G17,IF(Spielplan!E17&gt;Spielplan!G17,Punktemodus!$B$3,0),0)</f>
        <v>0</v>
      </c>
      <c r="BK17" s="85">
        <f>IF(E17=G17,IF(Spielplan!E17=Spielplan!G17,Punktemodus!$B$3,0),0)</f>
        <v>10</v>
      </c>
      <c r="BL17" s="85">
        <f>IF(E17&lt;G17,IF(Spielplan!E17&lt;Spielplan!G17,Punktemodus!$B$3,0),0)</f>
        <v>0</v>
      </c>
      <c r="BM17" s="85">
        <f>IF(E17=Spielplan!E17,IF(G17=Spielplan!G17,Punktemodus!$B$5,0),0)</f>
        <v>3</v>
      </c>
      <c r="BN17" s="85">
        <f>IF(E17=Spielplan!E17,Punktemodus!$B$7,0)</f>
        <v>1</v>
      </c>
      <c r="BO17" s="85">
        <f>IF(G17=Spielplan!G17,Punktemodus!$B$7,0)</f>
        <v>1</v>
      </c>
      <c r="BP17" s="137">
        <f>IF(Spielplan!E17="",0,SUM(BJ17:BO17))</f>
        <v>0</v>
      </c>
      <c r="BQ17" s="60"/>
      <c r="BR17" s="87"/>
      <c r="BS17" s="52" t="s">
        <v>25</v>
      </c>
      <c r="BT17" s="44" t="str">
        <f>IF(G50="","",BB46)</f>
        <v/>
      </c>
      <c r="BU17" s="46"/>
      <c r="BV17" s="104"/>
      <c r="BW17" s="60"/>
      <c r="BX17" s="104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</row>
    <row r="18" spans="1:101" ht="18.75" customHeight="1" thickBot="1" x14ac:dyDescent="0.25">
      <c r="A18" s="60"/>
      <c r="B18" s="60"/>
      <c r="C18" s="136" t="str">
        <f>IF(G17="","",IF(AR17=TRUE,"Achtung: Fehler in Tabelle!",""))</f>
        <v/>
      </c>
      <c r="D18" s="60"/>
      <c r="E18" s="85"/>
      <c r="F18" s="60"/>
      <c r="G18" s="85"/>
      <c r="H18" s="60"/>
      <c r="I18" s="60"/>
      <c r="J18" s="60"/>
      <c r="K18" s="60"/>
      <c r="L18" s="60"/>
      <c r="M18" s="60">
        <f t="shared" ref="M18:X18" si="3">SUM(M12:M17)</f>
        <v>0</v>
      </c>
      <c r="N18" s="60">
        <f t="shared" si="3"/>
        <v>0</v>
      </c>
      <c r="O18" s="60">
        <f t="shared" si="3"/>
        <v>0</v>
      </c>
      <c r="P18" s="60">
        <f t="shared" si="3"/>
        <v>0</v>
      </c>
      <c r="Q18" s="60">
        <f t="shared" si="3"/>
        <v>0</v>
      </c>
      <c r="R18" s="60">
        <f t="shared" si="3"/>
        <v>0</v>
      </c>
      <c r="S18" s="60">
        <f t="shared" si="3"/>
        <v>0</v>
      </c>
      <c r="T18" s="60">
        <f t="shared" si="3"/>
        <v>0</v>
      </c>
      <c r="U18" s="60">
        <f t="shared" si="3"/>
        <v>0</v>
      </c>
      <c r="V18" s="60">
        <f t="shared" si="3"/>
        <v>0</v>
      </c>
      <c r="W18" s="60">
        <f t="shared" si="3"/>
        <v>0</v>
      </c>
      <c r="X18" s="60">
        <f t="shared" si="3"/>
        <v>0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160">
        <f>SUM(BP12:BP17)</f>
        <v>0</v>
      </c>
      <c r="BQ18" s="60"/>
      <c r="BR18" s="8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47">
        <v>58</v>
      </c>
      <c r="CF18" s="44" t="str">
        <f>IF(CE14="",IF(CC14&gt;CC15,CA14,CA15),IF(CE14&gt;CE15,CA14,CA15))</f>
        <v/>
      </c>
      <c r="CG18" s="46"/>
      <c r="CH18" s="104"/>
      <c r="CI18" s="60"/>
      <c r="CJ18" s="104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</row>
    <row r="19" spans="1:101" ht="18.75" customHeight="1" thickBot="1" x14ac:dyDescent="0.25">
      <c r="A19" s="60"/>
      <c r="B19" s="60"/>
      <c r="C19" s="60"/>
      <c r="D19" s="60"/>
      <c r="E19" s="85"/>
      <c r="F19" s="60"/>
      <c r="G19" s="85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138"/>
      <c r="BQ19" s="60"/>
      <c r="BR19" s="8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47">
        <v>57</v>
      </c>
      <c r="CF19" s="44" t="str">
        <f>IF(CE22="",IF(CC22&gt;CC23,CA22,CA23),IF(CE22&gt;CE23,CA22,CA23))</f>
        <v/>
      </c>
      <c r="CG19" s="46"/>
      <c r="CH19" s="104"/>
      <c r="CI19" s="60"/>
      <c r="CJ19" s="104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</row>
    <row r="20" spans="1:101" ht="18.75" customHeight="1" thickBot="1" x14ac:dyDescent="0.25">
      <c r="A20" s="60"/>
      <c r="B20" s="60"/>
      <c r="C20" s="60"/>
      <c r="D20" s="60"/>
      <c r="E20" s="85"/>
      <c r="F20" s="60"/>
      <c r="G20" s="85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138"/>
      <c r="BQ20" s="60"/>
      <c r="BR20" s="87"/>
      <c r="BS20" s="54" t="s">
        <v>121</v>
      </c>
      <c r="BT20" s="44" t="str">
        <f>IF(G61="","",BB56)</f>
        <v/>
      </c>
      <c r="BU20" s="46"/>
      <c r="BV20" s="104"/>
      <c r="BW20" s="60"/>
      <c r="BX20" s="104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</row>
    <row r="21" spans="1:101" ht="18.75" customHeight="1" thickBot="1" x14ac:dyDescent="0.3">
      <c r="A21" s="60"/>
      <c r="B21" s="60"/>
      <c r="C21" s="88" t="s">
        <v>64</v>
      </c>
      <c r="D21" s="60"/>
      <c r="E21" s="85"/>
      <c r="F21" s="60"/>
      <c r="G21" s="85"/>
      <c r="H21" s="60"/>
      <c r="I21" s="60"/>
      <c r="J21" s="60"/>
      <c r="K21" s="60"/>
      <c r="L21" s="60"/>
      <c r="M21" s="60" t="s">
        <v>4</v>
      </c>
      <c r="N21" s="60"/>
      <c r="O21" s="60"/>
      <c r="P21" s="60"/>
      <c r="Q21" s="60" t="s">
        <v>6</v>
      </c>
      <c r="R21" s="60"/>
      <c r="S21" s="60"/>
      <c r="T21" s="60"/>
      <c r="U21" s="60" t="s">
        <v>7</v>
      </c>
      <c r="V21" s="60"/>
      <c r="W21" s="60"/>
      <c r="X21" s="60"/>
      <c r="Y21" s="60"/>
      <c r="Z21" s="60" t="s">
        <v>4</v>
      </c>
      <c r="AA21" s="60" t="s">
        <v>5</v>
      </c>
      <c r="AB21" s="60"/>
      <c r="AC21" s="60"/>
      <c r="AD21" s="60" t="s">
        <v>9</v>
      </c>
      <c r="AE21" s="60"/>
      <c r="AF21" s="60"/>
      <c r="AG21" s="60"/>
      <c r="AH21" s="60" t="s">
        <v>32</v>
      </c>
      <c r="AI21" s="60"/>
      <c r="AJ21" s="60"/>
      <c r="AK21" s="60"/>
      <c r="AL21" s="60"/>
      <c r="AM21" s="60"/>
      <c r="AN21" s="60" t="s">
        <v>35</v>
      </c>
      <c r="AO21" s="60"/>
      <c r="AP21" s="60"/>
      <c r="AQ21" s="60"/>
      <c r="AR21" s="60"/>
      <c r="AS21" s="60" t="s">
        <v>33</v>
      </c>
      <c r="AT21" s="60"/>
      <c r="AU21" s="60"/>
      <c r="AV21" s="60"/>
      <c r="AW21" s="60"/>
      <c r="AX21" s="60"/>
      <c r="AY21" s="60"/>
      <c r="AZ21" s="60"/>
      <c r="BA21" s="60"/>
      <c r="BB21" s="89" t="s">
        <v>10</v>
      </c>
      <c r="BC21" s="60"/>
      <c r="BD21" s="90" t="s">
        <v>4</v>
      </c>
      <c r="BE21" s="60"/>
      <c r="BF21" s="61" t="s">
        <v>5</v>
      </c>
      <c r="BG21" s="60"/>
      <c r="BH21" s="60"/>
      <c r="BI21" s="60"/>
      <c r="BJ21" s="60"/>
      <c r="BK21" s="60"/>
      <c r="BL21" s="60"/>
      <c r="BM21" s="60"/>
      <c r="BN21" s="60"/>
      <c r="BO21" s="60"/>
      <c r="BP21" s="138"/>
      <c r="BQ21" s="60"/>
      <c r="BR21" s="87"/>
      <c r="BS21" s="73" t="s">
        <v>122</v>
      </c>
      <c r="BT21" s="44" t="str">
        <f>IF(G72="","",BB68)</f>
        <v/>
      </c>
      <c r="BU21" s="46"/>
      <c r="BV21" s="104"/>
      <c r="BW21" s="60"/>
      <c r="BX21" s="104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91" t="s">
        <v>29</v>
      </c>
      <c r="CM21" s="60"/>
      <c r="CN21" s="60"/>
      <c r="CO21" s="61" t="s">
        <v>26</v>
      </c>
      <c r="CP21" s="60"/>
      <c r="CQ21" s="60"/>
      <c r="CR21" s="60"/>
      <c r="CS21" s="60"/>
      <c r="CT21" s="60"/>
      <c r="CU21" s="60"/>
      <c r="CV21" s="60"/>
      <c r="CW21" s="60"/>
    </row>
    <row r="22" spans="1:101" ht="18.75" customHeight="1" thickBot="1" x14ac:dyDescent="0.3">
      <c r="A22" s="60"/>
      <c r="B22" s="60"/>
      <c r="C22" s="60"/>
      <c r="D22" s="60"/>
      <c r="E22" s="85"/>
      <c r="F22" s="60"/>
      <c r="G22" s="85"/>
      <c r="H22" s="60"/>
      <c r="I22" s="60"/>
      <c r="J22" s="60"/>
      <c r="K22" s="60"/>
      <c r="L22" s="60"/>
      <c r="M22" s="60" t="s">
        <v>0</v>
      </c>
      <c r="N22" s="60" t="s">
        <v>1</v>
      </c>
      <c r="O22" s="60" t="s">
        <v>2</v>
      </c>
      <c r="P22" s="60" t="s">
        <v>3</v>
      </c>
      <c r="Q22" s="60" t="s">
        <v>0</v>
      </c>
      <c r="R22" s="60" t="s">
        <v>1</v>
      </c>
      <c r="S22" s="60" t="s">
        <v>2</v>
      </c>
      <c r="T22" s="60" t="s">
        <v>3</v>
      </c>
      <c r="U22" s="60" t="s">
        <v>0</v>
      </c>
      <c r="V22" s="60" t="s">
        <v>1</v>
      </c>
      <c r="W22" s="60" t="s">
        <v>2</v>
      </c>
      <c r="X22" s="60" t="s">
        <v>3</v>
      </c>
      <c r="Y22" s="60"/>
      <c r="Z22" s="60" t="s">
        <v>8</v>
      </c>
      <c r="AA22" s="60"/>
      <c r="AB22" s="60"/>
      <c r="AC22" s="60"/>
      <c r="AD22" s="60"/>
      <c r="AE22" s="60"/>
      <c r="AF22" s="60"/>
      <c r="AG22" s="60"/>
      <c r="AH22" s="60" t="s">
        <v>31</v>
      </c>
      <c r="AI22" s="60"/>
      <c r="AJ22" s="60"/>
      <c r="AK22" s="60"/>
      <c r="AL22" s="60"/>
      <c r="AM22" s="60"/>
      <c r="AN22" s="60" t="str">
        <f>AI23</f>
        <v>Spanien</v>
      </c>
      <c r="AO22" s="60" t="str">
        <f>AI24</f>
        <v>Niederlande</v>
      </c>
      <c r="AP22" s="60" t="str">
        <f>AI25</f>
        <v>Chile</v>
      </c>
      <c r="AQ22" s="60" t="str">
        <f>AI26</f>
        <v>Australien</v>
      </c>
      <c r="AR22" s="60"/>
      <c r="AS22" s="60" t="s">
        <v>31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138"/>
      <c r="BQ22" s="60"/>
      <c r="BR22" s="87"/>
      <c r="BS22" s="60"/>
      <c r="BT22" s="60"/>
      <c r="BU22" s="60"/>
      <c r="BV22" s="60"/>
      <c r="BW22" s="60"/>
      <c r="BX22" s="60"/>
      <c r="BY22" s="60"/>
      <c r="BZ22" s="47">
        <v>53</v>
      </c>
      <c r="CA22" s="44" t="str">
        <f>IF(BX20="",IF(BV20&gt;BV21,BT20,BT21),IF(BX20&gt;BX21,BT20,BT21))</f>
        <v/>
      </c>
      <c r="CB22" s="46"/>
      <c r="CC22" s="104"/>
      <c r="CD22" s="60"/>
      <c r="CE22" s="104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88" t="s">
        <v>130</v>
      </c>
      <c r="CS22" s="60"/>
      <c r="CT22" s="60"/>
      <c r="CU22" s="60"/>
      <c r="CV22" s="60"/>
      <c r="CW22" s="60"/>
    </row>
    <row r="23" spans="1:101" ht="18.75" customHeight="1" thickBot="1" x14ac:dyDescent="0.3">
      <c r="A23" s="60"/>
      <c r="B23" s="60"/>
      <c r="C23" s="65" t="str">
        <f>Spielplan!$C$23</f>
        <v>Spanien</v>
      </c>
      <c r="D23" s="66"/>
      <c r="E23" s="104"/>
      <c r="F23" s="93"/>
      <c r="G23" s="104"/>
      <c r="H23" s="65" t="str">
        <f>Spielplan!$H$23</f>
        <v>Niederlande</v>
      </c>
      <c r="I23" s="66"/>
      <c r="J23" s="60"/>
      <c r="K23" s="60" t="s">
        <v>68</v>
      </c>
      <c r="L23" s="60">
        <f t="shared" ref="L23:L28" si="4">IF(E23-G23&gt;0,1,IF(G23=E23,0,-1))</f>
        <v>0</v>
      </c>
      <c r="M23" s="60">
        <f>IF($E23="",0,IF($E23&gt;$G23,3,IF($E23=G23,1,0)))</f>
        <v>0</v>
      </c>
      <c r="N23" s="60">
        <f>IF($G23="",0,IF($E23&gt;$G23,0,IF($E23=G23,1,3)))</f>
        <v>0</v>
      </c>
      <c r="O23" s="60"/>
      <c r="P23" s="60"/>
      <c r="Q23" s="60">
        <f>E23</f>
        <v>0</v>
      </c>
      <c r="R23" s="60">
        <f>G23</f>
        <v>0</v>
      </c>
      <c r="S23" s="60"/>
      <c r="T23" s="60"/>
      <c r="U23" s="60">
        <f>G23</f>
        <v>0</v>
      </c>
      <c r="V23" s="60">
        <f>E23</f>
        <v>0</v>
      </c>
      <c r="W23" s="60"/>
      <c r="X23" s="60"/>
      <c r="Y23" s="60"/>
      <c r="Z23" s="60">
        <f>M29</f>
        <v>0</v>
      </c>
      <c r="AA23" s="60">
        <f>Q29</f>
        <v>0</v>
      </c>
      <c r="AB23" s="60">
        <f>U29</f>
        <v>0</v>
      </c>
      <c r="AC23" s="60">
        <f>AA23-AB23</f>
        <v>0</v>
      </c>
      <c r="AD23" s="60">
        <f>IF(Z23&gt;Z24,-1,0)</f>
        <v>0</v>
      </c>
      <c r="AE23" s="60">
        <f>IF(Z23&gt;Z25,-1,0)</f>
        <v>0</v>
      </c>
      <c r="AF23" s="60">
        <f>IF(Z23&gt;Z26,-1,0)</f>
        <v>0</v>
      </c>
      <c r="AG23" s="60">
        <f>10000-(AJ23*1000+AM23*100+AK23*10)</f>
        <v>10000</v>
      </c>
      <c r="AH23" s="90">
        <f>RANK(AG23,AG23:AG26,1)</f>
        <v>1</v>
      </c>
      <c r="AI23" s="60" t="str">
        <f>C23</f>
        <v>Spanien</v>
      </c>
      <c r="AJ23" s="60">
        <f t="shared" ref="AJ23:AL26" si="5">Z23</f>
        <v>0</v>
      </c>
      <c r="AK23" s="60">
        <f t="shared" si="5"/>
        <v>0</v>
      </c>
      <c r="AL23" s="60">
        <f t="shared" si="5"/>
        <v>0</v>
      </c>
      <c r="AM23" s="60">
        <f>AK23-AL23</f>
        <v>0</v>
      </c>
      <c r="AN23" s="187"/>
      <c r="AO23" s="187">
        <f>IF(AG24=AG23,IF(G23&gt;E23,AG24-0.1,AG24),AG24)</f>
        <v>10000</v>
      </c>
      <c r="AP23" s="187">
        <f>IF(AG25=AG23,IF(G25&gt;E25,AG25-0.1,AG25),AG25)</f>
        <v>10000</v>
      </c>
      <c r="AQ23" s="187">
        <f>IF(AG26=AG23,IF(G27&gt;E27,AG26-0.1,AG26),AG26)</f>
        <v>10000</v>
      </c>
      <c r="AR23" s="187">
        <f>AN27</f>
        <v>30000</v>
      </c>
      <c r="AS23" s="90">
        <f>RANK(AR23,AR23:AR26,1)</f>
        <v>1</v>
      </c>
      <c r="AT23" s="60" t="str">
        <f t="shared" ref="AT23:AW26" si="6">AI23</f>
        <v>Spanien</v>
      </c>
      <c r="AU23" s="60">
        <f t="shared" si="6"/>
        <v>0</v>
      </c>
      <c r="AV23" s="60">
        <f t="shared" si="6"/>
        <v>0</v>
      </c>
      <c r="AW23" s="60">
        <f t="shared" si="6"/>
        <v>0</v>
      </c>
      <c r="AX23" s="60"/>
      <c r="AY23" s="60"/>
      <c r="AZ23" s="60"/>
      <c r="BA23" s="67">
        <v>1</v>
      </c>
      <c r="BB23" s="65" t="str">
        <f>VLOOKUP(1,AS23:AT26,2,FALSE)</f>
        <v>Spanien</v>
      </c>
      <c r="BC23" s="66"/>
      <c r="BD23" s="68">
        <f>VLOOKUP(1,AS23:AW26,3,FALSE)</f>
        <v>0</v>
      </c>
      <c r="BE23" s="69">
        <f>VLOOKUP(1,AS23:AW26,4,FALSE)</f>
        <v>0</v>
      </c>
      <c r="BF23" s="93" t="s">
        <v>12</v>
      </c>
      <c r="BG23" s="69">
        <f>VLOOKUP(1,AS23:AW26,5,FALSE)</f>
        <v>0</v>
      </c>
      <c r="BH23" s="70" t="s">
        <v>20</v>
      </c>
      <c r="BI23" s="60"/>
      <c r="BJ23" s="85">
        <f>IF(E23&gt;G23,IF(Spielplan!E23&gt;Spielplan!G23,Punktemodus!$B$3,0),0)</f>
        <v>0</v>
      </c>
      <c r="BK23" s="85">
        <f>IF(E23=G23,IF(Spielplan!E23=Spielplan!G23,Punktemodus!$B$3,0),0)</f>
        <v>10</v>
      </c>
      <c r="BL23" s="85">
        <f>IF(E23&lt;G23,IF(Spielplan!E23&lt;Spielplan!G23,Punktemodus!$B$3,0),0)</f>
        <v>0</v>
      </c>
      <c r="BM23" s="85">
        <f>IF(E23=Spielplan!E23,IF(G23=Spielplan!G23,Punktemodus!$B$5,0),0)</f>
        <v>3</v>
      </c>
      <c r="BN23" s="85">
        <f>IF(E23=Spielplan!E23,Punktemodus!$B$7,0)</f>
        <v>1</v>
      </c>
      <c r="BO23" s="85">
        <f>IF(G23=Spielplan!G23,Punktemodus!$B$7,0)</f>
        <v>1</v>
      </c>
      <c r="BP23" s="137">
        <f>IF(Spielplan!E23="",0,SUM(BJ23:BO23))</f>
        <v>0</v>
      </c>
      <c r="BQ23" s="60"/>
      <c r="BR23" s="87"/>
      <c r="BS23" s="60"/>
      <c r="BT23" s="60"/>
      <c r="BU23" s="60"/>
      <c r="BV23" s="60"/>
      <c r="BW23" s="60"/>
      <c r="BX23" s="60"/>
      <c r="BY23" s="60"/>
      <c r="BZ23" s="47">
        <v>54</v>
      </c>
      <c r="CA23" s="44" t="str">
        <f>IF(BX24="",IF(BV24&gt;BV25,BT24,BT25),IF(BX24&gt;BX25,BT24,BT25))</f>
        <v/>
      </c>
      <c r="CB23" s="46"/>
      <c r="CC23" s="104"/>
      <c r="CD23" s="60"/>
      <c r="CE23" s="104"/>
      <c r="CF23" s="60"/>
      <c r="CG23" s="60"/>
      <c r="CH23" s="60"/>
      <c r="CI23" s="60"/>
      <c r="CJ23" s="47" t="s">
        <v>132</v>
      </c>
      <c r="CK23" s="44" t="str">
        <f>IF(CJ18="",IF(CH18&gt;CH19,CF18,CF19),IF(CJ18&gt;CJ19,CF18,CF19))</f>
        <v/>
      </c>
      <c r="CL23" s="46"/>
      <c r="CM23" s="104"/>
      <c r="CN23" s="60"/>
      <c r="CO23" s="104"/>
      <c r="CP23" s="60"/>
      <c r="CQ23" s="376" t="str">
        <f>IF(CO23="",IF(CM23&gt;CM24,CK23,CK24),IF(CO23&gt;CO24,CK23,CK24))</f>
        <v/>
      </c>
      <c r="CR23" s="377"/>
      <c r="CS23" s="377"/>
      <c r="CT23" s="377"/>
      <c r="CU23" s="377"/>
      <c r="CV23" s="378"/>
      <c r="CW23" s="60"/>
    </row>
    <row r="24" spans="1:101" ht="18.75" customHeight="1" thickBot="1" x14ac:dyDescent="0.3">
      <c r="A24" s="60"/>
      <c r="B24" s="60"/>
      <c r="C24" s="53" t="str">
        <f>Spielplan!$C$24</f>
        <v>Chile</v>
      </c>
      <c r="D24" s="64"/>
      <c r="E24" s="104"/>
      <c r="F24" s="93"/>
      <c r="G24" s="104"/>
      <c r="H24" s="53" t="str">
        <f>Spielplan!$H$24</f>
        <v>Australien</v>
      </c>
      <c r="I24" s="64"/>
      <c r="J24" s="60"/>
      <c r="K24" s="60" t="s">
        <v>69</v>
      </c>
      <c r="L24" s="60">
        <f t="shared" si="4"/>
        <v>0</v>
      </c>
      <c r="M24" s="60"/>
      <c r="N24" s="60"/>
      <c r="O24" s="60">
        <f>IF($E24="",0,IF($E24&gt;$G24,3,IF($E24=$G24,1,0)))</f>
        <v>0</v>
      </c>
      <c r="P24" s="60">
        <f>IF($G24="",0,IF($E24&gt;$G24,0,IF($E24=$G24,1,3)))</f>
        <v>0</v>
      </c>
      <c r="Q24" s="60"/>
      <c r="R24" s="60"/>
      <c r="S24" s="60">
        <f>E24</f>
        <v>0</v>
      </c>
      <c r="T24" s="60">
        <f>G24</f>
        <v>0</v>
      </c>
      <c r="U24" s="60"/>
      <c r="V24" s="60"/>
      <c r="W24" s="60">
        <f>G24</f>
        <v>0</v>
      </c>
      <c r="X24" s="60">
        <f>E24</f>
        <v>0</v>
      </c>
      <c r="Y24" s="60"/>
      <c r="Z24" s="60">
        <f>N29</f>
        <v>0</v>
      </c>
      <c r="AA24" s="60">
        <f>R29</f>
        <v>0</v>
      </c>
      <c r="AB24" s="60">
        <f>V29</f>
        <v>0</v>
      </c>
      <c r="AC24" s="60">
        <f>AA24-AB24</f>
        <v>0</v>
      </c>
      <c r="AD24" s="60">
        <f>IF(Z24&gt;Z23,-1,0)</f>
        <v>0</v>
      </c>
      <c r="AE24" s="60">
        <f>IF(Z24&gt;Z25,-1,0)</f>
        <v>0</v>
      </c>
      <c r="AF24" s="60">
        <f>IF(Z24&gt;Z26,-1,0)</f>
        <v>0</v>
      </c>
      <c r="AG24" s="60">
        <f>10000-(AJ24*1000+AM24*100+AK24*10)</f>
        <v>10000</v>
      </c>
      <c r="AH24" s="90">
        <f>RANK(AG24,AG23:AG26,1)</f>
        <v>1</v>
      </c>
      <c r="AI24" s="60" t="str">
        <f>H23</f>
        <v>Niederlande</v>
      </c>
      <c r="AJ24" s="60">
        <f t="shared" si="5"/>
        <v>0</v>
      </c>
      <c r="AK24" s="60">
        <f t="shared" si="5"/>
        <v>0</v>
      </c>
      <c r="AL24" s="60">
        <f t="shared" si="5"/>
        <v>0</v>
      </c>
      <c r="AM24" s="60">
        <f>AK24-AL24</f>
        <v>0</v>
      </c>
      <c r="AN24" s="187">
        <f>IF(AG23=AG24,IF(E23&gt;G23,AG23-0.1,AG23),AG23)</f>
        <v>10000</v>
      </c>
      <c r="AO24" s="187"/>
      <c r="AP24" s="187">
        <f>IF(AG25=AG24,IF(G28&gt;E28,AG25-0.1,AG25),AG25)</f>
        <v>10000</v>
      </c>
      <c r="AQ24" s="187">
        <f>IF(AG26=AG24,IF(G26&gt;E26,AG26-0.1,AG26),AG26)</f>
        <v>10000</v>
      </c>
      <c r="AR24" s="187">
        <f>AO27</f>
        <v>30000</v>
      </c>
      <c r="AS24" s="90">
        <f>RANK(AR24,AR23:AR26,1)</f>
        <v>1</v>
      </c>
      <c r="AT24" s="60" t="str">
        <f t="shared" si="6"/>
        <v>Niederlande</v>
      </c>
      <c r="AU24" s="60">
        <f t="shared" si="6"/>
        <v>0</v>
      </c>
      <c r="AV24" s="60">
        <f t="shared" si="6"/>
        <v>0</v>
      </c>
      <c r="AW24" s="60">
        <f t="shared" si="6"/>
        <v>0</v>
      </c>
      <c r="AX24" s="60"/>
      <c r="AY24" s="60"/>
      <c r="AZ24" s="60"/>
      <c r="BA24" s="71">
        <v>2</v>
      </c>
      <c r="BB24" s="53" t="e">
        <f>VLOOKUP(2,AS23:AT26,2,FALSE)</f>
        <v>#N/A</v>
      </c>
      <c r="BC24" s="64"/>
      <c r="BD24" s="72" t="e">
        <f>VLOOKUP(2,AS23:AW26,3,FALSE)</f>
        <v>#N/A</v>
      </c>
      <c r="BE24" s="73" t="e">
        <f>VLOOKUP(2,AS23:AW26,4,FALSE)</f>
        <v>#N/A</v>
      </c>
      <c r="BF24" s="93" t="s">
        <v>12</v>
      </c>
      <c r="BG24" s="73" t="e">
        <f>VLOOKUP(2,AS23:AW26,5,FALSE)</f>
        <v>#N/A</v>
      </c>
      <c r="BH24" s="74" t="s">
        <v>21</v>
      </c>
      <c r="BI24" s="60"/>
      <c r="BJ24" s="85">
        <f>IF(E24&gt;G24,IF(Spielplan!E24&gt;Spielplan!G24,Punktemodus!$B$3,0),0)</f>
        <v>0</v>
      </c>
      <c r="BK24" s="85">
        <f>IF(E24=G24,IF(Spielplan!E24=Spielplan!G24,Punktemodus!$B$3,0),0)</f>
        <v>10</v>
      </c>
      <c r="BL24" s="85">
        <f>IF(E24&lt;G24,IF(Spielplan!E24&lt;Spielplan!G24,Punktemodus!$B$3,0),0)</f>
        <v>0</v>
      </c>
      <c r="BM24" s="85">
        <f>IF(E24=Spielplan!E24,IF(G24=Spielplan!G24,Punktemodus!$B$5,0),0)</f>
        <v>3</v>
      </c>
      <c r="BN24" s="85">
        <f>IF(E24=Spielplan!E24,Punktemodus!$B$7,0)</f>
        <v>1</v>
      </c>
      <c r="BO24" s="85">
        <f>IF(G24=Spielplan!G24,Punktemodus!$B$7,0)</f>
        <v>1</v>
      </c>
      <c r="BP24" s="137">
        <f>IF(Spielplan!E24="",0,SUM(BJ24:BO24))</f>
        <v>0</v>
      </c>
      <c r="BQ24" s="60"/>
      <c r="BR24" s="87"/>
      <c r="BS24" s="63" t="s">
        <v>123</v>
      </c>
      <c r="BT24" s="44" t="str">
        <f>IF(G83="","",BB78)</f>
        <v/>
      </c>
      <c r="BU24" s="46"/>
      <c r="BV24" s="104"/>
      <c r="BW24" s="60"/>
      <c r="BX24" s="104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47" t="s">
        <v>133</v>
      </c>
      <c r="CK24" s="44" t="str">
        <f>IF(CJ34="",IF(CH34&gt;CH35,CF34,CF35),IF(CJ34&gt;CJ35,CF34,CF35))</f>
        <v/>
      </c>
      <c r="CL24" s="46"/>
      <c r="CM24" s="104"/>
      <c r="CN24" s="60"/>
      <c r="CO24" s="104"/>
      <c r="CP24" s="60"/>
      <c r="CQ24" s="379"/>
      <c r="CR24" s="380"/>
      <c r="CS24" s="380"/>
      <c r="CT24" s="380"/>
      <c r="CU24" s="380"/>
      <c r="CV24" s="381"/>
      <c r="CW24" s="60"/>
    </row>
    <row r="25" spans="1:101" ht="18.75" customHeight="1" thickBot="1" x14ac:dyDescent="0.3">
      <c r="A25" s="60"/>
      <c r="B25" s="60"/>
      <c r="C25" s="65" t="str">
        <f>C23</f>
        <v>Spanien</v>
      </c>
      <c r="D25" s="66"/>
      <c r="E25" s="104"/>
      <c r="F25" s="93"/>
      <c r="G25" s="104"/>
      <c r="H25" s="65" t="str">
        <f>C24</f>
        <v>Chile</v>
      </c>
      <c r="I25" s="66"/>
      <c r="J25" s="60"/>
      <c r="K25" s="60" t="s">
        <v>70</v>
      </c>
      <c r="L25" s="60">
        <f t="shared" si="4"/>
        <v>0</v>
      </c>
      <c r="M25" s="60">
        <f>IF($E25="",0,IF($E25&gt;$G25,3,IF($E25=G25,1,0)))</f>
        <v>0</v>
      </c>
      <c r="N25" s="60"/>
      <c r="O25" s="60">
        <f>IF($G25="",0,IF($E25&gt;$G25,0,IF($E25=$G25,1,3)))</f>
        <v>0</v>
      </c>
      <c r="P25" s="60"/>
      <c r="Q25" s="60">
        <f>E25</f>
        <v>0</v>
      </c>
      <c r="R25" s="60"/>
      <c r="S25" s="60">
        <f>G25</f>
        <v>0</v>
      </c>
      <c r="T25" s="60"/>
      <c r="U25" s="60">
        <f>G25</f>
        <v>0</v>
      </c>
      <c r="V25" s="60"/>
      <c r="W25" s="60">
        <f>E25</f>
        <v>0</v>
      </c>
      <c r="X25" s="60"/>
      <c r="Y25" s="60"/>
      <c r="Z25" s="60">
        <f>O29</f>
        <v>0</v>
      </c>
      <c r="AA25" s="60">
        <f>S29</f>
        <v>0</v>
      </c>
      <c r="AB25" s="60">
        <f>W29</f>
        <v>0</v>
      </c>
      <c r="AC25" s="60">
        <f>AA25-AB25</f>
        <v>0</v>
      </c>
      <c r="AD25" s="60">
        <f>IF(Z25&gt;Z23,-1,0)</f>
        <v>0</v>
      </c>
      <c r="AE25" s="60">
        <f>IF(Z25&gt;Z24,-1,0)</f>
        <v>0</v>
      </c>
      <c r="AF25" s="60">
        <f>IF(Z25&gt;Z26,-1,0)</f>
        <v>0</v>
      </c>
      <c r="AG25" s="60">
        <f>10000-(AJ25*1000+AM25*100+AK25*10)</f>
        <v>10000</v>
      </c>
      <c r="AH25" s="90">
        <f>RANK(AG25,AG23:AG26,1)</f>
        <v>1</v>
      </c>
      <c r="AI25" s="60" t="str">
        <f>C24</f>
        <v>Chile</v>
      </c>
      <c r="AJ25" s="60">
        <f t="shared" si="5"/>
        <v>0</v>
      </c>
      <c r="AK25" s="60">
        <f t="shared" si="5"/>
        <v>0</v>
      </c>
      <c r="AL25" s="60">
        <f t="shared" si="5"/>
        <v>0</v>
      </c>
      <c r="AM25" s="60">
        <f>AK25-AL25</f>
        <v>0</v>
      </c>
      <c r="AN25" s="187">
        <f>IF(AG23=AG25,IF(E25&gt;G25,AG23-0.1,AG23),AG23)</f>
        <v>10000</v>
      </c>
      <c r="AO25" s="187">
        <f>IF(AG24=AG25,IF(E28&gt;G28,AG24-0.1,AG24),AG24)</f>
        <v>10000</v>
      </c>
      <c r="AP25" s="187"/>
      <c r="AQ25" s="187">
        <f>IF(AG26=AG25,IF(G24&gt;E24,AG26-0.1,AG26),AG26)</f>
        <v>10000</v>
      </c>
      <c r="AR25" s="187">
        <f>AP27</f>
        <v>30000</v>
      </c>
      <c r="AS25" s="90">
        <f>RANK(AR25,AR23:AR26,1)</f>
        <v>1</v>
      </c>
      <c r="AT25" s="60" t="str">
        <f t="shared" si="6"/>
        <v>Chile</v>
      </c>
      <c r="AU25" s="60">
        <f t="shared" si="6"/>
        <v>0</v>
      </c>
      <c r="AV25" s="60">
        <f t="shared" si="6"/>
        <v>0</v>
      </c>
      <c r="AW25" s="60">
        <f t="shared" si="6"/>
        <v>0</v>
      </c>
      <c r="AX25" s="60"/>
      <c r="AY25" s="60"/>
      <c r="AZ25" s="60"/>
      <c r="BA25" s="113">
        <v>3</v>
      </c>
      <c r="BB25" s="114" t="e">
        <f>VLOOKUP(3,AS23:AT26,2,FALSE)</f>
        <v>#N/A</v>
      </c>
      <c r="BC25" s="115"/>
      <c r="BD25" s="116" t="e">
        <f>VLOOKUP(3,AS23:AW26,3,FALSE)</f>
        <v>#N/A</v>
      </c>
      <c r="BE25" s="116" t="e">
        <f>VLOOKUP(3,AS23:AW26,4,FALSE)</f>
        <v>#N/A</v>
      </c>
      <c r="BF25" s="93" t="s">
        <v>12</v>
      </c>
      <c r="BG25" s="116" t="e">
        <f>VLOOKUP(3,AS23:AW26,5,FALSE)</f>
        <v>#N/A</v>
      </c>
      <c r="BH25" s="60"/>
      <c r="BI25" s="60"/>
      <c r="BJ25" s="85">
        <f>IF(E25&gt;G25,IF(Spielplan!E25&gt;Spielplan!G25,Punktemodus!$B$3,0),0)</f>
        <v>0</v>
      </c>
      <c r="BK25" s="85">
        <f>IF(E25=G25,IF(Spielplan!E25=Spielplan!G25,Punktemodus!$B$3,0),0)</f>
        <v>10</v>
      </c>
      <c r="BL25" s="85">
        <f>IF(E25&lt;G25,IF(Spielplan!E25&lt;Spielplan!G25,Punktemodus!$B$3,0),0)</f>
        <v>0</v>
      </c>
      <c r="BM25" s="85">
        <f>IF(E25=Spielplan!E25,IF(G25=Spielplan!G25,Punktemodus!$B$5,0),0)</f>
        <v>3</v>
      </c>
      <c r="BN25" s="85">
        <f>IF(E25=Spielplan!E25,Punktemodus!$B$7,0)</f>
        <v>1</v>
      </c>
      <c r="BO25" s="85">
        <f>IF(G25=Spielplan!G25,Punktemodus!$B$7,0)</f>
        <v>1</v>
      </c>
      <c r="BP25" s="137">
        <f>IF(Spielplan!E25="",0,SUM(BJ25:BO25))</f>
        <v>0</v>
      </c>
      <c r="BQ25" s="60"/>
      <c r="BR25" s="87"/>
      <c r="BS25" s="52" t="s">
        <v>124</v>
      </c>
      <c r="BT25" s="44" t="str">
        <f>IF(G94="","",BB90)</f>
        <v/>
      </c>
      <c r="BU25" s="46"/>
      <c r="BV25" s="104"/>
      <c r="BW25" s="60"/>
      <c r="BX25" s="104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88" t="s">
        <v>136</v>
      </c>
      <c r="CS25" s="60"/>
      <c r="CT25" s="60"/>
      <c r="CU25" s="60"/>
      <c r="CV25" s="60"/>
      <c r="CW25" s="60"/>
    </row>
    <row r="26" spans="1:101" ht="18.75" customHeight="1" thickBot="1" x14ac:dyDescent="0.3">
      <c r="A26" s="60"/>
      <c r="B26" s="60"/>
      <c r="C26" s="53" t="str">
        <f>H23</f>
        <v>Niederlande</v>
      </c>
      <c r="D26" s="64"/>
      <c r="E26" s="104"/>
      <c r="F26" s="93"/>
      <c r="G26" s="104"/>
      <c r="H26" s="53" t="str">
        <f>H24</f>
        <v>Australien</v>
      </c>
      <c r="I26" s="64"/>
      <c r="J26" s="60"/>
      <c r="K26" s="60" t="s">
        <v>71</v>
      </c>
      <c r="L26" s="60">
        <f t="shared" si="4"/>
        <v>0</v>
      </c>
      <c r="M26" s="60"/>
      <c r="N26" s="60">
        <f>IF($E26="",0,IF($E26&gt;$G26,3,IF($E26=$G26,1,0)))</f>
        <v>0</v>
      </c>
      <c r="O26" s="60"/>
      <c r="P26" s="60">
        <f>IF($G26="",0,IF($E26&gt;$G26,0,IF($E26=$G26,1,3)))</f>
        <v>0</v>
      </c>
      <c r="Q26" s="60"/>
      <c r="R26" s="60">
        <f>E26</f>
        <v>0</v>
      </c>
      <c r="S26" s="60"/>
      <c r="T26" s="60">
        <f>G26</f>
        <v>0</v>
      </c>
      <c r="U26" s="60"/>
      <c r="V26" s="60">
        <f>G26</f>
        <v>0</v>
      </c>
      <c r="W26" s="60"/>
      <c r="X26" s="60">
        <f>E26</f>
        <v>0</v>
      </c>
      <c r="Y26" s="60"/>
      <c r="Z26" s="60">
        <f>P29</f>
        <v>0</v>
      </c>
      <c r="AA26" s="60">
        <f>T29</f>
        <v>0</v>
      </c>
      <c r="AB26" s="60">
        <f>X29</f>
        <v>0</v>
      </c>
      <c r="AC26" s="60">
        <f>AA26-AB26</f>
        <v>0</v>
      </c>
      <c r="AD26" s="60">
        <f>IF(Z26&gt;Z23,-1,0)</f>
        <v>0</v>
      </c>
      <c r="AE26" s="60">
        <f>IF(Z26&gt;Z24,-1,0)</f>
        <v>0</v>
      </c>
      <c r="AF26" s="60">
        <f>IF(Z26&gt;Z25,-1,0)</f>
        <v>0</v>
      </c>
      <c r="AG26" s="60">
        <f>10000-(AJ26*1000+AM26*100+AK26*10)</f>
        <v>10000</v>
      </c>
      <c r="AH26" s="90">
        <f>RANK(AG26,AG23:AG26,1)</f>
        <v>1</v>
      </c>
      <c r="AI26" s="60" t="str">
        <f>H24</f>
        <v>Australien</v>
      </c>
      <c r="AJ26" s="60">
        <f t="shared" si="5"/>
        <v>0</v>
      </c>
      <c r="AK26" s="60">
        <f t="shared" si="5"/>
        <v>0</v>
      </c>
      <c r="AL26" s="60">
        <f t="shared" si="5"/>
        <v>0</v>
      </c>
      <c r="AM26" s="60">
        <f>AK26-AL26</f>
        <v>0</v>
      </c>
      <c r="AN26" s="187">
        <f>IF(AG23=AG26,IF(E27&gt;G27,AG23-0.1,AG23),AG23)</f>
        <v>10000</v>
      </c>
      <c r="AO26" s="187">
        <f>IF(AG24=AG26,IF(E26&gt;G26,AG24-0.1,AG24),AG24)</f>
        <v>10000</v>
      </c>
      <c r="AP26" s="187">
        <f>IF(AG25=AG26,IF(E24&gt;G24,AG25-0.1,AG25),AG25)</f>
        <v>10000</v>
      </c>
      <c r="AQ26" s="187"/>
      <c r="AR26" s="187">
        <f>AQ27</f>
        <v>30000</v>
      </c>
      <c r="AS26" s="90">
        <f>RANK(AR26,AR23:AR26,1)</f>
        <v>1</v>
      </c>
      <c r="AT26" s="60" t="str">
        <f t="shared" si="6"/>
        <v>Australien</v>
      </c>
      <c r="AU26" s="60">
        <f t="shared" si="6"/>
        <v>0</v>
      </c>
      <c r="AV26" s="60">
        <f t="shared" si="6"/>
        <v>0</v>
      </c>
      <c r="AW26" s="60">
        <f t="shared" si="6"/>
        <v>0</v>
      </c>
      <c r="AX26" s="60"/>
      <c r="AY26" s="60"/>
      <c r="AZ26" s="60"/>
      <c r="BA26" s="113">
        <v>4</v>
      </c>
      <c r="BB26" s="114" t="e">
        <f>VLOOKUP(4,AS23:AT26,2,FALSE)</f>
        <v>#N/A</v>
      </c>
      <c r="BC26" s="115"/>
      <c r="BD26" s="116" t="e">
        <f>VLOOKUP(4,AS23:AW26,3,FALSE)</f>
        <v>#N/A</v>
      </c>
      <c r="BE26" s="116" t="e">
        <f>VLOOKUP(4,AS23:AW26,4,FALSE)</f>
        <v>#N/A</v>
      </c>
      <c r="BF26" s="93" t="s">
        <v>12</v>
      </c>
      <c r="BG26" s="116" t="e">
        <f>VLOOKUP(4,AS23:AW26,5,FALSE)</f>
        <v>#N/A</v>
      </c>
      <c r="BH26" s="60"/>
      <c r="BI26" s="60"/>
      <c r="BJ26" s="85">
        <f>IF(E26&gt;G26,IF(Spielplan!E26&gt;Spielplan!G26,Punktemodus!$B$3,0),0)</f>
        <v>0</v>
      </c>
      <c r="BK26" s="85">
        <f>IF(E26=G26,IF(Spielplan!E26=Spielplan!G26,Punktemodus!$B$3,0),0)</f>
        <v>10</v>
      </c>
      <c r="BL26" s="85">
        <f>IF(E26&lt;G26,IF(Spielplan!E26&lt;Spielplan!G26,Punktemodus!$B$3,0),0)</f>
        <v>0</v>
      </c>
      <c r="BM26" s="85">
        <f>IF(E26=Spielplan!E26,IF(G26=Spielplan!G26,Punktemodus!$B$5,0),0)</f>
        <v>3</v>
      </c>
      <c r="BN26" s="85">
        <f>IF(E26=Spielplan!E26,Punktemodus!$B$7,0)</f>
        <v>1</v>
      </c>
      <c r="BO26" s="85">
        <f>IF(G26=Spielplan!G26,Punktemodus!$B$7,0)</f>
        <v>1</v>
      </c>
      <c r="BP26" s="137">
        <f>IF(Spielplan!E26="",0,SUM(BJ26:BO26))</f>
        <v>0</v>
      </c>
      <c r="BQ26" s="60"/>
      <c r="BR26" s="8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382" t="str">
        <f>IF(CQ23=CK23,CK24,CK23)</f>
        <v/>
      </c>
      <c r="CR26" s="383"/>
      <c r="CS26" s="383"/>
      <c r="CT26" s="383"/>
      <c r="CU26" s="383"/>
      <c r="CV26" s="384"/>
      <c r="CW26" s="60"/>
    </row>
    <row r="27" spans="1:101" ht="18.75" customHeight="1" thickBot="1" x14ac:dyDescent="0.3">
      <c r="A27" s="60"/>
      <c r="B27" s="60"/>
      <c r="C27" s="65" t="str">
        <f>C23</f>
        <v>Spanien</v>
      </c>
      <c r="D27" s="66"/>
      <c r="E27" s="104"/>
      <c r="F27" s="93"/>
      <c r="G27" s="104"/>
      <c r="H27" s="65" t="str">
        <f>H24</f>
        <v>Australien</v>
      </c>
      <c r="I27" s="66"/>
      <c r="J27" s="60"/>
      <c r="K27" s="60" t="s">
        <v>72</v>
      </c>
      <c r="L27" s="60">
        <f t="shared" si="4"/>
        <v>0</v>
      </c>
      <c r="M27" s="60">
        <f>IF($E27="",0,IF($E27&gt;$G27,3,IF($E27=G27,1,0)))</f>
        <v>0</v>
      </c>
      <c r="N27" s="60"/>
      <c r="O27" s="60"/>
      <c r="P27" s="60">
        <f>IF($G27="",0,IF($E27&gt;$G27,0,IF($E27=$G27,1,3)))</f>
        <v>0</v>
      </c>
      <c r="Q27" s="60">
        <f>E27</f>
        <v>0</v>
      </c>
      <c r="R27" s="60"/>
      <c r="S27" s="60"/>
      <c r="T27" s="60">
        <f>G27</f>
        <v>0</v>
      </c>
      <c r="U27" s="60">
        <f>G27</f>
        <v>0</v>
      </c>
      <c r="V27" s="60"/>
      <c r="W27" s="60"/>
      <c r="X27" s="60">
        <f>E27</f>
        <v>0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187">
        <f>SUM(AN23:AN26)</f>
        <v>30000</v>
      </c>
      <c r="AO27" s="187">
        <f>SUM(AO23:AO26)</f>
        <v>30000</v>
      </c>
      <c r="AP27" s="187">
        <f>SUM(AP23:AP26)</f>
        <v>30000</v>
      </c>
      <c r="AQ27" s="187">
        <f>SUM(AQ23:AQ26)</f>
        <v>30000</v>
      </c>
      <c r="AR27" s="187"/>
      <c r="AS27" s="60"/>
      <c r="AT27" s="60"/>
      <c r="AU27" s="60"/>
      <c r="AV27" s="60"/>
      <c r="AW27" s="60"/>
      <c r="AX27" s="60"/>
      <c r="AY27" s="60"/>
      <c r="AZ27" s="60"/>
      <c r="BA27" s="92"/>
      <c r="BB27" s="60"/>
      <c r="BC27" s="60"/>
      <c r="BD27" s="60"/>
      <c r="BE27" s="60"/>
      <c r="BF27" s="60"/>
      <c r="BG27" s="60"/>
      <c r="BH27" s="60"/>
      <c r="BI27" s="60"/>
      <c r="BJ27" s="85">
        <f>IF(E27&gt;G27,IF(Spielplan!E27&gt;Spielplan!G27,Punktemodus!$B$3,0),0)</f>
        <v>0</v>
      </c>
      <c r="BK27" s="85">
        <f>IF(E27=G27,IF(Spielplan!E27=Spielplan!G27,Punktemodus!$B$3,0),0)</f>
        <v>10</v>
      </c>
      <c r="BL27" s="85">
        <f>IF(E27&lt;G27,IF(Spielplan!E27&lt;Spielplan!G27,Punktemodus!$B$3,0),0)</f>
        <v>0</v>
      </c>
      <c r="BM27" s="85">
        <f>IF(E27=Spielplan!E27,IF(G27=Spielplan!G27,Punktemodus!$B$5,0),0)</f>
        <v>3</v>
      </c>
      <c r="BN27" s="85">
        <f>IF(E27=Spielplan!E27,Punktemodus!$B$7,0)</f>
        <v>1</v>
      </c>
      <c r="BO27" s="85">
        <f>IF(G27=Spielplan!G27,Punktemodus!$B$7,0)</f>
        <v>1</v>
      </c>
      <c r="BP27" s="137">
        <f>IF(Spielplan!E27="",0,SUM(BJ27:BO27))</f>
        <v>0</v>
      </c>
      <c r="BQ27" s="60"/>
      <c r="BR27" s="8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91" t="s">
        <v>131</v>
      </c>
      <c r="CM27" s="60"/>
      <c r="CN27" s="60"/>
      <c r="CO27" s="61" t="s">
        <v>26</v>
      </c>
      <c r="CP27" s="60"/>
      <c r="CQ27" s="385"/>
      <c r="CR27" s="386"/>
      <c r="CS27" s="386"/>
      <c r="CT27" s="386"/>
      <c r="CU27" s="386"/>
      <c r="CV27" s="387"/>
      <c r="CW27" s="60"/>
    </row>
    <row r="28" spans="1:101" ht="18.75" customHeight="1" thickBot="1" x14ac:dyDescent="0.3">
      <c r="A28" s="60"/>
      <c r="B28" s="60"/>
      <c r="C28" s="53" t="str">
        <f>H23</f>
        <v>Niederlande</v>
      </c>
      <c r="D28" s="64"/>
      <c r="E28" s="104"/>
      <c r="F28" s="106"/>
      <c r="G28" s="104"/>
      <c r="H28" s="53" t="str">
        <f>C24</f>
        <v>Chile</v>
      </c>
      <c r="I28" s="64"/>
      <c r="J28" s="60"/>
      <c r="K28" s="60" t="s">
        <v>72</v>
      </c>
      <c r="L28" s="60">
        <f t="shared" si="4"/>
        <v>0</v>
      </c>
      <c r="M28" s="60"/>
      <c r="N28" s="60">
        <f>IF($E28="",0,IF($E28&gt;$G28,3,IF($E28=$G28,1,0)))</f>
        <v>0</v>
      </c>
      <c r="O28" s="60">
        <f>IF($G28="",0,IF($E28&gt;$G28,0,IF($E28=$G28,1,3)))</f>
        <v>0</v>
      </c>
      <c r="P28" s="60"/>
      <c r="Q28" s="60"/>
      <c r="R28" s="60">
        <f>E28</f>
        <v>0</v>
      </c>
      <c r="S28" s="60">
        <f>G28</f>
        <v>0</v>
      </c>
      <c r="T28" s="60"/>
      <c r="U28" s="60"/>
      <c r="V28" s="60">
        <f>G28</f>
        <v>0</v>
      </c>
      <c r="W28" s="60">
        <f>E28</f>
        <v>0</v>
      </c>
      <c r="X28" s="60"/>
      <c r="Y28" s="60"/>
      <c r="Z28" s="60" t="s">
        <v>30</v>
      </c>
      <c r="AA28" s="60"/>
      <c r="AB28" s="60"/>
      <c r="AC28" s="60"/>
      <c r="AD28" s="60"/>
      <c r="AE28" s="60"/>
      <c r="AF28" s="60"/>
      <c r="AG28" s="60" t="b">
        <f>OR(AG23=AG24,AG23=AG25,AG23=AG26,AG24=AG25,AG24=AG26,AG25=AG26)</f>
        <v>1</v>
      </c>
      <c r="AH28" s="60"/>
      <c r="AI28" s="60"/>
      <c r="AJ28" s="60"/>
      <c r="AK28" s="60"/>
      <c r="AL28" s="60"/>
      <c r="AM28" s="60"/>
      <c r="AN28" s="60"/>
      <c r="AO28" s="60" t="s">
        <v>34</v>
      </c>
      <c r="AP28" s="60"/>
      <c r="AQ28" s="60"/>
      <c r="AR28" s="60" t="b">
        <f>OR(AR23=AR24,AR23=AR25,AR23=AR26,AR24=AR25,AR24=AR26,AR25=AR26)</f>
        <v>1</v>
      </c>
      <c r="AS28" s="60"/>
      <c r="AT28" s="60"/>
      <c r="AU28" s="60"/>
      <c r="AV28" s="60"/>
      <c r="AW28" s="60"/>
      <c r="AX28" s="60"/>
      <c r="AY28" s="60"/>
      <c r="AZ28" s="60"/>
      <c r="BA28" s="92"/>
      <c r="BB28" s="60"/>
      <c r="BC28" s="60"/>
      <c r="BD28" s="60"/>
      <c r="BE28" s="60"/>
      <c r="BF28" s="60"/>
      <c r="BG28" s="60"/>
      <c r="BH28" s="60"/>
      <c r="BI28" s="60"/>
      <c r="BJ28" s="85">
        <f>IF(E28&gt;G28,IF(Spielplan!E28&gt;Spielplan!G28,Punktemodus!$B$3,0),0)</f>
        <v>0</v>
      </c>
      <c r="BK28" s="85">
        <f>IF(E28=G28,IF(Spielplan!E28=Spielplan!G28,Punktemodus!$B$3,0),0)</f>
        <v>10</v>
      </c>
      <c r="BL28" s="85">
        <f>IF(E28&lt;G28,IF(Spielplan!E28&lt;Spielplan!G28,Punktemodus!$B$3,0),0)</f>
        <v>0</v>
      </c>
      <c r="BM28" s="85">
        <f>IF(E28=Spielplan!E28,IF(G28=Spielplan!G28,Punktemodus!$B$5,0),0)</f>
        <v>3</v>
      </c>
      <c r="BN28" s="85">
        <f>IF(E28=Spielplan!E28,Punktemodus!$B$7,0)</f>
        <v>1</v>
      </c>
      <c r="BO28" s="85">
        <f>IF(G28=Spielplan!G28,Punktemodus!$B$7,0)</f>
        <v>1</v>
      </c>
      <c r="BP28" s="137">
        <f>IF(Spielplan!E28="",0,SUM(BJ28:BO28))</f>
        <v>0</v>
      </c>
      <c r="BQ28" s="60"/>
      <c r="BR28" s="87"/>
      <c r="BS28" s="82" t="s">
        <v>20</v>
      </c>
      <c r="BT28" s="44" t="str">
        <f>IF(G28="","",BB23)</f>
        <v/>
      </c>
      <c r="BU28" s="46"/>
      <c r="BV28" s="104"/>
      <c r="BW28" s="60"/>
      <c r="BX28" s="104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88" t="s">
        <v>137</v>
      </c>
      <c r="CS28" s="60"/>
      <c r="CT28" s="60"/>
      <c r="CU28" s="60"/>
      <c r="CV28" s="60"/>
      <c r="CW28" s="60"/>
    </row>
    <row r="29" spans="1:101" ht="18.75" customHeight="1" thickBot="1" x14ac:dyDescent="0.25">
      <c r="A29" s="60"/>
      <c r="B29" s="60"/>
      <c r="C29" s="136" t="str">
        <f>IF(G28="","",IF(AR28=TRUE,"Achtung: Fehler in Tabelle!",""))</f>
        <v/>
      </c>
      <c r="D29" s="60"/>
      <c r="E29" s="85"/>
      <c r="F29" s="60"/>
      <c r="G29" s="85"/>
      <c r="H29" s="60"/>
      <c r="I29" s="60"/>
      <c r="J29" s="60"/>
      <c r="K29" s="60"/>
      <c r="L29" s="60"/>
      <c r="M29" s="60">
        <f t="shared" ref="M29:X29" si="7">SUM(M23:M28)</f>
        <v>0</v>
      </c>
      <c r="N29" s="60">
        <f t="shared" si="7"/>
        <v>0</v>
      </c>
      <c r="O29" s="60">
        <f t="shared" si="7"/>
        <v>0</v>
      </c>
      <c r="P29" s="60">
        <f t="shared" si="7"/>
        <v>0</v>
      </c>
      <c r="Q29" s="60">
        <f t="shared" si="7"/>
        <v>0</v>
      </c>
      <c r="R29" s="60">
        <f t="shared" si="7"/>
        <v>0</v>
      </c>
      <c r="S29" s="60">
        <f t="shared" si="7"/>
        <v>0</v>
      </c>
      <c r="T29" s="60">
        <f t="shared" si="7"/>
        <v>0</v>
      </c>
      <c r="U29" s="60">
        <f t="shared" si="7"/>
        <v>0</v>
      </c>
      <c r="V29" s="60">
        <f t="shared" si="7"/>
        <v>0</v>
      </c>
      <c r="W29" s="60">
        <f t="shared" si="7"/>
        <v>0</v>
      </c>
      <c r="X29" s="60">
        <f t="shared" si="7"/>
        <v>0</v>
      </c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160">
        <f>SUM(BP23:BP28)</f>
        <v>0</v>
      </c>
      <c r="BQ29" s="60"/>
      <c r="BR29" s="87"/>
      <c r="BS29" s="5" t="s">
        <v>125</v>
      </c>
      <c r="BT29" s="44" t="str">
        <f>IF(G17="","",BB13)</f>
        <v/>
      </c>
      <c r="BU29" s="46"/>
      <c r="BV29" s="104"/>
      <c r="BW29" s="60"/>
      <c r="BX29" s="104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47" t="s">
        <v>134</v>
      </c>
      <c r="CK29" s="44" t="str">
        <f>IF(CK23=CF19,CF18,CF19)</f>
        <v/>
      </c>
      <c r="CL29" s="46"/>
      <c r="CM29" s="104"/>
      <c r="CN29" s="60"/>
      <c r="CO29" s="104"/>
      <c r="CP29" s="60"/>
      <c r="CQ29" s="388" t="str">
        <f>IF(CO29="",IF(CM29&gt;CM30,CK29,CK30),IF(CO29&gt;CO30,CK29,CK30))</f>
        <v/>
      </c>
      <c r="CR29" s="389"/>
      <c r="CS29" s="389"/>
      <c r="CT29" s="389"/>
      <c r="CU29" s="389"/>
      <c r="CV29" s="390"/>
      <c r="CW29" s="60"/>
    </row>
    <row r="30" spans="1:101" ht="18.75" customHeight="1" thickBot="1" x14ac:dyDescent="0.25">
      <c r="A30" s="60"/>
      <c r="B30" s="60"/>
      <c r="C30" s="60"/>
      <c r="D30" s="60"/>
      <c r="E30" s="85"/>
      <c r="F30" s="60"/>
      <c r="G30" s="85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85"/>
      <c r="BJ30" s="60"/>
      <c r="BK30" s="60"/>
      <c r="BL30" s="60"/>
      <c r="BM30" s="60"/>
      <c r="BN30" s="60"/>
      <c r="BO30" s="60"/>
      <c r="BP30" s="138"/>
      <c r="BQ30" s="60"/>
      <c r="BR30" s="87"/>
      <c r="BS30" s="60"/>
      <c r="BT30" s="60"/>
      <c r="BU30" s="60"/>
      <c r="BV30" s="60"/>
      <c r="BW30" s="60"/>
      <c r="BX30" s="60"/>
      <c r="BY30" s="60"/>
      <c r="BZ30" s="47">
        <v>52</v>
      </c>
      <c r="CA30" s="44" t="str">
        <f>IF(BX28="",IF(BV28&gt;BV29,BT28,BT29),IF(BX28&gt;BX29,BT28,BT29))</f>
        <v/>
      </c>
      <c r="CB30" s="46"/>
      <c r="CC30" s="104"/>
      <c r="CD30" s="60"/>
      <c r="CE30" s="104"/>
      <c r="CF30" s="60"/>
      <c r="CG30" s="60"/>
      <c r="CH30" s="60"/>
      <c r="CI30" s="60"/>
      <c r="CJ30" s="47" t="s">
        <v>135</v>
      </c>
      <c r="CK30" s="44" t="str">
        <f>IF(CK24=CF34,CF35,CF34)</f>
        <v/>
      </c>
      <c r="CL30" s="46"/>
      <c r="CM30" s="104"/>
      <c r="CN30" s="60"/>
      <c r="CO30" s="104"/>
      <c r="CP30" s="60"/>
      <c r="CQ30" s="391"/>
      <c r="CR30" s="392"/>
      <c r="CS30" s="392"/>
      <c r="CT30" s="392"/>
      <c r="CU30" s="392"/>
      <c r="CV30" s="393"/>
      <c r="CW30" s="60"/>
    </row>
    <row r="31" spans="1:101" ht="18.75" customHeight="1" thickBot="1" x14ac:dyDescent="0.3">
      <c r="A31" s="60"/>
      <c r="B31" s="60"/>
      <c r="C31" s="60"/>
      <c r="D31" s="60"/>
      <c r="E31" s="85"/>
      <c r="F31" s="60"/>
      <c r="G31" s="85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85"/>
      <c r="BJ31" s="60"/>
      <c r="BK31" s="60"/>
      <c r="BL31" s="60"/>
      <c r="BM31" s="60"/>
      <c r="BN31" s="60"/>
      <c r="BO31" s="60"/>
      <c r="BP31" s="138"/>
      <c r="BQ31" s="60"/>
      <c r="BR31" s="87"/>
      <c r="BS31" s="60"/>
      <c r="BT31" s="60"/>
      <c r="BU31" s="60"/>
      <c r="BV31" s="60"/>
      <c r="BW31" s="60"/>
      <c r="BX31" s="60"/>
      <c r="BY31" s="60"/>
      <c r="BZ31" s="47">
        <v>51</v>
      </c>
      <c r="CA31" s="44" t="str">
        <f>IF(BX32="",IF(BV32&gt;BV33,BT32,BT33),IF(BX32&gt;BX33,BT32,BT33))</f>
        <v/>
      </c>
      <c r="CB31" s="46"/>
      <c r="CC31" s="104"/>
      <c r="CD31" s="60"/>
      <c r="CE31" s="104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88" t="s">
        <v>138</v>
      </c>
      <c r="CS31" s="60"/>
      <c r="CT31" s="60"/>
      <c r="CU31" s="60"/>
      <c r="CV31" s="60"/>
      <c r="CW31" s="60"/>
    </row>
    <row r="32" spans="1:101" ht="18.75" customHeight="1" thickBot="1" x14ac:dyDescent="0.3">
      <c r="A32" s="60"/>
      <c r="B32" s="60"/>
      <c r="C32" s="88" t="s">
        <v>73</v>
      </c>
      <c r="D32" s="60"/>
      <c r="E32" s="85"/>
      <c r="F32" s="60"/>
      <c r="G32" s="85"/>
      <c r="H32" s="60"/>
      <c r="I32" s="60"/>
      <c r="J32" s="60"/>
      <c r="K32" s="60"/>
      <c r="L32" s="60"/>
      <c r="M32" s="60" t="s">
        <v>4</v>
      </c>
      <c r="N32" s="60"/>
      <c r="O32" s="60"/>
      <c r="P32" s="60"/>
      <c r="Q32" s="60" t="s">
        <v>6</v>
      </c>
      <c r="R32" s="60"/>
      <c r="S32" s="60"/>
      <c r="T32" s="60"/>
      <c r="U32" s="60" t="s">
        <v>7</v>
      </c>
      <c r="V32" s="60"/>
      <c r="W32" s="60"/>
      <c r="X32" s="60"/>
      <c r="Y32" s="60"/>
      <c r="Z32" s="60" t="s">
        <v>4</v>
      </c>
      <c r="AA32" s="60" t="s">
        <v>5</v>
      </c>
      <c r="AB32" s="60"/>
      <c r="AC32" s="60"/>
      <c r="AD32" s="60" t="s">
        <v>9</v>
      </c>
      <c r="AE32" s="60"/>
      <c r="AF32" s="60"/>
      <c r="AG32" s="60"/>
      <c r="AH32" s="60" t="s">
        <v>32</v>
      </c>
      <c r="AI32" s="60"/>
      <c r="AJ32" s="60"/>
      <c r="AK32" s="60"/>
      <c r="AL32" s="60"/>
      <c r="AM32" s="60"/>
      <c r="AN32" s="60" t="s">
        <v>35</v>
      </c>
      <c r="AO32" s="60"/>
      <c r="AP32" s="60"/>
      <c r="AQ32" s="60"/>
      <c r="AR32" s="60"/>
      <c r="AS32" s="60" t="s">
        <v>33</v>
      </c>
      <c r="AT32" s="60"/>
      <c r="AU32" s="60"/>
      <c r="AV32" s="60"/>
      <c r="AW32" s="60"/>
      <c r="AX32" s="60"/>
      <c r="AY32" s="60"/>
      <c r="AZ32" s="60"/>
      <c r="BA32" s="60"/>
      <c r="BB32" s="89" t="s">
        <v>10</v>
      </c>
      <c r="BC32" s="60"/>
      <c r="BD32" s="90" t="s">
        <v>4</v>
      </c>
      <c r="BE32" s="60"/>
      <c r="BF32" s="61" t="s">
        <v>5</v>
      </c>
      <c r="BG32" s="60"/>
      <c r="BH32" s="60"/>
      <c r="BI32" s="85"/>
      <c r="BJ32" s="60"/>
      <c r="BK32" s="60"/>
      <c r="BL32" s="60"/>
      <c r="BM32" s="60"/>
      <c r="BN32" s="60"/>
      <c r="BO32" s="60"/>
      <c r="BP32" s="138"/>
      <c r="BQ32" s="85"/>
      <c r="BR32" s="87"/>
      <c r="BS32" s="55" t="s">
        <v>24</v>
      </c>
      <c r="BT32" s="44" t="str">
        <f>IF(G50="","",BB45)</f>
        <v/>
      </c>
      <c r="BU32" s="46"/>
      <c r="BV32" s="104"/>
      <c r="BW32" s="60"/>
      <c r="BX32" s="104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343" t="str">
        <f>IF(CQ29=CK29,CK30,CK29)</f>
        <v/>
      </c>
      <c r="CR32" s="344"/>
      <c r="CS32" s="344"/>
      <c r="CT32" s="344"/>
      <c r="CU32" s="344"/>
      <c r="CV32" s="345"/>
      <c r="CW32" s="60"/>
    </row>
    <row r="33" spans="1:101" ht="18.75" customHeight="1" thickBot="1" x14ac:dyDescent="0.25">
      <c r="A33" s="60"/>
      <c r="B33" s="60"/>
      <c r="C33" s="60"/>
      <c r="D33" s="60"/>
      <c r="E33" s="85"/>
      <c r="F33" s="60"/>
      <c r="G33" s="85"/>
      <c r="H33" s="60"/>
      <c r="I33" s="60"/>
      <c r="J33" s="60"/>
      <c r="K33" s="60"/>
      <c r="L33" s="60"/>
      <c r="M33" s="60" t="s">
        <v>0</v>
      </c>
      <c r="N33" s="60" t="s">
        <v>1</v>
      </c>
      <c r="O33" s="60" t="s">
        <v>2</v>
      </c>
      <c r="P33" s="60" t="s">
        <v>3</v>
      </c>
      <c r="Q33" s="60" t="s">
        <v>0</v>
      </c>
      <c r="R33" s="60" t="s">
        <v>1</v>
      </c>
      <c r="S33" s="60" t="s">
        <v>2</v>
      </c>
      <c r="T33" s="60" t="s">
        <v>3</v>
      </c>
      <c r="U33" s="60" t="s">
        <v>0</v>
      </c>
      <c r="V33" s="60" t="s">
        <v>1</v>
      </c>
      <c r="W33" s="60" t="s">
        <v>2</v>
      </c>
      <c r="X33" s="60" t="s">
        <v>3</v>
      </c>
      <c r="Y33" s="60"/>
      <c r="Z33" s="60" t="s">
        <v>8</v>
      </c>
      <c r="AA33" s="60"/>
      <c r="AB33" s="60"/>
      <c r="AC33" s="60"/>
      <c r="AD33" s="60"/>
      <c r="AE33" s="60"/>
      <c r="AF33" s="60"/>
      <c r="AG33" s="60"/>
      <c r="AH33" s="60" t="s">
        <v>31</v>
      </c>
      <c r="AI33" s="60"/>
      <c r="AJ33" s="60"/>
      <c r="AK33" s="60"/>
      <c r="AL33" s="60"/>
      <c r="AM33" s="60"/>
      <c r="AN33" s="60" t="str">
        <f>AI34</f>
        <v>Kolumbien</v>
      </c>
      <c r="AO33" s="60" t="str">
        <f>AI35</f>
        <v>Griechenland</v>
      </c>
      <c r="AP33" s="60" t="str">
        <f>AI36</f>
        <v>Elfenbeinküste</v>
      </c>
      <c r="AQ33" s="60" t="str">
        <f>AI37</f>
        <v>Japan</v>
      </c>
      <c r="AR33" s="60"/>
      <c r="AS33" s="60" t="s">
        <v>31</v>
      </c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85"/>
      <c r="BJ33" s="85"/>
      <c r="BK33" s="85"/>
      <c r="BL33" s="85"/>
      <c r="BM33" s="85"/>
      <c r="BN33" s="85"/>
      <c r="BO33" s="85"/>
      <c r="BP33" s="137"/>
      <c r="BQ33" s="85"/>
      <c r="BR33" s="87"/>
      <c r="BS33" s="25" t="s">
        <v>23</v>
      </c>
      <c r="BT33" s="44" t="str">
        <f>IF(G39="","",BB35)</f>
        <v/>
      </c>
      <c r="BU33" s="46"/>
      <c r="BV33" s="104"/>
      <c r="BW33" s="60"/>
      <c r="BX33" s="104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346"/>
      <c r="CR33" s="347"/>
      <c r="CS33" s="347"/>
      <c r="CT33" s="347"/>
      <c r="CU33" s="347"/>
      <c r="CV33" s="348"/>
      <c r="CW33" s="60"/>
    </row>
    <row r="34" spans="1:101" ht="18.75" customHeight="1" thickBot="1" x14ac:dyDescent="0.3">
      <c r="A34" s="60"/>
      <c r="B34" s="60"/>
      <c r="C34" s="20" t="str">
        <f>Spielplan!$C$34</f>
        <v>Kolumbien</v>
      </c>
      <c r="D34" s="39"/>
      <c r="E34" s="104"/>
      <c r="F34" s="93"/>
      <c r="G34" s="104"/>
      <c r="H34" s="20" t="str">
        <f>Spielplan!$H$34</f>
        <v>Griechenland</v>
      </c>
      <c r="I34" s="39"/>
      <c r="J34" s="60"/>
      <c r="K34" s="60" t="s">
        <v>78</v>
      </c>
      <c r="L34" s="60">
        <f t="shared" ref="L34:L39" si="8">IF(E34-G34&gt;0,1,IF(G34=E34,0,-1))</f>
        <v>0</v>
      </c>
      <c r="M34" s="60">
        <f>IF($E34="",0,IF($E34&gt;$G34,3,IF($E34=G34,1,0)))</f>
        <v>0</v>
      </c>
      <c r="N34" s="60">
        <f>IF($G34="",0,IF($E34&gt;$G34,0,IF($E34=G34,1,3)))</f>
        <v>0</v>
      </c>
      <c r="O34" s="60"/>
      <c r="P34" s="60"/>
      <c r="Q34" s="60">
        <f>E34</f>
        <v>0</v>
      </c>
      <c r="R34" s="60">
        <f>G34</f>
        <v>0</v>
      </c>
      <c r="S34" s="60"/>
      <c r="T34" s="60"/>
      <c r="U34" s="60">
        <f>G34</f>
        <v>0</v>
      </c>
      <c r="V34" s="60">
        <f>E34</f>
        <v>0</v>
      </c>
      <c r="W34" s="60"/>
      <c r="X34" s="60"/>
      <c r="Y34" s="60"/>
      <c r="Z34" s="60">
        <f>M40</f>
        <v>0</v>
      </c>
      <c r="AA34" s="60">
        <f>Q40</f>
        <v>0</v>
      </c>
      <c r="AB34" s="60">
        <f>U40</f>
        <v>0</v>
      </c>
      <c r="AC34" s="60">
        <f>AA34-AB34</f>
        <v>0</v>
      </c>
      <c r="AD34" s="60">
        <f>IF(Z34&gt;Z35,-1,0)</f>
        <v>0</v>
      </c>
      <c r="AE34" s="60">
        <f>IF(Z34&gt;Z36,-1,0)</f>
        <v>0</v>
      </c>
      <c r="AF34" s="60">
        <f>IF(Z34&gt;Z37,-1,0)</f>
        <v>0</v>
      </c>
      <c r="AG34" s="60">
        <f>10000-(AJ34*1000+AM34*100+AK34*10)</f>
        <v>10000</v>
      </c>
      <c r="AH34" s="90">
        <f>RANK(AG34,AG34:AG37,1)</f>
        <v>1</v>
      </c>
      <c r="AI34" s="60" t="str">
        <f>C34</f>
        <v>Kolumbien</v>
      </c>
      <c r="AJ34" s="60">
        <f t="shared" ref="AJ34:AL37" si="9">Z34</f>
        <v>0</v>
      </c>
      <c r="AK34" s="60">
        <f t="shared" si="9"/>
        <v>0</v>
      </c>
      <c r="AL34" s="60">
        <f t="shared" si="9"/>
        <v>0</v>
      </c>
      <c r="AM34" s="60">
        <f>AK34-AL34</f>
        <v>0</v>
      </c>
      <c r="AN34" s="187"/>
      <c r="AO34" s="187">
        <f>IF(AG35=AG34,IF(G34&gt;E34,AG35-0.1,AG35),AG35)</f>
        <v>10000</v>
      </c>
      <c r="AP34" s="187">
        <f>IF(AG36=AG34,IF(G36&gt;E36,AG36-0.1,AG36),AG36)</f>
        <v>10000</v>
      </c>
      <c r="AQ34" s="187">
        <f>IF(AG37=AG34,IF(G38&gt;E38,AG37-0.1,AG37),AG37)</f>
        <v>10000</v>
      </c>
      <c r="AR34" s="187">
        <f>AN38</f>
        <v>30000</v>
      </c>
      <c r="AS34" s="90">
        <f>RANK(AR34,AR34:AR37,1)</f>
        <v>1</v>
      </c>
      <c r="AT34" s="60" t="str">
        <f t="shared" ref="AT34:AW37" si="10">AI34</f>
        <v>Kolumbien</v>
      </c>
      <c r="AU34" s="60">
        <f t="shared" si="10"/>
        <v>0</v>
      </c>
      <c r="AV34" s="60">
        <f t="shared" si="10"/>
        <v>0</v>
      </c>
      <c r="AW34" s="60">
        <f t="shared" si="10"/>
        <v>0</v>
      </c>
      <c r="AX34" s="60"/>
      <c r="AY34" s="60"/>
      <c r="AZ34" s="60"/>
      <c r="BA34" s="19">
        <v>1</v>
      </c>
      <c r="BB34" s="20" t="str">
        <f>VLOOKUP(1,AS34:AT37,2,FALSE)</f>
        <v>Kolumbien</v>
      </c>
      <c r="BC34" s="18"/>
      <c r="BD34" s="21">
        <f>VLOOKUP(1,AS34:AW37,3,FALSE)</f>
        <v>0</v>
      </c>
      <c r="BE34" s="22">
        <f>VLOOKUP(1,AS34:AW37,4,FALSE)</f>
        <v>0</v>
      </c>
      <c r="BF34" s="93" t="s">
        <v>12</v>
      </c>
      <c r="BG34" s="22">
        <f>VLOOKUP(1,AS34:AW37,5,FALSE)</f>
        <v>0</v>
      </c>
      <c r="BH34" s="27" t="s">
        <v>22</v>
      </c>
      <c r="BI34" s="85"/>
      <c r="BJ34" s="85">
        <f>IF(E34&gt;G34,IF(Spielplan!E34&gt;Spielplan!G34,Punktemodus!$B$3,0),0)</f>
        <v>0</v>
      </c>
      <c r="BK34" s="85">
        <f>IF(E34=G34,IF(Spielplan!E34=Spielplan!G34,Punktemodus!$B$3,0),0)</f>
        <v>10</v>
      </c>
      <c r="BL34" s="85">
        <f>IF(E34&lt;G34,IF(Spielplan!E34&lt;Spielplan!G34,Punktemodus!$B$3,0),0)</f>
        <v>0</v>
      </c>
      <c r="BM34" s="85">
        <f>IF(E34=Spielplan!E34,IF(G34=Spielplan!G34,Punktemodus!$B$5,0),0)</f>
        <v>3</v>
      </c>
      <c r="BN34" s="85">
        <f>IF(E34=Spielplan!E34,Punktemodus!$B$7,0)</f>
        <v>1</v>
      </c>
      <c r="BO34" s="85">
        <f>IF(G34=Spielplan!G34,Punktemodus!$B$7,0)</f>
        <v>1</v>
      </c>
      <c r="BP34" s="137">
        <f>IF(Spielplan!E34="",0,SUM(BJ34:BO34))</f>
        <v>0</v>
      </c>
      <c r="BQ34" s="85"/>
      <c r="BR34" s="8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47">
        <v>59</v>
      </c>
      <c r="CF34" s="44" t="str">
        <f>IF(CE30="",IF(CC30&gt;CC31,CA30,CA31),IF(CE30&gt;CE31,CA30,CA31))</f>
        <v/>
      </c>
      <c r="CG34" s="46"/>
      <c r="CH34" s="104"/>
      <c r="CI34" s="60"/>
      <c r="CJ34" s="104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</row>
    <row r="35" spans="1:101" ht="18.75" customHeight="1" thickBot="1" x14ac:dyDescent="0.3">
      <c r="A35" s="60"/>
      <c r="B35" s="60"/>
      <c r="C35" s="14" t="str">
        <f>Spielplan!$C$35</f>
        <v>Elfenbeinküste</v>
      </c>
      <c r="D35" s="40"/>
      <c r="E35" s="104"/>
      <c r="F35" s="93"/>
      <c r="G35" s="104"/>
      <c r="H35" s="14" t="str">
        <f>Spielplan!$H$35</f>
        <v>Japan</v>
      </c>
      <c r="I35" s="40"/>
      <c r="J35" s="60"/>
      <c r="K35" s="60" t="s">
        <v>79</v>
      </c>
      <c r="L35" s="60">
        <f t="shared" si="8"/>
        <v>0</v>
      </c>
      <c r="M35" s="60"/>
      <c r="N35" s="60"/>
      <c r="O35" s="60">
        <f>IF($E35="",0,IF($E35&gt;$G35,3,IF($E35=$G35,1,0)))</f>
        <v>0</v>
      </c>
      <c r="P35" s="60">
        <f>IF($G35="",0,IF($E35&gt;$G35,0,IF($E35=$G35,1,3)))</f>
        <v>0</v>
      </c>
      <c r="Q35" s="60"/>
      <c r="R35" s="60"/>
      <c r="S35" s="60">
        <f>E35</f>
        <v>0</v>
      </c>
      <c r="T35" s="60">
        <f>G35</f>
        <v>0</v>
      </c>
      <c r="U35" s="60"/>
      <c r="V35" s="60"/>
      <c r="W35" s="60">
        <f>G35</f>
        <v>0</v>
      </c>
      <c r="X35" s="60">
        <f>E35</f>
        <v>0</v>
      </c>
      <c r="Y35" s="60"/>
      <c r="Z35" s="60">
        <f>N40</f>
        <v>0</v>
      </c>
      <c r="AA35" s="60">
        <f>R40</f>
        <v>0</v>
      </c>
      <c r="AB35" s="60">
        <f>V40</f>
        <v>0</v>
      </c>
      <c r="AC35" s="60">
        <f>AA35-AB35</f>
        <v>0</v>
      </c>
      <c r="AD35" s="60">
        <f>IF(Z35&gt;Z34,-1,0)</f>
        <v>0</v>
      </c>
      <c r="AE35" s="60">
        <f>IF(Z35&gt;Z36,-1,0)</f>
        <v>0</v>
      </c>
      <c r="AF35" s="60">
        <f>IF(Z35&gt;Z37,-1,0)</f>
        <v>0</v>
      </c>
      <c r="AG35" s="60">
        <f>10000-(AJ35*1000+AM35*100+AK35*10)</f>
        <v>10000</v>
      </c>
      <c r="AH35" s="90">
        <f>RANK(AG35,AG34:AG37,1)</f>
        <v>1</v>
      </c>
      <c r="AI35" s="60" t="str">
        <f>H34</f>
        <v>Griechenland</v>
      </c>
      <c r="AJ35" s="60">
        <f t="shared" si="9"/>
        <v>0</v>
      </c>
      <c r="AK35" s="60">
        <f t="shared" si="9"/>
        <v>0</v>
      </c>
      <c r="AL35" s="60">
        <f t="shared" si="9"/>
        <v>0</v>
      </c>
      <c r="AM35" s="60">
        <f>AK35-AL35</f>
        <v>0</v>
      </c>
      <c r="AN35" s="187">
        <f>IF(AG34=AG35,IF(E34&gt;G34,AG34-0.1,AG34),AG34)</f>
        <v>10000</v>
      </c>
      <c r="AO35" s="187"/>
      <c r="AP35" s="187">
        <f>IF(AG36=AG35,IF(G39&gt;E39,AG36-0.1,AG36),AG36)</f>
        <v>10000</v>
      </c>
      <c r="AQ35" s="187">
        <f>IF(AG37=AG35,IF(G37&gt;E37,AG37-0.1,AG37),AG37)</f>
        <v>10000</v>
      </c>
      <c r="AR35" s="187">
        <f>AO38</f>
        <v>30000</v>
      </c>
      <c r="AS35" s="90">
        <f>RANK(AR35,AR34:AR37,1)</f>
        <v>1</v>
      </c>
      <c r="AT35" s="60" t="str">
        <f t="shared" si="10"/>
        <v>Griechenland</v>
      </c>
      <c r="AU35" s="60">
        <f t="shared" si="10"/>
        <v>0</v>
      </c>
      <c r="AV35" s="60">
        <f t="shared" si="10"/>
        <v>0</v>
      </c>
      <c r="AW35" s="60">
        <f t="shared" si="10"/>
        <v>0</v>
      </c>
      <c r="AX35" s="60"/>
      <c r="AY35" s="60"/>
      <c r="AZ35" s="60"/>
      <c r="BA35" s="23">
        <v>2</v>
      </c>
      <c r="BB35" s="14" t="e">
        <f>VLOOKUP(2,AS34:AT37,2,FALSE)</f>
        <v>#N/A</v>
      </c>
      <c r="BC35" s="15"/>
      <c r="BD35" s="24" t="e">
        <f>VLOOKUP(2,AS34:AW37,3,FALSE)</f>
        <v>#N/A</v>
      </c>
      <c r="BE35" s="25" t="e">
        <f>VLOOKUP(2,AS34:AW37,4,FALSE)</f>
        <v>#N/A</v>
      </c>
      <c r="BF35" s="93" t="s">
        <v>12</v>
      </c>
      <c r="BG35" s="25" t="e">
        <f>VLOOKUP(2,AS34:AW37,5,FALSE)</f>
        <v>#N/A</v>
      </c>
      <c r="BH35" s="26" t="s">
        <v>23</v>
      </c>
      <c r="BI35" s="85"/>
      <c r="BJ35" s="85">
        <f>IF(E35&gt;G35,IF(Spielplan!E35&gt;Spielplan!G35,Punktemodus!$B$3,0),0)</f>
        <v>0</v>
      </c>
      <c r="BK35" s="85">
        <f>IF(E35=G35,IF(Spielplan!E35=Spielplan!G35,Punktemodus!$B$3,0),0)</f>
        <v>10</v>
      </c>
      <c r="BL35" s="85">
        <f>IF(E35&lt;G35,IF(Spielplan!E35&lt;Spielplan!G35,Punktemodus!$B$3,0),0)</f>
        <v>0</v>
      </c>
      <c r="BM35" s="85">
        <f>IF(E35=Spielplan!E35,IF(G35=Spielplan!G35,Punktemodus!$B$5,0),0)</f>
        <v>3</v>
      </c>
      <c r="BN35" s="85">
        <f>IF(E35=Spielplan!E35,Punktemodus!$B$7,0)</f>
        <v>1</v>
      </c>
      <c r="BO35" s="85">
        <f>IF(G35=Spielplan!G35,Punktemodus!$B$7,0)</f>
        <v>1</v>
      </c>
      <c r="BP35" s="137">
        <f>IF(Spielplan!E35="",0,SUM(BJ35:BO35))</f>
        <v>0</v>
      </c>
      <c r="BQ35" s="85"/>
      <c r="BR35" s="8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47">
        <v>60</v>
      </c>
      <c r="CF35" s="44" t="str">
        <f>IF(CE38="",IF(CC38&gt;CC39,CA38,CA39),IF(CE38&gt;CE39,CA38,CA39))</f>
        <v/>
      </c>
      <c r="CG35" s="46"/>
      <c r="CH35" s="104"/>
      <c r="CI35" s="60"/>
      <c r="CJ35" s="104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</row>
    <row r="36" spans="1:101" ht="18.75" customHeight="1" thickBot="1" x14ac:dyDescent="0.3">
      <c r="A36" s="60"/>
      <c r="B36" s="60"/>
      <c r="C36" s="20" t="str">
        <f>C34</f>
        <v>Kolumbien</v>
      </c>
      <c r="D36" s="39"/>
      <c r="E36" s="104"/>
      <c r="F36" s="93"/>
      <c r="G36" s="104"/>
      <c r="H36" s="20" t="str">
        <f>C35</f>
        <v>Elfenbeinküste</v>
      </c>
      <c r="I36" s="39"/>
      <c r="J36" s="60"/>
      <c r="K36" s="60" t="s">
        <v>81</v>
      </c>
      <c r="L36" s="60">
        <f t="shared" si="8"/>
        <v>0</v>
      </c>
      <c r="M36" s="60">
        <f>IF($E36="",0,IF($E36&gt;$G36,3,IF($E36=G36,1,0)))</f>
        <v>0</v>
      </c>
      <c r="N36" s="60"/>
      <c r="O36" s="60">
        <f>IF($G36="",0,IF($E36&gt;$G36,0,IF($E36=$G36,1,3)))</f>
        <v>0</v>
      </c>
      <c r="P36" s="60"/>
      <c r="Q36" s="60">
        <f>E36</f>
        <v>0</v>
      </c>
      <c r="R36" s="60"/>
      <c r="S36" s="60">
        <f>G36</f>
        <v>0</v>
      </c>
      <c r="T36" s="60"/>
      <c r="U36" s="60">
        <f>G36</f>
        <v>0</v>
      </c>
      <c r="V36" s="60"/>
      <c r="W36" s="60">
        <f>E36</f>
        <v>0</v>
      </c>
      <c r="X36" s="60"/>
      <c r="Y36" s="60"/>
      <c r="Z36" s="60">
        <f>O40</f>
        <v>0</v>
      </c>
      <c r="AA36" s="60">
        <f>S40</f>
        <v>0</v>
      </c>
      <c r="AB36" s="60">
        <f>W40</f>
        <v>0</v>
      </c>
      <c r="AC36" s="60">
        <f>AA36-AB36</f>
        <v>0</v>
      </c>
      <c r="AD36" s="60">
        <f>IF(Z36&gt;Z34,-1,0)</f>
        <v>0</v>
      </c>
      <c r="AE36" s="60">
        <f>IF(Z36&gt;Z35,-1,0)</f>
        <v>0</v>
      </c>
      <c r="AF36" s="60">
        <f>IF(Z36&gt;Z37,-1,0)</f>
        <v>0</v>
      </c>
      <c r="AG36" s="60">
        <f>10000-(AJ36*1000+AM36*100+AK36*10)</f>
        <v>10000</v>
      </c>
      <c r="AH36" s="90">
        <f>RANK(AG36,AG34:AG37,1)</f>
        <v>1</v>
      </c>
      <c r="AI36" s="60" t="str">
        <f>C35</f>
        <v>Elfenbeinküste</v>
      </c>
      <c r="AJ36" s="60">
        <f t="shared" si="9"/>
        <v>0</v>
      </c>
      <c r="AK36" s="60">
        <f t="shared" si="9"/>
        <v>0</v>
      </c>
      <c r="AL36" s="60">
        <f t="shared" si="9"/>
        <v>0</v>
      </c>
      <c r="AM36" s="60">
        <f>AK36-AL36</f>
        <v>0</v>
      </c>
      <c r="AN36" s="187">
        <f>IF(AG34=AG36,IF(E36&gt;G36,AG34-0.1,AG34),AG34)</f>
        <v>10000</v>
      </c>
      <c r="AO36" s="187">
        <f>IF(AG35=AG36,IF(E39&gt;G39,AG35-0.1,AG35),AG35)</f>
        <v>10000</v>
      </c>
      <c r="AP36" s="187"/>
      <c r="AQ36" s="187">
        <f>IF(AG37=AG36,IF(G35&gt;E35,AG37-0.1,AG37),AG37)</f>
        <v>10000</v>
      </c>
      <c r="AR36" s="187">
        <f>AP38</f>
        <v>30000</v>
      </c>
      <c r="AS36" s="90">
        <f>RANK(AR36,AR34:AR37,1)</f>
        <v>1</v>
      </c>
      <c r="AT36" s="60" t="str">
        <f t="shared" si="10"/>
        <v>Elfenbeinküste</v>
      </c>
      <c r="AU36" s="60">
        <f t="shared" si="10"/>
        <v>0</v>
      </c>
      <c r="AV36" s="60">
        <f t="shared" si="10"/>
        <v>0</v>
      </c>
      <c r="AW36" s="60">
        <f t="shared" si="10"/>
        <v>0</v>
      </c>
      <c r="AX36" s="60"/>
      <c r="AY36" s="60"/>
      <c r="AZ36" s="60"/>
      <c r="BA36" s="113">
        <v>3</v>
      </c>
      <c r="BB36" s="114" t="e">
        <f>VLOOKUP(3,AS34:AT37,2,FALSE)</f>
        <v>#N/A</v>
      </c>
      <c r="BC36" s="115"/>
      <c r="BD36" s="116" t="e">
        <f>VLOOKUP(3,AS34:AW37,3,FALSE)</f>
        <v>#N/A</v>
      </c>
      <c r="BE36" s="116" t="e">
        <f>VLOOKUP(3,AS34:AW37,4,FALSE)</f>
        <v>#N/A</v>
      </c>
      <c r="BF36" s="93" t="s">
        <v>12</v>
      </c>
      <c r="BG36" s="116" t="e">
        <f>VLOOKUP(3,AS34:AW37,5,FALSE)</f>
        <v>#N/A</v>
      </c>
      <c r="BH36" s="60"/>
      <c r="BI36" s="85"/>
      <c r="BJ36" s="85">
        <f>IF(E36&gt;G36,IF(Spielplan!E36&gt;Spielplan!G36,Punktemodus!$B$3,0),0)</f>
        <v>0</v>
      </c>
      <c r="BK36" s="85">
        <f>IF(E36=G36,IF(Spielplan!E36=Spielplan!G36,Punktemodus!$B$3,0),0)</f>
        <v>10</v>
      </c>
      <c r="BL36" s="85">
        <f>IF(E36&lt;G36,IF(Spielplan!E36&lt;Spielplan!G36,Punktemodus!$B$3,0),0)</f>
        <v>0</v>
      </c>
      <c r="BM36" s="85">
        <f>IF(E36=Spielplan!E36,IF(G36=Spielplan!G36,Punktemodus!$B$5,0),0)</f>
        <v>3</v>
      </c>
      <c r="BN36" s="85">
        <f>IF(E36=Spielplan!E36,Punktemodus!$B$7,0)</f>
        <v>1</v>
      </c>
      <c r="BO36" s="85">
        <f>IF(G36=Spielplan!G36,Punktemodus!$B$7,0)</f>
        <v>1</v>
      </c>
      <c r="BP36" s="137">
        <f>IF(Spielplan!E36="",0,SUM(BJ36:BO36))</f>
        <v>0</v>
      </c>
      <c r="BQ36" s="85"/>
      <c r="BR36" s="87"/>
      <c r="BS36" s="82" t="s">
        <v>126</v>
      </c>
      <c r="BT36" s="44" t="str">
        <f>IF(G72="","",BB67)</f>
        <v/>
      </c>
      <c r="BU36" s="46"/>
      <c r="BV36" s="104"/>
      <c r="BW36" s="60"/>
      <c r="BX36" s="104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</row>
    <row r="37" spans="1:101" ht="18.75" customHeight="1" thickBot="1" x14ac:dyDescent="0.3">
      <c r="A37" s="60"/>
      <c r="B37" s="60"/>
      <c r="C37" s="14" t="str">
        <f>H34</f>
        <v>Griechenland</v>
      </c>
      <c r="D37" s="40"/>
      <c r="E37" s="104"/>
      <c r="F37" s="93"/>
      <c r="G37" s="104"/>
      <c r="H37" s="14" t="str">
        <f>H35</f>
        <v>Japan</v>
      </c>
      <c r="I37" s="40"/>
      <c r="J37" s="60"/>
      <c r="K37" s="60" t="s">
        <v>80</v>
      </c>
      <c r="L37" s="60">
        <f t="shared" si="8"/>
        <v>0</v>
      </c>
      <c r="M37" s="60"/>
      <c r="N37" s="60">
        <f>IF($E37="",0,IF($E37&gt;$G37,3,IF($E37=$G37,1,0)))</f>
        <v>0</v>
      </c>
      <c r="O37" s="60"/>
      <c r="P37" s="60">
        <f>IF($G37="",0,IF($E37&gt;$G37,0,IF($E37=$G37,1,3)))</f>
        <v>0</v>
      </c>
      <c r="Q37" s="60"/>
      <c r="R37" s="60">
        <f>E37</f>
        <v>0</v>
      </c>
      <c r="S37" s="60"/>
      <c r="T37" s="60">
        <f>G37</f>
        <v>0</v>
      </c>
      <c r="U37" s="60"/>
      <c r="V37" s="60">
        <f>G37</f>
        <v>0</v>
      </c>
      <c r="W37" s="60"/>
      <c r="X37" s="60">
        <f>E37</f>
        <v>0</v>
      </c>
      <c r="Y37" s="60"/>
      <c r="Z37" s="60">
        <f>P40</f>
        <v>0</v>
      </c>
      <c r="AA37" s="60">
        <f>T40</f>
        <v>0</v>
      </c>
      <c r="AB37" s="60">
        <f>X40</f>
        <v>0</v>
      </c>
      <c r="AC37" s="60">
        <f>AA37-AB37</f>
        <v>0</v>
      </c>
      <c r="AD37" s="60">
        <f>IF(Z37&gt;Z34,-1,0)</f>
        <v>0</v>
      </c>
      <c r="AE37" s="60">
        <f>IF(Z37&gt;Z35,-1,0)</f>
        <v>0</v>
      </c>
      <c r="AF37" s="60">
        <f>IF(Z37&gt;Z36,-1,0)</f>
        <v>0</v>
      </c>
      <c r="AG37" s="60">
        <f>10000-(AJ37*1000+AM37*100+AK37*10)</f>
        <v>10000</v>
      </c>
      <c r="AH37" s="90">
        <f>RANK(AG37,AG34:AG37,1)</f>
        <v>1</v>
      </c>
      <c r="AI37" s="60" t="str">
        <f>H35</f>
        <v>Japan</v>
      </c>
      <c r="AJ37" s="60">
        <f t="shared" si="9"/>
        <v>0</v>
      </c>
      <c r="AK37" s="60">
        <f t="shared" si="9"/>
        <v>0</v>
      </c>
      <c r="AL37" s="60">
        <f t="shared" si="9"/>
        <v>0</v>
      </c>
      <c r="AM37" s="60">
        <f>AK37-AL37</f>
        <v>0</v>
      </c>
      <c r="AN37" s="187">
        <f>IF(AG34=AG37,IF(E38&gt;G38,AG34-0.1,AG34),AG34)</f>
        <v>10000</v>
      </c>
      <c r="AO37" s="187">
        <f>IF(AG35=AG37,IF(E37&gt;G37,AG35-0.1,AG35),AG35)</f>
        <v>10000</v>
      </c>
      <c r="AP37" s="187">
        <f>IF(AG36=AG37,IF(E35&gt;G35,AG36-0.1,AG36),AG36)</f>
        <v>10000</v>
      </c>
      <c r="AQ37" s="187"/>
      <c r="AR37" s="187">
        <f>AQ38</f>
        <v>30000</v>
      </c>
      <c r="AS37" s="90">
        <f>RANK(AR37,AR34:AR37,1)</f>
        <v>1</v>
      </c>
      <c r="AT37" s="60" t="str">
        <f t="shared" si="10"/>
        <v>Japan</v>
      </c>
      <c r="AU37" s="60">
        <f t="shared" si="10"/>
        <v>0</v>
      </c>
      <c r="AV37" s="60">
        <f t="shared" si="10"/>
        <v>0</v>
      </c>
      <c r="AW37" s="60">
        <f t="shared" si="10"/>
        <v>0</v>
      </c>
      <c r="AX37" s="60"/>
      <c r="AY37" s="60"/>
      <c r="AZ37" s="60"/>
      <c r="BA37" s="113">
        <v>4</v>
      </c>
      <c r="BB37" s="114" t="e">
        <f>VLOOKUP(4,AS34:AT37,2,FALSE)</f>
        <v>#N/A</v>
      </c>
      <c r="BC37" s="115"/>
      <c r="BD37" s="116" t="e">
        <f>VLOOKUP(4,AS34:AW37,3,FALSE)</f>
        <v>#N/A</v>
      </c>
      <c r="BE37" s="116" t="e">
        <f>VLOOKUP(4,AS34:AW37,4,FALSE)</f>
        <v>#N/A</v>
      </c>
      <c r="BF37" s="93" t="s">
        <v>12</v>
      </c>
      <c r="BG37" s="116" t="e">
        <f>VLOOKUP(4,AS34:AW37,5,FALSE)</f>
        <v>#N/A</v>
      </c>
      <c r="BH37" s="60"/>
      <c r="BI37" s="85"/>
      <c r="BJ37" s="85">
        <f>IF(E37&gt;G37,IF(Spielplan!E37&gt;Spielplan!G37,Punktemodus!$B$3,0),0)</f>
        <v>0</v>
      </c>
      <c r="BK37" s="85">
        <f>IF(E37=G37,IF(Spielplan!E37=Spielplan!G37,Punktemodus!$B$3,0),0)</f>
        <v>10</v>
      </c>
      <c r="BL37" s="85">
        <f>IF(E37&lt;G37,IF(Spielplan!E37&lt;Spielplan!G37,Punktemodus!$B$3,0),0)</f>
        <v>0</v>
      </c>
      <c r="BM37" s="85">
        <f>IF(E37=Spielplan!E37,IF(G37=Spielplan!G37,Punktemodus!$B$5,0),0)</f>
        <v>3</v>
      </c>
      <c r="BN37" s="85">
        <f>IF(E37=Spielplan!E37,Punktemodus!$B$7,0)</f>
        <v>1</v>
      </c>
      <c r="BO37" s="85">
        <f>IF(G37=Spielplan!G37,Punktemodus!$B$7,0)</f>
        <v>1</v>
      </c>
      <c r="BP37" s="137">
        <f>IF(Spielplan!E37="",0,SUM(BJ37:BO37))</f>
        <v>0</v>
      </c>
      <c r="BQ37" s="85"/>
      <c r="BR37" s="87"/>
      <c r="BS37" s="5" t="s">
        <v>127</v>
      </c>
      <c r="BT37" s="44" t="str">
        <f>IF(G61="","",BB57)</f>
        <v/>
      </c>
      <c r="BU37" s="46"/>
      <c r="BV37" s="104"/>
      <c r="BW37" s="60"/>
      <c r="BX37" s="104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</row>
    <row r="38" spans="1:101" ht="18.75" customHeight="1" thickBot="1" x14ac:dyDescent="0.3">
      <c r="A38" s="60"/>
      <c r="B38" s="60"/>
      <c r="C38" s="20" t="str">
        <f>C34</f>
        <v>Kolumbien</v>
      </c>
      <c r="D38" s="39"/>
      <c r="E38" s="104"/>
      <c r="F38" s="93"/>
      <c r="G38" s="104"/>
      <c r="H38" s="20" t="str">
        <f>H35</f>
        <v>Japan</v>
      </c>
      <c r="I38" s="39"/>
      <c r="J38" s="60"/>
      <c r="K38" s="60" t="s">
        <v>82</v>
      </c>
      <c r="L38" s="60">
        <f t="shared" si="8"/>
        <v>0</v>
      </c>
      <c r="M38" s="60">
        <f>IF($E38="",0,IF($E38&gt;$G38,3,IF($E38=G38,1,0)))</f>
        <v>0</v>
      </c>
      <c r="N38" s="60"/>
      <c r="O38" s="60"/>
      <c r="P38" s="60">
        <f>IF($G38="",0,IF($E38&gt;$G38,0,IF($E38=$G38,1,3)))</f>
        <v>0</v>
      </c>
      <c r="Q38" s="60">
        <f>E38</f>
        <v>0</v>
      </c>
      <c r="R38" s="60"/>
      <c r="S38" s="60"/>
      <c r="T38" s="60">
        <f>G38</f>
        <v>0</v>
      </c>
      <c r="U38" s="60">
        <f>G38</f>
        <v>0</v>
      </c>
      <c r="V38" s="60"/>
      <c r="W38" s="60"/>
      <c r="X38" s="60">
        <f>E38</f>
        <v>0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187">
        <f>SUM(AN34:AN37)</f>
        <v>30000</v>
      </c>
      <c r="AO38" s="187">
        <f>SUM(AO34:AO37)</f>
        <v>30000</v>
      </c>
      <c r="AP38" s="187">
        <f>SUM(AP34:AP37)</f>
        <v>30000</v>
      </c>
      <c r="AQ38" s="187">
        <f>SUM(AQ34:AQ37)</f>
        <v>30000</v>
      </c>
      <c r="AR38" s="187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85">
        <f>IF(E38&gt;G38,IF(Spielplan!E38&gt;Spielplan!G38,Punktemodus!$B$3,0),0)</f>
        <v>0</v>
      </c>
      <c r="BK38" s="85">
        <f>IF(E38=G38,IF(Spielplan!E38=Spielplan!G38,Punktemodus!$B$3,0),0)</f>
        <v>10</v>
      </c>
      <c r="BL38" s="85">
        <f>IF(E38&lt;G38,IF(Spielplan!E38&lt;Spielplan!G38,Punktemodus!$B$3,0),0)</f>
        <v>0</v>
      </c>
      <c r="BM38" s="85">
        <f>IF(E38=Spielplan!E38,IF(G38=Spielplan!G38,Punktemodus!$B$5,0),0)</f>
        <v>3</v>
      </c>
      <c r="BN38" s="85">
        <f>IF(E38=Spielplan!E38,Punktemodus!$B$7,0)</f>
        <v>1</v>
      </c>
      <c r="BO38" s="85">
        <f>IF(G38=Spielplan!G38,Punktemodus!$B$7,0)</f>
        <v>1</v>
      </c>
      <c r="BP38" s="137">
        <f>IF(Spielplan!E38="",0,SUM(BJ38:BO38))</f>
        <v>0</v>
      </c>
      <c r="BQ38" s="60"/>
      <c r="BR38" s="87"/>
      <c r="BS38" s="60"/>
      <c r="BT38" s="60"/>
      <c r="BU38" s="60"/>
      <c r="BV38" s="60"/>
      <c r="BW38" s="60"/>
      <c r="BX38" s="60"/>
      <c r="BY38" s="60"/>
      <c r="BZ38" s="47">
        <v>55</v>
      </c>
      <c r="CA38" s="44" t="str">
        <f>IF(BX36="",IF(BV36&gt;BV37,BT36,BT37),IF(BX36&gt;BX37,BT36,BT37))</f>
        <v/>
      </c>
      <c r="CB38" s="46"/>
      <c r="CC38" s="104"/>
      <c r="CD38" s="60"/>
      <c r="CE38" s="104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</row>
    <row r="39" spans="1:101" ht="18.75" customHeight="1" thickBot="1" x14ac:dyDescent="0.3">
      <c r="A39" s="60"/>
      <c r="B39" s="60"/>
      <c r="C39" s="14" t="str">
        <f>H34</f>
        <v>Griechenland</v>
      </c>
      <c r="D39" s="40"/>
      <c r="E39" s="104"/>
      <c r="F39" s="93"/>
      <c r="G39" s="104"/>
      <c r="H39" s="14" t="str">
        <f>C35</f>
        <v>Elfenbeinküste</v>
      </c>
      <c r="I39" s="40"/>
      <c r="J39" s="60"/>
      <c r="K39" s="60" t="s">
        <v>82</v>
      </c>
      <c r="L39" s="60">
        <f t="shared" si="8"/>
        <v>0</v>
      </c>
      <c r="M39" s="60"/>
      <c r="N39" s="60">
        <f>IF($E39="",0,IF($E39&gt;$G39,3,IF($E39=$G39,1,0)))</f>
        <v>0</v>
      </c>
      <c r="O39" s="60">
        <f>IF($G39="",0,IF($E39&gt;$G39,0,IF($E39=$G39,1,3)))</f>
        <v>0</v>
      </c>
      <c r="P39" s="60"/>
      <c r="Q39" s="60"/>
      <c r="R39" s="60">
        <f>E39</f>
        <v>0</v>
      </c>
      <c r="S39" s="60">
        <f>G39</f>
        <v>0</v>
      </c>
      <c r="T39" s="60"/>
      <c r="U39" s="60"/>
      <c r="V39" s="60">
        <f>G39</f>
        <v>0</v>
      </c>
      <c r="W39" s="60">
        <f>E39</f>
        <v>0</v>
      </c>
      <c r="X39" s="60"/>
      <c r="Y39" s="60"/>
      <c r="Z39" s="60" t="s">
        <v>30</v>
      </c>
      <c r="AA39" s="60"/>
      <c r="AB39" s="60"/>
      <c r="AC39" s="60"/>
      <c r="AD39" s="60"/>
      <c r="AE39" s="60"/>
      <c r="AF39" s="60"/>
      <c r="AG39" s="60" t="b">
        <f>OR(AG34=AG35,AG34=AG36,AG34=AG37,AG35=AG36,AG35=AG37,AG36=AG37)</f>
        <v>1</v>
      </c>
      <c r="AH39" s="60"/>
      <c r="AI39" s="60"/>
      <c r="AJ39" s="60"/>
      <c r="AK39" s="60"/>
      <c r="AL39" s="60"/>
      <c r="AM39" s="60"/>
      <c r="AN39" s="60"/>
      <c r="AO39" s="60" t="s">
        <v>34</v>
      </c>
      <c r="AP39" s="60"/>
      <c r="AQ39" s="60"/>
      <c r="AR39" s="60" t="b">
        <f>OR(AR34=AR35,AR34=AR36,AR34=AR37,AR35=AR36,AR35=AR37,AR36=AR37)</f>
        <v>1</v>
      </c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85">
        <f>IF(E39&gt;G39,IF(Spielplan!E39&gt;Spielplan!G39,Punktemodus!$B$3,0),0)</f>
        <v>0</v>
      </c>
      <c r="BK39" s="85">
        <f>IF(E39=G39,IF(Spielplan!E39=Spielplan!G39,Punktemodus!$B$3,0),0)</f>
        <v>10</v>
      </c>
      <c r="BL39" s="85">
        <f>IF(E39&lt;G39,IF(Spielplan!E39&lt;Spielplan!G39,Punktemodus!$B$3,0),0)</f>
        <v>0</v>
      </c>
      <c r="BM39" s="85">
        <f>IF(E39=Spielplan!E39,IF(G39=Spielplan!G39,Punktemodus!$B$5,0),0)</f>
        <v>3</v>
      </c>
      <c r="BN39" s="85">
        <f>IF(E39=Spielplan!E39,Punktemodus!$B$7,0)</f>
        <v>1</v>
      </c>
      <c r="BO39" s="85">
        <f>IF(G39=Spielplan!G39,Punktemodus!$B$7,0)</f>
        <v>1</v>
      </c>
      <c r="BP39" s="137">
        <f>IF(Spielplan!E39="",0,SUM(BJ39:BO39))</f>
        <v>0</v>
      </c>
      <c r="BQ39" s="60"/>
      <c r="BR39" s="87"/>
      <c r="BS39" s="60"/>
      <c r="BT39" s="60"/>
      <c r="BU39" s="60"/>
      <c r="BV39" s="60"/>
      <c r="BW39" s="60"/>
      <c r="BX39" s="60"/>
      <c r="BY39" s="60"/>
      <c r="BZ39" s="47">
        <v>56</v>
      </c>
      <c r="CA39" s="44" t="str">
        <f>IF(BX40="",IF(BV40&gt;BV41,BT40,BT41),IF(BX40&gt;BX41,BT40,BT41))</f>
        <v/>
      </c>
      <c r="CB39" s="46"/>
      <c r="CC39" s="104"/>
      <c r="CD39" s="60"/>
      <c r="CE39" s="104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</row>
    <row r="40" spans="1:101" ht="18.75" customHeight="1" thickBot="1" x14ac:dyDescent="0.25">
      <c r="A40" s="60"/>
      <c r="B40" s="60"/>
      <c r="C40" s="136" t="str">
        <f>IF(G39="","",IF(AR39=TRUE,"Achtung: Fehler in Tabelle!",""))</f>
        <v/>
      </c>
      <c r="D40" s="60"/>
      <c r="E40" s="85"/>
      <c r="F40" s="60"/>
      <c r="G40" s="85"/>
      <c r="H40" s="60"/>
      <c r="I40" s="60"/>
      <c r="J40" s="60"/>
      <c r="K40" s="60"/>
      <c r="L40" s="60"/>
      <c r="M40" s="60">
        <f t="shared" ref="M40:X40" si="11">SUM(M34:M39)</f>
        <v>0</v>
      </c>
      <c r="N40" s="60">
        <f t="shared" si="11"/>
        <v>0</v>
      </c>
      <c r="O40" s="60">
        <f t="shared" si="11"/>
        <v>0</v>
      </c>
      <c r="P40" s="60">
        <f t="shared" si="11"/>
        <v>0</v>
      </c>
      <c r="Q40" s="60">
        <f t="shared" si="11"/>
        <v>0</v>
      </c>
      <c r="R40" s="60">
        <f t="shared" si="11"/>
        <v>0</v>
      </c>
      <c r="S40" s="60">
        <f t="shared" si="11"/>
        <v>0</v>
      </c>
      <c r="T40" s="60">
        <f t="shared" si="11"/>
        <v>0</v>
      </c>
      <c r="U40" s="60">
        <f t="shared" si="11"/>
        <v>0</v>
      </c>
      <c r="V40" s="60">
        <f t="shared" si="11"/>
        <v>0</v>
      </c>
      <c r="W40" s="60">
        <f t="shared" si="11"/>
        <v>0</v>
      </c>
      <c r="X40" s="60">
        <f t="shared" si="11"/>
        <v>0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160">
        <f>SUM(BP34:BP39)</f>
        <v>0</v>
      </c>
      <c r="BQ40" s="60"/>
      <c r="BR40" s="87"/>
      <c r="BS40" s="55" t="s">
        <v>128</v>
      </c>
      <c r="BT40" s="44" t="str">
        <f>IF(G94="","",BB89)</f>
        <v/>
      </c>
      <c r="BU40" s="46"/>
      <c r="BV40" s="104"/>
      <c r="BW40" s="60"/>
      <c r="BX40" s="104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</row>
    <row r="41" spans="1:101" ht="18.75" customHeight="1" thickBot="1" x14ac:dyDescent="0.25">
      <c r="A41" s="60"/>
      <c r="B41" s="60"/>
      <c r="C41" s="60"/>
      <c r="D41" s="60"/>
      <c r="E41" s="85"/>
      <c r="F41" s="60"/>
      <c r="G41" s="85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138"/>
      <c r="BQ41" s="60"/>
      <c r="BR41" s="87"/>
      <c r="BS41" s="25" t="s">
        <v>129</v>
      </c>
      <c r="BT41" s="44" t="str">
        <f>IF(G83="","",BB79)</f>
        <v/>
      </c>
      <c r="BU41" s="46"/>
      <c r="BV41" s="104"/>
      <c r="BW41" s="60"/>
      <c r="BX41" s="104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</row>
    <row r="42" spans="1:101" ht="18.75" customHeight="1" thickBot="1" x14ac:dyDescent="0.3">
      <c r="A42" s="60"/>
      <c r="B42" s="60"/>
      <c r="C42" s="89"/>
      <c r="D42" s="60"/>
      <c r="E42" s="85"/>
      <c r="F42" s="60"/>
      <c r="G42" s="85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89"/>
      <c r="BC42" s="60"/>
      <c r="BD42" s="90"/>
      <c r="BE42" s="60"/>
      <c r="BF42" s="61"/>
      <c r="BG42" s="60"/>
      <c r="BH42" s="60"/>
      <c r="BI42" s="60"/>
      <c r="BJ42" s="60"/>
      <c r="BK42" s="60"/>
      <c r="BL42" s="60"/>
      <c r="BM42" s="60"/>
      <c r="BN42" s="60"/>
      <c r="BO42" s="60"/>
      <c r="BP42" s="138"/>
      <c r="BQ42" s="60"/>
      <c r="BR42" s="87"/>
      <c r="BS42" s="94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</row>
    <row r="43" spans="1:101" ht="18.75" customHeight="1" thickBot="1" x14ac:dyDescent="0.3">
      <c r="A43" s="60"/>
      <c r="B43" s="60"/>
      <c r="C43" s="88" t="s">
        <v>74</v>
      </c>
      <c r="D43" s="60"/>
      <c r="E43" s="85"/>
      <c r="F43" s="60"/>
      <c r="G43" s="85"/>
      <c r="H43" s="60"/>
      <c r="I43" s="60"/>
      <c r="J43" s="60"/>
      <c r="K43" s="60"/>
      <c r="L43" s="60"/>
      <c r="M43" s="60" t="s">
        <v>4</v>
      </c>
      <c r="N43" s="60"/>
      <c r="O43" s="60"/>
      <c r="P43" s="60"/>
      <c r="Q43" s="60" t="s">
        <v>6</v>
      </c>
      <c r="R43" s="60"/>
      <c r="S43" s="60"/>
      <c r="T43" s="60"/>
      <c r="U43" s="60" t="s">
        <v>7</v>
      </c>
      <c r="V43" s="60"/>
      <c r="W43" s="60"/>
      <c r="X43" s="60"/>
      <c r="Y43" s="60"/>
      <c r="Z43" s="60" t="s">
        <v>4</v>
      </c>
      <c r="AA43" s="60" t="s">
        <v>5</v>
      </c>
      <c r="AB43" s="60"/>
      <c r="AC43" s="60"/>
      <c r="AD43" s="60" t="s">
        <v>9</v>
      </c>
      <c r="AE43" s="60"/>
      <c r="AF43" s="60"/>
      <c r="AG43" s="60"/>
      <c r="AH43" s="60" t="s">
        <v>32</v>
      </c>
      <c r="AI43" s="60"/>
      <c r="AJ43" s="60"/>
      <c r="AK43" s="60"/>
      <c r="AL43" s="60"/>
      <c r="AM43" s="60"/>
      <c r="AN43" s="60" t="s">
        <v>35</v>
      </c>
      <c r="AO43" s="60"/>
      <c r="AP43" s="60"/>
      <c r="AQ43" s="60"/>
      <c r="AR43" s="60"/>
      <c r="AS43" s="60" t="s">
        <v>33</v>
      </c>
      <c r="AT43" s="60"/>
      <c r="AU43" s="60"/>
      <c r="AV43" s="60"/>
      <c r="AW43" s="60"/>
      <c r="AX43" s="60"/>
      <c r="AY43" s="60"/>
      <c r="AZ43" s="60"/>
      <c r="BA43" s="60"/>
      <c r="BB43" s="89" t="s">
        <v>10</v>
      </c>
      <c r="BC43" s="60"/>
      <c r="BD43" s="90" t="s">
        <v>4</v>
      </c>
      <c r="BE43" s="60"/>
      <c r="BF43" s="61" t="s">
        <v>5</v>
      </c>
      <c r="BG43" s="60"/>
      <c r="BH43" s="60"/>
      <c r="BI43" s="85"/>
      <c r="BJ43" s="60"/>
      <c r="BK43" s="60"/>
      <c r="BL43" s="60"/>
      <c r="BM43" s="60"/>
      <c r="BN43" s="60"/>
      <c r="BO43" s="60"/>
      <c r="BP43" s="138"/>
      <c r="BQ43" s="85"/>
      <c r="BR43" s="139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</row>
    <row r="44" spans="1:101" ht="18.75" customHeight="1" thickBot="1" x14ac:dyDescent="0.25">
      <c r="A44" s="60"/>
      <c r="B44" s="60"/>
      <c r="C44" s="60"/>
      <c r="D44" s="60"/>
      <c r="E44" s="85"/>
      <c r="F44" s="60"/>
      <c r="G44" s="85"/>
      <c r="H44" s="60"/>
      <c r="I44" s="60"/>
      <c r="J44" s="60"/>
      <c r="K44" s="60"/>
      <c r="L44" s="60"/>
      <c r="M44" s="60" t="s">
        <v>0</v>
      </c>
      <c r="N44" s="60" t="s">
        <v>1</v>
      </c>
      <c r="O44" s="60" t="s">
        <v>2</v>
      </c>
      <c r="P44" s="60" t="s">
        <v>3</v>
      </c>
      <c r="Q44" s="60" t="s">
        <v>0</v>
      </c>
      <c r="R44" s="60" t="s">
        <v>1</v>
      </c>
      <c r="S44" s="60" t="s">
        <v>2</v>
      </c>
      <c r="T44" s="60" t="s">
        <v>3</v>
      </c>
      <c r="U44" s="60" t="s">
        <v>0</v>
      </c>
      <c r="V44" s="60" t="s">
        <v>1</v>
      </c>
      <c r="W44" s="60" t="s">
        <v>2</v>
      </c>
      <c r="X44" s="60" t="s">
        <v>3</v>
      </c>
      <c r="Y44" s="60"/>
      <c r="Z44" s="60" t="s">
        <v>8</v>
      </c>
      <c r="AA44" s="60"/>
      <c r="AB44" s="60"/>
      <c r="AC44" s="60"/>
      <c r="AD44" s="60"/>
      <c r="AE44" s="60"/>
      <c r="AF44" s="60"/>
      <c r="AG44" s="60"/>
      <c r="AH44" s="60" t="s">
        <v>31</v>
      </c>
      <c r="AI44" s="60"/>
      <c r="AJ44" s="60"/>
      <c r="AK44" s="60"/>
      <c r="AL44" s="60"/>
      <c r="AM44" s="60"/>
      <c r="AN44" s="60" t="str">
        <f>AI45</f>
        <v>Uruguay</v>
      </c>
      <c r="AO44" s="60" t="str">
        <f>AI46</f>
        <v>Costa Rica</v>
      </c>
      <c r="AP44" s="60" t="str">
        <f>AI47</f>
        <v>England</v>
      </c>
      <c r="AQ44" s="60" t="str">
        <f>AI48</f>
        <v>Italien</v>
      </c>
      <c r="AR44" s="60"/>
      <c r="AS44" s="60" t="s">
        <v>31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85"/>
      <c r="BJ44" s="85"/>
      <c r="BK44" s="85"/>
      <c r="BL44" s="85"/>
      <c r="BM44" s="85"/>
      <c r="BN44" s="85"/>
      <c r="BO44" s="85"/>
      <c r="BP44" s="137"/>
      <c r="BQ44" s="85"/>
      <c r="BR44" s="141"/>
      <c r="BS44" s="359" t="s">
        <v>165</v>
      </c>
      <c r="BT44" s="360"/>
      <c r="BU44" s="361"/>
      <c r="BV44" s="362"/>
      <c r="BW44" s="156"/>
      <c r="BX44" s="351" t="s">
        <v>152</v>
      </c>
      <c r="BY44" s="351" t="s">
        <v>153</v>
      </c>
      <c r="BZ44" s="352"/>
      <c r="CA44" s="156"/>
      <c r="CB44" s="155"/>
      <c r="CC44" s="155"/>
      <c r="CD44" s="155"/>
      <c r="CE44" s="351" t="s">
        <v>155</v>
      </c>
      <c r="CF44" s="351" t="s">
        <v>156</v>
      </c>
      <c r="CG44" s="155"/>
      <c r="CH44" s="155"/>
      <c r="CI44" s="155"/>
      <c r="CJ44" s="351" t="s">
        <v>158</v>
      </c>
      <c r="CK44" s="155"/>
      <c r="CL44" s="155"/>
      <c r="CM44" s="155"/>
      <c r="CN44" s="155"/>
      <c r="CO44" s="351" t="s">
        <v>159</v>
      </c>
      <c r="CP44" s="155"/>
      <c r="CQ44" s="155"/>
      <c r="CR44" s="155"/>
      <c r="CS44" s="351" t="s">
        <v>146</v>
      </c>
      <c r="CT44" s="155"/>
      <c r="CU44" s="134"/>
      <c r="CV44" s="134"/>
      <c r="CW44" s="134"/>
    </row>
    <row r="45" spans="1:101" ht="18.75" customHeight="1" thickBot="1" x14ac:dyDescent="0.3">
      <c r="A45" s="60"/>
      <c r="B45" s="60"/>
      <c r="C45" s="75" t="str">
        <f>Spielplan!$C$45</f>
        <v>Uruguay</v>
      </c>
      <c r="D45" s="76"/>
      <c r="E45" s="104"/>
      <c r="F45" s="93"/>
      <c r="G45" s="104"/>
      <c r="H45" s="75" t="str">
        <f>Spielplan!$H$45</f>
        <v>Costa Rica</v>
      </c>
      <c r="I45" s="76"/>
      <c r="J45" s="60"/>
      <c r="K45" s="60" t="s">
        <v>85</v>
      </c>
      <c r="L45" s="60">
        <f t="shared" ref="L45:L50" si="12">IF(E45-G45&gt;0,1,IF(G45=E45,0,-1))</f>
        <v>0</v>
      </c>
      <c r="M45" s="60">
        <f>IF($E45="",0,IF($E45&gt;$G45,3,IF($E45=G45,1,0)))</f>
        <v>0</v>
      </c>
      <c r="N45" s="60">
        <f>IF($G45="",0,IF($E45&gt;$G45,0,IF($E45=G45,1,3)))</f>
        <v>0</v>
      </c>
      <c r="O45" s="60"/>
      <c r="P45" s="60"/>
      <c r="Q45" s="60">
        <f>E45</f>
        <v>0</v>
      </c>
      <c r="R45" s="60">
        <f>G45</f>
        <v>0</v>
      </c>
      <c r="S45" s="60"/>
      <c r="T45" s="60"/>
      <c r="U45" s="60">
        <f>G45</f>
        <v>0</v>
      </c>
      <c r="V45" s="60">
        <f>E45</f>
        <v>0</v>
      </c>
      <c r="W45" s="60"/>
      <c r="X45" s="60"/>
      <c r="Y45" s="60"/>
      <c r="Z45" s="60">
        <f>M51</f>
        <v>0</v>
      </c>
      <c r="AA45" s="60">
        <f>Q51</f>
        <v>0</v>
      </c>
      <c r="AB45" s="60">
        <f>U51</f>
        <v>0</v>
      </c>
      <c r="AC45" s="60">
        <f>AA45-AB45</f>
        <v>0</v>
      </c>
      <c r="AD45" s="60">
        <f>IF(Z45&gt;Z46,-1,0)</f>
        <v>0</v>
      </c>
      <c r="AE45" s="60">
        <f>IF(Z45&gt;Z47,-1,0)</f>
        <v>0</v>
      </c>
      <c r="AF45" s="60">
        <f>IF(Z45&gt;Z48,-1,0)</f>
        <v>0</v>
      </c>
      <c r="AG45" s="60">
        <f>10000-(AJ45*1000+AM45*100+AK45*10)</f>
        <v>10000</v>
      </c>
      <c r="AH45" s="90">
        <f>RANK(AG45,AG45:AG48,1)</f>
        <v>1</v>
      </c>
      <c r="AI45" s="60" t="str">
        <f>C45</f>
        <v>Uruguay</v>
      </c>
      <c r="AJ45" s="60">
        <f t="shared" ref="AJ45:AL48" si="13">Z45</f>
        <v>0</v>
      </c>
      <c r="AK45" s="60">
        <f t="shared" si="13"/>
        <v>0</v>
      </c>
      <c r="AL45" s="60">
        <f t="shared" si="13"/>
        <v>0</v>
      </c>
      <c r="AM45" s="60">
        <f>AK45-AL45</f>
        <v>0</v>
      </c>
      <c r="AN45" s="187"/>
      <c r="AO45" s="187">
        <f>IF(AG46=AG45,IF(G45&gt;E45,AG46-0.1,AG46),AG46)</f>
        <v>10000</v>
      </c>
      <c r="AP45" s="187">
        <f>IF(AG47=AG45,IF(G47&gt;E47,AG47-0.1,AG47),AG47)</f>
        <v>10000</v>
      </c>
      <c r="AQ45" s="187">
        <f>IF(AG48=AG45,IF(G49&gt;E49,AG48-0.1,AG48),AG48)</f>
        <v>10000</v>
      </c>
      <c r="AR45" s="187">
        <f>AN49</f>
        <v>30000</v>
      </c>
      <c r="AS45" s="90">
        <f>RANK(AR45,AR45:AR48,1)</f>
        <v>1</v>
      </c>
      <c r="AT45" s="60" t="str">
        <f t="shared" ref="AT45:AW48" si="14">AI45</f>
        <v>Uruguay</v>
      </c>
      <c r="AU45" s="60">
        <f t="shared" si="14"/>
        <v>0</v>
      </c>
      <c r="AV45" s="60">
        <f t="shared" si="14"/>
        <v>0</v>
      </c>
      <c r="AW45" s="60">
        <f t="shared" si="14"/>
        <v>0</v>
      </c>
      <c r="AX45" s="60"/>
      <c r="AY45" s="60"/>
      <c r="AZ45" s="60"/>
      <c r="BA45" s="77">
        <v>1</v>
      </c>
      <c r="BB45" s="75" t="str">
        <f>VLOOKUP(1,AS45:AT48,2,FALSE)</f>
        <v>Uruguay</v>
      </c>
      <c r="BC45" s="76"/>
      <c r="BD45" s="78">
        <f>VLOOKUP(1,AS45:AW48,3,FALSE)</f>
        <v>0</v>
      </c>
      <c r="BE45" s="79">
        <f>VLOOKUP(1,AS45:AW48,4,FALSE)</f>
        <v>0</v>
      </c>
      <c r="BF45" s="93" t="s">
        <v>12</v>
      </c>
      <c r="BG45" s="79">
        <f>VLOOKUP(1,AS45:AW48,5,FALSE)</f>
        <v>0</v>
      </c>
      <c r="BH45" s="80" t="s">
        <v>24</v>
      </c>
      <c r="BI45" s="85"/>
      <c r="BJ45" s="85">
        <f>IF(E45&gt;G45,IF(Spielplan!E45&gt;Spielplan!G45,Punktemodus!$B$3,0),0)</f>
        <v>0</v>
      </c>
      <c r="BK45" s="85">
        <f>IF(E45=G45,IF(Spielplan!E45=Spielplan!G45,Punktemodus!$B$3,0),0)</f>
        <v>10</v>
      </c>
      <c r="BL45" s="85">
        <f>IF(E45&lt;G45,IF(Spielplan!E45&lt;Spielplan!G45,Punktemodus!$B$3,0),0)</f>
        <v>0</v>
      </c>
      <c r="BM45" s="85">
        <f>IF(E45=Spielplan!E45,IF(G45=Spielplan!G45,Punktemodus!$B$5,0),0)</f>
        <v>3</v>
      </c>
      <c r="BN45" s="85">
        <f>IF(E45=Spielplan!E45,Punktemodus!$B$7,0)</f>
        <v>1</v>
      </c>
      <c r="BO45" s="85">
        <f>IF(G45=Spielplan!G45,Punktemodus!$B$7,0)</f>
        <v>1</v>
      </c>
      <c r="BP45" s="137">
        <f>IF(Spielplan!E45="",0,SUM(BJ45:BO45))</f>
        <v>0</v>
      </c>
      <c r="BQ45" s="85"/>
      <c r="BR45" s="141"/>
      <c r="BS45" s="363"/>
      <c r="BT45" s="364"/>
      <c r="BU45" s="365"/>
      <c r="BV45" s="366"/>
      <c r="BW45" s="156"/>
      <c r="BX45" s="351"/>
      <c r="BY45" s="351"/>
      <c r="BZ45" s="352"/>
      <c r="CA45" s="156"/>
      <c r="CB45" s="155"/>
      <c r="CC45" s="155"/>
      <c r="CD45" s="155"/>
      <c r="CE45" s="351"/>
      <c r="CF45" s="351"/>
      <c r="CG45" s="155"/>
      <c r="CH45" s="155"/>
      <c r="CI45" s="155"/>
      <c r="CJ45" s="351"/>
      <c r="CK45" s="155"/>
      <c r="CL45" s="155"/>
      <c r="CM45" s="155"/>
      <c r="CN45" s="155"/>
      <c r="CO45" s="351"/>
      <c r="CP45" s="155"/>
      <c r="CQ45" s="155"/>
      <c r="CR45" s="155"/>
      <c r="CS45" s="351"/>
      <c r="CT45" s="155"/>
      <c r="CU45" s="134"/>
      <c r="CV45" s="134"/>
      <c r="CW45" s="134"/>
    </row>
    <row r="46" spans="1:101" ht="18.75" customHeight="1" thickBot="1" x14ac:dyDescent="0.3">
      <c r="A46" s="60"/>
      <c r="B46" s="60"/>
      <c r="C46" s="48" t="str">
        <f>Spielplan!$C$46</f>
        <v>England</v>
      </c>
      <c r="D46" s="49"/>
      <c r="E46" s="104"/>
      <c r="F46" s="93"/>
      <c r="G46" s="104"/>
      <c r="H46" s="48" t="str">
        <f>Spielplan!$H$46</f>
        <v>Italien</v>
      </c>
      <c r="I46" s="49"/>
      <c r="J46" s="60"/>
      <c r="K46" s="60" t="s">
        <v>86</v>
      </c>
      <c r="L46" s="60">
        <f t="shared" si="12"/>
        <v>0</v>
      </c>
      <c r="M46" s="60"/>
      <c r="N46" s="60"/>
      <c r="O46" s="60">
        <f>IF($E46="",0,IF($E46&gt;$G46,3,IF($E46=$G46,1,0)))</f>
        <v>0</v>
      </c>
      <c r="P46" s="60">
        <f>IF($G46="",0,IF($E46&gt;$G46,0,IF($E46=$G46,1,3)))</f>
        <v>0</v>
      </c>
      <c r="Q46" s="60"/>
      <c r="R46" s="60"/>
      <c r="S46" s="60">
        <f>E46</f>
        <v>0</v>
      </c>
      <c r="T46" s="60">
        <f>G46</f>
        <v>0</v>
      </c>
      <c r="U46" s="60"/>
      <c r="V46" s="60"/>
      <c r="W46" s="60">
        <f>G46</f>
        <v>0</v>
      </c>
      <c r="X46" s="60">
        <f>E46</f>
        <v>0</v>
      </c>
      <c r="Y46" s="60"/>
      <c r="Z46" s="60">
        <f>N51</f>
        <v>0</v>
      </c>
      <c r="AA46" s="60">
        <f>R51</f>
        <v>0</v>
      </c>
      <c r="AB46" s="60">
        <f>V51</f>
        <v>0</v>
      </c>
      <c r="AC46" s="60">
        <f>AA46-AB46</f>
        <v>0</v>
      </c>
      <c r="AD46" s="60">
        <f>IF(Z46&gt;Z45,-1,0)</f>
        <v>0</v>
      </c>
      <c r="AE46" s="60">
        <f>IF(Z46&gt;Z47,-1,0)</f>
        <v>0</v>
      </c>
      <c r="AF46" s="60">
        <f>IF(Z46&gt;Z48,-1,0)</f>
        <v>0</v>
      </c>
      <c r="AG46" s="60">
        <f>10000-(AJ46*1000+AM46*100+AK46*10)</f>
        <v>10000</v>
      </c>
      <c r="AH46" s="90">
        <f>RANK(AG46,AG45:AG48,1)</f>
        <v>1</v>
      </c>
      <c r="AI46" s="60" t="str">
        <f>H45</f>
        <v>Costa Rica</v>
      </c>
      <c r="AJ46" s="60">
        <f t="shared" si="13"/>
        <v>0</v>
      </c>
      <c r="AK46" s="60">
        <f t="shared" si="13"/>
        <v>0</v>
      </c>
      <c r="AL46" s="60">
        <f t="shared" si="13"/>
        <v>0</v>
      </c>
      <c r="AM46" s="60">
        <f>AK46-AL46</f>
        <v>0</v>
      </c>
      <c r="AN46" s="187">
        <f>IF(AG45=AG46,IF(E45&gt;G45,AG45-0.1,AG45),AG45)</f>
        <v>10000</v>
      </c>
      <c r="AO46" s="187"/>
      <c r="AP46" s="187">
        <f>IF(AG47=AG46,IF(G50&gt;E50,AG47-0.1,AG47),AG47)</f>
        <v>10000</v>
      </c>
      <c r="AQ46" s="187">
        <f>IF(AG48=AG46,IF(G48&gt;E48,AG48-0.1,AG48),AG48)</f>
        <v>10000</v>
      </c>
      <c r="AR46" s="187">
        <f>AO49</f>
        <v>30000</v>
      </c>
      <c r="AS46" s="90">
        <f>RANK(AR46,AR45:AR48,1)</f>
        <v>1</v>
      </c>
      <c r="AT46" s="60" t="str">
        <f t="shared" si="14"/>
        <v>Costa Rica</v>
      </c>
      <c r="AU46" s="60">
        <f t="shared" si="14"/>
        <v>0</v>
      </c>
      <c r="AV46" s="60">
        <f t="shared" si="14"/>
        <v>0</v>
      </c>
      <c r="AW46" s="60">
        <f t="shared" si="14"/>
        <v>0</v>
      </c>
      <c r="AX46" s="60"/>
      <c r="AY46" s="60"/>
      <c r="AZ46" s="60"/>
      <c r="BA46" s="50">
        <v>2</v>
      </c>
      <c r="BB46" s="48" t="e">
        <f>VLOOKUP(2,AS45:AT48,2,FALSE)</f>
        <v>#N/A</v>
      </c>
      <c r="BC46" s="49"/>
      <c r="BD46" s="51" t="e">
        <f>VLOOKUP(2,AS45:AW48,3,FALSE)</f>
        <v>#N/A</v>
      </c>
      <c r="BE46" s="52" t="e">
        <f>VLOOKUP(2,AS45:AW48,4,FALSE)</f>
        <v>#N/A</v>
      </c>
      <c r="BF46" s="93" t="s">
        <v>12</v>
      </c>
      <c r="BG46" s="52" t="e">
        <f>VLOOKUP(2,AS45:AW48,5,FALSE)</f>
        <v>#N/A</v>
      </c>
      <c r="BH46" s="81" t="s">
        <v>25</v>
      </c>
      <c r="BI46" s="85"/>
      <c r="BJ46" s="85">
        <f>IF(E46&gt;G46,IF(Spielplan!E46&gt;Spielplan!G46,Punktemodus!$B$3,0),0)</f>
        <v>0</v>
      </c>
      <c r="BK46" s="85">
        <f>IF(E46=G46,IF(Spielplan!E46=Spielplan!G46,Punktemodus!$B$3,0),0)</f>
        <v>10</v>
      </c>
      <c r="BL46" s="85">
        <f>IF(E46&lt;G46,IF(Spielplan!E46&lt;Spielplan!G46,Punktemodus!$B$3,0),0)</f>
        <v>0</v>
      </c>
      <c r="BM46" s="85">
        <f>IF(E46=Spielplan!E46,IF(G46=Spielplan!G46,Punktemodus!$B$5,0),0)</f>
        <v>3</v>
      </c>
      <c r="BN46" s="85">
        <f>IF(E46=Spielplan!E46,Punktemodus!$B$7,0)</f>
        <v>1</v>
      </c>
      <c r="BO46" s="85">
        <f>IF(G46=Spielplan!G46,Punktemodus!$B$7,0)</f>
        <v>1</v>
      </c>
      <c r="BP46" s="137">
        <f>IF(Spielplan!E46="",0,SUM(BJ46:BO46))</f>
        <v>0</v>
      </c>
      <c r="BQ46" s="85"/>
      <c r="BR46" s="141"/>
      <c r="BS46" s="142"/>
      <c r="BT46" s="155"/>
      <c r="BU46" s="154" t="s">
        <v>120</v>
      </c>
      <c r="BV46" s="155"/>
      <c r="BW46" s="155"/>
      <c r="BX46" s="351"/>
      <c r="BY46" s="351"/>
      <c r="BZ46" s="352"/>
      <c r="CA46" s="155"/>
      <c r="CB46" s="155"/>
      <c r="CC46" s="155"/>
      <c r="CD46" s="155"/>
      <c r="CE46" s="351"/>
      <c r="CF46" s="351"/>
      <c r="CG46" s="155"/>
      <c r="CH46" s="155"/>
      <c r="CI46" s="155"/>
      <c r="CJ46" s="351"/>
      <c r="CK46" s="155"/>
      <c r="CL46" s="155"/>
      <c r="CM46" s="155"/>
      <c r="CN46" s="155"/>
      <c r="CO46" s="351"/>
      <c r="CP46" s="155"/>
      <c r="CQ46" s="155"/>
      <c r="CR46" s="155"/>
      <c r="CS46" s="351"/>
      <c r="CT46" s="155"/>
      <c r="CU46" s="134"/>
      <c r="CV46" s="134"/>
      <c r="CW46" s="134"/>
    </row>
    <row r="47" spans="1:101" ht="18.75" customHeight="1" thickBot="1" x14ac:dyDescent="0.3">
      <c r="A47" s="60"/>
      <c r="B47" s="60"/>
      <c r="C47" s="75" t="str">
        <f>C45</f>
        <v>Uruguay</v>
      </c>
      <c r="D47" s="76"/>
      <c r="E47" s="104"/>
      <c r="F47" s="93"/>
      <c r="G47" s="104"/>
      <c r="H47" s="75" t="str">
        <f>C46</f>
        <v>England</v>
      </c>
      <c r="I47" s="76"/>
      <c r="J47" s="60"/>
      <c r="K47" s="60" t="s">
        <v>87</v>
      </c>
      <c r="L47" s="60">
        <f t="shared" si="12"/>
        <v>0</v>
      </c>
      <c r="M47" s="60">
        <f>IF($E47="",0,IF($E47&gt;$G47,3,IF($E47=G47,1,0)))</f>
        <v>0</v>
      </c>
      <c r="N47" s="60"/>
      <c r="O47" s="60">
        <f>IF($G47="",0,IF($E47&gt;$G47,0,IF($E47=$G47,1,3)))</f>
        <v>0</v>
      </c>
      <c r="P47" s="60"/>
      <c r="Q47" s="60">
        <f>E47</f>
        <v>0</v>
      </c>
      <c r="R47" s="60"/>
      <c r="S47" s="60">
        <f>G47</f>
        <v>0</v>
      </c>
      <c r="T47" s="60"/>
      <c r="U47" s="60">
        <f>G47</f>
        <v>0</v>
      </c>
      <c r="V47" s="60"/>
      <c r="W47" s="60">
        <f>E47</f>
        <v>0</v>
      </c>
      <c r="X47" s="60"/>
      <c r="Y47" s="60"/>
      <c r="Z47" s="60">
        <f>O51</f>
        <v>0</v>
      </c>
      <c r="AA47" s="60">
        <f>S51</f>
        <v>0</v>
      </c>
      <c r="AB47" s="60">
        <f>W51</f>
        <v>0</v>
      </c>
      <c r="AC47" s="60">
        <f>AA47-AB47</f>
        <v>0</v>
      </c>
      <c r="AD47" s="60">
        <f>IF(Z47&gt;Z45,-1,0)</f>
        <v>0</v>
      </c>
      <c r="AE47" s="60">
        <f>IF(Z47&gt;Z46,-1,0)</f>
        <v>0</v>
      </c>
      <c r="AF47" s="60">
        <f>IF(Z47&gt;Z48,-1,0)</f>
        <v>0</v>
      </c>
      <c r="AG47" s="60">
        <f>10000-(AJ47*1000+AM47*100+AK47*10)</f>
        <v>10000</v>
      </c>
      <c r="AH47" s="90">
        <f>RANK(AG47,AG45:AG48,1)</f>
        <v>1</v>
      </c>
      <c r="AI47" s="60" t="str">
        <f>C46</f>
        <v>England</v>
      </c>
      <c r="AJ47" s="60">
        <f t="shared" si="13"/>
        <v>0</v>
      </c>
      <c r="AK47" s="60">
        <f t="shared" si="13"/>
        <v>0</v>
      </c>
      <c r="AL47" s="60">
        <f t="shared" si="13"/>
        <v>0</v>
      </c>
      <c r="AM47" s="60">
        <f>AK47-AL47</f>
        <v>0</v>
      </c>
      <c r="AN47" s="187">
        <f>IF(AG45=AG47,IF(E47&gt;G47,AG45-0.1,AG45),AG45)</f>
        <v>10000</v>
      </c>
      <c r="AO47" s="187">
        <f>IF(AG46=AG47,IF(E50&gt;G50,AG46-0.1,AG46),AG46)</f>
        <v>10000</v>
      </c>
      <c r="AP47" s="187"/>
      <c r="AQ47" s="187">
        <f>IF(AG48=AG47,IF(G46&gt;E46,AG48-0.1,AG48),AG48)</f>
        <v>10000</v>
      </c>
      <c r="AR47" s="187">
        <f>AP49</f>
        <v>30000</v>
      </c>
      <c r="AS47" s="90">
        <f>RANK(AR47,AR45:AR48,1)</f>
        <v>1</v>
      </c>
      <c r="AT47" s="60" t="str">
        <f t="shared" si="14"/>
        <v>England</v>
      </c>
      <c r="AU47" s="60">
        <f t="shared" si="14"/>
        <v>0</v>
      </c>
      <c r="AV47" s="60">
        <f t="shared" si="14"/>
        <v>0</v>
      </c>
      <c r="AW47" s="60">
        <f t="shared" si="14"/>
        <v>0</v>
      </c>
      <c r="AX47" s="60"/>
      <c r="AY47" s="60"/>
      <c r="AZ47" s="60"/>
      <c r="BA47" s="113">
        <v>3</v>
      </c>
      <c r="BB47" s="114" t="e">
        <f>VLOOKUP(3,AS45:AT48,2,FALSE)</f>
        <v>#N/A</v>
      </c>
      <c r="BC47" s="115"/>
      <c r="BD47" s="116" t="e">
        <f>VLOOKUP(3,AS45:AW48,3,FALSE)</f>
        <v>#N/A</v>
      </c>
      <c r="BE47" s="116" t="e">
        <f>VLOOKUP(3,AS45:AW48,4,FALSE)</f>
        <v>#N/A</v>
      </c>
      <c r="BF47" s="93" t="s">
        <v>12</v>
      </c>
      <c r="BG47" s="116" t="e">
        <f>VLOOKUP(3,AS45:AW48,5,FALSE)</f>
        <v>#N/A</v>
      </c>
      <c r="BH47" s="60"/>
      <c r="BI47" s="60"/>
      <c r="BJ47" s="85">
        <f>IF(E47&gt;G47,IF(Spielplan!E47&gt;Spielplan!G47,Punktemodus!$B$3,0),0)</f>
        <v>0</v>
      </c>
      <c r="BK47" s="85">
        <f>IF(E47=G47,IF(Spielplan!E47=Spielplan!G47,Punktemodus!$B$3,0),0)</f>
        <v>10</v>
      </c>
      <c r="BL47" s="85">
        <f>IF(E47&lt;G47,IF(Spielplan!E47&lt;Spielplan!G47,Punktemodus!$B$3,0),0)</f>
        <v>0</v>
      </c>
      <c r="BM47" s="85">
        <f>IF(E47=Spielplan!E47,IF(G47=Spielplan!G47,Punktemodus!$B$5,0),0)</f>
        <v>3</v>
      </c>
      <c r="BN47" s="85">
        <f>IF(E47=Spielplan!E47,Punktemodus!$B$7,0)</f>
        <v>1</v>
      </c>
      <c r="BO47" s="85">
        <f>IF(G47=Spielplan!G47,Punktemodus!$B$7,0)</f>
        <v>1</v>
      </c>
      <c r="BP47" s="137">
        <f>IF(Spielplan!E47="",0,SUM(BJ47:BO47))</f>
        <v>0</v>
      </c>
      <c r="BQ47" s="85"/>
      <c r="BR47" s="141"/>
      <c r="BS47" s="134"/>
      <c r="BT47" s="134"/>
      <c r="BU47" s="134"/>
      <c r="BV47" s="134"/>
      <c r="BW47" s="155"/>
      <c r="BX47" s="351"/>
      <c r="BY47" s="351"/>
      <c r="BZ47" s="352"/>
      <c r="CA47" s="155"/>
      <c r="CB47" s="155"/>
      <c r="CC47" s="155"/>
      <c r="CD47" s="155"/>
      <c r="CE47" s="351"/>
      <c r="CF47" s="351"/>
      <c r="CG47" s="155"/>
      <c r="CH47" s="155"/>
      <c r="CI47" s="155"/>
      <c r="CJ47" s="351"/>
      <c r="CK47" s="155"/>
      <c r="CL47" s="155"/>
      <c r="CM47" s="155"/>
      <c r="CN47" s="155"/>
      <c r="CO47" s="351"/>
      <c r="CP47" s="155"/>
      <c r="CQ47" s="155"/>
      <c r="CR47" s="155"/>
      <c r="CS47" s="351"/>
      <c r="CT47" s="155"/>
      <c r="CU47" s="134"/>
      <c r="CV47" s="134"/>
      <c r="CW47" s="134"/>
    </row>
    <row r="48" spans="1:101" ht="18.75" customHeight="1" thickBot="1" x14ac:dyDescent="0.3">
      <c r="A48" s="60"/>
      <c r="B48" s="60"/>
      <c r="C48" s="48" t="str">
        <f>H45</f>
        <v>Costa Rica</v>
      </c>
      <c r="D48" s="49"/>
      <c r="E48" s="104"/>
      <c r="F48" s="93"/>
      <c r="G48" s="104"/>
      <c r="H48" s="48" t="str">
        <f>H46</f>
        <v>Italien</v>
      </c>
      <c r="I48" s="49"/>
      <c r="J48" s="60"/>
      <c r="K48" s="60" t="s">
        <v>88</v>
      </c>
      <c r="L48" s="60">
        <f t="shared" si="12"/>
        <v>0</v>
      </c>
      <c r="M48" s="60"/>
      <c r="N48" s="60">
        <f>IF($E48="",0,IF($E48&gt;$G48,3,IF($E48=$G48,1,0)))</f>
        <v>0</v>
      </c>
      <c r="O48" s="60"/>
      <c r="P48" s="60">
        <f>IF($G48="",0,IF($E48&gt;$G48,0,IF($E48=$G48,1,3)))</f>
        <v>0</v>
      </c>
      <c r="Q48" s="60"/>
      <c r="R48" s="60">
        <f>E48</f>
        <v>0</v>
      </c>
      <c r="S48" s="60"/>
      <c r="T48" s="60">
        <f>G48</f>
        <v>0</v>
      </c>
      <c r="U48" s="60"/>
      <c r="V48" s="60">
        <f>G48</f>
        <v>0</v>
      </c>
      <c r="W48" s="60"/>
      <c r="X48" s="60">
        <f>E48</f>
        <v>0</v>
      </c>
      <c r="Y48" s="60"/>
      <c r="Z48" s="60">
        <f>P51</f>
        <v>0</v>
      </c>
      <c r="AA48" s="60">
        <f>T51</f>
        <v>0</v>
      </c>
      <c r="AB48" s="60">
        <f>X51</f>
        <v>0</v>
      </c>
      <c r="AC48" s="60">
        <f>AA48-AB48</f>
        <v>0</v>
      </c>
      <c r="AD48" s="60">
        <f>IF(Z48&gt;Z45,-1,0)</f>
        <v>0</v>
      </c>
      <c r="AE48" s="60">
        <f>IF(Z48&gt;Z46,-1,0)</f>
        <v>0</v>
      </c>
      <c r="AF48" s="60">
        <f>IF(Z48&gt;Z47,-1,0)</f>
        <v>0</v>
      </c>
      <c r="AG48" s="60">
        <f>10000-(AJ48*1000+AM48*100+AK48*10)</f>
        <v>10000</v>
      </c>
      <c r="AH48" s="90">
        <f>RANK(AG48,AG45:AG48,1)</f>
        <v>1</v>
      </c>
      <c r="AI48" s="60" t="str">
        <f>H46</f>
        <v>Italien</v>
      </c>
      <c r="AJ48" s="60">
        <f t="shared" si="13"/>
        <v>0</v>
      </c>
      <c r="AK48" s="60">
        <f t="shared" si="13"/>
        <v>0</v>
      </c>
      <c r="AL48" s="60">
        <f t="shared" si="13"/>
        <v>0</v>
      </c>
      <c r="AM48" s="60">
        <f>AK48-AL48</f>
        <v>0</v>
      </c>
      <c r="AN48" s="187">
        <f>IF(AG45=AG48,IF(E49&gt;G49,AG45-0.1,AG45),AG45)</f>
        <v>10000</v>
      </c>
      <c r="AO48" s="187">
        <f>IF(AG46=AG48,IF(E48&gt;G48,AG46-0.1,AG46),AG46)</f>
        <v>10000</v>
      </c>
      <c r="AP48" s="187">
        <f>IF(AG47=AG48,IF(E46&gt;G46,AG47-0.1,AG47),AG47)</f>
        <v>10000</v>
      </c>
      <c r="AQ48" s="187"/>
      <c r="AR48" s="187">
        <f>AQ49</f>
        <v>30000</v>
      </c>
      <c r="AS48" s="90">
        <f>RANK(AR48,AR45:AR48,1)</f>
        <v>1</v>
      </c>
      <c r="AT48" s="60" t="str">
        <f t="shared" si="14"/>
        <v>Italien</v>
      </c>
      <c r="AU48" s="60">
        <f t="shared" si="14"/>
        <v>0</v>
      </c>
      <c r="AV48" s="60">
        <f t="shared" si="14"/>
        <v>0</v>
      </c>
      <c r="AW48" s="60">
        <f t="shared" si="14"/>
        <v>0</v>
      </c>
      <c r="AX48" s="60"/>
      <c r="AY48" s="60"/>
      <c r="AZ48" s="60"/>
      <c r="BA48" s="113">
        <v>4</v>
      </c>
      <c r="BB48" s="114" t="e">
        <f>VLOOKUP(4,AS45:AT48,2,FALSE)</f>
        <v>#N/A</v>
      </c>
      <c r="BC48" s="115"/>
      <c r="BD48" s="116" t="e">
        <f>VLOOKUP(4,AS45:AW48,3,FALSE)</f>
        <v>#N/A</v>
      </c>
      <c r="BE48" s="116" t="e">
        <f>VLOOKUP(4,AS45:AW48,4,FALSE)</f>
        <v>#N/A</v>
      </c>
      <c r="BF48" s="93" t="s">
        <v>12</v>
      </c>
      <c r="BG48" s="116" t="e">
        <f>VLOOKUP(4,AS45:AW48,5,FALSE)</f>
        <v>#N/A</v>
      </c>
      <c r="BH48" s="60"/>
      <c r="BI48" s="60"/>
      <c r="BJ48" s="85">
        <f>IF(E48&gt;G48,IF(Spielplan!E48&gt;Spielplan!G48,Punktemodus!$B$3,0),0)</f>
        <v>0</v>
      </c>
      <c r="BK48" s="85">
        <f>IF(E48=G48,IF(Spielplan!E48=Spielplan!G48,Punktemodus!$B$3,0),0)</f>
        <v>10</v>
      </c>
      <c r="BL48" s="85">
        <f>IF(E48&lt;G48,IF(Spielplan!E48&lt;Spielplan!G48,Punktemodus!$B$3,0),0)</f>
        <v>0</v>
      </c>
      <c r="BM48" s="85">
        <f>IF(E48=Spielplan!E48,IF(G48=Spielplan!G48,Punktemodus!$B$5,0),0)</f>
        <v>3</v>
      </c>
      <c r="BN48" s="85">
        <f>IF(E48=Spielplan!E48,Punktemodus!$B$7,0)</f>
        <v>1</v>
      </c>
      <c r="BO48" s="85">
        <f>IF(G48=Spielplan!G48,Punktemodus!$B$7,0)</f>
        <v>1</v>
      </c>
      <c r="BP48" s="137">
        <f>IF(Spielplan!E48="",0,SUM(BJ48:BO48))</f>
        <v>0</v>
      </c>
      <c r="BQ48" s="85"/>
      <c r="BR48" s="141"/>
      <c r="BS48" s="143" t="s">
        <v>18</v>
      </c>
      <c r="BT48" s="144" t="str">
        <f>Spielplan!$BL$12</f>
        <v/>
      </c>
      <c r="BU48" s="145"/>
      <c r="BV48" s="146">
        <f>Spielplan!$BN$12</f>
        <v>0</v>
      </c>
      <c r="BW48" s="157"/>
      <c r="BX48" s="158">
        <f>IF(BT12=BT48,Punktemodus!$B$11,0)</f>
        <v>10</v>
      </c>
      <c r="BY48" s="158">
        <f>IF(BT48=BT29,Punktemodus!B13,0)</f>
        <v>5</v>
      </c>
      <c r="BZ48" s="142"/>
      <c r="CA48" s="155"/>
      <c r="CB48" s="154" t="s">
        <v>27</v>
      </c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34"/>
      <c r="CV48" s="134"/>
      <c r="CW48" s="134"/>
    </row>
    <row r="49" spans="1:101" ht="18.75" customHeight="1" thickBot="1" x14ac:dyDescent="0.3">
      <c r="A49" s="60"/>
      <c r="B49" s="60"/>
      <c r="C49" s="75" t="str">
        <f>C45</f>
        <v>Uruguay</v>
      </c>
      <c r="D49" s="76"/>
      <c r="E49" s="104"/>
      <c r="F49" s="93"/>
      <c r="G49" s="104"/>
      <c r="H49" s="75" t="str">
        <f>H46</f>
        <v>Italien</v>
      </c>
      <c r="I49" s="76"/>
      <c r="J49" s="60"/>
      <c r="K49" s="60" t="s">
        <v>89</v>
      </c>
      <c r="L49" s="60">
        <f t="shared" si="12"/>
        <v>0</v>
      </c>
      <c r="M49" s="60">
        <f>IF($E49="",0,IF($E49&gt;$G49,3,IF($E49=G49,1,0)))</f>
        <v>0</v>
      </c>
      <c r="N49" s="60"/>
      <c r="O49" s="60"/>
      <c r="P49" s="60">
        <f>IF($G49="",0,IF($E49&gt;$G49,0,IF($E49=$G49,1,3)))</f>
        <v>0</v>
      </c>
      <c r="Q49" s="60">
        <f>E49</f>
        <v>0</v>
      </c>
      <c r="R49" s="60"/>
      <c r="S49" s="60"/>
      <c r="T49" s="60">
        <f>G49</f>
        <v>0</v>
      </c>
      <c r="U49" s="60">
        <f>G49</f>
        <v>0</v>
      </c>
      <c r="V49" s="60"/>
      <c r="W49" s="60"/>
      <c r="X49" s="60">
        <f>E49</f>
        <v>0</v>
      </c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187">
        <f>SUM(AN45:AN48)</f>
        <v>30000</v>
      </c>
      <c r="AO49" s="187">
        <f>SUM(AO45:AO48)</f>
        <v>30000</v>
      </c>
      <c r="AP49" s="187">
        <f>SUM(AP45:AP48)</f>
        <v>30000</v>
      </c>
      <c r="AQ49" s="187">
        <f>SUM(AQ45:AQ48)</f>
        <v>30000</v>
      </c>
      <c r="AR49" s="187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85">
        <f>IF(E49&gt;G49,IF(Spielplan!E49&gt;Spielplan!G49,Punktemodus!$B$3,0),0)</f>
        <v>0</v>
      </c>
      <c r="BK49" s="85">
        <f>IF(E49=G49,IF(Spielplan!E49=Spielplan!G49,Punktemodus!$B$3,0),0)</f>
        <v>10</v>
      </c>
      <c r="BL49" s="85">
        <f>IF(E49&lt;G49,IF(Spielplan!E49&lt;Spielplan!G49,Punktemodus!$B$3,0),0)</f>
        <v>0</v>
      </c>
      <c r="BM49" s="85">
        <f>IF(E49=Spielplan!E49,IF(G49=Spielplan!G49,Punktemodus!$B$5,0),0)</f>
        <v>3</v>
      </c>
      <c r="BN49" s="85">
        <f>IF(E49=Spielplan!E49,Punktemodus!$B$7,0)</f>
        <v>1</v>
      </c>
      <c r="BO49" s="85">
        <f>IF(G49=Spielplan!G49,Punktemodus!$B$7,0)</f>
        <v>1</v>
      </c>
      <c r="BP49" s="137">
        <f>IF(Spielplan!E49="",0,SUM(BJ49:BO49))</f>
        <v>0</v>
      </c>
      <c r="BQ49" s="60"/>
      <c r="BR49" s="141"/>
      <c r="BS49" s="149" t="s">
        <v>21</v>
      </c>
      <c r="BT49" s="144" t="str">
        <f>Spielplan!$BL$13</f>
        <v/>
      </c>
      <c r="BU49" s="145"/>
      <c r="BV49" s="146">
        <f>Spielplan!$BN$13</f>
        <v>0</v>
      </c>
      <c r="BW49" s="155"/>
      <c r="BX49" s="158">
        <f>IF(BT13=BT49,Punktemodus!$B$11,0)</f>
        <v>10</v>
      </c>
      <c r="BY49" s="158">
        <f>IF(BT49=BT28,Punktemodus!B13,0)</f>
        <v>5</v>
      </c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34"/>
      <c r="CV49" s="134"/>
      <c r="CW49" s="134"/>
    </row>
    <row r="50" spans="1:101" ht="18.75" customHeight="1" thickBot="1" x14ac:dyDescent="0.3">
      <c r="A50" s="60"/>
      <c r="B50" s="60"/>
      <c r="C50" s="48" t="str">
        <f>H45</f>
        <v>Costa Rica</v>
      </c>
      <c r="D50" s="49"/>
      <c r="E50" s="104"/>
      <c r="F50" s="93"/>
      <c r="G50" s="104"/>
      <c r="H50" s="48" t="str">
        <f>C46</f>
        <v>England</v>
      </c>
      <c r="I50" s="49"/>
      <c r="J50" s="60"/>
      <c r="K50" s="60" t="s">
        <v>89</v>
      </c>
      <c r="L50" s="60">
        <f t="shared" si="12"/>
        <v>0</v>
      </c>
      <c r="M50" s="60"/>
      <c r="N50" s="60">
        <f>IF($E50="",0,IF($E50&gt;$G50,3,IF($E50=$G50,1,0)))</f>
        <v>0</v>
      </c>
      <c r="O50" s="60">
        <f>IF($G50="",0,IF($E50&gt;$G50,0,IF($E50=$G50,1,3)))</f>
        <v>0</v>
      </c>
      <c r="P50" s="60"/>
      <c r="Q50" s="60"/>
      <c r="R50" s="60">
        <f>E50</f>
        <v>0</v>
      </c>
      <c r="S50" s="60">
        <f>G50</f>
        <v>0</v>
      </c>
      <c r="T50" s="60"/>
      <c r="U50" s="60"/>
      <c r="V50" s="60">
        <f>G50</f>
        <v>0</v>
      </c>
      <c r="W50" s="60">
        <f>E50</f>
        <v>0</v>
      </c>
      <c r="X50" s="60"/>
      <c r="Y50" s="60"/>
      <c r="Z50" s="60" t="s">
        <v>30</v>
      </c>
      <c r="AA50" s="60"/>
      <c r="AB50" s="60"/>
      <c r="AC50" s="60"/>
      <c r="AD50" s="60"/>
      <c r="AE50" s="60"/>
      <c r="AF50" s="60"/>
      <c r="AG50" s="60" t="b">
        <f>OR(AG45=AG46,AG45=AG47,AG45=AG48,AG46=AG47,AG46=AG48,AG47=AG48)</f>
        <v>1</v>
      </c>
      <c r="AH50" s="60"/>
      <c r="AI50" s="60"/>
      <c r="AJ50" s="60"/>
      <c r="AK50" s="60"/>
      <c r="AL50" s="60"/>
      <c r="AM50" s="60"/>
      <c r="AN50" s="60"/>
      <c r="AO50" s="60" t="s">
        <v>34</v>
      </c>
      <c r="AP50" s="60"/>
      <c r="AQ50" s="60"/>
      <c r="AR50" s="60" t="b">
        <f>OR(AR45=AR46,AR45=AR47,AR45=AR48,AR46=AR47,AR46=AR48,AR47=AR48)</f>
        <v>1</v>
      </c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85">
        <f>IF(E50&gt;G50,IF(Spielplan!E50&gt;Spielplan!G50,Punktemodus!$B$3,0),0)</f>
        <v>0</v>
      </c>
      <c r="BK50" s="85">
        <f>IF(E50=G50,IF(Spielplan!E50=Spielplan!G50,Punktemodus!$B$3,0),0)</f>
        <v>10</v>
      </c>
      <c r="BL50" s="85">
        <f>IF(E50&lt;G50,IF(Spielplan!E50&lt;Spielplan!G50,Punktemodus!$B$3,0),0)</f>
        <v>0</v>
      </c>
      <c r="BM50" s="85">
        <f>IF(E50=Spielplan!E50,IF(G50=Spielplan!G50,Punktemodus!$B$5,0),0)</f>
        <v>3</v>
      </c>
      <c r="BN50" s="85">
        <f>IF(E50=Spielplan!E50,Punktemodus!$B$7,0)</f>
        <v>1</v>
      </c>
      <c r="BO50" s="85">
        <f>IF(G50=Spielplan!G50,Punktemodus!$B$7,0)</f>
        <v>1</v>
      </c>
      <c r="BP50" s="137">
        <f>IF(Spielplan!E50="",0,SUM(BJ50:BO50))</f>
        <v>0</v>
      </c>
      <c r="BQ50" s="60"/>
      <c r="BR50" s="141"/>
      <c r="BS50" s="150"/>
      <c r="BT50" s="134"/>
      <c r="BU50" s="134"/>
      <c r="BV50" s="151"/>
      <c r="BW50" s="157"/>
      <c r="BX50" s="158"/>
      <c r="BY50" s="158"/>
      <c r="BZ50" s="155"/>
      <c r="CA50" s="144" t="str">
        <f>Spielplan!$BS$14</f>
        <v/>
      </c>
      <c r="CB50" s="159"/>
      <c r="CC50" s="146">
        <f>Spielplan!$BU$14</f>
        <v>0</v>
      </c>
      <c r="CD50" s="157"/>
      <c r="CE50" s="155">
        <f>IF(CA50=CA14,Punktemodus!B15,0)</f>
        <v>20</v>
      </c>
      <c r="CF50" s="158">
        <f>IF(OR(CA50=$CA$15,CA50=$CA$22,CA50=$CA$23,CA50=$CA$30,CA50=$CA$31,CA50=$CA$38,CA50=$CA$39),Punktemodus!B17,0)</f>
        <v>10</v>
      </c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34"/>
      <c r="CV50" s="134"/>
      <c r="CW50" s="134"/>
    </row>
    <row r="51" spans="1:101" ht="18.75" customHeight="1" thickBot="1" x14ac:dyDescent="0.3">
      <c r="A51" s="60"/>
      <c r="B51" s="60"/>
      <c r="C51" s="136" t="str">
        <f>IF(G50="","",IF(AR50=TRUE,"Achtung: Fehler in Tabelle!",""))</f>
        <v/>
      </c>
      <c r="D51" s="60"/>
      <c r="E51" s="85"/>
      <c r="F51" s="60"/>
      <c r="G51" s="85"/>
      <c r="H51" s="60"/>
      <c r="I51" s="60"/>
      <c r="J51" s="60"/>
      <c r="K51" s="60"/>
      <c r="L51" s="60"/>
      <c r="M51" s="60">
        <f t="shared" ref="M51:X51" si="15">SUM(M45:M50)</f>
        <v>0</v>
      </c>
      <c r="N51" s="60">
        <f t="shared" si="15"/>
        <v>0</v>
      </c>
      <c r="O51" s="60">
        <f t="shared" si="15"/>
        <v>0</v>
      </c>
      <c r="P51" s="60">
        <f t="shared" si="15"/>
        <v>0</v>
      </c>
      <c r="Q51" s="60">
        <f t="shared" si="15"/>
        <v>0</v>
      </c>
      <c r="R51" s="60">
        <f t="shared" si="15"/>
        <v>0</v>
      </c>
      <c r="S51" s="60">
        <f t="shared" si="15"/>
        <v>0</v>
      </c>
      <c r="T51" s="60">
        <f t="shared" si="15"/>
        <v>0</v>
      </c>
      <c r="U51" s="60">
        <f t="shared" si="15"/>
        <v>0</v>
      </c>
      <c r="V51" s="60">
        <f t="shared" si="15"/>
        <v>0</v>
      </c>
      <c r="W51" s="60">
        <f t="shared" si="15"/>
        <v>0</v>
      </c>
      <c r="X51" s="60">
        <f t="shared" si="15"/>
        <v>0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160">
        <f>SUM(BP45:BP50)</f>
        <v>0</v>
      </c>
      <c r="BQ51" s="60"/>
      <c r="BR51" s="141"/>
      <c r="BS51" s="152"/>
      <c r="BT51" s="134"/>
      <c r="BU51" s="134"/>
      <c r="BV51" s="151"/>
      <c r="BW51" s="157"/>
      <c r="BX51" s="158"/>
      <c r="BY51" s="158"/>
      <c r="BZ51" s="155"/>
      <c r="CA51" s="144" t="str">
        <f>Spielplan!$BS$15</f>
        <v/>
      </c>
      <c r="CB51" s="159"/>
      <c r="CC51" s="146">
        <f>Spielplan!$BU$15</f>
        <v>0</v>
      </c>
      <c r="CD51" s="155"/>
      <c r="CE51" s="155">
        <f>IF(CA51=CA15,Punktemodus!B15,0)</f>
        <v>20</v>
      </c>
      <c r="CF51" s="158">
        <f>IF(OR(CA51=$CA$14,CA51=$CA$22,CA51=$CA$23,CA51=$CA$30,CA51=$CA$31,CA51=$CA$38,CA51=$CA$39),Punktemodus!B17,0)</f>
        <v>10</v>
      </c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34"/>
      <c r="CV51" s="134"/>
      <c r="CW51" s="134"/>
    </row>
    <row r="52" spans="1:101" ht="18.75" customHeight="1" thickBot="1" x14ac:dyDescent="0.3">
      <c r="A52" s="60"/>
      <c r="B52" s="60"/>
      <c r="C52" s="60"/>
      <c r="D52" s="60"/>
      <c r="E52" s="85"/>
      <c r="F52" s="60"/>
      <c r="G52" s="85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138"/>
      <c r="BQ52" s="60"/>
      <c r="BR52" s="141"/>
      <c r="BS52" s="153" t="s">
        <v>22</v>
      </c>
      <c r="BT52" s="144" t="str">
        <f>Spielplan!$BL$16</f>
        <v/>
      </c>
      <c r="BU52" s="145"/>
      <c r="BV52" s="146">
        <f>Spielplan!$BN$16</f>
        <v>0</v>
      </c>
      <c r="BW52" s="155"/>
      <c r="BX52" s="158">
        <f>IF(BT16=BT52,Punktemodus!$B$11,0)</f>
        <v>10</v>
      </c>
      <c r="BY52" s="158">
        <f>IF(BT52=BT33,Punktemodus!B13,0)</f>
        <v>5</v>
      </c>
      <c r="BZ52" s="155"/>
      <c r="CA52" s="155"/>
      <c r="CB52" s="155"/>
      <c r="CC52" s="155"/>
      <c r="CD52" s="155"/>
      <c r="CE52" s="155"/>
      <c r="CF52" s="154"/>
      <c r="CG52" s="154" t="s">
        <v>28</v>
      </c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34"/>
      <c r="CV52" s="134"/>
      <c r="CW52" s="134"/>
    </row>
    <row r="53" spans="1:101" ht="18.75" customHeight="1" thickBot="1" x14ac:dyDescent="0.25">
      <c r="A53" s="60"/>
      <c r="B53" s="60"/>
      <c r="C53" s="60"/>
      <c r="D53" s="60"/>
      <c r="E53" s="85"/>
      <c r="F53" s="60"/>
      <c r="G53" s="85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138"/>
      <c r="BQ53" s="60"/>
      <c r="BR53" s="141"/>
      <c r="BS53" s="149" t="s">
        <v>25</v>
      </c>
      <c r="BT53" s="144" t="str">
        <f>Spielplan!$BL$17</f>
        <v/>
      </c>
      <c r="BU53" s="145"/>
      <c r="BV53" s="146">
        <f>Spielplan!$BN$17</f>
        <v>0</v>
      </c>
      <c r="BW53" s="155"/>
      <c r="BX53" s="158">
        <f>IF(BT17=BT53,Punktemodus!$B$11,0)</f>
        <v>10</v>
      </c>
      <c r="BY53" s="158">
        <f>IF(BT53=BT32,Punktemodus!B13,0)</f>
        <v>5</v>
      </c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34"/>
      <c r="CV53" s="134"/>
      <c r="CW53" s="134"/>
    </row>
    <row r="54" spans="1:101" ht="18.75" customHeight="1" thickBot="1" x14ac:dyDescent="0.3">
      <c r="A54" s="60"/>
      <c r="B54" s="60"/>
      <c r="C54" s="88" t="s">
        <v>90</v>
      </c>
      <c r="D54" s="60"/>
      <c r="E54" s="85"/>
      <c r="F54" s="60"/>
      <c r="G54" s="85"/>
      <c r="H54" s="60"/>
      <c r="I54" s="60"/>
      <c r="J54" s="60"/>
      <c r="K54" s="60"/>
      <c r="L54" s="60"/>
      <c r="M54" s="60" t="s">
        <v>4</v>
      </c>
      <c r="N54" s="60"/>
      <c r="O54" s="60"/>
      <c r="P54" s="60"/>
      <c r="Q54" s="60" t="s">
        <v>6</v>
      </c>
      <c r="R54" s="60"/>
      <c r="S54" s="60"/>
      <c r="T54" s="60"/>
      <c r="U54" s="60" t="s">
        <v>7</v>
      </c>
      <c r="V54" s="60"/>
      <c r="W54" s="60"/>
      <c r="X54" s="60"/>
      <c r="Y54" s="60"/>
      <c r="Z54" s="60" t="s">
        <v>4</v>
      </c>
      <c r="AA54" s="60" t="s">
        <v>5</v>
      </c>
      <c r="AB54" s="60"/>
      <c r="AC54" s="60"/>
      <c r="AD54" s="60" t="s">
        <v>9</v>
      </c>
      <c r="AE54" s="60"/>
      <c r="AF54" s="60"/>
      <c r="AG54" s="60"/>
      <c r="AH54" s="60" t="s">
        <v>32</v>
      </c>
      <c r="AI54" s="60"/>
      <c r="AJ54" s="60"/>
      <c r="AK54" s="60"/>
      <c r="AL54" s="60"/>
      <c r="AM54" s="60"/>
      <c r="AN54" s="60" t="s">
        <v>35</v>
      </c>
      <c r="AO54" s="60"/>
      <c r="AP54" s="60"/>
      <c r="AQ54" s="60"/>
      <c r="AR54" s="60"/>
      <c r="AS54" s="60" t="s">
        <v>33</v>
      </c>
      <c r="AT54" s="60"/>
      <c r="AU54" s="60"/>
      <c r="AV54" s="60"/>
      <c r="AW54" s="60"/>
      <c r="AX54" s="60"/>
      <c r="AY54" s="60"/>
      <c r="AZ54" s="60"/>
      <c r="BA54" s="89" t="s">
        <v>10</v>
      </c>
      <c r="BB54" s="60"/>
      <c r="BC54" s="90" t="s">
        <v>4</v>
      </c>
      <c r="BD54" s="60"/>
      <c r="BE54" s="61" t="s">
        <v>5</v>
      </c>
      <c r="BF54" s="60"/>
      <c r="BG54" s="60"/>
      <c r="BH54" s="60"/>
      <c r="BI54" s="85"/>
      <c r="BJ54" s="60"/>
      <c r="BK54" s="60"/>
      <c r="BL54" s="60"/>
      <c r="BM54" s="60"/>
      <c r="BN54" s="60"/>
      <c r="BO54" s="60"/>
      <c r="BP54" s="138"/>
      <c r="BQ54" s="85"/>
      <c r="BR54" s="141"/>
      <c r="BS54" s="150"/>
      <c r="BT54" s="134"/>
      <c r="BU54" s="134"/>
      <c r="BV54" s="134"/>
      <c r="BW54" s="134"/>
      <c r="BX54" s="148"/>
      <c r="BY54" s="148"/>
      <c r="BZ54" s="134"/>
      <c r="CA54" s="134"/>
      <c r="CB54" s="134"/>
      <c r="CC54" s="134"/>
      <c r="CD54" s="134"/>
      <c r="CE54" s="134"/>
      <c r="CF54" s="144" t="str">
        <f>Spielplan!$BX$18</f>
        <v/>
      </c>
      <c r="CG54" s="145"/>
      <c r="CH54" s="146">
        <f>Spielplan!$BZ$18</f>
        <v>0</v>
      </c>
      <c r="CI54" s="134"/>
      <c r="CJ54" s="134">
        <f>IF(OR(CF54=$CF$18,CF54=$CF$19,CF54=$CF$34,CF54=$CF$35),Punktemodus!$B$19,0)</f>
        <v>30</v>
      </c>
      <c r="CK54" s="134"/>
      <c r="CL54" s="134"/>
      <c r="CM54" s="134"/>
      <c r="CN54" s="134"/>
      <c r="CO54" s="134"/>
      <c r="CP54" s="134"/>
      <c r="CQ54" s="134"/>
      <c r="CR54" s="134"/>
      <c r="CS54" s="134">
        <f>IF(CQ59=CQ23,Punktemodus!B23,0)</f>
        <v>50</v>
      </c>
      <c r="CT54" s="134"/>
      <c r="CU54" s="134"/>
      <c r="CV54" s="134"/>
      <c r="CW54" s="134"/>
    </row>
    <row r="55" spans="1:101" ht="18.75" customHeight="1" thickBot="1" x14ac:dyDescent="0.25">
      <c r="A55" s="60"/>
      <c r="B55" s="60"/>
      <c r="C55" s="92"/>
      <c r="D55" s="60"/>
      <c r="E55" s="85"/>
      <c r="F55" s="60"/>
      <c r="G55" s="85"/>
      <c r="H55" s="60"/>
      <c r="I55" s="60"/>
      <c r="J55" s="60"/>
      <c r="K55" s="60"/>
      <c r="L55" s="60"/>
      <c r="M55" s="60" t="s">
        <v>0</v>
      </c>
      <c r="N55" s="60" t="s">
        <v>1</v>
      </c>
      <c r="O55" s="60" t="s">
        <v>2</v>
      </c>
      <c r="P55" s="60" t="s">
        <v>3</v>
      </c>
      <c r="Q55" s="60" t="s">
        <v>0</v>
      </c>
      <c r="R55" s="60" t="s">
        <v>1</v>
      </c>
      <c r="S55" s="60" t="s">
        <v>2</v>
      </c>
      <c r="T55" s="60" t="s">
        <v>3</v>
      </c>
      <c r="U55" s="60" t="s">
        <v>0</v>
      </c>
      <c r="V55" s="60" t="s">
        <v>1</v>
      </c>
      <c r="W55" s="60" t="s">
        <v>2</v>
      </c>
      <c r="X55" s="60" t="s">
        <v>3</v>
      </c>
      <c r="Y55" s="60"/>
      <c r="Z55" s="60" t="s">
        <v>8</v>
      </c>
      <c r="AA55" s="60"/>
      <c r="AB55" s="60"/>
      <c r="AC55" s="60"/>
      <c r="AD55" s="60"/>
      <c r="AE55" s="60"/>
      <c r="AF55" s="60"/>
      <c r="AG55" s="60"/>
      <c r="AH55" s="60" t="s">
        <v>31</v>
      </c>
      <c r="AI55" s="60"/>
      <c r="AJ55" s="60"/>
      <c r="AK55" s="60"/>
      <c r="AL55" s="60"/>
      <c r="AM55" s="60"/>
      <c r="AN55" s="60" t="str">
        <f>AI56</f>
        <v>Schweiz</v>
      </c>
      <c r="AO55" s="60" t="str">
        <f>AI57</f>
        <v>Ecuador</v>
      </c>
      <c r="AP55" s="60" t="str">
        <f>AI58</f>
        <v>Frankreich</v>
      </c>
      <c r="AQ55" s="60" t="str">
        <f>AI59</f>
        <v>Honduras</v>
      </c>
      <c r="AR55" s="60"/>
      <c r="AS55" s="60" t="s">
        <v>31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85"/>
      <c r="BJ55" s="85"/>
      <c r="BK55" s="85"/>
      <c r="BL55" s="85"/>
      <c r="BM55" s="85"/>
      <c r="BN55" s="85"/>
      <c r="BO55" s="85"/>
      <c r="BP55" s="137"/>
      <c r="BQ55" s="85"/>
      <c r="BR55" s="141"/>
      <c r="BS55" s="134"/>
      <c r="BT55" s="134"/>
      <c r="BU55" s="134"/>
      <c r="BV55" s="134"/>
      <c r="BW55" s="134"/>
      <c r="BX55" s="148"/>
      <c r="BY55" s="148"/>
      <c r="BZ55" s="134"/>
      <c r="CA55" s="134"/>
      <c r="CB55" s="134"/>
      <c r="CC55" s="134"/>
      <c r="CD55" s="134"/>
      <c r="CE55" s="134"/>
      <c r="CF55" s="144" t="str">
        <f>Spielplan!$BX$19</f>
        <v/>
      </c>
      <c r="CG55" s="145"/>
      <c r="CH55" s="146">
        <f>Spielplan!$BZ$19</f>
        <v>0</v>
      </c>
      <c r="CI55" s="134"/>
      <c r="CJ55" s="134">
        <f>IF(OR(CF55=$CF$18,CF55=$CF$19,CF55=$CF$34,CF55=$CF$35),Punktemodus!$B$19,0)</f>
        <v>30</v>
      </c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</row>
    <row r="56" spans="1:101" ht="18.75" customHeight="1" thickBot="1" x14ac:dyDescent="0.3">
      <c r="A56" s="60"/>
      <c r="B56" s="60"/>
      <c r="C56" s="191" t="str">
        <f>Spielplan!$C56</f>
        <v>Schweiz</v>
      </c>
      <c r="D56" s="192"/>
      <c r="E56" s="104"/>
      <c r="F56" s="93"/>
      <c r="G56" s="104"/>
      <c r="H56" s="191" t="str">
        <f>Spielplan!$H$56</f>
        <v>Ecuador</v>
      </c>
      <c r="I56" s="192"/>
      <c r="J56" s="60"/>
      <c r="K56" s="60" t="s">
        <v>96</v>
      </c>
      <c r="L56" s="60">
        <f t="shared" ref="L56:L61" si="16">IF(E56-G56&gt;0,1,IF(G56=E56,0,-1))</f>
        <v>0</v>
      </c>
      <c r="M56" s="60">
        <f>IF($E56="",0,IF($E56&gt;$G56,3,IF($E56=G56,1,0)))</f>
        <v>0</v>
      </c>
      <c r="N56" s="60">
        <f>IF($G56="",0,IF($E56&gt;$G56,0,IF($E56=G56,1,3)))</f>
        <v>0</v>
      </c>
      <c r="O56" s="60"/>
      <c r="P56" s="60"/>
      <c r="Q56" s="60">
        <f>E56</f>
        <v>0</v>
      </c>
      <c r="R56" s="60">
        <f>G56</f>
        <v>0</v>
      </c>
      <c r="S56" s="60"/>
      <c r="T56" s="60"/>
      <c r="U56" s="60">
        <f>G56</f>
        <v>0</v>
      </c>
      <c r="V56" s="60">
        <f>E56</f>
        <v>0</v>
      </c>
      <c r="W56" s="60"/>
      <c r="X56" s="60"/>
      <c r="Y56" s="60"/>
      <c r="Z56" s="60">
        <f>M62</f>
        <v>0</v>
      </c>
      <c r="AA56" s="60">
        <f>Q62</f>
        <v>0</v>
      </c>
      <c r="AB56" s="60">
        <f>U62</f>
        <v>0</v>
      </c>
      <c r="AC56" s="60">
        <f>AA56-AB56</f>
        <v>0</v>
      </c>
      <c r="AD56" s="60">
        <f>IF(Z56&gt;Z57,-1,0)</f>
        <v>0</v>
      </c>
      <c r="AE56" s="60">
        <f>IF(Z56&gt;Z58,-1,0)</f>
        <v>0</v>
      </c>
      <c r="AF56" s="60">
        <f>IF(Z56&gt;Z59,-1,0)</f>
        <v>0</v>
      </c>
      <c r="AG56" s="60">
        <f>10000-(AJ56*1000+AM56*100+AK56*10)</f>
        <v>10000</v>
      </c>
      <c r="AH56" s="90">
        <f>RANK(AG56,AG56:AG59,1)</f>
        <v>1</v>
      </c>
      <c r="AI56" s="60" t="str">
        <f>C56</f>
        <v>Schweiz</v>
      </c>
      <c r="AJ56" s="60">
        <f t="shared" ref="AJ56:AL59" si="17">Z56</f>
        <v>0</v>
      </c>
      <c r="AK56" s="60">
        <f t="shared" si="17"/>
        <v>0</v>
      </c>
      <c r="AL56" s="60">
        <f t="shared" si="17"/>
        <v>0</v>
      </c>
      <c r="AM56" s="60">
        <f>AK56-AL56</f>
        <v>0</v>
      </c>
      <c r="AN56" s="187"/>
      <c r="AO56" s="187">
        <f>IF(AG57=AG56,IF(G56&gt;E56,AG57-0.1,AG57),AG57)</f>
        <v>10000</v>
      </c>
      <c r="AP56" s="187">
        <f>IF(AG58=AG56,IF(G58&gt;E58,AG58-0.1,AG58),AG58)</f>
        <v>10000</v>
      </c>
      <c r="AQ56" s="187">
        <f>IF(AG59=AG56,IF(G60&gt;E60,AG59-0.1,AG59),AG59)</f>
        <v>10000</v>
      </c>
      <c r="AR56" s="187">
        <f>AN60</f>
        <v>30000</v>
      </c>
      <c r="AS56" s="90">
        <f>RANK(AR56,AR56:AR59,1)</f>
        <v>1</v>
      </c>
      <c r="AT56" s="60" t="str">
        <f t="shared" ref="AT56:AW59" si="18">AI56</f>
        <v>Schweiz</v>
      </c>
      <c r="AU56" s="60">
        <f t="shared" si="18"/>
        <v>0</v>
      </c>
      <c r="AV56" s="60">
        <f t="shared" si="18"/>
        <v>0</v>
      </c>
      <c r="AW56" s="60">
        <f t="shared" si="18"/>
        <v>0</v>
      </c>
      <c r="AX56" s="60"/>
      <c r="AY56" s="60"/>
      <c r="AZ56" s="60"/>
      <c r="BA56" s="195">
        <v>1</v>
      </c>
      <c r="BB56" s="191" t="str">
        <f>VLOOKUP(1,AS56:AT59,2,FALSE)</f>
        <v>Schweiz</v>
      </c>
      <c r="BC56" s="196"/>
      <c r="BD56" s="197">
        <f>VLOOKUP(1,AS56:AW59,3,FALSE)</f>
        <v>0</v>
      </c>
      <c r="BE56" s="198">
        <f>VLOOKUP(1,AS56:AW59,4,FALSE)</f>
        <v>0</v>
      </c>
      <c r="BF56" s="93" t="s">
        <v>12</v>
      </c>
      <c r="BG56" s="198">
        <f>VLOOKUP(1,AS56:AW59,5,FALSE)</f>
        <v>0</v>
      </c>
      <c r="BH56" s="199" t="s">
        <v>121</v>
      </c>
      <c r="BI56" s="85"/>
      <c r="BJ56" s="85">
        <f>IF(E56&gt;G56,IF(Spielplan!E56&gt;Spielplan!G56,Punktemodus!$B$3,0),0)</f>
        <v>0</v>
      </c>
      <c r="BK56" s="85">
        <f>IF(E56=G56,IF(Spielplan!E56=Spielplan!G56,Punktemodus!$B$3,0),0)</f>
        <v>10</v>
      </c>
      <c r="BL56" s="85">
        <f>IF(E56&lt;G56,IF(Spielplan!E56&lt;Spielplan!G56,Punktemodus!$B$3,0),0)</f>
        <v>0</v>
      </c>
      <c r="BM56" s="85">
        <f>IF(E56=Spielplan!E56,IF(G56=Spielplan!G56,Punktemodus!$B$5,0),0)</f>
        <v>3</v>
      </c>
      <c r="BN56" s="85">
        <f>IF(E56=Spielplan!E56,Punktemodus!$B$7,0)</f>
        <v>1</v>
      </c>
      <c r="BO56" s="85">
        <f>IF(G56=Spielplan!G56,Punktemodus!$B$7,0)</f>
        <v>1</v>
      </c>
      <c r="BP56" s="137">
        <f>IF(Spielplan!E56="",0,SUM(BJ56:BO56))</f>
        <v>0</v>
      </c>
      <c r="BQ56" s="85"/>
      <c r="BR56" s="141"/>
      <c r="BS56" s="153" t="s">
        <v>121</v>
      </c>
      <c r="BT56" s="144" t="str">
        <f>Spielplan!$BL$20</f>
        <v/>
      </c>
      <c r="BU56" s="145"/>
      <c r="BV56" s="146">
        <f>Spielplan!$BN$20</f>
        <v>0</v>
      </c>
      <c r="BW56" s="147"/>
      <c r="BX56" s="148">
        <f>IF(BT20=BT56,Punktemodus!$B$11,0)</f>
        <v>10</v>
      </c>
      <c r="BY56" s="148">
        <f>IF(BT56=BT37,Punktemodus!B13,0)</f>
        <v>5</v>
      </c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</row>
    <row r="57" spans="1:101" ht="18.75" customHeight="1" thickBot="1" x14ac:dyDescent="0.3">
      <c r="A57" s="60"/>
      <c r="B57" s="60"/>
      <c r="C57" s="193" t="str">
        <f>Spielplan!$C$57</f>
        <v>Frankreich</v>
      </c>
      <c r="D57" s="194"/>
      <c r="E57" s="104"/>
      <c r="F57" s="93"/>
      <c r="G57" s="104"/>
      <c r="H57" s="193" t="str">
        <f>Spielplan!$H$57</f>
        <v>Honduras</v>
      </c>
      <c r="I57" s="194"/>
      <c r="J57" s="60"/>
      <c r="K57" s="60" t="s">
        <v>97</v>
      </c>
      <c r="L57" s="60">
        <f t="shared" si="16"/>
        <v>0</v>
      </c>
      <c r="M57" s="60"/>
      <c r="N57" s="60"/>
      <c r="O57" s="60">
        <f>IF($E57="",0,IF($E57&gt;$G57,3,IF($E57=$G57,1,0)))</f>
        <v>0</v>
      </c>
      <c r="P57" s="60">
        <f>IF($G57="",0,IF($E57&gt;$G57,0,IF($E57=$G57,1,3)))</f>
        <v>0</v>
      </c>
      <c r="Q57" s="60"/>
      <c r="R57" s="60"/>
      <c r="S57" s="60">
        <f>E57</f>
        <v>0</v>
      </c>
      <c r="T57" s="60">
        <f>G57</f>
        <v>0</v>
      </c>
      <c r="U57" s="60"/>
      <c r="V57" s="60"/>
      <c r="W57" s="60">
        <f>G57</f>
        <v>0</v>
      </c>
      <c r="X57" s="60">
        <f>E57</f>
        <v>0</v>
      </c>
      <c r="Y57" s="60"/>
      <c r="Z57" s="60">
        <f>N62</f>
        <v>0</v>
      </c>
      <c r="AA57" s="60">
        <f>R62</f>
        <v>0</v>
      </c>
      <c r="AB57" s="60">
        <f>V62</f>
        <v>0</v>
      </c>
      <c r="AC57" s="60">
        <f>AA57-AB57</f>
        <v>0</v>
      </c>
      <c r="AD57" s="60">
        <f>IF(Z57&gt;Z56,-1,0)</f>
        <v>0</v>
      </c>
      <c r="AE57" s="60">
        <f>IF(Z57&gt;Z58,-1,0)</f>
        <v>0</v>
      </c>
      <c r="AF57" s="60">
        <f>IF(Z57&gt;Z59,-1,0)</f>
        <v>0</v>
      </c>
      <c r="AG57" s="60">
        <f>10000-(AJ57*1000+AM57*100+AK57*10)</f>
        <v>10000</v>
      </c>
      <c r="AH57" s="90">
        <f>RANK(AG57,AG56:AG59,1)</f>
        <v>1</v>
      </c>
      <c r="AI57" s="60" t="str">
        <f>H56</f>
        <v>Ecuador</v>
      </c>
      <c r="AJ57" s="60">
        <f t="shared" si="17"/>
        <v>0</v>
      </c>
      <c r="AK57" s="60">
        <f t="shared" si="17"/>
        <v>0</v>
      </c>
      <c r="AL57" s="60">
        <f t="shared" si="17"/>
        <v>0</v>
      </c>
      <c r="AM57" s="60">
        <f>AK57-AL57</f>
        <v>0</v>
      </c>
      <c r="AN57" s="187">
        <f>IF(AG56=AG57,IF(E56&gt;G56,AG56-0.1,AG56),AG56)</f>
        <v>10000</v>
      </c>
      <c r="AO57" s="187"/>
      <c r="AP57" s="187">
        <f>IF(AG58=AG57,IF(G61&gt;E61,AG58-0.1,AG58),AG58)</f>
        <v>10000</v>
      </c>
      <c r="AQ57" s="187">
        <f>IF(AG59=AG57,IF(G59&gt;E59,AG59-0.1,AG59),AG59)</f>
        <v>10000</v>
      </c>
      <c r="AR57" s="187">
        <f>AO60</f>
        <v>30000</v>
      </c>
      <c r="AS57" s="90">
        <f>RANK(AR57,AR56:AR59,1)</f>
        <v>1</v>
      </c>
      <c r="AT57" s="60" t="str">
        <f t="shared" si="18"/>
        <v>Ecuador</v>
      </c>
      <c r="AU57" s="60">
        <f t="shared" si="18"/>
        <v>0</v>
      </c>
      <c r="AV57" s="60">
        <f t="shared" si="18"/>
        <v>0</v>
      </c>
      <c r="AW57" s="60">
        <f t="shared" si="18"/>
        <v>0</v>
      </c>
      <c r="AX57" s="60"/>
      <c r="AY57" s="60"/>
      <c r="AZ57" s="60"/>
      <c r="BA57" s="235">
        <v>2</v>
      </c>
      <c r="BB57" s="193" t="e">
        <f>VLOOKUP(2,AS56:AT59,2,FALSE)</f>
        <v>#N/A</v>
      </c>
      <c r="BC57" s="236"/>
      <c r="BD57" s="237" t="e">
        <f>VLOOKUP(2,AS56:AW59,3,FALSE)</f>
        <v>#N/A</v>
      </c>
      <c r="BE57" s="238" t="e">
        <f>VLOOKUP(2,AS56:AW59,4,FALSE)</f>
        <v>#N/A</v>
      </c>
      <c r="BF57" s="93" t="s">
        <v>12</v>
      </c>
      <c r="BG57" s="238" t="e">
        <f>VLOOKUP(2,AS56:AW59,5,FALSE)</f>
        <v>#N/A</v>
      </c>
      <c r="BH57" s="238" t="s">
        <v>127</v>
      </c>
      <c r="BI57" s="85"/>
      <c r="BJ57" s="85">
        <f>IF(E57&gt;G57,IF(Spielplan!E57&gt;Spielplan!G57,Punktemodus!$B$3,0),0)</f>
        <v>0</v>
      </c>
      <c r="BK57" s="85">
        <f>IF(E57=G57,IF(Spielplan!E57=Spielplan!G57,Punktemodus!$B$3,0),0)</f>
        <v>10</v>
      </c>
      <c r="BL57" s="85">
        <f>IF(E57&lt;G57,IF(Spielplan!E57&lt;Spielplan!G57,Punktemodus!$B$3,0),0)</f>
        <v>0</v>
      </c>
      <c r="BM57" s="85">
        <f>IF(E57=Spielplan!E57,IF(G57=Spielplan!G57,Punktemodus!$B$5,0),0)</f>
        <v>3</v>
      </c>
      <c r="BN57" s="85">
        <f>IF(E57=Spielplan!E57,Punktemodus!$B$7,0)</f>
        <v>1</v>
      </c>
      <c r="BO57" s="85">
        <f>IF(G57=Spielplan!G57,Punktemodus!$B$7,0)</f>
        <v>1</v>
      </c>
      <c r="BP57" s="137">
        <f>IF(Spielplan!E57="",0,SUM(BJ57:BO57))</f>
        <v>0</v>
      </c>
      <c r="BQ57" s="85"/>
      <c r="BR57" s="141"/>
      <c r="BS57" s="149" t="s">
        <v>122</v>
      </c>
      <c r="BT57" s="144" t="str">
        <f>Spielplan!$BL$21</f>
        <v/>
      </c>
      <c r="BU57" s="145"/>
      <c r="BV57" s="146">
        <f>Spielplan!$BN$21</f>
        <v>0</v>
      </c>
      <c r="BW57" s="134"/>
      <c r="BX57" s="148">
        <f>IF(BT21=BT57,Punktemodus!$B$11,0)</f>
        <v>10</v>
      </c>
      <c r="BY57" s="148">
        <f>IF(BT57=BT36,Punktemodus!B13,0)</f>
        <v>5</v>
      </c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54" t="s">
        <v>29</v>
      </c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</row>
    <row r="58" spans="1:101" ht="18.75" customHeight="1" thickBot="1" x14ac:dyDescent="0.3">
      <c r="A58" s="60"/>
      <c r="B58" s="60"/>
      <c r="C58" s="191" t="str">
        <f>C56</f>
        <v>Schweiz</v>
      </c>
      <c r="D58" s="192"/>
      <c r="E58" s="104"/>
      <c r="F58" s="93"/>
      <c r="G58" s="104"/>
      <c r="H58" s="191" t="str">
        <f>C57</f>
        <v>Frankreich</v>
      </c>
      <c r="I58" s="192"/>
      <c r="J58" s="60"/>
      <c r="K58" s="60" t="s">
        <v>98</v>
      </c>
      <c r="L58" s="60">
        <f t="shared" si="16"/>
        <v>0</v>
      </c>
      <c r="M58" s="60">
        <f>IF($E58="",0,IF($E58&gt;$G58,3,IF($E58=G58,1,0)))</f>
        <v>0</v>
      </c>
      <c r="N58" s="60"/>
      <c r="O58" s="60">
        <f>IF($G58="",0,IF($E58&gt;$G58,0,IF($E58=$G58,1,3)))</f>
        <v>0</v>
      </c>
      <c r="P58" s="60"/>
      <c r="Q58" s="60">
        <f>E58</f>
        <v>0</v>
      </c>
      <c r="R58" s="60"/>
      <c r="S58" s="60">
        <f>G58</f>
        <v>0</v>
      </c>
      <c r="T58" s="60"/>
      <c r="U58" s="60">
        <f>G58</f>
        <v>0</v>
      </c>
      <c r="V58" s="60"/>
      <c r="W58" s="60">
        <f>E58</f>
        <v>0</v>
      </c>
      <c r="X58" s="60"/>
      <c r="Y58" s="60"/>
      <c r="Z58" s="60">
        <f>O62</f>
        <v>0</v>
      </c>
      <c r="AA58" s="60">
        <f>S62</f>
        <v>0</v>
      </c>
      <c r="AB58" s="60">
        <f>W62</f>
        <v>0</v>
      </c>
      <c r="AC58" s="60">
        <f>AA58-AB58</f>
        <v>0</v>
      </c>
      <c r="AD58" s="60">
        <f>IF(Z58&gt;Z56,-1,0)</f>
        <v>0</v>
      </c>
      <c r="AE58" s="60">
        <f>IF(Z58&gt;Z57,-1,0)</f>
        <v>0</v>
      </c>
      <c r="AF58" s="60">
        <f>IF(Z58&gt;Z59,-1,0)</f>
        <v>0</v>
      </c>
      <c r="AG58" s="60">
        <f>10000-(AJ58*1000+AM58*100+AK58*10)</f>
        <v>10000</v>
      </c>
      <c r="AH58" s="90">
        <f>RANK(AG58,AG56:AG59,1)</f>
        <v>1</v>
      </c>
      <c r="AI58" s="60" t="str">
        <f>C57</f>
        <v>Frankreich</v>
      </c>
      <c r="AJ58" s="60">
        <f t="shared" si="17"/>
        <v>0</v>
      </c>
      <c r="AK58" s="60">
        <f t="shared" si="17"/>
        <v>0</v>
      </c>
      <c r="AL58" s="60">
        <f t="shared" si="17"/>
        <v>0</v>
      </c>
      <c r="AM58" s="60">
        <f>AK58-AL58</f>
        <v>0</v>
      </c>
      <c r="AN58" s="187">
        <f>IF(AG56=AG58,IF(E58&gt;G58,AG56-0.1,AG56),AG56)</f>
        <v>10000</v>
      </c>
      <c r="AO58" s="187">
        <f>IF(AG57=AG58,IF(E61&gt;G61,AG57-0.1,AG57),AG57)</f>
        <v>10000</v>
      </c>
      <c r="AP58" s="187"/>
      <c r="AQ58" s="187">
        <f>IF(AG59=AG58,IF(G57&gt;E57,AG59-0.1,AG59),AG59)</f>
        <v>10000</v>
      </c>
      <c r="AR58" s="187">
        <f>AP60</f>
        <v>30000</v>
      </c>
      <c r="AS58" s="90">
        <f>RANK(AR58,AR56:AR59,1)</f>
        <v>1</v>
      </c>
      <c r="AT58" s="60" t="str">
        <f t="shared" si="18"/>
        <v>Frankreich</v>
      </c>
      <c r="AU58" s="60">
        <f t="shared" si="18"/>
        <v>0</v>
      </c>
      <c r="AV58" s="60">
        <f t="shared" si="18"/>
        <v>0</v>
      </c>
      <c r="AW58" s="60">
        <f t="shared" si="18"/>
        <v>0</v>
      </c>
      <c r="AX58" s="60"/>
      <c r="AY58" s="60"/>
      <c r="AZ58" s="60"/>
      <c r="BA58" s="113">
        <v>3</v>
      </c>
      <c r="BB58" s="114" t="e">
        <f>VLOOKUP(3,AS56:AT59,2,FALSE)</f>
        <v>#N/A</v>
      </c>
      <c r="BC58" s="115"/>
      <c r="BD58" s="116" t="e">
        <f>VLOOKUP(3,AS56:AW59,3,FALSE)</f>
        <v>#N/A</v>
      </c>
      <c r="BE58" s="116" t="e">
        <f>VLOOKUP(3,AS56:AW59,4,FALSE)</f>
        <v>#N/A</v>
      </c>
      <c r="BF58" s="93" t="s">
        <v>12</v>
      </c>
      <c r="BG58" s="116" t="e">
        <f>VLOOKUP(3,AS56:AW59,5,FALSE)</f>
        <v>#N/A</v>
      </c>
      <c r="BH58" s="60"/>
      <c r="BI58" s="85"/>
      <c r="BJ58" s="85">
        <f>IF(E58&gt;G58,IF(Spielplan!E58&gt;Spielplan!G58,Punktemodus!$B$3,0),0)</f>
        <v>0</v>
      </c>
      <c r="BK58" s="85">
        <f>IF(E58=G58,IF(Spielplan!E58=Spielplan!G58,Punktemodus!$B$3,0),0)</f>
        <v>10</v>
      </c>
      <c r="BL58" s="85">
        <f>IF(E58&lt;G58,IF(Spielplan!E58&lt;Spielplan!G58,Punktemodus!$B$3,0),0)</f>
        <v>0</v>
      </c>
      <c r="BM58" s="85">
        <f>IF(E58=Spielplan!E58,IF(G58=Spielplan!G58,Punktemodus!$B$5,0),0)</f>
        <v>3</v>
      </c>
      <c r="BN58" s="85">
        <f>IF(E58=Spielplan!E58,Punktemodus!$B$7,0)</f>
        <v>1</v>
      </c>
      <c r="BO58" s="85">
        <f>IF(G58=Spielplan!G58,Punktemodus!$B$7,0)</f>
        <v>1</v>
      </c>
      <c r="BP58" s="137">
        <f>IF(Spielplan!E58="",0,SUM(BJ58:BO58))</f>
        <v>0</v>
      </c>
      <c r="BQ58" s="85"/>
      <c r="BR58" s="141"/>
      <c r="BS58" s="150"/>
      <c r="BT58" s="134"/>
      <c r="BU58" s="134"/>
      <c r="BV58" s="134"/>
      <c r="BW58" s="134"/>
      <c r="BX58" s="148"/>
      <c r="BY58" s="148"/>
      <c r="BZ58" s="134"/>
      <c r="CA58" s="144" t="str">
        <f>Spielplan!$BS$22</f>
        <v/>
      </c>
      <c r="CB58" s="145"/>
      <c r="CC58" s="146">
        <f>Spielplan!$BU$22</f>
        <v>0</v>
      </c>
      <c r="CD58" s="147"/>
      <c r="CE58" s="134">
        <f>IF(CA58=CA22,Punktemodus!B15,0)</f>
        <v>20</v>
      </c>
      <c r="CF58" s="148">
        <f>IF(OR(CA58=$CA$14,CA58=$CA$15,CA58=$CA$23,CA58=$CA$30,CA58=$CA$31,CA58=$CA$38,CA58=$CA$39),Punktemodus!B17,0)</f>
        <v>10</v>
      </c>
      <c r="CG58" s="134"/>
      <c r="CH58" s="134"/>
      <c r="CI58" s="147"/>
      <c r="CJ58" s="134"/>
      <c r="CK58" s="134"/>
      <c r="CL58" s="134"/>
      <c r="CM58" s="134"/>
      <c r="CN58" s="134"/>
      <c r="CO58" s="134"/>
      <c r="CP58" s="134"/>
      <c r="CQ58" s="155"/>
      <c r="CR58" s="142" t="s">
        <v>130</v>
      </c>
      <c r="CS58" s="155"/>
      <c r="CT58" s="155"/>
      <c r="CU58" s="155"/>
      <c r="CV58" s="155"/>
      <c r="CW58" s="134"/>
    </row>
    <row r="59" spans="1:101" ht="18.75" customHeight="1" thickBot="1" x14ac:dyDescent="0.3">
      <c r="A59" s="60"/>
      <c r="B59" s="60"/>
      <c r="C59" s="193" t="str">
        <f>H56</f>
        <v>Ecuador</v>
      </c>
      <c r="D59" s="194"/>
      <c r="E59" s="104"/>
      <c r="F59" s="93"/>
      <c r="G59" s="104"/>
      <c r="H59" s="193" t="str">
        <f>H57</f>
        <v>Honduras</v>
      </c>
      <c r="I59" s="194"/>
      <c r="J59" s="60"/>
      <c r="K59" s="60" t="s">
        <v>99</v>
      </c>
      <c r="L59" s="60">
        <f t="shared" si="16"/>
        <v>0</v>
      </c>
      <c r="M59" s="60"/>
      <c r="N59" s="60">
        <f>IF($E59="",0,IF($E59&gt;$G59,3,IF($E59=$G59,1,0)))</f>
        <v>0</v>
      </c>
      <c r="O59" s="60"/>
      <c r="P59" s="60">
        <f>IF($G59="",0,IF($E59&gt;$G59,0,IF($E59=$G59,1,3)))</f>
        <v>0</v>
      </c>
      <c r="Q59" s="60"/>
      <c r="R59" s="60">
        <f>E59</f>
        <v>0</v>
      </c>
      <c r="S59" s="60"/>
      <c r="T59" s="60">
        <f>G59</f>
        <v>0</v>
      </c>
      <c r="U59" s="60"/>
      <c r="V59" s="60">
        <f>G59</f>
        <v>0</v>
      </c>
      <c r="W59" s="60"/>
      <c r="X59" s="60">
        <f>E59</f>
        <v>0</v>
      </c>
      <c r="Y59" s="60"/>
      <c r="Z59" s="60">
        <f>P62</f>
        <v>0</v>
      </c>
      <c r="AA59" s="60">
        <f>T62</f>
        <v>0</v>
      </c>
      <c r="AB59" s="60">
        <f>X62</f>
        <v>0</v>
      </c>
      <c r="AC59" s="60">
        <f>AA59-AB59</f>
        <v>0</v>
      </c>
      <c r="AD59" s="60">
        <f>IF(Z59&gt;Z56,-1,0)</f>
        <v>0</v>
      </c>
      <c r="AE59" s="60">
        <f>IF(Z59&gt;Z57,-1,0)</f>
        <v>0</v>
      </c>
      <c r="AF59" s="60">
        <f>IF(Z59&gt;Z58,-1,0)</f>
        <v>0</v>
      </c>
      <c r="AG59" s="60">
        <f>10000-(AJ59*1000+AM59*100+AK59*10)</f>
        <v>10000</v>
      </c>
      <c r="AH59" s="90">
        <f>RANK(AG59,AG56:AG59,1)</f>
        <v>1</v>
      </c>
      <c r="AI59" s="60" t="str">
        <f>H57</f>
        <v>Honduras</v>
      </c>
      <c r="AJ59" s="60">
        <f t="shared" si="17"/>
        <v>0</v>
      </c>
      <c r="AK59" s="60">
        <f t="shared" si="17"/>
        <v>0</v>
      </c>
      <c r="AL59" s="60">
        <f t="shared" si="17"/>
        <v>0</v>
      </c>
      <c r="AM59" s="60">
        <f>AK59-AL59</f>
        <v>0</v>
      </c>
      <c r="AN59" s="187">
        <f>IF(AG56=AG59,IF(E60&gt;G60,AG56-0.1,AG56),AG56)</f>
        <v>10000</v>
      </c>
      <c r="AO59" s="187">
        <f>IF(AG57=AG59,IF(E59&gt;G59,AG57-0.1,AG57),AG57)</f>
        <v>10000</v>
      </c>
      <c r="AP59" s="187">
        <f>IF(AG58=AG59,IF(E57&gt;G57,AG58-0.1,AG58),AG58)</f>
        <v>10000</v>
      </c>
      <c r="AQ59" s="187"/>
      <c r="AR59" s="187">
        <f>AQ60</f>
        <v>30000</v>
      </c>
      <c r="AS59" s="90">
        <f>RANK(AR59,AR56:AR59,1)</f>
        <v>1</v>
      </c>
      <c r="AT59" s="60" t="str">
        <f t="shared" si="18"/>
        <v>Honduras</v>
      </c>
      <c r="AU59" s="60">
        <f t="shared" si="18"/>
        <v>0</v>
      </c>
      <c r="AV59" s="60">
        <f t="shared" si="18"/>
        <v>0</v>
      </c>
      <c r="AW59" s="60">
        <f t="shared" si="18"/>
        <v>0</v>
      </c>
      <c r="AX59" s="60"/>
      <c r="AY59" s="60"/>
      <c r="AZ59" s="60"/>
      <c r="BA59" s="113">
        <v>4</v>
      </c>
      <c r="BB59" s="114" t="e">
        <f>VLOOKUP(4,AS56:AT59,2,FALSE)</f>
        <v>#N/A</v>
      </c>
      <c r="BC59" s="115"/>
      <c r="BD59" s="116" t="e">
        <f>VLOOKUP(4,AS56:AW59,3,FALSE)</f>
        <v>#N/A</v>
      </c>
      <c r="BE59" s="116" t="e">
        <f>VLOOKUP(4,AS56:AW59,4,FALSE)</f>
        <v>#N/A</v>
      </c>
      <c r="BF59" s="93" t="s">
        <v>12</v>
      </c>
      <c r="BG59" s="116" t="e">
        <f>VLOOKUP(4,AS56:AW59,5,FALSE)</f>
        <v>#N/A</v>
      </c>
      <c r="BH59" s="60"/>
      <c r="BI59" s="85"/>
      <c r="BJ59" s="85">
        <f>IF(E59&gt;G59,IF(Spielplan!E59&gt;Spielplan!G59,Punktemodus!$B$3,0),0)</f>
        <v>0</v>
      </c>
      <c r="BK59" s="85">
        <f>IF(E59=G59,IF(Spielplan!E59=Spielplan!G59,Punktemodus!$B$3,0),0)</f>
        <v>10</v>
      </c>
      <c r="BL59" s="85">
        <f>IF(E59&lt;G59,IF(Spielplan!E59&lt;Spielplan!G59,Punktemodus!$B$3,0),0)</f>
        <v>0</v>
      </c>
      <c r="BM59" s="85">
        <f>IF(E59=Spielplan!E59,IF(G59=Spielplan!G59,Punktemodus!$B$5,0),0)</f>
        <v>3</v>
      </c>
      <c r="BN59" s="85">
        <f>IF(E59=Spielplan!E59,Punktemodus!$B$7,0)</f>
        <v>1</v>
      </c>
      <c r="BO59" s="85">
        <f>IF(G59=Spielplan!G59,Punktemodus!$B$7,0)</f>
        <v>1</v>
      </c>
      <c r="BP59" s="137">
        <f>IF(Spielplan!E59="",0,SUM(BJ59:BO59))</f>
        <v>0</v>
      </c>
      <c r="BQ59" s="85"/>
      <c r="BR59" s="141"/>
      <c r="BS59" s="134"/>
      <c r="BT59" s="134"/>
      <c r="BU59" s="134"/>
      <c r="BV59" s="134"/>
      <c r="BW59" s="134"/>
      <c r="BX59" s="148"/>
      <c r="BY59" s="148"/>
      <c r="BZ59" s="134"/>
      <c r="CA59" s="144" t="str">
        <f>Spielplan!$BS$23</f>
        <v/>
      </c>
      <c r="CB59" s="145"/>
      <c r="CC59" s="146">
        <f>Spielplan!$BU$23</f>
        <v>0</v>
      </c>
      <c r="CD59" s="134"/>
      <c r="CE59" s="134">
        <f>IF(CA59=CA23,Punktemodus!B15,0)</f>
        <v>20</v>
      </c>
      <c r="CF59" s="148">
        <f>IF(OR(CA59=$CA$14,CA59=$CA$15,CA59=$CA$22,CA59=$CA$30,CA59=$CA$31,CA59=$CA$38,CA59=$CA$39),Punktemodus!B17,0)</f>
        <v>10</v>
      </c>
      <c r="CG59" s="134"/>
      <c r="CH59" s="134"/>
      <c r="CI59" s="134"/>
      <c r="CJ59" s="134"/>
      <c r="CK59" s="144" t="str">
        <f>Spielplan!$CC$23</f>
        <v/>
      </c>
      <c r="CL59" s="145"/>
      <c r="CM59" s="146">
        <f>Spielplan!$CE$23</f>
        <v>0</v>
      </c>
      <c r="CN59" s="134"/>
      <c r="CO59" s="134">
        <f>IF(OR(CK59=CK23,CK59=CK24),Punktemodus!B21,0)</f>
        <v>40</v>
      </c>
      <c r="CP59" s="134"/>
      <c r="CQ59" s="370" t="str">
        <f>Spielplan!$CI$23</f>
        <v/>
      </c>
      <c r="CR59" s="371"/>
      <c r="CS59" s="371"/>
      <c r="CT59" s="371"/>
      <c r="CU59" s="371"/>
      <c r="CV59" s="372"/>
      <c r="CW59" s="134"/>
    </row>
    <row r="60" spans="1:101" ht="18.75" customHeight="1" thickBot="1" x14ac:dyDescent="0.3">
      <c r="A60" s="60"/>
      <c r="B60" s="60"/>
      <c r="C60" s="191" t="str">
        <f>C56</f>
        <v>Schweiz</v>
      </c>
      <c r="D60" s="192"/>
      <c r="E60" s="104"/>
      <c r="F60" s="93"/>
      <c r="G60" s="104"/>
      <c r="H60" s="191" t="str">
        <f>H57</f>
        <v>Honduras</v>
      </c>
      <c r="I60" s="192"/>
      <c r="J60" s="60"/>
      <c r="K60" s="60" t="s">
        <v>100</v>
      </c>
      <c r="L60" s="60">
        <f t="shared" si="16"/>
        <v>0</v>
      </c>
      <c r="M60" s="60">
        <f>IF($E60="",0,IF($E60&gt;$G60,3,IF($E60=G60,1,0)))</f>
        <v>0</v>
      </c>
      <c r="N60" s="60"/>
      <c r="O60" s="60"/>
      <c r="P60" s="60">
        <f>IF($G60="",0,IF($E60&gt;$G60,0,IF($E60=$G60,1,3)))</f>
        <v>0</v>
      </c>
      <c r="Q60" s="60">
        <f>E60</f>
        <v>0</v>
      </c>
      <c r="R60" s="60"/>
      <c r="S60" s="60"/>
      <c r="T60" s="60">
        <f>G60</f>
        <v>0</v>
      </c>
      <c r="U60" s="60">
        <f>G60</f>
        <v>0</v>
      </c>
      <c r="V60" s="60"/>
      <c r="W60" s="60"/>
      <c r="X60" s="60">
        <f>E60</f>
        <v>0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187">
        <f>SUM(AN56:AN59)</f>
        <v>30000</v>
      </c>
      <c r="AO60" s="187">
        <f>SUM(AO56:AO59)</f>
        <v>30000</v>
      </c>
      <c r="AP60" s="187">
        <f>SUM(AP56:AP59)</f>
        <v>30000</v>
      </c>
      <c r="AQ60" s="187">
        <f>SUM(AQ56:AQ59)</f>
        <v>30000</v>
      </c>
      <c r="AR60" s="187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85">
        <f>IF(E60&gt;G60,IF(Spielplan!E60&gt;Spielplan!G60,Punktemodus!$B$3,0),0)</f>
        <v>0</v>
      </c>
      <c r="BK60" s="85">
        <f>IF(E60=G60,IF(Spielplan!E60=Spielplan!G60,Punktemodus!$B$3,0),0)</f>
        <v>10</v>
      </c>
      <c r="BL60" s="85">
        <f>IF(E60&lt;G60,IF(Spielplan!E60&lt;Spielplan!G60,Punktemodus!$B$3,0),0)</f>
        <v>0</v>
      </c>
      <c r="BM60" s="85">
        <f>IF(E60=Spielplan!E60,IF(G60=Spielplan!G60,Punktemodus!$B$5,0),0)</f>
        <v>3</v>
      </c>
      <c r="BN60" s="85">
        <f>IF(E60=Spielplan!E60,Punktemodus!$B$7,0)</f>
        <v>1</v>
      </c>
      <c r="BO60" s="85">
        <f>IF(G60=Spielplan!G60,Punktemodus!$B$7,0)</f>
        <v>1</v>
      </c>
      <c r="BP60" s="137">
        <f>IF(Spielplan!E60="",0,SUM(BJ60:BO60))</f>
        <v>0</v>
      </c>
      <c r="BQ60" s="60"/>
      <c r="BR60" s="141"/>
      <c r="BS60" s="153" t="s">
        <v>123</v>
      </c>
      <c r="BT60" s="144" t="str">
        <f>Spielplan!$BL$24</f>
        <v/>
      </c>
      <c r="BU60" s="145"/>
      <c r="BV60" s="146">
        <f>Spielplan!$BN$24</f>
        <v>0</v>
      </c>
      <c r="BW60" s="147"/>
      <c r="BX60" s="148">
        <f>IF(BT24=BT60,Punktemodus!$B$11,0)</f>
        <v>10</v>
      </c>
      <c r="BY60" s="148">
        <f>IF(BT60=BT41,Punktemodus!B13,0)</f>
        <v>5</v>
      </c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44" t="str">
        <f>Spielplan!$CC$24</f>
        <v/>
      </c>
      <c r="CL60" s="145"/>
      <c r="CM60" s="146">
        <f>Spielplan!$CE$24</f>
        <v>0</v>
      </c>
      <c r="CN60" s="134"/>
      <c r="CO60" s="134">
        <f>IF(OR(CK60=CK23,CK60=CK24),Punktemodus!B21,0)</f>
        <v>40</v>
      </c>
      <c r="CP60" s="134"/>
      <c r="CQ60" s="373"/>
      <c r="CR60" s="374"/>
      <c r="CS60" s="374"/>
      <c r="CT60" s="374"/>
      <c r="CU60" s="374"/>
      <c r="CV60" s="375"/>
      <c r="CW60" s="134"/>
    </row>
    <row r="61" spans="1:101" ht="18.75" customHeight="1" thickBot="1" x14ac:dyDescent="0.3">
      <c r="A61" s="60"/>
      <c r="B61" s="60"/>
      <c r="C61" s="193" t="str">
        <f>H56</f>
        <v>Ecuador</v>
      </c>
      <c r="D61" s="194"/>
      <c r="E61" s="104"/>
      <c r="F61" s="93"/>
      <c r="G61" s="104"/>
      <c r="H61" s="193" t="str">
        <f>C57</f>
        <v>Frankreich</v>
      </c>
      <c r="I61" s="194"/>
      <c r="J61" s="60"/>
      <c r="K61" s="60" t="s">
        <v>100</v>
      </c>
      <c r="L61" s="60">
        <f t="shared" si="16"/>
        <v>0</v>
      </c>
      <c r="M61" s="60"/>
      <c r="N61" s="60">
        <f>IF($E61="",0,IF($E61&gt;$G61,3,IF($E61=$G61,1,0)))</f>
        <v>0</v>
      </c>
      <c r="O61" s="60">
        <f>IF($G61="",0,IF($E61&gt;$G61,0,IF($E61=$G61,1,3)))</f>
        <v>0</v>
      </c>
      <c r="P61" s="60"/>
      <c r="Q61" s="60"/>
      <c r="R61" s="60">
        <f>E61</f>
        <v>0</v>
      </c>
      <c r="S61" s="60">
        <f>G61</f>
        <v>0</v>
      </c>
      <c r="T61" s="60"/>
      <c r="U61" s="60"/>
      <c r="V61" s="60">
        <f>G61</f>
        <v>0</v>
      </c>
      <c r="W61" s="60">
        <f>E61</f>
        <v>0</v>
      </c>
      <c r="X61" s="60"/>
      <c r="Y61" s="60"/>
      <c r="Z61" s="60" t="s">
        <v>30</v>
      </c>
      <c r="AA61" s="60"/>
      <c r="AB61" s="60"/>
      <c r="AC61" s="60"/>
      <c r="AD61" s="60"/>
      <c r="AE61" s="60"/>
      <c r="AF61" s="60"/>
      <c r="AG61" s="60" t="b">
        <f>OR(AG56=AG57,AG56=AG58,AG56=AG59,AG57=AG58,AG57=AG59,AG58=AG59)</f>
        <v>1</v>
      </c>
      <c r="AH61" s="60"/>
      <c r="AI61" s="60"/>
      <c r="AJ61" s="60"/>
      <c r="AK61" s="60"/>
      <c r="AL61" s="60"/>
      <c r="AM61" s="60"/>
      <c r="AN61" s="60"/>
      <c r="AO61" s="60" t="s">
        <v>34</v>
      </c>
      <c r="AP61" s="60"/>
      <c r="AQ61" s="60"/>
      <c r="AR61" s="60" t="b">
        <f>OR(AR56=AR57,AR56=AR58,AR56=AR59,AR57=AR58,AR57=AR59,AR58=AR59)</f>
        <v>1</v>
      </c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85">
        <f>IF(E61&gt;G61,IF(Spielplan!E61&gt;Spielplan!G61,Punktemodus!$B$3,0),0)</f>
        <v>0</v>
      </c>
      <c r="BK61" s="85">
        <f>IF(E61=G61,IF(Spielplan!E61=Spielplan!G61,Punktemodus!$B$3,0),0)</f>
        <v>10</v>
      </c>
      <c r="BL61" s="85">
        <f>IF(E61&lt;G61,IF(Spielplan!E61&lt;Spielplan!G61,Punktemodus!$B$3,0),0)</f>
        <v>0</v>
      </c>
      <c r="BM61" s="85">
        <f>IF(E61=Spielplan!E61,IF(G61=Spielplan!G61,Punktemodus!$B$5,0),0)</f>
        <v>3</v>
      </c>
      <c r="BN61" s="85">
        <f>IF(E61=Spielplan!E61,Punktemodus!$B$7,0)</f>
        <v>1</v>
      </c>
      <c r="BO61" s="85">
        <f>IF(G61=Spielplan!G61,Punktemodus!$B$7,0)</f>
        <v>1</v>
      </c>
      <c r="BP61" s="137">
        <f>IF(Spielplan!E61="",0,SUM(BJ61:BO61))</f>
        <v>0</v>
      </c>
      <c r="BQ61" s="60"/>
      <c r="BR61" s="141"/>
      <c r="BS61" s="149" t="s">
        <v>124</v>
      </c>
      <c r="BT61" s="144" t="str">
        <f>Spielplan!$BL$25</f>
        <v/>
      </c>
      <c r="BU61" s="145"/>
      <c r="BV61" s="146">
        <f>Spielplan!$BN$25</f>
        <v>0</v>
      </c>
      <c r="BW61" s="134"/>
      <c r="BX61" s="148">
        <f>IF(BT25=BT61,Punktemodus!$B$11,0)</f>
        <v>10</v>
      </c>
      <c r="BY61" s="148">
        <f>IF(BT61=BT40,Punktemodus!B13,0)</f>
        <v>5</v>
      </c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55"/>
      <c r="CR61" s="142" t="s">
        <v>136</v>
      </c>
      <c r="CS61" s="155"/>
      <c r="CT61" s="155"/>
      <c r="CU61" s="155"/>
      <c r="CV61" s="155"/>
      <c r="CW61" s="134"/>
    </row>
    <row r="62" spans="1:101" ht="18.75" customHeight="1" thickBot="1" x14ac:dyDescent="0.25">
      <c r="A62" s="60"/>
      <c r="B62" s="60"/>
      <c r="C62" s="136" t="str">
        <f>IF(G61="","",IF(AR61=TRUE,"Achtung: Fehler in Tabelle!",""))</f>
        <v/>
      </c>
      <c r="D62" s="60"/>
      <c r="E62" s="85"/>
      <c r="F62" s="60"/>
      <c r="G62" s="85"/>
      <c r="H62" s="60"/>
      <c r="I62" s="60"/>
      <c r="J62" s="60"/>
      <c r="K62" s="60"/>
      <c r="L62" s="60"/>
      <c r="M62" s="60">
        <f t="shared" ref="M62:X62" si="19">SUM(M56:M61)</f>
        <v>0</v>
      </c>
      <c r="N62" s="60">
        <f t="shared" si="19"/>
        <v>0</v>
      </c>
      <c r="O62" s="60">
        <f t="shared" si="19"/>
        <v>0</v>
      </c>
      <c r="P62" s="60">
        <f t="shared" si="19"/>
        <v>0</v>
      </c>
      <c r="Q62" s="60">
        <f t="shared" si="19"/>
        <v>0</v>
      </c>
      <c r="R62" s="60">
        <f t="shared" si="19"/>
        <v>0</v>
      </c>
      <c r="S62" s="60">
        <f t="shared" si="19"/>
        <v>0</v>
      </c>
      <c r="T62" s="60">
        <f t="shared" si="19"/>
        <v>0</v>
      </c>
      <c r="U62" s="60">
        <f t="shared" si="19"/>
        <v>0</v>
      </c>
      <c r="V62" s="60">
        <f t="shared" si="19"/>
        <v>0</v>
      </c>
      <c r="W62" s="60">
        <f t="shared" si="19"/>
        <v>0</v>
      </c>
      <c r="X62" s="60">
        <f t="shared" si="19"/>
        <v>0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160">
        <f>SUM(BP56:BP61)</f>
        <v>0</v>
      </c>
      <c r="BQ62" s="60"/>
      <c r="BR62" s="141"/>
      <c r="BS62" s="150"/>
      <c r="BT62" s="134"/>
      <c r="BU62" s="134"/>
      <c r="BV62" s="134"/>
      <c r="BW62" s="134"/>
      <c r="BX62" s="148"/>
      <c r="BY62" s="148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370" t="str">
        <f>Spielplan!$CI$26</f>
        <v/>
      </c>
      <c r="CR62" s="371"/>
      <c r="CS62" s="371"/>
      <c r="CT62" s="371"/>
      <c r="CU62" s="371"/>
      <c r="CV62" s="372"/>
      <c r="CW62" s="134"/>
    </row>
    <row r="63" spans="1:101" ht="18.75" customHeight="1" thickBot="1" x14ac:dyDescent="0.3">
      <c r="A63" s="60"/>
      <c r="B63" s="60"/>
      <c r="C63" s="60"/>
      <c r="D63" s="60"/>
      <c r="E63" s="85"/>
      <c r="F63" s="60"/>
      <c r="G63" s="85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138"/>
      <c r="BQ63" s="60"/>
      <c r="BR63" s="141"/>
      <c r="BS63" s="134"/>
      <c r="BT63" s="134"/>
      <c r="BU63" s="134"/>
      <c r="BV63" s="134"/>
      <c r="BW63" s="134"/>
      <c r="BX63" s="148"/>
      <c r="BY63" s="148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54" t="s">
        <v>131</v>
      </c>
      <c r="CM63" s="134"/>
      <c r="CN63" s="134"/>
      <c r="CO63" s="134"/>
      <c r="CP63" s="134"/>
      <c r="CQ63" s="373"/>
      <c r="CR63" s="374"/>
      <c r="CS63" s="374"/>
      <c r="CT63" s="374"/>
      <c r="CU63" s="374"/>
      <c r="CV63" s="375"/>
      <c r="CW63" s="134"/>
    </row>
    <row r="64" spans="1:101" ht="18.75" customHeight="1" thickBot="1" x14ac:dyDescent="0.3">
      <c r="A64" s="60"/>
      <c r="B64" s="60"/>
      <c r="C64" s="60"/>
      <c r="D64" s="60"/>
      <c r="E64" s="85"/>
      <c r="F64" s="60"/>
      <c r="G64" s="85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138"/>
      <c r="BQ64" s="60"/>
      <c r="BR64" s="141"/>
      <c r="BS64" s="153" t="s">
        <v>20</v>
      </c>
      <c r="BT64" s="144" t="str">
        <f>Spielplan!$BL$28</f>
        <v/>
      </c>
      <c r="BU64" s="145"/>
      <c r="BV64" s="146">
        <f>Spielplan!$BN$28</f>
        <v>0</v>
      </c>
      <c r="BW64" s="147"/>
      <c r="BX64" s="148">
        <f>IF(BT28=BT64,Punktemodus!$B$11,0)</f>
        <v>10</v>
      </c>
      <c r="BY64" s="148">
        <f>IF(BT64=BT13,Punktemodus!B13,0)</f>
        <v>5</v>
      </c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55"/>
      <c r="CR64" s="142" t="s">
        <v>137</v>
      </c>
      <c r="CS64" s="155"/>
      <c r="CT64" s="155"/>
      <c r="CU64" s="155"/>
      <c r="CV64" s="155"/>
      <c r="CW64" s="134"/>
    </row>
    <row r="65" spans="1:101" ht="18.75" customHeight="1" thickBot="1" x14ac:dyDescent="0.3">
      <c r="A65" s="60"/>
      <c r="B65" s="60"/>
      <c r="C65" s="88" t="s">
        <v>91</v>
      </c>
      <c r="D65" s="60"/>
      <c r="E65" s="85"/>
      <c r="F65" s="60"/>
      <c r="G65" s="85"/>
      <c r="H65" s="60"/>
      <c r="I65" s="60"/>
      <c r="J65" s="60"/>
      <c r="K65" s="60"/>
      <c r="L65" s="60"/>
      <c r="M65" s="60" t="s">
        <v>4</v>
      </c>
      <c r="N65" s="60"/>
      <c r="O65" s="60"/>
      <c r="P65" s="60"/>
      <c r="Q65" s="60" t="s">
        <v>6</v>
      </c>
      <c r="R65" s="60"/>
      <c r="S65" s="60"/>
      <c r="T65" s="60"/>
      <c r="U65" s="60" t="s">
        <v>7</v>
      </c>
      <c r="V65" s="60"/>
      <c r="W65" s="60"/>
      <c r="X65" s="60"/>
      <c r="Y65" s="60"/>
      <c r="Z65" s="60" t="s">
        <v>4</v>
      </c>
      <c r="AA65" s="60" t="s">
        <v>5</v>
      </c>
      <c r="AB65" s="60"/>
      <c r="AC65" s="60"/>
      <c r="AD65" s="60" t="s">
        <v>9</v>
      </c>
      <c r="AE65" s="60"/>
      <c r="AF65" s="60"/>
      <c r="AG65" s="60"/>
      <c r="AH65" s="60" t="s">
        <v>32</v>
      </c>
      <c r="AI65" s="60"/>
      <c r="AJ65" s="60"/>
      <c r="AK65" s="60"/>
      <c r="AL65" s="60"/>
      <c r="AM65" s="60"/>
      <c r="AN65" s="60" t="s">
        <v>35</v>
      </c>
      <c r="AO65" s="60"/>
      <c r="AP65" s="60"/>
      <c r="AQ65" s="60"/>
      <c r="AR65" s="60"/>
      <c r="AS65" s="60" t="s">
        <v>33</v>
      </c>
      <c r="AT65" s="60"/>
      <c r="AU65" s="60"/>
      <c r="AV65" s="60"/>
      <c r="AW65" s="60"/>
      <c r="AX65" s="60"/>
      <c r="AY65" s="60"/>
      <c r="AZ65" s="60"/>
      <c r="BA65" s="60"/>
      <c r="BB65" s="89" t="s">
        <v>10</v>
      </c>
      <c r="BC65" s="60"/>
      <c r="BD65" s="90" t="s">
        <v>4</v>
      </c>
      <c r="BE65" s="60"/>
      <c r="BF65" s="61" t="s">
        <v>5</v>
      </c>
      <c r="BG65" s="60"/>
      <c r="BH65" s="60"/>
      <c r="BI65" s="85"/>
      <c r="BJ65" s="60"/>
      <c r="BK65" s="60"/>
      <c r="BL65" s="60"/>
      <c r="BM65" s="60"/>
      <c r="BN65" s="60"/>
      <c r="BO65" s="60"/>
      <c r="BP65" s="138"/>
      <c r="BQ65" s="85"/>
      <c r="BR65" s="141"/>
      <c r="BS65" s="149" t="s">
        <v>125</v>
      </c>
      <c r="BT65" s="144" t="str">
        <f>Spielplan!$BL$29</f>
        <v/>
      </c>
      <c r="BU65" s="145"/>
      <c r="BV65" s="146">
        <f>Spielplan!$BN$29</f>
        <v>0</v>
      </c>
      <c r="BW65" s="134"/>
      <c r="BX65" s="148">
        <f>IF(BT29=BT65,Punktemodus!$B$11,0)</f>
        <v>10</v>
      </c>
      <c r="BY65" s="148">
        <f>IF(BT65=BT12,Punktemodus!B13,0)</f>
        <v>5</v>
      </c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44" t="str">
        <f>Spielplan!$CC$29</f>
        <v/>
      </c>
      <c r="CL65" s="145"/>
      <c r="CM65" s="146">
        <f>Spielplan!$CE$29</f>
        <v>0</v>
      </c>
      <c r="CN65" s="134"/>
      <c r="CO65" s="134"/>
      <c r="CP65" s="134"/>
      <c r="CQ65" s="370" t="str">
        <f>Spielplan!$CI$29</f>
        <v/>
      </c>
      <c r="CR65" s="371"/>
      <c r="CS65" s="371"/>
      <c r="CT65" s="371"/>
      <c r="CU65" s="371"/>
      <c r="CV65" s="372"/>
      <c r="CW65" s="134"/>
    </row>
    <row r="66" spans="1:101" ht="18.75" customHeight="1" thickBot="1" x14ac:dyDescent="0.3">
      <c r="A66" s="60"/>
      <c r="B66" s="60"/>
      <c r="C66" s="60"/>
      <c r="D66" s="60"/>
      <c r="E66" s="85"/>
      <c r="F66" s="60"/>
      <c r="G66" s="85"/>
      <c r="H66" s="60"/>
      <c r="I66" s="60"/>
      <c r="J66" s="60"/>
      <c r="K66" s="60"/>
      <c r="L66" s="60"/>
      <c r="M66" s="60" t="s">
        <v>0</v>
      </c>
      <c r="N66" s="60" t="s">
        <v>1</v>
      </c>
      <c r="O66" s="60" t="s">
        <v>2</v>
      </c>
      <c r="P66" s="60" t="s">
        <v>3</v>
      </c>
      <c r="Q66" s="60" t="s">
        <v>0</v>
      </c>
      <c r="R66" s="60" t="s">
        <v>1</v>
      </c>
      <c r="S66" s="60" t="s">
        <v>2</v>
      </c>
      <c r="T66" s="60" t="s">
        <v>3</v>
      </c>
      <c r="U66" s="60" t="s">
        <v>0</v>
      </c>
      <c r="V66" s="60" t="s">
        <v>1</v>
      </c>
      <c r="W66" s="60" t="s">
        <v>2</v>
      </c>
      <c r="X66" s="60" t="s">
        <v>3</v>
      </c>
      <c r="Y66" s="60"/>
      <c r="Z66" s="60" t="s">
        <v>8</v>
      </c>
      <c r="AA66" s="60"/>
      <c r="AB66" s="60"/>
      <c r="AC66" s="60"/>
      <c r="AD66" s="60"/>
      <c r="AE66" s="60"/>
      <c r="AF66" s="60"/>
      <c r="AG66" s="60"/>
      <c r="AH66" s="60" t="s">
        <v>31</v>
      </c>
      <c r="AI66" s="60"/>
      <c r="AJ66" s="60"/>
      <c r="AK66" s="60"/>
      <c r="AL66" s="60"/>
      <c r="AM66" s="60"/>
      <c r="AN66" s="60" t="str">
        <f>AI67</f>
        <v>Argentinien</v>
      </c>
      <c r="AO66" s="60" t="str">
        <f>AI68</f>
        <v>Bosnien</v>
      </c>
      <c r="AP66" s="60" t="str">
        <f>AI69</f>
        <v>Iran</v>
      </c>
      <c r="AQ66" s="60" t="str">
        <f>AI70</f>
        <v>Nigeria</v>
      </c>
      <c r="AR66" s="60"/>
      <c r="AS66" s="60" t="s">
        <v>31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85"/>
      <c r="BJ66" s="85"/>
      <c r="BK66" s="85"/>
      <c r="BL66" s="85"/>
      <c r="BM66" s="85"/>
      <c r="BN66" s="85"/>
      <c r="BO66" s="85"/>
      <c r="BP66" s="137"/>
      <c r="BQ66" s="85"/>
      <c r="BR66" s="141"/>
      <c r="BS66" s="150"/>
      <c r="BT66" s="134"/>
      <c r="BU66" s="134"/>
      <c r="BV66" s="134"/>
      <c r="BW66" s="134"/>
      <c r="BX66" s="148"/>
      <c r="BY66" s="148"/>
      <c r="BZ66" s="134"/>
      <c r="CA66" s="144" t="str">
        <f>Spielplan!$BS$30</f>
        <v/>
      </c>
      <c r="CB66" s="145"/>
      <c r="CC66" s="146">
        <f>Spielplan!$BU$30</f>
        <v>0</v>
      </c>
      <c r="CD66" s="147"/>
      <c r="CE66" s="134">
        <f>IF(CA66=CA30,Punktemodus!B15,0)</f>
        <v>20</v>
      </c>
      <c r="CF66" s="148">
        <f>IF(OR(CA66=$CA$14,CA66=$CA$15,CA66=$CA$22,CA66=$CA$23,CA66=$CA$31,CA66=$CA$38,CA66=$CA$39),Punktemodus!B17,0)</f>
        <v>10</v>
      </c>
      <c r="CG66" s="134"/>
      <c r="CH66" s="134"/>
      <c r="CI66" s="134"/>
      <c r="CJ66" s="134"/>
      <c r="CK66" s="144" t="str">
        <f>Spielplan!$CC$30</f>
        <v/>
      </c>
      <c r="CL66" s="145"/>
      <c r="CM66" s="146">
        <f>Spielplan!$CE$30</f>
        <v>0</v>
      </c>
      <c r="CN66" s="134"/>
      <c r="CO66" s="134"/>
      <c r="CP66" s="134"/>
      <c r="CQ66" s="373"/>
      <c r="CR66" s="374"/>
      <c r="CS66" s="374"/>
      <c r="CT66" s="374"/>
      <c r="CU66" s="374"/>
      <c r="CV66" s="375"/>
      <c r="CW66" s="134"/>
    </row>
    <row r="67" spans="1:101" ht="18.75" customHeight="1" thickBot="1" x14ac:dyDescent="0.3">
      <c r="A67" s="60"/>
      <c r="B67" s="60"/>
      <c r="C67" s="200" t="str">
        <f>Spielplan!$C$67</f>
        <v>Argentinien</v>
      </c>
      <c r="D67" s="201"/>
      <c r="E67" s="104"/>
      <c r="F67" s="93"/>
      <c r="G67" s="104"/>
      <c r="H67" s="200" t="str">
        <f>Spielplan!$H$67</f>
        <v>Bosnien</v>
      </c>
      <c r="I67" s="201"/>
      <c r="J67" s="60"/>
      <c r="K67" s="60" t="s">
        <v>101</v>
      </c>
      <c r="L67" s="60">
        <f t="shared" ref="L67:L72" si="20">IF(E67-G67&gt;0,1,IF(G67=E67,0,-1))</f>
        <v>0</v>
      </c>
      <c r="M67" s="60">
        <f>IF($E67="",0,IF($E67&gt;$G67,3,IF($E67=G67,1,0)))</f>
        <v>0</v>
      </c>
      <c r="N67" s="60">
        <f>IF($G67="",0,IF($E67&gt;$G67,0,IF($E67=G67,1,3)))</f>
        <v>0</v>
      </c>
      <c r="O67" s="60"/>
      <c r="P67" s="60"/>
      <c r="Q67" s="60">
        <f>E67</f>
        <v>0</v>
      </c>
      <c r="R67" s="60">
        <f>G67</f>
        <v>0</v>
      </c>
      <c r="S67" s="60"/>
      <c r="T67" s="60"/>
      <c r="U67" s="60">
        <f>G67</f>
        <v>0</v>
      </c>
      <c r="V67" s="60">
        <f>E67</f>
        <v>0</v>
      </c>
      <c r="W67" s="60"/>
      <c r="X67" s="60"/>
      <c r="Y67" s="60"/>
      <c r="Z67" s="60">
        <f>M73</f>
        <v>0</v>
      </c>
      <c r="AA67" s="60">
        <f>Q73</f>
        <v>0</v>
      </c>
      <c r="AB67" s="60">
        <f>U73</f>
        <v>0</v>
      </c>
      <c r="AC67" s="60">
        <f>AA67-AB67</f>
        <v>0</v>
      </c>
      <c r="AD67" s="60">
        <f>IF(Z67&gt;Z68,-1,0)</f>
        <v>0</v>
      </c>
      <c r="AE67" s="60">
        <f>IF(Z67&gt;Z69,-1,0)</f>
        <v>0</v>
      </c>
      <c r="AF67" s="60">
        <f>IF(Z67&gt;Z70,-1,0)</f>
        <v>0</v>
      </c>
      <c r="AG67" s="60">
        <f>10000-(AJ67*1000+AM67*100+AK67*10)</f>
        <v>10000</v>
      </c>
      <c r="AH67" s="90">
        <f>RANK(AG67,AG67:AG70,1)</f>
        <v>1</v>
      </c>
      <c r="AI67" s="60" t="str">
        <f>C67</f>
        <v>Argentinien</v>
      </c>
      <c r="AJ67" s="60">
        <f t="shared" ref="AJ67:AL70" si="21">Z67</f>
        <v>0</v>
      </c>
      <c r="AK67" s="60">
        <f t="shared" si="21"/>
        <v>0</v>
      </c>
      <c r="AL67" s="60">
        <f t="shared" si="21"/>
        <v>0</v>
      </c>
      <c r="AM67" s="60">
        <f>AK67-AL67</f>
        <v>0</v>
      </c>
      <c r="AN67" s="187"/>
      <c r="AO67" s="187">
        <f>IF(AG68=AG67,IF(G67&gt;E67,AG68-0.1,AG68),AG68)</f>
        <v>10000</v>
      </c>
      <c r="AP67" s="187">
        <f>IF(AG69=AG67,IF(G69&gt;E69,AG69-0.1,AG69),AG69)</f>
        <v>10000</v>
      </c>
      <c r="AQ67" s="187">
        <f>IF(AG70=AG67,IF(G71&gt;E71,AG70-0.1,AG70),AG70)</f>
        <v>10000</v>
      </c>
      <c r="AR67" s="187">
        <f>AN71</f>
        <v>30000</v>
      </c>
      <c r="AS67" s="90">
        <f>RANK(AR67,AR67:AR70,1)</f>
        <v>1</v>
      </c>
      <c r="AT67" s="60" t="str">
        <f t="shared" ref="AT67:AW70" si="22">AI67</f>
        <v>Argentinien</v>
      </c>
      <c r="AU67" s="60">
        <f t="shared" si="22"/>
        <v>0</v>
      </c>
      <c r="AV67" s="60">
        <f t="shared" si="22"/>
        <v>0</v>
      </c>
      <c r="AW67" s="60">
        <f t="shared" si="22"/>
        <v>0</v>
      </c>
      <c r="AX67" s="60"/>
      <c r="AY67" s="60"/>
      <c r="AZ67" s="60"/>
      <c r="BA67" s="202">
        <v>1</v>
      </c>
      <c r="BB67" s="200" t="str">
        <f>VLOOKUP(1,AS67:AT70,2,FALSE)</f>
        <v>Argentinien</v>
      </c>
      <c r="BC67" s="201"/>
      <c r="BD67" s="203">
        <f>VLOOKUP(1,AS67:AW70,3,FALSE)</f>
        <v>0</v>
      </c>
      <c r="BE67" s="204">
        <f>VLOOKUP(1,AS67:AW70,4,FALSE)</f>
        <v>0</v>
      </c>
      <c r="BF67" s="93" t="s">
        <v>12</v>
      </c>
      <c r="BG67" s="204">
        <f>VLOOKUP(1,AS67:AW70,5,FALSE)</f>
        <v>0</v>
      </c>
      <c r="BH67" s="205" t="s">
        <v>126</v>
      </c>
      <c r="BI67" s="85"/>
      <c r="BJ67" s="85">
        <f>IF(E67&gt;G67,IF(Spielplan!E67&gt;Spielplan!G67,Punktemodus!$B$3,0),0)</f>
        <v>0</v>
      </c>
      <c r="BK67" s="85">
        <f>IF(E67=G67,IF(Spielplan!E67=Spielplan!G67,Punktemodus!$B$3,0),0)</f>
        <v>10</v>
      </c>
      <c r="BL67" s="85">
        <f>IF(E67&lt;G67,IF(Spielplan!E67&lt;Spielplan!G67,Punktemodus!$B$3,0),0)</f>
        <v>0</v>
      </c>
      <c r="BM67" s="85">
        <f>IF(E67=Spielplan!E67,IF(G67=Spielplan!G67,Punktemodus!$B$5,0),0)</f>
        <v>3</v>
      </c>
      <c r="BN67" s="85">
        <f>IF(E67=Spielplan!E67,Punktemodus!$B$7,0)</f>
        <v>1</v>
      </c>
      <c r="BO67" s="85">
        <f>IF(G67=Spielplan!G67,Punktemodus!$B$7,0)</f>
        <v>1</v>
      </c>
      <c r="BP67" s="137">
        <f>IF(Spielplan!E67="",0,SUM(BJ67:BO67))</f>
        <v>0</v>
      </c>
      <c r="BQ67" s="85"/>
      <c r="BR67" s="141"/>
      <c r="BS67" s="134"/>
      <c r="BT67" s="134"/>
      <c r="BU67" s="134"/>
      <c r="BV67" s="134"/>
      <c r="BW67" s="134"/>
      <c r="BX67" s="148"/>
      <c r="BY67" s="148"/>
      <c r="BZ67" s="134"/>
      <c r="CA67" s="144" t="str">
        <f>Spielplan!$BS$31</f>
        <v/>
      </c>
      <c r="CB67" s="145"/>
      <c r="CC67" s="146">
        <f>Spielplan!$BU$31</f>
        <v>0</v>
      </c>
      <c r="CD67" s="134"/>
      <c r="CE67" s="134">
        <f>IF(CA67=CA31,Punktemodus!B15,0)</f>
        <v>20</v>
      </c>
      <c r="CF67" s="148">
        <f>IF(OR(CA67=$CA$14,CA67=$CA$15,CA67=$CA$22,CA67=$CA$23,CA67=$CA$30,CA67=$CA$38,CA67=$CA$39),Punktemodus!B17,0)</f>
        <v>10</v>
      </c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55"/>
      <c r="CR67" s="142" t="s">
        <v>138</v>
      </c>
      <c r="CS67" s="155"/>
      <c r="CT67" s="155"/>
      <c r="CU67" s="155"/>
      <c r="CV67" s="155"/>
      <c r="CW67" s="134"/>
    </row>
    <row r="68" spans="1:101" ht="18.75" customHeight="1" thickBot="1" x14ac:dyDescent="0.3">
      <c r="A68" s="60"/>
      <c r="B68" s="60"/>
      <c r="C68" s="206" t="str">
        <f>Spielplan!$C$68</f>
        <v>Iran</v>
      </c>
      <c r="D68" s="207"/>
      <c r="E68" s="104"/>
      <c r="F68" s="93"/>
      <c r="G68" s="104"/>
      <c r="H68" s="206" t="str">
        <f>Spielplan!$H$68</f>
        <v>Nigeria</v>
      </c>
      <c r="I68" s="207"/>
      <c r="J68" s="60"/>
      <c r="K68" s="60" t="s">
        <v>102</v>
      </c>
      <c r="L68" s="60">
        <f t="shared" si="20"/>
        <v>0</v>
      </c>
      <c r="M68" s="60"/>
      <c r="N68" s="60"/>
      <c r="O68" s="60">
        <f>IF($E68="",0,IF($E68&gt;$G68,3,IF($E68=$G68,1,0)))</f>
        <v>0</v>
      </c>
      <c r="P68" s="60">
        <f>IF($G68="",0,IF($E68&gt;$G68,0,IF($E68=$G68,1,3)))</f>
        <v>0</v>
      </c>
      <c r="Q68" s="60"/>
      <c r="R68" s="60"/>
      <c r="S68" s="60">
        <f>E68</f>
        <v>0</v>
      </c>
      <c r="T68" s="60">
        <f>G68</f>
        <v>0</v>
      </c>
      <c r="U68" s="60"/>
      <c r="V68" s="60"/>
      <c r="W68" s="60">
        <f>G68</f>
        <v>0</v>
      </c>
      <c r="X68" s="60">
        <f>E68</f>
        <v>0</v>
      </c>
      <c r="Y68" s="60"/>
      <c r="Z68" s="60">
        <f>N73</f>
        <v>0</v>
      </c>
      <c r="AA68" s="60">
        <f>R73</f>
        <v>0</v>
      </c>
      <c r="AB68" s="60">
        <f>V73</f>
        <v>0</v>
      </c>
      <c r="AC68" s="60">
        <f>AA68-AB68</f>
        <v>0</v>
      </c>
      <c r="AD68" s="60">
        <f>IF(Z68&gt;Z67,-1,0)</f>
        <v>0</v>
      </c>
      <c r="AE68" s="60">
        <f>IF(Z68&gt;Z69,-1,0)</f>
        <v>0</v>
      </c>
      <c r="AF68" s="60">
        <f>IF(Z68&gt;Z70,-1,0)</f>
        <v>0</v>
      </c>
      <c r="AG68" s="60">
        <f>10000-(AJ68*1000+AM68*100+AK68*10)</f>
        <v>10000</v>
      </c>
      <c r="AH68" s="90">
        <f>RANK(AG68,AG67:AG70,1)</f>
        <v>1</v>
      </c>
      <c r="AI68" s="60" t="str">
        <f>H67</f>
        <v>Bosnien</v>
      </c>
      <c r="AJ68" s="60">
        <f t="shared" si="21"/>
        <v>0</v>
      </c>
      <c r="AK68" s="60">
        <f t="shared" si="21"/>
        <v>0</v>
      </c>
      <c r="AL68" s="60">
        <f t="shared" si="21"/>
        <v>0</v>
      </c>
      <c r="AM68" s="60">
        <f>AK68-AL68</f>
        <v>0</v>
      </c>
      <c r="AN68" s="187">
        <f>IF(AG67=AG68,IF(E67&gt;G67,AG67-0.1,AG67),AG67)</f>
        <v>10000</v>
      </c>
      <c r="AO68" s="187"/>
      <c r="AP68" s="187">
        <f>IF(AG69=AG68,IF(G72&gt;E72,AG69-0.1,AG69),AG69)</f>
        <v>10000</v>
      </c>
      <c r="AQ68" s="187">
        <f>IF(AG70=AG68,IF(G70&gt;E70,AG70-0.1,AG70),AG70)</f>
        <v>10000</v>
      </c>
      <c r="AR68" s="187">
        <f>AO71</f>
        <v>30000</v>
      </c>
      <c r="AS68" s="90">
        <f>RANK(AR68,AR67:AR70,1)</f>
        <v>1</v>
      </c>
      <c r="AT68" s="60" t="str">
        <f t="shared" si="22"/>
        <v>Bosnien</v>
      </c>
      <c r="AU68" s="60">
        <f t="shared" si="22"/>
        <v>0</v>
      </c>
      <c r="AV68" s="60">
        <f t="shared" si="22"/>
        <v>0</v>
      </c>
      <c r="AW68" s="60">
        <f t="shared" si="22"/>
        <v>0</v>
      </c>
      <c r="AX68" s="60"/>
      <c r="AY68" s="60"/>
      <c r="AZ68" s="60"/>
      <c r="BA68" s="208">
        <v>2</v>
      </c>
      <c r="BB68" s="206" t="e">
        <f>VLOOKUP(2,AS67:AT70,2,FALSE)</f>
        <v>#N/A</v>
      </c>
      <c r="BC68" s="207"/>
      <c r="BD68" s="209" t="e">
        <f>VLOOKUP(2,AS67:AW70,3,FALSE)</f>
        <v>#N/A</v>
      </c>
      <c r="BE68" s="210" t="e">
        <f>VLOOKUP(2,AS67:AW70,4,FALSE)</f>
        <v>#N/A</v>
      </c>
      <c r="BF68" s="93" t="s">
        <v>12</v>
      </c>
      <c r="BG68" s="210" t="e">
        <f>VLOOKUP(2,AS67:AW70,5,FALSE)</f>
        <v>#N/A</v>
      </c>
      <c r="BH68" s="210" t="s">
        <v>122</v>
      </c>
      <c r="BI68" s="85"/>
      <c r="BJ68" s="85">
        <f>IF(E68&gt;G68,IF(Spielplan!E68&gt;Spielplan!G68,Punktemodus!$B$3,0),0)</f>
        <v>0</v>
      </c>
      <c r="BK68" s="85">
        <f>IF(E68=G68,IF(Spielplan!E68=Spielplan!G68,Punktemodus!$B$3,0),0)</f>
        <v>10</v>
      </c>
      <c r="BL68" s="85">
        <f>IF(E68&lt;G68,IF(Spielplan!E68&lt;Spielplan!G68,Punktemodus!$B$3,0),0)</f>
        <v>0</v>
      </c>
      <c r="BM68" s="85">
        <f>IF(E68=Spielplan!E68,IF(G68=Spielplan!G68,Punktemodus!$B$5,0),0)</f>
        <v>3</v>
      </c>
      <c r="BN68" s="85">
        <f>IF(E68=Spielplan!E68,Punktemodus!$B$7,0)</f>
        <v>1</v>
      </c>
      <c r="BO68" s="85">
        <f>IF(G68=Spielplan!G68,Punktemodus!$B$7,0)</f>
        <v>1</v>
      </c>
      <c r="BP68" s="137">
        <f>IF(Spielplan!E68="",0,SUM(BJ68:BO68))</f>
        <v>0</v>
      </c>
      <c r="BQ68" s="85"/>
      <c r="BR68" s="141"/>
      <c r="BS68" s="153" t="s">
        <v>24</v>
      </c>
      <c r="BT68" s="144" t="str">
        <f>Spielplan!$BL$32</f>
        <v/>
      </c>
      <c r="BU68" s="145"/>
      <c r="BV68" s="146">
        <f>Spielplan!$BN$32</f>
        <v>0</v>
      </c>
      <c r="BW68" s="147"/>
      <c r="BX68" s="148">
        <f>IF(BT32=BT68,Punktemodus!$B$11,0)</f>
        <v>10</v>
      </c>
      <c r="BY68" s="148">
        <f>IF(BT68=BT17,Punktemodus!B13,0)</f>
        <v>5</v>
      </c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370" t="str">
        <f>Spielplan!$CI$32</f>
        <v/>
      </c>
      <c r="CR68" s="371"/>
      <c r="CS68" s="371"/>
      <c r="CT68" s="371"/>
      <c r="CU68" s="371"/>
      <c r="CV68" s="372"/>
      <c r="CW68" s="134"/>
    </row>
    <row r="69" spans="1:101" ht="18.75" customHeight="1" thickBot="1" x14ac:dyDescent="0.3">
      <c r="A69" s="60"/>
      <c r="B69" s="60"/>
      <c r="C69" s="200" t="str">
        <f>C67</f>
        <v>Argentinien</v>
      </c>
      <c r="D69" s="201"/>
      <c r="E69" s="104"/>
      <c r="F69" s="93"/>
      <c r="G69" s="104"/>
      <c r="H69" s="200" t="str">
        <f>C68</f>
        <v>Iran</v>
      </c>
      <c r="I69" s="201"/>
      <c r="J69" s="60"/>
      <c r="K69" s="60" t="s">
        <v>103</v>
      </c>
      <c r="L69" s="60">
        <f t="shared" si="20"/>
        <v>0</v>
      </c>
      <c r="M69" s="60">
        <f>IF($E69="",0,IF($E69&gt;$G69,3,IF($E69=G69,1,0)))</f>
        <v>0</v>
      </c>
      <c r="N69" s="60"/>
      <c r="O69" s="60">
        <f>IF($G69="",0,IF($E69&gt;$G69,0,IF($E69=$G69,1,3)))</f>
        <v>0</v>
      </c>
      <c r="P69" s="60"/>
      <c r="Q69" s="60">
        <f>E69</f>
        <v>0</v>
      </c>
      <c r="R69" s="60"/>
      <c r="S69" s="60">
        <f>G69</f>
        <v>0</v>
      </c>
      <c r="T69" s="60"/>
      <c r="U69" s="60">
        <f>G69</f>
        <v>0</v>
      </c>
      <c r="V69" s="60"/>
      <c r="W69" s="60">
        <f>E69</f>
        <v>0</v>
      </c>
      <c r="X69" s="60"/>
      <c r="Y69" s="60"/>
      <c r="Z69" s="60">
        <f>O73</f>
        <v>0</v>
      </c>
      <c r="AA69" s="60">
        <f>S73</f>
        <v>0</v>
      </c>
      <c r="AB69" s="60">
        <f>W73</f>
        <v>0</v>
      </c>
      <c r="AC69" s="60">
        <f>AA69-AB69</f>
        <v>0</v>
      </c>
      <c r="AD69" s="60">
        <f>IF(Z69&gt;Z67,-1,0)</f>
        <v>0</v>
      </c>
      <c r="AE69" s="60">
        <f>IF(Z69&gt;Z68,-1,0)</f>
        <v>0</v>
      </c>
      <c r="AF69" s="60">
        <f>IF(Z69&gt;Z70,-1,0)</f>
        <v>0</v>
      </c>
      <c r="AG69" s="60">
        <f>10000-(AJ69*1000+AM69*100+AK69*10)</f>
        <v>10000</v>
      </c>
      <c r="AH69" s="90">
        <f>RANK(AG69,AG67:AG70,1)</f>
        <v>1</v>
      </c>
      <c r="AI69" s="60" t="str">
        <f>C68</f>
        <v>Iran</v>
      </c>
      <c r="AJ69" s="60">
        <f t="shared" si="21"/>
        <v>0</v>
      </c>
      <c r="AK69" s="60">
        <f t="shared" si="21"/>
        <v>0</v>
      </c>
      <c r="AL69" s="60">
        <f t="shared" si="21"/>
        <v>0</v>
      </c>
      <c r="AM69" s="60">
        <f>AK69-AL69</f>
        <v>0</v>
      </c>
      <c r="AN69" s="187">
        <f>IF(AG67=AG69,IF(E69&gt;G69,AG67-0.1,AG67),AG67)</f>
        <v>10000</v>
      </c>
      <c r="AO69" s="187">
        <f>IF(AG68=AG69,IF(E72&gt;G72,AG68-0.1,AG68),AG68)</f>
        <v>10000</v>
      </c>
      <c r="AP69" s="187"/>
      <c r="AQ69" s="187">
        <f>IF(AG70=AG69,IF(G68&gt;E68,AG70-0.1,AG70),AG70)</f>
        <v>10000</v>
      </c>
      <c r="AR69" s="187">
        <f>AP71</f>
        <v>30000</v>
      </c>
      <c r="AS69" s="90">
        <f>RANK(AR69,AR67:AR70,1)</f>
        <v>1</v>
      </c>
      <c r="AT69" s="60" t="str">
        <f t="shared" si="22"/>
        <v>Iran</v>
      </c>
      <c r="AU69" s="60">
        <f t="shared" si="22"/>
        <v>0</v>
      </c>
      <c r="AV69" s="60">
        <f t="shared" si="22"/>
        <v>0</v>
      </c>
      <c r="AW69" s="60">
        <f t="shared" si="22"/>
        <v>0</v>
      </c>
      <c r="AX69" s="60"/>
      <c r="AY69" s="60"/>
      <c r="AZ69" s="60"/>
      <c r="BA69" s="113">
        <v>3</v>
      </c>
      <c r="BB69" s="114" t="e">
        <f>VLOOKUP(3,AS67:AT70,2,FALSE)</f>
        <v>#N/A</v>
      </c>
      <c r="BC69" s="115"/>
      <c r="BD69" s="116" t="e">
        <f>VLOOKUP(3,AS67:AW70,3,FALSE)</f>
        <v>#N/A</v>
      </c>
      <c r="BE69" s="116" t="e">
        <f>VLOOKUP(3,AS67:AW70,4,FALSE)</f>
        <v>#N/A</v>
      </c>
      <c r="BF69" s="93" t="s">
        <v>12</v>
      </c>
      <c r="BG69" s="116" t="e">
        <f>VLOOKUP(3,AS67:AW70,5,FALSE)</f>
        <v>#N/A</v>
      </c>
      <c r="BH69" s="60"/>
      <c r="BI69" s="85"/>
      <c r="BJ69" s="85">
        <f>IF(E69&gt;G69,IF(Spielplan!E69&gt;Spielplan!G69,Punktemodus!$B$3,0),0)</f>
        <v>0</v>
      </c>
      <c r="BK69" s="85">
        <f>IF(E69=G69,IF(Spielplan!E69=Spielplan!G69,Punktemodus!$B$3,0),0)</f>
        <v>10</v>
      </c>
      <c r="BL69" s="85">
        <f>IF(E69&lt;G69,IF(Spielplan!E69&lt;Spielplan!G69,Punktemodus!$B$3,0),0)</f>
        <v>0</v>
      </c>
      <c r="BM69" s="85">
        <f>IF(E69=Spielplan!E69,IF(G69=Spielplan!G69,Punktemodus!$B$5,0),0)</f>
        <v>3</v>
      </c>
      <c r="BN69" s="85">
        <f>IF(E69=Spielplan!E69,Punktemodus!$B$7,0)</f>
        <v>1</v>
      </c>
      <c r="BO69" s="85">
        <f>IF(G69=Spielplan!G69,Punktemodus!$B$7,0)</f>
        <v>1</v>
      </c>
      <c r="BP69" s="137">
        <f>IF(Spielplan!E69="",0,SUM(BJ69:BO69))</f>
        <v>0</v>
      </c>
      <c r="BQ69" s="85"/>
      <c r="BR69" s="141"/>
      <c r="BS69" s="149" t="s">
        <v>23</v>
      </c>
      <c r="BT69" s="144" t="str">
        <f>Spielplan!$BL$33</f>
        <v/>
      </c>
      <c r="BU69" s="145"/>
      <c r="BV69" s="146">
        <f>Spielplan!$BN$33</f>
        <v>0</v>
      </c>
      <c r="BW69" s="134"/>
      <c r="BX69" s="148">
        <f>IF(BT33=BT69,Punktemodus!$B$11,0)</f>
        <v>10</v>
      </c>
      <c r="BY69" s="148">
        <f>IF(BT69=BT16,Punktemodus!B13,0)</f>
        <v>5</v>
      </c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373"/>
      <c r="CR69" s="374"/>
      <c r="CS69" s="374"/>
      <c r="CT69" s="374"/>
      <c r="CU69" s="374"/>
      <c r="CV69" s="375"/>
      <c r="CW69" s="134"/>
    </row>
    <row r="70" spans="1:101" ht="18.75" customHeight="1" thickBot="1" x14ac:dyDescent="0.3">
      <c r="A70" s="60"/>
      <c r="B70" s="60"/>
      <c r="C70" s="206" t="str">
        <f>H67</f>
        <v>Bosnien</v>
      </c>
      <c r="D70" s="207"/>
      <c r="E70" s="104"/>
      <c r="F70" s="93"/>
      <c r="G70" s="104"/>
      <c r="H70" s="206" t="str">
        <f>H68</f>
        <v>Nigeria</v>
      </c>
      <c r="I70" s="207"/>
      <c r="J70" s="60"/>
      <c r="K70" s="60" t="s">
        <v>104</v>
      </c>
      <c r="L70" s="60">
        <f t="shared" si="20"/>
        <v>0</v>
      </c>
      <c r="M70" s="60"/>
      <c r="N70" s="60">
        <f>IF($E70="",0,IF($E70&gt;$G70,3,IF($E70=$G70,1,0)))</f>
        <v>0</v>
      </c>
      <c r="O70" s="60"/>
      <c r="P70" s="60">
        <f>IF($G70="",0,IF($E70&gt;$G70,0,IF($E70=$G70,1,3)))</f>
        <v>0</v>
      </c>
      <c r="Q70" s="60"/>
      <c r="R70" s="60">
        <f>E70</f>
        <v>0</v>
      </c>
      <c r="S70" s="60"/>
      <c r="T70" s="60">
        <f>G70</f>
        <v>0</v>
      </c>
      <c r="U70" s="60"/>
      <c r="V70" s="60">
        <f>G70</f>
        <v>0</v>
      </c>
      <c r="W70" s="60"/>
      <c r="X70" s="60">
        <f>E70</f>
        <v>0</v>
      </c>
      <c r="Y70" s="60"/>
      <c r="Z70" s="60">
        <f>P73</f>
        <v>0</v>
      </c>
      <c r="AA70" s="60">
        <f>T73</f>
        <v>0</v>
      </c>
      <c r="AB70" s="60">
        <f>X73</f>
        <v>0</v>
      </c>
      <c r="AC70" s="60">
        <f>AA70-AB70</f>
        <v>0</v>
      </c>
      <c r="AD70" s="60">
        <f>IF(Z70&gt;Z67,-1,0)</f>
        <v>0</v>
      </c>
      <c r="AE70" s="60">
        <f>IF(Z70&gt;Z68,-1,0)</f>
        <v>0</v>
      </c>
      <c r="AF70" s="60">
        <f>IF(Z70&gt;Z69,-1,0)</f>
        <v>0</v>
      </c>
      <c r="AG70" s="60">
        <f>10000-(AJ70*1000+AM70*100+AK70*10)</f>
        <v>10000</v>
      </c>
      <c r="AH70" s="90">
        <f>RANK(AG70,AG67:AG70,1)</f>
        <v>1</v>
      </c>
      <c r="AI70" s="60" t="str">
        <f>H68</f>
        <v>Nigeria</v>
      </c>
      <c r="AJ70" s="60">
        <f t="shared" si="21"/>
        <v>0</v>
      </c>
      <c r="AK70" s="60">
        <f t="shared" si="21"/>
        <v>0</v>
      </c>
      <c r="AL70" s="60">
        <f t="shared" si="21"/>
        <v>0</v>
      </c>
      <c r="AM70" s="60">
        <f>AK70-AL70</f>
        <v>0</v>
      </c>
      <c r="AN70" s="187">
        <f>IF(AG67=AG70,IF(E71&gt;G71,AG67-0.1,AG67),AG67)</f>
        <v>10000</v>
      </c>
      <c r="AO70" s="187">
        <f>IF(AG68=AG70,IF(E70&gt;G70,AG68-0.1,AG68),AG68)</f>
        <v>10000</v>
      </c>
      <c r="AP70" s="187">
        <f>IF(AG69=AG70,IF(E68&gt;G68,AG69-0.1,AG69),AG69)</f>
        <v>10000</v>
      </c>
      <c r="AQ70" s="187"/>
      <c r="AR70" s="187">
        <f>AQ71</f>
        <v>30000</v>
      </c>
      <c r="AS70" s="90">
        <f>RANK(AR70,AR67:AR70,1)</f>
        <v>1</v>
      </c>
      <c r="AT70" s="60" t="str">
        <f t="shared" si="22"/>
        <v>Nigeria</v>
      </c>
      <c r="AU70" s="60">
        <f t="shared" si="22"/>
        <v>0</v>
      </c>
      <c r="AV70" s="60">
        <f t="shared" si="22"/>
        <v>0</v>
      </c>
      <c r="AW70" s="60">
        <f t="shared" si="22"/>
        <v>0</v>
      </c>
      <c r="AX70" s="60"/>
      <c r="AY70" s="60"/>
      <c r="AZ70" s="60"/>
      <c r="BA70" s="113">
        <v>4</v>
      </c>
      <c r="BB70" s="114" t="e">
        <f>VLOOKUP(4,AS67:AT70,2,FALSE)</f>
        <v>#N/A</v>
      </c>
      <c r="BC70" s="115"/>
      <c r="BD70" s="116" t="e">
        <f>VLOOKUP(4,AS67:AW70,3,FALSE)</f>
        <v>#N/A</v>
      </c>
      <c r="BE70" s="116" t="e">
        <f>VLOOKUP(4,AS67:AW70,4,FALSE)</f>
        <v>#N/A</v>
      </c>
      <c r="BF70" s="93" t="s">
        <v>12</v>
      </c>
      <c r="BG70" s="116" t="e">
        <f>VLOOKUP(4,AS67:AW70,5,FALSE)</f>
        <v>#N/A</v>
      </c>
      <c r="BH70" s="60"/>
      <c r="BI70" s="85"/>
      <c r="BJ70" s="85">
        <f>IF(E70&gt;G70,IF(Spielplan!E70&gt;Spielplan!G70,Punktemodus!$B$3,0),0)</f>
        <v>0</v>
      </c>
      <c r="BK70" s="85">
        <f>IF(E70=G70,IF(Spielplan!E70=Spielplan!G70,Punktemodus!$B$3,0),0)</f>
        <v>10</v>
      </c>
      <c r="BL70" s="85">
        <f>IF(E70&lt;G70,IF(Spielplan!E70&lt;Spielplan!G70,Punktemodus!$B$3,0),0)</f>
        <v>0</v>
      </c>
      <c r="BM70" s="85">
        <f>IF(E70=Spielplan!E70,IF(G70=Spielplan!G70,Punktemodus!$B$5,0),0)</f>
        <v>3</v>
      </c>
      <c r="BN70" s="85">
        <f>IF(E70=Spielplan!E70,Punktemodus!$B$7,0)</f>
        <v>1</v>
      </c>
      <c r="BO70" s="85">
        <f>IF(G70=Spielplan!G70,Punktemodus!$B$7,0)</f>
        <v>1</v>
      </c>
      <c r="BP70" s="137">
        <f>IF(Spielplan!E70="",0,SUM(BJ70:BO70))</f>
        <v>0</v>
      </c>
      <c r="BQ70" s="60"/>
      <c r="BR70" s="141"/>
      <c r="BS70" s="150"/>
      <c r="BT70" s="134"/>
      <c r="BU70" s="134"/>
      <c r="BV70" s="134"/>
      <c r="BW70" s="134"/>
      <c r="BX70" s="148"/>
      <c r="BY70" s="148"/>
      <c r="BZ70" s="134"/>
      <c r="CA70" s="134"/>
      <c r="CB70" s="134"/>
      <c r="CC70" s="134"/>
      <c r="CD70" s="134"/>
      <c r="CE70" s="134"/>
      <c r="CF70" s="144" t="str">
        <f>Spielplan!$BX$34</f>
        <v/>
      </c>
      <c r="CG70" s="145"/>
      <c r="CH70" s="146">
        <f>Spielplan!$BZ$34</f>
        <v>0</v>
      </c>
      <c r="CI70" s="134"/>
      <c r="CJ70" s="134">
        <f>IF(OR(CF70=$CF$18,CF70=$CF$19,CF70=$CF$34,CF70=$CF$35),Punktemodus!$B$19,0)</f>
        <v>30</v>
      </c>
      <c r="CK70" s="134"/>
      <c r="CL70" s="134"/>
      <c r="CM70" s="134"/>
      <c r="CN70" s="134"/>
      <c r="CO70" s="134"/>
      <c r="CP70" s="134"/>
      <c r="CQ70" s="155"/>
      <c r="CR70" s="155"/>
      <c r="CS70" s="155"/>
      <c r="CT70" s="155"/>
      <c r="CU70" s="155"/>
      <c r="CV70" s="155"/>
      <c r="CW70" s="134"/>
    </row>
    <row r="71" spans="1:101" ht="18.75" customHeight="1" thickBot="1" x14ac:dyDescent="0.3">
      <c r="A71" s="60"/>
      <c r="B71" s="60"/>
      <c r="C71" s="200" t="str">
        <f>C67</f>
        <v>Argentinien</v>
      </c>
      <c r="D71" s="201"/>
      <c r="E71" s="104"/>
      <c r="F71" s="93"/>
      <c r="G71" s="104"/>
      <c r="H71" s="200" t="str">
        <f>H68</f>
        <v>Nigeria</v>
      </c>
      <c r="I71" s="201"/>
      <c r="J71" s="60"/>
      <c r="K71" s="60" t="s">
        <v>105</v>
      </c>
      <c r="L71" s="60">
        <f t="shared" si="20"/>
        <v>0</v>
      </c>
      <c r="M71" s="60">
        <f>IF($E71="",0,IF($E71&gt;$G71,3,IF($E71=G71,1,0)))</f>
        <v>0</v>
      </c>
      <c r="N71" s="60"/>
      <c r="O71" s="60"/>
      <c r="P71" s="60">
        <f>IF($G71="",0,IF($E71&gt;$G71,0,IF($E71=$G71,1,3)))</f>
        <v>0</v>
      </c>
      <c r="Q71" s="60">
        <f>E71</f>
        <v>0</v>
      </c>
      <c r="R71" s="60"/>
      <c r="S71" s="60"/>
      <c r="T71" s="60">
        <f>G71</f>
        <v>0</v>
      </c>
      <c r="U71" s="60">
        <f>G71</f>
        <v>0</v>
      </c>
      <c r="V71" s="60"/>
      <c r="W71" s="60"/>
      <c r="X71" s="60">
        <f>E71</f>
        <v>0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187">
        <f>SUM(AN67:AN70)</f>
        <v>30000</v>
      </c>
      <c r="AO71" s="187">
        <f>SUM(AO67:AO70)</f>
        <v>30000</v>
      </c>
      <c r="AP71" s="187">
        <f>SUM(AP67:AP70)</f>
        <v>30000</v>
      </c>
      <c r="AQ71" s="187">
        <f>SUM(AQ67:AQ70)</f>
        <v>30000</v>
      </c>
      <c r="AR71" s="187"/>
      <c r="AS71" s="60"/>
      <c r="AT71" s="60"/>
      <c r="AU71" s="60"/>
      <c r="AV71" s="60"/>
      <c r="AW71" s="60"/>
      <c r="AX71" s="60"/>
      <c r="AY71" s="60"/>
      <c r="AZ71" s="60"/>
      <c r="BA71" s="92"/>
      <c r="BB71" s="60"/>
      <c r="BC71" s="60"/>
      <c r="BD71" s="60"/>
      <c r="BE71" s="60"/>
      <c r="BF71" s="60"/>
      <c r="BG71" s="60"/>
      <c r="BH71" s="60"/>
      <c r="BI71" s="60"/>
      <c r="BJ71" s="85">
        <f>IF(E71&gt;G71,IF(Spielplan!E71&gt;Spielplan!G71,Punktemodus!$B$3,0),0)</f>
        <v>0</v>
      </c>
      <c r="BK71" s="85">
        <f>IF(E71=G71,IF(Spielplan!E71=Spielplan!G71,Punktemodus!$B$3,0),0)</f>
        <v>10</v>
      </c>
      <c r="BL71" s="85">
        <f>IF(E71&lt;G71,IF(Spielplan!E71&lt;Spielplan!G71,Punktemodus!$B$3,0),0)</f>
        <v>0</v>
      </c>
      <c r="BM71" s="85">
        <f>IF(E71=Spielplan!E71,IF(G71=Spielplan!G71,Punktemodus!$B$5,0),0)</f>
        <v>3</v>
      </c>
      <c r="BN71" s="85">
        <f>IF(E71=Spielplan!E71,Punktemodus!$B$7,0)</f>
        <v>1</v>
      </c>
      <c r="BO71" s="85">
        <f>IF(G71=Spielplan!G71,Punktemodus!$B$7,0)</f>
        <v>1</v>
      </c>
      <c r="BP71" s="137">
        <f>IF(Spielplan!E71="",0,SUM(BJ71:BO71))</f>
        <v>0</v>
      </c>
      <c r="BQ71" s="60"/>
      <c r="BR71" s="141"/>
      <c r="BS71" s="134"/>
      <c r="BT71" s="134"/>
      <c r="BU71" s="134"/>
      <c r="BV71" s="134"/>
      <c r="BW71" s="134"/>
      <c r="BX71" s="148"/>
      <c r="BY71" s="148"/>
      <c r="BZ71" s="134"/>
      <c r="CA71" s="134"/>
      <c r="CB71" s="134"/>
      <c r="CC71" s="134"/>
      <c r="CD71" s="134"/>
      <c r="CE71" s="134"/>
      <c r="CF71" s="144" t="str">
        <f>Spielplan!$BX$35</f>
        <v/>
      </c>
      <c r="CG71" s="145"/>
      <c r="CH71" s="146">
        <f>Spielplan!$BZ$35</f>
        <v>0</v>
      </c>
      <c r="CI71" s="134"/>
      <c r="CJ71" s="134">
        <f>IF(OR(CF71=$CF$18,CF71=$CF$19,CF71=$CF$34,CF71=$CF$35),Punktemodus!$B$19,0)</f>
        <v>30</v>
      </c>
      <c r="CK71" s="134"/>
      <c r="CL71" s="134"/>
      <c r="CM71" s="134"/>
      <c r="CN71" s="134"/>
      <c r="CO71" s="134"/>
      <c r="CP71" s="134"/>
      <c r="CQ71" s="155"/>
      <c r="CR71" s="155"/>
      <c r="CS71" s="155"/>
      <c r="CT71" s="155"/>
      <c r="CU71" s="155"/>
      <c r="CV71" s="155"/>
      <c r="CW71" s="134"/>
    </row>
    <row r="72" spans="1:101" ht="18.75" customHeight="1" thickBot="1" x14ac:dyDescent="0.3">
      <c r="A72" s="60"/>
      <c r="B72" s="60"/>
      <c r="C72" s="206" t="str">
        <f>H67</f>
        <v>Bosnien</v>
      </c>
      <c r="D72" s="207"/>
      <c r="E72" s="104"/>
      <c r="F72" s="106"/>
      <c r="G72" s="104"/>
      <c r="H72" s="206" t="str">
        <f>C68</f>
        <v>Iran</v>
      </c>
      <c r="I72" s="207"/>
      <c r="J72" s="60"/>
      <c r="K72" s="60" t="s">
        <v>105</v>
      </c>
      <c r="L72" s="60">
        <f t="shared" si="20"/>
        <v>0</v>
      </c>
      <c r="M72" s="60"/>
      <c r="N72" s="60">
        <f>IF($E72="",0,IF($E72&gt;$G72,3,IF($E72=$G72,1,0)))</f>
        <v>0</v>
      </c>
      <c r="O72" s="60">
        <f>IF($G72="",0,IF($E72&gt;$G72,0,IF($E72=$G72,1,3)))</f>
        <v>0</v>
      </c>
      <c r="P72" s="60"/>
      <c r="Q72" s="60"/>
      <c r="R72" s="60">
        <f>E72</f>
        <v>0</v>
      </c>
      <c r="S72" s="60">
        <f>G72</f>
        <v>0</v>
      </c>
      <c r="T72" s="60"/>
      <c r="U72" s="60"/>
      <c r="V72" s="60">
        <f>G72</f>
        <v>0</v>
      </c>
      <c r="W72" s="60">
        <f>E72</f>
        <v>0</v>
      </c>
      <c r="X72" s="60"/>
      <c r="Y72" s="60"/>
      <c r="Z72" s="60" t="s">
        <v>30</v>
      </c>
      <c r="AA72" s="60"/>
      <c r="AB72" s="60"/>
      <c r="AC72" s="60"/>
      <c r="AD72" s="60"/>
      <c r="AE72" s="60"/>
      <c r="AF72" s="60"/>
      <c r="AG72" s="60" t="b">
        <f>OR(AG67=AG68,AG67=AG69,AG67=AG70,AG68=AG69,AG68=AG70,AG69=AG70)</f>
        <v>1</v>
      </c>
      <c r="AH72" s="60"/>
      <c r="AI72" s="60"/>
      <c r="AJ72" s="60"/>
      <c r="AK72" s="60"/>
      <c r="AL72" s="60"/>
      <c r="AM72" s="60"/>
      <c r="AN72" s="60"/>
      <c r="AO72" s="60" t="s">
        <v>34</v>
      </c>
      <c r="AP72" s="60"/>
      <c r="AQ72" s="60"/>
      <c r="AR72" s="60" t="b">
        <f>OR(AR67=AR68,AR67=AR69,AR67=AR70,AR68=AR69,AR68=AR70,AR69=AR70)</f>
        <v>1</v>
      </c>
      <c r="AS72" s="60"/>
      <c r="AT72" s="60"/>
      <c r="AU72" s="60"/>
      <c r="AV72" s="60"/>
      <c r="AW72" s="60"/>
      <c r="AX72" s="60"/>
      <c r="AY72" s="60"/>
      <c r="AZ72" s="60"/>
      <c r="BA72" s="92"/>
      <c r="BB72" s="60"/>
      <c r="BC72" s="60"/>
      <c r="BD72" s="60"/>
      <c r="BE72" s="60"/>
      <c r="BF72" s="60"/>
      <c r="BG72" s="60"/>
      <c r="BH72" s="60"/>
      <c r="BI72" s="60"/>
      <c r="BJ72" s="85">
        <f>IF(E72&gt;G72,IF(Spielplan!E72&gt;Spielplan!G72,Punktemodus!$B$3,0),0)</f>
        <v>0</v>
      </c>
      <c r="BK72" s="85">
        <f>IF(E72=G72,IF(Spielplan!E72=Spielplan!G72,Punktemodus!$B$3,0),0)</f>
        <v>10</v>
      </c>
      <c r="BL72" s="85">
        <f>IF(E72&lt;G72,IF(Spielplan!E72&lt;Spielplan!G72,Punktemodus!$B$3,0),0)</f>
        <v>0</v>
      </c>
      <c r="BM72" s="85">
        <f>IF(E72=Spielplan!E72,IF(G72=Spielplan!G72,Punktemodus!$B$5,0),0)</f>
        <v>3</v>
      </c>
      <c r="BN72" s="85">
        <f>IF(E72=Spielplan!E72,Punktemodus!$B$7,0)</f>
        <v>1</v>
      </c>
      <c r="BO72" s="85">
        <f>IF(G72=Spielplan!G72,Punktemodus!$B$7,0)</f>
        <v>1</v>
      </c>
      <c r="BP72" s="137">
        <f>IF(Spielplan!E72="",0,SUM(BJ72:BO72))</f>
        <v>0</v>
      </c>
      <c r="BQ72" s="60"/>
      <c r="BR72" s="141"/>
      <c r="BS72" s="153" t="s">
        <v>126</v>
      </c>
      <c r="BT72" s="144" t="str">
        <f>Spielplan!$BL$36</f>
        <v/>
      </c>
      <c r="BU72" s="145"/>
      <c r="BV72" s="146">
        <f>Spielplan!$BN$36</f>
        <v>0</v>
      </c>
      <c r="BW72" s="147"/>
      <c r="BX72" s="148">
        <f>IF(BT36=BT72,Punktemodus!$B$11,0)</f>
        <v>10</v>
      </c>
      <c r="BY72" s="148">
        <f>IF(BT72=BT21,Punktemodus!B13,0)</f>
        <v>5</v>
      </c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55"/>
      <c r="CR72" s="155"/>
      <c r="CS72" s="155"/>
      <c r="CT72" s="155"/>
      <c r="CU72" s="155"/>
      <c r="CV72" s="155"/>
      <c r="CW72" s="134"/>
    </row>
    <row r="73" spans="1:101" ht="18.75" customHeight="1" thickBot="1" x14ac:dyDescent="0.25">
      <c r="A73" s="60"/>
      <c r="B73" s="60"/>
      <c r="C73" s="136" t="str">
        <f>IF(G72="","",IF(AR72=TRUE,"Achtung: Fehler in Tabelle!",""))</f>
        <v/>
      </c>
      <c r="D73" s="60"/>
      <c r="E73" s="85"/>
      <c r="F73" s="60"/>
      <c r="G73" s="85"/>
      <c r="H73" s="60"/>
      <c r="I73" s="60"/>
      <c r="J73" s="60"/>
      <c r="K73" s="60"/>
      <c r="L73" s="60"/>
      <c r="M73" s="60">
        <f t="shared" ref="M73:X73" si="23">SUM(M67:M72)</f>
        <v>0</v>
      </c>
      <c r="N73" s="60">
        <f t="shared" si="23"/>
        <v>0</v>
      </c>
      <c r="O73" s="60">
        <f t="shared" si="23"/>
        <v>0</v>
      </c>
      <c r="P73" s="60">
        <f t="shared" si="23"/>
        <v>0</v>
      </c>
      <c r="Q73" s="60">
        <f t="shared" si="23"/>
        <v>0</v>
      </c>
      <c r="R73" s="60">
        <f t="shared" si="23"/>
        <v>0</v>
      </c>
      <c r="S73" s="60">
        <f t="shared" si="23"/>
        <v>0</v>
      </c>
      <c r="T73" s="60">
        <f t="shared" si="23"/>
        <v>0</v>
      </c>
      <c r="U73" s="60">
        <f t="shared" si="23"/>
        <v>0</v>
      </c>
      <c r="V73" s="60">
        <f t="shared" si="23"/>
        <v>0</v>
      </c>
      <c r="W73" s="60">
        <f t="shared" si="23"/>
        <v>0</v>
      </c>
      <c r="X73" s="60">
        <f t="shared" si="23"/>
        <v>0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160">
        <f>SUM(BP67:BP72)</f>
        <v>0</v>
      </c>
      <c r="BQ73" s="60"/>
      <c r="BR73" s="141"/>
      <c r="BS73" s="149" t="s">
        <v>127</v>
      </c>
      <c r="BT73" s="144" t="str">
        <f>Spielplan!$BL$37</f>
        <v/>
      </c>
      <c r="BU73" s="145"/>
      <c r="BV73" s="146">
        <f>Spielplan!$BN$37</f>
        <v>0</v>
      </c>
      <c r="BW73" s="134"/>
      <c r="BX73" s="148">
        <f>IF(BT37=BT73,Punktemodus!$B$11,0)</f>
        <v>10</v>
      </c>
      <c r="BY73" s="148">
        <f>IF(BT73=BT20,Punktemodus!B13,0)</f>
        <v>5</v>
      </c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55"/>
      <c r="CR73" s="155"/>
      <c r="CS73" s="155"/>
      <c r="CT73" s="155"/>
      <c r="CU73" s="155"/>
      <c r="CV73" s="155"/>
      <c r="CW73" s="134"/>
    </row>
    <row r="74" spans="1:101" ht="18.75" customHeight="1" thickBot="1" x14ac:dyDescent="0.3">
      <c r="A74" s="60"/>
      <c r="B74" s="60"/>
      <c r="C74" s="60"/>
      <c r="D74" s="60"/>
      <c r="E74" s="85"/>
      <c r="F74" s="60"/>
      <c r="G74" s="85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138"/>
      <c r="BQ74" s="60"/>
      <c r="BR74" s="141"/>
      <c r="BS74" s="150"/>
      <c r="BT74" s="134"/>
      <c r="BU74" s="134"/>
      <c r="BV74" s="134"/>
      <c r="BW74" s="134"/>
      <c r="BX74" s="148"/>
      <c r="BY74" s="148"/>
      <c r="BZ74" s="134"/>
      <c r="CA74" s="144" t="str">
        <f>Spielplan!$BS$38</f>
        <v/>
      </c>
      <c r="CB74" s="145"/>
      <c r="CC74" s="146">
        <f>Spielplan!$BU$38</f>
        <v>0</v>
      </c>
      <c r="CD74" s="147"/>
      <c r="CE74" s="134">
        <f>IF(CA74=CA38,Punktemodus!B15,0)</f>
        <v>20</v>
      </c>
      <c r="CF74" s="148">
        <f>IF(OR(CA74=$CA$14,CA74=$CA$15,CA74=$CA$22,CA74=$CA$23,CA74=$CA$30,CA74=$CA$31,CA74=$CA$39),Punktemodus!B17,0)</f>
        <v>10</v>
      </c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</row>
    <row r="75" spans="1:101" ht="18.75" customHeight="1" thickBot="1" x14ac:dyDescent="0.25">
      <c r="A75" s="60"/>
      <c r="B75" s="60"/>
      <c r="C75" s="60"/>
      <c r="D75" s="60"/>
      <c r="E75" s="85"/>
      <c r="F75" s="60"/>
      <c r="G75" s="85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138"/>
      <c r="BQ75" s="60"/>
      <c r="BR75" s="141"/>
      <c r="BS75" s="134"/>
      <c r="BT75" s="134"/>
      <c r="BU75" s="134"/>
      <c r="BV75" s="134"/>
      <c r="BW75" s="134"/>
      <c r="BX75" s="148"/>
      <c r="BY75" s="148"/>
      <c r="BZ75" s="134"/>
      <c r="CA75" s="144" t="str">
        <f>Spielplan!$BS$39</f>
        <v/>
      </c>
      <c r="CB75" s="145"/>
      <c r="CC75" s="146">
        <f>Spielplan!$BU$39</f>
        <v>0</v>
      </c>
      <c r="CD75" s="134"/>
      <c r="CE75" s="134">
        <f>IF(CA75=CA39,Punktemodus!B15,0)</f>
        <v>20</v>
      </c>
      <c r="CF75" s="148">
        <f>IF(OR(CA75=$CA$14,CA75=$CA$15,CA75=$CA$22,CA75=$CA$23,CA75=$CA$30,CA75=$CA$31,CA75=$CA$38),Punktemodus!B17,0)</f>
        <v>10</v>
      </c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</row>
    <row r="76" spans="1:101" ht="18.75" customHeight="1" thickBot="1" x14ac:dyDescent="0.3">
      <c r="A76" s="60"/>
      <c r="B76" s="60"/>
      <c r="C76" s="88" t="s">
        <v>92</v>
      </c>
      <c r="D76" s="60"/>
      <c r="E76" s="85"/>
      <c r="F76" s="60"/>
      <c r="G76" s="85"/>
      <c r="H76" s="60"/>
      <c r="I76" s="60"/>
      <c r="J76" s="60"/>
      <c r="K76" s="60"/>
      <c r="L76" s="60"/>
      <c r="M76" s="60" t="s">
        <v>4</v>
      </c>
      <c r="N76" s="60"/>
      <c r="O76" s="60"/>
      <c r="P76" s="60"/>
      <c r="Q76" s="60" t="s">
        <v>6</v>
      </c>
      <c r="R76" s="60"/>
      <c r="S76" s="60"/>
      <c r="T76" s="60"/>
      <c r="U76" s="60" t="s">
        <v>7</v>
      </c>
      <c r="V76" s="60"/>
      <c r="W76" s="60"/>
      <c r="X76" s="60"/>
      <c r="Y76" s="60"/>
      <c r="Z76" s="60" t="s">
        <v>4</v>
      </c>
      <c r="AA76" s="60" t="s">
        <v>5</v>
      </c>
      <c r="AB76" s="60"/>
      <c r="AC76" s="60"/>
      <c r="AD76" s="60" t="s">
        <v>9</v>
      </c>
      <c r="AE76" s="60"/>
      <c r="AF76" s="60"/>
      <c r="AG76" s="60"/>
      <c r="AH76" s="60" t="s">
        <v>32</v>
      </c>
      <c r="AI76" s="60"/>
      <c r="AJ76" s="60"/>
      <c r="AK76" s="60"/>
      <c r="AL76" s="60"/>
      <c r="AM76" s="60"/>
      <c r="AN76" s="60" t="s">
        <v>35</v>
      </c>
      <c r="AO76" s="60"/>
      <c r="AP76" s="60"/>
      <c r="AQ76" s="60"/>
      <c r="AR76" s="60"/>
      <c r="AS76" s="60" t="s">
        <v>33</v>
      </c>
      <c r="AT76" s="60"/>
      <c r="AU76" s="60"/>
      <c r="AV76" s="60"/>
      <c r="AW76" s="60"/>
      <c r="AX76" s="60"/>
      <c r="AY76" s="60"/>
      <c r="AZ76" s="60"/>
      <c r="BA76" s="60"/>
      <c r="BB76" s="89" t="s">
        <v>10</v>
      </c>
      <c r="BC76" s="60"/>
      <c r="BD76" s="90" t="s">
        <v>4</v>
      </c>
      <c r="BE76" s="60"/>
      <c r="BF76" s="61" t="s">
        <v>5</v>
      </c>
      <c r="BG76" s="60"/>
      <c r="BH76" s="60"/>
      <c r="BI76" s="85"/>
      <c r="BJ76" s="60"/>
      <c r="BK76" s="60"/>
      <c r="BL76" s="60"/>
      <c r="BM76" s="60"/>
      <c r="BN76" s="60"/>
      <c r="BO76" s="60"/>
      <c r="BP76" s="138"/>
      <c r="BQ76" s="85"/>
      <c r="BR76" s="141"/>
      <c r="BS76" s="153" t="s">
        <v>128</v>
      </c>
      <c r="BT76" s="144" t="str">
        <f>Spielplan!$BL$40</f>
        <v/>
      </c>
      <c r="BU76" s="145"/>
      <c r="BV76" s="146">
        <f>Spielplan!$BN$40</f>
        <v>0</v>
      </c>
      <c r="BW76" s="147"/>
      <c r="BX76" s="148">
        <f>IF(BT40=BT76,Punktemodus!$B$11,0)</f>
        <v>10</v>
      </c>
      <c r="BY76" s="148">
        <f>IF(BT76=BT25,Punktemodus!B13,0)</f>
        <v>5</v>
      </c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</row>
    <row r="77" spans="1:101" ht="18.75" customHeight="1" thickBot="1" x14ac:dyDescent="0.25">
      <c r="A77" s="60"/>
      <c r="B77" s="60"/>
      <c r="C77" s="60"/>
      <c r="D77" s="60"/>
      <c r="E77" s="85"/>
      <c r="F77" s="60"/>
      <c r="G77" s="85"/>
      <c r="H77" s="60"/>
      <c r="I77" s="60"/>
      <c r="J77" s="60"/>
      <c r="K77" s="60"/>
      <c r="L77" s="60"/>
      <c r="M77" s="60" t="s">
        <v>0</v>
      </c>
      <c r="N77" s="60" t="s">
        <v>1</v>
      </c>
      <c r="O77" s="60" t="s">
        <v>2</v>
      </c>
      <c r="P77" s="60" t="s">
        <v>3</v>
      </c>
      <c r="Q77" s="60" t="s">
        <v>0</v>
      </c>
      <c r="R77" s="60" t="s">
        <v>1</v>
      </c>
      <c r="S77" s="60" t="s">
        <v>2</v>
      </c>
      <c r="T77" s="60" t="s">
        <v>3</v>
      </c>
      <c r="U77" s="60" t="s">
        <v>0</v>
      </c>
      <c r="V77" s="60" t="s">
        <v>1</v>
      </c>
      <c r="W77" s="60" t="s">
        <v>2</v>
      </c>
      <c r="X77" s="60" t="s">
        <v>3</v>
      </c>
      <c r="Y77" s="60"/>
      <c r="Z77" s="60" t="s">
        <v>8</v>
      </c>
      <c r="AA77" s="60"/>
      <c r="AB77" s="60"/>
      <c r="AC77" s="60"/>
      <c r="AD77" s="60"/>
      <c r="AE77" s="60"/>
      <c r="AF77" s="60"/>
      <c r="AG77" s="60"/>
      <c r="AH77" s="60" t="s">
        <v>31</v>
      </c>
      <c r="AI77" s="60"/>
      <c r="AJ77" s="60"/>
      <c r="AK77" s="60"/>
      <c r="AL77" s="60"/>
      <c r="AM77" s="60"/>
      <c r="AN77" s="60" t="str">
        <f>AI78</f>
        <v>Deutschland</v>
      </c>
      <c r="AO77" s="60" t="str">
        <f>AI79</f>
        <v>Portugal</v>
      </c>
      <c r="AP77" s="60" t="str">
        <f>AI80</f>
        <v>Ghana</v>
      </c>
      <c r="AQ77" s="60" t="str">
        <f>AI81</f>
        <v>USA</v>
      </c>
      <c r="AR77" s="60"/>
      <c r="AS77" s="60" t="s">
        <v>31</v>
      </c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85"/>
      <c r="BJ77" s="85"/>
      <c r="BK77" s="85"/>
      <c r="BL77" s="85"/>
      <c r="BM77" s="85"/>
      <c r="BN77" s="85"/>
      <c r="BO77" s="85"/>
      <c r="BP77" s="137"/>
      <c r="BQ77" s="85"/>
      <c r="BR77" s="141"/>
      <c r="BS77" s="149" t="s">
        <v>129</v>
      </c>
      <c r="BT77" s="144" t="str">
        <f>Spielplan!$BL$41</f>
        <v/>
      </c>
      <c r="BU77" s="145"/>
      <c r="BV77" s="146">
        <f>Spielplan!$BN$41</f>
        <v>0</v>
      </c>
      <c r="BW77" s="134"/>
      <c r="BX77" s="148">
        <f>IF(BT41=BT77,Punktemodus!$B$11,0)</f>
        <v>10</v>
      </c>
      <c r="BY77" s="148">
        <f>IF(BT77=BT24,Punktemodus!B13,0)</f>
        <v>5</v>
      </c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</row>
    <row r="78" spans="1:101" ht="18.75" customHeight="1" thickBot="1" x14ac:dyDescent="0.3">
      <c r="A78" s="60"/>
      <c r="B78" s="60"/>
      <c r="C78" s="211" t="str">
        <f>Spielplan!$C$78</f>
        <v>Deutschland</v>
      </c>
      <c r="D78" s="212"/>
      <c r="E78" s="104"/>
      <c r="F78" s="93"/>
      <c r="G78" s="104"/>
      <c r="H78" s="211" t="str">
        <f>Spielplan!$H$78</f>
        <v>Portugal</v>
      </c>
      <c r="I78" s="212"/>
      <c r="J78" s="60"/>
      <c r="K78" s="60" t="s">
        <v>108</v>
      </c>
      <c r="L78" s="60">
        <f t="shared" ref="L78:L83" si="24">IF(E78-G78&gt;0,1,IF(G78=E78,0,-1))</f>
        <v>0</v>
      </c>
      <c r="M78" s="60">
        <f>IF($E78="",0,IF($E78&gt;$G78,3,IF($E78=G78,1,0)))</f>
        <v>0</v>
      </c>
      <c r="N78" s="60">
        <f>IF($G78="",0,IF($E78&gt;$G78,0,IF($E78=G78,1,3)))</f>
        <v>0</v>
      </c>
      <c r="O78" s="60"/>
      <c r="P78" s="60"/>
      <c r="Q78" s="60">
        <f>E78</f>
        <v>0</v>
      </c>
      <c r="R78" s="60">
        <f>G78</f>
        <v>0</v>
      </c>
      <c r="S78" s="60"/>
      <c r="T78" s="60"/>
      <c r="U78" s="60">
        <f>G78</f>
        <v>0</v>
      </c>
      <c r="V78" s="60">
        <f>E78</f>
        <v>0</v>
      </c>
      <c r="W78" s="60"/>
      <c r="X78" s="60"/>
      <c r="Y78" s="60"/>
      <c r="Z78" s="60">
        <f>M84</f>
        <v>0</v>
      </c>
      <c r="AA78" s="60">
        <f>Q84</f>
        <v>0</v>
      </c>
      <c r="AB78" s="60">
        <f>U84</f>
        <v>0</v>
      </c>
      <c r="AC78" s="60">
        <f>AA78-AB78</f>
        <v>0</v>
      </c>
      <c r="AD78" s="60">
        <f>IF(Z78&gt;Z79,-1,0)</f>
        <v>0</v>
      </c>
      <c r="AE78" s="60">
        <f>IF(Z78&gt;Z80,-1,0)</f>
        <v>0</v>
      </c>
      <c r="AF78" s="60">
        <f>IF(Z78&gt;Z81,-1,0)</f>
        <v>0</v>
      </c>
      <c r="AG78" s="60">
        <f>10000-(AJ78*1000+AM78*100+AK78*10)</f>
        <v>10000</v>
      </c>
      <c r="AH78" s="90">
        <f>RANK(AG78,AG78:AG81,1)</f>
        <v>1</v>
      </c>
      <c r="AI78" s="60" t="str">
        <f>C78</f>
        <v>Deutschland</v>
      </c>
      <c r="AJ78" s="60">
        <f t="shared" ref="AJ78:AL81" si="25">Z78</f>
        <v>0</v>
      </c>
      <c r="AK78" s="60">
        <f t="shared" si="25"/>
        <v>0</v>
      </c>
      <c r="AL78" s="60">
        <f t="shared" si="25"/>
        <v>0</v>
      </c>
      <c r="AM78" s="60">
        <f>AK78-AL78</f>
        <v>0</v>
      </c>
      <c r="AN78" s="187"/>
      <c r="AO78" s="187">
        <f>IF(AG79=AG78,IF(G78&gt;E78,AG79-0.1,AG79),AG79)</f>
        <v>10000</v>
      </c>
      <c r="AP78" s="187">
        <f>IF(AG80=AG78,IF(G80&gt;E80,AG80-0.1,AG80),AG80)</f>
        <v>10000</v>
      </c>
      <c r="AQ78" s="187">
        <f>IF(AG81=AG78,IF(G82&gt;E82,AG81-0.1,AG81),AG81)</f>
        <v>10000</v>
      </c>
      <c r="AR78" s="187">
        <f>AN82</f>
        <v>30000</v>
      </c>
      <c r="AS78" s="90">
        <f>RANK(AR78,AR78:AR81,1)</f>
        <v>1</v>
      </c>
      <c r="AT78" s="60" t="str">
        <f t="shared" ref="AT78:AW81" si="26">AI78</f>
        <v>Deutschland</v>
      </c>
      <c r="AU78" s="60">
        <f t="shared" si="26"/>
        <v>0</v>
      </c>
      <c r="AV78" s="60">
        <f t="shared" si="26"/>
        <v>0</v>
      </c>
      <c r="AW78" s="60">
        <f t="shared" si="26"/>
        <v>0</v>
      </c>
      <c r="AX78" s="60"/>
      <c r="AY78" s="60"/>
      <c r="AZ78" s="60"/>
      <c r="BA78" s="213">
        <v>1</v>
      </c>
      <c r="BB78" s="211" t="str">
        <f>VLOOKUP(1,AS78:AT81,2,FALSE)</f>
        <v>Deutschland</v>
      </c>
      <c r="BC78" s="214"/>
      <c r="BD78" s="215">
        <f>VLOOKUP(1,AS78:AW81,3,FALSE)</f>
        <v>0</v>
      </c>
      <c r="BE78" s="216">
        <f>VLOOKUP(1,AS78:AW81,4,FALSE)</f>
        <v>0</v>
      </c>
      <c r="BF78" s="93" t="s">
        <v>12</v>
      </c>
      <c r="BG78" s="216">
        <f>VLOOKUP(1,AS78:AW81,5,FALSE)</f>
        <v>0</v>
      </c>
      <c r="BH78" s="217" t="s">
        <v>123</v>
      </c>
      <c r="BI78" s="85"/>
      <c r="BJ78" s="85">
        <f>IF(E78&gt;G78,IF(Spielplan!E78&gt;Spielplan!G78,Punktemodus!$B$3,0),0)</f>
        <v>0</v>
      </c>
      <c r="BK78" s="85">
        <f>IF(E78=G78,IF(Spielplan!E78=Spielplan!G78,Punktemodus!$B$3,0),0)</f>
        <v>10</v>
      </c>
      <c r="BL78" s="85">
        <f>IF(E78&lt;G78,IF(Spielplan!E78&lt;Spielplan!G78,Punktemodus!$B$3,0),0)</f>
        <v>0</v>
      </c>
      <c r="BM78" s="85">
        <f>IF(E78=Spielplan!E78,IF(G78=Spielplan!G78,Punktemodus!$B$5,0),0)</f>
        <v>3</v>
      </c>
      <c r="BN78" s="85">
        <f>IF(E78=Spielplan!E78,Punktemodus!$B$7,0)</f>
        <v>1</v>
      </c>
      <c r="BO78" s="85">
        <f>IF(G78=Spielplan!G78,Punktemodus!$B$7,0)</f>
        <v>1</v>
      </c>
      <c r="BP78" s="137">
        <f>IF(Spielplan!E78="",0,SUM(BJ78:BO78))</f>
        <v>0</v>
      </c>
      <c r="BQ78" s="85"/>
      <c r="BR78" s="141"/>
      <c r="BS78" s="150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</row>
    <row r="79" spans="1:101" ht="18.75" customHeight="1" thickBot="1" x14ac:dyDescent="0.3">
      <c r="A79" s="60"/>
      <c r="B79" s="60"/>
      <c r="C79" s="218" t="str">
        <f>Spielplan!$C$79</f>
        <v>Ghana</v>
      </c>
      <c r="D79" s="219"/>
      <c r="E79" s="104"/>
      <c r="F79" s="93"/>
      <c r="G79" s="104"/>
      <c r="H79" s="218" t="str">
        <f>Spielplan!$H$79</f>
        <v>USA</v>
      </c>
      <c r="I79" s="219"/>
      <c r="J79" s="60"/>
      <c r="K79" s="60" t="s">
        <v>109</v>
      </c>
      <c r="L79" s="60">
        <f t="shared" si="24"/>
        <v>0</v>
      </c>
      <c r="M79" s="60"/>
      <c r="N79" s="60"/>
      <c r="O79" s="60">
        <f>IF($E79="",0,IF($E79&gt;$G79,3,IF($E79=$G79,1,0)))</f>
        <v>0</v>
      </c>
      <c r="P79" s="60">
        <f>IF($G79="",0,IF($E79&gt;$G79,0,IF($E79=$G79,1,3)))</f>
        <v>0</v>
      </c>
      <c r="Q79" s="60"/>
      <c r="R79" s="60"/>
      <c r="S79" s="60">
        <f>E79</f>
        <v>0</v>
      </c>
      <c r="T79" s="60">
        <f>G79</f>
        <v>0</v>
      </c>
      <c r="U79" s="60"/>
      <c r="V79" s="60"/>
      <c r="W79" s="60">
        <f>G79</f>
        <v>0</v>
      </c>
      <c r="X79" s="60">
        <f>E79</f>
        <v>0</v>
      </c>
      <c r="Y79" s="60"/>
      <c r="Z79" s="60">
        <f>N84</f>
        <v>0</v>
      </c>
      <c r="AA79" s="60">
        <f>R84</f>
        <v>0</v>
      </c>
      <c r="AB79" s="60">
        <f>V84</f>
        <v>0</v>
      </c>
      <c r="AC79" s="60">
        <f>AA79-AB79</f>
        <v>0</v>
      </c>
      <c r="AD79" s="60">
        <f>IF(Z79&gt;Z78,-1,0)</f>
        <v>0</v>
      </c>
      <c r="AE79" s="60">
        <f>IF(Z79&gt;Z80,-1,0)</f>
        <v>0</v>
      </c>
      <c r="AF79" s="60">
        <f>IF(Z79&gt;Z81,-1,0)</f>
        <v>0</v>
      </c>
      <c r="AG79" s="60">
        <f>10000-(AJ79*1000+AM79*100+AK79*10)</f>
        <v>10000</v>
      </c>
      <c r="AH79" s="90">
        <f>RANK(AG79,AG78:AG81,1)</f>
        <v>1</v>
      </c>
      <c r="AI79" s="60" t="str">
        <f>H78</f>
        <v>Portugal</v>
      </c>
      <c r="AJ79" s="60">
        <f t="shared" si="25"/>
        <v>0</v>
      </c>
      <c r="AK79" s="60">
        <f t="shared" si="25"/>
        <v>0</v>
      </c>
      <c r="AL79" s="60">
        <f t="shared" si="25"/>
        <v>0</v>
      </c>
      <c r="AM79" s="60">
        <f>AK79-AL79</f>
        <v>0</v>
      </c>
      <c r="AN79" s="187">
        <f>IF(AG78=AG79,IF(E78&gt;G78,AG78-0.1,AG78),AG78)</f>
        <v>10000</v>
      </c>
      <c r="AO79" s="187"/>
      <c r="AP79" s="187">
        <f>IF(AG80=AG79,IF(G83&gt;E83,AG80-0.1,AG80),AG80)</f>
        <v>10000</v>
      </c>
      <c r="AQ79" s="187">
        <f>IF(AG81=AG79,IF(G81&gt;E81,AG81-0.1,AG81),AG81)</f>
        <v>10000</v>
      </c>
      <c r="AR79" s="187">
        <f>AO82</f>
        <v>30000</v>
      </c>
      <c r="AS79" s="90">
        <f>RANK(AR79,AR78:AR81,1)</f>
        <v>1</v>
      </c>
      <c r="AT79" s="60" t="str">
        <f t="shared" si="26"/>
        <v>Portugal</v>
      </c>
      <c r="AU79" s="60">
        <f t="shared" si="26"/>
        <v>0</v>
      </c>
      <c r="AV79" s="60">
        <f t="shared" si="26"/>
        <v>0</v>
      </c>
      <c r="AW79" s="60">
        <f t="shared" si="26"/>
        <v>0</v>
      </c>
      <c r="AX79" s="60"/>
      <c r="AY79" s="60"/>
      <c r="AZ79" s="60"/>
      <c r="BA79" s="220">
        <v>2</v>
      </c>
      <c r="BB79" s="218" t="e">
        <f>VLOOKUP(2,AS78:AT81,2,FALSE)</f>
        <v>#N/A</v>
      </c>
      <c r="BC79" s="221"/>
      <c r="BD79" s="222" t="e">
        <f>VLOOKUP(2,AS78:AW81,3,FALSE)</f>
        <v>#N/A</v>
      </c>
      <c r="BE79" s="223" t="e">
        <f>VLOOKUP(2,AS78:AW81,4,FALSE)</f>
        <v>#N/A</v>
      </c>
      <c r="BF79" s="93" t="s">
        <v>12</v>
      </c>
      <c r="BG79" s="223" t="e">
        <f>VLOOKUP(2,AS78:AW81,5,FALSE)</f>
        <v>#N/A</v>
      </c>
      <c r="BH79" s="223" t="s">
        <v>129</v>
      </c>
      <c r="BI79" s="85"/>
      <c r="BJ79" s="85">
        <f>IF(E79&gt;G79,IF(Spielplan!E79&gt;Spielplan!G79,Punktemodus!$B$3,0),0)</f>
        <v>0</v>
      </c>
      <c r="BK79" s="85">
        <f>IF(E79=G79,IF(Spielplan!E79=Spielplan!G79,Punktemodus!$B$3,0),0)</f>
        <v>10</v>
      </c>
      <c r="BL79" s="85">
        <f>IF(E79&lt;G79,IF(Spielplan!E79&lt;Spielplan!G79,Punktemodus!$B$3,0),0)</f>
        <v>0</v>
      </c>
      <c r="BM79" s="85">
        <f>IF(E79=Spielplan!E79,IF(G79=Spielplan!G79,Punktemodus!$B$5,0),0)</f>
        <v>3</v>
      </c>
      <c r="BN79" s="85">
        <f>IF(E79=Spielplan!E79,Punktemodus!$B$7,0)</f>
        <v>1</v>
      </c>
      <c r="BO79" s="85">
        <f>IF(G79=Spielplan!G79,Punktemodus!$B$7,0)</f>
        <v>1</v>
      </c>
      <c r="BP79" s="137">
        <f>IF(Spielplan!E79="",0,SUM(BJ79:BO79))</f>
        <v>0</v>
      </c>
      <c r="BQ79" s="85"/>
      <c r="BR79" s="141"/>
      <c r="BS79" s="134"/>
      <c r="BT79" s="134"/>
      <c r="BU79" s="134"/>
      <c r="BV79" s="134"/>
      <c r="BW79" s="134"/>
      <c r="BX79" s="134"/>
      <c r="BY79" s="134"/>
      <c r="BZ79" s="161">
        <f>SUM(BX48:BY77)</f>
        <v>240</v>
      </c>
      <c r="CA79" s="134"/>
      <c r="CB79" s="134"/>
      <c r="CC79" s="134"/>
      <c r="CD79" s="134"/>
      <c r="CE79" s="161">
        <f>CE50+CF50+CE51+CF51+CE58+CF58+CE59+CF59+CE66+CF66+CE67+CF67+CE74+CF74+CE75+CF75</f>
        <v>240</v>
      </c>
      <c r="CF79" s="134"/>
      <c r="CG79" s="134"/>
      <c r="CH79" s="134"/>
      <c r="CI79" s="134"/>
      <c r="CJ79" s="161">
        <f>CJ54+CJ55+CJ70+CJ71</f>
        <v>120</v>
      </c>
      <c r="CK79" s="134"/>
      <c r="CL79" s="134"/>
      <c r="CM79" s="134"/>
      <c r="CN79" s="134"/>
      <c r="CO79" s="161">
        <f>SUM(CO59:CO60)</f>
        <v>80</v>
      </c>
      <c r="CP79" s="134"/>
      <c r="CQ79" s="134"/>
      <c r="CR79" s="134"/>
      <c r="CS79" s="161">
        <f>CS54</f>
        <v>50</v>
      </c>
      <c r="CT79" s="134"/>
      <c r="CU79" s="134"/>
      <c r="CV79" s="134"/>
      <c r="CW79" s="134"/>
    </row>
    <row r="80" spans="1:101" ht="18.75" customHeight="1" thickBot="1" x14ac:dyDescent="0.3">
      <c r="A80" s="60"/>
      <c r="B80" s="60"/>
      <c r="C80" s="211" t="str">
        <f>C78</f>
        <v>Deutschland</v>
      </c>
      <c r="D80" s="212"/>
      <c r="E80" s="104"/>
      <c r="F80" s="93"/>
      <c r="G80" s="104"/>
      <c r="H80" s="211" t="str">
        <f>C79</f>
        <v>Ghana</v>
      </c>
      <c r="I80" s="212"/>
      <c r="J80" s="60"/>
      <c r="K80" s="60" t="s">
        <v>110</v>
      </c>
      <c r="L80" s="60">
        <f t="shared" si="24"/>
        <v>0</v>
      </c>
      <c r="M80" s="60">
        <f>IF($E80="",0,IF($E80&gt;$G80,3,IF($E80=G80,1,0)))</f>
        <v>0</v>
      </c>
      <c r="N80" s="60"/>
      <c r="O80" s="60">
        <f>IF($G80="",0,IF($E80&gt;$G80,0,IF($E80=$G80,1,3)))</f>
        <v>0</v>
      </c>
      <c r="P80" s="60"/>
      <c r="Q80" s="60">
        <f>E80</f>
        <v>0</v>
      </c>
      <c r="R80" s="60"/>
      <c r="S80" s="60">
        <f>G80</f>
        <v>0</v>
      </c>
      <c r="T80" s="60"/>
      <c r="U80" s="60">
        <f>G80</f>
        <v>0</v>
      </c>
      <c r="V80" s="60"/>
      <c r="W80" s="60">
        <f>E80</f>
        <v>0</v>
      </c>
      <c r="X80" s="60"/>
      <c r="Y80" s="60"/>
      <c r="Z80" s="60">
        <f>O84</f>
        <v>0</v>
      </c>
      <c r="AA80" s="60">
        <f>S84</f>
        <v>0</v>
      </c>
      <c r="AB80" s="60">
        <f>W84</f>
        <v>0</v>
      </c>
      <c r="AC80" s="60">
        <f>AA80-AB80</f>
        <v>0</v>
      </c>
      <c r="AD80" s="60">
        <f>IF(Z80&gt;Z78,-1,0)</f>
        <v>0</v>
      </c>
      <c r="AE80" s="60">
        <f>IF(Z80&gt;Z79,-1,0)</f>
        <v>0</v>
      </c>
      <c r="AF80" s="60">
        <f>IF(Z80&gt;Z81,-1,0)</f>
        <v>0</v>
      </c>
      <c r="AG80" s="60">
        <f>10000-(AJ80*1000+AM80*100+AK80*10)</f>
        <v>10000</v>
      </c>
      <c r="AH80" s="90">
        <f>RANK(AG80,AG78:AG81,1)</f>
        <v>1</v>
      </c>
      <c r="AI80" s="60" t="str">
        <f>C79</f>
        <v>Ghana</v>
      </c>
      <c r="AJ80" s="60">
        <f t="shared" si="25"/>
        <v>0</v>
      </c>
      <c r="AK80" s="60">
        <f t="shared" si="25"/>
        <v>0</v>
      </c>
      <c r="AL80" s="60">
        <f t="shared" si="25"/>
        <v>0</v>
      </c>
      <c r="AM80" s="60">
        <f>AK80-AL80</f>
        <v>0</v>
      </c>
      <c r="AN80" s="187">
        <f>IF(AG78=AG80,IF(E80&gt;G80,AG78-0.1,AG78),AG78)</f>
        <v>10000</v>
      </c>
      <c r="AO80" s="187">
        <f>IF(AG79=AG80,IF(E83&gt;G83,AG79-0.1,AG79),AG79)</f>
        <v>10000</v>
      </c>
      <c r="AP80" s="187"/>
      <c r="AQ80" s="187">
        <f>IF(AG81=AG80,IF(G79&gt;E79,AG81-0.1,AG81),AG81)</f>
        <v>10000</v>
      </c>
      <c r="AR80" s="187">
        <f>AP82</f>
        <v>30000</v>
      </c>
      <c r="AS80" s="90">
        <f>RANK(AR80,AR78:AR81,1)</f>
        <v>1</v>
      </c>
      <c r="AT80" s="60" t="str">
        <f t="shared" si="26"/>
        <v>Ghana</v>
      </c>
      <c r="AU80" s="60">
        <f t="shared" si="26"/>
        <v>0</v>
      </c>
      <c r="AV80" s="60">
        <f t="shared" si="26"/>
        <v>0</v>
      </c>
      <c r="AW80" s="60">
        <f t="shared" si="26"/>
        <v>0</v>
      </c>
      <c r="AX80" s="60"/>
      <c r="AY80" s="60"/>
      <c r="AZ80" s="60"/>
      <c r="BA80" s="113">
        <v>3</v>
      </c>
      <c r="BB80" s="114" t="e">
        <f>VLOOKUP(3,AS78:AT81,2,FALSE)</f>
        <v>#N/A</v>
      </c>
      <c r="BC80" s="115"/>
      <c r="BD80" s="116" t="e">
        <f>VLOOKUP(3,AS78:AW81,3,FALSE)</f>
        <v>#N/A</v>
      </c>
      <c r="BE80" s="116" t="e">
        <f>VLOOKUP(3,AS78:AW81,4,FALSE)</f>
        <v>#N/A</v>
      </c>
      <c r="BF80" s="93" t="s">
        <v>12</v>
      </c>
      <c r="BG80" s="116" t="e">
        <f>VLOOKUP(3,AS78:AW81,5,FALSE)</f>
        <v>#N/A</v>
      </c>
      <c r="BH80" s="60"/>
      <c r="BI80" s="85"/>
      <c r="BJ80" s="85">
        <f>IF(E80&gt;G80,IF(Spielplan!E80&gt;Spielplan!G80,Punktemodus!$B$3,0),0)</f>
        <v>0</v>
      </c>
      <c r="BK80" s="85">
        <f>IF(E80=G80,IF(Spielplan!E80=Spielplan!G80,Punktemodus!$B$3,0),0)</f>
        <v>10</v>
      </c>
      <c r="BL80" s="85">
        <f>IF(E80&lt;G80,IF(Spielplan!E80&lt;Spielplan!G80,Punktemodus!$B$3,0),0)</f>
        <v>0</v>
      </c>
      <c r="BM80" s="85">
        <f>IF(E80=Spielplan!E80,IF(G80=Spielplan!G80,Punktemodus!$B$5,0),0)</f>
        <v>3</v>
      </c>
      <c r="BN80" s="85">
        <f>IF(E80=Spielplan!E80,Punktemodus!$B$7,0)</f>
        <v>1</v>
      </c>
      <c r="BO80" s="85">
        <f>IF(G80=Spielplan!G80,Punktemodus!$B$7,0)</f>
        <v>1</v>
      </c>
      <c r="BP80" s="137">
        <f>IF(Spielplan!E80="",0,SUM(BJ80:BO80))</f>
        <v>0</v>
      </c>
      <c r="BQ80" s="85"/>
      <c r="BR80" s="141"/>
      <c r="BS80" s="134"/>
      <c r="BT80" s="134"/>
      <c r="BU80" s="134"/>
      <c r="BV80" s="134"/>
      <c r="BW80" s="134"/>
      <c r="BX80" s="134"/>
      <c r="BY80" s="134"/>
      <c r="BZ80" s="138"/>
      <c r="CA80" s="134"/>
      <c r="CB80" s="134"/>
      <c r="CC80" s="134"/>
      <c r="CD80" s="134"/>
      <c r="CE80" s="138"/>
      <c r="CF80" s="134"/>
      <c r="CG80" s="134"/>
      <c r="CH80" s="134"/>
      <c r="CI80" s="134"/>
      <c r="CJ80" s="138"/>
      <c r="CK80" s="134"/>
      <c r="CL80" s="134"/>
      <c r="CM80" s="134"/>
      <c r="CN80" s="134"/>
      <c r="CO80" s="138"/>
      <c r="CP80" s="134"/>
      <c r="CQ80" s="134"/>
      <c r="CR80" s="134"/>
      <c r="CS80" s="138"/>
      <c r="CT80" s="134"/>
      <c r="CU80" s="134"/>
      <c r="CV80" s="134"/>
      <c r="CW80" s="134"/>
    </row>
    <row r="81" spans="1:101" ht="18.75" customHeight="1" thickBot="1" x14ac:dyDescent="0.3">
      <c r="A81" s="60"/>
      <c r="B81" s="60"/>
      <c r="C81" s="218" t="str">
        <f>H78</f>
        <v>Portugal</v>
      </c>
      <c r="D81" s="219"/>
      <c r="E81" s="104"/>
      <c r="F81" s="93"/>
      <c r="G81" s="104"/>
      <c r="H81" s="218" t="str">
        <f>H79</f>
        <v>USA</v>
      </c>
      <c r="I81" s="219"/>
      <c r="J81" s="60"/>
      <c r="K81" s="60" t="s">
        <v>111</v>
      </c>
      <c r="L81" s="60">
        <f t="shared" si="24"/>
        <v>0</v>
      </c>
      <c r="M81" s="60"/>
      <c r="N81" s="60">
        <f>IF($E81="",0,IF($E81&gt;$G81,3,IF($E81=$G81,1,0)))</f>
        <v>0</v>
      </c>
      <c r="O81" s="60"/>
      <c r="P81" s="60">
        <f>IF($G81="",0,IF($E81&gt;$G81,0,IF($E81=$G81,1,3)))</f>
        <v>0</v>
      </c>
      <c r="Q81" s="60"/>
      <c r="R81" s="60">
        <f>E81</f>
        <v>0</v>
      </c>
      <c r="S81" s="60"/>
      <c r="T81" s="60">
        <f>G81</f>
        <v>0</v>
      </c>
      <c r="U81" s="60"/>
      <c r="V81" s="60">
        <f>G81</f>
        <v>0</v>
      </c>
      <c r="W81" s="60"/>
      <c r="X81" s="60">
        <f>E81</f>
        <v>0</v>
      </c>
      <c r="Y81" s="60"/>
      <c r="Z81" s="60">
        <f>P84</f>
        <v>0</v>
      </c>
      <c r="AA81" s="60">
        <f>T84</f>
        <v>0</v>
      </c>
      <c r="AB81" s="60">
        <f>X84</f>
        <v>0</v>
      </c>
      <c r="AC81" s="60">
        <f>AA81-AB81</f>
        <v>0</v>
      </c>
      <c r="AD81" s="60">
        <f>IF(Z81&gt;Z78,-1,0)</f>
        <v>0</v>
      </c>
      <c r="AE81" s="60">
        <f>IF(Z81&gt;Z79,-1,0)</f>
        <v>0</v>
      </c>
      <c r="AF81" s="60">
        <f>IF(Z81&gt;Z80,-1,0)</f>
        <v>0</v>
      </c>
      <c r="AG81" s="60">
        <f>10000-(AJ81*1000+AM81*100+AK81*10)</f>
        <v>10000</v>
      </c>
      <c r="AH81" s="90">
        <f>RANK(AG81,AG78:AG81,1)</f>
        <v>1</v>
      </c>
      <c r="AI81" s="60" t="str">
        <f>H79</f>
        <v>USA</v>
      </c>
      <c r="AJ81" s="60">
        <f t="shared" si="25"/>
        <v>0</v>
      </c>
      <c r="AK81" s="60">
        <f t="shared" si="25"/>
        <v>0</v>
      </c>
      <c r="AL81" s="60">
        <f t="shared" si="25"/>
        <v>0</v>
      </c>
      <c r="AM81" s="60">
        <f>AK81-AL81</f>
        <v>0</v>
      </c>
      <c r="AN81" s="187">
        <f>IF(AG78=AG81,IF(E82&gt;G82,AG78-0.1,AG78),AG78)</f>
        <v>10000</v>
      </c>
      <c r="AO81" s="187">
        <f>IF(AG79=AG81,IF(E81&gt;G81,AG79-0.1,AG79),AG79)</f>
        <v>10000</v>
      </c>
      <c r="AP81" s="187">
        <f>IF(AG80=AG81,IF(E79&gt;G79,AG80-0.1,AG80),AG80)</f>
        <v>10000</v>
      </c>
      <c r="AQ81" s="187"/>
      <c r="AR81" s="187">
        <f>AQ82</f>
        <v>30000</v>
      </c>
      <c r="AS81" s="90">
        <f>RANK(AR81,AR78:AR81,1)</f>
        <v>1</v>
      </c>
      <c r="AT81" s="60" t="str">
        <f t="shared" si="26"/>
        <v>USA</v>
      </c>
      <c r="AU81" s="60">
        <f t="shared" si="26"/>
        <v>0</v>
      </c>
      <c r="AV81" s="60">
        <f t="shared" si="26"/>
        <v>0</v>
      </c>
      <c r="AW81" s="60">
        <f t="shared" si="26"/>
        <v>0</v>
      </c>
      <c r="AX81" s="60"/>
      <c r="AY81" s="60"/>
      <c r="AZ81" s="60"/>
      <c r="BA81" s="113">
        <v>4</v>
      </c>
      <c r="BB81" s="114" t="e">
        <f>VLOOKUP(4,AS78:AT81,2,FALSE)</f>
        <v>#N/A</v>
      </c>
      <c r="BC81" s="115"/>
      <c r="BD81" s="116" t="e">
        <f>VLOOKUP(4,AS78:AW81,3,FALSE)</f>
        <v>#N/A</v>
      </c>
      <c r="BE81" s="116" t="e">
        <f>VLOOKUP(4,AS78:AW81,4,FALSE)</f>
        <v>#N/A</v>
      </c>
      <c r="BF81" s="93" t="s">
        <v>12</v>
      </c>
      <c r="BG81" s="116" t="e">
        <f>VLOOKUP(4,AS78:AW81,5,FALSE)</f>
        <v>#N/A</v>
      </c>
      <c r="BH81" s="60"/>
      <c r="BI81" s="85"/>
      <c r="BJ81" s="85">
        <f>IF(E81&gt;G81,IF(Spielplan!E81&gt;Spielplan!G81,Punktemodus!$B$3,0),0)</f>
        <v>0</v>
      </c>
      <c r="BK81" s="85">
        <f>IF(E81=G81,IF(Spielplan!E81=Spielplan!G81,Punktemodus!$B$3,0),0)</f>
        <v>10</v>
      </c>
      <c r="BL81" s="85">
        <f>IF(E81&lt;G81,IF(Spielplan!E81&lt;Spielplan!G81,Punktemodus!$B$3,0),0)</f>
        <v>0</v>
      </c>
      <c r="BM81" s="85">
        <f>IF(E81=Spielplan!E81,IF(G81=Spielplan!G81,Punktemodus!$B$5,0),0)</f>
        <v>3</v>
      </c>
      <c r="BN81" s="85">
        <f>IF(E81=Spielplan!E81,Punktemodus!$B$7,0)</f>
        <v>1</v>
      </c>
      <c r="BO81" s="85">
        <f>IF(G81=Spielplan!G81,Punktemodus!$B$7,0)</f>
        <v>1</v>
      </c>
      <c r="BP81" s="137">
        <f>IF(Spielplan!E81="",0,SUM(BJ81:BO81))</f>
        <v>0</v>
      </c>
      <c r="BQ81" s="85"/>
      <c r="BR81" s="141"/>
      <c r="BS81" s="134"/>
      <c r="BT81" s="134"/>
      <c r="BU81" s="134"/>
      <c r="BV81" s="134"/>
      <c r="BW81" s="134"/>
      <c r="BX81" s="134"/>
      <c r="BY81" s="134"/>
      <c r="BZ81" s="353" t="s">
        <v>154</v>
      </c>
      <c r="CA81" s="155"/>
      <c r="CB81" s="155"/>
      <c r="CC81" s="155"/>
      <c r="CD81" s="155"/>
      <c r="CE81" s="353" t="s">
        <v>157</v>
      </c>
      <c r="CF81" s="155"/>
      <c r="CG81" s="155"/>
      <c r="CH81" s="155"/>
      <c r="CI81" s="155"/>
      <c r="CJ81" s="353" t="s">
        <v>164</v>
      </c>
      <c r="CK81" s="155"/>
      <c r="CL81" s="155"/>
      <c r="CM81" s="155"/>
      <c r="CN81" s="155"/>
      <c r="CO81" s="353" t="s">
        <v>159</v>
      </c>
      <c r="CP81" s="155"/>
      <c r="CQ81" s="155"/>
      <c r="CR81" s="155"/>
      <c r="CS81" s="353" t="s">
        <v>160</v>
      </c>
      <c r="CT81" s="155"/>
      <c r="CU81" s="134"/>
      <c r="CV81" s="134"/>
      <c r="CW81" s="134"/>
    </row>
    <row r="82" spans="1:101" ht="18.75" customHeight="1" thickBot="1" x14ac:dyDescent="0.3">
      <c r="A82" s="60"/>
      <c r="B82" s="60"/>
      <c r="C82" s="211" t="str">
        <f>C78</f>
        <v>Deutschland</v>
      </c>
      <c r="D82" s="212"/>
      <c r="E82" s="104"/>
      <c r="F82" s="93"/>
      <c r="G82" s="104"/>
      <c r="H82" s="211" t="str">
        <f>H79</f>
        <v>USA</v>
      </c>
      <c r="I82" s="212"/>
      <c r="J82" s="60"/>
      <c r="K82" s="60" t="s">
        <v>112</v>
      </c>
      <c r="L82" s="60">
        <f t="shared" si="24"/>
        <v>0</v>
      </c>
      <c r="M82" s="60">
        <f>IF($E82="",0,IF($E82&gt;$G82,3,IF($E82=G82,1,0)))</f>
        <v>0</v>
      </c>
      <c r="N82" s="60"/>
      <c r="O82" s="60"/>
      <c r="P82" s="60">
        <f>IF($G82="",0,IF($E82&gt;$G82,0,IF($E82=$G82,1,3)))</f>
        <v>0</v>
      </c>
      <c r="Q82" s="60">
        <f>E82</f>
        <v>0</v>
      </c>
      <c r="R82" s="60"/>
      <c r="S82" s="60"/>
      <c r="T82" s="60">
        <f>G82</f>
        <v>0</v>
      </c>
      <c r="U82" s="60">
        <f>G82</f>
        <v>0</v>
      </c>
      <c r="V82" s="60"/>
      <c r="W82" s="60"/>
      <c r="X82" s="60">
        <f>E82</f>
        <v>0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187">
        <f>SUM(AN78:AN81)</f>
        <v>30000</v>
      </c>
      <c r="AO82" s="187">
        <f>SUM(AO78:AO81)</f>
        <v>30000</v>
      </c>
      <c r="AP82" s="187">
        <f>SUM(AP78:AP81)</f>
        <v>30000</v>
      </c>
      <c r="AQ82" s="187">
        <f>SUM(AQ78:AQ81)</f>
        <v>30000</v>
      </c>
      <c r="AR82" s="187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85">
        <f>IF(E82&gt;G82,IF(Spielplan!E82&gt;Spielplan!G82,Punktemodus!$B$3,0),0)</f>
        <v>0</v>
      </c>
      <c r="BK82" s="85">
        <f>IF(E82=G82,IF(Spielplan!E82=Spielplan!G82,Punktemodus!$B$3,0),0)</f>
        <v>10</v>
      </c>
      <c r="BL82" s="85">
        <f>IF(E82&lt;G82,IF(Spielplan!E82&lt;Spielplan!G82,Punktemodus!$B$3,0),0)</f>
        <v>0</v>
      </c>
      <c r="BM82" s="85">
        <f>IF(E82=Spielplan!E82,IF(G82=Spielplan!G82,Punktemodus!$B$5,0),0)</f>
        <v>3</v>
      </c>
      <c r="BN82" s="85">
        <f>IF(E82=Spielplan!E82,Punktemodus!$B$7,0)</f>
        <v>1</v>
      </c>
      <c r="BO82" s="85">
        <f>IF(G82=Spielplan!G82,Punktemodus!$B$7,0)</f>
        <v>1</v>
      </c>
      <c r="BP82" s="137">
        <f>IF(Spielplan!E82="",0,SUM(BJ82:BO82))</f>
        <v>0</v>
      </c>
      <c r="BQ82" s="60"/>
      <c r="BR82" s="141"/>
      <c r="BS82" s="134"/>
      <c r="BT82" s="134"/>
      <c r="BU82" s="134"/>
      <c r="BV82" s="134"/>
      <c r="BW82" s="134"/>
      <c r="BX82" s="134"/>
      <c r="BY82" s="134"/>
      <c r="BZ82" s="353"/>
      <c r="CA82" s="155"/>
      <c r="CB82" s="155"/>
      <c r="CC82" s="155"/>
      <c r="CD82" s="155"/>
      <c r="CE82" s="353"/>
      <c r="CF82" s="155"/>
      <c r="CG82" s="155"/>
      <c r="CH82" s="155"/>
      <c r="CI82" s="155"/>
      <c r="CJ82" s="353"/>
      <c r="CK82" s="155"/>
      <c r="CL82" s="155"/>
      <c r="CM82" s="155"/>
      <c r="CN82" s="155"/>
      <c r="CO82" s="353"/>
      <c r="CP82" s="155"/>
      <c r="CQ82" s="155"/>
      <c r="CR82" s="155"/>
      <c r="CS82" s="353"/>
      <c r="CT82" s="155"/>
      <c r="CU82" s="134"/>
      <c r="CV82" s="134"/>
      <c r="CW82" s="134"/>
    </row>
    <row r="83" spans="1:101" ht="18.75" customHeight="1" thickBot="1" x14ac:dyDescent="0.3">
      <c r="A83" s="60"/>
      <c r="B83" s="60"/>
      <c r="C83" s="218" t="str">
        <f>H78</f>
        <v>Portugal</v>
      </c>
      <c r="D83" s="219"/>
      <c r="E83" s="104"/>
      <c r="F83" s="93"/>
      <c r="G83" s="104"/>
      <c r="H83" s="218" t="str">
        <f>C79</f>
        <v>Ghana</v>
      </c>
      <c r="I83" s="219"/>
      <c r="J83" s="60"/>
      <c r="K83" s="60" t="s">
        <v>112</v>
      </c>
      <c r="L83" s="60">
        <f t="shared" si="24"/>
        <v>0</v>
      </c>
      <c r="M83" s="60"/>
      <c r="N83" s="60">
        <f>IF($E83="",0,IF($E83&gt;$G83,3,IF($E83=$G83,1,0)))</f>
        <v>0</v>
      </c>
      <c r="O83" s="60">
        <f>IF($G83="",0,IF($E83&gt;$G83,0,IF($E83=$G83,1,3)))</f>
        <v>0</v>
      </c>
      <c r="P83" s="60"/>
      <c r="Q83" s="60"/>
      <c r="R83" s="60">
        <f>E83</f>
        <v>0</v>
      </c>
      <c r="S83" s="60">
        <f>G83</f>
        <v>0</v>
      </c>
      <c r="T83" s="60"/>
      <c r="U83" s="60"/>
      <c r="V83" s="60">
        <f>G83</f>
        <v>0</v>
      </c>
      <c r="W83" s="60">
        <f>E83</f>
        <v>0</v>
      </c>
      <c r="X83" s="60"/>
      <c r="Y83" s="60"/>
      <c r="Z83" s="60" t="s">
        <v>30</v>
      </c>
      <c r="AA83" s="60"/>
      <c r="AB83" s="60"/>
      <c r="AC83" s="60"/>
      <c r="AD83" s="60"/>
      <c r="AE83" s="60"/>
      <c r="AF83" s="60"/>
      <c r="AG83" s="60" t="b">
        <f>OR(AG78=AG79,AG78=AG80,AG78=AG81,AG79=AG80,AG79=AG81,AG80=AG81)</f>
        <v>1</v>
      </c>
      <c r="AH83" s="60"/>
      <c r="AI83" s="60"/>
      <c r="AJ83" s="60"/>
      <c r="AK83" s="60"/>
      <c r="AL83" s="60"/>
      <c r="AM83" s="60"/>
      <c r="AN83" s="60"/>
      <c r="AO83" s="60" t="s">
        <v>34</v>
      </c>
      <c r="AP83" s="60"/>
      <c r="AQ83" s="60"/>
      <c r="AR83" s="60" t="b">
        <f>OR(AR78=AR79,AR78=AR80,AR78=AR81,AR79=AR80,AR79=AR81,AR80=AR81)</f>
        <v>1</v>
      </c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85">
        <f>IF(E83&gt;G83,IF(Spielplan!E83&gt;Spielplan!G83,Punktemodus!$B$3,0),0)</f>
        <v>0</v>
      </c>
      <c r="BK83" s="85">
        <f>IF(E83=G83,IF(Spielplan!E83=Spielplan!G83,Punktemodus!$B$3,0),0)</f>
        <v>10</v>
      </c>
      <c r="BL83" s="85">
        <f>IF(E83&lt;G83,IF(Spielplan!E83&lt;Spielplan!G83,Punktemodus!$B$3,0),0)</f>
        <v>0</v>
      </c>
      <c r="BM83" s="85">
        <f>IF(E83=Spielplan!E83,IF(G83=Spielplan!G83,Punktemodus!$B$5,0),0)</f>
        <v>3</v>
      </c>
      <c r="BN83" s="85">
        <f>IF(E83=Spielplan!E83,Punktemodus!$B$7,0)</f>
        <v>1</v>
      </c>
      <c r="BO83" s="85">
        <f>IF(G83=Spielplan!G83,Punktemodus!$B$7,0)</f>
        <v>1</v>
      </c>
      <c r="BP83" s="137">
        <f>IF(Spielplan!E83="",0,SUM(BJ83:BO83))</f>
        <v>0</v>
      </c>
      <c r="BQ83" s="60"/>
      <c r="BR83" s="141"/>
      <c r="BS83" s="134"/>
      <c r="BT83" s="134"/>
      <c r="BU83" s="134"/>
      <c r="BV83" s="134"/>
      <c r="BW83" s="134"/>
      <c r="BX83" s="134"/>
      <c r="BY83" s="134"/>
      <c r="BZ83" s="353"/>
      <c r="CA83" s="155"/>
      <c r="CB83" s="155"/>
      <c r="CC83" s="155"/>
      <c r="CD83" s="155"/>
      <c r="CE83" s="353"/>
      <c r="CF83" s="155"/>
      <c r="CG83" s="155"/>
      <c r="CH83" s="155"/>
      <c r="CI83" s="155"/>
      <c r="CJ83" s="353"/>
      <c r="CK83" s="155"/>
      <c r="CL83" s="155"/>
      <c r="CM83" s="155"/>
      <c r="CN83" s="155"/>
      <c r="CO83" s="353"/>
      <c r="CP83" s="155"/>
      <c r="CQ83" s="155"/>
      <c r="CR83" s="155"/>
      <c r="CS83" s="353"/>
      <c r="CT83" s="155"/>
      <c r="CU83" s="134"/>
      <c r="CV83" s="134"/>
      <c r="CW83" s="134"/>
    </row>
    <row r="84" spans="1:101" ht="18.75" customHeight="1" thickBot="1" x14ac:dyDescent="0.25">
      <c r="A84" s="60"/>
      <c r="B84" s="60"/>
      <c r="C84" s="136" t="str">
        <f>IF(G83="","",IF(AR83=TRUE,"Achtung: Fehler in Tabelle!",""))</f>
        <v/>
      </c>
      <c r="D84" s="60"/>
      <c r="E84" s="85"/>
      <c r="F84" s="60"/>
      <c r="G84" s="85"/>
      <c r="H84" s="60"/>
      <c r="I84" s="60"/>
      <c r="J84" s="60"/>
      <c r="K84" s="60"/>
      <c r="L84" s="60"/>
      <c r="M84" s="60">
        <f t="shared" ref="M84:X84" si="27">SUM(M78:M83)</f>
        <v>0</v>
      </c>
      <c r="N84" s="60">
        <f t="shared" si="27"/>
        <v>0</v>
      </c>
      <c r="O84" s="60">
        <f t="shared" si="27"/>
        <v>0</v>
      </c>
      <c r="P84" s="60">
        <f t="shared" si="27"/>
        <v>0</v>
      </c>
      <c r="Q84" s="60">
        <f t="shared" si="27"/>
        <v>0</v>
      </c>
      <c r="R84" s="60">
        <f t="shared" si="27"/>
        <v>0</v>
      </c>
      <c r="S84" s="60">
        <f t="shared" si="27"/>
        <v>0</v>
      </c>
      <c r="T84" s="60">
        <f t="shared" si="27"/>
        <v>0</v>
      </c>
      <c r="U84" s="60">
        <f t="shared" si="27"/>
        <v>0</v>
      </c>
      <c r="V84" s="60">
        <f t="shared" si="27"/>
        <v>0</v>
      </c>
      <c r="W84" s="60">
        <f t="shared" si="27"/>
        <v>0</v>
      </c>
      <c r="X84" s="60">
        <f t="shared" si="27"/>
        <v>0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160">
        <f>SUM(BP78:BP83)</f>
        <v>0</v>
      </c>
      <c r="BQ84" s="60"/>
      <c r="BR84" s="141"/>
      <c r="BS84" s="134"/>
      <c r="BT84" s="134"/>
      <c r="BU84" s="134"/>
      <c r="BV84" s="134"/>
      <c r="BW84" s="134"/>
      <c r="BX84" s="134"/>
      <c r="BY84" s="134"/>
      <c r="BZ84" s="354"/>
      <c r="CA84" s="155"/>
      <c r="CB84" s="155"/>
      <c r="CC84" s="155"/>
      <c r="CD84" s="155"/>
      <c r="CE84" s="354"/>
      <c r="CF84" s="155"/>
      <c r="CG84" s="155"/>
      <c r="CH84" s="155"/>
      <c r="CI84" s="155"/>
      <c r="CJ84" s="354"/>
      <c r="CK84" s="155"/>
      <c r="CL84" s="155"/>
      <c r="CM84" s="155"/>
      <c r="CN84" s="155"/>
      <c r="CO84" s="354"/>
      <c r="CP84" s="155"/>
      <c r="CQ84" s="155"/>
      <c r="CR84" s="155"/>
      <c r="CS84" s="354"/>
      <c r="CT84" s="155"/>
      <c r="CU84" s="134"/>
      <c r="CV84" s="134"/>
      <c r="CW84" s="134"/>
    </row>
    <row r="85" spans="1:101" ht="18.75" customHeight="1" thickBot="1" x14ac:dyDescent="0.25">
      <c r="A85" s="60"/>
      <c r="B85" s="60"/>
      <c r="C85" s="60"/>
      <c r="D85" s="60"/>
      <c r="E85" s="85"/>
      <c r="F85" s="60"/>
      <c r="G85" s="85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138"/>
      <c r="BQ85" s="60"/>
      <c r="BR85" s="141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</row>
    <row r="86" spans="1:101" ht="18.75" customHeight="1" x14ac:dyDescent="0.25">
      <c r="A86" s="60"/>
      <c r="B86" s="60"/>
      <c r="C86" s="89"/>
      <c r="D86" s="60"/>
      <c r="E86" s="85"/>
      <c r="F86" s="60"/>
      <c r="G86" s="85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89"/>
      <c r="BC86" s="60"/>
      <c r="BD86" s="90"/>
      <c r="BE86" s="60"/>
      <c r="BF86" s="61"/>
      <c r="BG86" s="60"/>
      <c r="BH86" s="60"/>
      <c r="BI86" s="60"/>
      <c r="BJ86" s="60"/>
      <c r="BK86" s="60"/>
      <c r="BL86" s="60"/>
      <c r="BM86" s="60"/>
      <c r="BN86" s="60"/>
      <c r="BO86" s="60"/>
      <c r="BP86" s="138"/>
      <c r="BQ86" s="60"/>
      <c r="BR86" s="141"/>
      <c r="BS86" s="321" t="s">
        <v>45</v>
      </c>
      <c r="BT86" s="322"/>
      <c r="BU86" s="322"/>
      <c r="BV86" s="322"/>
      <c r="BW86" s="134"/>
      <c r="BX86" s="331">
        <f>BP97</f>
        <v>0</v>
      </c>
      <c r="BY86" s="332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</row>
    <row r="87" spans="1:101" ht="18.75" customHeight="1" thickBot="1" x14ac:dyDescent="0.3">
      <c r="A87" s="60"/>
      <c r="B87" s="60"/>
      <c r="C87" s="88" t="s">
        <v>93</v>
      </c>
      <c r="D87" s="60"/>
      <c r="E87" s="85"/>
      <c r="F87" s="60"/>
      <c r="G87" s="85"/>
      <c r="H87" s="60"/>
      <c r="I87" s="60"/>
      <c r="J87" s="60"/>
      <c r="K87" s="60"/>
      <c r="L87" s="60"/>
      <c r="M87" s="60" t="s">
        <v>4</v>
      </c>
      <c r="N87" s="60"/>
      <c r="O87" s="60"/>
      <c r="P87" s="60"/>
      <c r="Q87" s="60" t="s">
        <v>6</v>
      </c>
      <c r="R87" s="60"/>
      <c r="S87" s="60"/>
      <c r="T87" s="60"/>
      <c r="U87" s="60" t="s">
        <v>7</v>
      </c>
      <c r="V87" s="60"/>
      <c r="W87" s="60"/>
      <c r="X87" s="60"/>
      <c r="Y87" s="60"/>
      <c r="Z87" s="60" t="s">
        <v>4</v>
      </c>
      <c r="AA87" s="60" t="s">
        <v>5</v>
      </c>
      <c r="AB87" s="60"/>
      <c r="AC87" s="60"/>
      <c r="AD87" s="60" t="s">
        <v>9</v>
      </c>
      <c r="AE87" s="60"/>
      <c r="AF87" s="60"/>
      <c r="AG87" s="60"/>
      <c r="AH87" s="60" t="s">
        <v>32</v>
      </c>
      <c r="AI87" s="60"/>
      <c r="AJ87" s="60"/>
      <c r="AK87" s="60"/>
      <c r="AL87" s="60"/>
      <c r="AM87" s="60"/>
      <c r="AN87" s="60" t="s">
        <v>35</v>
      </c>
      <c r="AO87" s="60"/>
      <c r="AP87" s="60"/>
      <c r="AQ87" s="60"/>
      <c r="AR87" s="60"/>
      <c r="AS87" s="60" t="s">
        <v>33</v>
      </c>
      <c r="AT87" s="60"/>
      <c r="AU87" s="60"/>
      <c r="AV87" s="60"/>
      <c r="AW87" s="60"/>
      <c r="AX87" s="60"/>
      <c r="AY87" s="60"/>
      <c r="AZ87" s="60"/>
      <c r="BA87" s="60"/>
      <c r="BB87" s="89" t="s">
        <v>10</v>
      </c>
      <c r="BC87" s="60"/>
      <c r="BD87" s="90" t="s">
        <v>4</v>
      </c>
      <c r="BE87" s="60"/>
      <c r="BF87" s="61" t="s">
        <v>5</v>
      </c>
      <c r="BG87" s="60"/>
      <c r="BH87" s="60"/>
      <c r="BI87" s="85"/>
      <c r="BJ87" s="60"/>
      <c r="BK87" s="60"/>
      <c r="BL87" s="60"/>
      <c r="BM87" s="60"/>
      <c r="BN87" s="60"/>
      <c r="BO87" s="60"/>
      <c r="BP87" s="138"/>
      <c r="BQ87" s="85"/>
      <c r="BR87" s="141"/>
      <c r="BS87" s="322"/>
      <c r="BT87" s="322"/>
      <c r="BU87" s="322"/>
      <c r="BV87" s="322"/>
      <c r="BW87" s="134"/>
      <c r="BX87" s="333"/>
      <c r="BY87" s="3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</row>
    <row r="88" spans="1:101" ht="18.75" customHeight="1" thickBot="1" x14ac:dyDescent="0.3">
      <c r="A88" s="60"/>
      <c r="B88" s="60"/>
      <c r="C88" s="60"/>
      <c r="D88" s="60"/>
      <c r="E88" s="85"/>
      <c r="F88" s="60"/>
      <c r="G88" s="85"/>
      <c r="H88" s="60"/>
      <c r="I88" s="60"/>
      <c r="J88" s="60"/>
      <c r="K88" s="60"/>
      <c r="L88" s="60"/>
      <c r="M88" s="60" t="s">
        <v>0</v>
      </c>
      <c r="N88" s="60" t="s">
        <v>1</v>
      </c>
      <c r="O88" s="60" t="s">
        <v>2</v>
      </c>
      <c r="P88" s="60" t="s">
        <v>3</v>
      </c>
      <c r="Q88" s="60" t="s">
        <v>0</v>
      </c>
      <c r="R88" s="60" t="s">
        <v>1</v>
      </c>
      <c r="S88" s="60" t="s">
        <v>2</v>
      </c>
      <c r="T88" s="60" t="s">
        <v>3</v>
      </c>
      <c r="U88" s="60" t="s">
        <v>0</v>
      </c>
      <c r="V88" s="60" t="s">
        <v>1</v>
      </c>
      <c r="W88" s="60" t="s">
        <v>2</v>
      </c>
      <c r="X88" s="60" t="s">
        <v>3</v>
      </c>
      <c r="Y88" s="60"/>
      <c r="Z88" s="60" t="s">
        <v>8</v>
      </c>
      <c r="AA88" s="60"/>
      <c r="AB88" s="60"/>
      <c r="AC88" s="60"/>
      <c r="AD88" s="60"/>
      <c r="AE88" s="60"/>
      <c r="AF88" s="60"/>
      <c r="AG88" s="60"/>
      <c r="AH88" s="60" t="s">
        <v>31</v>
      </c>
      <c r="AI88" s="60"/>
      <c r="AJ88" s="60"/>
      <c r="AK88" s="60"/>
      <c r="AL88" s="60"/>
      <c r="AM88" s="60"/>
      <c r="AN88" s="60" t="str">
        <f>AI89</f>
        <v>Belgien</v>
      </c>
      <c r="AO88" s="60" t="str">
        <f>AI90</f>
        <v>Algerien</v>
      </c>
      <c r="AP88" s="60" t="str">
        <f>AI91</f>
        <v>Russland</v>
      </c>
      <c r="AQ88" s="60" t="str">
        <f>AI92</f>
        <v>Südkorea</v>
      </c>
      <c r="AR88" s="60"/>
      <c r="AS88" s="60" t="s">
        <v>31</v>
      </c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85"/>
      <c r="BJ88" s="85"/>
      <c r="BK88" s="85"/>
      <c r="BL88" s="85"/>
      <c r="BM88" s="85"/>
      <c r="BN88" s="85"/>
      <c r="BO88" s="85"/>
      <c r="BP88" s="137"/>
      <c r="BQ88" s="85"/>
      <c r="BR88" s="141"/>
      <c r="BS88" s="134"/>
      <c r="BT88" s="142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</row>
    <row r="89" spans="1:101" ht="18.75" customHeight="1" thickBot="1" x14ac:dyDescent="0.3">
      <c r="A89" s="60"/>
      <c r="B89" s="60"/>
      <c r="C89" s="224" t="str">
        <f>Spielplan!$C$89</f>
        <v>Belgien</v>
      </c>
      <c r="D89" s="225"/>
      <c r="E89" s="104"/>
      <c r="F89" s="93"/>
      <c r="G89" s="104"/>
      <c r="H89" s="224" t="str">
        <f>Spielplan!$H$89</f>
        <v>Algerien</v>
      </c>
      <c r="I89" s="225"/>
      <c r="J89" s="60"/>
      <c r="K89" s="60" t="s">
        <v>115</v>
      </c>
      <c r="L89" s="60">
        <f t="shared" ref="L89:L94" si="28">IF(E89-G89&gt;0,1,IF(G89=E89,0,-1))</f>
        <v>0</v>
      </c>
      <c r="M89" s="60">
        <f>IF($E89="",0,IF($E89&gt;$G89,3,IF($E89=G89,1,0)))</f>
        <v>0</v>
      </c>
      <c r="N89" s="60">
        <f>IF($G89="",0,IF($E89&gt;$G89,0,IF($E89=G89,1,3)))</f>
        <v>0</v>
      </c>
      <c r="O89" s="60"/>
      <c r="P89" s="60"/>
      <c r="Q89" s="60">
        <f>E89</f>
        <v>0</v>
      </c>
      <c r="R89" s="60">
        <f>G89</f>
        <v>0</v>
      </c>
      <c r="S89" s="60"/>
      <c r="T89" s="60"/>
      <c r="U89" s="60">
        <f>G89</f>
        <v>0</v>
      </c>
      <c r="V89" s="60">
        <f>E89</f>
        <v>0</v>
      </c>
      <c r="W89" s="60"/>
      <c r="X89" s="60"/>
      <c r="Y89" s="60"/>
      <c r="Z89" s="60">
        <f>M95</f>
        <v>0</v>
      </c>
      <c r="AA89" s="60">
        <f>Q95</f>
        <v>0</v>
      </c>
      <c r="AB89" s="60">
        <f>U95</f>
        <v>0</v>
      </c>
      <c r="AC89" s="60">
        <f>AA89-AB89</f>
        <v>0</v>
      </c>
      <c r="AD89" s="60">
        <f>IF(Z89&gt;Z90,-1,0)</f>
        <v>0</v>
      </c>
      <c r="AE89" s="60">
        <f>IF(Z89&gt;Z91,-1,0)</f>
        <v>0</v>
      </c>
      <c r="AF89" s="60">
        <f>IF(Z89&gt;Z92,-1,0)</f>
        <v>0</v>
      </c>
      <c r="AG89" s="60">
        <f>10000-(AJ89*1000+AM89*100+AK89*10)</f>
        <v>10000</v>
      </c>
      <c r="AH89" s="90">
        <f>RANK(AG89,AG89:AG92,1)</f>
        <v>1</v>
      </c>
      <c r="AI89" s="60" t="str">
        <f>C89</f>
        <v>Belgien</v>
      </c>
      <c r="AJ89" s="60">
        <f t="shared" ref="AJ89:AL92" si="29">Z89</f>
        <v>0</v>
      </c>
      <c r="AK89" s="60">
        <f t="shared" si="29"/>
        <v>0</v>
      </c>
      <c r="AL89" s="60">
        <f t="shared" si="29"/>
        <v>0</v>
      </c>
      <c r="AM89" s="60">
        <f>AK89-AL89</f>
        <v>0</v>
      </c>
      <c r="AN89" s="187"/>
      <c r="AO89" s="187">
        <f>IF(AG90=AG89,IF(G89&gt;E89,AG90-0.1,AG90),AG90)</f>
        <v>10000</v>
      </c>
      <c r="AP89" s="187">
        <f>IF(AG91=AG89,IF(G91&gt;E91,AG91-0.1,AG91),AG91)</f>
        <v>10000</v>
      </c>
      <c r="AQ89" s="187">
        <f>IF(AG92=AG89,IF(G93&gt;E93,AG92-0.1,AG92),AG92)</f>
        <v>10000</v>
      </c>
      <c r="AR89" s="187">
        <f>AN93</f>
        <v>30000</v>
      </c>
      <c r="AS89" s="90">
        <f>RANK(AR89,AR89:AR92,1)</f>
        <v>1</v>
      </c>
      <c r="AT89" s="60" t="str">
        <f t="shared" ref="AT89:AW92" si="30">AI89</f>
        <v>Belgien</v>
      </c>
      <c r="AU89" s="60">
        <f t="shared" si="30"/>
        <v>0</v>
      </c>
      <c r="AV89" s="60">
        <f t="shared" si="30"/>
        <v>0</v>
      </c>
      <c r="AW89" s="60">
        <f t="shared" si="30"/>
        <v>0</v>
      </c>
      <c r="AX89" s="60"/>
      <c r="AY89" s="60"/>
      <c r="AZ89" s="60"/>
      <c r="BA89" s="226">
        <v>1</v>
      </c>
      <c r="BB89" s="224" t="str">
        <f>VLOOKUP(1,AS89:AT92,2,FALSE)</f>
        <v>Belgien</v>
      </c>
      <c r="BC89" s="225"/>
      <c r="BD89" s="227">
        <f>VLOOKUP(1,AS89:AW92,3,FALSE)</f>
        <v>0</v>
      </c>
      <c r="BE89" s="228">
        <f>VLOOKUP(1,AS89:AW92,4,FALSE)</f>
        <v>0</v>
      </c>
      <c r="BF89" s="93" t="s">
        <v>12</v>
      </c>
      <c r="BG89" s="228">
        <f>VLOOKUP(1,AS89:AW92,5,FALSE)</f>
        <v>0</v>
      </c>
      <c r="BH89" s="229" t="s">
        <v>128</v>
      </c>
      <c r="BI89" s="85"/>
      <c r="BJ89" s="85">
        <f>IF(E89&gt;G89,IF(Spielplan!E89&gt;Spielplan!G89,Punktemodus!$B$3,0),0)</f>
        <v>0</v>
      </c>
      <c r="BK89" s="85">
        <f>IF(E89=G89,IF(Spielplan!E89=Spielplan!G89,Punktemodus!$B$3,0),0)</f>
        <v>10</v>
      </c>
      <c r="BL89" s="85">
        <f>IF(E89&lt;G89,IF(Spielplan!E89&lt;Spielplan!G89,Punktemodus!$B$3,0),0)</f>
        <v>0</v>
      </c>
      <c r="BM89" s="85">
        <f>IF(E89=Spielplan!E89,IF(G89=Spielplan!G89,Punktemodus!$B$5,0),0)</f>
        <v>3</v>
      </c>
      <c r="BN89" s="85">
        <f>IF(E89=Spielplan!E89,Punktemodus!$B$7,0)</f>
        <v>1</v>
      </c>
      <c r="BO89" s="85">
        <f>IF(G89=Spielplan!G89,Punktemodus!$B$7,0)</f>
        <v>1</v>
      </c>
      <c r="BP89" s="137">
        <f>IF(Spielplan!E89="",0,SUM(BJ89:BO89))</f>
        <v>0</v>
      </c>
      <c r="BQ89" s="85"/>
      <c r="BR89" s="141"/>
      <c r="BS89" s="321" t="s">
        <v>46</v>
      </c>
      <c r="BT89" s="322"/>
      <c r="BU89" s="322"/>
      <c r="BV89" s="322"/>
      <c r="BW89" s="134"/>
      <c r="BX89" s="335">
        <f>BZ79+CE79+CJ79+CO79+CS79</f>
        <v>730</v>
      </c>
      <c r="BY89" s="336"/>
      <c r="BZ89" s="134"/>
      <c r="CA89" s="349"/>
      <c r="CB89" s="350"/>
      <c r="CC89" s="350"/>
      <c r="CD89" s="350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</row>
    <row r="90" spans="1:101" ht="18.75" customHeight="1" thickBot="1" x14ac:dyDescent="0.3">
      <c r="A90" s="60"/>
      <c r="B90" s="60"/>
      <c r="C90" s="230" t="str">
        <f>Spielplan!$C$90</f>
        <v>Russland</v>
      </c>
      <c r="D90" s="231"/>
      <c r="E90" s="104"/>
      <c r="F90" s="93"/>
      <c r="G90" s="104"/>
      <c r="H90" s="230" t="str">
        <f>Spielplan!$H$90</f>
        <v>Südkorea</v>
      </c>
      <c r="I90" s="231"/>
      <c r="J90" s="60"/>
      <c r="K90" s="60" t="s">
        <v>116</v>
      </c>
      <c r="L90" s="60">
        <f t="shared" si="28"/>
        <v>0</v>
      </c>
      <c r="M90" s="60"/>
      <c r="N90" s="60"/>
      <c r="O90" s="60">
        <f>IF($E90="",0,IF($E90&gt;$G90,3,IF($E90=$G90,1,0)))</f>
        <v>0</v>
      </c>
      <c r="P90" s="60">
        <f>IF($G90="",0,IF($E90&gt;$G90,0,IF($E90=$G90,1,3)))</f>
        <v>0</v>
      </c>
      <c r="Q90" s="60"/>
      <c r="R90" s="60"/>
      <c r="S90" s="60">
        <f>E90</f>
        <v>0</v>
      </c>
      <c r="T90" s="60">
        <f>G90</f>
        <v>0</v>
      </c>
      <c r="U90" s="60"/>
      <c r="V90" s="60"/>
      <c r="W90" s="60">
        <f>G90</f>
        <v>0</v>
      </c>
      <c r="X90" s="60">
        <f>E90</f>
        <v>0</v>
      </c>
      <c r="Y90" s="60"/>
      <c r="Z90" s="60">
        <f>N95</f>
        <v>0</v>
      </c>
      <c r="AA90" s="60">
        <f>R95</f>
        <v>0</v>
      </c>
      <c r="AB90" s="60">
        <f>V95</f>
        <v>0</v>
      </c>
      <c r="AC90" s="60">
        <f>AA90-AB90</f>
        <v>0</v>
      </c>
      <c r="AD90" s="60">
        <f>IF(Z90&gt;Z89,-1,0)</f>
        <v>0</v>
      </c>
      <c r="AE90" s="60">
        <f>IF(Z90&gt;Z91,-1,0)</f>
        <v>0</v>
      </c>
      <c r="AF90" s="60">
        <f>IF(Z90&gt;Z92,-1,0)</f>
        <v>0</v>
      </c>
      <c r="AG90" s="60">
        <f>10000-(AJ90*1000+AM90*100+AK90*10)</f>
        <v>10000</v>
      </c>
      <c r="AH90" s="90">
        <f>RANK(AG90,AG89:AG92,1)</f>
        <v>1</v>
      </c>
      <c r="AI90" s="60" t="str">
        <f>H89</f>
        <v>Algerien</v>
      </c>
      <c r="AJ90" s="60">
        <f t="shared" si="29"/>
        <v>0</v>
      </c>
      <c r="AK90" s="60">
        <f t="shared" si="29"/>
        <v>0</v>
      </c>
      <c r="AL90" s="60">
        <f t="shared" si="29"/>
        <v>0</v>
      </c>
      <c r="AM90" s="60">
        <f>AK90-AL90</f>
        <v>0</v>
      </c>
      <c r="AN90" s="187">
        <f>IF(AG89=AG90,IF(E89&gt;G89,AG89-0.1,AG89),AG89)</f>
        <v>10000</v>
      </c>
      <c r="AO90" s="187"/>
      <c r="AP90" s="187">
        <f>IF(AG91=AG90,IF(G94&gt;E94,AG91-0.1,AG91),AG91)</f>
        <v>10000</v>
      </c>
      <c r="AQ90" s="187">
        <f>IF(AG92=AG90,IF(G92&gt;E92,AG92-0.1,AG92),AG92)</f>
        <v>10000</v>
      </c>
      <c r="AR90" s="187">
        <f>AO93</f>
        <v>30000</v>
      </c>
      <c r="AS90" s="90">
        <f>RANK(AR90,AR89:AR92,1)</f>
        <v>1</v>
      </c>
      <c r="AT90" s="60" t="str">
        <f t="shared" si="30"/>
        <v>Algerien</v>
      </c>
      <c r="AU90" s="60">
        <f t="shared" si="30"/>
        <v>0</v>
      </c>
      <c r="AV90" s="60">
        <f t="shared" si="30"/>
        <v>0</v>
      </c>
      <c r="AW90" s="60">
        <f t="shared" si="30"/>
        <v>0</v>
      </c>
      <c r="AX90" s="60"/>
      <c r="AY90" s="60"/>
      <c r="AZ90" s="60"/>
      <c r="BA90" s="232">
        <v>2</v>
      </c>
      <c r="BB90" s="230" t="e">
        <f>VLOOKUP(2,AS89:AT92,2,FALSE)</f>
        <v>#N/A</v>
      </c>
      <c r="BC90" s="231"/>
      <c r="BD90" s="233" t="e">
        <f>VLOOKUP(2,AS89:AW92,3,FALSE)</f>
        <v>#N/A</v>
      </c>
      <c r="BE90" s="234" t="e">
        <f>VLOOKUP(2,AS89:AW92,4,FALSE)</f>
        <v>#N/A</v>
      </c>
      <c r="BF90" s="93" t="s">
        <v>12</v>
      </c>
      <c r="BG90" s="234" t="e">
        <f>VLOOKUP(2,AS89:AW92,5,FALSE)</f>
        <v>#N/A</v>
      </c>
      <c r="BH90" s="234" t="s">
        <v>124</v>
      </c>
      <c r="BI90" s="85"/>
      <c r="BJ90" s="85">
        <f>IF(E90&gt;G90,IF(Spielplan!E90&gt;Spielplan!G90,Punktemodus!$B$3,0),0)</f>
        <v>0</v>
      </c>
      <c r="BK90" s="85">
        <f>IF(E90=G90,IF(Spielplan!E90=Spielplan!G90,Punktemodus!$B$3,0),0)</f>
        <v>10</v>
      </c>
      <c r="BL90" s="85">
        <f>IF(E90&lt;G90,IF(Spielplan!E90&lt;Spielplan!G90,Punktemodus!$B$3,0),0)</f>
        <v>0</v>
      </c>
      <c r="BM90" s="85">
        <f>IF(E90=Spielplan!E90,IF(G90=Spielplan!G90,Punktemodus!$B$5,0),0)</f>
        <v>3</v>
      </c>
      <c r="BN90" s="85">
        <f>IF(E90=Spielplan!E90,Punktemodus!$B$7,0)</f>
        <v>1</v>
      </c>
      <c r="BO90" s="85">
        <f>IF(G90=Spielplan!G90,Punktemodus!$B$7,0)</f>
        <v>1</v>
      </c>
      <c r="BP90" s="137">
        <f>IF(Spielplan!E90="",0,SUM(BJ90:BO90))</f>
        <v>0</v>
      </c>
      <c r="BQ90" s="85"/>
      <c r="BR90" s="141"/>
      <c r="BS90" s="322"/>
      <c r="BT90" s="322"/>
      <c r="BU90" s="322"/>
      <c r="BV90" s="322"/>
      <c r="BW90" s="134"/>
      <c r="BX90" s="337"/>
      <c r="BY90" s="338"/>
      <c r="BZ90" s="134"/>
      <c r="CA90" s="350"/>
      <c r="CB90" s="350"/>
      <c r="CC90" s="350"/>
      <c r="CD90" s="350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</row>
    <row r="91" spans="1:101" ht="18.75" customHeight="1" thickBot="1" x14ac:dyDescent="0.3">
      <c r="A91" s="60"/>
      <c r="B91" s="60"/>
      <c r="C91" s="224" t="str">
        <f>C89</f>
        <v>Belgien</v>
      </c>
      <c r="D91" s="225"/>
      <c r="E91" s="104"/>
      <c r="F91" s="93"/>
      <c r="G91" s="104"/>
      <c r="H91" s="224" t="str">
        <f>C90</f>
        <v>Russland</v>
      </c>
      <c r="I91" s="225"/>
      <c r="J91" s="60"/>
      <c r="K91" s="60" t="s">
        <v>118</v>
      </c>
      <c r="L91" s="60">
        <f t="shared" si="28"/>
        <v>0</v>
      </c>
      <c r="M91" s="60">
        <f>IF($E91="",0,IF($E91&gt;$G91,3,IF($E91=G91,1,0)))</f>
        <v>0</v>
      </c>
      <c r="N91" s="60"/>
      <c r="O91" s="60">
        <f>IF($G91="",0,IF($E91&gt;$G91,0,IF($E91=$G91,1,3)))</f>
        <v>0</v>
      </c>
      <c r="P91" s="60"/>
      <c r="Q91" s="60">
        <f>E91</f>
        <v>0</v>
      </c>
      <c r="R91" s="60"/>
      <c r="S91" s="60">
        <f>G91</f>
        <v>0</v>
      </c>
      <c r="T91" s="60"/>
      <c r="U91" s="60">
        <f>G91</f>
        <v>0</v>
      </c>
      <c r="V91" s="60"/>
      <c r="W91" s="60">
        <f>E91</f>
        <v>0</v>
      </c>
      <c r="X91" s="60"/>
      <c r="Y91" s="60"/>
      <c r="Z91" s="60">
        <f>O95</f>
        <v>0</v>
      </c>
      <c r="AA91" s="60">
        <f>S95</f>
        <v>0</v>
      </c>
      <c r="AB91" s="60">
        <f>W95</f>
        <v>0</v>
      </c>
      <c r="AC91" s="60">
        <f>AA91-AB91</f>
        <v>0</v>
      </c>
      <c r="AD91" s="60">
        <f>IF(Z91&gt;Z89,-1,0)</f>
        <v>0</v>
      </c>
      <c r="AE91" s="60">
        <f>IF(Z91&gt;Z90,-1,0)</f>
        <v>0</v>
      </c>
      <c r="AF91" s="60">
        <f>IF(Z91&gt;Z92,-1,0)</f>
        <v>0</v>
      </c>
      <c r="AG91" s="60">
        <f>10000-(AJ91*1000+AM91*100+AK91*10)</f>
        <v>10000</v>
      </c>
      <c r="AH91" s="90">
        <f>RANK(AG91,AG89:AG92,1)</f>
        <v>1</v>
      </c>
      <c r="AI91" s="60" t="str">
        <f>C90</f>
        <v>Russland</v>
      </c>
      <c r="AJ91" s="60">
        <f t="shared" si="29"/>
        <v>0</v>
      </c>
      <c r="AK91" s="60">
        <f t="shared" si="29"/>
        <v>0</v>
      </c>
      <c r="AL91" s="60">
        <f t="shared" si="29"/>
        <v>0</v>
      </c>
      <c r="AM91" s="60">
        <f>AK91-AL91</f>
        <v>0</v>
      </c>
      <c r="AN91" s="187">
        <f>IF(AG89=AG91,IF(E91&gt;G91,AG89-0.1,AG89),AG89)</f>
        <v>10000</v>
      </c>
      <c r="AO91" s="187">
        <f>IF(AG90=AG91,IF(E94&gt;G94,AG90-0.1,AG90),AG90)</f>
        <v>10000</v>
      </c>
      <c r="AP91" s="187"/>
      <c r="AQ91" s="187">
        <f>IF(AG92=AG91,IF(G90&gt;E90,AG92-0.1,AG92),AG92)</f>
        <v>10000</v>
      </c>
      <c r="AR91" s="187">
        <f>AP93</f>
        <v>30000</v>
      </c>
      <c r="AS91" s="90">
        <f>RANK(AR91,AR89:AR92,1)</f>
        <v>1</v>
      </c>
      <c r="AT91" s="60" t="str">
        <f t="shared" si="30"/>
        <v>Russland</v>
      </c>
      <c r="AU91" s="60">
        <f t="shared" si="30"/>
        <v>0</v>
      </c>
      <c r="AV91" s="60">
        <f t="shared" si="30"/>
        <v>0</v>
      </c>
      <c r="AW91" s="60">
        <f t="shared" si="30"/>
        <v>0</v>
      </c>
      <c r="AX91" s="60"/>
      <c r="AY91" s="60"/>
      <c r="AZ91" s="60"/>
      <c r="BA91" s="113">
        <v>3</v>
      </c>
      <c r="BB91" s="114" t="e">
        <f>VLOOKUP(3,AS89:AT92,2,FALSE)</f>
        <v>#N/A</v>
      </c>
      <c r="BC91" s="115"/>
      <c r="BD91" s="116" t="e">
        <f>VLOOKUP(3,AS89:AW92,3,FALSE)</f>
        <v>#N/A</v>
      </c>
      <c r="BE91" s="116" t="e">
        <f>VLOOKUP(3,AS89:AW92,4,FALSE)</f>
        <v>#N/A</v>
      </c>
      <c r="BF91" s="93" t="s">
        <v>12</v>
      </c>
      <c r="BG91" s="116" t="e">
        <f>VLOOKUP(3,AS89:AW92,5,FALSE)</f>
        <v>#N/A</v>
      </c>
      <c r="BH91" s="60"/>
      <c r="BI91" s="85"/>
      <c r="BJ91" s="85">
        <f>IF(E91&gt;G91,IF(Spielplan!E91&gt;Spielplan!G91,Punktemodus!$B$3,0),0)</f>
        <v>0</v>
      </c>
      <c r="BK91" s="85">
        <f>IF(E91=G91,IF(Spielplan!E91=Spielplan!G91,Punktemodus!$B$3,0),0)</f>
        <v>10</v>
      </c>
      <c r="BL91" s="85">
        <f>IF(E91&lt;G91,IF(Spielplan!E91&lt;Spielplan!G91,Punktemodus!$B$3,0),0)</f>
        <v>0</v>
      </c>
      <c r="BM91" s="85">
        <f>IF(E91=Spielplan!E91,IF(G91=Spielplan!G91,Punktemodus!$B$5,0),0)</f>
        <v>3</v>
      </c>
      <c r="BN91" s="85">
        <f>IF(E91=Spielplan!E91,Punktemodus!$B$7,0)</f>
        <v>1</v>
      </c>
      <c r="BO91" s="85">
        <f>IF(G91=Spielplan!G91,Punktemodus!$B$7,0)</f>
        <v>1</v>
      </c>
      <c r="BP91" s="137">
        <f>IF(Spielplan!E91="",0,SUM(BJ91:BO91))</f>
        <v>0</v>
      </c>
      <c r="BQ91" s="85"/>
      <c r="BR91" s="141"/>
      <c r="BS91" s="134"/>
      <c r="BT91" s="142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</row>
    <row r="92" spans="1:101" ht="18.75" customHeight="1" thickBot="1" x14ac:dyDescent="0.3">
      <c r="A92" s="60"/>
      <c r="B92" s="60"/>
      <c r="C92" s="230" t="str">
        <f>H89</f>
        <v>Algerien</v>
      </c>
      <c r="D92" s="231"/>
      <c r="E92" s="104"/>
      <c r="F92" s="93"/>
      <c r="G92" s="104"/>
      <c r="H92" s="230" t="str">
        <f>H90</f>
        <v>Südkorea</v>
      </c>
      <c r="I92" s="231"/>
      <c r="J92" s="60"/>
      <c r="K92" s="60" t="s">
        <v>117</v>
      </c>
      <c r="L92" s="60">
        <f t="shared" si="28"/>
        <v>0</v>
      </c>
      <c r="M92" s="60"/>
      <c r="N92" s="60">
        <f>IF($E92="",0,IF($E92&gt;$G92,3,IF($E92=$G92,1,0)))</f>
        <v>0</v>
      </c>
      <c r="O92" s="60"/>
      <c r="P92" s="60">
        <f>IF($G92="",0,IF($E92&gt;$G92,0,IF($E92=$G92,1,3)))</f>
        <v>0</v>
      </c>
      <c r="Q92" s="60"/>
      <c r="R92" s="60">
        <f>E92</f>
        <v>0</v>
      </c>
      <c r="S92" s="60"/>
      <c r="T92" s="60">
        <f>G92</f>
        <v>0</v>
      </c>
      <c r="U92" s="60"/>
      <c r="V92" s="60">
        <f>G92</f>
        <v>0</v>
      </c>
      <c r="W92" s="60"/>
      <c r="X92" s="60">
        <f>E92</f>
        <v>0</v>
      </c>
      <c r="Y92" s="60"/>
      <c r="Z92" s="60">
        <f>P95</f>
        <v>0</v>
      </c>
      <c r="AA92" s="60">
        <f>T95</f>
        <v>0</v>
      </c>
      <c r="AB92" s="60">
        <f>X95</f>
        <v>0</v>
      </c>
      <c r="AC92" s="60">
        <f>AA92-AB92</f>
        <v>0</v>
      </c>
      <c r="AD92" s="60">
        <f>IF(Z92&gt;Z89,-1,0)</f>
        <v>0</v>
      </c>
      <c r="AE92" s="60">
        <f>IF(Z92&gt;Z90,-1,0)</f>
        <v>0</v>
      </c>
      <c r="AF92" s="60">
        <f>IF(Z92&gt;Z91,-1,0)</f>
        <v>0</v>
      </c>
      <c r="AG92" s="60">
        <f>10000-(AJ92*1000+AM92*100+AK92*10)</f>
        <v>10000</v>
      </c>
      <c r="AH92" s="90">
        <f>RANK(AG92,AG89:AG92,1)</f>
        <v>1</v>
      </c>
      <c r="AI92" s="60" t="str">
        <f>H90</f>
        <v>Südkorea</v>
      </c>
      <c r="AJ92" s="60">
        <f t="shared" si="29"/>
        <v>0</v>
      </c>
      <c r="AK92" s="60">
        <f t="shared" si="29"/>
        <v>0</v>
      </c>
      <c r="AL92" s="60">
        <f t="shared" si="29"/>
        <v>0</v>
      </c>
      <c r="AM92" s="60">
        <f>AK92-AL92</f>
        <v>0</v>
      </c>
      <c r="AN92" s="187">
        <f>IF(AG89=AG92,IF(E93&gt;G93,AG89-0.1,AG89),AG89)</f>
        <v>10000</v>
      </c>
      <c r="AO92" s="187">
        <f>IF(AG90=AG92,IF(E92&gt;G92,AG90-0.1,AG90),AG90)</f>
        <v>10000</v>
      </c>
      <c r="AP92" s="187">
        <f>IF(AG91=AG92,IF(E90&gt;G90,AG91-0.1,AG91),AG91)</f>
        <v>10000</v>
      </c>
      <c r="AQ92" s="187"/>
      <c r="AR92" s="187">
        <f>AQ93</f>
        <v>30000</v>
      </c>
      <c r="AS92" s="90">
        <f>RANK(AR92,AR89:AR92,1)</f>
        <v>1</v>
      </c>
      <c r="AT92" s="60" t="str">
        <f t="shared" si="30"/>
        <v>Südkorea</v>
      </c>
      <c r="AU92" s="60">
        <f t="shared" si="30"/>
        <v>0</v>
      </c>
      <c r="AV92" s="60">
        <f t="shared" si="30"/>
        <v>0</v>
      </c>
      <c r="AW92" s="60">
        <f t="shared" si="30"/>
        <v>0</v>
      </c>
      <c r="AX92" s="60"/>
      <c r="AY92" s="60"/>
      <c r="AZ92" s="60"/>
      <c r="BA92" s="113">
        <v>4</v>
      </c>
      <c r="BB92" s="114" t="e">
        <f>VLOOKUP(4,AS89:AT92,2,FALSE)</f>
        <v>#N/A</v>
      </c>
      <c r="BC92" s="115"/>
      <c r="BD92" s="116" t="e">
        <f>VLOOKUP(4,AS89:AW92,3,FALSE)</f>
        <v>#N/A</v>
      </c>
      <c r="BE92" s="116" t="e">
        <f>VLOOKUP(4,AS89:AW92,4,FALSE)</f>
        <v>#N/A</v>
      </c>
      <c r="BF92" s="93" t="s">
        <v>12</v>
      </c>
      <c r="BG92" s="116" t="e">
        <f>VLOOKUP(4,AS89:AW92,5,FALSE)</f>
        <v>#N/A</v>
      </c>
      <c r="BH92" s="60"/>
      <c r="BI92" s="85"/>
      <c r="BJ92" s="85">
        <f>IF(E92&gt;G92,IF(Spielplan!E92&gt;Spielplan!G92,Punktemodus!$B$3,0),0)</f>
        <v>0</v>
      </c>
      <c r="BK92" s="85">
        <f>IF(E92=G92,IF(Spielplan!E92=Spielplan!G92,Punktemodus!$B$3,0),0)</f>
        <v>10</v>
      </c>
      <c r="BL92" s="85">
        <f>IF(E92&lt;G92,IF(Spielplan!E92&lt;Spielplan!G92,Punktemodus!$B$3,0),0)</f>
        <v>0</v>
      </c>
      <c r="BM92" s="85">
        <f>IF(E92=Spielplan!E92,IF(G92=Spielplan!G92,Punktemodus!$B$5,0),0)</f>
        <v>3</v>
      </c>
      <c r="BN92" s="85">
        <f>IF(E92=Spielplan!E92,Punktemodus!$B$7,0)</f>
        <v>1</v>
      </c>
      <c r="BO92" s="85">
        <f>IF(G92=Spielplan!G92,Punktemodus!$B$7,0)</f>
        <v>1</v>
      </c>
      <c r="BP92" s="137">
        <f>IF(Spielplan!E92="",0,SUM(BJ92:BO92))</f>
        <v>0</v>
      </c>
      <c r="BQ92" s="85"/>
      <c r="BR92" s="141"/>
      <c r="BS92" s="321" t="s">
        <v>163</v>
      </c>
      <c r="BT92" s="322"/>
      <c r="BU92" s="322"/>
      <c r="BV92" s="322"/>
      <c r="BW92" s="134"/>
      <c r="BX92" s="339">
        <f>BX86+BX89</f>
        <v>730</v>
      </c>
      <c r="BY92" s="340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</row>
    <row r="93" spans="1:101" ht="18.75" customHeight="1" thickBot="1" x14ac:dyDescent="0.3">
      <c r="A93" s="60"/>
      <c r="B93" s="60"/>
      <c r="C93" s="224" t="str">
        <f>C89</f>
        <v>Belgien</v>
      </c>
      <c r="D93" s="225"/>
      <c r="E93" s="104"/>
      <c r="F93" s="93"/>
      <c r="G93" s="104"/>
      <c r="H93" s="224" t="str">
        <f>H90</f>
        <v>Südkorea</v>
      </c>
      <c r="I93" s="225"/>
      <c r="J93" s="60"/>
      <c r="K93" s="60" t="s">
        <v>119</v>
      </c>
      <c r="L93" s="60">
        <f t="shared" si="28"/>
        <v>0</v>
      </c>
      <c r="M93" s="60">
        <f>IF($E93="",0,IF($E93&gt;$G93,3,IF($E93=G93,1,0)))</f>
        <v>0</v>
      </c>
      <c r="N93" s="60"/>
      <c r="O93" s="60"/>
      <c r="P93" s="60">
        <f>IF($G93="",0,IF($E93&gt;$G93,0,IF($E93=$G93,1,3)))</f>
        <v>0</v>
      </c>
      <c r="Q93" s="60">
        <f>E93</f>
        <v>0</v>
      </c>
      <c r="R93" s="60"/>
      <c r="S93" s="60"/>
      <c r="T93" s="60">
        <f>G93</f>
        <v>0</v>
      </c>
      <c r="U93" s="60">
        <f>G93</f>
        <v>0</v>
      </c>
      <c r="V93" s="60"/>
      <c r="W93" s="60"/>
      <c r="X93" s="60">
        <f>E93</f>
        <v>0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187">
        <f>SUM(AN89:AN92)</f>
        <v>30000</v>
      </c>
      <c r="AO93" s="187">
        <f>SUM(AO89:AO92)</f>
        <v>30000</v>
      </c>
      <c r="AP93" s="187">
        <f>SUM(AP89:AP92)</f>
        <v>30000</v>
      </c>
      <c r="AQ93" s="187">
        <f>SUM(AQ89:AQ92)</f>
        <v>30000</v>
      </c>
      <c r="AR93" s="187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85">
        <f>IF(E93&gt;G93,IF(Spielplan!E93&gt;Spielplan!G93,Punktemodus!$B$3,0),0)</f>
        <v>0</v>
      </c>
      <c r="BK93" s="85">
        <f>IF(E93=G93,IF(Spielplan!E93=Spielplan!G93,Punktemodus!$B$3,0),0)</f>
        <v>10</v>
      </c>
      <c r="BL93" s="85">
        <f>IF(E93&lt;G93,IF(Spielplan!E93&lt;Spielplan!G93,Punktemodus!$B$3,0),0)</f>
        <v>0</v>
      </c>
      <c r="BM93" s="85">
        <f>IF(E93=Spielplan!E93,IF(G93=Spielplan!G93,Punktemodus!$B$5,0),0)</f>
        <v>3</v>
      </c>
      <c r="BN93" s="85">
        <f>IF(E93=Spielplan!E93,Punktemodus!$B$7,0)</f>
        <v>1</v>
      </c>
      <c r="BO93" s="85">
        <f>IF(G93=Spielplan!G93,Punktemodus!$B$7,0)</f>
        <v>1</v>
      </c>
      <c r="BP93" s="137">
        <f>IF(Spielplan!E93="",0,SUM(BJ93:BO93))</f>
        <v>0</v>
      </c>
      <c r="BQ93" s="60"/>
      <c r="BR93" s="141"/>
      <c r="BS93" s="322"/>
      <c r="BT93" s="322"/>
      <c r="BU93" s="322"/>
      <c r="BV93" s="322"/>
      <c r="BW93" s="134"/>
      <c r="BX93" s="341"/>
      <c r="BY93" s="342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</row>
    <row r="94" spans="1:101" ht="18.75" customHeight="1" thickBot="1" x14ac:dyDescent="0.3">
      <c r="A94" s="60"/>
      <c r="B94" s="60"/>
      <c r="C94" s="230" t="str">
        <f>H89</f>
        <v>Algerien</v>
      </c>
      <c r="D94" s="231"/>
      <c r="E94" s="104"/>
      <c r="F94" s="93"/>
      <c r="G94" s="104"/>
      <c r="H94" s="230" t="str">
        <f>C90</f>
        <v>Russland</v>
      </c>
      <c r="I94" s="231"/>
      <c r="J94" s="60"/>
      <c r="K94" s="60" t="s">
        <v>119</v>
      </c>
      <c r="L94" s="60">
        <f t="shared" si="28"/>
        <v>0</v>
      </c>
      <c r="M94" s="60"/>
      <c r="N94" s="60">
        <f>IF($E94="",0,IF($E94&gt;$G94,3,IF($E94=$G94,1,0)))</f>
        <v>0</v>
      </c>
      <c r="O94" s="60">
        <f>IF($G94="",0,IF($E94&gt;$G94,0,IF($E94=$G94,1,3)))</f>
        <v>0</v>
      </c>
      <c r="P94" s="60"/>
      <c r="Q94" s="60"/>
      <c r="R94" s="60">
        <f>E94</f>
        <v>0</v>
      </c>
      <c r="S94" s="60">
        <f>G94</f>
        <v>0</v>
      </c>
      <c r="T94" s="60"/>
      <c r="U94" s="60"/>
      <c r="V94" s="60">
        <f>G94</f>
        <v>0</v>
      </c>
      <c r="W94" s="60">
        <f>E94</f>
        <v>0</v>
      </c>
      <c r="X94" s="60"/>
      <c r="Y94" s="60"/>
      <c r="Z94" s="60" t="s">
        <v>30</v>
      </c>
      <c r="AA94" s="60"/>
      <c r="AB94" s="60"/>
      <c r="AC94" s="60"/>
      <c r="AD94" s="60"/>
      <c r="AE94" s="60"/>
      <c r="AF94" s="60"/>
      <c r="AG94" s="60" t="b">
        <f>OR(AG89=AG90,AG89=AG91,AG89=AG92,AG90=AG91,AG90=AG92,AG91=AG92)</f>
        <v>1</v>
      </c>
      <c r="AH94" s="60"/>
      <c r="AI94" s="60"/>
      <c r="AJ94" s="60"/>
      <c r="AK94" s="60"/>
      <c r="AL94" s="60"/>
      <c r="AM94" s="60"/>
      <c r="AN94" s="60"/>
      <c r="AO94" s="60" t="s">
        <v>34</v>
      </c>
      <c r="AP94" s="60"/>
      <c r="AQ94" s="60"/>
      <c r="AR94" s="60" t="b">
        <f>OR(AR89=AR90,AR89=AR91,AR89=AR92,AR90=AR91,AR90=AR92,AR91=AR92)</f>
        <v>1</v>
      </c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85">
        <f>IF(E94&gt;G94,IF(Spielplan!E94&gt;Spielplan!G94,Punktemodus!$B$3,0),0)</f>
        <v>0</v>
      </c>
      <c r="BK94" s="85">
        <f>IF(E94=G94,IF(Spielplan!E94=Spielplan!G94,Punktemodus!$B$3,0),0)</f>
        <v>10</v>
      </c>
      <c r="BL94" s="85">
        <f>IF(E94&lt;G94,IF(Spielplan!E94&lt;Spielplan!G94,Punktemodus!$B$3,0),0)</f>
        <v>0</v>
      </c>
      <c r="BM94" s="85">
        <f>IF(E94=Spielplan!E94,IF(G94=Spielplan!G94,Punktemodus!$B$5,0),0)</f>
        <v>3</v>
      </c>
      <c r="BN94" s="85">
        <f>IF(E94=Spielplan!E94,Punktemodus!$B$7,0)</f>
        <v>1</v>
      </c>
      <c r="BO94" s="85">
        <f>IF(G94=Spielplan!G94,Punktemodus!$B$7,0)</f>
        <v>1</v>
      </c>
      <c r="BP94" s="137">
        <f>IF(Spielplan!E94="",0,SUM(BJ94:BO94))</f>
        <v>0</v>
      </c>
      <c r="BQ94" s="60"/>
      <c r="BR94" s="141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</row>
    <row r="95" spans="1:101" ht="18.75" customHeight="1" thickBot="1" x14ac:dyDescent="0.25">
      <c r="A95" s="60"/>
      <c r="B95" s="60"/>
      <c r="C95" s="136" t="str">
        <f>IF(G94="","",IF(AR94=TRUE,"Achtung: Fehler in Tabelle!",""))</f>
        <v/>
      </c>
      <c r="D95" s="60"/>
      <c r="E95" s="60"/>
      <c r="F95" s="60"/>
      <c r="G95" s="60"/>
      <c r="H95" s="60"/>
      <c r="I95" s="60"/>
      <c r="J95" s="60"/>
      <c r="K95" s="60"/>
      <c r="L95" s="60"/>
      <c r="M95" s="60">
        <f t="shared" ref="M95:X95" si="31">SUM(M89:M94)</f>
        <v>0</v>
      </c>
      <c r="N95" s="60">
        <f t="shared" si="31"/>
        <v>0</v>
      </c>
      <c r="O95" s="60">
        <f t="shared" si="31"/>
        <v>0</v>
      </c>
      <c r="P95" s="60">
        <f t="shared" si="31"/>
        <v>0</v>
      </c>
      <c r="Q95" s="60">
        <f t="shared" si="31"/>
        <v>0</v>
      </c>
      <c r="R95" s="60">
        <f t="shared" si="31"/>
        <v>0</v>
      </c>
      <c r="S95" s="60">
        <f t="shared" si="31"/>
        <v>0</v>
      </c>
      <c r="T95" s="60">
        <f t="shared" si="31"/>
        <v>0</v>
      </c>
      <c r="U95" s="60">
        <f t="shared" si="31"/>
        <v>0</v>
      </c>
      <c r="V95" s="60">
        <f t="shared" si="31"/>
        <v>0</v>
      </c>
      <c r="W95" s="60">
        <f t="shared" si="31"/>
        <v>0</v>
      </c>
      <c r="X95" s="60">
        <f t="shared" si="31"/>
        <v>0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160">
        <f>SUM(BP89:BP94)</f>
        <v>0</v>
      </c>
      <c r="BQ95" s="60"/>
      <c r="BR95" s="141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</row>
    <row r="96" spans="1:101" ht="13.5" thickBo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85"/>
      <c r="BK96" s="85"/>
      <c r="BL96" s="85"/>
      <c r="BM96" s="85"/>
      <c r="BN96" s="85"/>
      <c r="BO96" s="85"/>
      <c r="BP96" s="138"/>
      <c r="BQ96" s="60"/>
      <c r="BR96" s="141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</row>
    <row r="97" spans="1:101" ht="25.5" customHeight="1" thickBo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85"/>
      <c r="BK97" s="85"/>
      <c r="BL97" s="85"/>
      <c r="BM97" s="85"/>
      <c r="BN97" s="85"/>
      <c r="BO97" s="85"/>
      <c r="BP97" s="160">
        <f>SUM(BP12:BP95)/2</f>
        <v>0</v>
      </c>
      <c r="BQ97" s="60"/>
      <c r="BR97" s="141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</row>
    <row r="98" spans="1:101" x14ac:dyDescent="0.2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85"/>
      <c r="BK98" s="85"/>
      <c r="BL98" s="85"/>
      <c r="BM98" s="85"/>
      <c r="BN98" s="85"/>
      <c r="BO98" s="85"/>
      <c r="BP98" s="60"/>
      <c r="BQ98" s="60"/>
      <c r="BR98" s="141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</row>
  </sheetData>
  <mergeCells count="41"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  <mergeCell ref="CQ65:CV66"/>
    <mergeCell ref="BS44:BV45"/>
    <mergeCell ref="BX44:BX47"/>
    <mergeCell ref="BY44:BY47"/>
    <mergeCell ref="BZ44:BZ47"/>
    <mergeCell ref="CE44:CE47"/>
    <mergeCell ref="CF44:CF47"/>
    <mergeCell ref="CJ44:CJ47"/>
    <mergeCell ref="CO44:CO47"/>
    <mergeCell ref="CS44:CS47"/>
    <mergeCell ref="CQ59:CV60"/>
    <mergeCell ref="CQ62:CV63"/>
    <mergeCell ref="CQ32:CV33"/>
    <mergeCell ref="H2:BZ2"/>
    <mergeCell ref="H3:BZ3"/>
    <mergeCell ref="I4:BI4"/>
    <mergeCell ref="BY4:BZ4"/>
    <mergeCell ref="CG4:CV4"/>
    <mergeCell ref="BP8:BP11"/>
    <mergeCell ref="BJ9:BJ11"/>
    <mergeCell ref="BK9:BK11"/>
    <mergeCell ref="BL9:BL11"/>
    <mergeCell ref="BM9:BM11"/>
    <mergeCell ref="BN9:BN11"/>
    <mergeCell ref="BO9:BO11"/>
    <mergeCell ref="CQ23:CV24"/>
    <mergeCell ref="CQ26:CV27"/>
    <mergeCell ref="CQ29:CV30"/>
  </mergeCells>
  <conditionalFormatting sqref="CK24:CL24">
    <cfRule type="expression" dxfId="113" priority="1" stopIfTrue="1">
      <formula>IF($CH34="",TRUE,FALSE)</formula>
    </cfRule>
  </conditionalFormatting>
  <conditionalFormatting sqref="CA14:CB14">
    <cfRule type="expression" dxfId="112" priority="2" stopIfTrue="1">
      <formula>IF($BV$12="",TRUE,FALSE)</formula>
    </cfRule>
  </conditionalFormatting>
  <conditionalFormatting sqref="CA15:CB15">
    <cfRule type="expression" dxfId="111" priority="3" stopIfTrue="1">
      <formula>IF($BV$17="",TRUE,FALSE)</formula>
    </cfRule>
  </conditionalFormatting>
  <conditionalFormatting sqref="CA22:CB22">
    <cfRule type="expression" dxfId="110" priority="4" stopIfTrue="1">
      <formula>IF($BV$20="",TRUE,FALSE)</formula>
    </cfRule>
  </conditionalFormatting>
  <conditionalFormatting sqref="CA23:CB23">
    <cfRule type="expression" dxfId="109" priority="5" stopIfTrue="1">
      <formula>IF($BV$25="",TRUE,FALSE)</formula>
    </cfRule>
  </conditionalFormatting>
  <conditionalFormatting sqref="CA30:CB30">
    <cfRule type="expression" dxfId="108" priority="6" stopIfTrue="1">
      <formula>IF($BV$29="",TRUE,FALSE)</formula>
    </cfRule>
  </conditionalFormatting>
  <conditionalFormatting sqref="CA31:CB31">
    <cfRule type="expression" dxfId="107" priority="7" stopIfTrue="1">
      <formula>IF($BV$33="",TRUE,FALSE)</formula>
    </cfRule>
  </conditionalFormatting>
  <conditionalFormatting sqref="CA38:CB38">
    <cfRule type="expression" dxfId="106" priority="8" stopIfTrue="1">
      <formula>IF($BV$37="",TRUE,FALSE)</formula>
    </cfRule>
  </conditionalFormatting>
  <conditionalFormatting sqref="CA39:CB39">
    <cfRule type="expression" dxfId="105" priority="9" stopIfTrue="1">
      <formula>IF($BV$41="",TRUE,FALSE)</formula>
    </cfRule>
  </conditionalFormatting>
  <conditionalFormatting sqref="CF18:CG18">
    <cfRule type="expression" dxfId="104" priority="10" stopIfTrue="1">
      <formula>IF($CC$15="",TRUE,FALSE)</formula>
    </cfRule>
  </conditionalFormatting>
  <conditionalFormatting sqref="CF19:CG19">
    <cfRule type="expression" dxfId="103" priority="11" stopIfTrue="1">
      <formula>IF($CC$22="",TRUE,FALSE)</formula>
    </cfRule>
  </conditionalFormatting>
  <conditionalFormatting sqref="CF35:CG35">
    <cfRule type="expression" dxfId="102" priority="12" stopIfTrue="1">
      <formula>IF($CC$39="",TRUE,FALSE)</formula>
    </cfRule>
  </conditionalFormatting>
  <conditionalFormatting sqref="CF34:CG34">
    <cfRule type="expression" dxfId="101" priority="13" stopIfTrue="1">
      <formula>IF($CC$31="",TRUE,FALSE)</formula>
    </cfRule>
  </conditionalFormatting>
  <conditionalFormatting sqref="CK23:CL23 CK29:CL29">
    <cfRule type="expression" dxfId="100" priority="14" stopIfTrue="1">
      <formula>IF($CH$18="",TRUE,FALSE)</formula>
    </cfRule>
  </conditionalFormatting>
  <conditionalFormatting sqref="CK30:CL30">
    <cfRule type="expression" dxfId="99" priority="15" stopIfTrue="1">
      <formula>IF($CH$34="",TRUE,FALSE)</formula>
    </cfRule>
  </conditionalFormatting>
  <conditionalFormatting sqref="CQ23:CV24">
    <cfRule type="expression" dxfId="98" priority="16" stopIfTrue="1">
      <formula>IF($CM$23="",TRUE,FALSE)</formula>
    </cfRule>
  </conditionalFormatting>
  <conditionalFormatting sqref="CQ26:CV27">
    <cfRule type="expression" dxfId="97" priority="17" stopIfTrue="1">
      <formula>IF($CM$24="",TRUE,FALSE)</formula>
    </cfRule>
  </conditionalFormatting>
  <conditionalFormatting sqref="CQ29:CV30">
    <cfRule type="expression" dxfId="96" priority="18" stopIfTrue="1">
      <formula>IF($CM$29="",TRUE,FALSE)</formula>
    </cfRule>
  </conditionalFormatting>
  <conditionalFormatting sqref="CQ32:CV33">
    <cfRule type="expression" dxfId="95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60"/>
      <c r="B1" s="60"/>
      <c r="C1" s="86"/>
      <c r="D1" s="60"/>
      <c r="E1" s="85"/>
      <c r="F1" s="60"/>
      <c r="G1" s="85"/>
      <c r="H1" s="92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</row>
    <row r="2" spans="1:101" ht="85.5" customHeight="1" thickBot="1" x14ac:dyDescent="1.1000000000000001">
      <c r="A2" s="60"/>
      <c r="B2" s="60"/>
      <c r="C2" s="60"/>
      <c r="D2" s="60"/>
      <c r="E2" s="85"/>
      <c r="F2" s="60"/>
      <c r="G2" s="85"/>
      <c r="H2" s="355" t="s">
        <v>341</v>
      </c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7"/>
      <c r="BR2" s="357"/>
      <c r="BS2" s="357"/>
      <c r="BT2" s="357"/>
      <c r="BU2" s="357"/>
      <c r="BV2" s="357"/>
      <c r="BW2" s="357"/>
      <c r="BX2" s="357"/>
      <c r="BY2" s="357"/>
      <c r="BZ2" s="358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</row>
    <row r="3" spans="1:101" ht="85.5" customHeight="1" thickBot="1" x14ac:dyDescent="0.25">
      <c r="A3" s="60"/>
      <c r="B3" s="60"/>
      <c r="C3" s="60"/>
      <c r="D3" s="60"/>
      <c r="E3" s="85"/>
      <c r="F3" s="60"/>
      <c r="G3" s="85"/>
      <c r="H3" s="320" t="s">
        <v>339</v>
      </c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282"/>
      <c r="BW3" s="282"/>
      <c r="BX3" s="282"/>
      <c r="BY3" s="282"/>
      <c r="BZ3" s="282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</row>
    <row r="4" spans="1:101" ht="37.5" customHeight="1" thickBot="1" x14ac:dyDescent="0.55000000000000004">
      <c r="A4" s="60"/>
      <c r="B4" s="60"/>
      <c r="C4" s="60"/>
      <c r="D4" s="60"/>
      <c r="E4" s="85"/>
      <c r="F4" s="60"/>
      <c r="G4" s="85"/>
      <c r="H4" s="95" t="s">
        <v>161</v>
      </c>
      <c r="I4" s="325" t="s">
        <v>235</v>
      </c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7"/>
      <c r="BJ4" s="60"/>
      <c r="BK4" s="60"/>
      <c r="BL4" s="60"/>
      <c r="BM4" s="60"/>
      <c r="BN4" s="60"/>
      <c r="BO4" s="60"/>
      <c r="BP4" s="60"/>
      <c r="BQ4" s="95" t="s">
        <v>162</v>
      </c>
      <c r="BR4" s="60"/>
      <c r="BS4" s="60"/>
      <c r="BT4" s="60"/>
      <c r="BU4" s="60"/>
      <c r="BV4" s="60"/>
      <c r="BW4" s="60"/>
      <c r="BX4" s="60"/>
      <c r="BY4" s="323">
        <f>BX92</f>
        <v>730</v>
      </c>
      <c r="BZ4" s="324"/>
      <c r="CA4" s="60"/>
      <c r="CB4" s="60"/>
      <c r="CC4" s="60"/>
      <c r="CD4" s="60"/>
      <c r="CE4" s="60"/>
      <c r="CF4" s="60"/>
      <c r="CG4" s="367" t="s">
        <v>340</v>
      </c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9"/>
      <c r="CW4" s="60"/>
    </row>
    <row r="5" spans="1:101" x14ac:dyDescent="0.2">
      <c r="A5" s="60"/>
      <c r="B5" s="60"/>
      <c r="C5" s="60"/>
      <c r="D5" s="60"/>
      <c r="E5" s="85"/>
      <c r="F5" s="60"/>
      <c r="G5" s="8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1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</row>
    <row r="6" spans="1:101" x14ac:dyDescent="0.2">
      <c r="A6" s="60"/>
      <c r="B6" s="60"/>
      <c r="C6" s="60"/>
      <c r="D6" s="60"/>
      <c r="E6" s="85"/>
      <c r="F6" s="60"/>
      <c r="G6" s="85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</row>
    <row r="7" spans="1:101" ht="13.5" thickBot="1" x14ac:dyDescent="0.25">
      <c r="A7" s="60"/>
      <c r="B7" s="60"/>
      <c r="C7" s="60"/>
      <c r="D7" s="60"/>
      <c r="E7" s="85"/>
      <c r="F7" s="60"/>
      <c r="G7" s="85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</row>
    <row r="8" spans="1:101" ht="26.25" customHeight="1" thickBot="1" x14ac:dyDescent="0.45">
      <c r="A8" s="60"/>
      <c r="B8" s="60"/>
      <c r="C8" s="99" t="s">
        <v>150</v>
      </c>
      <c r="D8" s="100"/>
      <c r="E8" s="101"/>
      <c r="F8" s="100"/>
      <c r="G8" s="101"/>
      <c r="H8" s="100"/>
      <c r="I8" s="100"/>
      <c r="J8" s="100"/>
      <c r="K8" s="100"/>
      <c r="L8" s="188"/>
      <c r="M8" s="189" t="s">
        <v>36</v>
      </c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2"/>
      <c r="BI8" s="60"/>
      <c r="BJ8" s="60"/>
      <c r="BK8" s="60"/>
      <c r="BL8" s="60"/>
      <c r="BM8" s="60"/>
      <c r="BN8" s="60"/>
      <c r="BO8" s="60"/>
      <c r="BP8" s="328" t="s">
        <v>149</v>
      </c>
      <c r="BQ8" s="60"/>
      <c r="BR8" s="87"/>
      <c r="BS8" s="99" t="s">
        <v>151</v>
      </c>
      <c r="BT8" s="100"/>
      <c r="BU8" s="100"/>
      <c r="BV8" s="100"/>
      <c r="BW8" s="100"/>
      <c r="BX8" s="100"/>
      <c r="BY8" s="100"/>
      <c r="BZ8" s="103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2"/>
      <c r="CW8" s="60"/>
    </row>
    <row r="9" spans="1:101" ht="28.5" customHeight="1" x14ac:dyDescent="0.2">
      <c r="A9" s="60"/>
      <c r="B9" s="60"/>
      <c r="C9" s="60"/>
      <c r="D9" s="60"/>
      <c r="E9" s="85"/>
      <c r="F9" s="60"/>
      <c r="G9" s="85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330" t="s">
        <v>48</v>
      </c>
      <c r="BK9" s="330" t="s">
        <v>142</v>
      </c>
      <c r="BL9" s="330" t="s">
        <v>143</v>
      </c>
      <c r="BM9" s="330" t="s">
        <v>49</v>
      </c>
      <c r="BN9" s="330" t="s">
        <v>147</v>
      </c>
      <c r="BO9" s="330" t="s">
        <v>148</v>
      </c>
      <c r="BP9" s="329"/>
      <c r="BQ9" s="60"/>
      <c r="BR9" s="87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</row>
    <row r="10" spans="1:101" ht="18.75" customHeight="1" x14ac:dyDescent="0.25">
      <c r="A10" s="60"/>
      <c r="B10" s="60"/>
      <c r="C10" s="88" t="s">
        <v>63</v>
      </c>
      <c r="D10" s="60"/>
      <c r="E10" s="85"/>
      <c r="F10" s="60"/>
      <c r="G10" s="85"/>
      <c r="H10" s="60"/>
      <c r="I10" s="60"/>
      <c r="J10" s="60"/>
      <c r="K10" s="60"/>
      <c r="L10" s="60"/>
      <c r="M10" s="60" t="s">
        <v>4</v>
      </c>
      <c r="N10" s="60"/>
      <c r="O10" s="60"/>
      <c r="P10" s="60"/>
      <c r="Q10" s="60" t="s">
        <v>6</v>
      </c>
      <c r="R10" s="60"/>
      <c r="S10" s="60"/>
      <c r="T10" s="60"/>
      <c r="U10" s="60" t="s">
        <v>7</v>
      </c>
      <c r="V10" s="60"/>
      <c r="W10" s="60"/>
      <c r="X10" s="60"/>
      <c r="Y10" s="60"/>
      <c r="Z10" s="60" t="s">
        <v>4</v>
      </c>
      <c r="AA10" s="60" t="s">
        <v>5</v>
      </c>
      <c r="AB10" s="60"/>
      <c r="AC10" s="60"/>
      <c r="AD10" s="60" t="s">
        <v>9</v>
      </c>
      <c r="AE10" s="60"/>
      <c r="AF10" s="60"/>
      <c r="AG10" s="60"/>
      <c r="AH10" s="60" t="s">
        <v>32</v>
      </c>
      <c r="AI10" s="60"/>
      <c r="AJ10" s="60"/>
      <c r="AK10" s="60"/>
      <c r="AL10" s="60"/>
      <c r="AM10" s="60"/>
      <c r="AN10" s="60" t="s">
        <v>35</v>
      </c>
      <c r="AO10" s="60"/>
      <c r="AP10" s="60"/>
      <c r="AQ10" s="60"/>
      <c r="AR10" s="60"/>
      <c r="AS10" s="60" t="s">
        <v>33</v>
      </c>
      <c r="AT10" s="60"/>
      <c r="AU10" s="60"/>
      <c r="AV10" s="60"/>
      <c r="AW10" s="60"/>
      <c r="AX10" s="60"/>
      <c r="AY10" s="60"/>
      <c r="AZ10" s="60"/>
      <c r="BA10" s="60"/>
      <c r="BB10" s="89" t="s">
        <v>10</v>
      </c>
      <c r="BC10" s="60"/>
      <c r="BD10" s="90" t="s">
        <v>4</v>
      </c>
      <c r="BE10" s="60"/>
      <c r="BF10" s="61" t="s">
        <v>5</v>
      </c>
      <c r="BG10" s="60"/>
      <c r="BH10" s="60"/>
      <c r="BI10" s="60"/>
      <c r="BJ10" s="330"/>
      <c r="BK10" s="330"/>
      <c r="BL10" s="330"/>
      <c r="BM10" s="330"/>
      <c r="BN10" s="330"/>
      <c r="BO10" s="330"/>
      <c r="BP10" s="329"/>
      <c r="BQ10" s="60"/>
      <c r="BR10" s="87"/>
      <c r="BS10" s="88"/>
      <c r="BT10" s="60"/>
      <c r="BU10" s="91" t="s">
        <v>120</v>
      </c>
      <c r="BV10" s="60"/>
      <c r="BW10" s="60"/>
      <c r="BX10" s="61" t="s">
        <v>26</v>
      </c>
      <c r="BY10" s="60"/>
      <c r="BZ10" s="88"/>
      <c r="CA10" s="60"/>
      <c r="CB10" s="60"/>
      <c r="CC10" s="60"/>
      <c r="CD10" s="60"/>
      <c r="CE10" s="61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</row>
    <row r="11" spans="1:101" ht="18.75" customHeight="1" thickBot="1" x14ac:dyDescent="0.25">
      <c r="A11" s="60"/>
      <c r="B11" s="60"/>
      <c r="C11" s="60"/>
      <c r="D11" s="60"/>
      <c r="E11" s="85"/>
      <c r="F11" s="60"/>
      <c r="G11" s="85"/>
      <c r="H11" s="60"/>
      <c r="I11" s="60"/>
      <c r="J11" s="60"/>
      <c r="K11" s="60"/>
      <c r="L11" s="60"/>
      <c r="M11" s="60" t="s">
        <v>0</v>
      </c>
      <c r="N11" s="60" t="s">
        <v>1</v>
      </c>
      <c r="O11" s="60" t="s">
        <v>2</v>
      </c>
      <c r="P11" s="60" t="s">
        <v>3</v>
      </c>
      <c r="Q11" s="60" t="s">
        <v>0</v>
      </c>
      <c r="R11" s="60" t="s">
        <v>1</v>
      </c>
      <c r="S11" s="60" t="s">
        <v>2</v>
      </c>
      <c r="T11" s="60" t="s">
        <v>3</v>
      </c>
      <c r="U11" s="60" t="s">
        <v>0</v>
      </c>
      <c r="V11" s="60" t="s">
        <v>1</v>
      </c>
      <c r="W11" s="60" t="s">
        <v>2</v>
      </c>
      <c r="X11" s="60" t="s">
        <v>3</v>
      </c>
      <c r="Y11" s="60"/>
      <c r="Z11" s="60" t="s">
        <v>8</v>
      </c>
      <c r="AA11" s="60"/>
      <c r="AB11" s="60"/>
      <c r="AC11" s="60"/>
      <c r="AD11" s="60"/>
      <c r="AE11" s="60"/>
      <c r="AF11" s="60"/>
      <c r="AG11" s="60"/>
      <c r="AH11" s="60" t="s">
        <v>31</v>
      </c>
      <c r="AI11" s="60"/>
      <c r="AJ11" s="60"/>
      <c r="AK11" s="60"/>
      <c r="AL11" s="60"/>
      <c r="AM11" s="60"/>
      <c r="AN11" s="60" t="str">
        <f>AI12</f>
        <v>Brasilien</v>
      </c>
      <c r="AO11" s="60" t="str">
        <f>AI13</f>
        <v>Kroatien</v>
      </c>
      <c r="AP11" s="60" t="str">
        <f>AI14</f>
        <v>Mexiko</v>
      </c>
      <c r="AQ11" s="60" t="str">
        <f>AI15</f>
        <v>Kamerun</v>
      </c>
      <c r="AR11" s="60"/>
      <c r="AS11" s="60" t="s">
        <v>31</v>
      </c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330"/>
      <c r="BK11" s="330"/>
      <c r="BL11" s="330"/>
      <c r="BM11" s="330"/>
      <c r="BN11" s="330"/>
      <c r="BO11" s="330"/>
      <c r="BP11" s="329"/>
      <c r="BQ11" s="60"/>
      <c r="BR11" s="87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</row>
    <row r="12" spans="1:101" ht="18.75" customHeight="1" thickBot="1" x14ac:dyDescent="0.3">
      <c r="A12" s="60"/>
      <c r="B12" s="60"/>
      <c r="C12" s="7" t="str">
        <f>Spielplan!$C$12</f>
        <v>Brasilien</v>
      </c>
      <c r="D12" s="38"/>
      <c r="E12" s="104"/>
      <c r="F12" s="93"/>
      <c r="G12" s="104"/>
      <c r="H12" s="7" t="str">
        <f>Spielplan!$H$12</f>
        <v>Kroatien</v>
      </c>
      <c r="I12" s="38"/>
      <c r="J12" s="60"/>
      <c r="K12" s="60" t="s">
        <v>58</v>
      </c>
      <c r="L12" s="60">
        <f t="shared" ref="L12:L17" si="0">IF(E12-G12&gt;0,1,IF(G12=E12,0,-1))</f>
        <v>0</v>
      </c>
      <c r="M12" s="60">
        <f>IF($E12="",0,IF($E12&gt;$G12,3,IF($E12=G12,1,0)))</f>
        <v>0</v>
      </c>
      <c r="N12" s="60">
        <f>IF($G12="",0,IF($E12&gt;$G12,0,IF($E12=G12,1,3)))</f>
        <v>0</v>
      </c>
      <c r="O12" s="60"/>
      <c r="P12" s="60"/>
      <c r="Q12" s="60">
        <f>E12</f>
        <v>0</v>
      </c>
      <c r="R12" s="60">
        <f>G12</f>
        <v>0</v>
      </c>
      <c r="S12" s="60"/>
      <c r="T12" s="60"/>
      <c r="U12" s="60">
        <f>G12</f>
        <v>0</v>
      </c>
      <c r="V12" s="60">
        <f>E12</f>
        <v>0</v>
      </c>
      <c r="W12" s="60"/>
      <c r="X12" s="60"/>
      <c r="Y12" s="60"/>
      <c r="Z12" s="60">
        <f>M18</f>
        <v>0</v>
      </c>
      <c r="AA12" s="60">
        <f>Q18</f>
        <v>0</v>
      </c>
      <c r="AB12" s="60">
        <f>U18</f>
        <v>0</v>
      </c>
      <c r="AC12" s="60">
        <f>AA12-AB12</f>
        <v>0</v>
      </c>
      <c r="AD12" s="60">
        <f>IF(Z12&gt;Z13,-1,0)</f>
        <v>0</v>
      </c>
      <c r="AE12" s="60">
        <f>IF(Z12&gt;Z14,-1,0)</f>
        <v>0</v>
      </c>
      <c r="AF12" s="60">
        <f>IF(Z12&gt;Z15,-1,0)</f>
        <v>0</v>
      </c>
      <c r="AG12" s="60">
        <f>10000-(AJ12*1000+AM12*100+AK12*10)</f>
        <v>10000</v>
      </c>
      <c r="AH12" s="90">
        <f>RANK(AG12,AG12:AG15,1)</f>
        <v>1</v>
      </c>
      <c r="AI12" s="60" t="str">
        <f>C12</f>
        <v>Brasilien</v>
      </c>
      <c r="AJ12" s="60">
        <f t="shared" ref="AJ12:AL15" si="1">Z12</f>
        <v>0</v>
      </c>
      <c r="AK12" s="60">
        <f t="shared" si="1"/>
        <v>0</v>
      </c>
      <c r="AL12" s="60">
        <f t="shared" si="1"/>
        <v>0</v>
      </c>
      <c r="AM12" s="60">
        <f>AK12-AL12</f>
        <v>0</v>
      </c>
      <c r="AN12" s="187"/>
      <c r="AO12" s="187">
        <f>IF(AG13=AG12,IF(G12&gt;E12,AG13-0.1,AG13),AG13)</f>
        <v>10000</v>
      </c>
      <c r="AP12" s="187">
        <f>IF(AG14=AG12,IF(G14&gt;E14,AG14-0.1,AG14),AG14)</f>
        <v>10000</v>
      </c>
      <c r="AQ12" s="187">
        <f>IF(AG15=AG12,IF(G16&gt;E16,AG15-0.1,AG15),AG15)</f>
        <v>10000</v>
      </c>
      <c r="AR12" s="187">
        <f>AN16</f>
        <v>30000</v>
      </c>
      <c r="AS12" s="90">
        <f>RANK(AR12,AR12:AR15,1)</f>
        <v>1</v>
      </c>
      <c r="AT12" s="60" t="str">
        <f t="shared" ref="AT12:AW15" si="2">AI12</f>
        <v>Brasilien</v>
      </c>
      <c r="AU12" s="60">
        <f t="shared" si="2"/>
        <v>0</v>
      </c>
      <c r="AV12" s="60">
        <f t="shared" si="2"/>
        <v>0</v>
      </c>
      <c r="AW12" s="60">
        <f t="shared" si="2"/>
        <v>0</v>
      </c>
      <c r="AX12" s="60"/>
      <c r="AY12" s="60"/>
      <c r="AZ12" s="60"/>
      <c r="BA12" s="3">
        <v>1</v>
      </c>
      <c r="BB12" s="7" t="str">
        <f>VLOOKUP(1,AS12:AT15,2,FALSE)</f>
        <v>Brasilien</v>
      </c>
      <c r="BC12" s="2"/>
      <c r="BD12" s="6">
        <f>VLOOKUP(1,AS12:AW15,3,FALSE)</f>
        <v>0</v>
      </c>
      <c r="BE12" s="4">
        <f>VLOOKUP(1,AS12:AW15,4,FALSE)</f>
        <v>0</v>
      </c>
      <c r="BF12" s="93" t="s">
        <v>12</v>
      </c>
      <c r="BG12" s="4">
        <f>VLOOKUP(1,AS12:AW15,5,FALSE)</f>
        <v>0</v>
      </c>
      <c r="BH12" s="13" t="s">
        <v>18</v>
      </c>
      <c r="BI12" s="60"/>
      <c r="BJ12" s="85">
        <f>IF(E12&gt;G12,IF(Spielplan!E12&gt;Spielplan!G12,Punktemodus!$B$3,0),0)</f>
        <v>0</v>
      </c>
      <c r="BK12" s="85">
        <f>IF(E12=G12,IF(Spielplan!E12=Spielplan!G12,Punktemodus!$B$3,0),0)</f>
        <v>10</v>
      </c>
      <c r="BL12" s="85">
        <f>IF(E12&lt;G12,IF(Spielplan!E12&lt;Spielplan!G12,Punktemodus!$B$3,0),0)</f>
        <v>0</v>
      </c>
      <c r="BM12" s="85">
        <f>IF(E12=Spielplan!E12,IF(G12=Spielplan!G12,Punktemodus!$B$5,0),0)</f>
        <v>3</v>
      </c>
      <c r="BN12" s="85">
        <f>IF(E12=Spielplan!E12,Punktemodus!$B$7,0)</f>
        <v>1</v>
      </c>
      <c r="BO12" s="85">
        <f>IF(G12=Spielplan!G12,Punktemodus!$B$7,0)</f>
        <v>1</v>
      </c>
      <c r="BP12" s="137">
        <f>IF(Spielplan!E12="",0,SUM(BJ12:BO12))</f>
        <v>0</v>
      </c>
      <c r="BQ12" s="60"/>
      <c r="BR12" s="87"/>
      <c r="BS12" s="13" t="s">
        <v>18</v>
      </c>
      <c r="BT12" s="44" t="str">
        <f>IF(G17="","",BB12)</f>
        <v/>
      </c>
      <c r="BU12" s="46"/>
      <c r="BV12" s="104"/>
      <c r="BW12" s="60"/>
      <c r="BX12" s="104"/>
      <c r="BY12" s="60"/>
      <c r="BZ12" s="88"/>
      <c r="CA12" s="60"/>
      <c r="CB12" s="91" t="s">
        <v>27</v>
      </c>
      <c r="CC12" s="60"/>
      <c r="CD12" s="60"/>
      <c r="CE12" s="61" t="s">
        <v>26</v>
      </c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</row>
    <row r="13" spans="1:101" ht="18.75" customHeight="1" thickBot="1" x14ac:dyDescent="0.3">
      <c r="A13" s="60"/>
      <c r="B13" s="60"/>
      <c r="C13" s="44" t="str">
        <f>Spielplan!$C$13</f>
        <v>Mexiko</v>
      </c>
      <c r="D13" s="45"/>
      <c r="E13" s="104"/>
      <c r="F13" s="93"/>
      <c r="G13" s="104"/>
      <c r="H13" s="44" t="str">
        <f>Spielplan!$H$13</f>
        <v>Kamerun</v>
      </c>
      <c r="I13" s="45"/>
      <c r="J13" s="60"/>
      <c r="K13" s="60" t="s">
        <v>59</v>
      </c>
      <c r="L13" s="60">
        <f t="shared" si="0"/>
        <v>0</v>
      </c>
      <c r="M13" s="60"/>
      <c r="N13" s="60"/>
      <c r="O13" s="60">
        <f>IF($E13="",0,IF($E13&gt;$G13,3,IF($E13=$G13,1,0)))</f>
        <v>0</v>
      </c>
      <c r="P13" s="60">
        <f>IF($G13="",0,IF($E13&gt;$G13,0,IF($E13=$G13,1,3)))</f>
        <v>0</v>
      </c>
      <c r="Q13" s="60"/>
      <c r="R13" s="60"/>
      <c r="S13" s="60">
        <f>E13</f>
        <v>0</v>
      </c>
      <c r="T13" s="60">
        <f>G13</f>
        <v>0</v>
      </c>
      <c r="U13" s="60"/>
      <c r="V13" s="60"/>
      <c r="W13" s="60">
        <f>G13</f>
        <v>0</v>
      </c>
      <c r="X13" s="60">
        <f>E13</f>
        <v>0</v>
      </c>
      <c r="Y13" s="60"/>
      <c r="Z13" s="60">
        <f>N18</f>
        <v>0</v>
      </c>
      <c r="AA13" s="60">
        <f>R18</f>
        <v>0</v>
      </c>
      <c r="AB13" s="60">
        <f>V18</f>
        <v>0</v>
      </c>
      <c r="AC13" s="60">
        <f>AA13-AB13</f>
        <v>0</v>
      </c>
      <c r="AD13" s="60">
        <f>IF(Z13&gt;Z12,-1,0)</f>
        <v>0</v>
      </c>
      <c r="AE13" s="60">
        <f>IF(Z13&gt;Z14,-1,0)</f>
        <v>0</v>
      </c>
      <c r="AF13" s="60">
        <f>IF(Z13&gt;Z15,-1,0)</f>
        <v>0</v>
      </c>
      <c r="AG13" s="60">
        <f>10000-(AJ13*1000+AM13*100+AK13*10)</f>
        <v>10000</v>
      </c>
      <c r="AH13" s="90">
        <f>RANK(AG13,AG12:AG15,1)</f>
        <v>1</v>
      </c>
      <c r="AI13" s="60" t="str">
        <f>H12</f>
        <v>Kroatien</v>
      </c>
      <c r="AJ13" s="60">
        <f t="shared" si="1"/>
        <v>0</v>
      </c>
      <c r="AK13" s="60">
        <f t="shared" si="1"/>
        <v>0</v>
      </c>
      <c r="AL13" s="60">
        <f t="shared" si="1"/>
        <v>0</v>
      </c>
      <c r="AM13" s="60">
        <f>AK13-AL13</f>
        <v>0</v>
      </c>
      <c r="AN13" s="187">
        <f>IF(AG12=AG13,IF(E12&gt;G12,AG12-0.1,AG12),AG12)</f>
        <v>10000</v>
      </c>
      <c r="AO13" s="187"/>
      <c r="AP13" s="187">
        <f>IF(AG14=AG13,IF(G17&gt;E17,AG14-0.1,AG14),AG14)</f>
        <v>10000</v>
      </c>
      <c r="AQ13" s="187">
        <f>IF(AG15=AG13,IF(G15&gt;E15,AG15-0.1,AG15),AG15)</f>
        <v>10000</v>
      </c>
      <c r="AR13" s="187">
        <f>AO16</f>
        <v>30000</v>
      </c>
      <c r="AS13" s="90">
        <f>RANK(AR13,AR12:AR15,1)</f>
        <v>1</v>
      </c>
      <c r="AT13" s="60" t="str">
        <f t="shared" si="2"/>
        <v>Kroatien</v>
      </c>
      <c r="AU13" s="60">
        <f t="shared" si="2"/>
        <v>0</v>
      </c>
      <c r="AV13" s="60">
        <f t="shared" si="2"/>
        <v>0</v>
      </c>
      <c r="AW13" s="60">
        <f t="shared" si="2"/>
        <v>0</v>
      </c>
      <c r="AX13" s="60"/>
      <c r="AY13" s="60"/>
      <c r="AZ13" s="60"/>
      <c r="BA13" s="120">
        <v>2</v>
      </c>
      <c r="BB13" s="121" t="e">
        <f>VLOOKUP(2,AS12:AT15,2,FALSE)</f>
        <v>#N/A</v>
      </c>
      <c r="BC13" s="122"/>
      <c r="BD13" s="123" t="e">
        <f>VLOOKUP(2,AS12:AW15,3,FALSE)</f>
        <v>#N/A</v>
      </c>
      <c r="BE13" s="124" t="e">
        <f>VLOOKUP(2,AS12:AW15,4,FALSE)</f>
        <v>#N/A</v>
      </c>
      <c r="BF13" s="93" t="s">
        <v>12</v>
      </c>
      <c r="BG13" s="124" t="e">
        <f>VLOOKUP(2,AS12:AW15,5,FALSE)</f>
        <v>#N/A</v>
      </c>
      <c r="BH13" s="125" t="s">
        <v>19</v>
      </c>
      <c r="BI13" s="60"/>
      <c r="BJ13" s="85">
        <f>IF(E13&gt;G13,IF(Spielplan!E13&gt;Spielplan!G13,Punktemodus!$B$3,0),0)</f>
        <v>0</v>
      </c>
      <c r="BK13" s="85">
        <f>IF(E13=G13,IF(Spielplan!E13=Spielplan!G13,Punktemodus!$B$3,0),0)</f>
        <v>10</v>
      </c>
      <c r="BL13" s="85">
        <f>IF(E13&lt;G13,IF(Spielplan!E13&lt;Spielplan!G13,Punktemodus!$B$3,0),0)</f>
        <v>0</v>
      </c>
      <c r="BM13" s="85">
        <f>IF(E13=Spielplan!E13,IF(G13=Spielplan!G13,Punktemodus!$B$5,0),0)</f>
        <v>3</v>
      </c>
      <c r="BN13" s="85">
        <f>IF(E13=Spielplan!E13,Punktemodus!$B$7,0)</f>
        <v>1</v>
      </c>
      <c r="BO13" s="85">
        <f>IF(G13=Spielplan!G13,Punktemodus!$B$7,0)</f>
        <v>1</v>
      </c>
      <c r="BP13" s="137">
        <f>IF(Spielplan!E13="",0,SUM(BJ13:BO13))</f>
        <v>0</v>
      </c>
      <c r="BQ13" s="60"/>
      <c r="BR13" s="87"/>
      <c r="BS13" s="73" t="s">
        <v>21</v>
      </c>
      <c r="BT13" s="44" t="str">
        <f>IF(G28="","",BB24)</f>
        <v/>
      </c>
      <c r="BU13" s="46"/>
      <c r="BV13" s="104"/>
      <c r="BW13" s="60"/>
      <c r="BX13" s="104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</row>
    <row r="14" spans="1:101" ht="18.75" customHeight="1" thickBot="1" x14ac:dyDescent="0.3">
      <c r="A14" s="60"/>
      <c r="B14" s="60"/>
      <c r="C14" s="7" t="str">
        <f>C12</f>
        <v>Brasilien</v>
      </c>
      <c r="D14" s="38"/>
      <c r="E14" s="104"/>
      <c r="F14" s="93"/>
      <c r="G14" s="104"/>
      <c r="H14" s="7" t="str">
        <f>C13</f>
        <v>Mexiko</v>
      </c>
      <c r="I14" s="38"/>
      <c r="J14" s="60"/>
      <c r="K14" s="60" t="s">
        <v>60</v>
      </c>
      <c r="L14" s="60">
        <f t="shared" si="0"/>
        <v>0</v>
      </c>
      <c r="M14" s="60">
        <f>IF($E14="",0,IF($E14&gt;$G14,3,IF($E14=G14,1,0)))</f>
        <v>0</v>
      </c>
      <c r="N14" s="60"/>
      <c r="O14" s="60">
        <f>IF($G14="",0,IF($E14&gt;$G14,0,IF($E14=$G14,1,3)))</f>
        <v>0</v>
      </c>
      <c r="P14" s="60"/>
      <c r="Q14" s="60">
        <f>E14</f>
        <v>0</v>
      </c>
      <c r="R14" s="60"/>
      <c r="S14" s="60">
        <f>G14</f>
        <v>0</v>
      </c>
      <c r="T14" s="60"/>
      <c r="U14" s="60">
        <f>G14</f>
        <v>0</v>
      </c>
      <c r="V14" s="60"/>
      <c r="W14" s="60">
        <f>E14</f>
        <v>0</v>
      </c>
      <c r="X14" s="60"/>
      <c r="Y14" s="60"/>
      <c r="Z14" s="60">
        <f>O18</f>
        <v>0</v>
      </c>
      <c r="AA14" s="60">
        <f>S18</f>
        <v>0</v>
      </c>
      <c r="AB14" s="60">
        <f>W18</f>
        <v>0</v>
      </c>
      <c r="AC14" s="60">
        <f>AA14-AB14</f>
        <v>0</v>
      </c>
      <c r="AD14" s="60">
        <f>IF(Z14&gt;Z12,-1,0)</f>
        <v>0</v>
      </c>
      <c r="AE14" s="60">
        <f>IF(Z14&gt;Z13,-1,0)</f>
        <v>0</v>
      </c>
      <c r="AF14" s="60">
        <f>IF(Z14&gt;Z15,-1,0)</f>
        <v>0</v>
      </c>
      <c r="AG14" s="60">
        <f>10000-(AJ14*1000+AM14*100+AK14*10)</f>
        <v>10000</v>
      </c>
      <c r="AH14" s="90">
        <f>RANK(AG14,AG12:AG15,1)</f>
        <v>1</v>
      </c>
      <c r="AI14" s="60" t="str">
        <f>C13</f>
        <v>Mexiko</v>
      </c>
      <c r="AJ14" s="60">
        <f t="shared" si="1"/>
        <v>0</v>
      </c>
      <c r="AK14" s="60">
        <f t="shared" si="1"/>
        <v>0</v>
      </c>
      <c r="AL14" s="60">
        <f t="shared" si="1"/>
        <v>0</v>
      </c>
      <c r="AM14" s="60">
        <f>AK14-AL14</f>
        <v>0</v>
      </c>
      <c r="AN14" s="187">
        <f>IF(AG12=AG14,IF(E14&gt;G14,AG12-0.1,AG12),AG12)</f>
        <v>10000</v>
      </c>
      <c r="AO14" s="187">
        <f>IF(AG13=AG14,IF(E17&gt;G17,AG13-0.1,AG13),AG13)</f>
        <v>10000</v>
      </c>
      <c r="AP14" s="187"/>
      <c r="AQ14" s="187">
        <f>IF(AG15=AG14,IF(G13&gt;E13,AG15-0.1,AG15),AG15)</f>
        <v>10000</v>
      </c>
      <c r="AR14" s="187">
        <f>AP16</f>
        <v>30000</v>
      </c>
      <c r="AS14" s="90">
        <f>RANK(AR14,AR12:AR15,1)</f>
        <v>1</v>
      </c>
      <c r="AT14" s="60" t="str">
        <f t="shared" si="2"/>
        <v>Mexiko</v>
      </c>
      <c r="AU14" s="60">
        <f t="shared" si="2"/>
        <v>0</v>
      </c>
      <c r="AV14" s="60">
        <f t="shared" si="2"/>
        <v>0</v>
      </c>
      <c r="AW14" s="60">
        <f t="shared" si="2"/>
        <v>0</v>
      </c>
      <c r="AX14" s="60"/>
      <c r="AY14" s="60"/>
      <c r="AZ14" s="60"/>
      <c r="BA14" s="113">
        <v>3</v>
      </c>
      <c r="BB14" s="114" t="e">
        <f>VLOOKUP(3,AS12:AT15,2,FALSE)</f>
        <v>#N/A</v>
      </c>
      <c r="BC14" s="115"/>
      <c r="BD14" s="116" t="e">
        <f>VLOOKUP(3,AS12:AW15,3,FALSE)</f>
        <v>#N/A</v>
      </c>
      <c r="BE14" s="116" t="e">
        <f>VLOOKUP(3,AS12:AW15,4,FALSE)</f>
        <v>#N/A</v>
      </c>
      <c r="BF14" s="93" t="s">
        <v>12</v>
      </c>
      <c r="BG14" s="116" t="e">
        <f>VLOOKUP(3,AS12:AW15,5,FALSE)</f>
        <v>#N/A</v>
      </c>
      <c r="BH14" s="60"/>
      <c r="BI14" s="60"/>
      <c r="BJ14" s="85">
        <f>IF(E14&gt;G14,IF(Spielplan!E14&gt;Spielplan!G14,Punktemodus!$B$3,0),0)</f>
        <v>0</v>
      </c>
      <c r="BK14" s="85">
        <f>IF(E14=G14,IF(Spielplan!E14=Spielplan!G14,Punktemodus!$B$3,0),0)</f>
        <v>10</v>
      </c>
      <c r="BL14" s="85">
        <f>IF(E14&lt;G14,IF(Spielplan!E14&lt;Spielplan!G14,Punktemodus!$B$3,0),0)</f>
        <v>0</v>
      </c>
      <c r="BM14" s="85">
        <f>IF(E14=Spielplan!E14,IF(G14=Spielplan!G14,Punktemodus!$B$5,0),0)</f>
        <v>3</v>
      </c>
      <c r="BN14" s="85">
        <f>IF(E14=Spielplan!E14,Punktemodus!$B$7,0)</f>
        <v>1</v>
      </c>
      <c r="BO14" s="85">
        <f>IF(G14=Spielplan!G14,Punktemodus!$B$7,0)</f>
        <v>1</v>
      </c>
      <c r="BP14" s="137">
        <f>IF(Spielplan!E14="",0,SUM(BJ14:BO14))</f>
        <v>0</v>
      </c>
      <c r="BQ14" s="60"/>
      <c r="BR14" s="87"/>
      <c r="BS14" s="60"/>
      <c r="BT14" s="60"/>
      <c r="BU14" s="60"/>
      <c r="BV14" s="60"/>
      <c r="BW14" s="60"/>
      <c r="BX14" s="60"/>
      <c r="BY14" s="60"/>
      <c r="BZ14" s="47">
        <v>49</v>
      </c>
      <c r="CA14" s="44" t="str">
        <f>IF(BX12="",IF(BV12&gt;BV13,BT12,BT13),IF(BX12&gt;BX13,BT12,BT13))</f>
        <v/>
      </c>
      <c r="CB14" s="46"/>
      <c r="CC14" s="104"/>
      <c r="CD14" s="60"/>
      <c r="CE14" s="104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</row>
    <row r="15" spans="1:101" ht="18.75" customHeight="1" thickBot="1" x14ac:dyDescent="0.3">
      <c r="A15" s="60"/>
      <c r="B15" s="60"/>
      <c r="C15" s="44" t="str">
        <f>H12</f>
        <v>Kroatien</v>
      </c>
      <c r="D15" s="45"/>
      <c r="E15" s="104"/>
      <c r="F15" s="93"/>
      <c r="G15" s="104"/>
      <c r="H15" s="44" t="str">
        <f>H13</f>
        <v>Kamerun</v>
      </c>
      <c r="I15" s="45"/>
      <c r="J15" s="60"/>
      <c r="K15" s="60" t="s">
        <v>61</v>
      </c>
      <c r="L15" s="60">
        <f t="shared" si="0"/>
        <v>0</v>
      </c>
      <c r="M15" s="60"/>
      <c r="N15" s="60">
        <f>IF($E15="",0,IF($E15&gt;$G15,3,IF($E15=$G15,1,0)))</f>
        <v>0</v>
      </c>
      <c r="O15" s="60"/>
      <c r="P15" s="60">
        <f>IF($G15="",0,IF($E15&gt;$G15,0,IF($E15=$G15,1,3)))</f>
        <v>0</v>
      </c>
      <c r="Q15" s="60"/>
      <c r="R15" s="60">
        <f>E15</f>
        <v>0</v>
      </c>
      <c r="S15" s="60"/>
      <c r="T15" s="60">
        <f>G15</f>
        <v>0</v>
      </c>
      <c r="U15" s="60"/>
      <c r="V15" s="60">
        <f>G15</f>
        <v>0</v>
      </c>
      <c r="W15" s="60"/>
      <c r="X15" s="60">
        <f>E15</f>
        <v>0</v>
      </c>
      <c r="Y15" s="60"/>
      <c r="Z15" s="60">
        <f>P18</f>
        <v>0</v>
      </c>
      <c r="AA15" s="60">
        <f>T18</f>
        <v>0</v>
      </c>
      <c r="AB15" s="60">
        <f>X18</f>
        <v>0</v>
      </c>
      <c r="AC15" s="60">
        <f>AA15-AB15</f>
        <v>0</v>
      </c>
      <c r="AD15" s="60">
        <f>IF(Z15&gt;Z12,-1,0)</f>
        <v>0</v>
      </c>
      <c r="AE15" s="60">
        <f>IF(Z15&gt;Z13,-1,0)</f>
        <v>0</v>
      </c>
      <c r="AF15" s="60">
        <f>IF(Z15&gt;Z14,-1,0)</f>
        <v>0</v>
      </c>
      <c r="AG15" s="60">
        <f>10000-(AJ15*1000+AM15*100+AK15*10)</f>
        <v>10000</v>
      </c>
      <c r="AH15" s="90">
        <f>RANK(AG15,AG12:AG15,1)</f>
        <v>1</v>
      </c>
      <c r="AI15" s="60" t="str">
        <f>H13</f>
        <v>Kamerun</v>
      </c>
      <c r="AJ15" s="60">
        <f t="shared" si="1"/>
        <v>0</v>
      </c>
      <c r="AK15" s="60">
        <f t="shared" si="1"/>
        <v>0</v>
      </c>
      <c r="AL15" s="60">
        <f t="shared" si="1"/>
        <v>0</v>
      </c>
      <c r="AM15" s="60">
        <f>AK15-AL15</f>
        <v>0</v>
      </c>
      <c r="AN15" s="187">
        <f>IF(AG12=AG15,IF(E16&gt;G16,AG12-0.1,AG12),AG12)</f>
        <v>10000</v>
      </c>
      <c r="AO15" s="187">
        <f>IF(AG13=AG15,IF(E15&gt;G15,AG13-0.1,AG13),AG13)</f>
        <v>10000</v>
      </c>
      <c r="AP15" s="187">
        <f>IF(AG14=AG15,IF(E13&gt;G13,AG14-0.1,AG14),AG14)</f>
        <v>10000</v>
      </c>
      <c r="AQ15" s="187"/>
      <c r="AR15" s="187">
        <f>AQ16</f>
        <v>30000</v>
      </c>
      <c r="AS15" s="90">
        <f>RANK(AR15,AR12:AR15,1)</f>
        <v>1</v>
      </c>
      <c r="AT15" s="60" t="str">
        <f t="shared" si="2"/>
        <v>Kamerun</v>
      </c>
      <c r="AU15" s="60">
        <f t="shared" si="2"/>
        <v>0</v>
      </c>
      <c r="AV15" s="60">
        <f t="shared" si="2"/>
        <v>0</v>
      </c>
      <c r="AW15" s="60">
        <f t="shared" si="2"/>
        <v>0</v>
      </c>
      <c r="AX15" s="60"/>
      <c r="AY15" s="60"/>
      <c r="AZ15" s="60"/>
      <c r="BA15" s="113">
        <v>4</v>
      </c>
      <c r="BB15" s="114" t="e">
        <f>VLOOKUP(4,AS12:AT15,2,FALSE)</f>
        <v>#N/A</v>
      </c>
      <c r="BC15" s="115"/>
      <c r="BD15" s="116" t="e">
        <f>VLOOKUP(4,AS12:AW15,3,FALSE)</f>
        <v>#N/A</v>
      </c>
      <c r="BE15" s="116" t="e">
        <f>VLOOKUP(4,AS12:AW15,4,FALSE)</f>
        <v>#N/A</v>
      </c>
      <c r="BF15" s="93" t="s">
        <v>12</v>
      </c>
      <c r="BG15" s="116" t="e">
        <f>VLOOKUP(4,AS12:AW15,5,FALSE)</f>
        <v>#N/A</v>
      </c>
      <c r="BH15" s="60"/>
      <c r="BI15" s="60"/>
      <c r="BJ15" s="85">
        <f>IF(E15&gt;G15,IF(Spielplan!E15&gt;Spielplan!G15,Punktemodus!$B$3,0),0)</f>
        <v>0</v>
      </c>
      <c r="BK15" s="85">
        <f>IF(E15=G15,IF(Spielplan!E15=Spielplan!G15,Punktemodus!$B$3,0),0)</f>
        <v>10</v>
      </c>
      <c r="BL15" s="85">
        <f>IF(E15&lt;G15,IF(Spielplan!E15&lt;Spielplan!G15,Punktemodus!$B$3,0),0)</f>
        <v>0</v>
      </c>
      <c r="BM15" s="85">
        <f>IF(E15=Spielplan!E15,IF(G15=Spielplan!G15,Punktemodus!$B$5,0),0)</f>
        <v>3</v>
      </c>
      <c r="BN15" s="85">
        <f>IF(E15=Spielplan!E15,Punktemodus!$B$7,0)</f>
        <v>1</v>
      </c>
      <c r="BO15" s="85">
        <f>IF(G15=Spielplan!G15,Punktemodus!$B$7,0)</f>
        <v>1</v>
      </c>
      <c r="BP15" s="137">
        <f>IF(Spielplan!E15="",0,SUM(BJ15:BO15))</f>
        <v>0</v>
      </c>
      <c r="BQ15" s="60"/>
      <c r="BR15" s="87"/>
      <c r="BS15" s="60"/>
      <c r="BT15" s="60"/>
      <c r="BU15" s="60"/>
      <c r="BV15" s="60"/>
      <c r="BW15" s="60"/>
      <c r="BX15" s="60"/>
      <c r="BY15" s="60"/>
      <c r="BZ15" s="47">
        <v>50</v>
      </c>
      <c r="CA15" s="44" t="str">
        <f>IF(BX16="",IF(BV16&gt;BV17,BT16,BT17),IF(BX16&gt;BX17,BT16,BT17))</f>
        <v/>
      </c>
      <c r="CB15" s="46"/>
      <c r="CC15" s="104"/>
      <c r="CD15" s="60"/>
      <c r="CE15" s="104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</row>
    <row r="16" spans="1:101" ht="18.75" customHeight="1" thickBot="1" x14ac:dyDescent="0.3">
      <c r="A16" s="60"/>
      <c r="B16" s="60"/>
      <c r="C16" s="7" t="str">
        <f>C12</f>
        <v>Brasilien</v>
      </c>
      <c r="D16" s="38"/>
      <c r="E16" s="104"/>
      <c r="F16" s="93"/>
      <c r="G16" s="104"/>
      <c r="H16" s="7" t="str">
        <f>H13</f>
        <v>Kamerun</v>
      </c>
      <c r="I16" s="38"/>
      <c r="J16" s="60"/>
      <c r="K16" s="60" t="s">
        <v>62</v>
      </c>
      <c r="L16" s="60">
        <f t="shared" si="0"/>
        <v>0</v>
      </c>
      <c r="M16" s="60">
        <f>IF($E16="",0,IF($E16&gt;$G16,3,IF($E16=G16,1,0)))</f>
        <v>0</v>
      </c>
      <c r="N16" s="60"/>
      <c r="O16" s="60"/>
      <c r="P16" s="60">
        <f>IF($G16="",0,IF($E16&gt;$G16,0,IF($E16=$G16,1,3)))</f>
        <v>0</v>
      </c>
      <c r="Q16" s="60">
        <f>E16</f>
        <v>0</v>
      </c>
      <c r="R16" s="60"/>
      <c r="S16" s="60"/>
      <c r="T16" s="60">
        <f>G16</f>
        <v>0</v>
      </c>
      <c r="U16" s="60">
        <f>G16</f>
        <v>0</v>
      </c>
      <c r="V16" s="60"/>
      <c r="W16" s="60"/>
      <c r="X16" s="60">
        <f>E16</f>
        <v>0</v>
      </c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187">
        <f>SUM(AN12:AN15)</f>
        <v>30000</v>
      </c>
      <c r="AO16" s="187">
        <f>SUM(AO12:AO15)</f>
        <v>30000</v>
      </c>
      <c r="AP16" s="187">
        <f>SUM(AP12:AP15)</f>
        <v>30000</v>
      </c>
      <c r="AQ16" s="187">
        <f>SUM(AQ12:AQ15)</f>
        <v>30000</v>
      </c>
      <c r="AR16" s="187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85">
        <f>IF(E16&gt;G16,IF(Spielplan!E16&gt;Spielplan!G16,Punktemodus!$B$3,0),0)</f>
        <v>0</v>
      </c>
      <c r="BK16" s="85">
        <f>IF(E16=G16,IF(Spielplan!E16=Spielplan!G16,Punktemodus!$B$3,0),0)</f>
        <v>10</v>
      </c>
      <c r="BL16" s="85">
        <f>IF(E16&lt;G16,IF(Spielplan!E16&lt;Spielplan!G16,Punktemodus!$B$3,0),0)</f>
        <v>0</v>
      </c>
      <c r="BM16" s="85">
        <f>IF(E16=Spielplan!E16,IF(G16=Spielplan!G16,Punktemodus!$B$5,0),0)</f>
        <v>3</v>
      </c>
      <c r="BN16" s="85">
        <f>IF(E16=Spielplan!E16,Punktemodus!$B$7,0)</f>
        <v>1</v>
      </c>
      <c r="BO16" s="85">
        <f>IF(G16=Spielplan!G16,Punktemodus!$B$7,0)</f>
        <v>1</v>
      </c>
      <c r="BP16" s="137">
        <f>IF(Spielplan!E16="",0,SUM(BJ16:BO16))</f>
        <v>0</v>
      </c>
      <c r="BQ16" s="60"/>
      <c r="BR16" s="87"/>
      <c r="BS16" s="63" t="s">
        <v>22</v>
      </c>
      <c r="BT16" s="44" t="str">
        <f>IF(G39="","",BB34)</f>
        <v/>
      </c>
      <c r="BU16" s="46"/>
      <c r="BV16" s="104"/>
      <c r="BW16" s="60"/>
      <c r="BX16" s="104"/>
      <c r="BY16" s="60"/>
      <c r="BZ16" s="60"/>
      <c r="CA16" s="60"/>
      <c r="CB16" s="60"/>
      <c r="CC16" s="60"/>
      <c r="CD16" s="60"/>
      <c r="CE16" s="60"/>
      <c r="CF16" s="91"/>
      <c r="CG16" s="91" t="s">
        <v>28</v>
      </c>
      <c r="CH16" s="60"/>
      <c r="CI16" s="60"/>
      <c r="CJ16" s="61" t="s">
        <v>26</v>
      </c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</row>
    <row r="17" spans="1:101" ht="18.75" customHeight="1" thickBot="1" x14ac:dyDescent="0.3">
      <c r="A17" s="60"/>
      <c r="B17" s="60"/>
      <c r="C17" s="44" t="str">
        <f>H12</f>
        <v>Kroatien</v>
      </c>
      <c r="D17" s="45"/>
      <c r="E17" s="104"/>
      <c r="F17" s="93"/>
      <c r="G17" s="104"/>
      <c r="H17" s="44" t="str">
        <f>C13</f>
        <v>Mexiko</v>
      </c>
      <c r="I17" s="45"/>
      <c r="J17" s="60"/>
      <c r="K17" s="60" t="s">
        <v>62</v>
      </c>
      <c r="L17" s="60">
        <f t="shared" si="0"/>
        <v>0</v>
      </c>
      <c r="M17" s="60"/>
      <c r="N17" s="60">
        <f>IF($E17="",0,IF($E17&gt;$G17,3,IF($E17=$G17,1,0)))</f>
        <v>0</v>
      </c>
      <c r="O17" s="60">
        <f>IF($G17="",0,IF($E17&gt;$G17,0,IF($E17=$G17,1,3)))</f>
        <v>0</v>
      </c>
      <c r="P17" s="60"/>
      <c r="Q17" s="60"/>
      <c r="R17" s="60">
        <f>E17</f>
        <v>0</v>
      </c>
      <c r="S17" s="60">
        <f>G17</f>
        <v>0</v>
      </c>
      <c r="T17" s="60"/>
      <c r="U17" s="60"/>
      <c r="V17" s="60">
        <f>G17</f>
        <v>0</v>
      </c>
      <c r="W17" s="60">
        <f>E17</f>
        <v>0</v>
      </c>
      <c r="X17" s="60"/>
      <c r="Y17" s="60"/>
      <c r="Z17" s="60" t="s">
        <v>30</v>
      </c>
      <c r="AA17" s="60"/>
      <c r="AB17" s="60"/>
      <c r="AC17" s="60"/>
      <c r="AD17" s="60"/>
      <c r="AE17" s="60"/>
      <c r="AF17" s="60"/>
      <c r="AG17" s="60" t="b">
        <f>OR(AG12=AG13,AG12=AG14,AG12=AG15,AG13=AG14,AG13=AG15,AG14=AG15)</f>
        <v>1</v>
      </c>
      <c r="AH17" s="60"/>
      <c r="AI17" s="60"/>
      <c r="AJ17" s="60"/>
      <c r="AK17" s="60"/>
      <c r="AL17" s="60"/>
      <c r="AM17" s="60"/>
      <c r="AN17" s="60"/>
      <c r="AO17" s="60" t="s">
        <v>34</v>
      </c>
      <c r="AP17" s="60"/>
      <c r="AQ17" s="60"/>
      <c r="AR17" s="60" t="b">
        <f>OR(AR12=AR13,AR12=AR14,AR12=AR15,AR13=AR14,AR13=AR15,AR14=AR15)</f>
        <v>1</v>
      </c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85">
        <f>IF(E17&gt;G17,IF(Spielplan!E17&gt;Spielplan!G17,Punktemodus!$B$3,0),0)</f>
        <v>0</v>
      </c>
      <c r="BK17" s="85">
        <f>IF(E17=G17,IF(Spielplan!E17=Spielplan!G17,Punktemodus!$B$3,0),0)</f>
        <v>10</v>
      </c>
      <c r="BL17" s="85">
        <f>IF(E17&lt;G17,IF(Spielplan!E17&lt;Spielplan!G17,Punktemodus!$B$3,0),0)</f>
        <v>0</v>
      </c>
      <c r="BM17" s="85">
        <f>IF(E17=Spielplan!E17,IF(G17=Spielplan!G17,Punktemodus!$B$5,0),0)</f>
        <v>3</v>
      </c>
      <c r="BN17" s="85">
        <f>IF(E17=Spielplan!E17,Punktemodus!$B$7,0)</f>
        <v>1</v>
      </c>
      <c r="BO17" s="85">
        <f>IF(G17=Spielplan!G17,Punktemodus!$B$7,0)</f>
        <v>1</v>
      </c>
      <c r="BP17" s="137">
        <f>IF(Spielplan!E17="",0,SUM(BJ17:BO17))</f>
        <v>0</v>
      </c>
      <c r="BQ17" s="60"/>
      <c r="BR17" s="87"/>
      <c r="BS17" s="52" t="s">
        <v>25</v>
      </c>
      <c r="BT17" s="44" t="str">
        <f>IF(G50="","",BB46)</f>
        <v/>
      </c>
      <c r="BU17" s="46"/>
      <c r="BV17" s="104"/>
      <c r="BW17" s="60"/>
      <c r="BX17" s="104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</row>
    <row r="18" spans="1:101" ht="18.75" customHeight="1" thickBot="1" x14ac:dyDescent="0.25">
      <c r="A18" s="60"/>
      <c r="B18" s="60"/>
      <c r="C18" s="136" t="str">
        <f>IF(G17="","",IF(AR17=TRUE,"Achtung: Fehler in Tabelle!",""))</f>
        <v/>
      </c>
      <c r="D18" s="60"/>
      <c r="E18" s="85"/>
      <c r="F18" s="60"/>
      <c r="G18" s="85"/>
      <c r="H18" s="60"/>
      <c r="I18" s="60"/>
      <c r="J18" s="60"/>
      <c r="K18" s="60"/>
      <c r="L18" s="60"/>
      <c r="M18" s="60">
        <f t="shared" ref="M18:X18" si="3">SUM(M12:M17)</f>
        <v>0</v>
      </c>
      <c r="N18" s="60">
        <f t="shared" si="3"/>
        <v>0</v>
      </c>
      <c r="O18" s="60">
        <f t="shared" si="3"/>
        <v>0</v>
      </c>
      <c r="P18" s="60">
        <f t="shared" si="3"/>
        <v>0</v>
      </c>
      <c r="Q18" s="60">
        <f t="shared" si="3"/>
        <v>0</v>
      </c>
      <c r="R18" s="60">
        <f t="shared" si="3"/>
        <v>0</v>
      </c>
      <c r="S18" s="60">
        <f t="shared" si="3"/>
        <v>0</v>
      </c>
      <c r="T18" s="60">
        <f t="shared" si="3"/>
        <v>0</v>
      </c>
      <c r="U18" s="60">
        <f t="shared" si="3"/>
        <v>0</v>
      </c>
      <c r="V18" s="60">
        <f t="shared" si="3"/>
        <v>0</v>
      </c>
      <c r="W18" s="60">
        <f t="shared" si="3"/>
        <v>0</v>
      </c>
      <c r="X18" s="60">
        <f t="shared" si="3"/>
        <v>0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160">
        <f>SUM(BP12:BP17)</f>
        <v>0</v>
      </c>
      <c r="BQ18" s="60"/>
      <c r="BR18" s="8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47">
        <v>58</v>
      </c>
      <c r="CF18" s="44" t="str">
        <f>IF(CE14="",IF(CC14&gt;CC15,CA14,CA15),IF(CE14&gt;CE15,CA14,CA15))</f>
        <v/>
      </c>
      <c r="CG18" s="46"/>
      <c r="CH18" s="104"/>
      <c r="CI18" s="60"/>
      <c r="CJ18" s="104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</row>
    <row r="19" spans="1:101" ht="18.75" customHeight="1" thickBot="1" x14ac:dyDescent="0.25">
      <c r="A19" s="60"/>
      <c r="B19" s="60"/>
      <c r="C19" s="60"/>
      <c r="D19" s="60"/>
      <c r="E19" s="85"/>
      <c r="F19" s="60"/>
      <c r="G19" s="85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138"/>
      <c r="BQ19" s="60"/>
      <c r="BR19" s="8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47">
        <v>57</v>
      </c>
      <c r="CF19" s="44" t="str">
        <f>IF(CE22="",IF(CC22&gt;CC23,CA22,CA23),IF(CE22&gt;CE23,CA22,CA23))</f>
        <v/>
      </c>
      <c r="CG19" s="46"/>
      <c r="CH19" s="104"/>
      <c r="CI19" s="60"/>
      <c r="CJ19" s="104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</row>
    <row r="20" spans="1:101" ht="18.75" customHeight="1" thickBot="1" x14ac:dyDescent="0.25">
      <c r="A20" s="60"/>
      <c r="B20" s="60"/>
      <c r="C20" s="60"/>
      <c r="D20" s="60"/>
      <c r="E20" s="85"/>
      <c r="F20" s="60"/>
      <c r="G20" s="85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138"/>
      <c r="BQ20" s="60"/>
      <c r="BR20" s="87"/>
      <c r="BS20" s="54" t="s">
        <v>121</v>
      </c>
      <c r="BT20" s="44" t="str">
        <f>IF(G61="","",BB56)</f>
        <v/>
      </c>
      <c r="BU20" s="46"/>
      <c r="BV20" s="104"/>
      <c r="BW20" s="60"/>
      <c r="BX20" s="104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</row>
    <row r="21" spans="1:101" ht="18.75" customHeight="1" thickBot="1" x14ac:dyDescent="0.3">
      <c r="A21" s="60"/>
      <c r="B21" s="60"/>
      <c r="C21" s="88" t="s">
        <v>64</v>
      </c>
      <c r="D21" s="60"/>
      <c r="E21" s="85"/>
      <c r="F21" s="60"/>
      <c r="G21" s="85"/>
      <c r="H21" s="60"/>
      <c r="I21" s="60"/>
      <c r="J21" s="60"/>
      <c r="K21" s="60"/>
      <c r="L21" s="60"/>
      <c r="M21" s="60" t="s">
        <v>4</v>
      </c>
      <c r="N21" s="60"/>
      <c r="O21" s="60"/>
      <c r="P21" s="60"/>
      <c r="Q21" s="60" t="s">
        <v>6</v>
      </c>
      <c r="R21" s="60"/>
      <c r="S21" s="60"/>
      <c r="T21" s="60"/>
      <c r="U21" s="60" t="s">
        <v>7</v>
      </c>
      <c r="V21" s="60"/>
      <c r="W21" s="60"/>
      <c r="X21" s="60"/>
      <c r="Y21" s="60"/>
      <c r="Z21" s="60" t="s">
        <v>4</v>
      </c>
      <c r="AA21" s="60" t="s">
        <v>5</v>
      </c>
      <c r="AB21" s="60"/>
      <c r="AC21" s="60"/>
      <c r="AD21" s="60" t="s">
        <v>9</v>
      </c>
      <c r="AE21" s="60"/>
      <c r="AF21" s="60"/>
      <c r="AG21" s="60"/>
      <c r="AH21" s="60" t="s">
        <v>32</v>
      </c>
      <c r="AI21" s="60"/>
      <c r="AJ21" s="60"/>
      <c r="AK21" s="60"/>
      <c r="AL21" s="60"/>
      <c r="AM21" s="60"/>
      <c r="AN21" s="60" t="s">
        <v>35</v>
      </c>
      <c r="AO21" s="60"/>
      <c r="AP21" s="60"/>
      <c r="AQ21" s="60"/>
      <c r="AR21" s="60"/>
      <c r="AS21" s="60" t="s">
        <v>33</v>
      </c>
      <c r="AT21" s="60"/>
      <c r="AU21" s="60"/>
      <c r="AV21" s="60"/>
      <c r="AW21" s="60"/>
      <c r="AX21" s="60"/>
      <c r="AY21" s="60"/>
      <c r="AZ21" s="60"/>
      <c r="BA21" s="60"/>
      <c r="BB21" s="89" t="s">
        <v>10</v>
      </c>
      <c r="BC21" s="60"/>
      <c r="BD21" s="90" t="s">
        <v>4</v>
      </c>
      <c r="BE21" s="60"/>
      <c r="BF21" s="61" t="s">
        <v>5</v>
      </c>
      <c r="BG21" s="60"/>
      <c r="BH21" s="60"/>
      <c r="BI21" s="60"/>
      <c r="BJ21" s="60"/>
      <c r="BK21" s="60"/>
      <c r="BL21" s="60"/>
      <c r="BM21" s="60"/>
      <c r="BN21" s="60"/>
      <c r="BO21" s="60"/>
      <c r="BP21" s="138"/>
      <c r="BQ21" s="60"/>
      <c r="BR21" s="87"/>
      <c r="BS21" s="73" t="s">
        <v>122</v>
      </c>
      <c r="BT21" s="44" t="str">
        <f>IF(G72="","",BB68)</f>
        <v/>
      </c>
      <c r="BU21" s="46"/>
      <c r="BV21" s="104"/>
      <c r="BW21" s="60"/>
      <c r="BX21" s="104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91" t="s">
        <v>29</v>
      </c>
      <c r="CM21" s="60"/>
      <c r="CN21" s="60"/>
      <c r="CO21" s="61" t="s">
        <v>26</v>
      </c>
      <c r="CP21" s="60"/>
      <c r="CQ21" s="60"/>
      <c r="CR21" s="60"/>
      <c r="CS21" s="60"/>
      <c r="CT21" s="60"/>
      <c r="CU21" s="60"/>
      <c r="CV21" s="60"/>
      <c r="CW21" s="60"/>
    </row>
    <row r="22" spans="1:101" ht="18.75" customHeight="1" thickBot="1" x14ac:dyDescent="0.3">
      <c r="A22" s="60"/>
      <c r="B22" s="60"/>
      <c r="C22" s="60"/>
      <c r="D22" s="60"/>
      <c r="E22" s="85"/>
      <c r="F22" s="60"/>
      <c r="G22" s="85"/>
      <c r="H22" s="60"/>
      <c r="I22" s="60"/>
      <c r="J22" s="60"/>
      <c r="K22" s="60"/>
      <c r="L22" s="60"/>
      <c r="M22" s="60" t="s">
        <v>0</v>
      </c>
      <c r="N22" s="60" t="s">
        <v>1</v>
      </c>
      <c r="O22" s="60" t="s">
        <v>2</v>
      </c>
      <c r="P22" s="60" t="s">
        <v>3</v>
      </c>
      <c r="Q22" s="60" t="s">
        <v>0</v>
      </c>
      <c r="R22" s="60" t="s">
        <v>1</v>
      </c>
      <c r="S22" s="60" t="s">
        <v>2</v>
      </c>
      <c r="T22" s="60" t="s">
        <v>3</v>
      </c>
      <c r="U22" s="60" t="s">
        <v>0</v>
      </c>
      <c r="V22" s="60" t="s">
        <v>1</v>
      </c>
      <c r="W22" s="60" t="s">
        <v>2</v>
      </c>
      <c r="X22" s="60" t="s">
        <v>3</v>
      </c>
      <c r="Y22" s="60"/>
      <c r="Z22" s="60" t="s">
        <v>8</v>
      </c>
      <c r="AA22" s="60"/>
      <c r="AB22" s="60"/>
      <c r="AC22" s="60"/>
      <c r="AD22" s="60"/>
      <c r="AE22" s="60"/>
      <c r="AF22" s="60"/>
      <c r="AG22" s="60"/>
      <c r="AH22" s="60" t="s">
        <v>31</v>
      </c>
      <c r="AI22" s="60"/>
      <c r="AJ22" s="60"/>
      <c r="AK22" s="60"/>
      <c r="AL22" s="60"/>
      <c r="AM22" s="60"/>
      <c r="AN22" s="60" t="str">
        <f>AI23</f>
        <v>Spanien</v>
      </c>
      <c r="AO22" s="60" t="str">
        <f>AI24</f>
        <v>Niederlande</v>
      </c>
      <c r="AP22" s="60" t="str">
        <f>AI25</f>
        <v>Chile</v>
      </c>
      <c r="AQ22" s="60" t="str">
        <f>AI26</f>
        <v>Australien</v>
      </c>
      <c r="AR22" s="60"/>
      <c r="AS22" s="60" t="s">
        <v>31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138"/>
      <c r="BQ22" s="60"/>
      <c r="BR22" s="87"/>
      <c r="BS22" s="60"/>
      <c r="BT22" s="60"/>
      <c r="BU22" s="60"/>
      <c r="BV22" s="60"/>
      <c r="BW22" s="60"/>
      <c r="BX22" s="60"/>
      <c r="BY22" s="60"/>
      <c r="BZ22" s="47">
        <v>53</v>
      </c>
      <c r="CA22" s="44" t="str">
        <f>IF(BX20="",IF(BV20&gt;BV21,BT20,BT21),IF(BX20&gt;BX21,BT20,BT21))</f>
        <v/>
      </c>
      <c r="CB22" s="46"/>
      <c r="CC22" s="104"/>
      <c r="CD22" s="60"/>
      <c r="CE22" s="104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88" t="s">
        <v>130</v>
      </c>
      <c r="CS22" s="60"/>
      <c r="CT22" s="60"/>
      <c r="CU22" s="60"/>
      <c r="CV22" s="60"/>
      <c r="CW22" s="60"/>
    </row>
    <row r="23" spans="1:101" ht="18.75" customHeight="1" thickBot="1" x14ac:dyDescent="0.3">
      <c r="A23" s="60"/>
      <c r="B23" s="60"/>
      <c r="C23" s="65" t="str">
        <f>Spielplan!$C$23</f>
        <v>Spanien</v>
      </c>
      <c r="D23" s="66"/>
      <c r="E23" s="104"/>
      <c r="F23" s="93"/>
      <c r="G23" s="104"/>
      <c r="H23" s="65" t="str">
        <f>Spielplan!$H$23</f>
        <v>Niederlande</v>
      </c>
      <c r="I23" s="66"/>
      <c r="J23" s="60"/>
      <c r="K23" s="60" t="s">
        <v>68</v>
      </c>
      <c r="L23" s="60">
        <f t="shared" ref="L23:L28" si="4">IF(E23-G23&gt;0,1,IF(G23=E23,0,-1))</f>
        <v>0</v>
      </c>
      <c r="M23" s="60">
        <f>IF($E23="",0,IF($E23&gt;$G23,3,IF($E23=G23,1,0)))</f>
        <v>0</v>
      </c>
      <c r="N23" s="60">
        <f>IF($G23="",0,IF($E23&gt;$G23,0,IF($E23=G23,1,3)))</f>
        <v>0</v>
      </c>
      <c r="O23" s="60"/>
      <c r="P23" s="60"/>
      <c r="Q23" s="60">
        <f>E23</f>
        <v>0</v>
      </c>
      <c r="R23" s="60">
        <f>G23</f>
        <v>0</v>
      </c>
      <c r="S23" s="60"/>
      <c r="T23" s="60"/>
      <c r="U23" s="60">
        <f>G23</f>
        <v>0</v>
      </c>
      <c r="V23" s="60">
        <f>E23</f>
        <v>0</v>
      </c>
      <c r="W23" s="60"/>
      <c r="X23" s="60"/>
      <c r="Y23" s="60"/>
      <c r="Z23" s="60">
        <f>M29</f>
        <v>0</v>
      </c>
      <c r="AA23" s="60">
        <f>Q29</f>
        <v>0</v>
      </c>
      <c r="AB23" s="60">
        <f>U29</f>
        <v>0</v>
      </c>
      <c r="AC23" s="60">
        <f>AA23-AB23</f>
        <v>0</v>
      </c>
      <c r="AD23" s="60">
        <f>IF(Z23&gt;Z24,-1,0)</f>
        <v>0</v>
      </c>
      <c r="AE23" s="60">
        <f>IF(Z23&gt;Z25,-1,0)</f>
        <v>0</v>
      </c>
      <c r="AF23" s="60">
        <f>IF(Z23&gt;Z26,-1,0)</f>
        <v>0</v>
      </c>
      <c r="AG23" s="60">
        <f>10000-(AJ23*1000+AM23*100+AK23*10)</f>
        <v>10000</v>
      </c>
      <c r="AH23" s="90">
        <f>RANK(AG23,AG23:AG26,1)</f>
        <v>1</v>
      </c>
      <c r="AI23" s="60" t="str">
        <f>C23</f>
        <v>Spanien</v>
      </c>
      <c r="AJ23" s="60">
        <f t="shared" ref="AJ23:AL26" si="5">Z23</f>
        <v>0</v>
      </c>
      <c r="AK23" s="60">
        <f t="shared" si="5"/>
        <v>0</v>
      </c>
      <c r="AL23" s="60">
        <f t="shared" si="5"/>
        <v>0</v>
      </c>
      <c r="AM23" s="60">
        <f>AK23-AL23</f>
        <v>0</v>
      </c>
      <c r="AN23" s="187"/>
      <c r="AO23" s="187">
        <f>IF(AG24=AG23,IF(G23&gt;E23,AG24-0.1,AG24),AG24)</f>
        <v>10000</v>
      </c>
      <c r="AP23" s="187">
        <f>IF(AG25=AG23,IF(G25&gt;E25,AG25-0.1,AG25),AG25)</f>
        <v>10000</v>
      </c>
      <c r="AQ23" s="187">
        <f>IF(AG26=AG23,IF(G27&gt;E27,AG26-0.1,AG26),AG26)</f>
        <v>10000</v>
      </c>
      <c r="AR23" s="187">
        <f>AN27</f>
        <v>30000</v>
      </c>
      <c r="AS23" s="90">
        <f>RANK(AR23,AR23:AR26,1)</f>
        <v>1</v>
      </c>
      <c r="AT23" s="60" t="str">
        <f t="shared" ref="AT23:AW26" si="6">AI23</f>
        <v>Spanien</v>
      </c>
      <c r="AU23" s="60">
        <f t="shared" si="6"/>
        <v>0</v>
      </c>
      <c r="AV23" s="60">
        <f t="shared" si="6"/>
        <v>0</v>
      </c>
      <c r="AW23" s="60">
        <f t="shared" si="6"/>
        <v>0</v>
      </c>
      <c r="AX23" s="60"/>
      <c r="AY23" s="60"/>
      <c r="AZ23" s="60"/>
      <c r="BA23" s="67">
        <v>1</v>
      </c>
      <c r="BB23" s="65" t="str">
        <f>VLOOKUP(1,AS23:AT26,2,FALSE)</f>
        <v>Spanien</v>
      </c>
      <c r="BC23" s="66"/>
      <c r="BD23" s="68">
        <f>VLOOKUP(1,AS23:AW26,3,FALSE)</f>
        <v>0</v>
      </c>
      <c r="BE23" s="69">
        <f>VLOOKUP(1,AS23:AW26,4,FALSE)</f>
        <v>0</v>
      </c>
      <c r="BF23" s="93" t="s">
        <v>12</v>
      </c>
      <c r="BG23" s="69">
        <f>VLOOKUP(1,AS23:AW26,5,FALSE)</f>
        <v>0</v>
      </c>
      <c r="BH23" s="70" t="s">
        <v>20</v>
      </c>
      <c r="BI23" s="60"/>
      <c r="BJ23" s="85">
        <f>IF(E23&gt;G23,IF(Spielplan!E23&gt;Spielplan!G23,Punktemodus!$B$3,0),0)</f>
        <v>0</v>
      </c>
      <c r="BK23" s="85">
        <f>IF(E23=G23,IF(Spielplan!E23=Spielplan!G23,Punktemodus!$B$3,0),0)</f>
        <v>10</v>
      </c>
      <c r="BL23" s="85">
        <f>IF(E23&lt;G23,IF(Spielplan!E23&lt;Spielplan!G23,Punktemodus!$B$3,0),0)</f>
        <v>0</v>
      </c>
      <c r="BM23" s="85">
        <f>IF(E23=Spielplan!E23,IF(G23=Spielplan!G23,Punktemodus!$B$5,0),0)</f>
        <v>3</v>
      </c>
      <c r="BN23" s="85">
        <f>IF(E23=Spielplan!E23,Punktemodus!$B$7,0)</f>
        <v>1</v>
      </c>
      <c r="BO23" s="85">
        <f>IF(G23=Spielplan!G23,Punktemodus!$B$7,0)</f>
        <v>1</v>
      </c>
      <c r="BP23" s="137">
        <f>IF(Spielplan!E23="",0,SUM(BJ23:BO23))</f>
        <v>0</v>
      </c>
      <c r="BQ23" s="60"/>
      <c r="BR23" s="87"/>
      <c r="BS23" s="60"/>
      <c r="BT23" s="60"/>
      <c r="BU23" s="60"/>
      <c r="BV23" s="60"/>
      <c r="BW23" s="60"/>
      <c r="BX23" s="60"/>
      <c r="BY23" s="60"/>
      <c r="BZ23" s="47">
        <v>54</v>
      </c>
      <c r="CA23" s="44" t="str">
        <f>IF(BX24="",IF(BV24&gt;BV25,BT24,BT25),IF(BX24&gt;BX25,BT24,BT25))</f>
        <v/>
      </c>
      <c r="CB23" s="46"/>
      <c r="CC23" s="104"/>
      <c r="CD23" s="60"/>
      <c r="CE23" s="104"/>
      <c r="CF23" s="60"/>
      <c r="CG23" s="60"/>
      <c r="CH23" s="60"/>
      <c r="CI23" s="60"/>
      <c r="CJ23" s="47" t="s">
        <v>132</v>
      </c>
      <c r="CK23" s="44" t="str">
        <f>IF(CJ18="",IF(CH18&gt;CH19,CF18,CF19),IF(CJ18&gt;CJ19,CF18,CF19))</f>
        <v/>
      </c>
      <c r="CL23" s="46"/>
      <c r="CM23" s="104"/>
      <c r="CN23" s="60"/>
      <c r="CO23" s="104"/>
      <c r="CP23" s="60"/>
      <c r="CQ23" s="376" t="str">
        <f>IF(CO23="",IF(CM23&gt;CM24,CK23,CK24),IF(CO23&gt;CO24,CK23,CK24))</f>
        <v/>
      </c>
      <c r="CR23" s="377"/>
      <c r="CS23" s="377"/>
      <c r="CT23" s="377"/>
      <c r="CU23" s="377"/>
      <c r="CV23" s="378"/>
      <c r="CW23" s="60"/>
    </row>
    <row r="24" spans="1:101" ht="18.75" customHeight="1" thickBot="1" x14ac:dyDescent="0.3">
      <c r="A24" s="60"/>
      <c r="B24" s="60"/>
      <c r="C24" s="53" t="str">
        <f>Spielplan!$C$24</f>
        <v>Chile</v>
      </c>
      <c r="D24" s="64"/>
      <c r="E24" s="104"/>
      <c r="F24" s="93"/>
      <c r="G24" s="104"/>
      <c r="H24" s="53" t="str">
        <f>Spielplan!$H$24</f>
        <v>Australien</v>
      </c>
      <c r="I24" s="64"/>
      <c r="J24" s="60"/>
      <c r="K24" s="60" t="s">
        <v>69</v>
      </c>
      <c r="L24" s="60">
        <f t="shared" si="4"/>
        <v>0</v>
      </c>
      <c r="M24" s="60"/>
      <c r="N24" s="60"/>
      <c r="O24" s="60">
        <f>IF($E24="",0,IF($E24&gt;$G24,3,IF($E24=$G24,1,0)))</f>
        <v>0</v>
      </c>
      <c r="P24" s="60">
        <f>IF($G24="",0,IF($E24&gt;$G24,0,IF($E24=$G24,1,3)))</f>
        <v>0</v>
      </c>
      <c r="Q24" s="60"/>
      <c r="R24" s="60"/>
      <c r="S24" s="60">
        <f>E24</f>
        <v>0</v>
      </c>
      <c r="T24" s="60">
        <f>G24</f>
        <v>0</v>
      </c>
      <c r="U24" s="60"/>
      <c r="V24" s="60"/>
      <c r="W24" s="60">
        <f>G24</f>
        <v>0</v>
      </c>
      <c r="X24" s="60">
        <f>E24</f>
        <v>0</v>
      </c>
      <c r="Y24" s="60"/>
      <c r="Z24" s="60">
        <f>N29</f>
        <v>0</v>
      </c>
      <c r="AA24" s="60">
        <f>R29</f>
        <v>0</v>
      </c>
      <c r="AB24" s="60">
        <f>V29</f>
        <v>0</v>
      </c>
      <c r="AC24" s="60">
        <f>AA24-AB24</f>
        <v>0</v>
      </c>
      <c r="AD24" s="60">
        <f>IF(Z24&gt;Z23,-1,0)</f>
        <v>0</v>
      </c>
      <c r="AE24" s="60">
        <f>IF(Z24&gt;Z25,-1,0)</f>
        <v>0</v>
      </c>
      <c r="AF24" s="60">
        <f>IF(Z24&gt;Z26,-1,0)</f>
        <v>0</v>
      </c>
      <c r="AG24" s="60">
        <f>10000-(AJ24*1000+AM24*100+AK24*10)</f>
        <v>10000</v>
      </c>
      <c r="AH24" s="90">
        <f>RANK(AG24,AG23:AG26,1)</f>
        <v>1</v>
      </c>
      <c r="AI24" s="60" t="str">
        <f>H23</f>
        <v>Niederlande</v>
      </c>
      <c r="AJ24" s="60">
        <f t="shared" si="5"/>
        <v>0</v>
      </c>
      <c r="AK24" s="60">
        <f t="shared" si="5"/>
        <v>0</v>
      </c>
      <c r="AL24" s="60">
        <f t="shared" si="5"/>
        <v>0</v>
      </c>
      <c r="AM24" s="60">
        <f>AK24-AL24</f>
        <v>0</v>
      </c>
      <c r="AN24" s="187">
        <f>IF(AG23=AG24,IF(E23&gt;G23,AG23-0.1,AG23),AG23)</f>
        <v>10000</v>
      </c>
      <c r="AO24" s="187"/>
      <c r="AP24" s="187">
        <f>IF(AG25=AG24,IF(G28&gt;E28,AG25-0.1,AG25),AG25)</f>
        <v>10000</v>
      </c>
      <c r="AQ24" s="187">
        <f>IF(AG26=AG24,IF(G26&gt;E26,AG26-0.1,AG26),AG26)</f>
        <v>10000</v>
      </c>
      <c r="AR24" s="187">
        <f>AO27</f>
        <v>30000</v>
      </c>
      <c r="AS24" s="90">
        <f>RANK(AR24,AR23:AR26,1)</f>
        <v>1</v>
      </c>
      <c r="AT24" s="60" t="str">
        <f t="shared" si="6"/>
        <v>Niederlande</v>
      </c>
      <c r="AU24" s="60">
        <f t="shared" si="6"/>
        <v>0</v>
      </c>
      <c r="AV24" s="60">
        <f t="shared" si="6"/>
        <v>0</v>
      </c>
      <c r="AW24" s="60">
        <f t="shared" si="6"/>
        <v>0</v>
      </c>
      <c r="AX24" s="60"/>
      <c r="AY24" s="60"/>
      <c r="AZ24" s="60"/>
      <c r="BA24" s="71">
        <v>2</v>
      </c>
      <c r="BB24" s="53" t="e">
        <f>VLOOKUP(2,AS23:AT26,2,FALSE)</f>
        <v>#N/A</v>
      </c>
      <c r="BC24" s="64"/>
      <c r="BD24" s="72" t="e">
        <f>VLOOKUP(2,AS23:AW26,3,FALSE)</f>
        <v>#N/A</v>
      </c>
      <c r="BE24" s="73" t="e">
        <f>VLOOKUP(2,AS23:AW26,4,FALSE)</f>
        <v>#N/A</v>
      </c>
      <c r="BF24" s="93" t="s">
        <v>12</v>
      </c>
      <c r="BG24" s="73" t="e">
        <f>VLOOKUP(2,AS23:AW26,5,FALSE)</f>
        <v>#N/A</v>
      </c>
      <c r="BH24" s="74" t="s">
        <v>21</v>
      </c>
      <c r="BI24" s="60"/>
      <c r="BJ24" s="85">
        <f>IF(E24&gt;G24,IF(Spielplan!E24&gt;Spielplan!G24,Punktemodus!$B$3,0),0)</f>
        <v>0</v>
      </c>
      <c r="BK24" s="85">
        <f>IF(E24=G24,IF(Spielplan!E24=Spielplan!G24,Punktemodus!$B$3,0),0)</f>
        <v>10</v>
      </c>
      <c r="BL24" s="85">
        <f>IF(E24&lt;G24,IF(Spielplan!E24&lt;Spielplan!G24,Punktemodus!$B$3,0),0)</f>
        <v>0</v>
      </c>
      <c r="BM24" s="85">
        <f>IF(E24=Spielplan!E24,IF(G24=Spielplan!G24,Punktemodus!$B$5,0),0)</f>
        <v>3</v>
      </c>
      <c r="BN24" s="85">
        <f>IF(E24=Spielplan!E24,Punktemodus!$B$7,0)</f>
        <v>1</v>
      </c>
      <c r="BO24" s="85">
        <f>IF(G24=Spielplan!G24,Punktemodus!$B$7,0)</f>
        <v>1</v>
      </c>
      <c r="BP24" s="137">
        <f>IF(Spielplan!E24="",0,SUM(BJ24:BO24))</f>
        <v>0</v>
      </c>
      <c r="BQ24" s="60"/>
      <c r="BR24" s="87"/>
      <c r="BS24" s="63" t="s">
        <v>123</v>
      </c>
      <c r="BT24" s="44" t="str">
        <f>IF(G83="","",BB78)</f>
        <v/>
      </c>
      <c r="BU24" s="46"/>
      <c r="BV24" s="104"/>
      <c r="BW24" s="60"/>
      <c r="BX24" s="104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47" t="s">
        <v>133</v>
      </c>
      <c r="CK24" s="44" t="str">
        <f>IF(CJ34="",IF(CH34&gt;CH35,CF34,CF35),IF(CJ34&gt;CJ35,CF34,CF35))</f>
        <v/>
      </c>
      <c r="CL24" s="46"/>
      <c r="CM24" s="104"/>
      <c r="CN24" s="60"/>
      <c r="CO24" s="104"/>
      <c r="CP24" s="60"/>
      <c r="CQ24" s="379"/>
      <c r="CR24" s="380"/>
      <c r="CS24" s="380"/>
      <c r="CT24" s="380"/>
      <c r="CU24" s="380"/>
      <c r="CV24" s="381"/>
      <c r="CW24" s="60"/>
    </row>
    <row r="25" spans="1:101" ht="18.75" customHeight="1" thickBot="1" x14ac:dyDescent="0.3">
      <c r="A25" s="60"/>
      <c r="B25" s="60"/>
      <c r="C25" s="65" t="str">
        <f>C23</f>
        <v>Spanien</v>
      </c>
      <c r="D25" s="66"/>
      <c r="E25" s="104"/>
      <c r="F25" s="93"/>
      <c r="G25" s="104"/>
      <c r="H25" s="65" t="str">
        <f>C24</f>
        <v>Chile</v>
      </c>
      <c r="I25" s="66"/>
      <c r="J25" s="60"/>
      <c r="K25" s="60" t="s">
        <v>70</v>
      </c>
      <c r="L25" s="60">
        <f t="shared" si="4"/>
        <v>0</v>
      </c>
      <c r="M25" s="60">
        <f>IF($E25="",0,IF($E25&gt;$G25,3,IF($E25=G25,1,0)))</f>
        <v>0</v>
      </c>
      <c r="N25" s="60"/>
      <c r="O25" s="60">
        <f>IF($G25="",0,IF($E25&gt;$G25,0,IF($E25=$G25,1,3)))</f>
        <v>0</v>
      </c>
      <c r="P25" s="60"/>
      <c r="Q25" s="60">
        <f>E25</f>
        <v>0</v>
      </c>
      <c r="R25" s="60"/>
      <c r="S25" s="60">
        <f>G25</f>
        <v>0</v>
      </c>
      <c r="T25" s="60"/>
      <c r="U25" s="60">
        <f>G25</f>
        <v>0</v>
      </c>
      <c r="V25" s="60"/>
      <c r="W25" s="60">
        <f>E25</f>
        <v>0</v>
      </c>
      <c r="X25" s="60"/>
      <c r="Y25" s="60"/>
      <c r="Z25" s="60">
        <f>O29</f>
        <v>0</v>
      </c>
      <c r="AA25" s="60">
        <f>S29</f>
        <v>0</v>
      </c>
      <c r="AB25" s="60">
        <f>W29</f>
        <v>0</v>
      </c>
      <c r="AC25" s="60">
        <f>AA25-AB25</f>
        <v>0</v>
      </c>
      <c r="AD25" s="60">
        <f>IF(Z25&gt;Z23,-1,0)</f>
        <v>0</v>
      </c>
      <c r="AE25" s="60">
        <f>IF(Z25&gt;Z24,-1,0)</f>
        <v>0</v>
      </c>
      <c r="AF25" s="60">
        <f>IF(Z25&gt;Z26,-1,0)</f>
        <v>0</v>
      </c>
      <c r="AG25" s="60">
        <f>10000-(AJ25*1000+AM25*100+AK25*10)</f>
        <v>10000</v>
      </c>
      <c r="AH25" s="90">
        <f>RANK(AG25,AG23:AG26,1)</f>
        <v>1</v>
      </c>
      <c r="AI25" s="60" t="str">
        <f>C24</f>
        <v>Chile</v>
      </c>
      <c r="AJ25" s="60">
        <f t="shared" si="5"/>
        <v>0</v>
      </c>
      <c r="AK25" s="60">
        <f t="shared" si="5"/>
        <v>0</v>
      </c>
      <c r="AL25" s="60">
        <f t="shared" si="5"/>
        <v>0</v>
      </c>
      <c r="AM25" s="60">
        <f>AK25-AL25</f>
        <v>0</v>
      </c>
      <c r="AN25" s="187">
        <f>IF(AG23=AG25,IF(E25&gt;G25,AG23-0.1,AG23),AG23)</f>
        <v>10000</v>
      </c>
      <c r="AO25" s="187">
        <f>IF(AG24=AG25,IF(E28&gt;G28,AG24-0.1,AG24),AG24)</f>
        <v>10000</v>
      </c>
      <c r="AP25" s="187"/>
      <c r="AQ25" s="187">
        <f>IF(AG26=AG25,IF(G24&gt;E24,AG26-0.1,AG26),AG26)</f>
        <v>10000</v>
      </c>
      <c r="AR25" s="187">
        <f>AP27</f>
        <v>30000</v>
      </c>
      <c r="AS25" s="90">
        <f>RANK(AR25,AR23:AR26,1)</f>
        <v>1</v>
      </c>
      <c r="AT25" s="60" t="str">
        <f t="shared" si="6"/>
        <v>Chile</v>
      </c>
      <c r="AU25" s="60">
        <f t="shared" si="6"/>
        <v>0</v>
      </c>
      <c r="AV25" s="60">
        <f t="shared" si="6"/>
        <v>0</v>
      </c>
      <c r="AW25" s="60">
        <f t="shared" si="6"/>
        <v>0</v>
      </c>
      <c r="AX25" s="60"/>
      <c r="AY25" s="60"/>
      <c r="AZ25" s="60"/>
      <c r="BA25" s="113">
        <v>3</v>
      </c>
      <c r="BB25" s="114" t="e">
        <f>VLOOKUP(3,AS23:AT26,2,FALSE)</f>
        <v>#N/A</v>
      </c>
      <c r="BC25" s="115"/>
      <c r="BD25" s="116" t="e">
        <f>VLOOKUP(3,AS23:AW26,3,FALSE)</f>
        <v>#N/A</v>
      </c>
      <c r="BE25" s="116" t="e">
        <f>VLOOKUP(3,AS23:AW26,4,FALSE)</f>
        <v>#N/A</v>
      </c>
      <c r="BF25" s="93" t="s">
        <v>12</v>
      </c>
      <c r="BG25" s="116" t="e">
        <f>VLOOKUP(3,AS23:AW26,5,FALSE)</f>
        <v>#N/A</v>
      </c>
      <c r="BH25" s="60"/>
      <c r="BI25" s="60"/>
      <c r="BJ25" s="85">
        <f>IF(E25&gt;G25,IF(Spielplan!E25&gt;Spielplan!G25,Punktemodus!$B$3,0),0)</f>
        <v>0</v>
      </c>
      <c r="BK25" s="85">
        <f>IF(E25=G25,IF(Spielplan!E25=Spielplan!G25,Punktemodus!$B$3,0),0)</f>
        <v>10</v>
      </c>
      <c r="BL25" s="85">
        <f>IF(E25&lt;G25,IF(Spielplan!E25&lt;Spielplan!G25,Punktemodus!$B$3,0),0)</f>
        <v>0</v>
      </c>
      <c r="BM25" s="85">
        <f>IF(E25=Spielplan!E25,IF(G25=Spielplan!G25,Punktemodus!$B$5,0),0)</f>
        <v>3</v>
      </c>
      <c r="BN25" s="85">
        <f>IF(E25=Spielplan!E25,Punktemodus!$B$7,0)</f>
        <v>1</v>
      </c>
      <c r="BO25" s="85">
        <f>IF(G25=Spielplan!G25,Punktemodus!$B$7,0)</f>
        <v>1</v>
      </c>
      <c r="BP25" s="137">
        <f>IF(Spielplan!E25="",0,SUM(BJ25:BO25))</f>
        <v>0</v>
      </c>
      <c r="BQ25" s="60"/>
      <c r="BR25" s="87"/>
      <c r="BS25" s="52" t="s">
        <v>124</v>
      </c>
      <c r="BT25" s="44" t="str">
        <f>IF(G94="","",BB90)</f>
        <v/>
      </c>
      <c r="BU25" s="46"/>
      <c r="BV25" s="104"/>
      <c r="BW25" s="60"/>
      <c r="BX25" s="104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88" t="s">
        <v>136</v>
      </c>
      <c r="CS25" s="60"/>
      <c r="CT25" s="60"/>
      <c r="CU25" s="60"/>
      <c r="CV25" s="60"/>
      <c r="CW25" s="60"/>
    </row>
    <row r="26" spans="1:101" ht="18.75" customHeight="1" thickBot="1" x14ac:dyDescent="0.3">
      <c r="A26" s="60"/>
      <c r="B26" s="60"/>
      <c r="C26" s="53" t="str">
        <f>H23</f>
        <v>Niederlande</v>
      </c>
      <c r="D26" s="64"/>
      <c r="E26" s="104"/>
      <c r="F26" s="93"/>
      <c r="G26" s="104"/>
      <c r="H26" s="53" t="str">
        <f>H24</f>
        <v>Australien</v>
      </c>
      <c r="I26" s="64"/>
      <c r="J26" s="60"/>
      <c r="K26" s="60" t="s">
        <v>71</v>
      </c>
      <c r="L26" s="60">
        <f t="shared" si="4"/>
        <v>0</v>
      </c>
      <c r="M26" s="60"/>
      <c r="N26" s="60">
        <f>IF($E26="",0,IF($E26&gt;$G26,3,IF($E26=$G26,1,0)))</f>
        <v>0</v>
      </c>
      <c r="O26" s="60"/>
      <c r="P26" s="60">
        <f>IF($G26="",0,IF($E26&gt;$G26,0,IF($E26=$G26,1,3)))</f>
        <v>0</v>
      </c>
      <c r="Q26" s="60"/>
      <c r="R26" s="60">
        <f>E26</f>
        <v>0</v>
      </c>
      <c r="S26" s="60"/>
      <c r="T26" s="60">
        <f>G26</f>
        <v>0</v>
      </c>
      <c r="U26" s="60"/>
      <c r="V26" s="60">
        <f>G26</f>
        <v>0</v>
      </c>
      <c r="W26" s="60"/>
      <c r="X26" s="60">
        <f>E26</f>
        <v>0</v>
      </c>
      <c r="Y26" s="60"/>
      <c r="Z26" s="60">
        <f>P29</f>
        <v>0</v>
      </c>
      <c r="AA26" s="60">
        <f>T29</f>
        <v>0</v>
      </c>
      <c r="AB26" s="60">
        <f>X29</f>
        <v>0</v>
      </c>
      <c r="AC26" s="60">
        <f>AA26-AB26</f>
        <v>0</v>
      </c>
      <c r="AD26" s="60">
        <f>IF(Z26&gt;Z23,-1,0)</f>
        <v>0</v>
      </c>
      <c r="AE26" s="60">
        <f>IF(Z26&gt;Z24,-1,0)</f>
        <v>0</v>
      </c>
      <c r="AF26" s="60">
        <f>IF(Z26&gt;Z25,-1,0)</f>
        <v>0</v>
      </c>
      <c r="AG26" s="60">
        <f>10000-(AJ26*1000+AM26*100+AK26*10)</f>
        <v>10000</v>
      </c>
      <c r="AH26" s="90">
        <f>RANK(AG26,AG23:AG26,1)</f>
        <v>1</v>
      </c>
      <c r="AI26" s="60" t="str">
        <f>H24</f>
        <v>Australien</v>
      </c>
      <c r="AJ26" s="60">
        <f t="shared" si="5"/>
        <v>0</v>
      </c>
      <c r="AK26" s="60">
        <f t="shared" si="5"/>
        <v>0</v>
      </c>
      <c r="AL26" s="60">
        <f t="shared" si="5"/>
        <v>0</v>
      </c>
      <c r="AM26" s="60">
        <f>AK26-AL26</f>
        <v>0</v>
      </c>
      <c r="AN26" s="187">
        <f>IF(AG23=AG26,IF(E27&gt;G27,AG23-0.1,AG23),AG23)</f>
        <v>10000</v>
      </c>
      <c r="AO26" s="187">
        <f>IF(AG24=AG26,IF(E26&gt;G26,AG24-0.1,AG24),AG24)</f>
        <v>10000</v>
      </c>
      <c r="AP26" s="187">
        <f>IF(AG25=AG26,IF(E24&gt;G24,AG25-0.1,AG25),AG25)</f>
        <v>10000</v>
      </c>
      <c r="AQ26" s="187"/>
      <c r="AR26" s="187">
        <f>AQ27</f>
        <v>30000</v>
      </c>
      <c r="AS26" s="90">
        <f>RANK(AR26,AR23:AR26,1)</f>
        <v>1</v>
      </c>
      <c r="AT26" s="60" t="str">
        <f t="shared" si="6"/>
        <v>Australien</v>
      </c>
      <c r="AU26" s="60">
        <f t="shared" si="6"/>
        <v>0</v>
      </c>
      <c r="AV26" s="60">
        <f t="shared" si="6"/>
        <v>0</v>
      </c>
      <c r="AW26" s="60">
        <f t="shared" si="6"/>
        <v>0</v>
      </c>
      <c r="AX26" s="60"/>
      <c r="AY26" s="60"/>
      <c r="AZ26" s="60"/>
      <c r="BA26" s="113">
        <v>4</v>
      </c>
      <c r="BB26" s="114" t="e">
        <f>VLOOKUP(4,AS23:AT26,2,FALSE)</f>
        <v>#N/A</v>
      </c>
      <c r="BC26" s="115"/>
      <c r="BD26" s="116" t="e">
        <f>VLOOKUP(4,AS23:AW26,3,FALSE)</f>
        <v>#N/A</v>
      </c>
      <c r="BE26" s="116" t="e">
        <f>VLOOKUP(4,AS23:AW26,4,FALSE)</f>
        <v>#N/A</v>
      </c>
      <c r="BF26" s="93" t="s">
        <v>12</v>
      </c>
      <c r="BG26" s="116" t="e">
        <f>VLOOKUP(4,AS23:AW26,5,FALSE)</f>
        <v>#N/A</v>
      </c>
      <c r="BH26" s="60"/>
      <c r="BI26" s="60"/>
      <c r="BJ26" s="85">
        <f>IF(E26&gt;G26,IF(Spielplan!E26&gt;Spielplan!G26,Punktemodus!$B$3,0),0)</f>
        <v>0</v>
      </c>
      <c r="BK26" s="85">
        <f>IF(E26=G26,IF(Spielplan!E26=Spielplan!G26,Punktemodus!$B$3,0),0)</f>
        <v>10</v>
      </c>
      <c r="BL26" s="85">
        <f>IF(E26&lt;G26,IF(Spielplan!E26&lt;Spielplan!G26,Punktemodus!$B$3,0),0)</f>
        <v>0</v>
      </c>
      <c r="BM26" s="85">
        <f>IF(E26=Spielplan!E26,IF(G26=Spielplan!G26,Punktemodus!$B$5,0),0)</f>
        <v>3</v>
      </c>
      <c r="BN26" s="85">
        <f>IF(E26=Spielplan!E26,Punktemodus!$B$7,0)</f>
        <v>1</v>
      </c>
      <c r="BO26" s="85">
        <f>IF(G26=Spielplan!G26,Punktemodus!$B$7,0)</f>
        <v>1</v>
      </c>
      <c r="BP26" s="137">
        <f>IF(Spielplan!E26="",0,SUM(BJ26:BO26))</f>
        <v>0</v>
      </c>
      <c r="BQ26" s="60"/>
      <c r="BR26" s="8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382" t="str">
        <f>IF(CQ23=CK23,CK24,CK23)</f>
        <v/>
      </c>
      <c r="CR26" s="383"/>
      <c r="CS26" s="383"/>
      <c r="CT26" s="383"/>
      <c r="CU26" s="383"/>
      <c r="CV26" s="384"/>
      <c r="CW26" s="60"/>
    </row>
    <row r="27" spans="1:101" ht="18.75" customHeight="1" thickBot="1" x14ac:dyDescent="0.3">
      <c r="A27" s="60"/>
      <c r="B27" s="60"/>
      <c r="C27" s="65" t="str">
        <f>C23</f>
        <v>Spanien</v>
      </c>
      <c r="D27" s="66"/>
      <c r="E27" s="104"/>
      <c r="F27" s="93"/>
      <c r="G27" s="104"/>
      <c r="H27" s="65" t="str">
        <f>H24</f>
        <v>Australien</v>
      </c>
      <c r="I27" s="66"/>
      <c r="J27" s="60"/>
      <c r="K27" s="60" t="s">
        <v>72</v>
      </c>
      <c r="L27" s="60">
        <f t="shared" si="4"/>
        <v>0</v>
      </c>
      <c r="M27" s="60">
        <f>IF($E27="",0,IF($E27&gt;$G27,3,IF($E27=G27,1,0)))</f>
        <v>0</v>
      </c>
      <c r="N27" s="60"/>
      <c r="O27" s="60"/>
      <c r="P27" s="60">
        <f>IF($G27="",0,IF($E27&gt;$G27,0,IF($E27=$G27,1,3)))</f>
        <v>0</v>
      </c>
      <c r="Q27" s="60">
        <f>E27</f>
        <v>0</v>
      </c>
      <c r="R27" s="60"/>
      <c r="S27" s="60"/>
      <c r="T27" s="60">
        <f>G27</f>
        <v>0</v>
      </c>
      <c r="U27" s="60">
        <f>G27</f>
        <v>0</v>
      </c>
      <c r="V27" s="60"/>
      <c r="W27" s="60"/>
      <c r="X27" s="60">
        <f>E27</f>
        <v>0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187">
        <f>SUM(AN23:AN26)</f>
        <v>30000</v>
      </c>
      <c r="AO27" s="187">
        <f>SUM(AO23:AO26)</f>
        <v>30000</v>
      </c>
      <c r="AP27" s="187">
        <f>SUM(AP23:AP26)</f>
        <v>30000</v>
      </c>
      <c r="AQ27" s="187">
        <f>SUM(AQ23:AQ26)</f>
        <v>30000</v>
      </c>
      <c r="AR27" s="187"/>
      <c r="AS27" s="60"/>
      <c r="AT27" s="60"/>
      <c r="AU27" s="60"/>
      <c r="AV27" s="60"/>
      <c r="AW27" s="60"/>
      <c r="AX27" s="60"/>
      <c r="AY27" s="60"/>
      <c r="AZ27" s="60"/>
      <c r="BA27" s="92"/>
      <c r="BB27" s="60"/>
      <c r="BC27" s="60"/>
      <c r="BD27" s="60"/>
      <c r="BE27" s="60"/>
      <c r="BF27" s="60"/>
      <c r="BG27" s="60"/>
      <c r="BH27" s="60"/>
      <c r="BI27" s="60"/>
      <c r="BJ27" s="85">
        <f>IF(E27&gt;G27,IF(Spielplan!E27&gt;Spielplan!G27,Punktemodus!$B$3,0),0)</f>
        <v>0</v>
      </c>
      <c r="BK27" s="85">
        <f>IF(E27=G27,IF(Spielplan!E27=Spielplan!G27,Punktemodus!$B$3,0),0)</f>
        <v>10</v>
      </c>
      <c r="BL27" s="85">
        <f>IF(E27&lt;G27,IF(Spielplan!E27&lt;Spielplan!G27,Punktemodus!$B$3,0),0)</f>
        <v>0</v>
      </c>
      <c r="BM27" s="85">
        <f>IF(E27=Spielplan!E27,IF(G27=Spielplan!G27,Punktemodus!$B$5,0),0)</f>
        <v>3</v>
      </c>
      <c r="BN27" s="85">
        <f>IF(E27=Spielplan!E27,Punktemodus!$B$7,0)</f>
        <v>1</v>
      </c>
      <c r="BO27" s="85">
        <f>IF(G27=Spielplan!G27,Punktemodus!$B$7,0)</f>
        <v>1</v>
      </c>
      <c r="BP27" s="137">
        <f>IF(Spielplan!E27="",0,SUM(BJ27:BO27))</f>
        <v>0</v>
      </c>
      <c r="BQ27" s="60"/>
      <c r="BR27" s="8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91" t="s">
        <v>131</v>
      </c>
      <c r="CM27" s="60"/>
      <c r="CN27" s="60"/>
      <c r="CO27" s="61" t="s">
        <v>26</v>
      </c>
      <c r="CP27" s="60"/>
      <c r="CQ27" s="385"/>
      <c r="CR27" s="386"/>
      <c r="CS27" s="386"/>
      <c r="CT27" s="386"/>
      <c r="CU27" s="386"/>
      <c r="CV27" s="387"/>
      <c r="CW27" s="60"/>
    </row>
    <row r="28" spans="1:101" ht="18.75" customHeight="1" thickBot="1" x14ac:dyDescent="0.3">
      <c r="A28" s="60"/>
      <c r="B28" s="60"/>
      <c r="C28" s="53" t="str">
        <f>H23</f>
        <v>Niederlande</v>
      </c>
      <c r="D28" s="64"/>
      <c r="E28" s="104"/>
      <c r="F28" s="106"/>
      <c r="G28" s="104"/>
      <c r="H28" s="53" t="str">
        <f>C24</f>
        <v>Chile</v>
      </c>
      <c r="I28" s="64"/>
      <c r="J28" s="60"/>
      <c r="K28" s="60" t="s">
        <v>72</v>
      </c>
      <c r="L28" s="60">
        <f t="shared" si="4"/>
        <v>0</v>
      </c>
      <c r="M28" s="60"/>
      <c r="N28" s="60">
        <f>IF($E28="",0,IF($E28&gt;$G28,3,IF($E28=$G28,1,0)))</f>
        <v>0</v>
      </c>
      <c r="O28" s="60">
        <f>IF($G28="",0,IF($E28&gt;$G28,0,IF($E28=$G28,1,3)))</f>
        <v>0</v>
      </c>
      <c r="P28" s="60"/>
      <c r="Q28" s="60"/>
      <c r="R28" s="60">
        <f>E28</f>
        <v>0</v>
      </c>
      <c r="S28" s="60">
        <f>G28</f>
        <v>0</v>
      </c>
      <c r="T28" s="60"/>
      <c r="U28" s="60"/>
      <c r="V28" s="60">
        <f>G28</f>
        <v>0</v>
      </c>
      <c r="W28" s="60">
        <f>E28</f>
        <v>0</v>
      </c>
      <c r="X28" s="60"/>
      <c r="Y28" s="60"/>
      <c r="Z28" s="60" t="s">
        <v>30</v>
      </c>
      <c r="AA28" s="60"/>
      <c r="AB28" s="60"/>
      <c r="AC28" s="60"/>
      <c r="AD28" s="60"/>
      <c r="AE28" s="60"/>
      <c r="AF28" s="60"/>
      <c r="AG28" s="60" t="b">
        <f>OR(AG23=AG24,AG23=AG25,AG23=AG26,AG24=AG25,AG24=AG26,AG25=AG26)</f>
        <v>1</v>
      </c>
      <c r="AH28" s="60"/>
      <c r="AI28" s="60"/>
      <c r="AJ28" s="60"/>
      <c r="AK28" s="60"/>
      <c r="AL28" s="60"/>
      <c r="AM28" s="60"/>
      <c r="AN28" s="60"/>
      <c r="AO28" s="60" t="s">
        <v>34</v>
      </c>
      <c r="AP28" s="60"/>
      <c r="AQ28" s="60"/>
      <c r="AR28" s="60" t="b">
        <f>OR(AR23=AR24,AR23=AR25,AR23=AR26,AR24=AR25,AR24=AR26,AR25=AR26)</f>
        <v>1</v>
      </c>
      <c r="AS28" s="60"/>
      <c r="AT28" s="60"/>
      <c r="AU28" s="60"/>
      <c r="AV28" s="60"/>
      <c r="AW28" s="60"/>
      <c r="AX28" s="60"/>
      <c r="AY28" s="60"/>
      <c r="AZ28" s="60"/>
      <c r="BA28" s="92"/>
      <c r="BB28" s="60"/>
      <c r="BC28" s="60"/>
      <c r="BD28" s="60"/>
      <c r="BE28" s="60"/>
      <c r="BF28" s="60"/>
      <c r="BG28" s="60"/>
      <c r="BH28" s="60"/>
      <c r="BI28" s="60"/>
      <c r="BJ28" s="85">
        <f>IF(E28&gt;G28,IF(Spielplan!E28&gt;Spielplan!G28,Punktemodus!$B$3,0),0)</f>
        <v>0</v>
      </c>
      <c r="BK28" s="85">
        <f>IF(E28=G28,IF(Spielplan!E28=Spielplan!G28,Punktemodus!$B$3,0),0)</f>
        <v>10</v>
      </c>
      <c r="BL28" s="85">
        <f>IF(E28&lt;G28,IF(Spielplan!E28&lt;Spielplan!G28,Punktemodus!$B$3,0),0)</f>
        <v>0</v>
      </c>
      <c r="BM28" s="85">
        <f>IF(E28=Spielplan!E28,IF(G28=Spielplan!G28,Punktemodus!$B$5,0),0)</f>
        <v>3</v>
      </c>
      <c r="BN28" s="85">
        <f>IF(E28=Spielplan!E28,Punktemodus!$B$7,0)</f>
        <v>1</v>
      </c>
      <c r="BO28" s="85">
        <f>IF(G28=Spielplan!G28,Punktemodus!$B$7,0)</f>
        <v>1</v>
      </c>
      <c r="BP28" s="137">
        <f>IF(Spielplan!E28="",0,SUM(BJ28:BO28))</f>
        <v>0</v>
      </c>
      <c r="BQ28" s="60"/>
      <c r="BR28" s="87"/>
      <c r="BS28" s="82" t="s">
        <v>20</v>
      </c>
      <c r="BT28" s="44" t="str">
        <f>IF(G28="","",BB23)</f>
        <v/>
      </c>
      <c r="BU28" s="46"/>
      <c r="BV28" s="104"/>
      <c r="BW28" s="60"/>
      <c r="BX28" s="104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88" t="s">
        <v>137</v>
      </c>
      <c r="CS28" s="60"/>
      <c r="CT28" s="60"/>
      <c r="CU28" s="60"/>
      <c r="CV28" s="60"/>
      <c r="CW28" s="60"/>
    </row>
    <row r="29" spans="1:101" ht="18.75" customHeight="1" thickBot="1" x14ac:dyDescent="0.25">
      <c r="A29" s="60"/>
      <c r="B29" s="60"/>
      <c r="C29" s="136" t="str">
        <f>IF(G28="","",IF(AR28=TRUE,"Achtung: Fehler in Tabelle!",""))</f>
        <v/>
      </c>
      <c r="D29" s="60"/>
      <c r="E29" s="85"/>
      <c r="F29" s="60"/>
      <c r="G29" s="85"/>
      <c r="H29" s="60"/>
      <c r="I29" s="60"/>
      <c r="J29" s="60"/>
      <c r="K29" s="60"/>
      <c r="L29" s="60"/>
      <c r="M29" s="60">
        <f t="shared" ref="M29:X29" si="7">SUM(M23:M28)</f>
        <v>0</v>
      </c>
      <c r="N29" s="60">
        <f t="shared" si="7"/>
        <v>0</v>
      </c>
      <c r="O29" s="60">
        <f t="shared" si="7"/>
        <v>0</v>
      </c>
      <c r="P29" s="60">
        <f t="shared" si="7"/>
        <v>0</v>
      </c>
      <c r="Q29" s="60">
        <f t="shared" si="7"/>
        <v>0</v>
      </c>
      <c r="R29" s="60">
        <f t="shared" si="7"/>
        <v>0</v>
      </c>
      <c r="S29" s="60">
        <f t="shared" si="7"/>
        <v>0</v>
      </c>
      <c r="T29" s="60">
        <f t="shared" si="7"/>
        <v>0</v>
      </c>
      <c r="U29" s="60">
        <f t="shared" si="7"/>
        <v>0</v>
      </c>
      <c r="V29" s="60">
        <f t="shared" si="7"/>
        <v>0</v>
      </c>
      <c r="W29" s="60">
        <f t="shared" si="7"/>
        <v>0</v>
      </c>
      <c r="X29" s="60">
        <f t="shared" si="7"/>
        <v>0</v>
      </c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160">
        <f>SUM(BP23:BP28)</f>
        <v>0</v>
      </c>
      <c r="BQ29" s="60"/>
      <c r="BR29" s="87"/>
      <c r="BS29" s="5" t="s">
        <v>125</v>
      </c>
      <c r="BT29" s="44" t="str">
        <f>IF(G17="","",BB13)</f>
        <v/>
      </c>
      <c r="BU29" s="46"/>
      <c r="BV29" s="104"/>
      <c r="BW29" s="60"/>
      <c r="BX29" s="104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47" t="s">
        <v>134</v>
      </c>
      <c r="CK29" s="44" t="str">
        <f>IF(CK23=CF19,CF18,CF19)</f>
        <v/>
      </c>
      <c r="CL29" s="46"/>
      <c r="CM29" s="104"/>
      <c r="CN29" s="60"/>
      <c r="CO29" s="104"/>
      <c r="CP29" s="60"/>
      <c r="CQ29" s="388" t="str">
        <f>IF(CO29="",IF(CM29&gt;CM30,CK29,CK30),IF(CO29&gt;CO30,CK29,CK30))</f>
        <v/>
      </c>
      <c r="CR29" s="389"/>
      <c r="CS29" s="389"/>
      <c r="CT29" s="389"/>
      <c r="CU29" s="389"/>
      <c r="CV29" s="390"/>
      <c r="CW29" s="60"/>
    </row>
    <row r="30" spans="1:101" ht="18.75" customHeight="1" thickBot="1" x14ac:dyDescent="0.25">
      <c r="A30" s="60"/>
      <c r="B30" s="60"/>
      <c r="C30" s="60"/>
      <c r="D30" s="60"/>
      <c r="E30" s="85"/>
      <c r="F30" s="60"/>
      <c r="G30" s="85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85"/>
      <c r="BJ30" s="60"/>
      <c r="BK30" s="60"/>
      <c r="BL30" s="60"/>
      <c r="BM30" s="60"/>
      <c r="BN30" s="60"/>
      <c r="BO30" s="60"/>
      <c r="BP30" s="138"/>
      <c r="BQ30" s="60"/>
      <c r="BR30" s="87"/>
      <c r="BS30" s="60"/>
      <c r="BT30" s="60"/>
      <c r="BU30" s="60"/>
      <c r="BV30" s="60"/>
      <c r="BW30" s="60"/>
      <c r="BX30" s="60"/>
      <c r="BY30" s="60"/>
      <c r="BZ30" s="47">
        <v>52</v>
      </c>
      <c r="CA30" s="44" t="str">
        <f>IF(BX28="",IF(BV28&gt;BV29,BT28,BT29),IF(BX28&gt;BX29,BT28,BT29))</f>
        <v/>
      </c>
      <c r="CB30" s="46"/>
      <c r="CC30" s="104"/>
      <c r="CD30" s="60"/>
      <c r="CE30" s="104"/>
      <c r="CF30" s="60"/>
      <c r="CG30" s="60"/>
      <c r="CH30" s="60"/>
      <c r="CI30" s="60"/>
      <c r="CJ30" s="47" t="s">
        <v>135</v>
      </c>
      <c r="CK30" s="44" t="str">
        <f>IF(CK24=CF34,CF35,CF34)</f>
        <v/>
      </c>
      <c r="CL30" s="46"/>
      <c r="CM30" s="104"/>
      <c r="CN30" s="60"/>
      <c r="CO30" s="104"/>
      <c r="CP30" s="60"/>
      <c r="CQ30" s="391"/>
      <c r="CR30" s="392"/>
      <c r="CS30" s="392"/>
      <c r="CT30" s="392"/>
      <c r="CU30" s="392"/>
      <c r="CV30" s="393"/>
      <c r="CW30" s="60"/>
    </row>
    <row r="31" spans="1:101" ht="18.75" customHeight="1" thickBot="1" x14ac:dyDescent="0.3">
      <c r="A31" s="60"/>
      <c r="B31" s="60"/>
      <c r="C31" s="60"/>
      <c r="D31" s="60"/>
      <c r="E31" s="85"/>
      <c r="F31" s="60"/>
      <c r="G31" s="85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85"/>
      <c r="BJ31" s="60"/>
      <c r="BK31" s="60"/>
      <c r="BL31" s="60"/>
      <c r="BM31" s="60"/>
      <c r="BN31" s="60"/>
      <c r="BO31" s="60"/>
      <c r="BP31" s="138"/>
      <c r="BQ31" s="60"/>
      <c r="BR31" s="87"/>
      <c r="BS31" s="60"/>
      <c r="BT31" s="60"/>
      <c r="BU31" s="60"/>
      <c r="BV31" s="60"/>
      <c r="BW31" s="60"/>
      <c r="BX31" s="60"/>
      <c r="BY31" s="60"/>
      <c r="BZ31" s="47">
        <v>51</v>
      </c>
      <c r="CA31" s="44" t="str">
        <f>IF(BX32="",IF(BV32&gt;BV33,BT32,BT33),IF(BX32&gt;BX33,BT32,BT33))</f>
        <v/>
      </c>
      <c r="CB31" s="46"/>
      <c r="CC31" s="104"/>
      <c r="CD31" s="60"/>
      <c r="CE31" s="104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88" t="s">
        <v>138</v>
      </c>
      <c r="CS31" s="60"/>
      <c r="CT31" s="60"/>
      <c r="CU31" s="60"/>
      <c r="CV31" s="60"/>
      <c r="CW31" s="60"/>
    </row>
    <row r="32" spans="1:101" ht="18.75" customHeight="1" thickBot="1" x14ac:dyDescent="0.3">
      <c r="A32" s="60"/>
      <c r="B32" s="60"/>
      <c r="C32" s="88" t="s">
        <v>73</v>
      </c>
      <c r="D32" s="60"/>
      <c r="E32" s="85"/>
      <c r="F32" s="60"/>
      <c r="G32" s="85"/>
      <c r="H32" s="60"/>
      <c r="I32" s="60"/>
      <c r="J32" s="60"/>
      <c r="K32" s="60"/>
      <c r="L32" s="60"/>
      <c r="M32" s="60" t="s">
        <v>4</v>
      </c>
      <c r="N32" s="60"/>
      <c r="O32" s="60"/>
      <c r="P32" s="60"/>
      <c r="Q32" s="60" t="s">
        <v>6</v>
      </c>
      <c r="R32" s="60"/>
      <c r="S32" s="60"/>
      <c r="T32" s="60"/>
      <c r="U32" s="60" t="s">
        <v>7</v>
      </c>
      <c r="V32" s="60"/>
      <c r="W32" s="60"/>
      <c r="X32" s="60"/>
      <c r="Y32" s="60"/>
      <c r="Z32" s="60" t="s">
        <v>4</v>
      </c>
      <c r="AA32" s="60" t="s">
        <v>5</v>
      </c>
      <c r="AB32" s="60"/>
      <c r="AC32" s="60"/>
      <c r="AD32" s="60" t="s">
        <v>9</v>
      </c>
      <c r="AE32" s="60"/>
      <c r="AF32" s="60"/>
      <c r="AG32" s="60"/>
      <c r="AH32" s="60" t="s">
        <v>32</v>
      </c>
      <c r="AI32" s="60"/>
      <c r="AJ32" s="60"/>
      <c r="AK32" s="60"/>
      <c r="AL32" s="60"/>
      <c r="AM32" s="60"/>
      <c r="AN32" s="60" t="s">
        <v>35</v>
      </c>
      <c r="AO32" s="60"/>
      <c r="AP32" s="60"/>
      <c r="AQ32" s="60"/>
      <c r="AR32" s="60"/>
      <c r="AS32" s="60" t="s">
        <v>33</v>
      </c>
      <c r="AT32" s="60"/>
      <c r="AU32" s="60"/>
      <c r="AV32" s="60"/>
      <c r="AW32" s="60"/>
      <c r="AX32" s="60"/>
      <c r="AY32" s="60"/>
      <c r="AZ32" s="60"/>
      <c r="BA32" s="60"/>
      <c r="BB32" s="89" t="s">
        <v>10</v>
      </c>
      <c r="BC32" s="60"/>
      <c r="BD32" s="90" t="s">
        <v>4</v>
      </c>
      <c r="BE32" s="60"/>
      <c r="BF32" s="61" t="s">
        <v>5</v>
      </c>
      <c r="BG32" s="60"/>
      <c r="BH32" s="60"/>
      <c r="BI32" s="85"/>
      <c r="BJ32" s="60"/>
      <c r="BK32" s="60"/>
      <c r="BL32" s="60"/>
      <c r="BM32" s="60"/>
      <c r="BN32" s="60"/>
      <c r="BO32" s="60"/>
      <c r="BP32" s="138"/>
      <c r="BQ32" s="85"/>
      <c r="BR32" s="87"/>
      <c r="BS32" s="55" t="s">
        <v>24</v>
      </c>
      <c r="BT32" s="44" t="str">
        <f>IF(G50="","",BB45)</f>
        <v/>
      </c>
      <c r="BU32" s="46"/>
      <c r="BV32" s="104"/>
      <c r="BW32" s="60"/>
      <c r="BX32" s="104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343" t="str">
        <f>IF(CQ29=CK29,CK30,CK29)</f>
        <v/>
      </c>
      <c r="CR32" s="344"/>
      <c r="CS32" s="344"/>
      <c r="CT32" s="344"/>
      <c r="CU32" s="344"/>
      <c r="CV32" s="345"/>
      <c r="CW32" s="60"/>
    </row>
    <row r="33" spans="1:101" ht="18.75" customHeight="1" thickBot="1" x14ac:dyDescent="0.25">
      <c r="A33" s="60"/>
      <c r="B33" s="60"/>
      <c r="C33" s="60"/>
      <c r="D33" s="60"/>
      <c r="E33" s="85"/>
      <c r="F33" s="60"/>
      <c r="G33" s="85"/>
      <c r="H33" s="60"/>
      <c r="I33" s="60"/>
      <c r="J33" s="60"/>
      <c r="K33" s="60"/>
      <c r="L33" s="60"/>
      <c r="M33" s="60" t="s">
        <v>0</v>
      </c>
      <c r="N33" s="60" t="s">
        <v>1</v>
      </c>
      <c r="O33" s="60" t="s">
        <v>2</v>
      </c>
      <c r="P33" s="60" t="s">
        <v>3</v>
      </c>
      <c r="Q33" s="60" t="s">
        <v>0</v>
      </c>
      <c r="R33" s="60" t="s">
        <v>1</v>
      </c>
      <c r="S33" s="60" t="s">
        <v>2</v>
      </c>
      <c r="T33" s="60" t="s">
        <v>3</v>
      </c>
      <c r="U33" s="60" t="s">
        <v>0</v>
      </c>
      <c r="V33" s="60" t="s">
        <v>1</v>
      </c>
      <c r="W33" s="60" t="s">
        <v>2</v>
      </c>
      <c r="X33" s="60" t="s">
        <v>3</v>
      </c>
      <c r="Y33" s="60"/>
      <c r="Z33" s="60" t="s">
        <v>8</v>
      </c>
      <c r="AA33" s="60"/>
      <c r="AB33" s="60"/>
      <c r="AC33" s="60"/>
      <c r="AD33" s="60"/>
      <c r="AE33" s="60"/>
      <c r="AF33" s="60"/>
      <c r="AG33" s="60"/>
      <c r="AH33" s="60" t="s">
        <v>31</v>
      </c>
      <c r="AI33" s="60"/>
      <c r="AJ33" s="60"/>
      <c r="AK33" s="60"/>
      <c r="AL33" s="60"/>
      <c r="AM33" s="60"/>
      <c r="AN33" s="60" t="str">
        <f>AI34</f>
        <v>Kolumbien</v>
      </c>
      <c r="AO33" s="60" t="str">
        <f>AI35</f>
        <v>Griechenland</v>
      </c>
      <c r="AP33" s="60" t="str">
        <f>AI36</f>
        <v>Elfenbeinküste</v>
      </c>
      <c r="AQ33" s="60" t="str">
        <f>AI37</f>
        <v>Japan</v>
      </c>
      <c r="AR33" s="60"/>
      <c r="AS33" s="60" t="s">
        <v>31</v>
      </c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85"/>
      <c r="BJ33" s="85"/>
      <c r="BK33" s="85"/>
      <c r="BL33" s="85"/>
      <c r="BM33" s="85"/>
      <c r="BN33" s="85"/>
      <c r="BO33" s="85"/>
      <c r="BP33" s="137"/>
      <c r="BQ33" s="85"/>
      <c r="BR33" s="87"/>
      <c r="BS33" s="25" t="s">
        <v>23</v>
      </c>
      <c r="BT33" s="44" t="str">
        <f>IF(G39="","",BB35)</f>
        <v/>
      </c>
      <c r="BU33" s="46"/>
      <c r="BV33" s="104"/>
      <c r="BW33" s="60"/>
      <c r="BX33" s="104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346"/>
      <c r="CR33" s="347"/>
      <c r="CS33" s="347"/>
      <c r="CT33" s="347"/>
      <c r="CU33" s="347"/>
      <c r="CV33" s="348"/>
      <c r="CW33" s="60"/>
    </row>
    <row r="34" spans="1:101" ht="18.75" customHeight="1" thickBot="1" x14ac:dyDescent="0.3">
      <c r="A34" s="60"/>
      <c r="B34" s="60"/>
      <c r="C34" s="20" t="str">
        <f>Spielplan!$C$34</f>
        <v>Kolumbien</v>
      </c>
      <c r="D34" s="39"/>
      <c r="E34" s="104"/>
      <c r="F34" s="93"/>
      <c r="G34" s="104"/>
      <c r="H34" s="20" t="str">
        <f>Spielplan!$H$34</f>
        <v>Griechenland</v>
      </c>
      <c r="I34" s="39"/>
      <c r="J34" s="60"/>
      <c r="K34" s="60" t="s">
        <v>78</v>
      </c>
      <c r="L34" s="60">
        <f t="shared" ref="L34:L39" si="8">IF(E34-G34&gt;0,1,IF(G34=E34,0,-1))</f>
        <v>0</v>
      </c>
      <c r="M34" s="60">
        <f>IF($E34="",0,IF($E34&gt;$G34,3,IF($E34=G34,1,0)))</f>
        <v>0</v>
      </c>
      <c r="N34" s="60">
        <f>IF($G34="",0,IF($E34&gt;$G34,0,IF($E34=G34,1,3)))</f>
        <v>0</v>
      </c>
      <c r="O34" s="60"/>
      <c r="P34" s="60"/>
      <c r="Q34" s="60">
        <f>E34</f>
        <v>0</v>
      </c>
      <c r="R34" s="60">
        <f>G34</f>
        <v>0</v>
      </c>
      <c r="S34" s="60"/>
      <c r="T34" s="60"/>
      <c r="U34" s="60">
        <f>G34</f>
        <v>0</v>
      </c>
      <c r="V34" s="60">
        <f>E34</f>
        <v>0</v>
      </c>
      <c r="W34" s="60"/>
      <c r="X34" s="60"/>
      <c r="Y34" s="60"/>
      <c r="Z34" s="60">
        <f>M40</f>
        <v>0</v>
      </c>
      <c r="AA34" s="60">
        <f>Q40</f>
        <v>0</v>
      </c>
      <c r="AB34" s="60">
        <f>U40</f>
        <v>0</v>
      </c>
      <c r="AC34" s="60">
        <f>AA34-AB34</f>
        <v>0</v>
      </c>
      <c r="AD34" s="60">
        <f>IF(Z34&gt;Z35,-1,0)</f>
        <v>0</v>
      </c>
      <c r="AE34" s="60">
        <f>IF(Z34&gt;Z36,-1,0)</f>
        <v>0</v>
      </c>
      <c r="AF34" s="60">
        <f>IF(Z34&gt;Z37,-1,0)</f>
        <v>0</v>
      </c>
      <c r="AG34" s="60">
        <f>10000-(AJ34*1000+AM34*100+AK34*10)</f>
        <v>10000</v>
      </c>
      <c r="AH34" s="90">
        <f>RANK(AG34,AG34:AG37,1)</f>
        <v>1</v>
      </c>
      <c r="AI34" s="60" t="str">
        <f>C34</f>
        <v>Kolumbien</v>
      </c>
      <c r="AJ34" s="60">
        <f t="shared" ref="AJ34:AL37" si="9">Z34</f>
        <v>0</v>
      </c>
      <c r="AK34" s="60">
        <f t="shared" si="9"/>
        <v>0</v>
      </c>
      <c r="AL34" s="60">
        <f t="shared" si="9"/>
        <v>0</v>
      </c>
      <c r="AM34" s="60">
        <f>AK34-AL34</f>
        <v>0</v>
      </c>
      <c r="AN34" s="187"/>
      <c r="AO34" s="187">
        <f>IF(AG35=AG34,IF(G34&gt;E34,AG35-0.1,AG35),AG35)</f>
        <v>10000</v>
      </c>
      <c r="AP34" s="187">
        <f>IF(AG36=AG34,IF(G36&gt;E36,AG36-0.1,AG36),AG36)</f>
        <v>10000</v>
      </c>
      <c r="AQ34" s="187">
        <f>IF(AG37=AG34,IF(G38&gt;E38,AG37-0.1,AG37),AG37)</f>
        <v>10000</v>
      </c>
      <c r="AR34" s="187">
        <f>AN38</f>
        <v>30000</v>
      </c>
      <c r="AS34" s="90">
        <f>RANK(AR34,AR34:AR37,1)</f>
        <v>1</v>
      </c>
      <c r="AT34" s="60" t="str">
        <f t="shared" ref="AT34:AW37" si="10">AI34</f>
        <v>Kolumbien</v>
      </c>
      <c r="AU34" s="60">
        <f t="shared" si="10"/>
        <v>0</v>
      </c>
      <c r="AV34" s="60">
        <f t="shared" si="10"/>
        <v>0</v>
      </c>
      <c r="AW34" s="60">
        <f t="shared" si="10"/>
        <v>0</v>
      </c>
      <c r="AX34" s="60"/>
      <c r="AY34" s="60"/>
      <c r="AZ34" s="60"/>
      <c r="BA34" s="19">
        <v>1</v>
      </c>
      <c r="BB34" s="20" t="str">
        <f>VLOOKUP(1,AS34:AT37,2,FALSE)</f>
        <v>Kolumbien</v>
      </c>
      <c r="BC34" s="18"/>
      <c r="BD34" s="21">
        <f>VLOOKUP(1,AS34:AW37,3,FALSE)</f>
        <v>0</v>
      </c>
      <c r="BE34" s="22">
        <f>VLOOKUP(1,AS34:AW37,4,FALSE)</f>
        <v>0</v>
      </c>
      <c r="BF34" s="93" t="s">
        <v>12</v>
      </c>
      <c r="BG34" s="22">
        <f>VLOOKUP(1,AS34:AW37,5,FALSE)</f>
        <v>0</v>
      </c>
      <c r="BH34" s="27" t="s">
        <v>22</v>
      </c>
      <c r="BI34" s="85"/>
      <c r="BJ34" s="85">
        <f>IF(E34&gt;G34,IF(Spielplan!E34&gt;Spielplan!G34,Punktemodus!$B$3,0),0)</f>
        <v>0</v>
      </c>
      <c r="BK34" s="85">
        <f>IF(E34=G34,IF(Spielplan!E34=Spielplan!G34,Punktemodus!$B$3,0),0)</f>
        <v>10</v>
      </c>
      <c r="BL34" s="85">
        <f>IF(E34&lt;G34,IF(Spielplan!E34&lt;Spielplan!G34,Punktemodus!$B$3,0),0)</f>
        <v>0</v>
      </c>
      <c r="BM34" s="85">
        <f>IF(E34=Spielplan!E34,IF(G34=Spielplan!G34,Punktemodus!$B$5,0),0)</f>
        <v>3</v>
      </c>
      <c r="BN34" s="85">
        <f>IF(E34=Spielplan!E34,Punktemodus!$B$7,0)</f>
        <v>1</v>
      </c>
      <c r="BO34" s="85">
        <f>IF(G34=Spielplan!G34,Punktemodus!$B$7,0)</f>
        <v>1</v>
      </c>
      <c r="BP34" s="137">
        <f>IF(Spielplan!E34="",0,SUM(BJ34:BO34))</f>
        <v>0</v>
      </c>
      <c r="BQ34" s="85"/>
      <c r="BR34" s="8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47">
        <v>59</v>
      </c>
      <c r="CF34" s="44" t="str">
        <f>IF(CE30="",IF(CC30&gt;CC31,CA30,CA31),IF(CE30&gt;CE31,CA30,CA31))</f>
        <v/>
      </c>
      <c r="CG34" s="46"/>
      <c r="CH34" s="104"/>
      <c r="CI34" s="60"/>
      <c r="CJ34" s="104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</row>
    <row r="35" spans="1:101" ht="18.75" customHeight="1" thickBot="1" x14ac:dyDescent="0.3">
      <c r="A35" s="60"/>
      <c r="B35" s="60"/>
      <c r="C35" s="14" t="str">
        <f>Spielplan!$C$35</f>
        <v>Elfenbeinküste</v>
      </c>
      <c r="D35" s="40"/>
      <c r="E35" s="104"/>
      <c r="F35" s="93"/>
      <c r="G35" s="104"/>
      <c r="H35" s="14" t="str">
        <f>Spielplan!$H$35</f>
        <v>Japan</v>
      </c>
      <c r="I35" s="40"/>
      <c r="J35" s="60"/>
      <c r="K35" s="60" t="s">
        <v>79</v>
      </c>
      <c r="L35" s="60">
        <f t="shared" si="8"/>
        <v>0</v>
      </c>
      <c r="M35" s="60"/>
      <c r="N35" s="60"/>
      <c r="O35" s="60">
        <f>IF($E35="",0,IF($E35&gt;$G35,3,IF($E35=$G35,1,0)))</f>
        <v>0</v>
      </c>
      <c r="P35" s="60">
        <f>IF($G35="",0,IF($E35&gt;$G35,0,IF($E35=$G35,1,3)))</f>
        <v>0</v>
      </c>
      <c r="Q35" s="60"/>
      <c r="R35" s="60"/>
      <c r="S35" s="60">
        <f>E35</f>
        <v>0</v>
      </c>
      <c r="T35" s="60">
        <f>G35</f>
        <v>0</v>
      </c>
      <c r="U35" s="60"/>
      <c r="V35" s="60"/>
      <c r="W35" s="60">
        <f>G35</f>
        <v>0</v>
      </c>
      <c r="X35" s="60">
        <f>E35</f>
        <v>0</v>
      </c>
      <c r="Y35" s="60"/>
      <c r="Z35" s="60">
        <f>N40</f>
        <v>0</v>
      </c>
      <c r="AA35" s="60">
        <f>R40</f>
        <v>0</v>
      </c>
      <c r="AB35" s="60">
        <f>V40</f>
        <v>0</v>
      </c>
      <c r="AC35" s="60">
        <f>AA35-AB35</f>
        <v>0</v>
      </c>
      <c r="AD35" s="60">
        <f>IF(Z35&gt;Z34,-1,0)</f>
        <v>0</v>
      </c>
      <c r="AE35" s="60">
        <f>IF(Z35&gt;Z36,-1,0)</f>
        <v>0</v>
      </c>
      <c r="AF35" s="60">
        <f>IF(Z35&gt;Z37,-1,0)</f>
        <v>0</v>
      </c>
      <c r="AG35" s="60">
        <f>10000-(AJ35*1000+AM35*100+AK35*10)</f>
        <v>10000</v>
      </c>
      <c r="AH35" s="90">
        <f>RANK(AG35,AG34:AG37,1)</f>
        <v>1</v>
      </c>
      <c r="AI35" s="60" t="str">
        <f>H34</f>
        <v>Griechenland</v>
      </c>
      <c r="AJ35" s="60">
        <f t="shared" si="9"/>
        <v>0</v>
      </c>
      <c r="AK35" s="60">
        <f t="shared" si="9"/>
        <v>0</v>
      </c>
      <c r="AL35" s="60">
        <f t="shared" si="9"/>
        <v>0</v>
      </c>
      <c r="AM35" s="60">
        <f>AK35-AL35</f>
        <v>0</v>
      </c>
      <c r="AN35" s="187">
        <f>IF(AG34=AG35,IF(E34&gt;G34,AG34-0.1,AG34),AG34)</f>
        <v>10000</v>
      </c>
      <c r="AO35" s="187"/>
      <c r="AP35" s="187">
        <f>IF(AG36=AG35,IF(G39&gt;E39,AG36-0.1,AG36),AG36)</f>
        <v>10000</v>
      </c>
      <c r="AQ35" s="187">
        <f>IF(AG37=AG35,IF(G37&gt;E37,AG37-0.1,AG37),AG37)</f>
        <v>10000</v>
      </c>
      <c r="AR35" s="187">
        <f>AO38</f>
        <v>30000</v>
      </c>
      <c r="AS35" s="90">
        <f>RANK(AR35,AR34:AR37,1)</f>
        <v>1</v>
      </c>
      <c r="AT35" s="60" t="str">
        <f t="shared" si="10"/>
        <v>Griechenland</v>
      </c>
      <c r="AU35" s="60">
        <f t="shared" si="10"/>
        <v>0</v>
      </c>
      <c r="AV35" s="60">
        <f t="shared" si="10"/>
        <v>0</v>
      </c>
      <c r="AW35" s="60">
        <f t="shared" si="10"/>
        <v>0</v>
      </c>
      <c r="AX35" s="60"/>
      <c r="AY35" s="60"/>
      <c r="AZ35" s="60"/>
      <c r="BA35" s="23">
        <v>2</v>
      </c>
      <c r="BB35" s="14" t="e">
        <f>VLOOKUP(2,AS34:AT37,2,FALSE)</f>
        <v>#N/A</v>
      </c>
      <c r="BC35" s="15"/>
      <c r="BD35" s="24" t="e">
        <f>VLOOKUP(2,AS34:AW37,3,FALSE)</f>
        <v>#N/A</v>
      </c>
      <c r="BE35" s="25" t="e">
        <f>VLOOKUP(2,AS34:AW37,4,FALSE)</f>
        <v>#N/A</v>
      </c>
      <c r="BF35" s="93" t="s">
        <v>12</v>
      </c>
      <c r="BG35" s="25" t="e">
        <f>VLOOKUP(2,AS34:AW37,5,FALSE)</f>
        <v>#N/A</v>
      </c>
      <c r="BH35" s="26" t="s">
        <v>23</v>
      </c>
      <c r="BI35" s="85"/>
      <c r="BJ35" s="85">
        <f>IF(E35&gt;G35,IF(Spielplan!E35&gt;Spielplan!G35,Punktemodus!$B$3,0),0)</f>
        <v>0</v>
      </c>
      <c r="BK35" s="85">
        <f>IF(E35=G35,IF(Spielplan!E35=Spielplan!G35,Punktemodus!$B$3,0),0)</f>
        <v>10</v>
      </c>
      <c r="BL35" s="85">
        <f>IF(E35&lt;G35,IF(Spielplan!E35&lt;Spielplan!G35,Punktemodus!$B$3,0),0)</f>
        <v>0</v>
      </c>
      <c r="BM35" s="85">
        <f>IF(E35=Spielplan!E35,IF(G35=Spielplan!G35,Punktemodus!$B$5,0),0)</f>
        <v>3</v>
      </c>
      <c r="BN35" s="85">
        <f>IF(E35=Spielplan!E35,Punktemodus!$B$7,0)</f>
        <v>1</v>
      </c>
      <c r="BO35" s="85">
        <f>IF(G35=Spielplan!G35,Punktemodus!$B$7,0)</f>
        <v>1</v>
      </c>
      <c r="BP35" s="137">
        <f>IF(Spielplan!E35="",0,SUM(BJ35:BO35))</f>
        <v>0</v>
      </c>
      <c r="BQ35" s="85"/>
      <c r="BR35" s="8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47">
        <v>60</v>
      </c>
      <c r="CF35" s="44" t="str">
        <f>IF(CE38="",IF(CC38&gt;CC39,CA38,CA39),IF(CE38&gt;CE39,CA38,CA39))</f>
        <v/>
      </c>
      <c r="CG35" s="46"/>
      <c r="CH35" s="104"/>
      <c r="CI35" s="60"/>
      <c r="CJ35" s="104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</row>
    <row r="36" spans="1:101" ht="18.75" customHeight="1" thickBot="1" x14ac:dyDescent="0.3">
      <c r="A36" s="60"/>
      <c r="B36" s="60"/>
      <c r="C36" s="20" t="str">
        <f>C34</f>
        <v>Kolumbien</v>
      </c>
      <c r="D36" s="39"/>
      <c r="E36" s="104"/>
      <c r="F36" s="93"/>
      <c r="G36" s="104"/>
      <c r="H36" s="20" t="str">
        <f>C35</f>
        <v>Elfenbeinküste</v>
      </c>
      <c r="I36" s="39"/>
      <c r="J36" s="60"/>
      <c r="K36" s="60" t="s">
        <v>81</v>
      </c>
      <c r="L36" s="60">
        <f t="shared" si="8"/>
        <v>0</v>
      </c>
      <c r="M36" s="60">
        <f>IF($E36="",0,IF($E36&gt;$G36,3,IF($E36=G36,1,0)))</f>
        <v>0</v>
      </c>
      <c r="N36" s="60"/>
      <c r="O36" s="60">
        <f>IF($G36="",0,IF($E36&gt;$G36,0,IF($E36=$G36,1,3)))</f>
        <v>0</v>
      </c>
      <c r="P36" s="60"/>
      <c r="Q36" s="60">
        <f>E36</f>
        <v>0</v>
      </c>
      <c r="R36" s="60"/>
      <c r="S36" s="60">
        <f>G36</f>
        <v>0</v>
      </c>
      <c r="T36" s="60"/>
      <c r="U36" s="60">
        <f>G36</f>
        <v>0</v>
      </c>
      <c r="V36" s="60"/>
      <c r="W36" s="60">
        <f>E36</f>
        <v>0</v>
      </c>
      <c r="X36" s="60"/>
      <c r="Y36" s="60"/>
      <c r="Z36" s="60">
        <f>O40</f>
        <v>0</v>
      </c>
      <c r="AA36" s="60">
        <f>S40</f>
        <v>0</v>
      </c>
      <c r="AB36" s="60">
        <f>W40</f>
        <v>0</v>
      </c>
      <c r="AC36" s="60">
        <f>AA36-AB36</f>
        <v>0</v>
      </c>
      <c r="AD36" s="60">
        <f>IF(Z36&gt;Z34,-1,0)</f>
        <v>0</v>
      </c>
      <c r="AE36" s="60">
        <f>IF(Z36&gt;Z35,-1,0)</f>
        <v>0</v>
      </c>
      <c r="AF36" s="60">
        <f>IF(Z36&gt;Z37,-1,0)</f>
        <v>0</v>
      </c>
      <c r="AG36" s="60">
        <f>10000-(AJ36*1000+AM36*100+AK36*10)</f>
        <v>10000</v>
      </c>
      <c r="AH36" s="90">
        <f>RANK(AG36,AG34:AG37,1)</f>
        <v>1</v>
      </c>
      <c r="AI36" s="60" t="str">
        <f>C35</f>
        <v>Elfenbeinküste</v>
      </c>
      <c r="AJ36" s="60">
        <f t="shared" si="9"/>
        <v>0</v>
      </c>
      <c r="AK36" s="60">
        <f t="shared" si="9"/>
        <v>0</v>
      </c>
      <c r="AL36" s="60">
        <f t="shared" si="9"/>
        <v>0</v>
      </c>
      <c r="AM36" s="60">
        <f>AK36-AL36</f>
        <v>0</v>
      </c>
      <c r="AN36" s="187">
        <f>IF(AG34=AG36,IF(E36&gt;G36,AG34-0.1,AG34),AG34)</f>
        <v>10000</v>
      </c>
      <c r="AO36" s="187">
        <f>IF(AG35=AG36,IF(E39&gt;G39,AG35-0.1,AG35),AG35)</f>
        <v>10000</v>
      </c>
      <c r="AP36" s="187"/>
      <c r="AQ36" s="187">
        <f>IF(AG37=AG36,IF(G35&gt;E35,AG37-0.1,AG37),AG37)</f>
        <v>10000</v>
      </c>
      <c r="AR36" s="187">
        <f>AP38</f>
        <v>30000</v>
      </c>
      <c r="AS36" s="90">
        <f>RANK(AR36,AR34:AR37,1)</f>
        <v>1</v>
      </c>
      <c r="AT36" s="60" t="str">
        <f t="shared" si="10"/>
        <v>Elfenbeinküste</v>
      </c>
      <c r="AU36" s="60">
        <f t="shared" si="10"/>
        <v>0</v>
      </c>
      <c r="AV36" s="60">
        <f t="shared" si="10"/>
        <v>0</v>
      </c>
      <c r="AW36" s="60">
        <f t="shared" si="10"/>
        <v>0</v>
      </c>
      <c r="AX36" s="60"/>
      <c r="AY36" s="60"/>
      <c r="AZ36" s="60"/>
      <c r="BA36" s="113">
        <v>3</v>
      </c>
      <c r="BB36" s="114" t="e">
        <f>VLOOKUP(3,AS34:AT37,2,FALSE)</f>
        <v>#N/A</v>
      </c>
      <c r="BC36" s="115"/>
      <c r="BD36" s="116" t="e">
        <f>VLOOKUP(3,AS34:AW37,3,FALSE)</f>
        <v>#N/A</v>
      </c>
      <c r="BE36" s="116" t="e">
        <f>VLOOKUP(3,AS34:AW37,4,FALSE)</f>
        <v>#N/A</v>
      </c>
      <c r="BF36" s="93" t="s">
        <v>12</v>
      </c>
      <c r="BG36" s="116" t="e">
        <f>VLOOKUP(3,AS34:AW37,5,FALSE)</f>
        <v>#N/A</v>
      </c>
      <c r="BH36" s="60"/>
      <c r="BI36" s="85"/>
      <c r="BJ36" s="85">
        <f>IF(E36&gt;G36,IF(Spielplan!E36&gt;Spielplan!G36,Punktemodus!$B$3,0),0)</f>
        <v>0</v>
      </c>
      <c r="BK36" s="85">
        <f>IF(E36=G36,IF(Spielplan!E36=Spielplan!G36,Punktemodus!$B$3,0),0)</f>
        <v>10</v>
      </c>
      <c r="BL36" s="85">
        <f>IF(E36&lt;G36,IF(Spielplan!E36&lt;Spielplan!G36,Punktemodus!$B$3,0),0)</f>
        <v>0</v>
      </c>
      <c r="BM36" s="85">
        <f>IF(E36=Spielplan!E36,IF(G36=Spielplan!G36,Punktemodus!$B$5,0),0)</f>
        <v>3</v>
      </c>
      <c r="BN36" s="85">
        <f>IF(E36=Spielplan!E36,Punktemodus!$B$7,0)</f>
        <v>1</v>
      </c>
      <c r="BO36" s="85">
        <f>IF(G36=Spielplan!G36,Punktemodus!$B$7,0)</f>
        <v>1</v>
      </c>
      <c r="BP36" s="137">
        <f>IF(Spielplan!E36="",0,SUM(BJ36:BO36))</f>
        <v>0</v>
      </c>
      <c r="BQ36" s="85"/>
      <c r="BR36" s="87"/>
      <c r="BS36" s="82" t="s">
        <v>126</v>
      </c>
      <c r="BT36" s="44" t="str">
        <f>IF(G72="","",BB67)</f>
        <v/>
      </c>
      <c r="BU36" s="46"/>
      <c r="BV36" s="104"/>
      <c r="BW36" s="60"/>
      <c r="BX36" s="104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</row>
    <row r="37" spans="1:101" ht="18.75" customHeight="1" thickBot="1" x14ac:dyDescent="0.3">
      <c r="A37" s="60"/>
      <c r="B37" s="60"/>
      <c r="C37" s="14" t="str">
        <f>H34</f>
        <v>Griechenland</v>
      </c>
      <c r="D37" s="40"/>
      <c r="E37" s="104"/>
      <c r="F37" s="93"/>
      <c r="G37" s="104"/>
      <c r="H37" s="14" t="str">
        <f>H35</f>
        <v>Japan</v>
      </c>
      <c r="I37" s="40"/>
      <c r="J37" s="60"/>
      <c r="K37" s="60" t="s">
        <v>80</v>
      </c>
      <c r="L37" s="60">
        <f t="shared" si="8"/>
        <v>0</v>
      </c>
      <c r="M37" s="60"/>
      <c r="N37" s="60">
        <f>IF($E37="",0,IF($E37&gt;$G37,3,IF($E37=$G37,1,0)))</f>
        <v>0</v>
      </c>
      <c r="O37" s="60"/>
      <c r="P37" s="60">
        <f>IF($G37="",0,IF($E37&gt;$G37,0,IF($E37=$G37,1,3)))</f>
        <v>0</v>
      </c>
      <c r="Q37" s="60"/>
      <c r="R37" s="60">
        <f>E37</f>
        <v>0</v>
      </c>
      <c r="S37" s="60"/>
      <c r="T37" s="60">
        <f>G37</f>
        <v>0</v>
      </c>
      <c r="U37" s="60"/>
      <c r="V37" s="60">
        <f>G37</f>
        <v>0</v>
      </c>
      <c r="W37" s="60"/>
      <c r="X37" s="60">
        <f>E37</f>
        <v>0</v>
      </c>
      <c r="Y37" s="60"/>
      <c r="Z37" s="60">
        <f>P40</f>
        <v>0</v>
      </c>
      <c r="AA37" s="60">
        <f>T40</f>
        <v>0</v>
      </c>
      <c r="AB37" s="60">
        <f>X40</f>
        <v>0</v>
      </c>
      <c r="AC37" s="60">
        <f>AA37-AB37</f>
        <v>0</v>
      </c>
      <c r="AD37" s="60">
        <f>IF(Z37&gt;Z34,-1,0)</f>
        <v>0</v>
      </c>
      <c r="AE37" s="60">
        <f>IF(Z37&gt;Z35,-1,0)</f>
        <v>0</v>
      </c>
      <c r="AF37" s="60">
        <f>IF(Z37&gt;Z36,-1,0)</f>
        <v>0</v>
      </c>
      <c r="AG37" s="60">
        <f>10000-(AJ37*1000+AM37*100+AK37*10)</f>
        <v>10000</v>
      </c>
      <c r="AH37" s="90">
        <f>RANK(AG37,AG34:AG37,1)</f>
        <v>1</v>
      </c>
      <c r="AI37" s="60" t="str">
        <f>H35</f>
        <v>Japan</v>
      </c>
      <c r="AJ37" s="60">
        <f t="shared" si="9"/>
        <v>0</v>
      </c>
      <c r="AK37" s="60">
        <f t="shared" si="9"/>
        <v>0</v>
      </c>
      <c r="AL37" s="60">
        <f t="shared" si="9"/>
        <v>0</v>
      </c>
      <c r="AM37" s="60">
        <f>AK37-AL37</f>
        <v>0</v>
      </c>
      <c r="AN37" s="187">
        <f>IF(AG34=AG37,IF(E38&gt;G38,AG34-0.1,AG34),AG34)</f>
        <v>10000</v>
      </c>
      <c r="AO37" s="187">
        <f>IF(AG35=AG37,IF(E37&gt;G37,AG35-0.1,AG35),AG35)</f>
        <v>10000</v>
      </c>
      <c r="AP37" s="187">
        <f>IF(AG36=AG37,IF(E35&gt;G35,AG36-0.1,AG36),AG36)</f>
        <v>10000</v>
      </c>
      <c r="AQ37" s="187"/>
      <c r="AR37" s="187">
        <f>AQ38</f>
        <v>30000</v>
      </c>
      <c r="AS37" s="90">
        <f>RANK(AR37,AR34:AR37,1)</f>
        <v>1</v>
      </c>
      <c r="AT37" s="60" t="str">
        <f t="shared" si="10"/>
        <v>Japan</v>
      </c>
      <c r="AU37" s="60">
        <f t="shared" si="10"/>
        <v>0</v>
      </c>
      <c r="AV37" s="60">
        <f t="shared" si="10"/>
        <v>0</v>
      </c>
      <c r="AW37" s="60">
        <f t="shared" si="10"/>
        <v>0</v>
      </c>
      <c r="AX37" s="60"/>
      <c r="AY37" s="60"/>
      <c r="AZ37" s="60"/>
      <c r="BA37" s="113">
        <v>4</v>
      </c>
      <c r="BB37" s="114" t="e">
        <f>VLOOKUP(4,AS34:AT37,2,FALSE)</f>
        <v>#N/A</v>
      </c>
      <c r="BC37" s="115"/>
      <c r="BD37" s="116" t="e">
        <f>VLOOKUP(4,AS34:AW37,3,FALSE)</f>
        <v>#N/A</v>
      </c>
      <c r="BE37" s="116" t="e">
        <f>VLOOKUP(4,AS34:AW37,4,FALSE)</f>
        <v>#N/A</v>
      </c>
      <c r="BF37" s="93" t="s">
        <v>12</v>
      </c>
      <c r="BG37" s="116" t="e">
        <f>VLOOKUP(4,AS34:AW37,5,FALSE)</f>
        <v>#N/A</v>
      </c>
      <c r="BH37" s="60"/>
      <c r="BI37" s="85"/>
      <c r="BJ37" s="85">
        <f>IF(E37&gt;G37,IF(Spielplan!E37&gt;Spielplan!G37,Punktemodus!$B$3,0),0)</f>
        <v>0</v>
      </c>
      <c r="BK37" s="85">
        <f>IF(E37=G37,IF(Spielplan!E37=Spielplan!G37,Punktemodus!$B$3,0),0)</f>
        <v>10</v>
      </c>
      <c r="BL37" s="85">
        <f>IF(E37&lt;G37,IF(Spielplan!E37&lt;Spielplan!G37,Punktemodus!$B$3,0),0)</f>
        <v>0</v>
      </c>
      <c r="BM37" s="85">
        <f>IF(E37=Spielplan!E37,IF(G37=Spielplan!G37,Punktemodus!$B$5,0),0)</f>
        <v>3</v>
      </c>
      <c r="BN37" s="85">
        <f>IF(E37=Spielplan!E37,Punktemodus!$B$7,0)</f>
        <v>1</v>
      </c>
      <c r="BO37" s="85">
        <f>IF(G37=Spielplan!G37,Punktemodus!$B$7,0)</f>
        <v>1</v>
      </c>
      <c r="BP37" s="137">
        <f>IF(Spielplan!E37="",0,SUM(BJ37:BO37))</f>
        <v>0</v>
      </c>
      <c r="BQ37" s="85"/>
      <c r="BR37" s="87"/>
      <c r="BS37" s="5" t="s">
        <v>127</v>
      </c>
      <c r="BT37" s="44" t="str">
        <f>IF(G61="","",BB57)</f>
        <v/>
      </c>
      <c r="BU37" s="46"/>
      <c r="BV37" s="104"/>
      <c r="BW37" s="60"/>
      <c r="BX37" s="104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</row>
    <row r="38" spans="1:101" ht="18.75" customHeight="1" thickBot="1" x14ac:dyDescent="0.3">
      <c r="A38" s="60"/>
      <c r="B38" s="60"/>
      <c r="C38" s="20" t="str">
        <f>C34</f>
        <v>Kolumbien</v>
      </c>
      <c r="D38" s="39"/>
      <c r="E38" s="104"/>
      <c r="F38" s="93"/>
      <c r="G38" s="104"/>
      <c r="H38" s="20" t="str">
        <f>H35</f>
        <v>Japan</v>
      </c>
      <c r="I38" s="39"/>
      <c r="J38" s="60"/>
      <c r="K38" s="60" t="s">
        <v>82</v>
      </c>
      <c r="L38" s="60">
        <f t="shared" si="8"/>
        <v>0</v>
      </c>
      <c r="M38" s="60">
        <f>IF($E38="",0,IF($E38&gt;$G38,3,IF($E38=G38,1,0)))</f>
        <v>0</v>
      </c>
      <c r="N38" s="60"/>
      <c r="O38" s="60"/>
      <c r="P38" s="60">
        <f>IF($G38="",0,IF($E38&gt;$G38,0,IF($E38=$G38,1,3)))</f>
        <v>0</v>
      </c>
      <c r="Q38" s="60">
        <f>E38</f>
        <v>0</v>
      </c>
      <c r="R38" s="60"/>
      <c r="S38" s="60"/>
      <c r="T38" s="60">
        <f>G38</f>
        <v>0</v>
      </c>
      <c r="U38" s="60">
        <f>G38</f>
        <v>0</v>
      </c>
      <c r="V38" s="60"/>
      <c r="W38" s="60"/>
      <c r="X38" s="60">
        <f>E38</f>
        <v>0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187">
        <f>SUM(AN34:AN37)</f>
        <v>30000</v>
      </c>
      <c r="AO38" s="187">
        <f>SUM(AO34:AO37)</f>
        <v>30000</v>
      </c>
      <c r="AP38" s="187">
        <f>SUM(AP34:AP37)</f>
        <v>30000</v>
      </c>
      <c r="AQ38" s="187">
        <f>SUM(AQ34:AQ37)</f>
        <v>30000</v>
      </c>
      <c r="AR38" s="187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85">
        <f>IF(E38&gt;G38,IF(Spielplan!E38&gt;Spielplan!G38,Punktemodus!$B$3,0),0)</f>
        <v>0</v>
      </c>
      <c r="BK38" s="85">
        <f>IF(E38=G38,IF(Spielplan!E38=Spielplan!G38,Punktemodus!$B$3,0),0)</f>
        <v>10</v>
      </c>
      <c r="BL38" s="85">
        <f>IF(E38&lt;G38,IF(Spielplan!E38&lt;Spielplan!G38,Punktemodus!$B$3,0),0)</f>
        <v>0</v>
      </c>
      <c r="BM38" s="85">
        <f>IF(E38=Spielplan!E38,IF(G38=Spielplan!G38,Punktemodus!$B$5,0),0)</f>
        <v>3</v>
      </c>
      <c r="BN38" s="85">
        <f>IF(E38=Spielplan!E38,Punktemodus!$B$7,0)</f>
        <v>1</v>
      </c>
      <c r="BO38" s="85">
        <f>IF(G38=Spielplan!G38,Punktemodus!$B$7,0)</f>
        <v>1</v>
      </c>
      <c r="BP38" s="137">
        <f>IF(Spielplan!E38="",0,SUM(BJ38:BO38))</f>
        <v>0</v>
      </c>
      <c r="BQ38" s="60"/>
      <c r="BR38" s="87"/>
      <c r="BS38" s="60"/>
      <c r="BT38" s="60"/>
      <c r="BU38" s="60"/>
      <c r="BV38" s="60"/>
      <c r="BW38" s="60"/>
      <c r="BX38" s="60"/>
      <c r="BY38" s="60"/>
      <c r="BZ38" s="47">
        <v>55</v>
      </c>
      <c r="CA38" s="44" t="str">
        <f>IF(BX36="",IF(BV36&gt;BV37,BT36,BT37),IF(BX36&gt;BX37,BT36,BT37))</f>
        <v/>
      </c>
      <c r="CB38" s="46"/>
      <c r="CC38" s="104"/>
      <c r="CD38" s="60"/>
      <c r="CE38" s="104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</row>
    <row r="39" spans="1:101" ht="18.75" customHeight="1" thickBot="1" x14ac:dyDescent="0.3">
      <c r="A39" s="60"/>
      <c r="B39" s="60"/>
      <c r="C39" s="14" t="str">
        <f>H34</f>
        <v>Griechenland</v>
      </c>
      <c r="D39" s="40"/>
      <c r="E39" s="104"/>
      <c r="F39" s="93"/>
      <c r="G39" s="104"/>
      <c r="H39" s="14" t="str">
        <f>C35</f>
        <v>Elfenbeinküste</v>
      </c>
      <c r="I39" s="40"/>
      <c r="J39" s="60"/>
      <c r="K39" s="60" t="s">
        <v>82</v>
      </c>
      <c r="L39" s="60">
        <f t="shared" si="8"/>
        <v>0</v>
      </c>
      <c r="M39" s="60"/>
      <c r="N39" s="60">
        <f>IF($E39="",0,IF($E39&gt;$G39,3,IF($E39=$G39,1,0)))</f>
        <v>0</v>
      </c>
      <c r="O39" s="60">
        <f>IF($G39="",0,IF($E39&gt;$G39,0,IF($E39=$G39,1,3)))</f>
        <v>0</v>
      </c>
      <c r="P39" s="60"/>
      <c r="Q39" s="60"/>
      <c r="R39" s="60">
        <f>E39</f>
        <v>0</v>
      </c>
      <c r="S39" s="60">
        <f>G39</f>
        <v>0</v>
      </c>
      <c r="T39" s="60"/>
      <c r="U39" s="60"/>
      <c r="V39" s="60">
        <f>G39</f>
        <v>0</v>
      </c>
      <c r="W39" s="60">
        <f>E39</f>
        <v>0</v>
      </c>
      <c r="X39" s="60"/>
      <c r="Y39" s="60"/>
      <c r="Z39" s="60" t="s">
        <v>30</v>
      </c>
      <c r="AA39" s="60"/>
      <c r="AB39" s="60"/>
      <c r="AC39" s="60"/>
      <c r="AD39" s="60"/>
      <c r="AE39" s="60"/>
      <c r="AF39" s="60"/>
      <c r="AG39" s="60" t="b">
        <f>OR(AG34=AG35,AG34=AG36,AG34=AG37,AG35=AG36,AG35=AG37,AG36=AG37)</f>
        <v>1</v>
      </c>
      <c r="AH39" s="60"/>
      <c r="AI39" s="60"/>
      <c r="AJ39" s="60"/>
      <c r="AK39" s="60"/>
      <c r="AL39" s="60"/>
      <c r="AM39" s="60"/>
      <c r="AN39" s="60"/>
      <c r="AO39" s="60" t="s">
        <v>34</v>
      </c>
      <c r="AP39" s="60"/>
      <c r="AQ39" s="60"/>
      <c r="AR39" s="60" t="b">
        <f>OR(AR34=AR35,AR34=AR36,AR34=AR37,AR35=AR36,AR35=AR37,AR36=AR37)</f>
        <v>1</v>
      </c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85">
        <f>IF(E39&gt;G39,IF(Spielplan!E39&gt;Spielplan!G39,Punktemodus!$B$3,0),0)</f>
        <v>0</v>
      </c>
      <c r="BK39" s="85">
        <f>IF(E39=G39,IF(Spielplan!E39=Spielplan!G39,Punktemodus!$B$3,0),0)</f>
        <v>10</v>
      </c>
      <c r="BL39" s="85">
        <f>IF(E39&lt;G39,IF(Spielplan!E39&lt;Spielplan!G39,Punktemodus!$B$3,0),0)</f>
        <v>0</v>
      </c>
      <c r="BM39" s="85">
        <f>IF(E39=Spielplan!E39,IF(G39=Spielplan!G39,Punktemodus!$B$5,0),0)</f>
        <v>3</v>
      </c>
      <c r="BN39" s="85">
        <f>IF(E39=Spielplan!E39,Punktemodus!$B$7,0)</f>
        <v>1</v>
      </c>
      <c r="BO39" s="85">
        <f>IF(G39=Spielplan!G39,Punktemodus!$B$7,0)</f>
        <v>1</v>
      </c>
      <c r="BP39" s="137">
        <f>IF(Spielplan!E39="",0,SUM(BJ39:BO39))</f>
        <v>0</v>
      </c>
      <c r="BQ39" s="60"/>
      <c r="BR39" s="87"/>
      <c r="BS39" s="60"/>
      <c r="BT39" s="60"/>
      <c r="BU39" s="60"/>
      <c r="BV39" s="60"/>
      <c r="BW39" s="60"/>
      <c r="BX39" s="60"/>
      <c r="BY39" s="60"/>
      <c r="BZ39" s="47">
        <v>56</v>
      </c>
      <c r="CA39" s="44" t="str">
        <f>IF(BX40="",IF(BV40&gt;BV41,BT40,BT41),IF(BX40&gt;BX41,BT40,BT41))</f>
        <v/>
      </c>
      <c r="CB39" s="46"/>
      <c r="CC39" s="104"/>
      <c r="CD39" s="60"/>
      <c r="CE39" s="104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</row>
    <row r="40" spans="1:101" ht="18.75" customHeight="1" thickBot="1" x14ac:dyDescent="0.25">
      <c r="A40" s="60"/>
      <c r="B40" s="60"/>
      <c r="C40" s="136" t="str">
        <f>IF(G39="","",IF(AR39=TRUE,"Achtung: Fehler in Tabelle!",""))</f>
        <v/>
      </c>
      <c r="D40" s="60"/>
      <c r="E40" s="85"/>
      <c r="F40" s="60"/>
      <c r="G40" s="85"/>
      <c r="H40" s="60"/>
      <c r="I40" s="60"/>
      <c r="J40" s="60"/>
      <c r="K40" s="60"/>
      <c r="L40" s="60"/>
      <c r="M40" s="60">
        <f t="shared" ref="M40:X40" si="11">SUM(M34:M39)</f>
        <v>0</v>
      </c>
      <c r="N40" s="60">
        <f t="shared" si="11"/>
        <v>0</v>
      </c>
      <c r="O40" s="60">
        <f t="shared" si="11"/>
        <v>0</v>
      </c>
      <c r="P40" s="60">
        <f t="shared" si="11"/>
        <v>0</v>
      </c>
      <c r="Q40" s="60">
        <f t="shared" si="11"/>
        <v>0</v>
      </c>
      <c r="R40" s="60">
        <f t="shared" si="11"/>
        <v>0</v>
      </c>
      <c r="S40" s="60">
        <f t="shared" si="11"/>
        <v>0</v>
      </c>
      <c r="T40" s="60">
        <f t="shared" si="11"/>
        <v>0</v>
      </c>
      <c r="U40" s="60">
        <f t="shared" si="11"/>
        <v>0</v>
      </c>
      <c r="V40" s="60">
        <f t="shared" si="11"/>
        <v>0</v>
      </c>
      <c r="W40" s="60">
        <f t="shared" si="11"/>
        <v>0</v>
      </c>
      <c r="X40" s="60">
        <f t="shared" si="11"/>
        <v>0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160">
        <f>SUM(BP34:BP39)</f>
        <v>0</v>
      </c>
      <c r="BQ40" s="60"/>
      <c r="BR40" s="87"/>
      <c r="BS40" s="55" t="s">
        <v>128</v>
      </c>
      <c r="BT40" s="44" t="str">
        <f>IF(G94="","",BB89)</f>
        <v/>
      </c>
      <c r="BU40" s="46"/>
      <c r="BV40" s="104"/>
      <c r="BW40" s="60"/>
      <c r="BX40" s="104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</row>
    <row r="41" spans="1:101" ht="18.75" customHeight="1" thickBot="1" x14ac:dyDescent="0.25">
      <c r="A41" s="60"/>
      <c r="B41" s="60"/>
      <c r="C41" s="60"/>
      <c r="D41" s="60"/>
      <c r="E41" s="85"/>
      <c r="F41" s="60"/>
      <c r="G41" s="85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138"/>
      <c r="BQ41" s="60"/>
      <c r="BR41" s="87"/>
      <c r="BS41" s="25" t="s">
        <v>129</v>
      </c>
      <c r="BT41" s="44" t="str">
        <f>IF(G83="","",BB79)</f>
        <v/>
      </c>
      <c r="BU41" s="46"/>
      <c r="BV41" s="104"/>
      <c r="BW41" s="60"/>
      <c r="BX41" s="104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</row>
    <row r="42" spans="1:101" ht="18.75" customHeight="1" thickBot="1" x14ac:dyDescent="0.3">
      <c r="A42" s="60"/>
      <c r="B42" s="60"/>
      <c r="C42" s="89"/>
      <c r="D42" s="60"/>
      <c r="E42" s="85"/>
      <c r="F42" s="60"/>
      <c r="G42" s="85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89"/>
      <c r="BC42" s="60"/>
      <c r="BD42" s="90"/>
      <c r="BE42" s="60"/>
      <c r="BF42" s="61"/>
      <c r="BG42" s="60"/>
      <c r="BH42" s="60"/>
      <c r="BI42" s="60"/>
      <c r="BJ42" s="60"/>
      <c r="BK42" s="60"/>
      <c r="BL42" s="60"/>
      <c r="BM42" s="60"/>
      <c r="BN42" s="60"/>
      <c r="BO42" s="60"/>
      <c r="BP42" s="138"/>
      <c r="BQ42" s="60"/>
      <c r="BR42" s="87"/>
      <c r="BS42" s="94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</row>
    <row r="43" spans="1:101" ht="18.75" customHeight="1" thickBot="1" x14ac:dyDescent="0.3">
      <c r="A43" s="60"/>
      <c r="B43" s="60"/>
      <c r="C43" s="88" t="s">
        <v>74</v>
      </c>
      <c r="D43" s="60"/>
      <c r="E43" s="85"/>
      <c r="F43" s="60"/>
      <c r="G43" s="85"/>
      <c r="H43" s="60"/>
      <c r="I43" s="60"/>
      <c r="J43" s="60"/>
      <c r="K43" s="60"/>
      <c r="L43" s="60"/>
      <c r="M43" s="60" t="s">
        <v>4</v>
      </c>
      <c r="N43" s="60"/>
      <c r="O43" s="60"/>
      <c r="P43" s="60"/>
      <c r="Q43" s="60" t="s">
        <v>6</v>
      </c>
      <c r="R43" s="60"/>
      <c r="S43" s="60"/>
      <c r="T43" s="60"/>
      <c r="U43" s="60" t="s">
        <v>7</v>
      </c>
      <c r="V43" s="60"/>
      <c r="W43" s="60"/>
      <c r="X43" s="60"/>
      <c r="Y43" s="60"/>
      <c r="Z43" s="60" t="s">
        <v>4</v>
      </c>
      <c r="AA43" s="60" t="s">
        <v>5</v>
      </c>
      <c r="AB43" s="60"/>
      <c r="AC43" s="60"/>
      <c r="AD43" s="60" t="s">
        <v>9</v>
      </c>
      <c r="AE43" s="60"/>
      <c r="AF43" s="60"/>
      <c r="AG43" s="60"/>
      <c r="AH43" s="60" t="s">
        <v>32</v>
      </c>
      <c r="AI43" s="60"/>
      <c r="AJ43" s="60"/>
      <c r="AK43" s="60"/>
      <c r="AL43" s="60"/>
      <c r="AM43" s="60"/>
      <c r="AN43" s="60" t="s">
        <v>35</v>
      </c>
      <c r="AO43" s="60"/>
      <c r="AP43" s="60"/>
      <c r="AQ43" s="60"/>
      <c r="AR43" s="60"/>
      <c r="AS43" s="60" t="s">
        <v>33</v>
      </c>
      <c r="AT43" s="60"/>
      <c r="AU43" s="60"/>
      <c r="AV43" s="60"/>
      <c r="AW43" s="60"/>
      <c r="AX43" s="60"/>
      <c r="AY43" s="60"/>
      <c r="AZ43" s="60"/>
      <c r="BA43" s="60"/>
      <c r="BB43" s="89" t="s">
        <v>10</v>
      </c>
      <c r="BC43" s="60"/>
      <c r="BD43" s="90" t="s">
        <v>4</v>
      </c>
      <c r="BE43" s="60"/>
      <c r="BF43" s="61" t="s">
        <v>5</v>
      </c>
      <c r="BG43" s="60"/>
      <c r="BH43" s="60"/>
      <c r="BI43" s="85"/>
      <c r="BJ43" s="60"/>
      <c r="BK43" s="60"/>
      <c r="BL43" s="60"/>
      <c r="BM43" s="60"/>
      <c r="BN43" s="60"/>
      <c r="BO43" s="60"/>
      <c r="BP43" s="138"/>
      <c r="BQ43" s="85"/>
      <c r="BR43" s="139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</row>
    <row r="44" spans="1:101" ht="18.75" customHeight="1" thickBot="1" x14ac:dyDescent="0.25">
      <c r="A44" s="60"/>
      <c r="B44" s="60"/>
      <c r="C44" s="60"/>
      <c r="D44" s="60"/>
      <c r="E44" s="85"/>
      <c r="F44" s="60"/>
      <c r="G44" s="85"/>
      <c r="H44" s="60"/>
      <c r="I44" s="60"/>
      <c r="J44" s="60"/>
      <c r="K44" s="60"/>
      <c r="L44" s="60"/>
      <c r="M44" s="60" t="s">
        <v>0</v>
      </c>
      <c r="N44" s="60" t="s">
        <v>1</v>
      </c>
      <c r="O44" s="60" t="s">
        <v>2</v>
      </c>
      <c r="P44" s="60" t="s">
        <v>3</v>
      </c>
      <c r="Q44" s="60" t="s">
        <v>0</v>
      </c>
      <c r="R44" s="60" t="s">
        <v>1</v>
      </c>
      <c r="S44" s="60" t="s">
        <v>2</v>
      </c>
      <c r="T44" s="60" t="s">
        <v>3</v>
      </c>
      <c r="U44" s="60" t="s">
        <v>0</v>
      </c>
      <c r="V44" s="60" t="s">
        <v>1</v>
      </c>
      <c r="W44" s="60" t="s">
        <v>2</v>
      </c>
      <c r="X44" s="60" t="s">
        <v>3</v>
      </c>
      <c r="Y44" s="60"/>
      <c r="Z44" s="60" t="s">
        <v>8</v>
      </c>
      <c r="AA44" s="60"/>
      <c r="AB44" s="60"/>
      <c r="AC44" s="60"/>
      <c r="AD44" s="60"/>
      <c r="AE44" s="60"/>
      <c r="AF44" s="60"/>
      <c r="AG44" s="60"/>
      <c r="AH44" s="60" t="s">
        <v>31</v>
      </c>
      <c r="AI44" s="60"/>
      <c r="AJ44" s="60"/>
      <c r="AK44" s="60"/>
      <c r="AL44" s="60"/>
      <c r="AM44" s="60"/>
      <c r="AN44" s="60" t="str">
        <f>AI45</f>
        <v>Uruguay</v>
      </c>
      <c r="AO44" s="60" t="str">
        <f>AI46</f>
        <v>Costa Rica</v>
      </c>
      <c r="AP44" s="60" t="str">
        <f>AI47</f>
        <v>England</v>
      </c>
      <c r="AQ44" s="60" t="str">
        <f>AI48</f>
        <v>Italien</v>
      </c>
      <c r="AR44" s="60"/>
      <c r="AS44" s="60" t="s">
        <v>31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85"/>
      <c r="BJ44" s="85"/>
      <c r="BK44" s="85"/>
      <c r="BL44" s="85"/>
      <c r="BM44" s="85"/>
      <c r="BN44" s="85"/>
      <c r="BO44" s="85"/>
      <c r="BP44" s="137"/>
      <c r="BQ44" s="85"/>
      <c r="BR44" s="141"/>
      <c r="BS44" s="359" t="s">
        <v>165</v>
      </c>
      <c r="BT44" s="360"/>
      <c r="BU44" s="361"/>
      <c r="BV44" s="362"/>
      <c r="BW44" s="156"/>
      <c r="BX44" s="351" t="s">
        <v>152</v>
      </c>
      <c r="BY44" s="351" t="s">
        <v>153</v>
      </c>
      <c r="BZ44" s="352"/>
      <c r="CA44" s="156"/>
      <c r="CB44" s="155"/>
      <c r="CC44" s="155"/>
      <c r="CD44" s="155"/>
      <c r="CE44" s="351" t="s">
        <v>155</v>
      </c>
      <c r="CF44" s="351" t="s">
        <v>156</v>
      </c>
      <c r="CG44" s="155"/>
      <c r="CH44" s="155"/>
      <c r="CI44" s="155"/>
      <c r="CJ44" s="351" t="s">
        <v>158</v>
      </c>
      <c r="CK44" s="155"/>
      <c r="CL44" s="155"/>
      <c r="CM44" s="155"/>
      <c r="CN44" s="155"/>
      <c r="CO44" s="351" t="s">
        <v>159</v>
      </c>
      <c r="CP44" s="155"/>
      <c r="CQ44" s="155"/>
      <c r="CR44" s="155"/>
      <c r="CS44" s="351" t="s">
        <v>146</v>
      </c>
      <c r="CT44" s="155"/>
      <c r="CU44" s="134"/>
      <c r="CV44" s="134"/>
      <c r="CW44" s="134"/>
    </row>
    <row r="45" spans="1:101" ht="18.75" customHeight="1" thickBot="1" x14ac:dyDescent="0.3">
      <c r="A45" s="60"/>
      <c r="B45" s="60"/>
      <c r="C45" s="75" t="str">
        <f>Spielplan!$C$45</f>
        <v>Uruguay</v>
      </c>
      <c r="D45" s="76"/>
      <c r="E45" s="104"/>
      <c r="F45" s="93"/>
      <c r="G45" s="104"/>
      <c r="H45" s="75" t="str">
        <f>Spielplan!$H$45</f>
        <v>Costa Rica</v>
      </c>
      <c r="I45" s="76"/>
      <c r="J45" s="60"/>
      <c r="K45" s="60" t="s">
        <v>85</v>
      </c>
      <c r="L45" s="60">
        <f t="shared" ref="L45:L50" si="12">IF(E45-G45&gt;0,1,IF(G45=E45,0,-1))</f>
        <v>0</v>
      </c>
      <c r="M45" s="60">
        <f>IF($E45="",0,IF($E45&gt;$G45,3,IF($E45=G45,1,0)))</f>
        <v>0</v>
      </c>
      <c r="N45" s="60">
        <f>IF($G45="",0,IF($E45&gt;$G45,0,IF($E45=G45,1,3)))</f>
        <v>0</v>
      </c>
      <c r="O45" s="60"/>
      <c r="P45" s="60"/>
      <c r="Q45" s="60">
        <f>E45</f>
        <v>0</v>
      </c>
      <c r="R45" s="60">
        <f>G45</f>
        <v>0</v>
      </c>
      <c r="S45" s="60"/>
      <c r="T45" s="60"/>
      <c r="U45" s="60">
        <f>G45</f>
        <v>0</v>
      </c>
      <c r="V45" s="60">
        <f>E45</f>
        <v>0</v>
      </c>
      <c r="W45" s="60"/>
      <c r="X45" s="60"/>
      <c r="Y45" s="60"/>
      <c r="Z45" s="60">
        <f>M51</f>
        <v>0</v>
      </c>
      <c r="AA45" s="60">
        <f>Q51</f>
        <v>0</v>
      </c>
      <c r="AB45" s="60">
        <f>U51</f>
        <v>0</v>
      </c>
      <c r="AC45" s="60">
        <f>AA45-AB45</f>
        <v>0</v>
      </c>
      <c r="AD45" s="60">
        <f>IF(Z45&gt;Z46,-1,0)</f>
        <v>0</v>
      </c>
      <c r="AE45" s="60">
        <f>IF(Z45&gt;Z47,-1,0)</f>
        <v>0</v>
      </c>
      <c r="AF45" s="60">
        <f>IF(Z45&gt;Z48,-1,0)</f>
        <v>0</v>
      </c>
      <c r="AG45" s="60">
        <f>10000-(AJ45*1000+AM45*100+AK45*10)</f>
        <v>10000</v>
      </c>
      <c r="AH45" s="90">
        <f>RANK(AG45,AG45:AG48,1)</f>
        <v>1</v>
      </c>
      <c r="AI45" s="60" t="str">
        <f>C45</f>
        <v>Uruguay</v>
      </c>
      <c r="AJ45" s="60">
        <f t="shared" ref="AJ45:AL48" si="13">Z45</f>
        <v>0</v>
      </c>
      <c r="AK45" s="60">
        <f t="shared" si="13"/>
        <v>0</v>
      </c>
      <c r="AL45" s="60">
        <f t="shared" si="13"/>
        <v>0</v>
      </c>
      <c r="AM45" s="60">
        <f>AK45-AL45</f>
        <v>0</v>
      </c>
      <c r="AN45" s="187"/>
      <c r="AO45" s="187">
        <f>IF(AG46=AG45,IF(G45&gt;E45,AG46-0.1,AG46),AG46)</f>
        <v>10000</v>
      </c>
      <c r="AP45" s="187">
        <f>IF(AG47=AG45,IF(G47&gt;E47,AG47-0.1,AG47),AG47)</f>
        <v>10000</v>
      </c>
      <c r="AQ45" s="187">
        <f>IF(AG48=AG45,IF(G49&gt;E49,AG48-0.1,AG48),AG48)</f>
        <v>10000</v>
      </c>
      <c r="AR45" s="187">
        <f>AN49</f>
        <v>30000</v>
      </c>
      <c r="AS45" s="90">
        <f>RANK(AR45,AR45:AR48,1)</f>
        <v>1</v>
      </c>
      <c r="AT45" s="60" t="str">
        <f t="shared" ref="AT45:AW48" si="14">AI45</f>
        <v>Uruguay</v>
      </c>
      <c r="AU45" s="60">
        <f t="shared" si="14"/>
        <v>0</v>
      </c>
      <c r="AV45" s="60">
        <f t="shared" si="14"/>
        <v>0</v>
      </c>
      <c r="AW45" s="60">
        <f t="shared" si="14"/>
        <v>0</v>
      </c>
      <c r="AX45" s="60"/>
      <c r="AY45" s="60"/>
      <c r="AZ45" s="60"/>
      <c r="BA45" s="77">
        <v>1</v>
      </c>
      <c r="BB45" s="75" t="str">
        <f>VLOOKUP(1,AS45:AT48,2,FALSE)</f>
        <v>Uruguay</v>
      </c>
      <c r="BC45" s="76"/>
      <c r="BD45" s="78">
        <f>VLOOKUP(1,AS45:AW48,3,FALSE)</f>
        <v>0</v>
      </c>
      <c r="BE45" s="79">
        <f>VLOOKUP(1,AS45:AW48,4,FALSE)</f>
        <v>0</v>
      </c>
      <c r="BF45" s="93" t="s">
        <v>12</v>
      </c>
      <c r="BG45" s="79">
        <f>VLOOKUP(1,AS45:AW48,5,FALSE)</f>
        <v>0</v>
      </c>
      <c r="BH45" s="80" t="s">
        <v>24</v>
      </c>
      <c r="BI45" s="85"/>
      <c r="BJ45" s="85">
        <f>IF(E45&gt;G45,IF(Spielplan!E45&gt;Spielplan!G45,Punktemodus!$B$3,0),0)</f>
        <v>0</v>
      </c>
      <c r="BK45" s="85">
        <f>IF(E45=G45,IF(Spielplan!E45=Spielplan!G45,Punktemodus!$B$3,0),0)</f>
        <v>10</v>
      </c>
      <c r="BL45" s="85">
        <f>IF(E45&lt;G45,IF(Spielplan!E45&lt;Spielplan!G45,Punktemodus!$B$3,0),0)</f>
        <v>0</v>
      </c>
      <c r="BM45" s="85">
        <f>IF(E45=Spielplan!E45,IF(G45=Spielplan!G45,Punktemodus!$B$5,0),0)</f>
        <v>3</v>
      </c>
      <c r="BN45" s="85">
        <f>IF(E45=Spielplan!E45,Punktemodus!$B$7,0)</f>
        <v>1</v>
      </c>
      <c r="BO45" s="85">
        <f>IF(G45=Spielplan!G45,Punktemodus!$B$7,0)</f>
        <v>1</v>
      </c>
      <c r="BP45" s="137">
        <f>IF(Spielplan!E45="",0,SUM(BJ45:BO45))</f>
        <v>0</v>
      </c>
      <c r="BQ45" s="85"/>
      <c r="BR45" s="141"/>
      <c r="BS45" s="363"/>
      <c r="BT45" s="364"/>
      <c r="BU45" s="365"/>
      <c r="BV45" s="366"/>
      <c r="BW45" s="156"/>
      <c r="BX45" s="351"/>
      <c r="BY45" s="351"/>
      <c r="BZ45" s="352"/>
      <c r="CA45" s="156"/>
      <c r="CB45" s="155"/>
      <c r="CC45" s="155"/>
      <c r="CD45" s="155"/>
      <c r="CE45" s="351"/>
      <c r="CF45" s="351"/>
      <c r="CG45" s="155"/>
      <c r="CH45" s="155"/>
      <c r="CI45" s="155"/>
      <c r="CJ45" s="351"/>
      <c r="CK45" s="155"/>
      <c r="CL45" s="155"/>
      <c r="CM45" s="155"/>
      <c r="CN45" s="155"/>
      <c r="CO45" s="351"/>
      <c r="CP45" s="155"/>
      <c r="CQ45" s="155"/>
      <c r="CR45" s="155"/>
      <c r="CS45" s="351"/>
      <c r="CT45" s="155"/>
      <c r="CU45" s="134"/>
      <c r="CV45" s="134"/>
      <c r="CW45" s="134"/>
    </row>
    <row r="46" spans="1:101" ht="18.75" customHeight="1" thickBot="1" x14ac:dyDescent="0.3">
      <c r="A46" s="60"/>
      <c r="B46" s="60"/>
      <c r="C46" s="48" t="str">
        <f>Spielplan!$C$46</f>
        <v>England</v>
      </c>
      <c r="D46" s="49"/>
      <c r="E46" s="104"/>
      <c r="F46" s="93"/>
      <c r="G46" s="104"/>
      <c r="H46" s="48" t="str">
        <f>Spielplan!$H$46</f>
        <v>Italien</v>
      </c>
      <c r="I46" s="49"/>
      <c r="J46" s="60"/>
      <c r="K46" s="60" t="s">
        <v>86</v>
      </c>
      <c r="L46" s="60">
        <f t="shared" si="12"/>
        <v>0</v>
      </c>
      <c r="M46" s="60"/>
      <c r="N46" s="60"/>
      <c r="O46" s="60">
        <f>IF($E46="",0,IF($E46&gt;$G46,3,IF($E46=$G46,1,0)))</f>
        <v>0</v>
      </c>
      <c r="P46" s="60">
        <f>IF($G46="",0,IF($E46&gt;$G46,0,IF($E46=$G46,1,3)))</f>
        <v>0</v>
      </c>
      <c r="Q46" s="60"/>
      <c r="R46" s="60"/>
      <c r="S46" s="60">
        <f>E46</f>
        <v>0</v>
      </c>
      <c r="T46" s="60">
        <f>G46</f>
        <v>0</v>
      </c>
      <c r="U46" s="60"/>
      <c r="V46" s="60"/>
      <c r="W46" s="60">
        <f>G46</f>
        <v>0</v>
      </c>
      <c r="X46" s="60">
        <f>E46</f>
        <v>0</v>
      </c>
      <c r="Y46" s="60"/>
      <c r="Z46" s="60">
        <f>N51</f>
        <v>0</v>
      </c>
      <c r="AA46" s="60">
        <f>R51</f>
        <v>0</v>
      </c>
      <c r="AB46" s="60">
        <f>V51</f>
        <v>0</v>
      </c>
      <c r="AC46" s="60">
        <f>AA46-AB46</f>
        <v>0</v>
      </c>
      <c r="AD46" s="60">
        <f>IF(Z46&gt;Z45,-1,0)</f>
        <v>0</v>
      </c>
      <c r="AE46" s="60">
        <f>IF(Z46&gt;Z47,-1,0)</f>
        <v>0</v>
      </c>
      <c r="AF46" s="60">
        <f>IF(Z46&gt;Z48,-1,0)</f>
        <v>0</v>
      </c>
      <c r="AG46" s="60">
        <f>10000-(AJ46*1000+AM46*100+AK46*10)</f>
        <v>10000</v>
      </c>
      <c r="AH46" s="90">
        <f>RANK(AG46,AG45:AG48,1)</f>
        <v>1</v>
      </c>
      <c r="AI46" s="60" t="str">
        <f>H45</f>
        <v>Costa Rica</v>
      </c>
      <c r="AJ46" s="60">
        <f t="shared" si="13"/>
        <v>0</v>
      </c>
      <c r="AK46" s="60">
        <f t="shared" si="13"/>
        <v>0</v>
      </c>
      <c r="AL46" s="60">
        <f t="shared" si="13"/>
        <v>0</v>
      </c>
      <c r="AM46" s="60">
        <f>AK46-AL46</f>
        <v>0</v>
      </c>
      <c r="AN46" s="187">
        <f>IF(AG45=AG46,IF(E45&gt;G45,AG45-0.1,AG45),AG45)</f>
        <v>10000</v>
      </c>
      <c r="AO46" s="187"/>
      <c r="AP46" s="187">
        <f>IF(AG47=AG46,IF(G50&gt;E50,AG47-0.1,AG47),AG47)</f>
        <v>10000</v>
      </c>
      <c r="AQ46" s="187">
        <f>IF(AG48=AG46,IF(G48&gt;E48,AG48-0.1,AG48),AG48)</f>
        <v>10000</v>
      </c>
      <c r="AR46" s="187">
        <f>AO49</f>
        <v>30000</v>
      </c>
      <c r="AS46" s="90">
        <f>RANK(AR46,AR45:AR48,1)</f>
        <v>1</v>
      </c>
      <c r="AT46" s="60" t="str">
        <f t="shared" si="14"/>
        <v>Costa Rica</v>
      </c>
      <c r="AU46" s="60">
        <f t="shared" si="14"/>
        <v>0</v>
      </c>
      <c r="AV46" s="60">
        <f t="shared" si="14"/>
        <v>0</v>
      </c>
      <c r="AW46" s="60">
        <f t="shared" si="14"/>
        <v>0</v>
      </c>
      <c r="AX46" s="60"/>
      <c r="AY46" s="60"/>
      <c r="AZ46" s="60"/>
      <c r="BA46" s="50">
        <v>2</v>
      </c>
      <c r="BB46" s="48" t="e">
        <f>VLOOKUP(2,AS45:AT48,2,FALSE)</f>
        <v>#N/A</v>
      </c>
      <c r="BC46" s="49"/>
      <c r="BD46" s="51" t="e">
        <f>VLOOKUP(2,AS45:AW48,3,FALSE)</f>
        <v>#N/A</v>
      </c>
      <c r="BE46" s="52" t="e">
        <f>VLOOKUP(2,AS45:AW48,4,FALSE)</f>
        <v>#N/A</v>
      </c>
      <c r="BF46" s="93" t="s">
        <v>12</v>
      </c>
      <c r="BG46" s="52" t="e">
        <f>VLOOKUP(2,AS45:AW48,5,FALSE)</f>
        <v>#N/A</v>
      </c>
      <c r="BH46" s="81" t="s">
        <v>25</v>
      </c>
      <c r="BI46" s="85"/>
      <c r="BJ46" s="85">
        <f>IF(E46&gt;G46,IF(Spielplan!E46&gt;Spielplan!G46,Punktemodus!$B$3,0),0)</f>
        <v>0</v>
      </c>
      <c r="BK46" s="85">
        <f>IF(E46=G46,IF(Spielplan!E46=Spielplan!G46,Punktemodus!$B$3,0),0)</f>
        <v>10</v>
      </c>
      <c r="BL46" s="85">
        <f>IF(E46&lt;G46,IF(Spielplan!E46&lt;Spielplan!G46,Punktemodus!$B$3,0),0)</f>
        <v>0</v>
      </c>
      <c r="BM46" s="85">
        <f>IF(E46=Spielplan!E46,IF(G46=Spielplan!G46,Punktemodus!$B$5,0),0)</f>
        <v>3</v>
      </c>
      <c r="BN46" s="85">
        <f>IF(E46=Spielplan!E46,Punktemodus!$B$7,0)</f>
        <v>1</v>
      </c>
      <c r="BO46" s="85">
        <f>IF(G46=Spielplan!G46,Punktemodus!$B$7,0)</f>
        <v>1</v>
      </c>
      <c r="BP46" s="137">
        <f>IF(Spielplan!E46="",0,SUM(BJ46:BO46))</f>
        <v>0</v>
      </c>
      <c r="BQ46" s="85"/>
      <c r="BR46" s="141"/>
      <c r="BS46" s="142"/>
      <c r="BT46" s="155"/>
      <c r="BU46" s="154" t="s">
        <v>120</v>
      </c>
      <c r="BV46" s="155"/>
      <c r="BW46" s="155"/>
      <c r="BX46" s="351"/>
      <c r="BY46" s="351"/>
      <c r="BZ46" s="352"/>
      <c r="CA46" s="155"/>
      <c r="CB46" s="155"/>
      <c r="CC46" s="155"/>
      <c r="CD46" s="155"/>
      <c r="CE46" s="351"/>
      <c r="CF46" s="351"/>
      <c r="CG46" s="155"/>
      <c r="CH46" s="155"/>
      <c r="CI46" s="155"/>
      <c r="CJ46" s="351"/>
      <c r="CK46" s="155"/>
      <c r="CL46" s="155"/>
      <c r="CM46" s="155"/>
      <c r="CN46" s="155"/>
      <c r="CO46" s="351"/>
      <c r="CP46" s="155"/>
      <c r="CQ46" s="155"/>
      <c r="CR46" s="155"/>
      <c r="CS46" s="351"/>
      <c r="CT46" s="155"/>
      <c r="CU46" s="134"/>
      <c r="CV46" s="134"/>
      <c r="CW46" s="134"/>
    </row>
    <row r="47" spans="1:101" ht="18.75" customHeight="1" thickBot="1" x14ac:dyDescent="0.3">
      <c r="A47" s="60"/>
      <c r="B47" s="60"/>
      <c r="C47" s="75" t="str">
        <f>C45</f>
        <v>Uruguay</v>
      </c>
      <c r="D47" s="76"/>
      <c r="E47" s="104"/>
      <c r="F47" s="93"/>
      <c r="G47" s="104"/>
      <c r="H47" s="75" t="str">
        <f>C46</f>
        <v>England</v>
      </c>
      <c r="I47" s="76"/>
      <c r="J47" s="60"/>
      <c r="K47" s="60" t="s">
        <v>87</v>
      </c>
      <c r="L47" s="60">
        <f t="shared" si="12"/>
        <v>0</v>
      </c>
      <c r="M47" s="60">
        <f>IF($E47="",0,IF($E47&gt;$G47,3,IF($E47=G47,1,0)))</f>
        <v>0</v>
      </c>
      <c r="N47" s="60"/>
      <c r="O47" s="60">
        <f>IF($G47="",0,IF($E47&gt;$G47,0,IF($E47=$G47,1,3)))</f>
        <v>0</v>
      </c>
      <c r="P47" s="60"/>
      <c r="Q47" s="60">
        <f>E47</f>
        <v>0</v>
      </c>
      <c r="R47" s="60"/>
      <c r="S47" s="60">
        <f>G47</f>
        <v>0</v>
      </c>
      <c r="T47" s="60"/>
      <c r="U47" s="60">
        <f>G47</f>
        <v>0</v>
      </c>
      <c r="V47" s="60"/>
      <c r="W47" s="60">
        <f>E47</f>
        <v>0</v>
      </c>
      <c r="X47" s="60"/>
      <c r="Y47" s="60"/>
      <c r="Z47" s="60">
        <f>O51</f>
        <v>0</v>
      </c>
      <c r="AA47" s="60">
        <f>S51</f>
        <v>0</v>
      </c>
      <c r="AB47" s="60">
        <f>W51</f>
        <v>0</v>
      </c>
      <c r="AC47" s="60">
        <f>AA47-AB47</f>
        <v>0</v>
      </c>
      <c r="AD47" s="60">
        <f>IF(Z47&gt;Z45,-1,0)</f>
        <v>0</v>
      </c>
      <c r="AE47" s="60">
        <f>IF(Z47&gt;Z46,-1,0)</f>
        <v>0</v>
      </c>
      <c r="AF47" s="60">
        <f>IF(Z47&gt;Z48,-1,0)</f>
        <v>0</v>
      </c>
      <c r="AG47" s="60">
        <f>10000-(AJ47*1000+AM47*100+AK47*10)</f>
        <v>10000</v>
      </c>
      <c r="AH47" s="90">
        <f>RANK(AG47,AG45:AG48,1)</f>
        <v>1</v>
      </c>
      <c r="AI47" s="60" t="str">
        <f>C46</f>
        <v>England</v>
      </c>
      <c r="AJ47" s="60">
        <f t="shared" si="13"/>
        <v>0</v>
      </c>
      <c r="AK47" s="60">
        <f t="shared" si="13"/>
        <v>0</v>
      </c>
      <c r="AL47" s="60">
        <f t="shared" si="13"/>
        <v>0</v>
      </c>
      <c r="AM47" s="60">
        <f>AK47-AL47</f>
        <v>0</v>
      </c>
      <c r="AN47" s="187">
        <f>IF(AG45=AG47,IF(E47&gt;G47,AG45-0.1,AG45),AG45)</f>
        <v>10000</v>
      </c>
      <c r="AO47" s="187">
        <f>IF(AG46=AG47,IF(E50&gt;G50,AG46-0.1,AG46),AG46)</f>
        <v>10000</v>
      </c>
      <c r="AP47" s="187"/>
      <c r="AQ47" s="187">
        <f>IF(AG48=AG47,IF(G46&gt;E46,AG48-0.1,AG48),AG48)</f>
        <v>10000</v>
      </c>
      <c r="AR47" s="187">
        <f>AP49</f>
        <v>30000</v>
      </c>
      <c r="AS47" s="90">
        <f>RANK(AR47,AR45:AR48,1)</f>
        <v>1</v>
      </c>
      <c r="AT47" s="60" t="str">
        <f t="shared" si="14"/>
        <v>England</v>
      </c>
      <c r="AU47" s="60">
        <f t="shared" si="14"/>
        <v>0</v>
      </c>
      <c r="AV47" s="60">
        <f t="shared" si="14"/>
        <v>0</v>
      </c>
      <c r="AW47" s="60">
        <f t="shared" si="14"/>
        <v>0</v>
      </c>
      <c r="AX47" s="60"/>
      <c r="AY47" s="60"/>
      <c r="AZ47" s="60"/>
      <c r="BA47" s="113">
        <v>3</v>
      </c>
      <c r="BB47" s="114" t="e">
        <f>VLOOKUP(3,AS45:AT48,2,FALSE)</f>
        <v>#N/A</v>
      </c>
      <c r="BC47" s="115"/>
      <c r="BD47" s="116" t="e">
        <f>VLOOKUP(3,AS45:AW48,3,FALSE)</f>
        <v>#N/A</v>
      </c>
      <c r="BE47" s="116" t="e">
        <f>VLOOKUP(3,AS45:AW48,4,FALSE)</f>
        <v>#N/A</v>
      </c>
      <c r="BF47" s="93" t="s">
        <v>12</v>
      </c>
      <c r="BG47" s="116" t="e">
        <f>VLOOKUP(3,AS45:AW48,5,FALSE)</f>
        <v>#N/A</v>
      </c>
      <c r="BH47" s="60"/>
      <c r="BI47" s="60"/>
      <c r="BJ47" s="85">
        <f>IF(E47&gt;G47,IF(Spielplan!E47&gt;Spielplan!G47,Punktemodus!$B$3,0),0)</f>
        <v>0</v>
      </c>
      <c r="BK47" s="85">
        <f>IF(E47=G47,IF(Spielplan!E47=Spielplan!G47,Punktemodus!$B$3,0),0)</f>
        <v>10</v>
      </c>
      <c r="BL47" s="85">
        <f>IF(E47&lt;G47,IF(Spielplan!E47&lt;Spielplan!G47,Punktemodus!$B$3,0),0)</f>
        <v>0</v>
      </c>
      <c r="BM47" s="85">
        <f>IF(E47=Spielplan!E47,IF(G47=Spielplan!G47,Punktemodus!$B$5,0),0)</f>
        <v>3</v>
      </c>
      <c r="BN47" s="85">
        <f>IF(E47=Spielplan!E47,Punktemodus!$B$7,0)</f>
        <v>1</v>
      </c>
      <c r="BO47" s="85">
        <f>IF(G47=Spielplan!G47,Punktemodus!$B$7,0)</f>
        <v>1</v>
      </c>
      <c r="BP47" s="137">
        <f>IF(Spielplan!E47="",0,SUM(BJ47:BO47))</f>
        <v>0</v>
      </c>
      <c r="BQ47" s="85"/>
      <c r="BR47" s="141"/>
      <c r="BS47" s="134"/>
      <c r="BT47" s="134"/>
      <c r="BU47" s="134"/>
      <c r="BV47" s="134"/>
      <c r="BW47" s="155"/>
      <c r="BX47" s="351"/>
      <c r="BY47" s="351"/>
      <c r="BZ47" s="352"/>
      <c r="CA47" s="155"/>
      <c r="CB47" s="155"/>
      <c r="CC47" s="155"/>
      <c r="CD47" s="155"/>
      <c r="CE47" s="351"/>
      <c r="CF47" s="351"/>
      <c r="CG47" s="155"/>
      <c r="CH47" s="155"/>
      <c r="CI47" s="155"/>
      <c r="CJ47" s="351"/>
      <c r="CK47" s="155"/>
      <c r="CL47" s="155"/>
      <c r="CM47" s="155"/>
      <c r="CN47" s="155"/>
      <c r="CO47" s="351"/>
      <c r="CP47" s="155"/>
      <c r="CQ47" s="155"/>
      <c r="CR47" s="155"/>
      <c r="CS47" s="351"/>
      <c r="CT47" s="155"/>
      <c r="CU47" s="134"/>
      <c r="CV47" s="134"/>
      <c r="CW47" s="134"/>
    </row>
    <row r="48" spans="1:101" ht="18.75" customHeight="1" thickBot="1" x14ac:dyDescent="0.3">
      <c r="A48" s="60"/>
      <c r="B48" s="60"/>
      <c r="C48" s="48" t="str">
        <f>H45</f>
        <v>Costa Rica</v>
      </c>
      <c r="D48" s="49"/>
      <c r="E48" s="104"/>
      <c r="F48" s="93"/>
      <c r="G48" s="104"/>
      <c r="H48" s="48" t="str">
        <f>H46</f>
        <v>Italien</v>
      </c>
      <c r="I48" s="49"/>
      <c r="J48" s="60"/>
      <c r="K48" s="60" t="s">
        <v>88</v>
      </c>
      <c r="L48" s="60">
        <f t="shared" si="12"/>
        <v>0</v>
      </c>
      <c r="M48" s="60"/>
      <c r="N48" s="60">
        <f>IF($E48="",0,IF($E48&gt;$G48,3,IF($E48=$G48,1,0)))</f>
        <v>0</v>
      </c>
      <c r="O48" s="60"/>
      <c r="P48" s="60">
        <f>IF($G48="",0,IF($E48&gt;$G48,0,IF($E48=$G48,1,3)))</f>
        <v>0</v>
      </c>
      <c r="Q48" s="60"/>
      <c r="R48" s="60">
        <f>E48</f>
        <v>0</v>
      </c>
      <c r="S48" s="60"/>
      <c r="T48" s="60">
        <f>G48</f>
        <v>0</v>
      </c>
      <c r="U48" s="60"/>
      <c r="V48" s="60">
        <f>G48</f>
        <v>0</v>
      </c>
      <c r="W48" s="60"/>
      <c r="X48" s="60">
        <f>E48</f>
        <v>0</v>
      </c>
      <c r="Y48" s="60"/>
      <c r="Z48" s="60">
        <f>P51</f>
        <v>0</v>
      </c>
      <c r="AA48" s="60">
        <f>T51</f>
        <v>0</v>
      </c>
      <c r="AB48" s="60">
        <f>X51</f>
        <v>0</v>
      </c>
      <c r="AC48" s="60">
        <f>AA48-AB48</f>
        <v>0</v>
      </c>
      <c r="AD48" s="60">
        <f>IF(Z48&gt;Z45,-1,0)</f>
        <v>0</v>
      </c>
      <c r="AE48" s="60">
        <f>IF(Z48&gt;Z46,-1,0)</f>
        <v>0</v>
      </c>
      <c r="AF48" s="60">
        <f>IF(Z48&gt;Z47,-1,0)</f>
        <v>0</v>
      </c>
      <c r="AG48" s="60">
        <f>10000-(AJ48*1000+AM48*100+AK48*10)</f>
        <v>10000</v>
      </c>
      <c r="AH48" s="90">
        <f>RANK(AG48,AG45:AG48,1)</f>
        <v>1</v>
      </c>
      <c r="AI48" s="60" t="str">
        <f>H46</f>
        <v>Italien</v>
      </c>
      <c r="AJ48" s="60">
        <f t="shared" si="13"/>
        <v>0</v>
      </c>
      <c r="AK48" s="60">
        <f t="shared" si="13"/>
        <v>0</v>
      </c>
      <c r="AL48" s="60">
        <f t="shared" si="13"/>
        <v>0</v>
      </c>
      <c r="AM48" s="60">
        <f>AK48-AL48</f>
        <v>0</v>
      </c>
      <c r="AN48" s="187">
        <f>IF(AG45=AG48,IF(E49&gt;G49,AG45-0.1,AG45),AG45)</f>
        <v>10000</v>
      </c>
      <c r="AO48" s="187">
        <f>IF(AG46=AG48,IF(E48&gt;G48,AG46-0.1,AG46),AG46)</f>
        <v>10000</v>
      </c>
      <c r="AP48" s="187">
        <f>IF(AG47=AG48,IF(E46&gt;G46,AG47-0.1,AG47),AG47)</f>
        <v>10000</v>
      </c>
      <c r="AQ48" s="187"/>
      <c r="AR48" s="187">
        <f>AQ49</f>
        <v>30000</v>
      </c>
      <c r="AS48" s="90">
        <f>RANK(AR48,AR45:AR48,1)</f>
        <v>1</v>
      </c>
      <c r="AT48" s="60" t="str">
        <f t="shared" si="14"/>
        <v>Italien</v>
      </c>
      <c r="AU48" s="60">
        <f t="shared" si="14"/>
        <v>0</v>
      </c>
      <c r="AV48" s="60">
        <f t="shared" si="14"/>
        <v>0</v>
      </c>
      <c r="AW48" s="60">
        <f t="shared" si="14"/>
        <v>0</v>
      </c>
      <c r="AX48" s="60"/>
      <c r="AY48" s="60"/>
      <c r="AZ48" s="60"/>
      <c r="BA48" s="113">
        <v>4</v>
      </c>
      <c r="BB48" s="114" t="e">
        <f>VLOOKUP(4,AS45:AT48,2,FALSE)</f>
        <v>#N/A</v>
      </c>
      <c r="BC48" s="115"/>
      <c r="BD48" s="116" t="e">
        <f>VLOOKUP(4,AS45:AW48,3,FALSE)</f>
        <v>#N/A</v>
      </c>
      <c r="BE48" s="116" t="e">
        <f>VLOOKUP(4,AS45:AW48,4,FALSE)</f>
        <v>#N/A</v>
      </c>
      <c r="BF48" s="93" t="s">
        <v>12</v>
      </c>
      <c r="BG48" s="116" t="e">
        <f>VLOOKUP(4,AS45:AW48,5,FALSE)</f>
        <v>#N/A</v>
      </c>
      <c r="BH48" s="60"/>
      <c r="BI48" s="60"/>
      <c r="BJ48" s="85">
        <f>IF(E48&gt;G48,IF(Spielplan!E48&gt;Spielplan!G48,Punktemodus!$B$3,0),0)</f>
        <v>0</v>
      </c>
      <c r="BK48" s="85">
        <f>IF(E48=G48,IF(Spielplan!E48=Spielplan!G48,Punktemodus!$B$3,0),0)</f>
        <v>10</v>
      </c>
      <c r="BL48" s="85">
        <f>IF(E48&lt;G48,IF(Spielplan!E48&lt;Spielplan!G48,Punktemodus!$B$3,0),0)</f>
        <v>0</v>
      </c>
      <c r="BM48" s="85">
        <f>IF(E48=Spielplan!E48,IF(G48=Spielplan!G48,Punktemodus!$B$5,0),0)</f>
        <v>3</v>
      </c>
      <c r="BN48" s="85">
        <f>IF(E48=Spielplan!E48,Punktemodus!$B$7,0)</f>
        <v>1</v>
      </c>
      <c r="BO48" s="85">
        <f>IF(G48=Spielplan!G48,Punktemodus!$B$7,0)</f>
        <v>1</v>
      </c>
      <c r="BP48" s="137">
        <f>IF(Spielplan!E48="",0,SUM(BJ48:BO48))</f>
        <v>0</v>
      </c>
      <c r="BQ48" s="85"/>
      <c r="BR48" s="141"/>
      <c r="BS48" s="143" t="s">
        <v>18</v>
      </c>
      <c r="BT48" s="144" t="str">
        <f>Spielplan!$BL$12</f>
        <v/>
      </c>
      <c r="BU48" s="145"/>
      <c r="BV48" s="146">
        <f>Spielplan!$BN$12</f>
        <v>0</v>
      </c>
      <c r="BW48" s="157"/>
      <c r="BX48" s="158">
        <f>IF(BT12=BT48,Punktemodus!$B$11,0)</f>
        <v>10</v>
      </c>
      <c r="BY48" s="158">
        <f>IF(BT48=BT29,Punktemodus!B13,0)</f>
        <v>5</v>
      </c>
      <c r="BZ48" s="142"/>
      <c r="CA48" s="155"/>
      <c r="CB48" s="154" t="s">
        <v>27</v>
      </c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34"/>
      <c r="CV48" s="134"/>
      <c r="CW48" s="134"/>
    </row>
    <row r="49" spans="1:101" ht="18.75" customHeight="1" thickBot="1" x14ac:dyDescent="0.3">
      <c r="A49" s="60"/>
      <c r="B49" s="60"/>
      <c r="C49" s="75" t="str">
        <f>C45</f>
        <v>Uruguay</v>
      </c>
      <c r="D49" s="76"/>
      <c r="E49" s="104"/>
      <c r="F49" s="93"/>
      <c r="G49" s="104"/>
      <c r="H49" s="75" t="str">
        <f>H46</f>
        <v>Italien</v>
      </c>
      <c r="I49" s="76"/>
      <c r="J49" s="60"/>
      <c r="K49" s="60" t="s">
        <v>89</v>
      </c>
      <c r="L49" s="60">
        <f t="shared" si="12"/>
        <v>0</v>
      </c>
      <c r="M49" s="60">
        <f>IF($E49="",0,IF($E49&gt;$G49,3,IF($E49=G49,1,0)))</f>
        <v>0</v>
      </c>
      <c r="N49" s="60"/>
      <c r="O49" s="60"/>
      <c r="P49" s="60">
        <f>IF($G49="",0,IF($E49&gt;$G49,0,IF($E49=$G49,1,3)))</f>
        <v>0</v>
      </c>
      <c r="Q49" s="60">
        <f>E49</f>
        <v>0</v>
      </c>
      <c r="R49" s="60"/>
      <c r="S49" s="60"/>
      <c r="T49" s="60">
        <f>G49</f>
        <v>0</v>
      </c>
      <c r="U49" s="60">
        <f>G49</f>
        <v>0</v>
      </c>
      <c r="V49" s="60"/>
      <c r="W49" s="60"/>
      <c r="X49" s="60">
        <f>E49</f>
        <v>0</v>
      </c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187">
        <f>SUM(AN45:AN48)</f>
        <v>30000</v>
      </c>
      <c r="AO49" s="187">
        <f>SUM(AO45:AO48)</f>
        <v>30000</v>
      </c>
      <c r="AP49" s="187">
        <f>SUM(AP45:AP48)</f>
        <v>30000</v>
      </c>
      <c r="AQ49" s="187">
        <f>SUM(AQ45:AQ48)</f>
        <v>30000</v>
      </c>
      <c r="AR49" s="187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85">
        <f>IF(E49&gt;G49,IF(Spielplan!E49&gt;Spielplan!G49,Punktemodus!$B$3,0),0)</f>
        <v>0</v>
      </c>
      <c r="BK49" s="85">
        <f>IF(E49=G49,IF(Spielplan!E49=Spielplan!G49,Punktemodus!$B$3,0),0)</f>
        <v>10</v>
      </c>
      <c r="BL49" s="85">
        <f>IF(E49&lt;G49,IF(Spielplan!E49&lt;Spielplan!G49,Punktemodus!$B$3,0),0)</f>
        <v>0</v>
      </c>
      <c r="BM49" s="85">
        <f>IF(E49=Spielplan!E49,IF(G49=Spielplan!G49,Punktemodus!$B$5,0),0)</f>
        <v>3</v>
      </c>
      <c r="BN49" s="85">
        <f>IF(E49=Spielplan!E49,Punktemodus!$B$7,0)</f>
        <v>1</v>
      </c>
      <c r="BO49" s="85">
        <f>IF(G49=Spielplan!G49,Punktemodus!$B$7,0)</f>
        <v>1</v>
      </c>
      <c r="BP49" s="137">
        <f>IF(Spielplan!E49="",0,SUM(BJ49:BO49))</f>
        <v>0</v>
      </c>
      <c r="BQ49" s="60"/>
      <c r="BR49" s="141"/>
      <c r="BS49" s="149" t="s">
        <v>21</v>
      </c>
      <c r="BT49" s="144" t="str">
        <f>Spielplan!$BL$13</f>
        <v/>
      </c>
      <c r="BU49" s="145"/>
      <c r="BV49" s="146">
        <f>Spielplan!$BN$13</f>
        <v>0</v>
      </c>
      <c r="BW49" s="155"/>
      <c r="BX49" s="158">
        <f>IF(BT13=BT49,Punktemodus!$B$11,0)</f>
        <v>10</v>
      </c>
      <c r="BY49" s="158">
        <f>IF(BT49=BT28,Punktemodus!B13,0)</f>
        <v>5</v>
      </c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34"/>
      <c r="CV49" s="134"/>
      <c r="CW49" s="134"/>
    </row>
    <row r="50" spans="1:101" ht="18.75" customHeight="1" thickBot="1" x14ac:dyDescent="0.3">
      <c r="A50" s="60"/>
      <c r="B50" s="60"/>
      <c r="C50" s="48" t="str">
        <f>H45</f>
        <v>Costa Rica</v>
      </c>
      <c r="D50" s="49"/>
      <c r="E50" s="104"/>
      <c r="F50" s="93"/>
      <c r="G50" s="104"/>
      <c r="H50" s="48" t="str">
        <f>C46</f>
        <v>England</v>
      </c>
      <c r="I50" s="49"/>
      <c r="J50" s="60"/>
      <c r="K50" s="60" t="s">
        <v>89</v>
      </c>
      <c r="L50" s="60">
        <f t="shared" si="12"/>
        <v>0</v>
      </c>
      <c r="M50" s="60"/>
      <c r="N50" s="60">
        <f>IF($E50="",0,IF($E50&gt;$G50,3,IF($E50=$G50,1,0)))</f>
        <v>0</v>
      </c>
      <c r="O50" s="60">
        <f>IF($G50="",0,IF($E50&gt;$G50,0,IF($E50=$G50,1,3)))</f>
        <v>0</v>
      </c>
      <c r="P50" s="60"/>
      <c r="Q50" s="60"/>
      <c r="R50" s="60">
        <f>E50</f>
        <v>0</v>
      </c>
      <c r="S50" s="60">
        <f>G50</f>
        <v>0</v>
      </c>
      <c r="T50" s="60"/>
      <c r="U50" s="60"/>
      <c r="V50" s="60">
        <f>G50</f>
        <v>0</v>
      </c>
      <c r="W50" s="60">
        <f>E50</f>
        <v>0</v>
      </c>
      <c r="X50" s="60"/>
      <c r="Y50" s="60"/>
      <c r="Z50" s="60" t="s">
        <v>30</v>
      </c>
      <c r="AA50" s="60"/>
      <c r="AB50" s="60"/>
      <c r="AC50" s="60"/>
      <c r="AD50" s="60"/>
      <c r="AE50" s="60"/>
      <c r="AF50" s="60"/>
      <c r="AG50" s="60" t="b">
        <f>OR(AG45=AG46,AG45=AG47,AG45=AG48,AG46=AG47,AG46=AG48,AG47=AG48)</f>
        <v>1</v>
      </c>
      <c r="AH50" s="60"/>
      <c r="AI50" s="60"/>
      <c r="AJ50" s="60"/>
      <c r="AK50" s="60"/>
      <c r="AL50" s="60"/>
      <c r="AM50" s="60"/>
      <c r="AN50" s="60"/>
      <c r="AO50" s="60" t="s">
        <v>34</v>
      </c>
      <c r="AP50" s="60"/>
      <c r="AQ50" s="60"/>
      <c r="AR50" s="60" t="b">
        <f>OR(AR45=AR46,AR45=AR47,AR45=AR48,AR46=AR47,AR46=AR48,AR47=AR48)</f>
        <v>1</v>
      </c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85">
        <f>IF(E50&gt;G50,IF(Spielplan!E50&gt;Spielplan!G50,Punktemodus!$B$3,0),0)</f>
        <v>0</v>
      </c>
      <c r="BK50" s="85">
        <f>IF(E50=G50,IF(Spielplan!E50=Spielplan!G50,Punktemodus!$B$3,0),0)</f>
        <v>10</v>
      </c>
      <c r="BL50" s="85">
        <f>IF(E50&lt;G50,IF(Spielplan!E50&lt;Spielplan!G50,Punktemodus!$B$3,0),0)</f>
        <v>0</v>
      </c>
      <c r="BM50" s="85">
        <f>IF(E50=Spielplan!E50,IF(G50=Spielplan!G50,Punktemodus!$B$5,0),0)</f>
        <v>3</v>
      </c>
      <c r="BN50" s="85">
        <f>IF(E50=Spielplan!E50,Punktemodus!$B$7,0)</f>
        <v>1</v>
      </c>
      <c r="BO50" s="85">
        <f>IF(G50=Spielplan!G50,Punktemodus!$B$7,0)</f>
        <v>1</v>
      </c>
      <c r="BP50" s="137">
        <f>IF(Spielplan!E50="",0,SUM(BJ50:BO50))</f>
        <v>0</v>
      </c>
      <c r="BQ50" s="60"/>
      <c r="BR50" s="141"/>
      <c r="BS50" s="150"/>
      <c r="BT50" s="134"/>
      <c r="BU50" s="134"/>
      <c r="BV50" s="151"/>
      <c r="BW50" s="157"/>
      <c r="BX50" s="158"/>
      <c r="BY50" s="158"/>
      <c r="BZ50" s="155"/>
      <c r="CA50" s="144" t="str">
        <f>Spielplan!$BS$14</f>
        <v/>
      </c>
      <c r="CB50" s="159"/>
      <c r="CC50" s="146">
        <f>Spielplan!$BU$14</f>
        <v>0</v>
      </c>
      <c r="CD50" s="157"/>
      <c r="CE50" s="155">
        <f>IF(CA50=CA14,Punktemodus!B15,0)</f>
        <v>20</v>
      </c>
      <c r="CF50" s="158">
        <f>IF(OR(CA50=$CA$15,CA50=$CA$22,CA50=$CA$23,CA50=$CA$30,CA50=$CA$31,CA50=$CA$38,CA50=$CA$39),Punktemodus!B17,0)</f>
        <v>10</v>
      </c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34"/>
      <c r="CV50" s="134"/>
      <c r="CW50" s="134"/>
    </row>
    <row r="51" spans="1:101" ht="18.75" customHeight="1" thickBot="1" x14ac:dyDescent="0.3">
      <c r="A51" s="60"/>
      <c r="B51" s="60"/>
      <c r="C51" s="136" t="str">
        <f>IF(G50="","",IF(AR50=TRUE,"Achtung: Fehler in Tabelle!",""))</f>
        <v/>
      </c>
      <c r="D51" s="60"/>
      <c r="E51" s="85"/>
      <c r="F51" s="60"/>
      <c r="G51" s="85"/>
      <c r="H51" s="60"/>
      <c r="I51" s="60"/>
      <c r="J51" s="60"/>
      <c r="K51" s="60"/>
      <c r="L51" s="60"/>
      <c r="M51" s="60">
        <f t="shared" ref="M51:X51" si="15">SUM(M45:M50)</f>
        <v>0</v>
      </c>
      <c r="N51" s="60">
        <f t="shared" si="15"/>
        <v>0</v>
      </c>
      <c r="O51" s="60">
        <f t="shared" si="15"/>
        <v>0</v>
      </c>
      <c r="P51" s="60">
        <f t="shared" si="15"/>
        <v>0</v>
      </c>
      <c r="Q51" s="60">
        <f t="shared" si="15"/>
        <v>0</v>
      </c>
      <c r="R51" s="60">
        <f t="shared" si="15"/>
        <v>0</v>
      </c>
      <c r="S51" s="60">
        <f t="shared" si="15"/>
        <v>0</v>
      </c>
      <c r="T51" s="60">
        <f t="shared" si="15"/>
        <v>0</v>
      </c>
      <c r="U51" s="60">
        <f t="shared" si="15"/>
        <v>0</v>
      </c>
      <c r="V51" s="60">
        <f t="shared" si="15"/>
        <v>0</v>
      </c>
      <c r="W51" s="60">
        <f t="shared" si="15"/>
        <v>0</v>
      </c>
      <c r="X51" s="60">
        <f t="shared" si="15"/>
        <v>0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160">
        <f>SUM(BP45:BP50)</f>
        <v>0</v>
      </c>
      <c r="BQ51" s="60"/>
      <c r="BR51" s="141"/>
      <c r="BS51" s="152"/>
      <c r="BT51" s="134"/>
      <c r="BU51" s="134"/>
      <c r="BV51" s="151"/>
      <c r="BW51" s="157"/>
      <c r="BX51" s="158"/>
      <c r="BY51" s="158"/>
      <c r="BZ51" s="155"/>
      <c r="CA51" s="144" t="str">
        <f>Spielplan!$BS$15</f>
        <v/>
      </c>
      <c r="CB51" s="159"/>
      <c r="CC51" s="146">
        <f>Spielplan!$BU$15</f>
        <v>0</v>
      </c>
      <c r="CD51" s="155"/>
      <c r="CE51" s="155">
        <f>IF(CA51=CA15,Punktemodus!B15,0)</f>
        <v>20</v>
      </c>
      <c r="CF51" s="158">
        <f>IF(OR(CA51=$CA$14,CA51=$CA$22,CA51=$CA$23,CA51=$CA$30,CA51=$CA$31,CA51=$CA$38,CA51=$CA$39),Punktemodus!B17,0)</f>
        <v>10</v>
      </c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34"/>
      <c r="CV51" s="134"/>
      <c r="CW51" s="134"/>
    </row>
    <row r="52" spans="1:101" ht="18.75" customHeight="1" thickBot="1" x14ac:dyDescent="0.3">
      <c r="A52" s="60"/>
      <c r="B52" s="60"/>
      <c r="C52" s="60"/>
      <c r="D52" s="60"/>
      <c r="E52" s="85"/>
      <c r="F52" s="60"/>
      <c r="G52" s="85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138"/>
      <c r="BQ52" s="60"/>
      <c r="BR52" s="141"/>
      <c r="BS52" s="153" t="s">
        <v>22</v>
      </c>
      <c r="BT52" s="144" t="str">
        <f>Spielplan!$BL$16</f>
        <v/>
      </c>
      <c r="BU52" s="145"/>
      <c r="BV52" s="146">
        <f>Spielplan!$BN$16</f>
        <v>0</v>
      </c>
      <c r="BW52" s="155"/>
      <c r="BX52" s="158">
        <f>IF(BT16=BT52,Punktemodus!$B$11,0)</f>
        <v>10</v>
      </c>
      <c r="BY52" s="158">
        <f>IF(BT52=BT33,Punktemodus!B13,0)</f>
        <v>5</v>
      </c>
      <c r="BZ52" s="155"/>
      <c r="CA52" s="155"/>
      <c r="CB52" s="155"/>
      <c r="CC52" s="155"/>
      <c r="CD52" s="155"/>
      <c r="CE52" s="155"/>
      <c r="CF52" s="154"/>
      <c r="CG52" s="154" t="s">
        <v>28</v>
      </c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34"/>
      <c r="CV52" s="134"/>
      <c r="CW52" s="134"/>
    </row>
    <row r="53" spans="1:101" ht="18.75" customHeight="1" thickBot="1" x14ac:dyDescent="0.25">
      <c r="A53" s="60"/>
      <c r="B53" s="60"/>
      <c r="C53" s="60"/>
      <c r="D53" s="60"/>
      <c r="E53" s="85"/>
      <c r="F53" s="60"/>
      <c r="G53" s="85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138"/>
      <c r="BQ53" s="60"/>
      <c r="BR53" s="141"/>
      <c r="BS53" s="149" t="s">
        <v>25</v>
      </c>
      <c r="BT53" s="144" t="str">
        <f>Spielplan!$BL$17</f>
        <v/>
      </c>
      <c r="BU53" s="145"/>
      <c r="BV53" s="146">
        <f>Spielplan!$BN$17</f>
        <v>0</v>
      </c>
      <c r="BW53" s="155"/>
      <c r="BX53" s="158">
        <f>IF(BT17=BT53,Punktemodus!$B$11,0)</f>
        <v>10</v>
      </c>
      <c r="BY53" s="158">
        <f>IF(BT53=BT32,Punktemodus!B13,0)</f>
        <v>5</v>
      </c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34"/>
      <c r="CV53" s="134"/>
      <c r="CW53" s="134"/>
    </row>
    <row r="54" spans="1:101" ht="18.75" customHeight="1" thickBot="1" x14ac:dyDescent="0.3">
      <c r="A54" s="60"/>
      <c r="B54" s="60"/>
      <c r="C54" s="88" t="s">
        <v>90</v>
      </c>
      <c r="D54" s="60"/>
      <c r="E54" s="85"/>
      <c r="F54" s="60"/>
      <c r="G54" s="85"/>
      <c r="H54" s="60"/>
      <c r="I54" s="60"/>
      <c r="J54" s="60"/>
      <c r="K54" s="60"/>
      <c r="L54" s="60"/>
      <c r="M54" s="60" t="s">
        <v>4</v>
      </c>
      <c r="N54" s="60"/>
      <c r="O54" s="60"/>
      <c r="P54" s="60"/>
      <c r="Q54" s="60" t="s">
        <v>6</v>
      </c>
      <c r="R54" s="60"/>
      <c r="S54" s="60"/>
      <c r="T54" s="60"/>
      <c r="U54" s="60" t="s">
        <v>7</v>
      </c>
      <c r="V54" s="60"/>
      <c r="W54" s="60"/>
      <c r="X54" s="60"/>
      <c r="Y54" s="60"/>
      <c r="Z54" s="60" t="s">
        <v>4</v>
      </c>
      <c r="AA54" s="60" t="s">
        <v>5</v>
      </c>
      <c r="AB54" s="60"/>
      <c r="AC54" s="60"/>
      <c r="AD54" s="60" t="s">
        <v>9</v>
      </c>
      <c r="AE54" s="60"/>
      <c r="AF54" s="60"/>
      <c r="AG54" s="60"/>
      <c r="AH54" s="60" t="s">
        <v>32</v>
      </c>
      <c r="AI54" s="60"/>
      <c r="AJ54" s="60"/>
      <c r="AK54" s="60"/>
      <c r="AL54" s="60"/>
      <c r="AM54" s="60"/>
      <c r="AN54" s="60" t="s">
        <v>35</v>
      </c>
      <c r="AO54" s="60"/>
      <c r="AP54" s="60"/>
      <c r="AQ54" s="60"/>
      <c r="AR54" s="60"/>
      <c r="AS54" s="60" t="s">
        <v>33</v>
      </c>
      <c r="AT54" s="60"/>
      <c r="AU54" s="60"/>
      <c r="AV54" s="60"/>
      <c r="AW54" s="60"/>
      <c r="AX54" s="60"/>
      <c r="AY54" s="60"/>
      <c r="AZ54" s="60"/>
      <c r="BA54" s="89" t="s">
        <v>10</v>
      </c>
      <c r="BB54" s="60"/>
      <c r="BC54" s="90" t="s">
        <v>4</v>
      </c>
      <c r="BD54" s="60"/>
      <c r="BE54" s="61" t="s">
        <v>5</v>
      </c>
      <c r="BF54" s="60"/>
      <c r="BG54" s="60"/>
      <c r="BH54" s="60"/>
      <c r="BI54" s="85"/>
      <c r="BJ54" s="60"/>
      <c r="BK54" s="60"/>
      <c r="BL54" s="60"/>
      <c r="BM54" s="60"/>
      <c r="BN54" s="60"/>
      <c r="BO54" s="60"/>
      <c r="BP54" s="138"/>
      <c r="BQ54" s="85"/>
      <c r="BR54" s="141"/>
      <c r="BS54" s="150"/>
      <c r="BT54" s="134"/>
      <c r="BU54" s="134"/>
      <c r="BV54" s="134"/>
      <c r="BW54" s="134"/>
      <c r="BX54" s="148"/>
      <c r="BY54" s="148"/>
      <c r="BZ54" s="134"/>
      <c r="CA54" s="134"/>
      <c r="CB54" s="134"/>
      <c r="CC54" s="134"/>
      <c r="CD54" s="134"/>
      <c r="CE54" s="134"/>
      <c r="CF54" s="144" t="str">
        <f>Spielplan!$BX$18</f>
        <v/>
      </c>
      <c r="CG54" s="145"/>
      <c r="CH54" s="146">
        <f>Spielplan!$BZ$18</f>
        <v>0</v>
      </c>
      <c r="CI54" s="134"/>
      <c r="CJ54" s="134">
        <f>IF(OR(CF54=$CF$18,CF54=$CF$19,CF54=$CF$34,CF54=$CF$35),Punktemodus!$B$19,0)</f>
        <v>30</v>
      </c>
      <c r="CK54" s="134"/>
      <c r="CL54" s="134"/>
      <c r="CM54" s="134"/>
      <c r="CN54" s="134"/>
      <c r="CO54" s="134"/>
      <c r="CP54" s="134"/>
      <c r="CQ54" s="134"/>
      <c r="CR54" s="134"/>
      <c r="CS54" s="134">
        <f>IF(CQ59=CQ23,Punktemodus!B23,0)</f>
        <v>50</v>
      </c>
      <c r="CT54" s="134"/>
      <c r="CU54" s="134"/>
      <c r="CV54" s="134"/>
      <c r="CW54" s="134"/>
    </row>
    <row r="55" spans="1:101" ht="18.75" customHeight="1" thickBot="1" x14ac:dyDescent="0.25">
      <c r="A55" s="60"/>
      <c r="B55" s="60"/>
      <c r="C55" s="92"/>
      <c r="D55" s="60"/>
      <c r="E55" s="85"/>
      <c r="F55" s="60"/>
      <c r="G55" s="85"/>
      <c r="H55" s="60"/>
      <c r="I55" s="60"/>
      <c r="J55" s="60"/>
      <c r="K55" s="60"/>
      <c r="L55" s="60"/>
      <c r="M55" s="60" t="s">
        <v>0</v>
      </c>
      <c r="N55" s="60" t="s">
        <v>1</v>
      </c>
      <c r="O55" s="60" t="s">
        <v>2</v>
      </c>
      <c r="P55" s="60" t="s">
        <v>3</v>
      </c>
      <c r="Q55" s="60" t="s">
        <v>0</v>
      </c>
      <c r="R55" s="60" t="s">
        <v>1</v>
      </c>
      <c r="S55" s="60" t="s">
        <v>2</v>
      </c>
      <c r="T55" s="60" t="s">
        <v>3</v>
      </c>
      <c r="U55" s="60" t="s">
        <v>0</v>
      </c>
      <c r="V55" s="60" t="s">
        <v>1</v>
      </c>
      <c r="W55" s="60" t="s">
        <v>2</v>
      </c>
      <c r="X55" s="60" t="s">
        <v>3</v>
      </c>
      <c r="Y55" s="60"/>
      <c r="Z55" s="60" t="s">
        <v>8</v>
      </c>
      <c r="AA55" s="60"/>
      <c r="AB55" s="60"/>
      <c r="AC55" s="60"/>
      <c r="AD55" s="60"/>
      <c r="AE55" s="60"/>
      <c r="AF55" s="60"/>
      <c r="AG55" s="60"/>
      <c r="AH55" s="60" t="s">
        <v>31</v>
      </c>
      <c r="AI55" s="60"/>
      <c r="AJ55" s="60"/>
      <c r="AK55" s="60"/>
      <c r="AL55" s="60"/>
      <c r="AM55" s="60"/>
      <c r="AN55" s="60" t="str">
        <f>AI56</f>
        <v>Schweiz</v>
      </c>
      <c r="AO55" s="60" t="str">
        <f>AI57</f>
        <v>Ecuador</v>
      </c>
      <c r="AP55" s="60" t="str">
        <f>AI58</f>
        <v>Frankreich</v>
      </c>
      <c r="AQ55" s="60" t="str">
        <f>AI59</f>
        <v>Honduras</v>
      </c>
      <c r="AR55" s="60"/>
      <c r="AS55" s="60" t="s">
        <v>31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85"/>
      <c r="BJ55" s="85"/>
      <c r="BK55" s="85"/>
      <c r="BL55" s="85"/>
      <c r="BM55" s="85"/>
      <c r="BN55" s="85"/>
      <c r="BO55" s="85"/>
      <c r="BP55" s="137"/>
      <c r="BQ55" s="85"/>
      <c r="BR55" s="141"/>
      <c r="BS55" s="134"/>
      <c r="BT55" s="134"/>
      <c r="BU55" s="134"/>
      <c r="BV55" s="134"/>
      <c r="BW55" s="134"/>
      <c r="BX55" s="148"/>
      <c r="BY55" s="148"/>
      <c r="BZ55" s="134"/>
      <c r="CA55" s="134"/>
      <c r="CB55" s="134"/>
      <c r="CC55" s="134"/>
      <c r="CD55" s="134"/>
      <c r="CE55" s="134"/>
      <c r="CF55" s="144" t="str">
        <f>Spielplan!$BX$19</f>
        <v/>
      </c>
      <c r="CG55" s="145"/>
      <c r="CH55" s="146">
        <f>Spielplan!$BZ$19</f>
        <v>0</v>
      </c>
      <c r="CI55" s="134"/>
      <c r="CJ55" s="134">
        <f>IF(OR(CF55=$CF$18,CF55=$CF$19,CF55=$CF$34,CF55=$CF$35),Punktemodus!$B$19,0)</f>
        <v>30</v>
      </c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</row>
    <row r="56" spans="1:101" ht="18.75" customHeight="1" thickBot="1" x14ac:dyDescent="0.3">
      <c r="A56" s="60"/>
      <c r="B56" s="60"/>
      <c r="C56" s="191" t="str">
        <f>Spielplan!$C56</f>
        <v>Schweiz</v>
      </c>
      <c r="D56" s="192"/>
      <c r="E56" s="104"/>
      <c r="F56" s="93"/>
      <c r="G56" s="104"/>
      <c r="H56" s="191" t="str">
        <f>Spielplan!$H$56</f>
        <v>Ecuador</v>
      </c>
      <c r="I56" s="192"/>
      <c r="J56" s="60"/>
      <c r="K56" s="60" t="s">
        <v>96</v>
      </c>
      <c r="L56" s="60">
        <f t="shared" ref="L56:L61" si="16">IF(E56-G56&gt;0,1,IF(G56=E56,0,-1))</f>
        <v>0</v>
      </c>
      <c r="M56" s="60">
        <f>IF($E56="",0,IF($E56&gt;$G56,3,IF($E56=G56,1,0)))</f>
        <v>0</v>
      </c>
      <c r="N56" s="60">
        <f>IF($G56="",0,IF($E56&gt;$G56,0,IF($E56=G56,1,3)))</f>
        <v>0</v>
      </c>
      <c r="O56" s="60"/>
      <c r="P56" s="60"/>
      <c r="Q56" s="60">
        <f>E56</f>
        <v>0</v>
      </c>
      <c r="R56" s="60">
        <f>G56</f>
        <v>0</v>
      </c>
      <c r="S56" s="60"/>
      <c r="T56" s="60"/>
      <c r="U56" s="60">
        <f>G56</f>
        <v>0</v>
      </c>
      <c r="V56" s="60">
        <f>E56</f>
        <v>0</v>
      </c>
      <c r="W56" s="60"/>
      <c r="X56" s="60"/>
      <c r="Y56" s="60"/>
      <c r="Z56" s="60">
        <f>M62</f>
        <v>0</v>
      </c>
      <c r="AA56" s="60">
        <f>Q62</f>
        <v>0</v>
      </c>
      <c r="AB56" s="60">
        <f>U62</f>
        <v>0</v>
      </c>
      <c r="AC56" s="60">
        <f>AA56-AB56</f>
        <v>0</v>
      </c>
      <c r="AD56" s="60">
        <f>IF(Z56&gt;Z57,-1,0)</f>
        <v>0</v>
      </c>
      <c r="AE56" s="60">
        <f>IF(Z56&gt;Z58,-1,0)</f>
        <v>0</v>
      </c>
      <c r="AF56" s="60">
        <f>IF(Z56&gt;Z59,-1,0)</f>
        <v>0</v>
      </c>
      <c r="AG56" s="60">
        <f>10000-(AJ56*1000+AM56*100+AK56*10)</f>
        <v>10000</v>
      </c>
      <c r="AH56" s="90">
        <f>RANK(AG56,AG56:AG59,1)</f>
        <v>1</v>
      </c>
      <c r="AI56" s="60" t="str">
        <f>C56</f>
        <v>Schweiz</v>
      </c>
      <c r="AJ56" s="60">
        <f t="shared" ref="AJ56:AL59" si="17">Z56</f>
        <v>0</v>
      </c>
      <c r="AK56" s="60">
        <f t="shared" si="17"/>
        <v>0</v>
      </c>
      <c r="AL56" s="60">
        <f t="shared" si="17"/>
        <v>0</v>
      </c>
      <c r="AM56" s="60">
        <f>AK56-AL56</f>
        <v>0</v>
      </c>
      <c r="AN56" s="187"/>
      <c r="AO56" s="187">
        <f>IF(AG57=AG56,IF(G56&gt;E56,AG57-0.1,AG57),AG57)</f>
        <v>10000</v>
      </c>
      <c r="AP56" s="187">
        <f>IF(AG58=AG56,IF(G58&gt;E58,AG58-0.1,AG58),AG58)</f>
        <v>10000</v>
      </c>
      <c r="AQ56" s="187">
        <f>IF(AG59=AG56,IF(G60&gt;E60,AG59-0.1,AG59),AG59)</f>
        <v>10000</v>
      </c>
      <c r="AR56" s="187">
        <f>AN60</f>
        <v>30000</v>
      </c>
      <c r="AS56" s="90">
        <f>RANK(AR56,AR56:AR59,1)</f>
        <v>1</v>
      </c>
      <c r="AT56" s="60" t="str">
        <f t="shared" ref="AT56:AW59" si="18">AI56</f>
        <v>Schweiz</v>
      </c>
      <c r="AU56" s="60">
        <f t="shared" si="18"/>
        <v>0</v>
      </c>
      <c r="AV56" s="60">
        <f t="shared" si="18"/>
        <v>0</v>
      </c>
      <c r="AW56" s="60">
        <f t="shared" si="18"/>
        <v>0</v>
      </c>
      <c r="AX56" s="60"/>
      <c r="AY56" s="60"/>
      <c r="AZ56" s="60"/>
      <c r="BA56" s="195">
        <v>1</v>
      </c>
      <c r="BB56" s="191" t="str">
        <f>VLOOKUP(1,AS56:AT59,2,FALSE)</f>
        <v>Schweiz</v>
      </c>
      <c r="BC56" s="196"/>
      <c r="BD56" s="197">
        <f>VLOOKUP(1,AS56:AW59,3,FALSE)</f>
        <v>0</v>
      </c>
      <c r="BE56" s="198">
        <f>VLOOKUP(1,AS56:AW59,4,FALSE)</f>
        <v>0</v>
      </c>
      <c r="BF56" s="93" t="s">
        <v>12</v>
      </c>
      <c r="BG56" s="198">
        <f>VLOOKUP(1,AS56:AW59,5,FALSE)</f>
        <v>0</v>
      </c>
      <c r="BH56" s="199" t="s">
        <v>121</v>
      </c>
      <c r="BI56" s="85"/>
      <c r="BJ56" s="85">
        <f>IF(E56&gt;G56,IF(Spielplan!E56&gt;Spielplan!G56,Punktemodus!$B$3,0),0)</f>
        <v>0</v>
      </c>
      <c r="BK56" s="85">
        <f>IF(E56=G56,IF(Spielplan!E56=Spielplan!G56,Punktemodus!$B$3,0),0)</f>
        <v>10</v>
      </c>
      <c r="BL56" s="85">
        <f>IF(E56&lt;G56,IF(Spielplan!E56&lt;Spielplan!G56,Punktemodus!$B$3,0),0)</f>
        <v>0</v>
      </c>
      <c r="BM56" s="85">
        <f>IF(E56=Spielplan!E56,IF(G56=Spielplan!G56,Punktemodus!$B$5,0),0)</f>
        <v>3</v>
      </c>
      <c r="BN56" s="85">
        <f>IF(E56=Spielplan!E56,Punktemodus!$B$7,0)</f>
        <v>1</v>
      </c>
      <c r="BO56" s="85">
        <f>IF(G56=Spielplan!G56,Punktemodus!$B$7,0)</f>
        <v>1</v>
      </c>
      <c r="BP56" s="137">
        <f>IF(Spielplan!E56="",0,SUM(BJ56:BO56))</f>
        <v>0</v>
      </c>
      <c r="BQ56" s="85"/>
      <c r="BR56" s="141"/>
      <c r="BS56" s="153" t="s">
        <v>121</v>
      </c>
      <c r="BT56" s="144" t="str">
        <f>Spielplan!$BL$20</f>
        <v/>
      </c>
      <c r="BU56" s="145"/>
      <c r="BV56" s="146">
        <f>Spielplan!$BN$20</f>
        <v>0</v>
      </c>
      <c r="BW56" s="147"/>
      <c r="BX56" s="148">
        <f>IF(BT20=BT56,Punktemodus!$B$11,0)</f>
        <v>10</v>
      </c>
      <c r="BY56" s="148">
        <f>IF(BT56=BT37,Punktemodus!B13,0)</f>
        <v>5</v>
      </c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</row>
    <row r="57" spans="1:101" ht="18.75" customHeight="1" thickBot="1" x14ac:dyDescent="0.3">
      <c r="A57" s="60"/>
      <c r="B57" s="60"/>
      <c r="C57" s="193" t="str">
        <f>Spielplan!$C$57</f>
        <v>Frankreich</v>
      </c>
      <c r="D57" s="194"/>
      <c r="E57" s="104"/>
      <c r="F57" s="93"/>
      <c r="G57" s="104"/>
      <c r="H57" s="193" t="str">
        <f>Spielplan!$H$57</f>
        <v>Honduras</v>
      </c>
      <c r="I57" s="194"/>
      <c r="J57" s="60"/>
      <c r="K57" s="60" t="s">
        <v>97</v>
      </c>
      <c r="L57" s="60">
        <f t="shared" si="16"/>
        <v>0</v>
      </c>
      <c r="M57" s="60"/>
      <c r="N57" s="60"/>
      <c r="O57" s="60">
        <f>IF($E57="",0,IF($E57&gt;$G57,3,IF($E57=$G57,1,0)))</f>
        <v>0</v>
      </c>
      <c r="P57" s="60">
        <f>IF($G57="",0,IF($E57&gt;$G57,0,IF($E57=$G57,1,3)))</f>
        <v>0</v>
      </c>
      <c r="Q57" s="60"/>
      <c r="R57" s="60"/>
      <c r="S57" s="60">
        <f>E57</f>
        <v>0</v>
      </c>
      <c r="T57" s="60">
        <f>G57</f>
        <v>0</v>
      </c>
      <c r="U57" s="60"/>
      <c r="V57" s="60"/>
      <c r="W57" s="60">
        <f>G57</f>
        <v>0</v>
      </c>
      <c r="X57" s="60">
        <f>E57</f>
        <v>0</v>
      </c>
      <c r="Y57" s="60"/>
      <c r="Z57" s="60">
        <f>N62</f>
        <v>0</v>
      </c>
      <c r="AA57" s="60">
        <f>R62</f>
        <v>0</v>
      </c>
      <c r="AB57" s="60">
        <f>V62</f>
        <v>0</v>
      </c>
      <c r="AC57" s="60">
        <f>AA57-AB57</f>
        <v>0</v>
      </c>
      <c r="AD57" s="60">
        <f>IF(Z57&gt;Z56,-1,0)</f>
        <v>0</v>
      </c>
      <c r="AE57" s="60">
        <f>IF(Z57&gt;Z58,-1,0)</f>
        <v>0</v>
      </c>
      <c r="AF57" s="60">
        <f>IF(Z57&gt;Z59,-1,0)</f>
        <v>0</v>
      </c>
      <c r="AG57" s="60">
        <f>10000-(AJ57*1000+AM57*100+AK57*10)</f>
        <v>10000</v>
      </c>
      <c r="AH57" s="90">
        <f>RANK(AG57,AG56:AG59,1)</f>
        <v>1</v>
      </c>
      <c r="AI57" s="60" t="str">
        <f>H56</f>
        <v>Ecuador</v>
      </c>
      <c r="AJ57" s="60">
        <f t="shared" si="17"/>
        <v>0</v>
      </c>
      <c r="AK57" s="60">
        <f t="shared" si="17"/>
        <v>0</v>
      </c>
      <c r="AL57" s="60">
        <f t="shared" si="17"/>
        <v>0</v>
      </c>
      <c r="AM57" s="60">
        <f>AK57-AL57</f>
        <v>0</v>
      </c>
      <c r="AN57" s="187">
        <f>IF(AG56=AG57,IF(E56&gt;G56,AG56-0.1,AG56),AG56)</f>
        <v>10000</v>
      </c>
      <c r="AO57" s="187"/>
      <c r="AP57" s="187">
        <f>IF(AG58=AG57,IF(G61&gt;E61,AG58-0.1,AG58),AG58)</f>
        <v>10000</v>
      </c>
      <c r="AQ57" s="187">
        <f>IF(AG59=AG57,IF(G59&gt;E59,AG59-0.1,AG59),AG59)</f>
        <v>10000</v>
      </c>
      <c r="AR57" s="187">
        <f>AO60</f>
        <v>30000</v>
      </c>
      <c r="AS57" s="90">
        <f>RANK(AR57,AR56:AR59,1)</f>
        <v>1</v>
      </c>
      <c r="AT57" s="60" t="str">
        <f t="shared" si="18"/>
        <v>Ecuador</v>
      </c>
      <c r="AU57" s="60">
        <f t="shared" si="18"/>
        <v>0</v>
      </c>
      <c r="AV57" s="60">
        <f t="shared" si="18"/>
        <v>0</v>
      </c>
      <c r="AW57" s="60">
        <f t="shared" si="18"/>
        <v>0</v>
      </c>
      <c r="AX57" s="60"/>
      <c r="AY57" s="60"/>
      <c r="AZ57" s="60"/>
      <c r="BA57" s="235">
        <v>2</v>
      </c>
      <c r="BB57" s="193" t="e">
        <f>VLOOKUP(2,AS56:AT59,2,FALSE)</f>
        <v>#N/A</v>
      </c>
      <c r="BC57" s="236"/>
      <c r="BD57" s="237" t="e">
        <f>VLOOKUP(2,AS56:AW59,3,FALSE)</f>
        <v>#N/A</v>
      </c>
      <c r="BE57" s="238" t="e">
        <f>VLOOKUP(2,AS56:AW59,4,FALSE)</f>
        <v>#N/A</v>
      </c>
      <c r="BF57" s="93" t="s">
        <v>12</v>
      </c>
      <c r="BG57" s="238" t="e">
        <f>VLOOKUP(2,AS56:AW59,5,FALSE)</f>
        <v>#N/A</v>
      </c>
      <c r="BH57" s="238" t="s">
        <v>127</v>
      </c>
      <c r="BI57" s="85"/>
      <c r="BJ57" s="85">
        <f>IF(E57&gt;G57,IF(Spielplan!E57&gt;Spielplan!G57,Punktemodus!$B$3,0),0)</f>
        <v>0</v>
      </c>
      <c r="BK57" s="85">
        <f>IF(E57=G57,IF(Spielplan!E57=Spielplan!G57,Punktemodus!$B$3,0),0)</f>
        <v>10</v>
      </c>
      <c r="BL57" s="85">
        <f>IF(E57&lt;G57,IF(Spielplan!E57&lt;Spielplan!G57,Punktemodus!$B$3,0),0)</f>
        <v>0</v>
      </c>
      <c r="BM57" s="85">
        <f>IF(E57=Spielplan!E57,IF(G57=Spielplan!G57,Punktemodus!$B$5,0),0)</f>
        <v>3</v>
      </c>
      <c r="BN57" s="85">
        <f>IF(E57=Spielplan!E57,Punktemodus!$B$7,0)</f>
        <v>1</v>
      </c>
      <c r="BO57" s="85">
        <f>IF(G57=Spielplan!G57,Punktemodus!$B$7,0)</f>
        <v>1</v>
      </c>
      <c r="BP57" s="137">
        <f>IF(Spielplan!E57="",0,SUM(BJ57:BO57))</f>
        <v>0</v>
      </c>
      <c r="BQ57" s="85"/>
      <c r="BR57" s="141"/>
      <c r="BS57" s="149" t="s">
        <v>122</v>
      </c>
      <c r="BT57" s="144" t="str">
        <f>Spielplan!$BL$21</f>
        <v/>
      </c>
      <c r="BU57" s="145"/>
      <c r="BV57" s="146">
        <f>Spielplan!$BN$21</f>
        <v>0</v>
      </c>
      <c r="BW57" s="134"/>
      <c r="BX57" s="148">
        <f>IF(BT21=BT57,Punktemodus!$B$11,0)</f>
        <v>10</v>
      </c>
      <c r="BY57" s="148">
        <f>IF(BT57=BT36,Punktemodus!B13,0)</f>
        <v>5</v>
      </c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54" t="s">
        <v>29</v>
      </c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</row>
    <row r="58" spans="1:101" ht="18.75" customHeight="1" thickBot="1" x14ac:dyDescent="0.3">
      <c r="A58" s="60"/>
      <c r="B58" s="60"/>
      <c r="C58" s="191" t="str">
        <f>C56</f>
        <v>Schweiz</v>
      </c>
      <c r="D58" s="192"/>
      <c r="E58" s="104"/>
      <c r="F58" s="93"/>
      <c r="G58" s="104"/>
      <c r="H58" s="191" t="str">
        <f>C57</f>
        <v>Frankreich</v>
      </c>
      <c r="I58" s="192"/>
      <c r="J58" s="60"/>
      <c r="K58" s="60" t="s">
        <v>98</v>
      </c>
      <c r="L58" s="60">
        <f t="shared" si="16"/>
        <v>0</v>
      </c>
      <c r="M58" s="60">
        <f>IF($E58="",0,IF($E58&gt;$G58,3,IF($E58=G58,1,0)))</f>
        <v>0</v>
      </c>
      <c r="N58" s="60"/>
      <c r="O58" s="60">
        <f>IF($G58="",0,IF($E58&gt;$G58,0,IF($E58=$G58,1,3)))</f>
        <v>0</v>
      </c>
      <c r="P58" s="60"/>
      <c r="Q58" s="60">
        <f>E58</f>
        <v>0</v>
      </c>
      <c r="R58" s="60"/>
      <c r="S58" s="60">
        <f>G58</f>
        <v>0</v>
      </c>
      <c r="T58" s="60"/>
      <c r="U58" s="60">
        <f>G58</f>
        <v>0</v>
      </c>
      <c r="V58" s="60"/>
      <c r="W58" s="60">
        <f>E58</f>
        <v>0</v>
      </c>
      <c r="X58" s="60"/>
      <c r="Y58" s="60"/>
      <c r="Z58" s="60">
        <f>O62</f>
        <v>0</v>
      </c>
      <c r="AA58" s="60">
        <f>S62</f>
        <v>0</v>
      </c>
      <c r="AB58" s="60">
        <f>W62</f>
        <v>0</v>
      </c>
      <c r="AC58" s="60">
        <f>AA58-AB58</f>
        <v>0</v>
      </c>
      <c r="AD58" s="60">
        <f>IF(Z58&gt;Z56,-1,0)</f>
        <v>0</v>
      </c>
      <c r="AE58" s="60">
        <f>IF(Z58&gt;Z57,-1,0)</f>
        <v>0</v>
      </c>
      <c r="AF58" s="60">
        <f>IF(Z58&gt;Z59,-1,0)</f>
        <v>0</v>
      </c>
      <c r="AG58" s="60">
        <f>10000-(AJ58*1000+AM58*100+AK58*10)</f>
        <v>10000</v>
      </c>
      <c r="AH58" s="90">
        <f>RANK(AG58,AG56:AG59,1)</f>
        <v>1</v>
      </c>
      <c r="AI58" s="60" t="str">
        <f>C57</f>
        <v>Frankreich</v>
      </c>
      <c r="AJ58" s="60">
        <f t="shared" si="17"/>
        <v>0</v>
      </c>
      <c r="AK58" s="60">
        <f t="shared" si="17"/>
        <v>0</v>
      </c>
      <c r="AL58" s="60">
        <f t="shared" si="17"/>
        <v>0</v>
      </c>
      <c r="AM58" s="60">
        <f>AK58-AL58</f>
        <v>0</v>
      </c>
      <c r="AN58" s="187">
        <f>IF(AG56=AG58,IF(E58&gt;G58,AG56-0.1,AG56),AG56)</f>
        <v>10000</v>
      </c>
      <c r="AO58" s="187">
        <f>IF(AG57=AG58,IF(E61&gt;G61,AG57-0.1,AG57),AG57)</f>
        <v>10000</v>
      </c>
      <c r="AP58" s="187"/>
      <c r="AQ58" s="187">
        <f>IF(AG59=AG58,IF(G57&gt;E57,AG59-0.1,AG59),AG59)</f>
        <v>10000</v>
      </c>
      <c r="AR58" s="187">
        <f>AP60</f>
        <v>30000</v>
      </c>
      <c r="AS58" s="90">
        <f>RANK(AR58,AR56:AR59,1)</f>
        <v>1</v>
      </c>
      <c r="AT58" s="60" t="str">
        <f t="shared" si="18"/>
        <v>Frankreich</v>
      </c>
      <c r="AU58" s="60">
        <f t="shared" si="18"/>
        <v>0</v>
      </c>
      <c r="AV58" s="60">
        <f t="shared" si="18"/>
        <v>0</v>
      </c>
      <c r="AW58" s="60">
        <f t="shared" si="18"/>
        <v>0</v>
      </c>
      <c r="AX58" s="60"/>
      <c r="AY58" s="60"/>
      <c r="AZ58" s="60"/>
      <c r="BA58" s="113">
        <v>3</v>
      </c>
      <c r="BB58" s="114" t="e">
        <f>VLOOKUP(3,AS56:AT59,2,FALSE)</f>
        <v>#N/A</v>
      </c>
      <c r="BC58" s="115"/>
      <c r="BD58" s="116" t="e">
        <f>VLOOKUP(3,AS56:AW59,3,FALSE)</f>
        <v>#N/A</v>
      </c>
      <c r="BE58" s="116" t="e">
        <f>VLOOKUP(3,AS56:AW59,4,FALSE)</f>
        <v>#N/A</v>
      </c>
      <c r="BF58" s="93" t="s">
        <v>12</v>
      </c>
      <c r="BG58" s="116" t="e">
        <f>VLOOKUP(3,AS56:AW59,5,FALSE)</f>
        <v>#N/A</v>
      </c>
      <c r="BH58" s="60"/>
      <c r="BI58" s="85"/>
      <c r="BJ58" s="85">
        <f>IF(E58&gt;G58,IF(Spielplan!E58&gt;Spielplan!G58,Punktemodus!$B$3,0),0)</f>
        <v>0</v>
      </c>
      <c r="BK58" s="85">
        <f>IF(E58=G58,IF(Spielplan!E58=Spielplan!G58,Punktemodus!$B$3,0),0)</f>
        <v>10</v>
      </c>
      <c r="BL58" s="85">
        <f>IF(E58&lt;G58,IF(Spielplan!E58&lt;Spielplan!G58,Punktemodus!$B$3,0),0)</f>
        <v>0</v>
      </c>
      <c r="BM58" s="85">
        <f>IF(E58=Spielplan!E58,IF(G58=Spielplan!G58,Punktemodus!$B$5,0),0)</f>
        <v>3</v>
      </c>
      <c r="BN58" s="85">
        <f>IF(E58=Spielplan!E58,Punktemodus!$B$7,0)</f>
        <v>1</v>
      </c>
      <c r="BO58" s="85">
        <f>IF(G58=Spielplan!G58,Punktemodus!$B$7,0)</f>
        <v>1</v>
      </c>
      <c r="BP58" s="137">
        <f>IF(Spielplan!E58="",0,SUM(BJ58:BO58))</f>
        <v>0</v>
      </c>
      <c r="BQ58" s="85"/>
      <c r="BR58" s="141"/>
      <c r="BS58" s="150"/>
      <c r="BT58" s="134"/>
      <c r="BU58" s="134"/>
      <c r="BV58" s="134"/>
      <c r="BW58" s="134"/>
      <c r="BX58" s="148"/>
      <c r="BY58" s="148"/>
      <c r="BZ58" s="134"/>
      <c r="CA58" s="144" t="str">
        <f>Spielplan!$BS$22</f>
        <v/>
      </c>
      <c r="CB58" s="145"/>
      <c r="CC58" s="146">
        <f>Spielplan!$BU$22</f>
        <v>0</v>
      </c>
      <c r="CD58" s="147"/>
      <c r="CE58" s="134">
        <f>IF(CA58=CA22,Punktemodus!B15,0)</f>
        <v>20</v>
      </c>
      <c r="CF58" s="148">
        <f>IF(OR(CA58=$CA$14,CA58=$CA$15,CA58=$CA$23,CA58=$CA$30,CA58=$CA$31,CA58=$CA$38,CA58=$CA$39),Punktemodus!B17,0)</f>
        <v>10</v>
      </c>
      <c r="CG58" s="134"/>
      <c r="CH58" s="134"/>
      <c r="CI58" s="147"/>
      <c r="CJ58" s="134"/>
      <c r="CK58" s="134"/>
      <c r="CL58" s="134"/>
      <c r="CM58" s="134"/>
      <c r="CN58" s="134"/>
      <c r="CO58" s="134"/>
      <c r="CP58" s="134"/>
      <c r="CQ58" s="155"/>
      <c r="CR58" s="142" t="s">
        <v>130</v>
      </c>
      <c r="CS58" s="155"/>
      <c r="CT58" s="155"/>
      <c r="CU58" s="155"/>
      <c r="CV58" s="155"/>
      <c r="CW58" s="134"/>
    </row>
    <row r="59" spans="1:101" ht="18.75" customHeight="1" thickBot="1" x14ac:dyDescent="0.3">
      <c r="A59" s="60"/>
      <c r="B59" s="60"/>
      <c r="C59" s="193" t="str">
        <f>H56</f>
        <v>Ecuador</v>
      </c>
      <c r="D59" s="194"/>
      <c r="E59" s="104"/>
      <c r="F59" s="93"/>
      <c r="G59" s="104"/>
      <c r="H59" s="193" t="str">
        <f>H57</f>
        <v>Honduras</v>
      </c>
      <c r="I59" s="194"/>
      <c r="J59" s="60"/>
      <c r="K59" s="60" t="s">
        <v>99</v>
      </c>
      <c r="L59" s="60">
        <f t="shared" si="16"/>
        <v>0</v>
      </c>
      <c r="M59" s="60"/>
      <c r="N59" s="60">
        <f>IF($E59="",0,IF($E59&gt;$G59,3,IF($E59=$G59,1,0)))</f>
        <v>0</v>
      </c>
      <c r="O59" s="60"/>
      <c r="P59" s="60">
        <f>IF($G59="",0,IF($E59&gt;$G59,0,IF($E59=$G59,1,3)))</f>
        <v>0</v>
      </c>
      <c r="Q59" s="60"/>
      <c r="R59" s="60">
        <f>E59</f>
        <v>0</v>
      </c>
      <c r="S59" s="60"/>
      <c r="T59" s="60">
        <f>G59</f>
        <v>0</v>
      </c>
      <c r="U59" s="60"/>
      <c r="V59" s="60">
        <f>G59</f>
        <v>0</v>
      </c>
      <c r="W59" s="60"/>
      <c r="X59" s="60">
        <f>E59</f>
        <v>0</v>
      </c>
      <c r="Y59" s="60"/>
      <c r="Z59" s="60">
        <f>P62</f>
        <v>0</v>
      </c>
      <c r="AA59" s="60">
        <f>T62</f>
        <v>0</v>
      </c>
      <c r="AB59" s="60">
        <f>X62</f>
        <v>0</v>
      </c>
      <c r="AC59" s="60">
        <f>AA59-AB59</f>
        <v>0</v>
      </c>
      <c r="AD59" s="60">
        <f>IF(Z59&gt;Z56,-1,0)</f>
        <v>0</v>
      </c>
      <c r="AE59" s="60">
        <f>IF(Z59&gt;Z57,-1,0)</f>
        <v>0</v>
      </c>
      <c r="AF59" s="60">
        <f>IF(Z59&gt;Z58,-1,0)</f>
        <v>0</v>
      </c>
      <c r="AG59" s="60">
        <f>10000-(AJ59*1000+AM59*100+AK59*10)</f>
        <v>10000</v>
      </c>
      <c r="AH59" s="90">
        <f>RANK(AG59,AG56:AG59,1)</f>
        <v>1</v>
      </c>
      <c r="AI59" s="60" t="str">
        <f>H57</f>
        <v>Honduras</v>
      </c>
      <c r="AJ59" s="60">
        <f t="shared" si="17"/>
        <v>0</v>
      </c>
      <c r="AK59" s="60">
        <f t="shared" si="17"/>
        <v>0</v>
      </c>
      <c r="AL59" s="60">
        <f t="shared" si="17"/>
        <v>0</v>
      </c>
      <c r="AM59" s="60">
        <f>AK59-AL59</f>
        <v>0</v>
      </c>
      <c r="AN59" s="187">
        <f>IF(AG56=AG59,IF(E60&gt;G60,AG56-0.1,AG56),AG56)</f>
        <v>10000</v>
      </c>
      <c r="AO59" s="187">
        <f>IF(AG57=AG59,IF(E59&gt;G59,AG57-0.1,AG57),AG57)</f>
        <v>10000</v>
      </c>
      <c r="AP59" s="187">
        <f>IF(AG58=AG59,IF(E57&gt;G57,AG58-0.1,AG58),AG58)</f>
        <v>10000</v>
      </c>
      <c r="AQ59" s="187"/>
      <c r="AR59" s="187">
        <f>AQ60</f>
        <v>30000</v>
      </c>
      <c r="AS59" s="90">
        <f>RANK(AR59,AR56:AR59,1)</f>
        <v>1</v>
      </c>
      <c r="AT59" s="60" t="str">
        <f t="shared" si="18"/>
        <v>Honduras</v>
      </c>
      <c r="AU59" s="60">
        <f t="shared" si="18"/>
        <v>0</v>
      </c>
      <c r="AV59" s="60">
        <f t="shared" si="18"/>
        <v>0</v>
      </c>
      <c r="AW59" s="60">
        <f t="shared" si="18"/>
        <v>0</v>
      </c>
      <c r="AX59" s="60"/>
      <c r="AY59" s="60"/>
      <c r="AZ59" s="60"/>
      <c r="BA59" s="113">
        <v>4</v>
      </c>
      <c r="BB59" s="114" t="e">
        <f>VLOOKUP(4,AS56:AT59,2,FALSE)</f>
        <v>#N/A</v>
      </c>
      <c r="BC59" s="115"/>
      <c r="BD59" s="116" t="e">
        <f>VLOOKUP(4,AS56:AW59,3,FALSE)</f>
        <v>#N/A</v>
      </c>
      <c r="BE59" s="116" t="e">
        <f>VLOOKUP(4,AS56:AW59,4,FALSE)</f>
        <v>#N/A</v>
      </c>
      <c r="BF59" s="93" t="s">
        <v>12</v>
      </c>
      <c r="BG59" s="116" t="e">
        <f>VLOOKUP(4,AS56:AW59,5,FALSE)</f>
        <v>#N/A</v>
      </c>
      <c r="BH59" s="60"/>
      <c r="BI59" s="85"/>
      <c r="BJ59" s="85">
        <f>IF(E59&gt;G59,IF(Spielplan!E59&gt;Spielplan!G59,Punktemodus!$B$3,0),0)</f>
        <v>0</v>
      </c>
      <c r="BK59" s="85">
        <f>IF(E59=G59,IF(Spielplan!E59=Spielplan!G59,Punktemodus!$B$3,0),0)</f>
        <v>10</v>
      </c>
      <c r="BL59" s="85">
        <f>IF(E59&lt;G59,IF(Spielplan!E59&lt;Spielplan!G59,Punktemodus!$B$3,0),0)</f>
        <v>0</v>
      </c>
      <c r="BM59" s="85">
        <f>IF(E59=Spielplan!E59,IF(G59=Spielplan!G59,Punktemodus!$B$5,0),0)</f>
        <v>3</v>
      </c>
      <c r="BN59" s="85">
        <f>IF(E59=Spielplan!E59,Punktemodus!$B$7,0)</f>
        <v>1</v>
      </c>
      <c r="BO59" s="85">
        <f>IF(G59=Spielplan!G59,Punktemodus!$B$7,0)</f>
        <v>1</v>
      </c>
      <c r="BP59" s="137">
        <f>IF(Spielplan!E59="",0,SUM(BJ59:BO59))</f>
        <v>0</v>
      </c>
      <c r="BQ59" s="85"/>
      <c r="BR59" s="141"/>
      <c r="BS59" s="134"/>
      <c r="BT59" s="134"/>
      <c r="BU59" s="134"/>
      <c r="BV59" s="134"/>
      <c r="BW59" s="134"/>
      <c r="BX59" s="148"/>
      <c r="BY59" s="148"/>
      <c r="BZ59" s="134"/>
      <c r="CA59" s="144" t="str">
        <f>Spielplan!$BS$23</f>
        <v/>
      </c>
      <c r="CB59" s="145"/>
      <c r="CC59" s="146">
        <f>Spielplan!$BU$23</f>
        <v>0</v>
      </c>
      <c r="CD59" s="134"/>
      <c r="CE59" s="134">
        <f>IF(CA59=CA23,Punktemodus!B15,0)</f>
        <v>20</v>
      </c>
      <c r="CF59" s="148">
        <f>IF(OR(CA59=$CA$14,CA59=$CA$15,CA59=$CA$22,CA59=$CA$30,CA59=$CA$31,CA59=$CA$38,CA59=$CA$39),Punktemodus!B17,0)</f>
        <v>10</v>
      </c>
      <c r="CG59" s="134"/>
      <c r="CH59" s="134"/>
      <c r="CI59" s="134"/>
      <c r="CJ59" s="134"/>
      <c r="CK59" s="144" t="str">
        <f>Spielplan!$CC$23</f>
        <v/>
      </c>
      <c r="CL59" s="145"/>
      <c r="CM59" s="146">
        <f>Spielplan!$CE$23</f>
        <v>0</v>
      </c>
      <c r="CN59" s="134"/>
      <c r="CO59" s="134">
        <f>IF(OR(CK59=CK23,CK59=CK24),Punktemodus!B21,0)</f>
        <v>40</v>
      </c>
      <c r="CP59" s="134"/>
      <c r="CQ59" s="370" t="str">
        <f>Spielplan!$CI$23</f>
        <v/>
      </c>
      <c r="CR59" s="371"/>
      <c r="CS59" s="371"/>
      <c r="CT59" s="371"/>
      <c r="CU59" s="371"/>
      <c r="CV59" s="372"/>
      <c r="CW59" s="134"/>
    </row>
    <row r="60" spans="1:101" ht="18.75" customHeight="1" thickBot="1" x14ac:dyDescent="0.3">
      <c r="A60" s="60"/>
      <c r="B60" s="60"/>
      <c r="C60" s="191" t="str">
        <f>C56</f>
        <v>Schweiz</v>
      </c>
      <c r="D60" s="192"/>
      <c r="E60" s="104"/>
      <c r="F60" s="93"/>
      <c r="G60" s="104"/>
      <c r="H60" s="191" t="str">
        <f>H57</f>
        <v>Honduras</v>
      </c>
      <c r="I60" s="192"/>
      <c r="J60" s="60"/>
      <c r="K60" s="60" t="s">
        <v>100</v>
      </c>
      <c r="L60" s="60">
        <f t="shared" si="16"/>
        <v>0</v>
      </c>
      <c r="M60" s="60">
        <f>IF($E60="",0,IF($E60&gt;$G60,3,IF($E60=G60,1,0)))</f>
        <v>0</v>
      </c>
      <c r="N60" s="60"/>
      <c r="O60" s="60"/>
      <c r="P60" s="60">
        <f>IF($G60="",0,IF($E60&gt;$G60,0,IF($E60=$G60,1,3)))</f>
        <v>0</v>
      </c>
      <c r="Q60" s="60">
        <f>E60</f>
        <v>0</v>
      </c>
      <c r="R60" s="60"/>
      <c r="S60" s="60"/>
      <c r="T60" s="60">
        <f>G60</f>
        <v>0</v>
      </c>
      <c r="U60" s="60">
        <f>G60</f>
        <v>0</v>
      </c>
      <c r="V60" s="60"/>
      <c r="W60" s="60"/>
      <c r="X60" s="60">
        <f>E60</f>
        <v>0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187">
        <f>SUM(AN56:AN59)</f>
        <v>30000</v>
      </c>
      <c r="AO60" s="187">
        <f>SUM(AO56:AO59)</f>
        <v>30000</v>
      </c>
      <c r="AP60" s="187">
        <f>SUM(AP56:AP59)</f>
        <v>30000</v>
      </c>
      <c r="AQ60" s="187">
        <f>SUM(AQ56:AQ59)</f>
        <v>30000</v>
      </c>
      <c r="AR60" s="187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85">
        <f>IF(E60&gt;G60,IF(Spielplan!E60&gt;Spielplan!G60,Punktemodus!$B$3,0),0)</f>
        <v>0</v>
      </c>
      <c r="BK60" s="85">
        <f>IF(E60=G60,IF(Spielplan!E60=Spielplan!G60,Punktemodus!$B$3,0),0)</f>
        <v>10</v>
      </c>
      <c r="BL60" s="85">
        <f>IF(E60&lt;G60,IF(Spielplan!E60&lt;Spielplan!G60,Punktemodus!$B$3,0),0)</f>
        <v>0</v>
      </c>
      <c r="BM60" s="85">
        <f>IF(E60=Spielplan!E60,IF(G60=Spielplan!G60,Punktemodus!$B$5,0),0)</f>
        <v>3</v>
      </c>
      <c r="BN60" s="85">
        <f>IF(E60=Spielplan!E60,Punktemodus!$B$7,0)</f>
        <v>1</v>
      </c>
      <c r="BO60" s="85">
        <f>IF(G60=Spielplan!G60,Punktemodus!$B$7,0)</f>
        <v>1</v>
      </c>
      <c r="BP60" s="137">
        <f>IF(Spielplan!E60="",0,SUM(BJ60:BO60))</f>
        <v>0</v>
      </c>
      <c r="BQ60" s="60"/>
      <c r="BR60" s="141"/>
      <c r="BS60" s="153" t="s">
        <v>123</v>
      </c>
      <c r="BT60" s="144" t="str">
        <f>Spielplan!$BL$24</f>
        <v/>
      </c>
      <c r="BU60" s="145"/>
      <c r="BV60" s="146">
        <f>Spielplan!$BN$24</f>
        <v>0</v>
      </c>
      <c r="BW60" s="147"/>
      <c r="BX60" s="148">
        <f>IF(BT24=BT60,Punktemodus!$B$11,0)</f>
        <v>10</v>
      </c>
      <c r="BY60" s="148">
        <f>IF(BT60=BT41,Punktemodus!B13,0)</f>
        <v>5</v>
      </c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44" t="str">
        <f>Spielplan!$CC$24</f>
        <v/>
      </c>
      <c r="CL60" s="145"/>
      <c r="CM60" s="146">
        <f>Spielplan!$CE$24</f>
        <v>0</v>
      </c>
      <c r="CN60" s="134"/>
      <c r="CO60" s="134">
        <f>IF(OR(CK60=CK23,CK60=CK24),Punktemodus!B21,0)</f>
        <v>40</v>
      </c>
      <c r="CP60" s="134"/>
      <c r="CQ60" s="373"/>
      <c r="CR60" s="374"/>
      <c r="CS60" s="374"/>
      <c r="CT60" s="374"/>
      <c r="CU60" s="374"/>
      <c r="CV60" s="375"/>
      <c r="CW60" s="134"/>
    </row>
    <row r="61" spans="1:101" ht="18.75" customHeight="1" thickBot="1" x14ac:dyDescent="0.3">
      <c r="A61" s="60"/>
      <c r="B61" s="60"/>
      <c r="C61" s="193" t="str">
        <f>H56</f>
        <v>Ecuador</v>
      </c>
      <c r="D61" s="194"/>
      <c r="E61" s="104"/>
      <c r="F61" s="93"/>
      <c r="G61" s="104"/>
      <c r="H61" s="193" t="str">
        <f>C57</f>
        <v>Frankreich</v>
      </c>
      <c r="I61" s="194"/>
      <c r="J61" s="60"/>
      <c r="K61" s="60" t="s">
        <v>100</v>
      </c>
      <c r="L61" s="60">
        <f t="shared" si="16"/>
        <v>0</v>
      </c>
      <c r="M61" s="60"/>
      <c r="N61" s="60">
        <f>IF($E61="",0,IF($E61&gt;$G61,3,IF($E61=$G61,1,0)))</f>
        <v>0</v>
      </c>
      <c r="O61" s="60">
        <f>IF($G61="",0,IF($E61&gt;$G61,0,IF($E61=$G61,1,3)))</f>
        <v>0</v>
      </c>
      <c r="P61" s="60"/>
      <c r="Q61" s="60"/>
      <c r="R61" s="60">
        <f>E61</f>
        <v>0</v>
      </c>
      <c r="S61" s="60">
        <f>G61</f>
        <v>0</v>
      </c>
      <c r="T61" s="60"/>
      <c r="U61" s="60"/>
      <c r="V61" s="60">
        <f>G61</f>
        <v>0</v>
      </c>
      <c r="W61" s="60">
        <f>E61</f>
        <v>0</v>
      </c>
      <c r="X61" s="60"/>
      <c r="Y61" s="60"/>
      <c r="Z61" s="60" t="s">
        <v>30</v>
      </c>
      <c r="AA61" s="60"/>
      <c r="AB61" s="60"/>
      <c r="AC61" s="60"/>
      <c r="AD61" s="60"/>
      <c r="AE61" s="60"/>
      <c r="AF61" s="60"/>
      <c r="AG61" s="60" t="b">
        <f>OR(AG56=AG57,AG56=AG58,AG56=AG59,AG57=AG58,AG57=AG59,AG58=AG59)</f>
        <v>1</v>
      </c>
      <c r="AH61" s="60"/>
      <c r="AI61" s="60"/>
      <c r="AJ61" s="60"/>
      <c r="AK61" s="60"/>
      <c r="AL61" s="60"/>
      <c r="AM61" s="60"/>
      <c r="AN61" s="60"/>
      <c r="AO61" s="60" t="s">
        <v>34</v>
      </c>
      <c r="AP61" s="60"/>
      <c r="AQ61" s="60"/>
      <c r="AR61" s="60" t="b">
        <f>OR(AR56=AR57,AR56=AR58,AR56=AR59,AR57=AR58,AR57=AR59,AR58=AR59)</f>
        <v>1</v>
      </c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85">
        <f>IF(E61&gt;G61,IF(Spielplan!E61&gt;Spielplan!G61,Punktemodus!$B$3,0),0)</f>
        <v>0</v>
      </c>
      <c r="BK61" s="85">
        <f>IF(E61=G61,IF(Spielplan!E61=Spielplan!G61,Punktemodus!$B$3,0),0)</f>
        <v>10</v>
      </c>
      <c r="BL61" s="85">
        <f>IF(E61&lt;G61,IF(Spielplan!E61&lt;Spielplan!G61,Punktemodus!$B$3,0),0)</f>
        <v>0</v>
      </c>
      <c r="BM61" s="85">
        <f>IF(E61=Spielplan!E61,IF(G61=Spielplan!G61,Punktemodus!$B$5,0),0)</f>
        <v>3</v>
      </c>
      <c r="BN61" s="85">
        <f>IF(E61=Spielplan!E61,Punktemodus!$B$7,0)</f>
        <v>1</v>
      </c>
      <c r="BO61" s="85">
        <f>IF(G61=Spielplan!G61,Punktemodus!$B$7,0)</f>
        <v>1</v>
      </c>
      <c r="BP61" s="137">
        <f>IF(Spielplan!E61="",0,SUM(BJ61:BO61))</f>
        <v>0</v>
      </c>
      <c r="BQ61" s="60"/>
      <c r="BR61" s="141"/>
      <c r="BS61" s="149" t="s">
        <v>124</v>
      </c>
      <c r="BT61" s="144" t="str">
        <f>Spielplan!$BL$25</f>
        <v/>
      </c>
      <c r="BU61" s="145"/>
      <c r="BV61" s="146">
        <f>Spielplan!$BN$25</f>
        <v>0</v>
      </c>
      <c r="BW61" s="134"/>
      <c r="BX61" s="148">
        <f>IF(BT25=BT61,Punktemodus!$B$11,0)</f>
        <v>10</v>
      </c>
      <c r="BY61" s="148">
        <f>IF(BT61=BT40,Punktemodus!B13,0)</f>
        <v>5</v>
      </c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55"/>
      <c r="CR61" s="142" t="s">
        <v>136</v>
      </c>
      <c r="CS61" s="155"/>
      <c r="CT61" s="155"/>
      <c r="CU61" s="155"/>
      <c r="CV61" s="155"/>
      <c r="CW61" s="134"/>
    </row>
    <row r="62" spans="1:101" ht="18.75" customHeight="1" thickBot="1" x14ac:dyDescent="0.25">
      <c r="A62" s="60"/>
      <c r="B62" s="60"/>
      <c r="C62" s="136" t="str">
        <f>IF(G61="","",IF(AR61=TRUE,"Achtung: Fehler in Tabelle!",""))</f>
        <v/>
      </c>
      <c r="D62" s="60"/>
      <c r="E62" s="85"/>
      <c r="F62" s="60"/>
      <c r="G62" s="85"/>
      <c r="H62" s="60"/>
      <c r="I62" s="60"/>
      <c r="J62" s="60"/>
      <c r="K62" s="60"/>
      <c r="L62" s="60"/>
      <c r="M62" s="60">
        <f t="shared" ref="M62:X62" si="19">SUM(M56:M61)</f>
        <v>0</v>
      </c>
      <c r="N62" s="60">
        <f t="shared" si="19"/>
        <v>0</v>
      </c>
      <c r="O62" s="60">
        <f t="shared" si="19"/>
        <v>0</v>
      </c>
      <c r="P62" s="60">
        <f t="shared" si="19"/>
        <v>0</v>
      </c>
      <c r="Q62" s="60">
        <f t="shared" si="19"/>
        <v>0</v>
      </c>
      <c r="R62" s="60">
        <f t="shared" si="19"/>
        <v>0</v>
      </c>
      <c r="S62" s="60">
        <f t="shared" si="19"/>
        <v>0</v>
      </c>
      <c r="T62" s="60">
        <f t="shared" si="19"/>
        <v>0</v>
      </c>
      <c r="U62" s="60">
        <f t="shared" si="19"/>
        <v>0</v>
      </c>
      <c r="V62" s="60">
        <f t="shared" si="19"/>
        <v>0</v>
      </c>
      <c r="W62" s="60">
        <f t="shared" si="19"/>
        <v>0</v>
      </c>
      <c r="X62" s="60">
        <f t="shared" si="19"/>
        <v>0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160">
        <f>SUM(BP56:BP61)</f>
        <v>0</v>
      </c>
      <c r="BQ62" s="60"/>
      <c r="BR62" s="141"/>
      <c r="BS62" s="150"/>
      <c r="BT62" s="134"/>
      <c r="BU62" s="134"/>
      <c r="BV62" s="134"/>
      <c r="BW62" s="134"/>
      <c r="BX62" s="148"/>
      <c r="BY62" s="148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370" t="str">
        <f>Spielplan!$CI$26</f>
        <v/>
      </c>
      <c r="CR62" s="371"/>
      <c r="CS62" s="371"/>
      <c r="CT62" s="371"/>
      <c r="CU62" s="371"/>
      <c r="CV62" s="372"/>
      <c r="CW62" s="134"/>
    </row>
    <row r="63" spans="1:101" ht="18.75" customHeight="1" thickBot="1" x14ac:dyDescent="0.3">
      <c r="A63" s="60"/>
      <c r="B63" s="60"/>
      <c r="C63" s="60"/>
      <c r="D63" s="60"/>
      <c r="E63" s="85"/>
      <c r="F63" s="60"/>
      <c r="G63" s="85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138"/>
      <c r="BQ63" s="60"/>
      <c r="BR63" s="141"/>
      <c r="BS63" s="134"/>
      <c r="BT63" s="134"/>
      <c r="BU63" s="134"/>
      <c r="BV63" s="134"/>
      <c r="BW63" s="134"/>
      <c r="BX63" s="148"/>
      <c r="BY63" s="148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54" t="s">
        <v>131</v>
      </c>
      <c r="CM63" s="134"/>
      <c r="CN63" s="134"/>
      <c r="CO63" s="134"/>
      <c r="CP63" s="134"/>
      <c r="CQ63" s="373"/>
      <c r="CR63" s="374"/>
      <c r="CS63" s="374"/>
      <c r="CT63" s="374"/>
      <c r="CU63" s="374"/>
      <c r="CV63" s="375"/>
      <c r="CW63" s="134"/>
    </row>
    <row r="64" spans="1:101" ht="18.75" customHeight="1" thickBot="1" x14ac:dyDescent="0.3">
      <c r="A64" s="60"/>
      <c r="B64" s="60"/>
      <c r="C64" s="60"/>
      <c r="D64" s="60"/>
      <c r="E64" s="85"/>
      <c r="F64" s="60"/>
      <c r="G64" s="85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138"/>
      <c r="BQ64" s="60"/>
      <c r="BR64" s="141"/>
      <c r="BS64" s="153" t="s">
        <v>20</v>
      </c>
      <c r="BT64" s="144" t="str">
        <f>Spielplan!$BL$28</f>
        <v/>
      </c>
      <c r="BU64" s="145"/>
      <c r="BV64" s="146">
        <f>Spielplan!$BN$28</f>
        <v>0</v>
      </c>
      <c r="BW64" s="147"/>
      <c r="BX64" s="148">
        <f>IF(BT28=BT64,Punktemodus!$B$11,0)</f>
        <v>10</v>
      </c>
      <c r="BY64" s="148">
        <f>IF(BT64=BT13,Punktemodus!B13,0)</f>
        <v>5</v>
      </c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55"/>
      <c r="CR64" s="142" t="s">
        <v>137</v>
      </c>
      <c r="CS64" s="155"/>
      <c r="CT64" s="155"/>
      <c r="CU64" s="155"/>
      <c r="CV64" s="155"/>
      <c r="CW64" s="134"/>
    </row>
    <row r="65" spans="1:101" ht="18.75" customHeight="1" thickBot="1" x14ac:dyDescent="0.3">
      <c r="A65" s="60"/>
      <c r="B65" s="60"/>
      <c r="C65" s="88" t="s">
        <v>91</v>
      </c>
      <c r="D65" s="60"/>
      <c r="E65" s="85"/>
      <c r="F65" s="60"/>
      <c r="G65" s="85"/>
      <c r="H65" s="60"/>
      <c r="I65" s="60"/>
      <c r="J65" s="60"/>
      <c r="K65" s="60"/>
      <c r="L65" s="60"/>
      <c r="M65" s="60" t="s">
        <v>4</v>
      </c>
      <c r="N65" s="60"/>
      <c r="O65" s="60"/>
      <c r="P65" s="60"/>
      <c r="Q65" s="60" t="s">
        <v>6</v>
      </c>
      <c r="R65" s="60"/>
      <c r="S65" s="60"/>
      <c r="T65" s="60"/>
      <c r="U65" s="60" t="s">
        <v>7</v>
      </c>
      <c r="V65" s="60"/>
      <c r="W65" s="60"/>
      <c r="X65" s="60"/>
      <c r="Y65" s="60"/>
      <c r="Z65" s="60" t="s">
        <v>4</v>
      </c>
      <c r="AA65" s="60" t="s">
        <v>5</v>
      </c>
      <c r="AB65" s="60"/>
      <c r="AC65" s="60"/>
      <c r="AD65" s="60" t="s">
        <v>9</v>
      </c>
      <c r="AE65" s="60"/>
      <c r="AF65" s="60"/>
      <c r="AG65" s="60"/>
      <c r="AH65" s="60" t="s">
        <v>32</v>
      </c>
      <c r="AI65" s="60"/>
      <c r="AJ65" s="60"/>
      <c r="AK65" s="60"/>
      <c r="AL65" s="60"/>
      <c r="AM65" s="60"/>
      <c r="AN65" s="60" t="s">
        <v>35</v>
      </c>
      <c r="AO65" s="60"/>
      <c r="AP65" s="60"/>
      <c r="AQ65" s="60"/>
      <c r="AR65" s="60"/>
      <c r="AS65" s="60" t="s">
        <v>33</v>
      </c>
      <c r="AT65" s="60"/>
      <c r="AU65" s="60"/>
      <c r="AV65" s="60"/>
      <c r="AW65" s="60"/>
      <c r="AX65" s="60"/>
      <c r="AY65" s="60"/>
      <c r="AZ65" s="60"/>
      <c r="BA65" s="60"/>
      <c r="BB65" s="89" t="s">
        <v>10</v>
      </c>
      <c r="BC65" s="60"/>
      <c r="BD65" s="90" t="s">
        <v>4</v>
      </c>
      <c r="BE65" s="60"/>
      <c r="BF65" s="61" t="s">
        <v>5</v>
      </c>
      <c r="BG65" s="60"/>
      <c r="BH65" s="60"/>
      <c r="BI65" s="85"/>
      <c r="BJ65" s="60"/>
      <c r="BK65" s="60"/>
      <c r="BL65" s="60"/>
      <c r="BM65" s="60"/>
      <c r="BN65" s="60"/>
      <c r="BO65" s="60"/>
      <c r="BP65" s="138"/>
      <c r="BQ65" s="85"/>
      <c r="BR65" s="141"/>
      <c r="BS65" s="149" t="s">
        <v>125</v>
      </c>
      <c r="BT65" s="144" t="str">
        <f>Spielplan!$BL$29</f>
        <v/>
      </c>
      <c r="BU65" s="145"/>
      <c r="BV65" s="146">
        <f>Spielplan!$BN$29</f>
        <v>0</v>
      </c>
      <c r="BW65" s="134"/>
      <c r="BX65" s="148">
        <f>IF(BT29=BT65,Punktemodus!$B$11,0)</f>
        <v>10</v>
      </c>
      <c r="BY65" s="148">
        <f>IF(BT65=BT12,Punktemodus!B13,0)</f>
        <v>5</v>
      </c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44" t="str">
        <f>Spielplan!$CC$29</f>
        <v/>
      </c>
      <c r="CL65" s="145"/>
      <c r="CM65" s="146">
        <f>Spielplan!$CE$29</f>
        <v>0</v>
      </c>
      <c r="CN65" s="134"/>
      <c r="CO65" s="134"/>
      <c r="CP65" s="134"/>
      <c r="CQ65" s="370" t="str">
        <f>Spielplan!$CI$29</f>
        <v/>
      </c>
      <c r="CR65" s="371"/>
      <c r="CS65" s="371"/>
      <c r="CT65" s="371"/>
      <c r="CU65" s="371"/>
      <c r="CV65" s="372"/>
      <c r="CW65" s="134"/>
    </row>
    <row r="66" spans="1:101" ht="18.75" customHeight="1" thickBot="1" x14ac:dyDescent="0.3">
      <c r="A66" s="60"/>
      <c r="B66" s="60"/>
      <c r="C66" s="60"/>
      <c r="D66" s="60"/>
      <c r="E66" s="85"/>
      <c r="F66" s="60"/>
      <c r="G66" s="85"/>
      <c r="H66" s="60"/>
      <c r="I66" s="60"/>
      <c r="J66" s="60"/>
      <c r="K66" s="60"/>
      <c r="L66" s="60"/>
      <c r="M66" s="60" t="s">
        <v>0</v>
      </c>
      <c r="N66" s="60" t="s">
        <v>1</v>
      </c>
      <c r="O66" s="60" t="s">
        <v>2</v>
      </c>
      <c r="P66" s="60" t="s">
        <v>3</v>
      </c>
      <c r="Q66" s="60" t="s">
        <v>0</v>
      </c>
      <c r="R66" s="60" t="s">
        <v>1</v>
      </c>
      <c r="S66" s="60" t="s">
        <v>2</v>
      </c>
      <c r="T66" s="60" t="s">
        <v>3</v>
      </c>
      <c r="U66" s="60" t="s">
        <v>0</v>
      </c>
      <c r="V66" s="60" t="s">
        <v>1</v>
      </c>
      <c r="W66" s="60" t="s">
        <v>2</v>
      </c>
      <c r="X66" s="60" t="s">
        <v>3</v>
      </c>
      <c r="Y66" s="60"/>
      <c r="Z66" s="60" t="s">
        <v>8</v>
      </c>
      <c r="AA66" s="60"/>
      <c r="AB66" s="60"/>
      <c r="AC66" s="60"/>
      <c r="AD66" s="60"/>
      <c r="AE66" s="60"/>
      <c r="AF66" s="60"/>
      <c r="AG66" s="60"/>
      <c r="AH66" s="60" t="s">
        <v>31</v>
      </c>
      <c r="AI66" s="60"/>
      <c r="AJ66" s="60"/>
      <c r="AK66" s="60"/>
      <c r="AL66" s="60"/>
      <c r="AM66" s="60"/>
      <c r="AN66" s="60" t="str">
        <f>AI67</f>
        <v>Argentinien</v>
      </c>
      <c r="AO66" s="60" t="str">
        <f>AI68</f>
        <v>Bosnien</v>
      </c>
      <c r="AP66" s="60" t="str">
        <f>AI69</f>
        <v>Iran</v>
      </c>
      <c r="AQ66" s="60" t="str">
        <f>AI70</f>
        <v>Nigeria</v>
      </c>
      <c r="AR66" s="60"/>
      <c r="AS66" s="60" t="s">
        <v>31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85"/>
      <c r="BJ66" s="85"/>
      <c r="BK66" s="85"/>
      <c r="BL66" s="85"/>
      <c r="BM66" s="85"/>
      <c r="BN66" s="85"/>
      <c r="BO66" s="85"/>
      <c r="BP66" s="137"/>
      <c r="BQ66" s="85"/>
      <c r="BR66" s="141"/>
      <c r="BS66" s="150"/>
      <c r="BT66" s="134"/>
      <c r="BU66" s="134"/>
      <c r="BV66" s="134"/>
      <c r="BW66" s="134"/>
      <c r="BX66" s="148"/>
      <c r="BY66" s="148"/>
      <c r="BZ66" s="134"/>
      <c r="CA66" s="144" t="str">
        <f>Spielplan!$BS$30</f>
        <v/>
      </c>
      <c r="CB66" s="145"/>
      <c r="CC66" s="146">
        <f>Spielplan!$BU$30</f>
        <v>0</v>
      </c>
      <c r="CD66" s="147"/>
      <c r="CE66" s="134">
        <f>IF(CA66=CA30,Punktemodus!B15,0)</f>
        <v>20</v>
      </c>
      <c r="CF66" s="148">
        <f>IF(OR(CA66=$CA$14,CA66=$CA$15,CA66=$CA$22,CA66=$CA$23,CA66=$CA$31,CA66=$CA$38,CA66=$CA$39),Punktemodus!B17,0)</f>
        <v>10</v>
      </c>
      <c r="CG66" s="134"/>
      <c r="CH66" s="134"/>
      <c r="CI66" s="134"/>
      <c r="CJ66" s="134"/>
      <c r="CK66" s="144" t="str">
        <f>Spielplan!$CC$30</f>
        <v/>
      </c>
      <c r="CL66" s="145"/>
      <c r="CM66" s="146">
        <f>Spielplan!$CE$30</f>
        <v>0</v>
      </c>
      <c r="CN66" s="134"/>
      <c r="CO66" s="134"/>
      <c r="CP66" s="134"/>
      <c r="CQ66" s="373"/>
      <c r="CR66" s="374"/>
      <c r="CS66" s="374"/>
      <c r="CT66" s="374"/>
      <c r="CU66" s="374"/>
      <c r="CV66" s="375"/>
      <c r="CW66" s="134"/>
    </row>
    <row r="67" spans="1:101" ht="18.75" customHeight="1" thickBot="1" x14ac:dyDescent="0.3">
      <c r="A67" s="60"/>
      <c r="B67" s="60"/>
      <c r="C67" s="200" t="str">
        <f>Spielplan!$C$67</f>
        <v>Argentinien</v>
      </c>
      <c r="D67" s="201"/>
      <c r="E67" s="104"/>
      <c r="F67" s="93"/>
      <c r="G67" s="104"/>
      <c r="H67" s="200" t="str">
        <f>Spielplan!$H$67</f>
        <v>Bosnien</v>
      </c>
      <c r="I67" s="201"/>
      <c r="J67" s="60"/>
      <c r="K67" s="60" t="s">
        <v>101</v>
      </c>
      <c r="L67" s="60">
        <f t="shared" ref="L67:L72" si="20">IF(E67-G67&gt;0,1,IF(G67=E67,0,-1))</f>
        <v>0</v>
      </c>
      <c r="M67" s="60">
        <f>IF($E67="",0,IF($E67&gt;$G67,3,IF($E67=G67,1,0)))</f>
        <v>0</v>
      </c>
      <c r="N67" s="60">
        <f>IF($G67="",0,IF($E67&gt;$G67,0,IF($E67=G67,1,3)))</f>
        <v>0</v>
      </c>
      <c r="O67" s="60"/>
      <c r="P67" s="60"/>
      <c r="Q67" s="60">
        <f>E67</f>
        <v>0</v>
      </c>
      <c r="R67" s="60">
        <f>G67</f>
        <v>0</v>
      </c>
      <c r="S67" s="60"/>
      <c r="T67" s="60"/>
      <c r="U67" s="60">
        <f>G67</f>
        <v>0</v>
      </c>
      <c r="V67" s="60">
        <f>E67</f>
        <v>0</v>
      </c>
      <c r="W67" s="60"/>
      <c r="X67" s="60"/>
      <c r="Y67" s="60"/>
      <c r="Z67" s="60">
        <f>M73</f>
        <v>0</v>
      </c>
      <c r="AA67" s="60">
        <f>Q73</f>
        <v>0</v>
      </c>
      <c r="AB67" s="60">
        <f>U73</f>
        <v>0</v>
      </c>
      <c r="AC67" s="60">
        <f>AA67-AB67</f>
        <v>0</v>
      </c>
      <c r="AD67" s="60">
        <f>IF(Z67&gt;Z68,-1,0)</f>
        <v>0</v>
      </c>
      <c r="AE67" s="60">
        <f>IF(Z67&gt;Z69,-1,0)</f>
        <v>0</v>
      </c>
      <c r="AF67" s="60">
        <f>IF(Z67&gt;Z70,-1,0)</f>
        <v>0</v>
      </c>
      <c r="AG67" s="60">
        <f>10000-(AJ67*1000+AM67*100+AK67*10)</f>
        <v>10000</v>
      </c>
      <c r="AH67" s="90">
        <f>RANK(AG67,AG67:AG70,1)</f>
        <v>1</v>
      </c>
      <c r="AI67" s="60" t="str">
        <f>C67</f>
        <v>Argentinien</v>
      </c>
      <c r="AJ67" s="60">
        <f t="shared" ref="AJ67:AL70" si="21">Z67</f>
        <v>0</v>
      </c>
      <c r="AK67" s="60">
        <f t="shared" si="21"/>
        <v>0</v>
      </c>
      <c r="AL67" s="60">
        <f t="shared" si="21"/>
        <v>0</v>
      </c>
      <c r="AM67" s="60">
        <f>AK67-AL67</f>
        <v>0</v>
      </c>
      <c r="AN67" s="187"/>
      <c r="AO67" s="187">
        <f>IF(AG68=AG67,IF(G67&gt;E67,AG68-0.1,AG68),AG68)</f>
        <v>10000</v>
      </c>
      <c r="AP67" s="187">
        <f>IF(AG69=AG67,IF(G69&gt;E69,AG69-0.1,AG69),AG69)</f>
        <v>10000</v>
      </c>
      <c r="AQ67" s="187">
        <f>IF(AG70=AG67,IF(G71&gt;E71,AG70-0.1,AG70),AG70)</f>
        <v>10000</v>
      </c>
      <c r="AR67" s="187">
        <f>AN71</f>
        <v>30000</v>
      </c>
      <c r="AS67" s="90">
        <f>RANK(AR67,AR67:AR70,1)</f>
        <v>1</v>
      </c>
      <c r="AT67" s="60" t="str">
        <f t="shared" ref="AT67:AW70" si="22">AI67</f>
        <v>Argentinien</v>
      </c>
      <c r="AU67" s="60">
        <f t="shared" si="22"/>
        <v>0</v>
      </c>
      <c r="AV67" s="60">
        <f t="shared" si="22"/>
        <v>0</v>
      </c>
      <c r="AW67" s="60">
        <f t="shared" si="22"/>
        <v>0</v>
      </c>
      <c r="AX67" s="60"/>
      <c r="AY67" s="60"/>
      <c r="AZ67" s="60"/>
      <c r="BA67" s="202">
        <v>1</v>
      </c>
      <c r="BB67" s="200" t="str">
        <f>VLOOKUP(1,AS67:AT70,2,FALSE)</f>
        <v>Argentinien</v>
      </c>
      <c r="BC67" s="201"/>
      <c r="BD67" s="203">
        <f>VLOOKUP(1,AS67:AW70,3,FALSE)</f>
        <v>0</v>
      </c>
      <c r="BE67" s="204">
        <f>VLOOKUP(1,AS67:AW70,4,FALSE)</f>
        <v>0</v>
      </c>
      <c r="BF67" s="93" t="s">
        <v>12</v>
      </c>
      <c r="BG67" s="204">
        <f>VLOOKUP(1,AS67:AW70,5,FALSE)</f>
        <v>0</v>
      </c>
      <c r="BH67" s="205" t="s">
        <v>126</v>
      </c>
      <c r="BI67" s="85"/>
      <c r="BJ67" s="85">
        <f>IF(E67&gt;G67,IF(Spielplan!E67&gt;Spielplan!G67,Punktemodus!$B$3,0),0)</f>
        <v>0</v>
      </c>
      <c r="BK67" s="85">
        <f>IF(E67=G67,IF(Spielplan!E67=Spielplan!G67,Punktemodus!$B$3,0),0)</f>
        <v>10</v>
      </c>
      <c r="BL67" s="85">
        <f>IF(E67&lt;G67,IF(Spielplan!E67&lt;Spielplan!G67,Punktemodus!$B$3,0),0)</f>
        <v>0</v>
      </c>
      <c r="BM67" s="85">
        <f>IF(E67=Spielplan!E67,IF(G67=Spielplan!G67,Punktemodus!$B$5,0),0)</f>
        <v>3</v>
      </c>
      <c r="BN67" s="85">
        <f>IF(E67=Spielplan!E67,Punktemodus!$B$7,0)</f>
        <v>1</v>
      </c>
      <c r="BO67" s="85">
        <f>IF(G67=Spielplan!G67,Punktemodus!$B$7,0)</f>
        <v>1</v>
      </c>
      <c r="BP67" s="137">
        <f>IF(Spielplan!E67="",0,SUM(BJ67:BO67))</f>
        <v>0</v>
      </c>
      <c r="BQ67" s="85"/>
      <c r="BR67" s="141"/>
      <c r="BS67" s="134"/>
      <c r="BT67" s="134"/>
      <c r="BU67" s="134"/>
      <c r="BV67" s="134"/>
      <c r="BW67" s="134"/>
      <c r="BX67" s="148"/>
      <c r="BY67" s="148"/>
      <c r="BZ67" s="134"/>
      <c r="CA67" s="144" t="str">
        <f>Spielplan!$BS$31</f>
        <v/>
      </c>
      <c r="CB67" s="145"/>
      <c r="CC67" s="146">
        <f>Spielplan!$BU$31</f>
        <v>0</v>
      </c>
      <c r="CD67" s="134"/>
      <c r="CE67" s="134">
        <f>IF(CA67=CA31,Punktemodus!B15,0)</f>
        <v>20</v>
      </c>
      <c r="CF67" s="148">
        <f>IF(OR(CA67=$CA$14,CA67=$CA$15,CA67=$CA$22,CA67=$CA$23,CA67=$CA$30,CA67=$CA$38,CA67=$CA$39),Punktemodus!B17,0)</f>
        <v>10</v>
      </c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55"/>
      <c r="CR67" s="142" t="s">
        <v>138</v>
      </c>
      <c r="CS67" s="155"/>
      <c r="CT67" s="155"/>
      <c r="CU67" s="155"/>
      <c r="CV67" s="155"/>
      <c r="CW67" s="134"/>
    </row>
    <row r="68" spans="1:101" ht="18.75" customHeight="1" thickBot="1" x14ac:dyDescent="0.3">
      <c r="A68" s="60"/>
      <c r="B68" s="60"/>
      <c r="C68" s="206" t="str">
        <f>Spielplan!$C$68</f>
        <v>Iran</v>
      </c>
      <c r="D68" s="207"/>
      <c r="E68" s="104"/>
      <c r="F68" s="93"/>
      <c r="G68" s="104"/>
      <c r="H68" s="206" t="str">
        <f>Spielplan!$H$68</f>
        <v>Nigeria</v>
      </c>
      <c r="I68" s="207"/>
      <c r="J68" s="60"/>
      <c r="K68" s="60" t="s">
        <v>102</v>
      </c>
      <c r="L68" s="60">
        <f t="shared" si="20"/>
        <v>0</v>
      </c>
      <c r="M68" s="60"/>
      <c r="N68" s="60"/>
      <c r="O68" s="60">
        <f>IF($E68="",0,IF($E68&gt;$G68,3,IF($E68=$G68,1,0)))</f>
        <v>0</v>
      </c>
      <c r="P68" s="60">
        <f>IF($G68="",0,IF($E68&gt;$G68,0,IF($E68=$G68,1,3)))</f>
        <v>0</v>
      </c>
      <c r="Q68" s="60"/>
      <c r="R68" s="60"/>
      <c r="S68" s="60">
        <f>E68</f>
        <v>0</v>
      </c>
      <c r="T68" s="60">
        <f>G68</f>
        <v>0</v>
      </c>
      <c r="U68" s="60"/>
      <c r="V68" s="60"/>
      <c r="W68" s="60">
        <f>G68</f>
        <v>0</v>
      </c>
      <c r="X68" s="60">
        <f>E68</f>
        <v>0</v>
      </c>
      <c r="Y68" s="60"/>
      <c r="Z68" s="60">
        <f>N73</f>
        <v>0</v>
      </c>
      <c r="AA68" s="60">
        <f>R73</f>
        <v>0</v>
      </c>
      <c r="AB68" s="60">
        <f>V73</f>
        <v>0</v>
      </c>
      <c r="AC68" s="60">
        <f>AA68-AB68</f>
        <v>0</v>
      </c>
      <c r="AD68" s="60">
        <f>IF(Z68&gt;Z67,-1,0)</f>
        <v>0</v>
      </c>
      <c r="AE68" s="60">
        <f>IF(Z68&gt;Z69,-1,0)</f>
        <v>0</v>
      </c>
      <c r="AF68" s="60">
        <f>IF(Z68&gt;Z70,-1,0)</f>
        <v>0</v>
      </c>
      <c r="AG68" s="60">
        <f>10000-(AJ68*1000+AM68*100+AK68*10)</f>
        <v>10000</v>
      </c>
      <c r="AH68" s="90">
        <f>RANK(AG68,AG67:AG70,1)</f>
        <v>1</v>
      </c>
      <c r="AI68" s="60" t="str">
        <f>H67</f>
        <v>Bosnien</v>
      </c>
      <c r="AJ68" s="60">
        <f t="shared" si="21"/>
        <v>0</v>
      </c>
      <c r="AK68" s="60">
        <f t="shared" si="21"/>
        <v>0</v>
      </c>
      <c r="AL68" s="60">
        <f t="shared" si="21"/>
        <v>0</v>
      </c>
      <c r="AM68" s="60">
        <f>AK68-AL68</f>
        <v>0</v>
      </c>
      <c r="AN68" s="187">
        <f>IF(AG67=AG68,IF(E67&gt;G67,AG67-0.1,AG67),AG67)</f>
        <v>10000</v>
      </c>
      <c r="AO68" s="187"/>
      <c r="AP68" s="187">
        <f>IF(AG69=AG68,IF(G72&gt;E72,AG69-0.1,AG69),AG69)</f>
        <v>10000</v>
      </c>
      <c r="AQ68" s="187">
        <f>IF(AG70=AG68,IF(G70&gt;E70,AG70-0.1,AG70),AG70)</f>
        <v>10000</v>
      </c>
      <c r="AR68" s="187">
        <f>AO71</f>
        <v>30000</v>
      </c>
      <c r="AS68" s="90">
        <f>RANK(AR68,AR67:AR70,1)</f>
        <v>1</v>
      </c>
      <c r="AT68" s="60" t="str">
        <f t="shared" si="22"/>
        <v>Bosnien</v>
      </c>
      <c r="AU68" s="60">
        <f t="shared" si="22"/>
        <v>0</v>
      </c>
      <c r="AV68" s="60">
        <f t="shared" si="22"/>
        <v>0</v>
      </c>
      <c r="AW68" s="60">
        <f t="shared" si="22"/>
        <v>0</v>
      </c>
      <c r="AX68" s="60"/>
      <c r="AY68" s="60"/>
      <c r="AZ68" s="60"/>
      <c r="BA68" s="208">
        <v>2</v>
      </c>
      <c r="BB68" s="206" t="e">
        <f>VLOOKUP(2,AS67:AT70,2,FALSE)</f>
        <v>#N/A</v>
      </c>
      <c r="BC68" s="207"/>
      <c r="BD68" s="209" t="e">
        <f>VLOOKUP(2,AS67:AW70,3,FALSE)</f>
        <v>#N/A</v>
      </c>
      <c r="BE68" s="210" t="e">
        <f>VLOOKUP(2,AS67:AW70,4,FALSE)</f>
        <v>#N/A</v>
      </c>
      <c r="BF68" s="93" t="s">
        <v>12</v>
      </c>
      <c r="BG68" s="210" t="e">
        <f>VLOOKUP(2,AS67:AW70,5,FALSE)</f>
        <v>#N/A</v>
      </c>
      <c r="BH68" s="210" t="s">
        <v>122</v>
      </c>
      <c r="BI68" s="85"/>
      <c r="BJ68" s="85">
        <f>IF(E68&gt;G68,IF(Spielplan!E68&gt;Spielplan!G68,Punktemodus!$B$3,0),0)</f>
        <v>0</v>
      </c>
      <c r="BK68" s="85">
        <f>IF(E68=G68,IF(Spielplan!E68=Spielplan!G68,Punktemodus!$B$3,0),0)</f>
        <v>10</v>
      </c>
      <c r="BL68" s="85">
        <f>IF(E68&lt;G68,IF(Spielplan!E68&lt;Spielplan!G68,Punktemodus!$B$3,0),0)</f>
        <v>0</v>
      </c>
      <c r="BM68" s="85">
        <f>IF(E68=Spielplan!E68,IF(G68=Spielplan!G68,Punktemodus!$B$5,0),0)</f>
        <v>3</v>
      </c>
      <c r="BN68" s="85">
        <f>IF(E68=Spielplan!E68,Punktemodus!$B$7,0)</f>
        <v>1</v>
      </c>
      <c r="BO68" s="85">
        <f>IF(G68=Spielplan!G68,Punktemodus!$B$7,0)</f>
        <v>1</v>
      </c>
      <c r="BP68" s="137">
        <f>IF(Spielplan!E68="",0,SUM(BJ68:BO68))</f>
        <v>0</v>
      </c>
      <c r="BQ68" s="85"/>
      <c r="BR68" s="141"/>
      <c r="BS68" s="153" t="s">
        <v>24</v>
      </c>
      <c r="BT68" s="144" t="str">
        <f>Spielplan!$BL$32</f>
        <v/>
      </c>
      <c r="BU68" s="145"/>
      <c r="BV68" s="146">
        <f>Spielplan!$BN$32</f>
        <v>0</v>
      </c>
      <c r="BW68" s="147"/>
      <c r="BX68" s="148">
        <f>IF(BT32=BT68,Punktemodus!$B$11,0)</f>
        <v>10</v>
      </c>
      <c r="BY68" s="148">
        <f>IF(BT68=BT17,Punktemodus!B13,0)</f>
        <v>5</v>
      </c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370" t="str">
        <f>Spielplan!$CI$32</f>
        <v/>
      </c>
      <c r="CR68" s="371"/>
      <c r="CS68" s="371"/>
      <c r="CT68" s="371"/>
      <c r="CU68" s="371"/>
      <c r="CV68" s="372"/>
      <c r="CW68" s="134"/>
    </row>
    <row r="69" spans="1:101" ht="18.75" customHeight="1" thickBot="1" x14ac:dyDescent="0.3">
      <c r="A69" s="60"/>
      <c r="B69" s="60"/>
      <c r="C69" s="200" t="str">
        <f>C67</f>
        <v>Argentinien</v>
      </c>
      <c r="D69" s="201"/>
      <c r="E69" s="104"/>
      <c r="F69" s="93"/>
      <c r="G69" s="104"/>
      <c r="H69" s="200" t="str">
        <f>C68</f>
        <v>Iran</v>
      </c>
      <c r="I69" s="201"/>
      <c r="J69" s="60"/>
      <c r="K69" s="60" t="s">
        <v>103</v>
      </c>
      <c r="L69" s="60">
        <f t="shared" si="20"/>
        <v>0</v>
      </c>
      <c r="M69" s="60">
        <f>IF($E69="",0,IF($E69&gt;$G69,3,IF($E69=G69,1,0)))</f>
        <v>0</v>
      </c>
      <c r="N69" s="60"/>
      <c r="O69" s="60">
        <f>IF($G69="",0,IF($E69&gt;$G69,0,IF($E69=$G69,1,3)))</f>
        <v>0</v>
      </c>
      <c r="P69" s="60"/>
      <c r="Q69" s="60">
        <f>E69</f>
        <v>0</v>
      </c>
      <c r="R69" s="60"/>
      <c r="S69" s="60">
        <f>G69</f>
        <v>0</v>
      </c>
      <c r="T69" s="60"/>
      <c r="U69" s="60">
        <f>G69</f>
        <v>0</v>
      </c>
      <c r="V69" s="60"/>
      <c r="W69" s="60">
        <f>E69</f>
        <v>0</v>
      </c>
      <c r="X69" s="60"/>
      <c r="Y69" s="60"/>
      <c r="Z69" s="60">
        <f>O73</f>
        <v>0</v>
      </c>
      <c r="AA69" s="60">
        <f>S73</f>
        <v>0</v>
      </c>
      <c r="AB69" s="60">
        <f>W73</f>
        <v>0</v>
      </c>
      <c r="AC69" s="60">
        <f>AA69-AB69</f>
        <v>0</v>
      </c>
      <c r="AD69" s="60">
        <f>IF(Z69&gt;Z67,-1,0)</f>
        <v>0</v>
      </c>
      <c r="AE69" s="60">
        <f>IF(Z69&gt;Z68,-1,0)</f>
        <v>0</v>
      </c>
      <c r="AF69" s="60">
        <f>IF(Z69&gt;Z70,-1,0)</f>
        <v>0</v>
      </c>
      <c r="AG69" s="60">
        <f>10000-(AJ69*1000+AM69*100+AK69*10)</f>
        <v>10000</v>
      </c>
      <c r="AH69" s="90">
        <f>RANK(AG69,AG67:AG70,1)</f>
        <v>1</v>
      </c>
      <c r="AI69" s="60" t="str">
        <f>C68</f>
        <v>Iran</v>
      </c>
      <c r="AJ69" s="60">
        <f t="shared" si="21"/>
        <v>0</v>
      </c>
      <c r="AK69" s="60">
        <f t="shared" si="21"/>
        <v>0</v>
      </c>
      <c r="AL69" s="60">
        <f t="shared" si="21"/>
        <v>0</v>
      </c>
      <c r="AM69" s="60">
        <f>AK69-AL69</f>
        <v>0</v>
      </c>
      <c r="AN69" s="187">
        <f>IF(AG67=AG69,IF(E69&gt;G69,AG67-0.1,AG67),AG67)</f>
        <v>10000</v>
      </c>
      <c r="AO69" s="187">
        <f>IF(AG68=AG69,IF(E72&gt;G72,AG68-0.1,AG68),AG68)</f>
        <v>10000</v>
      </c>
      <c r="AP69" s="187"/>
      <c r="AQ69" s="187">
        <f>IF(AG70=AG69,IF(G68&gt;E68,AG70-0.1,AG70),AG70)</f>
        <v>10000</v>
      </c>
      <c r="AR69" s="187">
        <f>AP71</f>
        <v>30000</v>
      </c>
      <c r="AS69" s="90">
        <f>RANK(AR69,AR67:AR70,1)</f>
        <v>1</v>
      </c>
      <c r="AT69" s="60" t="str">
        <f t="shared" si="22"/>
        <v>Iran</v>
      </c>
      <c r="AU69" s="60">
        <f t="shared" si="22"/>
        <v>0</v>
      </c>
      <c r="AV69" s="60">
        <f t="shared" si="22"/>
        <v>0</v>
      </c>
      <c r="AW69" s="60">
        <f t="shared" si="22"/>
        <v>0</v>
      </c>
      <c r="AX69" s="60"/>
      <c r="AY69" s="60"/>
      <c r="AZ69" s="60"/>
      <c r="BA69" s="113">
        <v>3</v>
      </c>
      <c r="BB69" s="114" t="e">
        <f>VLOOKUP(3,AS67:AT70,2,FALSE)</f>
        <v>#N/A</v>
      </c>
      <c r="BC69" s="115"/>
      <c r="BD69" s="116" t="e">
        <f>VLOOKUP(3,AS67:AW70,3,FALSE)</f>
        <v>#N/A</v>
      </c>
      <c r="BE69" s="116" t="e">
        <f>VLOOKUP(3,AS67:AW70,4,FALSE)</f>
        <v>#N/A</v>
      </c>
      <c r="BF69" s="93" t="s">
        <v>12</v>
      </c>
      <c r="BG69" s="116" t="e">
        <f>VLOOKUP(3,AS67:AW70,5,FALSE)</f>
        <v>#N/A</v>
      </c>
      <c r="BH69" s="60"/>
      <c r="BI69" s="85"/>
      <c r="BJ69" s="85">
        <f>IF(E69&gt;G69,IF(Spielplan!E69&gt;Spielplan!G69,Punktemodus!$B$3,0),0)</f>
        <v>0</v>
      </c>
      <c r="BK69" s="85">
        <f>IF(E69=G69,IF(Spielplan!E69=Spielplan!G69,Punktemodus!$B$3,0),0)</f>
        <v>10</v>
      </c>
      <c r="BL69" s="85">
        <f>IF(E69&lt;G69,IF(Spielplan!E69&lt;Spielplan!G69,Punktemodus!$B$3,0),0)</f>
        <v>0</v>
      </c>
      <c r="BM69" s="85">
        <f>IF(E69=Spielplan!E69,IF(G69=Spielplan!G69,Punktemodus!$B$5,0),0)</f>
        <v>3</v>
      </c>
      <c r="BN69" s="85">
        <f>IF(E69=Spielplan!E69,Punktemodus!$B$7,0)</f>
        <v>1</v>
      </c>
      <c r="BO69" s="85">
        <f>IF(G69=Spielplan!G69,Punktemodus!$B$7,0)</f>
        <v>1</v>
      </c>
      <c r="BP69" s="137">
        <f>IF(Spielplan!E69="",0,SUM(BJ69:BO69))</f>
        <v>0</v>
      </c>
      <c r="BQ69" s="85"/>
      <c r="BR69" s="141"/>
      <c r="BS69" s="149" t="s">
        <v>23</v>
      </c>
      <c r="BT69" s="144" t="str">
        <f>Spielplan!$BL$33</f>
        <v/>
      </c>
      <c r="BU69" s="145"/>
      <c r="BV69" s="146">
        <f>Spielplan!$BN$33</f>
        <v>0</v>
      </c>
      <c r="BW69" s="134"/>
      <c r="BX69" s="148">
        <f>IF(BT33=BT69,Punktemodus!$B$11,0)</f>
        <v>10</v>
      </c>
      <c r="BY69" s="148">
        <f>IF(BT69=BT16,Punktemodus!B13,0)</f>
        <v>5</v>
      </c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373"/>
      <c r="CR69" s="374"/>
      <c r="CS69" s="374"/>
      <c r="CT69" s="374"/>
      <c r="CU69" s="374"/>
      <c r="CV69" s="375"/>
      <c r="CW69" s="134"/>
    </row>
    <row r="70" spans="1:101" ht="18.75" customHeight="1" thickBot="1" x14ac:dyDescent="0.3">
      <c r="A70" s="60"/>
      <c r="B70" s="60"/>
      <c r="C70" s="206" t="str">
        <f>H67</f>
        <v>Bosnien</v>
      </c>
      <c r="D70" s="207"/>
      <c r="E70" s="104"/>
      <c r="F70" s="93"/>
      <c r="G70" s="104"/>
      <c r="H70" s="206" t="str">
        <f>H68</f>
        <v>Nigeria</v>
      </c>
      <c r="I70" s="207"/>
      <c r="J70" s="60"/>
      <c r="K70" s="60" t="s">
        <v>104</v>
      </c>
      <c r="L70" s="60">
        <f t="shared" si="20"/>
        <v>0</v>
      </c>
      <c r="M70" s="60"/>
      <c r="N70" s="60">
        <f>IF($E70="",0,IF($E70&gt;$G70,3,IF($E70=$G70,1,0)))</f>
        <v>0</v>
      </c>
      <c r="O70" s="60"/>
      <c r="P70" s="60">
        <f>IF($G70="",0,IF($E70&gt;$G70,0,IF($E70=$G70,1,3)))</f>
        <v>0</v>
      </c>
      <c r="Q70" s="60"/>
      <c r="R70" s="60">
        <f>E70</f>
        <v>0</v>
      </c>
      <c r="S70" s="60"/>
      <c r="T70" s="60">
        <f>G70</f>
        <v>0</v>
      </c>
      <c r="U70" s="60"/>
      <c r="V70" s="60">
        <f>G70</f>
        <v>0</v>
      </c>
      <c r="W70" s="60"/>
      <c r="X70" s="60">
        <f>E70</f>
        <v>0</v>
      </c>
      <c r="Y70" s="60"/>
      <c r="Z70" s="60">
        <f>P73</f>
        <v>0</v>
      </c>
      <c r="AA70" s="60">
        <f>T73</f>
        <v>0</v>
      </c>
      <c r="AB70" s="60">
        <f>X73</f>
        <v>0</v>
      </c>
      <c r="AC70" s="60">
        <f>AA70-AB70</f>
        <v>0</v>
      </c>
      <c r="AD70" s="60">
        <f>IF(Z70&gt;Z67,-1,0)</f>
        <v>0</v>
      </c>
      <c r="AE70" s="60">
        <f>IF(Z70&gt;Z68,-1,0)</f>
        <v>0</v>
      </c>
      <c r="AF70" s="60">
        <f>IF(Z70&gt;Z69,-1,0)</f>
        <v>0</v>
      </c>
      <c r="AG70" s="60">
        <f>10000-(AJ70*1000+AM70*100+AK70*10)</f>
        <v>10000</v>
      </c>
      <c r="AH70" s="90">
        <f>RANK(AG70,AG67:AG70,1)</f>
        <v>1</v>
      </c>
      <c r="AI70" s="60" t="str">
        <f>H68</f>
        <v>Nigeria</v>
      </c>
      <c r="AJ70" s="60">
        <f t="shared" si="21"/>
        <v>0</v>
      </c>
      <c r="AK70" s="60">
        <f t="shared" si="21"/>
        <v>0</v>
      </c>
      <c r="AL70" s="60">
        <f t="shared" si="21"/>
        <v>0</v>
      </c>
      <c r="AM70" s="60">
        <f>AK70-AL70</f>
        <v>0</v>
      </c>
      <c r="AN70" s="187">
        <f>IF(AG67=AG70,IF(E71&gt;G71,AG67-0.1,AG67),AG67)</f>
        <v>10000</v>
      </c>
      <c r="AO70" s="187">
        <f>IF(AG68=AG70,IF(E70&gt;G70,AG68-0.1,AG68),AG68)</f>
        <v>10000</v>
      </c>
      <c r="AP70" s="187">
        <f>IF(AG69=AG70,IF(E68&gt;G68,AG69-0.1,AG69),AG69)</f>
        <v>10000</v>
      </c>
      <c r="AQ70" s="187"/>
      <c r="AR70" s="187">
        <f>AQ71</f>
        <v>30000</v>
      </c>
      <c r="AS70" s="90">
        <f>RANK(AR70,AR67:AR70,1)</f>
        <v>1</v>
      </c>
      <c r="AT70" s="60" t="str">
        <f t="shared" si="22"/>
        <v>Nigeria</v>
      </c>
      <c r="AU70" s="60">
        <f t="shared" si="22"/>
        <v>0</v>
      </c>
      <c r="AV70" s="60">
        <f t="shared" si="22"/>
        <v>0</v>
      </c>
      <c r="AW70" s="60">
        <f t="shared" si="22"/>
        <v>0</v>
      </c>
      <c r="AX70" s="60"/>
      <c r="AY70" s="60"/>
      <c r="AZ70" s="60"/>
      <c r="BA70" s="113">
        <v>4</v>
      </c>
      <c r="BB70" s="114" t="e">
        <f>VLOOKUP(4,AS67:AT70,2,FALSE)</f>
        <v>#N/A</v>
      </c>
      <c r="BC70" s="115"/>
      <c r="BD70" s="116" t="e">
        <f>VLOOKUP(4,AS67:AW70,3,FALSE)</f>
        <v>#N/A</v>
      </c>
      <c r="BE70" s="116" t="e">
        <f>VLOOKUP(4,AS67:AW70,4,FALSE)</f>
        <v>#N/A</v>
      </c>
      <c r="BF70" s="93" t="s">
        <v>12</v>
      </c>
      <c r="BG70" s="116" t="e">
        <f>VLOOKUP(4,AS67:AW70,5,FALSE)</f>
        <v>#N/A</v>
      </c>
      <c r="BH70" s="60"/>
      <c r="BI70" s="85"/>
      <c r="BJ70" s="85">
        <f>IF(E70&gt;G70,IF(Spielplan!E70&gt;Spielplan!G70,Punktemodus!$B$3,0),0)</f>
        <v>0</v>
      </c>
      <c r="BK70" s="85">
        <f>IF(E70=G70,IF(Spielplan!E70=Spielplan!G70,Punktemodus!$B$3,0),0)</f>
        <v>10</v>
      </c>
      <c r="BL70" s="85">
        <f>IF(E70&lt;G70,IF(Spielplan!E70&lt;Spielplan!G70,Punktemodus!$B$3,0),0)</f>
        <v>0</v>
      </c>
      <c r="BM70" s="85">
        <f>IF(E70=Spielplan!E70,IF(G70=Spielplan!G70,Punktemodus!$B$5,0),0)</f>
        <v>3</v>
      </c>
      <c r="BN70" s="85">
        <f>IF(E70=Spielplan!E70,Punktemodus!$B$7,0)</f>
        <v>1</v>
      </c>
      <c r="BO70" s="85">
        <f>IF(G70=Spielplan!G70,Punktemodus!$B$7,0)</f>
        <v>1</v>
      </c>
      <c r="BP70" s="137">
        <f>IF(Spielplan!E70="",0,SUM(BJ70:BO70))</f>
        <v>0</v>
      </c>
      <c r="BQ70" s="60"/>
      <c r="BR70" s="141"/>
      <c r="BS70" s="150"/>
      <c r="BT70" s="134"/>
      <c r="BU70" s="134"/>
      <c r="BV70" s="134"/>
      <c r="BW70" s="134"/>
      <c r="BX70" s="148"/>
      <c r="BY70" s="148"/>
      <c r="BZ70" s="134"/>
      <c r="CA70" s="134"/>
      <c r="CB70" s="134"/>
      <c r="CC70" s="134"/>
      <c r="CD70" s="134"/>
      <c r="CE70" s="134"/>
      <c r="CF70" s="144" t="str">
        <f>Spielplan!$BX$34</f>
        <v/>
      </c>
      <c r="CG70" s="145"/>
      <c r="CH70" s="146">
        <f>Spielplan!$BZ$34</f>
        <v>0</v>
      </c>
      <c r="CI70" s="134"/>
      <c r="CJ70" s="134">
        <f>IF(OR(CF70=$CF$18,CF70=$CF$19,CF70=$CF$34,CF70=$CF$35),Punktemodus!$B$19,0)</f>
        <v>30</v>
      </c>
      <c r="CK70" s="134"/>
      <c r="CL70" s="134"/>
      <c r="CM70" s="134"/>
      <c r="CN70" s="134"/>
      <c r="CO70" s="134"/>
      <c r="CP70" s="134"/>
      <c r="CQ70" s="155"/>
      <c r="CR70" s="155"/>
      <c r="CS70" s="155"/>
      <c r="CT70" s="155"/>
      <c r="CU70" s="155"/>
      <c r="CV70" s="155"/>
      <c r="CW70" s="134"/>
    </row>
    <row r="71" spans="1:101" ht="18.75" customHeight="1" thickBot="1" x14ac:dyDescent="0.3">
      <c r="A71" s="60"/>
      <c r="B71" s="60"/>
      <c r="C71" s="200" t="str">
        <f>C67</f>
        <v>Argentinien</v>
      </c>
      <c r="D71" s="201"/>
      <c r="E71" s="104"/>
      <c r="F71" s="93"/>
      <c r="G71" s="104"/>
      <c r="H71" s="200" t="str">
        <f>H68</f>
        <v>Nigeria</v>
      </c>
      <c r="I71" s="201"/>
      <c r="J71" s="60"/>
      <c r="K71" s="60" t="s">
        <v>105</v>
      </c>
      <c r="L71" s="60">
        <f t="shared" si="20"/>
        <v>0</v>
      </c>
      <c r="M71" s="60">
        <f>IF($E71="",0,IF($E71&gt;$G71,3,IF($E71=G71,1,0)))</f>
        <v>0</v>
      </c>
      <c r="N71" s="60"/>
      <c r="O71" s="60"/>
      <c r="P71" s="60">
        <f>IF($G71="",0,IF($E71&gt;$G71,0,IF($E71=$G71,1,3)))</f>
        <v>0</v>
      </c>
      <c r="Q71" s="60">
        <f>E71</f>
        <v>0</v>
      </c>
      <c r="R71" s="60"/>
      <c r="S71" s="60"/>
      <c r="T71" s="60">
        <f>G71</f>
        <v>0</v>
      </c>
      <c r="U71" s="60">
        <f>G71</f>
        <v>0</v>
      </c>
      <c r="V71" s="60"/>
      <c r="W71" s="60"/>
      <c r="X71" s="60">
        <f>E71</f>
        <v>0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187">
        <f>SUM(AN67:AN70)</f>
        <v>30000</v>
      </c>
      <c r="AO71" s="187">
        <f>SUM(AO67:AO70)</f>
        <v>30000</v>
      </c>
      <c r="AP71" s="187">
        <f>SUM(AP67:AP70)</f>
        <v>30000</v>
      </c>
      <c r="AQ71" s="187">
        <f>SUM(AQ67:AQ70)</f>
        <v>30000</v>
      </c>
      <c r="AR71" s="187"/>
      <c r="AS71" s="60"/>
      <c r="AT71" s="60"/>
      <c r="AU71" s="60"/>
      <c r="AV71" s="60"/>
      <c r="AW71" s="60"/>
      <c r="AX71" s="60"/>
      <c r="AY71" s="60"/>
      <c r="AZ71" s="60"/>
      <c r="BA71" s="92"/>
      <c r="BB71" s="60"/>
      <c r="BC71" s="60"/>
      <c r="BD71" s="60"/>
      <c r="BE71" s="60"/>
      <c r="BF71" s="60"/>
      <c r="BG71" s="60"/>
      <c r="BH71" s="60"/>
      <c r="BI71" s="60"/>
      <c r="BJ71" s="85">
        <f>IF(E71&gt;G71,IF(Spielplan!E71&gt;Spielplan!G71,Punktemodus!$B$3,0),0)</f>
        <v>0</v>
      </c>
      <c r="BK71" s="85">
        <f>IF(E71=G71,IF(Spielplan!E71=Spielplan!G71,Punktemodus!$B$3,0),0)</f>
        <v>10</v>
      </c>
      <c r="BL71" s="85">
        <f>IF(E71&lt;G71,IF(Spielplan!E71&lt;Spielplan!G71,Punktemodus!$B$3,0),0)</f>
        <v>0</v>
      </c>
      <c r="BM71" s="85">
        <f>IF(E71=Spielplan!E71,IF(G71=Spielplan!G71,Punktemodus!$B$5,0),0)</f>
        <v>3</v>
      </c>
      <c r="BN71" s="85">
        <f>IF(E71=Spielplan!E71,Punktemodus!$B$7,0)</f>
        <v>1</v>
      </c>
      <c r="BO71" s="85">
        <f>IF(G71=Spielplan!G71,Punktemodus!$B$7,0)</f>
        <v>1</v>
      </c>
      <c r="BP71" s="137">
        <f>IF(Spielplan!E71="",0,SUM(BJ71:BO71))</f>
        <v>0</v>
      </c>
      <c r="BQ71" s="60"/>
      <c r="BR71" s="141"/>
      <c r="BS71" s="134"/>
      <c r="BT71" s="134"/>
      <c r="BU71" s="134"/>
      <c r="BV71" s="134"/>
      <c r="BW71" s="134"/>
      <c r="BX71" s="148"/>
      <c r="BY71" s="148"/>
      <c r="BZ71" s="134"/>
      <c r="CA71" s="134"/>
      <c r="CB71" s="134"/>
      <c r="CC71" s="134"/>
      <c r="CD71" s="134"/>
      <c r="CE71" s="134"/>
      <c r="CF71" s="144" t="str">
        <f>Spielplan!$BX$35</f>
        <v/>
      </c>
      <c r="CG71" s="145"/>
      <c r="CH71" s="146">
        <f>Spielplan!$BZ$35</f>
        <v>0</v>
      </c>
      <c r="CI71" s="134"/>
      <c r="CJ71" s="134">
        <f>IF(OR(CF71=$CF$18,CF71=$CF$19,CF71=$CF$34,CF71=$CF$35),Punktemodus!$B$19,0)</f>
        <v>30</v>
      </c>
      <c r="CK71" s="134"/>
      <c r="CL71" s="134"/>
      <c r="CM71" s="134"/>
      <c r="CN71" s="134"/>
      <c r="CO71" s="134"/>
      <c r="CP71" s="134"/>
      <c r="CQ71" s="155"/>
      <c r="CR71" s="155"/>
      <c r="CS71" s="155"/>
      <c r="CT71" s="155"/>
      <c r="CU71" s="155"/>
      <c r="CV71" s="155"/>
      <c r="CW71" s="134"/>
    </row>
    <row r="72" spans="1:101" ht="18.75" customHeight="1" thickBot="1" x14ac:dyDescent="0.3">
      <c r="A72" s="60"/>
      <c r="B72" s="60"/>
      <c r="C72" s="206" t="str">
        <f>H67</f>
        <v>Bosnien</v>
      </c>
      <c r="D72" s="207"/>
      <c r="E72" s="104"/>
      <c r="F72" s="106"/>
      <c r="G72" s="104"/>
      <c r="H72" s="206" t="str">
        <f>C68</f>
        <v>Iran</v>
      </c>
      <c r="I72" s="207"/>
      <c r="J72" s="60"/>
      <c r="K72" s="60" t="s">
        <v>105</v>
      </c>
      <c r="L72" s="60">
        <f t="shared" si="20"/>
        <v>0</v>
      </c>
      <c r="M72" s="60"/>
      <c r="N72" s="60">
        <f>IF($E72="",0,IF($E72&gt;$G72,3,IF($E72=$G72,1,0)))</f>
        <v>0</v>
      </c>
      <c r="O72" s="60">
        <f>IF($G72="",0,IF($E72&gt;$G72,0,IF($E72=$G72,1,3)))</f>
        <v>0</v>
      </c>
      <c r="P72" s="60"/>
      <c r="Q72" s="60"/>
      <c r="R72" s="60">
        <f>E72</f>
        <v>0</v>
      </c>
      <c r="S72" s="60">
        <f>G72</f>
        <v>0</v>
      </c>
      <c r="T72" s="60"/>
      <c r="U72" s="60"/>
      <c r="V72" s="60">
        <f>G72</f>
        <v>0</v>
      </c>
      <c r="W72" s="60">
        <f>E72</f>
        <v>0</v>
      </c>
      <c r="X72" s="60"/>
      <c r="Y72" s="60"/>
      <c r="Z72" s="60" t="s">
        <v>30</v>
      </c>
      <c r="AA72" s="60"/>
      <c r="AB72" s="60"/>
      <c r="AC72" s="60"/>
      <c r="AD72" s="60"/>
      <c r="AE72" s="60"/>
      <c r="AF72" s="60"/>
      <c r="AG72" s="60" t="b">
        <f>OR(AG67=AG68,AG67=AG69,AG67=AG70,AG68=AG69,AG68=AG70,AG69=AG70)</f>
        <v>1</v>
      </c>
      <c r="AH72" s="60"/>
      <c r="AI72" s="60"/>
      <c r="AJ72" s="60"/>
      <c r="AK72" s="60"/>
      <c r="AL72" s="60"/>
      <c r="AM72" s="60"/>
      <c r="AN72" s="60"/>
      <c r="AO72" s="60" t="s">
        <v>34</v>
      </c>
      <c r="AP72" s="60"/>
      <c r="AQ72" s="60"/>
      <c r="AR72" s="60" t="b">
        <f>OR(AR67=AR68,AR67=AR69,AR67=AR70,AR68=AR69,AR68=AR70,AR69=AR70)</f>
        <v>1</v>
      </c>
      <c r="AS72" s="60"/>
      <c r="AT72" s="60"/>
      <c r="AU72" s="60"/>
      <c r="AV72" s="60"/>
      <c r="AW72" s="60"/>
      <c r="AX72" s="60"/>
      <c r="AY72" s="60"/>
      <c r="AZ72" s="60"/>
      <c r="BA72" s="92"/>
      <c r="BB72" s="60"/>
      <c r="BC72" s="60"/>
      <c r="BD72" s="60"/>
      <c r="BE72" s="60"/>
      <c r="BF72" s="60"/>
      <c r="BG72" s="60"/>
      <c r="BH72" s="60"/>
      <c r="BI72" s="60"/>
      <c r="BJ72" s="85">
        <f>IF(E72&gt;G72,IF(Spielplan!E72&gt;Spielplan!G72,Punktemodus!$B$3,0),0)</f>
        <v>0</v>
      </c>
      <c r="BK72" s="85">
        <f>IF(E72=G72,IF(Spielplan!E72=Spielplan!G72,Punktemodus!$B$3,0),0)</f>
        <v>10</v>
      </c>
      <c r="BL72" s="85">
        <f>IF(E72&lt;G72,IF(Spielplan!E72&lt;Spielplan!G72,Punktemodus!$B$3,0),0)</f>
        <v>0</v>
      </c>
      <c r="BM72" s="85">
        <f>IF(E72=Spielplan!E72,IF(G72=Spielplan!G72,Punktemodus!$B$5,0),0)</f>
        <v>3</v>
      </c>
      <c r="BN72" s="85">
        <f>IF(E72=Spielplan!E72,Punktemodus!$B$7,0)</f>
        <v>1</v>
      </c>
      <c r="BO72" s="85">
        <f>IF(G72=Spielplan!G72,Punktemodus!$B$7,0)</f>
        <v>1</v>
      </c>
      <c r="BP72" s="137">
        <f>IF(Spielplan!E72="",0,SUM(BJ72:BO72))</f>
        <v>0</v>
      </c>
      <c r="BQ72" s="60"/>
      <c r="BR72" s="141"/>
      <c r="BS72" s="153" t="s">
        <v>126</v>
      </c>
      <c r="BT72" s="144" t="str">
        <f>Spielplan!$BL$36</f>
        <v/>
      </c>
      <c r="BU72" s="145"/>
      <c r="BV72" s="146">
        <f>Spielplan!$BN$36</f>
        <v>0</v>
      </c>
      <c r="BW72" s="147"/>
      <c r="BX72" s="148">
        <f>IF(BT36=BT72,Punktemodus!$B$11,0)</f>
        <v>10</v>
      </c>
      <c r="BY72" s="148">
        <f>IF(BT72=BT21,Punktemodus!B13,0)</f>
        <v>5</v>
      </c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55"/>
      <c r="CR72" s="155"/>
      <c r="CS72" s="155"/>
      <c r="CT72" s="155"/>
      <c r="CU72" s="155"/>
      <c r="CV72" s="155"/>
      <c r="CW72" s="134"/>
    </row>
    <row r="73" spans="1:101" ht="18.75" customHeight="1" thickBot="1" x14ac:dyDescent="0.25">
      <c r="A73" s="60"/>
      <c r="B73" s="60"/>
      <c r="C73" s="136" t="str">
        <f>IF(G72="","",IF(AR72=TRUE,"Achtung: Fehler in Tabelle!",""))</f>
        <v/>
      </c>
      <c r="D73" s="60"/>
      <c r="E73" s="85"/>
      <c r="F73" s="60"/>
      <c r="G73" s="85"/>
      <c r="H73" s="60"/>
      <c r="I73" s="60"/>
      <c r="J73" s="60"/>
      <c r="K73" s="60"/>
      <c r="L73" s="60"/>
      <c r="M73" s="60">
        <f t="shared" ref="M73:X73" si="23">SUM(M67:M72)</f>
        <v>0</v>
      </c>
      <c r="N73" s="60">
        <f t="shared" si="23"/>
        <v>0</v>
      </c>
      <c r="O73" s="60">
        <f t="shared" si="23"/>
        <v>0</v>
      </c>
      <c r="P73" s="60">
        <f t="shared" si="23"/>
        <v>0</v>
      </c>
      <c r="Q73" s="60">
        <f t="shared" si="23"/>
        <v>0</v>
      </c>
      <c r="R73" s="60">
        <f t="shared" si="23"/>
        <v>0</v>
      </c>
      <c r="S73" s="60">
        <f t="shared" si="23"/>
        <v>0</v>
      </c>
      <c r="T73" s="60">
        <f t="shared" si="23"/>
        <v>0</v>
      </c>
      <c r="U73" s="60">
        <f t="shared" si="23"/>
        <v>0</v>
      </c>
      <c r="V73" s="60">
        <f t="shared" si="23"/>
        <v>0</v>
      </c>
      <c r="W73" s="60">
        <f t="shared" si="23"/>
        <v>0</v>
      </c>
      <c r="X73" s="60">
        <f t="shared" si="23"/>
        <v>0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160">
        <f>SUM(BP67:BP72)</f>
        <v>0</v>
      </c>
      <c r="BQ73" s="60"/>
      <c r="BR73" s="141"/>
      <c r="BS73" s="149" t="s">
        <v>127</v>
      </c>
      <c r="BT73" s="144" t="str">
        <f>Spielplan!$BL$37</f>
        <v/>
      </c>
      <c r="BU73" s="145"/>
      <c r="BV73" s="146">
        <f>Spielplan!$BN$37</f>
        <v>0</v>
      </c>
      <c r="BW73" s="134"/>
      <c r="BX73" s="148">
        <f>IF(BT37=BT73,Punktemodus!$B$11,0)</f>
        <v>10</v>
      </c>
      <c r="BY73" s="148">
        <f>IF(BT73=BT20,Punktemodus!B13,0)</f>
        <v>5</v>
      </c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55"/>
      <c r="CR73" s="155"/>
      <c r="CS73" s="155"/>
      <c r="CT73" s="155"/>
      <c r="CU73" s="155"/>
      <c r="CV73" s="155"/>
      <c r="CW73" s="134"/>
    </row>
    <row r="74" spans="1:101" ht="18.75" customHeight="1" thickBot="1" x14ac:dyDescent="0.3">
      <c r="A74" s="60"/>
      <c r="B74" s="60"/>
      <c r="C74" s="60"/>
      <c r="D74" s="60"/>
      <c r="E74" s="85"/>
      <c r="F74" s="60"/>
      <c r="G74" s="85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138"/>
      <c r="BQ74" s="60"/>
      <c r="BR74" s="141"/>
      <c r="BS74" s="150"/>
      <c r="BT74" s="134"/>
      <c r="BU74" s="134"/>
      <c r="BV74" s="134"/>
      <c r="BW74" s="134"/>
      <c r="BX74" s="148"/>
      <c r="BY74" s="148"/>
      <c r="BZ74" s="134"/>
      <c r="CA74" s="144" t="str">
        <f>Spielplan!$BS$38</f>
        <v/>
      </c>
      <c r="CB74" s="145"/>
      <c r="CC74" s="146">
        <f>Spielplan!$BU$38</f>
        <v>0</v>
      </c>
      <c r="CD74" s="147"/>
      <c r="CE74" s="134">
        <f>IF(CA74=CA38,Punktemodus!B15,0)</f>
        <v>20</v>
      </c>
      <c r="CF74" s="148">
        <f>IF(OR(CA74=$CA$14,CA74=$CA$15,CA74=$CA$22,CA74=$CA$23,CA74=$CA$30,CA74=$CA$31,CA74=$CA$39),Punktemodus!B17,0)</f>
        <v>10</v>
      </c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</row>
    <row r="75" spans="1:101" ht="18.75" customHeight="1" thickBot="1" x14ac:dyDescent="0.25">
      <c r="A75" s="60"/>
      <c r="B75" s="60"/>
      <c r="C75" s="60"/>
      <c r="D75" s="60"/>
      <c r="E75" s="85"/>
      <c r="F75" s="60"/>
      <c r="G75" s="85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138"/>
      <c r="BQ75" s="60"/>
      <c r="BR75" s="141"/>
      <c r="BS75" s="134"/>
      <c r="BT75" s="134"/>
      <c r="BU75" s="134"/>
      <c r="BV75" s="134"/>
      <c r="BW75" s="134"/>
      <c r="BX75" s="148"/>
      <c r="BY75" s="148"/>
      <c r="BZ75" s="134"/>
      <c r="CA75" s="144" t="str">
        <f>Spielplan!$BS$39</f>
        <v/>
      </c>
      <c r="CB75" s="145"/>
      <c r="CC75" s="146">
        <f>Spielplan!$BU$39</f>
        <v>0</v>
      </c>
      <c r="CD75" s="134"/>
      <c r="CE75" s="134">
        <f>IF(CA75=CA39,Punktemodus!B15,0)</f>
        <v>20</v>
      </c>
      <c r="CF75" s="148">
        <f>IF(OR(CA75=$CA$14,CA75=$CA$15,CA75=$CA$22,CA75=$CA$23,CA75=$CA$30,CA75=$CA$31,CA75=$CA$38),Punktemodus!B17,0)</f>
        <v>10</v>
      </c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</row>
    <row r="76" spans="1:101" ht="18.75" customHeight="1" thickBot="1" x14ac:dyDescent="0.3">
      <c r="A76" s="60"/>
      <c r="B76" s="60"/>
      <c r="C76" s="88" t="s">
        <v>92</v>
      </c>
      <c r="D76" s="60"/>
      <c r="E76" s="85"/>
      <c r="F76" s="60"/>
      <c r="G76" s="85"/>
      <c r="H76" s="60"/>
      <c r="I76" s="60"/>
      <c r="J76" s="60"/>
      <c r="K76" s="60"/>
      <c r="L76" s="60"/>
      <c r="M76" s="60" t="s">
        <v>4</v>
      </c>
      <c r="N76" s="60"/>
      <c r="O76" s="60"/>
      <c r="P76" s="60"/>
      <c r="Q76" s="60" t="s">
        <v>6</v>
      </c>
      <c r="R76" s="60"/>
      <c r="S76" s="60"/>
      <c r="T76" s="60"/>
      <c r="U76" s="60" t="s">
        <v>7</v>
      </c>
      <c r="V76" s="60"/>
      <c r="W76" s="60"/>
      <c r="X76" s="60"/>
      <c r="Y76" s="60"/>
      <c r="Z76" s="60" t="s">
        <v>4</v>
      </c>
      <c r="AA76" s="60" t="s">
        <v>5</v>
      </c>
      <c r="AB76" s="60"/>
      <c r="AC76" s="60"/>
      <c r="AD76" s="60" t="s">
        <v>9</v>
      </c>
      <c r="AE76" s="60"/>
      <c r="AF76" s="60"/>
      <c r="AG76" s="60"/>
      <c r="AH76" s="60" t="s">
        <v>32</v>
      </c>
      <c r="AI76" s="60"/>
      <c r="AJ76" s="60"/>
      <c r="AK76" s="60"/>
      <c r="AL76" s="60"/>
      <c r="AM76" s="60"/>
      <c r="AN76" s="60" t="s">
        <v>35</v>
      </c>
      <c r="AO76" s="60"/>
      <c r="AP76" s="60"/>
      <c r="AQ76" s="60"/>
      <c r="AR76" s="60"/>
      <c r="AS76" s="60" t="s">
        <v>33</v>
      </c>
      <c r="AT76" s="60"/>
      <c r="AU76" s="60"/>
      <c r="AV76" s="60"/>
      <c r="AW76" s="60"/>
      <c r="AX76" s="60"/>
      <c r="AY76" s="60"/>
      <c r="AZ76" s="60"/>
      <c r="BA76" s="60"/>
      <c r="BB76" s="89" t="s">
        <v>10</v>
      </c>
      <c r="BC76" s="60"/>
      <c r="BD76" s="90" t="s">
        <v>4</v>
      </c>
      <c r="BE76" s="60"/>
      <c r="BF76" s="61" t="s">
        <v>5</v>
      </c>
      <c r="BG76" s="60"/>
      <c r="BH76" s="60"/>
      <c r="BI76" s="85"/>
      <c r="BJ76" s="60"/>
      <c r="BK76" s="60"/>
      <c r="BL76" s="60"/>
      <c r="BM76" s="60"/>
      <c r="BN76" s="60"/>
      <c r="BO76" s="60"/>
      <c r="BP76" s="138"/>
      <c r="BQ76" s="85"/>
      <c r="BR76" s="141"/>
      <c r="BS76" s="153" t="s">
        <v>128</v>
      </c>
      <c r="BT76" s="144" t="str">
        <f>Spielplan!$BL$40</f>
        <v/>
      </c>
      <c r="BU76" s="145"/>
      <c r="BV76" s="146">
        <f>Spielplan!$BN$40</f>
        <v>0</v>
      </c>
      <c r="BW76" s="147"/>
      <c r="BX76" s="148">
        <f>IF(BT40=BT76,Punktemodus!$B$11,0)</f>
        <v>10</v>
      </c>
      <c r="BY76" s="148">
        <f>IF(BT76=BT25,Punktemodus!B13,0)</f>
        <v>5</v>
      </c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</row>
    <row r="77" spans="1:101" ht="18.75" customHeight="1" thickBot="1" x14ac:dyDescent="0.25">
      <c r="A77" s="60"/>
      <c r="B77" s="60"/>
      <c r="C77" s="60"/>
      <c r="D77" s="60"/>
      <c r="E77" s="85"/>
      <c r="F77" s="60"/>
      <c r="G77" s="85"/>
      <c r="H77" s="60"/>
      <c r="I77" s="60"/>
      <c r="J77" s="60"/>
      <c r="K77" s="60"/>
      <c r="L77" s="60"/>
      <c r="M77" s="60" t="s">
        <v>0</v>
      </c>
      <c r="N77" s="60" t="s">
        <v>1</v>
      </c>
      <c r="O77" s="60" t="s">
        <v>2</v>
      </c>
      <c r="P77" s="60" t="s">
        <v>3</v>
      </c>
      <c r="Q77" s="60" t="s">
        <v>0</v>
      </c>
      <c r="R77" s="60" t="s">
        <v>1</v>
      </c>
      <c r="S77" s="60" t="s">
        <v>2</v>
      </c>
      <c r="T77" s="60" t="s">
        <v>3</v>
      </c>
      <c r="U77" s="60" t="s">
        <v>0</v>
      </c>
      <c r="V77" s="60" t="s">
        <v>1</v>
      </c>
      <c r="W77" s="60" t="s">
        <v>2</v>
      </c>
      <c r="X77" s="60" t="s">
        <v>3</v>
      </c>
      <c r="Y77" s="60"/>
      <c r="Z77" s="60" t="s">
        <v>8</v>
      </c>
      <c r="AA77" s="60"/>
      <c r="AB77" s="60"/>
      <c r="AC77" s="60"/>
      <c r="AD77" s="60"/>
      <c r="AE77" s="60"/>
      <c r="AF77" s="60"/>
      <c r="AG77" s="60"/>
      <c r="AH77" s="60" t="s">
        <v>31</v>
      </c>
      <c r="AI77" s="60"/>
      <c r="AJ77" s="60"/>
      <c r="AK77" s="60"/>
      <c r="AL77" s="60"/>
      <c r="AM77" s="60"/>
      <c r="AN77" s="60" t="str">
        <f>AI78</f>
        <v>Deutschland</v>
      </c>
      <c r="AO77" s="60" t="str">
        <f>AI79</f>
        <v>Portugal</v>
      </c>
      <c r="AP77" s="60" t="str">
        <f>AI80</f>
        <v>Ghana</v>
      </c>
      <c r="AQ77" s="60" t="str">
        <f>AI81</f>
        <v>USA</v>
      </c>
      <c r="AR77" s="60"/>
      <c r="AS77" s="60" t="s">
        <v>31</v>
      </c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85"/>
      <c r="BJ77" s="85"/>
      <c r="BK77" s="85"/>
      <c r="BL77" s="85"/>
      <c r="BM77" s="85"/>
      <c r="BN77" s="85"/>
      <c r="BO77" s="85"/>
      <c r="BP77" s="137"/>
      <c r="BQ77" s="85"/>
      <c r="BR77" s="141"/>
      <c r="BS77" s="149" t="s">
        <v>129</v>
      </c>
      <c r="BT77" s="144" t="str">
        <f>Spielplan!$BL$41</f>
        <v/>
      </c>
      <c r="BU77" s="145"/>
      <c r="BV77" s="146">
        <f>Spielplan!$BN$41</f>
        <v>0</v>
      </c>
      <c r="BW77" s="134"/>
      <c r="BX77" s="148">
        <f>IF(BT41=BT77,Punktemodus!$B$11,0)</f>
        <v>10</v>
      </c>
      <c r="BY77" s="148">
        <f>IF(BT77=BT24,Punktemodus!B13,0)</f>
        <v>5</v>
      </c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</row>
    <row r="78" spans="1:101" ht="18.75" customHeight="1" thickBot="1" x14ac:dyDescent="0.3">
      <c r="A78" s="60"/>
      <c r="B78" s="60"/>
      <c r="C78" s="211" t="str">
        <f>Spielplan!$C$78</f>
        <v>Deutschland</v>
      </c>
      <c r="D78" s="212"/>
      <c r="E78" s="104"/>
      <c r="F78" s="93"/>
      <c r="G78" s="104"/>
      <c r="H78" s="211" t="str">
        <f>Spielplan!$H$78</f>
        <v>Portugal</v>
      </c>
      <c r="I78" s="212"/>
      <c r="J78" s="60"/>
      <c r="K78" s="60" t="s">
        <v>108</v>
      </c>
      <c r="L78" s="60">
        <f t="shared" ref="L78:L83" si="24">IF(E78-G78&gt;0,1,IF(G78=E78,0,-1))</f>
        <v>0</v>
      </c>
      <c r="M78" s="60">
        <f>IF($E78="",0,IF($E78&gt;$G78,3,IF($E78=G78,1,0)))</f>
        <v>0</v>
      </c>
      <c r="N78" s="60">
        <f>IF($G78="",0,IF($E78&gt;$G78,0,IF($E78=G78,1,3)))</f>
        <v>0</v>
      </c>
      <c r="O78" s="60"/>
      <c r="P78" s="60"/>
      <c r="Q78" s="60">
        <f>E78</f>
        <v>0</v>
      </c>
      <c r="R78" s="60">
        <f>G78</f>
        <v>0</v>
      </c>
      <c r="S78" s="60"/>
      <c r="T78" s="60"/>
      <c r="U78" s="60">
        <f>G78</f>
        <v>0</v>
      </c>
      <c r="V78" s="60">
        <f>E78</f>
        <v>0</v>
      </c>
      <c r="W78" s="60"/>
      <c r="X78" s="60"/>
      <c r="Y78" s="60"/>
      <c r="Z78" s="60">
        <f>M84</f>
        <v>0</v>
      </c>
      <c r="AA78" s="60">
        <f>Q84</f>
        <v>0</v>
      </c>
      <c r="AB78" s="60">
        <f>U84</f>
        <v>0</v>
      </c>
      <c r="AC78" s="60">
        <f>AA78-AB78</f>
        <v>0</v>
      </c>
      <c r="AD78" s="60">
        <f>IF(Z78&gt;Z79,-1,0)</f>
        <v>0</v>
      </c>
      <c r="AE78" s="60">
        <f>IF(Z78&gt;Z80,-1,0)</f>
        <v>0</v>
      </c>
      <c r="AF78" s="60">
        <f>IF(Z78&gt;Z81,-1,0)</f>
        <v>0</v>
      </c>
      <c r="AG78" s="60">
        <f>10000-(AJ78*1000+AM78*100+AK78*10)</f>
        <v>10000</v>
      </c>
      <c r="AH78" s="90">
        <f>RANK(AG78,AG78:AG81,1)</f>
        <v>1</v>
      </c>
      <c r="AI78" s="60" t="str">
        <f>C78</f>
        <v>Deutschland</v>
      </c>
      <c r="AJ78" s="60">
        <f t="shared" ref="AJ78:AL81" si="25">Z78</f>
        <v>0</v>
      </c>
      <c r="AK78" s="60">
        <f t="shared" si="25"/>
        <v>0</v>
      </c>
      <c r="AL78" s="60">
        <f t="shared" si="25"/>
        <v>0</v>
      </c>
      <c r="AM78" s="60">
        <f>AK78-AL78</f>
        <v>0</v>
      </c>
      <c r="AN78" s="187"/>
      <c r="AO78" s="187">
        <f>IF(AG79=AG78,IF(G78&gt;E78,AG79-0.1,AG79),AG79)</f>
        <v>10000</v>
      </c>
      <c r="AP78" s="187">
        <f>IF(AG80=AG78,IF(G80&gt;E80,AG80-0.1,AG80),AG80)</f>
        <v>10000</v>
      </c>
      <c r="AQ78" s="187">
        <f>IF(AG81=AG78,IF(G82&gt;E82,AG81-0.1,AG81),AG81)</f>
        <v>10000</v>
      </c>
      <c r="AR78" s="187">
        <f>AN82</f>
        <v>30000</v>
      </c>
      <c r="AS78" s="90">
        <f>RANK(AR78,AR78:AR81,1)</f>
        <v>1</v>
      </c>
      <c r="AT78" s="60" t="str">
        <f t="shared" ref="AT78:AW81" si="26">AI78</f>
        <v>Deutschland</v>
      </c>
      <c r="AU78" s="60">
        <f t="shared" si="26"/>
        <v>0</v>
      </c>
      <c r="AV78" s="60">
        <f t="shared" si="26"/>
        <v>0</v>
      </c>
      <c r="AW78" s="60">
        <f t="shared" si="26"/>
        <v>0</v>
      </c>
      <c r="AX78" s="60"/>
      <c r="AY78" s="60"/>
      <c r="AZ78" s="60"/>
      <c r="BA78" s="213">
        <v>1</v>
      </c>
      <c r="BB78" s="211" t="str">
        <f>VLOOKUP(1,AS78:AT81,2,FALSE)</f>
        <v>Deutschland</v>
      </c>
      <c r="BC78" s="214"/>
      <c r="BD78" s="215">
        <f>VLOOKUP(1,AS78:AW81,3,FALSE)</f>
        <v>0</v>
      </c>
      <c r="BE78" s="216">
        <f>VLOOKUP(1,AS78:AW81,4,FALSE)</f>
        <v>0</v>
      </c>
      <c r="BF78" s="93" t="s">
        <v>12</v>
      </c>
      <c r="BG78" s="216">
        <f>VLOOKUP(1,AS78:AW81,5,FALSE)</f>
        <v>0</v>
      </c>
      <c r="BH78" s="217" t="s">
        <v>123</v>
      </c>
      <c r="BI78" s="85"/>
      <c r="BJ78" s="85">
        <f>IF(E78&gt;G78,IF(Spielplan!E78&gt;Spielplan!G78,Punktemodus!$B$3,0),0)</f>
        <v>0</v>
      </c>
      <c r="BK78" s="85">
        <f>IF(E78=G78,IF(Spielplan!E78=Spielplan!G78,Punktemodus!$B$3,0),0)</f>
        <v>10</v>
      </c>
      <c r="BL78" s="85">
        <f>IF(E78&lt;G78,IF(Spielplan!E78&lt;Spielplan!G78,Punktemodus!$B$3,0),0)</f>
        <v>0</v>
      </c>
      <c r="BM78" s="85">
        <f>IF(E78=Spielplan!E78,IF(G78=Spielplan!G78,Punktemodus!$B$5,0),0)</f>
        <v>3</v>
      </c>
      <c r="BN78" s="85">
        <f>IF(E78=Spielplan!E78,Punktemodus!$B$7,0)</f>
        <v>1</v>
      </c>
      <c r="BO78" s="85">
        <f>IF(G78=Spielplan!G78,Punktemodus!$B$7,0)</f>
        <v>1</v>
      </c>
      <c r="BP78" s="137">
        <f>IF(Spielplan!E78="",0,SUM(BJ78:BO78))</f>
        <v>0</v>
      </c>
      <c r="BQ78" s="85"/>
      <c r="BR78" s="141"/>
      <c r="BS78" s="150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</row>
    <row r="79" spans="1:101" ht="18.75" customHeight="1" thickBot="1" x14ac:dyDescent="0.3">
      <c r="A79" s="60"/>
      <c r="B79" s="60"/>
      <c r="C79" s="218" t="str">
        <f>Spielplan!$C$79</f>
        <v>Ghana</v>
      </c>
      <c r="D79" s="219"/>
      <c r="E79" s="104"/>
      <c r="F79" s="93"/>
      <c r="G79" s="104"/>
      <c r="H79" s="218" t="str">
        <f>Spielplan!$H$79</f>
        <v>USA</v>
      </c>
      <c r="I79" s="219"/>
      <c r="J79" s="60"/>
      <c r="K79" s="60" t="s">
        <v>109</v>
      </c>
      <c r="L79" s="60">
        <f t="shared" si="24"/>
        <v>0</v>
      </c>
      <c r="M79" s="60"/>
      <c r="N79" s="60"/>
      <c r="O79" s="60">
        <f>IF($E79="",0,IF($E79&gt;$G79,3,IF($E79=$G79,1,0)))</f>
        <v>0</v>
      </c>
      <c r="P79" s="60">
        <f>IF($G79="",0,IF($E79&gt;$G79,0,IF($E79=$G79,1,3)))</f>
        <v>0</v>
      </c>
      <c r="Q79" s="60"/>
      <c r="R79" s="60"/>
      <c r="S79" s="60">
        <f>E79</f>
        <v>0</v>
      </c>
      <c r="T79" s="60">
        <f>G79</f>
        <v>0</v>
      </c>
      <c r="U79" s="60"/>
      <c r="V79" s="60"/>
      <c r="W79" s="60">
        <f>G79</f>
        <v>0</v>
      </c>
      <c r="X79" s="60">
        <f>E79</f>
        <v>0</v>
      </c>
      <c r="Y79" s="60"/>
      <c r="Z79" s="60">
        <f>N84</f>
        <v>0</v>
      </c>
      <c r="AA79" s="60">
        <f>R84</f>
        <v>0</v>
      </c>
      <c r="AB79" s="60">
        <f>V84</f>
        <v>0</v>
      </c>
      <c r="AC79" s="60">
        <f>AA79-AB79</f>
        <v>0</v>
      </c>
      <c r="AD79" s="60">
        <f>IF(Z79&gt;Z78,-1,0)</f>
        <v>0</v>
      </c>
      <c r="AE79" s="60">
        <f>IF(Z79&gt;Z80,-1,0)</f>
        <v>0</v>
      </c>
      <c r="AF79" s="60">
        <f>IF(Z79&gt;Z81,-1,0)</f>
        <v>0</v>
      </c>
      <c r="AG79" s="60">
        <f>10000-(AJ79*1000+AM79*100+AK79*10)</f>
        <v>10000</v>
      </c>
      <c r="AH79" s="90">
        <f>RANK(AG79,AG78:AG81,1)</f>
        <v>1</v>
      </c>
      <c r="AI79" s="60" t="str">
        <f>H78</f>
        <v>Portugal</v>
      </c>
      <c r="AJ79" s="60">
        <f t="shared" si="25"/>
        <v>0</v>
      </c>
      <c r="AK79" s="60">
        <f t="shared" si="25"/>
        <v>0</v>
      </c>
      <c r="AL79" s="60">
        <f t="shared" si="25"/>
        <v>0</v>
      </c>
      <c r="AM79" s="60">
        <f>AK79-AL79</f>
        <v>0</v>
      </c>
      <c r="AN79" s="187">
        <f>IF(AG78=AG79,IF(E78&gt;G78,AG78-0.1,AG78),AG78)</f>
        <v>10000</v>
      </c>
      <c r="AO79" s="187"/>
      <c r="AP79" s="187">
        <f>IF(AG80=AG79,IF(G83&gt;E83,AG80-0.1,AG80),AG80)</f>
        <v>10000</v>
      </c>
      <c r="AQ79" s="187">
        <f>IF(AG81=AG79,IF(G81&gt;E81,AG81-0.1,AG81),AG81)</f>
        <v>10000</v>
      </c>
      <c r="AR79" s="187">
        <f>AO82</f>
        <v>30000</v>
      </c>
      <c r="AS79" s="90">
        <f>RANK(AR79,AR78:AR81,1)</f>
        <v>1</v>
      </c>
      <c r="AT79" s="60" t="str">
        <f t="shared" si="26"/>
        <v>Portugal</v>
      </c>
      <c r="AU79" s="60">
        <f t="shared" si="26"/>
        <v>0</v>
      </c>
      <c r="AV79" s="60">
        <f t="shared" si="26"/>
        <v>0</v>
      </c>
      <c r="AW79" s="60">
        <f t="shared" si="26"/>
        <v>0</v>
      </c>
      <c r="AX79" s="60"/>
      <c r="AY79" s="60"/>
      <c r="AZ79" s="60"/>
      <c r="BA79" s="220">
        <v>2</v>
      </c>
      <c r="BB79" s="218" t="e">
        <f>VLOOKUP(2,AS78:AT81,2,FALSE)</f>
        <v>#N/A</v>
      </c>
      <c r="BC79" s="221"/>
      <c r="BD79" s="222" t="e">
        <f>VLOOKUP(2,AS78:AW81,3,FALSE)</f>
        <v>#N/A</v>
      </c>
      <c r="BE79" s="223" t="e">
        <f>VLOOKUP(2,AS78:AW81,4,FALSE)</f>
        <v>#N/A</v>
      </c>
      <c r="BF79" s="93" t="s">
        <v>12</v>
      </c>
      <c r="BG79" s="223" t="e">
        <f>VLOOKUP(2,AS78:AW81,5,FALSE)</f>
        <v>#N/A</v>
      </c>
      <c r="BH79" s="223" t="s">
        <v>129</v>
      </c>
      <c r="BI79" s="85"/>
      <c r="BJ79" s="85">
        <f>IF(E79&gt;G79,IF(Spielplan!E79&gt;Spielplan!G79,Punktemodus!$B$3,0),0)</f>
        <v>0</v>
      </c>
      <c r="BK79" s="85">
        <f>IF(E79=G79,IF(Spielplan!E79=Spielplan!G79,Punktemodus!$B$3,0),0)</f>
        <v>10</v>
      </c>
      <c r="BL79" s="85">
        <f>IF(E79&lt;G79,IF(Spielplan!E79&lt;Spielplan!G79,Punktemodus!$B$3,0),0)</f>
        <v>0</v>
      </c>
      <c r="BM79" s="85">
        <f>IF(E79=Spielplan!E79,IF(G79=Spielplan!G79,Punktemodus!$B$5,0),0)</f>
        <v>3</v>
      </c>
      <c r="BN79" s="85">
        <f>IF(E79=Spielplan!E79,Punktemodus!$B$7,0)</f>
        <v>1</v>
      </c>
      <c r="BO79" s="85">
        <f>IF(G79=Spielplan!G79,Punktemodus!$B$7,0)</f>
        <v>1</v>
      </c>
      <c r="BP79" s="137">
        <f>IF(Spielplan!E79="",0,SUM(BJ79:BO79))</f>
        <v>0</v>
      </c>
      <c r="BQ79" s="85"/>
      <c r="BR79" s="141"/>
      <c r="BS79" s="134"/>
      <c r="BT79" s="134"/>
      <c r="BU79" s="134"/>
      <c r="BV79" s="134"/>
      <c r="BW79" s="134"/>
      <c r="BX79" s="134"/>
      <c r="BY79" s="134"/>
      <c r="BZ79" s="161">
        <f>SUM(BX48:BY77)</f>
        <v>240</v>
      </c>
      <c r="CA79" s="134"/>
      <c r="CB79" s="134"/>
      <c r="CC79" s="134"/>
      <c r="CD79" s="134"/>
      <c r="CE79" s="161">
        <f>CE50+CF50+CE51+CF51+CE58+CF58+CE59+CF59+CE66+CF66+CE67+CF67+CE74+CF74+CE75+CF75</f>
        <v>240</v>
      </c>
      <c r="CF79" s="134"/>
      <c r="CG79" s="134"/>
      <c r="CH79" s="134"/>
      <c r="CI79" s="134"/>
      <c r="CJ79" s="161">
        <f>CJ54+CJ55+CJ70+CJ71</f>
        <v>120</v>
      </c>
      <c r="CK79" s="134"/>
      <c r="CL79" s="134"/>
      <c r="CM79" s="134"/>
      <c r="CN79" s="134"/>
      <c r="CO79" s="161">
        <f>SUM(CO59:CO60)</f>
        <v>80</v>
      </c>
      <c r="CP79" s="134"/>
      <c r="CQ79" s="134"/>
      <c r="CR79" s="134"/>
      <c r="CS79" s="161">
        <f>CS54</f>
        <v>50</v>
      </c>
      <c r="CT79" s="134"/>
      <c r="CU79" s="134"/>
      <c r="CV79" s="134"/>
      <c r="CW79" s="134"/>
    </row>
    <row r="80" spans="1:101" ht="18.75" customHeight="1" thickBot="1" x14ac:dyDescent="0.3">
      <c r="A80" s="60"/>
      <c r="B80" s="60"/>
      <c r="C80" s="211" t="str">
        <f>C78</f>
        <v>Deutschland</v>
      </c>
      <c r="D80" s="212"/>
      <c r="E80" s="104"/>
      <c r="F80" s="93"/>
      <c r="G80" s="104"/>
      <c r="H80" s="211" t="str">
        <f>C79</f>
        <v>Ghana</v>
      </c>
      <c r="I80" s="212"/>
      <c r="J80" s="60"/>
      <c r="K80" s="60" t="s">
        <v>110</v>
      </c>
      <c r="L80" s="60">
        <f t="shared" si="24"/>
        <v>0</v>
      </c>
      <c r="M80" s="60">
        <f>IF($E80="",0,IF($E80&gt;$G80,3,IF($E80=G80,1,0)))</f>
        <v>0</v>
      </c>
      <c r="N80" s="60"/>
      <c r="O80" s="60">
        <f>IF($G80="",0,IF($E80&gt;$G80,0,IF($E80=$G80,1,3)))</f>
        <v>0</v>
      </c>
      <c r="P80" s="60"/>
      <c r="Q80" s="60">
        <f>E80</f>
        <v>0</v>
      </c>
      <c r="R80" s="60"/>
      <c r="S80" s="60">
        <f>G80</f>
        <v>0</v>
      </c>
      <c r="T80" s="60"/>
      <c r="U80" s="60">
        <f>G80</f>
        <v>0</v>
      </c>
      <c r="V80" s="60"/>
      <c r="W80" s="60">
        <f>E80</f>
        <v>0</v>
      </c>
      <c r="X80" s="60"/>
      <c r="Y80" s="60"/>
      <c r="Z80" s="60">
        <f>O84</f>
        <v>0</v>
      </c>
      <c r="AA80" s="60">
        <f>S84</f>
        <v>0</v>
      </c>
      <c r="AB80" s="60">
        <f>W84</f>
        <v>0</v>
      </c>
      <c r="AC80" s="60">
        <f>AA80-AB80</f>
        <v>0</v>
      </c>
      <c r="AD80" s="60">
        <f>IF(Z80&gt;Z78,-1,0)</f>
        <v>0</v>
      </c>
      <c r="AE80" s="60">
        <f>IF(Z80&gt;Z79,-1,0)</f>
        <v>0</v>
      </c>
      <c r="AF80" s="60">
        <f>IF(Z80&gt;Z81,-1,0)</f>
        <v>0</v>
      </c>
      <c r="AG80" s="60">
        <f>10000-(AJ80*1000+AM80*100+AK80*10)</f>
        <v>10000</v>
      </c>
      <c r="AH80" s="90">
        <f>RANK(AG80,AG78:AG81,1)</f>
        <v>1</v>
      </c>
      <c r="AI80" s="60" t="str">
        <f>C79</f>
        <v>Ghana</v>
      </c>
      <c r="AJ80" s="60">
        <f t="shared" si="25"/>
        <v>0</v>
      </c>
      <c r="AK80" s="60">
        <f t="shared" si="25"/>
        <v>0</v>
      </c>
      <c r="AL80" s="60">
        <f t="shared" si="25"/>
        <v>0</v>
      </c>
      <c r="AM80" s="60">
        <f>AK80-AL80</f>
        <v>0</v>
      </c>
      <c r="AN80" s="187">
        <f>IF(AG78=AG80,IF(E80&gt;G80,AG78-0.1,AG78),AG78)</f>
        <v>10000</v>
      </c>
      <c r="AO80" s="187">
        <f>IF(AG79=AG80,IF(E83&gt;G83,AG79-0.1,AG79),AG79)</f>
        <v>10000</v>
      </c>
      <c r="AP80" s="187"/>
      <c r="AQ80" s="187">
        <f>IF(AG81=AG80,IF(G79&gt;E79,AG81-0.1,AG81),AG81)</f>
        <v>10000</v>
      </c>
      <c r="AR80" s="187">
        <f>AP82</f>
        <v>30000</v>
      </c>
      <c r="AS80" s="90">
        <f>RANK(AR80,AR78:AR81,1)</f>
        <v>1</v>
      </c>
      <c r="AT80" s="60" t="str">
        <f t="shared" si="26"/>
        <v>Ghana</v>
      </c>
      <c r="AU80" s="60">
        <f t="shared" si="26"/>
        <v>0</v>
      </c>
      <c r="AV80" s="60">
        <f t="shared" si="26"/>
        <v>0</v>
      </c>
      <c r="AW80" s="60">
        <f t="shared" si="26"/>
        <v>0</v>
      </c>
      <c r="AX80" s="60"/>
      <c r="AY80" s="60"/>
      <c r="AZ80" s="60"/>
      <c r="BA80" s="113">
        <v>3</v>
      </c>
      <c r="BB80" s="114" t="e">
        <f>VLOOKUP(3,AS78:AT81,2,FALSE)</f>
        <v>#N/A</v>
      </c>
      <c r="BC80" s="115"/>
      <c r="BD80" s="116" t="e">
        <f>VLOOKUP(3,AS78:AW81,3,FALSE)</f>
        <v>#N/A</v>
      </c>
      <c r="BE80" s="116" t="e">
        <f>VLOOKUP(3,AS78:AW81,4,FALSE)</f>
        <v>#N/A</v>
      </c>
      <c r="BF80" s="93" t="s">
        <v>12</v>
      </c>
      <c r="BG80" s="116" t="e">
        <f>VLOOKUP(3,AS78:AW81,5,FALSE)</f>
        <v>#N/A</v>
      </c>
      <c r="BH80" s="60"/>
      <c r="BI80" s="85"/>
      <c r="BJ80" s="85">
        <f>IF(E80&gt;G80,IF(Spielplan!E80&gt;Spielplan!G80,Punktemodus!$B$3,0),0)</f>
        <v>0</v>
      </c>
      <c r="BK80" s="85">
        <f>IF(E80=G80,IF(Spielplan!E80=Spielplan!G80,Punktemodus!$B$3,0),0)</f>
        <v>10</v>
      </c>
      <c r="BL80" s="85">
        <f>IF(E80&lt;G80,IF(Spielplan!E80&lt;Spielplan!G80,Punktemodus!$B$3,0),0)</f>
        <v>0</v>
      </c>
      <c r="BM80" s="85">
        <f>IF(E80=Spielplan!E80,IF(G80=Spielplan!G80,Punktemodus!$B$5,0),0)</f>
        <v>3</v>
      </c>
      <c r="BN80" s="85">
        <f>IF(E80=Spielplan!E80,Punktemodus!$B$7,0)</f>
        <v>1</v>
      </c>
      <c r="BO80" s="85">
        <f>IF(G80=Spielplan!G80,Punktemodus!$B$7,0)</f>
        <v>1</v>
      </c>
      <c r="BP80" s="137">
        <f>IF(Spielplan!E80="",0,SUM(BJ80:BO80))</f>
        <v>0</v>
      </c>
      <c r="BQ80" s="85"/>
      <c r="BR80" s="141"/>
      <c r="BS80" s="134"/>
      <c r="BT80" s="134"/>
      <c r="BU80" s="134"/>
      <c r="BV80" s="134"/>
      <c r="BW80" s="134"/>
      <c r="BX80" s="134"/>
      <c r="BY80" s="134"/>
      <c r="BZ80" s="138"/>
      <c r="CA80" s="134"/>
      <c r="CB80" s="134"/>
      <c r="CC80" s="134"/>
      <c r="CD80" s="134"/>
      <c r="CE80" s="138"/>
      <c r="CF80" s="134"/>
      <c r="CG80" s="134"/>
      <c r="CH80" s="134"/>
      <c r="CI80" s="134"/>
      <c r="CJ80" s="138"/>
      <c r="CK80" s="134"/>
      <c r="CL80" s="134"/>
      <c r="CM80" s="134"/>
      <c r="CN80" s="134"/>
      <c r="CO80" s="138"/>
      <c r="CP80" s="134"/>
      <c r="CQ80" s="134"/>
      <c r="CR80" s="134"/>
      <c r="CS80" s="138"/>
      <c r="CT80" s="134"/>
      <c r="CU80" s="134"/>
      <c r="CV80" s="134"/>
      <c r="CW80" s="134"/>
    </row>
    <row r="81" spans="1:101" ht="18.75" customHeight="1" thickBot="1" x14ac:dyDescent="0.3">
      <c r="A81" s="60"/>
      <c r="B81" s="60"/>
      <c r="C81" s="218" t="str">
        <f>H78</f>
        <v>Portugal</v>
      </c>
      <c r="D81" s="219"/>
      <c r="E81" s="104"/>
      <c r="F81" s="93"/>
      <c r="G81" s="104"/>
      <c r="H81" s="218" t="str">
        <f>H79</f>
        <v>USA</v>
      </c>
      <c r="I81" s="219"/>
      <c r="J81" s="60"/>
      <c r="K81" s="60" t="s">
        <v>111</v>
      </c>
      <c r="L81" s="60">
        <f t="shared" si="24"/>
        <v>0</v>
      </c>
      <c r="M81" s="60"/>
      <c r="N81" s="60">
        <f>IF($E81="",0,IF($E81&gt;$G81,3,IF($E81=$G81,1,0)))</f>
        <v>0</v>
      </c>
      <c r="O81" s="60"/>
      <c r="P81" s="60">
        <f>IF($G81="",0,IF($E81&gt;$G81,0,IF($E81=$G81,1,3)))</f>
        <v>0</v>
      </c>
      <c r="Q81" s="60"/>
      <c r="R81" s="60">
        <f>E81</f>
        <v>0</v>
      </c>
      <c r="S81" s="60"/>
      <c r="T81" s="60">
        <f>G81</f>
        <v>0</v>
      </c>
      <c r="U81" s="60"/>
      <c r="V81" s="60">
        <f>G81</f>
        <v>0</v>
      </c>
      <c r="W81" s="60"/>
      <c r="X81" s="60">
        <f>E81</f>
        <v>0</v>
      </c>
      <c r="Y81" s="60"/>
      <c r="Z81" s="60">
        <f>P84</f>
        <v>0</v>
      </c>
      <c r="AA81" s="60">
        <f>T84</f>
        <v>0</v>
      </c>
      <c r="AB81" s="60">
        <f>X84</f>
        <v>0</v>
      </c>
      <c r="AC81" s="60">
        <f>AA81-AB81</f>
        <v>0</v>
      </c>
      <c r="AD81" s="60">
        <f>IF(Z81&gt;Z78,-1,0)</f>
        <v>0</v>
      </c>
      <c r="AE81" s="60">
        <f>IF(Z81&gt;Z79,-1,0)</f>
        <v>0</v>
      </c>
      <c r="AF81" s="60">
        <f>IF(Z81&gt;Z80,-1,0)</f>
        <v>0</v>
      </c>
      <c r="AG81" s="60">
        <f>10000-(AJ81*1000+AM81*100+AK81*10)</f>
        <v>10000</v>
      </c>
      <c r="AH81" s="90">
        <f>RANK(AG81,AG78:AG81,1)</f>
        <v>1</v>
      </c>
      <c r="AI81" s="60" t="str">
        <f>H79</f>
        <v>USA</v>
      </c>
      <c r="AJ81" s="60">
        <f t="shared" si="25"/>
        <v>0</v>
      </c>
      <c r="AK81" s="60">
        <f t="shared" si="25"/>
        <v>0</v>
      </c>
      <c r="AL81" s="60">
        <f t="shared" si="25"/>
        <v>0</v>
      </c>
      <c r="AM81" s="60">
        <f>AK81-AL81</f>
        <v>0</v>
      </c>
      <c r="AN81" s="187">
        <f>IF(AG78=AG81,IF(E82&gt;G82,AG78-0.1,AG78),AG78)</f>
        <v>10000</v>
      </c>
      <c r="AO81" s="187">
        <f>IF(AG79=AG81,IF(E81&gt;G81,AG79-0.1,AG79),AG79)</f>
        <v>10000</v>
      </c>
      <c r="AP81" s="187">
        <f>IF(AG80=AG81,IF(E79&gt;G79,AG80-0.1,AG80),AG80)</f>
        <v>10000</v>
      </c>
      <c r="AQ81" s="187"/>
      <c r="AR81" s="187">
        <f>AQ82</f>
        <v>30000</v>
      </c>
      <c r="AS81" s="90">
        <f>RANK(AR81,AR78:AR81,1)</f>
        <v>1</v>
      </c>
      <c r="AT81" s="60" t="str">
        <f t="shared" si="26"/>
        <v>USA</v>
      </c>
      <c r="AU81" s="60">
        <f t="shared" si="26"/>
        <v>0</v>
      </c>
      <c r="AV81" s="60">
        <f t="shared" si="26"/>
        <v>0</v>
      </c>
      <c r="AW81" s="60">
        <f t="shared" si="26"/>
        <v>0</v>
      </c>
      <c r="AX81" s="60"/>
      <c r="AY81" s="60"/>
      <c r="AZ81" s="60"/>
      <c r="BA81" s="113">
        <v>4</v>
      </c>
      <c r="BB81" s="114" t="e">
        <f>VLOOKUP(4,AS78:AT81,2,FALSE)</f>
        <v>#N/A</v>
      </c>
      <c r="BC81" s="115"/>
      <c r="BD81" s="116" t="e">
        <f>VLOOKUP(4,AS78:AW81,3,FALSE)</f>
        <v>#N/A</v>
      </c>
      <c r="BE81" s="116" t="e">
        <f>VLOOKUP(4,AS78:AW81,4,FALSE)</f>
        <v>#N/A</v>
      </c>
      <c r="BF81" s="93" t="s">
        <v>12</v>
      </c>
      <c r="BG81" s="116" t="e">
        <f>VLOOKUP(4,AS78:AW81,5,FALSE)</f>
        <v>#N/A</v>
      </c>
      <c r="BH81" s="60"/>
      <c r="BI81" s="85"/>
      <c r="BJ81" s="85">
        <f>IF(E81&gt;G81,IF(Spielplan!E81&gt;Spielplan!G81,Punktemodus!$B$3,0),0)</f>
        <v>0</v>
      </c>
      <c r="BK81" s="85">
        <f>IF(E81=G81,IF(Spielplan!E81=Spielplan!G81,Punktemodus!$B$3,0),0)</f>
        <v>10</v>
      </c>
      <c r="BL81" s="85">
        <f>IF(E81&lt;G81,IF(Spielplan!E81&lt;Spielplan!G81,Punktemodus!$B$3,0),0)</f>
        <v>0</v>
      </c>
      <c r="BM81" s="85">
        <f>IF(E81=Spielplan!E81,IF(G81=Spielplan!G81,Punktemodus!$B$5,0),0)</f>
        <v>3</v>
      </c>
      <c r="BN81" s="85">
        <f>IF(E81=Spielplan!E81,Punktemodus!$B$7,0)</f>
        <v>1</v>
      </c>
      <c r="BO81" s="85">
        <f>IF(G81=Spielplan!G81,Punktemodus!$B$7,0)</f>
        <v>1</v>
      </c>
      <c r="BP81" s="137">
        <f>IF(Spielplan!E81="",0,SUM(BJ81:BO81))</f>
        <v>0</v>
      </c>
      <c r="BQ81" s="85"/>
      <c r="BR81" s="141"/>
      <c r="BS81" s="134"/>
      <c r="BT81" s="134"/>
      <c r="BU81" s="134"/>
      <c r="BV81" s="134"/>
      <c r="BW81" s="134"/>
      <c r="BX81" s="134"/>
      <c r="BY81" s="134"/>
      <c r="BZ81" s="353" t="s">
        <v>154</v>
      </c>
      <c r="CA81" s="155"/>
      <c r="CB81" s="155"/>
      <c r="CC81" s="155"/>
      <c r="CD81" s="155"/>
      <c r="CE81" s="353" t="s">
        <v>157</v>
      </c>
      <c r="CF81" s="155"/>
      <c r="CG81" s="155"/>
      <c r="CH81" s="155"/>
      <c r="CI81" s="155"/>
      <c r="CJ81" s="353" t="s">
        <v>164</v>
      </c>
      <c r="CK81" s="155"/>
      <c r="CL81" s="155"/>
      <c r="CM81" s="155"/>
      <c r="CN81" s="155"/>
      <c r="CO81" s="353" t="s">
        <v>159</v>
      </c>
      <c r="CP81" s="155"/>
      <c r="CQ81" s="155"/>
      <c r="CR81" s="155"/>
      <c r="CS81" s="353" t="s">
        <v>160</v>
      </c>
      <c r="CT81" s="155"/>
      <c r="CU81" s="134"/>
      <c r="CV81" s="134"/>
      <c r="CW81" s="134"/>
    </row>
    <row r="82" spans="1:101" ht="18.75" customHeight="1" thickBot="1" x14ac:dyDescent="0.3">
      <c r="A82" s="60"/>
      <c r="B82" s="60"/>
      <c r="C82" s="211" t="str">
        <f>C78</f>
        <v>Deutschland</v>
      </c>
      <c r="D82" s="212"/>
      <c r="E82" s="104"/>
      <c r="F82" s="93"/>
      <c r="G82" s="104"/>
      <c r="H82" s="211" t="str">
        <f>H79</f>
        <v>USA</v>
      </c>
      <c r="I82" s="212"/>
      <c r="J82" s="60"/>
      <c r="K82" s="60" t="s">
        <v>112</v>
      </c>
      <c r="L82" s="60">
        <f t="shared" si="24"/>
        <v>0</v>
      </c>
      <c r="M82" s="60">
        <f>IF($E82="",0,IF($E82&gt;$G82,3,IF($E82=G82,1,0)))</f>
        <v>0</v>
      </c>
      <c r="N82" s="60"/>
      <c r="O82" s="60"/>
      <c r="P82" s="60">
        <f>IF($G82="",0,IF($E82&gt;$G82,0,IF($E82=$G82,1,3)))</f>
        <v>0</v>
      </c>
      <c r="Q82" s="60">
        <f>E82</f>
        <v>0</v>
      </c>
      <c r="R82" s="60"/>
      <c r="S82" s="60"/>
      <c r="T82" s="60">
        <f>G82</f>
        <v>0</v>
      </c>
      <c r="U82" s="60">
        <f>G82</f>
        <v>0</v>
      </c>
      <c r="V82" s="60"/>
      <c r="W82" s="60"/>
      <c r="X82" s="60">
        <f>E82</f>
        <v>0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187">
        <f>SUM(AN78:AN81)</f>
        <v>30000</v>
      </c>
      <c r="AO82" s="187">
        <f>SUM(AO78:AO81)</f>
        <v>30000</v>
      </c>
      <c r="AP82" s="187">
        <f>SUM(AP78:AP81)</f>
        <v>30000</v>
      </c>
      <c r="AQ82" s="187">
        <f>SUM(AQ78:AQ81)</f>
        <v>30000</v>
      </c>
      <c r="AR82" s="187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85">
        <f>IF(E82&gt;G82,IF(Spielplan!E82&gt;Spielplan!G82,Punktemodus!$B$3,0),0)</f>
        <v>0</v>
      </c>
      <c r="BK82" s="85">
        <f>IF(E82=G82,IF(Spielplan!E82=Spielplan!G82,Punktemodus!$B$3,0),0)</f>
        <v>10</v>
      </c>
      <c r="BL82" s="85">
        <f>IF(E82&lt;G82,IF(Spielplan!E82&lt;Spielplan!G82,Punktemodus!$B$3,0),0)</f>
        <v>0</v>
      </c>
      <c r="BM82" s="85">
        <f>IF(E82=Spielplan!E82,IF(G82=Spielplan!G82,Punktemodus!$B$5,0),0)</f>
        <v>3</v>
      </c>
      <c r="BN82" s="85">
        <f>IF(E82=Spielplan!E82,Punktemodus!$B$7,0)</f>
        <v>1</v>
      </c>
      <c r="BO82" s="85">
        <f>IF(G82=Spielplan!G82,Punktemodus!$B$7,0)</f>
        <v>1</v>
      </c>
      <c r="BP82" s="137">
        <f>IF(Spielplan!E82="",0,SUM(BJ82:BO82))</f>
        <v>0</v>
      </c>
      <c r="BQ82" s="60"/>
      <c r="BR82" s="141"/>
      <c r="BS82" s="134"/>
      <c r="BT82" s="134"/>
      <c r="BU82" s="134"/>
      <c r="BV82" s="134"/>
      <c r="BW82" s="134"/>
      <c r="BX82" s="134"/>
      <c r="BY82" s="134"/>
      <c r="BZ82" s="353"/>
      <c r="CA82" s="155"/>
      <c r="CB82" s="155"/>
      <c r="CC82" s="155"/>
      <c r="CD82" s="155"/>
      <c r="CE82" s="353"/>
      <c r="CF82" s="155"/>
      <c r="CG82" s="155"/>
      <c r="CH82" s="155"/>
      <c r="CI82" s="155"/>
      <c r="CJ82" s="353"/>
      <c r="CK82" s="155"/>
      <c r="CL82" s="155"/>
      <c r="CM82" s="155"/>
      <c r="CN82" s="155"/>
      <c r="CO82" s="353"/>
      <c r="CP82" s="155"/>
      <c r="CQ82" s="155"/>
      <c r="CR82" s="155"/>
      <c r="CS82" s="353"/>
      <c r="CT82" s="155"/>
      <c r="CU82" s="134"/>
      <c r="CV82" s="134"/>
      <c r="CW82" s="134"/>
    </row>
    <row r="83" spans="1:101" ht="18.75" customHeight="1" thickBot="1" x14ac:dyDescent="0.3">
      <c r="A83" s="60"/>
      <c r="B83" s="60"/>
      <c r="C83" s="218" t="str">
        <f>H78</f>
        <v>Portugal</v>
      </c>
      <c r="D83" s="219"/>
      <c r="E83" s="104"/>
      <c r="F83" s="93"/>
      <c r="G83" s="104"/>
      <c r="H83" s="218" t="str">
        <f>C79</f>
        <v>Ghana</v>
      </c>
      <c r="I83" s="219"/>
      <c r="J83" s="60"/>
      <c r="K83" s="60" t="s">
        <v>112</v>
      </c>
      <c r="L83" s="60">
        <f t="shared" si="24"/>
        <v>0</v>
      </c>
      <c r="M83" s="60"/>
      <c r="N83" s="60">
        <f>IF($E83="",0,IF($E83&gt;$G83,3,IF($E83=$G83,1,0)))</f>
        <v>0</v>
      </c>
      <c r="O83" s="60">
        <f>IF($G83="",0,IF($E83&gt;$G83,0,IF($E83=$G83,1,3)))</f>
        <v>0</v>
      </c>
      <c r="P83" s="60"/>
      <c r="Q83" s="60"/>
      <c r="R83" s="60">
        <f>E83</f>
        <v>0</v>
      </c>
      <c r="S83" s="60">
        <f>G83</f>
        <v>0</v>
      </c>
      <c r="T83" s="60"/>
      <c r="U83" s="60"/>
      <c r="V83" s="60">
        <f>G83</f>
        <v>0</v>
      </c>
      <c r="W83" s="60">
        <f>E83</f>
        <v>0</v>
      </c>
      <c r="X83" s="60"/>
      <c r="Y83" s="60"/>
      <c r="Z83" s="60" t="s">
        <v>30</v>
      </c>
      <c r="AA83" s="60"/>
      <c r="AB83" s="60"/>
      <c r="AC83" s="60"/>
      <c r="AD83" s="60"/>
      <c r="AE83" s="60"/>
      <c r="AF83" s="60"/>
      <c r="AG83" s="60" t="b">
        <f>OR(AG78=AG79,AG78=AG80,AG78=AG81,AG79=AG80,AG79=AG81,AG80=AG81)</f>
        <v>1</v>
      </c>
      <c r="AH83" s="60"/>
      <c r="AI83" s="60"/>
      <c r="AJ83" s="60"/>
      <c r="AK83" s="60"/>
      <c r="AL83" s="60"/>
      <c r="AM83" s="60"/>
      <c r="AN83" s="60"/>
      <c r="AO83" s="60" t="s">
        <v>34</v>
      </c>
      <c r="AP83" s="60"/>
      <c r="AQ83" s="60"/>
      <c r="AR83" s="60" t="b">
        <f>OR(AR78=AR79,AR78=AR80,AR78=AR81,AR79=AR80,AR79=AR81,AR80=AR81)</f>
        <v>1</v>
      </c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85">
        <f>IF(E83&gt;G83,IF(Spielplan!E83&gt;Spielplan!G83,Punktemodus!$B$3,0),0)</f>
        <v>0</v>
      </c>
      <c r="BK83" s="85">
        <f>IF(E83=G83,IF(Spielplan!E83=Spielplan!G83,Punktemodus!$B$3,0),0)</f>
        <v>10</v>
      </c>
      <c r="BL83" s="85">
        <f>IF(E83&lt;G83,IF(Spielplan!E83&lt;Spielplan!G83,Punktemodus!$B$3,0),0)</f>
        <v>0</v>
      </c>
      <c r="BM83" s="85">
        <f>IF(E83=Spielplan!E83,IF(G83=Spielplan!G83,Punktemodus!$B$5,0),0)</f>
        <v>3</v>
      </c>
      <c r="BN83" s="85">
        <f>IF(E83=Spielplan!E83,Punktemodus!$B$7,0)</f>
        <v>1</v>
      </c>
      <c r="BO83" s="85">
        <f>IF(G83=Spielplan!G83,Punktemodus!$B$7,0)</f>
        <v>1</v>
      </c>
      <c r="BP83" s="137">
        <f>IF(Spielplan!E83="",0,SUM(BJ83:BO83))</f>
        <v>0</v>
      </c>
      <c r="BQ83" s="60"/>
      <c r="BR83" s="141"/>
      <c r="BS83" s="134"/>
      <c r="BT83" s="134"/>
      <c r="BU83" s="134"/>
      <c r="BV83" s="134"/>
      <c r="BW83" s="134"/>
      <c r="BX83" s="134"/>
      <c r="BY83" s="134"/>
      <c r="BZ83" s="353"/>
      <c r="CA83" s="155"/>
      <c r="CB83" s="155"/>
      <c r="CC83" s="155"/>
      <c r="CD83" s="155"/>
      <c r="CE83" s="353"/>
      <c r="CF83" s="155"/>
      <c r="CG83" s="155"/>
      <c r="CH83" s="155"/>
      <c r="CI83" s="155"/>
      <c r="CJ83" s="353"/>
      <c r="CK83" s="155"/>
      <c r="CL83" s="155"/>
      <c r="CM83" s="155"/>
      <c r="CN83" s="155"/>
      <c r="CO83" s="353"/>
      <c r="CP83" s="155"/>
      <c r="CQ83" s="155"/>
      <c r="CR83" s="155"/>
      <c r="CS83" s="353"/>
      <c r="CT83" s="155"/>
      <c r="CU83" s="134"/>
      <c r="CV83" s="134"/>
      <c r="CW83" s="134"/>
    </row>
    <row r="84" spans="1:101" ht="18.75" customHeight="1" thickBot="1" x14ac:dyDescent="0.25">
      <c r="A84" s="60"/>
      <c r="B84" s="60"/>
      <c r="C84" s="136" t="str">
        <f>IF(G83="","",IF(AR83=TRUE,"Achtung: Fehler in Tabelle!",""))</f>
        <v/>
      </c>
      <c r="D84" s="60"/>
      <c r="E84" s="85"/>
      <c r="F84" s="60"/>
      <c r="G84" s="85"/>
      <c r="H84" s="60"/>
      <c r="I84" s="60"/>
      <c r="J84" s="60"/>
      <c r="K84" s="60"/>
      <c r="L84" s="60"/>
      <c r="M84" s="60">
        <f t="shared" ref="M84:X84" si="27">SUM(M78:M83)</f>
        <v>0</v>
      </c>
      <c r="N84" s="60">
        <f t="shared" si="27"/>
        <v>0</v>
      </c>
      <c r="O84" s="60">
        <f t="shared" si="27"/>
        <v>0</v>
      </c>
      <c r="P84" s="60">
        <f t="shared" si="27"/>
        <v>0</v>
      </c>
      <c r="Q84" s="60">
        <f t="shared" si="27"/>
        <v>0</v>
      </c>
      <c r="R84" s="60">
        <f t="shared" si="27"/>
        <v>0</v>
      </c>
      <c r="S84" s="60">
        <f t="shared" si="27"/>
        <v>0</v>
      </c>
      <c r="T84" s="60">
        <f t="shared" si="27"/>
        <v>0</v>
      </c>
      <c r="U84" s="60">
        <f t="shared" si="27"/>
        <v>0</v>
      </c>
      <c r="V84" s="60">
        <f t="shared" si="27"/>
        <v>0</v>
      </c>
      <c r="W84" s="60">
        <f t="shared" si="27"/>
        <v>0</v>
      </c>
      <c r="X84" s="60">
        <f t="shared" si="27"/>
        <v>0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160">
        <f>SUM(BP78:BP83)</f>
        <v>0</v>
      </c>
      <c r="BQ84" s="60"/>
      <c r="BR84" s="141"/>
      <c r="BS84" s="134"/>
      <c r="BT84" s="134"/>
      <c r="BU84" s="134"/>
      <c r="BV84" s="134"/>
      <c r="BW84" s="134"/>
      <c r="BX84" s="134"/>
      <c r="BY84" s="134"/>
      <c r="BZ84" s="354"/>
      <c r="CA84" s="155"/>
      <c r="CB84" s="155"/>
      <c r="CC84" s="155"/>
      <c r="CD84" s="155"/>
      <c r="CE84" s="354"/>
      <c r="CF84" s="155"/>
      <c r="CG84" s="155"/>
      <c r="CH84" s="155"/>
      <c r="CI84" s="155"/>
      <c r="CJ84" s="354"/>
      <c r="CK84" s="155"/>
      <c r="CL84" s="155"/>
      <c r="CM84" s="155"/>
      <c r="CN84" s="155"/>
      <c r="CO84" s="354"/>
      <c r="CP84" s="155"/>
      <c r="CQ84" s="155"/>
      <c r="CR84" s="155"/>
      <c r="CS84" s="354"/>
      <c r="CT84" s="155"/>
      <c r="CU84" s="134"/>
      <c r="CV84" s="134"/>
      <c r="CW84" s="134"/>
    </row>
    <row r="85" spans="1:101" ht="18.75" customHeight="1" thickBot="1" x14ac:dyDescent="0.25">
      <c r="A85" s="60"/>
      <c r="B85" s="60"/>
      <c r="C85" s="60"/>
      <c r="D85" s="60"/>
      <c r="E85" s="85"/>
      <c r="F85" s="60"/>
      <c r="G85" s="85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138"/>
      <c r="BQ85" s="60"/>
      <c r="BR85" s="141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</row>
    <row r="86" spans="1:101" ht="18.75" customHeight="1" x14ac:dyDescent="0.25">
      <c r="A86" s="60"/>
      <c r="B86" s="60"/>
      <c r="C86" s="89"/>
      <c r="D86" s="60"/>
      <c r="E86" s="85"/>
      <c r="F86" s="60"/>
      <c r="G86" s="85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89"/>
      <c r="BC86" s="60"/>
      <c r="BD86" s="90"/>
      <c r="BE86" s="60"/>
      <c r="BF86" s="61"/>
      <c r="BG86" s="60"/>
      <c r="BH86" s="60"/>
      <c r="BI86" s="60"/>
      <c r="BJ86" s="60"/>
      <c r="BK86" s="60"/>
      <c r="BL86" s="60"/>
      <c r="BM86" s="60"/>
      <c r="BN86" s="60"/>
      <c r="BO86" s="60"/>
      <c r="BP86" s="138"/>
      <c r="BQ86" s="60"/>
      <c r="BR86" s="141"/>
      <c r="BS86" s="321" t="s">
        <v>45</v>
      </c>
      <c r="BT86" s="322"/>
      <c r="BU86" s="322"/>
      <c r="BV86" s="322"/>
      <c r="BW86" s="134"/>
      <c r="BX86" s="331">
        <f>BP97</f>
        <v>0</v>
      </c>
      <c r="BY86" s="332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</row>
    <row r="87" spans="1:101" ht="18.75" customHeight="1" thickBot="1" x14ac:dyDescent="0.3">
      <c r="A87" s="60"/>
      <c r="B87" s="60"/>
      <c r="C87" s="88" t="s">
        <v>93</v>
      </c>
      <c r="D87" s="60"/>
      <c r="E87" s="85"/>
      <c r="F87" s="60"/>
      <c r="G87" s="85"/>
      <c r="H87" s="60"/>
      <c r="I87" s="60"/>
      <c r="J87" s="60"/>
      <c r="K87" s="60"/>
      <c r="L87" s="60"/>
      <c r="M87" s="60" t="s">
        <v>4</v>
      </c>
      <c r="N87" s="60"/>
      <c r="O87" s="60"/>
      <c r="P87" s="60"/>
      <c r="Q87" s="60" t="s">
        <v>6</v>
      </c>
      <c r="R87" s="60"/>
      <c r="S87" s="60"/>
      <c r="T87" s="60"/>
      <c r="U87" s="60" t="s">
        <v>7</v>
      </c>
      <c r="V87" s="60"/>
      <c r="W87" s="60"/>
      <c r="X87" s="60"/>
      <c r="Y87" s="60"/>
      <c r="Z87" s="60" t="s">
        <v>4</v>
      </c>
      <c r="AA87" s="60" t="s">
        <v>5</v>
      </c>
      <c r="AB87" s="60"/>
      <c r="AC87" s="60"/>
      <c r="AD87" s="60" t="s">
        <v>9</v>
      </c>
      <c r="AE87" s="60"/>
      <c r="AF87" s="60"/>
      <c r="AG87" s="60"/>
      <c r="AH87" s="60" t="s">
        <v>32</v>
      </c>
      <c r="AI87" s="60"/>
      <c r="AJ87" s="60"/>
      <c r="AK87" s="60"/>
      <c r="AL87" s="60"/>
      <c r="AM87" s="60"/>
      <c r="AN87" s="60" t="s">
        <v>35</v>
      </c>
      <c r="AO87" s="60"/>
      <c r="AP87" s="60"/>
      <c r="AQ87" s="60"/>
      <c r="AR87" s="60"/>
      <c r="AS87" s="60" t="s">
        <v>33</v>
      </c>
      <c r="AT87" s="60"/>
      <c r="AU87" s="60"/>
      <c r="AV87" s="60"/>
      <c r="AW87" s="60"/>
      <c r="AX87" s="60"/>
      <c r="AY87" s="60"/>
      <c r="AZ87" s="60"/>
      <c r="BA87" s="60"/>
      <c r="BB87" s="89" t="s">
        <v>10</v>
      </c>
      <c r="BC87" s="60"/>
      <c r="BD87" s="90" t="s">
        <v>4</v>
      </c>
      <c r="BE87" s="60"/>
      <c r="BF87" s="61" t="s">
        <v>5</v>
      </c>
      <c r="BG87" s="60"/>
      <c r="BH87" s="60"/>
      <c r="BI87" s="85"/>
      <c r="BJ87" s="60"/>
      <c r="BK87" s="60"/>
      <c r="BL87" s="60"/>
      <c r="BM87" s="60"/>
      <c r="BN87" s="60"/>
      <c r="BO87" s="60"/>
      <c r="BP87" s="138"/>
      <c r="BQ87" s="85"/>
      <c r="BR87" s="141"/>
      <c r="BS87" s="322"/>
      <c r="BT87" s="322"/>
      <c r="BU87" s="322"/>
      <c r="BV87" s="322"/>
      <c r="BW87" s="134"/>
      <c r="BX87" s="333"/>
      <c r="BY87" s="3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</row>
    <row r="88" spans="1:101" ht="18.75" customHeight="1" thickBot="1" x14ac:dyDescent="0.3">
      <c r="A88" s="60"/>
      <c r="B88" s="60"/>
      <c r="C88" s="60"/>
      <c r="D88" s="60"/>
      <c r="E88" s="85"/>
      <c r="F88" s="60"/>
      <c r="G88" s="85"/>
      <c r="H88" s="60"/>
      <c r="I88" s="60"/>
      <c r="J88" s="60"/>
      <c r="K88" s="60"/>
      <c r="L88" s="60"/>
      <c r="M88" s="60" t="s">
        <v>0</v>
      </c>
      <c r="N88" s="60" t="s">
        <v>1</v>
      </c>
      <c r="O88" s="60" t="s">
        <v>2</v>
      </c>
      <c r="P88" s="60" t="s">
        <v>3</v>
      </c>
      <c r="Q88" s="60" t="s">
        <v>0</v>
      </c>
      <c r="R88" s="60" t="s">
        <v>1</v>
      </c>
      <c r="S88" s="60" t="s">
        <v>2</v>
      </c>
      <c r="T88" s="60" t="s">
        <v>3</v>
      </c>
      <c r="U88" s="60" t="s">
        <v>0</v>
      </c>
      <c r="V88" s="60" t="s">
        <v>1</v>
      </c>
      <c r="W88" s="60" t="s">
        <v>2</v>
      </c>
      <c r="X88" s="60" t="s">
        <v>3</v>
      </c>
      <c r="Y88" s="60"/>
      <c r="Z88" s="60" t="s">
        <v>8</v>
      </c>
      <c r="AA88" s="60"/>
      <c r="AB88" s="60"/>
      <c r="AC88" s="60"/>
      <c r="AD88" s="60"/>
      <c r="AE88" s="60"/>
      <c r="AF88" s="60"/>
      <c r="AG88" s="60"/>
      <c r="AH88" s="60" t="s">
        <v>31</v>
      </c>
      <c r="AI88" s="60"/>
      <c r="AJ88" s="60"/>
      <c r="AK88" s="60"/>
      <c r="AL88" s="60"/>
      <c r="AM88" s="60"/>
      <c r="AN88" s="60" t="str">
        <f>AI89</f>
        <v>Belgien</v>
      </c>
      <c r="AO88" s="60" t="str">
        <f>AI90</f>
        <v>Algerien</v>
      </c>
      <c r="AP88" s="60" t="str">
        <f>AI91</f>
        <v>Russland</v>
      </c>
      <c r="AQ88" s="60" t="str">
        <f>AI92</f>
        <v>Südkorea</v>
      </c>
      <c r="AR88" s="60"/>
      <c r="AS88" s="60" t="s">
        <v>31</v>
      </c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85"/>
      <c r="BJ88" s="85"/>
      <c r="BK88" s="85"/>
      <c r="BL88" s="85"/>
      <c r="BM88" s="85"/>
      <c r="BN88" s="85"/>
      <c r="BO88" s="85"/>
      <c r="BP88" s="137"/>
      <c r="BQ88" s="85"/>
      <c r="BR88" s="141"/>
      <c r="BS88" s="134"/>
      <c r="BT88" s="142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</row>
    <row r="89" spans="1:101" ht="18.75" customHeight="1" thickBot="1" x14ac:dyDescent="0.3">
      <c r="A89" s="60"/>
      <c r="B89" s="60"/>
      <c r="C89" s="224" t="str">
        <f>Spielplan!$C$89</f>
        <v>Belgien</v>
      </c>
      <c r="D89" s="225"/>
      <c r="E89" s="104"/>
      <c r="F89" s="93"/>
      <c r="G89" s="104"/>
      <c r="H89" s="224" t="str">
        <f>Spielplan!$H$89</f>
        <v>Algerien</v>
      </c>
      <c r="I89" s="225"/>
      <c r="J89" s="60"/>
      <c r="K89" s="60" t="s">
        <v>115</v>
      </c>
      <c r="L89" s="60">
        <f t="shared" ref="L89:L94" si="28">IF(E89-G89&gt;0,1,IF(G89=E89,0,-1))</f>
        <v>0</v>
      </c>
      <c r="M89" s="60">
        <f>IF($E89="",0,IF($E89&gt;$G89,3,IF($E89=G89,1,0)))</f>
        <v>0</v>
      </c>
      <c r="N89" s="60">
        <f>IF($G89="",0,IF($E89&gt;$G89,0,IF($E89=G89,1,3)))</f>
        <v>0</v>
      </c>
      <c r="O89" s="60"/>
      <c r="P89" s="60"/>
      <c r="Q89" s="60">
        <f>E89</f>
        <v>0</v>
      </c>
      <c r="R89" s="60">
        <f>G89</f>
        <v>0</v>
      </c>
      <c r="S89" s="60"/>
      <c r="T89" s="60"/>
      <c r="U89" s="60">
        <f>G89</f>
        <v>0</v>
      </c>
      <c r="V89" s="60">
        <f>E89</f>
        <v>0</v>
      </c>
      <c r="W89" s="60"/>
      <c r="X89" s="60"/>
      <c r="Y89" s="60"/>
      <c r="Z89" s="60">
        <f>M95</f>
        <v>0</v>
      </c>
      <c r="AA89" s="60">
        <f>Q95</f>
        <v>0</v>
      </c>
      <c r="AB89" s="60">
        <f>U95</f>
        <v>0</v>
      </c>
      <c r="AC89" s="60">
        <f>AA89-AB89</f>
        <v>0</v>
      </c>
      <c r="AD89" s="60">
        <f>IF(Z89&gt;Z90,-1,0)</f>
        <v>0</v>
      </c>
      <c r="AE89" s="60">
        <f>IF(Z89&gt;Z91,-1,0)</f>
        <v>0</v>
      </c>
      <c r="AF89" s="60">
        <f>IF(Z89&gt;Z92,-1,0)</f>
        <v>0</v>
      </c>
      <c r="AG89" s="60">
        <f>10000-(AJ89*1000+AM89*100+AK89*10)</f>
        <v>10000</v>
      </c>
      <c r="AH89" s="90">
        <f>RANK(AG89,AG89:AG92,1)</f>
        <v>1</v>
      </c>
      <c r="AI89" s="60" t="str">
        <f>C89</f>
        <v>Belgien</v>
      </c>
      <c r="AJ89" s="60">
        <f t="shared" ref="AJ89:AL92" si="29">Z89</f>
        <v>0</v>
      </c>
      <c r="AK89" s="60">
        <f t="shared" si="29"/>
        <v>0</v>
      </c>
      <c r="AL89" s="60">
        <f t="shared" si="29"/>
        <v>0</v>
      </c>
      <c r="AM89" s="60">
        <f>AK89-AL89</f>
        <v>0</v>
      </c>
      <c r="AN89" s="187"/>
      <c r="AO89" s="187">
        <f>IF(AG90=AG89,IF(G89&gt;E89,AG90-0.1,AG90),AG90)</f>
        <v>10000</v>
      </c>
      <c r="AP89" s="187">
        <f>IF(AG91=AG89,IF(G91&gt;E91,AG91-0.1,AG91),AG91)</f>
        <v>10000</v>
      </c>
      <c r="AQ89" s="187">
        <f>IF(AG92=AG89,IF(G93&gt;E93,AG92-0.1,AG92),AG92)</f>
        <v>10000</v>
      </c>
      <c r="AR89" s="187">
        <f>AN93</f>
        <v>30000</v>
      </c>
      <c r="AS89" s="90">
        <f>RANK(AR89,AR89:AR92,1)</f>
        <v>1</v>
      </c>
      <c r="AT89" s="60" t="str">
        <f t="shared" ref="AT89:AW92" si="30">AI89</f>
        <v>Belgien</v>
      </c>
      <c r="AU89" s="60">
        <f t="shared" si="30"/>
        <v>0</v>
      </c>
      <c r="AV89" s="60">
        <f t="shared" si="30"/>
        <v>0</v>
      </c>
      <c r="AW89" s="60">
        <f t="shared" si="30"/>
        <v>0</v>
      </c>
      <c r="AX89" s="60"/>
      <c r="AY89" s="60"/>
      <c r="AZ89" s="60"/>
      <c r="BA89" s="226">
        <v>1</v>
      </c>
      <c r="BB89" s="224" t="str">
        <f>VLOOKUP(1,AS89:AT92,2,FALSE)</f>
        <v>Belgien</v>
      </c>
      <c r="BC89" s="225"/>
      <c r="BD89" s="227">
        <f>VLOOKUP(1,AS89:AW92,3,FALSE)</f>
        <v>0</v>
      </c>
      <c r="BE89" s="228">
        <f>VLOOKUP(1,AS89:AW92,4,FALSE)</f>
        <v>0</v>
      </c>
      <c r="BF89" s="93" t="s">
        <v>12</v>
      </c>
      <c r="BG89" s="228">
        <f>VLOOKUP(1,AS89:AW92,5,FALSE)</f>
        <v>0</v>
      </c>
      <c r="BH89" s="229" t="s">
        <v>128</v>
      </c>
      <c r="BI89" s="85"/>
      <c r="BJ89" s="85">
        <f>IF(E89&gt;G89,IF(Spielplan!E89&gt;Spielplan!G89,Punktemodus!$B$3,0),0)</f>
        <v>0</v>
      </c>
      <c r="BK89" s="85">
        <f>IF(E89=G89,IF(Spielplan!E89=Spielplan!G89,Punktemodus!$B$3,0),0)</f>
        <v>10</v>
      </c>
      <c r="BL89" s="85">
        <f>IF(E89&lt;G89,IF(Spielplan!E89&lt;Spielplan!G89,Punktemodus!$B$3,0),0)</f>
        <v>0</v>
      </c>
      <c r="BM89" s="85">
        <f>IF(E89=Spielplan!E89,IF(G89=Spielplan!G89,Punktemodus!$B$5,0),0)</f>
        <v>3</v>
      </c>
      <c r="BN89" s="85">
        <f>IF(E89=Spielplan!E89,Punktemodus!$B$7,0)</f>
        <v>1</v>
      </c>
      <c r="BO89" s="85">
        <f>IF(G89=Spielplan!G89,Punktemodus!$B$7,0)</f>
        <v>1</v>
      </c>
      <c r="BP89" s="137">
        <f>IF(Spielplan!E89="",0,SUM(BJ89:BO89))</f>
        <v>0</v>
      </c>
      <c r="BQ89" s="85"/>
      <c r="BR89" s="141"/>
      <c r="BS89" s="321" t="s">
        <v>46</v>
      </c>
      <c r="BT89" s="322"/>
      <c r="BU89" s="322"/>
      <c r="BV89" s="322"/>
      <c r="BW89" s="134"/>
      <c r="BX89" s="335">
        <f>BZ79+CE79+CJ79+CO79+CS79</f>
        <v>730</v>
      </c>
      <c r="BY89" s="336"/>
      <c r="BZ89" s="134"/>
      <c r="CA89" s="349"/>
      <c r="CB89" s="350"/>
      <c r="CC89" s="350"/>
      <c r="CD89" s="350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</row>
    <row r="90" spans="1:101" ht="18.75" customHeight="1" thickBot="1" x14ac:dyDescent="0.3">
      <c r="A90" s="60"/>
      <c r="B90" s="60"/>
      <c r="C90" s="230" t="str">
        <f>Spielplan!$C$90</f>
        <v>Russland</v>
      </c>
      <c r="D90" s="231"/>
      <c r="E90" s="104"/>
      <c r="F90" s="93"/>
      <c r="G90" s="104"/>
      <c r="H90" s="230" t="str">
        <f>Spielplan!$H$90</f>
        <v>Südkorea</v>
      </c>
      <c r="I90" s="231"/>
      <c r="J90" s="60"/>
      <c r="K90" s="60" t="s">
        <v>116</v>
      </c>
      <c r="L90" s="60">
        <f t="shared" si="28"/>
        <v>0</v>
      </c>
      <c r="M90" s="60"/>
      <c r="N90" s="60"/>
      <c r="O90" s="60">
        <f>IF($E90="",0,IF($E90&gt;$G90,3,IF($E90=$G90,1,0)))</f>
        <v>0</v>
      </c>
      <c r="P90" s="60">
        <f>IF($G90="",0,IF($E90&gt;$G90,0,IF($E90=$G90,1,3)))</f>
        <v>0</v>
      </c>
      <c r="Q90" s="60"/>
      <c r="R90" s="60"/>
      <c r="S90" s="60">
        <f>E90</f>
        <v>0</v>
      </c>
      <c r="T90" s="60">
        <f>G90</f>
        <v>0</v>
      </c>
      <c r="U90" s="60"/>
      <c r="V90" s="60"/>
      <c r="W90" s="60">
        <f>G90</f>
        <v>0</v>
      </c>
      <c r="X90" s="60">
        <f>E90</f>
        <v>0</v>
      </c>
      <c r="Y90" s="60"/>
      <c r="Z90" s="60">
        <f>N95</f>
        <v>0</v>
      </c>
      <c r="AA90" s="60">
        <f>R95</f>
        <v>0</v>
      </c>
      <c r="AB90" s="60">
        <f>V95</f>
        <v>0</v>
      </c>
      <c r="AC90" s="60">
        <f>AA90-AB90</f>
        <v>0</v>
      </c>
      <c r="AD90" s="60">
        <f>IF(Z90&gt;Z89,-1,0)</f>
        <v>0</v>
      </c>
      <c r="AE90" s="60">
        <f>IF(Z90&gt;Z91,-1,0)</f>
        <v>0</v>
      </c>
      <c r="AF90" s="60">
        <f>IF(Z90&gt;Z92,-1,0)</f>
        <v>0</v>
      </c>
      <c r="AG90" s="60">
        <f>10000-(AJ90*1000+AM90*100+AK90*10)</f>
        <v>10000</v>
      </c>
      <c r="AH90" s="90">
        <f>RANK(AG90,AG89:AG92,1)</f>
        <v>1</v>
      </c>
      <c r="AI90" s="60" t="str">
        <f>H89</f>
        <v>Algerien</v>
      </c>
      <c r="AJ90" s="60">
        <f t="shared" si="29"/>
        <v>0</v>
      </c>
      <c r="AK90" s="60">
        <f t="shared" si="29"/>
        <v>0</v>
      </c>
      <c r="AL90" s="60">
        <f t="shared" si="29"/>
        <v>0</v>
      </c>
      <c r="AM90" s="60">
        <f>AK90-AL90</f>
        <v>0</v>
      </c>
      <c r="AN90" s="187">
        <f>IF(AG89=AG90,IF(E89&gt;G89,AG89-0.1,AG89),AG89)</f>
        <v>10000</v>
      </c>
      <c r="AO90" s="187"/>
      <c r="AP90" s="187">
        <f>IF(AG91=AG90,IF(G94&gt;E94,AG91-0.1,AG91),AG91)</f>
        <v>10000</v>
      </c>
      <c r="AQ90" s="187">
        <f>IF(AG92=AG90,IF(G92&gt;E92,AG92-0.1,AG92),AG92)</f>
        <v>10000</v>
      </c>
      <c r="AR90" s="187">
        <f>AO93</f>
        <v>30000</v>
      </c>
      <c r="AS90" s="90">
        <f>RANK(AR90,AR89:AR92,1)</f>
        <v>1</v>
      </c>
      <c r="AT90" s="60" t="str">
        <f t="shared" si="30"/>
        <v>Algerien</v>
      </c>
      <c r="AU90" s="60">
        <f t="shared" si="30"/>
        <v>0</v>
      </c>
      <c r="AV90" s="60">
        <f t="shared" si="30"/>
        <v>0</v>
      </c>
      <c r="AW90" s="60">
        <f t="shared" si="30"/>
        <v>0</v>
      </c>
      <c r="AX90" s="60"/>
      <c r="AY90" s="60"/>
      <c r="AZ90" s="60"/>
      <c r="BA90" s="232">
        <v>2</v>
      </c>
      <c r="BB90" s="230" t="e">
        <f>VLOOKUP(2,AS89:AT92,2,FALSE)</f>
        <v>#N/A</v>
      </c>
      <c r="BC90" s="231"/>
      <c r="BD90" s="233" t="e">
        <f>VLOOKUP(2,AS89:AW92,3,FALSE)</f>
        <v>#N/A</v>
      </c>
      <c r="BE90" s="234" t="e">
        <f>VLOOKUP(2,AS89:AW92,4,FALSE)</f>
        <v>#N/A</v>
      </c>
      <c r="BF90" s="93" t="s">
        <v>12</v>
      </c>
      <c r="BG90" s="234" t="e">
        <f>VLOOKUP(2,AS89:AW92,5,FALSE)</f>
        <v>#N/A</v>
      </c>
      <c r="BH90" s="234" t="s">
        <v>124</v>
      </c>
      <c r="BI90" s="85"/>
      <c r="BJ90" s="85">
        <f>IF(E90&gt;G90,IF(Spielplan!E90&gt;Spielplan!G90,Punktemodus!$B$3,0),0)</f>
        <v>0</v>
      </c>
      <c r="BK90" s="85">
        <f>IF(E90=G90,IF(Spielplan!E90=Spielplan!G90,Punktemodus!$B$3,0),0)</f>
        <v>10</v>
      </c>
      <c r="BL90" s="85">
        <f>IF(E90&lt;G90,IF(Spielplan!E90&lt;Spielplan!G90,Punktemodus!$B$3,0),0)</f>
        <v>0</v>
      </c>
      <c r="BM90" s="85">
        <f>IF(E90=Spielplan!E90,IF(G90=Spielplan!G90,Punktemodus!$B$5,0),0)</f>
        <v>3</v>
      </c>
      <c r="BN90" s="85">
        <f>IF(E90=Spielplan!E90,Punktemodus!$B$7,0)</f>
        <v>1</v>
      </c>
      <c r="BO90" s="85">
        <f>IF(G90=Spielplan!G90,Punktemodus!$B$7,0)</f>
        <v>1</v>
      </c>
      <c r="BP90" s="137">
        <f>IF(Spielplan!E90="",0,SUM(BJ90:BO90))</f>
        <v>0</v>
      </c>
      <c r="BQ90" s="85"/>
      <c r="BR90" s="141"/>
      <c r="BS90" s="322"/>
      <c r="BT90" s="322"/>
      <c r="BU90" s="322"/>
      <c r="BV90" s="322"/>
      <c r="BW90" s="134"/>
      <c r="BX90" s="337"/>
      <c r="BY90" s="338"/>
      <c r="BZ90" s="134"/>
      <c r="CA90" s="350"/>
      <c r="CB90" s="350"/>
      <c r="CC90" s="350"/>
      <c r="CD90" s="350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</row>
    <row r="91" spans="1:101" ht="18.75" customHeight="1" thickBot="1" x14ac:dyDescent="0.3">
      <c r="A91" s="60"/>
      <c r="B91" s="60"/>
      <c r="C91" s="224" t="str">
        <f>C89</f>
        <v>Belgien</v>
      </c>
      <c r="D91" s="225"/>
      <c r="E91" s="104"/>
      <c r="F91" s="93"/>
      <c r="G91" s="104"/>
      <c r="H91" s="224" t="str">
        <f>C90</f>
        <v>Russland</v>
      </c>
      <c r="I91" s="225"/>
      <c r="J91" s="60"/>
      <c r="K91" s="60" t="s">
        <v>118</v>
      </c>
      <c r="L91" s="60">
        <f t="shared" si="28"/>
        <v>0</v>
      </c>
      <c r="M91" s="60">
        <f>IF($E91="",0,IF($E91&gt;$G91,3,IF($E91=G91,1,0)))</f>
        <v>0</v>
      </c>
      <c r="N91" s="60"/>
      <c r="O91" s="60">
        <f>IF($G91="",0,IF($E91&gt;$G91,0,IF($E91=$G91,1,3)))</f>
        <v>0</v>
      </c>
      <c r="P91" s="60"/>
      <c r="Q91" s="60">
        <f>E91</f>
        <v>0</v>
      </c>
      <c r="R91" s="60"/>
      <c r="S91" s="60">
        <f>G91</f>
        <v>0</v>
      </c>
      <c r="T91" s="60"/>
      <c r="U91" s="60">
        <f>G91</f>
        <v>0</v>
      </c>
      <c r="V91" s="60"/>
      <c r="W91" s="60">
        <f>E91</f>
        <v>0</v>
      </c>
      <c r="X91" s="60"/>
      <c r="Y91" s="60"/>
      <c r="Z91" s="60">
        <f>O95</f>
        <v>0</v>
      </c>
      <c r="AA91" s="60">
        <f>S95</f>
        <v>0</v>
      </c>
      <c r="AB91" s="60">
        <f>W95</f>
        <v>0</v>
      </c>
      <c r="AC91" s="60">
        <f>AA91-AB91</f>
        <v>0</v>
      </c>
      <c r="AD91" s="60">
        <f>IF(Z91&gt;Z89,-1,0)</f>
        <v>0</v>
      </c>
      <c r="AE91" s="60">
        <f>IF(Z91&gt;Z90,-1,0)</f>
        <v>0</v>
      </c>
      <c r="AF91" s="60">
        <f>IF(Z91&gt;Z92,-1,0)</f>
        <v>0</v>
      </c>
      <c r="AG91" s="60">
        <f>10000-(AJ91*1000+AM91*100+AK91*10)</f>
        <v>10000</v>
      </c>
      <c r="AH91" s="90">
        <f>RANK(AG91,AG89:AG92,1)</f>
        <v>1</v>
      </c>
      <c r="AI91" s="60" t="str">
        <f>C90</f>
        <v>Russland</v>
      </c>
      <c r="AJ91" s="60">
        <f t="shared" si="29"/>
        <v>0</v>
      </c>
      <c r="AK91" s="60">
        <f t="shared" si="29"/>
        <v>0</v>
      </c>
      <c r="AL91" s="60">
        <f t="shared" si="29"/>
        <v>0</v>
      </c>
      <c r="AM91" s="60">
        <f>AK91-AL91</f>
        <v>0</v>
      </c>
      <c r="AN91" s="187">
        <f>IF(AG89=AG91,IF(E91&gt;G91,AG89-0.1,AG89),AG89)</f>
        <v>10000</v>
      </c>
      <c r="AO91" s="187">
        <f>IF(AG90=AG91,IF(E94&gt;G94,AG90-0.1,AG90),AG90)</f>
        <v>10000</v>
      </c>
      <c r="AP91" s="187"/>
      <c r="AQ91" s="187">
        <f>IF(AG92=AG91,IF(G90&gt;E90,AG92-0.1,AG92),AG92)</f>
        <v>10000</v>
      </c>
      <c r="AR91" s="187">
        <f>AP93</f>
        <v>30000</v>
      </c>
      <c r="AS91" s="90">
        <f>RANK(AR91,AR89:AR92,1)</f>
        <v>1</v>
      </c>
      <c r="AT91" s="60" t="str">
        <f t="shared" si="30"/>
        <v>Russland</v>
      </c>
      <c r="AU91" s="60">
        <f t="shared" si="30"/>
        <v>0</v>
      </c>
      <c r="AV91" s="60">
        <f t="shared" si="30"/>
        <v>0</v>
      </c>
      <c r="AW91" s="60">
        <f t="shared" si="30"/>
        <v>0</v>
      </c>
      <c r="AX91" s="60"/>
      <c r="AY91" s="60"/>
      <c r="AZ91" s="60"/>
      <c r="BA91" s="113">
        <v>3</v>
      </c>
      <c r="BB91" s="114" t="e">
        <f>VLOOKUP(3,AS89:AT92,2,FALSE)</f>
        <v>#N/A</v>
      </c>
      <c r="BC91" s="115"/>
      <c r="BD91" s="116" t="e">
        <f>VLOOKUP(3,AS89:AW92,3,FALSE)</f>
        <v>#N/A</v>
      </c>
      <c r="BE91" s="116" t="e">
        <f>VLOOKUP(3,AS89:AW92,4,FALSE)</f>
        <v>#N/A</v>
      </c>
      <c r="BF91" s="93" t="s">
        <v>12</v>
      </c>
      <c r="BG91" s="116" t="e">
        <f>VLOOKUP(3,AS89:AW92,5,FALSE)</f>
        <v>#N/A</v>
      </c>
      <c r="BH91" s="60"/>
      <c r="BI91" s="85"/>
      <c r="BJ91" s="85">
        <f>IF(E91&gt;G91,IF(Spielplan!E91&gt;Spielplan!G91,Punktemodus!$B$3,0),0)</f>
        <v>0</v>
      </c>
      <c r="BK91" s="85">
        <f>IF(E91=G91,IF(Spielplan!E91=Spielplan!G91,Punktemodus!$B$3,0),0)</f>
        <v>10</v>
      </c>
      <c r="BL91" s="85">
        <f>IF(E91&lt;G91,IF(Spielplan!E91&lt;Spielplan!G91,Punktemodus!$B$3,0),0)</f>
        <v>0</v>
      </c>
      <c r="BM91" s="85">
        <f>IF(E91=Spielplan!E91,IF(G91=Spielplan!G91,Punktemodus!$B$5,0),0)</f>
        <v>3</v>
      </c>
      <c r="BN91" s="85">
        <f>IF(E91=Spielplan!E91,Punktemodus!$B$7,0)</f>
        <v>1</v>
      </c>
      <c r="BO91" s="85">
        <f>IF(G91=Spielplan!G91,Punktemodus!$B$7,0)</f>
        <v>1</v>
      </c>
      <c r="BP91" s="137">
        <f>IF(Spielplan!E91="",0,SUM(BJ91:BO91))</f>
        <v>0</v>
      </c>
      <c r="BQ91" s="85"/>
      <c r="BR91" s="141"/>
      <c r="BS91" s="134"/>
      <c r="BT91" s="142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</row>
    <row r="92" spans="1:101" ht="18.75" customHeight="1" thickBot="1" x14ac:dyDescent="0.3">
      <c r="A92" s="60"/>
      <c r="B92" s="60"/>
      <c r="C92" s="230" t="str">
        <f>H89</f>
        <v>Algerien</v>
      </c>
      <c r="D92" s="231"/>
      <c r="E92" s="104"/>
      <c r="F92" s="93"/>
      <c r="G92" s="104"/>
      <c r="H92" s="230" t="str">
        <f>H90</f>
        <v>Südkorea</v>
      </c>
      <c r="I92" s="231"/>
      <c r="J92" s="60"/>
      <c r="K92" s="60" t="s">
        <v>117</v>
      </c>
      <c r="L92" s="60">
        <f t="shared" si="28"/>
        <v>0</v>
      </c>
      <c r="M92" s="60"/>
      <c r="N92" s="60">
        <f>IF($E92="",0,IF($E92&gt;$G92,3,IF($E92=$G92,1,0)))</f>
        <v>0</v>
      </c>
      <c r="O92" s="60"/>
      <c r="P92" s="60">
        <f>IF($G92="",0,IF($E92&gt;$G92,0,IF($E92=$G92,1,3)))</f>
        <v>0</v>
      </c>
      <c r="Q92" s="60"/>
      <c r="R92" s="60">
        <f>E92</f>
        <v>0</v>
      </c>
      <c r="S92" s="60"/>
      <c r="T92" s="60">
        <f>G92</f>
        <v>0</v>
      </c>
      <c r="U92" s="60"/>
      <c r="V92" s="60">
        <f>G92</f>
        <v>0</v>
      </c>
      <c r="W92" s="60"/>
      <c r="X92" s="60">
        <f>E92</f>
        <v>0</v>
      </c>
      <c r="Y92" s="60"/>
      <c r="Z92" s="60">
        <f>P95</f>
        <v>0</v>
      </c>
      <c r="AA92" s="60">
        <f>T95</f>
        <v>0</v>
      </c>
      <c r="AB92" s="60">
        <f>X95</f>
        <v>0</v>
      </c>
      <c r="AC92" s="60">
        <f>AA92-AB92</f>
        <v>0</v>
      </c>
      <c r="AD92" s="60">
        <f>IF(Z92&gt;Z89,-1,0)</f>
        <v>0</v>
      </c>
      <c r="AE92" s="60">
        <f>IF(Z92&gt;Z90,-1,0)</f>
        <v>0</v>
      </c>
      <c r="AF92" s="60">
        <f>IF(Z92&gt;Z91,-1,0)</f>
        <v>0</v>
      </c>
      <c r="AG92" s="60">
        <f>10000-(AJ92*1000+AM92*100+AK92*10)</f>
        <v>10000</v>
      </c>
      <c r="AH92" s="90">
        <f>RANK(AG92,AG89:AG92,1)</f>
        <v>1</v>
      </c>
      <c r="AI92" s="60" t="str">
        <f>H90</f>
        <v>Südkorea</v>
      </c>
      <c r="AJ92" s="60">
        <f t="shared" si="29"/>
        <v>0</v>
      </c>
      <c r="AK92" s="60">
        <f t="shared" si="29"/>
        <v>0</v>
      </c>
      <c r="AL92" s="60">
        <f t="shared" si="29"/>
        <v>0</v>
      </c>
      <c r="AM92" s="60">
        <f>AK92-AL92</f>
        <v>0</v>
      </c>
      <c r="AN92" s="187">
        <f>IF(AG89=AG92,IF(E93&gt;G93,AG89-0.1,AG89),AG89)</f>
        <v>10000</v>
      </c>
      <c r="AO92" s="187">
        <f>IF(AG90=AG92,IF(E92&gt;G92,AG90-0.1,AG90),AG90)</f>
        <v>10000</v>
      </c>
      <c r="AP92" s="187">
        <f>IF(AG91=AG92,IF(E90&gt;G90,AG91-0.1,AG91),AG91)</f>
        <v>10000</v>
      </c>
      <c r="AQ92" s="187"/>
      <c r="AR92" s="187">
        <f>AQ93</f>
        <v>30000</v>
      </c>
      <c r="AS92" s="90">
        <f>RANK(AR92,AR89:AR92,1)</f>
        <v>1</v>
      </c>
      <c r="AT92" s="60" t="str">
        <f t="shared" si="30"/>
        <v>Südkorea</v>
      </c>
      <c r="AU92" s="60">
        <f t="shared" si="30"/>
        <v>0</v>
      </c>
      <c r="AV92" s="60">
        <f t="shared" si="30"/>
        <v>0</v>
      </c>
      <c r="AW92" s="60">
        <f t="shared" si="30"/>
        <v>0</v>
      </c>
      <c r="AX92" s="60"/>
      <c r="AY92" s="60"/>
      <c r="AZ92" s="60"/>
      <c r="BA92" s="113">
        <v>4</v>
      </c>
      <c r="BB92" s="114" t="e">
        <f>VLOOKUP(4,AS89:AT92,2,FALSE)</f>
        <v>#N/A</v>
      </c>
      <c r="BC92" s="115"/>
      <c r="BD92" s="116" t="e">
        <f>VLOOKUP(4,AS89:AW92,3,FALSE)</f>
        <v>#N/A</v>
      </c>
      <c r="BE92" s="116" t="e">
        <f>VLOOKUP(4,AS89:AW92,4,FALSE)</f>
        <v>#N/A</v>
      </c>
      <c r="BF92" s="93" t="s">
        <v>12</v>
      </c>
      <c r="BG92" s="116" t="e">
        <f>VLOOKUP(4,AS89:AW92,5,FALSE)</f>
        <v>#N/A</v>
      </c>
      <c r="BH92" s="60"/>
      <c r="BI92" s="85"/>
      <c r="BJ92" s="85">
        <f>IF(E92&gt;G92,IF(Spielplan!E92&gt;Spielplan!G92,Punktemodus!$B$3,0),0)</f>
        <v>0</v>
      </c>
      <c r="BK92" s="85">
        <f>IF(E92=G92,IF(Spielplan!E92=Spielplan!G92,Punktemodus!$B$3,0),0)</f>
        <v>10</v>
      </c>
      <c r="BL92" s="85">
        <f>IF(E92&lt;G92,IF(Spielplan!E92&lt;Spielplan!G92,Punktemodus!$B$3,0),0)</f>
        <v>0</v>
      </c>
      <c r="BM92" s="85">
        <f>IF(E92=Spielplan!E92,IF(G92=Spielplan!G92,Punktemodus!$B$5,0),0)</f>
        <v>3</v>
      </c>
      <c r="BN92" s="85">
        <f>IF(E92=Spielplan!E92,Punktemodus!$B$7,0)</f>
        <v>1</v>
      </c>
      <c r="BO92" s="85">
        <f>IF(G92=Spielplan!G92,Punktemodus!$B$7,0)</f>
        <v>1</v>
      </c>
      <c r="BP92" s="137">
        <f>IF(Spielplan!E92="",0,SUM(BJ92:BO92))</f>
        <v>0</v>
      </c>
      <c r="BQ92" s="85"/>
      <c r="BR92" s="141"/>
      <c r="BS92" s="321" t="s">
        <v>163</v>
      </c>
      <c r="BT92" s="322"/>
      <c r="BU92" s="322"/>
      <c r="BV92" s="322"/>
      <c r="BW92" s="134"/>
      <c r="BX92" s="339">
        <f>BX86+BX89</f>
        <v>730</v>
      </c>
      <c r="BY92" s="340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</row>
    <row r="93" spans="1:101" ht="18.75" customHeight="1" thickBot="1" x14ac:dyDescent="0.3">
      <c r="A93" s="60"/>
      <c r="B93" s="60"/>
      <c r="C93" s="224" t="str">
        <f>C89</f>
        <v>Belgien</v>
      </c>
      <c r="D93" s="225"/>
      <c r="E93" s="104"/>
      <c r="F93" s="93"/>
      <c r="G93" s="104"/>
      <c r="H93" s="224" t="str">
        <f>H90</f>
        <v>Südkorea</v>
      </c>
      <c r="I93" s="225"/>
      <c r="J93" s="60"/>
      <c r="K93" s="60" t="s">
        <v>119</v>
      </c>
      <c r="L93" s="60">
        <f t="shared" si="28"/>
        <v>0</v>
      </c>
      <c r="M93" s="60">
        <f>IF($E93="",0,IF($E93&gt;$G93,3,IF($E93=G93,1,0)))</f>
        <v>0</v>
      </c>
      <c r="N93" s="60"/>
      <c r="O93" s="60"/>
      <c r="P93" s="60">
        <f>IF($G93="",0,IF($E93&gt;$G93,0,IF($E93=$G93,1,3)))</f>
        <v>0</v>
      </c>
      <c r="Q93" s="60">
        <f>E93</f>
        <v>0</v>
      </c>
      <c r="R93" s="60"/>
      <c r="S93" s="60"/>
      <c r="T93" s="60">
        <f>G93</f>
        <v>0</v>
      </c>
      <c r="U93" s="60">
        <f>G93</f>
        <v>0</v>
      </c>
      <c r="V93" s="60"/>
      <c r="W93" s="60"/>
      <c r="X93" s="60">
        <f>E93</f>
        <v>0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187">
        <f>SUM(AN89:AN92)</f>
        <v>30000</v>
      </c>
      <c r="AO93" s="187">
        <f>SUM(AO89:AO92)</f>
        <v>30000</v>
      </c>
      <c r="AP93" s="187">
        <f>SUM(AP89:AP92)</f>
        <v>30000</v>
      </c>
      <c r="AQ93" s="187">
        <f>SUM(AQ89:AQ92)</f>
        <v>30000</v>
      </c>
      <c r="AR93" s="187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85">
        <f>IF(E93&gt;G93,IF(Spielplan!E93&gt;Spielplan!G93,Punktemodus!$B$3,0),0)</f>
        <v>0</v>
      </c>
      <c r="BK93" s="85">
        <f>IF(E93=G93,IF(Spielplan!E93=Spielplan!G93,Punktemodus!$B$3,0),0)</f>
        <v>10</v>
      </c>
      <c r="BL93" s="85">
        <f>IF(E93&lt;G93,IF(Spielplan!E93&lt;Spielplan!G93,Punktemodus!$B$3,0),0)</f>
        <v>0</v>
      </c>
      <c r="BM93" s="85">
        <f>IF(E93=Spielplan!E93,IF(G93=Spielplan!G93,Punktemodus!$B$5,0),0)</f>
        <v>3</v>
      </c>
      <c r="BN93" s="85">
        <f>IF(E93=Spielplan!E93,Punktemodus!$B$7,0)</f>
        <v>1</v>
      </c>
      <c r="BO93" s="85">
        <f>IF(G93=Spielplan!G93,Punktemodus!$B$7,0)</f>
        <v>1</v>
      </c>
      <c r="BP93" s="137">
        <f>IF(Spielplan!E93="",0,SUM(BJ93:BO93))</f>
        <v>0</v>
      </c>
      <c r="BQ93" s="60"/>
      <c r="BR93" s="141"/>
      <c r="BS93" s="322"/>
      <c r="BT93" s="322"/>
      <c r="BU93" s="322"/>
      <c r="BV93" s="322"/>
      <c r="BW93" s="134"/>
      <c r="BX93" s="341"/>
      <c r="BY93" s="342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</row>
    <row r="94" spans="1:101" ht="18.75" customHeight="1" thickBot="1" x14ac:dyDescent="0.3">
      <c r="A94" s="60"/>
      <c r="B94" s="60"/>
      <c r="C94" s="230" t="str">
        <f>H89</f>
        <v>Algerien</v>
      </c>
      <c r="D94" s="231"/>
      <c r="E94" s="104"/>
      <c r="F94" s="93"/>
      <c r="G94" s="104"/>
      <c r="H94" s="230" t="str">
        <f>C90</f>
        <v>Russland</v>
      </c>
      <c r="I94" s="231"/>
      <c r="J94" s="60"/>
      <c r="K94" s="60" t="s">
        <v>119</v>
      </c>
      <c r="L94" s="60">
        <f t="shared" si="28"/>
        <v>0</v>
      </c>
      <c r="M94" s="60"/>
      <c r="N94" s="60">
        <f>IF($E94="",0,IF($E94&gt;$G94,3,IF($E94=$G94,1,0)))</f>
        <v>0</v>
      </c>
      <c r="O94" s="60">
        <f>IF($G94="",0,IF($E94&gt;$G94,0,IF($E94=$G94,1,3)))</f>
        <v>0</v>
      </c>
      <c r="P94" s="60"/>
      <c r="Q94" s="60"/>
      <c r="R94" s="60">
        <f>E94</f>
        <v>0</v>
      </c>
      <c r="S94" s="60">
        <f>G94</f>
        <v>0</v>
      </c>
      <c r="T94" s="60"/>
      <c r="U94" s="60"/>
      <c r="V94" s="60">
        <f>G94</f>
        <v>0</v>
      </c>
      <c r="W94" s="60">
        <f>E94</f>
        <v>0</v>
      </c>
      <c r="X94" s="60"/>
      <c r="Y94" s="60"/>
      <c r="Z94" s="60" t="s">
        <v>30</v>
      </c>
      <c r="AA94" s="60"/>
      <c r="AB94" s="60"/>
      <c r="AC94" s="60"/>
      <c r="AD94" s="60"/>
      <c r="AE94" s="60"/>
      <c r="AF94" s="60"/>
      <c r="AG94" s="60" t="b">
        <f>OR(AG89=AG90,AG89=AG91,AG89=AG92,AG90=AG91,AG90=AG92,AG91=AG92)</f>
        <v>1</v>
      </c>
      <c r="AH94" s="60"/>
      <c r="AI94" s="60"/>
      <c r="AJ94" s="60"/>
      <c r="AK94" s="60"/>
      <c r="AL94" s="60"/>
      <c r="AM94" s="60"/>
      <c r="AN94" s="60"/>
      <c r="AO94" s="60" t="s">
        <v>34</v>
      </c>
      <c r="AP94" s="60"/>
      <c r="AQ94" s="60"/>
      <c r="AR94" s="60" t="b">
        <f>OR(AR89=AR90,AR89=AR91,AR89=AR92,AR90=AR91,AR90=AR92,AR91=AR92)</f>
        <v>1</v>
      </c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85">
        <f>IF(E94&gt;G94,IF(Spielplan!E94&gt;Spielplan!G94,Punktemodus!$B$3,0),0)</f>
        <v>0</v>
      </c>
      <c r="BK94" s="85">
        <f>IF(E94=G94,IF(Spielplan!E94=Spielplan!G94,Punktemodus!$B$3,0),0)</f>
        <v>10</v>
      </c>
      <c r="BL94" s="85">
        <f>IF(E94&lt;G94,IF(Spielplan!E94&lt;Spielplan!G94,Punktemodus!$B$3,0),0)</f>
        <v>0</v>
      </c>
      <c r="BM94" s="85">
        <f>IF(E94=Spielplan!E94,IF(G94=Spielplan!G94,Punktemodus!$B$5,0),0)</f>
        <v>3</v>
      </c>
      <c r="BN94" s="85">
        <f>IF(E94=Spielplan!E94,Punktemodus!$B$7,0)</f>
        <v>1</v>
      </c>
      <c r="BO94" s="85">
        <f>IF(G94=Spielplan!G94,Punktemodus!$B$7,0)</f>
        <v>1</v>
      </c>
      <c r="BP94" s="137">
        <f>IF(Spielplan!E94="",0,SUM(BJ94:BO94))</f>
        <v>0</v>
      </c>
      <c r="BQ94" s="60"/>
      <c r="BR94" s="141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</row>
    <row r="95" spans="1:101" ht="18.75" customHeight="1" thickBot="1" x14ac:dyDescent="0.25">
      <c r="A95" s="60"/>
      <c r="B95" s="60"/>
      <c r="C95" s="136" t="str">
        <f>IF(G94="","",IF(AR94=TRUE,"Achtung: Fehler in Tabelle!",""))</f>
        <v/>
      </c>
      <c r="D95" s="60"/>
      <c r="E95" s="60"/>
      <c r="F95" s="60"/>
      <c r="G95" s="60"/>
      <c r="H95" s="60"/>
      <c r="I95" s="60"/>
      <c r="J95" s="60"/>
      <c r="K95" s="60"/>
      <c r="L95" s="60"/>
      <c r="M95" s="60">
        <f t="shared" ref="M95:X95" si="31">SUM(M89:M94)</f>
        <v>0</v>
      </c>
      <c r="N95" s="60">
        <f t="shared" si="31"/>
        <v>0</v>
      </c>
      <c r="O95" s="60">
        <f t="shared" si="31"/>
        <v>0</v>
      </c>
      <c r="P95" s="60">
        <f t="shared" si="31"/>
        <v>0</v>
      </c>
      <c r="Q95" s="60">
        <f t="shared" si="31"/>
        <v>0</v>
      </c>
      <c r="R95" s="60">
        <f t="shared" si="31"/>
        <v>0</v>
      </c>
      <c r="S95" s="60">
        <f t="shared" si="31"/>
        <v>0</v>
      </c>
      <c r="T95" s="60">
        <f t="shared" si="31"/>
        <v>0</v>
      </c>
      <c r="U95" s="60">
        <f t="shared" si="31"/>
        <v>0</v>
      </c>
      <c r="V95" s="60">
        <f t="shared" si="31"/>
        <v>0</v>
      </c>
      <c r="W95" s="60">
        <f t="shared" si="31"/>
        <v>0</v>
      </c>
      <c r="X95" s="60">
        <f t="shared" si="31"/>
        <v>0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160">
        <f>SUM(BP89:BP94)</f>
        <v>0</v>
      </c>
      <c r="BQ95" s="60"/>
      <c r="BR95" s="141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</row>
    <row r="96" spans="1:101" ht="13.5" thickBo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85"/>
      <c r="BK96" s="85"/>
      <c r="BL96" s="85"/>
      <c r="BM96" s="85"/>
      <c r="BN96" s="85"/>
      <c r="BO96" s="85"/>
      <c r="BP96" s="138"/>
      <c r="BQ96" s="60"/>
      <c r="BR96" s="141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</row>
    <row r="97" spans="1:101" ht="25.5" customHeight="1" thickBo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85"/>
      <c r="BK97" s="85"/>
      <c r="BL97" s="85"/>
      <c r="BM97" s="85"/>
      <c r="BN97" s="85"/>
      <c r="BO97" s="85"/>
      <c r="BP97" s="160">
        <f>SUM(BP12:BP95)/2</f>
        <v>0</v>
      </c>
      <c r="BQ97" s="60"/>
      <c r="BR97" s="141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</row>
    <row r="98" spans="1:101" x14ac:dyDescent="0.2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85"/>
      <c r="BK98" s="85"/>
      <c r="BL98" s="85"/>
      <c r="BM98" s="85"/>
      <c r="BN98" s="85"/>
      <c r="BO98" s="85"/>
      <c r="BP98" s="60"/>
      <c r="BQ98" s="60"/>
      <c r="BR98" s="141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</row>
  </sheetData>
  <mergeCells count="41"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  <mergeCell ref="CQ65:CV66"/>
    <mergeCell ref="BS44:BV45"/>
    <mergeCell ref="BX44:BX47"/>
    <mergeCell ref="BY44:BY47"/>
    <mergeCell ref="BZ44:BZ47"/>
    <mergeCell ref="CE44:CE47"/>
    <mergeCell ref="CF44:CF47"/>
    <mergeCell ref="CJ44:CJ47"/>
    <mergeCell ref="CO44:CO47"/>
    <mergeCell ref="CS44:CS47"/>
    <mergeCell ref="CQ59:CV60"/>
    <mergeCell ref="CQ62:CV63"/>
    <mergeCell ref="CQ32:CV33"/>
    <mergeCell ref="H2:BZ2"/>
    <mergeCell ref="H3:BZ3"/>
    <mergeCell ref="I4:BI4"/>
    <mergeCell ref="BY4:BZ4"/>
    <mergeCell ref="CG4:CV4"/>
    <mergeCell ref="BP8:BP11"/>
    <mergeCell ref="BJ9:BJ11"/>
    <mergeCell ref="BK9:BK11"/>
    <mergeCell ref="BL9:BL11"/>
    <mergeCell ref="BM9:BM11"/>
    <mergeCell ref="BN9:BN11"/>
    <mergeCell ref="BO9:BO11"/>
    <mergeCell ref="CQ23:CV24"/>
    <mergeCell ref="CQ26:CV27"/>
    <mergeCell ref="CQ29:CV30"/>
  </mergeCells>
  <conditionalFormatting sqref="CK24:CL24">
    <cfRule type="expression" dxfId="94" priority="1" stopIfTrue="1">
      <formula>IF($CH34="",TRUE,FALSE)</formula>
    </cfRule>
  </conditionalFormatting>
  <conditionalFormatting sqref="CA14:CB14">
    <cfRule type="expression" dxfId="93" priority="2" stopIfTrue="1">
      <formula>IF($BV$12="",TRUE,FALSE)</formula>
    </cfRule>
  </conditionalFormatting>
  <conditionalFormatting sqref="CA15:CB15">
    <cfRule type="expression" dxfId="92" priority="3" stopIfTrue="1">
      <formula>IF($BV$17="",TRUE,FALSE)</formula>
    </cfRule>
  </conditionalFormatting>
  <conditionalFormatting sqref="CA22:CB22">
    <cfRule type="expression" dxfId="91" priority="4" stopIfTrue="1">
      <formula>IF($BV$20="",TRUE,FALSE)</formula>
    </cfRule>
  </conditionalFormatting>
  <conditionalFormatting sqref="CA23:CB23">
    <cfRule type="expression" dxfId="90" priority="5" stopIfTrue="1">
      <formula>IF($BV$25="",TRUE,FALSE)</formula>
    </cfRule>
  </conditionalFormatting>
  <conditionalFormatting sqref="CA30:CB30">
    <cfRule type="expression" dxfId="89" priority="6" stopIfTrue="1">
      <formula>IF($BV$29="",TRUE,FALSE)</formula>
    </cfRule>
  </conditionalFormatting>
  <conditionalFormatting sqref="CA31:CB31">
    <cfRule type="expression" dxfId="88" priority="7" stopIfTrue="1">
      <formula>IF($BV$33="",TRUE,FALSE)</formula>
    </cfRule>
  </conditionalFormatting>
  <conditionalFormatting sqref="CA38:CB38">
    <cfRule type="expression" dxfId="87" priority="8" stopIfTrue="1">
      <formula>IF($BV$37="",TRUE,FALSE)</formula>
    </cfRule>
  </conditionalFormatting>
  <conditionalFormatting sqref="CA39:CB39">
    <cfRule type="expression" dxfId="86" priority="9" stopIfTrue="1">
      <formula>IF($BV$41="",TRUE,FALSE)</formula>
    </cfRule>
  </conditionalFormatting>
  <conditionalFormatting sqref="CF18:CG18">
    <cfRule type="expression" dxfId="85" priority="10" stopIfTrue="1">
      <formula>IF($CC$15="",TRUE,FALSE)</formula>
    </cfRule>
  </conditionalFormatting>
  <conditionalFormatting sqref="CF19:CG19">
    <cfRule type="expression" dxfId="84" priority="11" stopIfTrue="1">
      <formula>IF($CC$22="",TRUE,FALSE)</formula>
    </cfRule>
  </conditionalFormatting>
  <conditionalFormatting sqref="CF35:CG35">
    <cfRule type="expression" dxfId="83" priority="12" stopIfTrue="1">
      <formula>IF($CC$39="",TRUE,FALSE)</formula>
    </cfRule>
  </conditionalFormatting>
  <conditionalFormatting sqref="CF34:CG34">
    <cfRule type="expression" dxfId="82" priority="13" stopIfTrue="1">
      <formula>IF($CC$31="",TRUE,FALSE)</formula>
    </cfRule>
  </conditionalFormatting>
  <conditionalFormatting sqref="CK23:CL23 CK29:CL29">
    <cfRule type="expression" dxfId="81" priority="14" stopIfTrue="1">
      <formula>IF($CH$18="",TRUE,FALSE)</formula>
    </cfRule>
  </conditionalFormatting>
  <conditionalFormatting sqref="CK30:CL30">
    <cfRule type="expression" dxfId="80" priority="15" stopIfTrue="1">
      <formula>IF($CH$34="",TRUE,FALSE)</formula>
    </cfRule>
  </conditionalFormatting>
  <conditionalFormatting sqref="CQ23:CV24">
    <cfRule type="expression" dxfId="79" priority="16" stopIfTrue="1">
      <formula>IF($CM$23="",TRUE,FALSE)</formula>
    </cfRule>
  </conditionalFormatting>
  <conditionalFormatting sqref="CQ26:CV27">
    <cfRule type="expression" dxfId="78" priority="17" stopIfTrue="1">
      <formula>IF($CM$24="",TRUE,FALSE)</formula>
    </cfRule>
  </conditionalFormatting>
  <conditionalFormatting sqref="CQ29:CV30">
    <cfRule type="expression" dxfId="77" priority="18" stopIfTrue="1">
      <formula>IF($CM$29="",TRUE,FALSE)</formula>
    </cfRule>
  </conditionalFormatting>
  <conditionalFormatting sqref="CQ32:CV33">
    <cfRule type="expression" dxfId="76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60"/>
      <c r="B1" s="60"/>
      <c r="C1" s="86"/>
      <c r="D1" s="60"/>
      <c r="E1" s="85"/>
      <c r="F1" s="60"/>
      <c r="G1" s="85"/>
      <c r="H1" s="92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</row>
    <row r="2" spans="1:101" ht="85.5" customHeight="1" thickBot="1" x14ac:dyDescent="1.1000000000000001">
      <c r="A2" s="60"/>
      <c r="B2" s="60"/>
      <c r="C2" s="60"/>
      <c r="D2" s="60"/>
      <c r="E2" s="85"/>
      <c r="F2" s="60"/>
      <c r="G2" s="85"/>
      <c r="H2" s="355" t="s">
        <v>341</v>
      </c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7"/>
      <c r="BR2" s="357"/>
      <c r="BS2" s="357"/>
      <c r="BT2" s="357"/>
      <c r="BU2" s="357"/>
      <c r="BV2" s="357"/>
      <c r="BW2" s="357"/>
      <c r="BX2" s="357"/>
      <c r="BY2" s="357"/>
      <c r="BZ2" s="358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</row>
    <row r="3" spans="1:101" ht="85.5" customHeight="1" thickBot="1" x14ac:dyDescent="0.25">
      <c r="A3" s="60"/>
      <c r="B3" s="60"/>
      <c r="C3" s="60"/>
      <c r="D3" s="60"/>
      <c r="E3" s="85"/>
      <c r="F3" s="60"/>
      <c r="G3" s="85"/>
      <c r="H3" s="320" t="s">
        <v>339</v>
      </c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282"/>
      <c r="BW3" s="282"/>
      <c r="BX3" s="282"/>
      <c r="BY3" s="282"/>
      <c r="BZ3" s="282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</row>
    <row r="4" spans="1:101" ht="37.5" customHeight="1" thickBot="1" x14ac:dyDescent="0.55000000000000004">
      <c r="A4" s="60"/>
      <c r="B4" s="60"/>
      <c r="C4" s="60"/>
      <c r="D4" s="60"/>
      <c r="E4" s="85"/>
      <c r="F4" s="60"/>
      <c r="G4" s="85"/>
      <c r="H4" s="95" t="s">
        <v>161</v>
      </c>
      <c r="I4" s="325" t="s">
        <v>369</v>
      </c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7"/>
      <c r="BJ4" s="60"/>
      <c r="BK4" s="60"/>
      <c r="BL4" s="60"/>
      <c r="BM4" s="60"/>
      <c r="BN4" s="60"/>
      <c r="BO4" s="60"/>
      <c r="BP4" s="60"/>
      <c r="BQ4" s="95" t="s">
        <v>162</v>
      </c>
      <c r="BR4" s="60"/>
      <c r="BS4" s="60"/>
      <c r="BT4" s="60"/>
      <c r="BU4" s="60"/>
      <c r="BV4" s="60"/>
      <c r="BW4" s="60"/>
      <c r="BX4" s="60"/>
      <c r="BY4" s="323">
        <f>BX92</f>
        <v>730</v>
      </c>
      <c r="BZ4" s="324"/>
      <c r="CA4" s="60"/>
      <c r="CB4" s="60"/>
      <c r="CC4" s="60"/>
      <c r="CD4" s="60"/>
      <c r="CE4" s="60"/>
      <c r="CF4" s="60"/>
      <c r="CG4" s="367" t="s">
        <v>340</v>
      </c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9"/>
      <c r="CW4" s="60"/>
    </row>
    <row r="5" spans="1:101" x14ac:dyDescent="0.2">
      <c r="A5" s="60"/>
      <c r="B5" s="60"/>
      <c r="C5" s="60"/>
      <c r="D5" s="60"/>
      <c r="E5" s="85"/>
      <c r="F5" s="60"/>
      <c r="G5" s="8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1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</row>
    <row r="6" spans="1:101" x14ac:dyDescent="0.2">
      <c r="A6" s="60"/>
      <c r="B6" s="60"/>
      <c r="C6" s="60"/>
      <c r="D6" s="60"/>
      <c r="E6" s="85"/>
      <c r="F6" s="60"/>
      <c r="G6" s="85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</row>
    <row r="7" spans="1:101" ht="13.5" thickBot="1" x14ac:dyDescent="0.25">
      <c r="A7" s="60"/>
      <c r="B7" s="60"/>
      <c r="C7" s="60"/>
      <c r="D7" s="60"/>
      <c r="E7" s="85"/>
      <c r="F7" s="60"/>
      <c r="G7" s="85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</row>
    <row r="8" spans="1:101" ht="26.25" customHeight="1" thickBot="1" x14ac:dyDescent="0.45">
      <c r="A8" s="60"/>
      <c r="B8" s="60"/>
      <c r="C8" s="99" t="s">
        <v>150</v>
      </c>
      <c r="D8" s="100"/>
      <c r="E8" s="101"/>
      <c r="F8" s="100"/>
      <c r="G8" s="101"/>
      <c r="H8" s="100"/>
      <c r="I8" s="100"/>
      <c r="J8" s="100"/>
      <c r="K8" s="100"/>
      <c r="L8" s="188"/>
      <c r="M8" s="189" t="s">
        <v>36</v>
      </c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2"/>
      <c r="BI8" s="60"/>
      <c r="BJ8" s="60"/>
      <c r="BK8" s="60"/>
      <c r="BL8" s="60"/>
      <c r="BM8" s="60"/>
      <c r="BN8" s="60"/>
      <c r="BO8" s="60"/>
      <c r="BP8" s="328" t="s">
        <v>149</v>
      </c>
      <c r="BQ8" s="60"/>
      <c r="BR8" s="87"/>
      <c r="BS8" s="99" t="s">
        <v>151</v>
      </c>
      <c r="BT8" s="100"/>
      <c r="BU8" s="100"/>
      <c r="BV8" s="100"/>
      <c r="BW8" s="100"/>
      <c r="BX8" s="100"/>
      <c r="BY8" s="100"/>
      <c r="BZ8" s="103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2"/>
      <c r="CW8" s="60"/>
    </row>
    <row r="9" spans="1:101" ht="28.5" customHeight="1" x14ac:dyDescent="0.2">
      <c r="A9" s="60"/>
      <c r="B9" s="60"/>
      <c r="C9" s="60"/>
      <c r="D9" s="60"/>
      <c r="E9" s="85"/>
      <c r="F9" s="60"/>
      <c r="G9" s="85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330" t="s">
        <v>48</v>
      </c>
      <c r="BK9" s="330" t="s">
        <v>142</v>
      </c>
      <c r="BL9" s="330" t="s">
        <v>143</v>
      </c>
      <c r="BM9" s="330" t="s">
        <v>49</v>
      </c>
      <c r="BN9" s="330" t="s">
        <v>147</v>
      </c>
      <c r="BO9" s="330" t="s">
        <v>148</v>
      </c>
      <c r="BP9" s="329"/>
      <c r="BQ9" s="60"/>
      <c r="BR9" s="87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</row>
    <row r="10" spans="1:101" ht="18.75" customHeight="1" x14ac:dyDescent="0.25">
      <c r="A10" s="60"/>
      <c r="B10" s="60"/>
      <c r="C10" s="88" t="s">
        <v>63</v>
      </c>
      <c r="D10" s="60"/>
      <c r="E10" s="85"/>
      <c r="F10" s="60"/>
      <c r="G10" s="85"/>
      <c r="H10" s="60"/>
      <c r="I10" s="60"/>
      <c r="J10" s="60"/>
      <c r="K10" s="60"/>
      <c r="L10" s="60"/>
      <c r="M10" s="60" t="s">
        <v>4</v>
      </c>
      <c r="N10" s="60"/>
      <c r="O10" s="60"/>
      <c r="P10" s="60"/>
      <c r="Q10" s="60" t="s">
        <v>6</v>
      </c>
      <c r="R10" s="60"/>
      <c r="S10" s="60"/>
      <c r="T10" s="60"/>
      <c r="U10" s="60" t="s">
        <v>7</v>
      </c>
      <c r="V10" s="60"/>
      <c r="W10" s="60"/>
      <c r="X10" s="60"/>
      <c r="Y10" s="60"/>
      <c r="Z10" s="60" t="s">
        <v>4</v>
      </c>
      <c r="AA10" s="60" t="s">
        <v>5</v>
      </c>
      <c r="AB10" s="60"/>
      <c r="AC10" s="60"/>
      <c r="AD10" s="60" t="s">
        <v>9</v>
      </c>
      <c r="AE10" s="60"/>
      <c r="AF10" s="60"/>
      <c r="AG10" s="60"/>
      <c r="AH10" s="60" t="s">
        <v>32</v>
      </c>
      <c r="AI10" s="60"/>
      <c r="AJ10" s="60"/>
      <c r="AK10" s="60"/>
      <c r="AL10" s="60"/>
      <c r="AM10" s="60"/>
      <c r="AN10" s="60" t="s">
        <v>35</v>
      </c>
      <c r="AO10" s="60"/>
      <c r="AP10" s="60"/>
      <c r="AQ10" s="60"/>
      <c r="AR10" s="60"/>
      <c r="AS10" s="60" t="s">
        <v>33</v>
      </c>
      <c r="AT10" s="60"/>
      <c r="AU10" s="60"/>
      <c r="AV10" s="60"/>
      <c r="AW10" s="60"/>
      <c r="AX10" s="60"/>
      <c r="AY10" s="60"/>
      <c r="AZ10" s="60"/>
      <c r="BA10" s="60"/>
      <c r="BB10" s="89" t="s">
        <v>10</v>
      </c>
      <c r="BC10" s="60"/>
      <c r="BD10" s="90" t="s">
        <v>4</v>
      </c>
      <c r="BE10" s="60"/>
      <c r="BF10" s="61" t="s">
        <v>5</v>
      </c>
      <c r="BG10" s="60"/>
      <c r="BH10" s="60"/>
      <c r="BI10" s="60"/>
      <c r="BJ10" s="330"/>
      <c r="BK10" s="330"/>
      <c r="BL10" s="330"/>
      <c r="BM10" s="330"/>
      <c r="BN10" s="330"/>
      <c r="BO10" s="330"/>
      <c r="BP10" s="329"/>
      <c r="BQ10" s="60"/>
      <c r="BR10" s="87"/>
      <c r="BS10" s="88"/>
      <c r="BT10" s="60"/>
      <c r="BU10" s="91" t="s">
        <v>120</v>
      </c>
      <c r="BV10" s="60"/>
      <c r="BW10" s="60"/>
      <c r="BX10" s="61" t="s">
        <v>26</v>
      </c>
      <c r="BY10" s="60"/>
      <c r="BZ10" s="88"/>
      <c r="CA10" s="60"/>
      <c r="CB10" s="60"/>
      <c r="CC10" s="60"/>
      <c r="CD10" s="60"/>
      <c r="CE10" s="61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</row>
    <row r="11" spans="1:101" ht="18.75" customHeight="1" thickBot="1" x14ac:dyDescent="0.25">
      <c r="A11" s="60"/>
      <c r="B11" s="60"/>
      <c r="C11" s="60"/>
      <c r="D11" s="60"/>
      <c r="E11" s="85"/>
      <c r="F11" s="60"/>
      <c r="G11" s="85"/>
      <c r="H11" s="60"/>
      <c r="I11" s="60"/>
      <c r="J11" s="60"/>
      <c r="K11" s="60"/>
      <c r="L11" s="60"/>
      <c r="M11" s="60" t="s">
        <v>0</v>
      </c>
      <c r="N11" s="60" t="s">
        <v>1</v>
      </c>
      <c r="O11" s="60" t="s">
        <v>2</v>
      </c>
      <c r="P11" s="60" t="s">
        <v>3</v>
      </c>
      <c r="Q11" s="60" t="s">
        <v>0</v>
      </c>
      <c r="R11" s="60" t="s">
        <v>1</v>
      </c>
      <c r="S11" s="60" t="s">
        <v>2</v>
      </c>
      <c r="T11" s="60" t="s">
        <v>3</v>
      </c>
      <c r="U11" s="60" t="s">
        <v>0</v>
      </c>
      <c r="V11" s="60" t="s">
        <v>1</v>
      </c>
      <c r="W11" s="60" t="s">
        <v>2</v>
      </c>
      <c r="X11" s="60" t="s">
        <v>3</v>
      </c>
      <c r="Y11" s="60"/>
      <c r="Z11" s="60" t="s">
        <v>8</v>
      </c>
      <c r="AA11" s="60"/>
      <c r="AB11" s="60"/>
      <c r="AC11" s="60"/>
      <c r="AD11" s="60"/>
      <c r="AE11" s="60"/>
      <c r="AF11" s="60"/>
      <c r="AG11" s="60"/>
      <c r="AH11" s="60" t="s">
        <v>31</v>
      </c>
      <c r="AI11" s="60"/>
      <c r="AJ11" s="60"/>
      <c r="AK11" s="60"/>
      <c r="AL11" s="60"/>
      <c r="AM11" s="60"/>
      <c r="AN11" s="60" t="str">
        <f>AI12</f>
        <v>Brasilien</v>
      </c>
      <c r="AO11" s="60" t="str">
        <f>AI13</f>
        <v>Kroatien</v>
      </c>
      <c r="AP11" s="60" t="str">
        <f>AI14</f>
        <v>Mexiko</v>
      </c>
      <c r="AQ11" s="60" t="str">
        <f>AI15</f>
        <v>Kamerun</v>
      </c>
      <c r="AR11" s="60"/>
      <c r="AS11" s="60" t="s">
        <v>31</v>
      </c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330"/>
      <c r="BK11" s="330"/>
      <c r="BL11" s="330"/>
      <c r="BM11" s="330"/>
      <c r="BN11" s="330"/>
      <c r="BO11" s="330"/>
      <c r="BP11" s="329"/>
      <c r="BQ11" s="60"/>
      <c r="BR11" s="87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</row>
    <row r="12" spans="1:101" ht="18.75" customHeight="1" thickBot="1" x14ac:dyDescent="0.3">
      <c r="A12" s="60"/>
      <c r="B12" s="60"/>
      <c r="C12" s="7" t="str">
        <f>Spielplan!$C$12</f>
        <v>Brasilien</v>
      </c>
      <c r="D12" s="38"/>
      <c r="E12" s="104"/>
      <c r="F12" s="93"/>
      <c r="G12" s="104"/>
      <c r="H12" s="7" t="str">
        <f>Spielplan!$H$12</f>
        <v>Kroatien</v>
      </c>
      <c r="I12" s="38"/>
      <c r="J12" s="60"/>
      <c r="K12" s="60" t="s">
        <v>58</v>
      </c>
      <c r="L12" s="60">
        <f t="shared" ref="L12:L17" si="0">IF(E12-G12&gt;0,1,IF(G12=E12,0,-1))</f>
        <v>0</v>
      </c>
      <c r="M12" s="60">
        <f>IF($E12="",0,IF($E12&gt;$G12,3,IF($E12=G12,1,0)))</f>
        <v>0</v>
      </c>
      <c r="N12" s="60">
        <f>IF($G12="",0,IF($E12&gt;$G12,0,IF($E12=G12,1,3)))</f>
        <v>0</v>
      </c>
      <c r="O12" s="60"/>
      <c r="P12" s="60"/>
      <c r="Q12" s="60">
        <f>E12</f>
        <v>0</v>
      </c>
      <c r="R12" s="60">
        <f>G12</f>
        <v>0</v>
      </c>
      <c r="S12" s="60"/>
      <c r="T12" s="60"/>
      <c r="U12" s="60">
        <f>G12</f>
        <v>0</v>
      </c>
      <c r="V12" s="60">
        <f>E12</f>
        <v>0</v>
      </c>
      <c r="W12" s="60"/>
      <c r="X12" s="60"/>
      <c r="Y12" s="60"/>
      <c r="Z12" s="60">
        <f>M18</f>
        <v>0</v>
      </c>
      <c r="AA12" s="60">
        <f>Q18</f>
        <v>0</v>
      </c>
      <c r="AB12" s="60">
        <f>U18</f>
        <v>0</v>
      </c>
      <c r="AC12" s="60">
        <f>AA12-AB12</f>
        <v>0</v>
      </c>
      <c r="AD12" s="60">
        <f>IF(Z12&gt;Z13,-1,0)</f>
        <v>0</v>
      </c>
      <c r="AE12" s="60">
        <f>IF(Z12&gt;Z14,-1,0)</f>
        <v>0</v>
      </c>
      <c r="AF12" s="60">
        <f>IF(Z12&gt;Z15,-1,0)</f>
        <v>0</v>
      </c>
      <c r="AG12" s="60">
        <f>10000-(AJ12*1000+AM12*100+AK12*10)</f>
        <v>10000</v>
      </c>
      <c r="AH12" s="90">
        <f>RANK(AG12,AG12:AG15,1)</f>
        <v>1</v>
      </c>
      <c r="AI12" s="60" t="str">
        <f>C12</f>
        <v>Brasilien</v>
      </c>
      <c r="AJ12" s="60">
        <f t="shared" ref="AJ12:AL15" si="1">Z12</f>
        <v>0</v>
      </c>
      <c r="AK12" s="60">
        <f t="shared" si="1"/>
        <v>0</v>
      </c>
      <c r="AL12" s="60">
        <f t="shared" si="1"/>
        <v>0</v>
      </c>
      <c r="AM12" s="60">
        <f>AK12-AL12</f>
        <v>0</v>
      </c>
      <c r="AN12" s="187"/>
      <c r="AO12" s="187">
        <f>IF(AG13=AG12,IF(G12&gt;E12,AG13-0.1,AG13),AG13)</f>
        <v>10000</v>
      </c>
      <c r="AP12" s="187">
        <f>IF(AG14=AG12,IF(G14&gt;E14,AG14-0.1,AG14),AG14)</f>
        <v>10000</v>
      </c>
      <c r="AQ12" s="187">
        <f>IF(AG15=AG12,IF(G16&gt;E16,AG15-0.1,AG15),AG15)</f>
        <v>10000</v>
      </c>
      <c r="AR12" s="187">
        <f>AN16</f>
        <v>30000</v>
      </c>
      <c r="AS12" s="90">
        <f>RANK(AR12,AR12:AR15,1)</f>
        <v>1</v>
      </c>
      <c r="AT12" s="60" t="str">
        <f t="shared" ref="AT12:AW15" si="2">AI12</f>
        <v>Brasilien</v>
      </c>
      <c r="AU12" s="60">
        <f t="shared" si="2"/>
        <v>0</v>
      </c>
      <c r="AV12" s="60">
        <f t="shared" si="2"/>
        <v>0</v>
      </c>
      <c r="AW12" s="60">
        <f t="shared" si="2"/>
        <v>0</v>
      </c>
      <c r="AX12" s="60"/>
      <c r="AY12" s="60"/>
      <c r="AZ12" s="60"/>
      <c r="BA12" s="3">
        <v>1</v>
      </c>
      <c r="BB12" s="7" t="str">
        <f>VLOOKUP(1,AS12:AT15,2,FALSE)</f>
        <v>Brasilien</v>
      </c>
      <c r="BC12" s="2"/>
      <c r="BD12" s="6">
        <f>VLOOKUP(1,AS12:AW15,3,FALSE)</f>
        <v>0</v>
      </c>
      <c r="BE12" s="4">
        <f>VLOOKUP(1,AS12:AW15,4,FALSE)</f>
        <v>0</v>
      </c>
      <c r="BF12" s="93" t="s">
        <v>12</v>
      </c>
      <c r="BG12" s="4">
        <f>VLOOKUP(1,AS12:AW15,5,FALSE)</f>
        <v>0</v>
      </c>
      <c r="BH12" s="13" t="s">
        <v>18</v>
      </c>
      <c r="BI12" s="60"/>
      <c r="BJ12" s="85">
        <f>IF(E12&gt;G12,IF(Spielplan!E12&gt;Spielplan!G12,Punktemodus!$B$3,0),0)</f>
        <v>0</v>
      </c>
      <c r="BK12" s="85">
        <f>IF(E12=G12,IF(Spielplan!E12=Spielplan!G12,Punktemodus!$B$3,0),0)</f>
        <v>10</v>
      </c>
      <c r="BL12" s="85">
        <f>IF(E12&lt;G12,IF(Spielplan!E12&lt;Spielplan!G12,Punktemodus!$B$3,0),0)</f>
        <v>0</v>
      </c>
      <c r="BM12" s="85">
        <f>IF(E12=Spielplan!E12,IF(G12=Spielplan!G12,Punktemodus!$B$5,0),0)</f>
        <v>3</v>
      </c>
      <c r="BN12" s="85">
        <f>IF(E12=Spielplan!E12,Punktemodus!$B$7,0)</f>
        <v>1</v>
      </c>
      <c r="BO12" s="85">
        <f>IF(G12=Spielplan!G12,Punktemodus!$B$7,0)</f>
        <v>1</v>
      </c>
      <c r="BP12" s="137">
        <f>IF(Spielplan!E12="",0,SUM(BJ12:BO12))</f>
        <v>0</v>
      </c>
      <c r="BQ12" s="60"/>
      <c r="BR12" s="87"/>
      <c r="BS12" s="13" t="s">
        <v>18</v>
      </c>
      <c r="BT12" s="44" t="str">
        <f>IF(G17="","",BB12)</f>
        <v/>
      </c>
      <c r="BU12" s="46"/>
      <c r="BV12" s="104"/>
      <c r="BW12" s="60"/>
      <c r="BX12" s="104"/>
      <c r="BY12" s="60"/>
      <c r="BZ12" s="88"/>
      <c r="CA12" s="60"/>
      <c r="CB12" s="91" t="s">
        <v>27</v>
      </c>
      <c r="CC12" s="60"/>
      <c r="CD12" s="60"/>
      <c r="CE12" s="61" t="s">
        <v>26</v>
      </c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</row>
    <row r="13" spans="1:101" ht="18.75" customHeight="1" thickBot="1" x14ac:dyDescent="0.3">
      <c r="A13" s="60"/>
      <c r="B13" s="60"/>
      <c r="C13" s="44" t="str">
        <f>Spielplan!$C$13</f>
        <v>Mexiko</v>
      </c>
      <c r="D13" s="45"/>
      <c r="E13" s="104"/>
      <c r="F13" s="93"/>
      <c r="G13" s="104"/>
      <c r="H13" s="44" t="str">
        <f>Spielplan!$H$13</f>
        <v>Kamerun</v>
      </c>
      <c r="I13" s="45"/>
      <c r="J13" s="60"/>
      <c r="K13" s="60" t="s">
        <v>59</v>
      </c>
      <c r="L13" s="60">
        <f t="shared" si="0"/>
        <v>0</v>
      </c>
      <c r="M13" s="60"/>
      <c r="N13" s="60"/>
      <c r="O13" s="60">
        <f>IF($E13="",0,IF($E13&gt;$G13,3,IF($E13=$G13,1,0)))</f>
        <v>0</v>
      </c>
      <c r="P13" s="60">
        <f>IF($G13="",0,IF($E13&gt;$G13,0,IF($E13=$G13,1,3)))</f>
        <v>0</v>
      </c>
      <c r="Q13" s="60"/>
      <c r="R13" s="60"/>
      <c r="S13" s="60">
        <f>E13</f>
        <v>0</v>
      </c>
      <c r="T13" s="60">
        <f>G13</f>
        <v>0</v>
      </c>
      <c r="U13" s="60"/>
      <c r="V13" s="60"/>
      <c r="W13" s="60">
        <f>G13</f>
        <v>0</v>
      </c>
      <c r="X13" s="60">
        <f>E13</f>
        <v>0</v>
      </c>
      <c r="Y13" s="60"/>
      <c r="Z13" s="60">
        <f>N18</f>
        <v>0</v>
      </c>
      <c r="AA13" s="60">
        <f>R18</f>
        <v>0</v>
      </c>
      <c r="AB13" s="60">
        <f>V18</f>
        <v>0</v>
      </c>
      <c r="AC13" s="60">
        <f>AA13-AB13</f>
        <v>0</v>
      </c>
      <c r="AD13" s="60">
        <f>IF(Z13&gt;Z12,-1,0)</f>
        <v>0</v>
      </c>
      <c r="AE13" s="60">
        <f>IF(Z13&gt;Z14,-1,0)</f>
        <v>0</v>
      </c>
      <c r="AF13" s="60">
        <f>IF(Z13&gt;Z15,-1,0)</f>
        <v>0</v>
      </c>
      <c r="AG13" s="60">
        <f>10000-(AJ13*1000+AM13*100+AK13*10)</f>
        <v>10000</v>
      </c>
      <c r="AH13" s="90">
        <f>RANK(AG13,AG12:AG15,1)</f>
        <v>1</v>
      </c>
      <c r="AI13" s="60" t="str">
        <f>H12</f>
        <v>Kroatien</v>
      </c>
      <c r="AJ13" s="60">
        <f t="shared" si="1"/>
        <v>0</v>
      </c>
      <c r="AK13" s="60">
        <f t="shared" si="1"/>
        <v>0</v>
      </c>
      <c r="AL13" s="60">
        <f t="shared" si="1"/>
        <v>0</v>
      </c>
      <c r="AM13" s="60">
        <f>AK13-AL13</f>
        <v>0</v>
      </c>
      <c r="AN13" s="187">
        <f>IF(AG12=AG13,IF(E12&gt;G12,AG12-0.1,AG12),AG12)</f>
        <v>10000</v>
      </c>
      <c r="AO13" s="187"/>
      <c r="AP13" s="187">
        <f>IF(AG14=AG13,IF(G17&gt;E17,AG14-0.1,AG14),AG14)</f>
        <v>10000</v>
      </c>
      <c r="AQ13" s="187">
        <f>IF(AG15=AG13,IF(G15&gt;E15,AG15-0.1,AG15),AG15)</f>
        <v>10000</v>
      </c>
      <c r="AR13" s="187">
        <f>AO16</f>
        <v>30000</v>
      </c>
      <c r="AS13" s="90">
        <f>RANK(AR13,AR12:AR15,1)</f>
        <v>1</v>
      </c>
      <c r="AT13" s="60" t="str">
        <f t="shared" si="2"/>
        <v>Kroatien</v>
      </c>
      <c r="AU13" s="60">
        <f t="shared" si="2"/>
        <v>0</v>
      </c>
      <c r="AV13" s="60">
        <f t="shared" si="2"/>
        <v>0</v>
      </c>
      <c r="AW13" s="60">
        <f t="shared" si="2"/>
        <v>0</v>
      </c>
      <c r="AX13" s="60"/>
      <c r="AY13" s="60"/>
      <c r="AZ13" s="60"/>
      <c r="BA13" s="120">
        <v>2</v>
      </c>
      <c r="BB13" s="121" t="e">
        <f>VLOOKUP(2,AS12:AT15,2,FALSE)</f>
        <v>#N/A</v>
      </c>
      <c r="BC13" s="122"/>
      <c r="BD13" s="123" t="e">
        <f>VLOOKUP(2,AS12:AW15,3,FALSE)</f>
        <v>#N/A</v>
      </c>
      <c r="BE13" s="124" t="e">
        <f>VLOOKUP(2,AS12:AW15,4,FALSE)</f>
        <v>#N/A</v>
      </c>
      <c r="BF13" s="93" t="s">
        <v>12</v>
      </c>
      <c r="BG13" s="124" t="e">
        <f>VLOOKUP(2,AS12:AW15,5,FALSE)</f>
        <v>#N/A</v>
      </c>
      <c r="BH13" s="125" t="s">
        <v>19</v>
      </c>
      <c r="BI13" s="60"/>
      <c r="BJ13" s="85">
        <f>IF(E13&gt;G13,IF(Spielplan!E13&gt;Spielplan!G13,Punktemodus!$B$3,0),0)</f>
        <v>0</v>
      </c>
      <c r="BK13" s="85">
        <f>IF(E13=G13,IF(Spielplan!E13=Spielplan!G13,Punktemodus!$B$3,0),0)</f>
        <v>10</v>
      </c>
      <c r="BL13" s="85">
        <f>IF(E13&lt;G13,IF(Spielplan!E13&lt;Spielplan!G13,Punktemodus!$B$3,0),0)</f>
        <v>0</v>
      </c>
      <c r="BM13" s="85">
        <f>IF(E13=Spielplan!E13,IF(G13=Spielplan!G13,Punktemodus!$B$5,0),0)</f>
        <v>3</v>
      </c>
      <c r="BN13" s="85">
        <f>IF(E13=Spielplan!E13,Punktemodus!$B$7,0)</f>
        <v>1</v>
      </c>
      <c r="BO13" s="85">
        <f>IF(G13=Spielplan!G13,Punktemodus!$B$7,0)</f>
        <v>1</v>
      </c>
      <c r="BP13" s="137">
        <f>IF(Spielplan!E13="",0,SUM(BJ13:BO13))</f>
        <v>0</v>
      </c>
      <c r="BQ13" s="60"/>
      <c r="BR13" s="87"/>
      <c r="BS13" s="73" t="s">
        <v>21</v>
      </c>
      <c r="BT13" s="44" t="str">
        <f>IF(G28="","",BB24)</f>
        <v/>
      </c>
      <c r="BU13" s="46"/>
      <c r="BV13" s="104"/>
      <c r="BW13" s="60"/>
      <c r="BX13" s="104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</row>
    <row r="14" spans="1:101" ht="18.75" customHeight="1" thickBot="1" x14ac:dyDescent="0.3">
      <c r="A14" s="60"/>
      <c r="B14" s="60"/>
      <c r="C14" s="7" t="str">
        <f>C12</f>
        <v>Brasilien</v>
      </c>
      <c r="D14" s="38"/>
      <c r="E14" s="104"/>
      <c r="F14" s="93"/>
      <c r="G14" s="104"/>
      <c r="H14" s="7" t="str">
        <f>C13</f>
        <v>Mexiko</v>
      </c>
      <c r="I14" s="38"/>
      <c r="J14" s="60"/>
      <c r="K14" s="60" t="s">
        <v>60</v>
      </c>
      <c r="L14" s="60">
        <f t="shared" si="0"/>
        <v>0</v>
      </c>
      <c r="M14" s="60">
        <f>IF($E14="",0,IF($E14&gt;$G14,3,IF($E14=G14,1,0)))</f>
        <v>0</v>
      </c>
      <c r="N14" s="60"/>
      <c r="O14" s="60">
        <f>IF($G14="",0,IF($E14&gt;$G14,0,IF($E14=$G14,1,3)))</f>
        <v>0</v>
      </c>
      <c r="P14" s="60"/>
      <c r="Q14" s="60">
        <f>E14</f>
        <v>0</v>
      </c>
      <c r="R14" s="60"/>
      <c r="S14" s="60">
        <f>G14</f>
        <v>0</v>
      </c>
      <c r="T14" s="60"/>
      <c r="U14" s="60">
        <f>G14</f>
        <v>0</v>
      </c>
      <c r="V14" s="60"/>
      <c r="W14" s="60">
        <f>E14</f>
        <v>0</v>
      </c>
      <c r="X14" s="60"/>
      <c r="Y14" s="60"/>
      <c r="Z14" s="60">
        <f>O18</f>
        <v>0</v>
      </c>
      <c r="AA14" s="60">
        <f>S18</f>
        <v>0</v>
      </c>
      <c r="AB14" s="60">
        <f>W18</f>
        <v>0</v>
      </c>
      <c r="AC14" s="60">
        <f>AA14-AB14</f>
        <v>0</v>
      </c>
      <c r="AD14" s="60">
        <f>IF(Z14&gt;Z12,-1,0)</f>
        <v>0</v>
      </c>
      <c r="AE14" s="60">
        <f>IF(Z14&gt;Z13,-1,0)</f>
        <v>0</v>
      </c>
      <c r="AF14" s="60">
        <f>IF(Z14&gt;Z15,-1,0)</f>
        <v>0</v>
      </c>
      <c r="AG14" s="60">
        <f>10000-(AJ14*1000+AM14*100+AK14*10)</f>
        <v>10000</v>
      </c>
      <c r="AH14" s="90">
        <f>RANK(AG14,AG12:AG15,1)</f>
        <v>1</v>
      </c>
      <c r="AI14" s="60" t="str">
        <f>C13</f>
        <v>Mexiko</v>
      </c>
      <c r="AJ14" s="60">
        <f t="shared" si="1"/>
        <v>0</v>
      </c>
      <c r="AK14" s="60">
        <f t="shared" si="1"/>
        <v>0</v>
      </c>
      <c r="AL14" s="60">
        <f t="shared" si="1"/>
        <v>0</v>
      </c>
      <c r="AM14" s="60">
        <f>AK14-AL14</f>
        <v>0</v>
      </c>
      <c r="AN14" s="187">
        <f>IF(AG12=AG14,IF(E14&gt;G14,AG12-0.1,AG12),AG12)</f>
        <v>10000</v>
      </c>
      <c r="AO14" s="187">
        <f>IF(AG13=AG14,IF(E17&gt;G17,AG13-0.1,AG13),AG13)</f>
        <v>10000</v>
      </c>
      <c r="AP14" s="187"/>
      <c r="AQ14" s="187">
        <f>IF(AG15=AG14,IF(G13&gt;E13,AG15-0.1,AG15),AG15)</f>
        <v>10000</v>
      </c>
      <c r="AR14" s="187">
        <f>AP16</f>
        <v>30000</v>
      </c>
      <c r="AS14" s="90">
        <f>RANK(AR14,AR12:AR15,1)</f>
        <v>1</v>
      </c>
      <c r="AT14" s="60" t="str">
        <f t="shared" si="2"/>
        <v>Mexiko</v>
      </c>
      <c r="AU14" s="60">
        <f t="shared" si="2"/>
        <v>0</v>
      </c>
      <c r="AV14" s="60">
        <f t="shared" si="2"/>
        <v>0</v>
      </c>
      <c r="AW14" s="60">
        <f t="shared" si="2"/>
        <v>0</v>
      </c>
      <c r="AX14" s="60"/>
      <c r="AY14" s="60"/>
      <c r="AZ14" s="60"/>
      <c r="BA14" s="113">
        <v>3</v>
      </c>
      <c r="BB14" s="114" t="e">
        <f>VLOOKUP(3,AS12:AT15,2,FALSE)</f>
        <v>#N/A</v>
      </c>
      <c r="BC14" s="115"/>
      <c r="BD14" s="116" t="e">
        <f>VLOOKUP(3,AS12:AW15,3,FALSE)</f>
        <v>#N/A</v>
      </c>
      <c r="BE14" s="116" t="e">
        <f>VLOOKUP(3,AS12:AW15,4,FALSE)</f>
        <v>#N/A</v>
      </c>
      <c r="BF14" s="93" t="s">
        <v>12</v>
      </c>
      <c r="BG14" s="116" t="e">
        <f>VLOOKUP(3,AS12:AW15,5,FALSE)</f>
        <v>#N/A</v>
      </c>
      <c r="BH14" s="60"/>
      <c r="BI14" s="60"/>
      <c r="BJ14" s="85">
        <f>IF(E14&gt;G14,IF(Spielplan!E14&gt;Spielplan!G14,Punktemodus!$B$3,0),0)</f>
        <v>0</v>
      </c>
      <c r="BK14" s="85">
        <f>IF(E14=G14,IF(Spielplan!E14=Spielplan!G14,Punktemodus!$B$3,0),0)</f>
        <v>10</v>
      </c>
      <c r="BL14" s="85">
        <f>IF(E14&lt;G14,IF(Spielplan!E14&lt;Spielplan!G14,Punktemodus!$B$3,0),0)</f>
        <v>0</v>
      </c>
      <c r="BM14" s="85">
        <f>IF(E14=Spielplan!E14,IF(G14=Spielplan!G14,Punktemodus!$B$5,0),0)</f>
        <v>3</v>
      </c>
      <c r="BN14" s="85">
        <f>IF(E14=Spielplan!E14,Punktemodus!$B$7,0)</f>
        <v>1</v>
      </c>
      <c r="BO14" s="85">
        <f>IF(G14=Spielplan!G14,Punktemodus!$B$7,0)</f>
        <v>1</v>
      </c>
      <c r="BP14" s="137">
        <f>IF(Spielplan!E14="",0,SUM(BJ14:BO14))</f>
        <v>0</v>
      </c>
      <c r="BQ14" s="60"/>
      <c r="BR14" s="87"/>
      <c r="BS14" s="60"/>
      <c r="BT14" s="60"/>
      <c r="BU14" s="60"/>
      <c r="BV14" s="60"/>
      <c r="BW14" s="60"/>
      <c r="BX14" s="60"/>
      <c r="BY14" s="60"/>
      <c r="BZ14" s="47">
        <v>49</v>
      </c>
      <c r="CA14" s="44" t="str">
        <f>IF(BX12="",IF(BV12&gt;BV13,BT12,BT13),IF(BX12&gt;BX13,BT12,BT13))</f>
        <v/>
      </c>
      <c r="CB14" s="46"/>
      <c r="CC14" s="104"/>
      <c r="CD14" s="60"/>
      <c r="CE14" s="104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</row>
    <row r="15" spans="1:101" ht="18.75" customHeight="1" thickBot="1" x14ac:dyDescent="0.3">
      <c r="A15" s="60"/>
      <c r="B15" s="60"/>
      <c r="C15" s="44" t="str">
        <f>H12</f>
        <v>Kroatien</v>
      </c>
      <c r="D15" s="45"/>
      <c r="E15" s="104"/>
      <c r="F15" s="93"/>
      <c r="G15" s="104"/>
      <c r="H15" s="44" t="str">
        <f>H13</f>
        <v>Kamerun</v>
      </c>
      <c r="I15" s="45"/>
      <c r="J15" s="60"/>
      <c r="K15" s="60" t="s">
        <v>61</v>
      </c>
      <c r="L15" s="60">
        <f t="shared" si="0"/>
        <v>0</v>
      </c>
      <c r="M15" s="60"/>
      <c r="N15" s="60">
        <f>IF($E15="",0,IF($E15&gt;$G15,3,IF($E15=$G15,1,0)))</f>
        <v>0</v>
      </c>
      <c r="O15" s="60"/>
      <c r="P15" s="60">
        <f>IF($G15="",0,IF($E15&gt;$G15,0,IF($E15=$G15,1,3)))</f>
        <v>0</v>
      </c>
      <c r="Q15" s="60"/>
      <c r="R15" s="60">
        <f>E15</f>
        <v>0</v>
      </c>
      <c r="S15" s="60"/>
      <c r="T15" s="60">
        <f>G15</f>
        <v>0</v>
      </c>
      <c r="U15" s="60"/>
      <c r="V15" s="60">
        <f>G15</f>
        <v>0</v>
      </c>
      <c r="W15" s="60"/>
      <c r="X15" s="60">
        <f>E15</f>
        <v>0</v>
      </c>
      <c r="Y15" s="60"/>
      <c r="Z15" s="60">
        <f>P18</f>
        <v>0</v>
      </c>
      <c r="AA15" s="60">
        <f>T18</f>
        <v>0</v>
      </c>
      <c r="AB15" s="60">
        <f>X18</f>
        <v>0</v>
      </c>
      <c r="AC15" s="60">
        <f>AA15-AB15</f>
        <v>0</v>
      </c>
      <c r="AD15" s="60">
        <f>IF(Z15&gt;Z12,-1,0)</f>
        <v>0</v>
      </c>
      <c r="AE15" s="60">
        <f>IF(Z15&gt;Z13,-1,0)</f>
        <v>0</v>
      </c>
      <c r="AF15" s="60">
        <f>IF(Z15&gt;Z14,-1,0)</f>
        <v>0</v>
      </c>
      <c r="AG15" s="60">
        <f>10000-(AJ15*1000+AM15*100+AK15*10)</f>
        <v>10000</v>
      </c>
      <c r="AH15" s="90">
        <f>RANK(AG15,AG12:AG15,1)</f>
        <v>1</v>
      </c>
      <c r="AI15" s="60" t="str">
        <f>H13</f>
        <v>Kamerun</v>
      </c>
      <c r="AJ15" s="60">
        <f t="shared" si="1"/>
        <v>0</v>
      </c>
      <c r="AK15" s="60">
        <f t="shared" si="1"/>
        <v>0</v>
      </c>
      <c r="AL15" s="60">
        <f t="shared" si="1"/>
        <v>0</v>
      </c>
      <c r="AM15" s="60">
        <f>AK15-AL15</f>
        <v>0</v>
      </c>
      <c r="AN15" s="187">
        <f>IF(AG12=AG15,IF(E16&gt;G16,AG12-0.1,AG12),AG12)</f>
        <v>10000</v>
      </c>
      <c r="AO15" s="187">
        <f>IF(AG13=AG15,IF(E15&gt;G15,AG13-0.1,AG13),AG13)</f>
        <v>10000</v>
      </c>
      <c r="AP15" s="187">
        <f>IF(AG14=AG15,IF(E13&gt;G13,AG14-0.1,AG14),AG14)</f>
        <v>10000</v>
      </c>
      <c r="AQ15" s="187"/>
      <c r="AR15" s="187">
        <f>AQ16</f>
        <v>30000</v>
      </c>
      <c r="AS15" s="90">
        <f>RANK(AR15,AR12:AR15,1)</f>
        <v>1</v>
      </c>
      <c r="AT15" s="60" t="str">
        <f t="shared" si="2"/>
        <v>Kamerun</v>
      </c>
      <c r="AU15" s="60">
        <f t="shared" si="2"/>
        <v>0</v>
      </c>
      <c r="AV15" s="60">
        <f t="shared" si="2"/>
        <v>0</v>
      </c>
      <c r="AW15" s="60">
        <f t="shared" si="2"/>
        <v>0</v>
      </c>
      <c r="AX15" s="60"/>
      <c r="AY15" s="60"/>
      <c r="AZ15" s="60"/>
      <c r="BA15" s="113">
        <v>4</v>
      </c>
      <c r="BB15" s="114" t="e">
        <f>VLOOKUP(4,AS12:AT15,2,FALSE)</f>
        <v>#N/A</v>
      </c>
      <c r="BC15" s="115"/>
      <c r="BD15" s="116" t="e">
        <f>VLOOKUP(4,AS12:AW15,3,FALSE)</f>
        <v>#N/A</v>
      </c>
      <c r="BE15" s="116" t="e">
        <f>VLOOKUP(4,AS12:AW15,4,FALSE)</f>
        <v>#N/A</v>
      </c>
      <c r="BF15" s="93" t="s">
        <v>12</v>
      </c>
      <c r="BG15" s="116" t="e">
        <f>VLOOKUP(4,AS12:AW15,5,FALSE)</f>
        <v>#N/A</v>
      </c>
      <c r="BH15" s="60"/>
      <c r="BI15" s="60"/>
      <c r="BJ15" s="85">
        <f>IF(E15&gt;G15,IF(Spielplan!E15&gt;Spielplan!G15,Punktemodus!$B$3,0),0)</f>
        <v>0</v>
      </c>
      <c r="BK15" s="85">
        <f>IF(E15=G15,IF(Spielplan!E15=Spielplan!G15,Punktemodus!$B$3,0),0)</f>
        <v>10</v>
      </c>
      <c r="BL15" s="85">
        <f>IF(E15&lt;G15,IF(Spielplan!E15&lt;Spielplan!G15,Punktemodus!$B$3,0),0)</f>
        <v>0</v>
      </c>
      <c r="BM15" s="85">
        <f>IF(E15=Spielplan!E15,IF(G15=Spielplan!G15,Punktemodus!$B$5,0),0)</f>
        <v>3</v>
      </c>
      <c r="BN15" s="85">
        <f>IF(E15=Spielplan!E15,Punktemodus!$B$7,0)</f>
        <v>1</v>
      </c>
      <c r="BO15" s="85">
        <f>IF(G15=Spielplan!G15,Punktemodus!$B$7,0)</f>
        <v>1</v>
      </c>
      <c r="BP15" s="137">
        <f>IF(Spielplan!E15="",0,SUM(BJ15:BO15))</f>
        <v>0</v>
      </c>
      <c r="BQ15" s="60"/>
      <c r="BR15" s="87"/>
      <c r="BS15" s="60"/>
      <c r="BT15" s="60"/>
      <c r="BU15" s="60"/>
      <c r="BV15" s="60"/>
      <c r="BW15" s="60"/>
      <c r="BX15" s="60"/>
      <c r="BY15" s="60"/>
      <c r="BZ15" s="47">
        <v>50</v>
      </c>
      <c r="CA15" s="44" t="str">
        <f>IF(BX16="",IF(BV16&gt;BV17,BT16,BT17),IF(BX16&gt;BX17,BT16,BT17))</f>
        <v/>
      </c>
      <c r="CB15" s="46"/>
      <c r="CC15" s="104"/>
      <c r="CD15" s="60"/>
      <c r="CE15" s="104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</row>
    <row r="16" spans="1:101" ht="18.75" customHeight="1" thickBot="1" x14ac:dyDescent="0.3">
      <c r="A16" s="60"/>
      <c r="B16" s="60"/>
      <c r="C16" s="7" t="str">
        <f>C12</f>
        <v>Brasilien</v>
      </c>
      <c r="D16" s="38"/>
      <c r="E16" s="104"/>
      <c r="F16" s="93"/>
      <c r="G16" s="104"/>
      <c r="H16" s="7" t="str">
        <f>H13</f>
        <v>Kamerun</v>
      </c>
      <c r="I16" s="38"/>
      <c r="J16" s="60"/>
      <c r="K16" s="60" t="s">
        <v>62</v>
      </c>
      <c r="L16" s="60">
        <f t="shared" si="0"/>
        <v>0</v>
      </c>
      <c r="M16" s="60">
        <f>IF($E16="",0,IF($E16&gt;$G16,3,IF($E16=G16,1,0)))</f>
        <v>0</v>
      </c>
      <c r="N16" s="60"/>
      <c r="O16" s="60"/>
      <c r="P16" s="60">
        <f>IF($G16="",0,IF($E16&gt;$G16,0,IF($E16=$G16,1,3)))</f>
        <v>0</v>
      </c>
      <c r="Q16" s="60">
        <f>E16</f>
        <v>0</v>
      </c>
      <c r="R16" s="60"/>
      <c r="S16" s="60"/>
      <c r="T16" s="60">
        <f>G16</f>
        <v>0</v>
      </c>
      <c r="U16" s="60">
        <f>G16</f>
        <v>0</v>
      </c>
      <c r="V16" s="60"/>
      <c r="W16" s="60"/>
      <c r="X16" s="60">
        <f>E16</f>
        <v>0</v>
      </c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187">
        <f>SUM(AN12:AN15)</f>
        <v>30000</v>
      </c>
      <c r="AO16" s="187">
        <f>SUM(AO12:AO15)</f>
        <v>30000</v>
      </c>
      <c r="AP16" s="187">
        <f>SUM(AP12:AP15)</f>
        <v>30000</v>
      </c>
      <c r="AQ16" s="187">
        <f>SUM(AQ12:AQ15)</f>
        <v>30000</v>
      </c>
      <c r="AR16" s="187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85">
        <f>IF(E16&gt;G16,IF(Spielplan!E16&gt;Spielplan!G16,Punktemodus!$B$3,0),0)</f>
        <v>0</v>
      </c>
      <c r="BK16" s="85">
        <f>IF(E16=G16,IF(Spielplan!E16=Spielplan!G16,Punktemodus!$B$3,0),0)</f>
        <v>10</v>
      </c>
      <c r="BL16" s="85">
        <f>IF(E16&lt;G16,IF(Spielplan!E16&lt;Spielplan!G16,Punktemodus!$B$3,0),0)</f>
        <v>0</v>
      </c>
      <c r="BM16" s="85">
        <f>IF(E16=Spielplan!E16,IF(G16=Spielplan!G16,Punktemodus!$B$5,0),0)</f>
        <v>3</v>
      </c>
      <c r="BN16" s="85">
        <f>IF(E16=Spielplan!E16,Punktemodus!$B$7,0)</f>
        <v>1</v>
      </c>
      <c r="BO16" s="85">
        <f>IF(G16=Spielplan!G16,Punktemodus!$B$7,0)</f>
        <v>1</v>
      </c>
      <c r="BP16" s="137">
        <f>IF(Spielplan!E16="",0,SUM(BJ16:BO16))</f>
        <v>0</v>
      </c>
      <c r="BQ16" s="60"/>
      <c r="BR16" s="87"/>
      <c r="BS16" s="63" t="s">
        <v>22</v>
      </c>
      <c r="BT16" s="44" t="str">
        <f>IF(G39="","",BB34)</f>
        <v/>
      </c>
      <c r="BU16" s="46"/>
      <c r="BV16" s="104"/>
      <c r="BW16" s="60"/>
      <c r="BX16" s="104"/>
      <c r="BY16" s="60"/>
      <c r="BZ16" s="60"/>
      <c r="CA16" s="60"/>
      <c r="CB16" s="60"/>
      <c r="CC16" s="60"/>
      <c r="CD16" s="60"/>
      <c r="CE16" s="60"/>
      <c r="CF16" s="91"/>
      <c r="CG16" s="91" t="s">
        <v>28</v>
      </c>
      <c r="CH16" s="60"/>
      <c r="CI16" s="60"/>
      <c r="CJ16" s="61" t="s">
        <v>26</v>
      </c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</row>
    <row r="17" spans="1:101" ht="18.75" customHeight="1" thickBot="1" x14ac:dyDescent="0.3">
      <c r="A17" s="60"/>
      <c r="B17" s="60"/>
      <c r="C17" s="44" t="str">
        <f>H12</f>
        <v>Kroatien</v>
      </c>
      <c r="D17" s="45"/>
      <c r="E17" s="104"/>
      <c r="F17" s="93"/>
      <c r="G17" s="104"/>
      <c r="H17" s="44" t="str">
        <f>C13</f>
        <v>Mexiko</v>
      </c>
      <c r="I17" s="45"/>
      <c r="J17" s="60"/>
      <c r="K17" s="60" t="s">
        <v>62</v>
      </c>
      <c r="L17" s="60">
        <f t="shared" si="0"/>
        <v>0</v>
      </c>
      <c r="M17" s="60"/>
      <c r="N17" s="60">
        <f>IF($E17="",0,IF($E17&gt;$G17,3,IF($E17=$G17,1,0)))</f>
        <v>0</v>
      </c>
      <c r="O17" s="60">
        <f>IF($G17="",0,IF($E17&gt;$G17,0,IF($E17=$G17,1,3)))</f>
        <v>0</v>
      </c>
      <c r="P17" s="60"/>
      <c r="Q17" s="60"/>
      <c r="R17" s="60">
        <f>E17</f>
        <v>0</v>
      </c>
      <c r="S17" s="60">
        <f>G17</f>
        <v>0</v>
      </c>
      <c r="T17" s="60"/>
      <c r="U17" s="60"/>
      <c r="V17" s="60">
        <f>G17</f>
        <v>0</v>
      </c>
      <c r="W17" s="60">
        <f>E17</f>
        <v>0</v>
      </c>
      <c r="X17" s="60"/>
      <c r="Y17" s="60"/>
      <c r="Z17" s="60" t="s">
        <v>30</v>
      </c>
      <c r="AA17" s="60"/>
      <c r="AB17" s="60"/>
      <c r="AC17" s="60"/>
      <c r="AD17" s="60"/>
      <c r="AE17" s="60"/>
      <c r="AF17" s="60"/>
      <c r="AG17" s="60" t="b">
        <f>OR(AG12=AG13,AG12=AG14,AG12=AG15,AG13=AG14,AG13=AG15,AG14=AG15)</f>
        <v>1</v>
      </c>
      <c r="AH17" s="60"/>
      <c r="AI17" s="60"/>
      <c r="AJ17" s="60"/>
      <c r="AK17" s="60"/>
      <c r="AL17" s="60"/>
      <c r="AM17" s="60"/>
      <c r="AN17" s="60"/>
      <c r="AO17" s="60" t="s">
        <v>34</v>
      </c>
      <c r="AP17" s="60"/>
      <c r="AQ17" s="60"/>
      <c r="AR17" s="60" t="b">
        <f>OR(AR12=AR13,AR12=AR14,AR12=AR15,AR13=AR14,AR13=AR15,AR14=AR15)</f>
        <v>1</v>
      </c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85">
        <f>IF(E17&gt;G17,IF(Spielplan!E17&gt;Spielplan!G17,Punktemodus!$B$3,0),0)</f>
        <v>0</v>
      </c>
      <c r="BK17" s="85">
        <f>IF(E17=G17,IF(Spielplan!E17=Spielplan!G17,Punktemodus!$B$3,0),0)</f>
        <v>10</v>
      </c>
      <c r="BL17" s="85">
        <f>IF(E17&lt;G17,IF(Spielplan!E17&lt;Spielplan!G17,Punktemodus!$B$3,0),0)</f>
        <v>0</v>
      </c>
      <c r="BM17" s="85">
        <f>IF(E17=Spielplan!E17,IF(G17=Spielplan!G17,Punktemodus!$B$5,0),0)</f>
        <v>3</v>
      </c>
      <c r="BN17" s="85">
        <f>IF(E17=Spielplan!E17,Punktemodus!$B$7,0)</f>
        <v>1</v>
      </c>
      <c r="BO17" s="85">
        <f>IF(G17=Spielplan!G17,Punktemodus!$B$7,0)</f>
        <v>1</v>
      </c>
      <c r="BP17" s="137">
        <f>IF(Spielplan!E17="",0,SUM(BJ17:BO17))</f>
        <v>0</v>
      </c>
      <c r="BQ17" s="60"/>
      <c r="BR17" s="87"/>
      <c r="BS17" s="52" t="s">
        <v>25</v>
      </c>
      <c r="BT17" s="44" t="str">
        <f>IF(G50="","",BB46)</f>
        <v/>
      </c>
      <c r="BU17" s="46"/>
      <c r="BV17" s="104"/>
      <c r="BW17" s="60"/>
      <c r="BX17" s="104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</row>
    <row r="18" spans="1:101" ht="18.75" customHeight="1" thickBot="1" x14ac:dyDescent="0.25">
      <c r="A18" s="60"/>
      <c r="B18" s="60"/>
      <c r="C18" s="136" t="str">
        <f>IF(G17="","",IF(AR17=TRUE,"Achtung: Fehler in Tabelle!",""))</f>
        <v/>
      </c>
      <c r="D18" s="60"/>
      <c r="E18" s="85"/>
      <c r="F18" s="60"/>
      <c r="G18" s="85"/>
      <c r="H18" s="60"/>
      <c r="I18" s="60"/>
      <c r="J18" s="60"/>
      <c r="K18" s="60"/>
      <c r="L18" s="60"/>
      <c r="M18" s="60">
        <f t="shared" ref="M18:X18" si="3">SUM(M12:M17)</f>
        <v>0</v>
      </c>
      <c r="N18" s="60">
        <f t="shared" si="3"/>
        <v>0</v>
      </c>
      <c r="O18" s="60">
        <f t="shared" si="3"/>
        <v>0</v>
      </c>
      <c r="P18" s="60">
        <f t="shared" si="3"/>
        <v>0</v>
      </c>
      <c r="Q18" s="60">
        <f t="shared" si="3"/>
        <v>0</v>
      </c>
      <c r="R18" s="60">
        <f t="shared" si="3"/>
        <v>0</v>
      </c>
      <c r="S18" s="60">
        <f t="shared" si="3"/>
        <v>0</v>
      </c>
      <c r="T18" s="60">
        <f t="shared" si="3"/>
        <v>0</v>
      </c>
      <c r="U18" s="60">
        <f t="shared" si="3"/>
        <v>0</v>
      </c>
      <c r="V18" s="60">
        <f t="shared" si="3"/>
        <v>0</v>
      </c>
      <c r="W18" s="60">
        <f t="shared" si="3"/>
        <v>0</v>
      </c>
      <c r="X18" s="60">
        <f t="shared" si="3"/>
        <v>0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160">
        <f>SUM(BP12:BP17)</f>
        <v>0</v>
      </c>
      <c r="BQ18" s="60"/>
      <c r="BR18" s="8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47">
        <v>58</v>
      </c>
      <c r="CF18" s="44" t="str">
        <f>IF(CE14="",IF(CC14&gt;CC15,CA14,CA15),IF(CE14&gt;CE15,CA14,CA15))</f>
        <v/>
      </c>
      <c r="CG18" s="46"/>
      <c r="CH18" s="104"/>
      <c r="CI18" s="60"/>
      <c r="CJ18" s="104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</row>
    <row r="19" spans="1:101" ht="18.75" customHeight="1" thickBot="1" x14ac:dyDescent="0.25">
      <c r="A19" s="60"/>
      <c r="B19" s="60"/>
      <c r="C19" s="60"/>
      <c r="D19" s="60"/>
      <c r="E19" s="85"/>
      <c r="F19" s="60"/>
      <c r="G19" s="85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138"/>
      <c r="BQ19" s="60"/>
      <c r="BR19" s="8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47">
        <v>57</v>
      </c>
      <c r="CF19" s="44" t="str">
        <f>IF(CE22="",IF(CC22&gt;CC23,CA22,CA23),IF(CE22&gt;CE23,CA22,CA23))</f>
        <v/>
      </c>
      <c r="CG19" s="46"/>
      <c r="CH19" s="104"/>
      <c r="CI19" s="60"/>
      <c r="CJ19" s="104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</row>
    <row r="20" spans="1:101" ht="18.75" customHeight="1" thickBot="1" x14ac:dyDescent="0.25">
      <c r="A20" s="60"/>
      <c r="B20" s="60"/>
      <c r="C20" s="60"/>
      <c r="D20" s="60"/>
      <c r="E20" s="85"/>
      <c r="F20" s="60"/>
      <c r="G20" s="85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138"/>
      <c r="BQ20" s="60"/>
      <c r="BR20" s="87"/>
      <c r="BS20" s="54" t="s">
        <v>121</v>
      </c>
      <c r="BT20" s="44" t="str">
        <f>IF(G61="","",BB56)</f>
        <v/>
      </c>
      <c r="BU20" s="46"/>
      <c r="BV20" s="104"/>
      <c r="BW20" s="60"/>
      <c r="BX20" s="104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</row>
    <row r="21" spans="1:101" ht="18.75" customHeight="1" thickBot="1" x14ac:dyDescent="0.3">
      <c r="A21" s="60"/>
      <c r="B21" s="60"/>
      <c r="C21" s="88" t="s">
        <v>64</v>
      </c>
      <c r="D21" s="60"/>
      <c r="E21" s="85"/>
      <c r="F21" s="60"/>
      <c r="G21" s="85"/>
      <c r="H21" s="60"/>
      <c r="I21" s="60"/>
      <c r="J21" s="60"/>
      <c r="K21" s="60"/>
      <c r="L21" s="60"/>
      <c r="M21" s="60" t="s">
        <v>4</v>
      </c>
      <c r="N21" s="60"/>
      <c r="O21" s="60"/>
      <c r="P21" s="60"/>
      <c r="Q21" s="60" t="s">
        <v>6</v>
      </c>
      <c r="R21" s="60"/>
      <c r="S21" s="60"/>
      <c r="T21" s="60"/>
      <c r="U21" s="60" t="s">
        <v>7</v>
      </c>
      <c r="V21" s="60"/>
      <c r="W21" s="60"/>
      <c r="X21" s="60"/>
      <c r="Y21" s="60"/>
      <c r="Z21" s="60" t="s">
        <v>4</v>
      </c>
      <c r="AA21" s="60" t="s">
        <v>5</v>
      </c>
      <c r="AB21" s="60"/>
      <c r="AC21" s="60"/>
      <c r="AD21" s="60" t="s">
        <v>9</v>
      </c>
      <c r="AE21" s="60"/>
      <c r="AF21" s="60"/>
      <c r="AG21" s="60"/>
      <c r="AH21" s="60" t="s">
        <v>32</v>
      </c>
      <c r="AI21" s="60"/>
      <c r="AJ21" s="60"/>
      <c r="AK21" s="60"/>
      <c r="AL21" s="60"/>
      <c r="AM21" s="60"/>
      <c r="AN21" s="60" t="s">
        <v>35</v>
      </c>
      <c r="AO21" s="60"/>
      <c r="AP21" s="60"/>
      <c r="AQ21" s="60"/>
      <c r="AR21" s="60"/>
      <c r="AS21" s="60" t="s">
        <v>33</v>
      </c>
      <c r="AT21" s="60"/>
      <c r="AU21" s="60"/>
      <c r="AV21" s="60"/>
      <c r="AW21" s="60"/>
      <c r="AX21" s="60"/>
      <c r="AY21" s="60"/>
      <c r="AZ21" s="60"/>
      <c r="BA21" s="60"/>
      <c r="BB21" s="89" t="s">
        <v>10</v>
      </c>
      <c r="BC21" s="60"/>
      <c r="BD21" s="90" t="s">
        <v>4</v>
      </c>
      <c r="BE21" s="60"/>
      <c r="BF21" s="61" t="s">
        <v>5</v>
      </c>
      <c r="BG21" s="60"/>
      <c r="BH21" s="60"/>
      <c r="BI21" s="60"/>
      <c r="BJ21" s="60"/>
      <c r="BK21" s="60"/>
      <c r="BL21" s="60"/>
      <c r="BM21" s="60"/>
      <c r="BN21" s="60"/>
      <c r="BO21" s="60"/>
      <c r="BP21" s="138"/>
      <c r="BQ21" s="60"/>
      <c r="BR21" s="87"/>
      <c r="BS21" s="73" t="s">
        <v>122</v>
      </c>
      <c r="BT21" s="44" t="str">
        <f>IF(G72="","",BB68)</f>
        <v/>
      </c>
      <c r="BU21" s="46"/>
      <c r="BV21" s="104"/>
      <c r="BW21" s="60"/>
      <c r="BX21" s="104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91" t="s">
        <v>29</v>
      </c>
      <c r="CM21" s="60"/>
      <c r="CN21" s="60"/>
      <c r="CO21" s="61" t="s">
        <v>26</v>
      </c>
      <c r="CP21" s="60"/>
      <c r="CQ21" s="60"/>
      <c r="CR21" s="60"/>
      <c r="CS21" s="60"/>
      <c r="CT21" s="60"/>
      <c r="CU21" s="60"/>
      <c r="CV21" s="60"/>
      <c r="CW21" s="60"/>
    </row>
    <row r="22" spans="1:101" ht="18.75" customHeight="1" thickBot="1" x14ac:dyDescent="0.3">
      <c r="A22" s="60"/>
      <c r="B22" s="60"/>
      <c r="C22" s="60"/>
      <c r="D22" s="60"/>
      <c r="E22" s="85"/>
      <c r="F22" s="60"/>
      <c r="G22" s="85"/>
      <c r="H22" s="60"/>
      <c r="I22" s="60"/>
      <c r="J22" s="60"/>
      <c r="K22" s="60"/>
      <c r="L22" s="60"/>
      <c r="M22" s="60" t="s">
        <v>0</v>
      </c>
      <c r="N22" s="60" t="s">
        <v>1</v>
      </c>
      <c r="O22" s="60" t="s">
        <v>2</v>
      </c>
      <c r="P22" s="60" t="s">
        <v>3</v>
      </c>
      <c r="Q22" s="60" t="s">
        <v>0</v>
      </c>
      <c r="R22" s="60" t="s">
        <v>1</v>
      </c>
      <c r="S22" s="60" t="s">
        <v>2</v>
      </c>
      <c r="T22" s="60" t="s">
        <v>3</v>
      </c>
      <c r="U22" s="60" t="s">
        <v>0</v>
      </c>
      <c r="V22" s="60" t="s">
        <v>1</v>
      </c>
      <c r="W22" s="60" t="s">
        <v>2</v>
      </c>
      <c r="X22" s="60" t="s">
        <v>3</v>
      </c>
      <c r="Y22" s="60"/>
      <c r="Z22" s="60" t="s">
        <v>8</v>
      </c>
      <c r="AA22" s="60"/>
      <c r="AB22" s="60"/>
      <c r="AC22" s="60"/>
      <c r="AD22" s="60"/>
      <c r="AE22" s="60"/>
      <c r="AF22" s="60"/>
      <c r="AG22" s="60"/>
      <c r="AH22" s="60" t="s">
        <v>31</v>
      </c>
      <c r="AI22" s="60"/>
      <c r="AJ22" s="60"/>
      <c r="AK22" s="60"/>
      <c r="AL22" s="60"/>
      <c r="AM22" s="60"/>
      <c r="AN22" s="60" t="str">
        <f>AI23</f>
        <v>Spanien</v>
      </c>
      <c r="AO22" s="60" t="str">
        <f>AI24</f>
        <v>Niederlande</v>
      </c>
      <c r="AP22" s="60" t="str">
        <f>AI25</f>
        <v>Chile</v>
      </c>
      <c r="AQ22" s="60" t="str">
        <f>AI26</f>
        <v>Australien</v>
      </c>
      <c r="AR22" s="60"/>
      <c r="AS22" s="60" t="s">
        <v>31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138"/>
      <c r="BQ22" s="60"/>
      <c r="BR22" s="87"/>
      <c r="BS22" s="60"/>
      <c r="BT22" s="60"/>
      <c r="BU22" s="60"/>
      <c r="BV22" s="60"/>
      <c r="BW22" s="60"/>
      <c r="BX22" s="60"/>
      <c r="BY22" s="60"/>
      <c r="BZ22" s="47">
        <v>53</v>
      </c>
      <c r="CA22" s="44" t="str">
        <f>IF(BX20="",IF(BV20&gt;BV21,BT20,BT21),IF(BX20&gt;BX21,BT20,BT21))</f>
        <v/>
      </c>
      <c r="CB22" s="46"/>
      <c r="CC22" s="104"/>
      <c r="CD22" s="60"/>
      <c r="CE22" s="104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88" t="s">
        <v>130</v>
      </c>
      <c r="CS22" s="60"/>
      <c r="CT22" s="60"/>
      <c r="CU22" s="60"/>
      <c r="CV22" s="60"/>
      <c r="CW22" s="60"/>
    </row>
    <row r="23" spans="1:101" ht="18.75" customHeight="1" thickBot="1" x14ac:dyDescent="0.3">
      <c r="A23" s="60"/>
      <c r="B23" s="60"/>
      <c r="C23" s="65" t="str">
        <f>Spielplan!$C$23</f>
        <v>Spanien</v>
      </c>
      <c r="D23" s="66"/>
      <c r="E23" s="104"/>
      <c r="F23" s="93"/>
      <c r="G23" s="104"/>
      <c r="H23" s="65" t="str">
        <f>Spielplan!$H$23</f>
        <v>Niederlande</v>
      </c>
      <c r="I23" s="66"/>
      <c r="J23" s="60"/>
      <c r="K23" s="60" t="s">
        <v>68</v>
      </c>
      <c r="L23" s="60">
        <f t="shared" ref="L23:L28" si="4">IF(E23-G23&gt;0,1,IF(G23=E23,0,-1))</f>
        <v>0</v>
      </c>
      <c r="M23" s="60">
        <f>IF($E23="",0,IF($E23&gt;$G23,3,IF($E23=G23,1,0)))</f>
        <v>0</v>
      </c>
      <c r="N23" s="60">
        <f>IF($G23="",0,IF($E23&gt;$G23,0,IF($E23=G23,1,3)))</f>
        <v>0</v>
      </c>
      <c r="O23" s="60"/>
      <c r="P23" s="60"/>
      <c r="Q23" s="60">
        <f>E23</f>
        <v>0</v>
      </c>
      <c r="R23" s="60">
        <f>G23</f>
        <v>0</v>
      </c>
      <c r="S23" s="60"/>
      <c r="T23" s="60"/>
      <c r="U23" s="60">
        <f>G23</f>
        <v>0</v>
      </c>
      <c r="V23" s="60">
        <f>E23</f>
        <v>0</v>
      </c>
      <c r="W23" s="60"/>
      <c r="X23" s="60"/>
      <c r="Y23" s="60"/>
      <c r="Z23" s="60">
        <f>M29</f>
        <v>0</v>
      </c>
      <c r="AA23" s="60">
        <f>Q29</f>
        <v>0</v>
      </c>
      <c r="AB23" s="60">
        <f>U29</f>
        <v>0</v>
      </c>
      <c r="AC23" s="60">
        <f>AA23-AB23</f>
        <v>0</v>
      </c>
      <c r="AD23" s="60">
        <f>IF(Z23&gt;Z24,-1,0)</f>
        <v>0</v>
      </c>
      <c r="AE23" s="60">
        <f>IF(Z23&gt;Z25,-1,0)</f>
        <v>0</v>
      </c>
      <c r="AF23" s="60">
        <f>IF(Z23&gt;Z26,-1,0)</f>
        <v>0</v>
      </c>
      <c r="AG23" s="60">
        <f>10000-(AJ23*1000+AM23*100+AK23*10)</f>
        <v>10000</v>
      </c>
      <c r="AH23" s="90">
        <f>RANK(AG23,AG23:AG26,1)</f>
        <v>1</v>
      </c>
      <c r="AI23" s="60" t="str">
        <f>C23</f>
        <v>Spanien</v>
      </c>
      <c r="AJ23" s="60">
        <f t="shared" ref="AJ23:AL26" si="5">Z23</f>
        <v>0</v>
      </c>
      <c r="AK23" s="60">
        <f t="shared" si="5"/>
        <v>0</v>
      </c>
      <c r="AL23" s="60">
        <f t="shared" si="5"/>
        <v>0</v>
      </c>
      <c r="AM23" s="60">
        <f>AK23-AL23</f>
        <v>0</v>
      </c>
      <c r="AN23" s="187"/>
      <c r="AO23" s="187">
        <f>IF(AG24=AG23,IF(G23&gt;E23,AG24-0.1,AG24),AG24)</f>
        <v>10000</v>
      </c>
      <c r="AP23" s="187">
        <f>IF(AG25=AG23,IF(G25&gt;E25,AG25-0.1,AG25),AG25)</f>
        <v>10000</v>
      </c>
      <c r="AQ23" s="187">
        <f>IF(AG26=AG23,IF(G27&gt;E27,AG26-0.1,AG26),AG26)</f>
        <v>10000</v>
      </c>
      <c r="AR23" s="187">
        <f>AN27</f>
        <v>30000</v>
      </c>
      <c r="AS23" s="90">
        <f>RANK(AR23,AR23:AR26,1)</f>
        <v>1</v>
      </c>
      <c r="AT23" s="60" t="str">
        <f t="shared" ref="AT23:AW26" si="6">AI23</f>
        <v>Spanien</v>
      </c>
      <c r="AU23" s="60">
        <f t="shared" si="6"/>
        <v>0</v>
      </c>
      <c r="AV23" s="60">
        <f t="shared" si="6"/>
        <v>0</v>
      </c>
      <c r="AW23" s="60">
        <f t="shared" si="6"/>
        <v>0</v>
      </c>
      <c r="AX23" s="60"/>
      <c r="AY23" s="60"/>
      <c r="AZ23" s="60"/>
      <c r="BA23" s="67">
        <v>1</v>
      </c>
      <c r="BB23" s="65" t="str">
        <f>VLOOKUP(1,AS23:AT26,2,FALSE)</f>
        <v>Spanien</v>
      </c>
      <c r="BC23" s="66"/>
      <c r="BD23" s="68">
        <f>VLOOKUP(1,AS23:AW26,3,FALSE)</f>
        <v>0</v>
      </c>
      <c r="BE23" s="69">
        <f>VLOOKUP(1,AS23:AW26,4,FALSE)</f>
        <v>0</v>
      </c>
      <c r="BF23" s="93" t="s">
        <v>12</v>
      </c>
      <c r="BG23" s="69">
        <f>VLOOKUP(1,AS23:AW26,5,FALSE)</f>
        <v>0</v>
      </c>
      <c r="BH23" s="70" t="s">
        <v>20</v>
      </c>
      <c r="BI23" s="60"/>
      <c r="BJ23" s="85">
        <f>IF(E23&gt;G23,IF(Spielplan!E23&gt;Spielplan!G23,Punktemodus!$B$3,0),0)</f>
        <v>0</v>
      </c>
      <c r="BK23" s="85">
        <f>IF(E23=G23,IF(Spielplan!E23=Spielplan!G23,Punktemodus!$B$3,0),0)</f>
        <v>10</v>
      </c>
      <c r="BL23" s="85">
        <f>IF(E23&lt;G23,IF(Spielplan!E23&lt;Spielplan!G23,Punktemodus!$B$3,0),0)</f>
        <v>0</v>
      </c>
      <c r="BM23" s="85">
        <f>IF(E23=Spielplan!E23,IF(G23=Spielplan!G23,Punktemodus!$B$5,0),0)</f>
        <v>3</v>
      </c>
      <c r="BN23" s="85">
        <f>IF(E23=Spielplan!E23,Punktemodus!$B$7,0)</f>
        <v>1</v>
      </c>
      <c r="BO23" s="85">
        <f>IF(G23=Spielplan!G23,Punktemodus!$B$7,0)</f>
        <v>1</v>
      </c>
      <c r="BP23" s="137">
        <f>IF(Spielplan!E23="",0,SUM(BJ23:BO23))</f>
        <v>0</v>
      </c>
      <c r="BQ23" s="60"/>
      <c r="BR23" s="87"/>
      <c r="BS23" s="60"/>
      <c r="BT23" s="60"/>
      <c r="BU23" s="60"/>
      <c r="BV23" s="60"/>
      <c r="BW23" s="60"/>
      <c r="BX23" s="60"/>
      <c r="BY23" s="60"/>
      <c r="BZ23" s="47">
        <v>54</v>
      </c>
      <c r="CA23" s="44" t="str">
        <f>IF(BX24="",IF(BV24&gt;BV25,BT24,BT25),IF(BX24&gt;BX25,BT24,BT25))</f>
        <v/>
      </c>
      <c r="CB23" s="46"/>
      <c r="CC23" s="104"/>
      <c r="CD23" s="60"/>
      <c r="CE23" s="104"/>
      <c r="CF23" s="60"/>
      <c r="CG23" s="60"/>
      <c r="CH23" s="60"/>
      <c r="CI23" s="60"/>
      <c r="CJ23" s="47" t="s">
        <v>132</v>
      </c>
      <c r="CK23" s="44" t="str">
        <f>IF(CJ18="",IF(CH18&gt;CH19,CF18,CF19),IF(CJ18&gt;CJ19,CF18,CF19))</f>
        <v/>
      </c>
      <c r="CL23" s="46"/>
      <c r="CM23" s="104"/>
      <c r="CN23" s="60"/>
      <c r="CO23" s="104"/>
      <c r="CP23" s="60"/>
      <c r="CQ23" s="376" t="str">
        <f>IF(CO23="",IF(CM23&gt;CM24,CK23,CK24),IF(CO23&gt;CO24,CK23,CK24))</f>
        <v/>
      </c>
      <c r="CR23" s="377"/>
      <c r="CS23" s="377"/>
      <c r="CT23" s="377"/>
      <c r="CU23" s="377"/>
      <c r="CV23" s="378"/>
      <c r="CW23" s="60"/>
    </row>
    <row r="24" spans="1:101" ht="18.75" customHeight="1" thickBot="1" x14ac:dyDescent="0.3">
      <c r="A24" s="60"/>
      <c r="B24" s="60"/>
      <c r="C24" s="53" t="str">
        <f>Spielplan!$C$24</f>
        <v>Chile</v>
      </c>
      <c r="D24" s="64"/>
      <c r="E24" s="104"/>
      <c r="F24" s="93"/>
      <c r="G24" s="104"/>
      <c r="H24" s="53" t="str">
        <f>Spielplan!$H$24</f>
        <v>Australien</v>
      </c>
      <c r="I24" s="64"/>
      <c r="J24" s="60"/>
      <c r="K24" s="60" t="s">
        <v>69</v>
      </c>
      <c r="L24" s="60">
        <f t="shared" si="4"/>
        <v>0</v>
      </c>
      <c r="M24" s="60"/>
      <c r="N24" s="60"/>
      <c r="O24" s="60">
        <f>IF($E24="",0,IF($E24&gt;$G24,3,IF($E24=$G24,1,0)))</f>
        <v>0</v>
      </c>
      <c r="P24" s="60">
        <f>IF($G24="",0,IF($E24&gt;$G24,0,IF($E24=$G24,1,3)))</f>
        <v>0</v>
      </c>
      <c r="Q24" s="60"/>
      <c r="R24" s="60"/>
      <c r="S24" s="60">
        <f>E24</f>
        <v>0</v>
      </c>
      <c r="T24" s="60">
        <f>G24</f>
        <v>0</v>
      </c>
      <c r="U24" s="60"/>
      <c r="V24" s="60"/>
      <c r="W24" s="60">
        <f>G24</f>
        <v>0</v>
      </c>
      <c r="X24" s="60">
        <f>E24</f>
        <v>0</v>
      </c>
      <c r="Y24" s="60"/>
      <c r="Z24" s="60">
        <f>N29</f>
        <v>0</v>
      </c>
      <c r="AA24" s="60">
        <f>R29</f>
        <v>0</v>
      </c>
      <c r="AB24" s="60">
        <f>V29</f>
        <v>0</v>
      </c>
      <c r="AC24" s="60">
        <f>AA24-AB24</f>
        <v>0</v>
      </c>
      <c r="AD24" s="60">
        <f>IF(Z24&gt;Z23,-1,0)</f>
        <v>0</v>
      </c>
      <c r="AE24" s="60">
        <f>IF(Z24&gt;Z25,-1,0)</f>
        <v>0</v>
      </c>
      <c r="AF24" s="60">
        <f>IF(Z24&gt;Z26,-1,0)</f>
        <v>0</v>
      </c>
      <c r="AG24" s="60">
        <f>10000-(AJ24*1000+AM24*100+AK24*10)</f>
        <v>10000</v>
      </c>
      <c r="AH24" s="90">
        <f>RANK(AG24,AG23:AG26,1)</f>
        <v>1</v>
      </c>
      <c r="AI24" s="60" t="str">
        <f>H23</f>
        <v>Niederlande</v>
      </c>
      <c r="AJ24" s="60">
        <f t="shared" si="5"/>
        <v>0</v>
      </c>
      <c r="AK24" s="60">
        <f t="shared" si="5"/>
        <v>0</v>
      </c>
      <c r="AL24" s="60">
        <f t="shared" si="5"/>
        <v>0</v>
      </c>
      <c r="AM24" s="60">
        <f>AK24-AL24</f>
        <v>0</v>
      </c>
      <c r="AN24" s="187">
        <f>IF(AG23=AG24,IF(E23&gt;G23,AG23-0.1,AG23),AG23)</f>
        <v>10000</v>
      </c>
      <c r="AO24" s="187"/>
      <c r="AP24" s="187">
        <f>IF(AG25=AG24,IF(G28&gt;E28,AG25-0.1,AG25),AG25)</f>
        <v>10000</v>
      </c>
      <c r="AQ24" s="187">
        <f>IF(AG26=AG24,IF(G26&gt;E26,AG26-0.1,AG26),AG26)</f>
        <v>10000</v>
      </c>
      <c r="AR24" s="187">
        <f>AO27</f>
        <v>30000</v>
      </c>
      <c r="AS24" s="90">
        <f>RANK(AR24,AR23:AR26,1)</f>
        <v>1</v>
      </c>
      <c r="AT24" s="60" t="str">
        <f t="shared" si="6"/>
        <v>Niederlande</v>
      </c>
      <c r="AU24" s="60">
        <f t="shared" si="6"/>
        <v>0</v>
      </c>
      <c r="AV24" s="60">
        <f t="shared" si="6"/>
        <v>0</v>
      </c>
      <c r="AW24" s="60">
        <f t="shared" si="6"/>
        <v>0</v>
      </c>
      <c r="AX24" s="60"/>
      <c r="AY24" s="60"/>
      <c r="AZ24" s="60"/>
      <c r="BA24" s="71">
        <v>2</v>
      </c>
      <c r="BB24" s="53" t="e">
        <f>VLOOKUP(2,AS23:AT26,2,FALSE)</f>
        <v>#N/A</v>
      </c>
      <c r="BC24" s="64"/>
      <c r="BD24" s="72" t="e">
        <f>VLOOKUP(2,AS23:AW26,3,FALSE)</f>
        <v>#N/A</v>
      </c>
      <c r="BE24" s="73" t="e">
        <f>VLOOKUP(2,AS23:AW26,4,FALSE)</f>
        <v>#N/A</v>
      </c>
      <c r="BF24" s="93" t="s">
        <v>12</v>
      </c>
      <c r="BG24" s="73" t="e">
        <f>VLOOKUP(2,AS23:AW26,5,FALSE)</f>
        <v>#N/A</v>
      </c>
      <c r="BH24" s="74" t="s">
        <v>21</v>
      </c>
      <c r="BI24" s="60"/>
      <c r="BJ24" s="85">
        <f>IF(E24&gt;G24,IF(Spielplan!E24&gt;Spielplan!G24,Punktemodus!$B$3,0),0)</f>
        <v>0</v>
      </c>
      <c r="BK24" s="85">
        <f>IF(E24=G24,IF(Spielplan!E24=Spielplan!G24,Punktemodus!$B$3,0),0)</f>
        <v>10</v>
      </c>
      <c r="BL24" s="85">
        <f>IF(E24&lt;G24,IF(Spielplan!E24&lt;Spielplan!G24,Punktemodus!$B$3,0),0)</f>
        <v>0</v>
      </c>
      <c r="BM24" s="85">
        <f>IF(E24=Spielplan!E24,IF(G24=Spielplan!G24,Punktemodus!$B$5,0),0)</f>
        <v>3</v>
      </c>
      <c r="BN24" s="85">
        <f>IF(E24=Spielplan!E24,Punktemodus!$B$7,0)</f>
        <v>1</v>
      </c>
      <c r="BO24" s="85">
        <f>IF(G24=Spielplan!G24,Punktemodus!$B$7,0)</f>
        <v>1</v>
      </c>
      <c r="BP24" s="137">
        <f>IF(Spielplan!E24="",0,SUM(BJ24:BO24))</f>
        <v>0</v>
      </c>
      <c r="BQ24" s="60"/>
      <c r="BR24" s="87"/>
      <c r="BS24" s="63" t="s">
        <v>123</v>
      </c>
      <c r="BT24" s="44" t="str">
        <f>IF(G83="","",BB78)</f>
        <v/>
      </c>
      <c r="BU24" s="46"/>
      <c r="BV24" s="104"/>
      <c r="BW24" s="60"/>
      <c r="BX24" s="104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47" t="s">
        <v>133</v>
      </c>
      <c r="CK24" s="44" t="str">
        <f>IF(CJ34="",IF(CH34&gt;CH35,CF34,CF35),IF(CJ34&gt;CJ35,CF34,CF35))</f>
        <v/>
      </c>
      <c r="CL24" s="46"/>
      <c r="CM24" s="104"/>
      <c r="CN24" s="60"/>
      <c r="CO24" s="104"/>
      <c r="CP24" s="60"/>
      <c r="CQ24" s="379"/>
      <c r="CR24" s="380"/>
      <c r="CS24" s="380"/>
      <c r="CT24" s="380"/>
      <c r="CU24" s="380"/>
      <c r="CV24" s="381"/>
      <c r="CW24" s="60"/>
    </row>
    <row r="25" spans="1:101" ht="18.75" customHeight="1" thickBot="1" x14ac:dyDescent="0.3">
      <c r="A25" s="60"/>
      <c r="B25" s="60"/>
      <c r="C25" s="65" t="str">
        <f>C23</f>
        <v>Spanien</v>
      </c>
      <c r="D25" s="66"/>
      <c r="E25" s="104"/>
      <c r="F25" s="93"/>
      <c r="G25" s="104"/>
      <c r="H25" s="65" t="str">
        <f>C24</f>
        <v>Chile</v>
      </c>
      <c r="I25" s="66"/>
      <c r="J25" s="60"/>
      <c r="K25" s="60" t="s">
        <v>70</v>
      </c>
      <c r="L25" s="60">
        <f t="shared" si="4"/>
        <v>0</v>
      </c>
      <c r="M25" s="60">
        <f>IF($E25="",0,IF($E25&gt;$G25,3,IF($E25=G25,1,0)))</f>
        <v>0</v>
      </c>
      <c r="N25" s="60"/>
      <c r="O25" s="60">
        <f>IF($G25="",0,IF($E25&gt;$G25,0,IF($E25=$G25,1,3)))</f>
        <v>0</v>
      </c>
      <c r="P25" s="60"/>
      <c r="Q25" s="60">
        <f>E25</f>
        <v>0</v>
      </c>
      <c r="R25" s="60"/>
      <c r="S25" s="60">
        <f>G25</f>
        <v>0</v>
      </c>
      <c r="T25" s="60"/>
      <c r="U25" s="60">
        <f>G25</f>
        <v>0</v>
      </c>
      <c r="V25" s="60"/>
      <c r="W25" s="60">
        <f>E25</f>
        <v>0</v>
      </c>
      <c r="X25" s="60"/>
      <c r="Y25" s="60"/>
      <c r="Z25" s="60">
        <f>O29</f>
        <v>0</v>
      </c>
      <c r="AA25" s="60">
        <f>S29</f>
        <v>0</v>
      </c>
      <c r="AB25" s="60">
        <f>W29</f>
        <v>0</v>
      </c>
      <c r="AC25" s="60">
        <f>AA25-AB25</f>
        <v>0</v>
      </c>
      <c r="AD25" s="60">
        <f>IF(Z25&gt;Z23,-1,0)</f>
        <v>0</v>
      </c>
      <c r="AE25" s="60">
        <f>IF(Z25&gt;Z24,-1,0)</f>
        <v>0</v>
      </c>
      <c r="AF25" s="60">
        <f>IF(Z25&gt;Z26,-1,0)</f>
        <v>0</v>
      </c>
      <c r="AG25" s="60">
        <f>10000-(AJ25*1000+AM25*100+AK25*10)</f>
        <v>10000</v>
      </c>
      <c r="AH25" s="90">
        <f>RANK(AG25,AG23:AG26,1)</f>
        <v>1</v>
      </c>
      <c r="AI25" s="60" t="str">
        <f>C24</f>
        <v>Chile</v>
      </c>
      <c r="AJ25" s="60">
        <f t="shared" si="5"/>
        <v>0</v>
      </c>
      <c r="AK25" s="60">
        <f t="shared" si="5"/>
        <v>0</v>
      </c>
      <c r="AL25" s="60">
        <f t="shared" si="5"/>
        <v>0</v>
      </c>
      <c r="AM25" s="60">
        <f>AK25-AL25</f>
        <v>0</v>
      </c>
      <c r="AN25" s="187">
        <f>IF(AG23=AG25,IF(E25&gt;G25,AG23-0.1,AG23),AG23)</f>
        <v>10000</v>
      </c>
      <c r="AO25" s="187">
        <f>IF(AG24=AG25,IF(E28&gt;G28,AG24-0.1,AG24),AG24)</f>
        <v>10000</v>
      </c>
      <c r="AP25" s="187"/>
      <c r="AQ25" s="187">
        <f>IF(AG26=AG25,IF(G24&gt;E24,AG26-0.1,AG26),AG26)</f>
        <v>10000</v>
      </c>
      <c r="AR25" s="187">
        <f>AP27</f>
        <v>30000</v>
      </c>
      <c r="AS25" s="90">
        <f>RANK(AR25,AR23:AR26,1)</f>
        <v>1</v>
      </c>
      <c r="AT25" s="60" t="str">
        <f t="shared" si="6"/>
        <v>Chile</v>
      </c>
      <c r="AU25" s="60">
        <f t="shared" si="6"/>
        <v>0</v>
      </c>
      <c r="AV25" s="60">
        <f t="shared" si="6"/>
        <v>0</v>
      </c>
      <c r="AW25" s="60">
        <f t="shared" si="6"/>
        <v>0</v>
      </c>
      <c r="AX25" s="60"/>
      <c r="AY25" s="60"/>
      <c r="AZ25" s="60"/>
      <c r="BA25" s="113">
        <v>3</v>
      </c>
      <c r="BB25" s="114" t="e">
        <f>VLOOKUP(3,AS23:AT26,2,FALSE)</f>
        <v>#N/A</v>
      </c>
      <c r="BC25" s="115"/>
      <c r="BD25" s="116" t="e">
        <f>VLOOKUP(3,AS23:AW26,3,FALSE)</f>
        <v>#N/A</v>
      </c>
      <c r="BE25" s="116" t="e">
        <f>VLOOKUP(3,AS23:AW26,4,FALSE)</f>
        <v>#N/A</v>
      </c>
      <c r="BF25" s="93" t="s">
        <v>12</v>
      </c>
      <c r="BG25" s="116" t="e">
        <f>VLOOKUP(3,AS23:AW26,5,FALSE)</f>
        <v>#N/A</v>
      </c>
      <c r="BH25" s="60"/>
      <c r="BI25" s="60"/>
      <c r="BJ25" s="85">
        <f>IF(E25&gt;G25,IF(Spielplan!E25&gt;Spielplan!G25,Punktemodus!$B$3,0),0)</f>
        <v>0</v>
      </c>
      <c r="BK25" s="85">
        <f>IF(E25=G25,IF(Spielplan!E25=Spielplan!G25,Punktemodus!$B$3,0),0)</f>
        <v>10</v>
      </c>
      <c r="BL25" s="85">
        <f>IF(E25&lt;G25,IF(Spielplan!E25&lt;Spielplan!G25,Punktemodus!$B$3,0),0)</f>
        <v>0</v>
      </c>
      <c r="BM25" s="85">
        <f>IF(E25=Spielplan!E25,IF(G25=Spielplan!G25,Punktemodus!$B$5,0),0)</f>
        <v>3</v>
      </c>
      <c r="BN25" s="85">
        <f>IF(E25=Spielplan!E25,Punktemodus!$B$7,0)</f>
        <v>1</v>
      </c>
      <c r="BO25" s="85">
        <f>IF(G25=Spielplan!G25,Punktemodus!$B$7,0)</f>
        <v>1</v>
      </c>
      <c r="BP25" s="137">
        <f>IF(Spielplan!E25="",0,SUM(BJ25:BO25))</f>
        <v>0</v>
      </c>
      <c r="BQ25" s="60"/>
      <c r="BR25" s="87"/>
      <c r="BS25" s="52" t="s">
        <v>124</v>
      </c>
      <c r="BT25" s="44" t="str">
        <f>IF(G94="","",BB90)</f>
        <v/>
      </c>
      <c r="BU25" s="46"/>
      <c r="BV25" s="104"/>
      <c r="BW25" s="60"/>
      <c r="BX25" s="104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88" t="s">
        <v>136</v>
      </c>
      <c r="CS25" s="60"/>
      <c r="CT25" s="60"/>
      <c r="CU25" s="60"/>
      <c r="CV25" s="60"/>
      <c r="CW25" s="60"/>
    </row>
    <row r="26" spans="1:101" ht="18.75" customHeight="1" thickBot="1" x14ac:dyDescent="0.3">
      <c r="A26" s="60"/>
      <c r="B26" s="60"/>
      <c r="C26" s="53" t="str">
        <f>H23</f>
        <v>Niederlande</v>
      </c>
      <c r="D26" s="64"/>
      <c r="E26" s="104"/>
      <c r="F26" s="93"/>
      <c r="G26" s="104"/>
      <c r="H26" s="53" t="str">
        <f>H24</f>
        <v>Australien</v>
      </c>
      <c r="I26" s="64"/>
      <c r="J26" s="60"/>
      <c r="K26" s="60" t="s">
        <v>71</v>
      </c>
      <c r="L26" s="60">
        <f t="shared" si="4"/>
        <v>0</v>
      </c>
      <c r="M26" s="60"/>
      <c r="N26" s="60">
        <f>IF($E26="",0,IF($E26&gt;$G26,3,IF($E26=$G26,1,0)))</f>
        <v>0</v>
      </c>
      <c r="O26" s="60"/>
      <c r="P26" s="60">
        <f>IF($G26="",0,IF($E26&gt;$G26,0,IF($E26=$G26,1,3)))</f>
        <v>0</v>
      </c>
      <c r="Q26" s="60"/>
      <c r="R26" s="60">
        <f>E26</f>
        <v>0</v>
      </c>
      <c r="S26" s="60"/>
      <c r="T26" s="60">
        <f>G26</f>
        <v>0</v>
      </c>
      <c r="U26" s="60"/>
      <c r="V26" s="60">
        <f>G26</f>
        <v>0</v>
      </c>
      <c r="W26" s="60"/>
      <c r="X26" s="60">
        <f>E26</f>
        <v>0</v>
      </c>
      <c r="Y26" s="60"/>
      <c r="Z26" s="60">
        <f>P29</f>
        <v>0</v>
      </c>
      <c r="AA26" s="60">
        <f>T29</f>
        <v>0</v>
      </c>
      <c r="AB26" s="60">
        <f>X29</f>
        <v>0</v>
      </c>
      <c r="AC26" s="60">
        <f>AA26-AB26</f>
        <v>0</v>
      </c>
      <c r="AD26" s="60">
        <f>IF(Z26&gt;Z23,-1,0)</f>
        <v>0</v>
      </c>
      <c r="AE26" s="60">
        <f>IF(Z26&gt;Z24,-1,0)</f>
        <v>0</v>
      </c>
      <c r="AF26" s="60">
        <f>IF(Z26&gt;Z25,-1,0)</f>
        <v>0</v>
      </c>
      <c r="AG26" s="60">
        <f>10000-(AJ26*1000+AM26*100+AK26*10)</f>
        <v>10000</v>
      </c>
      <c r="AH26" s="90">
        <f>RANK(AG26,AG23:AG26,1)</f>
        <v>1</v>
      </c>
      <c r="AI26" s="60" t="str">
        <f>H24</f>
        <v>Australien</v>
      </c>
      <c r="AJ26" s="60">
        <f t="shared" si="5"/>
        <v>0</v>
      </c>
      <c r="AK26" s="60">
        <f t="shared" si="5"/>
        <v>0</v>
      </c>
      <c r="AL26" s="60">
        <f t="shared" si="5"/>
        <v>0</v>
      </c>
      <c r="AM26" s="60">
        <f>AK26-AL26</f>
        <v>0</v>
      </c>
      <c r="AN26" s="187">
        <f>IF(AG23=AG26,IF(E27&gt;G27,AG23-0.1,AG23),AG23)</f>
        <v>10000</v>
      </c>
      <c r="AO26" s="187">
        <f>IF(AG24=AG26,IF(E26&gt;G26,AG24-0.1,AG24),AG24)</f>
        <v>10000</v>
      </c>
      <c r="AP26" s="187">
        <f>IF(AG25=AG26,IF(E24&gt;G24,AG25-0.1,AG25),AG25)</f>
        <v>10000</v>
      </c>
      <c r="AQ26" s="187"/>
      <c r="AR26" s="187">
        <f>AQ27</f>
        <v>30000</v>
      </c>
      <c r="AS26" s="90">
        <f>RANK(AR26,AR23:AR26,1)</f>
        <v>1</v>
      </c>
      <c r="AT26" s="60" t="str">
        <f t="shared" si="6"/>
        <v>Australien</v>
      </c>
      <c r="AU26" s="60">
        <f t="shared" si="6"/>
        <v>0</v>
      </c>
      <c r="AV26" s="60">
        <f t="shared" si="6"/>
        <v>0</v>
      </c>
      <c r="AW26" s="60">
        <f t="shared" si="6"/>
        <v>0</v>
      </c>
      <c r="AX26" s="60"/>
      <c r="AY26" s="60"/>
      <c r="AZ26" s="60"/>
      <c r="BA26" s="113">
        <v>4</v>
      </c>
      <c r="BB26" s="114" t="e">
        <f>VLOOKUP(4,AS23:AT26,2,FALSE)</f>
        <v>#N/A</v>
      </c>
      <c r="BC26" s="115"/>
      <c r="BD26" s="116" t="e">
        <f>VLOOKUP(4,AS23:AW26,3,FALSE)</f>
        <v>#N/A</v>
      </c>
      <c r="BE26" s="116" t="e">
        <f>VLOOKUP(4,AS23:AW26,4,FALSE)</f>
        <v>#N/A</v>
      </c>
      <c r="BF26" s="93" t="s">
        <v>12</v>
      </c>
      <c r="BG26" s="116" t="e">
        <f>VLOOKUP(4,AS23:AW26,5,FALSE)</f>
        <v>#N/A</v>
      </c>
      <c r="BH26" s="60"/>
      <c r="BI26" s="60"/>
      <c r="BJ26" s="85">
        <f>IF(E26&gt;G26,IF(Spielplan!E26&gt;Spielplan!G26,Punktemodus!$B$3,0),0)</f>
        <v>0</v>
      </c>
      <c r="BK26" s="85">
        <f>IF(E26=G26,IF(Spielplan!E26=Spielplan!G26,Punktemodus!$B$3,0),0)</f>
        <v>10</v>
      </c>
      <c r="BL26" s="85">
        <f>IF(E26&lt;G26,IF(Spielplan!E26&lt;Spielplan!G26,Punktemodus!$B$3,0),0)</f>
        <v>0</v>
      </c>
      <c r="BM26" s="85">
        <f>IF(E26=Spielplan!E26,IF(G26=Spielplan!G26,Punktemodus!$B$5,0),0)</f>
        <v>3</v>
      </c>
      <c r="BN26" s="85">
        <f>IF(E26=Spielplan!E26,Punktemodus!$B$7,0)</f>
        <v>1</v>
      </c>
      <c r="BO26" s="85">
        <f>IF(G26=Spielplan!G26,Punktemodus!$B$7,0)</f>
        <v>1</v>
      </c>
      <c r="BP26" s="137">
        <f>IF(Spielplan!E26="",0,SUM(BJ26:BO26))</f>
        <v>0</v>
      </c>
      <c r="BQ26" s="60"/>
      <c r="BR26" s="8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382" t="str">
        <f>IF(CQ23=CK23,CK24,CK23)</f>
        <v/>
      </c>
      <c r="CR26" s="383"/>
      <c r="CS26" s="383"/>
      <c r="CT26" s="383"/>
      <c r="CU26" s="383"/>
      <c r="CV26" s="384"/>
      <c r="CW26" s="60"/>
    </row>
    <row r="27" spans="1:101" ht="18.75" customHeight="1" thickBot="1" x14ac:dyDescent="0.3">
      <c r="A27" s="60"/>
      <c r="B27" s="60"/>
      <c r="C27" s="65" t="str">
        <f>C23</f>
        <v>Spanien</v>
      </c>
      <c r="D27" s="66"/>
      <c r="E27" s="104"/>
      <c r="F27" s="93"/>
      <c r="G27" s="104"/>
      <c r="H27" s="65" t="str">
        <f>H24</f>
        <v>Australien</v>
      </c>
      <c r="I27" s="66"/>
      <c r="J27" s="60"/>
      <c r="K27" s="60" t="s">
        <v>72</v>
      </c>
      <c r="L27" s="60">
        <f t="shared" si="4"/>
        <v>0</v>
      </c>
      <c r="M27" s="60">
        <f>IF($E27="",0,IF($E27&gt;$G27,3,IF($E27=G27,1,0)))</f>
        <v>0</v>
      </c>
      <c r="N27" s="60"/>
      <c r="O27" s="60"/>
      <c r="P27" s="60">
        <f>IF($G27="",0,IF($E27&gt;$G27,0,IF($E27=$G27,1,3)))</f>
        <v>0</v>
      </c>
      <c r="Q27" s="60">
        <f>E27</f>
        <v>0</v>
      </c>
      <c r="R27" s="60"/>
      <c r="S27" s="60"/>
      <c r="T27" s="60">
        <f>G27</f>
        <v>0</v>
      </c>
      <c r="U27" s="60">
        <f>G27</f>
        <v>0</v>
      </c>
      <c r="V27" s="60"/>
      <c r="W27" s="60"/>
      <c r="X27" s="60">
        <f>E27</f>
        <v>0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187">
        <f>SUM(AN23:AN26)</f>
        <v>30000</v>
      </c>
      <c r="AO27" s="187">
        <f>SUM(AO23:AO26)</f>
        <v>30000</v>
      </c>
      <c r="AP27" s="187">
        <f>SUM(AP23:AP26)</f>
        <v>30000</v>
      </c>
      <c r="AQ27" s="187">
        <f>SUM(AQ23:AQ26)</f>
        <v>30000</v>
      </c>
      <c r="AR27" s="187"/>
      <c r="AS27" s="60"/>
      <c r="AT27" s="60"/>
      <c r="AU27" s="60"/>
      <c r="AV27" s="60"/>
      <c r="AW27" s="60"/>
      <c r="AX27" s="60"/>
      <c r="AY27" s="60"/>
      <c r="AZ27" s="60"/>
      <c r="BA27" s="92"/>
      <c r="BB27" s="60"/>
      <c r="BC27" s="60"/>
      <c r="BD27" s="60"/>
      <c r="BE27" s="60"/>
      <c r="BF27" s="60"/>
      <c r="BG27" s="60"/>
      <c r="BH27" s="60"/>
      <c r="BI27" s="60"/>
      <c r="BJ27" s="85">
        <f>IF(E27&gt;G27,IF(Spielplan!E27&gt;Spielplan!G27,Punktemodus!$B$3,0),0)</f>
        <v>0</v>
      </c>
      <c r="BK27" s="85">
        <f>IF(E27=G27,IF(Spielplan!E27=Spielplan!G27,Punktemodus!$B$3,0),0)</f>
        <v>10</v>
      </c>
      <c r="BL27" s="85">
        <f>IF(E27&lt;G27,IF(Spielplan!E27&lt;Spielplan!G27,Punktemodus!$B$3,0),0)</f>
        <v>0</v>
      </c>
      <c r="BM27" s="85">
        <f>IF(E27=Spielplan!E27,IF(G27=Spielplan!G27,Punktemodus!$B$5,0),0)</f>
        <v>3</v>
      </c>
      <c r="BN27" s="85">
        <f>IF(E27=Spielplan!E27,Punktemodus!$B$7,0)</f>
        <v>1</v>
      </c>
      <c r="BO27" s="85">
        <f>IF(G27=Spielplan!G27,Punktemodus!$B$7,0)</f>
        <v>1</v>
      </c>
      <c r="BP27" s="137">
        <f>IF(Spielplan!E27="",0,SUM(BJ27:BO27))</f>
        <v>0</v>
      </c>
      <c r="BQ27" s="60"/>
      <c r="BR27" s="8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91" t="s">
        <v>131</v>
      </c>
      <c r="CM27" s="60"/>
      <c r="CN27" s="60"/>
      <c r="CO27" s="61" t="s">
        <v>26</v>
      </c>
      <c r="CP27" s="60"/>
      <c r="CQ27" s="385"/>
      <c r="CR27" s="386"/>
      <c r="CS27" s="386"/>
      <c r="CT27" s="386"/>
      <c r="CU27" s="386"/>
      <c r="CV27" s="387"/>
      <c r="CW27" s="60"/>
    </row>
    <row r="28" spans="1:101" ht="18.75" customHeight="1" thickBot="1" x14ac:dyDescent="0.3">
      <c r="A28" s="60"/>
      <c r="B28" s="60"/>
      <c r="C28" s="53" t="str">
        <f>H23</f>
        <v>Niederlande</v>
      </c>
      <c r="D28" s="64"/>
      <c r="E28" s="104"/>
      <c r="F28" s="106"/>
      <c r="G28" s="104"/>
      <c r="H28" s="53" t="str">
        <f>C24</f>
        <v>Chile</v>
      </c>
      <c r="I28" s="64"/>
      <c r="J28" s="60"/>
      <c r="K28" s="60" t="s">
        <v>72</v>
      </c>
      <c r="L28" s="60">
        <f t="shared" si="4"/>
        <v>0</v>
      </c>
      <c r="M28" s="60"/>
      <c r="N28" s="60">
        <f>IF($E28="",0,IF($E28&gt;$G28,3,IF($E28=$G28,1,0)))</f>
        <v>0</v>
      </c>
      <c r="O28" s="60">
        <f>IF($G28="",0,IF($E28&gt;$G28,0,IF($E28=$G28,1,3)))</f>
        <v>0</v>
      </c>
      <c r="P28" s="60"/>
      <c r="Q28" s="60"/>
      <c r="R28" s="60">
        <f>E28</f>
        <v>0</v>
      </c>
      <c r="S28" s="60">
        <f>G28</f>
        <v>0</v>
      </c>
      <c r="T28" s="60"/>
      <c r="U28" s="60"/>
      <c r="V28" s="60">
        <f>G28</f>
        <v>0</v>
      </c>
      <c r="W28" s="60">
        <f>E28</f>
        <v>0</v>
      </c>
      <c r="X28" s="60"/>
      <c r="Y28" s="60"/>
      <c r="Z28" s="60" t="s">
        <v>30</v>
      </c>
      <c r="AA28" s="60"/>
      <c r="AB28" s="60"/>
      <c r="AC28" s="60"/>
      <c r="AD28" s="60"/>
      <c r="AE28" s="60"/>
      <c r="AF28" s="60"/>
      <c r="AG28" s="60" t="b">
        <f>OR(AG23=AG24,AG23=AG25,AG23=AG26,AG24=AG25,AG24=AG26,AG25=AG26)</f>
        <v>1</v>
      </c>
      <c r="AH28" s="60"/>
      <c r="AI28" s="60"/>
      <c r="AJ28" s="60"/>
      <c r="AK28" s="60"/>
      <c r="AL28" s="60"/>
      <c r="AM28" s="60"/>
      <c r="AN28" s="60"/>
      <c r="AO28" s="60" t="s">
        <v>34</v>
      </c>
      <c r="AP28" s="60"/>
      <c r="AQ28" s="60"/>
      <c r="AR28" s="60" t="b">
        <f>OR(AR23=AR24,AR23=AR25,AR23=AR26,AR24=AR25,AR24=AR26,AR25=AR26)</f>
        <v>1</v>
      </c>
      <c r="AS28" s="60"/>
      <c r="AT28" s="60"/>
      <c r="AU28" s="60"/>
      <c r="AV28" s="60"/>
      <c r="AW28" s="60"/>
      <c r="AX28" s="60"/>
      <c r="AY28" s="60"/>
      <c r="AZ28" s="60"/>
      <c r="BA28" s="92"/>
      <c r="BB28" s="60"/>
      <c r="BC28" s="60"/>
      <c r="BD28" s="60"/>
      <c r="BE28" s="60"/>
      <c r="BF28" s="60"/>
      <c r="BG28" s="60"/>
      <c r="BH28" s="60"/>
      <c r="BI28" s="60"/>
      <c r="BJ28" s="85">
        <f>IF(E28&gt;G28,IF(Spielplan!E28&gt;Spielplan!G28,Punktemodus!$B$3,0),0)</f>
        <v>0</v>
      </c>
      <c r="BK28" s="85">
        <f>IF(E28=G28,IF(Spielplan!E28=Spielplan!G28,Punktemodus!$B$3,0),0)</f>
        <v>10</v>
      </c>
      <c r="BL28" s="85">
        <f>IF(E28&lt;G28,IF(Spielplan!E28&lt;Spielplan!G28,Punktemodus!$B$3,0),0)</f>
        <v>0</v>
      </c>
      <c r="BM28" s="85">
        <f>IF(E28=Spielplan!E28,IF(G28=Spielplan!G28,Punktemodus!$B$5,0),0)</f>
        <v>3</v>
      </c>
      <c r="BN28" s="85">
        <f>IF(E28=Spielplan!E28,Punktemodus!$B$7,0)</f>
        <v>1</v>
      </c>
      <c r="BO28" s="85">
        <f>IF(G28=Spielplan!G28,Punktemodus!$B$7,0)</f>
        <v>1</v>
      </c>
      <c r="BP28" s="137">
        <f>IF(Spielplan!E28="",0,SUM(BJ28:BO28))</f>
        <v>0</v>
      </c>
      <c r="BQ28" s="60"/>
      <c r="BR28" s="87"/>
      <c r="BS28" s="82" t="s">
        <v>20</v>
      </c>
      <c r="BT28" s="44" t="str">
        <f>IF(G28="","",BB23)</f>
        <v/>
      </c>
      <c r="BU28" s="46"/>
      <c r="BV28" s="104"/>
      <c r="BW28" s="60"/>
      <c r="BX28" s="104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88" t="s">
        <v>137</v>
      </c>
      <c r="CS28" s="60"/>
      <c r="CT28" s="60"/>
      <c r="CU28" s="60"/>
      <c r="CV28" s="60"/>
      <c r="CW28" s="60"/>
    </row>
    <row r="29" spans="1:101" ht="18.75" customHeight="1" thickBot="1" x14ac:dyDescent="0.25">
      <c r="A29" s="60"/>
      <c r="B29" s="60"/>
      <c r="C29" s="136" t="str">
        <f>IF(G28="","",IF(AR28=TRUE,"Achtung: Fehler in Tabelle!",""))</f>
        <v/>
      </c>
      <c r="D29" s="60"/>
      <c r="E29" s="85"/>
      <c r="F29" s="60"/>
      <c r="G29" s="85"/>
      <c r="H29" s="60"/>
      <c r="I29" s="60"/>
      <c r="J29" s="60"/>
      <c r="K29" s="60"/>
      <c r="L29" s="60"/>
      <c r="M29" s="60">
        <f t="shared" ref="M29:X29" si="7">SUM(M23:M28)</f>
        <v>0</v>
      </c>
      <c r="N29" s="60">
        <f t="shared" si="7"/>
        <v>0</v>
      </c>
      <c r="O29" s="60">
        <f t="shared" si="7"/>
        <v>0</v>
      </c>
      <c r="P29" s="60">
        <f t="shared" si="7"/>
        <v>0</v>
      </c>
      <c r="Q29" s="60">
        <f t="shared" si="7"/>
        <v>0</v>
      </c>
      <c r="R29" s="60">
        <f t="shared" si="7"/>
        <v>0</v>
      </c>
      <c r="S29" s="60">
        <f t="shared" si="7"/>
        <v>0</v>
      </c>
      <c r="T29" s="60">
        <f t="shared" si="7"/>
        <v>0</v>
      </c>
      <c r="U29" s="60">
        <f t="shared" si="7"/>
        <v>0</v>
      </c>
      <c r="V29" s="60">
        <f t="shared" si="7"/>
        <v>0</v>
      </c>
      <c r="W29" s="60">
        <f t="shared" si="7"/>
        <v>0</v>
      </c>
      <c r="X29" s="60">
        <f t="shared" si="7"/>
        <v>0</v>
      </c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160">
        <f>SUM(BP23:BP28)</f>
        <v>0</v>
      </c>
      <c r="BQ29" s="60"/>
      <c r="BR29" s="87"/>
      <c r="BS29" s="5" t="s">
        <v>125</v>
      </c>
      <c r="BT29" s="44" t="str">
        <f>IF(G17="","",BB13)</f>
        <v/>
      </c>
      <c r="BU29" s="46"/>
      <c r="BV29" s="104"/>
      <c r="BW29" s="60"/>
      <c r="BX29" s="104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47" t="s">
        <v>134</v>
      </c>
      <c r="CK29" s="44" t="str">
        <f>IF(CK23=CF19,CF18,CF19)</f>
        <v/>
      </c>
      <c r="CL29" s="46"/>
      <c r="CM29" s="104"/>
      <c r="CN29" s="60"/>
      <c r="CO29" s="104"/>
      <c r="CP29" s="60"/>
      <c r="CQ29" s="388" t="str">
        <f>IF(CO29="",IF(CM29&gt;CM30,CK29,CK30),IF(CO29&gt;CO30,CK29,CK30))</f>
        <v/>
      </c>
      <c r="CR29" s="389"/>
      <c r="CS29" s="389"/>
      <c r="CT29" s="389"/>
      <c r="CU29" s="389"/>
      <c r="CV29" s="390"/>
      <c r="CW29" s="60"/>
    </row>
    <row r="30" spans="1:101" ht="18.75" customHeight="1" thickBot="1" x14ac:dyDescent="0.25">
      <c r="A30" s="60"/>
      <c r="B30" s="60"/>
      <c r="C30" s="60"/>
      <c r="D30" s="60"/>
      <c r="E30" s="85"/>
      <c r="F30" s="60"/>
      <c r="G30" s="85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85"/>
      <c r="BJ30" s="60"/>
      <c r="BK30" s="60"/>
      <c r="BL30" s="60"/>
      <c r="BM30" s="60"/>
      <c r="BN30" s="60"/>
      <c r="BO30" s="60"/>
      <c r="BP30" s="138"/>
      <c r="BQ30" s="60"/>
      <c r="BR30" s="87"/>
      <c r="BS30" s="60"/>
      <c r="BT30" s="60"/>
      <c r="BU30" s="60"/>
      <c r="BV30" s="60"/>
      <c r="BW30" s="60"/>
      <c r="BX30" s="60"/>
      <c r="BY30" s="60"/>
      <c r="BZ30" s="47">
        <v>52</v>
      </c>
      <c r="CA30" s="44" t="str">
        <f>IF(BX28="",IF(BV28&gt;BV29,BT28,BT29),IF(BX28&gt;BX29,BT28,BT29))</f>
        <v/>
      </c>
      <c r="CB30" s="46"/>
      <c r="CC30" s="104"/>
      <c r="CD30" s="60"/>
      <c r="CE30" s="104"/>
      <c r="CF30" s="60"/>
      <c r="CG30" s="60"/>
      <c r="CH30" s="60"/>
      <c r="CI30" s="60"/>
      <c r="CJ30" s="47" t="s">
        <v>135</v>
      </c>
      <c r="CK30" s="44" t="str">
        <f>IF(CK24=CF34,CF35,CF34)</f>
        <v/>
      </c>
      <c r="CL30" s="46"/>
      <c r="CM30" s="104"/>
      <c r="CN30" s="60"/>
      <c r="CO30" s="104"/>
      <c r="CP30" s="60"/>
      <c r="CQ30" s="391"/>
      <c r="CR30" s="392"/>
      <c r="CS30" s="392"/>
      <c r="CT30" s="392"/>
      <c r="CU30" s="392"/>
      <c r="CV30" s="393"/>
      <c r="CW30" s="60"/>
    </row>
    <row r="31" spans="1:101" ht="18.75" customHeight="1" thickBot="1" x14ac:dyDescent="0.3">
      <c r="A31" s="60"/>
      <c r="B31" s="60"/>
      <c r="C31" s="60"/>
      <c r="D31" s="60"/>
      <c r="E31" s="85"/>
      <c r="F31" s="60"/>
      <c r="G31" s="85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85"/>
      <c r="BJ31" s="60"/>
      <c r="BK31" s="60"/>
      <c r="BL31" s="60"/>
      <c r="BM31" s="60"/>
      <c r="BN31" s="60"/>
      <c r="BO31" s="60"/>
      <c r="BP31" s="138"/>
      <c r="BQ31" s="60"/>
      <c r="BR31" s="87"/>
      <c r="BS31" s="60"/>
      <c r="BT31" s="60"/>
      <c r="BU31" s="60"/>
      <c r="BV31" s="60"/>
      <c r="BW31" s="60"/>
      <c r="BX31" s="60"/>
      <c r="BY31" s="60"/>
      <c r="BZ31" s="47">
        <v>51</v>
      </c>
      <c r="CA31" s="44" t="str">
        <f>IF(BX32="",IF(BV32&gt;BV33,BT32,BT33),IF(BX32&gt;BX33,BT32,BT33))</f>
        <v/>
      </c>
      <c r="CB31" s="46"/>
      <c r="CC31" s="104"/>
      <c r="CD31" s="60"/>
      <c r="CE31" s="104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88" t="s">
        <v>138</v>
      </c>
      <c r="CS31" s="60"/>
      <c r="CT31" s="60"/>
      <c r="CU31" s="60"/>
      <c r="CV31" s="60"/>
      <c r="CW31" s="60"/>
    </row>
    <row r="32" spans="1:101" ht="18.75" customHeight="1" thickBot="1" x14ac:dyDescent="0.3">
      <c r="A32" s="60"/>
      <c r="B32" s="60"/>
      <c r="C32" s="88" t="s">
        <v>73</v>
      </c>
      <c r="D32" s="60"/>
      <c r="E32" s="85"/>
      <c r="F32" s="60"/>
      <c r="G32" s="85"/>
      <c r="H32" s="60"/>
      <c r="I32" s="60"/>
      <c r="J32" s="60"/>
      <c r="K32" s="60"/>
      <c r="L32" s="60"/>
      <c r="M32" s="60" t="s">
        <v>4</v>
      </c>
      <c r="N32" s="60"/>
      <c r="O32" s="60"/>
      <c r="P32" s="60"/>
      <c r="Q32" s="60" t="s">
        <v>6</v>
      </c>
      <c r="R32" s="60"/>
      <c r="S32" s="60"/>
      <c r="T32" s="60"/>
      <c r="U32" s="60" t="s">
        <v>7</v>
      </c>
      <c r="V32" s="60"/>
      <c r="W32" s="60"/>
      <c r="X32" s="60"/>
      <c r="Y32" s="60"/>
      <c r="Z32" s="60" t="s">
        <v>4</v>
      </c>
      <c r="AA32" s="60" t="s">
        <v>5</v>
      </c>
      <c r="AB32" s="60"/>
      <c r="AC32" s="60"/>
      <c r="AD32" s="60" t="s">
        <v>9</v>
      </c>
      <c r="AE32" s="60"/>
      <c r="AF32" s="60"/>
      <c r="AG32" s="60"/>
      <c r="AH32" s="60" t="s">
        <v>32</v>
      </c>
      <c r="AI32" s="60"/>
      <c r="AJ32" s="60"/>
      <c r="AK32" s="60"/>
      <c r="AL32" s="60"/>
      <c r="AM32" s="60"/>
      <c r="AN32" s="60" t="s">
        <v>35</v>
      </c>
      <c r="AO32" s="60"/>
      <c r="AP32" s="60"/>
      <c r="AQ32" s="60"/>
      <c r="AR32" s="60"/>
      <c r="AS32" s="60" t="s">
        <v>33</v>
      </c>
      <c r="AT32" s="60"/>
      <c r="AU32" s="60"/>
      <c r="AV32" s="60"/>
      <c r="AW32" s="60"/>
      <c r="AX32" s="60"/>
      <c r="AY32" s="60"/>
      <c r="AZ32" s="60"/>
      <c r="BA32" s="60"/>
      <c r="BB32" s="89" t="s">
        <v>10</v>
      </c>
      <c r="BC32" s="60"/>
      <c r="BD32" s="90" t="s">
        <v>4</v>
      </c>
      <c r="BE32" s="60"/>
      <c r="BF32" s="61" t="s">
        <v>5</v>
      </c>
      <c r="BG32" s="60"/>
      <c r="BH32" s="60"/>
      <c r="BI32" s="85"/>
      <c r="BJ32" s="60"/>
      <c r="BK32" s="60"/>
      <c r="BL32" s="60"/>
      <c r="BM32" s="60"/>
      <c r="BN32" s="60"/>
      <c r="BO32" s="60"/>
      <c r="BP32" s="138"/>
      <c r="BQ32" s="85"/>
      <c r="BR32" s="87"/>
      <c r="BS32" s="55" t="s">
        <v>24</v>
      </c>
      <c r="BT32" s="44" t="str">
        <f>IF(G50="","",BB45)</f>
        <v/>
      </c>
      <c r="BU32" s="46"/>
      <c r="BV32" s="104"/>
      <c r="BW32" s="60"/>
      <c r="BX32" s="104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343" t="str">
        <f>IF(CQ29=CK29,CK30,CK29)</f>
        <v/>
      </c>
      <c r="CR32" s="344"/>
      <c r="CS32" s="344"/>
      <c r="CT32" s="344"/>
      <c r="CU32" s="344"/>
      <c r="CV32" s="345"/>
      <c r="CW32" s="60"/>
    </row>
    <row r="33" spans="1:101" ht="18.75" customHeight="1" thickBot="1" x14ac:dyDescent="0.25">
      <c r="A33" s="60"/>
      <c r="B33" s="60"/>
      <c r="C33" s="60"/>
      <c r="D33" s="60"/>
      <c r="E33" s="85"/>
      <c r="F33" s="60"/>
      <c r="G33" s="85"/>
      <c r="H33" s="60"/>
      <c r="I33" s="60"/>
      <c r="J33" s="60"/>
      <c r="K33" s="60"/>
      <c r="L33" s="60"/>
      <c r="M33" s="60" t="s">
        <v>0</v>
      </c>
      <c r="N33" s="60" t="s">
        <v>1</v>
      </c>
      <c r="O33" s="60" t="s">
        <v>2</v>
      </c>
      <c r="P33" s="60" t="s">
        <v>3</v>
      </c>
      <c r="Q33" s="60" t="s">
        <v>0</v>
      </c>
      <c r="R33" s="60" t="s">
        <v>1</v>
      </c>
      <c r="S33" s="60" t="s">
        <v>2</v>
      </c>
      <c r="T33" s="60" t="s">
        <v>3</v>
      </c>
      <c r="U33" s="60" t="s">
        <v>0</v>
      </c>
      <c r="V33" s="60" t="s">
        <v>1</v>
      </c>
      <c r="W33" s="60" t="s">
        <v>2</v>
      </c>
      <c r="X33" s="60" t="s">
        <v>3</v>
      </c>
      <c r="Y33" s="60"/>
      <c r="Z33" s="60" t="s">
        <v>8</v>
      </c>
      <c r="AA33" s="60"/>
      <c r="AB33" s="60"/>
      <c r="AC33" s="60"/>
      <c r="AD33" s="60"/>
      <c r="AE33" s="60"/>
      <c r="AF33" s="60"/>
      <c r="AG33" s="60"/>
      <c r="AH33" s="60" t="s">
        <v>31</v>
      </c>
      <c r="AI33" s="60"/>
      <c r="AJ33" s="60"/>
      <c r="AK33" s="60"/>
      <c r="AL33" s="60"/>
      <c r="AM33" s="60"/>
      <c r="AN33" s="60" t="str">
        <f>AI34</f>
        <v>Kolumbien</v>
      </c>
      <c r="AO33" s="60" t="str">
        <f>AI35</f>
        <v>Griechenland</v>
      </c>
      <c r="AP33" s="60" t="str">
        <f>AI36</f>
        <v>Elfenbeinküste</v>
      </c>
      <c r="AQ33" s="60" t="str">
        <f>AI37</f>
        <v>Japan</v>
      </c>
      <c r="AR33" s="60"/>
      <c r="AS33" s="60" t="s">
        <v>31</v>
      </c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85"/>
      <c r="BJ33" s="85"/>
      <c r="BK33" s="85"/>
      <c r="BL33" s="85"/>
      <c r="BM33" s="85"/>
      <c r="BN33" s="85"/>
      <c r="BO33" s="85"/>
      <c r="BP33" s="137"/>
      <c r="BQ33" s="85"/>
      <c r="BR33" s="87"/>
      <c r="BS33" s="25" t="s">
        <v>23</v>
      </c>
      <c r="BT33" s="44" t="str">
        <f>IF(G39="","",BB35)</f>
        <v/>
      </c>
      <c r="BU33" s="46"/>
      <c r="BV33" s="104"/>
      <c r="BW33" s="60"/>
      <c r="BX33" s="104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346"/>
      <c r="CR33" s="347"/>
      <c r="CS33" s="347"/>
      <c r="CT33" s="347"/>
      <c r="CU33" s="347"/>
      <c r="CV33" s="348"/>
      <c r="CW33" s="60"/>
    </row>
    <row r="34" spans="1:101" ht="18.75" customHeight="1" thickBot="1" x14ac:dyDescent="0.3">
      <c r="A34" s="60"/>
      <c r="B34" s="60"/>
      <c r="C34" s="20" t="str">
        <f>Spielplan!$C$34</f>
        <v>Kolumbien</v>
      </c>
      <c r="D34" s="39"/>
      <c r="E34" s="104"/>
      <c r="F34" s="93"/>
      <c r="G34" s="104"/>
      <c r="H34" s="20" t="str">
        <f>Spielplan!$H$34</f>
        <v>Griechenland</v>
      </c>
      <c r="I34" s="39"/>
      <c r="J34" s="60"/>
      <c r="K34" s="60" t="s">
        <v>78</v>
      </c>
      <c r="L34" s="60">
        <f t="shared" ref="L34:L39" si="8">IF(E34-G34&gt;0,1,IF(G34=E34,0,-1))</f>
        <v>0</v>
      </c>
      <c r="M34" s="60">
        <f>IF($E34="",0,IF($E34&gt;$G34,3,IF($E34=G34,1,0)))</f>
        <v>0</v>
      </c>
      <c r="N34" s="60">
        <f>IF($G34="",0,IF($E34&gt;$G34,0,IF($E34=G34,1,3)))</f>
        <v>0</v>
      </c>
      <c r="O34" s="60"/>
      <c r="P34" s="60"/>
      <c r="Q34" s="60">
        <f>E34</f>
        <v>0</v>
      </c>
      <c r="R34" s="60">
        <f>G34</f>
        <v>0</v>
      </c>
      <c r="S34" s="60"/>
      <c r="T34" s="60"/>
      <c r="U34" s="60">
        <f>G34</f>
        <v>0</v>
      </c>
      <c r="V34" s="60">
        <f>E34</f>
        <v>0</v>
      </c>
      <c r="W34" s="60"/>
      <c r="X34" s="60"/>
      <c r="Y34" s="60"/>
      <c r="Z34" s="60">
        <f>M40</f>
        <v>0</v>
      </c>
      <c r="AA34" s="60">
        <f>Q40</f>
        <v>0</v>
      </c>
      <c r="AB34" s="60">
        <f>U40</f>
        <v>0</v>
      </c>
      <c r="AC34" s="60">
        <f>AA34-AB34</f>
        <v>0</v>
      </c>
      <c r="AD34" s="60">
        <f>IF(Z34&gt;Z35,-1,0)</f>
        <v>0</v>
      </c>
      <c r="AE34" s="60">
        <f>IF(Z34&gt;Z36,-1,0)</f>
        <v>0</v>
      </c>
      <c r="AF34" s="60">
        <f>IF(Z34&gt;Z37,-1,0)</f>
        <v>0</v>
      </c>
      <c r="AG34" s="60">
        <f>10000-(AJ34*1000+AM34*100+AK34*10)</f>
        <v>10000</v>
      </c>
      <c r="AH34" s="90">
        <f>RANK(AG34,AG34:AG37,1)</f>
        <v>1</v>
      </c>
      <c r="AI34" s="60" t="str">
        <f>C34</f>
        <v>Kolumbien</v>
      </c>
      <c r="AJ34" s="60">
        <f t="shared" ref="AJ34:AL37" si="9">Z34</f>
        <v>0</v>
      </c>
      <c r="AK34" s="60">
        <f t="shared" si="9"/>
        <v>0</v>
      </c>
      <c r="AL34" s="60">
        <f t="shared" si="9"/>
        <v>0</v>
      </c>
      <c r="AM34" s="60">
        <f>AK34-AL34</f>
        <v>0</v>
      </c>
      <c r="AN34" s="187"/>
      <c r="AO34" s="187">
        <f>IF(AG35=AG34,IF(G34&gt;E34,AG35-0.1,AG35),AG35)</f>
        <v>10000</v>
      </c>
      <c r="AP34" s="187">
        <f>IF(AG36=AG34,IF(G36&gt;E36,AG36-0.1,AG36),AG36)</f>
        <v>10000</v>
      </c>
      <c r="AQ34" s="187">
        <f>IF(AG37=AG34,IF(G38&gt;E38,AG37-0.1,AG37),AG37)</f>
        <v>10000</v>
      </c>
      <c r="AR34" s="187">
        <f>AN38</f>
        <v>30000</v>
      </c>
      <c r="AS34" s="90">
        <f>RANK(AR34,AR34:AR37,1)</f>
        <v>1</v>
      </c>
      <c r="AT34" s="60" t="str">
        <f t="shared" ref="AT34:AW37" si="10">AI34</f>
        <v>Kolumbien</v>
      </c>
      <c r="AU34" s="60">
        <f t="shared" si="10"/>
        <v>0</v>
      </c>
      <c r="AV34" s="60">
        <f t="shared" si="10"/>
        <v>0</v>
      </c>
      <c r="AW34" s="60">
        <f t="shared" si="10"/>
        <v>0</v>
      </c>
      <c r="AX34" s="60"/>
      <c r="AY34" s="60"/>
      <c r="AZ34" s="60"/>
      <c r="BA34" s="19">
        <v>1</v>
      </c>
      <c r="BB34" s="20" t="str">
        <f>VLOOKUP(1,AS34:AT37,2,FALSE)</f>
        <v>Kolumbien</v>
      </c>
      <c r="BC34" s="18"/>
      <c r="BD34" s="21">
        <f>VLOOKUP(1,AS34:AW37,3,FALSE)</f>
        <v>0</v>
      </c>
      <c r="BE34" s="22">
        <f>VLOOKUP(1,AS34:AW37,4,FALSE)</f>
        <v>0</v>
      </c>
      <c r="BF34" s="93" t="s">
        <v>12</v>
      </c>
      <c r="BG34" s="22">
        <f>VLOOKUP(1,AS34:AW37,5,FALSE)</f>
        <v>0</v>
      </c>
      <c r="BH34" s="27" t="s">
        <v>22</v>
      </c>
      <c r="BI34" s="85"/>
      <c r="BJ34" s="85">
        <f>IF(E34&gt;G34,IF(Spielplan!E34&gt;Spielplan!G34,Punktemodus!$B$3,0),0)</f>
        <v>0</v>
      </c>
      <c r="BK34" s="85">
        <f>IF(E34=G34,IF(Spielplan!E34=Spielplan!G34,Punktemodus!$B$3,0),0)</f>
        <v>10</v>
      </c>
      <c r="BL34" s="85">
        <f>IF(E34&lt;G34,IF(Spielplan!E34&lt;Spielplan!G34,Punktemodus!$B$3,0),0)</f>
        <v>0</v>
      </c>
      <c r="BM34" s="85">
        <f>IF(E34=Spielplan!E34,IF(G34=Spielplan!G34,Punktemodus!$B$5,0),0)</f>
        <v>3</v>
      </c>
      <c r="BN34" s="85">
        <f>IF(E34=Spielplan!E34,Punktemodus!$B$7,0)</f>
        <v>1</v>
      </c>
      <c r="BO34" s="85">
        <f>IF(G34=Spielplan!G34,Punktemodus!$B$7,0)</f>
        <v>1</v>
      </c>
      <c r="BP34" s="137">
        <f>IF(Spielplan!E34="",0,SUM(BJ34:BO34))</f>
        <v>0</v>
      </c>
      <c r="BQ34" s="85"/>
      <c r="BR34" s="8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47">
        <v>59</v>
      </c>
      <c r="CF34" s="44" t="str">
        <f>IF(CE30="",IF(CC30&gt;CC31,CA30,CA31),IF(CE30&gt;CE31,CA30,CA31))</f>
        <v/>
      </c>
      <c r="CG34" s="46"/>
      <c r="CH34" s="104"/>
      <c r="CI34" s="60"/>
      <c r="CJ34" s="104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</row>
    <row r="35" spans="1:101" ht="18.75" customHeight="1" thickBot="1" x14ac:dyDescent="0.3">
      <c r="A35" s="60"/>
      <c r="B35" s="60"/>
      <c r="C35" s="14" t="str">
        <f>Spielplan!$C$35</f>
        <v>Elfenbeinküste</v>
      </c>
      <c r="D35" s="40"/>
      <c r="E35" s="104"/>
      <c r="F35" s="93"/>
      <c r="G35" s="104"/>
      <c r="H35" s="14" t="str">
        <f>Spielplan!$H$35</f>
        <v>Japan</v>
      </c>
      <c r="I35" s="40"/>
      <c r="J35" s="60"/>
      <c r="K35" s="60" t="s">
        <v>79</v>
      </c>
      <c r="L35" s="60">
        <f t="shared" si="8"/>
        <v>0</v>
      </c>
      <c r="M35" s="60"/>
      <c r="N35" s="60"/>
      <c r="O35" s="60">
        <f>IF($E35="",0,IF($E35&gt;$G35,3,IF($E35=$G35,1,0)))</f>
        <v>0</v>
      </c>
      <c r="P35" s="60">
        <f>IF($G35="",0,IF($E35&gt;$G35,0,IF($E35=$G35,1,3)))</f>
        <v>0</v>
      </c>
      <c r="Q35" s="60"/>
      <c r="R35" s="60"/>
      <c r="S35" s="60">
        <f>E35</f>
        <v>0</v>
      </c>
      <c r="T35" s="60">
        <f>G35</f>
        <v>0</v>
      </c>
      <c r="U35" s="60"/>
      <c r="V35" s="60"/>
      <c r="W35" s="60">
        <f>G35</f>
        <v>0</v>
      </c>
      <c r="X35" s="60">
        <f>E35</f>
        <v>0</v>
      </c>
      <c r="Y35" s="60"/>
      <c r="Z35" s="60">
        <f>N40</f>
        <v>0</v>
      </c>
      <c r="AA35" s="60">
        <f>R40</f>
        <v>0</v>
      </c>
      <c r="AB35" s="60">
        <f>V40</f>
        <v>0</v>
      </c>
      <c r="AC35" s="60">
        <f>AA35-AB35</f>
        <v>0</v>
      </c>
      <c r="AD35" s="60">
        <f>IF(Z35&gt;Z34,-1,0)</f>
        <v>0</v>
      </c>
      <c r="AE35" s="60">
        <f>IF(Z35&gt;Z36,-1,0)</f>
        <v>0</v>
      </c>
      <c r="AF35" s="60">
        <f>IF(Z35&gt;Z37,-1,0)</f>
        <v>0</v>
      </c>
      <c r="AG35" s="60">
        <f>10000-(AJ35*1000+AM35*100+AK35*10)</f>
        <v>10000</v>
      </c>
      <c r="AH35" s="90">
        <f>RANK(AG35,AG34:AG37,1)</f>
        <v>1</v>
      </c>
      <c r="AI35" s="60" t="str">
        <f>H34</f>
        <v>Griechenland</v>
      </c>
      <c r="AJ35" s="60">
        <f t="shared" si="9"/>
        <v>0</v>
      </c>
      <c r="AK35" s="60">
        <f t="shared" si="9"/>
        <v>0</v>
      </c>
      <c r="AL35" s="60">
        <f t="shared" si="9"/>
        <v>0</v>
      </c>
      <c r="AM35" s="60">
        <f>AK35-AL35</f>
        <v>0</v>
      </c>
      <c r="AN35" s="187">
        <f>IF(AG34=AG35,IF(E34&gt;G34,AG34-0.1,AG34),AG34)</f>
        <v>10000</v>
      </c>
      <c r="AO35" s="187"/>
      <c r="AP35" s="187">
        <f>IF(AG36=AG35,IF(G39&gt;E39,AG36-0.1,AG36),AG36)</f>
        <v>10000</v>
      </c>
      <c r="AQ35" s="187">
        <f>IF(AG37=AG35,IF(G37&gt;E37,AG37-0.1,AG37),AG37)</f>
        <v>10000</v>
      </c>
      <c r="AR35" s="187">
        <f>AO38</f>
        <v>30000</v>
      </c>
      <c r="AS35" s="90">
        <f>RANK(AR35,AR34:AR37,1)</f>
        <v>1</v>
      </c>
      <c r="AT35" s="60" t="str">
        <f t="shared" si="10"/>
        <v>Griechenland</v>
      </c>
      <c r="AU35" s="60">
        <f t="shared" si="10"/>
        <v>0</v>
      </c>
      <c r="AV35" s="60">
        <f t="shared" si="10"/>
        <v>0</v>
      </c>
      <c r="AW35" s="60">
        <f t="shared" si="10"/>
        <v>0</v>
      </c>
      <c r="AX35" s="60"/>
      <c r="AY35" s="60"/>
      <c r="AZ35" s="60"/>
      <c r="BA35" s="23">
        <v>2</v>
      </c>
      <c r="BB35" s="14" t="e">
        <f>VLOOKUP(2,AS34:AT37,2,FALSE)</f>
        <v>#N/A</v>
      </c>
      <c r="BC35" s="15"/>
      <c r="BD35" s="24" t="e">
        <f>VLOOKUP(2,AS34:AW37,3,FALSE)</f>
        <v>#N/A</v>
      </c>
      <c r="BE35" s="25" t="e">
        <f>VLOOKUP(2,AS34:AW37,4,FALSE)</f>
        <v>#N/A</v>
      </c>
      <c r="BF35" s="93" t="s">
        <v>12</v>
      </c>
      <c r="BG35" s="25" t="e">
        <f>VLOOKUP(2,AS34:AW37,5,FALSE)</f>
        <v>#N/A</v>
      </c>
      <c r="BH35" s="26" t="s">
        <v>23</v>
      </c>
      <c r="BI35" s="85"/>
      <c r="BJ35" s="85">
        <f>IF(E35&gt;G35,IF(Spielplan!E35&gt;Spielplan!G35,Punktemodus!$B$3,0),0)</f>
        <v>0</v>
      </c>
      <c r="BK35" s="85">
        <f>IF(E35=G35,IF(Spielplan!E35=Spielplan!G35,Punktemodus!$B$3,0),0)</f>
        <v>10</v>
      </c>
      <c r="BL35" s="85">
        <f>IF(E35&lt;G35,IF(Spielplan!E35&lt;Spielplan!G35,Punktemodus!$B$3,0),0)</f>
        <v>0</v>
      </c>
      <c r="BM35" s="85">
        <f>IF(E35=Spielplan!E35,IF(G35=Spielplan!G35,Punktemodus!$B$5,0),0)</f>
        <v>3</v>
      </c>
      <c r="BN35" s="85">
        <f>IF(E35=Spielplan!E35,Punktemodus!$B$7,0)</f>
        <v>1</v>
      </c>
      <c r="BO35" s="85">
        <f>IF(G35=Spielplan!G35,Punktemodus!$B$7,0)</f>
        <v>1</v>
      </c>
      <c r="BP35" s="137">
        <f>IF(Spielplan!E35="",0,SUM(BJ35:BO35))</f>
        <v>0</v>
      </c>
      <c r="BQ35" s="85"/>
      <c r="BR35" s="8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47">
        <v>60</v>
      </c>
      <c r="CF35" s="44" t="str">
        <f>IF(CE38="",IF(CC38&gt;CC39,CA38,CA39),IF(CE38&gt;CE39,CA38,CA39))</f>
        <v/>
      </c>
      <c r="CG35" s="46"/>
      <c r="CH35" s="104"/>
      <c r="CI35" s="60"/>
      <c r="CJ35" s="104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</row>
    <row r="36" spans="1:101" ht="18.75" customHeight="1" thickBot="1" x14ac:dyDescent="0.3">
      <c r="A36" s="60"/>
      <c r="B36" s="60"/>
      <c r="C36" s="20" t="str">
        <f>C34</f>
        <v>Kolumbien</v>
      </c>
      <c r="D36" s="39"/>
      <c r="E36" s="104"/>
      <c r="F36" s="93"/>
      <c r="G36" s="104"/>
      <c r="H36" s="20" t="str">
        <f>C35</f>
        <v>Elfenbeinküste</v>
      </c>
      <c r="I36" s="39"/>
      <c r="J36" s="60"/>
      <c r="K36" s="60" t="s">
        <v>81</v>
      </c>
      <c r="L36" s="60">
        <f t="shared" si="8"/>
        <v>0</v>
      </c>
      <c r="M36" s="60">
        <f>IF($E36="",0,IF($E36&gt;$G36,3,IF($E36=G36,1,0)))</f>
        <v>0</v>
      </c>
      <c r="N36" s="60"/>
      <c r="O36" s="60">
        <f>IF($G36="",0,IF($E36&gt;$G36,0,IF($E36=$G36,1,3)))</f>
        <v>0</v>
      </c>
      <c r="P36" s="60"/>
      <c r="Q36" s="60">
        <f>E36</f>
        <v>0</v>
      </c>
      <c r="R36" s="60"/>
      <c r="S36" s="60">
        <f>G36</f>
        <v>0</v>
      </c>
      <c r="T36" s="60"/>
      <c r="U36" s="60">
        <f>G36</f>
        <v>0</v>
      </c>
      <c r="V36" s="60"/>
      <c r="W36" s="60">
        <f>E36</f>
        <v>0</v>
      </c>
      <c r="X36" s="60"/>
      <c r="Y36" s="60"/>
      <c r="Z36" s="60">
        <f>O40</f>
        <v>0</v>
      </c>
      <c r="AA36" s="60">
        <f>S40</f>
        <v>0</v>
      </c>
      <c r="AB36" s="60">
        <f>W40</f>
        <v>0</v>
      </c>
      <c r="AC36" s="60">
        <f>AA36-AB36</f>
        <v>0</v>
      </c>
      <c r="AD36" s="60">
        <f>IF(Z36&gt;Z34,-1,0)</f>
        <v>0</v>
      </c>
      <c r="AE36" s="60">
        <f>IF(Z36&gt;Z35,-1,0)</f>
        <v>0</v>
      </c>
      <c r="AF36" s="60">
        <f>IF(Z36&gt;Z37,-1,0)</f>
        <v>0</v>
      </c>
      <c r="AG36" s="60">
        <f>10000-(AJ36*1000+AM36*100+AK36*10)</f>
        <v>10000</v>
      </c>
      <c r="AH36" s="90">
        <f>RANK(AG36,AG34:AG37,1)</f>
        <v>1</v>
      </c>
      <c r="AI36" s="60" t="str">
        <f>C35</f>
        <v>Elfenbeinküste</v>
      </c>
      <c r="AJ36" s="60">
        <f t="shared" si="9"/>
        <v>0</v>
      </c>
      <c r="AK36" s="60">
        <f t="shared" si="9"/>
        <v>0</v>
      </c>
      <c r="AL36" s="60">
        <f t="shared" si="9"/>
        <v>0</v>
      </c>
      <c r="AM36" s="60">
        <f>AK36-AL36</f>
        <v>0</v>
      </c>
      <c r="AN36" s="187">
        <f>IF(AG34=AG36,IF(E36&gt;G36,AG34-0.1,AG34),AG34)</f>
        <v>10000</v>
      </c>
      <c r="AO36" s="187">
        <f>IF(AG35=AG36,IF(E39&gt;G39,AG35-0.1,AG35),AG35)</f>
        <v>10000</v>
      </c>
      <c r="AP36" s="187"/>
      <c r="AQ36" s="187">
        <f>IF(AG37=AG36,IF(G35&gt;E35,AG37-0.1,AG37),AG37)</f>
        <v>10000</v>
      </c>
      <c r="AR36" s="187">
        <f>AP38</f>
        <v>30000</v>
      </c>
      <c r="AS36" s="90">
        <f>RANK(AR36,AR34:AR37,1)</f>
        <v>1</v>
      </c>
      <c r="AT36" s="60" t="str">
        <f t="shared" si="10"/>
        <v>Elfenbeinküste</v>
      </c>
      <c r="AU36" s="60">
        <f t="shared" si="10"/>
        <v>0</v>
      </c>
      <c r="AV36" s="60">
        <f t="shared" si="10"/>
        <v>0</v>
      </c>
      <c r="AW36" s="60">
        <f t="shared" si="10"/>
        <v>0</v>
      </c>
      <c r="AX36" s="60"/>
      <c r="AY36" s="60"/>
      <c r="AZ36" s="60"/>
      <c r="BA36" s="113">
        <v>3</v>
      </c>
      <c r="BB36" s="114" t="e">
        <f>VLOOKUP(3,AS34:AT37,2,FALSE)</f>
        <v>#N/A</v>
      </c>
      <c r="BC36" s="115"/>
      <c r="BD36" s="116" t="e">
        <f>VLOOKUP(3,AS34:AW37,3,FALSE)</f>
        <v>#N/A</v>
      </c>
      <c r="BE36" s="116" t="e">
        <f>VLOOKUP(3,AS34:AW37,4,FALSE)</f>
        <v>#N/A</v>
      </c>
      <c r="BF36" s="93" t="s">
        <v>12</v>
      </c>
      <c r="BG36" s="116" t="e">
        <f>VLOOKUP(3,AS34:AW37,5,FALSE)</f>
        <v>#N/A</v>
      </c>
      <c r="BH36" s="60"/>
      <c r="BI36" s="85"/>
      <c r="BJ36" s="85">
        <f>IF(E36&gt;G36,IF(Spielplan!E36&gt;Spielplan!G36,Punktemodus!$B$3,0),0)</f>
        <v>0</v>
      </c>
      <c r="BK36" s="85">
        <f>IF(E36=G36,IF(Spielplan!E36=Spielplan!G36,Punktemodus!$B$3,0),0)</f>
        <v>10</v>
      </c>
      <c r="BL36" s="85">
        <f>IF(E36&lt;G36,IF(Spielplan!E36&lt;Spielplan!G36,Punktemodus!$B$3,0),0)</f>
        <v>0</v>
      </c>
      <c r="BM36" s="85">
        <f>IF(E36=Spielplan!E36,IF(G36=Spielplan!G36,Punktemodus!$B$5,0),0)</f>
        <v>3</v>
      </c>
      <c r="BN36" s="85">
        <f>IF(E36=Spielplan!E36,Punktemodus!$B$7,0)</f>
        <v>1</v>
      </c>
      <c r="BO36" s="85">
        <f>IF(G36=Spielplan!G36,Punktemodus!$B$7,0)</f>
        <v>1</v>
      </c>
      <c r="BP36" s="137">
        <f>IF(Spielplan!E36="",0,SUM(BJ36:BO36))</f>
        <v>0</v>
      </c>
      <c r="BQ36" s="85"/>
      <c r="BR36" s="87"/>
      <c r="BS36" s="82" t="s">
        <v>126</v>
      </c>
      <c r="BT36" s="44" t="str">
        <f>IF(G72="","",BB67)</f>
        <v/>
      </c>
      <c r="BU36" s="46"/>
      <c r="BV36" s="104"/>
      <c r="BW36" s="60"/>
      <c r="BX36" s="104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</row>
    <row r="37" spans="1:101" ht="18.75" customHeight="1" thickBot="1" x14ac:dyDescent="0.3">
      <c r="A37" s="60"/>
      <c r="B37" s="60"/>
      <c r="C37" s="14" t="str">
        <f>H34</f>
        <v>Griechenland</v>
      </c>
      <c r="D37" s="40"/>
      <c r="E37" s="104"/>
      <c r="F37" s="93"/>
      <c r="G37" s="104"/>
      <c r="H37" s="14" t="str">
        <f>H35</f>
        <v>Japan</v>
      </c>
      <c r="I37" s="40"/>
      <c r="J37" s="60"/>
      <c r="K37" s="60" t="s">
        <v>80</v>
      </c>
      <c r="L37" s="60">
        <f t="shared" si="8"/>
        <v>0</v>
      </c>
      <c r="M37" s="60"/>
      <c r="N37" s="60">
        <f>IF($E37="",0,IF($E37&gt;$G37,3,IF($E37=$G37,1,0)))</f>
        <v>0</v>
      </c>
      <c r="O37" s="60"/>
      <c r="P37" s="60">
        <f>IF($G37="",0,IF($E37&gt;$G37,0,IF($E37=$G37,1,3)))</f>
        <v>0</v>
      </c>
      <c r="Q37" s="60"/>
      <c r="R37" s="60">
        <f>E37</f>
        <v>0</v>
      </c>
      <c r="S37" s="60"/>
      <c r="T37" s="60">
        <f>G37</f>
        <v>0</v>
      </c>
      <c r="U37" s="60"/>
      <c r="V37" s="60">
        <f>G37</f>
        <v>0</v>
      </c>
      <c r="W37" s="60"/>
      <c r="X37" s="60">
        <f>E37</f>
        <v>0</v>
      </c>
      <c r="Y37" s="60"/>
      <c r="Z37" s="60">
        <f>P40</f>
        <v>0</v>
      </c>
      <c r="AA37" s="60">
        <f>T40</f>
        <v>0</v>
      </c>
      <c r="AB37" s="60">
        <f>X40</f>
        <v>0</v>
      </c>
      <c r="AC37" s="60">
        <f>AA37-AB37</f>
        <v>0</v>
      </c>
      <c r="AD37" s="60">
        <f>IF(Z37&gt;Z34,-1,0)</f>
        <v>0</v>
      </c>
      <c r="AE37" s="60">
        <f>IF(Z37&gt;Z35,-1,0)</f>
        <v>0</v>
      </c>
      <c r="AF37" s="60">
        <f>IF(Z37&gt;Z36,-1,0)</f>
        <v>0</v>
      </c>
      <c r="AG37" s="60">
        <f>10000-(AJ37*1000+AM37*100+AK37*10)</f>
        <v>10000</v>
      </c>
      <c r="AH37" s="90">
        <f>RANK(AG37,AG34:AG37,1)</f>
        <v>1</v>
      </c>
      <c r="AI37" s="60" t="str">
        <f>H35</f>
        <v>Japan</v>
      </c>
      <c r="AJ37" s="60">
        <f t="shared" si="9"/>
        <v>0</v>
      </c>
      <c r="AK37" s="60">
        <f t="shared" si="9"/>
        <v>0</v>
      </c>
      <c r="AL37" s="60">
        <f t="shared" si="9"/>
        <v>0</v>
      </c>
      <c r="AM37" s="60">
        <f>AK37-AL37</f>
        <v>0</v>
      </c>
      <c r="AN37" s="187">
        <f>IF(AG34=AG37,IF(E38&gt;G38,AG34-0.1,AG34),AG34)</f>
        <v>10000</v>
      </c>
      <c r="AO37" s="187">
        <f>IF(AG35=AG37,IF(E37&gt;G37,AG35-0.1,AG35),AG35)</f>
        <v>10000</v>
      </c>
      <c r="AP37" s="187">
        <f>IF(AG36=AG37,IF(E35&gt;G35,AG36-0.1,AG36),AG36)</f>
        <v>10000</v>
      </c>
      <c r="AQ37" s="187"/>
      <c r="AR37" s="187">
        <f>AQ38</f>
        <v>30000</v>
      </c>
      <c r="AS37" s="90">
        <f>RANK(AR37,AR34:AR37,1)</f>
        <v>1</v>
      </c>
      <c r="AT37" s="60" t="str">
        <f t="shared" si="10"/>
        <v>Japan</v>
      </c>
      <c r="AU37" s="60">
        <f t="shared" si="10"/>
        <v>0</v>
      </c>
      <c r="AV37" s="60">
        <f t="shared" si="10"/>
        <v>0</v>
      </c>
      <c r="AW37" s="60">
        <f t="shared" si="10"/>
        <v>0</v>
      </c>
      <c r="AX37" s="60"/>
      <c r="AY37" s="60"/>
      <c r="AZ37" s="60"/>
      <c r="BA37" s="113">
        <v>4</v>
      </c>
      <c r="BB37" s="114" t="e">
        <f>VLOOKUP(4,AS34:AT37,2,FALSE)</f>
        <v>#N/A</v>
      </c>
      <c r="BC37" s="115"/>
      <c r="BD37" s="116" t="e">
        <f>VLOOKUP(4,AS34:AW37,3,FALSE)</f>
        <v>#N/A</v>
      </c>
      <c r="BE37" s="116" t="e">
        <f>VLOOKUP(4,AS34:AW37,4,FALSE)</f>
        <v>#N/A</v>
      </c>
      <c r="BF37" s="93" t="s">
        <v>12</v>
      </c>
      <c r="BG37" s="116" t="e">
        <f>VLOOKUP(4,AS34:AW37,5,FALSE)</f>
        <v>#N/A</v>
      </c>
      <c r="BH37" s="60"/>
      <c r="BI37" s="85"/>
      <c r="BJ37" s="85">
        <f>IF(E37&gt;G37,IF(Spielplan!E37&gt;Spielplan!G37,Punktemodus!$B$3,0),0)</f>
        <v>0</v>
      </c>
      <c r="BK37" s="85">
        <f>IF(E37=G37,IF(Spielplan!E37=Spielplan!G37,Punktemodus!$B$3,0),0)</f>
        <v>10</v>
      </c>
      <c r="BL37" s="85">
        <f>IF(E37&lt;G37,IF(Spielplan!E37&lt;Spielplan!G37,Punktemodus!$B$3,0),0)</f>
        <v>0</v>
      </c>
      <c r="BM37" s="85">
        <f>IF(E37=Spielplan!E37,IF(G37=Spielplan!G37,Punktemodus!$B$5,0),0)</f>
        <v>3</v>
      </c>
      <c r="BN37" s="85">
        <f>IF(E37=Spielplan!E37,Punktemodus!$B$7,0)</f>
        <v>1</v>
      </c>
      <c r="BO37" s="85">
        <f>IF(G37=Spielplan!G37,Punktemodus!$B$7,0)</f>
        <v>1</v>
      </c>
      <c r="BP37" s="137">
        <f>IF(Spielplan!E37="",0,SUM(BJ37:BO37))</f>
        <v>0</v>
      </c>
      <c r="BQ37" s="85"/>
      <c r="BR37" s="87"/>
      <c r="BS37" s="5" t="s">
        <v>127</v>
      </c>
      <c r="BT37" s="44" t="str">
        <f>IF(G61="","",BB57)</f>
        <v/>
      </c>
      <c r="BU37" s="46"/>
      <c r="BV37" s="104"/>
      <c r="BW37" s="60"/>
      <c r="BX37" s="104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</row>
    <row r="38" spans="1:101" ht="18.75" customHeight="1" thickBot="1" x14ac:dyDescent="0.3">
      <c r="A38" s="60"/>
      <c r="B38" s="60"/>
      <c r="C38" s="20" t="str">
        <f>C34</f>
        <v>Kolumbien</v>
      </c>
      <c r="D38" s="39"/>
      <c r="E38" s="104"/>
      <c r="F38" s="93"/>
      <c r="G38" s="104"/>
      <c r="H38" s="20" t="str">
        <f>H35</f>
        <v>Japan</v>
      </c>
      <c r="I38" s="39"/>
      <c r="J38" s="60"/>
      <c r="K38" s="60" t="s">
        <v>82</v>
      </c>
      <c r="L38" s="60">
        <f t="shared" si="8"/>
        <v>0</v>
      </c>
      <c r="M38" s="60">
        <f>IF($E38="",0,IF($E38&gt;$G38,3,IF($E38=G38,1,0)))</f>
        <v>0</v>
      </c>
      <c r="N38" s="60"/>
      <c r="O38" s="60"/>
      <c r="P38" s="60">
        <f>IF($G38="",0,IF($E38&gt;$G38,0,IF($E38=$G38,1,3)))</f>
        <v>0</v>
      </c>
      <c r="Q38" s="60">
        <f>E38</f>
        <v>0</v>
      </c>
      <c r="R38" s="60"/>
      <c r="S38" s="60"/>
      <c r="T38" s="60">
        <f>G38</f>
        <v>0</v>
      </c>
      <c r="U38" s="60">
        <f>G38</f>
        <v>0</v>
      </c>
      <c r="V38" s="60"/>
      <c r="W38" s="60"/>
      <c r="X38" s="60">
        <f>E38</f>
        <v>0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187">
        <f>SUM(AN34:AN37)</f>
        <v>30000</v>
      </c>
      <c r="AO38" s="187">
        <f>SUM(AO34:AO37)</f>
        <v>30000</v>
      </c>
      <c r="AP38" s="187">
        <f>SUM(AP34:AP37)</f>
        <v>30000</v>
      </c>
      <c r="AQ38" s="187">
        <f>SUM(AQ34:AQ37)</f>
        <v>30000</v>
      </c>
      <c r="AR38" s="187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85">
        <f>IF(E38&gt;G38,IF(Spielplan!E38&gt;Spielplan!G38,Punktemodus!$B$3,0),0)</f>
        <v>0</v>
      </c>
      <c r="BK38" s="85">
        <f>IF(E38=G38,IF(Spielplan!E38=Spielplan!G38,Punktemodus!$B$3,0),0)</f>
        <v>10</v>
      </c>
      <c r="BL38" s="85">
        <f>IF(E38&lt;G38,IF(Spielplan!E38&lt;Spielplan!G38,Punktemodus!$B$3,0),0)</f>
        <v>0</v>
      </c>
      <c r="BM38" s="85">
        <f>IF(E38=Spielplan!E38,IF(G38=Spielplan!G38,Punktemodus!$B$5,0),0)</f>
        <v>3</v>
      </c>
      <c r="BN38" s="85">
        <f>IF(E38=Spielplan!E38,Punktemodus!$B$7,0)</f>
        <v>1</v>
      </c>
      <c r="BO38" s="85">
        <f>IF(G38=Spielplan!G38,Punktemodus!$B$7,0)</f>
        <v>1</v>
      </c>
      <c r="BP38" s="137">
        <f>IF(Spielplan!E38="",0,SUM(BJ38:BO38))</f>
        <v>0</v>
      </c>
      <c r="BQ38" s="60"/>
      <c r="BR38" s="87"/>
      <c r="BS38" s="60"/>
      <c r="BT38" s="60"/>
      <c r="BU38" s="60"/>
      <c r="BV38" s="60"/>
      <c r="BW38" s="60"/>
      <c r="BX38" s="60"/>
      <c r="BY38" s="60"/>
      <c r="BZ38" s="47">
        <v>55</v>
      </c>
      <c r="CA38" s="44" t="str">
        <f>IF(BX36="",IF(BV36&gt;BV37,BT36,BT37),IF(BX36&gt;BX37,BT36,BT37))</f>
        <v/>
      </c>
      <c r="CB38" s="46"/>
      <c r="CC38" s="104"/>
      <c r="CD38" s="60"/>
      <c r="CE38" s="104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</row>
    <row r="39" spans="1:101" ht="18.75" customHeight="1" thickBot="1" x14ac:dyDescent="0.3">
      <c r="A39" s="60"/>
      <c r="B39" s="60"/>
      <c r="C39" s="14" t="str">
        <f>H34</f>
        <v>Griechenland</v>
      </c>
      <c r="D39" s="40"/>
      <c r="E39" s="104"/>
      <c r="F39" s="93"/>
      <c r="G39" s="104"/>
      <c r="H39" s="14" t="str">
        <f>C35</f>
        <v>Elfenbeinküste</v>
      </c>
      <c r="I39" s="40"/>
      <c r="J39" s="60"/>
      <c r="K39" s="60" t="s">
        <v>82</v>
      </c>
      <c r="L39" s="60">
        <f t="shared" si="8"/>
        <v>0</v>
      </c>
      <c r="M39" s="60"/>
      <c r="N39" s="60">
        <f>IF($E39="",0,IF($E39&gt;$G39,3,IF($E39=$G39,1,0)))</f>
        <v>0</v>
      </c>
      <c r="O39" s="60">
        <f>IF($G39="",0,IF($E39&gt;$G39,0,IF($E39=$G39,1,3)))</f>
        <v>0</v>
      </c>
      <c r="P39" s="60"/>
      <c r="Q39" s="60"/>
      <c r="R39" s="60">
        <f>E39</f>
        <v>0</v>
      </c>
      <c r="S39" s="60">
        <f>G39</f>
        <v>0</v>
      </c>
      <c r="T39" s="60"/>
      <c r="U39" s="60"/>
      <c r="V39" s="60">
        <f>G39</f>
        <v>0</v>
      </c>
      <c r="W39" s="60">
        <f>E39</f>
        <v>0</v>
      </c>
      <c r="X39" s="60"/>
      <c r="Y39" s="60"/>
      <c r="Z39" s="60" t="s">
        <v>30</v>
      </c>
      <c r="AA39" s="60"/>
      <c r="AB39" s="60"/>
      <c r="AC39" s="60"/>
      <c r="AD39" s="60"/>
      <c r="AE39" s="60"/>
      <c r="AF39" s="60"/>
      <c r="AG39" s="60" t="b">
        <f>OR(AG34=AG35,AG34=AG36,AG34=AG37,AG35=AG36,AG35=AG37,AG36=AG37)</f>
        <v>1</v>
      </c>
      <c r="AH39" s="60"/>
      <c r="AI39" s="60"/>
      <c r="AJ39" s="60"/>
      <c r="AK39" s="60"/>
      <c r="AL39" s="60"/>
      <c r="AM39" s="60"/>
      <c r="AN39" s="60"/>
      <c r="AO39" s="60" t="s">
        <v>34</v>
      </c>
      <c r="AP39" s="60"/>
      <c r="AQ39" s="60"/>
      <c r="AR39" s="60" t="b">
        <f>OR(AR34=AR35,AR34=AR36,AR34=AR37,AR35=AR36,AR35=AR37,AR36=AR37)</f>
        <v>1</v>
      </c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85">
        <f>IF(E39&gt;G39,IF(Spielplan!E39&gt;Spielplan!G39,Punktemodus!$B$3,0),0)</f>
        <v>0</v>
      </c>
      <c r="BK39" s="85">
        <f>IF(E39=G39,IF(Spielplan!E39=Spielplan!G39,Punktemodus!$B$3,0),0)</f>
        <v>10</v>
      </c>
      <c r="BL39" s="85">
        <f>IF(E39&lt;G39,IF(Spielplan!E39&lt;Spielplan!G39,Punktemodus!$B$3,0),0)</f>
        <v>0</v>
      </c>
      <c r="BM39" s="85">
        <f>IF(E39=Spielplan!E39,IF(G39=Spielplan!G39,Punktemodus!$B$5,0),0)</f>
        <v>3</v>
      </c>
      <c r="BN39" s="85">
        <f>IF(E39=Spielplan!E39,Punktemodus!$B$7,0)</f>
        <v>1</v>
      </c>
      <c r="BO39" s="85">
        <f>IF(G39=Spielplan!G39,Punktemodus!$B$7,0)</f>
        <v>1</v>
      </c>
      <c r="BP39" s="137">
        <f>IF(Spielplan!E39="",0,SUM(BJ39:BO39))</f>
        <v>0</v>
      </c>
      <c r="BQ39" s="60"/>
      <c r="BR39" s="87"/>
      <c r="BS39" s="60"/>
      <c r="BT39" s="60"/>
      <c r="BU39" s="60"/>
      <c r="BV39" s="60"/>
      <c r="BW39" s="60"/>
      <c r="BX39" s="60"/>
      <c r="BY39" s="60"/>
      <c r="BZ39" s="47">
        <v>56</v>
      </c>
      <c r="CA39" s="44" t="str">
        <f>IF(BX40="",IF(BV40&gt;BV41,BT40,BT41),IF(BX40&gt;BX41,BT40,BT41))</f>
        <v/>
      </c>
      <c r="CB39" s="46"/>
      <c r="CC39" s="104"/>
      <c r="CD39" s="60"/>
      <c r="CE39" s="104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</row>
    <row r="40" spans="1:101" ht="18.75" customHeight="1" thickBot="1" x14ac:dyDescent="0.25">
      <c r="A40" s="60"/>
      <c r="B40" s="60"/>
      <c r="C40" s="136" t="str">
        <f>IF(G39="","",IF(AR39=TRUE,"Achtung: Fehler in Tabelle!",""))</f>
        <v/>
      </c>
      <c r="D40" s="60"/>
      <c r="E40" s="85"/>
      <c r="F40" s="60"/>
      <c r="G40" s="85"/>
      <c r="H40" s="60"/>
      <c r="I40" s="60"/>
      <c r="J40" s="60"/>
      <c r="K40" s="60"/>
      <c r="L40" s="60"/>
      <c r="M40" s="60">
        <f t="shared" ref="M40:X40" si="11">SUM(M34:M39)</f>
        <v>0</v>
      </c>
      <c r="N40" s="60">
        <f t="shared" si="11"/>
        <v>0</v>
      </c>
      <c r="O40" s="60">
        <f t="shared" si="11"/>
        <v>0</v>
      </c>
      <c r="P40" s="60">
        <f t="shared" si="11"/>
        <v>0</v>
      </c>
      <c r="Q40" s="60">
        <f t="shared" si="11"/>
        <v>0</v>
      </c>
      <c r="R40" s="60">
        <f t="shared" si="11"/>
        <v>0</v>
      </c>
      <c r="S40" s="60">
        <f t="shared" si="11"/>
        <v>0</v>
      </c>
      <c r="T40" s="60">
        <f t="shared" si="11"/>
        <v>0</v>
      </c>
      <c r="U40" s="60">
        <f t="shared" si="11"/>
        <v>0</v>
      </c>
      <c r="V40" s="60">
        <f t="shared" si="11"/>
        <v>0</v>
      </c>
      <c r="W40" s="60">
        <f t="shared" si="11"/>
        <v>0</v>
      </c>
      <c r="X40" s="60">
        <f t="shared" si="11"/>
        <v>0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160">
        <f>SUM(BP34:BP39)</f>
        <v>0</v>
      </c>
      <c r="BQ40" s="60"/>
      <c r="BR40" s="87"/>
      <c r="BS40" s="55" t="s">
        <v>128</v>
      </c>
      <c r="BT40" s="44" t="str">
        <f>IF(G94="","",BB89)</f>
        <v/>
      </c>
      <c r="BU40" s="46"/>
      <c r="BV40" s="104"/>
      <c r="BW40" s="60"/>
      <c r="BX40" s="104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</row>
    <row r="41" spans="1:101" ht="18.75" customHeight="1" thickBot="1" x14ac:dyDescent="0.25">
      <c r="A41" s="60"/>
      <c r="B41" s="60"/>
      <c r="C41" s="60"/>
      <c r="D41" s="60"/>
      <c r="E41" s="85"/>
      <c r="F41" s="60"/>
      <c r="G41" s="85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138"/>
      <c r="BQ41" s="60"/>
      <c r="BR41" s="87"/>
      <c r="BS41" s="25" t="s">
        <v>129</v>
      </c>
      <c r="BT41" s="44" t="str">
        <f>IF(G83="","",BB79)</f>
        <v/>
      </c>
      <c r="BU41" s="46"/>
      <c r="BV41" s="104"/>
      <c r="BW41" s="60"/>
      <c r="BX41" s="104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</row>
    <row r="42" spans="1:101" ht="18.75" customHeight="1" thickBot="1" x14ac:dyDescent="0.3">
      <c r="A42" s="60"/>
      <c r="B42" s="60"/>
      <c r="C42" s="89"/>
      <c r="D42" s="60"/>
      <c r="E42" s="85"/>
      <c r="F42" s="60"/>
      <c r="G42" s="85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89"/>
      <c r="BC42" s="60"/>
      <c r="BD42" s="90"/>
      <c r="BE42" s="60"/>
      <c r="BF42" s="61"/>
      <c r="BG42" s="60"/>
      <c r="BH42" s="60"/>
      <c r="BI42" s="60"/>
      <c r="BJ42" s="60"/>
      <c r="BK42" s="60"/>
      <c r="BL42" s="60"/>
      <c r="BM42" s="60"/>
      <c r="BN42" s="60"/>
      <c r="BO42" s="60"/>
      <c r="BP42" s="138"/>
      <c r="BQ42" s="60"/>
      <c r="BR42" s="87"/>
      <c r="BS42" s="94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</row>
    <row r="43" spans="1:101" ht="18.75" customHeight="1" thickBot="1" x14ac:dyDescent="0.3">
      <c r="A43" s="60"/>
      <c r="B43" s="60"/>
      <c r="C43" s="88" t="s">
        <v>74</v>
      </c>
      <c r="D43" s="60"/>
      <c r="E43" s="85"/>
      <c r="F43" s="60"/>
      <c r="G43" s="85"/>
      <c r="H43" s="60"/>
      <c r="I43" s="60"/>
      <c r="J43" s="60"/>
      <c r="K43" s="60"/>
      <c r="L43" s="60"/>
      <c r="M43" s="60" t="s">
        <v>4</v>
      </c>
      <c r="N43" s="60"/>
      <c r="O43" s="60"/>
      <c r="P43" s="60"/>
      <c r="Q43" s="60" t="s">
        <v>6</v>
      </c>
      <c r="R43" s="60"/>
      <c r="S43" s="60"/>
      <c r="T43" s="60"/>
      <c r="U43" s="60" t="s">
        <v>7</v>
      </c>
      <c r="V43" s="60"/>
      <c r="W43" s="60"/>
      <c r="X43" s="60"/>
      <c r="Y43" s="60"/>
      <c r="Z43" s="60" t="s">
        <v>4</v>
      </c>
      <c r="AA43" s="60" t="s">
        <v>5</v>
      </c>
      <c r="AB43" s="60"/>
      <c r="AC43" s="60"/>
      <c r="AD43" s="60" t="s">
        <v>9</v>
      </c>
      <c r="AE43" s="60"/>
      <c r="AF43" s="60"/>
      <c r="AG43" s="60"/>
      <c r="AH43" s="60" t="s">
        <v>32</v>
      </c>
      <c r="AI43" s="60"/>
      <c r="AJ43" s="60"/>
      <c r="AK43" s="60"/>
      <c r="AL43" s="60"/>
      <c r="AM43" s="60"/>
      <c r="AN43" s="60" t="s">
        <v>35</v>
      </c>
      <c r="AO43" s="60"/>
      <c r="AP43" s="60"/>
      <c r="AQ43" s="60"/>
      <c r="AR43" s="60"/>
      <c r="AS43" s="60" t="s">
        <v>33</v>
      </c>
      <c r="AT43" s="60"/>
      <c r="AU43" s="60"/>
      <c r="AV43" s="60"/>
      <c r="AW43" s="60"/>
      <c r="AX43" s="60"/>
      <c r="AY43" s="60"/>
      <c r="AZ43" s="60"/>
      <c r="BA43" s="60"/>
      <c r="BB43" s="89" t="s">
        <v>10</v>
      </c>
      <c r="BC43" s="60"/>
      <c r="BD43" s="90" t="s">
        <v>4</v>
      </c>
      <c r="BE43" s="60"/>
      <c r="BF43" s="61" t="s">
        <v>5</v>
      </c>
      <c r="BG43" s="60"/>
      <c r="BH43" s="60"/>
      <c r="BI43" s="85"/>
      <c r="BJ43" s="60"/>
      <c r="BK43" s="60"/>
      <c r="BL43" s="60"/>
      <c r="BM43" s="60"/>
      <c r="BN43" s="60"/>
      <c r="BO43" s="60"/>
      <c r="BP43" s="138"/>
      <c r="BQ43" s="85"/>
      <c r="BR43" s="139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</row>
    <row r="44" spans="1:101" ht="18.75" customHeight="1" thickBot="1" x14ac:dyDescent="0.25">
      <c r="A44" s="60"/>
      <c r="B44" s="60"/>
      <c r="C44" s="60"/>
      <c r="D44" s="60"/>
      <c r="E44" s="85"/>
      <c r="F44" s="60"/>
      <c r="G44" s="85"/>
      <c r="H44" s="60"/>
      <c r="I44" s="60"/>
      <c r="J44" s="60"/>
      <c r="K44" s="60"/>
      <c r="L44" s="60"/>
      <c r="M44" s="60" t="s">
        <v>0</v>
      </c>
      <c r="N44" s="60" t="s">
        <v>1</v>
      </c>
      <c r="O44" s="60" t="s">
        <v>2</v>
      </c>
      <c r="P44" s="60" t="s">
        <v>3</v>
      </c>
      <c r="Q44" s="60" t="s">
        <v>0</v>
      </c>
      <c r="R44" s="60" t="s">
        <v>1</v>
      </c>
      <c r="S44" s="60" t="s">
        <v>2</v>
      </c>
      <c r="T44" s="60" t="s">
        <v>3</v>
      </c>
      <c r="U44" s="60" t="s">
        <v>0</v>
      </c>
      <c r="V44" s="60" t="s">
        <v>1</v>
      </c>
      <c r="W44" s="60" t="s">
        <v>2</v>
      </c>
      <c r="X44" s="60" t="s">
        <v>3</v>
      </c>
      <c r="Y44" s="60"/>
      <c r="Z44" s="60" t="s">
        <v>8</v>
      </c>
      <c r="AA44" s="60"/>
      <c r="AB44" s="60"/>
      <c r="AC44" s="60"/>
      <c r="AD44" s="60"/>
      <c r="AE44" s="60"/>
      <c r="AF44" s="60"/>
      <c r="AG44" s="60"/>
      <c r="AH44" s="60" t="s">
        <v>31</v>
      </c>
      <c r="AI44" s="60"/>
      <c r="AJ44" s="60"/>
      <c r="AK44" s="60"/>
      <c r="AL44" s="60"/>
      <c r="AM44" s="60"/>
      <c r="AN44" s="60" t="str">
        <f>AI45</f>
        <v>Uruguay</v>
      </c>
      <c r="AO44" s="60" t="str">
        <f>AI46</f>
        <v>Costa Rica</v>
      </c>
      <c r="AP44" s="60" t="str">
        <f>AI47</f>
        <v>England</v>
      </c>
      <c r="AQ44" s="60" t="str">
        <f>AI48</f>
        <v>Italien</v>
      </c>
      <c r="AR44" s="60"/>
      <c r="AS44" s="60" t="s">
        <v>31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85"/>
      <c r="BJ44" s="85"/>
      <c r="BK44" s="85"/>
      <c r="BL44" s="85"/>
      <c r="BM44" s="85"/>
      <c r="BN44" s="85"/>
      <c r="BO44" s="85"/>
      <c r="BP44" s="137"/>
      <c r="BQ44" s="85"/>
      <c r="BR44" s="141"/>
      <c r="BS44" s="359" t="s">
        <v>165</v>
      </c>
      <c r="BT44" s="360"/>
      <c r="BU44" s="361"/>
      <c r="BV44" s="362"/>
      <c r="BW44" s="156"/>
      <c r="BX44" s="351" t="s">
        <v>152</v>
      </c>
      <c r="BY44" s="351" t="s">
        <v>153</v>
      </c>
      <c r="BZ44" s="352"/>
      <c r="CA44" s="156"/>
      <c r="CB44" s="155"/>
      <c r="CC44" s="155"/>
      <c r="CD44" s="155"/>
      <c r="CE44" s="351" t="s">
        <v>155</v>
      </c>
      <c r="CF44" s="351" t="s">
        <v>156</v>
      </c>
      <c r="CG44" s="155"/>
      <c r="CH44" s="155"/>
      <c r="CI44" s="155"/>
      <c r="CJ44" s="351" t="s">
        <v>158</v>
      </c>
      <c r="CK44" s="155"/>
      <c r="CL44" s="155"/>
      <c r="CM44" s="155"/>
      <c r="CN44" s="155"/>
      <c r="CO44" s="351" t="s">
        <v>159</v>
      </c>
      <c r="CP44" s="155"/>
      <c r="CQ44" s="155"/>
      <c r="CR44" s="155"/>
      <c r="CS44" s="351" t="s">
        <v>146</v>
      </c>
      <c r="CT44" s="155"/>
      <c r="CU44" s="134"/>
      <c r="CV44" s="134"/>
      <c r="CW44" s="134"/>
    </row>
    <row r="45" spans="1:101" ht="18.75" customHeight="1" thickBot="1" x14ac:dyDescent="0.3">
      <c r="A45" s="60"/>
      <c r="B45" s="60"/>
      <c r="C45" s="75" t="str">
        <f>Spielplan!$C$45</f>
        <v>Uruguay</v>
      </c>
      <c r="D45" s="76"/>
      <c r="E45" s="104"/>
      <c r="F45" s="93"/>
      <c r="G45" s="104"/>
      <c r="H45" s="75" t="str">
        <f>Spielplan!$H$45</f>
        <v>Costa Rica</v>
      </c>
      <c r="I45" s="76"/>
      <c r="J45" s="60"/>
      <c r="K45" s="60" t="s">
        <v>85</v>
      </c>
      <c r="L45" s="60">
        <f t="shared" ref="L45:L50" si="12">IF(E45-G45&gt;0,1,IF(G45=E45,0,-1))</f>
        <v>0</v>
      </c>
      <c r="M45" s="60">
        <f>IF($E45="",0,IF($E45&gt;$G45,3,IF($E45=G45,1,0)))</f>
        <v>0</v>
      </c>
      <c r="N45" s="60">
        <f>IF($G45="",0,IF($E45&gt;$G45,0,IF($E45=G45,1,3)))</f>
        <v>0</v>
      </c>
      <c r="O45" s="60"/>
      <c r="P45" s="60"/>
      <c r="Q45" s="60">
        <f>E45</f>
        <v>0</v>
      </c>
      <c r="R45" s="60">
        <f>G45</f>
        <v>0</v>
      </c>
      <c r="S45" s="60"/>
      <c r="T45" s="60"/>
      <c r="U45" s="60">
        <f>G45</f>
        <v>0</v>
      </c>
      <c r="V45" s="60">
        <f>E45</f>
        <v>0</v>
      </c>
      <c r="W45" s="60"/>
      <c r="X45" s="60"/>
      <c r="Y45" s="60"/>
      <c r="Z45" s="60">
        <f>M51</f>
        <v>0</v>
      </c>
      <c r="AA45" s="60">
        <f>Q51</f>
        <v>0</v>
      </c>
      <c r="AB45" s="60">
        <f>U51</f>
        <v>0</v>
      </c>
      <c r="AC45" s="60">
        <f>AA45-AB45</f>
        <v>0</v>
      </c>
      <c r="AD45" s="60">
        <f>IF(Z45&gt;Z46,-1,0)</f>
        <v>0</v>
      </c>
      <c r="AE45" s="60">
        <f>IF(Z45&gt;Z47,-1,0)</f>
        <v>0</v>
      </c>
      <c r="AF45" s="60">
        <f>IF(Z45&gt;Z48,-1,0)</f>
        <v>0</v>
      </c>
      <c r="AG45" s="60">
        <f>10000-(AJ45*1000+AM45*100+AK45*10)</f>
        <v>10000</v>
      </c>
      <c r="AH45" s="90">
        <f>RANK(AG45,AG45:AG48,1)</f>
        <v>1</v>
      </c>
      <c r="AI45" s="60" t="str">
        <f>C45</f>
        <v>Uruguay</v>
      </c>
      <c r="AJ45" s="60">
        <f t="shared" ref="AJ45:AL48" si="13">Z45</f>
        <v>0</v>
      </c>
      <c r="AK45" s="60">
        <f t="shared" si="13"/>
        <v>0</v>
      </c>
      <c r="AL45" s="60">
        <f t="shared" si="13"/>
        <v>0</v>
      </c>
      <c r="AM45" s="60">
        <f>AK45-AL45</f>
        <v>0</v>
      </c>
      <c r="AN45" s="187"/>
      <c r="AO45" s="187">
        <f>IF(AG46=AG45,IF(G45&gt;E45,AG46-0.1,AG46),AG46)</f>
        <v>10000</v>
      </c>
      <c r="AP45" s="187">
        <f>IF(AG47=AG45,IF(G47&gt;E47,AG47-0.1,AG47),AG47)</f>
        <v>10000</v>
      </c>
      <c r="AQ45" s="187">
        <f>IF(AG48=AG45,IF(G49&gt;E49,AG48-0.1,AG48),AG48)</f>
        <v>10000</v>
      </c>
      <c r="AR45" s="187">
        <f>AN49</f>
        <v>30000</v>
      </c>
      <c r="AS45" s="90">
        <f>RANK(AR45,AR45:AR48,1)</f>
        <v>1</v>
      </c>
      <c r="AT45" s="60" t="str">
        <f t="shared" ref="AT45:AW48" si="14">AI45</f>
        <v>Uruguay</v>
      </c>
      <c r="AU45" s="60">
        <f t="shared" si="14"/>
        <v>0</v>
      </c>
      <c r="AV45" s="60">
        <f t="shared" si="14"/>
        <v>0</v>
      </c>
      <c r="AW45" s="60">
        <f t="shared" si="14"/>
        <v>0</v>
      </c>
      <c r="AX45" s="60"/>
      <c r="AY45" s="60"/>
      <c r="AZ45" s="60"/>
      <c r="BA45" s="77">
        <v>1</v>
      </c>
      <c r="BB45" s="75" t="str">
        <f>VLOOKUP(1,AS45:AT48,2,FALSE)</f>
        <v>Uruguay</v>
      </c>
      <c r="BC45" s="76"/>
      <c r="BD45" s="78">
        <f>VLOOKUP(1,AS45:AW48,3,FALSE)</f>
        <v>0</v>
      </c>
      <c r="BE45" s="79">
        <f>VLOOKUP(1,AS45:AW48,4,FALSE)</f>
        <v>0</v>
      </c>
      <c r="BF45" s="93" t="s">
        <v>12</v>
      </c>
      <c r="BG45" s="79">
        <f>VLOOKUP(1,AS45:AW48,5,FALSE)</f>
        <v>0</v>
      </c>
      <c r="BH45" s="80" t="s">
        <v>24</v>
      </c>
      <c r="BI45" s="85"/>
      <c r="BJ45" s="85">
        <f>IF(E45&gt;G45,IF(Spielplan!E45&gt;Spielplan!G45,Punktemodus!$B$3,0),0)</f>
        <v>0</v>
      </c>
      <c r="BK45" s="85">
        <f>IF(E45=G45,IF(Spielplan!E45=Spielplan!G45,Punktemodus!$B$3,0),0)</f>
        <v>10</v>
      </c>
      <c r="BL45" s="85">
        <f>IF(E45&lt;G45,IF(Spielplan!E45&lt;Spielplan!G45,Punktemodus!$B$3,0),0)</f>
        <v>0</v>
      </c>
      <c r="BM45" s="85">
        <f>IF(E45=Spielplan!E45,IF(G45=Spielplan!G45,Punktemodus!$B$5,0),0)</f>
        <v>3</v>
      </c>
      <c r="BN45" s="85">
        <f>IF(E45=Spielplan!E45,Punktemodus!$B$7,0)</f>
        <v>1</v>
      </c>
      <c r="BO45" s="85">
        <f>IF(G45=Spielplan!G45,Punktemodus!$B$7,0)</f>
        <v>1</v>
      </c>
      <c r="BP45" s="137">
        <f>IF(Spielplan!E45="",0,SUM(BJ45:BO45))</f>
        <v>0</v>
      </c>
      <c r="BQ45" s="85"/>
      <c r="BR45" s="141"/>
      <c r="BS45" s="363"/>
      <c r="BT45" s="364"/>
      <c r="BU45" s="365"/>
      <c r="BV45" s="366"/>
      <c r="BW45" s="156"/>
      <c r="BX45" s="351"/>
      <c r="BY45" s="351"/>
      <c r="BZ45" s="352"/>
      <c r="CA45" s="156"/>
      <c r="CB45" s="155"/>
      <c r="CC45" s="155"/>
      <c r="CD45" s="155"/>
      <c r="CE45" s="351"/>
      <c r="CF45" s="351"/>
      <c r="CG45" s="155"/>
      <c r="CH45" s="155"/>
      <c r="CI45" s="155"/>
      <c r="CJ45" s="351"/>
      <c r="CK45" s="155"/>
      <c r="CL45" s="155"/>
      <c r="CM45" s="155"/>
      <c r="CN45" s="155"/>
      <c r="CO45" s="351"/>
      <c r="CP45" s="155"/>
      <c r="CQ45" s="155"/>
      <c r="CR45" s="155"/>
      <c r="CS45" s="351"/>
      <c r="CT45" s="155"/>
      <c r="CU45" s="134"/>
      <c r="CV45" s="134"/>
      <c r="CW45" s="134"/>
    </row>
    <row r="46" spans="1:101" ht="18.75" customHeight="1" thickBot="1" x14ac:dyDescent="0.3">
      <c r="A46" s="60"/>
      <c r="B46" s="60"/>
      <c r="C46" s="48" t="str">
        <f>Spielplan!$C$46</f>
        <v>England</v>
      </c>
      <c r="D46" s="49"/>
      <c r="E46" s="104"/>
      <c r="F46" s="93"/>
      <c r="G46" s="104"/>
      <c r="H46" s="48" t="str">
        <f>Spielplan!$H$46</f>
        <v>Italien</v>
      </c>
      <c r="I46" s="49"/>
      <c r="J46" s="60"/>
      <c r="K46" s="60" t="s">
        <v>86</v>
      </c>
      <c r="L46" s="60">
        <f t="shared" si="12"/>
        <v>0</v>
      </c>
      <c r="M46" s="60"/>
      <c r="N46" s="60"/>
      <c r="O46" s="60">
        <f>IF($E46="",0,IF($E46&gt;$G46,3,IF($E46=$G46,1,0)))</f>
        <v>0</v>
      </c>
      <c r="P46" s="60">
        <f>IF($G46="",0,IF($E46&gt;$G46,0,IF($E46=$G46,1,3)))</f>
        <v>0</v>
      </c>
      <c r="Q46" s="60"/>
      <c r="R46" s="60"/>
      <c r="S46" s="60">
        <f>E46</f>
        <v>0</v>
      </c>
      <c r="T46" s="60">
        <f>G46</f>
        <v>0</v>
      </c>
      <c r="U46" s="60"/>
      <c r="V46" s="60"/>
      <c r="W46" s="60">
        <f>G46</f>
        <v>0</v>
      </c>
      <c r="X46" s="60">
        <f>E46</f>
        <v>0</v>
      </c>
      <c r="Y46" s="60"/>
      <c r="Z46" s="60">
        <f>N51</f>
        <v>0</v>
      </c>
      <c r="AA46" s="60">
        <f>R51</f>
        <v>0</v>
      </c>
      <c r="AB46" s="60">
        <f>V51</f>
        <v>0</v>
      </c>
      <c r="AC46" s="60">
        <f>AA46-AB46</f>
        <v>0</v>
      </c>
      <c r="AD46" s="60">
        <f>IF(Z46&gt;Z45,-1,0)</f>
        <v>0</v>
      </c>
      <c r="AE46" s="60">
        <f>IF(Z46&gt;Z47,-1,0)</f>
        <v>0</v>
      </c>
      <c r="AF46" s="60">
        <f>IF(Z46&gt;Z48,-1,0)</f>
        <v>0</v>
      </c>
      <c r="AG46" s="60">
        <f>10000-(AJ46*1000+AM46*100+AK46*10)</f>
        <v>10000</v>
      </c>
      <c r="AH46" s="90">
        <f>RANK(AG46,AG45:AG48,1)</f>
        <v>1</v>
      </c>
      <c r="AI46" s="60" t="str">
        <f>H45</f>
        <v>Costa Rica</v>
      </c>
      <c r="AJ46" s="60">
        <f t="shared" si="13"/>
        <v>0</v>
      </c>
      <c r="AK46" s="60">
        <f t="shared" si="13"/>
        <v>0</v>
      </c>
      <c r="AL46" s="60">
        <f t="shared" si="13"/>
        <v>0</v>
      </c>
      <c r="AM46" s="60">
        <f>AK46-AL46</f>
        <v>0</v>
      </c>
      <c r="AN46" s="187">
        <f>IF(AG45=AG46,IF(E45&gt;G45,AG45-0.1,AG45),AG45)</f>
        <v>10000</v>
      </c>
      <c r="AO46" s="187"/>
      <c r="AP46" s="187">
        <f>IF(AG47=AG46,IF(G50&gt;E50,AG47-0.1,AG47),AG47)</f>
        <v>10000</v>
      </c>
      <c r="AQ46" s="187">
        <f>IF(AG48=AG46,IF(G48&gt;E48,AG48-0.1,AG48),AG48)</f>
        <v>10000</v>
      </c>
      <c r="AR46" s="187">
        <f>AO49</f>
        <v>30000</v>
      </c>
      <c r="AS46" s="90">
        <f>RANK(AR46,AR45:AR48,1)</f>
        <v>1</v>
      </c>
      <c r="AT46" s="60" t="str">
        <f t="shared" si="14"/>
        <v>Costa Rica</v>
      </c>
      <c r="AU46" s="60">
        <f t="shared" si="14"/>
        <v>0</v>
      </c>
      <c r="AV46" s="60">
        <f t="shared" si="14"/>
        <v>0</v>
      </c>
      <c r="AW46" s="60">
        <f t="shared" si="14"/>
        <v>0</v>
      </c>
      <c r="AX46" s="60"/>
      <c r="AY46" s="60"/>
      <c r="AZ46" s="60"/>
      <c r="BA46" s="50">
        <v>2</v>
      </c>
      <c r="BB46" s="48" t="e">
        <f>VLOOKUP(2,AS45:AT48,2,FALSE)</f>
        <v>#N/A</v>
      </c>
      <c r="BC46" s="49"/>
      <c r="BD46" s="51" t="e">
        <f>VLOOKUP(2,AS45:AW48,3,FALSE)</f>
        <v>#N/A</v>
      </c>
      <c r="BE46" s="52" t="e">
        <f>VLOOKUP(2,AS45:AW48,4,FALSE)</f>
        <v>#N/A</v>
      </c>
      <c r="BF46" s="93" t="s">
        <v>12</v>
      </c>
      <c r="BG46" s="52" t="e">
        <f>VLOOKUP(2,AS45:AW48,5,FALSE)</f>
        <v>#N/A</v>
      </c>
      <c r="BH46" s="81" t="s">
        <v>25</v>
      </c>
      <c r="BI46" s="85"/>
      <c r="BJ46" s="85">
        <f>IF(E46&gt;G46,IF(Spielplan!E46&gt;Spielplan!G46,Punktemodus!$B$3,0),0)</f>
        <v>0</v>
      </c>
      <c r="BK46" s="85">
        <f>IF(E46=G46,IF(Spielplan!E46=Spielplan!G46,Punktemodus!$B$3,0),0)</f>
        <v>10</v>
      </c>
      <c r="BL46" s="85">
        <f>IF(E46&lt;G46,IF(Spielplan!E46&lt;Spielplan!G46,Punktemodus!$B$3,0),0)</f>
        <v>0</v>
      </c>
      <c r="BM46" s="85">
        <f>IF(E46=Spielplan!E46,IF(G46=Spielplan!G46,Punktemodus!$B$5,0),0)</f>
        <v>3</v>
      </c>
      <c r="BN46" s="85">
        <f>IF(E46=Spielplan!E46,Punktemodus!$B$7,0)</f>
        <v>1</v>
      </c>
      <c r="BO46" s="85">
        <f>IF(G46=Spielplan!G46,Punktemodus!$B$7,0)</f>
        <v>1</v>
      </c>
      <c r="BP46" s="137">
        <f>IF(Spielplan!E46="",0,SUM(BJ46:BO46))</f>
        <v>0</v>
      </c>
      <c r="BQ46" s="85"/>
      <c r="BR46" s="141"/>
      <c r="BS46" s="142"/>
      <c r="BT46" s="155"/>
      <c r="BU46" s="154" t="s">
        <v>120</v>
      </c>
      <c r="BV46" s="155"/>
      <c r="BW46" s="155"/>
      <c r="BX46" s="351"/>
      <c r="BY46" s="351"/>
      <c r="BZ46" s="352"/>
      <c r="CA46" s="155"/>
      <c r="CB46" s="155"/>
      <c r="CC46" s="155"/>
      <c r="CD46" s="155"/>
      <c r="CE46" s="351"/>
      <c r="CF46" s="351"/>
      <c r="CG46" s="155"/>
      <c r="CH46" s="155"/>
      <c r="CI46" s="155"/>
      <c r="CJ46" s="351"/>
      <c r="CK46" s="155"/>
      <c r="CL46" s="155"/>
      <c r="CM46" s="155"/>
      <c r="CN46" s="155"/>
      <c r="CO46" s="351"/>
      <c r="CP46" s="155"/>
      <c r="CQ46" s="155"/>
      <c r="CR46" s="155"/>
      <c r="CS46" s="351"/>
      <c r="CT46" s="155"/>
      <c r="CU46" s="134"/>
      <c r="CV46" s="134"/>
      <c r="CW46" s="134"/>
    </row>
    <row r="47" spans="1:101" ht="18.75" customHeight="1" thickBot="1" x14ac:dyDescent="0.3">
      <c r="A47" s="60"/>
      <c r="B47" s="60"/>
      <c r="C47" s="75" t="str">
        <f>C45</f>
        <v>Uruguay</v>
      </c>
      <c r="D47" s="76"/>
      <c r="E47" s="104"/>
      <c r="F47" s="93"/>
      <c r="G47" s="104"/>
      <c r="H47" s="75" t="str">
        <f>C46</f>
        <v>England</v>
      </c>
      <c r="I47" s="76"/>
      <c r="J47" s="60"/>
      <c r="K47" s="60" t="s">
        <v>87</v>
      </c>
      <c r="L47" s="60">
        <f t="shared" si="12"/>
        <v>0</v>
      </c>
      <c r="M47" s="60">
        <f>IF($E47="",0,IF($E47&gt;$G47,3,IF($E47=G47,1,0)))</f>
        <v>0</v>
      </c>
      <c r="N47" s="60"/>
      <c r="O47" s="60">
        <f>IF($G47="",0,IF($E47&gt;$G47,0,IF($E47=$G47,1,3)))</f>
        <v>0</v>
      </c>
      <c r="P47" s="60"/>
      <c r="Q47" s="60">
        <f>E47</f>
        <v>0</v>
      </c>
      <c r="R47" s="60"/>
      <c r="S47" s="60">
        <f>G47</f>
        <v>0</v>
      </c>
      <c r="T47" s="60"/>
      <c r="U47" s="60">
        <f>G47</f>
        <v>0</v>
      </c>
      <c r="V47" s="60"/>
      <c r="W47" s="60">
        <f>E47</f>
        <v>0</v>
      </c>
      <c r="X47" s="60"/>
      <c r="Y47" s="60"/>
      <c r="Z47" s="60">
        <f>O51</f>
        <v>0</v>
      </c>
      <c r="AA47" s="60">
        <f>S51</f>
        <v>0</v>
      </c>
      <c r="AB47" s="60">
        <f>W51</f>
        <v>0</v>
      </c>
      <c r="AC47" s="60">
        <f>AA47-AB47</f>
        <v>0</v>
      </c>
      <c r="AD47" s="60">
        <f>IF(Z47&gt;Z45,-1,0)</f>
        <v>0</v>
      </c>
      <c r="AE47" s="60">
        <f>IF(Z47&gt;Z46,-1,0)</f>
        <v>0</v>
      </c>
      <c r="AF47" s="60">
        <f>IF(Z47&gt;Z48,-1,0)</f>
        <v>0</v>
      </c>
      <c r="AG47" s="60">
        <f>10000-(AJ47*1000+AM47*100+AK47*10)</f>
        <v>10000</v>
      </c>
      <c r="AH47" s="90">
        <f>RANK(AG47,AG45:AG48,1)</f>
        <v>1</v>
      </c>
      <c r="AI47" s="60" t="str">
        <f>C46</f>
        <v>England</v>
      </c>
      <c r="AJ47" s="60">
        <f t="shared" si="13"/>
        <v>0</v>
      </c>
      <c r="AK47" s="60">
        <f t="shared" si="13"/>
        <v>0</v>
      </c>
      <c r="AL47" s="60">
        <f t="shared" si="13"/>
        <v>0</v>
      </c>
      <c r="AM47" s="60">
        <f>AK47-AL47</f>
        <v>0</v>
      </c>
      <c r="AN47" s="187">
        <f>IF(AG45=AG47,IF(E47&gt;G47,AG45-0.1,AG45),AG45)</f>
        <v>10000</v>
      </c>
      <c r="AO47" s="187">
        <f>IF(AG46=AG47,IF(E50&gt;G50,AG46-0.1,AG46),AG46)</f>
        <v>10000</v>
      </c>
      <c r="AP47" s="187"/>
      <c r="AQ47" s="187">
        <f>IF(AG48=AG47,IF(G46&gt;E46,AG48-0.1,AG48),AG48)</f>
        <v>10000</v>
      </c>
      <c r="AR47" s="187">
        <f>AP49</f>
        <v>30000</v>
      </c>
      <c r="AS47" s="90">
        <f>RANK(AR47,AR45:AR48,1)</f>
        <v>1</v>
      </c>
      <c r="AT47" s="60" t="str">
        <f t="shared" si="14"/>
        <v>England</v>
      </c>
      <c r="AU47" s="60">
        <f t="shared" si="14"/>
        <v>0</v>
      </c>
      <c r="AV47" s="60">
        <f t="shared" si="14"/>
        <v>0</v>
      </c>
      <c r="AW47" s="60">
        <f t="shared" si="14"/>
        <v>0</v>
      </c>
      <c r="AX47" s="60"/>
      <c r="AY47" s="60"/>
      <c r="AZ47" s="60"/>
      <c r="BA47" s="113">
        <v>3</v>
      </c>
      <c r="BB47" s="114" t="e">
        <f>VLOOKUP(3,AS45:AT48,2,FALSE)</f>
        <v>#N/A</v>
      </c>
      <c r="BC47" s="115"/>
      <c r="BD47" s="116" t="e">
        <f>VLOOKUP(3,AS45:AW48,3,FALSE)</f>
        <v>#N/A</v>
      </c>
      <c r="BE47" s="116" t="e">
        <f>VLOOKUP(3,AS45:AW48,4,FALSE)</f>
        <v>#N/A</v>
      </c>
      <c r="BF47" s="93" t="s">
        <v>12</v>
      </c>
      <c r="BG47" s="116" t="e">
        <f>VLOOKUP(3,AS45:AW48,5,FALSE)</f>
        <v>#N/A</v>
      </c>
      <c r="BH47" s="60"/>
      <c r="BI47" s="60"/>
      <c r="BJ47" s="85">
        <f>IF(E47&gt;G47,IF(Spielplan!E47&gt;Spielplan!G47,Punktemodus!$B$3,0),0)</f>
        <v>0</v>
      </c>
      <c r="BK47" s="85">
        <f>IF(E47=G47,IF(Spielplan!E47=Spielplan!G47,Punktemodus!$B$3,0),0)</f>
        <v>10</v>
      </c>
      <c r="BL47" s="85">
        <f>IF(E47&lt;G47,IF(Spielplan!E47&lt;Spielplan!G47,Punktemodus!$B$3,0),0)</f>
        <v>0</v>
      </c>
      <c r="BM47" s="85">
        <f>IF(E47=Spielplan!E47,IF(G47=Spielplan!G47,Punktemodus!$B$5,0),0)</f>
        <v>3</v>
      </c>
      <c r="BN47" s="85">
        <f>IF(E47=Spielplan!E47,Punktemodus!$B$7,0)</f>
        <v>1</v>
      </c>
      <c r="BO47" s="85">
        <f>IF(G47=Spielplan!G47,Punktemodus!$B$7,0)</f>
        <v>1</v>
      </c>
      <c r="BP47" s="137">
        <f>IF(Spielplan!E47="",0,SUM(BJ47:BO47))</f>
        <v>0</v>
      </c>
      <c r="BQ47" s="85"/>
      <c r="BR47" s="141"/>
      <c r="BS47" s="134"/>
      <c r="BT47" s="134"/>
      <c r="BU47" s="134"/>
      <c r="BV47" s="134"/>
      <c r="BW47" s="155"/>
      <c r="BX47" s="351"/>
      <c r="BY47" s="351"/>
      <c r="BZ47" s="352"/>
      <c r="CA47" s="155"/>
      <c r="CB47" s="155"/>
      <c r="CC47" s="155"/>
      <c r="CD47" s="155"/>
      <c r="CE47" s="351"/>
      <c r="CF47" s="351"/>
      <c r="CG47" s="155"/>
      <c r="CH47" s="155"/>
      <c r="CI47" s="155"/>
      <c r="CJ47" s="351"/>
      <c r="CK47" s="155"/>
      <c r="CL47" s="155"/>
      <c r="CM47" s="155"/>
      <c r="CN47" s="155"/>
      <c r="CO47" s="351"/>
      <c r="CP47" s="155"/>
      <c r="CQ47" s="155"/>
      <c r="CR47" s="155"/>
      <c r="CS47" s="351"/>
      <c r="CT47" s="155"/>
      <c r="CU47" s="134"/>
      <c r="CV47" s="134"/>
      <c r="CW47" s="134"/>
    </row>
    <row r="48" spans="1:101" ht="18.75" customHeight="1" thickBot="1" x14ac:dyDescent="0.3">
      <c r="A48" s="60"/>
      <c r="B48" s="60"/>
      <c r="C48" s="48" t="str">
        <f>H45</f>
        <v>Costa Rica</v>
      </c>
      <c r="D48" s="49"/>
      <c r="E48" s="104"/>
      <c r="F48" s="93"/>
      <c r="G48" s="104"/>
      <c r="H48" s="48" t="str">
        <f>H46</f>
        <v>Italien</v>
      </c>
      <c r="I48" s="49"/>
      <c r="J48" s="60"/>
      <c r="K48" s="60" t="s">
        <v>88</v>
      </c>
      <c r="L48" s="60">
        <f t="shared" si="12"/>
        <v>0</v>
      </c>
      <c r="M48" s="60"/>
      <c r="N48" s="60">
        <f>IF($E48="",0,IF($E48&gt;$G48,3,IF($E48=$G48,1,0)))</f>
        <v>0</v>
      </c>
      <c r="O48" s="60"/>
      <c r="P48" s="60">
        <f>IF($G48="",0,IF($E48&gt;$G48,0,IF($E48=$G48,1,3)))</f>
        <v>0</v>
      </c>
      <c r="Q48" s="60"/>
      <c r="R48" s="60">
        <f>E48</f>
        <v>0</v>
      </c>
      <c r="S48" s="60"/>
      <c r="T48" s="60">
        <f>G48</f>
        <v>0</v>
      </c>
      <c r="U48" s="60"/>
      <c r="V48" s="60">
        <f>G48</f>
        <v>0</v>
      </c>
      <c r="W48" s="60"/>
      <c r="X48" s="60">
        <f>E48</f>
        <v>0</v>
      </c>
      <c r="Y48" s="60"/>
      <c r="Z48" s="60">
        <f>P51</f>
        <v>0</v>
      </c>
      <c r="AA48" s="60">
        <f>T51</f>
        <v>0</v>
      </c>
      <c r="AB48" s="60">
        <f>X51</f>
        <v>0</v>
      </c>
      <c r="AC48" s="60">
        <f>AA48-AB48</f>
        <v>0</v>
      </c>
      <c r="AD48" s="60">
        <f>IF(Z48&gt;Z45,-1,0)</f>
        <v>0</v>
      </c>
      <c r="AE48" s="60">
        <f>IF(Z48&gt;Z46,-1,0)</f>
        <v>0</v>
      </c>
      <c r="AF48" s="60">
        <f>IF(Z48&gt;Z47,-1,0)</f>
        <v>0</v>
      </c>
      <c r="AG48" s="60">
        <f>10000-(AJ48*1000+AM48*100+AK48*10)</f>
        <v>10000</v>
      </c>
      <c r="AH48" s="90">
        <f>RANK(AG48,AG45:AG48,1)</f>
        <v>1</v>
      </c>
      <c r="AI48" s="60" t="str">
        <f>H46</f>
        <v>Italien</v>
      </c>
      <c r="AJ48" s="60">
        <f t="shared" si="13"/>
        <v>0</v>
      </c>
      <c r="AK48" s="60">
        <f t="shared" si="13"/>
        <v>0</v>
      </c>
      <c r="AL48" s="60">
        <f t="shared" si="13"/>
        <v>0</v>
      </c>
      <c r="AM48" s="60">
        <f>AK48-AL48</f>
        <v>0</v>
      </c>
      <c r="AN48" s="187">
        <f>IF(AG45=AG48,IF(E49&gt;G49,AG45-0.1,AG45),AG45)</f>
        <v>10000</v>
      </c>
      <c r="AO48" s="187">
        <f>IF(AG46=AG48,IF(E48&gt;G48,AG46-0.1,AG46),AG46)</f>
        <v>10000</v>
      </c>
      <c r="AP48" s="187">
        <f>IF(AG47=AG48,IF(E46&gt;G46,AG47-0.1,AG47),AG47)</f>
        <v>10000</v>
      </c>
      <c r="AQ48" s="187"/>
      <c r="AR48" s="187">
        <f>AQ49</f>
        <v>30000</v>
      </c>
      <c r="AS48" s="90">
        <f>RANK(AR48,AR45:AR48,1)</f>
        <v>1</v>
      </c>
      <c r="AT48" s="60" t="str">
        <f t="shared" si="14"/>
        <v>Italien</v>
      </c>
      <c r="AU48" s="60">
        <f t="shared" si="14"/>
        <v>0</v>
      </c>
      <c r="AV48" s="60">
        <f t="shared" si="14"/>
        <v>0</v>
      </c>
      <c r="AW48" s="60">
        <f t="shared" si="14"/>
        <v>0</v>
      </c>
      <c r="AX48" s="60"/>
      <c r="AY48" s="60"/>
      <c r="AZ48" s="60"/>
      <c r="BA48" s="113">
        <v>4</v>
      </c>
      <c r="BB48" s="114" t="e">
        <f>VLOOKUP(4,AS45:AT48,2,FALSE)</f>
        <v>#N/A</v>
      </c>
      <c r="BC48" s="115"/>
      <c r="BD48" s="116" t="e">
        <f>VLOOKUP(4,AS45:AW48,3,FALSE)</f>
        <v>#N/A</v>
      </c>
      <c r="BE48" s="116" t="e">
        <f>VLOOKUP(4,AS45:AW48,4,FALSE)</f>
        <v>#N/A</v>
      </c>
      <c r="BF48" s="93" t="s">
        <v>12</v>
      </c>
      <c r="BG48" s="116" t="e">
        <f>VLOOKUP(4,AS45:AW48,5,FALSE)</f>
        <v>#N/A</v>
      </c>
      <c r="BH48" s="60"/>
      <c r="BI48" s="60"/>
      <c r="BJ48" s="85">
        <f>IF(E48&gt;G48,IF(Spielplan!E48&gt;Spielplan!G48,Punktemodus!$B$3,0),0)</f>
        <v>0</v>
      </c>
      <c r="BK48" s="85">
        <f>IF(E48=G48,IF(Spielplan!E48=Spielplan!G48,Punktemodus!$B$3,0),0)</f>
        <v>10</v>
      </c>
      <c r="BL48" s="85">
        <f>IF(E48&lt;G48,IF(Spielplan!E48&lt;Spielplan!G48,Punktemodus!$B$3,0),0)</f>
        <v>0</v>
      </c>
      <c r="BM48" s="85">
        <f>IF(E48=Spielplan!E48,IF(G48=Spielplan!G48,Punktemodus!$B$5,0),0)</f>
        <v>3</v>
      </c>
      <c r="BN48" s="85">
        <f>IF(E48=Spielplan!E48,Punktemodus!$B$7,0)</f>
        <v>1</v>
      </c>
      <c r="BO48" s="85">
        <f>IF(G48=Spielplan!G48,Punktemodus!$B$7,0)</f>
        <v>1</v>
      </c>
      <c r="BP48" s="137">
        <f>IF(Spielplan!E48="",0,SUM(BJ48:BO48))</f>
        <v>0</v>
      </c>
      <c r="BQ48" s="85"/>
      <c r="BR48" s="141"/>
      <c r="BS48" s="143" t="s">
        <v>18</v>
      </c>
      <c r="BT48" s="144" t="str">
        <f>Spielplan!$BL$12</f>
        <v/>
      </c>
      <c r="BU48" s="145"/>
      <c r="BV48" s="146">
        <f>Spielplan!$BN$12</f>
        <v>0</v>
      </c>
      <c r="BW48" s="157"/>
      <c r="BX48" s="158">
        <f>IF(BT12=BT48,Punktemodus!$B$11,0)</f>
        <v>10</v>
      </c>
      <c r="BY48" s="158">
        <f>IF(BT48=BT29,Punktemodus!B13,0)</f>
        <v>5</v>
      </c>
      <c r="BZ48" s="142"/>
      <c r="CA48" s="155"/>
      <c r="CB48" s="154" t="s">
        <v>27</v>
      </c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34"/>
      <c r="CV48" s="134"/>
      <c r="CW48" s="134"/>
    </row>
    <row r="49" spans="1:101" ht="18.75" customHeight="1" thickBot="1" x14ac:dyDescent="0.3">
      <c r="A49" s="60"/>
      <c r="B49" s="60"/>
      <c r="C49" s="75" t="str">
        <f>C45</f>
        <v>Uruguay</v>
      </c>
      <c r="D49" s="76"/>
      <c r="E49" s="104"/>
      <c r="F49" s="93"/>
      <c r="G49" s="104"/>
      <c r="H49" s="75" t="str">
        <f>H46</f>
        <v>Italien</v>
      </c>
      <c r="I49" s="76"/>
      <c r="J49" s="60"/>
      <c r="K49" s="60" t="s">
        <v>89</v>
      </c>
      <c r="L49" s="60">
        <f t="shared" si="12"/>
        <v>0</v>
      </c>
      <c r="M49" s="60">
        <f>IF($E49="",0,IF($E49&gt;$G49,3,IF($E49=G49,1,0)))</f>
        <v>0</v>
      </c>
      <c r="N49" s="60"/>
      <c r="O49" s="60"/>
      <c r="P49" s="60">
        <f>IF($G49="",0,IF($E49&gt;$G49,0,IF($E49=$G49,1,3)))</f>
        <v>0</v>
      </c>
      <c r="Q49" s="60">
        <f>E49</f>
        <v>0</v>
      </c>
      <c r="R49" s="60"/>
      <c r="S49" s="60"/>
      <c r="T49" s="60">
        <f>G49</f>
        <v>0</v>
      </c>
      <c r="U49" s="60">
        <f>G49</f>
        <v>0</v>
      </c>
      <c r="V49" s="60"/>
      <c r="W49" s="60"/>
      <c r="X49" s="60">
        <f>E49</f>
        <v>0</v>
      </c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187">
        <f>SUM(AN45:AN48)</f>
        <v>30000</v>
      </c>
      <c r="AO49" s="187">
        <f>SUM(AO45:AO48)</f>
        <v>30000</v>
      </c>
      <c r="AP49" s="187">
        <f>SUM(AP45:AP48)</f>
        <v>30000</v>
      </c>
      <c r="AQ49" s="187">
        <f>SUM(AQ45:AQ48)</f>
        <v>30000</v>
      </c>
      <c r="AR49" s="187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85">
        <f>IF(E49&gt;G49,IF(Spielplan!E49&gt;Spielplan!G49,Punktemodus!$B$3,0),0)</f>
        <v>0</v>
      </c>
      <c r="BK49" s="85">
        <f>IF(E49=G49,IF(Spielplan!E49=Spielplan!G49,Punktemodus!$B$3,0),0)</f>
        <v>10</v>
      </c>
      <c r="BL49" s="85">
        <f>IF(E49&lt;G49,IF(Spielplan!E49&lt;Spielplan!G49,Punktemodus!$B$3,0),0)</f>
        <v>0</v>
      </c>
      <c r="BM49" s="85">
        <f>IF(E49=Spielplan!E49,IF(G49=Spielplan!G49,Punktemodus!$B$5,0),0)</f>
        <v>3</v>
      </c>
      <c r="BN49" s="85">
        <f>IF(E49=Spielplan!E49,Punktemodus!$B$7,0)</f>
        <v>1</v>
      </c>
      <c r="BO49" s="85">
        <f>IF(G49=Spielplan!G49,Punktemodus!$B$7,0)</f>
        <v>1</v>
      </c>
      <c r="BP49" s="137">
        <f>IF(Spielplan!E49="",0,SUM(BJ49:BO49))</f>
        <v>0</v>
      </c>
      <c r="BQ49" s="60"/>
      <c r="BR49" s="141"/>
      <c r="BS49" s="149" t="s">
        <v>21</v>
      </c>
      <c r="BT49" s="144" t="str">
        <f>Spielplan!$BL$13</f>
        <v/>
      </c>
      <c r="BU49" s="145"/>
      <c r="BV49" s="146">
        <f>Spielplan!$BN$13</f>
        <v>0</v>
      </c>
      <c r="BW49" s="155"/>
      <c r="BX49" s="158">
        <f>IF(BT13=BT49,Punktemodus!$B$11,0)</f>
        <v>10</v>
      </c>
      <c r="BY49" s="158">
        <f>IF(BT49=BT28,Punktemodus!B13,0)</f>
        <v>5</v>
      </c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34"/>
      <c r="CV49" s="134"/>
      <c r="CW49" s="134"/>
    </row>
    <row r="50" spans="1:101" ht="18.75" customHeight="1" thickBot="1" x14ac:dyDescent="0.3">
      <c r="A50" s="60"/>
      <c r="B50" s="60"/>
      <c r="C50" s="48" t="str">
        <f>H45</f>
        <v>Costa Rica</v>
      </c>
      <c r="D50" s="49"/>
      <c r="E50" s="104"/>
      <c r="F50" s="93"/>
      <c r="G50" s="104"/>
      <c r="H50" s="48" t="str">
        <f>C46</f>
        <v>England</v>
      </c>
      <c r="I50" s="49"/>
      <c r="J50" s="60"/>
      <c r="K50" s="60" t="s">
        <v>89</v>
      </c>
      <c r="L50" s="60">
        <f t="shared" si="12"/>
        <v>0</v>
      </c>
      <c r="M50" s="60"/>
      <c r="N50" s="60">
        <f>IF($E50="",0,IF($E50&gt;$G50,3,IF($E50=$G50,1,0)))</f>
        <v>0</v>
      </c>
      <c r="O50" s="60">
        <f>IF($G50="",0,IF($E50&gt;$G50,0,IF($E50=$G50,1,3)))</f>
        <v>0</v>
      </c>
      <c r="P50" s="60"/>
      <c r="Q50" s="60"/>
      <c r="R50" s="60">
        <f>E50</f>
        <v>0</v>
      </c>
      <c r="S50" s="60">
        <f>G50</f>
        <v>0</v>
      </c>
      <c r="T50" s="60"/>
      <c r="U50" s="60"/>
      <c r="V50" s="60">
        <f>G50</f>
        <v>0</v>
      </c>
      <c r="W50" s="60">
        <f>E50</f>
        <v>0</v>
      </c>
      <c r="X50" s="60"/>
      <c r="Y50" s="60"/>
      <c r="Z50" s="60" t="s">
        <v>30</v>
      </c>
      <c r="AA50" s="60"/>
      <c r="AB50" s="60"/>
      <c r="AC50" s="60"/>
      <c r="AD50" s="60"/>
      <c r="AE50" s="60"/>
      <c r="AF50" s="60"/>
      <c r="AG50" s="60" t="b">
        <f>OR(AG45=AG46,AG45=AG47,AG45=AG48,AG46=AG47,AG46=AG48,AG47=AG48)</f>
        <v>1</v>
      </c>
      <c r="AH50" s="60"/>
      <c r="AI50" s="60"/>
      <c r="AJ50" s="60"/>
      <c r="AK50" s="60"/>
      <c r="AL50" s="60"/>
      <c r="AM50" s="60"/>
      <c r="AN50" s="60"/>
      <c r="AO50" s="60" t="s">
        <v>34</v>
      </c>
      <c r="AP50" s="60"/>
      <c r="AQ50" s="60"/>
      <c r="AR50" s="60" t="b">
        <f>OR(AR45=AR46,AR45=AR47,AR45=AR48,AR46=AR47,AR46=AR48,AR47=AR48)</f>
        <v>1</v>
      </c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85">
        <f>IF(E50&gt;G50,IF(Spielplan!E50&gt;Spielplan!G50,Punktemodus!$B$3,0),0)</f>
        <v>0</v>
      </c>
      <c r="BK50" s="85">
        <f>IF(E50=G50,IF(Spielplan!E50=Spielplan!G50,Punktemodus!$B$3,0),0)</f>
        <v>10</v>
      </c>
      <c r="BL50" s="85">
        <f>IF(E50&lt;G50,IF(Spielplan!E50&lt;Spielplan!G50,Punktemodus!$B$3,0),0)</f>
        <v>0</v>
      </c>
      <c r="BM50" s="85">
        <f>IF(E50=Spielplan!E50,IF(G50=Spielplan!G50,Punktemodus!$B$5,0),0)</f>
        <v>3</v>
      </c>
      <c r="BN50" s="85">
        <f>IF(E50=Spielplan!E50,Punktemodus!$B$7,0)</f>
        <v>1</v>
      </c>
      <c r="BO50" s="85">
        <f>IF(G50=Spielplan!G50,Punktemodus!$B$7,0)</f>
        <v>1</v>
      </c>
      <c r="BP50" s="137">
        <f>IF(Spielplan!E50="",0,SUM(BJ50:BO50))</f>
        <v>0</v>
      </c>
      <c r="BQ50" s="60"/>
      <c r="BR50" s="141"/>
      <c r="BS50" s="150"/>
      <c r="BT50" s="134"/>
      <c r="BU50" s="134"/>
      <c r="BV50" s="151"/>
      <c r="BW50" s="157"/>
      <c r="BX50" s="158"/>
      <c r="BY50" s="158"/>
      <c r="BZ50" s="155"/>
      <c r="CA50" s="144" t="str">
        <f>Spielplan!$BS$14</f>
        <v/>
      </c>
      <c r="CB50" s="159"/>
      <c r="CC50" s="146">
        <f>Spielplan!$BU$14</f>
        <v>0</v>
      </c>
      <c r="CD50" s="157"/>
      <c r="CE50" s="155">
        <f>IF(CA50=CA14,Punktemodus!B15,0)</f>
        <v>20</v>
      </c>
      <c r="CF50" s="158">
        <f>IF(OR(CA50=$CA$15,CA50=$CA$22,CA50=$CA$23,CA50=$CA$30,CA50=$CA$31,CA50=$CA$38,CA50=$CA$39),Punktemodus!B17,0)</f>
        <v>10</v>
      </c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34"/>
      <c r="CV50" s="134"/>
      <c r="CW50" s="134"/>
    </row>
    <row r="51" spans="1:101" ht="18.75" customHeight="1" thickBot="1" x14ac:dyDescent="0.3">
      <c r="A51" s="60"/>
      <c r="B51" s="60"/>
      <c r="C51" s="136" t="str">
        <f>IF(G50="","",IF(AR50=TRUE,"Achtung: Fehler in Tabelle!",""))</f>
        <v/>
      </c>
      <c r="D51" s="60"/>
      <c r="E51" s="85"/>
      <c r="F51" s="60"/>
      <c r="G51" s="85"/>
      <c r="H51" s="60"/>
      <c r="I51" s="60"/>
      <c r="J51" s="60"/>
      <c r="K51" s="60"/>
      <c r="L51" s="60"/>
      <c r="M51" s="60">
        <f t="shared" ref="M51:X51" si="15">SUM(M45:M50)</f>
        <v>0</v>
      </c>
      <c r="N51" s="60">
        <f t="shared" si="15"/>
        <v>0</v>
      </c>
      <c r="O51" s="60">
        <f t="shared" si="15"/>
        <v>0</v>
      </c>
      <c r="P51" s="60">
        <f t="shared" si="15"/>
        <v>0</v>
      </c>
      <c r="Q51" s="60">
        <f t="shared" si="15"/>
        <v>0</v>
      </c>
      <c r="R51" s="60">
        <f t="shared" si="15"/>
        <v>0</v>
      </c>
      <c r="S51" s="60">
        <f t="shared" si="15"/>
        <v>0</v>
      </c>
      <c r="T51" s="60">
        <f t="shared" si="15"/>
        <v>0</v>
      </c>
      <c r="U51" s="60">
        <f t="shared" si="15"/>
        <v>0</v>
      </c>
      <c r="V51" s="60">
        <f t="shared" si="15"/>
        <v>0</v>
      </c>
      <c r="W51" s="60">
        <f t="shared" si="15"/>
        <v>0</v>
      </c>
      <c r="X51" s="60">
        <f t="shared" si="15"/>
        <v>0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160">
        <f>SUM(BP45:BP50)</f>
        <v>0</v>
      </c>
      <c r="BQ51" s="60"/>
      <c r="BR51" s="141"/>
      <c r="BS51" s="152"/>
      <c r="BT51" s="134"/>
      <c r="BU51" s="134"/>
      <c r="BV51" s="151"/>
      <c r="BW51" s="157"/>
      <c r="BX51" s="158"/>
      <c r="BY51" s="158"/>
      <c r="BZ51" s="155"/>
      <c r="CA51" s="144" t="str">
        <f>Spielplan!$BS$15</f>
        <v/>
      </c>
      <c r="CB51" s="159"/>
      <c r="CC51" s="146">
        <f>Spielplan!$BU$15</f>
        <v>0</v>
      </c>
      <c r="CD51" s="155"/>
      <c r="CE51" s="155">
        <f>IF(CA51=CA15,Punktemodus!B15,0)</f>
        <v>20</v>
      </c>
      <c r="CF51" s="158">
        <f>IF(OR(CA51=$CA$14,CA51=$CA$22,CA51=$CA$23,CA51=$CA$30,CA51=$CA$31,CA51=$CA$38,CA51=$CA$39),Punktemodus!B17,0)</f>
        <v>10</v>
      </c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34"/>
      <c r="CV51" s="134"/>
      <c r="CW51" s="134"/>
    </row>
    <row r="52" spans="1:101" ht="18.75" customHeight="1" thickBot="1" x14ac:dyDescent="0.3">
      <c r="A52" s="60"/>
      <c r="B52" s="60"/>
      <c r="C52" s="60"/>
      <c r="D52" s="60"/>
      <c r="E52" s="85"/>
      <c r="F52" s="60"/>
      <c r="G52" s="85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138"/>
      <c r="BQ52" s="60"/>
      <c r="BR52" s="141"/>
      <c r="BS52" s="153" t="s">
        <v>22</v>
      </c>
      <c r="BT52" s="144" t="str">
        <f>Spielplan!$BL$16</f>
        <v/>
      </c>
      <c r="BU52" s="145"/>
      <c r="BV52" s="146">
        <f>Spielplan!$BN$16</f>
        <v>0</v>
      </c>
      <c r="BW52" s="155"/>
      <c r="BX52" s="158">
        <f>IF(BT16=BT52,Punktemodus!$B$11,0)</f>
        <v>10</v>
      </c>
      <c r="BY52" s="158">
        <f>IF(BT52=BT33,Punktemodus!B13,0)</f>
        <v>5</v>
      </c>
      <c r="BZ52" s="155"/>
      <c r="CA52" s="155"/>
      <c r="CB52" s="155"/>
      <c r="CC52" s="155"/>
      <c r="CD52" s="155"/>
      <c r="CE52" s="155"/>
      <c r="CF52" s="154"/>
      <c r="CG52" s="154" t="s">
        <v>28</v>
      </c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34"/>
      <c r="CV52" s="134"/>
      <c r="CW52" s="134"/>
    </row>
    <row r="53" spans="1:101" ht="18.75" customHeight="1" thickBot="1" x14ac:dyDescent="0.25">
      <c r="A53" s="60"/>
      <c r="B53" s="60"/>
      <c r="C53" s="60"/>
      <c r="D53" s="60"/>
      <c r="E53" s="85"/>
      <c r="F53" s="60"/>
      <c r="G53" s="85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138"/>
      <c r="BQ53" s="60"/>
      <c r="BR53" s="141"/>
      <c r="BS53" s="149" t="s">
        <v>25</v>
      </c>
      <c r="BT53" s="144" t="str">
        <f>Spielplan!$BL$17</f>
        <v/>
      </c>
      <c r="BU53" s="145"/>
      <c r="BV53" s="146">
        <f>Spielplan!$BN$17</f>
        <v>0</v>
      </c>
      <c r="BW53" s="155"/>
      <c r="BX53" s="158">
        <f>IF(BT17=BT53,Punktemodus!$B$11,0)</f>
        <v>10</v>
      </c>
      <c r="BY53" s="158">
        <f>IF(BT53=BT32,Punktemodus!B13,0)</f>
        <v>5</v>
      </c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34"/>
      <c r="CV53" s="134"/>
      <c r="CW53" s="134"/>
    </row>
    <row r="54" spans="1:101" ht="18.75" customHeight="1" thickBot="1" x14ac:dyDescent="0.3">
      <c r="A54" s="60"/>
      <c r="B54" s="60"/>
      <c r="C54" s="88" t="s">
        <v>90</v>
      </c>
      <c r="D54" s="60"/>
      <c r="E54" s="85"/>
      <c r="F54" s="60"/>
      <c r="G54" s="85"/>
      <c r="H54" s="60"/>
      <c r="I54" s="60"/>
      <c r="J54" s="60"/>
      <c r="K54" s="60"/>
      <c r="L54" s="60"/>
      <c r="M54" s="60" t="s">
        <v>4</v>
      </c>
      <c r="N54" s="60"/>
      <c r="O54" s="60"/>
      <c r="P54" s="60"/>
      <c r="Q54" s="60" t="s">
        <v>6</v>
      </c>
      <c r="R54" s="60"/>
      <c r="S54" s="60"/>
      <c r="T54" s="60"/>
      <c r="U54" s="60" t="s">
        <v>7</v>
      </c>
      <c r="V54" s="60"/>
      <c r="W54" s="60"/>
      <c r="X54" s="60"/>
      <c r="Y54" s="60"/>
      <c r="Z54" s="60" t="s">
        <v>4</v>
      </c>
      <c r="AA54" s="60" t="s">
        <v>5</v>
      </c>
      <c r="AB54" s="60"/>
      <c r="AC54" s="60"/>
      <c r="AD54" s="60" t="s">
        <v>9</v>
      </c>
      <c r="AE54" s="60"/>
      <c r="AF54" s="60"/>
      <c r="AG54" s="60"/>
      <c r="AH54" s="60" t="s">
        <v>32</v>
      </c>
      <c r="AI54" s="60"/>
      <c r="AJ54" s="60"/>
      <c r="AK54" s="60"/>
      <c r="AL54" s="60"/>
      <c r="AM54" s="60"/>
      <c r="AN54" s="60" t="s">
        <v>35</v>
      </c>
      <c r="AO54" s="60"/>
      <c r="AP54" s="60"/>
      <c r="AQ54" s="60"/>
      <c r="AR54" s="60"/>
      <c r="AS54" s="60" t="s">
        <v>33</v>
      </c>
      <c r="AT54" s="60"/>
      <c r="AU54" s="60"/>
      <c r="AV54" s="60"/>
      <c r="AW54" s="60"/>
      <c r="AX54" s="60"/>
      <c r="AY54" s="60"/>
      <c r="AZ54" s="60"/>
      <c r="BA54" s="89" t="s">
        <v>10</v>
      </c>
      <c r="BB54" s="60"/>
      <c r="BC54" s="90" t="s">
        <v>4</v>
      </c>
      <c r="BD54" s="60"/>
      <c r="BE54" s="61" t="s">
        <v>5</v>
      </c>
      <c r="BF54" s="60"/>
      <c r="BG54" s="60"/>
      <c r="BH54" s="60"/>
      <c r="BI54" s="85"/>
      <c r="BJ54" s="60"/>
      <c r="BK54" s="60"/>
      <c r="BL54" s="60"/>
      <c r="BM54" s="60"/>
      <c r="BN54" s="60"/>
      <c r="BO54" s="60"/>
      <c r="BP54" s="138"/>
      <c r="BQ54" s="85"/>
      <c r="BR54" s="141"/>
      <c r="BS54" s="150"/>
      <c r="BT54" s="134"/>
      <c r="BU54" s="134"/>
      <c r="BV54" s="134"/>
      <c r="BW54" s="134"/>
      <c r="BX54" s="148"/>
      <c r="BY54" s="148"/>
      <c r="BZ54" s="134"/>
      <c r="CA54" s="134"/>
      <c r="CB54" s="134"/>
      <c r="CC54" s="134"/>
      <c r="CD54" s="134"/>
      <c r="CE54" s="134"/>
      <c r="CF54" s="144" t="str">
        <f>Spielplan!$BX$18</f>
        <v/>
      </c>
      <c r="CG54" s="145"/>
      <c r="CH54" s="146">
        <f>Spielplan!$BZ$18</f>
        <v>0</v>
      </c>
      <c r="CI54" s="134"/>
      <c r="CJ54" s="134">
        <f>IF(OR(CF54=$CF$18,CF54=$CF$19,CF54=$CF$34,CF54=$CF$35),Punktemodus!$B$19,0)</f>
        <v>30</v>
      </c>
      <c r="CK54" s="134"/>
      <c r="CL54" s="134"/>
      <c r="CM54" s="134"/>
      <c r="CN54" s="134"/>
      <c r="CO54" s="134"/>
      <c r="CP54" s="134"/>
      <c r="CQ54" s="134"/>
      <c r="CR54" s="134"/>
      <c r="CS54" s="134">
        <f>IF(CQ59=CQ23,Punktemodus!B23,0)</f>
        <v>50</v>
      </c>
      <c r="CT54" s="134"/>
      <c r="CU54" s="134"/>
      <c r="CV54" s="134"/>
      <c r="CW54" s="134"/>
    </row>
    <row r="55" spans="1:101" ht="18.75" customHeight="1" thickBot="1" x14ac:dyDescent="0.25">
      <c r="A55" s="60"/>
      <c r="B55" s="60"/>
      <c r="C55" s="92"/>
      <c r="D55" s="60"/>
      <c r="E55" s="85"/>
      <c r="F55" s="60"/>
      <c r="G55" s="85"/>
      <c r="H55" s="60"/>
      <c r="I55" s="60"/>
      <c r="J55" s="60"/>
      <c r="K55" s="60"/>
      <c r="L55" s="60"/>
      <c r="M55" s="60" t="s">
        <v>0</v>
      </c>
      <c r="N55" s="60" t="s">
        <v>1</v>
      </c>
      <c r="O55" s="60" t="s">
        <v>2</v>
      </c>
      <c r="P55" s="60" t="s">
        <v>3</v>
      </c>
      <c r="Q55" s="60" t="s">
        <v>0</v>
      </c>
      <c r="R55" s="60" t="s">
        <v>1</v>
      </c>
      <c r="S55" s="60" t="s">
        <v>2</v>
      </c>
      <c r="T55" s="60" t="s">
        <v>3</v>
      </c>
      <c r="U55" s="60" t="s">
        <v>0</v>
      </c>
      <c r="V55" s="60" t="s">
        <v>1</v>
      </c>
      <c r="W55" s="60" t="s">
        <v>2</v>
      </c>
      <c r="X55" s="60" t="s">
        <v>3</v>
      </c>
      <c r="Y55" s="60"/>
      <c r="Z55" s="60" t="s">
        <v>8</v>
      </c>
      <c r="AA55" s="60"/>
      <c r="AB55" s="60"/>
      <c r="AC55" s="60"/>
      <c r="AD55" s="60"/>
      <c r="AE55" s="60"/>
      <c r="AF55" s="60"/>
      <c r="AG55" s="60"/>
      <c r="AH55" s="60" t="s">
        <v>31</v>
      </c>
      <c r="AI55" s="60"/>
      <c r="AJ55" s="60"/>
      <c r="AK55" s="60"/>
      <c r="AL55" s="60"/>
      <c r="AM55" s="60"/>
      <c r="AN55" s="60" t="str">
        <f>AI56</f>
        <v>Schweiz</v>
      </c>
      <c r="AO55" s="60" t="str">
        <f>AI57</f>
        <v>Ecuador</v>
      </c>
      <c r="AP55" s="60" t="str">
        <f>AI58</f>
        <v>Frankreich</v>
      </c>
      <c r="AQ55" s="60" t="str">
        <f>AI59</f>
        <v>Honduras</v>
      </c>
      <c r="AR55" s="60"/>
      <c r="AS55" s="60" t="s">
        <v>31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85"/>
      <c r="BJ55" s="85"/>
      <c r="BK55" s="85"/>
      <c r="BL55" s="85"/>
      <c r="BM55" s="85"/>
      <c r="BN55" s="85"/>
      <c r="BO55" s="85"/>
      <c r="BP55" s="137"/>
      <c r="BQ55" s="85"/>
      <c r="BR55" s="141"/>
      <c r="BS55" s="134"/>
      <c r="BT55" s="134"/>
      <c r="BU55" s="134"/>
      <c r="BV55" s="134"/>
      <c r="BW55" s="134"/>
      <c r="BX55" s="148"/>
      <c r="BY55" s="148"/>
      <c r="BZ55" s="134"/>
      <c r="CA55" s="134"/>
      <c r="CB55" s="134"/>
      <c r="CC55" s="134"/>
      <c r="CD55" s="134"/>
      <c r="CE55" s="134"/>
      <c r="CF55" s="144" t="str">
        <f>Spielplan!$BX$19</f>
        <v/>
      </c>
      <c r="CG55" s="145"/>
      <c r="CH55" s="146">
        <f>Spielplan!$BZ$19</f>
        <v>0</v>
      </c>
      <c r="CI55" s="134"/>
      <c r="CJ55" s="134">
        <f>IF(OR(CF55=$CF$18,CF55=$CF$19,CF55=$CF$34,CF55=$CF$35),Punktemodus!$B$19,0)</f>
        <v>30</v>
      </c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</row>
    <row r="56" spans="1:101" ht="18.75" customHeight="1" thickBot="1" x14ac:dyDescent="0.3">
      <c r="A56" s="60"/>
      <c r="B56" s="60"/>
      <c r="C56" s="191" t="str">
        <f>Spielplan!$C56</f>
        <v>Schweiz</v>
      </c>
      <c r="D56" s="192"/>
      <c r="E56" s="104"/>
      <c r="F56" s="93"/>
      <c r="G56" s="104"/>
      <c r="H56" s="191" t="str">
        <f>Spielplan!$H$56</f>
        <v>Ecuador</v>
      </c>
      <c r="I56" s="192"/>
      <c r="J56" s="60"/>
      <c r="K56" s="60" t="s">
        <v>96</v>
      </c>
      <c r="L56" s="60">
        <f t="shared" ref="L56:L61" si="16">IF(E56-G56&gt;0,1,IF(G56=E56,0,-1))</f>
        <v>0</v>
      </c>
      <c r="M56" s="60">
        <f>IF($E56="",0,IF($E56&gt;$G56,3,IF($E56=G56,1,0)))</f>
        <v>0</v>
      </c>
      <c r="N56" s="60">
        <f>IF($G56="",0,IF($E56&gt;$G56,0,IF($E56=G56,1,3)))</f>
        <v>0</v>
      </c>
      <c r="O56" s="60"/>
      <c r="P56" s="60"/>
      <c r="Q56" s="60">
        <f>E56</f>
        <v>0</v>
      </c>
      <c r="R56" s="60">
        <f>G56</f>
        <v>0</v>
      </c>
      <c r="S56" s="60"/>
      <c r="T56" s="60"/>
      <c r="U56" s="60">
        <f>G56</f>
        <v>0</v>
      </c>
      <c r="V56" s="60">
        <f>E56</f>
        <v>0</v>
      </c>
      <c r="W56" s="60"/>
      <c r="X56" s="60"/>
      <c r="Y56" s="60"/>
      <c r="Z56" s="60">
        <f>M62</f>
        <v>0</v>
      </c>
      <c r="AA56" s="60">
        <f>Q62</f>
        <v>0</v>
      </c>
      <c r="AB56" s="60">
        <f>U62</f>
        <v>0</v>
      </c>
      <c r="AC56" s="60">
        <f>AA56-AB56</f>
        <v>0</v>
      </c>
      <c r="AD56" s="60">
        <f>IF(Z56&gt;Z57,-1,0)</f>
        <v>0</v>
      </c>
      <c r="AE56" s="60">
        <f>IF(Z56&gt;Z58,-1,0)</f>
        <v>0</v>
      </c>
      <c r="AF56" s="60">
        <f>IF(Z56&gt;Z59,-1,0)</f>
        <v>0</v>
      </c>
      <c r="AG56" s="60">
        <f>10000-(AJ56*1000+AM56*100+AK56*10)</f>
        <v>10000</v>
      </c>
      <c r="AH56" s="90">
        <f>RANK(AG56,AG56:AG59,1)</f>
        <v>1</v>
      </c>
      <c r="AI56" s="60" t="str">
        <f>C56</f>
        <v>Schweiz</v>
      </c>
      <c r="AJ56" s="60">
        <f t="shared" ref="AJ56:AL59" si="17">Z56</f>
        <v>0</v>
      </c>
      <c r="AK56" s="60">
        <f t="shared" si="17"/>
        <v>0</v>
      </c>
      <c r="AL56" s="60">
        <f t="shared" si="17"/>
        <v>0</v>
      </c>
      <c r="AM56" s="60">
        <f>AK56-AL56</f>
        <v>0</v>
      </c>
      <c r="AN56" s="187"/>
      <c r="AO56" s="187">
        <f>IF(AG57=AG56,IF(G56&gt;E56,AG57-0.1,AG57),AG57)</f>
        <v>10000</v>
      </c>
      <c r="AP56" s="187">
        <f>IF(AG58=AG56,IF(G58&gt;E58,AG58-0.1,AG58),AG58)</f>
        <v>10000</v>
      </c>
      <c r="AQ56" s="187">
        <f>IF(AG59=AG56,IF(G60&gt;E60,AG59-0.1,AG59),AG59)</f>
        <v>10000</v>
      </c>
      <c r="AR56" s="187">
        <f>AN60</f>
        <v>30000</v>
      </c>
      <c r="AS56" s="90">
        <f>RANK(AR56,AR56:AR59,1)</f>
        <v>1</v>
      </c>
      <c r="AT56" s="60" t="str">
        <f t="shared" ref="AT56:AW59" si="18">AI56</f>
        <v>Schweiz</v>
      </c>
      <c r="AU56" s="60">
        <f t="shared" si="18"/>
        <v>0</v>
      </c>
      <c r="AV56" s="60">
        <f t="shared" si="18"/>
        <v>0</v>
      </c>
      <c r="AW56" s="60">
        <f t="shared" si="18"/>
        <v>0</v>
      </c>
      <c r="AX56" s="60"/>
      <c r="AY56" s="60"/>
      <c r="AZ56" s="60"/>
      <c r="BA56" s="195">
        <v>1</v>
      </c>
      <c r="BB56" s="191" t="str">
        <f>VLOOKUP(1,AS56:AT59,2,FALSE)</f>
        <v>Schweiz</v>
      </c>
      <c r="BC56" s="196"/>
      <c r="BD56" s="197">
        <f>VLOOKUP(1,AS56:AW59,3,FALSE)</f>
        <v>0</v>
      </c>
      <c r="BE56" s="198">
        <f>VLOOKUP(1,AS56:AW59,4,FALSE)</f>
        <v>0</v>
      </c>
      <c r="BF56" s="93" t="s">
        <v>12</v>
      </c>
      <c r="BG56" s="198">
        <f>VLOOKUP(1,AS56:AW59,5,FALSE)</f>
        <v>0</v>
      </c>
      <c r="BH56" s="199" t="s">
        <v>121</v>
      </c>
      <c r="BI56" s="85"/>
      <c r="BJ56" s="85">
        <f>IF(E56&gt;G56,IF(Spielplan!E56&gt;Spielplan!G56,Punktemodus!$B$3,0),0)</f>
        <v>0</v>
      </c>
      <c r="BK56" s="85">
        <f>IF(E56=G56,IF(Spielplan!E56=Spielplan!G56,Punktemodus!$B$3,0),0)</f>
        <v>10</v>
      </c>
      <c r="BL56" s="85">
        <f>IF(E56&lt;G56,IF(Spielplan!E56&lt;Spielplan!G56,Punktemodus!$B$3,0),0)</f>
        <v>0</v>
      </c>
      <c r="BM56" s="85">
        <f>IF(E56=Spielplan!E56,IF(G56=Spielplan!G56,Punktemodus!$B$5,0),0)</f>
        <v>3</v>
      </c>
      <c r="BN56" s="85">
        <f>IF(E56=Spielplan!E56,Punktemodus!$B$7,0)</f>
        <v>1</v>
      </c>
      <c r="BO56" s="85">
        <f>IF(G56=Spielplan!G56,Punktemodus!$B$7,0)</f>
        <v>1</v>
      </c>
      <c r="BP56" s="137">
        <f>IF(Spielplan!E56="",0,SUM(BJ56:BO56))</f>
        <v>0</v>
      </c>
      <c r="BQ56" s="85"/>
      <c r="BR56" s="141"/>
      <c r="BS56" s="153" t="s">
        <v>121</v>
      </c>
      <c r="BT56" s="144" t="str">
        <f>Spielplan!$BL$20</f>
        <v/>
      </c>
      <c r="BU56" s="145"/>
      <c r="BV56" s="146">
        <f>Spielplan!$BN$20</f>
        <v>0</v>
      </c>
      <c r="BW56" s="147"/>
      <c r="BX56" s="148">
        <f>IF(BT20=BT56,Punktemodus!$B$11,0)</f>
        <v>10</v>
      </c>
      <c r="BY56" s="148">
        <f>IF(BT56=BT37,Punktemodus!B13,0)</f>
        <v>5</v>
      </c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</row>
    <row r="57" spans="1:101" ht="18.75" customHeight="1" thickBot="1" x14ac:dyDescent="0.3">
      <c r="A57" s="60"/>
      <c r="B57" s="60"/>
      <c r="C57" s="193" t="str">
        <f>Spielplan!$C$57</f>
        <v>Frankreich</v>
      </c>
      <c r="D57" s="194"/>
      <c r="E57" s="104"/>
      <c r="F57" s="93"/>
      <c r="G57" s="104"/>
      <c r="H57" s="193" t="str">
        <f>Spielplan!$H$57</f>
        <v>Honduras</v>
      </c>
      <c r="I57" s="194"/>
      <c r="J57" s="60"/>
      <c r="K57" s="60" t="s">
        <v>97</v>
      </c>
      <c r="L57" s="60">
        <f t="shared" si="16"/>
        <v>0</v>
      </c>
      <c r="M57" s="60"/>
      <c r="N57" s="60"/>
      <c r="O57" s="60">
        <f>IF($E57="",0,IF($E57&gt;$G57,3,IF($E57=$G57,1,0)))</f>
        <v>0</v>
      </c>
      <c r="P57" s="60">
        <f>IF($G57="",0,IF($E57&gt;$G57,0,IF($E57=$G57,1,3)))</f>
        <v>0</v>
      </c>
      <c r="Q57" s="60"/>
      <c r="R57" s="60"/>
      <c r="S57" s="60">
        <f>E57</f>
        <v>0</v>
      </c>
      <c r="T57" s="60">
        <f>G57</f>
        <v>0</v>
      </c>
      <c r="U57" s="60"/>
      <c r="V57" s="60"/>
      <c r="W57" s="60">
        <f>G57</f>
        <v>0</v>
      </c>
      <c r="X57" s="60">
        <f>E57</f>
        <v>0</v>
      </c>
      <c r="Y57" s="60"/>
      <c r="Z57" s="60">
        <f>N62</f>
        <v>0</v>
      </c>
      <c r="AA57" s="60">
        <f>R62</f>
        <v>0</v>
      </c>
      <c r="AB57" s="60">
        <f>V62</f>
        <v>0</v>
      </c>
      <c r="AC57" s="60">
        <f>AA57-AB57</f>
        <v>0</v>
      </c>
      <c r="AD57" s="60">
        <f>IF(Z57&gt;Z56,-1,0)</f>
        <v>0</v>
      </c>
      <c r="AE57" s="60">
        <f>IF(Z57&gt;Z58,-1,0)</f>
        <v>0</v>
      </c>
      <c r="AF57" s="60">
        <f>IF(Z57&gt;Z59,-1,0)</f>
        <v>0</v>
      </c>
      <c r="AG57" s="60">
        <f>10000-(AJ57*1000+AM57*100+AK57*10)</f>
        <v>10000</v>
      </c>
      <c r="AH57" s="90">
        <f>RANK(AG57,AG56:AG59,1)</f>
        <v>1</v>
      </c>
      <c r="AI57" s="60" t="str">
        <f>H56</f>
        <v>Ecuador</v>
      </c>
      <c r="AJ57" s="60">
        <f t="shared" si="17"/>
        <v>0</v>
      </c>
      <c r="AK57" s="60">
        <f t="shared" si="17"/>
        <v>0</v>
      </c>
      <c r="AL57" s="60">
        <f t="shared" si="17"/>
        <v>0</v>
      </c>
      <c r="AM57" s="60">
        <f>AK57-AL57</f>
        <v>0</v>
      </c>
      <c r="AN57" s="187">
        <f>IF(AG56=AG57,IF(E56&gt;G56,AG56-0.1,AG56),AG56)</f>
        <v>10000</v>
      </c>
      <c r="AO57" s="187"/>
      <c r="AP57" s="187">
        <f>IF(AG58=AG57,IF(G61&gt;E61,AG58-0.1,AG58),AG58)</f>
        <v>10000</v>
      </c>
      <c r="AQ57" s="187">
        <f>IF(AG59=AG57,IF(G59&gt;E59,AG59-0.1,AG59),AG59)</f>
        <v>10000</v>
      </c>
      <c r="AR57" s="187">
        <f>AO60</f>
        <v>30000</v>
      </c>
      <c r="AS57" s="90">
        <f>RANK(AR57,AR56:AR59,1)</f>
        <v>1</v>
      </c>
      <c r="AT57" s="60" t="str">
        <f t="shared" si="18"/>
        <v>Ecuador</v>
      </c>
      <c r="AU57" s="60">
        <f t="shared" si="18"/>
        <v>0</v>
      </c>
      <c r="AV57" s="60">
        <f t="shared" si="18"/>
        <v>0</v>
      </c>
      <c r="AW57" s="60">
        <f t="shared" si="18"/>
        <v>0</v>
      </c>
      <c r="AX57" s="60"/>
      <c r="AY57" s="60"/>
      <c r="AZ57" s="60"/>
      <c r="BA57" s="235">
        <v>2</v>
      </c>
      <c r="BB57" s="193" t="e">
        <f>VLOOKUP(2,AS56:AT59,2,FALSE)</f>
        <v>#N/A</v>
      </c>
      <c r="BC57" s="236"/>
      <c r="BD57" s="237" t="e">
        <f>VLOOKUP(2,AS56:AW59,3,FALSE)</f>
        <v>#N/A</v>
      </c>
      <c r="BE57" s="238" t="e">
        <f>VLOOKUP(2,AS56:AW59,4,FALSE)</f>
        <v>#N/A</v>
      </c>
      <c r="BF57" s="93" t="s">
        <v>12</v>
      </c>
      <c r="BG57" s="238" t="e">
        <f>VLOOKUP(2,AS56:AW59,5,FALSE)</f>
        <v>#N/A</v>
      </c>
      <c r="BH57" s="238" t="s">
        <v>127</v>
      </c>
      <c r="BI57" s="85"/>
      <c r="BJ57" s="85">
        <f>IF(E57&gt;G57,IF(Spielplan!E57&gt;Spielplan!G57,Punktemodus!$B$3,0),0)</f>
        <v>0</v>
      </c>
      <c r="BK57" s="85">
        <f>IF(E57=G57,IF(Spielplan!E57=Spielplan!G57,Punktemodus!$B$3,0),0)</f>
        <v>10</v>
      </c>
      <c r="BL57" s="85">
        <f>IF(E57&lt;G57,IF(Spielplan!E57&lt;Spielplan!G57,Punktemodus!$B$3,0),0)</f>
        <v>0</v>
      </c>
      <c r="BM57" s="85">
        <f>IF(E57=Spielplan!E57,IF(G57=Spielplan!G57,Punktemodus!$B$5,0),0)</f>
        <v>3</v>
      </c>
      <c r="BN57" s="85">
        <f>IF(E57=Spielplan!E57,Punktemodus!$B$7,0)</f>
        <v>1</v>
      </c>
      <c r="BO57" s="85">
        <f>IF(G57=Spielplan!G57,Punktemodus!$B$7,0)</f>
        <v>1</v>
      </c>
      <c r="BP57" s="137">
        <f>IF(Spielplan!E57="",0,SUM(BJ57:BO57))</f>
        <v>0</v>
      </c>
      <c r="BQ57" s="85"/>
      <c r="BR57" s="141"/>
      <c r="BS57" s="149" t="s">
        <v>122</v>
      </c>
      <c r="BT57" s="144" t="str">
        <f>Spielplan!$BL$21</f>
        <v/>
      </c>
      <c r="BU57" s="145"/>
      <c r="BV57" s="146">
        <f>Spielplan!$BN$21</f>
        <v>0</v>
      </c>
      <c r="BW57" s="134"/>
      <c r="BX57" s="148">
        <f>IF(BT21=BT57,Punktemodus!$B$11,0)</f>
        <v>10</v>
      </c>
      <c r="BY57" s="148">
        <f>IF(BT57=BT36,Punktemodus!B13,0)</f>
        <v>5</v>
      </c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54" t="s">
        <v>29</v>
      </c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</row>
    <row r="58" spans="1:101" ht="18.75" customHeight="1" thickBot="1" x14ac:dyDescent="0.3">
      <c r="A58" s="60"/>
      <c r="B58" s="60"/>
      <c r="C58" s="191" t="str">
        <f>C56</f>
        <v>Schweiz</v>
      </c>
      <c r="D58" s="192"/>
      <c r="E58" s="104"/>
      <c r="F58" s="93"/>
      <c r="G58" s="104"/>
      <c r="H58" s="191" t="str">
        <f>C57</f>
        <v>Frankreich</v>
      </c>
      <c r="I58" s="192"/>
      <c r="J58" s="60"/>
      <c r="K58" s="60" t="s">
        <v>98</v>
      </c>
      <c r="L58" s="60">
        <f t="shared" si="16"/>
        <v>0</v>
      </c>
      <c r="M58" s="60">
        <f>IF($E58="",0,IF($E58&gt;$G58,3,IF($E58=G58,1,0)))</f>
        <v>0</v>
      </c>
      <c r="N58" s="60"/>
      <c r="O58" s="60">
        <f>IF($G58="",0,IF($E58&gt;$G58,0,IF($E58=$G58,1,3)))</f>
        <v>0</v>
      </c>
      <c r="P58" s="60"/>
      <c r="Q58" s="60">
        <f>E58</f>
        <v>0</v>
      </c>
      <c r="R58" s="60"/>
      <c r="S58" s="60">
        <f>G58</f>
        <v>0</v>
      </c>
      <c r="T58" s="60"/>
      <c r="U58" s="60">
        <f>G58</f>
        <v>0</v>
      </c>
      <c r="V58" s="60"/>
      <c r="W58" s="60">
        <f>E58</f>
        <v>0</v>
      </c>
      <c r="X58" s="60"/>
      <c r="Y58" s="60"/>
      <c r="Z58" s="60">
        <f>O62</f>
        <v>0</v>
      </c>
      <c r="AA58" s="60">
        <f>S62</f>
        <v>0</v>
      </c>
      <c r="AB58" s="60">
        <f>W62</f>
        <v>0</v>
      </c>
      <c r="AC58" s="60">
        <f>AA58-AB58</f>
        <v>0</v>
      </c>
      <c r="AD58" s="60">
        <f>IF(Z58&gt;Z56,-1,0)</f>
        <v>0</v>
      </c>
      <c r="AE58" s="60">
        <f>IF(Z58&gt;Z57,-1,0)</f>
        <v>0</v>
      </c>
      <c r="AF58" s="60">
        <f>IF(Z58&gt;Z59,-1,0)</f>
        <v>0</v>
      </c>
      <c r="AG58" s="60">
        <f>10000-(AJ58*1000+AM58*100+AK58*10)</f>
        <v>10000</v>
      </c>
      <c r="AH58" s="90">
        <f>RANK(AG58,AG56:AG59,1)</f>
        <v>1</v>
      </c>
      <c r="AI58" s="60" t="str">
        <f>C57</f>
        <v>Frankreich</v>
      </c>
      <c r="AJ58" s="60">
        <f t="shared" si="17"/>
        <v>0</v>
      </c>
      <c r="AK58" s="60">
        <f t="shared" si="17"/>
        <v>0</v>
      </c>
      <c r="AL58" s="60">
        <f t="shared" si="17"/>
        <v>0</v>
      </c>
      <c r="AM58" s="60">
        <f>AK58-AL58</f>
        <v>0</v>
      </c>
      <c r="AN58" s="187">
        <f>IF(AG56=AG58,IF(E58&gt;G58,AG56-0.1,AG56),AG56)</f>
        <v>10000</v>
      </c>
      <c r="AO58" s="187">
        <f>IF(AG57=AG58,IF(E61&gt;G61,AG57-0.1,AG57),AG57)</f>
        <v>10000</v>
      </c>
      <c r="AP58" s="187"/>
      <c r="AQ58" s="187">
        <f>IF(AG59=AG58,IF(G57&gt;E57,AG59-0.1,AG59),AG59)</f>
        <v>10000</v>
      </c>
      <c r="AR58" s="187">
        <f>AP60</f>
        <v>30000</v>
      </c>
      <c r="AS58" s="90">
        <f>RANK(AR58,AR56:AR59,1)</f>
        <v>1</v>
      </c>
      <c r="AT58" s="60" t="str">
        <f t="shared" si="18"/>
        <v>Frankreich</v>
      </c>
      <c r="AU58" s="60">
        <f t="shared" si="18"/>
        <v>0</v>
      </c>
      <c r="AV58" s="60">
        <f t="shared" si="18"/>
        <v>0</v>
      </c>
      <c r="AW58" s="60">
        <f t="shared" si="18"/>
        <v>0</v>
      </c>
      <c r="AX58" s="60"/>
      <c r="AY58" s="60"/>
      <c r="AZ58" s="60"/>
      <c r="BA58" s="113">
        <v>3</v>
      </c>
      <c r="BB58" s="114" t="e">
        <f>VLOOKUP(3,AS56:AT59,2,FALSE)</f>
        <v>#N/A</v>
      </c>
      <c r="BC58" s="115"/>
      <c r="BD58" s="116" t="e">
        <f>VLOOKUP(3,AS56:AW59,3,FALSE)</f>
        <v>#N/A</v>
      </c>
      <c r="BE58" s="116" t="e">
        <f>VLOOKUP(3,AS56:AW59,4,FALSE)</f>
        <v>#N/A</v>
      </c>
      <c r="BF58" s="93" t="s">
        <v>12</v>
      </c>
      <c r="BG58" s="116" t="e">
        <f>VLOOKUP(3,AS56:AW59,5,FALSE)</f>
        <v>#N/A</v>
      </c>
      <c r="BH58" s="60"/>
      <c r="BI58" s="85"/>
      <c r="BJ58" s="85">
        <f>IF(E58&gt;G58,IF(Spielplan!E58&gt;Spielplan!G58,Punktemodus!$B$3,0),0)</f>
        <v>0</v>
      </c>
      <c r="BK58" s="85">
        <f>IF(E58=G58,IF(Spielplan!E58=Spielplan!G58,Punktemodus!$B$3,0),0)</f>
        <v>10</v>
      </c>
      <c r="BL58" s="85">
        <f>IF(E58&lt;G58,IF(Spielplan!E58&lt;Spielplan!G58,Punktemodus!$B$3,0),0)</f>
        <v>0</v>
      </c>
      <c r="BM58" s="85">
        <f>IF(E58=Spielplan!E58,IF(G58=Spielplan!G58,Punktemodus!$B$5,0),0)</f>
        <v>3</v>
      </c>
      <c r="BN58" s="85">
        <f>IF(E58=Spielplan!E58,Punktemodus!$B$7,0)</f>
        <v>1</v>
      </c>
      <c r="BO58" s="85">
        <f>IF(G58=Spielplan!G58,Punktemodus!$B$7,0)</f>
        <v>1</v>
      </c>
      <c r="BP58" s="137">
        <f>IF(Spielplan!E58="",0,SUM(BJ58:BO58))</f>
        <v>0</v>
      </c>
      <c r="BQ58" s="85"/>
      <c r="BR58" s="141"/>
      <c r="BS58" s="150"/>
      <c r="BT58" s="134"/>
      <c r="BU58" s="134"/>
      <c r="BV58" s="134"/>
      <c r="BW58" s="134"/>
      <c r="BX58" s="148"/>
      <c r="BY58" s="148"/>
      <c r="BZ58" s="134"/>
      <c r="CA58" s="144" t="str">
        <f>Spielplan!$BS$22</f>
        <v/>
      </c>
      <c r="CB58" s="145"/>
      <c r="CC58" s="146">
        <f>Spielplan!$BU$22</f>
        <v>0</v>
      </c>
      <c r="CD58" s="147"/>
      <c r="CE58" s="134">
        <f>IF(CA58=CA22,Punktemodus!B15,0)</f>
        <v>20</v>
      </c>
      <c r="CF58" s="148">
        <f>IF(OR(CA58=$CA$14,CA58=$CA$15,CA58=$CA$23,CA58=$CA$30,CA58=$CA$31,CA58=$CA$38,CA58=$CA$39),Punktemodus!B17,0)</f>
        <v>10</v>
      </c>
      <c r="CG58" s="134"/>
      <c r="CH58" s="134"/>
      <c r="CI58" s="147"/>
      <c r="CJ58" s="134"/>
      <c r="CK58" s="134"/>
      <c r="CL58" s="134"/>
      <c r="CM58" s="134"/>
      <c r="CN58" s="134"/>
      <c r="CO58" s="134"/>
      <c r="CP58" s="134"/>
      <c r="CQ58" s="155"/>
      <c r="CR58" s="142" t="s">
        <v>130</v>
      </c>
      <c r="CS58" s="155"/>
      <c r="CT58" s="155"/>
      <c r="CU58" s="155"/>
      <c r="CV58" s="155"/>
      <c r="CW58" s="134"/>
    </row>
    <row r="59" spans="1:101" ht="18.75" customHeight="1" thickBot="1" x14ac:dyDescent="0.3">
      <c r="A59" s="60"/>
      <c r="B59" s="60"/>
      <c r="C59" s="193" t="str">
        <f>H56</f>
        <v>Ecuador</v>
      </c>
      <c r="D59" s="194"/>
      <c r="E59" s="104"/>
      <c r="F59" s="93"/>
      <c r="G59" s="104"/>
      <c r="H59" s="193" t="str">
        <f>H57</f>
        <v>Honduras</v>
      </c>
      <c r="I59" s="194"/>
      <c r="J59" s="60"/>
      <c r="K59" s="60" t="s">
        <v>99</v>
      </c>
      <c r="L59" s="60">
        <f t="shared" si="16"/>
        <v>0</v>
      </c>
      <c r="M59" s="60"/>
      <c r="N59" s="60">
        <f>IF($E59="",0,IF($E59&gt;$G59,3,IF($E59=$G59,1,0)))</f>
        <v>0</v>
      </c>
      <c r="O59" s="60"/>
      <c r="P59" s="60">
        <f>IF($G59="",0,IF($E59&gt;$G59,0,IF($E59=$G59,1,3)))</f>
        <v>0</v>
      </c>
      <c r="Q59" s="60"/>
      <c r="R59" s="60">
        <f>E59</f>
        <v>0</v>
      </c>
      <c r="S59" s="60"/>
      <c r="T59" s="60">
        <f>G59</f>
        <v>0</v>
      </c>
      <c r="U59" s="60"/>
      <c r="V59" s="60">
        <f>G59</f>
        <v>0</v>
      </c>
      <c r="W59" s="60"/>
      <c r="X59" s="60">
        <f>E59</f>
        <v>0</v>
      </c>
      <c r="Y59" s="60"/>
      <c r="Z59" s="60">
        <f>P62</f>
        <v>0</v>
      </c>
      <c r="AA59" s="60">
        <f>T62</f>
        <v>0</v>
      </c>
      <c r="AB59" s="60">
        <f>X62</f>
        <v>0</v>
      </c>
      <c r="AC59" s="60">
        <f>AA59-AB59</f>
        <v>0</v>
      </c>
      <c r="AD59" s="60">
        <f>IF(Z59&gt;Z56,-1,0)</f>
        <v>0</v>
      </c>
      <c r="AE59" s="60">
        <f>IF(Z59&gt;Z57,-1,0)</f>
        <v>0</v>
      </c>
      <c r="AF59" s="60">
        <f>IF(Z59&gt;Z58,-1,0)</f>
        <v>0</v>
      </c>
      <c r="AG59" s="60">
        <f>10000-(AJ59*1000+AM59*100+AK59*10)</f>
        <v>10000</v>
      </c>
      <c r="AH59" s="90">
        <f>RANK(AG59,AG56:AG59,1)</f>
        <v>1</v>
      </c>
      <c r="AI59" s="60" t="str">
        <f>H57</f>
        <v>Honduras</v>
      </c>
      <c r="AJ59" s="60">
        <f t="shared" si="17"/>
        <v>0</v>
      </c>
      <c r="AK59" s="60">
        <f t="shared" si="17"/>
        <v>0</v>
      </c>
      <c r="AL59" s="60">
        <f t="shared" si="17"/>
        <v>0</v>
      </c>
      <c r="AM59" s="60">
        <f>AK59-AL59</f>
        <v>0</v>
      </c>
      <c r="AN59" s="187">
        <f>IF(AG56=AG59,IF(E60&gt;G60,AG56-0.1,AG56),AG56)</f>
        <v>10000</v>
      </c>
      <c r="AO59" s="187">
        <f>IF(AG57=AG59,IF(E59&gt;G59,AG57-0.1,AG57),AG57)</f>
        <v>10000</v>
      </c>
      <c r="AP59" s="187">
        <f>IF(AG58=AG59,IF(E57&gt;G57,AG58-0.1,AG58),AG58)</f>
        <v>10000</v>
      </c>
      <c r="AQ59" s="187"/>
      <c r="AR59" s="187">
        <f>AQ60</f>
        <v>30000</v>
      </c>
      <c r="AS59" s="90">
        <f>RANK(AR59,AR56:AR59,1)</f>
        <v>1</v>
      </c>
      <c r="AT59" s="60" t="str">
        <f t="shared" si="18"/>
        <v>Honduras</v>
      </c>
      <c r="AU59" s="60">
        <f t="shared" si="18"/>
        <v>0</v>
      </c>
      <c r="AV59" s="60">
        <f t="shared" si="18"/>
        <v>0</v>
      </c>
      <c r="AW59" s="60">
        <f t="shared" si="18"/>
        <v>0</v>
      </c>
      <c r="AX59" s="60"/>
      <c r="AY59" s="60"/>
      <c r="AZ59" s="60"/>
      <c r="BA59" s="113">
        <v>4</v>
      </c>
      <c r="BB59" s="114" t="e">
        <f>VLOOKUP(4,AS56:AT59,2,FALSE)</f>
        <v>#N/A</v>
      </c>
      <c r="BC59" s="115"/>
      <c r="BD59" s="116" t="e">
        <f>VLOOKUP(4,AS56:AW59,3,FALSE)</f>
        <v>#N/A</v>
      </c>
      <c r="BE59" s="116" t="e">
        <f>VLOOKUP(4,AS56:AW59,4,FALSE)</f>
        <v>#N/A</v>
      </c>
      <c r="BF59" s="93" t="s">
        <v>12</v>
      </c>
      <c r="BG59" s="116" t="e">
        <f>VLOOKUP(4,AS56:AW59,5,FALSE)</f>
        <v>#N/A</v>
      </c>
      <c r="BH59" s="60"/>
      <c r="BI59" s="85"/>
      <c r="BJ59" s="85">
        <f>IF(E59&gt;G59,IF(Spielplan!E59&gt;Spielplan!G59,Punktemodus!$B$3,0),0)</f>
        <v>0</v>
      </c>
      <c r="BK59" s="85">
        <f>IF(E59=G59,IF(Spielplan!E59=Spielplan!G59,Punktemodus!$B$3,0),0)</f>
        <v>10</v>
      </c>
      <c r="BL59" s="85">
        <f>IF(E59&lt;G59,IF(Spielplan!E59&lt;Spielplan!G59,Punktemodus!$B$3,0),0)</f>
        <v>0</v>
      </c>
      <c r="BM59" s="85">
        <f>IF(E59=Spielplan!E59,IF(G59=Spielplan!G59,Punktemodus!$B$5,0),0)</f>
        <v>3</v>
      </c>
      <c r="BN59" s="85">
        <f>IF(E59=Spielplan!E59,Punktemodus!$B$7,0)</f>
        <v>1</v>
      </c>
      <c r="BO59" s="85">
        <f>IF(G59=Spielplan!G59,Punktemodus!$B$7,0)</f>
        <v>1</v>
      </c>
      <c r="BP59" s="137">
        <f>IF(Spielplan!E59="",0,SUM(BJ59:BO59))</f>
        <v>0</v>
      </c>
      <c r="BQ59" s="85"/>
      <c r="BR59" s="141"/>
      <c r="BS59" s="134"/>
      <c r="BT59" s="134"/>
      <c r="BU59" s="134"/>
      <c r="BV59" s="134"/>
      <c r="BW59" s="134"/>
      <c r="BX59" s="148"/>
      <c r="BY59" s="148"/>
      <c r="BZ59" s="134"/>
      <c r="CA59" s="144" t="str">
        <f>Spielplan!$BS$23</f>
        <v/>
      </c>
      <c r="CB59" s="145"/>
      <c r="CC59" s="146">
        <f>Spielplan!$BU$23</f>
        <v>0</v>
      </c>
      <c r="CD59" s="134"/>
      <c r="CE59" s="134">
        <f>IF(CA59=CA23,Punktemodus!B15,0)</f>
        <v>20</v>
      </c>
      <c r="CF59" s="148">
        <f>IF(OR(CA59=$CA$14,CA59=$CA$15,CA59=$CA$22,CA59=$CA$30,CA59=$CA$31,CA59=$CA$38,CA59=$CA$39),Punktemodus!B17,0)</f>
        <v>10</v>
      </c>
      <c r="CG59" s="134"/>
      <c r="CH59" s="134"/>
      <c r="CI59" s="134"/>
      <c r="CJ59" s="134"/>
      <c r="CK59" s="144" t="str">
        <f>Spielplan!$CC$23</f>
        <v/>
      </c>
      <c r="CL59" s="145"/>
      <c r="CM59" s="146">
        <f>Spielplan!$CE$23</f>
        <v>0</v>
      </c>
      <c r="CN59" s="134"/>
      <c r="CO59" s="134">
        <f>IF(OR(CK59=CK23,CK59=CK24),Punktemodus!B21,0)</f>
        <v>40</v>
      </c>
      <c r="CP59" s="134"/>
      <c r="CQ59" s="370" t="str">
        <f>Spielplan!$CI$23</f>
        <v/>
      </c>
      <c r="CR59" s="371"/>
      <c r="CS59" s="371"/>
      <c r="CT59" s="371"/>
      <c r="CU59" s="371"/>
      <c r="CV59" s="372"/>
      <c r="CW59" s="134"/>
    </row>
    <row r="60" spans="1:101" ht="18.75" customHeight="1" thickBot="1" x14ac:dyDescent="0.3">
      <c r="A60" s="60"/>
      <c r="B60" s="60"/>
      <c r="C60" s="191" t="str">
        <f>C56</f>
        <v>Schweiz</v>
      </c>
      <c r="D60" s="192"/>
      <c r="E60" s="104"/>
      <c r="F60" s="93"/>
      <c r="G60" s="104"/>
      <c r="H60" s="191" t="str">
        <f>H57</f>
        <v>Honduras</v>
      </c>
      <c r="I60" s="192"/>
      <c r="J60" s="60"/>
      <c r="K60" s="60" t="s">
        <v>100</v>
      </c>
      <c r="L60" s="60">
        <f t="shared" si="16"/>
        <v>0</v>
      </c>
      <c r="M60" s="60">
        <f>IF($E60="",0,IF($E60&gt;$G60,3,IF($E60=G60,1,0)))</f>
        <v>0</v>
      </c>
      <c r="N60" s="60"/>
      <c r="O60" s="60"/>
      <c r="P60" s="60">
        <f>IF($G60="",0,IF($E60&gt;$G60,0,IF($E60=$G60,1,3)))</f>
        <v>0</v>
      </c>
      <c r="Q60" s="60">
        <f>E60</f>
        <v>0</v>
      </c>
      <c r="R60" s="60"/>
      <c r="S60" s="60"/>
      <c r="T60" s="60">
        <f>G60</f>
        <v>0</v>
      </c>
      <c r="U60" s="60">
        <f>G60</f>
        <v>0</v>
      </c>
      <c r="V60" s="60"/>
      <c r="W60" s="60"/>
      <c r="X60" s="60">
        <f>E60</f>
        <v>0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187">
        <f>SUM(AN56:AN59)</f>
        <v>30000</v>
      </c>
      <c r="AO60" s="187">
        <f>SUM(AO56:AO59)</f>
        <v>30000</v>
      </c>
      <c r="AP60" s="187">
        <f>SUM(AP56:AP59)</f>
        <v>30000</v>
      </c>
      <c r="AQ60" s="187">
        <f>SUM(AQ56:AQ59)</f>
        <v>30000</v>
      </c>
      <c r="AR60" s="187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85">
        <f>IF(E60&gt;G60,IF(Spielplan!E60&gt;Spielplan!G60,Punktemodus!$B$3,0),0)</f>
        <v>0</v>
      </c>
      <c r="BK60" s="85">
        <f>IF(E60=G60,IF(Spielplan!E60=Spielplan!G60,Punktemodus!$B$3,0),0)</f>
        <v>10</v>
      </c>
      <c r="BL60" s="85">
        <f>IF(E60&lt;G60,IF(Spielplan!E60&lt;Spielplan!G60,Punktemodus!$B$3,0),0)</f>
        <v>0</v>
      </c>
      <c r="BM60" s="85">
        <f>IF(E60=Spielplan!E60,IF(G60=Spielplan!G60,Punktemodus!$B$5,0),0)</f>
        <v>3</v>
      </c>
      <c r="BN60" s="85">
        <f>IF(E60=Spielplan!E60,Punktemodus!$B$7,0)</f>
        <v>1</v>
      </c>
      <c r="BO60" s="85">
        <f>IF(G60=Spielplan!G60,Punktemodus!$B$7,0)</f>
        <v>1</v>
      </c>
      <c r="BP60" s="137">
        <f>IF(Spielplan!E60="",0,SUM(BJ60:BO60))</f>
        <v>0</v>
      </c>
      <c r="BQ60" s="60"/>
      <c r="BR60" s="141"/>
      <c r="BS60" s="153" t="s">
        <v>123</v>
      </c>
      <c r="BT60" s="144" t="str">
        <f>Spielplan!$BL$24</f>
        <v/>
      </c>
      <c r="BU60" s="145"/>
      <c r="BV60" s="146">
        <f>Spielplan!$BN$24</f>
        <v>0</v>
      </c>
      <c r="BW60" s="147"/>
      <c r="BX60" s="148">
        <f>IF(BT24=BT60,Punktemodus!$B$11,0)</f>
        <v>10</v>
      </c>
      <c r="BY60" s="148">
        <f>IF(BT60=BT41,Punktemodus!B13,0)</f>
        <v>5</v>
      </c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44" t="str">
        <f>Spielplan!$CC$24</f>
        <v/>
      </c>
      <c r="CL60" s="145"/>
      <c r="CM60" s="146">
        <f>Spielplan!$CE$24</f>
        <v>0</v>
      </c>
      <c r="CN60" s="134"/>
      <c r="CO60" s="134">
        <f>IF(OR(CK60=CK23,CK60=CK24),Punktemodus!B21,0)</f>
        <v>40</v>
      </c>
      <c r="CP60" s="134"/>
      <c r="CQ60" s="373"/>
      <c r="CR60" s="374"/>
      <c r="CS60" s="374"/>
      <c r="CT60" s="374"/>
      <c r="CU60" s="374"/>
      <c r="CV60" s="375"/>
      <c r="CW60" s="134"/>
    </row>
    <row r="61" spans="1:101" ht="18.75" customHeight="1" thickBot="1" x14ac:dyDescent="0.3">
      <c r="A61" s="60"/>
      <c r="B61" s="60"/>
      <c r="C61" s="193" t="str">
        <f>H56</f>
        <v>Ecuador</v>
      </c>
      <c r="D61" s="194"/>
      <c r="E61" s="104"/>
      <c r="F61" s="93"/>
      <c r="G61" s="104"/>
      <c r="H61" s="193" t="str">
        <f>C57</f>
        <v>Frankreich</v>
      </c>
      <c r="I61" s="194"/>
      <c r="J61" s="60"/>
      <c r="K61" s="60" t="s">
        <v>100</v>
      </c>
      <c r="L61" s="60">
        <f t="shared" si="16"/>
        <v>0</v>
      </c>
      <c r="M61" s="60"/>
      <c r="N61" s="60">
        <f>IF($E61="",0,IF($E61&gt;$G61,3,IF($E61=$G61,1,0)))</f>
        <v>0</v>
      </c>
      <c r="O61" s="60">
        <f>IF($G61="",0,IF($E61&gt;$G61,0,IF($E61=$G61,1,3)))</f>
        <v>0</v>
      </c>
      <c r="P61" s="60"/>
      <c r="Q61" s="60"/>
      <c r="R61" s="60">
        <f>E61</f>
        <v>0</v>
      </c>
      <c r="S61" s="60">
        <f>G61</f>
        <v>0</v>
      </c>
      <c r="T61" s="60"/>
      <c r="U61" s="60"/>
      <c r="V61" s="60">
        <f>G61</f>
        <v>0</v>
      </c>
      <c r="W61" s="60">
        <f>E61</f>
        <v>0</v>
      </c>
      <c r="X61" s="60"/>
      <c r="Y61" s="60"/>
      <c r="Z61" s="60" t="s">
        <v>30</v>
      </c>
      <c r="AA61" s="60"/>
      <c r="AB61" s="60"/>
      <c r="AC61" s="60"/>
      <c r="AD61" s="60"/>
      <c r="AE61" s="60"/>
      <c r="AF61" s="60"/>
      <c r="AG61" s="60" t="b">
        <f>OR(AG56=AG57,AG56=AG58,AG56=AG59,AG57=AG58,AG57=AG59,AG58=AG59)</f>
        <v>1</v>
      </c>
      <c r="AH61" s="60"/>
      <c r="AI61" s="60"/>
      <c r="AJ61" s="60"/>
      <c r="AK61" s="60"/>
      <c r="AL61" s="60"/>
      <c r="AM61" s="60"/>
      <c r="AN61" s="60"/>
      <c r="AO61" s="60" t="s">
        <v>34</v>
      </c>
      <c r="AP61" s="60"/>
      <c r="AQ61" s="60"/>
      <c r="AR61" s="60" t="b">
        <f>OR(AR56=AR57,AR56=AR58,AR56=AR59,AR57=AR58,AR57=AR59,AR58=AR59)</f>
        <v>1</v>
      </c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85">
        <f>IF(E61&gt;G61,IF(Spielplan!E61&gt;Spielplan!G61,Punktemodus!$B$3,0),0)</f>
        <v>0</v>
      </c>
      <c r="BK61" s="85">
        <f>IF(E61=G61,IF(Spielplan!E61=Spielplan!G61,Punktemodus!$B$3,0),0)</f>
        <v>10</v>
      </c>
      <c r="BL61" s="85">
        <f>IF(E61&lt;G61,IF(Spielplan!E61&lt;Spielplan!G61,Punktemodus!$B$3,0),0)</f>
        <v>0</v>
      </c>
      <c r="BM61" s="85">
        <f>IF(E61=Spielplan!E61,IF(G61=Spielplan!G61,Punktemodus!$B$5,0),0)</f>
        <v>3</v>
      </c>
      <c r="BN61" s="85">
        <f>IF(E61=Spielplan!E61,Punktemodus!$B$7,0)</f>
        <v>1</v>
      </c>
      <c r="BO61" s="85">
        <f>IF(G61=Spielplan!G61,Punktemodus!$B$7,0)</f>
        <v>1</v>
      </c>
      <c r="BP61" s="137">
        <f>IF(Spielplan!E61="",0,SUM(BJ61:BO61))</f>
        <v>0</v>
      </c>
      <c r="BQ61" s="60"/>
      <c r="BR61" s="141"/>
      <c r="BS61" s="149" t="s">
        <v>124</v>
      </c>
      <c r="BT61" s="144" t="str">
        <f>Spielplan!$BL$25</f>
        <v/>
      </c>
      <c r="BU61" s="145"/>
      <c r="BV61" s="146">
        <f>Spielplan!$BN$25</f>
        <v>0</v>
      </c>
      <c r="BW61" s="134"/>
      <c r="BX61" s="148">
        <f>IF(BT25=BT61,Punktemodus!$B$11,0)</f>
        <v>10</v>
      </c>
      <c r="BY61" s="148">
        <f>IF(BT61=BT40,Punktemodus!B13,0)</f>
        <v>5</v>
      </c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55"/>
      <c r="CR61" s="142" t="s">
        <v>136</v>
      </c>
      <c r="CS61" s="155"/>
      <c r="CT61" s="155"/>
      <c r="CU61" s="155"/>
      <c r="CV61" s="155"/>
      <c r="CW61" s="134"/>
    </row>
    <row r="62" spans="1:101" ht="18.75" customHeight="1" thickBot="1" x14ac:dyDescent="0.25">
      <c r="A62" s="60"/>
      <c r="B62" s="60"/>
      <c r="C62" s="136" t="str">
        <f>IF(G61="","",IF(AR61=TRUE,"Achtung: Fehler in Tabelle!",""))</f>
        <v/>
      </c>
      <c r="D62" s="60"/>
      <c r="E62" s="85"/>
      <c r="F62" s="60"/>
      <c r="G62" s="85"/>
      <c r="H62" s="60"/>
      <c r="I62" s="60"/>
      <c r="J62" s="60"/>
      <c r="K62" s="60"/>
      <c r="L62" s="60"/>
      <c r="M62" s="60">
        <f t="shared" ref="M62:X62" si="19">SUM(M56:M61)</f>
        <v>0</v>
      </c>
      <c r="N62" s="60">
        <f t="shared" si="19"/>
        <v>0</v>
      </c>
      <c r="O62" s="60">
        <f t="shared" si="19"/>
        <v>0</v>
      </c>
      <c r="P62" s="60">
        <f t="shared" si="19"/>
        <v>0</v>
      </c>
      <c r="Q62" s="60">
        <f t="shared" si="19"/>
        <v>0</v>
      </c>
      <c r="R62" s="60">
        <f t="shared" si="19"/>
        <v>0</v>
      </c>
      <c r="S62" s="60">
        <f t="shared" si="19"/>
        <v>0</v>
      </c>
      <c r="T62" s="60">
        <f t="shared" si="19"/>
        <v>0</v>
      </c>
      <c r="U62" s="60">
        <f t="shared" si="19"/>
        <v>0</v>
      </c>
      <c r="V62" s="60">
        <f t="shared" si="19"/>
        <v>0</v>
      </c>
      <c r="W62" s="60">
        <f t="shared" si="19"/>
        <v>0</v>
      </c>
      <c r="X62" s="60">
        <f t="shared" si="19"/>
        <v>0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160">
        <f>SUM(BP56:BP61)</f>
        <v>0</v>
      </c>
      <c r="BQ62" s="60"/>
      <c r="BR62" s="141"/>
      <c r="BS62" s="150"/>
      <c r="BT62" s="134"/>
      <c r="BU62" s="134"/>
      <c r="BV62" s="134"/>
      <c r="BW62" s="134"/>
      <c r="BX62" s="148"/>
      <c r="BY62" s="148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370" t="str">
        <f>Spielplan!$CI$26</f>
        <v/>
      </c>
      <c r="CR62" s="371"/>
      <c r="CS62" s="371"/>
      <c r="CT62" s="371"/>
      <c r="CU62" s="371"/>
      <c r="CV62" s="372"/>
      <c r="CW62" s="134"/>
    </row>
    <row r="63" spans="1:101" ht="18.75" customHeight="1" thickBot="1" x14ac:dyDescent="0.3">
      <c r="A63" s="60"/>
      <c r="B63" s="60"/>
      <c r="C63" s="60"/>
      <c r="D63" s="60"/>
      <c r="E63" s="85"/>
      <c r="F63" s="60"/>
      <c r="G63" s="85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138"/>
      <c r="BQ63" s="60"/>
      <c r="BR63" s="141"/>
      <c r="BS63" s="134"/>
      <c r="BT63" s="134"/>
      <c r="BU63" s="134"/>
      <c r="BV63" s="134"/>
      <c r="BW63" s="134"/>
      <c r="BX63" s="148"/>
      <c r="BY63" s="148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54" t="s">
        <v>131</v>
      </c>
      <c r="CM63" s="134"/>
      <c r="CN63" s="134"/>
      <c r="CO63" s="134"/>
      <c r="CP63" s="134"/>
      <c r="CQ63" s="373"/>
      <c r="CR63" s="374"/>
      <c r="CS63" s="374"/>
      <c r="CT63" s="374"/>
      <c r="CU63" s="374"/>
      <c r="CV63" s="375"/>
      <c r="CW63" s="134"/>
    </row>
    <row r="64" spans="1:101" ht="18.75" customHeight="1" thickBot="1" x14ac:dyDescent="0.3">
      <c r="A64" s="60"/>
      <c r="B64" s="60"/>
      <c r="C64" s="60"/>
      <c r="D64" s="60"/>
      <c r="E64" s="85"/>
      <c r="F64" s="60"/>
      <c r="G64" s="85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138"/>
      <c r="BQ64" s="60"/>
      <c r="BR64" s="141"/>
      <c r="BS64" s="153" t="s">
        <v>20</v>
      </c>
      <c r="BT64" s="144" t="str">
        <f>Spielplan!$BL$28</f>
        <v/>
      </c>
      <c r="BU64" s="145"/>
      <c r="BV64" s="146">
        <f>Spielplan!$BN$28</f>
        <v>0</v>
      </c>
      <c r="BW64" s="147"/>
      <c r="BX64" s="148">
        <f>IF(BT28=BT64,Punktemodus!$B$11,0)</f>
        <v>10</v>
      </c>
      <c r="BY64" s="148">
        <f>IF(BT64=BT13,Punktemodus!B13,0)</f>
        <v>5</v>
      </c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55"/>
      <c r="CR64" s="142" t="s">
        <v>137</v>
      </c>
      <c r="CS64" s="155"/>
      <c r="CT64" s="155"/>
      <c r="CU64" s="155"/>
      <c r="CV64" s="155"/>
      <c r="CW64" s="134"/>
    </row>
    <row r="65" spans="1:101" ht="18.75" customHeight="1" thickBot="1" x14ac:dyDescent="0.3">
      <c r="A65" s="60"/>
      <c r="B65" s="60"/>
      <c r="C65" s="88" t="s">
        <v>91</v>
      </c>
      <c r="D65" s="60"/>
      <c r="E65" s="85"/>
      <c r="F65" s="60"/>
      <c r="G65" s="85"/>
      <c r="H65" s="60"/>
      <c r="I65" s="60"/>
      <c r="J65" s="60"/>
      <c r="K65" s="60"/>
      <c r="L65" s="60"/>
      <c r="M65" s="60" t="s">
        <v>4</v>
      </c>
      <c r="N65" s="60"/>
      <c r="O65" s="60"/>
      <c r="P65" s="60"/>
      <c r="Q65" s="60" t="s">
        <v>6</v>
      </c>
      <c r="R65" s="60"/>
      <c r="S65" s="60"/>
      <c r="T65" s="60"/>
      <c r="U65" s="60" t="s">
        <v>7</v>
      </c>
      <c r="V65" s="60"/>
      <c r="W65" s="60"/>
      <c r="X65" s="60"/>
      <c r="Y65" s="60"/>
      <c r="Z65" s="60" t="s">
        <v>4</v>
      </c>
      <c r="AA65" s="60" t="s">
        <v>5</v>
      </c>
      <c r="AB65" s="60"/>
      <c r="AC65" s="60"/>
      <c r="AD65" s="60" t="s">
        <v>9</v>
      </c>
      <c r="AE65" s="60"/>
      <c r="AF65" s="60"/>
      <c r="AG65" s="60"/>
      <c r="AH65" s="60" t="s">
        <v>32</v>
      </c>
      <c r="AI65" s="60"/>
      <c r="AJ65" s="60"/>
      <c r="AK65" s="60"/>
      <c r="AL65" s="60"/>
      <c r="AM65" s="60"/>
      <c r="AN65" s="60" t="s">
        <v>35</v>
      </c>
      <c r="AO65" s="60"/>
      <c r="AP65" s="60"/>
      <c r="AQ65" s="60"/>
      <c r="AR65" s="60"/>
      <c r="AS65" s="60" t="s">
        <v>33</v>
      </c>
      <c r="AT65" s="60"/>
      <c r="AU65" s="60"/>
      <c r="AV65" s="60"/>
      <c r="AW65" s="60"/>
      <c r="AX65" s="60"/>
      <c r="AY65" s="60"/>
      <c r="AZ65" s="60"/>
      <c r="BA65" s="60"/>
      <c r="BB65" s="89" t="s">
        <v>10</v>
      </c>
      <c r="BC65" s="60"/>
      <c r="BD65" s="90" t="s">
        <v>4</v>
      </c>
      <c r="BE65" s="60"/>
      <c r="BF65" s="61" t="s">
        <v>5</v>
      </c>
      <c r="BG65" s="60"/>
      <c r="BH65" s="60"/>
      <c r="BI65" s="85"/>
      <c r="BJ65" s="60"/>
      <c r="BK65" s="60"/>
      <c r="BL65" s="60"/>
      <c r="BM65" s="60"/>
      <c r="BN65" s="60"/>
      <c r="BO65" s="60"/>
      <c r="BP65" s="138"/>
      <c r="BQ65" s="85"/>
      <c r="BR65" s="141"/>
      <c r="BS65" s="149" t="s">
        <v>125</v>
      </c>
      <c r="BT65" s="144" t="str">
        <f>Spielplan!$BL$29</f>
        <v/>
      </c>
      <c r="BU65" s="145"/>
      <c r="BV65" s="146">
        <f>Spielplan!$BN$29</f>
        <v>0</v>
      </c>
      <c r="BW65" s="134"/>
      <c r="BX65" s="148">
        <f>IF(BT29=BT65,Punktemodus!$B$11,0)</f>
        <v>10</v>
      </c>
      <c r="BY65" s="148">
        <f>IF(BT65=BT12,Punktemodus!B13,0)</f>
        <v>5</v>
      </c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44" t="str">
        <f>Spielplan!$CC$29</f>
        <v/>
      </c>
      <c r="CL65" s="145"/>
      <c r="CM65" s="146">
        <f>Spielplan!$CE$29</f>
        <v>0</v>
      </c>
      <c r="CN65" s="134"/>
      <c r="CO65" s="134"/>
      <c r="CP65" s="134"/>
      <c r="CQ65" s="370" t="str">
        <f>Spielplan!$CI$29</f>
        <v/>
      </c>
      <c r="CR65" s="371"/>
      <c r="CS65" s="371"/>
      <c r="CT65" s="371"/>
      <c r="CU65" s="371"/>
      <c r="CV65" s="372"/>
      <c r="CW65" s="134"/>
    </row>
    <row r="66" spans="1:101" ht="18.75" customHeight="1" thickBot="1" x14ac:dyDescent="0.3">
      <c r="A66" s="60"/>
      <c r="B66" s="60"/>
      <c r="C66" s="60"/>
      <c r="D66" s="60"/>
      <c r="E66" s="85"/>
      <c r="F66" s="60"/>
      <c r="G66" s="85"/>
      <c r="H66" s="60"/>
      <c r="I66" s="60"/>
      <c r="J66" s="60"/>
      <c r="K66" s="60"/>
      <c r="L66" s="60"/>
      <c r="M66" s="60" t="s">
        <v>0</v>
      </c>
      <c r="N66" s="60" t="s">
        <v>1</v>
      </c>
      <c r="O66" s="60" t="s">
        <v>2</v>
      </c>
      <c r="P66" s="60" t="s">
        <v>3</v>
      </c>
      <c r="Q66" s="60" t="s">
        <v>0</v>
      </c>
      <c r="R66" s="60" t="s">
        <v>1</v>
      </c>
      <c r="S66" s="60" t="s">
        <v>2</v>
      </c>
      <c r="T66" s="60" t="s">
        <v>3</v>
      </c>
      <c r="U66" s="60" t="s">
        <v>0</v>
      </c>
      <c r="V66" s="60" t="s">
        <v>1</v>
      </c>
      <c r="W66" s="60" t="s">
        <v>2</v>
      </c>
      <c r="X66" s="60" t="s">
        <v>3</v>
      </c>
      <c r="Y66" s="60"/>
      <c r="Z66" s="60" t="s">
        <v>8</v>
      </c>
      <c r="AA66" s="60"/>
      <c r="AB66" s="60"/>
      <c r="AC66" s="60"/>
      <c r="AD66" s="60"/>
      <c r="AE66" s="60"/>
      <c r="AF66" s="60"/>
      <c r="AG66" s="60"/>
      <c r="AH66" s="60" t="s">
        <v>31</v>
      </c>
      <c r="AI66" s="60"/>
      <c r="AJ66" s="60"/>
      <c r="AK66" s="60"/>
      <c r="AL66" s="60"/>
      <c r="AM66" s="60"/>
      <c r="AN66" s="60" t="str">
        <f>AI67</f>
        <v>Argentinien</v>
      </c>
      <c r="AO66" s="60" t="str">
        <f>AI68</f>
        <v>Bosnien</v>
      </c>
      <c r="AP66" s="60" t="str">
        <f>AI69</f>
        <v>Iran</v>
      </c>
      <c r="AQ66" s="60" t="str">
        <f>AI70</f>
        <v>Nigeria</v>
      </c>
      <c r="AR66" s="60"/>
      <c r="AS66" s="60" t="s">
        <v>31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85"/>
      <c r="BJ66" s="85"/>
      <c r="BK66" s="85"/>
      <c r="BL66" s="85"/>
      <c r="BM66" s="85"/>
      <c r="BN66" s="85"/>
      <c r="BO66" s="85"/>
      <c r="BP66" s="137"/>
      <c r="BQ66" s="85"/>
      <c r="BR66" s="141"/>
      <c r="BS66" s="150"/>
      <c r="BT66" s="134"/>
      <c r="BU66" s="134"/>
      <c r="BV66" s="134"/>
      <c r="BW66" s="134"/>
      <c r="BX66" s="148"/>
      <c r="BY66" s="148"/>
      <c r="BZ66" s="134"/>
      <c r="CA66" s="144" t="str">
        <f>Spielplan!$BS$30</f>
        <v/>
      </c>
      <c r="CB66" s="145"/>
      <c r="CC66" s="146">
        <f>Spielplan!$BU$30</f>
        <v>0</v>
      </c>
      <c r="CD66" s="147"/>
      <c r="CE66" s="134">
        <f>IF(CA66=CA30,Punktemodus!B15,0)</f>
        <v>20</v>
      </c>
      <c r="CF66" s="148">
        <f>IF(OR(CA66=$CA$14,CA66=$CA$15,CA66=$CA$22,CA66=$CA$23,CA66=$CA$31,CA66=$CA$38,CA66=$CA$39),Punktemodus!B17,0)</f>
        <v>10</v>
      </c>
      <c r="CG66" s="134"/>
      <c r="CH66" s="134"/>
      <c r="CI66" s="134"/>
      <c r="CJ66" s="134"/>
      <c r="CK66" s="144" t="str">
        <f>Spielplan!$CC$30</f>
        <v/>
      </c>
      <c r="CL66" s="145"/>
      <c r="CM66" s="146">
        <f>Spielplan!$CE$30</f>
        <v>0</v>
      </c>
      <c r="CN66" s="134"/>
      <c r="CO66" s="134"/>
      <c r="CP66" s="134"/>
      <c r="CQ66" s="373"/>
      <c r="CR66" s="374"/>
      <c r="CS66" s="374"/>
      <c r="CT66" s="374"/>
      <c r="CU66" s="374"/>
      <c r="CV66" s="375"/>
      <c r="CW66" s="134"/>
    </row>
    <row r="67" spans="1:101" ht="18.75" customHeight="1" thickBot="1" x14ac:dyDescent="0.3">
      <c r="A67" s="60"/>
      <c r="B67" s="60"/>
      <c r="C67" s="200" t="str">
        <f>Spielplan!$C$67</f>
        <v>Argentinien</v>
      </c>
      <c r="D67" s="201"/>
      <c r="E67" s="104"/>
      <c r="F67" s="93"/>
      <c r="G67" s="104"/>
      <c r="H67" s="200" t="str">
        <f>Spielplan!$H$67</f>
        <v>Bosnien</v>
      </c>
      <c r="I67" s="201"/>
      <c r="J67" s="60"/>
      <c r="K67" s="60" t="s">
        <v>101</v>
      </c>
      <c r="L67" s="60">
        <f t="shared" ref="L67:L72" si="20">IF(E67-G67&gt;0,1,IF(G67=E67,0,-1))</f>
        <v>0</v>
      </c>
      <c r="M67" s="60">
        <f>IF($E67="",0,IF($E67&gt;$G67,3,IF($E67=G67,1,0)))</f>
        <v>0</v>
      </c>
      <c r="N67" s="60">
        <f>IF($G67="",0,IF($E67&gt;$G67,0,IF($E67=G67,1,3)))</f>
        <v>0</v>
      </c>
      <c r="O67" s="60"/>
      <c r="P67" s="60"/>
      <c r="Q67" s="60">
        <f>E67</f>
        <v>0</v>
      </c>
      <c r="R67" s="60">
        <f>G67</f>
        <v>0</v>
      </c>
      <c r="S67" s="60"/>
      <c r="T67" s="60"/>
      <c r="U67" s="60">
        <f>G67</f>
        <v>0</v>
      </c>
      <c r="V67" s="60">
        <f>E67</f>
        <v>0</v>
      </c>
      <c r="W67" s="60"/>
      <c r="X67" s="60"/>
      <c r="Y67" s="60"/>
      <c r="Z67" s="60">
        <f>M73</f>
        <v>0</v>
      </c>
      <c r="AA67" s="60">
        <f>Q73</f>
        <v>0</v>
      </c>
      <c r="AB67" s="60">
        <f>U73</f>
        <v>0</v>
      </c>
      <c r="AC67" s="60">
        <f>AA67-AB67</f>
        <v>0</v>
      </c>
      <c r="AD67" s="60">
        <f>IF(Z67&gt;Z68,-1,0)</f>
        <v>0</v>
      </c>
      <c r="AE67" s="60">
        <f>IF(Z67&gt;Z69,-1,0)</f>
        <v>0</v>
      </c>
      <c r="AF67" s="60">
        <f>IF(Z67&gt;Z70,-1,0)</f>
        <v>0</v>
      </c>
      <c r="AG67" s="60">
        <f>10000-(AJ67*1000+AM67*100+AK67*10)</f>
        <v>10000</v>
      </c>
      <c r="AH67" s="90">
        <f>RANK(AG67,AG67:AG70,1)</f>
        <v>1</v>
      </c>
      <c r="AI67" s="60" t="str">
        <f>C67</f>
        <v>Argentinien</v>
      </c>
      <c r="AJ67" s="60">
        <f t="shared" ref="AJ67:AL70" si="21">Z67</f>
        <v>0</v>
      </c>
      <c r="AK67" s="60">
        <f t="shared" si="21"/>
        <v>0</v>
      </c>
      <c r="AL67" s="60">
        <f t="shared" si="21"/>
        <v>0</v>
      </c>
      <c r="AM67" s="60">
        <f>AK67-AL67</f>
        <v>0</v>
      </c>
      <c r="AN67" s="187"/>
      <c r="AO67" s="187">
        <f>IF(AG68=AG67,IF(G67&gt;E67,AG68-0.1,AG68),AG68)</f>
        <v>10000</v>
      </c>
      <c r="AP67" s="187">
        <f>IF(AG69=AG67,IF(G69&gt;E69,AG69-0.1,AG69),AG69)</f>
        <v>10000</v>
      </c>
      <c r="AQ67" s="187">
        <f>IF(AG70=AG67,IF(G71&gt;E71,AG70-0.1,AG70),AG70)</f>
        <v>10000</v>
      </c>
      <c r="AR67" s="187">
        <f>AN71</f>
        <v>30000</v>
      </c>
      <c r="AS67" s="90">
        <f>RANK(AR67,AR67:AR70,1)</f>
        <v>1</v>
      </c>
      <c r="AT67" s="60" t="str">
        <f t="shared" ref="AT67:AW70" si="22">AI67</f>
        <v>Argentinien</v>
      </c>
      <c r="AU67" s="60">
        <f t="shared" si="22"/>
        <v>0</v>
      </c>
      <c r="AV67" s="60">
        <f t="shared" si="22"/>
        <v>0</v>
      </c>
      <c r="AW67" s="60">
        <f t="shared" si="22"/>
        <v>0</v>
      </c>
      <c r="AX67" s="60"/>
      <c r="AY67" s="60"/>
      <c r="AZ67" s="60"/>
      <c r="BA67" s="202">
        <v>1</v>
      </c>
      <c r="BB67" s="200" t="str">
        <f>VLOOKUP(1,AS67:AT70,2,FALSE)</f>
        <v>Argentinien</v>
      </c>
      <c r="BC67" s="201"/>
      <c r="BD67" s="203">
        <f>VLOOKUP(1,AS67:AW70,3,FALSE)</f>
        <v>0</v>
      </c>
      <c r="BE67" s="204">
        <f>VLOOKUP(1,AS67:AW70,4,FALSE)</f>
        <v>0</v>
      </c>
      <c r="BF67" s="93" t="s">
        <v>12</v>
      </c>
      <c r="BG67" s="204">
        <f>VLOOKUP(1,AS67:AW70,5,FALSE)</f>
        <v>0</v>
      </c>
      <c r="BH67" s="205" t="s">
        <v>126</v>
      </c>
      <c r="BI67" s="85"/>
      <c r="BJ67" s="85">
        <f>IF(E67&gt;G67,IF(Spielplan!E67&gt;Spielplan!G67,Punktemodus!$B$3,0),0)</f>
        <v>0</v>
      </c>
      <c r="BK67" s="85">
        <f>IF(E67=G67,IF(Spielplan!E67=Spielplan!G67,Punktemodus!$B$3,0),0)</f>
        <v>10</v>
      </c>
      <c r="BL67" s="85">
        <f>IF(E67&lt;G67,IF(Spielplan!E67&lt;Spielplan!G67,Punktemodus!$B$3,0),0)</f>
        <v>0</v>
      </c>
      <c r="BM67" s="85">
        <f>IF(E67=Spielplan!E67,IF(G67=Spielplan!G67,Punktemodus!$B$5,0),0)</f>
        <v>3</v>
      </c>
      <c r="BN67" s="85">
        <f>IF(E67=Spielplan!E67,Punktemodus!$B$7,0)</f>
        <v>1</v>
      </c>
      <c r="BO67" s="85">
        <f>IF(G67=Spielplan!G67,Punktemodus!$B$7,0)</f>
        <v>1</v>
      </c>
      <c r="BP67" s="137">
        <f>IF(Spielplan!E67="",0,SUM(BJ67:BO67))</f>
        <v>0</v>
      </c>
      <c r="BQ67" s="85"/>
      <c r="BR67" s="141"/>
      <c r="BS67" s="134"/>
      <c r="BT67" s="134"/>
      <c r="BU67" s="134"/>
      <c r="BV67" s="134"/>
      <c r="BW67" s="134"/>
      <c r="BX67" s="148"/>
      <c r="BY67" s="148"/>
      <c r="BZ67" s="134"/>
      <c r="CA67" s="144" t="str">
        <f>Spielplan!$BS$31</f>
        <v/>
      </c>
      <c r="CB67" s="145"/>
      <c r="CC67" s="146">
        <f>Spielplan!$BU$31</f>
        <v>0</v>
      </c>
      <c r="CD67" s="134"/>
      <c r="CE67" s="134">
        <f>IF(CA67=CA31,Punktemodus!B15,0)</f>
        <v>20</v>
      </c>
      <c r="CF67" s="148">
        <f>IF(OR(CA67=$CA$14,CA67=$CA$15,CA67=$CA$22,CA67=$CA$23,CA67=$CA$30,CA67=$CA$38,CA67=$CA$39),Punktemodus!B17,0)</f>
        <v>10</v>
      </c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55"/>
      <c r="CR67" s="142" t="s">
        <v>138</v>
      </c>
      <c r="CS67" s="155"/>
      <c r="CT67" s="155"/>
      <c r="CU67" s="155"/>
      <c r="CV67" s="155"/>
      <c r="CW67" s="134"/>
    </row>
    <row r="68" spans="1:101" ht="18.75" customHeight="1" thickBot="1" x14ac:dyDescent="0.3">
      <c r="A68" s="60"/>
      <c r="B68" s="60"/>
      <c r="C68" s="206" t="str">
        <f>Spielplan!$C$68</f>
        <v>Iran</v>
      </c>
      <c r="D68" s="207"/>
      <c r="E68" s="104"/>
      <c r="F68" s="93"/>
      <c r="G68" s="104"/>
      <c r="H68" s="206" t="str">
        <f>Spielplan!$H$68</f>
        <v>Nigeria</v>
      </c>
      <c r="I68" s="207"/>
      <c r="J68" s="60"/>
      <c r="K68" s="60" t="s">
        <v>102</v>
      </c>
      <c r="L68" s="60">
        <f t="shared" si="20"/>
        <v>0</v>
      </c>
      <c r="M68" s="60"/>
      <c r="N68" s="60"/>
      <c r="O68" s="60">
        <f>IF($E68="",0,IF($E68&gt;$G68,3,IF($E68=$G68,1,0)))</f>
        <v>0</v>
      </c>
      <c r="P68" s="60">
        <f>IF($G68="",0,IF($E68&gt;$G68,0,IF($E68=$G68,1,3)))</f>
        <v>0</v>
      </c>
      <c r="Q68" s="60"/>
      <c r="R68" s="60"/>
      <c r="S68" s="60">
        <f>E68</f>
        <v>0</v>
      </c>
      <c r="T68" s="60">
        <f>G68</f>
        <v>0</v>
      </c>
      <c r="U68" s="60"/>
      <c r="V68" s="60"/>
      <c r="W68" s="60">
        <f>G68</f>
        <v>0</v>
      </c>
      <c r="X68" s="60">
        <f>E68</f>
        <v>0</v>
      </c>
      <c r="Y68" s="60"/>
      <c r="Z68" s="60">
        <f>N73</f>
        <v>0</v>
      </c>
      <c r="AA68" s="60">
        <f>R73</f>
        <v>0</v>
      </c>
      <c r="AB68" s="60">
        <f>V73</f>
        <v>0</v>
      </c>
      <c r="AC68" s="60">
        <f>AA68-AB68</f>
        <v>0</v>
      </c>
      <c r="AD68" s="60">
        <f>IF(Z68&gt;Z67,-1,0)</f>
        <v>0</v>
      </c>
      <c r="AE68" s="60">
        <f>IF(Z68&gt;Z69,-1,0)</f>
        <v>0</v>
      </c>
      <c r="AF68" s="60">
        <f>IF(Z68&gt;Z70,-1,0)</f>
        <v>0</v>
      </c>
      <c r="AG68" s="60">
        <f>10000-(AJ68*1000+AM68*100+AK68*10)</f>
        <v>10000</v>
      </c>
      <c r="AH68" s="90">
        <f>RANK(AG68,AG67:AG70,1)</f>
        <v>1</v>
      </c>
      <c r="AI68" s="60" t="str">
        <f>H67</f>
        <v>Bosnien</v>
      </c>
      <c r="AJ68" s="60">
        <f t="shared" si="21"/>
        <v>0</v>
      </c>
      <c r="AK68" s="60">
        <f t="shared" si="21"/>
        <v>0</v>
      </c>
      <c r="AL68" s="60">
        <f t="shared" si="21"/>
        <v>0</v>
      </c>
      <c r="AM68" s="60">
        <f>AK68-AL68</f>
        <v>0</v>
      </c>
      <c r="AN68" s="187">
        <f>IF(AG67=AG68,IF(E67&gt;G67,AG67-0.1,AG67),AG67)</f>
        <v>10000</v>
      </c>
      <c r="AO68" s="187"/>
      <c r="AP68" s="187">
        <f>IF(AG69=AG68,IF(G72&gt;E72,AG69-0.1,AG69),AG69)</f>
        <v>10000</v>
      </c>
      <c r="AQ68" s="187">
        <f>IF(AG70=AG68,IF(G70&gt;E70,AG70-0.1,AG70),AG70)</f>
        <v>10000</v>
      </c>
      <c r="AR68" s="187">
        <f>AO71</f>
        <v>30000</v>
      </c>
      <c r="AS68" s="90">
        <f>RANK(AR68,AR67:AR70,1)</f>
        <v>1</v>
      </c>
      <c r="AT68" s="60" t="str">
        <f t="shared" si="22"/>
        <v>Bosnien</v>
      </c>
      <c r="AU68" s="60">
        <f t="shared" si="22"/>
        <v>0</v>
      </c>
      <c r="AV68" s="60">
        <f t="shared" si="22"/>
        <v>0</v>
      </c>
      <c r="AW68" s="60">
        <f t="shared" si="22"/>
        <v>0</v>
      </c>
      <c r="AX68" s="60"/>
      <c r="AY68" s="60"/>
      <c r="AZ68" s="60"/>
      <c r="BA68" s="208">
        <v>2</v>
      </c>
      <c r="BB68" s="206" t="e">
        <f>VLOOKUP(2,AS67:AT70,2,FALSE)</f>
        <v>#N/A</v>
      </c>
      <c r="BC68" s="207"/>
      <c r="BD68" s="209" t="e">
        <f>VLOOKUP(2,AS67:AW70,3,FALSE)</f>
        <v>#N/A</v>
      </c>
      <c r="BE68" s="210" t="e">
        <f>VLOOKUP(2,AS67:AW70,4,FALSE)</f>
        <v>#N/A</v>
      </c>
      <c r="BF68" s="93" t="s">
        <v>12</v>
      </c>
      <c r="BG68" s="210" t="e">
        <f>VLOOKUP(2,AS67:AW70,5,FALSE)</f>
        <v>#N/A</v>
      </c>
      <c r="BH68" s="210" t="s">
        <v>122</v>
      </c>
      <c r="BI68" s="85"/>
      <c r="BJ68" s="85">
        <f>IF(E68&gt;G68,IF(Spielplan!E68&gt;Spielplan!G68,Punktemodus!$B$3,0),0)</f>
        <v>0</v>
      </c>
      <c r="BK68" s="85">
        <f>IF(E68=G68,IF(Spielplan!E68=Spielplan!G68,Punktemodus!$B$3,0),0)</f>
        <v>10</v>
      </c>
      <c r="BL68" s="85">
        <f>IF(E68&lt;G68,IF(Spielplan!E68&lt;Spielplan!G68,Punktemodus!$B$3,0),0)</f>
        <v>0</v>
      </c>
      <c r="BM68" s="85">
        <f>IF(E68=Spielplan!E68,IF(G68=Spielplan!G68,Punktemodus!$B$5,0),0)</f>
        <v>3</v>
      </c>
      <c r="BN68" s="85">
        <f>IF(E68=Spielplan!E68,Punktemodus!$B$7,0)</f>
        <v>1</v>
      </c>
      <c r="BO68" s="85">
        <f>IF(G68=Spielplan!G68,Punktemodus!$B$7,0)</f>
        <v>1</v>
      </c>
      <c r="BP68" s="137">
        <f>IF(Spielplan!E68="",0,SUM(BJ68:BO68))</f>
        <v>0</v>
      </c>
      <c r="BQ68" s="85"/>
      <c r="BR68" s="141"/>
      <c r="BS68" s="153" t="s">
        <v>24</v>
      </c>
      <c r="BT68" s="144" t="str">
        <f>Spielplan!$BL$32</f>
        <v/>
      </c>
      <c r="BU68" s="145"/>
      <c r="BV68" s="146">
        <f>Spielplan!$BN$32</f>
        <v>0</v>
      </c>
      <c r="BW68" s="147"/>
      <c r="BX68" s="148">
        <f>IF(BT32=BT68,Punktemodus!$B$11,0)</f>
        <v>10</v>
      </c>
      <c r="BY68" s="148">
        <f>IF(BT68=BT17,Punktemodus!B13,0)</f>
        <v>5</v>
      </c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370" t="str">
        <f>Spielplan!$CI$32</f>
        <v/>
      </c>
      <c r="CR68" s="371"/>
      <c r="CS68" s="371"/>
      <c r="CT68" s="371"/>
      <c r="CU68" s="371"/>
      <c r="CV68" s="372"/>
      <c r="CW68" s="134"/>
    </row>
    <row r="69" spans="1:101" ht="18.75" customHeight="1" thickBot="1" x14ac:dyDescent="0.3">
      <c r="A69" s="60"/>
      <c r="B69" s="60"/>
      <c r="C69" s="200" t="str">
        <f>C67</f>
        <v>Argentinien</v>
      </c>
      <c r="D69" s="201"/>
      <c r="E69" s="104"/>
      <c r="F69" s="93"/>
      <c r="G69" s="104"/>
      <c r="H69" s="200" t="str">
        <f>C68</f>
        <v>Iran</v>
      </c>
      <c r="I69" s="201"/>
      <c r="J69" s="60"/>
      <c r="K69" s="60" t="s">
        <v>103</v>
      </c>
      <c r="L69" s="60">
        <f t="shared" si="20"/>
        <v>0</v>
      </c>
      <c r="M69" s="60">
        <f>IF($E69="",0,IF($E69&gt;$G69,3,IF($E69=G69,1,0)))</f>
        <v>0</v>
      </c>
      <c r="N69" s="60"/>
      <c r="O69" s="60">
        <f>IF($G69="",0,IF($E69&gt;$G69,0,IF($E69=$G69,1,3)))</f>
        <v>0</v>
      </c>
      <c r="P69" s="60"/>
      <c r="Q69" s="60">
        <f>E69</f>
        <v>0</v>
      </c>
      <c r="R69" s="60"/>
      <c r="S69" s="60">
        <f>G69</f>
        <v>0</v>
      </c>
      <c r="T69" s="60"/>
      <c r="U69" s="60">
        <f>G69</f>
        <v>0</v>
      </c>
      <c r="V69" s="60"/>
      <c r="W69" s="60">
        <f>E69</f>
        <v>0</v>
      </c>
      <c r="X69" s="60"/>
      <c r="Y69" s="60"/>
      <c r="Z69" s="60">
        <f>O73</f>
        <v>0</v>
      </c>
      <c r="AA69" s="60">
        <f>S73</f>
        <v>0</v>
      </c>
      <c r="AB69" s="60">
        <f>W73</f>
        <v>0</v>
      </c>
      <c r="AC69" s="60">
        <f>AA69-AB69</f>
        <v>0</v>
      </c>
      <c r="AD69" s="60">
        <f>IF(Z69&gt;Z67,-1,0)</f>
        <v>0</v>
      </c>
      <c r="AE69" s="60">
        <f>IF(Z69&gt;Z68,-1,0)</f>
        <v>0</v>
      </c>
      <c r="AF69" s="60">
        <f>IF(Z69&gt;Z70,-1,0)</f>
        <v>0</v>
      </c>
      <c r="AG69" s="60">
        <f>10000-(AJ69*1000+AM69*100+AK69*10)</f>
        <v>10000</v>
      </c>
      <c r="AH69" s="90">
        <f>RANK(AG69,AG67:AG70,1)</f>
        <v>1</v>
      </c>
      <c r="AI69" s="60" t="str">
        <f>C68</f>
        <v>Iran</v>
      </c>
      <c r="AJ69" s="60">
        <f t="shared" si="21"/>
        <v>0</v>
      </c>
      <c r="AK69" s="60">
        <f t="shared" si="21"/>
        <v>0</v>
      </c>
      <c r="AL69" s="60">
        <f t="shared" si="21"/>
        <v>0</v>
      </c>
      <c r="AM69" s="60">
        <f>AK69-AL69</f>
        <v>0</v>
      </c>
      <c r="AN69" s="187">
        <f>IF(AG67=AG69,IF(E69&gt;G69,AG67-0.1,AG67),AG67)</f>
        <v>10000</v>
      </c>
      <c r="AO69" s="187">
        <f>IF(AG68=AG69,IF(E72&gt;G72,AG68-0.1,AG68),AG68)</f>
        <v>10000</v>
      </c>
      <c r="AP69" s="187"/>
      <c r="AQ69" s="187">
        <f>IF(AG70=AG69,IF(G68&gt;E68,AG70-0.1,AG70),AG70)</f>
        <v>10000</v>
      </c>
      <c r="AR69" s="187">
        <f>AP71</f>
        <v>30000</v>
      </c>
      <c r="AS69" s="90">
        <f>RANK(AR69,AR67:AR70,1)</f>
        <v>1</v>
      </c>
      <c r="AT69" s="60" t="str">
        <f t="shared" si="22"/>
        <v>Iran</v>
      </c>
      <c r="AU69" s="60">
        <f t="shared" si="22"/>
        <v>0</v>
      </c>
      <c r="AV69" s="60">
        <f t="shared" si="22"/>
        <v>0</v>
      </c>
      <c r="AW69" s="60">
        <f t="shared" si="22"/>
        <v>0</v>
      </c>
      <c r="AX69" s="60"/>
      <c r="AY69" s="60"/>
      <c r="AZ69" s="60"/>
      <c r="BA69" s="113">
        <v>3</v>
      </c>
      <c r="BB69" s="114" t="e">
        <f>VLOOKUP(3,AS67:AT70,2,FALSE)</f>
        <v>#N/A</v>
      </c>
      <c r="BC69" s="115"/>
      <c r="BD69" s="116" t="e">
        <f>VLOOKUP(3,AS67:AW70,3,FALSE)</f>
        <v>#N/A</v>
      </c>
      <c r="BE69" s="116" t="e">
        <f>VLOOKUP(3,AS67:AW70,4,FALSE)</f>
        <v>#N/A</v>
      </c>
      <c r="BF69" s="93" t="s">
        <v>12</v>
      </c>
      <c r="BG69" s="116" t="e">
        <f>VLOOKUP(3,AS67:AW70,5,FALSE)</f>
        <v>#N/A</v>
      </c>
      <c r="BH69" s="60"/>
      <c r="BI69" s="85"/>
      <c r="BJ69" s="85">
        <f>IF(E69&gt;G69,IF(Spielplan!E69&gt;Spielplan!G69,Punktemodus!$B$3,0),0)</f>
        <v>0</v>
      </c>
      <c r="BK69" s="85">
        <f>IF(E69=G69,IF(Spielplan!E69=Spielplan!G69,Punktemodus!$B$3,0),0)</f>
        <v>10</v>
      </c>
      <c r="BL69" s="85">
        <f>IF(E69&lt;G69,IF(Spielplan!E69&lt;Spielplan!G69,Punktemodus!$B$3,0),0)</f>
        <v>0</v>
      </c>
      <c r="BM69" s="85">
        <f>IF(E69=Spielplan!E69,IF(G69=Spielplan!G69,Punktemodus!$B$5,0),0)</f>
        <v>3</v>
      </c>
      <c r="BN69" s="85">
        <f>IF(E69=Spielplan!E69,Punktemodus!$B$7,0)</f>
        <v>1</v>
      </c>
      <c r="BO69" s="85">
        <f>IF(G69=Spielplan!G69,Punktemodus!$B$7,0)</f>
        <v>1</v>
      </c>
      <c r="BP69" s="137">
        <f>IF(Spielplan!E69="",0,SUM(BJ69:BO69))</f>
        <v>0</v>
      </c>
      <c r="BQ69" s="85"/>
      <c r="BR69" s="141"/>
      <c r="BS69" s="149" t="s">
        <v>23</v>
      </c>
      <c r="BT69" s="144" t="str">
        <f>Spielplan!$BL$33</f>
        <v/>
      </c>
      <c r="BU69" s="145"/>
      <c r="BV69" s="146">
        <f>Spielplan!$BN$33</f>
        <v>0</v>
      </c>
      <c r="BW69" s="134"/>
      <c r="BX69" s="148">
        <f>IF(BT33=BT69,Punktemodus!$B$11,0)</f>
        <v>10</v>
      </c>
      <c r="BY69" s="148">
        <f>IF(BT69=BT16,Punktemodus!B13,0)</f>
        <v>5</v>
      </c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373"/>
      <c r="CR69" s="374"/>
      <c r="CS69" s="374"/>
      <c r="CT69" s="374"/>
      <c r="CU69" s="374"/>
      <c r="CV69" s="375"/>
      <c r="CW69" s="134"/>
    </row>
    <row r="70" spans="1:101" ht="18.75" customHeight="1" thickBot="1" x14ac:dyDescent="0.3">
      <c r="A70" s="60"/>
      <c r="B70" s="60"/>
      <c r="C70" s="206" t="str">
        <f>H67</f>
        <v>Bosnien</v>
      </c>
      <c r="D70" s="207"/>
      <c r="E70" s="104"/>
      <c r="F70" s="93"/>
      <c r="G70" s="104"/>
      <c r="H70" s="206" t="str">
        <f>H68</f>
        <v>Nigeria</v>
      </c>
      <c r="I70" s="207"/>
      <c r="J70" s="60"/>
      <c r="K70" s="60" t="s">
        <v>104</v>
      </c>
      <c r="L70" s="60">
        <f t="shared" si="20"/>
        <v>0</v>
      </c>
      <c r="M70" s="60"/>
      <c r="N70" s="60">
        <f>IF($E70="",0,IF($E70&gt;$G70,3,IF($E70=$G70,1,0)))</f>
        <v>0</v>
      </c>
      <c r="O70" s="60"/>
      <c r="P70" s="60">
        <f>IF($G70="",0,IF($E70&gt;$G70,0,IF($E70=$G70,1,3)))</f>
        <v>0</v>
      </c>
      <c r="Q70" s="60"/>
      <c r="R70" s="60">
        <f>E70</f>
        <v>0</v>
      </c>
      <c r="S70" s="60"/>
      <c r="T70" s="60">
        <f>G70</f>
        <v>0</v>
      </c>
      <c r="U70" s="60"/>
      <c r="V70" s="60">
        <f>G70</f>
        <v>0</v>
      </c>
      <c r="W70" s="60"/>
      <c r="X70" s="60">
        <f>E70</f>
        <v>0</v>
      </c>
      <c r="Y70" s="60"/>
      <c r="Z70" s="60">
        <f>P73</f>
        <v>0</v>
      </c>
      <c r="AA70" s="60">
        <f>T73</f>
        <v>0</v>
      </c>
      <c r="AB70" s="60">
        <f>X73</f>
        <v>0</v>
      </c>
      <c r="AC70" s="60">
        <f>AA70-AB70</f>
        <v>0</v>
      </c>
      <c r="AD70" s="60">
        <f>IF(Z70&gt;Z67,-1,0)</f>
        <v>0</v>
      </c>
      <c r="AE70" s="60">
        <f>IF(Z70&gt;Z68,-1,0)</f>
        <v>0</v>
      </c>
      <c r="AF70" s="60">
        <f>IF(Z70&gt;Z69,-1,0)</f>
        <v>0</v>
      </c>
      <c r="AG70" s="60">
        <f>10000-(AJ70*1000+AM70*100+AK70*10)</f>
        <v>10000</v>
      </c>
      <c r="AH70" s="90">
        <f>RANK(AG70,AG67:AG70,1)</f>
        <v>1</v>
      </c>
      <c r="AI70" s="60" t="str">
        <f>H68</f>
        <v>Nigeria</v>
      </c>
      <c r="AJ70" s="60">
        <f t="shared" si="21"/>
        <v>0</v>
      </c>
      <c r="AK70" s="60">
        <f t="shared" si="21"/>
        <v>0</v>
      </c>
      <c r="AL70" s="60">
        <f t="shared" si="21"/>
        <v>0</v>
      </c>
      <c r="AM70" s="60">
        <f>AK70-AL70</f>
        <v>0</v>
      </c>
      <c r="AN70" s="187">
        <f>IF(AG67=AG70,IF(E71&gt;G71,AG67-0.1,AG67),AG67)</f>
        <v>10000</v>
      </c>
      <c r="AO70" s="187">
        <f>IF(AG68=AG70,IF(E70&gt;G70,AG68-0.1,AG68),AG68)</f>
        <v>10000</v>
      </c>
      <c r="AP70" s="187">
        <f>IF(AG69=AG70,IF(E68&gt;G68,AG69-0.1,AG69),AG69)</f>
        <v>10000</v>
      </c>
      <c r="AQ70" s="187"/>
      <c r="AR70" s="187">
        <f>AQ71</f>
        <v>30000</v>
      </c>
      <c r="AS70" s="90">
        <f>RANK(AR70,AR67:AR70,1)</f>
        <v>1</v>
      </c>
      <c r="AT70" s="60" t="str">
        <f t="shared" si="22"/>
        <v>Nigeria</v>
      </c>
      <c r="AU70" s="60">
        <f t="shared" si="22"/>
        <v>0</v>
      </c>
      <c r="AV70" s="60">
        <f t="shared" si="22"/>
        <v>0</v>
      </c>
      <c r="AW70" s="60">
        <f t="shared" si="22"/>
        <v>0</v>
      </c>
      <c r="AX70" s="60"/>
      <c r="AY70" s="60"/>
      <c r="AZ70" s="60"/>
      <c r="BA70" s="113">
        <v>4</v>
      </c>
      <c r="BB70" s="114" t="e">
        <f>VLOOKUP(4,AS67:AT70,2,FALSE)</f>
        <v>#N/A</v>
      </c>
      <c r="BC70" s="115"/>
      <c r="BD70" s="116" t="e">
        <f>VLOOKUP(4,AS67:AW70,3,FALSE)</f>
        <v>#N/A</v>
      </c>
      <c r="BE70" s="116" t="e">
        <f>VLOOKUP(4,AS67:AW70,4,FALSE)</f>
        <v>#N/A</v>
      </c>
      <c r="BF70" s="93" t="s">
        <v>12</v>
      </c>
      <c r="BG70" s="116" t="e">
        <f>VLOOKUP(4,AS67:AW70,5,FALSE)</f>
        <v>#N/A</v>
      </c>
      <c r="BH70" s="60"/>
      <c r="BI70" s="85"/>
      <c r="BJ70" s="85">
        <f>IF(E70&gt;G70,IF(Spielplan!E70&gt;Spielplan!G70,Punktemodus!$B$3,0),0)</f>
        <v>0</v>
      </c>
      <c r="BK70" s="85">
        <f>IF(E70=G70,IF(Spielplan!E70=Spielplan!G70,Punktemodus!$B$3,0),0)</f>
        <v>10</v>
      </c>
      <c r="BL70" s="85">
        <f>IF(E70&lt;G70,IF(Spielplan!E70&lt;Spielplan!G70,Punktemodus!$B$3,0),0)</f>
        <v>0</v>
      </c>
      <c r="BM70" s="85">
        <f>IF(E70=Spielplan!E70,IF(G70=Spielplan!G70,Punktemodus!$B$5,0),0)</f>
        <v>3</v>
      </c>
      <c r="BN70" s="85">
        <f>IF(E70=Spielplan!E70,Punktemodus!$B$7,0)</f>
        <v>1</v>
      </c>
      <c r="BO70" s="85">
        <f>IF(G70=Spielplan!G70,Punktemodus!$B$7,0)</f>
        <v>1</v>
      </c>
      <c r="BP70" s="137">
        <f>IF(Spielplan!E70="",0,SUM(BJ70:BO70))</f>
        <v>0</v>
      </c>
      <c r="BQ70" s="60"/>
      <c r="BR70" s="141"/>
      <c r="BS70" s="150"/>
      <c r="BT70" s="134"/>
      <c r="BU70" s="134"/>
      <c r="BV70" s="134"/>
      <c r="BW70" s="134"/>
      <c r="BX70" s="148"/>
      <c r="BY70" s="148"/>
      <c r="BZ70" s="134"/>
      <c r="CA70" s="134"/>
      <c r="CB70" s="134"/>
      <c r="CC70" s="134"/>
      <c r="CD70" s="134"/>
      <c r="CE70" s="134"/>
      <c r="CF70" s="144" t="str">
        <f>Spielplan!$BX$34</f>
        <v/>
      </c>
      <c r="CG70" s="145"/>
      <c r="CH70" s="146">
        <f>Spielplan!$BZ$34</f>
        <v>0</v>
      </c>
      <c r="CI70" s="134"/>
      <c r="CJ70" s="134">
        <f>IF(OR(CF70=$CF$18,CF70=$CF$19,CF70=$CF$34,CF70=$CF$35),Punktemodus!$B$19,0)</f>
        <v>30</v>
      </c>
      <c r="CK70" s="134"/>
      <c r="CL70" s="134"/>
      <c r="CM70" s="134"/>
      <c r="CN70" s="134"/>
      <c r="CO70" s="134"/>
      <c r="CP70" s="134"/>
      <c r="CQ70" s="155"/>
      <c r="CR70" s="155"/>
      <c r="CS70" s="155"/>
      <c r="CT70" s="155"/>
      <c r="CU70" s="155"/>
      <c r="CV70" s="155"/>
      <c r="CW70" s="134"/>
    </row>
    <row r="71" spans="1:101" ht="18.75" customHeight="1" thickBot="1" x14ac:dyDescent="0.3">
      <c r="A71" s="60"/>
      <c r="B71" s="60"/>
      <c r="C71" s="200" t="str">
        <f>C67</f>
        <v>Argentinien</v>
      </c>
      <c r="D71" s="201"/>
      <c r="E71" s="104"/>
      <c r="F71" s="93"/>
      <c r="G71" s="104"/>
      <c r="H71" s="200" t="str">
        <f>H68</f>
        <v>Nigeria</v>
      </c>
      <c r="I71" s="201"/>
      <c r="J71" s="60"/>
      <c r="K71" s="60" t="s">
        <v>105</v>
      </c>
      <c r="L71" s="60">
        <f t="shared" si="20"/>
        <v>0</v>
      </c>
      <c r="M71" s="60">
        <f>IF($E71="",0,IF($E71&gt;$G71,3,IF($E71=G71,1,0)))</f>
        <v>0</v>
      </c>
      <c r="N71" s="60"/>
      <c r="O71" s="60"/>
      <c r="P71" s="60">
        <f>IF($G71="",0,IF($E71&gt;$G71,0,IF($E71=$G71,1,3)))</f>
        <v>0</v>
      </c>
      <c r="Q71" s="60">
        <f>E71</f>
        <v>0</v>
      </c>
      <c r="R71" s="60"/>
      <c r="S71" s="60"/>
      <c r="T71" s="60">
        <f>G71</f>
        <v>0</v>
      </c>
      <c r="U71" s="60">
        <f>G71</f>
        <v>0</v>
      </c>
      <c r="V71" s="60"/>
      <c r="W71" s="60"/>
      <c r="X71" s="60">
        <f>E71</f>
        <v>0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187">
        <f>SUM(AN67:AN70)</f>
        <v>30000</v>
      </c>
      <c r="AO71" s="187">
        <f>SUM(AO67:AO70)</f>
        <v>30000</v>
      </c>
      <c r="AP71" s="187">
        <f>SUM(AP67:AP70)</f>
        <v>30000</v>
      </c>
      <c r="AQ71" s="187">
        <f>SUM(AQ67:AQ70)</f>
        <v>30000</v>
      </c>
      <c r="AR71" s="187"/>
      <c r="AS71" s="60"/>
      <c r="AT71" s="60"/>
      <c r="AU71" s="60"/>
      <c r="AV71" s="60"/>
      <c r="AW71" s="60"/>
      <c r="AX71" s="60"/>
      <c r="AY71" s="60"/>
      <c r="AZ71" s="60"/>
      <c r="BA71" s="92"/>
      <c r="BB71" s="60"/>
      <c r="BC71" s="60"/>
      <c r="BD71" s="60"/>
      <c r="BE71" s="60"/>
      <c r="BF71" s="60"/>
      <c r="BG71" s="60"/>
      <c r="BH71" s="60"/>
      <c r="BI71" s="60"/>
      <c r="BJ71" s="85">
        <f>IF(E71&gt;G71,IF(Spielplan!E71&gt;Spielplan!G71,Punktemodus!$B$3,0),0)</f>
        <v>0</v>
      </c>
      <c r="BK71" s="85">
        <f>IF(E71=G71,IF(Spielplan!E71=Spielplan!G71,Punktemodus!$B$3,0),0)</f>
        <v>10</v>
      </c>
      <c r="BL71" s="85">
        <f>IF(E71&lt;G71,IF(Spielplan!E71&lt;Spielplan!G71,Punktemodus!$B$3,0),0)</f>
        <v>0</v>
      </c>
      <c r="BM71" s="85">
        <f>IF(E71=Spielplan!E71,IF(G71=Spielplan!G71,Punktemodus!$B$5,0),0)</f>
        <v>3</v>
      </c>
      <c r="BN71" s="85">
        <f>IF(E71=Spielplan!E71,Punktemodus!$B$7,0)</f>
        <v>1</v>
      </c>
      <c r="BO71" s="85">
        <f>IF(G71=Spielplan!G71,Punktemodus!$B$7,0)</f>
        <v>1</v>
      </c>
      <c r="BP71" s="137">
        <f>IF(Spielplan!E71="",0,SUM(BJ71:BO71))</f>
        <v>0</v>
      </c>
      <c r="BQ71" s="60"/>
      <c r="BR71" s="141"/>
      <c r="BS71" s="134"/>
      <c r="BT71" s="134"/>
      <c r="BU71" s="134"/>
      <c r="BV71" s="134"/>
      <c r="BW71" s="134"/>
      <c r="BX71" s="148"/>
      <c r="BY71" s="148"/>
      <c r="BZ71" s="134"/>
      <c r="CA71" s="134"/>
      <c r="CB71" s="134"/>
      <c r="CC71" s="134"/>
      <c r="CD71" s="134"/>
      <c r="CE71" s="134"/>
      <c r="CF71" s="144" t="str">
        <f>Spielplan!$BX$35</f>
        <v/>
      </c>
      <c r="CG71" s="145"/>
      <c r="CH71" s="146">
        <f>Spielplan!$BZ$35</f>
        <v>0</v>
      </c>
      <c r="CI71" s="134"/>
      <c r="CJ71" s="134">
        <f>IF(OR(CF71=$CF$18,CF71=$CF$19,CF71=$CF$34,CF71=$CF$35),Punktemodus!$B$19,0)</f>
        <v>30</v>
      </c>
      <c r="CK71" s="134"/>
      <c r="CL71" s="134"/>
      <c r="CM71" s="134"/>
      <c r="CN71" s="134"/>
      <c r="CO71" s="134"/>
      <c r="CP71" s="134"/>
      <c r="CQ71" s="155"/>
      <c r="CR71" s="155"/>
      <c r="CS71" s="155"/>
      <c r="CT71" s="155"/>
      <c r="CU71" s="155"/>
      <c r="CV71" s="155"/>
      <c r="CW71" s="134"/>
    </row>
    <row r="72" spans="1:101" ht="18.75" customHeight="1" thickBot="1" x14ac:dyDescent="0.3">
      <c r="A72" s="60"/>
      <c r="B72" s="60"/>
      <c r="C72" s="206" t="str">
        <f>H67</f>
        <v>Bosnien</v>
      </c>
      <c r="D72" s="207"/>
      <c r="E72" s="104"/>
      <c r="F72" s="106"/>
      <c r="G72" s="104"/>
      <c r="H72" s="206" t="str">
        <f>C68</f>
        <v>Iran</v>
      </c>
      <c r="I72" s="207"/>
      <c r="J72" s="60"/>
      <c r="K72" s="60" t="s">
        <v>105</v>
      </c>
      <c r="L72" s="60">
        <f t="shared" si="20"/>
        <v>0</v>
      </c>
      <c r="M72" s="60"/>
      <c r="N72" s="60">
        <f>IF($E72="",0,IF($E72&gt;$G72,3,IF($E72=$G72,1,0)))</f>
        <v>0</v>
      </c>
      <c r="O72" s="60">
        <f>IF($G72="",0,IF($E72&gt;$G72,0,IF($E72=$G72,1,3)))</f>
        <v>0</v>
      </c>
      <c r="P72" s="60"/>
      <c r="Q72" s="60"/>
      <c r="R72" s="60">
        <f>E72</f>
        <v>0</v>
      </c>
      <c r="S72" s="60">
        <f>G72</f>
        <v>0</v>
      </c>
      <c r="T72" s="60"/>
      <c r="U72" s="60"/>
      <c r="V72" s="60">
        <f>G72</f>
        <v>0</v>
      </c>
      <c r="W72" s="60">
        <f>E72</f>
        <v>0</v>
      </c>
      <c r="X72" s="60"/>
      <c r="Y72" s="60"/>
      <c r="Z72" s="60" t="s">
        <v>30</v>
      </c>
      <c r="AA72" s="60"/>
      <c r="AB72" s="60"/>
      <c r="AC72" s="60"/>
      <c r="AD72" s="60"/>
      <c r="AE72" s="60"/>
      <c r="AF72" s="60"/>
      <c r="AG72" s="60" t="b">
        <f>OR(AG67=AG68,AG67=AG69,AG67=AG70,AG68=AG69,AG68=AG70,AG69=AG70)</f>
        <v>1</v>
      </c>
      <c r="AH72" s="60"/>
      <c r="AI72" s="60"/>
      <c r="AJ72" s="60"/>
      <c r="AK72" s="60"/>
      <c r="AL72" s="60"/>
      <c r="AM72" s="60"/>
      <c r="AN72" s="60"/>
      <c r="AO72" s="60" t="s">
        <v>34</v>
      </c>
      <c r="AP72" s="60"/>
      <c r="AQ72" s="60"/>
      <c r="AR72" s="60" t="b">
        <f>OR(AR67=AR68,AR67=AR69,AR67=AR70,AR68=AR69,AR68=AR70,AR69=AR70)</f>
        <v>1</v>
      </c>
      <c r="AS72" s="60"/>
      <c r="AT72" s="60"/>
      <c r="AU72" s="60"/>
      <c r="AV72" s="60"/>
      <c r="AW72" s="60"/>
      <c r="AX72" s="60"/>
      <c r="AY72" s="60"/>
      <c r="AZ72" s="60"/>
      <c r="BA72" s="92"/>
      <c r="BB72" s="60"/>
      <c r="BC72" s="60"/>
      <c r="BD72" s="60"/>
      <c r="BE72" s="60"/>
      <c r="BF72" s="60"/>
      <c r="BG72" s="60"/>
      <c r="BH72" s="60"/>
      <c r="BI72" s="60"/>
      <c r="BJ72" s="85">
        <f>IF(E72&gt;G72,IF(Spielplan!E72&gt;Spielplan!G72,Punktemodus!$B$3,0),0)</f>
        <v>0</v>
      </c>
      <c r="BK72" s="85">
        <f>IF(E72=G72,IF(Spielplan!E72=Spielplan!G72,Punktemodus!$B$3,0),0)</f>
        <v>10</v>
      </c>
      <c r="BL72" s="85">
        <f>IF(E72&lt;G72,IF(Spielplan!E72&lt;Spielplan!G72,Punktemodus!$B$3,0),0)</f>
        <v>0</v>
      </c>
      <c r="BM72" s="85">
        <f>IF(E72=Spielplan!E72,IF(G72=Spielplan!G72,Punktemodus!$B$5,0),0)</f>
        <v>3</v>
      </c>
      <c r="BN72" s="85">
        <f>IF(E72=Spielplan!E72,Punktemodus!$B$7,0)</f>
        <v>1</v>
      </c>
      <c r="BO72" s="85">
        <f>IF(G72=Spielplan!G72,Punktemodus!$B$7,0)</f>
        <v>1</v>
      </c>
      <c r="BP72" s="137">
        <f>IF(Spielplan!E72="",0,SUM(BJ72:BO72))</f>
        <v>0</v>
      </c>
      <c r="BQ72" s="60"/>
      <c r="BR72" s="141"/>
      <c r="BS72" s="153" t="s">
        <v>126</v>
      </c>
      <c r="BT72" s="144" t="str">
        <f>Spielplan!$BL$36</f>
        <v/>
      </c>
      <c r="BU72" s="145"/>
      <c r="BV72" s="146">
        <f>Spielplan!$BN$36</f>
        <v>0</v>
      </c>
      <c r="BW72" s="147"/>
      <c r="BX72" s="148">
        <f>IF(BT36=BT72,Punktemodus!$B$11,0)</f>
        <v>10</v>
      </c>
      <c r="BY72" s="148">
        <f>IF(BT72=BT21,Punktemodus!B13,0)</f>
        <v>5</v>
      </c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55"/>
      <c r="CR72" s="155"/>
      <c r="CS72" s="155"/>
      <c r="CT72" s="155"/>
      <c r="CU72" s="155"/>
      <c r="CV72" s="155"/>
      <c r="CW72" s="134"/>
    </row>
    <row r="73" spans="1:101" ht="18.75" customHeight="1" thickBot="1" x14ac:dyDescent="0.25">
      <c r="A73" s="60"/>
      <c r="B73" s="60"/>
      <c r="C73" s="136" t="str">
        <f>IF(G72="","",IF(AR72=TRUE,"Achtung: Fehler in Tabelle!",""))</f>
        <v/>
      </c>
      <c r="D73" s="60"/>
      <c r="E73" s="85"/>
      <c r="F73" s="60"/>
      <c r="G73" s="85"/>
      <c r="H73" s="60"/>
      <c r="I73" s="60"/>
      <c r="J73" s="60"/>
      <c r="K73" s="60"/>
      <c r="L73" s="60"/>
      <c r="M73" s="60">
        <f t="shared" ref="M73:X73" si="23">SUM(M67:M72)</f>
        <v>0</v>
      </c>
      <c r="N73" s="60">
        <f t="shared" si="23"/>
        <v>0</v>
      </c>
      <c r="O73" s="60">
        <f t="shared" si="23"/>
        <v>0</v>
      </c>
      <c r="P73" s="60">
        <f t="shared" si="23"/>
        <v>0</v>
      </c>
      <c r="Q73" s="60">
        <f t="shared" si="23"/>
        <v>0</v>
      </c>
      <c r="R73" s="60">
        <f t="shared" si="23"/>
        <v>0</v>
      </c>
      <c r="S73" s="60">
        <f t="shared" si="23"/>
        <v>0</v>
      </c>
      <c r="T73" s="60">
        <f t="shared" si="23"/>
        <v>0</v>
      </c>
      <c r="U73" s="60">
        <f t="shared" si="23"/>
        <v>0</v>
      </c>
      <c r="V73" s="60">
        <f t="shared" si="23"/>
        <v>0</v>
      </c>
      <c r="W73" s="60">
        <f t="shared" si="23"/>
        <v>0</v>
      </c>
      <c r="X73" s="60">
        <f t="shared" si="23"/>
        <v>0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160">
        <f>SUM(BP67:BP72)</f>
        <v>0</v>
      </c>
      <c r="BQ73" s="60"/>
      <c r="BR73" s="141"/>
      <c r="BS73" s="149" t="s">
        <v>127</v>
      </c>
      <c r="BT73" s="144" t="str">
        <f>Spielplan!$BL$37</f>
        <v/>
      </c>
      <c r="BU73" s="145"/>
      <c r="BV73" s="146">
        <f>Spielplan!$BN$37</f>
        <v>0</v>
      </c>
      <c r="BW73" s="134"/>
      <c r="BX73" s="148">
        <f>IF(BT37=BT73,Punktemodus!$B$11,0)</f>
        <v>10</v>
      </c>
      <c r="BY73" s="148">
        <f>IF(BT73=BT20,Punktemodus!B13,0)</f>
        <v>5</v>
      </c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55"/>
      <c r="CR73" s="155"/>
      <c r="CS73" s="155"/>
      <c r="CT73" s="155"/>
      <c r="CU73" s="155"/>
      <c r="CV73" s="155"/>
      <c r="CW73" s="134"/>
    </row>
    <row r="74" spans="1:101" ht="18.75" customHeight="1" thickBot="1" x14ac:dyDescent="0.3">
      <c r="A74" s="60"/>
      <c r="B74" s="60"/>
      <c r="C74" s="60"/>
      <c r="D74" s="60"/>
      <c r="E74" s="85"/>
      <c r="F74" s="60"/>
      <c r="G74" s="85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138"/>
      <c r="BQ74" s="60"/>
      <c r="BR74" s="141"/>
      <c r="BS74" s="150"/>
      <c r="BT74" s="134"/>
      <c r="BU74" s="134"/>
      <c r="BV74" s="134"/>
      <c r="BW74" s="134"/>
      <c r="BX74" s="148"/>
      <c r="BY74" s="148"/>
      <c r="BZ74" s="134"/>
      <c r="CA74" s="144" t="str">
        <f>Spielplan!$BS$38</f>
        <v/>
      </c>
      <c r="CB74" s="145"/>
      <c r="CC74" s="146">
        <f>Spielplan!$BU$38</f>
        <v>0</v>
      </c>
      <c r="CD74" s="147"/>
      <c r="CE74" s="134">
        <f>IF(CA74=CA38,Punktemodus!B15,0)</f>
        <v>20</v>
      </c>
      <c r="CF74" s="148">
        <f>IF(OR(CA74=$CA$14,CA74=$CA$15,CA74=$CA$22,CA74=$CA$23,CA74=$CA$30,CA74=$CA$31,CA74=$CA$39),Punktemodus!B17,0)</f>
        <v>10</v>
      </c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</row>
    <row r="75" spans="1:101" ht="18.75" customHeight="1" thickBot="1" x14ac:dyDescent="0.25">
      <c r="A75" s="60"/>
      <c r="B75" s="60"/>
      <c r="C75" s="60"/>
      <c r="D75" s="60"/>
      <c r="E75" s="85"/>
      <c r="F75" s="60"/>
      <c r="G75" s="85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138"/>
      <c r="BQ75" s="60"/>
      <c r="BR75" s="141"/>
      <c r="BS75" s="134"/>
      <c r="BT75" s="134"/>
      <c r="BU75" s="134"/>
      <c r="BV75" s="134"/>
      <c r="BW75" s="134"/>
      <c r="BX75" s="148"/>
      <c r="BY75" s="148"/>
      <c r="BZ75" s="134"/>
      <c r="CA75" s="144" t="str">
        <f>Spielplan!$BS$39</f>
        <v/>
      </c>
      <c r="CB75" s="145"/>
      <c r="CC75" s="146">
        <f>Spielplan!$BU$39</f>
        <v>0</v>
      </c>
      <c r="CD75" s="134"/>
      <c r="CE75" s="134">
        <f>IF(CA75=CA39,Punktemodus!B15,0)</f>
        <v>20</v>
      </c>
      <c r="CF75" s="148">
        <f>IF(OR(CA75=$CA$14,CA75=$CA$15,CA75=$CA$22,CA75=$CA$23,CA75=$CA$30,CA75=$CA$31,CA75=$CA$38),Punktemodus!B17,0)</f>
        <v>10</v>
      </c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</row>
    <row r="76" spans="1:101" ht="18.75" customHeight="1" thickBot="1" x14ac:dyDescent="0.3">
      <c r="A76" s="60"/>
      <c r="B76" s="60"/>
      <c r="C76" s="88" t="s">
        <v>92</v>
      </c>
      <c r="D76" s="60"/>
      <c r="E76" s="85"/>
      <c r="F76" s="60"/>
      <c r="G76" s="85"/>
      <c r="H76" s="60"/>
      <c r="I76" s="60"/>
      <c r="J76" s="60"/>
      <c r="K76" s="60"/>
      <c r="L76" s="60"/>
      <c r="M76" s="60" t="s">
        <v>4</v>
      </c>
      <c r="N76" s="60"/>
      <c r="O76" s="60"/>
      <c r="P76" s="60"/>
      <c r="Q76" s="60" t="s">
        <v>6</v>
      </c>
      <c r="R76" s="60"/>
      <c r="S76" s="60"/>
      <c r="T76" s="60"/>
      <c r="U76" s="60" t="s">
        <v>7</v>
      </c>
      <c r="V76" s="60"/>
      <c r="W76" s="60"/>
      <c r="X76" s="60"/>
      <c r="Y76" s="60"/>
      <c r="Z76" s="60" t="s">
        <v>4</v>
      </c>
      <c r="AA76" s="60" t="s">
        <v>5</v>
      </c>
      <c r="AB76" s="60"/>
      <c r="AC76" s="60"/>
      <c r="AD76" s="60" t="s">
        <v>9</v>
      </c>
      <c r="AE76" s="60"/>
      <c r="AF76" s="60"/>
      <c r="AG76" s="60"/>
      <c r="AH76" s="60" t="s">
        <v>32</v>
      </c>
      <c r="AI76" s="60"/>
      <c r="AJ76" s="60"/>
      <c r="AK76" s="60"/>
      <c r="AL76" s="60"/>
      <c r="AM76" s="60"/>
      <c r="AN76" s="60" t="s">
        <v>35</v>
      </c>
      <c r="AO76" s="60"/>
      <c r="AP76" s="60"/>
      <c r="AQ76" s="60"/>
      <c r="AR76" s="60"/>
      <c r="AS76" s="60" t="s">
        <v>33</v>
      </c>
      <c r="AT76" s="60"/>
      <c r="AU76" s="60"/>
      <c r="AV76" s="60"/>
      <c r="AW76" s="60"/>
      <c r="AX76" s="60"/>
      <c r="AY76" s="60"/>
      <c r="AZ76" s="60"/>
      <c r="BA76" s="60"/>
      <c r="BB76" s="89" t="s">
        <v>10</v>
      </c>
      <c r="BC76" s="60"/>
      <c r="BD76" s="90" t="s">
        <v>4</v>
      </c>
      <c r="BE76" s="60"/>
      <c r="BF76" s="61" t="s">
        <v>5</v>
      </c>
      <c r="BG76" s="60"/>
      <c r="BH76" s="60"/>
      <c r="BI76" s="85"/>
      <c r="BJ76" s="60"/>
      <c r="BK76" s="60"/>
      <c r="BL76" s="60"/>
      <c r="BM76" s="60"/>
      <c r="BN76" s="60"/>
      <c r="BO76" s="60"/>
      <c r="BP76" s="138"/>
      <c r="BQ76" s="85"/>
      <c r="BR76" s="141"/>
      <c r="BS76" s="153" t="s">
        <v>128</v>
      </c>
      <c r="BT76" s="144" t="str">
        <f>Spielplan!$BL$40</f>
        <v/>
      </c>
      <c r="BU76" s="145"/>
      <c r="BV76" s="146">
        <f>Spielplan!$BN$40</f>
        <v>0</v>
      </c>
      <c r="BW76" s="147"/>
      <c r="BX76" s="148">
        <f>IF(BT40=BT76,Punktemodus!$B$11,0)</f>
        <v>10</v>
      </c>
      <c r="BY76" s="148">
        <f>IF(BT76=BT25,Punktemodus!B13,0)</f>
        <v>5</v>
      </c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</row>
    <row r="77" spans="1:101" ht="18.75" customHeight="1" thickBot="1" x14ac:dyDescent="0.25">
      <c r="A77" s="60"/>
      <c r="B77" s="60"/>
      <c r="C77" s="60"/>
      <c r="D77" s="60"/>
      <c r="E77" s="85"/>
      <c r="F77" s="60"/>
      <c r="G77" s="85"/>
      <c r="H77" s="60"/>
      <c r="I77" s="60"/>
      <c r="J77" s="60"/>
      <c r="K77" s="60"/>
      <c r="L77" s="60"/>
      <c r="M77" s="60" t="s">
        <v>0</v>
      </c>
      <c r="N77" s="60" t="s">
        <v>1</v>
      </c>
      <c r="O77" s="60" t="s">
        <v>2</v>
      </c>
      <c r="P77" s="60" t="s">
        <v>3</v>
      </c>
      <c r="Q77" s="60" t="s">
        <v>0</v>
      </c>
      <c r="R77" s="60" t="s">
        <v>1</v>
      </c>
      <c r="S77" s="60" t="s">
        <v>2</v>
      </c>
      <c r="T77" s="60" t="s">
        <v>3</v>
      </c>
      <c r="U77" s="60" t="s">
        <v>0</v>
      </c>
      <c r="V77" s="60" t="s">
        <v>1</v>
      </c>
      <c r="W77" s="60" t="s">
        <v>2</v>
      </c>
      <c r="X77" s="60" t="s">
        <v>3</v>
      </c>
      <c r="Y77" s="60"/>
      <c r="Z77" s="60" t="s">
        <v>8</v>
      </c>
      <c r="AA77" s="60"/>
      <c r="AB77" s="60"/>
      <c r="AC77" s="60"/>
      <c r="AD77" s="60"/>
      <c r="AE77" s="60"/>
      <c r="AF77" s="60"/>
      <c r="AG77" s="60"/>
      <c r="AH77" s="60" t="s">
        <v>31</v>
      </c>
      <c r="AI77" s="60"/>
      <c r="AJ77" s="60"/>
      <c r="AK77" s="60"/>
      <c r="AL77" s="60"/>
      <c r="AM77" s="60"/>
      <c r="AN77" s="60" t="str">
        <f>AI78</f>
        <v>Deutschland</v>
      </c>
      <c r="AO77" s="60" t="str">
        <f>AI79</f>
        <v>Portugal</v>
      </c>
      <c r="AP77" s="60" t="str">
        <f>AI80</f>
        <v>Ghana</v>
      </c>
      <c r="AQ77" s="60" t="str">
        <f>AI81</f>
        <v>USA</v>
      </c>
      <c r="AR77" s="60"/>
      <c r="AS77" s="60" t="s">
        <v>31</v>
      </c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85"/>
      <c r="BJ77" s="85"/>
      <c r="BK77" s="85"/>
      <c r="BL77" s="85"/>
      <c r="BM77" s="85"/>
      <c r="BN77" s="85"/>
      <c r="BO77" s="85"/>
      <c r="BP77" s="137"/>
      <c r="BQ77" s="85"/>
      <c r="BR77" s="141"/>
      <c r="BS77" s="149" t="s">
        <v>129</v>
      </c>
      <c r="BT77" s="144" t="str">
        <f>Spielplan!$BL$41</f>
        <v/>
      </c>
      <c r="BU77" s="145"/>
      <c r="BV77" s="146">
        <f>Spielplan!$BN$41</f>
        <v>0</v>
      </c>
      <c r="BW77" s="134"/>
      <c r="BX77" s="148">
        <f>IF(BT41=BT77,Punktemodus!$B$11,0)</f>
        <v>10</v>
      </c>
      <c r="BY77" s="148">
        <f>IF(BT77=BT24,Punktemodus!B13,0)</f>
        <v>5</v>
      </c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</row>
    <row r="78" spans="1:101" ht="18.75" customHeight="1" thickBot="1" x14ac:dyDescent="0.3">
      <c r="A78" s="60"/>
      <c r="B78" s="60"/>
      <c r="C78" s="211" t="str">
        <f>Spielplan!$C$78</f>
        <v>Deutschland</v>
      </c>
      <c r="D78" s="212"/>
      <c r="E78" s="104"/>
      <c r="F78" s="93"/>
      <c r="G78" s="104"/>
      <c r="H78" s="211" t="str">
        <f>Spielplan!$H$78</f>
        <v>Portugal</v>
      </c>
      <c r="I78" s="212"/>
      <c r="J78" s="60"/>
      <c r="K78" s="60" t="s">
        <v>108</v>
      </c>
      <c r="L78" s="60">
        <f t="shared" ref="L78:L83" si="24">IF(E78-G78&gt;0,1,IF(G78=E78,0,-1))</f>
        <v>0</v>
      </c>
      <c r="M78" s="60">
        <f>IF($E78="",0,IF($E78&gt;$G78,3,IF($E78=G78,1,0)))</f>
        <v>0</v>
      </c>
      <c r="N78" s="60">
        <f>IF($G78="",0,IF($E78&gt;$G78,0,IF($E78=G78,1,3)))</f>
        <v>0</v>
      </c>
      <c r="O78" s="60"/>
      <c r="P78" s="60"/>
      <c r="Q78" s="60">
        <f>E78</f>
        <v>0</v>
      </c>
      <c r="R78" s="60">
        <f>G78</f>
        <v>0</v>
      </c>
      <c r="S78" s="60"/>
      <c r="T78" s="60"/>
      <c r="U78" s="60">
        <f>G78</f>
        <v>0</v>
      </c>
      <c r="V78" s="60">
        <f>E78</f>
        <v>0</v>
      </c>
      <c r="W78" s="60"/>
      <c r="X78" s="60"/>
      <c r="Y78" s="60"/>
      <c r="Z78" s="60">
        <f>M84</f>
        <v>0</v>
      </c>
      <c r="AA78" s="60">
        <f>Q84</f>
        <v>0</v>
      </c>
      <c r="AB78" s="60">
        <f>U84</f>
        <v>0</v>
      </c>
      <c r="AC78" s="60">
        <f>AA78-AB78</f>
        <v>0</v>
      </c>
      <c r="AD78" s="60">
        <f>IF(Z78&gt;Z79,-1,0)</f>
        <v>0</v>
      </c>
      <c r="AE78" s="60">
        <f>IF(Z78&gt;Z80,-1,0)</f>
        <v>0</v>
      </c>
      <c r="AF78" s="60">
        <f>IF(Z78&gt;Z81,-1,0)</f>
        <v>0</v>
      </c>
      <c r="AG78" s="60">
        <f>10000-(AJ78*1000+AM78*100+AK78*10)</f>
        <v>10000</v>
      </c>
      <c r="AH78" s="90">
        <f>RANK(AG78,AG78:AG81,1)</f>
        <v>1</v>
      </c>
      <c r="AI78" s="60" t="str">
        <f>C78</f>
        <v>Deutschland</v>
      </c>
      <c r="AJ78" s="60">
        <f t="shared" ref="AJ78:AL81" si="25">Z78</f>
        <v>0</v>
      </c>
      <c r="AK78" s="60">
        <f t="shared" si="25"/>
        <v>0</v>
      </c>
      <c r="AL78" s="60">
        <f t="shared" si="25"/>
        <v>0</v>
      </c>
      <c r="AM78" s="60">
        <f>AK78-AL78</f>
        <v>0</v>
      </c>
      <c r="AN78" s="187"/>
      <c r="AO78" s="187">
        <f>IF(AG79=AG78,IF(G78&gt;E78,AG79-0.1,AG79),AG79)</f>
        <v>10000</v>
      </c>
      <c r="AP78" s="187">
        <f>IF(AG80=AG78,IF(G80&gt;E80,AG80-0.1,AG80),AG80)</f>
        <v>10000</v>
      </c>
      <c r="AQ78" s="187">
        <f>IF(AG81=AG78,IF(G82&gt;E82,AG81-0.1,AG81),AG81)</f>
        <v>10000</v>
      </c>
      <c r="AR78" s="187">
        <f>AN82</f>
        <v>30000</v>
      </c>
      <c r="AS78" s="90">
        <f>RANK(AR78,AR78:AR81,1)</f>
        <v>1</v>
      </c>
      <c r="AT78" s="60" t="str">
        <f t="shared" ref="AT78:AW81" si="26">AI78</f>
        <v>Deutschland</v>
      </c>
      <c r="AU78" s="60">
        <f t="shared" si="26"/>
        <v>0</v>
      </c>
      <c r="AV78" s="60">
        <f t="shared" si="26"/>
        <v>0</v>
      </c>
      <c r="AW78" s="60">
        <f t="shared" si="26"/>
        <v>0</v>
      </c>
      <c r="AX78" s="60"/>
      <c r="AY78" s="60"/>
      <c r="AZ78" s="60"/>
      <c r="BA78" s="213">
        <v>1</v>
      </c>
      <c r="BB78" s="211" t="str">
        <f>VLOOKUP(1,AS78:AT81,2,FALSE)</f>
        <v>Deutschland</v>
      </c>
      <c r="BC78" s="214"/>
      <c r="BD78" s="215">
        <f>VLOOKUP(1,AS78:AW81,3,FALSE)</f>
        <v>0</v>
      </c>
      <c r="BE78" s="216">
        <f>VLOOKUP(1,AS78:AW81,4,FALSE)</f>
        <v>0</v>
      </c>
      <c r="BF78" s="93" t="s">
        <v>12</v>
      </c>
      <c r="BG78" s="216">
        <f>VLOOKUP(1,AS78:AW81,5,FALSE)</f>
        <v>0</v>
      </c>
      <c r="BH78" s="217" t="s">
        <v>123</v>
      </c>
      <c r="BI78" s="85"/>
      <c r="BJ78" s="85">
        <f>IF(E78&gt;G78,IF(Spielplan!E78&gt;Spielplan!G78,Punktemodus!$B$3,0),0)</f>
        <v>0</v>
      </c>
      <c r="BK78" s="85">
        <f>IF(E78=G78,IF(Spielplan!E78=Spielplan!G78,Punktemodus!$B$3,0),0)</f>
        <v>10</v>
      </c>
      <c r="BL78" s="85">
        <f>IF(E78&lt;G78,IF(Spielplan!E78&lt;Spielplan!G78,Punktemodus!$B$3,0),0)</f>
        <v>0</v>
      </c>
      <c r="BM78" s="85">
        <f>IF(E78=Spielplan!E78,IF(G78=Spielplan!G78,Punktemodus!$B$5,0),0)</f>
        <v>3</v>
      </c>
      <c r="BN78" s="85">
        <f>IF(E78=Spielplan!E78,Punktemodus!$B$7,0)</f>
        <v>1</v>
      </c>
      <c r="BO78" s="85">
        <f>IF(G78=Spielplan!G78,Punktemodus!$B$7,0)</f>
        <v>1</v>
      </c>
      <c r="BP78" s="137">
        <f>IF(Spielplan!E78="",0,SUM(BJ78:BO78))</f>
        <v>0</v>
      </c>
      <c r="BQ78" s="85"/>
      <c r="BR78" s="141"/>
      <c r="BS78" s="150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</row>
    <row r="79" spans="1:101" ht="18.75" customHeight="1" thickBot="1" x14ac:dyDescent="0.3">
      <c r="A79" s="60"/>
      <c r="B79" s="60"/>
      <c r="C79" s="218" t="str">
        <f>Spielplan!$C$79</f>
        <v>Ghana</v>
      </c>
      <c r="D79" s="219"/>
      <c r="E79" s="104"/>
      <c r="F79" s="93"/>
      <c r="G79" s="104"/>
      <c r="H79" s="218" t="str">
        <f>Spielplan!$H$79</f>
        <v>USA</v>
      </c>
      <c r="I79" s="219"/>
      <c r="J79" s="60"/>
      <c r="K79" s="60" t="s">
        <v>109</v>
      </c>
      <c r="L79" s="60">
        <f t="shared" si="24"/>
        <v>0</v>
      </c>
      <c r="M79" s="60"/>
      <c r="N79" s="60"/>
      <c r="O79" s="60">
        <f>IF($E79="",0,IF($E79&gt;$G79,3,IF($E79=$G79,1,0)))</f>
        <v>0</v>
      </c>
      <c r="P79" s="60">
        <f>IF($G79="",0,IF($E79&gt;$G79,0,IF($E79=$G79,1,3)))</f>
        <v>0</v>
      </c>
      <c r="Q79" s="60"/>
      <c r="R79" s="60"/>
      <c r="S79" s="60">
        <f>E79</f>
        <v>0</v>
      </c>
      <c r="T79" s="60">
        <f>G79</f>
        <v>0</v>
      </c>
      <c r="U79" s="60"/>
      <c r="V79" s="60"/>
      <c r="W79" s="60">
        <f>G79</f>
        <v>0</v>
      </c>
      <c r="X79" s="60">
        <f>E79</f>
        <v>0</v>
      </c>
      <c r="Y79" s="60"/>
      <c r="Z79" s="60">
        <f>N84</f>
        <v>0</v>
      </c>
      <c r="AA79" s="60">
        <f>R84</f>
        <v>0</v>
      </c>
      <c r="AB79" s="60">
        <f>V84</f>
        <v>0</v>
      </c>
      <c r="AC79" s="60">
        <f>AA79-AB79</f>
        <v>0</v>
      </c>
      <c r="AD79" s="60">
        <f>IF(Z79&gt;Z78,-1,0)</f>
        <v>0</v>
      </c>
      <c r="AE79" s="60">
        <f>IF(Z79&gt;Z80,-1,0)</f>
        <v>0</v>
      </c>
      <c r="AF79" s="60">
        <f>IF(Z79&gt;Z81,-1,0)</f>
        <v>0</v>
      </c>
      <c r="AG79" s="60">
        <f>10000-(AJ79*1000+AM79*100+AK79*10)</f>
        <v>10000</v>
      </c>
      <c r="AH79" s="90">
        <f>RANK(AG79,AG78:AG81,1)</f>
        <v>1</v>
      </c>
      <c r="AI79" s="60" t="str">
        <f>H78</f>
        <v>Portugal</v>
      </c>
      <c r="AJ79" s="60">
        <f t="shared" si="25"/>
        <v>0</v>
      </c>
      <c r="AK79" s="60">
        <f t="shared" si="25"/>
        <v>0</v>
      </c>
      <c r="AL79" s="60">
        <f t="shared" si="25"/>
        <v>0</v>
      </c>
      <c r="AM79" s="60">
        <f>AK79-AL79</f>
        <v>0</v>
      </c>
      <c r="AN79" s="187">
        <f>IF(AG78=AG79,IF(E78&gt;G78,AG78-0.1,AG78),AG78)</f>
        <v>10000</v>
      </c>
      <c r="AO79" s="187"/>
      <c r="AP79" s="187">
        <f>IF(AG80=AG79,IF(G83&gt;E83,AG80-0.1,AG80),AG80)</f>
        <v>10000</v>
      </c>
      <c r="AQ79" s="187">
        <f>IF(AG81=AG79,IF(G81&gt;E81,AG81-0.1,AG81),AG81)</f>
        <v>10000</v>
      </c>
      <c r="AR79" s="187">
        <f>AO82</f>
        <v>30000</v>
      </c>
      <c r="AS79" s="90">
        <f>RANK(AR79,AR78:AR81,1)</f>
        <v>1</v>
      </c>
      <c r="AT79" s="60" t="str">
        <f t="shared" si="26"/>
        <v>Portugal</v>
      </c>
      <c r="AU79" s="60">
        <f t="shared" si="26"/>
        <v>0</v>
      </c>
      <c r="AV79" s="60">
        <f t="shared" si="26"/>
        <v>0</v>
      </c>
      <c r="AW79" s="60">
        <f t="shared" si="26"/>
        <v>0</v>
      </c>
      <c r="AX79" s="60"/>
      <c r="AY79" s="60"/>
      <c r="AZ79" s="60"/>
      <c r="BA79" s="220">
        <v>2</v>
      </c>
      <c r="BB79" s="218" t="e">
        <f>VLOOKUP(2,AS78:AT81,2,FALSE)</f>
        <v>#N/A</v>
      </c>
      <c r="BC79" s="221"/>
      <c r="BD79" s="222" t="e">
        <f>VLOOKUP(2,AS78:AW81,3,FALSE)</f>
        <v>#N/A</v>
      </c>
      <c r="BE79" s="223" t="e">
        <f>VLOOKUP(2,AS78:AW81,4,FALSE)</f>
        <v>#N/A</v>
      </c>
      <c r="BF79" s="93" t="s">
        <v>12</v>
      </c>
      <c r="BG79" s="223" t="e">
        <f>VLOOKUP(2,AS78:AW81,5,FALSE)</f>
        <v>#N/A</v>
      </c>
      <c r="BH79" s="223" t="s">
        <v>129</v>
      </c>
      <c r="BI79" s="85"/>
      <c r="BJ79" s="85">
        <f>IF(E79&gt;G79,IF(Spielplan!E79&gt;Spielplan!G79,Punktemodus!$B$3,0),0)</f>
        <v>0</v>
      </c>
      <c r="BK79" s="85">
        <f>IF(E79=G79,IF(Spielplan!E79=Spielplan!G79,Punktemodus!$B$3,0),0)</f>
        <v>10</v>
      </c>
      <c r="BL79" s="85">
        <f>IF(E79&lt;G79,IF(Spielplan!E79&lt;Spielplan!G79,Punktemodus!$B$3,0),0)</f>
        <v>0</v>
      </c>
      <c r="BM79" s="85">
        <f>IF(E79=Spielplan!E79,IF(G79=Spielplan!G79,Punktemodus!$B$5,0),0)</f>
        <v>3</v>
      </c>
      <c r="BN79" s="85">
        <f>IF(E79=Spielplan!E79,Punktemodus!$B$7,0)</f>
        <v>1</v>
      </c>
      <c r="BO79" s="85">
        <f>IF(G79=Spielplan!G79,Punktemodus!$B$7,0)</f>
        <v>1</v>
      </c>
      <c r="BP79" s="137">
        <f>IF(Spielplan!E79="",0,SUM(BJ79:BO79))</f>
        <v>0</v>
      </c>
      <c r="BQ79" s="85"/>
      <c r="BR79" s="141"/>
      <c r="BS79" s="134"/>
      <c r="BT79" s="134"/>
      <c r="BU79" s="134"/>
      <c r="BV79" s="134"/>
      <c r="BW79" s="134"/>
      <c r="BX79" s="134"/>
      <c r="BY79" s="134"/>
      <c r="BZ79" s="161">
        <f>SUM(BX48:BY77)</f>
        <v>240</v>
      </c>
      <c r="CA79" s="134"/>
      <c r="CB79" s="134"/>
      <c r="CC79" s="134"/>
      <c r="CD79" s="134"/>
      <c r="CE79" s="161">
        <f>CE50+CF50+CE51+CF51+CE58+CF58+CE59+CF59+CE66+CF66+CE67+CF67+CE74+CF74+CE75+CF75</f>
        <v>240</v>
      </c>
      <c r="CF79" s="134"/>
      <c r="CG79" s="134"/>
      <c r="CH79" s="134"/>
      <c r="CI79" s="134"/>
      <c r="CJ79" s="161">
        <f>CJ54+CJ55+CJ70+CJ71</f>
        <v>120</v>
      </c>
      <c r="CK79" s="134"/>
      <c r="CL79" s="134"/>
      <c r="CM79" s="134"/>
      <c r="CN79" s="134"/>
      <c r="CO79" s="161">
        <f>SUM(CO59:CO60)</f>
        <v>80</v>
      </c>
      <c r="CP79" s="134"/>
      <c r="CQ79" s="134"/>
      <c r="CR79" s="134"/>
      <c r="CS79" s="161">
        <f>CS54</f>
        <v>50</v>
      </c>
      <c r="CT79" s="134"/>
      <c r="CU79" s="134"/>
      <c r="CV79" s="134"/>
      <c r="CW79" s="134"/>
    </row>
    <row r="80" spans="1:101" ht="18.75" customHeight="1" thickBot="1" x14ac:dyDescent="0.3">
      <c r="A80" s="60"/>
      <c r="B80" s="60"/>
      <c r="C80" s="211" t="str">
        <f>C78</f>
        <v>Deutschland</v>
      </c>
      <c r="D80" s="212"/>
      <c r="E80" s="104"/>
      <c r="F80" s="93"/>
      <c r="G80" s="104"/>
      <c r="H80" s="211" t="str">
        <f>C79</f>
        <v>Ghana</v>
      </c>
      <c r="I80" s="212"/>
      <c r="J80" s="60"/>
      <c r="K80" s="60" t="s">
        <v>110</v>
      </c>
      <c r="L80" s="60">
        <f t="shared" si="24"/>
        <v>0</v>
      </c>
      <c r="M80" s="60">
        <f>IF($E80="",0,IF($E80&gt;$G80,3,IF($E80=G80,1,0)))</f>
        <v>0</v>
      </c>
      <c r="N80" s="60"/>
      <c r="O80" s="60">
        <f>IF($G80="",0,IF($E80&gt;$G80,0,IF($E80=$G80,1,3)))</f>
        <v>0</v>
      </c>
      <c r="P80" s="60"/>
      <c r="Q80" s="60">
        <f>E80</f>
        <v>0</v>
      </c>
      <c r="R80" s="60"/>
      <c r="S80" s="60">
        <f>G80</f>
        <v>0</v>
      </c>
      <c r="T80" s="60"/>
      <c r="U80" s="60">
        <f>G80</f>
        <v>0</v>
      </c>
      <c r="V80" s="60"/>
      <c r="W80" s="60">
        <f>E80</f>
        <v>0</v>
      </c>
      <c r="X80" s="60"/>
      <c r="Y80" s="60"/>
      <c r="Z80" s="60">
        <f>O84</f>
        <v>0</v>
      </c>
      <c r="AA80" s="60">
        <f>S84</f>
        <v>0</v>
      </c>
      <c r="AB80" s="60">
        <f>W84</f>
        <v>0</v>
      </c>
      <c r="AC80" s="60">
        <f>AA80-AB80</f>
        <v>0</v>
      </c>
      <c r="AD80" s="60">
        <f>IF(Z80&gt;Z78,-1,0)</f>
        <v>0</v>
      </c>
      <c r="AE80" s="60">
        <f>IF(Z80&gt;Z79,-1,0)</f>
        <v>0</v>
      </c>
      <c r="AF80" s="60">
        <f>IF(Z80&gt;Z81,-1,0)</f>
        <v>0</v>
      </c>
      <c r="AG80" s="60">
        <f>10000-(AJ80*1000+AM80*100+AK80*10)</f>
        <v>10000</v>
      </c>
      <c r="AH80" s="90">
        <f>RANK(AG80,AG78:AG81,1)</f>
        <v>1</v>
      </c>
      <c r="AI80" s="60" t="str">
        <f>C79</f>
        <v>Ghana</v>
      </c>
      <c r="AJ80" s="60">
        <f t="shared" si="25"/>
        <v>0</v>
      </c>
      <c r="AK80" s="60">
        <f t="shared" si="25"/>
        <v>0</v>
      </c>
      <c r="AL80" s="60">
        <f t="shared" si="25"/>
        <v>0</v>
      </c>
      <c r="AM80" s="60">
        <f>AK80-AL80</f>
        <v>0</v>
      </c>
      <c r="AN80" s="187">
        <f>IF(AG78=AG80,IF(E80&gt;G80,AG78-0.1,AG78),AG78)</f>
        <v>10000</v>
      </c>
      <c r="AO80" s="187">
        <f>IF(AG79=AG80,IF(E83&gt;G83,AG79-0.1,AG79),AG79)</f>
        <v>10000</v>
      </c>
      <c r="AP80" s="187"/>
      <c r="AQ80" s="187">
        <f>IF(AG81=AG80,IF(G79&gt;E79,AG81-0.1,AG81),AG81)</f>
        <v>10000</v>
      </c>
      <c r="AR80" s="187">
        <f>AP82</f>
        <v>30000</v>
      </c>
      <c r="AS80" s="90">
        <f>RANK(AR80,AR78:AR81,1)</f>
        <v>1</v>
      </c>
      <c r="AT80" s="60" t="str">
        <f t="shared" si="26"/>
        <v>Ghana</v>
      </c>
      <c r="AU80" s="60">
        <f t="shared" si="26"/>
        <v>0</v>
      </c>
      <c r="AV80" s="60">
        <f t="shared" si="26"/>
        <v>0</v>
      </c>
      <c r="AW80" s="60">
        <f t="shared" si="26"/>
        <v>0</v>
      </c>
      <c r="AX80" s="60"/>
      <c r="AY80" s="60"/>
      <c r="AZ80" s="60"/>
      <c r="BA80" s="113">
        <v>3</v>
      </c>
      <c r="BB80" s="114" t="e">
        <f>VLOOKUP(3,AS78:AT81,2,FALSE)</f>
        <v>#N/A</v>
      </c>
      <c r="BC80" s="115"/>
      <c r="BD80" s="116" t="e">
        <f>VLOOKUP(3,AS78:AW81,3,FALSE)</f>
        <v>#N/A</v>
      </c>
      <c r="BE80" s="116" t="e">
        <f>VLOOKUP(3,AS78:AW81,4,FALSE)</f>
        <v>#N/A</v>
      </c>
      <c r="BF80" s="93" t="s">
        <v>12</v>
      </c>
      <c r="BG80" s="116" t="e">
        <f>VLOOKUP(3,AS78:AW81,5,FALSE)</f>
        <v>#N/A</v>
      </c>
      <c r="BH80" s="60"/>
      <c r="BI80" s="85"/>
      <c r="BJ80" s="85">
        <f>IF(E80&gt;G80,IF(Spielplan!E80&gt;Spielplan!G80,Punktemodus!$B$3,0),0)</f>
        <v>0</v>
      </c>
      <c r="BK80" s="85">
        <f>IF(E80=G80,IF(Spielplan!E80=Spielplan!G80,Punktemodus!$B$3,0),0)</f>
        <v>10</v>
      </c>
      <c r="BL80" s="85">
        <f>IF(E80&lt;G80,IF(Spielplan!E80&lt;Spielplan!G80,Punktemodus!$B$3,0),0)</f>
        <v>0</v>
      </c>
      <c r="BM80" s="85">
        <f>IF(E80=Spielplan!E80,IF(G80=Spielplan!G80,Punktemodus!$B$5,0),0)</f>
        <v>3</v>
      </c>
      <c r="BN80" s="85">
        <f>IF(E80=Spielplan!E80,Punktemodus!$B$7,0)</f>
        <v>1</v>
      </c>
      <c r="BO80" s="85">
        <f>IF(G80=Spielplan!G80,Punktemodus!$B$7,0)</f>
        <v>1</v>
      </c>
      <c r="BP80" s="137">
        <f>IF(Spielplan!E80="",0,SUM(BJ80:BO80))</f>
        <v>0</v>
      </c>
      <c r="BQ80" s="85"/>
      <c r="BR80" s="141"/>
      <c r="BS80" s="134"/>
      <c r="BT80" s="134"/>
      <c r="BU80" s="134"/>
      <c r="BV80" s="134"/>
      <c r="BW80" s="134"/>
      <c r="BX80" s="134"/>
      <c r="BY80" s="134"/>
      <c r="BZ80" s="138"/>
      <c r="CA80" s="134"/>
      <c r="CB80" s="134"/>
      <c r="CC80" s="134"/>
      <c r="CD80" s="134"/>
      <c r="CE80" s="138"/>
      <c r="CF80" s="134"/>
      <c r="CG80" s="134"/>
      <c r="CH80" s="134"/>
      <c r="CI80" s="134"/>
      <c r="CJ80" s="138"/>
      <c r="CK80" s="134"/>
      <c r="CL80" s="134"/>
      <c r="CM80" s="134"/>
      <c r="CN80" s="134"/>
      <c r="CO80" s="138"/>
      <c r="CP80" s="134"/>
      <c r="CQ80" s="134"/>
      <c r="CR80" s="134"/>
      <c r="CS80" s="138"/>
      <c r="CT80" s="134"/>
      <c r="CU80" s="134"/>
      <c r="CV80" s="134"/>
      <c r="CW80" s="134"/>
    </row>
    <row r="81" spans="1:101" ht="18.75" customHeight="1" thickBot="1" x14ac:dyDescent="0.3">
      <c r="A81" s="60"/>
      <c r="B81" s="60"/>
      <c r="C81" s="218" t="str">
        <f>H78</f>
        <v>Portugal</v>
      </c>
      <c r="D81" s="219"/>
      <c r="E81" s="104"/>
      <c r="F81" s="93"/>
      <c r="G81" s="104"/>
      <c r="H81" s="218" t="str">
        <f>H79</f>
        <v>USA</v>
      </c>
      <c r="I81" s="219"/>
      <c r="J81" s="60"/>
      <c r="K81" s="60" t="s">
        <v>111</v>
      </c>
      <c r="L81" s="60">
        <f t="shared" si="24"/>
        <v>0</v>
      </c>
      <c r="M81" s="60"/>
      <c r="N81" s="60">
        <f>IF($E81="",0,IF($E81&gt;$G81,3,IF($E81=$G81,1,0)))</f>
        <v>0</v>
      </c>
      <c r="O81" s="60"/>
      <c r="P81" s="60">
        <f>IF($G81="",0,IF($E81&gt;$G81,0,IF($E81=$G81,1,3)))</f>
        <v>0</v>
      </c>
      <c r="Q81" s="60"/>
      <c r="R81" s="60">
        <f>E81</f>
        <v>0</v>
      </c>
      <c r="S81" s="60"/>
      <c r="T81" s="60">
        <f>G81</f>
        <v>0</v>
      </c>
      <c r="U81" s="60"/>
      <c r="V81" s="60">
        <f>G81</f>
        <v>0</v>
      </c>
      <c r="W81" s="60"/>
      <c r="X81" s="60">
        <f>E81</f>
        <v>0</v>
      </c>
      <c r="Y81" s="60"/>
      <c r="Z81" s="60">
        <f>P84</f>
        <v>0</v>
      </c>
      <c r="AA81" s="60">
        <f>T84</f>
        <v>0</v>
      </c>
      <c r="AB81" s="60">
        <f>X84</f>
        <v>0</v>
      </c>
      <c r="AC81" s="60">
        <f>AA81-AB81</f>
        <v>0</v>
      </c>
      <c r="AD81" s="60">
        <f>IF(Z81&gt;Z78,-1,0)</f>
        <v>0</v>
      </c>
      <c r="AE81" s="60">
        <f>IF(Z81&gt;Z79,-1,0)</f>
        <v>0</v>
      </c>
      <c r="AF81" s="60">
        <f>IF(Z81&gt;Z80,-1,0)</f>
        <v>0</v>
      </c>
      <c r="AG81" s="60">
        <f>10000-(AJ81*1000+AM81*100+AK81*10)</f>
        <v>10000</v>
      </c>
      <c r="AH81" s="90">
        <f>RANK(AG81,AG78:AG81,1)</f>
        <v>1</v>
      </c>
      <c r="AI81" s="60" t="str">
        <f>H79</f>
        <v>USA</v>
      </c>
      <c r="AJ81" s="60">
        <f t="shared" si="25"/>
        <v>0</v>
      </c>
      <c r="AK81" s="60">
        <f t="shared" si="25"/>
        <v>0</v>
      </c>
      <c r="AL81" s="60">
        <f t="shared" si="25"/>
        <v>0</v>
      </c>
      <c r="AM81" s="60">
        <f>AK81-AL81</f>
        <v>0</v>
      </c>
      <c r="AN81" s="187">
        <f>IF(AG78=AG81,IF(E82&gt;G82,AG78-0.1,AG78),AG78)</f>
        <v>10000</v>
      </c>
      <c r="AO81" s="187">
        <f>IF(AG79=AG81,IF(E81&gt;G81,AG79-0.1,AG79),AG79)</f>
        <v>10000</v>
      </c>
      <c r="AP81" s="187">
        <f>IF(AG80=AG81,IF(E79&gt;G79,AG80-0.1,AG80),AG80)</f>
        <v>10000</v>
      </c>
      <c r="AQ81" s="187"/>
      <c r="AR81" s="187">
        <f>AQ82</f>
        <v>30000</v>
      </c>
      <c r="AS81" s="90">
        <f>RANK(AR81,AR78:AR81,1)</f>
        <v>1</v>
      </c>
      <c r="AT81" s="60" t="str">
        <f t="shared" si="26"/>
        <v>USA</v>
      </c>
      <c r="AU81" s="60">
        <f t="shared" si="26"/>
        <v>0</v>
      </c>
      <c r="AV81" s="60">
        <f t="shared" si="26"/>
        <v>0</v>
      </c>
      <c r="AW81" s="60">
        <f t="shared" si="26"/>
        <v>0</v>
      </c>
      <c r="AX81" s="60"/>
      <c r="AY81" s="60"/>
      <c r="AZ81" s="60"/>
      <c r="BA81" s="113">
        <v>4</v>
      </c>
      <c r="BB81" s="114" t="e">
        <f>VLOOKUP(4,AS78:AT81,2,FALSE)</f>
        <v>#N/A</v>
      </c>
      <c r="BC81" s="115"/>
      <c r="BD81" s="116" t="e">
        <f>VLOOKUP(4,AS78:AW81,3,FALSE)</f>
        <v>#N/A</v>
      </c>
      <c r="BE81" s="116" t="e">
        <f>VLOOKUP(4,AS78:AW81,4,FALSE)</f>
        <v>#N/A</v>
      </c>
      <c r="BF81" s="93" t="s">
        <v>12</v>
      </c>
      <c r="BG81" s="116" t="e">
        <f>VLOOKUP(4,AS78:AW81,5,FALSE)</f>
        <v>#N/A</v>
      </c>
      <c r="BH81" s="60"/>
      <c r="BI81" s="85"/>
      <c r="BJ81" s="85">
        <f>IF(E81&gt;G81,IF(Spielplan!E81&gt;Spielplan!G81,Punktemodus!$B$3,0),0)</f>
        <v>0</v>
      </c>
      <c r="BK81" s="85">
        <f>IF(E81=G81,IF(Spielplan!E81=Spielplan!G81,Punktemodus!$B$3,0),0)</f>
        <v>10</v>
      </c>
      <c r="BL81" s="85">
        <f>IF(E81&lt;G81,IF(Spielplan!E81&lt;Spielplan!G81,Punktemodus!$B$3,0),0)</f>
        <v>0</v>
      </c>
      <c r="BM81" s="85">
        <f>IF(E81=Spielplan!E81,IF(G81=Spielplan!G81,Punktemodus!$B$5,0),0)</f>
        <v>3</v>
      </c>
      <c r="BN81" s="85">
        <f>IF(E81=Spielplan!E81,Punktemodus!$B$7,0)</f>
        <v>1</v>
      </c>
      <c r="BO81" s="85">
        <f>IF(G81=Spielplan!G81,Punktemodus!$B$7,0)</f>
        <v>1</v>
      </c>
      <c r="BP81" s="137">
        <f>IF(Spielplan!E81="",0,SUM(BJ81:BO81))</f>
        <v>0</v>
      </c>
      <c r="BQ81" s="85"/>
      <c r="BR81" s="141"/>
      <c r="BS81" s="134"/>
      <c r="BT81" s="134"/>
      <c r="BU81" s="134"/>
      <c r="BV81" s="134"/>
      <c r="BW81" s="134"/>
      <c r="BX81" s="134"/>
      <c r="BY81" s="134"/>
      <c r="BZ81" s="353" t="s">
        <v>154</v>
      </c>
      <c r="CA81" s="155"/>
      <c r="CB81" s="155"/>
      <c r="CC81" s="155"/>
      <c r="CD81" s="155"/>
      <c r="CE81" s="353" t="s">
        <v>157</v>
      </c>
      <c r="CF81" s="155"/>
      <c r="CG81" s="155"/>
      <c r="CH81" s="155"/>
      <c r="CI81" s="155"/>
      <c r="CJ81" s="353" t="s">
        <v>164</v>
      </c>
      <c r="CK81" s="155"/>
      <c r="CL81" s="155"/>
      <c r="CM81" s="155"/>
      <c r="CN81" s="155"/>
      <c r="CO81" s="353" t="s">
        <v>159</v>
      </c>
      <c r="CP81" s="155"/>
      <c r="CQ81" s="155"/>
      <c r="CR81" s="155"/>
      <c r="CS81" s="353" t="s">
        <v>160</v>
      </c>
      <c r="CT81" s="155"/>
      <c r="CU81" s="134"/>
      <c r="CV81" s="134"/>
      <c r="CW81" s="134"/>
    </row>
    <row r="82" spans="1:101" ht="18.75" customHeight="1" thickBot="1" x14ac:dyDescent="0.3">
      <c r="A82" s="60"/>
      <c r="B82" s="60"/>
      <c r="C82" s="211" t="str">
        <f>C78</f>
        <v>Deutschland</v>
      </c>
      <c r="D82" s="212"/>
      <c r="E82" s="104"/>
      <c r="F82" s="93"/>
      <c r="G82" s="104"/>
      <c r="H82" s="211" t="str">
        <f>H79</f>
        <v>USA</v>
      </c>
      <c r="I82" s="212"/>
      <c r="J82" s="60"/>
      <c r="K82" s="60" t="s">
        <v>112</v>
      </c>
      <c r="L82" s="60">
        <f t="shared" si="24"/>
        <v>0</v>
      </c>
      <c r="M82" s="60">
        <f>IF($E82="",0,IF($E82&gt;$G82,3,IF($E82=G82,1,0)))</f>
        <v>0</v>
      </c>
      <c r="N82" s="60"/>
      <c r="O82" s="60"/>
      <c r="P82" s="60">
        <f>IF($G82="",0,IF($E82&gt;$G82,0,IF($E82=$G82,1,3)))</f>
        <v>0</v>
      </c>
      <c r="Q82" s="60">
        <f>E82</f>
        <v>0</v>
      </c>
      <c r="R82" s="60"/>
      <c r="S82" s="60"/>
      <c r="T82" s="60">
        <f>G82</f>
        <v>0</v>
      </c>
      <c r="U82" s="60">
        <f>G82</f>
        <v>0</v>
      </c>
      <c r="V82" s="60"/>
      <c r="W82" s="60"/>
      <c r="X82" s="60">
        <f>E82</f>
        <v>0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187">
        <f>SUM(AN78:AN81)</f>
        <v>30000</v>
      </c>
      <c r="AO82" s="187">
        <f>SUM(AO78:AO81)</f>
        <v>30000</v>
      </c>
      <c r="AP82" s="187">
        <f>SUM(AP78:AP81)</f>
        <v>30000</v>
      </c>
      <c r="AQ82" s="187">
        <f>SUM(AQ78:AQ81)</f>
        <v>30000</v>
      </c>
      <c r="AR82" s="187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85">
        <f>IF(E82&gt;G82,IF(Spielplan!E82&gt;Spielplan!G82,Punktemodus!$B$3,0),0)</f>
        <v>0</v>
      </c>
      <c r="BK82" s="85">
        <f>IF(E82=G82,IF(Spielplan!E82=Spielplan!G82,Punktemodus!$B$3,0),0)</f>
        <v>10</v>
      </c>
      <c r="BL82" s="85">
        <f>IF(E82&lt;G82,IF(Spielplan!E82&lt;Spielplan!G82,Punktemodus!$B$3,0),0)</f>
        <v>0</v>
      </c>
      <c r="BM82" s="85">
        <f>IF(E82=Spielplan!E82,IF(G82=Spielplan!G82,Punktemodus!$B$5,0),0)</f>
        <v>3</v>
      </c>
      <c r="BN82" s="85">
        <f>IF(E82=Spielplan!E82,Punktemodus!$B$7,0)</f>
        <v>1</v>
      </c>
      <c r="BO82" s="85">
        <f>IF(G82=Spielplan!G82,Punktemodus!$B$7,0)</f>
        <v>1</v>
      </c>
      <c r="BP82" s="137">
        <f>IF(Spielplan!E82="",0,SUM(BJ82:BO82))</f>
        <v>0</v>
      </c>
      <c r="BQ82" s="60"/>
      <c r="BR82" s="141"/>
      <c r="BS82" s="134"/>
      <c r="BT82" s="134"/>
      <c r="BU82" s="134"/>
      <c r="BV82" s="134"/>
      <c r="BW82" s="134"/>
      <c r="BX82" s="134"/>
      <c r="BY82" s="134"/>
      <c r="BZ82" s="353"/>
      <c r="CA82" s="155"/>
      <c r="CB82" s="155"/>
      <c r="CC82" s="155"/>
      <c r="CD82" s="155"/>
      <c r="CE82" s="353"/>
      <c r="CF82" s="155"/>
      <c r="CG82" s="155"/>
      <c r="CH82" s="155"/>
      <c r="CI82" s="155"/>
      <c r="CJ82" s="353"/>
      <c r="CK82" s="155"/>
      <c r="CL82" s="155"/>
      <c r="CM82" s="155"/>
      <c r="CN82" s="155"/>
      <c r="CO82" s="353"/>
      <c r="CP82" s="155"/>
      <c r="CQ82" s="155"/>
      <c r="CR82" s="155"/>
      <c r="CS82" s="353"/>
      <c r="CT82" s="155"/>
      <c r="CU82" s="134"/>
      <c r="CV82" s="134"/>
      <c r="CW82" s="134"/>
    </row>
    <row r="83" spans="1:101" ht="18.75" customHeight="1" thickBot="1" x14ac:dyDescent="0.3">
      <c r="A83" s="60"/>
      <c r="B83" s="60"/>
      <c r="C83" s="218" t="str">
        <f>H78</f>
        <v>Portugal</v>
      </c>
      <c r="D83" s="219"/>
      <c r="E83" s="104"/>
      <c r="F83" s="93"/>
      <c r="G83" s="104"/>
      <c r="H83" s="218" t="str">
        <f>C79</f>
        <v>Ghana</v>
      </c>
      <c r="I83" s="219"/>
      <c r="J83" s="60"/>
      <c r="K83" s="60" t="s">
        <v>112</v>
      </c>
      <c r="L83" s="60">
        <f t="shared" si="24"/>
        <v>0</v>
      </c>
      <c r="M83" s="60"/>
      <c r="N83" s="60">
        <f>IF($E83="",0,IF($E83&gt;$G83,3,IF($E83=$G83,1,0)))</f>
        <v>0</v>
      </c>
      <c r="O83" s="60">
        <f>IF($G83="",0,IF($E83&gt;$G83,0,IF($E83=$G83,1,3)))</f>
        <v>0</v>
      </c>
      <c r="P83" s="60"/>
      <c r="Q83" s="60"/>
      <c r="R83" s="60">
        <f>E83</f>
        <v>0</v>
      </c>
      <c r="S83" s="60">
        <f>G83</f>
        <v>0</v>
      </c>
      <c r="T83" s="60"/>
      <c r="U83" s="60"/>
      <c r="V83" s="60">
        <f>G83</f>
        <v>0</v>
      </c>
      <c r="W83" s="60">
        <f>E83</f>
        <v>0</v>
      </c>
      <c r="X83" s="60"/>
      <c r="Y83" s="60"/>
      <c r="Z83" s="60" t="s">
        <v>30</v>
      </c>
      <c r="AA83" s="60"/>
      <c r="AB83" s="60"/>
      <c r="AC83" s="60"/>
      <c r="AD83" s="60"/>
      <c r="AE83" s="60"/>
      <c r="AF83" s="60"/>
      <c r="AG83" s="60" t="b">
        <f>OR(AG78=AG79,AG78=AG80,AG78=AG81,AG79=AG80,AG79=AG81,AG80=AG81)</f>
        <v>1</v>
      </c>
      <c r="AH83" s="60"/>
      <c r="AI83" s="60"/>
      <c r="AJ83" s="60"/>
      <c r="AK83" s="60"/>
      <c r="AL83" s="60"/>
      <c r="AM83" s="60"/>
      <c r="AN83" s="60"/>
      <c r="AO83" s="60" t="s">
        <v>34</v>
      </c>
      <c r="AP83" s="60"/>
      <c r="AQ83" s="60"/>
      <c r="AR83" s="60" t="b">
        <f>OR(AR78=AR79,AR78=AR80,AR78=AR81,AR79=AR80,AR79=AR81,AR80=AR81)</f>
        <v>1</v>
      </c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85">
        <f>IF(E83&gt;G83,IF(Spielplan!E83&gt;Spielplan!G83,Punktemodus!$B$3,0),0)</f>
        <v>0</v>
      </c>
      <c r="BK83" s="85">
        <f>IF(E83=G83,IF(Spielplan!E83=Spielplan!G83,Punktemodus!$B$3,0),0)</f>
        <v>10</v>
      </c>
      <c r="BL83" s="85">
        <f>IF(E83&lt;G83,IF(Spielplan!E83&lt;Spielplan!G83,Punktemodus!$B$3,0),0)</f>
        <v>0</v>
      </c>
      <c r="BM83" s="85">
        <f>IF(E83=Spielplan!E83,IF(G83=Spielplan!G83,Punktemodus!$B$5,0),0)</f>
        <v>3</v>
      </c>
      <c r="BN83" s="85">
        <f>IF(E83=Spielplan!E83,Punktemodus!$B$7,0)</f>
        <v>1</v>
      </c>
      <c r="BO83" s="85">
        <f>IF(G83=Spielplan!G83,Punktemodus!$B$7,0)</f>
        <v>1</v>
      </c>
      <c r="BP83" s="137">
        <f>IF(Spielplan!E83="",0,SUM(BJ83:BO83))</f>
        <v>0</v>
      </c>
      <c r="BQ83" s="60"/>
      <c r="BR83" s="141"/>
      <c r="BS83" s="134"/>
      <c r="BT83" s="134"/>
      <c r="BU83" s="134"/>
      <c r="BV83" s="134"/>
      <c r="BW83" s="134"/>
      <c r="BX83" s="134"/>
      <c r="BY83" s="134"/>
      <c r="BZ83" s="353"/>
      <c r="CA83" s="155"/>
      <c r="CB83" s="155"/>
      <c r="CC83" s="155"/>
      <c r="CD83" s="155"/>
      <c r="CE83" s="353"/>
      <c r="CF83" s="155"/>
      <c r="CG83" s="155"/>
      <c r="CH83" s="155"/>
      <c r="CI83" s="155"/>
      <c r="CJ83" s="353"/>
      <c r="CK83" s="155"/>
      <c r="CL83" s="155"/>
      <c r="CM83" s="155"/>
      <c r="CN83" s="155"/>
      <c r="CO83" s="353"/>
      <c r="CP83" s="155"/>
      <c r="CQ83" s="155"/>
      <c r="CR83" s="155"/>
      <c r="CS83" s="353"/>
      <c r="CT83" s="155"/>
      <c r="CU83" s="134"/>
      <c r="CV83" s="134"/>
      <c r="CW83" s="134"/>
    </row>
    <row r="84" spans="1:101" ht="18.75" customHeight="1" thickBot="1" x14ac:dyDescent="0.25">
      <c r="A84" s="60"/>
      <c r="B84" s="60"/>
      <c r="C84" s="136" t="str">
        <f>IF(G83="","",IF(AR83=TRUE,"Achtung: Fehler in Tabelle!",""))</f>
        <v/>
      </c>
      <c r="D84" s="60"/>
      <c r="E84" s="85"/>
      <c r="F84" s="60"/>
      <c r="G84" s="85"/>
      <c r="H84" s="60"/>
      <c r="I84" s="60"/>
      <c r="J84" s="60"/>
      <c r="K84" s="60"/>
      <c r="L84" s="60"/>
      <c r="M84" s="60">
        <f t="shared" ref="M84:X84" si="27">SUM(M78:M83)</f>
        <v>0</v>
      </c>
      <c r="N84" s="60">
        <f t="shared" si="27"/>
        <v>0</v>
      </c>
      <c r="O84" s="60">
        <f t="shared" si="27"/>
        <v>0</v>
      </c>
      <c r="P84" s="60">
        <f t="shared" si="27"/>
        <v>0</v>
      </c>
      <c r="Q84" s="60">
        <f t="shared" si="27"/>
        <v>0</v>
      </c>
      <c r="R84" s="60">
        <f t="shared" si="27"/>
        <v>0</v>
      </c>
      <c r="S84" s="60">
        <f t="shared" si="27"/>
        <v>0</v>
      </c>
      <c r="T84" s="60">
        <f t="shared" si="27"/>
        <v>0</v>
      </c>
      <c r="U84" s="60">
        <f t="shared" si="27"/>
        <v>0</v>
      </c>
      <c r="V84" s="60">
        <f t="shared" si="27"/>
        <v>0</v>
      </c>
      <c r="W84" s="60">
        <f t="shared" si="27"/>
        <v>0</v>
      </c>
      <c r="X84" s="60">
        <f t="shared" si="27"/>
        <v>0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160">
        <f>SUM(BP78:BP83)</f>
        <v>0</v>
      </c>
      <c r="BQ84" s="60"/>
      <c r="BR84" s="141"/>
      <c r="BS84" s="134"/>
      <c r="BT84" s="134"/>
      <c r="BU84" s="134"/>
      <c r="BV84" s="134"/>
      <c r="BW84" s="134"/>
      <c r="BX84" s="134"/>
      <c r="BY84" s="134"/>
      <c r="BZ84" s="354"/>
      <c r="CA84" s="155"/>
      <c r="CB84" s="155"/>
      <c r="CC84" s="155"/>
      <c r="CD84" s="155"/>
      <c r="CE84" s="354"/>
      <c r="CF84" s="155"/>
      <c r="CG84" s="155"/>
      <c r="CH84" s="155"/>
      <c r="CI84" s="155"/>
      <c r="CJ84" s="354"/>
      <c r="CK84" s="155"/>
      <c r="CL84" s="155"/>
      <c r="CM84" s="155"/>
      <c r="CN84" s="155"/>
      <c r="CO84" s="354"/>
      <c r="CP84" s="155"/>
      <c r="CQ84" s="155"/>
      <c r="CR84" s="155"/>
      <c r="CS84" s="354"/>
      <c r="CT84" s="155"/>
      <c r="CU84" s="134"/>
      <c r="CV84" s="134"/>
      <c r="CW84" s="134"/>
    </row>
    <row r="85" spans="1:101" ht="18.75" customHeight="1" thickBot="1" x14ac:dyDescent="0.25">
      <c r="A85" s="60"/>
      <c r="B85" s="60"/>
      <c r="C85" s="60"/>
      <c r="D85" s="60"/>
      <c r="E85" s="85"/>
      <c r="F85" s="60"/>
      <c r="G85" s="85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138"/>
      <c r="BQ85" s="60"/>
      <c r="BR85" s="141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</row>
    <row r="86" spans="1:101" ht="18.75" customHeight="1" x14ac:dyDescent="0.25">
      <c r="A86" s="60"/>
      <c r="B86" s="60"/>
      <c r="C86" s="89"/>
      <c r="D86" s="60"/>
      <c r="E86" s="85"/>
      <c r="F86" s="60"/>
      <c r="G86" s="85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89"/>
      <c r="BC86" s="60"/>
      <c r="BD86" s="90"/>
      <c r="BE86" s="60"/>
      <c r="BF86" s="61"/>
      <c r="BG86" s="60"/>
      <c r="BH86" s="60"/>
      <c r="BI86" s="60"/>
      <c r="BJ86" s="60"/>
      <c r="BK86" s="60"/>
      <c r="BL86" s="60"/>
      <c r="BM86" s="60"/>
      <c r="BN86" s="60"/>
      <c r="BO86" s="60"/>
      <c r="BP86" s="138"/>
      <c r="BQ86" s="60"/>
      <c r="BR86" s="141"/>
      <c r="BS86" s="321" t="s">
        <v>45</v>
      </c>
      <c r="BT86" s="322"/>
      <c r="BU86" s="322"/>
      <c r="BV86" s="322"/>
      <c r="BW86" s="134"/>
      <c r="BX86" s="331">
        <f>BP97</f>
        <v>0</v>
      </c>
      <c r="BY86" s="332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</row>
    <row r="87" spans="1:101" ht="18.75" customHeight="1" thickBot="1" x14ac:dyDescent="0.3">
      <c r="A87" s="60"/>
      <c r="B87" s="60"/>
      <c r="C87" s="88" t="s">
        <v>93</v>
      </c>
      <c r="D87" s="60"/>
      <c r="E87" s="85"/>
      <c r="F87" s="60"/>
      <c r="G87" s="85"/>
      <c r="H87" s="60"/>
      <c r="I87" s="60"/>
      <c r="J87" s="60"/>
      <c r="K87" s="60"/>
      <c r="L87" s="60"/>
      <c r="M87" s="60" t="s">
        <v>4</v>
      </c>
      <c r="N87" s="60"/>
      <c r="O87" s="60"/>
      <c r="P87" s="60"/>
      <c r="Q87" s="60" t="s">
        <v>6</v>
      </c>
      <c r="R87" s="60"/>
      <c r="S87" s="60"/>
      <c r="T87" s="60"/>
      <c r="U87" s="60" t="s">
        <v>7</v>
      </c>
      <c r="V87" s="60"/>
      <c r="W87" s="60"/>
      <c r="X87" s="60"/>
      <c r="Y87" s="60"/>
      <c r="Z87" s="60" t="s">
        <v>4</v>
      </c>
      <c r="AA87" s="60" t="s">
        <v>5</v>
      </c>
      <c r="AB87" s="60"/>
      <c r="AC87" s="60"/>
      <c r="AD87" s="60" t="s">
        <v>9</v>
      </c>
      <c r="AE87" s="60"/>
      <c r="AF87" s="60"/>
      <c r="AG87" s="60"/>
      <c r="AH87" s="60" t="s">
        <v>32</v>
      </c>
      <c r="AI87" s="60"/>
      <c r="AJ87" s="60"/>
      <c r="AK87" s="60"/>
      <c r="AL87" s="60"/>
      <c r="AM87" s="60"/>
      <c r="AN87" s="60" t="s">
        <v>35</v>
      </c>
      <c r="AO87" s="60"/>
      <c r="AP87" s="60"/>
      <c r="AQ87" s="60"/>
      <c r="AR87" s="60"/>
      <c r="AS87" s="60" t="s">
        <v>33</v>
      </c>
      <c r="AT87" s="60"/>
      <c r="AU87" s="60"/>
      <c r="AV87" s="60"/>
      <c r="AW87" s="60"/>
      <c r="AX87" s="60"/>
      <c r="AY87" s="60"/>
      <c r="AZ87" s="60"/>
      <c r="BA87" s="60"/>
      <c r="BB87" s="89" t="s">
        <v>10</v>
      </c>
      <c r="BC87" s="60"/>
      <c r="BD87" s="90" t="s">
        <v>4</v>
      </c>
      <c r="BE87" s="60"/>
      <c r="BF87" s="61" t="s">
        <v>5</v>
      </c>
      <c r="BG87" s="60"/>
      <c r="BH87" s="60"/>
      <c r="BI87" s="85"/>
      <c r="BJ87" s="60"/>
      <c r="BK87" s="60"/>
      <c r="BL87" s="60"/>
      <c r="BM87" s="60"/>
      <c r="BN87" s="60"/>
      <c r="BO87" s="60"/>
      <c r="BP87" s="138"/>
      <c r="BQ87" s="85"/>
      <c r="BR87" s="141"/>
      <c r="BS87" s="322"/>
      <c r="BT87" s="322"/>
      <c r="BU87" s="322"/>
      <c r="BV87" s="322"/>
      <c r="BW87" s="134"/>
      <c r="BX87" s="333"/>
      <c r="BY87" s="3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</row>
    <row r="88" spans="1:101" ht="18.75" customHeight="1" thickBot="1" x14ac:dyDescent="0.3">
      <c r="A88" s="60"/>
      <c r="B88" s="60"/>
      <c r="C88" s="60"/>
      <c r="D88" s="60"/>
      <c r="E88" s="85"/>
      <c r="F88" s="60"/>
      <c r="G88" s="85"/>
      <c r="H88" s="60"/>
      <c r="I88" s="60"/>
      <c r="J88" s="60"/>
      <c r="K88" s="60"/>
      <c r="L88" s="60"/>
      <c r="M88" s="60" t="s">
        <v>0</v>
      </c>
      <c r="N88" s="60" t="s">
        <v>1</v>
      </c>
      <c r="O88" s="60" t="s">
        <v>2</v>
      </c>
      <c r="P88" s="60" t="s">
        <v>3</v>
      </c>
      <c r="Q88" s="60" t="s">
        <v>0</v>
      </c>
      <c r="R88" s="60" t="s">
        <v>1</v>
      </c>
      <c r="S88" s="60" t="s">
        <v>2</v>
      </c>
      <c r="T88" s="60" t="s">
        <v>3</v>
      </c>
      <c r="U88" s="60" t="s">
        <v>0</v>
      </c>
      <c r="V88" s="60" t="s">
        <v>1</v>
      </c>
      <c r="W88" s="60" t="s">
        <v>2</v>
      </c>
      <c r="X88" s="60" t="s">
        <v>3</v>
      </c>
      <c r="Y88" s="60"/>
      <c r="Z88" s="60" t="s">
        <v>8</v>
      </c>
      <c r="AA88" s="60"/>
      <c r="AB88" s="60"/>
      <c r="AC88" s="60"/>
      <c r="AD88" s="60"/>
      <c r="AE88" s="60"/>
      <c r="AF88" s="60"/>
      <c r="AG88" s="60"/>
      <c r="AH88" s="60" t="s">
        <v>31</v>
      </c>
      <c r="AI88" s="60"/>
      <c r="AJ88" s="60"/>
      <c r="AK88" s="60"/>
      <c r="AL88" s="60"/>
      <c r="AM88" s="60"/>
      <c r="AN88" s="60" t="str">
        <f>AI89</f>
        <v>Belgien</v>
      </c>
      <c r="AO88" s="60" t="str">
        <f>AI90</f>
        <v>Algerien</v>
      </c>
      <c r="AP88" s="60" t="str">
        <f>AI91</f>
        <v>Russland</v>
      </c>
      <c r="AQ88" s="60" t="str">
        <f>AI92</f>
        <v>Südkorea</v>
      </c>
      <c r="AR88" s="60"/>
      <c r="AS88" s="60" t="s">
        <v>31</v>
      </c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85"/>
      <c r="BJ88" s="85"/>
      <c r="BK88" s="85"/>
      <c r="BL88" s="85"/>
      <c r="BM88" s="85"/>
      <c r="BN88" s="85"/>
      <c r="BO88" s="85"/>
      <c r="BP88" s="137"/>
      <c r="BQ88" s="85"/>
      <c r="BR88" s="141"/>
      <c r="BS88" s="134"/>
      <c r="BT88" s="142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</row>
    <row r="89" spans="1:101" ht="18.75" customHeight="1" thickBot="1" x14ac:dyDescent="0.3">
      <c r="A89" s="60"/>
      <c r="B89" s="60"/>
      <c r="C89" s="224" t="str">
        <f>Spielplan!$C$89</f>
        <v>Belgien</v>
      </c>
      <c r="D89" s="225"/>
      <c r="E89" s="104"/>
      <c r="F89" s="93"/>
      <c r="G89" s="104"/>
      <c r="H89" s="224" t="str">
        <f>Spielplan!$H$89</f>
        <v>Algerien</v>
      </c>
      <c r="I89" s="225"/>
      <c r="J89" s="60"/>
      <c r="K89" s="60" t="s">
        <v>115</v>
      </c>
      <c r="L89" s="60">
        <f t="shared" ref="L89:L94" si="28">IF(E89-G89&gt;0,1,IF(G89=E89,0,-1))</f>
        <v>0</v>
      </c>
      <c r="M89" s="60">
        <f>IF($E89="",0,IF($E89&gt;$G89,3,IF($E89=G89,1,0)))</f>
        <v>0</v>
      </c>
      <c r="N89" s="60">
        <f>IF($G89="",0,IF($E89&gt;$G89,0,IF($E89=G89,1,3)))</f>
        <v>0</v>
      </c>
      <c r="O89" s="60"/>
      <c r="P89" s="60"/>
      <c r="Q89" s="60">
        <f>E89</f>
        <v>0</v>
      </c>
      <c r="R89" s="60">
        <f>G89</f>
        <v>0</v>
      </c>
      <c r="S89" s="60"/>
      <c r="T89" s="60"/>
      <c r="U89" s="60">
        <f>G89</f>
        <v>0</v>
      </c>
      <c r="V89" s="60">
        <f>E89</f>
        <v>0</v>
      </c>
      <c r="W89" s="60"/>
      <c r="X89" s="60"/>
      <c r="Y89" s="60"/>
      <c r="Z89" s="60">
        <f>M95</f>
        <v>0</v>
      </c>
      <c r="AA89" s="60">
        <f>Q95</f>
        <v>0</v>
      </c>
      <c r="AB89" s="60">
        <f>U95</f>
        <v>0</v>
      </c>
      <c r="AC89" s="60">
        <f>AA89-AB89</f>
        <v>0</v>
      </c>
      <c r="AD89" s="60">
        <f>IF(Z89&gt;Z90,-1,0)</f>
        <v>0</v>
      </c>
      <c r="AE89" s="60">
        <f>IF(Z89&gt;Z91,-1,0)</f>
        <v>0</v>
      </c>
      <c r="AF89" s="60">
        <f>IF(Z89&gt;Z92,-1,0)</f>
        <v>0</v>
      </c>
      <c r="AG89" s="60">
        <f>10000-(AJ89*1000+AM89*100+AK89*10)</f>
        <v>10000</v>
      </c>
      <c r="AH89" s="90">
        <f>RANK(AG89,AG89:AG92,1)</f>
        <v>1</v>
      </c>
      <c r="AI89" s="60" t="str">
        <f>C89</f>
        <v>Belgien</v>
      </c>
      <c r="AJ89" s="60">
        <f t="shared" ref="AJ89:AL92" si="29">Z89</f>
        <v>0</v>
      </c>
      <c r="AK89" s="60">
        <f t="shared" si="29"/>
        <v>0</v>
      </c>
      <c r="AL89" s="60">
        <f t="shared" si="29"/>
        <v>0</v>
      </c>
      <c r="AM89" s="60">
        <f>AK89-AL89</f>
        <v>0</v>
      </c>
      <c r="AN89" s="187"/>
      <c r="AO89" s="187">
        <f>IF(AG90=AG89,IF(G89&gt;E89,AG90-0.1,AG90),AG90)</f>
        <v>10000</v>
      </c>
      <c r="AP89" s="187">
        <f>IF(AG91=AG89,IF(G91&gt;E91,AG91-0.1,AG91),AG91)</f>
        <v>10000</v>
      </c>
      <c r="AQ89" s="187">
        <f>IF(AG92=AG89,IF(G93&gt;E93,AG92-0.1,AG92),AG92)</f>
        <v>10000</v>
      </c>
      <c r="AR89" s="187">
        <f>AN93</f>
        <v>30000</v>
      </c>
      <c r="AS89" s="90">
        <f>RANK(AR89,AR89:AR92,1)</f>
        <v>1</v>
      </c>
      <c r="AT89" s="60" t="str">
        <f t="shared" ref="AT89:AW92" si="30">AI89</f>
        <v>Belgien</v>
      </c>
      <c r="AU89" s="60">
        <f t="shared" si="30"/>
        <v>0</v>
      </c>
      <c r="AV89" s="60">
        <f t="shared" si="30"/>
        <v>0</v>
      </c>
      <c r="AW89" s="60">
        <f t="shared" si="30"/>
        <v>0</v>
      </c>
      <c r="AX89" s="60"/>
      <c r="AY89" s="60"/>
      <c r="AZ89" s="60"/>
      <c r="BA89" s="226">
        <v>1</v>
      </c>
      <c r="BB89" s="224" t="str">
        <f>VLOOKUP(1,AS89:AT92,2,FALSE)</f>
        <v>Belgien</v>
      </c>
      <c r="BC89" s="225"/>
      <c r="BD89" s="227">
        <f>VLOOKUP(1,AS89:AW92,3,FALSE)</f>
        <v>0</v>
      </c>
      <c r="BE89" s="228">
        <f>VLOOKUP(1,AS89:AW92,4,FALSE)</f>
        <v>0</v>
      </c>
      <c r="BF89" s="93" t="s">
        <v>12</v>
      </c>
      <c r="BG89" s="228">
        <f>VLOOKUP(1,AS89:AW92,5,FALSE)</f>
        <v>0</v>
      </c>
      <c r="BH89" s="229" t="s">
        <v>128</v>
      </c>
      <c r="BI89" s="85"/>
      <c r="BJ89" s="85">
        <f>IF(E89&gt;G89,IF(Spielplan!E89&gt;Spielplan!G89,Punktemodus!$B$3,0),0)</f>
        <v>0</v>
      </c>
      <c r="BK89" s="85">
        <f>IF(E89=G89,IF(Spielplan!E89=Spielplan!G89,Punktemodus!$B$3,0),0)</f>
        <v>10</v>
      </c>
      <c r="BL89" s="85">
        <f>IF(E89&lt;G89,IF(Spielplan!E89&lt;Spielplan!G89,Punktemodus!$B$3,0),0)</f>
        <v>0</v>
      </c>
      <c r="BM89" s="85">
        <f>IF(E89=Spielplan!E89,IF(G89=Spielplan!G89,Punktemodus!$B$5,0),0)</f>
        <v>3</v>
      </c>
      <c r="BN89" s="85">
        <f>IF(E89=Spielplan!E89,Punktemodus!$B$7,0)</f>
        <v>1</v>
      </c>
      <c r="BO89" s="85">
        <f>IF(G89=Spielplan!G89,Punktemodus!$B$7,0)</f>
        <v>1</v>
      </c>
      <c r="BP89" s="137">
        <f>IF(Spielplan!E89="",0,SUM(BJ89:BO89))</f>
        <v>0</v>
      </c>
      <c r="BQ89" s="85"/>
      <c r="BR89" s="141"/>
      <c r="BS89" s="321" t="s">
        <v>46</v>
      </c>
      <c r="BT89" s="322"/>
      <c r="BU89" s="322"/>
      <c r="BV89" s="322"/>
      <c r="BW89" s="134"/>
      <c r="BX89" s="335">
        <f>BZ79+CE79+CJ79+CO79+CS79</f>
        <v>730</v>
      </c>
      <c r="BY89" s="336"/>
      <c r="BZ89" s="134"/>
      <c r="CA89" s="349"/>
      <c r="CB89" s="350"/>
      <c r="CC89" s="350"/>
      <c r="CD89" s="350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</row>
    <row r="90" spans="1:101" ht="18.75" customHeight="1" thickBot="1" x14ac:dyDescent="0.3">
      <c r="A90" s="60"/>
      <c r="B90" s="60"/>
      <c r="C90" s="230" t="str">
        <f>Spielplan!$C$90</f>
        <v>Russland</v>
      </c>
      <c r="D90" s="231"/>
      <c r="E90" s="104"/>
      <c r="F90" s="93"/>
      <c r="G90" s="104"/>
      <c r="H90" s="230" t="str">
        <f>Spielplan!$H$90</f>
        <v>Südkorea</v>
      </c>
      <c r="I90" s="231"/>
      <c r="J90" s="60"/>
      <c r="K90" s="60" t="s">
        <v>116</v>
      </c>
      <c r="L90" s="60">
        <f t="shared" si="28"/>
        <v>0</v>
      </c>
      <c r="M90" s="60"/>
      <c r="N90" s="60"/>
      <c r="O90" s="60">
        <f>IF($E90="",0,IF($E90&gt;$G90,3,IF($E90=$G90,1,0)))</f>
        <v>0</v>
      </c>
      <c r="P90" s="60">
        <f>IF($G90="",0,IF($E90&gt;$G90,0,IF($E90=$G90,1,3)))</f>
        <v>0</v>
      </c>
      <c r="Q90" s="60"/>
      <c r="R90" s="60"/>
      <c r="S90" s="60">
        <f>E90</f>
        <v>0</v>
      </c>
      <c r="T90" s="60">
        <f>G90</f>
        <v>0</v>
      </c>
      <c r="U90" s="60"/>
      <c r="V90" s="60"/>
      <c r="W90" s="60">
        <f>G90</f>
        <v>0</v>
      </c>
      <c r="X90" s="60">
        <f>E90</f>
        <v>0</v>
      </c>
      <c r="Y90" s="60"/>
      <c r="Z90" s="60">
        <f>N95</f>
        <v>0</v>
      </c>
      <c r="AA90" s="60">
        <f>R95</f>
        <v>0</v>
      </c>
      <c r="AB90" s="60">
        <f>V95</f>
        <v>0</v>
      </c>
      <c r="AC90" s="60">
        <f>AA90-AB90</f>
        <v>0</v>
      </c>
      <c r="AD90" s="60">
        <f>IF(Z90&gt;Z89,-1,0)</f>
        <v>0</v>
      </c>
      <c r="AE90" s="60">
        <f>IF(Z90&gt;Z91,-1,0)</f>
        <v>0</v>
      </c>
      <c r="AF90" s="60">
        <f>IF(Z90&gt;Z92,-1,0)</f>
        <v>0</v>
      </c>
      <c r="AG90" s="60">
        <f>10000-(AJ90*1000+AM90*100+AK90*10)</f>
        <v>10000</v>
      </c>
      <c r="AH90" s="90">
        <f>RANK(AG90,AG89:AG92,1)</f>
        <v>1</v>
      </c>
      <c r="AI90" s="60" t="str">
        <f>H89</f>
        <v>Algerien</v>
      </c>
      <c r="AJ90" s="60">
        <f t="shared" si="29"/>
        <v>0</v>
      </c>
      <c r="AK90" s="60">
        <f t="shared" si="29"/>
        <v>0</v>
      </c>
      <c r="AL90" s="60">
        <f t="shared" si="29"/>
        <v>0</v>
      </c>
      <c r="AM90" s="60">
        <f>AK90-AL90</f>
        <v>0</v>
      </c>
      <c r="AN90" s="187">
        <f>IF(AG89=AG90,IF(E89&gt;G89,AG89-0.1,AG89),AG89)</f>
        <v>10000</v>
      </c>
      <c r="AO90" s="187"/>
      <c r="AP90" s="187">
        <f>IF(AG91=AG90,IF(G94&gt;E94,AG91-0.1,AG91),AG91)</f>
        <v>10000</v>
      </c>
      <c r="AQ90" s="187">
        <f>IF(AG92=AG90,IF(G92&gt;E92,AG92-0.1,AG92),AG92)</f>
        <v>10000</v>
      </c>
      <c r="AR90" s="187">
        <f>AO93</f>
        <v>30000</v>
      </c>
      <c r="AS90" s="90">
        <f>RANK(AR90,AR89:AR92,1)</f>
        <v>1</v>
      </c>
      <c r="AT90" s="60" t="str">
        <f t="shared" si="30"/>
        <v>Algerien</v>
      </c>
      <c r="AU90" s="60">
        <f t="shared" si="30"/>
        <v>0</v>
      </c>
      <c r="AV90" s="60">
        <f t="shared" si="30"/>
        <v>0</v>
      </c>
      <c r="AW90" s="60">
        <f t="shared" si="30"/>
        <v>0</v>
      </c>
      <c r="AX90" s="60"/>
      <c r="AY90" s="60"/>
      <c r="AZ90" s="60"/>
      <c r="BA90" s="232">
        <v>2</v>
      </c>
      <c r="BB90" s="230" t="e">
        <f>VLOOKUP(2,AS89:AT92,2,FALSE)</f>
        <v>#N/A</v>
      </c>
      <c r="BC90" s="231"/>
      <c r="BD90" s="233" t="e">
        <f>VLOOKUP(2,AS89:AW92,3,FALSE)</f>
        <v>#N/A</v>
      </c>
      <c r="BE90" s="234" t="e">
        <f>VLOOKUP(2,AS89:AW92,4,FALSE)</f>
        <v>#N/A</v>
      </c>
      <c r="BF90" s="93" t="s">
        <v>12</v>
      </c>
      <c r="BG90" s="234" t="e">
        <f>VLOOKUP(2,AS89:AW92,5,FALSE)</f>
        <v>#N/A</v>
      </c>
      <c r="BH90" s="234" t="s">
        <v>124</v>
      </c>
      <c r="BI90" s="85"/>
      <c r="BJ90" s="85">
        <f>IF(E90&gt;G90,IF(Spielplan!E90&gt;Spielplan!G90,Punktemodus!$B$3,0),0)</f>
        <v>0</v>
      </c>
      <c r="BK90" s="85">
        <f>IF(E90=G90,IF(Spielplan!E90=Spielplan!G90,Punktemodus!$B$3,0),0)</f>
        <v>10</v>
      </c>
      <c r="BL90" s="85">
        <f>IF(E90&lt;G90,IF(Spielplan!E90&lt;Spielplan!G90,Punktemodus!$B$3,0),0)</f>
        <v>0</v>
      </c>
      <c r="BM90" s="85">
        <f>IF(E90=Spielplan!E90,IF(G90=Spielplan!G90,Punktemodus!$B$5,0),0)</f>
        <v>3</v>
      </c>
      <c r="BN90" s="85">
        <f>IF(E90=Spielplan!E90,Punktemodus!$B$7,0)</f>
        <v>1</v>
      </c>
      <c r="BO90" s="85">
        <f>IF(G90=Spielplan!G90,Punktemodus!$B$7,0)</f>
        <v>1</v>
      </c>
      <c r="BP90" s="137">
        <f>IF(Spielplan!E90="",0,SUM(BJ90:BO90))</f>
        <v>0</v>
      </c>
      <c r="BQ90" s="85"/>
      <c r="BR90" s="141"/>
      <c r="BS90" s="322"/>
      <c r="BT90" s="322"/>
      <c r="BU90" s="322"/>
      <c r="BV90" s="322"/>
      <c r="BW90" s="134"/>
      <c r="BX90" s="337"/>
      <c r="BY90" s="338"/>
      <c r="BZ90" s="134"/>
      <c r="CA90" s="350"/>
      <c r="CB90" s="350"/>
      <c r="CC90" s="350"/>
      <c r="CD90" s="350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</row>
    <row r="91" spans="1:101" ht="18.75" customHeight="1" thickBot="1" x14ac:dyDescent="0.3">
      <c r="A91" s="60"/>
      <c r="B91" s="60"/>
      <c r="C91" s="224" t="str">
        <f>C89</f>
        <v>Belgien</v>
      </c>
      <c r="D91" s="225"/>
      <c r="E91" s="104"/>
      <c r="F91" s="93"/>
      <c r="G91" s="104"/>
      <c r="H91" s="224" t="str">
        <f>C90</f>
        <v>Russland</v>
      </c>
      <c r="I91" s="225"/>
      <c r="J91" s="60"/>
      <c r="K91" s="60" t="s">
        <v>118</v>
      </c>
      <c r="L91" s="60">
        <f t="shared" si="28"/>
        <v>0</v>
      </c>
      <c r="M91" s="60">
        <f>IF($E91="",0,IF($E91&gt;$G91,3,IF($E91=G91,1,0)))</f>
        <v>0</v>
      </c>
      <c r="N91" s="60"/>
      <c r="O91" s="60">
        <f>IF($G91="",0,IF($E91&gt;$G91,0,IF($E91=$G91,1,3)))</f>
        <v>0</v>
      </c>
      <c r="P91" s="60"/>
      <c r="Q91" s="60">
        <f>E91</f>
        <v>0</v>
      </c>
      <c r="R91" s="60"/>
      <c r="S91" s="60">
        <f>G91</f>
        <v>0</v>
      </c>
      <c r="T91" s="60"/>
      <c r="U91" s="60">
        <f>G91</f>
        <v>0</v>
      </c>
      <c r="V91" s="60"/>
      <c r="W91" s="60">
        <f>E91</f>
        <v>0</v>
      </c>
      <c r="X91" s="60"/>
      <c r="Y91" s="60"/>
      <c r="Z91" s="60">
        <f>O95</f>
        <v>0</v>
      </c>
      <c r="AA91" s="60">
        <f>S95</f>
        <v>0</v>
      </c>
      <c r="AB91" s="60">
        <f>W95</f>
        <v>0</v>
      </c>
      <c r="AC91" s="60">
        <f>AA91-AB91</f>
        <v>0</v>
      </c>
      <c r="AD91" s="60">
        <f>IF(Z91&gt;Z89,-1,0)</f>
        <v>0</v>
      </c>
      <c r="AE91" s="60">
        <f>IF(Z91&gt;Z90,-1,0)</f>
        <v>0</v>
      </c>
      <c r="AF91" s="60">
        <f>IF(Z91&gt;Z92,-1,0)</f>
        <v>0</v>
      </c>
      <c r="AG91" s="60">
        <f>10000-(AJ91*1000+AM91*100+AK91*10)</f>
        <v>10000</v>
      </c>
      <c r="AH91" s="90">
        <f>RANK(AG91,AG89:AG92,1)</f>
        <v>1</v>
      </c>
      <c r="AI91" s="60" t="str">
        <f>C90</f>
        <v>Russland</v>
      </c>
      <c r="AJ91" s="60">
        <f t="shared" si="29"/>
        <v>0</v>
      </c>
      <c r="AK91" s="60">
        <f t="shared" si="29"/>
        <v>0</v>
      </c>
      <c r="AL91" s="60">
        <f t="shared" si="29"/>
        <v>0</v>
      </c>
      <c r="AM91" s="60">
        <f>AK91-AL91</f>
        <v>0</v>
      </c>
      <c r="AN91" s="187">
        <f>IF(AG89=AG91,IF(E91&gt;G91,AG89-0.1,AG89),AG89)</f>
        <v>10000</v>
      </c>
      <c r="AO91" s="187">
        <f>IF(AG90=AG91,IF(E94&gt;G94,AG90-0.1,AG90),AG90)</f>
        <v>10000</v>
      </c>
      <c r="AP91" s="187"/>
      <c r="AQ91" s="187">
        <f>IF(AG92=AG91,IF(G90&gt;E90,AG92-0.1,AG92),AG92)</f>
        <v>10000</v>
      </c>
      <c r="AR91" s="187">
        <f>AP93</f>
        <v>30000</v>
      </c>
      <c r="AS91" s="90">
        <f>RANK(AR91,AR89:AR92,1)</f>
        <v>1</v>
      </c>
      <c r="AT91" s="60" t="str">
        <f t="shared" si="30"/>
        <v>Russland</v>
      </c>
      <c r="AU91" s="60">
        <f t="shared" si="30"/>
        <v>0</v>
      </c>
      <c r="AV91" s="60">
        <f t="shared" si="30"/>
        <v>0</v>
      </c>
      <c r="AW91" s="60">
        <f t="shared" si="30"/>
        <v>0</v>
      </c>
      <c r="AX91" s="60"/>
      <c r="AY91" s="60"/>
      <c r="AZ91" s="60"/>
      <c r="BA91" s="113">
        <v>3</v>
      </c>
      <c r="BB91" s="114" t="e">
        <f>VLOOKUP(3,AS89:AT92,2,FALSE)</f>
        <v>#N/A</v>
      </c>
      <c r="BC91" s="115"/>
      <c r="BD91" s="116" t="e">
        <f>VLOOKUP(3,AS89:AW92,3,FALSE)</f>
        <v>#N/A</v>
      </c>
      <c r="BE91" s="116" t="e">
        <f>VLOOKUP(3,AS89:AW92,4,FALSE)</f>
        <v>#N/A</v>
      </c>
      <c r="BF91" s="93" t="s">
        <v>12</v>
      </c>
      <c r="BG91" s="116" t="e">
        <f>VLOOKUP(3,AS89:AW92,5,FALSE)</f>
        <v>#N/A</v>
      </c>
      <c r="BH91" s="60"/>
      <c r="BI91" s="85"/>
      <c r="BJ91" s="85">
        <f>IF(E91&gt;G91,IF(Spielplan!E91&gt;Spielplan!G91,Punktemodus!$B$3,0),0)</f>
        <v>0</v>
      </c>
      <c r="BK91" s="85">
        <f>IF(E91=G91,IF(Spielplan!E91=Spielplan!G91,Punktemodus!$B$3,0),0)</f>
        <v>10</v>
      </c>
      <c r="BL91" s="85">
        <f>IF(E91&lt;G91,IF(Spielplan!E91&lt;Spielplan!G91,Punktemodus!$B$3,0),0)</f>
        <v>0</v>
      </c>
      <c r="BM91" s="85">
        <f>IF(E91=Spielplan!E91,IF(G91=Spielplan!G91,Punktemodus!$B$5,0),0)</f>
        <v>3</v>
      </c>
      <c r="BN91" s="85">
        <f>IF(E91=Spielplan!E91,Punktemodus!$B$7,0)</f>
        <v>1</v>
      </c>
      <c r="BO91" s="85">
        <f>IF(G91=Spielplan!G91,Punktemodus!$B$7,0)</f>
        <v>1</v>
      </c>
      <c r="BP91" s="137">
        <f>IF(Spielplan!E91="",0,SUM(BJ91:BO91))</f>
        <v>0</v>
      </c>
      <c r="BQ91" s="85"/>
      <c r="BR91" s="141"/>
      <c r="BS91" s="134"/>
      <c r="BT91" s="142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</row>
    <row r="92" spans="1:101" ht="18.75" customHeight="1" thickBot="1" x14ac:dyDescent="0.3">
      <c r="A92" s="60"/>
      <c r="B92" s="60"/>
      <c r="C92" s="230" t="str">
        <f>H89</f>
        <v>Algerien</v>
      </c>
      <c r="D92" s="231"/>
      <c r="E92" s="104"/>
      <c r="F92" s="93"/>
      <c r="G92" s="104"/>
      <c r="H92" s="230" t="str">
        <f>H90</f>
        <v>Südkorea</v>
      </c>
      <c r="I92" s="231"/>
      <c r="J92" s="60"/>
      <c r="K92" s="60" t="s">
        <v>117</v>
      </c>
      <c r="L92" s="60">
        <f t="shared" si="28"/>
        <v>0</v>
      </c>
      <c r="M92" s="60"/>
      <c r="N92" s="60">
        <f>IF($E92="",0,IF($E92&gt;$G92,3,IF($E92=$G92,1,0)))</f>
        <v>0</v>
      </c>
      <c r="O92" s="60"/>
      <c r="P92" s="60">
        <f>IF($G92="",0,IF($E92&gt;$G92,0,IF($E92=$G92,1,3)))</f>
        <v>0</v>
      </c>
      <c r="Q92" s="60"/>
      <c r="R92" s="60">
        <f>E92</f>
        <v>0</v>
      </c>
      <c r="S92" s="60"/>
      <c r="T92" s="60">
        <f>G92</f>
        <v>0</v>
      </c>
      <c r="U92" s="60"/>
      <c r="V92" s="60">
        <f>G92</f>
        <v>0</v>
      </c>
      <c r="W92" s="60"/>
      <c r="X92" s="60">
        <f>E92</f>
        <v>0</v>
      </c>
      <c r="Y92" s="60"/>
      <c r="Z92" s="60">
        <f>P95</f>
        <v>0</v>
      </c>
      <c r="AA92" s="60">
        <f>T95</f>
        <v>0</v>
      </c>
      <c r="AB92" s="60">
        <f>X95</f>
        <v>0</v>
      </c>
      <c r="AC92" s="60">
        <f>AA92-AB92</f>
        <v>0</v>
      </c>
      <c r="AD92" s="60">
        <f>IF(Z92&gt;Z89,-1,0)</f>
        <v>0</v>
      </c>
      <c r="AE92" s="60">
        <f>IF(Z92&gt;Z90,-1,0)</f>
        <v>0</v>
      </c>
      <c r="AF92" s="60">
        <f>IF(Z92&gt;Z91,-1,0)</f>
        <v>0</v>
      </c>
      <c r="AG92" s="60">
        <f>10000-(AJ92*1000+AM92*100+AK92*10)</f>
        <v>10000</v>
      </c>
      <c r="AH92" s="90">
        <f>RANK(AG92,AG89:AG92,1)</f>
        <v>1</v>
      </c>
      <c r="AI92" s="60" t="str">
        <f>H90</f>
        <v>Südkorea</v>
      </c>
      <c r="AJ92" s="60">
        <f t="shared" si="29"/>
        <v>0</v>
      </c>
      <c r="AK92" s="60">
        <f t="shared" si="29"/>
        <v>0</v>
      </c>
      <c r="AL92" s="60">
        <f t="shared" si="29"/>
        <v>0</v>
      </c>
      <c r="AM92" s="60">
        <f>AK92-AL92</f>
        <v>0</v>
      </c>
      <c r="AN92" s="187">
        <f>IF(AG89=AG92,IF(E93&gt;G93,AG89-0.1,AG89),AG89)</f>
        <v>10000</v>
      </c>
      <c r="AO92" s="187">
        <f>IF(AG90=AG92,IF(E92&gt;G92,AG90-0.1,AG90),AG90)</f>
        <v>10000</v>
      </c>
      <c r="AP92" s="187">
        <f>IF(AG91=AG92,IF(E90&gt;G90,AG91-0.1,AG91),AG91)</f>
        <v>10000</v>
      </c>
      <c r="AQ92" s="187"/>
      <c r="AR92" s="187">
        <f>AQ93</f>
        <v>30000</v>
      </c>
      <c r="AS92" s="90">
        <f>RANK(AR92,AR89:AR92,1)</f>
        <v>1</v>
      </c>
      <c r="AT92" s="60" t="str">
        <f t="shared" si="30"/>
        <v>Südkorea</v>
      </c>
      <c r="AU92" s="60">
        <f t="shared" si="30"/>
        <v>0</v>
      </c>
      <c r="AV92" s="60">
        <f t="shared" si="30"/>
        <v>0</v>
      </c>
      <c r="AW92" s="60">
        <f t="shared" si="30"/>
        <v>0</v>
      </c>
      <c r="AX92" s="60"/>
      <c r="AY92" s="60"/>
      <c r="AZ92" s="60"/>
      <c r="BA92" s="113">
        <v>4</v>
      </c>
      <c r="BB92" s="114" t="e">
        <f>VLOOKUP(4,AS89:AT92,2,FALSE)</f>
        <v>#N/A</v>
      </c>
      <c r="BC92" s="115"/>
      <c r="BD92" s="116" t="e">
        <f>VLOOKUP(4,AS89:AW92,3,FALSE)</f>
        <v>#N/A</v>
      </c>
      <c r="BE92" s="116" t="e">
        <f>VLOOKUP(4,AS89:AW92,4,FALSE)</f>
        <v>#N/A</v>
      </c>
      <c r="BF92" s="93" t="s">
        <v>12</v>
      </c>
      <c r="BG92" s="116" t="e">
        <f>VLOOKUP(4,AS89:AW92,5,FALSE)</f>
        <v>#N/A</v>
      </c>
      <c r="BH92" s="60"/>
      <c r="BI92" s="85"/>
      <c r="BJ92" s="85">
        <f>IF(E92&gt;G92,IF(Spielplan!E92&gt;Spielplan!G92,Punktemodus!$B$3,0),0)</f>
        <v>0</v>
      </c>
      <c r="BK92" s="85">
        <f>IF(E92=G92,IF(Spielplan!E92=Spielplan!G92,Punktemodus!$B$3,0),0)</f>
        <v>10</v>
      </c>
      <c r="BL92" s="85">
        <f>IF(E92&lt;G92,IF(Spielplan!E92&lt;Spielplan!G92,Punktemodus!$B$3,0),0)</f>
        <v>0</v>
      </c>
      <c r="BM92" s="85">
        <f>IF(E92=Spielplan!E92,IF(G92=Spielplan!G92,Punktemodus!$B$5,0),0)</f>
        <v>3</v>
      </c>
      <c r="BN92" s="85">
        <f>IF(E92=Spielplan!E92,Punktemodus!$B$7,0)</f>
        <v>1</v>
      </c>
      <c r="BO92" s="85">
        <f>IF(G92=Spielplan!G92,Punktemodus!$B$7,0)</f>
        <v>1</v>
      </c>
      <c r="BP92" s="137">
        <f>IF(Spielplan!E92="",0,SUM(BJ92:BO92))</f>
        <v>0</v>
      </c>
      <c r="BQ92" s="85"/>
      <c r="BR92" s="141"/>
      <c r="BS92" s="321" t="s">
        <v>163</v>
      </c>
      <c r="BT92" s="322"/>
      <c r="BU92" s="322"/>
      <c r="BV92" s="322"/>
      <c r="BW92" s="134"/>
      <c r="BX92" s="339">
        <f>BX86+BX89</f>
        <v>730</v>
      </c>
      <c r="BY92" s="340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</row>
    <row r="93" spans="1:101" ht="18.75" customHeight="1" thickBot="1" x14ac:dyDescent="0.3">
      <c r="A93" s="60"/>
      <c r="B93" s="60"/>
      <c r="C93" s="224" t="str">
        <f>C89</f>
        <v>Belgien</v>
      </c>
      <c r="D93" s="225"/>
      <c r="E93" s="104"/>
      <c r="F93" s="93"/>
      <c r="G93" s="104"/>
      <c r="H93" s="224" t="str">
        <f>H90</f>
        <v>Südkorea</v>
      </c>
      <c r="I93" s="225"/>
      <c r="J93" s="60"/>
      <c r="K93" s="60" t="s">
        <v>119</v>
      </c>
      <c r="L93" s="60">
        <f t="shared" si="28"/>
        <v>0</v>
      </c>
      <c r="M93" s="60">
        <f>IF($E93="",0,IF($E93&gt;$G93,3,IF($E93=G93,1,0)))</f>
        <v>0</v>
      </c>
      <c r="N93" s="60"/>
      <c r="O93" s="60"/>
      <c r="P93" s="60">
        <f>IF($G93="",0,IF($E93&gt;$G93,0,IF($E93=$G93,1,3)))</f>
        <v>0</v>
      </c>
      <c r="Q93" s="60">
        <f>E93</f>
        <v>0</v>
      </c>
      <c r="R93" s="60"/>
      <c r="S93" s="60"/>
      <c r="T93" s="60">
        <f>G93</f>
        <v>0</v>
      </c>
      <c r="U93" s="60">
        <f>G93</f>
        <v>0</v>
      </c>
      <c r="V93" s="60"/>
      <c r="W93" s="60"/>
      <c r="X93" s="60">
        <f>E93</f>
        <v>0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187">
        <f>SUM(AN89:AN92)</f>
        <v>30000</v>
      </c>
      <c r="AO93" s="187">
        <f>SUM(AO89:AO92)</f>
        <v>30000</v>
      </c>
      <c r="AP93" s="187">
        <f>SUM(AP89:AP92)</f>
        <v>30000</v>
      </c>
      <c r="AQ93" s="187">
        <f>SUM(AQ89:AQ92)</f>
        <v>30000</v>
      </c>
      <c r="AR93" s="187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85">
        <f>IF(E93&gt;G93,IF(Spielplan!E93&gt;Spielplan!G93,Punktemodus!$B$3,0),0)</f>
        <v>0</v>
      </c>
      <c r="BK93" s="85">
        <f>IF(E93=G93,IF(Spielplan!E93=Spielplan!G93,Punktemodus!$B$3,0),0)</f>
        <v>10</v>
      </c>
      <c r="BL93" s="85">
        <f>IF(E93&lt;G93,IF(Spielplan!E93&lt;Spielplan!G93,Punktemodus!$B$3,0),0)</f>
        <v>0</v>
      </c>
      <c r="BM93" s="85">
        <f>IF(E93=Spielplan!E93,IF(G93=Spielplan!G93,Punktemodus!$B$5,0),0)</f>
        <v>3</v>
      </c>
      <c r="BN93" s="85">
        <f>IF(E93=Spielplan!E93,Punktemodus!$B$7,0)</f>
        <v>1</v>
      </c>
      <c r="BO93" s="85">
        <f>IF(G93=Spielplan!G93,Punktemodus!$B$7,0)</f>
        <v>1</v>
      </c>
      <c r="BP93" s="137">
        <f>IF(Spielplan!E93="",0,SUM(BJ93:BO93))</f>
        <v>0</v>
      </c>
      <c r="BQ93" s="60"/>
      <c r="BR93" s="141"/>
      <c r="BS93" s="322"/>
      <c r="BT93" s="322"/>
      <c r="BU93" s="322"/>
      <c r="BV93" s="322"/>
      <c r="BW93" s="134"/>
      <c r="BX93" s="341"/>
      <c r="BY93" s="342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</row>
    <row r="94" spans="1:101" ht="18.75" customHeight="1" thickBot="1" x14ac:dyDescent="0.3">
      <c r="A94" s="60"/>
      <c r="B94" s="60"/>
      <c r="C94" s="230" t="str">
        <f>H89</f>
        <v>Algerien</v>
      </c>
      <c r="D94" s="231"/>
      <c r="E94" s="104"/>
      <c r="F94" s="93"/>
      <c r="G94" s="104"/>
      <c r="H94" s="230" t="str">
        <f>C90</f>
        <v>Russland</v>
      </c>
      <c r="I94" s="231"/>
      <c r="J94" s="60"/>
      <c r="K94" s="60" t="s">
        <v>119</v>
      </c>
      <c r="L94" s="60">
        <f t="shared" si="28"/>
        <v>0</v>
      </c>
      <c r="M94" s="60"/>
      <c r="N94" s="60">
        <f>IF($E94="",0,IF($E94&gt;$G94,3,IF($E94=$G94,1,0)))</f>
        <v>0</v>
      </c>
      <c r="O94" s="60">
        <f>IF($G94="",0,IF($E94&gt;$G94,0,IF($E94=$G94,1,3)))</f>
        <v>0</v>
      </c>
      <c r="P94" s="60"/>
      <c r="Q94" s="60"/>
      <c r="R94" s="60">
        <f>E94</f>
        <v>0</v>
      </c>
      <c r="S94" s="60">
        <f>G94</f>
        <v>0</v>
      </c>
      <c r="T94" s="60"/>
      <c r="U94" s="60"/>
      <c r="V94" s="60">
        <f>G94</f>
        <v>0</v>
      </c>
      <c r="W94" s="60">
        <f>E94</f>
        <v>0</v>
      </c>
      <c r="X94" s="60"/>
      <c r="Y94" s="60"/>
      <c r="Z94" s="60" t="s">
        <v>30</v>
      </c>
      <c r="AA94" s="60"/>
      <c r="AB94" s="60"/>
      <c r="AC94" s="60"/>
      <c r="AD94" s="60"/>
      <c r="AE94" s="60"/>
      <c r="AF94" s="60"/>
      <c r="AG94" s="60" t="b">
        <f>OR(AG89=AG90,AG89=AG91,AG89=AG92,AG90=AG91,AG90=AG92,AG91=AG92)</f>
        <v>1</v>
      </c>
      <c r="AH94" s="60"/>
      <c r="AI94" s="60"/>
      <c r="AJ94" s="60"/>
      <c r="AK94" s="60"/>
      <c r="AL94" s="60"/>
      <c r="AM94" s="60"/>
      <c r="AN94" s="60"/>
      <c r="AO94" s="60" t="s">
        <v>34</v>
      </c>
      <c r="AP94" s="60"/>
      <c r="AQ94" s="60"/>
      <c r="AR94" s="60" t="b">
        <f>OR(AR89=AR90,AR89=AR91,AR89=AR92,AR90=AR91,AR90=AR92,AR91=AR92)</f>
        <v>1</v>
      </c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85">
        <f>IF(E94&gt;G94,IF(Spielplan!E94&gt;Spielplan!G94,Punktemodus!$B$3,0),0)</f>
        <v>0</v>
      </c>
      <c r="BK94" s="85">
        <f>IF(E94=G94,IF(Spielplan!E94=Spielplan!G94,Punktemodus!$B$3,0),0)</f>
        <v>10</v>
      </c>
      <c r="BL94" s="85">
        <f>IF(E94&lt;G94,IF(Spielplan!E94&lt;Spielplan!G94,Punktemodus!$B$3,0),0)</f>
        <v>0</v>
      </c>
      <c r="BM94" s="85">
        <f>IF(E94=Spielplan!E94,IF(G94=Spielplan!G94,Punktemodus!$B$5,0),0)</f>
        <v>3</v>
      </c>
      <c r="BN94" s="85">
        <f>IF(E94=Spielplan!E94,Punktemodus!$B$7,0)</f>
        <v>1</v>
      </c>
      <c r="BO94" s="85">
        <f>IF(G94=Spielplan!G94,Punktemodus!$B$7,0)</f>
        <v>1</v>
      </c>
      <c r="BP94" s="137">
        <f>IF(Spielplan!E94="",0,SUM(BJ94:BO94))</f>
        <v>0</v>
      </c>
      <c r="BQ94" s="60"/>
      <c r="BR94" s="141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</row>
    <row r="95" spans="1:101" ht="18.75" customHeight="1" thickBot="1" x14ac:dyDescent="0.25">
      <c r="A95" s="60"/>
      <c r="B95" s="60"/>
      <c r="C95" s="136" t="str">
        <f>IF(G94="","",IF(AR94=TRUE,"Achtung: Fehler in Tabelle!",""))</f>
        <v/>
      </c>
      <c r="D95" s="60"/>
      <c r="E95" s="60"/>
      <c r="F95" s="60"/>
      <c r="G95" s="60"/>
      <c r="H95" s="60"/>
      <c r="I95" s="60"/>
      <c r="J95" s="60"/>
      <c r="K95" s="60"/>
      <c r="L95" s="60"/>
      <c r="M95" s="60">
        <f t="shared" ref="M95:X95" si="31">SUM(M89:M94)</f>
        <v>0</v>
      </c>
      <c r="N95" s="60">
        <f t="shared" si="31"/>
        <v>0</v>
      </c>
      <c r="O95" s="60">
        <f t="shared" si="31"/>
        <v>0</v>
      </c>
      <c r="P95" s="60">
        <f t="shared" si="31"/>
        <v>0</v>
      </c>
      <c r="Q95" s="60">
        <f t="shared" si="31"/>
        <v>0</v>
      </c>
      <c r="R95" s="60">
        <f t="shared" si="31"/>
        <v>0</v>
      </c>
      <c r="S95" s="60">
        <f t="shared" si="31"/>
        <v>0</v>
      </c>
      <c r="T95" s="60">
        <f t="shared" si="31"/>
        <v>0</v>
      </c>
      <c r="U95" s="60">
        <f t="shared" si="31"/>
        <v>0</v>
      </c>
      <c r="V95" s="60">
        <f t="shared" si="31"/>
        <v>0</v>
      </c>
      <c r="W95" s="60">
        <f t="shared" si="31"/>
        <v>0</v>
      </c>
      <c r="X95" s="60">
        <f t="shared" si="31"/>
        <v>0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160">
        <f>SUM(BP89:BP94)</f>
        <v>0</v>
      </c>
      <c r="BQ95" s="60"/>
      <c r="BR95" s="141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</row>
    <row r="96" spans="1:101" ht="13.5" thickBo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85"/>
      <c r="BK96" s="85"/>
      <c r="BL96" s="85"/>
      <c r="BM96" s="85"/>
      <c r="BN96" s="85"/>
      <c r="BO96" s="85"/>
      <c r="BP96" s="138"/>
      <c r="BQ96" s="60"/>
      <c r="BR96" s="141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</row>
    <row r="97" spans="1:101" ht="25.5" customHeight="1" thickBo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85"/>
      <c r="BK97" s="85"/>
      <c r="BL97" s="85"/>
      <c r="BM97" s="85"/>
      <c r="BN97" s="85"/>
      <c r="BO97" s="85"/>
      <c r="BP97" s="160">
        <f>SUM(BP12:BP95)/2</f>
        <v>0</v>
      </c>
      <c r="BQ97" s="60"/>
      <c r="BR97" s="141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</row>
    <row r="98" spans="1:101" x14ac:dyDescent="0.2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85"/>
      <c r="BK98" s="85"/>
      <c r="BL98" s="85"/>
      <c r="BM98" s="85"/>
      <c r="BN98" s="85"/>
      <c r="BO98" s="85"/>
      <c r="BP98" s="60"/>
      <c r="BQ98" s="60"/>
      <c r="BR98" s="141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</row>
  </sheetData>
  <mergeCells count="41"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  <mergeCell ref="CQ65:CV66"/>
    <mergeCell ref="BS44:BV45"/>
    <mergeCell ref="BX44:BX47"/>
    <mergeCell ref="BY44:BY47"/>
    <mergeCell ref="BZ44:BZ47"/>
    <mergeCell ref="CE44:CE47"/>
    <mergeCell ref="CF44:CF47"/>
    <mergeCell ref="CJ44:CJ47"/>
    <mergeCell ref="CO44:CO47"/>
    <mergeCell ref="CS44:CS47"/>
    <mergeCell ref="CQ59:CV60"/>
    <mergeCell ref="CQ62:CV63"/>
    <mergeCell ref="CQ32:CV33"/>
    <mergeCell ref="H2:BZ2"/>
    <mergeCell ref="H3:BZ3"/>
    <mergeCell ref="I4:BI4"/>
    <mergeCell ref="BY4:BZ4"/>
    <mergeCell ref="CG4:CV4"/>
    <mergeCell ref="BP8:BP11"/>
    <mergeCell ref="BJ9:BJ11"/>
    <mergeCell ref="BK9:BK11"/>
    <mergeCell ref="BL9:BL11"/>
    <mergeCell ref="BM9:BM11"/>
    <mergeCell ref="BN9:BN11"/>
    <mergeCell ref="BO9:BO11"/>
    <mergeCell ref="CQ23:CV24"/>
    <mergeCell ref="CQ26:CV27"/>
    <mergeCell ref="CQ29:CV30"/>
  </mergeCells>
  <conditionalFormatting sqref="CK24:CL24">
    <cfRule type="expression" dxfId="75" priority="1" stopIfTrue="1">
      <formula>IF($CH34="",TRUE,FALSE)</formula>
    </cfRule>
  </conditionalFormatting>
  <conditionalFormatting sqref="CA14:CB14">
    <cfRule type="expression" dxfId="74" priority="2" stopIfTrue="1">
      <formula>IF($BV$12="",TRUE,FALSE)</formula>
    </cfRule>
  </conditionalFormatting>
  <conditionalFormatting sqref="CA15:CB15">
    <cfRule type="expression" dxfId="73" priority="3" stopIfTrue="1">
      <formula>IF($BV$17="",TRUE,FALSE)</formula>
    </cfRule>
  </conditionalFormatting>
  <conditionalFormatting sqref="CA22:CB22">
    <cfRule type="expression" dxfId="72" priority="4" stopIfTrue="1">
      <formula>IF($BV$20="",TRUE,FALSE)</formula>
    </cfRule>
  </conditionalFormatting>
  <conditionalFormatting sqref="CA23:CB23">
    <cfRule type="expression" dxfId="71" priority="5" stopIfTrue="1">
      <formula>IF($BV$25="",TRUE,FALSE)</formula>
    </cfRule>
  </conditionalFormatting>
  <conditionalFormatting sqref="CA30:CB30">
    <cfRule type="expression" dxfId="70" priority="6" stopIfTrue="1">
      <formula>IF($BV$29="",TRUE,FALSE)</formula>
    </cfRule>
  </conditionalFormatting>
  <conditionalFormatting sqref="CA31:CB31">
    <cfRule type="expression" dxfId="69" priority="7" stopIfTrue="1">
      <formula>IF($BV$33="",TRUE,FALSE)</formula>
    </cfRule>
  </conditionalFormatting>
  <conditionalFormatting sqref="CA38:CB38">
    <cfRule type="expression" dxfId="68" priority="8" stopIfTrue="1">
      <formula>IF($BV$37="",TRUE,FALSE)</formula>
    </cfRule>
  </conditionalFormatting>
  <conditionalFormatting sqref="CA39:CB39">
    <cfRule type="expression" dxfId="67" priority="9" stopIfTrue="1">
      <formula>IF($BV$41="",TRUE,FALSE)</formula>
    </cfRule>
  </conditionalFormatting>
  <conditionalFormatting sqref="CF18:CG18">
    <cfRule type="expression" dxfId="66" priority="10" stopIfTrue="1">
      <formula>IF($CC$15="",TRUE,FALSE)</formula>
    </cfRule>
  </conditionalFormatting>
  <conditionalFormatting sqref="CF19:CG19">
    <cfRule type="expression" dxfId="65" priority="11" stopIfTrue="1">
      <formula>IF($CC$22="",TRUE,FALSE)</formula>
    </cfRule>
  </conditionalFormatting>
  <conditionalFormatting sqref="CF35:CG35">
    <cfRule type="expression" dxfId="64" priority="12" stopIfTrue="1">
      <formula>IF($CC$39="",TRUE,FALSE)</formula>
    </cfRule>
  </conditionalFormatting>
  <conditionalFormatting sqref="CF34:CG34">
    <cfRule type="expression" dxfId="63" priority="13" stopIfTrue="1">
      <formula>IF($CC$31="",TRUE,FALSE)</formula>
    </cfRule>
  </conditionalFormatting>
  <conditionalFormatting sqref="CK23:CL23 CK29:CL29">
    <cfRule type="expression" dxfId="62" priority="14" stopIfTrue="1">
      <formula>IF($CH$18="",TRUE,FALSE)</formula>
    </cfRule>
  </conditionalFormatting>
  <conditionalFormatting sqref="CK30:CL30">
    <cfRule type="expression" dxfId="61" priority="15" stopIfTrue="1">
      <formula>IF($CH$34="",TRUE,FALSE)</formula>
    </cfRule>
  </conditionalFormatting>
  <conditionalFormatting sqref="CQ23:CV24">
    <cfRule type="expression" dxfId="60" priority="16" stopIfTrue="1">
      <formula>IF($CM$23="",TRUE,FALSE)</formula>
    </cfRule>
  </conditionalFormatting>
  <conditionalFormatting sqref="CQ26:CV27">
    <cfRule type="expression" dxfId="59" priority="17" stopIfTrue="1">
      <formula>IF($CM$24="",TRUE,FALSE)</formula>
    </cfRule>
  </conditionalFormatting>
  <conditionalFormatting sqref="CQ29:CV30">
    <cfRule type="expression" dxfId="58" priority="18" stopIfTrue="1">
      <formula>IF($CM$29="",TRUE,FALSE)</formula>
    </cfRule>
  </conditionalFormatting>
  <conditionalFormatting sqref="CQ32:CV33">
    <cfRule type="expression" dxfId="57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60"/>
      <c r="B1" s="60"/>
      <c r="C1" s="86"/>
      <c r="D1" s="60"/>
      <c r="E1" s="85"/>
      <c r="F1" s="60"/>
      <c r="G1" s="85"/>
      <c r="H1" s="92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</row>
    <row r="2" spans="1:101" ht="85.5" customHeight="1" thickBot="1" x14ac:dyDescent="1.1000000000000001">
      <c r="A2" s="60"/>
      <c r="B2" s="60"/>
      <c r="C2" s="60"/>
      <c r="D2" s="60"/>
      <c r="E2" s="85"/>
      <c r="F2" s="60"/>
      <c r="G2" s="85"/>
      <c r="H2" s="355" t="s">
        <v>341</v>
      </c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7"/>
      <c r="BR2" s="357"/>
      <c r="BS2" s="357"/>
      <c r="BT2" s="357"/>
      <c r="BU2" s="357"/>
      <c r="BV2" s="357"/>
      <c r="BW2" s="357"/>
      <c r="BX2" s="357"/>
      <c r="BY2" s="357"/>
      <c r="BZ2" s="358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</row>
    <row r="3" spans="1:101" ht="85.5" customHeight="1" thickBot="1" x14ac:dyDescent="0.25">
      <c r="A3" s="60"/>
      <c r="B3" s="60"/>
      <c r="C3" s="60"/>
      <c r="D3" s="60"/>
      <c r="E3" s="85"/>
      <c r="F3" s="60"/>
      <c r="G3" s="85"/>
      <c r="H3" s="320" t="s">
        <v>339</v>
      </c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282"/>
      <c r="BW3" s="282"/>
      <c r="BX3" s="282"/>
      <c r="BY3" s="282"/>
      <c r="BZ3" s="282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</row>
    <row r="4" spans="1:101" ht="37.5" customHeight="1" thickBot="1" x14ac:dyDescent="0.55000000000000004">
      <c r="A4" s="60"/>
      <c r="B4" s="60"/>
      <c r="C4" s="60"/>
      <c r="D4" s="60"/>
      <c r="E4" s="85"/>
      <c r="F4" s="60"/>
      <c r="G4" s="85"/>
      <c r="H4" s="95" t="s">
        <v>161</v>
      </c>
      <c r="I4" s="325" t="s">
        <v>370</v>
      </c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7"/>
      <c r="BJ4" s="60"/>
      <c r="BK4" s="60"/>
      <c r="BL4" s="60"/>
      <c r="BM4" s="60"/>
      <c r="BN4" s="60"/>
      <c r="BO4" s="60"/>
      <c r="BP4" s="60"/>
      <c r="BQ4" s="95" t="s">
        <v>162</v>
      </c>
      <c r="BR4" s="60"/>
      <c r="BS4" s="60"/>
      <c r="BT4" s="60"/>
      <c r="BU4" s="60"/>
      <c r="BV4" s="60"/>
      <c r="BW4" s="60"/>
      <c r="BX4" s="60"/>
      <c r="BY4" s="323">
        <f>BX92</f>
        <v>730</v>
      </c>
      <c r="BZ4" s="324"/>
      <c r="CA4" s="60"/>
      <c r="CB4" s="60"/>
      <c r="CC4" s="60"/>
      <c r="CD4" s="60"/>
      <c r="CE4" s="60"/>
      <c r="CF4" s="60"/>
      <c r="CG4" s="367" t="s">
        <v>340</v>
      </c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9"/>
      <c r="CW4" s="60"/>
    </row>
    <row r="5" spans="1:101" x14ac:dyDescent="0.2">
      <c r="A5" s="60"/>
      <c r="B5" s="60"/>
      <c r="C5" s="60"/>
      <c r="D5" s="60"/>
      <c r="E5" s="85"/>
      <c r="F5" s="60"/>
      <c r="G5" s="8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1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</row>
    <row r="6" spans="1:101" x14ac:dyDescent="0.2">
      <c r="A6" s="60"/>
      <c r="B6" s="60"/>
      <c r="C6" s="60"/>
      <c r="D6" s="60"/>
      <c r="E6" s="85"/>
      <c r="F6" s="60"/>
      <c r="G6" s="85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</row>
    <row r="7" spans="1:101" ht="13.5" thickBot="1" x14ac:dyDescent="0.25">
      <c r="A7" s="60"/>
      <c r="B7" s="60"/>
      <c r="C7" s="60"/>
      <c r="D7" s="60"/>
      <c r="E7" s="85"/>
      <c r="F7" s="60"/>
      <c r="G7" s="85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</row>
    <row r="8" spans="1:101" ht="26.25" customHeight="1" thickBot="1" x14ac:dyDescent="0.45">
      <c r="A8" s="60"/>
      <c r="B8" s="60"/>
      <c r="C8" s="99" t="s">
        <v>150</v>
      </c>
      <c r="D8" s="100"/>
      <c r="E8" s="101"/>
      <c r="F8" s="100"/>
      <c r="G8" s="101"/>
      <c r="H8" s="100"/>
      <c r="I8" s="100"/>
      <c r="J8" s="100"/>
      <c r="K8" s="100"/>
      <c r="L8" s="188"/>
      <c r="M8" s="189" t="s">
        <v>36</v>
      </c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2"/>
      <c r="BI8" s="60"/>
      <c r="BJ8" s="60"/>
      <c r="BK8" s="60"/>
      <c r="BL8" s="60"/>
      <c r="BM8" s="60"/>
      <c r="BN8" s="60"/>
      <c r="BO8" s="60"/>
      <c r="BP8" s="328" t="s">
        <v>149</v>
      </c>
      <c r="BQ8" s="60"/>
      <c r="BR8" s="87"/>
      <c r="BS8" s="99" t="s">
        <v>151</v>
      </c>
      <c r="BT8" s="100"/>
      <c r="BU8" s="100"/>
      <c r="BV8" s="100"/>
      <c r="BW8" s="100"/>
      <c r="BX8" s="100"/>
      <c r="BY8" s="100"/>
      <c r="BZ8" s="103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2"/>
      <c r="CW8" s="60"/>
    </row>
    <row r="9" spans="1:101" ht="28.5" customHeight="1" x14ac:dyDescent="0.2">
      <c r="A9" s="60"/>
      <c r="B9" s="60"/>
      <c r="C9" s="60"/>
      <c r="D9" s="60"/>
      <c r="E9" s="85"/>
      <c r="F9" s="60"/>
      <c r="G9" s="85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330" t="s">
        <v>48</v>
      </c>
      <c r="BK9" s="330" t="s">
        <v>142</v>
      </c>
      <c r="BL9" s="330" t="s">
        <v>143</v>
      </c>
      <c r="BM9" s="330" t="s">
        <v>49</v>
      </c>
      <c r="BN9" s="330" t="s">
        <v>147</v>
      </c>
      <c r="BO9" s="330" t="s">
        <v>148</v>
      </c>
      <c r="BP9" s="329"/>
      <c r="BQ9" s="60"/>
      <c r="BR9" s="87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</row>
    <row r="10" spans="1:101" ht="18.75" customHeight="1" x14ac:dyDescent="0.25">
      <c r="A10" s="60"/>
      <c r="B10" s="60"/>
      <c r="C10" s="88" t="s">
        <v>63</v>
      </c>
      <c r="D10" s="60"/>
      <c r="E10" s="85"/>
      <c r="F10" s="60"/>
      <c r="G10" s="85"/>
      <c r="H10" s="60"/>
      <c r="I10" s="60"/>
      <c r="J10" s="60"/>
      <c r="K10" s="60"/>
      <c r="L10" s="60"/>
      <c r="M10" s="60" t="s">
        <v>4</v>
      </c>
      <c r="N10" s="60"/>
      <c r="O10" s="60"/>
      <c r="P10" s="60"/>
      <c r="Q10" s="60" t="s">
        <v>6</v>
      </c>
      <c r="R10" s="60"/>
      <c r="S10" s="60"/>
      <c r="T10" s="60"/>
      <c r="U10" s="60" t="s">
        <v>7</v>
      </c>
      <c r="V10" s="60"/>
      <c r="W10" s="60"/>
      <c r="X10" s="60"/>
      <c r="Y10" s="60"/>
      <c r="Z10" s="60" t="s">
        <v>4</v>
      </c>
      <c r="AA10" s="60" t="s">
        <v>5</v>
      </c>
      <c r="AB10" s="60"/>
      <c r="AC10" s="60"/>
      <c r="AD10" s="60" t="s">
        <v>9</v>
      </c>
      <c r="AE10" s="60"/>
      <c r="AF10" s="60"/>
      <c r="AG10" s="60"/>
      <c r="AH10" s="60" t="s">
        <v>32</v>
      </c>
      <c r="AI10" s="60"/>
      <c r="AJ10" s="60"/>
      <c r="AK10" s="60"/>
      <c r="AL10" s="60"/>
      <c r="AM10" s="60"/>
      <c r="AN10" s="60" t="s">
        <v>35</v>
      </c>
      <c r="AO10" s="60"/>
      <c r="AP10" s="60"/>
      <c r="AQ10" s="60"/>
      <c r="AR10" s="60"/>
      <c r="AS10" s="60" t="s">
        <v>33</v>
      </c>
      <c r="AT10" s="60"/>
      <c r="AU10" s="60"/>
      <c r="AV10" s="60"/>
      <c r="AW10" s="60"/>
      <c r="AX10" s="60"/>
      <c r="AY10" s="60"/>
      <c r="AZ10" s="60"/>
      <c r="BA10" s="60"/>
      <c r="BB10" s="89" t="s">
        <v>10</v>
      </c>
      <c r="BC10" s="60"/>
      <c r="BD10" s="90" t="s">
        <v>4</v>
      </c>
      <c r="BE10" s="60"/>
      <c r="BF10" s="61" t="s">
        <v>5</v>
      </c>
      <c r="BG10" s="60"/>
      <c r="BH10" s="60"/>
      <c r="BI10" s="60"/>
      <c r="BJ10" s="330"/>
      <c r="BK10" s="330"/>
      <c r="BL10" s="330"/>
      <c r="BM10" s="330"/>
      <c r="BN10" s="330"/>
      <c r="BO10" s="330"/>
      <c r="BP10" s="329"/>
      <c r="BQ10" s="60"/>
      <c r="BR10" s="87"/>
      <c r="BS10" s="88"/>
      <c r="BT10" s="60"/>
      <c r="BU10" s="91" t="s">
        <v>120</v>
      </c>
      <c r="BV10" s="60"/>
      <c r="BW10" s="60"/>
      <c r="BX10" s="61" t="s">
        <v>26</v>
      </c>
      <c r="BY10" s="60"/>
      <c r="BZ10" s="88"/>
      <c r="CA10" s="60"/>
      <c r="CB10" s="60"/>
      <c r="CC10" s="60"/>
      <c r="CD10" s="60"/>
      <c r="CE10" s="61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</row>
    <row r="11" spans="1:101" ht="18.75" customHeight="1" thickBot="1" x14ac:dyDescent="0.25">
      <c r="A11" s="60"/>
      <c r="B11" s="60"/>
      <c r="C11" s="60"/>
      <c r="D11" s="60"/>
      <c r="E11" s="85"/>
      <c r="F11" s="60"/>
      <c r="G11" s="85"/>
      <c r="H11" s="60"/>
      <c r="I11" s="60"/>
      <c r="J11" s="60"/>
      <c r="K11" s="60"/>
      <c r="L11" s="60"/>
      <c r="M11" s="60" t="s">
        <v>0</v>
      </c>
      <c r="N11" s="60" t="s">
        <v>1</v>
      </c>
      <c r="O11" s="60" t="s">
        <v>2</v>
      </c>
      <c r="P11" s="60" t="s">
        <v>3</v>
      </c>
      <c r="Q11" s="60" t="s">
        <v>0</v>
      </c>
      <c r="R11" s="60" t="s">
        <v>1</v>
      </c>
      <c r="S11" s="60" t="s">
        <v>2</v>
      </c>
      <c r="T11" s="60" t="s">
        <v>3</v>
      </c>
      <c r="U11" s="60" t="s">
        <v>0</v>
      </c>
      <c r="V11" s="60" t="s">
        <v>1</v>
      </c>
      <c r="W11" s="60" t="s">
        <v>2</v>
      </c>
      <c r="X11" s="60" t="s">
        <v>3</v>
      </c>
      <c r="Y11" s="60"/>
      <c r="Z11" s="60" t="s">
        <v>8</v>
      </c>
      <c r="AA11" s="60"/>
      <c r="AB11" s="60"/>
      <c r="AC11" s="60"/>
      <c r="AD11" s="60"/>
      <c r="AE11" s="60"/>
      <c r="AF11" s="60"/>
      <c r="AG11" s="60"/>
      <c r="AH11" s="60" t="s">
        <v>31</v>
      </c>
      <c r="AI11" s="60"/>
      <c r="AJ11" s="60"/>
      <c r="AK11" s="60"/>
      <c r="AL11" s="60"/>
      <c r="AM11" s="60"/>
      <c r="AN11" s="60" t="str">
        <f>AI12</f>
        <v>Brasilien</v>
      </c>
      <c r="AO11" s="60" t="str">
        <f>AI13</f>
        <v>Kroatien</v>
      </c>
      <c r="AP11" s="60" t="str">
        <f>AI14</f>
        <v>Mexiko</v>
      </c>
      <c r="AQ11" s="60" t="str">
        <f>AI15</f>
        <v>Kamerun</v>
      </c>
      <c r="AR11" s="60"/>
      <c r="AS11" s="60" t="s">
        <v>31</v>
      </c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330"/>
      <c r="BK11" s="330"/>
      <c r="BL11" s="330"/>
      <c r="BM11" s="330"/>
      <c r="BN11" s="330"/>
      <c r="BO11" s="330"/>
      <c r="BP11" s="329"/>
      <c r="BQ11" s="60"/>
      <c r="BR11" s="87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</row>
    <row r="12" spans="1:101" ht="18.75" customHeight="1" thickBot="1" x14ac:dyDescent="0.3">
      <c r="A12" s="60"/>
      <c r="B12" s="60"/>
      <c r="C12" s="7" t="str">
        <f>Spielplan!$C$12</f>
        <v>Brasilien</v>
      </c>
      <c r="D12" s="38"/>
      <c r="E12" s="104"/>
      <c r="F12" s="93"/>
      <c r="G12" s="104"/>
      <c r="H12" s="7" t="str">
        <f>Spielplan!$H$12</f>
        <v>Kroatien</v>
      </c>
      <c r="I12" s="38"/>
      <c r="J12" s="60"/>
      <c r="K12" s="60" t="s">
        <v>58</v>
      </c>
      <c r="L12" s="60">
        <f t="shared" ref="L12:L17" si="0">IF(E12-G12&gt;0,1,IF(G12=E12,0,-1))</f>
        <v>0</v>
      </c>
      <c r="M12" s="60">
        <f>IF($E12="",0,IF($E12&gt;$G12,3,IF($E12=G12,1,0)))</f>
        <v>0</v>
      </c>
      <c r="N12" s="60">
        <f>IF($G12="",0,IF($E12&gt;$G12,0,IF($E12=G12,1,3)))</f>
        <v>0</v>
      </c>
      <c r="O12" s="60"/>
      <c r="P12" s="60"/>
      <c r="Q12" s="60">
        <f>E12</f>
        <v>0</v>
      </c>
      <c r="R12" s="60">
        <f>G12</f>
        <v>0</v>
      </c>
      <c r="S12" s="60"/>
      <c r="T12" s="60"/>
      <c r="U12" s="60">
        <f>G12</f>
        <v>0</v>
      </c>
      <c r="V12" s="60">
        <f>E12</f>
        <v>0</v>
      </c>
      <c r="W12" s="60"/>
      <c r="X12" s="60"/>
      <c r="Y12" s="60"/>
      <c r="Z12" s="60">
        <f>M18</f>
        <v>0</v>
      </c>
      <c r="AA12" s="60">
        <f>Q18</f>
        <v>0</v>
      </c>
      <c r="AB12" s="60">
        <f>U18</f>
        <v>0</v>
      </c>
      <c r="AC12" s="60">
        <f>AA12-AB12</f>
        <v>0</v>
      </c>
      <c r="AD12" s="60">
        <f>IF(Z12&gt;Z13,-1,0)</f>
        <v>0</v>
      </c>
      <c r="AE12" s="60">
        <f>IF(Z12&gt;Z14,-1,0)</f>
        <v>0</v>
      </c>
      <c r="AF12" s="60">
        <f>IF(Z12&gt;Z15,-1,0)</f>
        <v>0</v>
      </c>
      <c r="AG12" s="60">
        <f>10000-(AJ12*1000+AM12*100+AK12*10)</f>
        <v>10000</v>
      </c>
      <c r="AH12" s="90">
        <f>RANK(AG12,AG12:AG15,1)</f>
        <v>1</v>
      </c>
      <c r="AI12" s="60" t="str">
        <f>C12</f>
        <v>Brasilien</v>
      </c>
      <c r="AJ12" s="60">
        <f t="shared" ref="AJ12:AL15" si="1">Z12</f>
        <v>0</v>
      </c>
      <c r="AK12" s="60">
        <f t="shared" si="1"/>
        <v>0</v>
      </c>
      <c r="AL12" s="60">
        <f t="shared" si="1"/>
        <v>0</v>
      </c>
      <c r="AM12" s="60">
        <f>AK12-AL12</f>
        <v>0</v>
      </c>
      <c r="AN12" s="187"/>
      <c r="AO12" s="187">
        <f>IF(AG13=AG12,IF(G12&gt;E12,AG13-0.1,AG13),AG13)</f>
        <v>10000</v>
      </c>
      <c r="AP12" s="187">
        <f>IF(AG14=AG12,IF(G14&gt;E14,AG14-0.1,AG14),AG14)</f>
        <v>10000</v>
      </c>
      <c r="AQ12" s="187">
        <f>IF(AG15=AG12,IF(G16&gt;E16,AG15-0.1,AG15),AG15)</f>
        <v>10000</v>
      </c>
      <c r="AR12" s="187">
        <f>AN16</f>
        <v>30000</v>
      </c>
      <c r="AS12" s="90">
        <f>RANK(AR12,AR12:AR15,1)</f>
        <v>1</v>
      </c>
      <c r="AT12" s="60" t="str">
        <f t="shared" ref="AT12:AW15" si="2">AI12</f>
        <v>Brasilien</v>
      </c>
      <c r="AU12" s="60">
        <f t="shared" si="2"/>
        <v>0</v>
      </c>
      <c r="AV12" s="60">
        <f t="shared" si="2"/>
        <v>0</v>
      </c>
      <c r="AW12" s="60">
        <f t="shared" si="2"/>
        <v>0</v>
      </c>
      <c r="AX12" s="60"/>
      <c r="AY12" s="60"/>
      <c r="AZ12" s="60"/>
      <c r="BA12" s="3">
        <v>1</v>
      </c>
      <c r="BB12" s="7" t="str">
        <f>VLOOKUP(1,AS12:AT15,2,FALSE)</f>
        <v>Brasilien</v>
      </c>
      <c r="BC12" s="2"/>
      <c r="BD12" s="6">
        <f>VLOOKUP(1,AS12:AW15,3,FALSE)</f>
        <v>0</v>
      </c>
      <c r="BE12" s="4">
        <f>VLOOKUP(1,AS12:AW15,4,FALSE)</f>
        <v>0</v>
      </c>
      <c r="BF12" s="93" t="s">
        <v>12</v>
      </c>
      <c r="BG12" s="4">
        <f>VLOOKUP(1,AS12:AW15,5,FALSE)</f>
        <v>0</v>
      </c>
      <c r="BH12" s="13" t="s">
        <v>18</v>
      </c>
      <c r="BI12" s="60"/>
      <c r="BJ12" s="85">
        <f>IF(E12&gt;G12,IF(Spielplan!E12&gt;Spielplan!G12,Punktemodus!$B$3,0),0)</f>
        <v>0</v>
      </c>
      <c r="BK12" s="85">
        <f>IF(E12=G12,IF(Spielplan!E12=Spielplan!G12,Punktemodus!$B$3,0),0)</f>
        <v>10</v>
      </c>
      <c r="BL12" s="85">
        <f>IF(E12&lt;G12,IF(Spielplan!E12&lt;Spielplan!G12,Punktemodus!$B$3,0),0)</f>
        <v>0</v>
      </c>
      <c r="BM12" s="85">
        <f>IF(E12=Spielplan!E12,IF(G12=Spielplan!G12,Punktemodus!$B$5,0),0)</f>
        <v>3</v>
      </c>
      <c r="BN12" s="85">
        <f>IF(E12=Spielplan!E12,Punktemodus!$B$7,0)</f>
        <v>1</v>
      </c>
      <c r="BO12" s="85">
        <f>IF(G12=Spielplan!G12,Punktemodus!$B$7,0)</f>
        <v>1</v>
      </c>
      <c r="BP12" s="137">
        <f>IF(Spielplan!E12="",0,SUM(BJ12:BO12))</f>
        <v>0</v>
      </c>
      <c r="BQ12" s="60"/>
      <c r="BR12" s="87"/>
      <c r="BS12" s="13" t="s">
        <v>18</v>
      </c>
      <c r="BT12" s="44" t="str">
        <f>IF(G17="","",BB12)</f>
        <v/>
      </c>
      <c r="BU12" s="46"/>
      <c r="BV12" s="104"/>
      <c r="BW12" s="60"/>
      <c r="BX12" s="104"/>
      <c r="BY12" s="60"/>
      <c r="BZ12" s="88"/>
      <c r="CA12" s="60"/>
      <c r="CB12" s="91" t="s">
        <v>27</v>
      </c>
      <c r="CC12" s="60"/>
      <c r="CD12" s="60"/>
      <c r="CE12" s="61" t="s">
        <v>26</v>
      </c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</row>
    <row r="13" spans="1:101" ht="18.75" customHeight="1" thickBot="1" x14ac:dyDescent="0.3">
      <c r="A13" s="60"/>
      <c r="B13" s="60"/>
      <c r="C13" s="44" t="str">
        <f>Spielplan!$C$13</f>
        <v>Mexiko</v>
      </c>
      <c r="D13" s="45"/>
      <c r="E13" s="104"/>
      <c r="F13" s="93"/>
      <c r="G13" s="104"/>
      <c r="H13" s="44" t="str">
        <f>Spielplan!$H$13</f>
        <v>Kamerun</v>
      </c>
      <c r="I13" s="45"/>
      <c r="J13" s="60"/>
      <c r="K13" s="60" t="s">
        <v>59</v>
      </c>
      <c r="L13" s="60">
        <f t="shared" si="0"/>
        <v>0</v>
      </c>
      <c r="M13" s="60"/>
      <c r="N13" s="60"/>
      <c r="O13" s="60">
        <f>IF($E13="",0,IF($E13&gt;$G13,3,IF($E13=$G13,1,0)))</f>
        <v>0</v>
      </c>
      <c r="P13" s="60">
        <f>IF($G13="",0,IF($E13&gt;$G13,0,IF($E13=$G13,1,3)))</f>
        <v>0</v>
      </c>
      <c r="Q13" s="60"/>
      <c r="R13" s="60"/>
      <c r="S13" s="60">
        <f>E13</f>
        <v>0</v>
      </c>
      <c r="T13" s="60">
        <f>G13</f>
        <v>0</v>
      </c>
      <c r="U13" s="60"/>
      <c r="V13" s="60"/>
      <c r="W13" s="60">
        <f>G13</f>
        <v>0</v>
      </c>
      <c r="X13" s="60">
        <f>E13</f>
        <v>0</v>
      </c>
      <c r="Y13" s="60"/>
      <c r="Z13" s="60">
        <f>N18</f>
        <v>0</v>
      </c>
      <c r="AA13" s="60">
        <f>R18</f>
        <v>0</v>
      </c>
      <c r="AB13" s="60">
        <f>V18</f>
        <v>0</v>
      </c>
      <c r="AC13" s="60">
        <f>AA13-AB13</f>
        <v>0</v>
      </c>
      <c r="AD13" s="60">
        <f>IF(Z13&gt;Z12,-1,0)</f>
        <v>0</v>
      </c>
      <c r="AE13" s="60">
        <f>IF(Z13&gt;Z14,-1,0)</f>
        <v>0</v>
      </c>
      <c r="AF13" s="60">
        <f>IF(Z13&gt;Z15,-1,0)</f>
        <v>0</v>
      </c>
      <c r="AG13" s="60">
        <f>10000-(AJ13*1000+AM13*100+AK13*10)</f>
        <v>10000</v>
      </c>
      <c r="AH13" s="90">
        <f>RANK(AG13,AG12:AG15,1)</f>
        <v>1</v>
      </c>
      <c r="AI13" s="60" t="str">
        <f>H12</f>
        <v>Kroatien</v>
      </c>
      <c r="AJ13" s="60">
        <f t="shared" si="1"/>
        <v>0</v>
      </c>
      <c r="AK13" s="60">
        <f t="shared" si="1"/>
        <v>0</v>
      </c>
      <c r="AL13" s="60">
        <f t="shared" si="1"/>
        <v>0</v>
      </c>
      <c r="AM13" s="60">
        <f>AK13-AL13</f>
        <v>0</v>
      </c>
      <c r="AN13" s="187">
        <f>IF(AG12=AG13,IF(E12&gt;G12,AG12-0.1,AG12),AG12)</f>
        <v>10000</v>
      </c>
      <c r="AO13" s="187"/>
      <c r="AP13" s="187">
        <f>IF(AG14=AG13,IF(G17&gt;E17,AG14-0.1,AG14),AG14)</f>
        <v>10000</v>
      </c>
      <c r="AQ13" s="187">
        <f>IF(AG15=AG13,IF(G15&gt;E15,AG15-0.1,AG15),AG15)</f>
        <v>10000</v>
      </c>
      <c r="AR13" s="187">
        <f>AO16</f>
        <v>30000</v>
      </c>
      <c r="AS13" s="90">
        <f>RANK(AR13,AR12:AR15,1)</f>
        <v>1</v>
      </c>
      <c r="AT13" s="60" t="str">
        <f t="shared" si="2"/>
        <v>Kroatien</v>
      </c>
      <c r="AU13" s="60">
        <f t="shared" si="2"/>
        <v>0</v>
      </c>
      <c r="AV13" s="60">
        <f t="shared" si="2"/>
        <v>0</v>
      </c>
      <c r="AW13" s="60">
        <f t="shared" si="2"/>
        <v>0</v>
      </c>
      <c r="AX13" s="60"/>
      <c r="AY13" s="60"/>
      <c r="AZ13" s="60"/>
      <c r="BA13" s="120">
        <v>2</v>
      </c>
      <c r="BB13" s="121" t="e">
        <f>VLOOKUP(2,AS12:AT15,2,FALSE)</f>
        <v>#N/A</v>
      </c>
      <c r="BC13" s="122"/>
      <c r="BD13" s="123" t="e">
        <f>VLOOKUP(2,AS12:AW15,3,FALSE)</f>
        <v>#N/A</v>
      </c>
      <c r="BE13" s="124" t="e">
        <f>VLOOKUP(2,AS12:AW15,4,FALSE)</f>
        <v>#N/A</v>
      </c>
      <c r="BF13" s="93" t="s">
        <v>12</v>
      </c>
      <c r="BG13" s="124" t="e">
        <f>VLOOKUP(2,AS12:AW15,5,FALSE)</f>
        <v>#N/A</v>
      </c>
      <c r="BH13" s="125" t="s">
        <v>19</v>
      </c>
      <c r="BI13" s="60"/>
      <c r="BJ13" s="85">
        <f>IF(E13&gt;G13,IF(Spielplan!E13&gt;Spielplan!G13,Punktemodus!$B$3,0),0)</f>
        <v>0</v>
      </c>
      <c r="BK13" s="85">
        <f>IF(E13=G13,IF(Spielplan!E13=Spielplan!G13,Punktemodus!$B$3,0),0)</f>
        <v>10</v>
      </c>
      <c r="BL13" s="85">
        <f>IF(E13&lt;G13,IF(Spielplan!E13&lt;Spielplan!G13,Punktemodus!$B$3,0),0)</f>
        <v>0</v>
      </c>
      <c r="BM13" s="85">
        <f>IF(E13=Spielplan!E13,IF(G13=Spielplan!G13,Punktemodus!$B$5,0),0)</f>
        <v>3</v>
      </c>
      <c r="BN13" s="85">
        <f>IF(E13=Spielplan!E13,Punktemodus!$B$7,0)</f>
        <v>1</v>
      </c>
      <c r="BO13" s="85">
        <f>IF(G13=Spielplan!G13,Punktemodus!$B$7,0)</f>
        <v>1</v>
      </c>
      <c r="BP13" s="137">
        <f>IF(Spielplan!E13="",0,SUM(BJ13:BO13))</f>
        <v>0</v>
      </c>
      <c r="BQ13" s="60"/>
      <c r="BR13" s="87"/>
      <c r="BS13" s="73" t="s">
        <v>21</v>
      </c>
      <c r="BT13" s="44" t="str">
        <f>IF(G28="","",BB24)</f>
        <v/>
      </c>
      <c r="BU13" s="46"/>
      <c r="BV13" s="104"/>
      <c r="BW13" s="60"/>
      <c r="BX13" s="104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</row>
    <row r="14" spans="1:101" ht="18.75" customHeight="1" thickBot="1" x14ac:dyDescent="0.3">
      <c r="A14" s="60"/>
      <c r="B14" s="60"/>
      <c r="C14" s="7" t="str">
        <f>C12</f>
        <v>Brasilien</v>
      </c>
      <c r="D14" s="38"/>
      <c r="E14" s="104"/>
      <c r="F14" s="93"/>
      <c r="G14" s="104"/>
      <c r="H14" s="7" t="str">
        <f>C13</f>
        <v>Mexiko</v>
      </c>
      <c r="I14" s="38"/>
      <c r="J14" s="60"/>
      <c r="K14" s="60" t="s">
        <v>60</v>
      </c>
      <c r="L14" s="60">
        <f t="shared" si="0"/>
        <v>0</v>
      </c>
      <c r="M14" s="60">
        <f>IF($E14="",0,IF($E14&gt;$G14,3,IF($E14=G14,1,0)))</f>
        <v>0</v>
      </c>
      <c r="N14" s="60"/>
      <c r="O14" s="60">
        <f>IF($G14="",0,IF($E14&gt;$G14,0,IF($E14=$G14,1,3)))</f>
        <v>0</v>
      </c>
      <c r="P14" s="60"/>
      <c r="Q14" s="60">
        <f>E14</f>
        <v>0</v>
      </c>
      <c r="R14" s="60"/>
      <c r="S14" s="60">
        <f>G14</f>
        <v>0</v>
      </c>
      <c r="T14" s="60"/>
      <c r="U14" s="60">
        <f>G14</f>
        <v>0</v>
      </c>
      <c r="V14" s="60"/>
      <c r="W14" s="60">
        <f>E14</f>
        <v>0</v>
      </c>
      <c r="X14" s="60"/>
      <c r="Y14" s="60"/>
      <c r="Z14" s="60">
        <f>O18</f>
        <v>0</v>
      </c>
      <c r="AA14" s="60">
        <f>S18</f>
        <v>0</v>
      </c>
      <c r="AB14" s="60">
        <f>W18</f>
        <v>0</v>
      </c>
      <c r="AC14" s="60">
        <f>AA14-AB14</f>
        <v>0</v>
      </c>
      <c r="AD14" s="60">
        <f>IF(Z14&gt;Z12,-1,0)</f>
        <v>0</v>
      </c>
      <c r="AE14" s="60">
        <f>IF(Z14&gt;Z13,-1,0)</f>
        <v>0</v>
      </c>
      <c r="AF14" s="60">
        <f>IF(Z14&gt;Z15,-1,0)</f>
        <v>0</v>
      </c>
      <c r="AG14" s="60">
        <f>10000-(AJ14*1000+AM14*100+AK14*10)</f>
        <v>10000</v>
      </c>
      <c r="AH14" s="90">
        <f>RANK(AG14,AG12:AG15,1)</f>
        <v>1</v>
      </c>
      <c r="AI14" s="60" t="str">
        <f>C13</f>
        <v>Mexiko</v>
      </c>
      <c r="AJ14" s="60">
        <f t="shared" si="1"/>
        <v>0</v>
      </c>
      <c r="AK14" s="60">
        <f t="shared" si="1"/>
        <v>0</v>
      </c>
      <c r="AL14" s="60">
        <f t="shared" si="1"/>
        <v>0</v>
      </c>
      <c r="AM14" s="60">
        <f>AK14-AL14</f>
        <v>0</v>
      </c>
      <c r="AN14" s="187">
        <f>IF(AG12=AG14,IF(E14&gt;G14,AG12-0.1,AG12),AG12)</f>
        <v>10000</v>
      </c>
      <c r="AO14" s="187">
        <f>IF(AG13=AG14,IF(E17&gt;G17,AG13-0.1,AG13),AG13)</f>
        <v>10000</v>
      </c>
      <c r="AP14" s="187"/>
      <c r="AQ14" s="187">
        <f>IF(AG15=AG14,IF(G13&gt;E13,AG15-0.1,AG15),AG15)</f>
        <v>10000</v>
      </c>
      <c r="AR14" s="187">
        <f>AP16</f>
        <v>30000</v>
      </c>
      <c r="AS14" s="90">
        <f>RANK(AR14,AR12:AR15,1)</f>
        <v>1</v>
      </c>
      <c r="AT14" s="60" t="str">
        <f t="shared" si="2"/>
        <v>Mexiko</v>
      </c>
      <c r="AU14" s="60">
        <f t="shared" si="2"/>
        <v>0</v>
      </c>
      <c r="AV14" s="60">
        <f t="shared" si="2"/>
        <v>0</v>
      </c>
      <c r="AW14" s="60">
        <f t="shared" si="2"/>
        <v>0</v>
      </c>
      <c r="AX14" s="60"/>
      <c r="AY14" s="60"/>
      <c r="AZ14" s="60"/>
      <c r="BA14" s="113">
        <v>3</v>
      </c>
      <c r="BB14" s="114" t="e">
        <f>VLOOKUP(3,AS12:AT15,2,FALSE)</f>
        <v>#N/A</v>
      </c>
      <c r="BC14" s="115"/>
      <c r="BD14" s="116" t="e">
        <f>VLOOKUP(3,AS12:AW15,3,FALSE)</f>
        <v>#N/A</v>
      </c>
      <c r="BE14" s="116" t="e">
        <f>VLOOKUP(3,AS12:AW15,4,FALSE)</f>
        <v>#N/A</v>
      </c>
      <c r="BF14" s="93" t="s">
        <v>12</v>
      </c>
      <c r="BG14" s="116" t="e">
        <f>VLOOKUP(3,AS12:AW15,5,FALSE)</f>
        <v>#N/A</v>
      </c>
      <c r="BH14" s="60"/>
      <c r="BI14" s="60"/>
      <c r="BJ14" s="85">
        <f>IF(E14&gt;G14,IF(Spielplan!E14&gt;Spielplan!G14,Punktemodus!$B$3,0),0)</f>
        <v>0</v>
      </c>
      <c r="BK14" s="85">
        <f>IF(E14=G14,IF(Spielplan!E14=Spielplan!G14,Punktemodus!$B$3,0),0)</f>
        <v>10</v>
      </c>
      <c r="BL14" s="85">
        <f>IF(E14&lt;G14,IF(Spielplan!E14&lt;Spielplan!G14,Punktemodus!$B$3,0),0)</f>
        <v>0</v>
      </c>
      <c r="BM14" s="85">
        <f>IF(E14=Spielplan!E14,IF(G14=Spielplan!G14,Punktemodus!$B$5,0),0)</f>
        <v>3</v>
      </c>
      <c r="BN14" s="85">
        <f>IF(E14=Spielplan!E14,Punktemodus!$B$7,0)</f>
        <v>1</v>
      </c>
      <c r="BO14" s="85">
        <f>IF(G14=Spielplan!G14,Punktemodus!$B$7,0)</f>
        <v>1</v>
      </c>
      <c r="BP14" s="137">
        <f>IF(Spielplan!E14="",0,SUM(BJ14:BO14))</f>
        <v>0</v>
      </c>
      <c r="BQ14" s="60"/>
      <c r="BR14" s="87"/>
      <c r="BS14" s="60"/>
      <c r="BT14" s="60"/>
      <c r="BU14" s="60"/>
      <c r="BV14" s="60"/>
      <c r="BW14" s="60"/>
      <c r="BX14" s="60"/>
      <c r="BY14" s="60"/>
      <c r="BZ14" s="47">
        <v>49</v>
      </c>
      <c r="CA14" s="44" t="str">
        <f>IF(BX12="",IF(BV12&gt;BV13,BT12,BT13),IF(BX12&gt;BX13,BT12,BT13))</f>
        <v/>
      </c>
      <c r="CB14" s="46"/>
      <c r="CC14" s="104"/>
      <c r="CD14" s="60"/>
      <c r="CE14" s="104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</row>
    <row r="15" spans="1:101" ht="18.75" customHeight="1" thickBot="1" x14ac:dyDescent="0.3">
      <c r="A15" s="60"/>
      <c r="B15" s="60"/>
      <c r="C15" s="44" t="str">
        <f>H12</f>
        <v>Kroatien</v>
      </c>
      <c r="D15" s="45"/>
      <c r="E15" s="104"/>
      <c r="F15" s="93"/>
      <c r="G15" s="104"/>
      <c r="H15" s="44" t="str">
        <f>H13</f>
        <v>Kamerun</v>
      </c>
      <c r="I15" s="45"/>
      <c r="J15" s="60"/>
      <c r="K15" s="60" t="s">
        <v>61</v>
      </c>
      <c r="L15" s="60">
        <f t="shared" si="0"/>
        <v>0</v>
      </c>
      <c r="M15" s="60"/>
      <c r="N15" s="60">
        <f>IF($E15="",0,IF($E15&gt;$G15,3,IF($E15=$G15,1,0)))</f>
        <v>0</v>
      </c>
      <c r="O15" s="60"/>
      <c r="P15" s="60">
        <f>IF($G15="",0,IF($E15&gt;$G15,0,IF($E15=$G15,1,3)))</f>
        <v>0</v>
      </c>
      <c r="Q15" s="60"/>
      <c r="R15" s="60">
        <f>E15</f>
        <v>0</v>
      </c>
      <c r="S15" s="60"/>
      <c r="T15" s="60">
        <f>G15</f>
        <v>0</v>
      </c>
      <c r="U15" s="60"/>
      <c r="V15" s="60">
        <f>G15</f>
        <v>0</v>
      </c>
      <c r="W15" s="60"/>
      <c r="X15" s="60">
        <f>E15</f>
        <v>0</v>
      </c>
      <c r="Y15" s="60"/>
      <c r="Z15" s="60">
        <f>P18</f>
        <v>0</v>
      </c>
      <c r="AA15" s="60">
        <f>T18</f>
        <v>0</v>
      </c>
      <c r="AB15" s="60">
        <f>X18</f>
        <v>0</v>
      </c>
      <c r="AC15" s="60">
        <f>AA15-AB15</f>
        <v>0</v>
      </c>
      <c r="AD15" s="60">
        <f>IF(Z15&gt;Z12,-1,0)</f>
        <v>0</v>
      </c>
      <c r="AE15" s="60">
        <f>IF(Z15&gt;Z13,-1,0)</f>
        <v>0</v>
      </c>
      <c r="AF15" s="60">
        <f>IF(Z15&gt;Z14,-1,0)</f>
        <v>0</v>
      </c>
      <c r="AG15" s="60">
        <f>10000-(AJ15*1000+AM15*100+AK15*10)</f>
        <v>10000</v>
      </c>
      <c r="AH15" s="90">
        <f>RANK(AG15,AG12:AG15,1)</f>
        <v>1</v>
      </c>
      <c r="AI15" s="60" t="str">
        <f>H13</f>
        <v>Kamerun</v>
      </c>
      <c r="AJ15" s="60">
        <f t="shared" si="1"/>
        <v>0</v>
      </c>
      <c r="AK15" s="60">
        <f t="shared" si="1"/>
        <v>0</v>
      </c>
      <c r="AL15" s="60">
        <f t="shared" si="1"/>
        <v>0</v>
      </c>
      <c r="AM15" s="60">
        <f>AK15-AL15</f>
        <v>0</v>
      </c>
      <c r="AN15" s="187">
        <f>IF(AG12=AG15,IF(E16&gt;G16,AG12-0.1,AG12),AG12)</f>
        <v>10000</v>
      </c>
      <c r="AO15" s="187">
        <f>IF(AG13=AG15,IF(E15&gt;G15,AG13-0.1,AG13),AG13)</f>
        <v>10000</v>
      </c>
      <c r="AP15" s="187">
        <f>IF(AG14=AG15,IF(E13&gt;G13,AG14-0.1,AG14),AG14)</f>
        <v>10000</v>
      </c>
      <c r="AQ15" s="187"/>
      <c r="AR15" s="187">
        <f>AQ16</f>
        <v>30000</v>
      </c>
      <c r="AS15" s="90">
        <f>RANK(AR15,AR12:AR15,1)</f>
        <v>1</v>
      </c>
      <c r="AT15" s="60" t="str">
        <f t="shared" si="2"/>
        <v>Kamerun</v>
      </c>
      <c r="AU15" s="60">
        <f t="shared" si="2"/>
        <v>0</v>
      </c>
      <c r="AV15" s="60">
        <f t="shared" si="2"/>
        <v>0</v>
      </c>
      <c r="AW15" s="60">
        <f t="shared" si="2"/>
        <v>0</v>
      </c>
      <c r="AX15" s="60"/>
      <c r="AY15" s="60"/>
      <c r="AZ15" s="60"/>
      <c r="BA15" s="113">
        <v>4</v>
      </c>
      <c r="BB15" s="114" t="e">
        <f>VLOOKUP(4,AS12:AT15,2,FALSE)</f>
        <v>#N/A</v>
      </c>
      <c r="BC15" s="115"/>
      <c r="BD15" s="116" t="e">
        <f>VLOOKUP(4,AS12:AW15,3,FALSE)</f>
        <v>#N/A</v>
      </c>
      <c r="BE15" s="116" t="e">
        <f>VLOOKUP(4,AS12:AW15,4,FALSE)</f>
        <v>#N/A</v>
      </c>
      <c r="BF15" s="93" t="s">
        <v>12</v>
      </c>
      <c r="BG15" s="116" t="e">
        <f>VLOOKUP(4,AS12:AW15,5,FALSE)</f>
        <v>#N/A</v>
      </c>
      <c r="BH15" s="60"/>
      <c r="BI15" s="60"/>
      <c r="BJ15" s="85">
        <f>IF(E15&gt;G15,IF(Spielplan!E15&gt;Spielplan!G15,Punktemodus!$B$3,0),0)</f>
        <v>0</v>
      </c>
      <c r="BK15" s="85">
        <f>IF(E15=G15,IF(Spielplan!E15=Spielplan!G15,Punktemodus!$B$3,0),0)</f>
        <v>10</v>
      </c>
      <c r="BL15" s="85">
        <f>IF(E15&lt;G15,IF(Spielplan!E15&lt;Spielplan!G15,Punktemodus!$B$3,0),0)</f>
        <v>0</v>
      </c>
      <c r="BM15" s="85">
        <f>IF(E15=Spielplan!E15,IF(G15=Spielplan!G15,Punktemodus!$B$5,0),0)</f>
        <v>3</v>
      </c>
      <c r="BN15" s="85">
        <f>IF(E15=Spielplan!E15,Punktemodus!$B$7,0)</f>
        <v>1</v>
      </c>
      <c r="BO15" s="85">
        <f>IF(G15=Spielplan!G15,Punktemodus!$B$7,0)</f>
        <v>1</v>
      </c>
      <c r="BP15" s="137">
        <f>IF(Spielplan!E15="",0,SUM(BJ15:BO15))</f>
        <v>0</v>
      </c>
      <c r="BQ15" s="60"/>
      <c r="BR15" s="87"/>
      <c r="BS15" s="60"/>
      <c r="BT15" s="60"/>
      <c r="BU15" s="60"/>
      <c r="BV15" s="60"/>
      <c r="BW15" s="60"/>
      <c r="BX15" s="60"/>
      <c r="BY15" s="60"/>
      <c r="BZ15" s="47">
        <v>50</v>
      </c>
      <c r="CA15" s="44" t="str">
        <f>IF(BX16="",IF(BV16&gt;BV17,BT16,BT17),IF(BX16&gt;BX17,BT16,BT17))</f>
        <v/>
      </c>
      <c r="CB15" s="46"/>
      <c r="CC15" s="104"/>
      <c r="CD15" s="60"/>
      <c r="CE15" s="104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</row>
    <row r="16" spans="1:101" ht="18.75" customHeight="1" thickBot="1" x14ac:dyDescent="0.3">
      <c r="A16" s="60"/>
      <c r="B16" s="60"/>
      <c r="C16" s="7" t="str">
        <f>C12</f>
        <v>Brasilien</v>
      </c>
      <c r="D16" s="38"/>
      <c r="E16" s="104"/>
      <c r="F16" s="93"/>
      <c r="G16" s="104"/>
      <c r="H16" s="7" t="str">
        <f>H13</f>
        <v>Kamerun</v>
      </c>
      <c r="I16" s="38"/>
      <c r="J16" s="60"/>
      <c r="K16" s="60" t="s">
        <v>62</v>
      </c>
      <c r="L16" s="60">
        <f t="shared" si="0"/>
        <v>0</v>
      </c>
      <c r="M16" s="60">
        <f>IF($E16="",0,IF($E16&gt;$G16,3,IF($E16=G16,1,0)))</f>
        <v>0</v>
      </c>
      <c r="N16" s="60"/>
      <c r="O16" s="60"/>
      <c r="P16" s="60">
        <f>IF($G16="",0,IF($E16&gt;$G16,0,IF($E16=$G16,1,3)))</f>
        <v>0</v>
      </c>
      <c r="Q16" s="60">
        <f>E16</f>
        <v>0</v>
      </c>
      <c r="R16" s="60"/>
      <c r="S16" s="60"/>
      <c r="T16" s="60">
        <f>G16</f>
        <v>0</v>
      </c>
      <c r="U16" s="60">
        <f>G16</f>
        <v>0</v>
      </c>
      <c r="V16" s="60"/>
      <c r="W16" s="60"/>
      <c r="X16" s="60">
        <f>E16</f>
        <v>0</v>
      </c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187">
        <f>SUM(AN12:AN15)</f>
        <v>30000</v>
      </c>
      <c r="AO16" s="187">
        <f>SUM(AO12:AO15)</f>
        <v>30000</v>
      </c>
      <c r="AP16" s="187">
        <f>SUM(AP12:AP15)</f>
        <v>30000</v>
      </c>
      <c r="AQ16" s="187">
        <f>SUM(AQ12:AQ15)</f>
        <v>30000</v>
      </c>
      <c r="AR16" s="187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85">
        <f>IF(E16&gt;G16,IF(Spielplan!E16&gt;Spielplan!G16,Punktemodus!$B$3,0),0)</f>
        <v>0</v>
      </c>
      <c r="BK16" s="85">
        <f>IF(E16=G16,IF(Spielplan!E16=Spielplan!G16,Punktemodus!$B$3,0),0)</f>
        <v>10</v>
      </c>
      <c r="BL16" s="85">
        <f>IF(E16&lt;G16,IF(Spielplan!E16&lt;Spielplan!G16,Punktemodus!$B$3,0),0)</f>
        <v>0</v>
      </c>
      <c r="BM16" s="85">
        <f>IF(E16=Spielplan!E16,IF(G16=Spielplan!G16,Punktemodus!$B$5,0),0)</f>
        <v>3</v>
      </c>
      <c r="BN16" s="85">
        <f>IF(E16=Spielplan!E16,Punktemodus!$B$7,0)</f>
        <v>1</v>
      </c>
      <c r="BO16" s="85">
        <f>IF(G16=Spielplan!G16,Punktemodus!$B$7,0)</f>
        <v>1</v>
      </c>
      <c r="BP16" s="137">
        <f>IF(Spielplan!E16="",0,SUM(BJ16:BO16))</f>
        <v>0</v>
      </c>
      <c r="BQ16" s="60"/>
      <c r="BR16" s="87"/>
      <c r="BS16" s="63" t="s">
        <v>22</v>
      </c>
      <c r="BT16" s="44" t="str">
        <f>IF(G39="","",BB34)</f>
        <v/>
      </c>
      <c r="BU16" s="46"/>
      <c r="BV16" s="104"/>
      <c r="BW16" s="60"/>
      <c r="BX16" s="104"/>
      <c r="BY16" s="60"/>
      <c r="BZ16" s="60"/>
      <c r="CA16" s="60"/>
      <c r="CB16" s="60"/>
      <c r="CC16" s="60"/>
      <c r="CD16" s="60"/>
      <c r="CE16" s="60"/>
      <c r="CF16" s="91"/>
      <c r="CG16" s="91" t="s">
        <v>28</v>
      </c>
      <c r="CH16" s="60"/>
      <c r="CI16" s="60"/>
      <c r="CJ16" s="61" t="s">
        <v>26</v>
      </c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</row>
    <row r="17" spans="1:101" ht="18.75" customHeight="1" thickBot="1" x14ac:dyDescent="0.3">
      <c r="A17" s="60"/>
      <c r="B17" s="60"/>
      <c r="C17" s="44" t="str">
        <f>H12</f>
        <v>Kroatien</v>
      </c>
      <c r="D17" s="45"/>
      <c r="E17" s="104"/>
      <c r="F17" s="93"/>
      <c r="G17" s="104"/>
      <c r="H17" s="44" t="str">
        <f>C13</f>
        <v>Mexiko</v>
      </c>
      <c r="I17" s="45"/>
      <c r="J17" s="60"/>
      <c r="K17" s="60" t="s">
        <v>62</v>
      </c>
      <c r="L17" s="60">
        <f t="shared" si="0"/>
        <v>0</v>
      </c>
      <c r="M17" s="60"/>
      <c r="N17" s="60">
        <f>IF($E17="",0,IF($E17&gt;$G17,3,IF($E17=$G17,1,0)))</f>
        <v>0</v>
      </c>
      <c r="O17" s="60">
        <f>IF($G17="",0,IF($E17&gt;$G17,0,IF($E17=$G17,1,3)))</f>
        <v>0</v>
      </c>
      <c r="P17" s="60"/>
      <c r="Q17" s="60"/>
      <c r="R17" s="60">
        <f>E17</f>
        <v>0</v>
      </c>
      <c r="S17" s="60">
        <f>G17</f>
        <v>0</v>
      </c>
      <c r="T17" s="60"/>
      <c r="U17" s="60"/>
      <c r="V17" s="60">
        <f>G17</f>
        <v>0</v>
      </c>
      <c r="W17" s="60">
        <f>E17</f>
        <v>0</v>
      </c>
      <c r="X17" s="60"/>
      <c r="Y17" s="60"/>
      <c r="Z17" s="60" t="s">
        <v>30</v>
      </c>
      <c r="AA17" s="60"/>
      <c r="AB17" s="60"/>
      <c r="AC17" s="60"/>
      <c r="AD17" s="60"/>
      <c r="AE17" s="60"/>
      <c r="AF17" s="60"/>
      <c r="AG17" s="60" t="b">
        <f>OR(AG12=AG13,AG12=AG14,AG12=AG15,AG13=AG14,AG13=AG15,AG14=AG15)</f>
        <v>1</v>
      </c>
      <c r="AH17" s="60"/>
      <c r="AI17" s="60"/>
      <c r="AJ17" s="60"/>
      <c r="AK17" s="60"/>
      <c r="AL17" s="60"/>
      <c r="AM17" s="60"/>
      <c r="AN17" s="60"/>
      <c r="AO17" s="60" t="s">
        <v>34</v>
      </c>
      <c r="AP17" s="60"/>
      <c r="AQ17" s="60"/>
      <c r="AR17" s="60" t="b">
        <f>OR(AR12=AR13,AR12=AR14,AR12=AR15,AR13=AR14,AR13=AR15,AR14=AR15)</f>
        <v>1</v>
      </c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85">
        <f>IF(E17&gt;G17,IF(Spielplan!E17&gt;Spielplan!G17,Punktemodus!$B$3,0),0)</f>
        <v>0</v>
      </c>
      <c r="BK17" s="85">
        <f>IF(E17=G17,IF(Spielplan!E17=Spielplan!G17,Punktemodus!$B$3,0),0)</f>
        <v>10</v>
      </c>
      <c r="BL17" s="85">
        <f>IF(E17&lt;G17,IF(Spielplan!E17&lt;Spielplan!G17,Punktemodus!$B$3,0),0)</f>
        <v>0</v>
      </c>
      <c r="BM17" s="85">
        <f>IF(E17=Spielplan!E17,IF(G17=Spielplan!G17,Punktemodus!$B$5,0),0)</f>
        <v>3</v>
      </c>
      <c r="BN17" s="85">
        <f>IF(E17=Spielplan!E17,Punktemodus!$B$7,0)</f>
        <v>1</v>
      </c>
      <c r="BO17" s="85">
        <f>IF(G17=Spielplan!G17,Punktemodus!$B$7,0)</f>
        <v>1</v>
      </c>
      <c r="BP17" s="137">
        <f>IF(Spielplan!E17="",0,SUM(BJ17:BO17))</f>
        <v>0</v>
      </c>
      <c r="BQ17" s="60"/>
      <c r="BR17" s="87"/>
      <c r="BS17" s="52" t="s">
        <v>25</v>
      </c>
      <c r="BT17" s="44" t="str">
        <f>IF(G50="","",BB46)</f>
        <v/>
      </c>
      <c r="BU17" s="46"/>
      <c r="BV17" s="104"/>
      <c r="BW17" s="60"/>
      <c r="BX17" s="104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</row>
    <row r="18" spans="1:101" ht="18.75" customHeight="1" thickBot="1" x14ac:dyDescent="0.25">
      <c r="A18" s="60"/>
      <c r="B18" s="60"/>
      <c r="C18" s="136" t="str">
        <f>IF(G17="","",IF(AR17=TRUE,"Achtung: Fehler in Tabelle!",""))</f>
        <v/>
      </c>
      <c r="D18" s="60"/>
      <c r="E18" s="85"/>
      <c r="F18" s="60"/>
      <c r="G18" s="85"/>
      <c r="H18" s="60"/>
      <c r="I18" s="60"/>
      <c r="J18" s="60"/>
      <c r="K18" s="60"/>
      <c r="L18" s="60"/>
      <c r="M18" s="60">
        <f t="shared" ref="M18:X18" si="3">SUM(M12:M17)</f>
        <v>0</v>
      </c>
      <c r="N18" s="60">
        <f t="shared" si="3"/>
        <v>0</v>
      </c>
      <c r="O18" s="60">
        <f t="shared" si="3"/>
        <v>0</v>
      </c>
      <c r="P18" s="60">
        <f t="shared" si="3"/>
        <v>0</v>
      </c>
      <c r="Q18" s="60">
        <f t="shared" si="3"/>
        <v>0</v>
      </c>
      <c r="R18" s="60">
        <f t="shared" si="3"/>
        <v>0</v>
      </c>
      <c r="S18" s="60">
        <f t="shared" si="3"/>
        <v>0</v>
      </c>
      <c r="T18" s="60">
        <f t="shared" si="3"/>
        <v>0</v>
      </c>
      <c r="U18" s="60">
        <f t="shared" si="3"/>
        <v>0</v>
      </c>
      <c r="V18" s="60">
        <f t="shared" si="3"/>
        <v>0</v>
      </c>
      <c r="W18" s="60">
        <f t="shared" si="3"/>
        <v>0</v>
      </c>
      <c r="X18" s="60">
        <f t="shared" si="3"/>
        <v>0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160">
        <f>SUM(BP12:BP17)</f>
        <v>0</v>
      </c>
      <c r="BQ18" s="60"/>
      <c r="BR18" s="8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47">
        <v>58</v>
      </c>
      <c r="CF18" s="44" t="str">
        <f>IF(CE14="",IF(CC14&gt;CC15,CA14,CA15),IF(CE14&gt;CE15,CA14,CA15))</f>
        <v/>
      </c>
      <c r="CG18" s="46"/>
      <c r="CH18" s="104"/>
      <c r="CI18" s="60"/>
      <c r="CJ18" s="104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</row>
    <row r="19" spans="1:101" ht="18.75" customHeight="1" thickBot="1" x14ac:dyDescent="0.25">
      <c r="A19" s="60"/>
      <c r="B19" s="60"/>
      <c r="C19" s="60"/>
      <c r="D19" s="60"/>
      <c r="E19" s="85"/>
      <c r="F19" s="60"/>
      <c r="G19" s="85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138"/>
      <c r="BQ19" s="60"/>
      <c r="BR19" s="8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47">
        <v>57</v>
      </c>
      <c r="CF19" s="44" t="str">
        <f>IF(CE22="",IF(CC22&gt;CC23,CA22,CA23),IF(CE22&gt;CE23,CA22,CA23))</f>
        <v/>
      </c>
      <c r="CG19" s="46"/>
      <c r="CH19" s="104"/>
      <c r="CI19" s="60"/>
      <c r="CJ19" s="104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</row>
    <row r="20" spans="1:101" ht="18.75" customHeight="1" thickBot="1" x14ac:dyDescent="0.25">
      <c r="A20" s="60"/>
      <c r="B20" s="60"/>
      <c r="C20" s="60"/>
      <c r="D20" s="60"/>
      <c r="E20" s="85"/>
      <c r="F20" s="60"/>
      <c r="G20" s="85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138"/>
      <c r="BQ20" s="60"/>
      <c r="BR20" s="87"/>
      <c r="BS20" s="54" t="s">
        <v>121</v>
      </c>
      <c r="BT20" s="44" t="str">
        <f>IF(G61="","",BB56)</f>
        <v/>
      </c>
      <c r="BU20" s="46"/>
      <c r="BV20" s="104"/>
      <c r="BW20" s="60"/>
      <c r="BX20" s="104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</row>
    <row r="21" spans="1:101" ht="18.75" customHeight="1" thickBot="1" x14ac:dyDescent="0.3">
      <c r="A21" s="60"/>
      <c r="B21" s="60"/>
      <c r="C21" s="88" t="s">
        <v>64</v>
      </c>
      <c r="D21" s="60"/>
      <c r="E21" s="85"/>
      <c r="F21" s="60"/>
      <c r="G21" s="85"/>
      <c r="H21" s="60"/>
      <c r="I21" s="60"/>
      <c r="J21" s="60"/>
      <c r="K21" s="60"/>
      <c r="L21" s="60"/>
      <c r="M21" s="60" t="s">
        <v>4</v>
      </c>
      <c r="N21" s="60"/>
      <c r="O21" s="60"/>
      <c r="P21" s="60"/>
      <c r="Q21" s="60" t="s">
        <v>6</v>
      </c>
      <c r="R21" s="60"/>
      <c r="S21" s="60"/>
      <c r="T21" s="60"/>
      <c r="U21" s="60" t="s">
        <v>7</v>
      </c>
      <c r="V21" s="60"/>
      <c r="W21" s="60"/>
      <c r="X21" s="60"/>
      <c r="Y21" s="60"/>
      <c r="Z21" s="60" t="s">
        <v>4</v>
      </c>
      <c r="AA21" s="60" t="s">
        <v>5</v>
      </c>
      <c r="AB21" s="60"/>
      <c r="AC21" s="60"/>
      <c r="AD21" s="60" t="s">
        <v>9</v>
      </c>
      <c r="AE21" s="60"/>
      <c r="AF21" s="60"/>
      <c r="AG21" s="60"/>
      <c r="AH21" s="60" t="s">
        <v>32</v>
      </c>
      <c r="AI21" s="60"/>
      <c r="AJ21" s="60"/>
      <c r="AK21" s="60"/>
      <c r="AL21" s="60"/>
      <c r="AM21" s="60"/>
      <c r="AN21" s="60" t="s">
        <v>35</v>
      </c>
      <c r="AO21" s="60"/>
      <c r="AP21" s="60"/>
      <c r="AQ21" s="60"/>
      <c r="AR21" s="60"/>
      <c r="AS21" s="60" t="s">
        <v>33</v>
      </c>
      <c r="AT21" s="60"/>
      <c r="AU21" s="60"/>
      <c r="AV21" s="60"/>
      <c r="AW21" s="60"/>
      <c r="AX21" s="60"/>
      <c r="AY21" s="60"/>
      <c r="AZ21" s="60"/>
      <c r="BA21" s="60"/>
      <c r="BB21" s="89" t="s">
        <v>10</v>
      </c>
      <c r="BC21" s="60"/>
      <c r="BD21" s="90" t="s">
        <v>4</v>
      </c>
      <c r="BE21" s="60"/>
      <c r="BF21" s="61" t="s">
        <v>5</v>
      </c>
      <c r="BG21" s="60"/>
      <c r="BH21" s="60"/>
      <c r="BI21" s="60"/>
      <c r="BJ21" s="60"/>
      <c r="BK21" s="60"/>
      <c r="BL21" s="60"/>
      <c r="BM21" s="60"/>
      <c r="BN21" s="60"/>
      <c r="BO21" s="60"/>
      <c r="BP21" s="138"/>
      <c r="BQ21" s="60"/>
      <c r="BR21" s="87"/>
      <c r="BS21" s="73" t="s">
        <v>122</v>
      </c>
      <c r="BT21" s="44" t="str">
        <f>IF(G72="","",BB68)</f>
        <v/>
      </c>
      <c r="BU21" s="46"/>
      <c r="BV21" s="104"/>
      <c r="BW21" s="60"/>
      <c r="BX21" s="104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91" t="s">
        <v>29</v>
      </c>
      <c r="CM21" s="60"/>
      <c r="CN21" s="60"/>
      <c r="CO21" s="61" t="s">
        <v>26</v>
      </c>
      <c r="CP21" s="60"/>
      <c r="CQ21" s="60"/>
      <c r="CR21" s="60"/>
      <c r="CS21" s="60"/>
      <c r="CT21" s="60"/>
      <c r="CU21" s="60"/>
      <c r="CV21" s="60"/>
      <c r="CW21" s="60"/>
    </row>
    <row r="22" spans="1:101" ht="18.75" customHeight="1" thickBot="1" x14ac:dyDescent="0.3">
      <c r="A22" s="60"/>
      <c r="B22" s="60"/>
      <c r="C22" s="60"/>
      <c r="D22" s="60"/>
      <c r="E22" s="85"/>
      <c r="F22" s="60"/>
      <c r="G22" s="85"/>
      <c r="H22" s="60"/>
      <c r="I22" s="60"/>
      <c r="J22" s="60"/>
      <c r="K22" s="60"/>
      <c r="L22" s="60"/>
      <c r="M22" s="60" t="s">
        <v>0</v>
      </c>
      <c r="N22" s="60" t="s">
        <v>1</v>
      </c>
      <c r="O22" s="60" t="s">
        <v>2</v>
      </c>
      <c r="P22" s="60" t="s">
        <v>3</v>
      </c>
      <c r="Q22" s="60" t="s">
        <v>0</v>
      </c>
      <c r="R22" s="60" t="s">
        <v>1</v>
      </c>
      <c r="S22" s="60" t="s">
        <v>2</v>
      </c>
      <c r="T22" s="60" t="s">
        <v>3</v>
      </c>
      <c r="U22" s="60" t="s">
        <v>0</v>
      </c>
      <c r="V22" s="60" t="s">
        <v>1</v>
      </c>
      <c r="W22" s="60" t="s">
        <v>2</v>
      </c>
      <c r="X22" s="60" t="s">
        <v>3</v>
      </c>
      <c r="Y22" s="60"/>
      <c r="Z22" s="60" t="s">
        <v>8</v>
      </c>
      <c r="AA22" s="60"/>
      <c r="AB22" s="60"/>
      <c r="AC22" s="60"/>
      <c r="AD22" s="60"/>
      <c r="AE22" s="60"/>
      <c r="AF22" s="60"/>
      <c r="AG22" s="60"/>
      <c r="AH22" s="60" t="s">
        <v>31</v>
      </c>
      <c r="AI22" s="60"/>
      <c r="AJ22" s="60"/>
      <c r="AK22" s="60"/>
      <c r="AL22" s="60"/>
      <c r="AM22" s="60"/>
      <c r="AN22" s="60" t="str">
        <f>AI23</f>
        <v>Spanien</v>
      </c>
      <c r="AO22" s="60" t="str">
        <f>AI24</f>
        <v>Niederlande</v>
      </c>
      <c r="AP22" s="60" t="str">
        <f>AI25</f>
        <v>Chile</v>
      </c>
      <c r="AQ22" s="60" t="str">
        <f>AI26</f>
        <v>Australien</v>
      </c>
      <c r="AR22" s="60"/>
      <c r="AS22" s="60" t="s">
        <v>31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138"/>
      <c r="BQ22" s="60"/>
      <c r="BR22" s="87"/>
      <c r="BS22" s="60"/>
      <c r="BT22" s="60"/>
      <c r="BU22" s="60"/>
      <c r="BV22" s="60"/>
      <c r="BW22" s="60"/>
      <c r="BX22" s="60"/>
      <c r="BY22" s="60"/>
      <c r="BZ22" s="47">
        <v>53</v>
      </c>
      <c r="CA22" s="44" t="str">
        <f>IF(BX20="",IF(BV20&gt;BV21,BT20,BT21),IF(BX20&gt;BX21,BT20,BT21))</f>
        <v/>
      </c>
      <c r="CB22" s="46"/>
      <c r="CC22" s="104"/>
      <c r="CD22" s="60"/>
      <c r="CE22" s="104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88" t="s">
        <v>130</v>
      </c>
      <c r="CS22" s="60"/>
      <c r="CT22" s="60"/>
      <c r="CU22" s="60"/>
      <c r="CV22" s="60"/>
      <c r="CW22" s="60"/>
    </row>
    <row r="23" spans="1:101" ht="18.75" customHeight="1" thickBot="1" x14ac:dyDescent="0.3">
      <c r="A23" s="60"/>
      <c r="B23" s="60"/>
      <c r="C23" s="65" t="str">
        <f>Spielplan!$C$23</f>
        <v>Spanien</v>
      </c>
      <c r="D23" s="66"/>
      <c r="E23" s="104"/>
      <c r="F23" s="93"/>
      <c r="G23" s="104"/>
      <c r="H23" s="65" t="str">
        <f>Spielplan!$H$23</f>
        <v>Niederlande</v>
      </c>
      <c r="I23" s="66"/>
      <c r="J23" s="60"/>
      <c r="K23" s="60" t="s">
        <v>68</v>
      </c>
      <c r="L23" s="60">
        <f t="shared" ref="L23:L28" si="4">IF(E23-G23&gt;0,1,IF(G23=E23,0,-1))</f>
        <v>0</v>
      </c>
      <c r="M23" s="60">
        <f>IF($E23="",0,IF($E23&gt;$G23,3,IF($E23=G23,1,0)))</f>
        <v>0</v>
      </c>
      <c r="N23" s="60">
        <f>IF($G23="",0,IF($E23&gt;$G23,0,IF($E23=G23,1,3)))</f>
        <v>0</v>
      </c>
      <c r="O23" s="60"/>
      <c r="P23" s="60"/>
      <c r="Q23" s="60">
        <f>E23</f>
        <v>0</v>
      </c>
      <c r="R23" s="60">
        <f>G23</f>
        <v>0</v>
      </c>
      <c r="S23" s="60"/>
      <c r="T23" s="60"/>
      <c r="U23" s="60">
        <f>G23</f>
        <v>0</v>
      </c>
      <c r="V23" s="60">
        <f>E23</f>
        <v>0</v>
      </c>
      <c r="W23" s="60"/>
      <c r="X23" s="60"/>
      <c r="Y23" s="60"/>
      <c r="Z23" s="60">
        <f>M29</f>
        <v>0</v>
      </c>
      <c r="AA23" s="60">
        <f>Q29</f>
        <v>0</v>
      </c>
      <c r="AB23" s="60">
        <f>U29</f>
        <v>0</v>
      </c>
      <c r="AC23" s="60">
        <f>AA23-AB23</f>
        <v>0</v>
      </c>
      <c r="AD23" s="60">
        <f>IF(Z23&gt;Z24,-1,0)</f>
        <v>0</v>
      </c>
      <c r="AE23" s="60">
        <f>IF(Z23&gt;Z25,-1,0)</f>
        <v>0</v>
      </c>
      <c r="AF23" s="60">
        <f>IF(Z23&gt;Z26,-1,0)</f>
        <v>0</v>
      </c>
      <c r="AG23" s="60">
        <f>10000-(AJ23*1000+AM23*100+AK23*10)</f>
        <v>10000</v>
      </c>
      <c r="AH23" s="90">
        <f>RANK(AG23,AG23:AG26,1)</f>
        <v>1</v>
      </c>
      <c r="AI23" s="60" t="str">
        <f>C23</f>
        <v>Spanien</v>
      </c>
      <c r="AJ23" s="60">
        <f t="shared" ref="AJ23:AL26" si="5">Z23</f>
        <v>0</v>
      </c>
      <c r="AK23" s="60">
        <f t="shared" si="5"/>
        <v>0</v>
      </c>
      <c r="AL23" s="60">
        <f t="shared" si="5"/>
        <v>0</v>
      </c>
      <c r="AM23" s="60">
        <f>AK23-AL23</f>
        <v>0</v>
      </c>
      <c r="AN23" s="187"/>
      <c r="AO23" s="187">
        <f>IF(AG24=AG23,IF(G23&gt;E23,AG24-0.1,AG24),AG24)</f>
        <v>10000</v>
      </c>
      <c r="AP23" s="187">
        <f>IF(AG25=AG23,IF(G25&gt;E25,AG25-0.1,AG25),AG25)</f>
        <v>10000</v>
      </c>
      <c r="AQ23" s="187">
        <f>IF(AG26=AG23,IF(G27&gt;E27,AG26-0.1,AG26),AG26)</f>
        <v>10000</v>
      </c>
      <c r="AR23" s="187">
        <f>AN27</f>
        <v>30000</v>
      </c>
      <c r="AS23" s="90">
        <f>RANK(AR23,AR23:AR26,1)</f>
        <v>1</v>
      </c>
      <c r="AT23" s="60" t="str">
        <f t="shared" ref="AT23:AW26" si="6">AI23</f>
        <v>Spanien</v>
      </c>
      <c r="AU23" s="60">
        <f t="shared" si="6"/>
        <v>0</v>
      </c>
      <c r="AV23" s="60">
        <f t="shared" si="6"/>
        <v>0</v>
      </c>
      <c r="AW23" s="60">
        <f t="shared" si="6"/>
        <v>0</v>
      </c>
      <c r="AX23" s="60"/>
      <c r="AY23" s="60"/>
      <c r="AZ23" s="60"/>
      <c r="BA23" s="67">
        <v>1</v>
      </c>
      <c r="BB23" s="65" t="str">
        <f>VLOOKUP(1,AS23:AT26,2,FALSE)</f>
        <v>Spanien</v>
      </c>
      <c r="BC23" s="66"/>
      <c r="BD23" s="68">
        <f>VLOOKUP(1,AS23:AW26,3,FALSE)</f>
        <v>0</v>
      </c>
      <c r="BE23" s="69">
        <f>VLOOKUP(1,AS23:AW26,4,FALSE)</f>
        <v>0</v>
      </c>
      <c r="BF23" s="93" t="s">
        <v>12</v>
      </c>
      <c r="BG23" s="69">
        <f>VLOOKUP(1,AS23:AW26,5,FALSE)</f>
        <v>0</v>
      </c>
      <c r="BH23" s="70" t="s">
        <v>20</v>
      </c>
      <c r="BI23" s="60"/>
      <c r="BJ23" s="85">
        <f>IF(E23&gt;G23,IF(Spielplan!E23&gt;Spielplan!G23,Punktemodus!$B$3,0),0)</f>
        <v>0</v>
      </c>
      <c r="BK23" s="85">
        <f>IF(E23=G23,IF(Spielplan!E23=Spielplan!G23,Punktemodus!$B$3,0),0)</f>
        <v>10</v>
      </c>
      <c r="BL23" s="85">
        <f>IF(E23&lt;G23,IF(Spielplan!E23&lt;Spielplan!G23,Punktemodus!$B$3,0),0)</f>
        <v>0</v>
      </c>
      <c r="BM23" s="85">
        <f>IF(E23=Spielplan!E23,IF(G23=Spielplan!G23,Punktemodus!$B$5,0),0)</f>
        <v>3</v>
      </c>
      <c r="BN23" s="85">
        <f>IF(E23=Spielplan!E23,Punktemodus!$B$7,0)</f>
        <v>1</v>
      </c>
      <c r="BO23" s="85">
        <f>IF(G23=Spielplan!G23,Punktemodus!$B$7,0)</f>
        <v>1</v>
      </c>
      <c r="BP23" s="137">
        <f>IF(Spielplan!E23="",0,SUM(BJ23:BO23))</f>
        <v>0</v>
      </c>
      <c r="BQ23" s="60"/>
      <c r="BR23" s="87"/>
      <c r="BS23" s="60"/>
      <c r="BT23" s="60"/>
      <c r="BU23" s="60"/>
      <c r="BV23" s="60"/>
      <c r="BW23" s="60"/>
      <c r="BX23" s="60"/>
      <c r="BY23" s="60"/>
      <c r="BZ23" s="47">
        <v>54</v>
      </c>
      <c r="CA23" s="44" t="str">
        <f>IF(BX24="",IF(BV24&gt;BV25,BT24,BT25),IF(BX24&gt;BX25,BT24,BT25))</f>
        <v/>
      </c>
      <c r="CB23" s="46"/>
      <c r="CC23" s="104"/>
      <c r="CD23" s="60"/>
      <c r="CE23" s="104"/>
      <c r="CF23" s="60"/>
      <c r="CG23" s="60"/>
      <c r="CH23" s="60"/>
      <c r="CI23" s="60"/>
      <c r="CJ23" s="47" t="s">
        <v>132</v>
      </c>
      <c r="CK23" s="44" t="str">
        <f>IF(CJ18="",IF(CH18&gt;CH19,CF18,CF19),IF(CJ18&gt;CJ19,CF18,CF19))</f>
        <v/>
      </c>
      <c r="CL23" s="46"/>
      <c r="CM23" s="104"/>
      <c r="CN23" s="60"/>
      <c r="CO23" s="104"/>
      <c r="CP23" s="60"/>
      <c r="CQ23" s="376" t="str">
        <f>IF(CO23="",IF(CM23&gt;CM24,CK23,CK24),IF(CO23&gt;CO24,CK23,CK24))</f>
        <v/>
      </c>
      <c r="CR23" s="377"/>
      <c r="CS23" s="377"/>
      <c r="CT23" s="377"/>
      <c r="CU23" s="377"/>
      <c r="CV23" s="378"/>
      <c r="CW23" s="60"/>
    </row>
    <row r="24" spans="1:101" ht="18.75" customHeight="1" thickBot="1" x14ac:dyDescent="0.3">
      <c r="A24" s="60"/>
      <c r="B24" s="60"/>
      <c r="C24" s="53" t="str">
        <f>Spielplan!$C$24</f>
        <v>Chile</v>
      </c>
      <c r="D24" s="64"/>
      <c r="E24" s="104"/>
      <c r="F24" s="93"/>
      <c r="G24" s="104"/>
      <c r="H24" s="53" t="str">
        <f>Spielplan!$H$24</f>
        <v>Australien</v>
      </c>
      <c r="I24" s="64"/>
      <c r="J24" s="60"/>
      <c r="K24" s="60" t="s">
        <v>69</v>
      </c>
      <c r="L24" s="60">
        <f t="shared" si="4"/>
        <v>0</v>
      </c>
      <c r="M24" s="60"/>
      <c r="N24" s="60"/>
      <c r="O24" s="60">
        <f>IF($E24="",0,IF($E24&gt;$G24,3,IF($E24=$G24,1,0)))</f>
        <v>0</v>
      </c>
      <c r="P24" s="60">
        <f>IF($G24="",0,IF($E24&gt;$G24,0,IF($E24=$G24,1,3)))</f>
        <v>0</v>
      </c>
      <c r="Q24" s="60"/>
      <c r="R24" s="60"/>
      <c r="S24" s="60">
        <f>E24</f>
        <v>0</v>
      </c>
      <c r="T24" s="60">
        <f>G24</f>
        <v>0</v>
      </c>
      <c r="U24" s="60"/>
      <c r="V24" s="60"/>
      <c r="W24" s="60">
        <f>G24</f>
        <v>0</v>
      </c>
      <c r="X24" s="60">
        <f>E24</f>
        <v>0</v>
      </c>
      <c r="Y24" s="60"/>
      <c r="Z24" s="60">
        <f>N29</f>
        <v>0</v>
      </c>
      <c r="AA24" s="60">
        <f>R29</f>
        <v>0</v>
      </c>
      <c r="AB24" s="60">
        <f>V29</f>
        <v>0</v>
      </c>
      <c r="AC24" s="60">
        <f>AA24-AB24</f>
        <v>0</v>
      </c>
      <c r="AD24" s="60">
        <f>IF(Z24&gt;Z23,-1,0)</f>
        <v>0</v>
      </c>
      <c r="AE24" s="60">
        <f>IF(Z24&gt;Z25,-1,0)</f>
        <v>0</v>
      </c>
      <c r="AF24" s="60">
        <f>IF(Z24&gt;Z26,-1,0)</f>
        <v>0</v>
      </c>
      <c r="AG24" s="60">
        <f>10000-(AJ24*1000+AM24*100+AK24*10)</f>
        <v>10000</v>
      </c>
      <c r="AH24" s="90">
        <f>RANK(AG24,AG23:AG26,1)</f>
        <v>1</v>
      </c>
      <c r="AI24" s="60" t="str">
        <f>H23</f>
        <v>Niederlande</v>
      </c>
      <c r="AJ24" s="60">
        <f t="shared" si="5"/>
        <v>0</v>
      </c>
      <c r="AK24" s="60">
        <f t="shared" si="5"/>
        <v>0</v>
      </c>
      <c r="AL24" s="60">
        <f t="shared" si="5"/>
        <v>0</v>
      </c>
      <c r="AM24" s="60">
        <f>AK24-AL24</f>
        <v>0</v>
      </c>
      <c r="AN24" s="187">
        <f>IF(AG23=AG24,IF(E23&gt;G23,AG23-0.1,AG23),AG23)</f>
        <v>10000</v>
      </c>
      <c r="AO24" s="187"/>
      <c r="AP24" s="187">
        <f>IF(AG25=AG24,IF(G28&gt;E28,AG25-0.1,AG25),AG25)</f>
        <v>10000</v>
      </c>
      <c r="AQ24" s="187">
        <f>IF(AG26=AG24,IF(G26&gt;E26,AG26-0.1,AG26),AG26)</f>
        <v>10000</v>
      </c>
      <c r="AR24" s="187">
        <f>AO27</f>
        <v>30000</v>
      </c>
      <c r="AS24" s="90">
        <f>RANK(AR24,AR23:AR26,1)</f>
        <v>1</v>
      </c>
      <c r="AT24" s="60" t="str">
        <f t="shared" si="6"/>
        <v>Niederlande</v>
      </c>
      <c r="AU24" s="60">
        <f t="shared" si="6"/>
        <v>0</v>
      </c>
      <c r="AV24" s="60">
        <f t="shared" si="6"/>
        <v>0</v>
      </c>
      <c r="AW24" s="60">
        <f t="shared" si="6"/>
        <v>0</v>
      </c>
      <c r="AX24" s="60"/>
      <c r="AY24" s="60"/>
      <c r="AZ24" s="60"/>
      <c r="BA24" s="71">
        <v>2</v>
      </c>
      <c r="BB24" s="53" t="e">
        <f>VLOOKUP(2,AS23:AT26,2,FALSE)</f>
        <v>#N/A</v>
      </c>
      <c r="BC24" s="64"/>
      <c r="BD24" s="72" t="e">
        <f>VLOOKUP(2,AS23:AW26,3,FALSE)</f>
        <v>#N/A</v>
      </c>
      <c r="BE24" s="73" t="e">
        <f>VLOOKUP(2,AS23:AW26,4,FALSE)</f>
        <v>#N/A</v>
      </c>
      <c r="BF24" s="93" t="s">
        <v>12</v>
      </c>
      <c r="BG24" s="73" t="e">
        <f>VLOOKUP(2,AS23:AW26,5,FALSE)</f>
        <v>#N/A</v>
      </c>
      <c r="BH24" s="74" t="s">
        <v>21</v>
      </c>
      <c r="BI24" s="60"/>
      <c r="BJ24" s="85">
        <f>IF(E24&gt;G24,IF(Spielplan!E24&gt;Spielplan!G24,Punktemodus!$B$3,0),0)</f>
        <v>0</v>
      </c>
      <c r="BK24" s="85">
        <f>IF(E24=G24,IF(Spielplan!E24=Spielplan!G24,Punktemodus!$B$3,0),0)</f>
        <v>10</v>
      </c>
      <c r="BL24" s="85">
        <f>IF(E24&lt;G24,IF(Spielplan!E24&lt;Spielplan!G24,Punktemodus!$B$3,0),0)</f>
        <v>0</v>
      </c>
      <c r="BM24" s="85">
        <f>IF(E24=Spielplan!E24,IF(G24=Spielplan!G24,Punktemodus!$B$5,0),0)</f>
        <v>3</v>
      </c>
      <c r="BN24" s="85">
        <f>IF(E24=Spielplan!E24,Punktemodus!$B$7,0)</f>
        <v>1</v>
      </c>
      <c r="BO24" s="85">
        <f>IF(G24=Spielplan!G24,Punktemodus!$B$7,0)</f>
        <v>1</v>
      </c>
      <c r="BP24" s="137">
        <f>IF(Spielplan!E24="",0,SUM(BJ24:BO24))</f>
        <v>0</v>
      </c>
      <c r="BQ24" s="60"/>
      <c r="BR24" s="87"/>
      <c r="BS24" s="63" t="s">
        <v>123</v>
      </c>
      <c r="BT24" s="44" t="str">
        <f>IF(G83="","",BB78)</f>
        <v/>
      </c>
      <c r="BU24" s="46"/>
      <c r="BV24" s="104"/>
      <c r="BW24" s="60"/>
      <c r="BX24" s="104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47" t="s">
        <v>133</v>
      </c>
      <c r="CK24" s="44" t="str">
        <f>IF(CJ34="",IF(CH34&gt;CH35,CF34,CF35),IF(CJ34&gt;CJ35,CF34,CF35))</f>
        <v/>
      </c>
      <c r="CL24" s="46"/>
      <c r="CM24" s="104"/>
      <c r="CN24" s="60"/>
      <c r="CO24" s="104"/>
      <c r="CP24" s="60"/>
      <c r="CQ24" s="379"/>
      <c r="CR24" s="380"/>
      <c r="CS24" s="380"/>
      <c r="CT24" s="380"/>
      <c r="CU24" s="380"/>
      <c r="CV24" s="381"/>
      <c r="CW24" s="60"/>
    </row>
    <row r="25" spans="1:101" ht="18.75" customHeight="1" thickBot="1" x14ac:dyDescent="0.3">
      <c r="A25" s="60"/>
      <c r="B25" s="60"/>
      <c r="C25" s="65" t="str">
        <f>C23</f>
        <v>Spanien</v>
      </c>
      <c r="D25" s="66"/>
      <c r="E25" s="104"/>
      <c r="F25" s="93"/>
      <c r="G25" s="104"/>
      <c r="H25" s="65" t="str">
        <f>C24</f>
        <v>Chile</v>
      </c>
      <c r="I25" s="66"/>
      <c r="J25" s="60"/>
      <c r="K25" s="60" t="s">
        <v>70</v>
      </c>
      <c r="L25" s="60">
        <f t="shared" si="4"/>
        <v>0</v>
      </c>
      <c r="M25" s="60">
        <f>IF($E25="",0,IF($E25&gt;$G25,3,IF($E25=G25,1,0)))</f>
        <v>0</v>
      </c>
      <c r="N25" s="60"/>
      <c r="O25" s="60">
        <f>IF($G25="",0,IF($E25&gt;$G25,0,IF($E25=$G25,1,3)))</f>
        <v>0</v>
      </c>
      <c r="P25" s="60"/>
      <c r="Q25" s="60">
        <f>E25</f>
        <v>0</v>
      </c>
      <c r="R25" s="60"/>
      <c r="S25" s="60">
        <f>G25</f>
        <v>0</v>
      </c>
      <c r="T25" s="60"/>
      <c r="U25" s="60">
        <f>G25</f>
        <v>0</v>
      </c>
      <c r="V25" s="60"/>
      <c r="W25" s="60">
        <f>E25</f>
        <v>0</v>
      </c>
      <c r="X25" s="60"/>
      <c r="Y25" s="60"/>
      <c r="Z25" s="60">
        <f>O29</f>
        <v>0</v>
      </c>
      <c r="AA25" s="60">
        <f>S29</f>
        <v>0</v>
      </c>
      <c r="AB25" s="60">
        <f>W29</f>
        <v>0</v>
      </c>
      <c r="AC25" s="60">
        <f>AA25-AB25</f>
        <v>0</v>
      </c>
      <c r="AD25" s="60">
        <f>IF(Z25&gt;Z23,-1,0)</f>
        <v>0</v>
      </c>
      <c r="AE25" s="60">
        <f>IF(Z25&gt;Z24,-1,0)</f>
        <v>0</v>
      </c>
      <c r="AF25" s="60">
        <f>IF(Z25&gt;Z26,-1,0)</f>
        <v>0</v>
      </c>
      <c r="AG25" s="60">
        <f>10000-(AJ25*1000+AM25*100+AK25*10)</f>
        <v>10000</v>
      </c>
      <c r="AH25" s="90">
        <f>RANK(AG25,AG23:AG26,1)</f>
        <v>1</v>
      </c>
      <c r="AI25" s="60" t="str">
        <f>C24</f>
        <v>Chile</v>
      </c>
      <c r="AJ25" s="60">
        <f t="shared" si="5"/>
        <v>0</v>
      </c>
      <c r="AK25" s="60">
        <f t="shared" si="5"/>
        <v>0</v>
      </c>
      <c r="AL25" s="60">
        <f t="shared" si="5"/>
        <v>0</v>
      </c>
      <c r="AM25" s="60">
        <f>AK25-AL25</f>
        <v>0</v>
      </c>
      <c r="AN25" s="187">
        <f>IF(AG23=AG25,IF(E25&gt;G25,AG23-0.1,AG23),AG23)</f>
        <v>10000</v>
      </c>
      <c r="AO25" s="187">
        <f>IF(AG24=AG25,IF(E28&gt;G28,AG24-0.1,AG24),AG24)</f>
        <v>10000</v>
      </c>
      <c r="AP25" s="187"/>
      <c r="AQ25" s="187">
        <f>IF(AG26=AG25,IF(G24&gt;E24,AG26-0.1,AG26),AG26)</f>
        <v>10000</v>
      </c>
      <c r="AR25" s="187">
        <f>AP27</f>
        <v>30000</v>
      </c>
      <c r="AS25" s="90">
        <f>RANK(AR25,AR23:AR26,1)</f>
        <v>1</v>
      </c>
      <c r="AT25" s="60" t="str">
        <f t="shared" si="6"/>
        <v>Chile</v>
      </c>
      <c r="AU25" s="60">
        <f t="shared" si="6"/>
        <v>0</v>
      </c>
      <c r="AV25" s="60">
        <f t="shared" si="6"/>
        <v>0</v>
      </c>
      <c r="AW25" s="60">
        <f t="shared" si="6"/>
        <v>0</v>
      </c>
      <c r="AX25" s="60"/>
      <c r="AY25" s="60"/>
      <c r="AZ25" s="60"/>
      <c r="BA25" s="113">
        <v>3</v>
      </c>
      <c r="BB25" s="114" t="e">
        <f>VLOOKUP(3,AS23:AT26,2,FALSE)</f>
        <v>#N/A</v>
      </c>
      <c r="BC25" s="115"/>
      <c r="BD25" s="116" t="e">
        <f>VLOOKUP(3,AS23:AW26,3,FALSE)</f>
        <v>#N/A</v>
      </c>
      <c r="BE25" s="116" t="e">
        <f>VLOOKUP(3,AS23:AW26,4,FALSE)</f>
        <v>#N/A</v>
      </c>
      <c r="BF25" s="93" t="s">
        <v>12</v>
      </c>
      <c r="BG25" s="116" t="e">
        <f>VLOOKUP(3,AS23:AW26,5,FALSE)</f>
        <v>#N/A</v>
      </c>
      <c r="BH25" s="60"/>
      <c r="BI25" s="60"/>
      <c r="BJ25" s="85">
        <f>IF(E25&gt;G25,IF(Spielplan!E25&gt;Spielplan!G25,Punktemodus!$B$3,0),0)</f>
        <v>0</v>
      </c>
      <c r="BK25" s="85">
        <f>IF(E25=G25,IF(Spielplan!E25=Spielplan!G25,Punktemodus!$B$3,0),0)</f>
        <v>10</v>
      </c>
      <c r="BL25" s="85">
        <f>IF(E25&lt;G25,IF(Spielplan!E25&lt;Spielplan!G25,Punktemodus!$B$3,0),0)</f>
        <v>0</v>
      </c>
      <c r="BM25" s="85">
        <f>IF(E25=Spielplan!E25,IF(G25=Spielplan!G25,Punktemodus!$B$5,0),0)</f>
        <v>3</v>
      </c>
      <c r="BN25" s="85">
        <f>IF(E25=Spielplan!E25,Punktemodus!$B$7,0)</f>
        <v>1</v>
      </c>
      <c r="BO25" s="85">
        <f>IF(G25=Spielplan!G25,Punktemodus!$B$7,0)</f>
        <v>1</v>
      </c>
      <c r="BP25" s="137">
        <f>IF(Spielplan!E25="",0,SUM(BJ25:BO25))</f>
        <v>0</v>
      </c>
      <c r="BQ25" s="60"/>
      <c r="BR25" s="87"/>
      <c r="BS25" s="52" t="s">
        <v>124</v>
      </c>
      <c r="BT25" s="44" t="str">
        <f>IF(G94="","",BB90)</f>
        <v/>
      </c>
      <c r="BU25" s="46"/>
      <c r="BV25" s="104"/>
      <c r="BW25" s="60"/>
      <c r="BX25" s="104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88" t="s">
        <v>136</v>
      </c>
      <c r="CS25" s="60"/>
      <c r="CT25" s="60"/>
      <c r="CU25" s="60"/>
      <c r="CV25" s="60"/>
      <c r="CW25" s="60"/>
    </row>
    <row r="26" spans="1:101" ht="18.75" customHeight="1" thickBot="1" x14ac:dyDescent="0.3">
      <c r="A26" s="60"/>
      <c r="B26" s="60"/>
      <c r="C26" s="53" t="str">
        <f>H23</f>
        <v>Niederlande</v>
      </c>
      <c r="D26" s="64"/>
      <c r="E26" s="104"/>
      <c r="F26" s="93"/>
      <c r="G26" s="104"/>
      <c r="H26" s="53" t="str">
        <f>H24</f>
        <v>Australien</v>
      </c>
      <c r="I26" s="64"/>
      <c r="J26" s="60"/>
      <c r="K26" s="60" t="s">
        <v>71</v>
      </c>
      <c r="L26" s="60">
        <f t="shared" si="4"/>
        <v>0</v>
      </c>
      <c r="M26" s="60"/>
      <c r="N26" s="60">
        <f>IF($E26="",0,IF($E26&gt;$G26,3,IF($E26=$G26,1,0)))</f>
        <v>0</v>
      </c>
      <c r="O26" s="60"/>
      <c r="P26" s="60">
        <f>IF($G26="",0,IF($E26&gt;$G26,0,IF($E26=$G26,1,3)))</f>
        <v>0</v>
      </c>
      <c r="Q26" s="60"/>
      <c r="R26" s="60">
        <f>E26</f>
        <v>0</v>
      </c>
      <c r="S26" s="60"/>
      <c r="T26" s="60">
        <f>G26</f>
        <v>0</v>
      </c>
      <c r="U26" s="60"/>
      <c r="V26" s="60">
        <f>G26</f>
        <v>0</v>
      </c>
      <c r="W26" s="60"/>
      <c r="X26" s="60">
        <f>E26</f>
        <v>0</v>
      </c>
      <c r="Y26" s="60"/>
      <c r="Z26" s="60">
        <f>P29</f>
        <v>0</v>
      </c>
      <c r="AA26" s="60">
        <f>T29</f>
        <v>0</v>
      </c>
      <c r="AB26" s="60">
        <f>X29</f>
        <v>0</v>
      </c>
      <c r="AC26" s="60">
        <f>AA26-AB26</f>
        <v>0</v>
      </c>
      <c r="AD26" s="60">
        <f>IF(Z26&gt;Z23,-1,0)</f>
        <v>0</v>
      </c>
      <c r="AE26" s="60">
        <f>IF(Z26&gt;Z24,-1,0)</f>
        <v>0</v>
      </c>
      <c r="AF26" s="60">
        <f>IF(Z26&gt;Z25,-1,0)</f>
        <v>0</v>
      </c>
      <c r="AG26" s="60">
        <f>10000-(AJ26*1000+AM26*100+AK26*10)</f>
        <v>10000</v>
      </c>
      <c r="AH26" s="90">
        <f>RANK(AG26,AG23:AG26,1)</f>
        <v>1</v>
      </c>
      <c r="AI26" s="60" t="str">
        <f>H24</f>
        <v>Australien</v>
      </c>
      <c r="AJ26" s="60">
        <f t="shared" si="5"/>
        <v>0</v>
      </c>
      <c r="AK26" s="60">
        <f t="shared" si="5"/>
        <v>0</v>
      </c>
      <c r="AL26" s="60">
        <f t="shared" si="5"/>
        <v>0</v>
      </c>
      <c r="AM26" s="60">
        <f>AK26-AL26</f>
        <v>0</v>
      </c>
      <c r="AN26" s="187">
        <f>IF(AG23=AG26,IF(E27&gt;G27,AG23-0.1,AG23),AG23)</f>
        <v>10000</v>
      </c>
      <c r="AO26" s="187">
        <f>IF(AG24=AG26,IF(E26&gt;G26,AG24-0.1,AG24),AG24)</f>
        <v>10000</v>
      </c>
      <c r="AP26" s="187">
        <f>IF(AG25=AG26,IF(E24&gt;G24,AG25-0.1,AG25),AG25)</f>
        <v>10000</v>
      </c>
      <c r="AQ26" s="187"/>
      <c r="AR26" s="187">
        <f>AQ27</f>
        <v>30000</v>
      </c>
      <c r="AS26" s="90">
        <f>RANK(AR26,AR23:AR26,1)</f>
        <v>1</v>
      </c>
      <c r="AT26" s="60" t="str">
        <f t="shared" si="6"/>
        <v>Australien</v>
      </c>
      <c r="AU26" s="60">
        <f t="shared" si="6"/>
        <v>0</v>
      </c>
      <c r="AV26" s="60">
        <f t="shared" si="6"/>
        <v>0</v>
      </c>
      <c r="AW26" s="60">
        <f t="shared" si="6"/>
        <v>0</v>
      </c>
      <c r="AX26" s="60"/>
      <c r="AY26" s="60"/>
      <c r="AZ26" s="60"/>
      <c r="BA26" s="113">
        <v>4</v>
      </c>
      <c r="BB26" s="114" t="e">
        <f>VLOOKUP(4,AS23:AT26,2,FALSE)</f>
        <v>#N/A</v>
      </c>
      <c r="BC26" s="115"/>
      <c r="BD26" s="116" t="e">
        <f>VLOOKUP(4,AS23:AW26,3,FALSE)</f>
        <v>#N/A</v>
      </c>
      <c r="BE26" s="116" t="e">
        <f>VLOOKUP(4,AS23:AW26,4,FALSE)</f>
        <v>#N/A</v>
      </c>
      <c r="BF26" s="93" t="s">
        <v>12</v>
      </c>
      <c r="BG26" s="116" t="e">
        <f>VLOOKUP(4,AS23:AW26,5,FALSE)</f>
        <v>#N/A</v>
      </c>
      <c r="BH26" s="60"/>
      <c r="BI26" s="60"/>
      <c r="BJ26" s="85">
        <f>IF(E26&gt;G26,IF(Spielplan!E26&gt;Spielplan!G26,Punktemodus!$B$3,0),0)</f>
        <v>0</v>
      </c>
      <c r="BK26" s="85">
        <f>IF(E26=G26,IF(Spielplan!E26=Spielplan!G26,Punktemodus!$B$3,0),0)</f>
        <v>10</v>
      </c>
      <c r="BL26" s="85">
        <f>IF(E26&lt;G26,IF(Spielplan!E26&lt;Spielplan!G26,Punktemodus!$B$3,0),0)</f>
        <v>0</v>
      </c>
      <c r="BM26" s="85">
        <f>IF(E26=Spielplan!E26,IF(G26=Spielplan!G26,Punktemodus!$B$5,0),0)</f>
        <v>3</v>
      </c>
      <c r="BN26" s="85">
        <f>IF(E26=Spielplan!E26,Punktemodus!$B$7,0)</f>
        <v>1</v>
      </c>
      <c r="BO26" s="85">
        <f>IF(G26=Spielplan!G26,Punktemodus!$B$7,0)</f>
        <v>1</v>
      </c>
      <c r="BP26" s="137">
        <f>IF(Spielplan!E26="",0,SUM(BJ26:BO26))</f>
        <v>0</v>
      </c>
      <c r="BQ26" s="60"/>
      <c r="BR26" s="8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382" t="str">
        <f>IF(CQ23=CK23,CK24,CK23)</f>
        <v/>
      </c>
      <c r="CR26" s="383"/>
      <c r="CS26" s="383"/>
      <c r="CT26" s="383"/>
      <c r="CU26" s="383"/>
      <c r="CV26" s="384"/>
      <c r="CW26" s="60"/>
    </row>
    <row r="27" spans="1:101" ht="18.75" customHeight="1" thickBot="1" x14ac:dyDescent="0.3">
      <c r="A27" s="60"/>
      <c r="B27" s="60"/>
      <c r="C27" s="65" t="str">
        <f>C23</f>
        <v>Spanien</v>
      </c>
      <c r="D27" s="66"/>
      <c r="E27" s="104"/>
      <c r="F27" s="93"/>
      <c r="G27" s="104"/>
      <c r="H27" s="65" t="str">
        <f>H24</f>
        <v>Australien</v>
      </c>
      <c r="I27" s="66"/>
      <c r="J27" s="60"/>
      <c r="K27" s="60" t="s">
        <v>72</v>
      </c>
      <c r="L27" s="60">
        <f t="shared" si="4"/>
        <v>0</v>
      </c>
      <c r="M27" s="60">
        <f>IF($E27="",0,IF($E27&gt;$G27,3,IF($E27=G27,1,0)))</f>
        <v>0</v>
      </c>
      <c r="N27" s="60"/>
      <c r="O27" s="60"/>
      <c r="P27" s="60">
        <f>IF($G27="",0,IF($E27&gt;$G27,0,IF($E27=$G27,1,3)))</f>
        <v>0</v>
      </c>
      <c r="Q27" s="60">
        <f>E27</f>
        <v>0</v>
      </c>
      <c r="R27" s="60"/>
      <c r="S27" s="60"/>
      <c r="T27" s="60">
        <f>G27</f>
        <v>0</v>
      </c>
      <c r="U27" s="60">
        <f>G27</f>
        <v>0</v>
      </c>
      <c r="V27" s="60"/>
      <c r="W27" s="60"/>
      <c r="X27" s="60">
        <f>E27</f>
        <v>0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187">
        <f>SUM(AN23:AN26)</f>
        <v>30000</v>
      </c>
      <c r="AO27" s="187">
        <f>SUM(AO23:AO26)</f>
        <v>30000</v>
      </c>
      <c r="AP27" s="187">
        <f>SUM(AP23:AP26)</f>
        <v>30000</v>
      </c>
      <c r="AQ27" s="187">
        <f>SUM(AQ23:AQ26)</f>
        <v>30000</v>
      </c>
      <c r="AR27" s="187"/>
      <c r="AS27" s="60"/>
      <c r="AT27" s="60"/>
      <c r="AU27" s="60"/>
      <c r="AV27" s="60"/>
      <c r="AW27" s="60"/>
      <c r="AX27" s="60"/>
      <c r="AY27" s="60"/>
      <c r="AZ27" s="60"/>
      <c r="BA27" s="92"/>
      <c r="BB27" s="60"/>
      <c r="BC27" s="60"/>
      <c r="BD27" s="60"/>
      <c r="BE27" s="60"/>
      <c r="BF27" s="60"/>
      <c r="BG27" s="60"/>
      <c r="BH27" s="60"/>
      <c r="BI27" s="60"/>
      <c r="BJ27" s="85">
        <f>IF(E27&gt;G27,IF(Spielplan!E27&gt;Spielplan!G27,Punktemodus!$B$3,0),0)</f>
        <v>0</v>
      </c>
      <c r="BK27" s="85">
        <f>IF(E27=G27,IF(Spielplan!E27=Spielplan!G27,Punktemodus!$B$3,0),0)</f>
        <v>10</v>
      </c>
      <c r="BL27" s="85">
        <f>IF(E27&lt;G27,IF(Spielplan!E27&lt;Spielplan!G27,Punktemodus!$B$3,0),0)</f>
        <v>0</v>
      </c>
      <c r="BM27" s="85">
        <f>IF(E27=Spielplan!E27,IF(G27=Spielplan!G27,Punktemodus!$B$5,0),0)</f>
        <v>3</v>
      </c>
      <c r="BN27" s="85">
        <f>IF(E27=Spielplan!E27,Punktemodus!$B$7,0)</f>
        <v>1</v>
      </c>
      <c r="BO27" s="85">
        <f>IF(G27=Spielplan!G27,Punktemodus!$B$7,0)</f>
        <v>1</v>
      </c>
      <c r="BP27" s="137">
        <f>IF(Spielplan!E27="",0,SUM(BJ27:BO27))</f>
        <v>0</v>
      </c>
      <c r="BQ27" s="60"/>
      <c r="BR27" s="8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91" t="s">
        <v>131</v>
      </c>
      <c r="CM27" s="60"/>
      <c r="CN27" s="60"/>
      <c r="CO27" s="61" t="s">
        <v>26</v>
      </c>
      <c r="CP27" s="60"/>
      <c r="CQ27" s="385"/>
      <c r="CR27" s="386"/>
      <c r="CS27" s="386"/>
      <c r="CT27" s="386"/>
      <c r="CU27" s="386"/>
      <c r="CV27" s="387"/>
      <c r="CW27" s="60"/>
    </row>
    <row r="28" spans="1:101" ht="18.75" customHeight="1" thickBot="1" x14ac:dyDescent="0.3">
      <c r="A28" s="60"/>
      <c r="B28" s="60"/>
      <c r="C28" s="53" t="str">
        <f>H23</f>
        <v>Niederlande</v>
      </c>
      <c r="D28" s="64"/>
      <c r="E28" s="104"/>
      <c r="F28" s="106"/>
      <c r="G28" s="104"/>
      <c r="H28" s="53" t="str">
        <f>C24</f>
        <v>Chile</v>
      </c>
      <c r="I28" s="64"/>
      <c r="J28" s="60"/>
      <c r="K28" s="60" t="s">
        <v>72</v>
      </c>
      <c r="L28" s="60">
        <f t="shared" si="4"/>
        <v>0</v>
      </c>
      <c r="M28" s="60"/>
      <c r="N28" s="60">
        <f>IF($E28="",0,IF($E28&gt;$G28,3,IF($E28=$G28,1,0)))</f>
        <v>0</v>
      </c>
      <c r="O28" s="60">
        <f>IF($G28="",0,IF($E28&gt;$G28,0,IF($E28=$G28,1,3)))</f>
        <v>0</v>
      </c>
      <c r="P28" s="60"/>
      <c r="Q28" s="60"/>
      <c r="R28" s="60">
        <f>E28</f>
        <v>0</v>
      </c>
      <c r="S28" s="60">
        <f>G28</f>
        <v>0</v>
      </c>
      <c r="T28" s="60"/>
      <c r="U28" s="60"/>
      <c r="V28" s="60">
        <f>G28</f>
        <v>0</v>
      </c>
      <c r="W28" s="60">
        <f>E28</f>
        <v>0</v>
      </c>
      <c r="X28" s="60"/>
      <c r="Y28" s="60"/>
      <c r="Z28" s="60" t="s">
        <v>30</v>
      </c>
      <c r="AA28" s="60"/>
      <c r="AB28" s="60"/>
      <c r="AC28" s="60"/>
      <c r="AD28" s="60"/>
      <c r="AE28" s="60"/>
      <c r="AF28" s="60"/>
      <c r="AG28" s="60" t="b">
        <f>OR(AG23=AG24,AG23=AG25,AG23=AG26,AG24=AG25,AG24=AG26,AG25=AG26)</f>
        <v>1</v>
      </c>
      <c r="AH28" s="60"/>
      <c r="AI28" s="60"/>
      <c r="AJ28" s="60"/>
      <c r="AK28" s="60"/>
      <c r="AL28" s="60"/>
      <c r="AM28" s="60"/>
      <c r="AN28" s="60"/>
      <c r="AO28" s="60" t="s">
        <v>34</v>
      </c>
      <c r="AP28" s="60"/>
      <c r="AQ28" s="60"/>
      <c r="AR28" s="60" t="b">
        <f>OR(AR23=AR24,AR23=AR25,AR23=AR26,AR24=AR25,AR24=AR26,AR25=AR26)</f>
        <v>1</v>
      </c>
      <c r="AS28" s="60"/>
      <c r="AT28" s="60"/>
      <c r="AU28" s="60"/>
      <c r="AV28" s="60"/>
      <c r="AW28" s="60"/>
      <c r="AX28" s="60"/>
      <c r="AY28" s="60"/>
      <c r="AZ28" s="60"/>
      <c r="BA28" s="92"/>
      <c r="BB28" s="60"/>
      <c r="BC28" s="60"/>
      <c r="BD28" s="60"/>
      <c r="BE28" s="60"/>
      <c r="BF28" s="60"/>
      <c r="BG28" s="60"/>
      <c r="BH28" s="60"/>
      <c r="BI28" s="60"/>
      <c r="BJ28" s="85">
        <f>IF(E28&gt;G28,IF(Spielplan!E28&gt;Spielplan!G28,Punktemodus!$B$3,0),0)</f>
        <v>0</v>
      </c>
      <c r="BK28" s="85">
        <f>IF(E28=G28,IF(Spielplan!E28=Spielplan!G28,Punktemodus!$B$3,0),0)</f>
        <v>10</v>
      </c>
      <c r="BL28" s="85">
        <f>IF(E28&lt;G28,IF(Spielplan!E28&lt;Spielplan!G28,Punktemodus!$B$3,0),0)</f>
        <v>0</v>
      </c>
      <c r="BM28" s="85">
        <f>IF(E28=Spielplan!E28,IF(G28=Spielplan!G28,Punktemodus!$B$5,0),0)</f>
        <v>3</v>
      </c>
      <c r="BN28" s="85">
        <f>IF(E28=Spielplan!E28,Punktemodus!$B$7,0)</f>
        <v>1</v>
      </c>
      <c r="BO28" s="85">
        <f>IF(G28=Spielplan!G28,Punktemodus!$B$7,0)</f>
        <v>1</v>
      </c>
      <c r="BP28" s="137">
        <f>IF(Spielplan!E28="",0,SUM(BJ28:BO28))</f>
        <v>0</v>
      </c>
      <c r="BQ28" s="60"/>
      <c r="BR28" s="87"/>
      <c r="BS28" s="82" t="s">
        <v>20</v>
      </c>
      <c r="BT28" s="44" t="str">
        <f>IF(G28="","",BB23)</f>
        <v/>
      </c>
      <c r="BU28" s="46"/>
      <c r="BV28" s="104"/>
      <c r="BW28" s="60"/>
      <c r="BX28" s="104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88" t="s">
        <v>137</v>
      </c>
      <c r="CS28" s="60"/>
      <c r="CT28" s="60"/>
      <c r="CU28" s="60"/>
      <c r="CV28" s="60"/>
      <c r="CW28" s="60"/>
    </row>
    <row r="29" spans="1:101" ht="18.75" customHeight="1" thickBot="1" x14ac:dyDescent="0.25">
      <c r="A29" s="60"/>
      <c r="B29" s="60"/>
      <c r="C29" s="136" t="str">
        <f>IF(G28="","",IF(AR28=TRUE,"Achtung: Fehler in Tabelle!",""))</f>
        <v/>
      </c>
      <c r="D29" s="60"/>
      <c r="E29" s="85"/>
      <c r="F29" s="60"/>
      <c r="G29" s="85"/>
      <c r="H29" s="60"/>
      <c r="I29" s="60"/>
      <c r="J29" s="60"/>
      <c r="K29" s="60"/>
      <c r="L29" s="60"/>
      <c r="M29" s="60">
        <f t="shared" ref="M29:X29" si="7">SUM(M23:M28)</f>
        <v>0</v>
      </c>
      <c r="N29" s="60">
        <f t="shared" si="7"/>
        <v>0</v>
      </c>
      <c r="O29" s="60">
        <f t="shared" si="7"/>
        <v>0</v>
      </c>
      <c r="P29" s="60">
        <f t="shared" si="7"/>
        <v>0</v>
      </c>
      <c r="Q29" s="60">
        <f t="shared" si="7"/>
        <v>0</v>
      </c>
      <c r="R29" s="60">
        <f t="shared" si="7"/>
        <v>0</v>
      </c>
      <c r="S29" s="60">
        <f t="shared" si="7"/>
        <v>0</v>
      </c>
      <c r="T29" s="60">
        <f t="shared" si="7"/>
        <v>0</v>
      </c>
      <c r="U29" s="60">
        <f t="shared" si="7"/>
        <v>0</v>
      </c>
      <c r="V29" s="60">
        <f t="shared" si="7"/>
        <v>0</v>
      </c>
      <c r="W29" s="60">
        <f t="shared" si="7"/>
        <v>0</v>
      </c>
      <c r="X29" s="60">
        <f t="shared" si="7"/>
        <v>0</v>
      </c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160">
        <f>SUM(BP23:BP28)</f>
        <v>0</v>
      </c>
      <c r="BQ29" s="60"/>
      <c r="BR29" s="87"/>
      <c r="BS29" s="5" t="s">
        <v>125</v>
      </c>
      <c r="BT29" s="44" t="str">
        <f>IF(G17="","",BB13)</f>
        <v/>
      </c>
      <c r="BU29" s="46"/>
      <c r="BV29" s="104"/>
      <c r="BW29" s="60"/>
      <c r="BX29" s="104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47" t="s">
        <v>134</v>
      </c>
      <c r="CK29" s="44" t="str">
        <f>IF(CK23=CF19,CF18,CF19)</f>
        <v/>
      </c>
      <c r="CL29" s="46"/>
      <c r="CM29" s="104"/>
      <c r="CN29" s="60"/>
      <c r="CO29" s="104"/>
      <c r="CP29" s="60"/>
      <c r="CQ29" s="388" t="str">
        <f>IF(CO29="",IF(CM29&gt;CM30,CK29,CK30),IF(CO29&gt;CO30,CK29,CK30))</f>
        <v/>
      </c>
      <c r="CR29" s="389"/>
      <c r="CS29" s="389"/>
      <c r="CT29" s="389"/>
      <c r="CU29" s="389"/>
      <c r="CV29" s="390"/>
      <c r="CW29" s="60"/>
    </row>
    <row r="30" spans="1:101" ht="18.75" customHeight="1" thickBot="1" x14ac:dyDescent="0.25">
      <c r="A30" s="60"/>
      <c r="B30" s="60"/>
      <c r="C30" s="60"/>
      <c r="D30" s="60"/>
      <c r="E30" s="85"/>
      <c r="F30" s="60"/>
      <c r="G30" s="85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85"/>
      <c r="BJ30" s="60"/>
      <c r="BK30" s="60"/>
      <c r="BL30" s="60"/>
      <c r="BM30" s="60"/>
      <c r="BN30" s="60"/>
      <c r="BO30" s="60"/>
      <c r="BP30" s="138"/>
      <c r="BQ30" s="60"/>
      <c r="BR30" s="87"/>
      <c r="BS30" s="60"/>
      <c r="BT30" s="60"/>
      <c r="BU30" s="60"/>
      <c r="BV30" s="60"/>
      <c r="BW30" s="60"/>
      <c r="BX30" s="60"/>
      <c r="BY30" s="60"/>
      <c r="BZ30" s="47">
        <v>52</v>
      </c>
      <c r="CA30" s="44" t="str">
        <f>IF(BX28="",IF(BV28&gt;BV29,BT28,BT29),IF(BX28&gt;BX29,BT28,BT29))</f>
        <v/>
      </c>
      <c r="CB30" s="46"/>
      <c r="CC30" s="104"/>
      <c r="CD30" s="60"/>
      <c r="CE30" s="104"/>
      <c r="CF30" s="60"/>
      <c r="CG30" s="60"/>
      <c r="CH30" s="60"/>
      <c r="CI30" s="60"/>
      <c r="CJ30" s="47" t="s">
        <v>135</v>
      </c>
      <c r="CK30" s="44" t="str">
        <f>IF(CK24=CF34,CF35,CF34)</f>
        <v/>
      </c>
      <c r="CL30" s="46"/>
      <c r="CM30" s="104"/>
      <c r="CN30" s="60"/>
      <c r="CO30" s="104"/>
      <c r="CP30" s="60"/>
      <c r="CQ30" s="391"/>
      <c r="CR30" s="392"/>
      <c r="CS30" s="392"/>
      <c r="CT30" s="392"/>
      <c r="CU30" s="392"/>
      <c r="CV30" s="393"/>
      <c r="CW30" s="60"/>
    </row>
    <row r="31" spans="1:101" ht="18.75" customHeight="1" thickBot="1" x14ac:dyDescent="0.3">
      <c r="A31" s="60"/>
      <c r="B31" s="60"/>
      <c r="C31" s="60"/>
      <c r="D31" s="60"/>
      <c r="E31" s="85"/>
      <c r="F31" s="60"/>
      <c r="G31" s="85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85"/>
      <c r="BJ31" s="60"/>
      <c r="BK31" s="60"/>
      <c r="BL31" s="60"/>
      <c r="BM31" s="60"/>
      <c r="BN31" s="60"/>
      <c r="BO31" s="60"/>
      <c r="BP31" s="138"/>
      <c r="BQ31" s="60"/>
      <c r="BR31" s="87"/>
      <c r="BS31" s="60"/>
      <c r="BT31" s="60"/>
      <c r="BU31" s="60"/>
      <c r="BV31" s="60"/>
      <c r="BW31" s="60"/>
      <c r="BX31" s="60"/>
      <c r="BY31" s="60"/>
      <c r="BZ31" s="47">
        <v>51</v>
      </c>
      <c r="CA31" s="44" t="str">
        <f>IF(BX32="",IF(BV32&gt;BV33,BT32,BT33),IF(BX32&gt;BX33,BT32,BT33))</f>
        <v/>
      </c>
      <c r="CB31" s="46"/>
      <c r="CC31" s="104"/>
      <c r="CD31" s="60"/>
      <c r="CE31" s="104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88" t="s">
        <v>138</v>
      </c>
      <c r="CS31" s="60"/>
      <c r="CT31" s="60"/>
      <c r="CU31" s="60"/>
      <c r="CV31" s="60"/>
      <c r="CW31" s="60"/>
    </row>
    <row r="32" spans="1:101" ht="18.75" customHeight="1" thickBot="1" x14ac:dyDescent="0.3">
      <c r="A32" s="60"/>
      <c r="B32" s="60"/>
      <c r="C32" s="88" t="s">
        <v>73</v>
      </c>
      <c r="D32" s="60"/>
      <c r="E32" s="85"/>
      <c r="F32" s="60"/>
      <c r="G32" s="85"/>
      <c r="H32" s="60"/>
      <c r="I32" s="60"/>
      <c r="J32" s="60"/>
      <c r="K32" s="60"/>
      <c r="L32" s="60"/>
      <c r="M32" s="60" t="s">
        <v>4</v>
      </c>
      <c r="N32" s="60"/>
      <c r="O32" s="60"/>
      <c r="P32" s="60"/>
      <c r="Q32" s="60" t="s">
        <v>6</v>
      </c>
      <c r="R32" s="60"/>
      <c r="S32" s="60"/>
      <c r="T32" s="60"/>
      <c r="U32" s="60" t="s">
        <v>7</v>
      </c>
      <c r="V32" s="60"/>
      <c r="W32" s="60"/>
      <c r="X32" s="60"/>
      <c r="Y32" s="60"/>
      <c r="Z32" s="60" t="s">
        <v>4</v>
      </c>
      <c r="AA32" s="60" t="s">
        <v>5</v>
      </c>
      <c r="AB32" s="60"/>
      <c r="AC32" s="60"/>
      <c r="AD32" s="60" t="s">
        <v>9</v>
      </c>
      <c r="AE32" s="60"/>
      <c r="AF32" s="60"/>
      <c r="AG32" s="60"/>
      <c r="AH32" s="60" t="s">
        <v>32</v>
      </c>
      <c r="AI32" s="60"/>
      <c r="AJ32" s="60"/>
      <c r="AK32" s="60"/>
      <c r="AL32" s="60"/>
      <c r="AM32" s="60"/>
      <c r="AN32" s="60" t="s">
        <v>35</v>
      </c>
      <c r="AO32" s="60"/>
      <c r="AP32" s="60"/>
      <c r="AQ32" s="60"/>
      <c r="AR32" s="60"/>
      <c r="AS32" s="60" t="s">
        <v>33</v>
      </c>
      <c r="AT32" s="60"/>
      <c r="AU32" s="60"/>
      <c r="AV32" s="60"/>
      <c r="AW32" s="60"/>
      <c r="AX32" s="60"/>
      <c r="AY32" s="60"/>
      <c r="AZ32" s="60"/>
      <c r="BA32" s="60"/>
      <c r="BB32" s="89" t="s">
        <v>10</v>
      </c>
      <c r="BC32" s="60"/>
      <c r="BD32" s="90" t="s">
        <v>4</v>
      </c>
      <c r="BE32" s="60"/>
      <c r="BF32" s="61" t="s">
        <v>5</v>
      </c>
      <c r="BG32" s="60"/>
      <c r="BH32" s="60"/>
      <c r="BI32" s="85"/>
      <c r="BJ32" s="60"/>
      <c r="BK32" s="60"/>
      <c r="BL32" s="60"/>
      <c r="BM32" s="60"/>
      <c r="BN32" s="60"/>
      <c r="BO32" s="60"/>
      <c r="BP32" s="138"/>
      <c r="BQ32" s="85"/>
      <c r="BR32" s="87"/>
      <c r="BS32" s="55" t="s">
        <v>24</v>
      </c>
      <c r="BT32" s="44" t="str">
        <f>IF(G50="","",BB45)</f>
        <v/>
      </c>
      <c r="BU32" s="46"/>
      <c r="BV32" s="104"/>
      <c r="BW32" s="60"/>
      <c r="BX32" s="104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343" t="str">
        <f>IF(CQ29=CK29,CK30,CK29)</f>
        <v/>
      </c>
      <c r="CR32" s="344"/>
      <c r="CS32" s="344"/>
      <c r="CT32" s="344"/>
      <c r="CU32" s="344"/>
      <c r="CV32" s="345"/>
      <c r="CW32" s="60"/>
    </row>
    <row r="33" spans="1:101" ht="18.75" customHeight="1" thickBot="1" x14ac:dyDescent="0.25">
      <c r="A33" s="60"/>
      <c r="B33" s="60"/>
      <c r="C33" s="60"/>
      <c r="D33" s="60"/>
      <c r="E33" s="85"/>
      <c r="F33" s="60"/>
      <c r="G33" s="85"/>
      <c r="H33" s="60"/>
      <c r="I33" s="60"/>
      <c r="J33" s="60"/>
      <c r="K33" s="60"/>
      <c r="L33" s="60"/>
      <c r="M33" s="60" t="s">
        <v>0</v>
      </c>
      <c r="N33" s="60" t="s">
        <v>1</v>
      </c>
      <c r="O33" s="60" t="s">
        <v>2</v>
      </c>
      <c r="P33" s="60" t="s">
        <v>3</v>
      </c>
      <c r="Q33" s="60" t="s">
        <v>0</v>
      </c>
      <c r="R33" s="60" t="s">
        <v>1</v>
      </c>
      <c r="S33" s="60" t="s">
        <v>2</v>
      </c>
      <c r="T33" s="60" t="s">
        <v>3</v>
      </c>
      <c r="U33" s="60" t="s">
        <v>0</v>
      </c>
      <c r="V33" s="60" t="s">
        <v>1</v>
      </c>
      <c r="W33" s="60" t="s">
        <v>2</v>
      </c>
      <c r="X33" s="60" t="s">
        <v>3</v>
      </c>
      <c r="Y33" s="60"/>
      <c r="Z33" s="60" t="s">
        <v>8</v>
      </c>
      <c r="AA33" s="60"/>
      <c r="AB33" s="60"/>
      <c r="AC33" s="60"/>
      <c r="AD33" s="60"/>
      <c r="AE33" s="60"/>
      <c r="AF33" s="60"/>
      <c r="AG33" s="60"/>
      <c r="AH33" s="60" t="s">
        <v>31</v>
      </c>
      <c r="AI33" s="60"/>
      <c r="AJ33" s="60"/>
      <c r="AK33" s="60"/>
      <c r="AL33" s="60"/>
      <c r="AM33" s="60"/>
      <c r="AN33" s="60" t="str">
        <f>AI34</f>
        <v>Kolumbien</v>
      </c>
      <c r="AO33" s="60" t="str">
        <f>AI35</f>
        <v>Griechenland</v>
      </c>
      <c r="AP33" s="60" t="str">
        <f>AI36</f>
        <v>Elfenbeinküste</v>
      </c>
      <c r="AQ33" s="60" t="str">
        <f>AI37</f>
        <v>Japan</v>
      </c>
      <c r="AR33" s="60"/>
      <c r="AS33" s="60" t="s">
        <v>31</v>
      </c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85"/>
      <c r="BJ33" s="85"/>
      <c r="BK33" s="85"/>
      <c r="BL33" s="85"/>
      <c r="BM33" s="85"/>
      <c r="BN33" s="85"/>
      <c r="BO33" s="85"/>
      <c r="BP33" s="137"/>
      <c r="BQ33" s="85"/>
      <c r="BR33" s="87"/>
      <c r="BS33" s="25" t="s">
        <v>23</v>
      </c>
      <c r="BT33" s="44" t="str">
        <f>IF(G39="","",BB35)</f>
        <v/>
      </c>
      <c r="BU33" s="46"/>
      <c r="BV33" s="104"/>
      <c r="BW33" s="60"/>
      <c r="BX33" s="104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346"/>
      <c r="CR33" s="347"/>
      <c r="CS33" s="347"/>
      <c r="CT33" s="347"/>
      <c r="CU33" s="347"/>
      <c r="CV33" s="348"/>
      <c r="CW33" s="60"/>
    </row>
    <row r="34" spans="1:101" ht="18.75" customHeight="1" thickBot="1" x14ac:dyDescent="0.3">
      <c r="A34" s="60"/>
      <c r="B34" s="60"/>
      <c r="C34" s="20" t="str">
        <f>Spielplan!$C$34</f>
        <v>Kolumbien</v>
      </c>
      <c r="D34" s="39"/>
      <c r="E34" s="104"/>
      <c r="F34" s="93"/>
      <c r="G34" s="104"/>
      <c r="H34" s="20" t="str">
        <f>Spielplan!$H$34</f>
        <v>Griechenland</v>
      </c>
      <c r="I34" s="39"/>
      <c r="J34" s="60"/>
      <c r="K34" s="60" t="s">
        <v>78</v>
      </c>
      <c r="L34" s="60">
        <f t="shared" ref="L34:L39" si="8">IF(E34-G34&gt;0,1,IF(G34=E34,0,-1))</f>
        <v>0</v>
      </c>
      <c r="M34" s="60">
        <f>IF($E34="",0,IF($E34&gt;$G34,3,IF($E34=G34,1,0)))</f>
        <v>0</v>
      </c>
      <c r="N34" s="60">
        <f>IF($G34="",0,IF($E34&gt;$G34,0,IF($E34=G34,1,3)))</f>
        <v>0</v>
      </c>
      <c r="O34" s="60"/>
      <c r="P34" s="60"/>
      <c r="Q34" s="60">
        <f>E34</f>
        <v>0</v>
      </c>
      <c r="R34" s="60">
        <f>G34</f>
        <v>0</v>
      </c>
      <c r="S34" s="60"/>
      <c r="T34" s="60"/>
      <c r="U34" s="60">
        <f>G34</f>
        <v>0</v>
      </c>
      <c r="V34" s="60">
        <f>E34</f>
        <v>0</v>
      </c>
      <c r="W34" s="60"/>
      <c r="X34" s="60"/>
      <c r="Y34" s="60"/>
      <c r="Z34" s="60">
        <f>M40</f>
        <v>0</v>
      </c>
      <c r="AA34" s="60">
        <f>Q40</f>
        <v>0</v>
      </c>
      <c r="AB34" s="60">
        <f>U40</f>
        <v>0</v>
      </c>
      <c r="AC34" s="60">
        <f>AA34-AB34</f>
        <v>0</v>
      </c>
      <c r="AD34" s="60">
        <f>IF(Z34&gt;Z35,-1,0)</f>
        <v>0</v>
      </c>
      <c r="AE34" s="60">
        <f>IF(Z34&gt;Z36,-1,0)</f>
        <v>0</v>
      </c>
      <c r="AF34" s="60">
        <f>IF(Z34&gt;Z37,-1,0)</f>
        <v>0</v>
      </c>
      <c r="AG34" s="60">
        <f>10000-(AJ34*1000+AM34*100+AK34*10)</f>
        <v>10000</v>
      </c>
      <c r="AH34" s="90">
        <f>RANK(AG34,AG34:AG37,1)</f>
        <v>1</v>
      </c>
      <c r="AI34" s="60" t="str">
        <f>C34</f>
        <v>Kolumbien</v>
      </c>
      <c r="AJ34" s="60">
        <f t="shared" ref="AJ34:AL37" si="9">Z34</f>
        <v>0</v>
      </c>
      <c r="AK34" s="60">
        <f t="shared" si="9"/>
        <v>0</v>
      </c>
      <c r="AL34" s="60">
        <f t="shared" si="9"/>
        <v>0</v>
      </c>
      <c r="AM34" s="60">
        <f>AK34-AL34</f>
        <v>0</v>
      </c>
      <c r="AN34" s="187"/>
      <c r="AO34" s="187">
        <f>IF(AG35=AG34,IF(G34&gt;E34,AG35-0.1,AG35),AG35)</f>
        <v>10000</v>
      </c>
      <c r="AP34" s="187">
        <f>IF(AG36=AG34,IF(G36&gt;E36,AG36-0.1,AG36),AG36)</f>
        <v>10000</v>
      </c>
      <c r="AQ34" s="187">
        <f>IF(AG37=AG34,IF(G38&gt;E38,AG37-0.1,AG37),AG37)</f>
        <v>10000</v>
      </c>
      <c r="AR34" s="187">
        <f>AN38</f>
        <v>30000</v>
      </c>
      <c r="AS34" s="90">
        <f>RANK(AR34,AR34:AR37,1)</f>
        <v>1</v>
      </c>
      <c r="AT34" s="60" t="str">
        <f t="shared" ref="AT34:AW37" si="10">AI34</f>
        <v>Kolumbien</v>
      </c>
      <c r="AU34" s="60">
        <f t="shared" si="10"/>
        <v>0</v>
      </c>
      <c r="AV34" s="60">
        <f t="shared" si="10"/>
        <v>0</v>
      </c>
      <c r="AW34" s="60">
        <f t="shared" si="10"/>
        <v>0</v>
      </c>
      <c r="AX34" s="60"/>
      <c r="AY34" s="60"/>
      <c r="AZ34" s="60"/>
      <c r="BA34" s="19">
        <v>1</v>
      </c>
      <c r="BB34" s="20" t="str">
        <f>VLOOKUP(1,AS34:AT37,2,FALSE)</f>
        <v>Kolumbien</v>
      </c>
      <c r="BC34" s="18"/>
      <c r="BD34" s="21">
        <f>VLOOKUP(1,AS34:AW37,3,FALSE)</f>
        <v>0</v>
      </c>
      <c r="BE34" s="22">
        <f>VLOOKUP(1,AS34:AW37,4,FALSE)</f>
        <v>0</v>
      </c>
      <c r="BF34" s="93" t="s">
        <v>12</v>
      </c>
      <c r="BG34" s="22">
        <f>VLOOKUP(1,AS34:AW37,5,FALSE)</f>
        <v>0</v>
      </c>
      <c r="BH34" s="27" t="s">
        <v>22</v>
      </c>
      <c r="BI34" s="85"/>
      <c r="BJ34" s="85">
        <f>IF(E34&gt;G34,IF(Spielplan!E34&gt;Spielplan!G34,Punktemodus!$B$3,0),0)</f>
        <v>0</v>
      </c>
      <c r="BK34" s="85">
        <f>IF(E34=G34,IF(Spielplan!E34=Spielplan!G34,Punktemodus!$B$3,0),0)</f>
        <v>10</v>
      </c>
      <c r="BL34" s="85">
        <f>IF(E34&lt;G34,IF(Spielplan!E34&lt;Spielplan!G34,Punktemodus!$B$3,0),0)</f>
        <v>0</v>
      </c>
      <c r="BM34" s="85">
        <f>IF(E34=Spielplan!E34,IF(G34=Spielplan!G34,Punktemodus!$B$5,0),0)</f>
        <v>3</v>
      </c>
      <c r="BN34" s="85">
        <f>IF(E34=Spielplan!E34,Punktemodus!$B$7,0)</f>
        <v>1</v>
      </c>
      <c r="BO34" s="85">
        <f>IF(G34=Spielplan!G34,Punktemodus!$B$7,0)</f>
        <v>1</v>
      </c>
      <c r="BP34" s="137">
        <f>IF(Spielplan!E34="",0,SUM(BJ34:BO34))</f>
        <v>0</v>
      </c>
      <c r="BQ34" s="85"/>
      <c r="BR34" s="8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47">
        <v>59</v>
      </c>
      <c r="CF34" s="44" t="str">
        <f>IF(CE30="",IF(CC30&gt;CC31,CA30,CA31),IF(CE30&gt;CE31,CA30,CA31))</f>
        <v/>
      </c>
      <c r="CG34" s="46"/>
      <c r="CH34" s="104"/>
      <c r="CI34" s="60"/>
      <c r="CJ34" s="104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</row>
    <row r="35" spans="1:101" ht="18.75" customHeight="1" thickBot="1" x14ac:dyDescent="0.3">
      <c r="A35" s="60"/>
      <c r="B35" s="60"/>
      <c r="C35" s="14" t="str">
        <f>Spielplan!$C$35</f>
        <v>Elfenbeinküste</v>
      </c>
      <c r="D35" s="40"/>
      <c r="E35" s="104"/>
      <c r="F35" s="93"/>
      <c r="G35" s="104"/>
      <c r="H35" s="14" t="str">
        <f>Spielplan!$H$35</f>
        <v>Japan</v>
      </c>
      <c r="I35" s="40"/>
      <c r="J35" s="60"/>
      <c r="K35" s="60" t="s">
        <v>79</v>
      </c>
      <c r="L35" s="60">
        <f t="shared" si="8"/>
        <v>0</v>
      </c>
      <c r="M35" s="60"/>
      <c r="N35" s="60"/>
      <c r="O35" s="60">
        <f>IF($E35="",0,IF($E35&gt;$G35,3,IF($E35=$G35,1,0)))</f>
        <v>0</v>
      </c>
      <c r="P35" s="60">
        <f>IF($G35="",0,IF($E35&gt;$G35,0,IF($E35=$G35,1,3)))</f>
        <v>0</v>
      </c>
      <c r="Q35" s="60"/>
      <c r="R35" s="60"/>
      <c r="S35" s="60">
        <f>E35</f>
        <v>0</v>
      </c>
      <c r="T35" s="60">
        <f>G35</f>
        <v>0</v>
      </c>
      <c r="U35" s="60"/>
      <c r="V35" s="60"/>
      <c r="W35" s="60">
        <f>G35</f>
        <v>0</v>
      </c>
      <c r="X35" s="60">
        <f>E35</f>
        <v>0</v>
      </c>
      <c r="Y35" s="60"/>
      <c r="Z35" s="60">
        <f>N40</f>
        <v>0</v>
      </c>
      <c r="AA35" s="60">
        <f>R40</f>
        <v>0</v>
      </c>
      <c r="AB35" s="60">
        <f>V40</f>
        <v>0</v>
      </c>
      <c r="AC35" s="60">
        <f>AA35-AB35</f>
        <v>0</v>
      </c>
      <c r="AD35" s="60">
        <f>IF(Z35&gt;Z34,-1,0)</f>
        <v>0</v>
      </c>
      <c r="AE35" s="60">
        <f>IF(Z35&gt;Z36,-1,0)</f>
        <v>0</v>
      </c>
      <c r="AF35" s="60">
        <f>IF(Z35&gt;Z37,-1,0)</f>
        <v>0</v>
      </c>
      <c r="AG35" s="60">
        <f>10000-(AJ35*1000+AM35*100+AK35*10)</f>
        <v>10000</v>
      </c>
      <c r="AH35" s="90">
        <f>RANK(AG35,AG34:AG37,1)</f>
        <v>1</v>
      </c>
      <c r="AI35" s="60" t="str">
        <f>H34</f>
        <v>Griechenland</v>
      </c>
      <c r="AJ35" s="60">
        <f t="shared" si="9"/>
        <v>0</v>
      </c>
      <c r="AK35" s="60">
        <f t="shared" si="9"/>
        <v>0</v>
      </c>
      <c r="AL35" s="60">
        <f t="shared" si="9"/>
        <v>0</v>
      </c>
      <c r="AM35" s="60">
        <f>AK35-AL35</f>
        <v>0</v>
      </c>
      <c r="AN35" s="187">
        <f>IF(AG34=AG35,IF(E34&gt;G34,AG34-0.1,AG34),AG34)</f>
        <v>10000</v>
      </c>
      <c r="AO35" s="187"/>
      <c r="AP35" s="187">
        <f>IF(AG36=AG35,IF(G39&gt;E39,AG36-0.1,AG36),AG36)</f>
        <v>10000</v>
      </c>
      <c r="AQ35" s="187">
        <f>IF(AG37=AG35,IF(G37&gt;E37,AG37-0.1,AG37),AG37)</f>
        <v>10000</v>
      </c>
      <c r="AR35" s="187">
        <f>AO38</f>
        <v>30000</v>
      </c>
      <c r="AS35" s="90">
        <f>RANK(AR35,AR34:AR37,1)</f>
        <v>1</v>
      </c>
      <c r="AT35" s="60" t="str">
        <f t="shared" si="10"/>
        <v>Griechenland</v>
      </c>
      <c r="AU35" s="60">
        <f t="shared" si="10"/>
        <v>0</v>
      </c>
      <c r="AV35" s="60">
        <f t="shared" si="10"/>
        <v>0</v>
      </c>
      <c r="AW35" s="60">
        <f t="shared" si="10"/>
        <v>0</v>
      </c>
      <c r="AX35" s="60"/>
      <c r="AY35" s="60"/>
      <c r="AZ35" s="60"/>
      <c r="BA35" s="23">
        <v>2</v>
      </c>
      <c r="BB35" s="14" t="e">
        <f>VLOOKUP(2,AS34:AT37,2,FALSE)</f>
        <v>#N/A</v>
      </c>
      <c r="BC35" s="15"/>
      <c r="BD35" s="24" t="e">
        <f>VLOOKUP(2,AS34:AW37,3,FALSE)</f>
        <v>#N/A</v>
      </c>
      <c r="BE35" s="25" t="e">
        <f>VLOOKUP(2,AS34:AW37,4,FALSE)</f>
        <v>#N/A</v>
      </c>
      <c r="BF35" s="93" t="s">
        <v>12</v>
      </c>
      <c r="BG35" s="25" t="e">
        <f>VLOOKUP(2,AS34:AW37,5,FALSE)</f>
        <v>#N/A</v>
      </c>
      <c r="BH35" s="26" t="s">
        <v>23</v>
      </c>
      <c r="BI35" s="85"/>
      <c r="BJ35" s="85">
        <f>IF(E35&gt;G35,IF(Spielplan!E35&gt;Spielplan!G35,Punktemodus!$B$3,0),0)</f>
        <v>0</v>
      </c>
      <c r="BK35" s="85">
        <f>IF(E35=G35,IF(Spielplan!E35=Spielplan!G35,Punktemodus!$B$3,0),0)</f>
        <v>10</v>
      </c>
      <c r="BL35" s="85">
        <f>IF(E35&lt;G35,IF(Spielplan!E35&lt;Spielplan!G35,Punktemodus!$B$3,0),0)</f>
        <v>0</v>
      </c>
      <c r="BM35" s="85">
        <f>IF(E35=Spielplan!E35,IF(G35=Spielplan!G35,Punktemodus!$B$5,0),0)</f>
        <v>3</v>
      </c>
      <c r="BN35" s="85">
        <f>IF(E35=Spielplan!E35,Punktemodus!$B$7,0)</f>
        <v>1</v>
      </c>
      <c r="BO35" s="85">
        <f>IF(G35=Spielplan!G35,Punktemodus!$B$7,0)</f>
        <v>1</v>
      </c>
      <c r="BP35" s="137">
        <f>IF(Spielplan!E35="",0,SUM(BJ35:BO35))</f>
        <v>0</v>
      </c>
      <c r="BQ35" s="85"/>
      <c r="BR35" s="8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47">
        <v>60</v>
      </c>
      <c r="CF35" s="44" t="str">
        <f>IF(CE38="",IF(CC38&gt;CC39,CA38,CA39),IF(CE38&gt;CE39,CA38,CA39))</f>
        <v/>
      </c>
      <c r="CG35" s="46"/>
      <c r="CH35" s="104"/>
      <c r="CI35" s="60"/>
      <c r="CJ35" s="104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</row>
    <row r="36" spans="1:101" ht="18.75" customHeight="1" thickBot="1" x14ac:dyDescent="0.3">
      <c r="A36" s="60"/>
      <c r="B36" s="60"/>
      <c r="C36" s="20" t="str">
        <f>C34</f>
        <v>Kolumbien</v>
      </c>
      <c r="D36" s="39"/>
      <c r="E36" s="104"/>
      <c r="F36" s="93"/>
      <c r="G36" s="104"/>
      <c r="H36" s="20" t="str">
        <f>C35</f>
        <v>Elfenbeinküste</v>
      </c>
      <c r="I36" s="39"/>
      <c r="J36" s="60"/>
      <c r="K36" s="60" t="s">
        <v>81</v>
      </c>
      <c r="L36" s="60">
        <f t="shared" si="8"/>
        <v>0</v>
      </c>
      <c r="M36" s="60">
        <f>IF($E36="",0,IF($E36&gt;$G36,3,IF($E36=G36,1,0)))</f>
        <v>0</v>
      </c>
      <c r="N36" s="60"/>
      <c r="O36" s="60">
        <f>IF($G36="",0,IF($E36&gt;$G36,0,IF($E36=$G36,1,3)))</f>
        <v>0</v>
      </c>
      <c r="P36" s="60"/>
      <c r="Q36" s="60">
        <f>E36</f>
        <v>0</v>
      </c>
      <c r="R36" s="60"/>
      <c r="S36" s="60">
        <f>G36</f>
        <v>0</v>
      </c>
      <c r="T36" s="60"/>
      <c r="U36" s="60">
        <f>G36</f>
        <v>0</v>
      </c>
      <c r="V36" s="60"/>
      <c r="W36" s="60">
        <f>E36</f>
        <v>0</v>
      </c>
      <c r="X36" s="60"/>
      <c r="Y36" s="60"/>
      <c r="Z36" s="60">
        <f>O40</f>
        <v>0</v>
      </c>
      <c r="AA36" s="60">
        <f>S40</f>
        <v>0</v>
      </c>
      <c r="AB36" s="60">
        <f>W40</f>
        <v>0</v>
      </c>
      <c r="AC36" s="60">
        <f>AA36-AB36</f>
        <v>0</v>
      </c>
      <c r="AD36" s="60">
        <f>IF(Z36&gt;Z34,-1,0)</f>
        <v>0</v>
      </c>
      <c r="AE36" s="60">
        <f>IF(Z36&gt;Z35,-1,0)</f>
        <v>0</v>
      </c>
      <c r="AF36" s="60">
        <f>IF(Z36&gt;Z37,-1,0)</f>
        <v>0</v>
      </c>
      <c r="AG36" s="60">
        <f>10000-(AJ36*1000+AM36*100+AK36*10)</f>
        <v>10000</v>
      </c>
      <c r="AH36" s="90">
        <f>RANK(AG36,AG34:AG37,1)</f>
        <v>1</v>
      </c>
      <c r="AI36" s="60" t="str">
        <f>C35</f>
        <v>Elfenbeinküste</v>
      </c>
      <c r="AJ36" s="60">
        <f t="shared" si="9"/>
        <v>0</v>
      </c>
      <c r="AK36" s="60">
        <f t="shared" si="9"/>
        <v>0</v>
      </c>
      <c r="AL36" s="60">
        <f t="shared" si="9"/>
        <v>0</v>
      </c>
      <c r="AM36" s="60">
        <f>AK36-AL36</f>
        <v>0</v>
      </c>
      <c r="AN36" s="187">
        <f>IF(AG34=AG36,IF(E36&gt;G36,AG34-0.1,AG34),AG34)</f>
        <v>10000</v>
      </c>
      <c r="AO36" s="187">
        <f>IF(AG35=AG36,IF(E39&gt;G39,AG35-0.1,AG35),AG35)</f>
        <v>10000</v>
      </c>
      <c r="AP36" s="187"/>
      <c r="AQ36" s="187">
        <f>IF(AG37=AG36,IF(G35&gt;E35,AG37-0.1,AG37),AG37)</f>
        <v>10000</v>
      </c>
      <c r="AR36" s="187">
        <f>AP38</f>
        <v>30000</v>
      </c>
      <c r="AS36" s="90">
        <f>RANK(AR36,AR34:AR37,1)</f>
        <v>1</v>
      </c>
      <c r="AT36" s="60" t="str">
        <f t="shared" si="10"/>
        <v>Elfenbeinküste</v>
      </c>
      <c r="AU36" s="60">
        <f t="shared" si="10"/>
        <v>0</v>
      </c>
      <c r="AV36" s="60">
        <f t="shared" si="10"/>
        <v>0</v>
      </c>
      <c r="AW36" s="60">
        <f t="shared" si="10"/>
        <v>0</v>
      </c>
      <c r="AX36" s="60"/>
      <c r="AY36" s="60"/>
      <c r="AZ36" s="60"/>
      <c r="BA36" s="113">
        <v>3</v>
      </c>
      <c r="BB36" s="114" t="e">
        <f>VLOOKUP(3,AS34:AT37,2,FALSE)</f>
        <v>#N/A</v>
      </c>
      <c r="BC36" s="115"/>
      <c r="BD36" s="116" t="e">
        <f>VLOOKUP(3,AS34:AW37,3,FALSE)</f>
        <v>#N/A</v>
      </c>
      <c r="BE36" s="116" t="e">
        <f>VLOOKUP(3,AS34:AW37,4,FALSE)</f>
        <v>#N/A</v>
      </c>
      <c r="BF36" s="93" t="s">
        <v>12</v>
      </c>
      <c r="BG36" s="116" t="e">
        <f>VLOOKUP(3,AS34:AW37,5,FALSE)</f>
        <v>#N/A</v>
      </c>
      <c r="BH36" s="60"/>
      <c r="BI36" s="85"/>
      <c r="BJ36" s="85">
        <f>IF(E36&gt;G36,IF(Spielplan!E36&gt;Spielplan!G36,Punktemodus!$B$3,0),0)</f>
        <v>0</v>
      </c>
      <c r="BK36" s="85">
        <f>IF(E36=G36,IF(Spielplan!E36=Spielplan!G36,Punktemodus!$B$3,0),0)</f>
        <v>10</v>
      </c>
      <c r="BL36" s="85">
        <f>IF(E36&lt;G36,IF(Spielplan!E36&lt;Spielplan!G36,Punktemodus!$B$3,0),0)</f>
        <v>0</v>
      </c>
      <c r="BM36" s="85">
        <f>IF(E36=Spielplan!E36,IF(G36=Spielplan!G36,Punktemodus!$B$5,0),0)</f>
        <v>3</v>
      </c>
      <c r="BN36" s="85">
        <f>IF(E36=Spielplan!E36,Punktemodus!$B$7,0)</f>
        <v>1</v>
      </c>
      <c r="BO36" s="85">
        <f>IF(G36=Spielplan!G36,Punktemodus!$B$7,0)</f>
        <v>1</v>
      </c>
      <c r="BP36" s="137">
        <f>IF(Spielplan!E36="",0,SUM(BJ36:BO36))</f>
        <v>0</v>
      </c>
      <c r="BQ36" s="85"/>
      <c r="BR36" s="87"/>
      <c r="BS36" s="82" t="s">
        <v>126</v>
      </c>
      <c r="BT36" s="44" t="str">
        <f>IF(G72="","",BB67)</f>
        <v/>
      </c>
      <c r="BU36" s="46"/>
      <c r="BV36" s="104"/>
      <c r="BW36" s="60"/>
      <c r="BX36" s="104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</row>
    <row r="37" spans="1:101" ht="18.75" customHeight="1" thickBot="1" x14ac:dyDescent="0.3">
      <c r="A37" s="60"/>
      <c r="B37" s="60"/>
      <c r="C37" s="14" t="str">
        <f>H34</f>
        <v>Griechenland</v>
      </c>
      <c r="D37" s="40"/>
      <c r="E37" s="104"/>
      <c r="F37" s="93"/>
      <c r="G37" s="104"/>
      <c r="H37" s="14" t="str">
        <f>H35</f>
        <v>Japan</v>
      </c>
      <c r="I37" s="40"/>
      <c r="J37" s="60"/>
      <c r="K37" s="60" t="s">
        <v>80</v>
      </c>
      <c r="L37" s="60">
        <f t="shared" si="8"/>
        <v>0</v>
      </c>
      <c r="M37" s="60"/>
      <c r="N37" s="60">
        <f>IF($E37="",0,IF($E37&gt;$G37,3,IF($E37=$G37,1,0)))</f>
        <v>0</v>
      </c>
      <c r="O37" s="60"/>
      <c r="P37" s="60">
        <f>IF($G37="",0,IF($E37&gt;$G37,0,IF($E37=$G37,1,3)))</f>
        <v>0</v>
      </c>
      <c r="Q37" s="60"/>
      <c r="R37" s="60">
        <f>E37</f>
        <v>0</v>
      </c>
      <c r="S37" s="60"/>
      <c r="T37" s="60">
        <f>G37</f>
        <v>0</v>
      </c>
      <c r="U37" s="60"/>
      <c r="V37" s="60">
        <f>G37</f>
        <v>0</v>
      </c>
      <c r="W37" s="60"/>
      <c r="X37" s="60">
        <f>E37</f>
        <v>0</v>
      </c>
      <c r="Y37" s="60"/>
      <c r="Z37" s="60">
        <f>P40</f>
        <v>0</v>
      </c>
      <c r="AA37" s="60">
        <f>T40</f>
        <v>0</v>
      </c>
      <c r="AB37" s="60">
        <f>X40</f>
        <v>0</v>
      </c>
      <c r="AC37" s="60">
        <f>AA37-AB37</f>
        <v>0</v>
      </c>
      <c r="AD37" s="60">
        <f>IF(Z37&gt;Z34,-1,0)</f>
        <v>0</v>
      </c>
      <c r="AE37" s="60">
        <f>IF(Z37&gt;Z35,-1,0)</f>
        <v>0</v>
      </c>
      <c r="AF37" s="60">
        <f>IF(Z37&gt;Z36,-1,0)</f>
        <v>0</v>
      </c>
      <c r="AG37" s="60">
        <f>10000-(AJ37*1000+AM37*100+AK37*10)</f>
        <v>10000</v>
      </c>
      <c r="AH37" s="90">
        <f>RANK(AG37,AG34:AG37,1)</f>
        <v>1</v>
      </c>
      <c r="AI37" s="60" t="str">
        <f>H35</f>
        <v>Japan</v>
      </c>
      <c r="AJ37" s="60">
        <f t="shared" si="9"/>
        <v>0</v>
      </c>
      <c r="AK37" s="60">
        <f t="shared" si="9"/>
        <v>0</v>
      </c>
      <c r="AL37" s="60">
        <f t="shared" si="9"/>
        <v>0</v>
      </c>
      <c r="AM37" s="60">
        <f>AK37-AL37</f>
        <v>0</v>
      </c>
      <c r="AN37" s="187">
        <f>IF(AG34=AG37,IF(E38&gt;G38,AG34-0.1,AG34),AG34)</f>
        <v>10000</v>
      </c>
      <c r="AO37" s="187">
        <f>IF(AG35=AG37,IF(E37&gt;G37,AG35-0.1,AG35),AG35)</f>
        <v>10000</v>
      </c>
      <c r="AP37" s="187">
        <f>IF(AG36=AG37,IF(E35&gt;G35,AG36-0.1,AG36),AG36)</f>
        <v>10000</v>
      </c>
      <c r="AQ37" s="187"/>
      <c r="AR37" s="187">
        <f>AQ38</f>
        <v>30000</v>
      </c>
      <c r="AS37" s="90">
        <f>RANK(AR37,AR34:AR37,1)</f>
        <v>1</v>
      </c>
      <c r="AT37" s="60" t="str">
        <f t="shared" si="10"/>
        <v>Japan</v>
      </c>
      <c r="AU37" s="60">
        <f t="shared" si="10"/>
        <v>0</v>
      </c>
      <c r="AV37" s="60">
        <f t="shared" si="10"/>
        <v>0</v>
      </c>
      <c r="AW37" s="60">
        <f t="shared" si="10"/>
        <v>0</v>
      </c>
      <c r="AX37" s="60"/>
      <c r="AY37" s="60"/>
      <c r="AZ37" s="60"/>
      <c r="BA37" s="113">
        <v>4</v>
      </c>
      <c r="BB37" s="114" t="e">
        <f>VLOOKUP(4,AS34:AT37,2,FALSE)</f>
        <v>#N/A</v>
      </c>
      <c r="BC37" s="115"/>
      <c r="BD37" s="116" t="e">
        <f>VLOOKUP(4,AS34:AW37,3,FALSE)</f>
        <v>#N/A</v>
      </c>
      <c r="BE37" s="116" t="e">
        <f>VLOOKUP(4,AS34:AW37,4,FALSE)</f>
        <v>#N/A</v>
      </c>
      <c r="BF37" s="93" t="s">
        <v>12</v>
      </c>
      <c r="BG37" s="116" t="e">
        <f>VLOOKUP(4,AS34:AW37,5,FALSE)</f>
        <v>#N/A</v>
      </c>
      <c r="BH37" s="60"/>
      <c r="BI37" s="85"/>
      <c r="BJ37" s="85">
        <f>IF(E37&gt;G37,IF(Spielplan!E37&gt;Spielplan!G37,Punktemodus!$B$3,0),0)</f>
        <v>0</v>
      </c>
      <c r="BK37" s="85">
        <f>IF(E37=G37,IF(Spielplan!E37=Spielplan!G37,Punktemodus!$B$3,0),0)</f>
        <v>10</v>
      </c>
      <c r="BL37" s="85">
        <f>IF(E37&lt;G37,IF(Spielplan!E37&lt;Spielplan!G37,Punktemodus!$B$3,0),0)</f>
        <v>0</v>
      </c>
      <c r="BM37" s="85">
        <f>IF(E37=Spielplan!E37,IF(G37=Spielplan!G37,Punktemodus!$B$5,0),0)</f>
        <v>3</v>
      </c>
      <c r="BN37" s="85">
        <f>IF(E37=Spielplan!E37,Punktemodus!$B$7,0)</f>
        <v>1</v>
      </c>
      <c r="BO37" s="85">
        <f>IF(G37=Spielplan!G37,Punktemodus!$B$7,0)</f>
        <v>1</v>
      </c>
      <c r="BP37" s="137">
        <f>IF(Spielplan!E37="",0,SUM(BJ37:BO37))</f>
        <v>0</v>
      </c>
      <c r="BQ37" s="85"/>
      <c r="BR37" s="87"/>
      <c r="BS37" s="5" t="s">
        <v>127</v>
      </c>
      <c r="BT37" s="44" t="str">
        <f>IF(G61="","",BB57)</f>
        <v/>
      </c>
      <c r="BU37" s="46"/>
      <c r="BV37" s="104"/>
      <c r="BW37" s="60"/>
      <c r="BX37" s="104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</row>
    <row r="38" spans="1:101" ht="18.75" customHeight="1" thickBot="1" x14ac:dyDescent="0.3">
      <c r="A38" s="60"/>
      <c r="B38" s="60"/>
      <c r="C38" s="20" t="str">
        <f>C34</f>
        <v>Kolumbien</v>
      </c>
      <c r="D38" s="39"/>
      <c r="E38" s="104"/>
      <c r="F38" s="93"/>
      <c r="G38" s="104"/>
      <c r="H38" s="20" t="str">
        <f>H35</f>
        <v>Japan</v>
      </c>
      <c r="I38" s="39"/>
      <c r="J38" s="60"/>
      <c r="K38" s="60" t="s">
        <v>82</v>
      </c>
      <c r="L38" s="60">
        <f t="shared" si="8"/>
        <v>0</v>
      </c>
      <c r="M38" s="60">
        <f>IF($E38="",0,IF($E38&gt;$G38,3,IF($E38=G38,1,0)))</f>
        <v>0</v>
      </c>
      <c r="N38" s="60"/>
      <c r="O38" s="60"/>
      <c r="P38" s="60">
        <f>IF($G38="",0,IF($E38&gt;$G38,0,IF($E38=$G38,1,3)))</f>
        <v>0</v>
      </c>
      <c r="Q38" s="60">
        <f>E38</f>
        <v>0</v>
      </c>
      <c r="R38" s="60"/>
      <c r="S38" s="60"/>
      <c r="T38" s="60">
        <f>G38</f>
        <v>0</v>
      </c>
      <c r="U38" s="60">
        <f>G38</f>
        <v>0</v>
      </c>
      <c r="V38" s="60"/>
      <c r="W38" s="60"/>
      <c r="X38" s="60">
        <f>E38</f>
        <v>0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187">
        <f>SUM(AN34:AN37)</f>
        <v>30000</v>
      </c>
      <c r="AO38" s="187">
        <f>SUM(AO34:AO37)</f>
        <v>30000</v>
      </c>
      <c r="AP38" s="187">
        <f>SUM(AP34:AP37)</f>
        <v>30000</v>
      </c>
      <c r="AQ38" s="187">
        <f>SUM(AQ34:AQ37)</f>
        <v>30000</v>
      </c>
      <c r="AR38" s="187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85">
        <f>IF(E38&gt;G38,IF(Spielplan!E38&gt;Spielplan!G38,Punktemodus!$B$3,0),0)</f>
        <v>0</v>
      </c>
      <c r="BK38" s="85">
        <f>IF(E38=G38,IF(Spielplan!E38=Spielplan!G38,Punktemodus!$B$3,0),0)</f>
        <v>10</v>
      </c>
      <c r="BL38" s="85">
        <f>IF(E38&lt;G38,IF(Spielplan!E38&lt;Spielplan!G38,Punktemodus!$B$3,0),0)</f>
        <v>0</v>
      </c>
      <c r="BM38" s="85">
        <f>IF(E38=Spielplan!E38,IF(G38=Spielplan!G38,Punktemodus!$B$5,0),0)</f>
        <v>3</v>
      </c>
      <c r="BN38" s="85">
        <f>IF(E38=Spielplan!E38,Punktemodus!$B$7,0)</f>
        <v>1</v>
      </c>
      <c r="BO38" s="85">
        <f>IF(G38=Spielplan!G38,Punktemodus!$B$7,0)</f>
        <v>1</v>
      </c>
      <c r="BP38" s="137">
        <f>IF(Spielplan!E38="",0,SUM(BJ38:BO38))</f>
        <v>0</v>
      </c>
      <c r="BQ38" s="60"/>
      <c r="BR38" s="87"/>
      <c r="BS38" s="60"/>
      <c r="BT38" s="60"/>
      <c r="BU38" s="60"/>
      <c r="BV38" s="60"/>
      <c r="BW38" s="60"/>
      <c r="BX38" s="60"/>
      <c r="BY38" s="60"/>
      <c r="BZ38" s="47">
        <v>55</v>
      </c>
      <c r="CA38" s="44" t="str">
        <f>IF(BX36="",IF(BV36&gt;BV37,BT36,BT37),IF(BX36&gt;BX37,BT36,BT37))</f>
        <v/>
      </c>
      <c r="CB38" s="46"/>
      <c r="CC38" s="104"/>
      <c r="CD38" s="60"/>
      <c r="CE38" s="104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</row>
    <row r="39" spans="1:101" ht="18.75" customHeight="1" thickBot="1" x14ac:dyDescent="0.3">
      <c r="A39" s="60"/>
      <c r="B39" s="60"/>
      <c r="C39" s="14" t="str">
        <f>H34</f>
        <v>Griechenland</v>
      </c>
      <c r="D39" s="40"/>
      <c r="E39" s="104"/>
      <c r="F39" s="93"/>
      <c r="G39" s="104"/>
      <c r="H39" s="14" t="str">
        <f>C35</f>
        <v>Elfenbeinküste</v>
      </c>
      <c r="I39" s="40"/>
      <c r="J39" s="60"/>
      <c r="K39" s="60" t="s">
        <v>82</v>
      </c>
      <c r="L39" s="60">
        <f t="shared" si="8"/>
        <v>0</v>
      </c>
      <c r="M39" s="60"/>
      <c r="N39" s="60">
        <f>IF($E39="",0,IF($E39&gt;$G39,3,IF($E39=$G39,1,0)))</f>
        <v>0</v>
      </c>
      <c r="O39" s="60">
        <f>IF($G39="",0,IF($E39&gt;$G39,0,IF($E39=$G39,1,3)))</f>
        <v>0</v>
      </c>
      <c r="P39" s="60"/>
      <c r="Q39" s="60"/>
      <c r="R39" s="60">
        <f>E39</f>
        <v>0</v>
      </c>
      <c r="S39" s="60">
        <f>G39</f>
        <v>0</v>
      </c>
      <c r="T39" s="60"/>
      <c r="U39" s="60"/>
      <c r="V39" s="60">
        <f>G39</f>
        <v>0</v>
      </c>
      <c r="W39" s="60">
        <f>E39</f>
        <v>0</v>
      </c>
      <c r="X39" s="60"/>
      <c r="Y39" s="60"/>
      <c r="Z39" s="60" t="s">
        <v>30</v>
      </c>
      <c r="AA39" s="60"/>
      <c r="AB39" s="60"/>
      <c r="AC39" s="60"/>
      <c r="AD39" s="60"/>
      <c r="AE39" s="60"/>
      <c r="AF39" s="60"/>
      <c r="AG39" s="60" t="b">
        <f>OR(AG34=AG35,AG34=AG36,AG34=AG37,AG35=AG36,AG35=AG37,AG36=AG37)</f>
        <v>1</v>
      </c>
      <c r="AH39" s="60"/>
      <c r="AI39" s="60"/>
      <c r="AJ39" s="60"/>
      <c r="AK39" s="60"/>
      <c r="AL39" s="60"/>
      <c r="AM39" s="60"/>
      <c r="AN39" s="60"/>
      <c r="AO39" s="60" t="s">
        <v>34</v>
      </c>
      <c r="AP39" s="60"/>
      <c r="AQ39" s="60"/>
      <c r="AR39" s="60" t="b">
        <f>OR(AR34=AR35,AR34=AR36,AR34=AR37,AR35=AR36,AR35=AR37,AR36=AR37)</f>
        <v>1</v>
      </c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85">
        <f>IF(E39&gt;G39,IF(Spielplan!E39&gt;Spielplan!G39,Punktemodus!$B$3,0),0)</f>
        <v>0</v>
      </c>
      <c r="BK39" s="85">
        <f>IF(E39=G39,IF(Spielplan!E39=Spielplan!G39,Punktemodus!$B$3,0),0)</f>
        <v>10</v>
      </c>
      <c r="BL39" s="85">
        <f>IF(E39&lt;G39,IF(Spielplan!E39&lt;Spielplan!G39,Punktemodus!$B$3,0),0)</f>
        <v>0</v>
      </c>
      <c r="BM39" s="85">
        <f>IF(E39=Spielplan!E39,IF(G39=Spielplan!G39,Punktemodus!$B$5,0),0)</f>
        <v>3</v>
      </c>
      <c r="BN39" s="85">
        <f>IF(E39=Spielplan!E39,Punktemodus!$B$7,0)</f>
        <v>1</v>
      </c>
      <c r="BO39" s="85">
        <f>IF(G39=Spielplan!G39,Punktemodus!$B$7,0)</f>
        <v>1</v>
      </c>
      <c r="BP39" s="137">
        <f>IF(Spielplan!E39="",0,SUM(BJ39:BO39))</f>
        <v>0</v>
      </c>
      <c r="BQ39" s="60"/>
      <c r="BR39" s="87"/>
      <c r="BS39" s="60"/>
      <c r="BT39" s="60"/>
      <c r="BU39" s="60"/>
      <c r="BV39" s="60"/>
      <c r="BW39" s="60"/>
      <c r="BX39" s="60"/>
      <c r="BY39" s="60"/>
      <c r="BZ39" s="47">
        <v>56</v>
      </c>
      <c r="CA39" s="44" t="str">
        <f>IF(BX40="",IF(BV40&gt;BV41,BT40,BT41),IF(BX40&gt;BX41,BT40,BT41))</f>
        <v/>
      </c>
      <c r="CB39" s="46"/>
      <c r="CC39" s="104"/>
      <c r="CD39" s="60"/>
      <c r="CE39" s="104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</row>
    <row r="40" spans="1:101" ht="18.75" customHeight="1" thickBot="1" x14ac:dyDescent="0.25">
      <c r="A40" s="60"/>
      <c r="B40" s="60"/>
      <c r="C40" s="136" t="str">
        <f>IF(G39="","",IF(AR39=TRUE,"Achtung: Fehler in Tabelle!",""))</f>
        <v/>
      </c>
      <c r="D40" s="60"/>
      <c r="E40" s="85"/>
      <c r="F40" s="60"/>
      <c r="G40" s="85"/>
      <c r="H40" s="60"/>
      <c r="I40" s="60"/>
      <c r="J40" s="60"/>
      <c r="K40" s="60"/>
      <c r="L40" s="60"/>
      <c r="M40" s="60">
        <f t="shared" ref="M40:X40" si="11">SUM(M34:M39)</f>
        <v>0</v>
      </c>
      <c r="N40" s="60">
        <f t="shared" si="11"/>
        <v>0</v>
      </c>
      <c r="O40" s="60">
        <f t="shared" si="11"/>
        <v>0</v>
      </c>
      <c r="P40" s="60">
        <f t="shared" si="11"/>
        <v>0</v>
      </c>
      <c r="Q40" s="60">
        <f t="shared" si="11"/>
        <v>0</v>
      </c>
      <c r="R40" s="60">
        <f t="shared" si="11"/>
        <v>0</v>
      </c>
      <c r="S40" s="60">
        <f t="shared" si="11"/>
        <v>0</v>
      </c>
      <c r="T40" s="60">
        <f t="shared" si="11"/>
        <v>0</v>
      </c>
      <c r="U40" s="60">
        <f t="shared" si="11"/>
        <v>0</v>
      </c>
      <c r="V40" s="60">
        <f t="shared" si="11"/>
        <v>0</v>
      </c>
      <c r="W40" s="60">
        <f t="shared" si="11"/>
        <v>0</v>
      </c>
      <c r="X40" s="60">
        <f t="shared" si="11"/>
        <v>0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160">
        <f>SUM(BP34:BP39)</f>
        <v>0</v>
      </c>
      <c r="BQ40" s="60"/>
      <c r="BR40" s="87"/>
      <c r="BS40" s="55" t="s">
        <v>128</v>
      </c>
      <c r="BT40" s="44" t="str">
        <f>IF(G94="","",BB89)</f>
        <v/>
      </c>
      <c r="BU40" s="46"/>
      <c r="BV40" s="104"/>
      <c r="BW40" s="60"/>
      <c r="BX40" s="104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</row>
    <row r="41" spans="1:101" ht="18.75" customHeight="1" thickBot="1" x14ac:dyDescent="0.25">
      <c r="A41" s="60"/>
      <c r="B41" s="60"/>
      <c r="C41" s="60"/>
      <c r="D41" s="60"/>
      <c r="E41" s="85"/>
      <c r="F41" s="60"/>
      <c r="G41" s="85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138"/>
      <c r="BQ41" s="60"/>
      <c r="BR41" s="87"/>
      <c r="BS41" s="25" t="s">
        <v>129</v>
      </c>
      <c r="BT41" s="44" t="str">
        <f>IF(G83="","",BB79)</f>
        <v/>
      </c>
      <c r="BU41" s="46"/>
      <c r="BV41" s="104"/>
      <c r="BW41" s="60"/>
      <c r="BX41" s="104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</row>
    <row r="42" spans="1:101" ht="18.75" customHeight="1" thickBot="1" x14ac:dyDescent="0.3">
      <c r="A42" s="60"/>
      <c r="B42" s="60"/>
      <c r="C42" s="89"/>
      <c r="D42" s="60"/>
      <c r="E42" s="85"/>
      <c r="F42" s="60"/>
      <c r="G42" s="85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89"/>
      <c r="BC42" s="60"/>
      <c r="BD42" s="90"/>
      <c r="BE42" s="60"/>
      <c r="BF42" s="61"/>
      <c r="BG42" s="60"/>
      <c r="BH42" s="60"/>
      <c r="BI42" s="60"/>
      <c r="BJ42" s="60"/>
      <c r="BK42" s="60"/>
      <c r="BL42" s="60"/>
      <c r="BM42" s="60"/>
      <c r="BN42" s="60"/>
      <c r="BO42" s="60"/>
      <c r="BP42" s="138"/>
      <c r="BQ42" s="60"/>
      <c r="BR42" s="87"/>
      <c r="BS42" s="94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</row>
    <row r="43" spans="1:101" ht="18.75" customHeight="1" thickBot="1" x14ac:dyDescent="0.3">
      <c r="A43" s="60"/>
      <c r="B43" s="60"/>
      <c r="C43" s="88" t="s">
        <v>74</v>
      </c>
      <c r="D43" s="60"/>
      <c r="E43" s="85"/>
      <c r="F43" s="60"/>
      <c r="G43" s="85"/>
      <c r="H43" s="60"/>
      <c r="I43" s="60"/>
      <c r="J43" s="60"/>
      <c r="K43" s="60"/>
      <c r="L43" s="60"/>
      <c r="M43" s="60" t="s">
        <v>4</v>
      </c>
      <c r="N43" s="60"/>
      <c r="O43" s="60"/>
      <c r="P43" s="60"/>
      <c r="Q43" s="60" t="s">
        <v>6</v>
      </c>
      <c r="R43" s="60"/>
      <c r="S43" s="60"/>
      <c r="T43" s="60"/>
      <c r="U43" s="60" t="s">
        <v>7</v>
      </c>
      <c r="V43" s="60"/>
      <c r="W43" s="60"/>
      <c r="X43" s="60"/>
      <c r="Y43" s="60"/>
      <c r="Z43" s="60" t="s">
        <v>4</v>
      </c>
      <c r="AA43" s="60" t="s">
        <v>5</v>
      </c>
      <c r="AB43" s="60"/>
      <c r="AC43" s="60"/>
      <c r="AD43" s="60" t="s">
        <v>9</v>
      </c>
      <c r="AE43" s="60"/>
      <c r="AF43" s="60"/>
      <c r="AG43" s="60"/>
      <c r="AH43" s="60" t="s">
        <v>32</v>
      </c>
      <c r="AI43" s="60"/>
      <c r="AJ43" s="60"/>
      <c r="AK43" s="60"/>
      <c r="AL43" s="60"/>
      <c r="AM43" s="60"/>
      <c r="AN43" s="60" t="s">
        <v>35</v>
      </c>
      <c r="AO43" s="60"/>
      <c r="AP43" s="60"/>
      <c r="AQ43" s="60"/>
      <c r="AR43" s="60"/>
      <c r="AS43" s="60" t="s">
        <v>33</v>
      </c>
      <c r="AT43" s="60"/>
      <c r="AU43" s="60"/>
      <c r="AV43" s="60"/>
      <c r="AW43" s="60"/>
      <c r="AX43" s="60"/>
      <c r="AY43" s="60"/>
      <c r="AZ43" s="60"/>
      <c r="BA43" s="60"/>
      <c r="BB43" s="89" t="s">
        <v>10</v>
      </c>
      <c r="BC43" s="60"/>
      <c r="BD43" s="90" t="s">
        <v>4</v>
      </c>
      <c r="BE43" s="60"/>
      <c r="BF43" s="61" t="s">
        <v>5</v>
      </c>
      <c r="BG43" s="60"/>
      <c r="BH43" s="60"/>
      <c r="BI43" s="85"/>
      <c r="BJ43" s="60"/>
      <c r="BK43" s="60"/>
      <c r="BL43" s="60"/>
      <c r="BM43" s="60"/>
      <c r="BN43" s="60"/>
      <c r="BO43" s="60"/>
      <c r="BP43" s="138"/>
      <c r="BQ43" s="85"/>
      <c r="BR43" s="139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</row>
    <row r="44" spans="1:101" ht="18.75" customHeight="1" thickBot="1" x14ac:dyDescent="0.25">
      <c r="A44" s="60"/>
      <c r="B44" s="60"/>
      <c r="C44" s="60"/>
      <c r="D44" s="60"/>
      <c r="E44" s="85"/>
      <c r="F44" s="60"/>
      <c r="G44" s="85"/>
      <c r="H44" s="60"/>
      <c r="I44" s="60"/>
      <c r="J44" s="60"/>
      <c r="K44" s="60"/>
      <c r="L44" s="60"/>
      <c r="M44" s="60" t="s">
        <v>0</v>
      </c>
      <c r="N44" s="60" t="s">
        <v>1</v>
      </c>
      <c r="O44" s="60" t="s">
        <v>2</v>
      </c>
      <c r="P44" s="60" t="s">
        <v>3</v>
      </c>
      <c r="Q44" s="60" t="s">
        <v>0</v>
      </c>
      <c r="R44" s="60" t="s">
        <v>1</v>
      </c>
      <c r="S44" s="60" t="s">
        <v>2</v>
      </c>
      <c r="T44" s="60" t="s">
        <v>3</v>
      </c>
      <c r="U44" s="60" t="s">
        <v>0</v>
      </c>
      <c r="V44" s="60" t="s">
        <v>1</v>
      </c>
      <c r="W44" s="60" t="s">
        <v>2</v>
      </c>
      <c r="X44" s="60" t="s">
        <v>3</v>
      </c>
      <c r="Y44" s="60"/>
      <c r="Z44" s="60" t="s">
        <v>8</v>
      </c>
      <c r="AA44" s="60"/>
      <c r="AB44" s="60"/>
      <c r="AC44" s="60"/>
      <c r="AD44" s="60"/>
      <c r="AE44" s="60"/>
      <c r="AF44" s="60"/>
      <c r="AG44" s="60"/>
      <c r="AH44" s="60" t="s">
        <v>31</v>
      </c>
      <c r="AI44" s="60"/>
      <c r="AJ44" s="60"/>
      <c r="AK44" s="60"/>
      <c r="AL44" s="60"/>
      <c r="AM44" s="60"/>
      <c r="AN44" s="60" t="str">
        <f>AI45</f>
        <v>Uruguay</v>
      </c>
      <c r="AO44" s="60" t="str">
        <f>AI46</f>
        <v>Costa Rica</v>
      </c>
      <c r="AP44" s="60" t="str">
        <f>AI47</f>
        <v>England</v>
      </c>
      <c r="AQ44" s="60" t="str">
        <f>AI48</f>
        <v>Italien</v>
      </c>
      <c r="AR44" s="60"/>
      <c r="AS44" s="60" t="s">
        <v>31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85"/>
      <c r="BJ44" s="85"/>
      <c r="BK44" s="85"/>
      <c r="BL44" s="85"/>
      <c r="BM44" s="85"/>
      <c r="BN44" s="85"/>
      <c r="BO44" s="85"/>
      <c r="BP44" s="137"/>
      <c r="BQ44" s="85"/>
      <c r="BR44" s="141"/>
      <c r="BS44" s="359" t="s">
        <v>165</v>
      </c>
      <c r="BT44" s="360"/>
      <c r="BU44" s="361"/>
      <c r="BV44" s="362"/>
      <c r="BW44" s="156"/>
      <c r="BX44" s="351" t="s">
        <v>152</v>
      </c>
      <c r="BY44" s="351" t="s">
        <v>153</v>
      </c>
      <c r="BZ44" s="352"/>
      <c r="CA44" s="156"/>
      <c r="CB44" s="155"/>
      <c r="CC44" s="155"/>
      <c r="CD44" s="155"/>
      <c r="CE44" s="351" t="s">
        <v>155</v>
      </c>
      <c r="CF44" s="351" t="s">
        <v>156</v>
      </c>
      <c r="CG44" s="155"/>
      <c r="CH44" s="155"/>
      <c r="CI44" s="155"/>
      <c r="CJ44" s="351" t="s">
        <v>158</v>
      </c>
      <c r="CK44" s="155"/>
      <c r="CL44" s="155"/>
      <c r="CM44" s="155"/>
      <c r="CN44" s="155"/>
      <c r="CO44" s="351" t="s">
        <v>159</v>
      </c>
      <c r="CP44" s="155"/>
      <c r="CQ44" s="155"/>
      <c r="CR44" s="155"/>
      <c r="CS44" s="351" t="s">
        <v>146</v>
      </c>
      <c r="CT44" s="155"/>
      <c r="CU44" s="134"/>
      <c r="CV44" s="134"/>
      <c r="CW44" s="134"/>
    </row>
    <row r="45" spans="1:101" ht="18.75" customHeight="1" thickBot="1" x14ac:dyDescent="0.3">
      <c r="A45" s="60"/>
      <c r="B45" s="60"/>
      <c r="C45" s="75" t="str">
        <f>Spielplan!$C$45</f>
        <v>Uruguay</v>
      </c>
      <c r="D45" s="76"/>
      <c r="E45" s="104"/>
      <c r="F45" s="93"/>
      <c r="G45" s="104"/>
      <c r="H45" s="75" t="str">
        <f>Spielplan!$H$45</f>
        <v>Costa Rica</v>
      </c>
      <c r="I45" s="76"/>
      <c r="J45" s="60"/>
      <c r="K45" s="60" t="s">
        <v>85</v>
      </c>
      <c r="L45" s="60">
        <f t="shared" ref="L45:L50" si="12">IF(E45-G45&gt;0,1,IF(G45=E45,0,-1))</f>
        <v>0</v>
      </c>
      <c r="M45" s="60">
        <f>IF($E45="",0,IF($E45&gt;$G45,3,IF($E45=G45,1,0)))</f>
        <v>0</v>
      </c>
      <c r="N45" s="60">
        <f>IF($G45="",0,IF($E45&gt;$G45,0,IF($E45=G45,1,3)))</f>
        <v>0</v>
      </c>
      <c r="O45" s="60"/>
      <c r="P45" s="60"/>
      <c r="Q45" s="60">
        <f>E45</f>
        <v>0</v>
      </c>
      <c r="R45" s="60">
        <f>G45</f>
        <v>0</v>
      </c>
      <c r="S45" s="60"/>
      <c r="T45" s="60"/>
      <c r="U45" s="60">
        <f>G45</f>
        <v>0</v>
      </c>
      <c r="V45" s="60">
        <f>E45</f>
        <v>0</v>
      </c>
      <c r="W45" s="60"/>
      <c r="X45" s="60"/>
      <c r="Y45" s="60"/>
      <c r="Z45" s="60">
        <f>M51</f>
        <v>0</v>
      </c>
      <c r="AA45" s="60">
        <f>Q51</f>
        <v>0</v>
      </c>
      <c r="AB45" s="60">
        <f>U51</f>
        <v>0</v>
      </c>
      <c r="AC45" s="60">
        <f>AA45-AB45</f>
        <v>0</v>
      </c>
      <c r="AD45" s="60">
        <f>IF(Z45&gt;Z46,-1,0)</f>
        <v>0</v>
      </c>
      <c r="AE45" s="60">
        <f>IF(Z45&gt;Z47,-1,0)</f>
        <v>0</v>
      </c>
      <c r="AF45" s="60">
        <f>IF(Z45&gt;Z48,-1,0)</f>
        <v>0</v>
      </c>
      <c r="AG45" s="60">
        <f>10000-(AJ45*1000+AM45*100+AK45*10)</f>
        <v>10000</v>
      </c>
      <c r="AH45" s="90">
        <f>RANK(AG45,AG45:AG48,1)</f>
        <v>1</v>
      </c>
      <c r="AI45" s="60" t="str">
        <f>C45</f>
        <v>Uruguay</v>
      </c>
      <c r="AJ45" s="60">
        <f t="shared" ref="AJ45:AL48" si="13">Z45</f>
        <v>0</v>
      </c>
      <c r="AK45" s="60">
        <f t="shared" si="13"/>
        <v>0</v>
      </c>
      <c r="AL45" s="60">
        <f t="shared" si="13"/>
        <v>0</v>
      </c>
      <c r="AM45" s="60">
        <f>AK45-AL45</f>
        <v>0</v>
      </c>
      <c r="AN45" s="187"/>
      <c r="AO45" s="187">
        <f>IF(AG46=AG45,IF(G45&gt;E45,AG46-0.1,AG46),AG46)</f>
        <v>10000</v>
      </c>
      <c r="AP45" s="187">
        <f>IF(AG47=AG45,IF(G47&gt;E47,AG47-0.1,AG47),AG47)</f>
        <v>10000</v>
      </c>
      <c r="AQ45" s="187">
        <f>IF(AG48=AG45,IF(G49&gt;E49,AG48-0.1,AG48),AG48)</f>
        <v>10000</v>
      </c>
      <c r="AR45" s="187">
        <f>AN49</f>
        <v>30000</v>
      </c>
      <c r="AS45" s="90">
        <f>RANK(AR45,AR45:AR48,1)</f>
        <v>1</v>
      </c>
      <c r="AT45" s="60" t="str">
        <f t="shared" ref="AT45:AW48" si="14">AI45</f>
        <v>Uruguay</v>
      </c>
      <c r="AU45" s="60">
        <f t="shared" si="14"/>
        <v>0</v>
      </c>
      <c r="AV45" s="60">
        <f t="shared" si="14"/>
        <v>0</v>
      </c>
      <c r="AW45" s="60">
        <f t="shared" si="14"/>
        <v>0</v>
      </c>
      <c r="AX45" s="60"/>
      <c r="AY45" s="60"/>
      <c r="AZ45" s="60"/>
      <c r="BA45" s="77">
        <v>1</v>
      </c>
      <c r="BB45" s="75" t="str">
        <f>VLOOKUP(1,AS45:AT48,2,FALSE)</f>
        <v>Uruguay</v>
      </c>
      <c r="BC45" s="76"/>
      <c r="BD45" s="78">
        <f>VLOOKUP(1,AS45:AW48,3,FALSE)</f>
        <v>0</v>
      </c>
      <c r="BE45" s="79">
        <f>VLOOKUP(1,AS45:AW48,4,FALSE)</f>
        <v>0</v>
      </c>
      <c r="BF45" s="93" t="s">
        <v>12</v>
      </c>
      <c r="BG45" s="79">
        <f>VLOOKUP(1,AS45:AW48,5,FALSE)</f>
        <v>0</v>
      </c>
      <c r="BH45" s="80" t="s">
        <v>24</v>
      </c>
      <c r="BI45" s="85"/>
      <c r="BJ45" s="85">
        <f>IF(E45&gt;G45,IF(Spielplan!E45&gt;Spielplan!G45,Punktemodus!$B$3,0),0)</f>
        <v>0</v>
      </c>
      <c r="BK45" s="85">
        <f>IF(E45=G45,IF(Spielplan!E45=Spielplan!G45,Punktemodus!$B$3,0),0)</f>
        <v>10</v>
      </c>
      <c r="BL45" s="85">
        <f>IF(E45&lt;G45,IF(Spielplan!E45&lt;Spielplan!G45,Punktemodus!$B$3,0),0)</f>
        <v>0</v>
      </c>
      <c r="BM45" s="85">
        <f>IF(E45=Spielplan!E45,IF(G45=Spielplan!G45,Punktemodus!$B$5,0),0)</f>
        <v>3</v>
      </c>
      <c r="BN45" s="85">
        <f>IF(E45=Spielplan!E45,Punktemodus!$B$7,0)</f>
        <v>1</v>
      </c>
      <c r="BO45" s="85">
        <f>IF(G45=Spielplan!G45,Punktemodus!$B$7,0)</f>
        <v>1</v>
      </c>
      <c r="BP45" s="137">
        <f>IF(Spielplan!E45="",0,SUM(BJ45:BO45))</f>
        <v>0</v>
      </c>
      <c r="BQ45" s="85"/>
      <c r="BR45" s="141"/>
      <c r="BS45" s="363"/>
      <c r="BT45" s="364"/>
      <c r="BU45" s="365"/>
      <c r="BV45" s="366"/>
      <c r="BW45" s="156"/>
      <c r="BX45" s="351"/>
      <c r="BY45" s="351"/>
      <c r="BZ45" s="352"/>
      <c r="CA45" s="156"/>
      <c r="CB45" s="155"/>
      <c r="CC45" s="155"/>
      <c r="CD45" s="155"/>
      <c r="CE45" s="351"/>
      <c r="CF45" s="351"/>
      <c r="CG45" s="155"/>
      <c r="CH45" s="155"/>
      <c r="CI45" s="155"/>
      <c r="CJ45" s="351"/>
      <c r="CK45" s="155"/>
      <c r="CL45" s="155"/>
      <c r="CM45" s="155"/>
      <c r="CN45" s="155"/>
      <c r="CO45" s="351"/>
      <c r="CP45" s="155"/>
      <c r="CQ45" s="155"/>
      <c r="CR45" s="155"/>
      <c r="CS45" s="351"/>
      <c r="CT45" s="155"/>
      <c r="CU45" s="134"/>
      <c r="CV45" s="134"/>
      <c r="CW45" s="134"/>
    </row>
    <row r="46" spans="1:101" ht="18.75" customHeight="1" thickBot="1" x14ac:dyDescent="0.3">
      <c r="A46" s="60"/>
      <c r="B46" s="60"/>
      <c r="C46" s="48" t="str">
        <f>Spielplan!$C$46</f>
        <v>England</v>
      </c>
      <c r="D46" s="49"/>
      <c r="E46" s="104"/>
      <c r="F46" s="93"/>
      <c r="G46" s="104"/>
      <c r="H46" s="48" t="str">
        <f>Spielplan!$H$46</f>
        <v>Italien</v>
      </c>
      <c r="I46" s="49"/>
      <c r="J46" s="60"/>
      <c r="K46" s="60" t="s">
        <v>86</v>
      </c>
      <c r="L46" s="60">
        <f t="shared" si="12"/>
        <v>0</v>
      </c>
      <c r="M46" s="60"/>
      <c r="N46" s="60"/>
      <c r="O46" s="60">
        <f>IF($E46="",0,IF($E46&gt;$G46,3,IF($E46=$G46,1,0)))</f>
        <v>0</v>
      </c>
      <c r="P46" s="60">
        <f>IF($G46="",0,IF($E46&gt;$G46,0,IF($E46=$G46,1,3)))</f>
        <v>0</v>
      </c>
      <c r="Q46" s="60"/>
      <c r="R46" s="60"/>
      <c r="S46" s="60">
        <f>E46</f>
        <v>0</v>
      </c>
      <c r="T46" s="60">
        <f>G46</f>
        <v>0</v>
      </c>
      <c r="U46" s="60"/>
      <c r="V46" s="60"/>
      <c r="W46" s="60">
        <f>G46</f>
        <v>0</v>
      </c>
      <c r="X46" s="60">
        <f>E46</f>
        <v>0</v>
      </c>
      <c r="Y46" s="60"/>
      <c r="Z46" s="60">
        <f>N51</f>
        <v>0</v>
      </c>
      <c r="AA46" s="60">
        <f>R51</f>
        <v>0</v>
      </c>
      <c r="AB46" s="60">
        <f>V51</f>
        <v>0</v>
      </c>
      <c r="AC46" s="60">
        <f>AA46-AB46</f>
        <v>0</v>
      </c>
      <c r="AD46" s="60">
        <f>IF(Z46&gt;Z45,-1,0)</f>
        <v>0</v>
      </c>
      <c r="AE46" s="60">
        <f>IF(Z46&gt;Z47,-1,0)</f>
        <v>0</v>
      </c>
      <c r="AF46" s="60">
        <f>IF(Z46&gt;Z48,-1,0)</f>
        <v>0</v>
      </c>
      <c r="AG46" s="60">
        <f>10000-(AJ46*1000+AM46*100+AK46*10)</f>
        <v>10000</v>
      </c>
      <c r="AH46" s="90">
        <f>RANK(AG46,AG45:AG48,1)</f>
        <v>1</v>
      </c>
      <c r="AI46" s="60" t="str">
        <f>H45</f>
        <v>Costa Rica</v>
      </c>
      <c r="AJ46" s="60">
        <f t="shared" si="13"/>
        <v>0</v>
      </c>
      <c r="AK46" s="60">
        <f t="shared" si="13"/>
        <v>0</v>
      </c>
      <c r="AL46" s="60">
        <f t="shared" si="13"/>
        <v>0</v>
      </c>
      <c r="AM46" s="60">
        <f>AK46-AL46</f>
        <v>0</v>
      </c>
      <c r="AN46" s="187">
        <f>IF(AG45=AG46,IF(E45&gt;G45,AG45-0.1,AG45),AG45)</f>
        <v>10000</v>
      </c>
      <c r="AO46" s="187"/>
      <c r="AP46" s="187">
        <f>IF(AG47=AG46,IF(G50&gt;E50,AG47-0.1,AG47),AG47)</f>
        <v>10000</v>
      </c>
      <c r="AQ46" s="187">
        <f>IF(AG48=AG46,IF(G48&gt;E48,AG48-0.1,AG48),AG48)</f>
        <v>10000</v>
      </c>
      <c r="AR46" s="187">
        <f>AO49</f>
        <v>30000</v>
      </c>
      <c r="AS46" s="90">
        <f>RANK(AR46,AR45:AR48,1)</f>
        <v>1</v>
      </c>
      <c r="AT46" s="60" t="str">
        <f t="shared" si="14"/>
        <v>Costa Rica</v>
      </c>
      <c r="AU46" s="60">
        <f t="shared" si="14"/>
        <v>0</v>
      </c>
      <c r="AV46" s="60">
        <f t="shared" si="14"/>
        <v>0</v>
      </c>
      <c r="AW46" s="60">
        <f t="shared" si="14"/>
        <v>0</v>
      </c>
      <c r="AX46" s="60"/>
      <c r="AY46" s="60"/>
      <c r="AZ46" s="60"/>
      <c r="BA46" s="50">
        <v>2</v>
      </c>
      <c r="BB46" s="48" t="e">
        <f>VLOOKUP(2,AS45:AT48,2,FALSE)</f>
        <v>#N/A</v>
      </c>
      <c r="BC46" s="49"/>
      <c r="BD46" s="51" t="e">
        <f>VLOOKUP(2,AS45:AW48,3,FALSE)</f>
        <v>#N/A</v>
      </c>
      <c r="BE46" s="52" t="e">
        <f>VLOOKUP(2,AS45:AW48,4,FALSE)</f>
        <v>#N/A</v>
      </c>
      <c r="BF46" s="93" t="s">
        <v>12</v>
      </c>
      <c r="BG46" s="52" t="e">
        <f>VLOOKUP(2,AS45:AW48,5,FALSE)</f>
        <v>#N/A</v>
      </c>
      <c r="BH46" s="81" t="s">
        <v>25</v>
      </c>
      <c r="BI46" s="85"/>
      <c r="BJ46" s="85">
        <f>IF(E46&gt;G46,IF(Spielplan!E46&gt;Spielplan!G46,Punktemodus!$B$3,0),0)</f>
        <v>0</v>
      </c>
      <c r="BK46" s="85">
        <f>IF(E46=G46,IF(Spielplan!E46=Spielplan!G46,Punktemodus!$B$3,0),0)</f>
        <v>10</v>
      </c>
      <c r="BL46" s="85">
        <f>IF(E46&lt;G46,IF(Spielplan!E46&lt;Spielplan!G46,Punktemodus!$B$3,0),0)</f>
        <v>0</v>
      </c>
      <c r="BM46" s="85">
        <f>IF(E46=Spielplan!E46,IF(G46=Spielplan!G46,Punktemodus!$B$5,0),0)</f>
        <v>3</v>
      </c>
      <c r="BN46" s="85">
        <f>IF(E46=Spielplan!E46,Punktemodus!$B$7,0)</f>
        <v>1</v>
      </c>
      <c r="BO46" s="85">
        <f>IF(G46=Spielplan!G46,Punktemodus!$B$7,0)</f>
        <v>1</v>
      </c>
      <c r="BP46" s="137">
        <f>IF(Spielplan!E46="",0,SUM(BJ46:BO46))</f>
        <v>0</v>
      </c>
      <c r="BQ46" s="85"/>
      <c r="BR46" s="141"/>
      <c r="BS46" s="142"/>
      <c r="BT46" s="155"/>
      <c r="BU46" s="154" t="s">
        <v>120</v>
      </c>
      <c r="BV46" s="155"/>
      <c r="BW46" s="155"/>
      <c r="BX46" s="351"/>
      <c r="BY46" s="351"/>
      <c r="BZ46" s="352"/>
      <c r="CA46" s="155"/>
      <c r="CB46" s="155"/>
      <c r="CC46" s="155"/>
      <c r="CD46" s="155"/>
      <c r="CE46" s="351"/>
      <c r="CF46" s="351"/>
      <c r="CG46" s="155"/>
      <c r="CH46" s="155"/>
      <c r="CI46" s="155"/>
      <c r="CJ46" s="351"/>
      <c r="CK46" s="155"/>
      <c r="CL46" s="155"/>
      <c r="CM46" s="155"/>
      <c r="CN46" s="155"/>
      <c r="CO46" s="351"/>
      <c r="CP46" s="155"/>
      <c r="CQ46" s="155"/>
      <c r="CR46" s="155"/>
      <c r="CS46" s="351"/>
      <c r="CT46" s="155"/>
      <c r="CU46" s="134"/>
      <c r="CV46" s="134"/>
      <c r="CW46" s="134"/>
    </row>
    <row r="47" spans="1:101" ht="18.75" customHeight="1" thickBot="1" x14ac:dyDescent="0.3">
      <c r="A47" s="60"/>
      <c r="B47" s="60"/>
      <c r="C47" s="75" t="str">
        <f>C45</f>
        <v>Uruguay</v>
      </c>
      <c r="D47" s="76"/>
      <c r="E47" s="104"/>
      <c r="F47" s="93"/>
      <c r="G47" s="104"/>
      <c r="H47" s="75" t="str">
        <f>C46</f>
        <v>England</v>
      </c>
      <c r="I47" s="76"/>
      <c r="J47" s="60"/>
      <c r="K47" s="60" t="s">
        <v>87</v>
      </c>
      <c r="L47" s="60">
        <f t="shared" si="12"/>
        <v>0</v>
      </c>
      <c r="M47" s="60">
        <f>IF($E47="",0,IF($E47&gt;$G47,3,IF($E47=G47,1,0)))</f>
        <v>0</v>
      </c>
      <c r="N47" s="60"/>
      <c r="O47" s="60">
        <f>IF($G47="",0,IF($E47&gt;$G47,0,IF($E47=$G47,1,3)))</f>
        <v>0</v>
      </c>
      <c r="P47" s="60"/>
      <c r="Q47" s="60">
        <f>E47</f>
        <v>0</v>
      </c>
      <c r="R47" s="60"/>
      <c r="S47" s="60">
        <f>G47</f>
        <v>0</v>
      </c>
      <c r="T47" s="60"/>
      <c r="U47" s="60">
        <f>G47</f>
        <v>0</v>
      </c>
      <c r="V47" s="60"/>
      <c r="W47" s="60">
        <f>E47</f>
        <v>0</v>
      </c>
      <c r="X47" s="60"/>
      <c r="Y47" s="60"/>
      <c r="Z47" s="60">
        <f>O51</f>
        <v>0</v>
      </c>
      <c r="AA47" s="60">
        <f>S51</f>
        <v>0</v>
      </c>
      <c r="AB47" s="60">
        <f>W51</f>
        <v>0</v>
      </c>
      <c r="AC47" s="60">
        <f>AA47-AB47</f>
        <v>0</v>
      </c>
      <c r="AD47" s="60">
        <f>IF(Z47&gt;Z45,-1,0)</f>
        <v>0</v>
      </c>
      <c r="AE47" s="60">
        <f>IF(Z47&gt;Z46,-1,0)</f>
        <v>0</v>
      </c>
      <c r="AF47" s="60">
        <f>IF(Z47&gt;Z48,-1,0)</f>
        <v>0</v>
      </c>
      <c r="AG47" s="60">
        <f>10000-(AJ47*1000+AM47*100+AK47*10)</f>
        <v>10000</v>
      </c>
      <c r="AH47" s="90">
        <f>RANK(AG47,AG45:AG48,1)</f>
        <v>1</v>
      </c>
      <c r="AI47" s="60" t="str">
        <f>C46</f>
        <v>England</v>
      </c>
      <c r="AJ47" s="60">
        <f t="shared" si="13"/>
        <v>0</v>
      </c>
      <c r="AK47" s="60">
        <f t="shared" si="13"/>
        <v>0</v>
      </c>
      <c r="AL47" s="60">
        <f t="shared" si="13"/>
        <v>0</v>
      </c>
      <c r="AM47" s="60">
        <f>AK47-AL47</f>
        <v>0</v>
      </c>
      <c r="AN47" s="187">
        <f>IF(AG45=AG47,IF(E47&gt;G47,AG45-0.1,AG45),AG45)</f>
        <v>10000</v>
      </c>
      <c r="AO47" s="187">
        <f>IF(AG46=AG47,IF(E50&gt;G50,AG46-0.1,AG46),AG46)</f>
        <v>10000</v>
      </c>
      <c r="AP47" s="187"/>
      <c r="AQ47" s="187">
        <f>IF(AG48=AG47,IF(G46&gt;E46,AG48-0.1,AG48),AG48)</f>
        <v>10000</v>
      </c>
      <c r="AR47" s="187">
        <f>AP49</f>
        <v>30000</v>
      </c>
      <c r="AS47" s="90">
        <f>RANK(AR47,AR45:AR48,1)</f>
        <v>1</v>
      </c>
      <c r="AT47" s="60" t="str">
        <f t="shared" si="14"/>
        <v>England</v>
      </c>
      <c r="AU47" s="60">
        <f t="shared" si="14"/>
        <v>0</v>
      </c>
      <c r="AV47" s="60">
        <f t="shared" si="14"/>
        <v>0</v>
      </c>
      <c r="AW47" s="60">
        <f t="shared" si="14"/>
        <v>0</v>
      </c>
      <c r="AX47" s="60"/>
      <c r="AY47" s="60"/>
      <c r="AZ47" s="60"/>
      <c r="BA47" s="113">
        <v>3</v>
      </c>
      <c r="BB47" s="114" t="e">
        <f>VLOOKUP(3,AS45:AT48,2,FALSE)</f>
        <v>#N/A</v>
      </c>
      <c r="BC47" s="115"/>
      <c r="BD47" s="116" t="e">
        <f>VLOOKUP(3,AS45:AW48,3,FALSE)</f>
        <v>#N/A</v>
      </c>
      <c r="BE47" s="116" t="e">
        <f>VLOOKUP(3,AS45:AW48,4,FALSE)</f>
        <v>#N/A</v>
      </c>
      <c r="BF47" s="93" t="s">
        <v>12</v>
      </c>
      <c r="BG47" s="116" t="e">
        <f>VLOOKUP(3,AS45:AW48,5,FALSE)</f>
        <v>#N/A</v>
      </c>
      <c r="BH47" s="60"/>
      <c r="BI47" s="60"/>
      <c r="BJ47" s="85">
        <f>IF(E47&gt;G47,IF(Spielplan!E47&gt;Spielplan!G47,Punktemodus!$B$3,0),0)</f>
        <v>0</v>
      </c>
      <c r="BK47" s="85">
        <f>IF(E47=G47,IF(Spielplan!E47=Spielplan!G47,Punktemodus!$B$3,0),0)</f>
        <v>10</v>
      </c>
      <c r="BL47" s="85">
        <f>IF(E47&lt;G47,IF(Spielplan!E47&lt;Spielplan!G47,Punktemodus!$B$3,0),0)</f>
        <v>0</v>
      </c>
      <c r="BM47" s="85">
        <f>IF(E47=Spielplan!E47,IF(G47=Spielplan!G47,Punktemodus!$B$5,0),0)</f>
        <v>3</v>
      </c>
      <c r="BN47" s="85">
        <f>IF(E47=Spielplan!E47,Punktemodus!$B$7,0)</f>
        <v>1</v>
      </c>
      <c r="BO47" s="85">
        <f>IF(G47=Spielplan!G47,Punktemodus!$B$7,0)</f>
        <v>1</v>
      </c>
      <c r="BP47" s="137">
        <f>IF(Spielplan!E47="",0,SUM(BJ47:BO47))</f>
        <v>0</v>
      </c>
      <c r="BQ47" s="85"/>
      <c r="BR47" s="141"/>
      <c r="BS47" s="134"/>
      <c r="BT47" s="134"/>
      <c r="BU47" s="134"/>
      <c r="BV47" s="134"/>
      <c r="BW47" s="155"/>
      <c r="BX47" s="351"/>
      <c r="BY47" s="351"/>
      <c r="BZ47" s="352"/>
      <c r="CA47" s="155"/>
      <c r="CB47" s="155"/>
      <c r="CC47" s="155"/>
      <c r="CD47" s="155"/>
      <c r="CE47" s="351"/>
      <c r="CF47" s="351"/>
      <c r="CG47" s="155"/>
      <c r="CH47" s="155"/>
      <c r="CI47" s="155"/>
      <c r="CJ47" s="351"/>
      <c r="CK47" s="155"/>
      <c r="CL47" s="155"/>
      <c r="CM47" s="155"/>
      <c r="CN47" s="155"/>
      <c r="CO47" s="351"/>
      <c r="CP47" s="155"/>
      <c r="CQ47" s="155"/>
      <c r="CR47" s="155"/>
      <c r="CS47" s="351"/>
      <c r="CT47" s="155"/>
      <c r="CU47" s="134"/>
      <c r="CV47" s="134"/>
      <c r="CW47" s="134"/>
    </row>
    <row r="48" spans="1:101" ht="18.75" customHeight="1" thickBot="1" x14ac:dyDescent="0.3">
      <c r="A48" s="60"/>
      <c r="B48" s="60"/>
      <c r="C48" s="48" t="str">
        <f>H45</f>
        <v>Costa Rica</v>
      </c>
      <c r="D48" s="49"/>
      <c r="E48" s="104"/>
      <c r="F48" s="93"/>
      <c r="G48" s="104"/>
      <c r="H48" s="48" t="str">
        <f>H46</f>
        <v>Italien</v>
      </c>
      <c r="I48" s="49"/>
      <c r="J48" s="60"/>
      <c r="K48" s="60" t="s">
        <v>88</v>
      </c>
      <c r="L48" s="60">
        <f t="shared" si="12"/>
        <v>0</v>
      </c>
      <c r="M48" s="60"/>
      <c r="N48" s="60">
        <f>IF($E48="",0,IF($E48&gt;$G48,3,IF($E48=$G48,1,0)))</f>
        <v>0</v>
      </c>
      <c r="O48" s="60"/>
      <c r="P48" s="60">
        <f>IF($G48="",0,IF($E48&gt;$G48,0,IF($E48=$G48,1,3)))</f>
        <v>0</v>
      </c>
      <c r="Q48" s="60"/>
      <c r="R48" s="60">
        <f>E48</f>
        <v>0</v>
      </c>
      <c r="S48" s="60"/>
      <c r="T48" s="60">
        <f>G48</f>
        <v>0</v>
      </c>
      <c r="U48" s="60"/>
      <c r="V48" s="60">
        <f>G48</f>
        <v>0</v>
      </c>
      <c r="W48" s="60"/>
      <c r="X48" s="60">
        <f>E48</f>
        <v>0</v>
      </c>
      <c r="Y48" s="60"/>
      <c r="Z48" s="60">
        <f>P51</f>
        <v>0</v>
      </c>
      <c r="AA48" s="60">
        <f>T51</f>
        <v>0</v>
      </c>
      <c r="AB48" s="60">
        <f>X51</f>
        <v>0</v>
      </c>
      <c r="AC48" s="60">
        <f>AA48-AB48</f>
        <v>0</v>
      </c>
      <c r="AD48" s="60">
        <f>IF(Z48&gt;Z45,-1,0)</f>
        <v>0</v>
      </c>
      <c r="AE48" s="60">
        <f>IF(Z48&gt;Z46,-1,0)</f>
        <v>0</v>
      </c>
      <c r="AF48" s="60">
        <f>IF(Z48&gt;Z47,-1,0)</f>
        <v>0</v>
      </c>
      <c r="AG48" s="60">
        <f>10000-(AJ48*1000+AM48*100+AK48*10)</f>
        <v>10000</v>
      </c>
      <c r="AH48" s="90">
        <f>RANK(AG48,AG45:AG48,1)</f>
        <v>1</v>
      </c>
      <c r="AI48" s="60" t="str">
        <f>H46</f>
        <v>Italien</v>
      </c>
      <c r="AJ48" s="60">
        <f t="shared" si="13"/>
        <v>0</v>
      </c>
      <c r="AK48" s="60">
        <f t="shared" si="13"/>
        <v>0</v>
      </c>
      <c r="AL48" s="60">
        <f t="shared" si="13"/>
        <v>0</v>
      </c>
      <c r="AM48" s="60">
        <f>AK48-AL48</f>
        <v>0</v>
      </c>
      <c r="AN48" s="187">
        <f>IF(AG45=AG48,IF(E49&gt;G49,AG45-0.1,AG45),AG45)</f>
        <v>10000</v>
      </c>
      <c r="AO48" s="187">
        <f>IF(AG46=AG48,IF(E48&gt;G48,AG46-0.1,AG46),AG46)</f>
        <v>10000</v>
      </c>
      <c r="AP48" s="187">
        <f>IF(AG47=AG48,IF(E46&gt;G46,AG47-0.1,AG47),AG47)</f>
        <v>10000</v>
      </c>
      <c r="AQ48" s="187"/>
      <c r="AR48" s="187">
        <f>AQ49</f>
        <v>30000</v>
      </c>
      <c r="AS48" s="90">
        <f>RANK(AR48,AR45:AR48,1)</f>
        <v>1</v>
      </c>
      <c r="AT48" s="60" t="str">
        <f t="shared" si="14"/>
        <v>Italien</v>
      </c>
      <c r="AU48" s="60">
        <f t="shared" si="14"/>
        <v>0</v>
      </c>
      <c r="AV48" s="60">
        <f t="shared" si="14"/>
        <v>0</v>
      </c>
      <c r="AW48" s="60">
        <f t="shared" si="14"/>
        <v>0</v>
      </c>
      <c r="AX48" s="60"/>
      <c r="AY48" s="60"/>
      <c r="AZ48" s="60"/>
      <c r="BA48" s="113">
        <v>4</v>
      </c>
      <c r="BB48" s="114" t="e">
        <f>VLOOKUP(4,AS45:AT48,2,FALSE)</f>
        <v>#N/A</v>
      </c>
      <c r="BC48" s="115"/>
      <c r="BD48" s="116" t="e">
        <f>VLOOKUP(4,AS45:AW48,3,FALSE)</f>
        <v>#N/A</v>
      </c>
      <c r="BE48" s="116" t="e">
        <f>VLOOKUP(4,AS45:AW48,4,FALSE)</f>
        <v>#N/A</v>
      </c>
      <c r="BF48" s="93" t="s">
        <v>12</v>
      </c>
      <c r="BG48" s="116" t="e">
        <f>VLOOKUP(4,AS45:AW48,5,FALSE)</f>
        <v>#N/A</v>
      </c>
      <c r="BH48" s="60"/>
      <c r="BI48" s="60"/>
      <c r="BJ48" s="85">
        <f>IF(E48&gt;G48,IF(Spielplan!E48&gt;Spielplan!G48,Punktemodus!$B$3,0),0)</f>
        <v>0</v>
      </c>
      <c r="BK48" s="85">
        <f>IF(E48=G48,IF(Spielplan!E48=Spielplan!G48,Punktemodus!$B$3,0),0)</f>
        <v>10</v>
      </c>
      <c r="BL48" s="85">
        <f>IF(E48&lt;G48,IF(Spielplan!E48&lt;Spielplan!G48,Punktemodus!$B$3,0),0)</f>
        <v>0</v>
      </c>
      <c r="BM48" s="85">
        <f>IF(E48=Spielplan!E48,IF(G48=Spielplan!G48,Punktemodus!$B$5,0),0)</f>
        <v>3</v>
      </c>
      <c r="BN48" s="85">
        <f>IF(E48=Spielplan!E48,Punktemodus!$B$7,0)</f>
        <v>1</v>
      </c>
      <c r="BO48" s="85">
        <f>IF(G48=Spielplan!G48,Punktemodus!$B$7,0)</f>
        <v>1</v>
      </c>
      <c r="BP48" s="137">
        <f>IF(Spielplan!E48="",0,SUM(BJ48:BO48))</f>
        <v>0</v>
      </c>
      <c r="BQ48" s="85"/>
      <c r="BR48" s="141"/>
      <c r="BS48" s="143" t="s">
        <v>18</v>
      </c>
      <c r="BT48" s="144" t="str">
        <f>Spielplan!$BL$12</f>
        <v/>
      </c>
      <c r="BU48" s="145"/>
      <c r="BV48" s="146">
        <f>Spielplan!$BN$12</f>
        <v>0</v>
      </c>
      <c r="BW48" s="157"/>
      <c r="BX48" s="158">
        <f>IF(BT12=BT48,Punktemodus!$B$11,0)</f>
        <v>10</v>
      </c>
      <c r="BY48" s="158">
        <f>IF(BT48=BT29,Punktemodus!B13,0)</f>
        <v>5</v>
      </c>
      <c r="BZ48" s="142"/>
      <c r="CA48" s="155"/>
      <c r="CB48" s="154" t="s">
        <v>27</v>
      </c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34"/>
      <c r="CV48" s="134"/>
      <c r="CW48" s="134"/>
    </row>
    <row r="49" spans="1:101" ht="18.75" customHeight="1" thickBot="1" x14ac:dyDescent="0.3">
      <c r="A49" s="60"/>
      <c r="B49" s="60"/>
      <c r="C49" s="75" t="str">
        <f>C45</f>
        <v>Uruguay</v>
      </c>
      <c r="D49" s="76"/>
      <c r="E49" s="104"/>
      <c r="F49" s="93"/>
      <c r="G49" s="104"/>
      <c r="H49" s="75" t="str">
        <f>H46</f>
        <v>Italien</v>
      </c>
      <c r="I49" s="76"/>
      <c r="J49" s="60"/>
      <c r="K49" s="60" t="s">
        <v>89</v>
      </c>
      <c r="L49" s="60">
        <f t="shared" si="12"/>
        <v>0</v>
      </c>
      <c r="M49" s="60">
        <f>IF($E49="",0,IF($E49&gt;$G49,3,IF($E49=G49,1,0)))</f>
        <v>0</v>
      </c>
      <c r="N49" s="60"/>
      <c r="O49" s="60"/>
      <c r="P49" s="60">
        <f>IF($G49="",0,IF($E49&gt;$G49,0,IF($E49=$G49,1,3)))</f>
        <v>0</v>
      </c>
      <c r="Q49" s="60">
        <f>E49</f>
        <v>0</v>
      </c>
      <c r="R49" s="60"/>
      <c r="S49" s="60"/>
      <c r="T49" s="60">
        <f>G49</f>
        <v>0</v>
      </c>
      <c r="U49" s="60">
        <f>G49</f>
        <v>0</v>
      </c>
      <c r="V49" s="60"/>
      <c r="W49" s="60"/>
      <c r="X49" s="60">
        <f>E49</f>
        <v>0</v>
      </c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187">
        <f>SUM(AN45:AN48)</f>
        <v>30000</v>
      </c>
      <c r="AO49" s="187">
        <f>SUM(AO45:AO48)</f>
        <v>30000</v>
      </c>
      <c r="AP49" s="187">
        <f>SUM(AP45:AP48)</f>
        <v>30000</v>
      </c>
      <c r="AQ49" s="187">
        <f>SUM(AQ45:AQ48)</f>
        <v>30000</v>
      </c>
      <c r="AR49" s="187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85">
        <f>IF(E49&gt;G49,IF(Spielplan!E49&gt;Spielplan!G49,Punktemodus!$B$3,0),0)</f>
        <v>0</v>
      </c>
      <c r="BK49" s="85">
        <f>IF(E49=G49,IF(Spielplan!E49=Spielplan!G49,Punktemodus!$B$3,0),0)</f>
        <v>10</v>
      </c>
      <c r="BL49" s="85">
        <f>IF(E49&lt;G49,IF(Spielplan!E49&lt;Spielplan!G49,Punktemodus!$B$3,0),0)</f>
        <v>0</v>
      </c>
      <c r="BM49" s="85">
        <f>IF(E49=Spielplan!E49,IF(G49=Spielplan!G49,Punktemodus!$B$5,0),0)</f>
        <v>3</v>
      </c>
      <c r="BN49" s="85">
        <f>IF(E49=Spielplan!E49,Punktemodus!$B$7,0)</f>
        <v>1</v>
      </c>
      <c r="BO49" s="85">
        <f>IF(G49=Spielplan!G49,Punktemodus!$B$7,0)</f>
        <v>1</v>
      </c>
      <c r="BP49" s="137">
        <f>IF(Spielplan!E49="",0,SUM(BJ49:BO49))</f>
        <v>0</v>
      </c>
      <c r="BQ49" s="60"/>
      <c r="BR49" s="141"/>
      <c r="BS49" s="149" t="s">
        <v>21</v>
      </c>
      <c r="BT49" s="144" t="str">
        <f>Spielplan!$BL$13</f>
        <v/>
      </c>
      <c r="BU49" s="145"/>
      <c r="BV49" s="146">
        <f>Spielplan!$BN$13</f>
        <v>0</v>
      </c>
      <c r="BW49" s="155"/>
      <c r="BX49" s="158">
        <f>IF(BT13=BT49,Punktemodus!$B$11,0)</f>
        <v>10</v>
      </c>
      <c r="BY49" s="158">
        <f>IF(BT49=BT28,Punktemodus!B13,0)</f>
        <v>5</v>
      </c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34"/>
      <c r="CV49" s="134"/>
      <c r="CW49" s="134"/>
    </row>
    <row r="50" spans="1:101" ht="18.75" customHeight="1" thickBot="1" x14ac:dyDescent="0.3">
      <c r="A50" s="60"/>
      <c r="B50" s="60"/>
      <c r="C50" s="48" t="str">
        <f>H45</f>
        <v>Costa Rica</v>
      </c>
      <c r="D50" s="49"/>
      <c r="E50" s="104"/>
      <c r="F50" s="93"/>
      <c r="G50" s="104"/>
      <c r="H50" s="48" t="str">
        <f>C46</f>
        <v>England</v>
      </c>
      <c r="I50" s="49"/>
      <c r="J50" s="60"/>
      <c r="K50" s="60" t="s">
        <v>89</v>
      </c>
      <c r="L50" s="60">
        <f t="shared" si="12"/>
        <v>0</v>
      </c>
      <c r="M50" s="60"/>
      <c r="N50" s="60">
        <f>IF($E50="",0,IF($E50&gt;$G50,3,IF($E50=$G50,1,0)))</f>
        <v>0</v>
      </c>
      <c r="O50" s="60">
        <f>IF($G50="",0,IF($E50&gt;$G50,0,IF($E50=$G50,1,3)))</f>
        <v>0</v>
      </c>
      <c r="P50" s="60"/>
      <c r="Q50" s="60"/>
      <c r="R50" s="60">
        <f>E50</f>
        <v>0</v>
      </c>
      <c r="S50" s="60">
        <f>G50</f>
        <v>0</v>
      </c>
      <c r="T50" s="60"/>
      <c r="U50" s="60"/>
      <c r="V50" s="60">
        <f>G50</f>
        <v>0</v>
      </c>
      <c r="W50" s="60">
        <f>E50</f>
        <v>0</v>
      </c>
      <c r="X50" s="60"/>
      <c r="Y50" s="60"/>
      <c r="Z50" s="60" t="s">
        <v>30</v>
      </c>
      <c r="AA50" s="60"/>
      <c r="AB50" s="60"/>
      <c r="AC50" s="60"/>
      <c r="AD50" s="60"/>
      <c r="AE50" s="60"/>
      <c r="AF50" s="60"/>
      <c r="AG50" s="60" t="b">
        <f>OR(AG45=AG46,AG45=AG47,AG45=AG48,AG46=AG47,AG46=AG48,AG47=AG48)</f>
        <v>1</v>
      </c>
      <c r="AH50" s="60"/>
      <c r="AI50" s="60"/>
      <c r="AJ50" s="60"/>
      <c r="AK50" s="60"/>
      <c r="AL50" s="60"/>
      <c r="AM50" s="60"/>
      <c r="AN50" s="60"/>
      <c r="AO50" s="60" t="s">
        <v>34</v>
      </c>
      <c r="AP50" s="60"/>
      <c r="AQ50" s="60"/>
      <c r="AR50" s="60" t="b">
        <f>OR(AR45=AR46,AR45=AR47,AR45=AR48,AR46=AR47,AR46=AR48,AR47=AR48)</f>
        <v>1</v>
      </c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85">
        <f>IF(E50&gt;G50,IF(Spielplan!E50&gt;Spielplan!G50,Punktemodus!$B$3,0),0)</f>
        <v>0</v>
      </c>
      <c r="BK50" s="85">
        <f>IF(E50=G50,IF(Spielplan!E50=Spielplan!G50,Punktemodus!$B$3,0),0)</f>
        <v>10</v>
      </c>
      <c r="BL50" s="85">
        <f>IF(E50&lt;G50,IF(Spielplan!E50&lt;Spielplan!G50,Punktemodus!$B$3,0),0)</f>
        <v>0</v>
      </c>
      <c r="BM50" s="85">
        <f>IF(E50=Spielplan!E50,IF(G50=Spielplan!G50,Punktemodus!$B$5,0),0)</f>
        <v>3</v>
      </c>
      <c r="BN50" s="85">
        <f>IF(E50=Spielplan!E50,Punktemodus!$B$7,0)</f>
        <v>1</v>
      </c>
      <c r="BO50" s="85">
        <f>IF(G50=Spielplan!G50,Punktemodus!$B$7,0)</f>
        <v>1</v>
      </c>
      <c r="BP50" s="137">
        <f>IF(Spielplan!E50="",0,SUM(BJ50:BO50))</f>
        <v>0</v>
      </c>
      <c r="BQ50" s="60"/>
      <c r="BR50" s="141"/>
      <c r="BS50" s="150"/>
      <c r="BT50" s="134"/>
      <c r="BU50" s="134"/>
      <c r="BV50" s="151"/>
      <c r="BW50" s="157"/>
      <c r="BX50" s="158"/>
      <c r="BY50" s="158"/>
      <c r="BZ50" s="155"/>
      <c r="CA50" s="144" t="str">
        <f>Spielplan!$BS$14</f>
        <v/>
      </c>
      <c r="CB50" s="159"/>
      <c r="CC50" s="146">
        <f>Spielplan!$BU$14</f>
        <v>0</v>
      </c>
      <c r="CD50" s="157"/>
      <c r="CE50" s="155">
        <f>IF(CA50=CA14,Punktemodus!B15,0)</f>
        <v>20</v>
      </c>
      <c r="CF50" s="158">
        <f>IF(OR(CA50=$CA$15,CA50=$CA$22,CA50=$CA$23,CA50=$CA$30,CA50=$CA$31,CA50=$CA$38,CA50=$CA$39),Punktemodus!B17,0)</f>
        <v>10</v>
      </c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34"/>
      <c r="CV50" s="134"/>
      <c r="CW50" s="134"/>
    </row>
    <row r="51" spans="1:101" ht="18.75" customHeight="1" thickBot="1" x14ac:dyDescent="0.3">
      <c r="A51" s="60"/>
      <c r="B51" s="60"/>
      <c r="C51" s="136" t="str">
        <f>IF(G50="","",IF(AR50=TRUE,"Achtung: Fehler in Tabelle!",""))</f>
        <v/>
      </c>
      <c r="D51" s="60"/>
      <c r="E51" s="85"/>
      <c r="F51" s="60"/>
      <c r="G51" s="85"/>
      <c r="H51" s="60"/>
      <c r="I51" s="60"/>
      <c r="J51" s="60"/>
      <c r="K51" s="60"/>
      <c r="L51" s="60"/>
      <c r="M51" s="60">
        <f t="shared" ref="M51:X51" si="15">SUM(M45:M50)</f>
        <v>0</v>
      </c>
      <c r="N51" s="60">
        <f t="shared" si="15"/>
        <v>0</v>
      </c>
      <c r="O51" s="60">
        <f t="shared" si="15"/>
        <v>0</v>
      </c>
      <c r="P51" s="60">
        <f t="shared" si="15"/>
        <v>0</v>
      </c>
      <c r="Q51" s="60">
        <f t="shared" si="15"/>
        <v>0</v>
      </c>
      <c r="R51" s="60">
        <f t="shared" si="15"/>
        <v>0</v>
      </c>
      <c r="S51" s="60">
        <f t="shared" si="15"/>
        <v>0</v>
      </c>
      <c r="T51" s="60">
        <f t="shared" si="15"/>
        <v>0</v>
      </c>
      <c r="U51" s="60">
        <f t="shared" si="15"/>
        <v>0</v>
      </c>
      <c r="V51" s="60">
        <f t="shared" si="15"/>
        <v>0</v>
      </c>
      <c r="W51" s="60">
        <f t="shared" si="15"/>
        <v>0</v>
      </c>
      <c r="X51" s="60">
        <f t="shared" si="15"/>
        <v>0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160">
        <f>SUM(BP45:BP50)</f>
        <v>0</v>
      </c>
      <c r="BQ51" s="60"/>
      <c r="BR51" s="141"/>
      <c r="BS51" s="152"/>
      <c r="BT51" s="134"/>
      <c r="BU51" s="134"/>
      <c r="BV51" s="151"/>
      <c r="BW51" s="157"/>
      <c r="BX51" s="158"/>
      <c r="BY51" s="158"/>
      <c r="BZ51" s="155"/>
      <c r="CA51" s="144" t="str">
        <f>Spielplan!$BS$15</f>
        <v/>
      </c>
      <c r="CB51" s="159"/>
      <c r="CC51" s="146">
        <f>Spielplan!$BU$15</f>
        <v>0</v>
      </c>
      <c r="CD51" s="155"/>
      <c r="CE51" s="155">
        <f>IF(CA51=CA15,Punktemodus!B15,0)</f>
        <v>20</v>
      </c>
      <c r="CF51" s="158">
        <f>IF(OR(CA51=$CA$14,CA51=$CA$22,CA51=$CA$23,CA51=$CA$30,CA51=$CA$31,CA51=$CA$38,CA51=$CA$39),Punktemodus!B17,0)</f>
        <v>10</v>
      </c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34"/>
      <c r="CV51" s="134"/>
      <c r="CW51" s="134"/>
    </row>
    <row r="52" spans="1:101" ht="18.75" customHeight="1" thickBot="1" x14ac:dyDescent="0.3">
      <c r="A52" s="60"/>
      <c r="B52" s="60"/>
      <c r="C52" s="60"/>
      <c r="D52" s="60"/>
      <c r="E52" s="85"/>
      <c r="F52" s="60"/>
      <c r="G52" s="85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138"/>
      <c r="BQ52" s="60"/>
      <c r="BR52" s="141"/>
      <c r="BS52" s="153" t="s">
        <v>22</v>
      </c>
      <c r="BT52" s="144" t="str">
        <f>Spielplan!$BL$16</f>
        <v/>
      </c>
      <c r="BU52" s="145"/>
      <c r="BV52" s="146">
        <f>Spielplan!$BN$16</f>
        <v>0</v>
      </c>
      <c r="BW52" s="155"/>
      <c r="BX52" s="158">
        <f>IF(BT16=BT52,Punktemodus!$B$11,0)</f>
        <v>10</v>
      </c>
      <c r="BY52" s="158">
        <f>IF(BT52=BT33,Punktemodus!B13,0)</f>
        <v>5</v>
      </c>
      <c r="BZ52" s="155"/>
      <c r="CA52" s="155"/>
      <c r="CB52" s="155"/>
      <c r="CC52" s="155"/>
      <c r="CD52" s="155"/>
      <c r="CE52" s="155"/>
      <c r="CF52" s="154"/>
      <c r="CG52" s="154" t="s">
        <v>28</v>
      </c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34"/>
      <c r="CV52" s="134"/>
      <c r="CW52" s="134"/>
    </row>
    <row r="53" spans="1:101" ht="18.75" customHeight="1" thickBot="1" x14ac:dyDescent="0.25">
      <c r="A53" s="60"/>
      <c r="B53" s="60"/>
      <c r="C53" s="60"/>
      <c r="D53" s="60"/>
      <c r="E53" s="85"/>
      <c r="F53" s="60"/>
      <c r="G53" s="85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138"/>
      <c r="BQ53" s="60"/>
      <c r="BR53" s="141"/>
      <c r="BS53" s="149" t="s">
        <v>25</v>
      </c>
      <c r="BT53" s="144" t="str">
        <f>Spielplan!$BL$17</f>
        <v/>
      </c>
      <c r="BU53" s="145"/>
      <c r="BV53" s="146">
        <f>Spielplan!$BN$17</f>
        <v>0</v>
      </c>
      <c r="BW53" s="155"/>
      <c r="BX53" s="158">
        <f>IF(BT17=BT53,Punktemodus!$B$11,0)</f>
        <v>10</v>
      </c>
      <c r="BY53" s="158">
        <f>IF(BT53=BT32,Punktemodus!B13,0)</f>
        <v>5</v>
      </c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34"/>
      <c r="CV53" s="134"/>
      <c r="CW53" s="134"/>
    </row>
    <row r="54" spans="1:101" ht="18.75" customHeight="1" thickBot="1" x14ac:dyDescent="0.3">
      <c r="A54" s="60"/>
      <c r="B54" s="60"/>
      <c r="C54" s="88" t="s">
        <v>90</v>
      </c>
      <c r="D54" s="60"/>
      <c r="E54" s="85"/>
      <c r="F54" s="60"/>
      <c r="G54" s="85"/>
      <c r="H54" s="60"/>
      <c r="I54" s="60"/>
      <c r="J54" s="60"/>
      <c r="K54" s="60"/>
      <c r="L54" s="60"/>
      <c r="M54" s="60" t="s">
        <v>4</v>
      </c>
      <c r="N54" s="60"/>
      <c r="O54" s="60"/>
      <c r="P54" s="60"/>
      <c r="Q54" s="60" t="s">
        <v>6</v>
      </c>
      <c r="R54" s="60"/>
      <c r="S54" s="60"/>
      <c r="T54" s="60"/>
      <c r="U54" s="60" t="s">
        <v>7</v>
      </c>
      <c r="V54" s="60"/>
      <c r="W54" s="60"/>
      <c r="X54" s="60"/>
      <c r="Y54" s="60"/>
      <c r="Z54" s="60" t="s">
        <v>4</v>
      </c>
      <c r="AA54" s="60" t="s">
        <v>5</v>
      </c>
      <c r="AB54" s="60"/>
      <c r="AC54" s="60"/>
      <c r="AD54" s="60" t="s">
        <v>9</v>
      </c>
      <c r="AE54" s="60"/>
      <c r="AF54" s="60"/>
      <c r="AG54" s="60"/>
      <c r="AH54" s="60" t="s">
        <v>32</v>
      </c>
      <c r="AI54" s="60"/>
      <c r="AJ54" s="60"/>
      <c r="AK54" s="60"/>
      <c r="AL54" s="60"/>
      <c r="AM54" s="60"/>
      <c r="AN54" s="60" t="s">
        <v>35</v>
      </c>
      <c r="AO54" s="60"/>
      <c r="AP54" s="60"/>
      <c r="AQ54" s="60"/>
      <c r="AR54" s="60"/>
      <c r="AS54" s="60" t="s">
        <v>33</v>
      </c>
      <c r="AT54" s="60"/>
      <c r="AU54" s="60"/>
      <c r="AV54" s="60"/>
      <c r="AW54" s="60"/>
      <c r="AX54" s="60"/>
      <c r="AY54" s="60"/>
      <c r="AZ54" s="60"/>
      <c r="BA54" s="89" t="s">
        <v>10</v>
      </c>
      <c r="BB54" s="60"/>
      <c r="BC54" s="90" t="s">
        <v>4</v>
      </c>
      <c r="BD54" s="60"/>
      <c r="BE54" s="61" t="s">
        <v>5</v>
      </c>
      <c r="BF54" s="60"/>
      <c r="BG54" s="60"/>
      <c r="BH54" s="60"/>
      <c r="BI54" s="85"/>
      <c r="BJ54" s="60"/>
      <c r="BK54" s="60"/>
      <c r="BL54" s="60"/>
      <c r="BM54" s="60"/>
      <c r="BN54" s="60"/>
      <c r="BO54" s="60"/>
      <c r="BP54" s="138"/>
      <c r="BQ54" s="85"/>
      <c r="BR54" s="141"/>
      <c r="BS54" s="150"/>
      <c r="BT54" s="134"/>
      <c r="BU54" s="134"/>
      <c r="BV54" s="134"/>
      <c r="BW54" s="134"/>
      <c r="BX54" s="148"/>
      <c r="BY54" s="148"/>
      <c r="BZ54" s="134"/>
      <c r="CA54" s="134"/>
      <c r="CB54" s="134"/>
      <c r="CC54" s="134"/>
      <c r="CD54" s="134"/>
      <c r="CE54" s="134"/>
      <c r="CF54" s="144" t="str">
        <f>Spielplan!$BX$18</f>
        <v/>
      </c>
      <c r="CG54" s="145"/>
      <c r="CH54" s="146">
        <f>Spielplan!$BZ$18</f>
        <v>0</v>
      </c>
      <c r="CI54" s="134"/>
      <c r="CJ54" s="134">
        <f>IF(OR(CF54=$CF$18,CF54=$CF$19,CF54=$CF$34,CF54=$CF$35),Punktemodus!$B$19,0)</f>
        <v>30</v>
      </c>
      <c r="CK54" s="134"/>
      <c r="CL54" s="134"/>
      <c r="CM54" s="134"/>
      <c r="CN54" s="134"/>
      <c r="CO54" s="134"/>
      <c r="CP54" s="134"/>
      <c r="CQ54" s="134"/>
      <c r="CR54" s="134"/>
      <c r="CS54" s="134">
        <f>IF(CQ59=CQ23,Punktemodus!B23,0)</f>
        <v>50</v>
      </c>
      <c r="CT54" s="134"/>
      <c r="CU54" s="134"/>
      <c r="CV54" s="134"/>
      <c r="CW54" s="134"/>
    </row>
    <row r="55" spans="1:101" ht="18.75" customHeight="1" thickBot="1" x14ac:dyDescent="0.25">
      <c r="A55" s="60"/>
      <c r="B55" s="60"/>
      <c r="C55" s="92"/>
      <c r="D55" s="60"/>
      <c r="E55" s="85"/>
      <c r="F55" s="60"/>
      <c r="G55" s="85"/>
      <c r="H55" s="60"/>
      <c r="I55" s="60"/>
      <c r="J55" s="60"/>
      <c r="K55" s="60"/>
      <c r="L55" s="60"/>
      <c r="M55" s="60" t="s">
        <v>0</v>
      </c>
      <c r="N55" s="60" t="s">
        <v>1</v>
      </c>
      <c r="O55" s="60" t="s">
        <v>2</v>
      </c>
      <c r="P55" s="60" t="s">
        <v>3</v>
      </c>
      <c r="Q55" s="60" t="s">
        <v>0</v>
      </c>
      <c r="R55" s="60" t="s">
        <v>1</v>
      </c>
      <c r="S55" s="60" t="s">
        <v>2</v>
      </c>
      <c r="T55" s="60" t="s">
        <v>3</v>
      </c>
      <c r="U55" s="60" t="s">
        <v>0</v>
      </c>
      <c r="V55" s="60" t="s">
        <v>1</v>
      </c>
      <c r="W55" s="60" t="s">
        <v>2</v>
      </c>
      <c r="X55" s="60" t="s">
        <v>3</v>
      </c>
      <c r="Y55" s="60"/>
      <c r="Z55" s="60" t="s">
        <v>8</v>
      </c>
      <c r="AA55" s="60"/>
      <c r="AB55" s="60"/>
      <c r="AC55" s="60"/>
      <c r="AD55" s="60"/>
      <c r="AE55" s="60"/>
      <c r="AF55" s="60"/>
      <c r="AG55" s="60"/>
      <c r="AH55" s="60" t="s">
        <v>31</v>
      </c>
      <c r="AI55" s="60"/>
      <c r="AJ55" s="60"/>
      <c r="AK55" s="60"/>
      <c r="AL55" s="60"/>
      <c r="AM55" s="60"/>
      <c r="AN55" s="60" t="str">
        <f>AI56</f>
        <v>Schweiz</v>
      </c>
      <c r="AO55" s="60" t="str">
        <f>AI57</f>
        <v>Ecuador</v>
      </c>
      <c r="AP55" s="60" t="str">
        <f>AI58</f>
        <v>Frankreich</v>
      </c>
      <c r="AQ55" s="60" t="str">
        <f>AI59</f>
        <v>Honduras</v>
      </c>
      <c r="AR55" s="60"/>
      <c r="AS55" s="60" t="s">
        <v>31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85"/>
      <c r="BJ55" s="85"/>
      <c r="BK55" s="85"/>
      <c r="BL55" s="85"/>
      <c r="BM55" s="85"/>
      <c r="BN55" s="85"/>
      <c r="BO55" s="85"/>
      <c r="BP55" s="137"/>
      <c r="BQ55" s="85"/>
      <c r="BR55" s="141"/>
      <c r="BS55" s="134"/>
      <c r="BT55" s="134"/>
      <c r="BU55" s="134"/>
      <c r="BV55" s="134"/>
      <c r="BW55" s="134"/>
      <c r="BX55" s="148"/>
      <c r="BY55" s="148"/>
      <c r="BZ55" s="134"/>
      <c r="CA55" s="134"/>
      <c r="CB55" s="134"/>
      <c r="CC55" s="134"/>
      <c r="CD55" s="134"/>
      <c r="CE55" s="134"/>
      <c r="CF55" s="144" t="str">
        <f>Spielplan!$BX$19</f>
        <v/>
      </c>
      <c r="CG55" s="145"/>
      <c r="CH55" s="146">
        <f>Spielplan!$BZ$19</f>
        <v>0</v>
      </c>
      <c r="CI55" s="134"/>
      <c r="CJ55" s="134">
        <f>IF(OR(CF55=$CF$18,CF55=$CF$19,CF55=$CF$34,CF55=$CF$35),Punktemodus!$B$19,0)</f>
        <v>30</v>
      </c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</row>
    <row r="56" spans="1:101" ht="18.75" customHeight="1" thickBot="1" x14ac:dyDescent="0.3">
      <c r="A56" s="60"/>
      <c r="B56" s="60"/>
      <c r="C56" s="191" t="str">
        <f>Spielplan!$C56</f>
        <v>Schweiz</v>
      </c>
      <c r="D56" s="192"/>
      <c r="E56" s="104"/>
      <c r="F56" s="93"/>
      <c r="G56" s="104"/>
      <c r="H56" s="191" t="str">
        <f>Spielplan!$H$56</f>
        <v>Ecuador</v>
      </c>
      <c r="I56" s="192"/>
      <c r="J56" s="60"/>
      <c r="K56" s="60" t="s">
        <v>96</v>
      </c>
      <c r="L56" s="60">
        <f t="shared" ref="L56:L61" si="16">IF(E56-G56&gt;0,1,IF(G56=E56,0,-1))</f>
        <v>0</v>
      </c>
      <c r="M56" s="60">
        <f>IF($E56="",0,IF($E56&gt;$G56,3,IF($E56=G56,1,0)))</f>
        <v>0</v>
      </c>
      <c r="N56" s="60">
        <f>IF($G56="",0,IF($E56&gt;$G56,0,IF($E56=G56,1,3)))</f>
        <v>0</v>
      </c>
      <c r="O56" s="60"/>
      <c r="P56" s="60"/>
      <c r="Q56" s="60">
        <f>E56</f>
        <v>0</v>
      </c>
      <c r="R56" s="60">
        <f>G56</f>
        <v>0</v>
      </c>
      <c r="S56" s="60"/>
      <c r="T56" s="60"/>
      <c r="U56" s="60">
        <f>G56</f>
        <v>0</v>
      </c>
      <c r="V56" s="60">
        <f>E56</f>
        <v>0</v>
      </c>
      <c r="W56" s="60"/>
      <c r="X56" s="60"/>
      <c r="Y56" s="60"/>
      <c r="Z56" s="60">
        <f>M62</f>
        <v>0</v>
      </c>
      <c r="AA56" s="60">
        <f>Q62</f>
        <v>0</v>
      </c>
      <c r="AB56" s="60">
        <f>U62</f>
        <v>0</v>
      </c>
      <c r="AC56" s="60">
        <f>AA56-AB56</f>
        <v>0</v>
      </c>
      <c r="AD56" s="60">
        <f>IF(Z56&gt;Z57,-1,0)</f>
        <v>0</v>
      </c>
      <c r="AE56" s="60">
        <f>IF(Z56&gt;Z58,-1,0)</f>
        <v>0</v>
      </c>
      <c r="AF56" s="60">
        <f>IF(Z56&gt;Z59,-1,0)</f>
        <v>0</v>
      </c>
      <c r="AG56" s="60">
        <f>10000-(AJ56*1000+AM56*100+AK56*10)</f>
        <v>10000</v>
      </c>
      <c r="AH56" s="90">
        <f>RANK(AG56,AG56:AG59,1)</f>
        <v>1</v>
      </c>
      <c r="AI56" s="60" t="str">
        <f>C56</f>
        <v>Schweiz</v>
      </c>
      <c r="AJ56" s="60">
        <f t="shared" ref="AJ56:AL59" si="17">Z56</f>
        <v>0</v>
      </c>
      <c r="AK56" s="60">
        <f t="shared" si="17"/>
        <v>0</v>
      </c>
      <c r="AL56" s="60">
        <f t="shared" si="17"/>
        <v>0</v>
      </c>
      <c r="AM56" s="60">
        <f>AK56-AL56</f>
        <v>0</v>
      </c>
      <c r="AN56" s="187"/>
      <c r="AO56" s="187">
        <f>IF(AG57=AG56,IF(G56&gt;E56,AG57-0.1,AG57),AG57)</f>
        <v>10000</v>
      </c>
      <c r="AP56" s="187">
        <f>IF(AG58=AG56,IF(G58&gt;E58,AG58-0.1,AG58),AG58)</f>
        <v>10000</v>
      </c>
      <c r="AQ56" s="187">
        <f>IF(AG59=AG56,IF(G60&gt;E60,AG59-0.1,AG59),AG59)</f>
        <v>10000</v>
      </c>
      <c r="AR56" s="187">
        <f>AN60</f>
        <v>30000</v>
      </c>
      <c r="AS56" s="90">
        <f>RANK(AR56,AR56:AR59,1)</f>
        <v>1</v>
      </c>
      <c r="AT56" s="60" t="str">
        <f t="shared" ref="AT56:AW59" si="18">AI56</f>
        <v>Schweiz</v>
      </c>
      <c r="AU56" s="60">
        <f t="shared" si="18"/>
        <v>0</v>
      </c>
      <c r="AV56" s="60">
        <f t="shared" si="18"/>
        <v>0</v>
      </c>
      <c r="AW56" s="60">
        <f t="shared" si="18"/>
        <v>0</v>
      </c>
      <c r="AX56" s="60"/>
      <c r="AY56" s="60"/>
      <c r="AZ56" s="60"/>
      <c r="BA56" s="195">
        <v>1</v>
      </c>
      <c r="BB56" s="191" t="str">
        <f>VLOOKUP(1,AS56:AT59,2,FALSE)</f>
        <v>Schweiz</v>
      </c>
      <c r="BC56" s="196"/>
      <c r="BD56" s="197">
        <f>VLOOKUP(1,AS56:AW59,3,FALSE)</f>
        <v>0</v>
      </c>
      <c r="BE56" s="198">
        <f>VLOOKUP(1,AS56:AW59,4,FALSE)</f>
        <v>0</v>
      </c>
      <c r="BF56" s="93" t="s">
        <v>12</v>
      </c>
      <c r="BG56" s="198">
        <f>VLOOKUP(1,AS56:AW59,5,FALSE)</f>
        <v>0</v>
      </c>
      <c r="BH56" s="199" t="s">
        <v>121</v>
      </c>
      <c r="BI56" s="85"/>
      <c r="BJ56" s="85">
        <f>IF(E56&gt;G56,IF(Spielplan!E56&gt;Spielplan!G56,Punktemodus!$B$3,0),0)</f>
        <v>0</v>
      </c>
      <c r="BK56" s="85">
        <f>IF(E56=G56,IF(Spielplan!E56=Spielplan!G56,Punktemodus!$B$3,0),0)</f>
        <v>10</v>
      </c>
      <c r="BL56" s="85">
        <f>IF(E56&lt;G56,IF(Spielplan!E56&lt;Spielplan!G56,Punktemodus!$B$3,0),0)</f>
        <v>0</v>
      </c>
      <c r="BM56" s="85">
        <f>IF(E56=Spielplan!E56,IF(G56=Spielplan!G56,Punktemodus!$B$5,0),0)</f>
        <v>3</v>
      </c>
      <c r="BN56" s="85">
        <f>IF(E56=Spielplan!E56,Punktemodus!$B$7,0)</f>
        <v>1</v>
      </c>
      <c r="BO56" s="85">
        <f>IF(G56=Spielplan!G56,Punktemodus!$B$7,0)</f>
        <v>1</v>
      </c>
      <c r="BP56" s="137">
        <f>IF(Spielplan!E56="",0,SUM(BJ56:BO56))</f>
        <v>0</v>
      </c>
      <c r="BQ56" s="85"/>
      <c r="BR56" s="141"/>
      <c r="BS56" s="153" t="s">
        <v>121</v>
      </c>
      <c r="BT56" s="144" t="str">
        <f>Spielplan!$BL$20</f>
        <v/>
      </c>
      <c r="BU56" s="145"/>
      <c r="BV56" s="146">
        <f>Spielplan!$BN$20</f>
        <v>0</v>
      </c>
      <c r="BW56" s="147"/>
      <c r="BX56" s="148">
        <f>IF(BT20=BT56,Punktemodus!$B$11,0)</f>
        <v>10</v>
      </c>
      <c r="BY56" s="148">
        <f>IF(BT56=BT37,Punktemodus!B13,0)</f>
        <v>5</v>
      </c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</row>
    <row r="57" spans="1:101" ht="18.75" customHeight="1" thickBot="1" x14ac:dyDescent="0.3">
      <c r="A57" s="60"/>
      <c r="B57" s="60"/>
      <c r="C57" s="193" t="str">
        <f>Spielplan!$C$57</f>
        <v>Frankreich</v>
      </c>
      <c r="D57" s="194"/>
      <c r="E57" s="104"/>
      <c r="F57" s="93"/>
      <c r="G57" s="104"/>
      <c r="H57" s="193" t="str">
        <f>Spielplan!$H$57</f>
        <v>Honduras</v>
      </c>
      <c r="I57" s="194"/>
      <c r="J57" s="60"/>
      <c r="K57" s="60" t="s">
        <v>97</v>
      </c>
      <c r="L57" s="60">
        <f t="shared" si="16"/>
        <v>0</v>
      </c>
      <c r="M57" s="60"/>
      <c r="N57" s="60"/>
      <c r="O57" s="60">
        <f>IF($E57="",0,IF($E57&gt;$G57,3,IF($E57=$G57,1,0)))</f>
        <v>0</v>
      </c>
      <c r="P57" s="60">
        <f>IF($G57="",0,IF($E57&gt;$G57,0,IF($E57=$G57,1,3)))</f>
        <v>0</v>
      </c>
      <c r="Q57" s="60"/>
      <c r="R57" s="60"/>
      <c r="S57" s="60">
        <f>E57</f>
        <v>0</v>
      </c>
      <c r="T57" s="60">
        <f>G57</f>
        <v>0</v>
      </c>
      <c r="U57" s="60"/>
      <c r="V57" s="60"/>
      <c r="W57" s="60">
        <f>G57</f>
        <v>0</v>
      </c>
      <c r="X57" s="60">
        <f>E57</f>
        <v>0</v>
      </c>
      <c r="Y57" s="60"/>
      <c r="Z57" s="60">
        <f>N62</f>
        <v>0</v>
      </c>
      <c r="AA57" s="60">
        <f>R62</f>
        <v>0</v>
      </c>
      <c r="AB57" s="60">
        <f>V62</f>
        <v>0</v>
      </c>
      <c r="AC57" s="60">
        <f>AA57-AB57</f>
        <v>0</v>
      </c>
      <c r="AD57" s="60">
        <f>IF(Z57&gt;Z56,-1,0)</f>
        <v>0</v>
      </c>
      <c r="AE57" s="60">
        <f>IF(Z57&gt;Z58,-1,0)</f>
        <v>0</v>
      </c>
      <c r="AF57" s="60">
        <f>IF(Z57&gt;Z59,-1,0)</f>
        <v>0</v>
      </c>
      <c r="AG57" s="60">
        <f>10000-(AJ57*1000+AM57*100+AK57*10)</f>
        <v>10000</v>
      </c>
      <c r="AH57" s="90">
        <f>RANK(AG57,AG56:AG59,1)</f>
        <v>1</v>
      </c>
      <c r="AI57" s="60" t="str">
        <f>H56</f>
        <v>Ecuador</v>
      </c>
      <c r="AJ57" s="60">
        <f t="shared" si="17"/>
        <v>0</v>
      </c>
      <c r="AK57" s="60">
        <f t="shared" si="17"/>
        <v>0</v>
      </c>
      <c r="AL57" s="60">
        <f t="shared" si="17"/>
        <v>0</v>
      </c>
      <c r="AM57" s="60">
        <f>AK57-AL57</f>
        <v>0</v>
      </c>
      <c r="AN57" s="187">
        <f>IF(AG56=AG57,IF(E56&gt;G56,AG56-0.1,AG56),AG56)</f>
        <v>10000</v>
      </c>
      <c r="AO57" s="187"/>
      <c r="AP57" s="187">
        <f>IF(AG58=AG57,IF(G61&gt;E61,AG58-0.1,AG58),AG58)</f>
        <v>10000</v>
      </c>
      <c r="AQ57" s="187">
        <f>IF(AG59=AG57,IF(G59&gt;E59,AG59-0.1,AG59),AG59)</f>
        <v>10000</v>
      </c>
      <c r="AR57" s="187">
        <f>AO60</f>
        <v>30000</v>
      </c>
      <c r="AS57" s="90">
        <f>RANK(AR57,AR56:AR59,1)</f>
        <v>1</v>
      </c>
      <c r="AT57" s="60" t="str">
        <f t="shared" si="18"/>
        <v>Ecuador</v>
      </c>
      <c r="AU57" s="60">
        <f t="shared" si="18"/>
        <v>0</v>
      </c>
      <c r="AV57" s="60">
        <f t="shared" si="18"/>
        <v>0</v>
      </c>
      <c r="AW57" s="60">
        <f t="shared" si="18"/>
        <v>0</v>
      </c>
      <c r="AX57" s="60"/>
      <c r="AY57" s="60"/>
      <c r="AZ57" s="60"/>
      <c r="BA57" s="235">
        <v>2</v>
      </c>
      <c r="BB57" s="193" t="e">
        <f>VLOOKUP(2,AS56:AT59,2,FALSE)</f>
        <v>#N/A</v>
      </c>
      <c r="BC57" s="236"/>
      <c r="BD57" s="237" t="e">
        <f>VLOOKUP(2,AS56:AW59,3,FALSE)</f>
        <v>#N/A</v>
      </c>
      <c r="BE57" s="238" t="e">
        <f>VLOOKUP(2,AS56:AW59,4,FALSE)</f>
        <v>#N/A</v>
      </c>
      <c r="BF57" s="93" t="s">
        <v>12</v>
      </c>
      <c r="BG57" s="238" t="e">
        <f>VLOOKUP(2,AS56:AW59,5,FALSE)</f>
        <v>#N/A</v>
      </c>
      <c r="BH57" s="238" t="s">
        <v>127</v>
      </c>
      <c r="BI57" s="85"/>
      <c r="BJ57" s="85">
        <f>IF(E57&gt;G57,IF(Spielplan!E57&gt;Spielplan!G57,Punktemodus!$B$3,0),0)</f>
        <v>0</v>
      </c>
      <c r="BK57" s="85">
        <f>IF(E57=G57,IF(Spielplan!E57=Spielplan!G57,Punktemodus!$B$3,0),0)</f>
        <v>10</v>
      </c>
      <c r="BL57" s="85">
        <f>IF(E57&lt;G57,IF(Spielplan!E57&lt;Spielplan!G57,Punktemodus!$B$3,0),0)</f>
        <v>0</v>
      </c>
      <c r="BM57" s="85">
        <f>IF(E57=Spielplan!E57,IF(G57=Spielplan!G57,Punktemodus!$B$5,0),0)</f>
        <v>3</v>
      </c>
      <c r="BN57" s="85">
        <f>IF(E57=Spielplan!E57,Punktemodus!$B$7,0)</f>
        <v>1</v>
      </c>
      <c r="BO57" s="85">
        <f>IF(G57=Spielplan!G57,Punktemodus!$B$7,0)</f>
        <v>1</v>
      </c>
      <c r="BP57" s="137">
        <f>IF(Spielplan!E57="",0,SUM(BJ57:BO57))</f>
        <v>0</v>
      </c>
      <c r="BQ57" s="85"/>
      <c r="BR57" s="141"/>
      <c r="BS57" s="149" t="s">
        <v>122</v>
      </c>
      <c r="BT57" s="144" t="str">
        <f>Spielplan!$BL$21</f>
        <v/>
      </c>
      <c r="BU57" s="145"/>
      <c r="BV57" s="146">
        <f>Spielplan!$BN$21</f>
        <v>0</v>
      </c>
      <c r="BW57" s="134"/>
      <c r="BX57" s="148">
        <f>IF(BT21=BT57,Punktemodus!$B$11,0)</f>
        <v>10</v>
      </c>
      <c r="BY57" s="148">
        <f>IF(BT57=BT36,Punktemodus!B13,0)</f>
        <v>5</v>
      </c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54" t="s">
        <v>29</v>
      </c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</row>
    <row r="58" spans="1:101" ht="18.75" customHeight="1" thickBot="1" x14ac:dyDescent="0.3">
      <c r="A58" s="60"/>
      <c r="B58" s="60"/>
      <c r="C58" s="191" t="str">
        <f>C56</f>
        <v>Schweiz</v>
      </c>
      <c r="D58" s="192"/>
      <c r="E58" s="104"/>
      <c r="F58" s="93"/>
      <c r="G58" s="104"/>
      <c r="H58" s="191" t="str">
        <f>C57</f>
        <v>Frankreich</v>
      </c>
      <c r="I58" s="192"/>
      <c r="J58" s="60"/>
      <c r="K58" s="60" t="s">
        <v>98</v>
      </c>
      <c r="L58" s="60">
        <f t="shared" si="16"/>
        <v>0</v>
      </c>
      <c r="M58" s="60">
        <f>IF($E58="",0,IF($E58&gt;$G58,3,IF($E58=G58,1,0)))</f>
        <v>0</v>
      </c>
      <c r="N58" s="60"/>
      <c r="O58" s="60">
        <f>IF($G58="",0,IF($E58&gt;$G58,0,IF($E58=$G58,1,3)))</f>
        <v>0</v>
      </c>
      <c r="P58" s="60"/>
      <c r="Q58" s="60">
        <f>E58</f>
        <v>0</v>
      </c>
      <c r="R58" s="60"/>
      <c r="S58" s="60">
        <f>G58</f>
        <v>0</v>
      </c>
      <c r="T58" s="60"/>
      <c r="U58" s="60">
        <f>G58</f>
        <v>0</v>
      </c>
      <c r="V58" s="60"/>
      <c r="W58" s="60">
        <f>E58</f>
        <v>0</v>
      </c>
      <c r="X58" s="60"/>
      <c r="Y58" s="60"/>
      <c r="Z58" s="60">
        <f>O62</f>
        <v>0</v>
      </c>
      <c r="AA58" s="60">
        <f>S62</f>
        <v>0</v>
      </c>
      <c r="AB58" s="60">
        <f>W62</f>
        <v>0</v>
      </c>
      <c r="AC58" s="60">
        <f>AA58-AB58</f>
        <v>0</v>
      </c>
      <c r="AD58" s="60">
        <f>IF(Z58&gt;Z56,-1,0)</f>
        <v>0</v>
      </c>
      <c r="AE58" s="60">
        <f>IF(Z58&gt;Z57,-1,0)</f>
        <v>0</v>
      </c>
      <c r="AF58" s="60">
        <f>IF(Z58&gt;Z59,-1,0)</f>
        <v>0</v>
      </c>
      <c r="AG58" s="60">
        <f>10000-(AJ58*1000+AM58*100+AK58*10)</f>
        <v>10000</v>
      </c>
      <c r="AH58" s="90">
        <f>RANK(AG58,AG56:AG59,1)</f>
        <v>1</v>
      </c>
      <c r="AI58" s="60" t="str">
        <f>C57</f>
        <v>Frankreich</v>
      </c>
      <c r="AJ58" s="60">
        <f t="shared" si="17"/>
        <v>0</v>
      </c>
      <c r="AK58" s="60">
        <f t="shared" si="17"/>
        <v>0</v>
      </c>
      <c r="AL58" s="60">
        <f t="shared" si="17"/>
        <v>0</v>
      </c>
      <c r="AM58" s="60">
        <f>AK58-AL58</f>
        <v>0</v>
      </c>
      <c r="AN58" s="187">
        <f>IF(AG56=AG58,IF(E58&gt;G58,AG56-0.1,AG56),AG56)</f>
        <v>10000</v>
      </c>
      <c r="AO58" s="187">
        <f>IF(AG57=AG58,IF(E61&gt;G61,AG57-0.1,AG57),AG57)</f>
        <v>10000</v>
      </c>
      <c r="AP58" s="187"/>
      <c r="AQ58" s="187">
        <f>IF(AG59=AG58,IF(G57&gt;E57,AG59-0.1,AG59),AG59)</f>
        <v>10000</v>
      </c>
      <c r="AR58" s="187">
        <f>AP60</f>
        <v>30000</v>
      </c>
      <c r="AS58" s="90">
        <f>RANK(AR58,AR56:AR59,1)</f>
        <v>1</v>
      </c>
      <c r="AT58" s="60" t="str">
        <f t="shared" si="18"/>
        <v>Frankreich</v>
      </c>
      <c r="AU58" s="60">
        <f t="shared" si="18"/>
        <v>0</v>
      </c>
      <c r="AV58" s="60">
        <f t="shared" si="18"/>
        <v>0</v>
      </c>
      <c r="AW58" s="60">
        <f t="shared" si="18"/>
        <v>0</v>
      </c>
      <c r="AX58" s="60"/>
      <c r="AY58" s="60"/>
      <c r="AZ58" s="60"/>
      <c r="BA58" s="113">
        <v>3</v>
      </c>
      <c r="BB58" s="114" t="e">
        <f>VLOOKUP(3,AS56:AT59,2,FALSE)</f>
        <v>#N/A</v>
      </c>
      <c r="BC58" s="115"/>
      <c r="BD58" s="116" t="e">
        <f>VLOOKUP(3,AS56:AW59,3,FALSE)</f>
        <v>#N/A</v>
      </c>
      <c r="BE58" s="116" t="e">
        <f>VLOOKUP(3,AS56:AW59,4,FALSE)</f>
        <v>#N/A</v>
      </c>
      <c r="BF58" s="93" t="s">
        <v>12</v>
      </c>
      <c r="BG58" s="116" t="e">
        <f>VLOOKUP(3,AS56:AW59,5,FALSE)</f>
        <v>#N/A</v>
      </c>
      <c r="BH58" s="60"/>
      <c r="BI58" s="85"/>
      <c r="BJ58" s="85">
        <f>IF(E58&gt;G58,IF(Spielplan!E58&gt;Spielplan!G58,Punktemodus!$B$3,0),0)</f>
        <v>0</v>
      </c>
      <c r="BK58" s="85">
        <f>IF(E58=G58,IF(Spielplan!E58=Spielplan!G58,Punktemodus!$B$3,0),0)</f>
        <v>10</v>
      </c>
      <c r="BL58" s="85">
        <f>IF(E58&lt;G58,IF(Spielplan!E58&lt;Spielplan!G58,Punktemodus!$B$3,0),0)</f>
        <v>0</v>
      </c>
      <c r="BM58" s="85">
        <f>IF(E58=Spielplan!E58,IF(G58=Spielplan!G58,Punktemodus!$B$5,0),0)</f>
        <v>3</v>
      </c>
      <c r="BN58" s="85">
        <f>IF(E58=Spielplan!E58,Punktemodus!$B$7,0)</f>
        <v>1</v>
      </c>
      <c r="BO58" s="85">
        <f>IF(G58=Spielplan!G58,Punktemodus!$B$7,0)</f>
        <v>1</v>
      </c>
      <c r="BP58" s="137">
        <f>IF(Spielplan!E58="",0,SUM(BJ58:BO58))</f>
        <v>0</v>
      </c>
      <c r="BQ58" s="85"/>
      <c r="BR58" s="141"/>
      <c r="BS58" s="150"/>
      <c r="BT58" s="134"/>
      <c r="BU58" s="134"/>
      <c r="BV58" s="134"/>
      <c r="BW58" s="134"/>
      <c r="BX58" s="148"/>
      <c r="BY58" s="148"/>
      <c r="BZ58" s="134"/>
      <c r="CA58" s="144" t="str">
        <f>Spielplan!$BS$22</f>
        <v/>
      </c>
      <c r="CB58" s="145"/>
      <c r="CC58" s="146">
        <f>Spielplan!$BU$22</f>
        <v>0</v>
      </c>
      <c r="CD58" s="147"/>
      <c r="CE58" s="134">
        <f>IF(CA58=CA22,Punktemodus!B15,0)</f>
        <v>20</v>
      </c>
      <c r="CF58" s="148">
        <f>IF(OR(CA58=$CA$14,CA58=$CA$15,CA58=$CA$23,CA58=$CA$30,CA58=$CA$31,CA58=$CA$38,CA58=$CA$39),Punktemodus!B17,0)</f>
        <v>10</v>
      </c>
      <c r="CG58" s="134"/>
      <c r="CH58" s="134"/>
      <c r="CI58" s="147"/>
      <c r="CJ58" s="134"/>
      <c r="CK58" s="134"/>
      <c r="CL58" s="134"/>
      <c r="CM58" s="134"/>
      <c r="CN58" s="134"/>
      <c r="CO58" s="134"/>
      <c r="CP58" s="134"/>
      <c r="CQ58" s="155"/>
      <c r="CR58" s="142" t="s">
        <v>130</v>
      </c>
      <c r="CS58" s="155"/>
      <c r="CT58" s="155"/>
      <c r="CU58" s="155"/>
      <c r="CV58" s="155"/>
      <c r="CW58" s="134"/>
    </row>
    <row r="59" spans="1:101" ht="18.75" customHeight="1" thickBot="1" x14ac:dyDescent="0.3">
      <c r="A59" s="60"/>
      <c r="B59" s="60"/>
      <c r="C59" s="193" t="str">
        <f>H56</f>
        <v>Ecuador</v>
      </c>
      <c r="D59" s="194"/>
      <c r="E59" s="104"/>
      <c r="F59" s="93"/>
      <c r="G59" s="104"/>
      <c r="H59" s="193" t="str">
        <f>H57</f>
        <v>Honduras</v>
      </c>
      <c r="I59" s="194"/>
      <c r="J59" s="60"/>
      <c r="K59" s="60" t="s">
        <v>99</v>
      </c>
      <c r="L59" s="60">
        <f t="shared" si="16"/>
        <v>0</v>
      </c>
      <c r="M59" s="60"/>
      <c r="N59" s="60">
        <f>IF($E59="",0,IF($E59&gt;$G59,3,IF($E59=$G59,1,0)))</f>
        <v>0</v>
      </c>
      <c r="O59" s="60"/>
      <c r="P59" s="60">
        <f>IF($G59="",0,IF($E59&gt;$G59,0,IF($E59=$G59,1,3)))</f>
        <v>0</v>
      </c>
      <c r="Q59" s="60"/>
      <c r="R59" s="60">
        <f>E59</f>
        <v>0</v>
      </c>
      <c r="S59" s="60"/>
      <c r="T59" s="60">
        <f>G59</f>
        <v>0</v>
      </c>
      <c r="U59" s="60"/>
      <c r="V59" s="60">
        <f>G59</f>
        <v>0</v>
      </c>
      <c r="W59" s="60"/>
      <c r="X59" s="60">
        <f>E59</f>
        <v>0</v>
      </c>
      <c r="Y59" s="60"/>
      <c r="Z59" s="60">
        <f>P62</f>
        <v>0</v>
      </c>
      <c r="AA59" s="60">
        <f>T62</f>
        <v>0</v>
      </c>
      <c r="AB59" s="60">
        <f>X62</f>
        <v>0</v>
      </c>
      <c r="AC59" s="60">
        <f>AA59-AB59</f>
        <v>0</v>
      </c>
      <c r="AD59" s="60">
        <f>IF(Z59&gt;Z56,-1,0)</f>
        <v>0</v>
      </c>
      <c r="AE59" s="60">
        <f>IF(Z59&gt;Z57,-1,0)</f>
        <v>0</v>
      </c>
      <c r="AF59" s="60">
        <f>IF(Z59&gt;Z58,-1,0)</f>
        <v>0</v>
      </c>
      <c r="AG59" s="60">
        <f>10000-(AJ59*1000+AM59*100+AK59*10)</f>
        <v>10000</v>
      </c>
      <c r="AH59" s="90">
        <f>RANK(AG59,AG56:AG59,1)</f>
        <v>1</v>
      </c>
      <c r="AI59" s="60" t="str">
        <f>H57</f>
        <v>Honduras</v>
      </c>
      <c r="AJ59" s="60">
        <f t="shared" si="17"/>
        <v>0</v>
      </c>
      <c r="AK59" s="60">
        <f t="shared" si="17"/>
        <v>0</v>
      </c>
      <c r="AL59" s="60">
        <f t="shared" si="17"/>
        <v>0</v>
      </c>
      <c r="AM59" s="60">
        <f>AK59-AL59</f>
        <v>0</v>
      </c>
      <c r="AN59" s="187">
        <f>IF(AG56=AG59,IF(E60&gt;G60,AG56-0.1,AG56),AG56)</f>
        <v>10000</v>
      </c>
      <c r="AO59" s="187">
        <f>IF(AG57=AG59,IF(E59&gt;G59,AG57-0.1,AG57),AG57)</f>
        <v>10000</v>
      </c>
      <c r="AP59" s="187">
        <f>IF(AG58=AG59,IF(E57&gt;G57,AG58-0.1,AG58),AG58)</f>
        <v>10000</v>
      </c>
      <c r="AQ59" s="187"/>
      <c r="AR59" s="187">
        <f>AQ60</f>
        <v>30000</v>
      </c>
      <c r="AS59" s="90">
        <f>RANK(AR59,AR56:AR59,1)</f>
        <v>1</v>
      </c>
      <c r="AT59" s="60" t="str">
        <f t="shared" si="18"/>
        <v>Honduras</v>
      </c>
      <c r="AU59" s="60">
        <f t="shared" si="18"/>
        <v>0</v>
      </c>
      <c r="AV59" s="60">
        <f t="shared" si="18"/>
        <v>0</v>
      </c>
      <c r="AW59" s="60">
        <f t="shared" si="18"/>
        <v>0</v>
      </c>
      <c r="AX59" s="60"/>
      <c r="AY59" s="60"/>
      <c r="AZ59" s="60"/>
      <c r="BA59" s="113">
        <v>4</v>
      </c>
      <c r="BB59" s="114" t="e">
        <f>VLOOKUP(4,AS56:AT59,2,FALSE)</f>
        <v>#N/A</v>
      </c>
      <c r="BC59" s="115"/>
      <c r="BD59" s="116" t="e">
        <f>VLOOKUP(4,AS56:AW59,3,FALSE)</f>
        <v>#N/A</v>
      </c>
      <c r="BE59" s="116" t="e">
        <f>VLOOKUP(4,AS56:AW59,4,FALSE)</f>
        <v>#N/A</v>
      </c>
      <c r="BF59" s="93" t="s">
        <v>12</v>
      </c>
      <c r="BG59" s="116" t="e">
        <f>VLOOKUP(4,AS56:AW59,5,FALSE)</f>
        <v>#N/A</v>
      </c>
      <c r="BH59" s="60"/>
      <c r="BI59" s="85"/>
      <c r="BJ59" s="85">
        <f>IF(E59&gt;G59,IF(Spielplan!E59&gt;Spielplan!G59,Punktemodus!$B$3,0),0)</f>
        <v>0</v>
      </c>
      <c r="BK59" s="85">
        <f>IF(E59=G59,IF(Spielplan!E59=Spielplan!G59,Punktemodus!$B$3,0),0)</f>
        <v>10</v>
      </c>
      <c r="BL59" s="85">
        <f>IF(E59&lt;G59,IF(Spielplan!E59&lt;Spielplan!G59,Punktemodus!$B$3,0),0)</f>
        <v>0</v>
      </c>
      <c r="BM59" s="85">
        <f>IF(E59=Spielplan!E59,IF(G59=Spielplan!G59,Punktemodus!$B$5,0),0)</f>
        <v>3</v>
      </c>
      <c r="BN59" s="85">
        <f>IF(E59=Spielplan!E59,Punktemodus!$B$7,0)</f>
        <v>1</v>
      </c>
      <c r="BO59" s="85">
        <f>IF(G59=Spielplan!G59,Punktemodus!$B$7,0)</f>
        <v>1</v>
      </c>
      <c r="BP59" s="137">
        <f>IF(Spielplan!E59="",0,SUM(BJ59:BO59))</f>
        <v>0</v>
      </c>
      <c r="BQ59" s="85"/>
      <c r="BR59" s="141"/>
      <c r="BS59" s="134"/>
      <c r="BT59" s="134"/>
      <c r="BU59" s="134"/>
      <c r="BV59" s="134"/>
      <c r="BW59" s="134"/>
      <c r="BX59" s="148"/>
      <c r="BY59" s="148"/>
      <c r="BZ59" s="134"/>
      <c r="CA59" s="144" t="str">
        <f>Spielplan!$BS$23</f>
        <v/>
      </c>
      <c r="CB59" s="145"/>
      <c r="CC59" s="146">
        <f>Spielplan!$BU$23</f>
        <v>0</v>
      </c>
      <c r="CD59" s="134"/>
      <c r="CE59" s="134">
        <f>IF(CA59=CA23,Punktemodus!B15,0)</f>
        <v>20</v>
      </c>
      <c r="CF59" s="148">
        <f>IF(OR(CA59=$CA$14,CA59=$CA$15,CA59=$CA$22,CA59=$CA$30,CA59=$CA$31,CA59=$CA$38,CA59=$CA$39),Punktemodus!B17,0)</f>
        <v>10</v>
      </c>
      <c r="CG59" s="134"/>
      <c r="CH59" s="134"/>
      <c r="CI59" s="134"/>
      <c r="CJ59" s="134"/>
      <c r="CK59" s="144" t="str">
        <f>Spielplan!$CC$23</f>
        <v/>
      </c>
      <c r="CL59" s="145"/>
      <c r="CM59" s="146">
        <f>Spielplan!$CE$23</f>
        <v>0</v>
      </c>
      <c r="CN59" s="134"/>
      <c r="CO59" s="134">
        <f>IF(OR(CK59=CK23,CK59=CK24),Punktemodus!B21,0)</f>
        <v>40</v>
      </c>
      <c r="CP59" s="134"/>
      <c r="CQ59" s="370" t="str">
        <f>Spielplan!$CI$23</f>
        <v/>
      </c>
      <c r="CR59" s="371"/>
      <c r="CS59" s="371"/>
      <c r="CT59" s="371"/>
      <c r="CU59" s="371"/>
      <c r="CV59" s="372"/>
      <c r="CW59" s="134"/>
    </row>
    <row r="60" spans="1:101" ht="18.75" customHeight="1" thickBot="1" x14ac:dyDescent="0.3">
      <c r="A60" s="60"/>
      <c r="B60" s="60"/>
      <c r="C60" s="191" t="str">
        <f>C56</f>
        <v>Schweiz</v>
      </c>
      <c r="D60" s="192"/>
      <c r="E60" s="104"/>
      <c r="F60" s="93"/>
      <c r="G60" s="104"/>
      <c r="H60" s="191" t="str">
        <f>H57</f>
        <v>Honduras</v>
      </c>
      <c r="I60" s="192"/>
      <c r="J60" s="60"/>
      <c r="K60" s="60" t="s">
        <v>100</v>
      </c>
      <c r="L60" s="60">
        <f t="shared" si="16"/>
        <v>0</v>
      </c>
      <c r="M60" s="60">
        <f>IF($E60="",0,IF($E60&gt;$G60,3,IF($E60=G60,1,0)))</f>
        <v>0</v>
      </c>
      <c r="N60" s="60"/>
      <c r="O60" s="60"/>
      <c r="P60" s="60">
        <f>IF($G60="",0,IF($E60&gt;$G60,0,IF($E60=$G60,1,3)))</f>
        <v>0</v>
      </c>
      <c r="Q60" s="60">
        <f>E60</f>
        <v>0</v>
      </c>
      <c r="R60" s="60"/>
      <c r="S60" s="60"/>
      <c r="T60" s="60">
        <f>G60</f>
        <v>0</v>
      </c>
      <c r="U60" s="60">
        <f>G60</f>
        <v>0</v>
      </c>
      <c r="V60" s="60"/>
      <c r="W60" s="60"/>
      <c r="X60" s="60">
        <f>E60</f>
        <v>0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187">
        <f>SUM(AN56:AN59)</f>
        <v>30000</v>
      </c>
      <c r="AO60" s="187">
        <f>SUM(AO56:AO59)</f>
        <v>30000</v>
      </c>
      <c r="AP60" s="187">
        <f>SUM(AP56:AP59)</f>
        <v>30000</v>
      </c>
      <c r="AQ60" s="187">
        <f>SUM(AQ56:AQ59)</f>
        <v>30000</v>
      </c>
      <c r="AR60" s="187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85">
        <f>IF(E60&gt;G60,IF(Spielplan!E60&gt;Spielplan!G60,Punktemodus!$B$3,0),0)</f>
        <v>0</v>
      </c>
      <c r="BK60" s="85">
        <f>IF(E60=G60,IF(Spielplan!E60=Spielplan!G60,Punktemodus!$B$3,0),0)</f>
        <v>10</v>
      </c>
      <c r="BL60" s="85">
        <f>IF(E60&lt;G60,IF(Spielplan!E60&lt;Spielplan!G60,Punktemodus!$B$3,0),0)</f>
        <v>0</v>
      </c>
      <c r="BM60" s="85">
        <f>IF(E60=Spielplan!E60,IF(G60=Spielplan!G60,Punktemodus!$B$5,0),0)</f>
        <v>3</v>
      </c>
      <c r="BN60" s="85">
        <f>IF(E60=Spielplan!E60,Punktemodus!$B$7,0)</f>
        <v>1</v>
      </c>
      <c r="BO60" s="85">
        <f>IF(G60=Spielplan!G60,Punktemodus!$B$7,0)</f>
        <v>1</v>
      </c>
      <c r="BP60" s="137">
        <f>IF(Spielplan!E60="",0,SUM(BJ60:BO60))</f>
        <v>0</v>
      </c>
      <c r="BQ60" s="60"/>
      <c r="BR60" s="141"/>
      <c r="BS60" s="153" t="s">
        <v>123</v>
      </c>
      <c r="BT60" s="144" t="str">
        <f>Spielplan!$BL$24</f>
        <v/>
      </c>
      <c r="BU60" s="145"/>
      <c r="BV60" s="146">
        <f>Spielplan!$BN$24</f>
        <v>0</v>
      </c>
      <c r="BW60" s="147"/>
      <c r="BX60" s="148">
        <f>IF(BT24=BT60,Punktemodus!$B$11,0)</f>
        <v>10</v>
      </c>
      <c r="BY60" s="148">
        <f>IF(BT60=BT41,Punktemodus!B13,0)</f>
        <v>5</v>
      </c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44" t="str">
        <f>Spielplan!$CC$24</f>
        <v/>
      </c>
      <c r="CL60" s="145"/>
      <c r="CM60" s="146">
        <f>Spielplan!$CE$24</f>
        <v>0</v>
      </c>
      <c r="CN60" s="134"/>
      <c r="CO60" s="134">
        <f>IF(OR(CK60=CK23,CK60=CK24),Punktemodus!B21,0)</f>
        <v>40</v>
      </c>
      <c r="CP60" s="134"/>
      <c r="CQ60" s="373"/>
      <c r="CR60" s="374"/>
      <c r="CS60" s="374"/>
      <c r="CT60" s="374"/>
      <c r="CU60" s="374"/>
      <c r="CV60" s="375"/>
      <c r="CW60" s="134"/>
    </row>
    <row r="61" spans="1:101" ht="18.75" customHeight="1" thickBot="1" x14ac:dyDescent="0.3">
      <c r="A61" s="60"/>
      <c r="B61" s="60"/>
      <c r="C61" s="193" t="str">
        <f>H56</f>
        <v>Ecuador</v>
      </c>
      <c r="D61" s="194"/>
      <c r="E61" s="104"/>
      <c r="F61" s="93"/>
      <c r="G61" s="104"/>
      <c r="H61" s="193" t="str">
        <f>C57</f>
        <v>Frankreich</v>
      </c>
      <c r="I61" s="194"/>
      <c r="J61" s="60"/>
      <c r="K61" s="60" t="s">
        <v>100</v>
      </c>
      <c r="L61" s="60">
        <f t="shared" si="16"/>
        <v>0</v>
      </c>
      <c r="M61" s="60"/>
      <c r="N61" s="60">
        <f>IF($E61="",0,IF($E61&gt;$G61,3,IF($E61=$G61,1,0)))</f>
        <v>0</v>
      </c>
      <c r="O61" s="60">
        <f>IF($G61="",0,IF($E61&gt;$G61,0,IF($E61=$G61,1,3)))</f>
        <v>0</v>
      </c>
      <c r="P61" s="60"/>
      <c r="Q61" s="60"/>
      <c r="R61" s="60">
        <f>E61</f>
        <v>0</v>
      </c>
      <c r="S61" s="60">
        <f>G61</f>
        <v>0</v>
      </c>
      <c r="T61" s="60"/>
      <c r="U61" s="60"/>
      <c r="V61" s="60">
        <f>G61</f>
        <v>0</v>
      </c>
      <c r="W61" s="60">
        <f>E61</f>
        <v>0</v>
      </c>
      <c r="X61" s="60"/>
      <c r="Y61" s="60"/>
      <c r="Z61" s="60" t="s">
        <v>30</v>
      </c>
      <c r="AA61" s="60"/>
      <c r="AB61" s="60"/>
      <c r="AC61" s="60"/>
      <c r="AD61" s="60"/>
      <c r="AE61" s="60"/>
      <c r="AF61" s="60"/>
      <c r="AG61" s="60" t="b">
        <f>OR(AG56=AG57,AG56=AG58,AG56=AG59,AG57=AG58,AG57=AG59,AG58=AG59)</f>
        <v>1</v>
      </c>
      <c r="AH61" s="60"/>
      <c r="AI61" s="60"/>
      <c r="AJ61" s="60"/>
      <c r="AK61" s="60"/>
      <c r="AL61" s="60"/>
      <c r="AM61" s="60"/>
      <c r="AN61" s="60"/>
      <c r="AO61" s="60" t="s">
        <v>34</v>
      </c>
      <c r="AP61" s="60"/>
      <c r="AQ61" s="60"/>
      <c r="AR61" s="60" t="b">
        <f>OR(AR56=AR57,AR56=AR58,AR56=AR59,AR57=AR58,AR57=AR59,AR58=AR59)</f>
        <v>1</v>
      </c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85">
        <f>IF(E61&gt;G61,IF(Spielplan!E61&gt;Spielplan!G61,Punktemodus!$B$3,0),0)</f>
        <v>0</v>
      </c>
      <c r="BK61" s="85">
        <f>IF(E61=G61,IF(Spielplan!E61=Spielplan!G61,Punktemodus!$B$3,0),0)</f>
        <v>10</v>
      </c>
      <c r="BL61" s="85">
        <f>IF(E61&lt;G61,IF(Spielplan!E61&lt;Spielplan!G61,Punktemodus!$B$3,0),0)</f>
        <v>0</v>
      </c>
      <c r="BM61" s="85">
        <f>IF(E61=Spielplan!E61,IF(G61=Spielplan!G61,Punktemodus!$B$5,0),0)</f>
        <v>3</v>
      </c>
      <c r="BN61" s="85">
        <f>IF(E61=Spielplan!E61,Punktemodus!$B$7,0)</f>
        <v>1</v>
      </c>
      <c r="BO61" s="85">
        <f>IF(G61=Spielplan!G61,Punktemodus!$B$7,0)</f>
        <v>1</v>
      </c>
      <c r="BP61" s="137">
        <f>IF(Spielplan!E61="",0,SUM(BJ61:BO61))</f>
        <v>0</v>
      </c>
      <c r="BQ61" s="60"/>
      <c r="BR61" s="141"/>
      <c r="BS61" s="149" t="s">
        <v>124</v>
      </c>
      <c r="BT61" s="144" t="str">
        <f>Spielplan!$BL$25</f>
        <v/>
      </c>
      <c r="BU61" s="145"/>
      <c r="BV61" s="146">
        <f>Spielplan!$BN$25</f>
        <v>0</v>
      </c>
      <c r="BW61" s="134"/>
      <c r="BX61" s="148">
        <f>IF(BT25=BT61,Punktemodus!$B$11,0)</f>
        <v>10</v>
      </c>
      <c r="BY61" s="148">
        <f>IF(BT61=BT40,Punktemodus!B13,0)</f>
        <v>5</v>
      </c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55"/>
      <c r="CR61" s="142" t="s">
        <v>136</v>
      </c>
      <c r="CS61" s="155"/>
      <c r="CT61" s="155"/>
      <c r="CU61" s="155"/>
      <c r="CV61" s="155"/>
      <c r="CW61" s="134"/>
    </row>
    <row r="62" spans="1:101" ht="18.75" customHeight="1" thickBot="1" x14ac:dyDescent="0.25">
      <c r="A62" s="60"/>
      <c r="B62" s="60"/>
      <c r="C62" s="136" t="str">
        <f>IF(G61="","",IF(AR61=TRUE,"Achtung: Fehler in Tabelle!",""))</f>
        <v/>
      </c>
      <c r="D62" s="60"/>
      <c r="E62" s="85"/>
      <c r="F62" s="60"/>
      <c r="G62" s="85"/>
      <c r="H62" s="60"/>
      <c r="I62" s="60"/>
      <c r="J62" s="60"/>
      <c r="K62" s="60"/>
      <c r="L62" s="60"/>
      <c r="M62" s="60">
        <f t="shared" ref="M62:X62" si="19">SUM(M56:M61)</f>
        <v>0</v>
      </c>
      <c r="N62" s="60">
        <f t="shared" si="19"/>
        <v>0</v>
      </c>
      <c r="O62" s="60">
        <f t="shared" si="19"/>
        <v>0</v>
      </c>
      <c r="P62" s="60">
        <f t="shared" si="19"/>
        <v>0</v>
      </c>
      <c r="Q62" s="60">
        <f t="shared" si="19"/>
        <v>0</v>
      </c>
      <c r="R62" s="60">
        <f t="shared" si="19"/>
        <v>0</v>
      </c>
      <c r="S62" s="60">
        <f t="shared" si="19"/>
        <v>0</v>
      </c>
      <c r="T62" s="60">
        <f t="shared" si="19"/>
        <v>0</v>
      </c>
      <c r="U62" s="60">
        <f t="shared" si="19"/>
        <v>0</v>
      </c>
      <c r="V62" s="60">
        <f t="shared" si="19"/>
        <v>0</v>
      </c>
      <c r="W62" s="60">
        <f t="shared" si="19"/>
        <v>0</v>
      </c>
      <c r="X62" s="60">
        <f t="shared" si="19"/>
        <v>0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160">
        <f>SUM(BP56:BP61)</f>
        <v>0</v>
      </c>
      <c r="BQ62" s="60"/>
      <c r="BR62" s="141"/>
      <c r="BS62" s="150"/>
      <c r="BT62" s="134"/>
      <c r="BU62" s="134"/>
      <c r="BV62" s="134"/>
      <c r="BW62" s="134"/>
      <c r="BX62" s="148"/>
      <c r="BY62" s="148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370" t="str">
        <f>Spielplan!$CI$26</f>
        <v/>
      </c>
      <c r="CR62" s="371"/>
      <c r="CS62" s="371"/>
      <c r="CT62" s="371"/>
      <c r="CU62" s="371"/>
      <c r="CV62" s="372"/>
      <c r="CW62" s="134"/>
    </row>
    <row r="63" spans="1:101" ht="18.75" customHeight="1" thickBot="1" x14ac:dyDescent="0.3">
      <c r="A63" s="60"/>
      <c r="B63" s="60"/>
      <c r="C63" s="60"/>
      <c r="D63" s="60"/>
      <c r="E63" s="85"/>
      <c r="F63" s="60"/>
      <c r="G63" s="85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138"/>
      <c r="BQ63" s="60"/>
      <c r="BR63" s="141"/>
      <c r="BS63" s="134"/>
      <c r="BT63" s="134"/>
      <c r="BU63" s="134"/>
      <c r="BV63" s="134"/>
      <c r="BW63" s="134"/>
      <c r="BX63" s="148"/>
      <c r="BY63" s="148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54" t="s">
        <v>131</v>
      </c>
      <c r="CM63" s="134"/>
      <c r="CN63" s="134"/>
      <c r="CO63" s="134"/>
      <c r="CP63" s="134"/>
      <c r="CQ63" s="373"/>
      <c r="CR63" s="374"/>
      <c r="CS63" s="374"/>
      <c r="CT63" s="374"/>
      <c r="CU63" s="374"/>
      <c r="CV63" s="375"/>
      <c r="CW63" s="134"/>
    </row>
    <row r="64" spans="1:101" ht="18.75" customHeight="1" thickBot="1" x14ac:dyDescent="0.3">
      <c r="A64" s="60"/>
      <c r="B64" s="60"/>
      <c r="C64" s="60"/>
      <c r="D64" s="60"/>
      <c r="E64" s="85"/>
      <c r="F64" s="60"/>
      <c r="G64" s="85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138"/>
      <c r="BQ64" s="60"/>
      <c r="BR64" s="141"/>
      <c r="BS64" s="153" t="s">
        <v>20</v>
      </c>
      <c r="BT64" s="144" t="str">
        <f>Spielplan!$BL$28</f>
        <v/>
      </c>
      <c r="BU64" s="145"/>
      <c r="BV64" s="146">
        <f>Spielplan!$BN$28</f>
        <v>0</v>
      </c>
      <c r="BW64" s="147"/>
      <c r="BX64" s="148">
        <f>IF(BT28=BT64,Punktemodus!$B$11,0)</f>
        <v>10</v>
      </c>
      <c r="BY64" s="148">
        <f>IF(BT64=BT13,Punktemodus!B13,0)</f>
        <v>5</v>
      </c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55"/>
      <c r="CR64" s="142" t="s">
        <v>137</v>
      </c>
      <c r="CS64" s="155"/>
      <c r="CT64" s="155"/>
      <c r="CU64" s="155"/>
      <c r="CV64" s="155"/>
      <c r="CW64" s="134"/>
    </row>
    <row r="65" spans="1:101" ht="18.75" customHeight="1" thickBot="1" x14ac:dyDescent="0.3">
      <c r="A65" s="60"/>
      <c r="B65" s="60"/>
      <c r="C65" s="88" t="s">
        <v>91</v>
      </c>
      <c r="D65" s="60"/>
      <c r="E65" s="85"/>
      <c r="F65" s="60"/>
      <c r="G65" s="85"/>
      <c r="H65" s="60"/>
      <c r="I65" s="60"/>
      <c r="J65" s="60"/>
      <c r="K65" s="60"/>
      <c r="L65" s="60"/>
      <c r="M65" s="60" t="s">
        <v>4</v>
      </c>
      <c r="N65" s="60"/>
      <c r="O65" s="60"/>
      <c r="P65" s="60"/>
      <c r="Q65" s="60" t="s">
        <v>6</v>
      </c>
      <c r="R65" s="60"/>
      <c r="S65" s="60"/>
      <c r="T65" s="60"/>
      <c r="U65" s="60" t="s">
        <v>7</v>
      </c>
      <c r="V65" s="60"/>
      <c r="W65" s="60"/>
      <c r="X65" s="60"/>
      <c r="Y65" s="60"/>
      <c r="Z65" s="60" t="s">
        <v>4</v>
      </c>
      <c r="AA65" s="60" t="s">
        <v>5</v>
      </c>
      <c r="AB65" s="60"/>
      <c r="AC65" s="60"/>
      <c r="AD65" s="60" t="s">
        <v>9</v>
      </c>
      <c r="AE65" s="60"/>
      <c r="AF65" s="60"/>
      <c r="AG65" s="60"/>
      <c r="AH65" s="60" t="s">
        <v>32</v>
      </c>
      <c r="AI65" s="60"/>
      <c r="AJ65" s="60"/>
      <c r="AK65" s="60"/>
      <c r="AL65" s="60"/>
      <c r="AM65" s="60"/>
      <c r="AN65" s="60" t="s">
        <v>35</v>
      </c>
      <c r="AO65" s="60"/>
      <c r="AP65" s="60"/>
      <c r="AQ65" s="60"/>
      <c r="AR65" s="60"/>
      <c r="AS65" s="60" t="s">
        <v>33</v>
      </c>
      <c r="AT65" s="60"/>
      <c r="AU65" s="60"/>
      <c r="AV65" s="60"/>
      <c r="AW65" s="60"/>
      <c r="AX65" s="60"/>
      <c r="AY65" s="60"/>
      <c r="AZ65" s="60"/>
      <c r="BA65" s="60"/>
      <c r="BB65" s="89" t="s">
        <v>10</v>
      </c>
      <c r="BC65" s="60"/>
      <c r="BD65" s="90" t="s">
        <v>4</v>
      </c>
      <c r="BE65" s="60"/>
      <c r="BF65" s="61" t="s">
        <v>5</v>
      </c>
      <c r="BG65" s="60"/>
      <c r="BH65" s="60"/>
      <c r="BI65" s="85"/>
      <c r="BJ65" s="60"/>
      <c r="BK65" s="60"/>
      <c r="BL65" s="60"/>
      <c r="BM65" s="60"/>
      <c r="BN65" s="60"/>
      <c r="BO65" s="60"/>
      <c r="BP65" s="138"/>
      <c r="BQ65" s="85"/>
      <c r="BR65" s="141"/>
      <c r="BS65" s="149" t="s">
        <v>125</v>
      </c>
      <c r="BT65" s="144" t="str">
        <f>Spielplan!$BL$29</f>
        <v/>
      </c>
      <c r="BU65" s="145"/>
      <c r="BV65" s="146">
        <f>Spielplan!$BN$29</f>
        <v>0</v>
      </c>
      <c r="BW65" s="134"/>
      <c r="BX65" s="148">
        <f>IF(BT29=BT65,Punktemodus!$B$11,0)</f>
        <v>10</v>
      </c>
      <c r="BY65" s="148">
        <f>IF(BT65=BT12,Punktemodus!B13,0)</f>
        <v>5</v>
      </c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44" t="str">
        <f>Spielplan!$CC$29</f>
        <v/>
      </c>
      <c r="CL65" s="145"/>
      <c r="CM65" s="146">
        <f>Spielplan!$CE$29</f>
        <v>0</v>
      </c>
      <c r="CN65" s="134"/>
      <c r="CO65" s="134"/>
      <c r="CP65" s="134"/>
      <c r="CQ65" s="370" t="str">
        <f>Spielplan!$CI$29</f>
        <v/>
      </c>
      <c r="CR65" s="371"/>
      <c r="CS65" s="371"/>
      <c r="CT65" s="371"/>
      <c r="CU65" s="371"/>
      <c r="CV65" s="372"/>
      <c r="CW65" s="134"/>
    </row>
    <row r="66" spans="1:101" ht="18.75" customHeight="1" thickBot="1" x14ac:dyDescent="0.3">
      <c r="A66" s="60"/>
      <c r="B66" s="60"/>
      <c r="C66" s="60"/>
      <c r="D66" s="60"/>
      <c r="E66" s="85"/>
      <c r="F66" s="60"/>
      <c r="G66" s="85"/>
      <c r="H66" s="60"/>
      <c r="I66" s="60"/>
      <c r="J66" s="60"/>
      <c r="K66" s="60"/>
      <c r="L66" s="60"/>
      <c r="M66" s="60" t="s">
        <v>0</v>
      </c>
      <c r="N66" s="60" t="s">
        <v>1</v>
      </c>
      <c r="O66" s="60" t="s">
        <v>2</v>
      </c>
      <c r="P66" s="60" t="s">
        <v>3</v>
      </c>
      <c r="Q66" s="60" t="s">
        <v>0</v>
      </c>
      <c r="R66" s="60" t="s">
        <v>1</v>
      </c>
      <c r="S66" s="60" t="s">
        <v>2</v>
      </c>
      <c r="T66" s="60" t="s">
        <v>3</v>
      </c>
      <c r="U66" s="60" t="s">
        <v>0</v>
      </c>
      <c r="V66" s="60" t="s">
        <v>1</v>
      </c>
      <c r="W66" s="60" t="s">
        <v>2</v>
      </c>
      <c r="X66" s="60" t="s">
        <v>3</v>
      </c>
      <c r="Y66" s="60"/>
      <c r="Z66" s="60" t="s">
        <v>8</v>
      </c>
      <c r="AA66" s="60"/>
      <c r="AB66" s="60"/>
      <c r="AC66" s="60"/>
      <c r="AD66" s="60"/>
      <c r="AE66" s="60"/>
      <c r="AF66" s="60"/>
      <c r="AG66" s="60"/>
      <c r="AH66" s="60" t="s">
        <v>31</v>
      </c>
      <c r="AI66" s="60"/>
      <c r="AJ66" s="60"/>
      <c r="AK66" s="60"/>
      <c r="AL66" s="60"/>
      <c r="AM66" s="60"/>
      <c r="AN66" s="60" t="str">
        <f>AI67</f>
        <v>Argentinien</v>
      </c>
      <c r="AO66" s="60" t="str">
        <f>AI68</f>
        <v>Bosnien</v>
      </c>
      <c r="AP66" s="60" t="str">
        <f>AI69</f>
        <v>Iran</v>
      </c>
      <c r="AQ66" s="60" t="str">
        <f>AI70</f>
        <v>Nigeria</v>
      </c>
      <c r="AR66" s="60"/>
      <c r="AS66" s="60" t="s">
        <v>31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85"/>
      <c r="BJ66" s="85"/>
      <c r="BK66" s="85"/>
      <c r="BL66" s="85"/>
      <c r="BM66" s="85"/>
      <c r="BN66" s="85"/>
      <c r="BO66" s="85"/>
      <c r="BP66" s="137"/>
      <c r="BQ66" s="85"/>
      <c r="BR66" s="141"/>
      <c r="BS66" s="150"/>
      <c r="BT66" s="134"/>
      <c r="BU66" s="134"/>
      <c r="BV66" s="134"/>
      <c r="BW66" s="134"/>
      <c r="BX66" s="148"/>
      <c r="BY66" s="148"/>
      <c r="BZ66" s="134"/>
      <c r="CA66" s="144" t="str">
        <f>Spielplan!$BS$30</f>
        <v/>
      </c>
      <c r="CB66" s="145"/>
      <c r="CC66" s="146">
        <f>Spielplan!$BU$30</f>
        <v>0</v>
      </c>
      <c r="CD66" s="147"/>
      <c r="CE66" s="134">
        <f>IF(CA66=CA30,Punktemodus!B15,0)</f>
        <v>20</v>
      </c>
      <c r="CF66" s="148">
        <f>IF(OR(CA66=$CA$14,CA66=$CA$15,CA66=$CA$22,CA66=$CA$23,CA66=$CA$31,CA66=$CA$38,CA66=$CA$39),Punktemodus!B17,0)</f>
        <v>10</v>
      </c>
      <c r="CG66" s="134"/>
      <c r="CH66" s="134"/>
      <c r="CI66" s="134"/>
      <c r="CJ66" s="134"/>
      <c r="CK66" s="144" t="str">
        <f>Spielplan!$CC$30</f>
        <v/>
      </c>
      <c r="CL66" s="145"/>
      <c r="CM66" s="146">
        <f>Spielplan!$CE$30</f>
        <v>0</v>
      </c>
      <c r="CN66" s="134"/>
      <c r="CO66" s="134"/>
      <c r="CP66" s="134"/>
      <c r="CQ66" s="373"/>
      <c r="CR66" s="374"/>
      <c r="CS66" s="374"/>
      <c r="CT66" s="374"/>
      <c r="CU66" s="374"/>
      <c r="CV66" s="375"/>
      <c r="CW66" s="134"/>
    </row>
    <row r="67" spans="1:101" ht="18.75" customHeight="1" thickBot="1" x14ac:dyDescent="0.3">
      <c r="A67" s="60"/>
      <c r="B67" s="60"/>
      <c r="C67" s="200" t="str">
        <f>Spielplan!$C$67</f>
        <v>Argentinien</v>
      </c>
      <c r="D67" s="201"/>
      <c r="E67" s="104"/>
      <c r="F67" s="93"/>
      <c r="G67" s="104"/>
      <c r="H67" s="200" t="str">
        <f>Spielplan!$H$67</f>
        <v>Bosnien</v>
      </c>
      <c r="I67" s="201"/>
      <c r="J67" s="60"/>
      <c r="K67" s="60" t="s">
        <v>101</v>
      </c>
      <c r="L67" s="60">
        <f t="shared" ref="L67:L72" si="20">IF(E67-G67&gt;0,1,IF(G67=E67,0,-1))</f>
        <v>0</v>
      </c>
      <c r="M67" s="60">
        <f>IF($E67="",0,IF($E67&gt;$G67,3,IF($E67=G67,1,0)))</f>
        <v>0</v>
      </c>
      <c r="N67" s="60">
        <f>IF($G67="",0,IF($E67&gt;$G67,0,IF($E67=G67,1,3)))</f>
        <v>0</v>
      </c>
      <c r="O67" s="60"/>
      <c r="P67" s="60"/>
      <c r="Q67" s="60">
        <f>E67</f>
        <v>0</v>
      </c>
      <c r="R67" s="60">
        <f>G67</f>
        <v>0</v>
      </c>
      <c r="S67" s="60"/>
      <c r="T67" s="60"/>
      <c r="U67" s="60">
        <f>G67</f>
        <v>0</v>
      </c>
      <c r="V67" s="60">
        <f>E67</f>
        <v>0</v>
      </c>
      <c r="W67" s="60"/>
      <c r="X67" s="60"/>
      <c r="Y67" s="60"/>
      <c r="Z67" s="60">
        <f>M73</f>
        <v>0</v>
      </c>
      <c r="AA67" s="60">
        <f>Q73</f>
        <v>0</v>
      </c>
      <c r="AB67" s="60">
        <f>U73</f>
        <v>0</v>
      </c>
      <c r="AC67" s="60">
        <f>AA67-AB67</f>
        <v>0</v>
      </c>
      <c r="AD67" s="60">
        <f>IF(Z67&gt;Z68,-1,0)</f>
        <v>0</v>
      </c>
      <c r="AE67" s="60">
        <f>IF(Z67&gt;Z69,-1,0)</f>
        <v>0</v>
      </c>
      <c r="AF67" s="60">
        <f>IF(Z67&gt;Z70,-1,0)</f>
        <v>0</v>
      </c>
      <c r="AG67" s="60">
        <f>10000-(AJ67*1000+AM67*100+AK67*10)</f>
        <v>10000</v>
      </c>
      <c r="AH67" s="90">
        <f>RANK(AG67,AG67:AG70,1)</f>
        <v>1</v>
      </c>
      <c r="AI67" s="60" t="str">
        <f>C67</f>
        <v>Argentinien</v>
      </c>
      <c r="AJ67" s="60">
        <f t="shared" ref="AJ67:AL70" si="21">Z67</f>
        <v>0</v>
      </c>
      <c r="AK67" s="60">
        <f t="shared" si="21"/>
        <v>0</v>
      </c>
      <c r="AL67" s="60">
        <f t="shared" si="21"/>
        <v>0</v>
      </c>
      <c r="AM67" s="60">
        <f>AK67-AL67</f>
        <v>0</v>
      </c>
      <c r="AN67" s="187"/>
      <c r="AO67" s="187">
        <f>IF(AG68=AG67,IF(G67&gt;E67,AG68-0.1,AG68),AG68)</f>
        <v>10000</v>
      </c>
      <c r="AP67" s="187">
        <f>IF(AG69=AG67,IF(G69&gt;E69,AG69-0.1,AG69),AG69)</f>
        <v>10000</v>
      </c>
      <c r="AQ67" s="187">
        <f>IF(AG70=AG67,IF(G71&gt;E71,AG70-0.1,AG70),AG70)</f>
        <v>10000</v>
      </c>
      <c r="AR67" s="187">
        <f>AN71</f>
        <v>30000</v>
      </c>
      <c r="AS67" s="90">
        <f>RANK(AR67,AR67:AR70,1)</f>
        <v>1</v>
      </c>
      <c r="AT67" s="60" t="str">
        <f t="shared" ref="AT67:AW70" si="22">AI67</f>
        <v>Argentinien</v>
      </c>
      <c r="AU67" s="60">
        <f t="shared" si="22"/>
        <v>0</v>
      </c>
      <c r="AV67" s="60">
        <f t="shared" si="22"/>
        <v>0</v>
      </c>
      <c r="AW67" s="60">
        <f t="shared" si="22"/>
        <v>0</v>
      </c>
      <c r="AX67" s="60"/>
      <c r="AY67" s="60"/>
      <c r="AZ67" s="60"/>
      <c r="BA67" s="202">
        <v>1</v>
      </c>
      <c r="BB67" s="200" t="str">
        <f>VLOOKUP(1,AS67:AT70,2,FALSE)</f>
        <v>Argentinien</v>
      </c>
      <c r="BC67" s="201"/>
      <c r="BD67" s="203">
        <f>VLOOKUP(1,AS67:AW70,3,FALSE)</f>
        <v>0</v>
      </c>
      <c r="BE67" s="204">
        <f>VLOOKUP(1,AS67:AW70,4,FALSE)</f>
        <v>0</v>
      </c>
      <c r="BF67" s="93" t="s">
        <v>12</v>
      </c>
      <c r="BG67" s="204">
        <f>VLOOKUP(1,AS67:AW70,5,FALSE)</f>
        <v>0</v>
      </c>
      <c r="BH67" s="205" t="s">
        <v>126</v>
      </c>
      <c r="BI67" s="85"/>
      <c r="BJ67" s="85">
        <f>IF(E67&gt;G67,IF(Spielplan!E67&gt;Spielplan!G67,Punktemodus!$B$3,0),0)</f>
        <v>0</v>
      </c>
      <c r="BK67" s="85">
        <f>IF(E67=G67,IF(Spielplan!E67=Spielplan!G67,Punktemodus!$B$3,0),0)</f>
        <v>10</v>
      </c>
      <c r="BL67" s="85">
        <f>IF(E67&lt;G67,IF(Spielplan!E67&lt;Spielplan!G67,Punktemodus!$B$3,0),0)</f>
        <v>0</v>
      </c>
      <c r="BM67" s="85">
        <f>IF(E67=Spielplan!E67,IF(G67=Spielplan!G67,Punktemodus!$B$5,0),0)</f>
        <v>3</v>
      </c>
      <c r="BN67" s="85">
        <f>IF(E67=Spielplan!E67,Punktemodus!$B$7,0)</f>
        <v>1</v>
      </c>
      <c r="BO67" s="85">
        <f>IF(G67=Spielplan!G67,Punktemodus!$B$7,0)</f>
        <v>1</v>
      </c>
      <c r="BP67" s="137">
        <f>IF(Spielplan!E67="",0,SUM(BJ67:BO67))</f>
        <v>0</v>
      </c>
      <c r="BQ67" s="85"/>
      <c r="BR67" s="141"/>
      <c r="BS67" s="134"/>
      <c r="BT67" s="134"/>
      <c r="BU67" s="134"/>
      <c r="BV67" s="134"/>
      <c r="BW67" s="134"/>
      <c r="BX67" s="148"/>
      <c r="BY67" s="148"/>
      <c r="BZ67" s="134"/>
      <c r="CA67" s="144" t="str">
        <f>Spielplan!$BS$31</f>
        <v/>
      </c>
      <c r="CB67" s="145"/>
      <c r="CC67" s="146">
        <f>Spielplan!$BU$31</f>
        <v>0</v>
      </c>
      <c r="CD67" s="134"/>
      <c r="CE67" s="134">
        <f>IF(CA67=CA31,Punktemodus!B15,0)</f>
        <v>20</v>
      </c>
      <c r="CF67" s="148">
        <f>IF(OR(CA67=$CA$14,CA67=$CA$15,CA67=$CA$22,CA67=$CA$23,CA67=$CA$30,CA67=$CA$38,CA67=$CA$39),Punktemodus!B17,0)</f>
        <v>10</v>
      </c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55"/>
      <c r="CR67" s="142" t="s">
        <v>138</v>
      </c>
      <c r="CS67" s="155"/>
      <c r="CT67" s="155"/>
      <c r="CU67" s="155"/>
      <c r="CV67" s="155"/>
      <c r="CW67" s="134"/>
    </row>
    <row r="68" spans="1:101" ht="18.75" customHeight="1" thickBot="1" x14ac:dyDescent="0.3">
      <c r="A68" s="60"/>
      <c r="B68" s="60"/>
      <c r="C68" s="206" t="str">
        <f>Spielplan!$C$68</f>
        <v>Iran</v>
      </c>
      <c r="D68" s="207"/>
      <c r="E68" s="104"/>
      <c r="F68" s="93"/>
      <c r="G68" s="104"/>
      <c r="H68" s="206" t="str">
        <f>Spielplan!$H$68</f>
        <v>Nigeria</v>
      </c>
      <c r="I68" s="207"/>
      <c r="J68" s="60"/>
      <c r="K68" s="60" t="s">
        <v>102</v>
      </c>
      <c r="L68" s="60">
        <f t="shared" si="20"/>
        <v>0</v>
      </c>
      <c r="M68" s="60"/>
      <c r="N68" s="60"/>
      <c r="O68" s="60">
        <f>IF($E68="",0,IF($E68&gt;$G68,3,IF($E68=$G68,1,0)))</f>
        <v>0</v>
      </c>
      <c r="P68" s="60">
        <f>IF($G68="",0,IF($E68&gt;$G68,0,IF($E68=$G68,1,3)))</f>
        <v>0</v>
      </c>
      <c r="Q68" s="60"/>
      <c r="R68" s="60"/>
      <c r="S68" s="60">
        <f>E68</f>
        <v>0</v>
      </c>
      <c r="T68" s="60">
        <f>G68</f>
        <v>0</v>
      </c>
      <c r="U68" s="60"/>
      <c r="V68" s="60"/>
      <c r="W68" s="60">
        <f>G68</f>
        <v>0</v>
      </c>
      <c r="X68" s="60">
        <f>E68</f>
        <v>0</v>
      </c>
      <c r="Y68" s="60"/>
      <c r="Z68" s="60">
        <f>N73</f>
        <v>0</v>
      </c>
      <c r="AA68" s="60">
        <f>R73</f>
        <v>0</v>
      </c>
      <c r="AB68" s="60">
        <f>V73</f>
        <v>0</v>
      </c>
      <c r="AC68" s="60">
        <f>AA68-AB68</f>
        <v>0</v>
      </c>
      <c r="AD68" s="60">
        <f>IF(Z68&gt;Z67,-1,0)</f>
        <v>0</v>
      </c>
      <c r="AE68" s="60">
        <f>IF(Z68&gt;Z69,-1,0)</f>
        <v>0</v>
      </c>
      <c r="AF68" s="60">
        <f>IF(Z68&gt;Z70,-1,0)</f>
        <v>0</v>
      </c>
      <c r="AG68" s="60">
        <f>10000-(AJ68*1000+AM68*100+AK68*10)</f>
        <v>10000</v>
      </c>
      <c r="AH68" s="90">
        <f>RANK(AG68,AG67:AG70,1)</f>
        <v>1</v>
      </c>
      <c r="AI68" s="60" t="str">
        <f>H67</f>
        <v>Bosnien</v>
      </c>
      <c r="AJ68" s="60">
        <f t="shared" si="21"/>
        <v>0</v>
      </c>
      <c r="AK68" s="60">
        <f t="shared" si="21"/>
        <v>0</v>
      </c>
      <c r="AL68" s="60">
        <f t="shared" si="21"/>
        <v>0</v>
      </c>
      <c r="AM68" s="60">
        <f>AK68-AL68</f>
        <v>0</v>
      </c>
      <c r="AN68" s="187">
        <f>IF(AG67=AG68,IF(E67&gt;G67,AG67-0.1,AG67),AG67)</f>
        <v>10000</v>
      </c>
      <c r="AO68" s="187"/>
      <c r="AP68" s="187">
        <f>IF(AG69=AG68,IF(G72&gt;E72,AG69-0.1,AG69),AG69)</f>
        <v>10000</v>
      </c>
      <c r="AQ68" s="187">
        <f>IF(AG70=AG68,IF(G70&gt;E70,AG70-0.1,AG70),AG70)</f>
        <v>10000</v>
      </c>
      <c r="AR68" s="187">
        <f>AO71</f>
        <v>30000</v>
      </c>
      <c r="AS68" s="90">
        <f>RANK(AR68,AR67:AR70,1)</f>
        <v>1</v>
      </c>
      <c r="AT68" s="60" t="str">
        <f t="shared" si="22"/>
        <v>Bosnien</v>
      </c>
      <c r="AU68" s="60">
        <f t="shared" si="22"/>
        <v>0</v>
      </c>
      <c r="AV68" s="60">
        <f t="shared" si="22"/>
        <v>0</v>
      </c>
      <c r="AW68" s="60">
        <f t="shared" si="22"/>
        <v>0</v>
      </c>
      <c r="AX68" s="60"/>
      <c r="AY68" s="60"/>
      <c r="AZ68" s="60"/>
      <c r="BA68" s="208">
        <v>2</v>
      </c>
      <c r="BB68" s="206" t="e">
        <f>VLOOKUP(2,AS67:AT70,2,FALSE)</f>
        <v>#N/A</v>
      </c>
      <c r="BC68" s="207"/>
      <c r="BD68" s="209" t="e">
        <f>VLOOKUP(2,AS67:AW70,3,FALSE)</f>
        <v>#N/A</v>
      </c>
      <c r="BE68" s="210" t="e">
        <f>VLOOKUP(2,AS67:AW70,4,FALSE)</f>
        <v>#N/A</v>
      </c>
      <c r="BF68" s="93" t="s">
        <v>12</v>
      </c>
      <c r="BG68" s="210" t="e">
        <f>VLOOKUP(2,AS67:AW70,5,FALSE)</f>
        <v>#N/A</v>
      </c>
      <c r="BH68" s="210" t="s">
        <v>122</v>
      </c>
      <c r="BI68" s="85"/>
      <c r="BJ68" s="85">
        <f>IF(E68&gt;G68,IF(Spielplan!E68&gt;Spielplan!G68,Punktemodus!$B$3,0),0)</f>
        <v>0</v>
      </c>
      <c r="BK68" s="85">
        <f>IF(E68=G68,IF(Spielplan!E68=Spielplan!G68,Punktemodus!$B$3,0),0)</f>
        <v>10</v>
      </c>
      <c r="BL68" s="85">
        <f>IF(E68&lt;G68,IF(Spielplan!E68&lt;Spielplan!G68,Punktemodus!$B$3,0),0)</f>
        <v>0</v>
      </c>
      <c r="BM68" s="85">
        <f>IF(E68=Spielplan!E68,IF(G68=Spielplan!G68,Punktemodus!$B$5,0),0)</f>
        <v>3</v>
      </c>
      <c r="BN68" s="85">
        <f>IF(E68=Spielplan!E68,Punktemodus!$B$7,0)</f>
        <v>1</v>
      </c>
      <c r="BO68" s="85">
        <f>IF(G68=Spielplan!G68,Punktemodus!$B$7,0)</f>
        <v>1</v>
      </c>
      <c r="BP68" s="137">
        <f>IF(Spielplan!E68="",0,SUM(BJ68:BO68))</f>
        <v>0</v>
      </c>
      <c r="BQ68" s="85"/>
      <c r="BR68" s="141"/>
      <c r="BS68" s="153" t="s">
        <v>24</v>
      </c>
      <c r="BT68" s="144" t="str">
        <f>Spielplan!$BL$32</f>
        <v/>
      </c>
      <c r="BU68" s="145"/>
      <c r="BV68" s="146">
        <f>Spielplan!$BN$32</f>
        <v>0</v>
      </c>
      <c r="BW68" s="147"/>
      <c r="BX68" s="148">
        <f>IF(BT32=BT68,Punktemodus!$B$11,0)</f>
        <v>10</v>
      </c>
      <c r="BY68" s="148">
        <f>IF(BT68=BT17,Punktemodus!B13,0)</f>
        <v>5</v>
      </c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370" t="str">
        <f>Spielplan!$CI$32</f>
        <v/>
      </c>
      <c r="CR68" s="371"/>
      <c r="CS68" s="371"/>
      <c r="CT68" s="371"/>
      <c r="CU68" s="371"/>
      <c r="CV68" s="372"/>
      <c r="CW68" s="134"/>
    </row>
    <row r="69" spans="1:101" ht="18.75" customHeight="1" thickBot="1" x14ac:dyDescent="0.3">
      <c r="A69" s="60"/>
      <c r="B69" s="60"/>
      <c r="C69" s="200" t="str">
        <f>C67</f>
        <v>Argentinien</v>
      </c>
      <c r="D69" s="201"/>
      <c r="E69" s="104"/>
      <c r="F69" s="93"/>
      <c r="G69" s="104"/>
      <c r="H69" s="200" t="str">
        <f>C68</f>
        <v>Iran</v>
      </c>
      <c r="I69" s="201"/>
      <c r="J69" s="60"/>
      <c r="K69" s="60" t="s">
        <v>103</v>
      </c>
      <c r="L69" s="60">
        <f t="shared" si="20"/>
        <v>0</v>
      </c>
      <c r="M69" s="60">
        <f>IF($E69="",0,IF($E69&gt;$G69,3,IF($E69=G69,1,0)))</f>
        <v>0</v>
      </c>
      <c r="N69" s="60"/>
      <c r="O69" s="60">
        <f>IF($G69="",0,IF($E69&gt;$G69,0,IF($E69=$G69,1,3)))</f>
        <v>0</v>
      </c>
      <c r="P69" s="60"/>
      <c r="Q69" s="60">
        <f>E69</f>
        <v>0</v>
      </c>
      <c r="R69" s="60"/>
      <c r="S69" s="60">
        <f>G69</f>
        <v>0</v>
      </c>
      <c r="T69" s="60"/>
      <c r="U69" s="60">
        <f>G69</f>
        <v>0</v>
      </c>
      <c r="V69" s="60"/>
      <c r="W69" s="60">
        <f>E69</f>
        <v>0</v>
      </c>
      <c r="X69" s="60"/>
      <c r="Y69" s="60"/>
      <c r="Z69" s="60">
        <f>O73</f>
        <v>0</v>
      </c>
      <c r="AA69" s="60">
        <f>S73</f>
        <v>0</v>
      </c>
      <c r="AB69" s="60">
        <f>W73</f>
        <v>0</v>
      </c>
      <c r="AC69" s="60">
        <f>AA69-AB69</f>
        <v>0</v>
      </c>
      <c r="AD69" s="60">
        <f>IF(Z69&gt;Z67,-1,0)</f>
        <v>0</v>
      </c>
      <c r="AE69" s="60">
        <f>IF(Z69&gt;Z68,-1,0)</f>
        <v>0</v>
      </c>
      <c r="AF69" s="60">
        <f>IF(Z69&gt;Z70,-1,0)</f>
        <v>0</v>
      </c>
      <c r="AG69" s="60">
        <f>10000-(AJ69*1000+AM69*100+AK69*10)</f>
        <v>10000</v>
      </c>
      <c r="AH69" s="90">
        <f>RANK(AG69,AG67:AG70,1)</f>
        <v>1</v>
      </c>
      <c r="AI69" s="60" t="str">
        <f>C68</f>
        <v>Iran</v>
      </c>
      <c r="AJ69" s="60">
        <f t="shared" si="21"/>
        <v>0</v>
      </c>
      <c r="AK69" s="60">
        <f t="shared" si="21"/>
        <v>0</v>
      </c>
      <c r="AL69" s="60">
        <f t="shared" si="21"/>
        <v>0</v>
      </c>
      <c r="AM69" s="60">
        <f>AK69-AL69</f>
        <v>0</v>
      </c>
      <c r="AN69" s="187">
        <f>IF(AG67=AG69,IF(E69&gt;G69,AG67-0.1,AG67),AG67)</f>
        <v>10000</v>
      </c>
      <c r="AO69" s="187">
        <f>IF(AG68=AG69,IF(E72&gt;G72,AG68-0.1,AG68),AG68)</f>
        <v>10000</v>
      </c>
      <c r="AP69" s="187"/>
      <c r="AQ69" s="187">
        <f>IF(AG70=AG69,IF(G68&gt;E68,AG70-0.1,AG70),AG70)</f>
        <v>10000</v>
      </c>
      <c r="AR69" s="187">
        <f>AP71</f>
        <v>30000</v>
      </c>
      <c r="AS69" s="90">
        <f>RANK(AR69,AR67:AR70,1)</f>
        <v>1</v>
      </c>
      <c r="AT69" s="60" t="str">
        <f t="shared" si="22"/>
        <v>Iran</v>
      </c>
      <c r="AU69" s="60">
        <f t="shared" si="22"/>
        <v>0</v>
      </c>
      <c r="AV69" s="60">
        <f t="shared" si="22"/>
        <v>0</v>
      </c>
      <c r="AW69" s="60">
        <f t="shared" si="22"/>
        <v>0</v>
      </c>
      <c r="AX69" s="60"/>
      <c r="AY69" s="60"/>
      <c r="AZ69" s="60"/>
      <c r="BA69" s="113">
        <v>3</v>
      </c>
      <c r="BB69" s="114" t="e">
        <f>VLOOKUP(3,AS67:AT70,2,FALSE)</f>
        <v>#N/A</v>
      </c>
      <c r="BC69" s="115"/>
      <c r="BD69" s="116" t="e">
        <f>VLOOKUP(3,AS67:AW70,3,FALSE)</f>
        <v>#N/A</v>
      </c>
      <c r="BE69" s="116" t="e">
        <f>VLOOKUP(3,AS67:AW70,4,FALSE)</f>
        <v>#N/A</v>
      </c>
      <c r="BF69" s="93" t="s">
        <v>12</v>
      </c>
      <c r="BG69" s="116" t="e">
        <f>VLOOKUP(3,AS67:AW70,5,FALSE)</f>
        <v>#N/A</v>
      </c>
      <c r="BH69" s="60"/>
      <c r="BI69" s="85"/>
      <c r="BJ69" s="85">
        <f>IF(E69&gt;G69,IF(Spielplan!E69&gt;Spielplan!G69,Punktemodus!$B$3,0),0)</f>
        <v>0</v>
      </c>
      <c r="BK69" s="85">
        <f>IF(E69=G69,IF(Spielplan!E69=Spielplan!G69,Punktemodus!$B$3,0),0)</f>
        <v>10</v>
      </c>
      <c r="BL69" s="85">
        <f>IF(E69&lt;G69,IF(Spielplan!E69&lt;Spielplan!G69,Punktemodus!$B$3,0),0)</f>
        <v>0</v>
      </c>
      <c r="BM69" s="85">
        <f>IF(E69=Spielplan!E69,IF(G69=Spielplan!G69,Punktemodus!$B$5,0),0)</f>
        <v>3</v>
      </c>
      <c r="BN69" s="85">
        <f>IF(E69=Spielplan!E69,Punktemodus!$B$7,0)</f>
        <v>1</v>
      </c>
      <c r="BO69" s="85">
        <f>IF(G69=Spielplan!G69,Punktemodus!$B$7,0)</f>
        <v>1</v>
      </c>
      <c r="BP69" s="137">
        <f>IF(Spielplan!E69="",0,SUM(BJ69:BO69))</f>
        <v>0</v>
      </c>
      <c r="BQ69" s="85"/>
      <c r="BR69" s="141"/>
      <c r="BS69" s="149" t="s">
        <v>23</v>
      </c>
      <c r="BT69" s="144" t="str">
        <f>Spielplan!$BL$33</f>
        <v/>
      </c>
      <c r="BU69" s="145"/>
      <c r="BV69" s="146">
        <f>Spielplan!$BN$33</f>
        <v>0</v>
      </c>
      <c r="BW69" s="134"/>
      <c r="BX69" s="148">
        <f>IF(BT33=BT69,Punktemodus!$B$11,0)</f>
        <v>10</v>
      </c>
      <c r="BY69" s="148">
        <f>IF(BT69=BT16,Punktemodus!B13,0)</f>
        <v>5</v>
      </c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373"/>
      <c r="CR69" s="374"/>
      <c r="CS69" s="374"/>
      <c r="CT69" s="374"/>
      <c r="CU69" s="374"/>
      <c r="CV69" s="375"/>
      <c r="CW69" s="134"/>
    </row>
    <row r="70" spans="1:101" ht="18.75" customHeight="1" thickBot="1" x14ac:dyDescent="0.3">
      <c r="A70" s="60"/>
      <c r="B70" s="60"/>
      <c r="C70" s="206" t="str">
        <f>H67</f>
        <v>Bosnien</v>
      </c>
      <c r="D70" s="207"/>
      <c r="E70" s="104"/>
      <c r="F70" s="93"/>
      <c r="G70" s="104"/>
      <c r="H70" s="206" t="str">
        <f>H68</f>
        <v>Nigeria</v>
      </c>
      <c r="I70" s="207"/>
      <c r="J70" s="60"/>
      <c r="K70" s="60" t="s">
        <v>104</v>
      </c>
      <c r="L70" s="60">
        <f t="shared" si="20"/>
        <v>0</v>
      </c>
      <c r="M70" s="60"/>
      <c r="N70" s="60">
        <f>IF($E70="",0,IF($E70&gt;$G70,3,IF($E70=$G70,1,0)))</f>
        <v>0</v>
      </c>
      <c r="O70" s="60"/>
      <c r="P70" s="60">
        <f>IF($G70="",0,IF($E70&gt;$G70,0,IF($E70=$G70,1,3)))</f>
        <v>0</v>
      </c>
      <c r="Q70" s="60"/>
      <c r="R70" s="60">
        <f>E70</f>
        <v>0</v>
      </c>
      <c r="S70" s="60"/>
      <c r="T70" s="60">
        <f>G70</f>
        <v>0</v>
      </c>
      <c r="U70" s="60"/>
      <c r="V70" s="60">
        <f>G70</f>
        <v>0</v>
      </c>
      <c r="W70" s="60"/>
      <c r="X70" s="60">
        <f>E70</f>
        <v>0</v>
      </c>
      <c r="Y70" s="60"/>
      <c r="Z70" s="60">
        <f>P73</f>
        <v>0</v>
      </c>
      <c r="AA70" s="60">
        <f>T73</f>
        <v>0</v>
      </c>
      <c r="AB70" s="60">
        <f>X73</f>
        <v>0</v>
      </c>
      <c r="AC70" s="60">
        <f>AA70-AB70</f>
        <v>0</v>
      </c>
      <c r="AD70" s="60">
        <f>IF(Z70&gt;Z67,-1,0)</f>
        <v>0</v>
      </c>
      <c r="AE70" s="60">
        <f>IF(Z70&gt;Z68,-1,0)</f>
        <v>0</v>
      </c>
      <c r="AF70" s="60">
        <f>IF(Z70&gt;Z69,-1,0)</f>
        <v>0</v>
      </c>
      <c r="AG70" s="60">
        <f>10000-(AJ70*1000+AM70*100+AK70*10)</f>
        <v>10000</v>
      </c>
      <c r="AH70" s="90">
        <f>RANK(AG70,AG67:AG70,1)</f>
        <v>1</v>
      </c>
      <c r="AI70" s="60" t="str">
        <f>H68</f>
        <v>Nigeria</v>
      </c>
      <c r="AJ70" s="60">
        <f t="shared" si="21"/>
        <v>0</v>
      </c>
      <c r="AK70" s="60">
        <f t="shared" si="21"/>
        <v>0</v>
      </c>
      <c r="AL70" s="60">
        <f t="shared" si="21"/>
        <v>0</v>
      </c>
      <c r="AM70" s="60">
        <f>AK70-AL70</f>
        <v>0</v>
      </c>
      <c r="AN70" s="187">
        <f>IF(AG67=AG70,IF(E71&gt;G71,AG67-0.1,AG67),AG67)</f>
        <v>10000</v>
      </c>
      <c r="AO70" s="187">
        <f>IF(AG68=AG70,IF(E70&gt;G70,AG68-0.1,AG68),AG68)</f>
        <v>10000</v>
      </c>
      <c r="AP70" s="187">
        <f>IF(AG69=AG70,IF(E68&gt;G68,AG69-0.1,AG69),AG69)</f>
        <v>10000</v>
      </c>
      <c r="AQ70" s="187"/>
      <c r="AR70" s="187">
        <f>AQ71</f>
        <v>30000</v>
      </c>
      <c r="AS70" s="90">
        <f>RANK(AR70,AR67:AR70,1)</f>
        <v>1</v>
      </c>
      <c r="AT70" s="60" t="str">
        <f t="shared" si="22"/>
        <v>Nigeria</v>
      </c>
      <c r="AU70" s="60">
        <f t="shared" si="22"/>
        <v>0</v>
      </c>
      <c r="AV70" s="60">
        <f t="shared" si="22"/>
        <v>0</v>
      </c>
      <c r="AW70" s="60">
        <f t="shared" si="22"/>
        <v>0</v>
      </c>
      <c r="AX70" s="60"/>
      <c r="AY70" s="60"/>
      <c r="AZ70" s="60"/>
      <c r="BA70" s="113">
        <v>4</v>
      </c>
      <c r="BB70" s="114" t="e">
        <f>VLOOKUP(4,AS67:AT70,2,FALSE)</f>
        <v>#N/A</v>
      </c>
      <c r="BC70" s="115"/>
      <c r="BD70" s="116" t="e">
        <f>VLOOKUP(4,AS67:AW70,3,FALSE)</f>
        <v>#N/A</v>
      </c>
      <c r="BE70" s="116" t="e">
        <f>VLOOKUP(4,AS67:AW70,4,FALSE)</f>
        <v>#N/A</v>
      </c>
      <c r="BF70" s="93" t="s">
        <v>12</v>
      </c>
      <c r="BG70" s="116" t="e">
        <f>VLOOKUP(4,AS67:AW70,5,FALSE)</f>
        <v>#N/A</v>
      </c>
      <c r="BH70" s="60"/>
      <c r="BI70" s="85"/>
      <c r="BJ70" s="85">
        <f>IF(E70&gt;G70,IF(Spielplan!E70&gt;Spielplan!G70,Punktemodus!$B$3,0),0)</f>
        <v>0</v>
      </c>
      <c r="BK70" s="85">
        <f>IF(E70=G70,IF(Spielplan!E70=Spielplan!G70,Punktemodus!$B$3,0),0)</f>
        <v>10</v>
      </c>
      <c r="BL70" s="85">
        <f>IF(E70&lt;G70,IF(Spielplan!E70&lt;Spielplan!G70,Punktemodus!$B$3,0),0)</f>
        <v>0</v>
      </c>
      <c r="BM70" s="85">
        <f>IF(E70=Spielplan!E70,IF(G70=Spielplan!G70,Punktemodus!$B$5,0),0)</f>
        <v>3</v>
      </c>
      <c r="BN70" s="85">
        <f>IF(E70=Spielplan!E70,Punktemodus!$B$7,0)</f>
        <v>1</v>
      </c>
      <c r="BO70" s="85">
        <f>IF(G70=Spielplan!G70,Punktemodus!$B$7,0)</f>
        <v>1</v>
      </c>
      <c r="BP70" s="137">
        <f>IF(Spielplan!E70="",0,SUM(BJ70:BO70))</f>
        <v>0</v>
      </c>
      <c r="BQ70" s="60"/>
      <c r="BR70" s="141"/>
      <c r="BS70" s="150"/>
      <c r="BT70" s="134"/>
      <c r="BU70" s="134"/>
      <c r="BV70" s="134"/>
      <c r="BW70" s="134"/>
      <c r="BX70" s="148"/>
      <c r="BY70" s="148"/>
      <c r="BZ70" s="134"/>
      <c r="CA70" s="134"/>
      <c r="CB70" s="134"/>
      <c r="CC70" s="134"/>
      <c r="CD70" s="134"/>
      <c r="CE70" s="134"/>
      <c r="CF70" s="144" t="str">
        <f>Spielplan!$BX$34</f>
        <v/>
      </c>
      <c r="CG70" s="145"/>
      <c r="CH70" s="146">
        <f>Spielplan!$BZ$34</f>
        <v>0</v>
      </c>
      <c r="CI70" s="134"/>
      <c r="CJ70" s="134">
        <f>IF(OR(CF70=$CF$18,CF70=$CF$19,CF70=$CF$34,CF70=$CF$35),Punktemodus!$B$19,0)</f>
        <v>30</v>
      </c>
      <c r="CK70" s="134"/>
      <c r="CL70" s="134"/>
      <c r="CM70" s="134"/>
      <c r="CN70" s="134"/>
      <c r="CO70" s="134"/>
      <c r="CP70" s="134"/>
      <c r="CQ70" s="155"/>
      <c r="CR70" s="155"/>
      <c r="CS70" s="155"/>
      <c r="CT70" s="155"/>
      <c r="CU70" s="155"/>
      <c r="CV70" s="155"/>
      <c r="CW70" s="134"/>
    </row>
    <row r="71" spans="1:101" ht="18.75" customHeight="1" thickBot="1" x14ac:dyDescent="0.3">
      <c r="A71" s="60"/>
      <c r="B71" s="60"/>
      <c r="C71" s="200" t="str">
        <f>C67</f>
        <v>Argentinien</v>
      </c>
      <c r="D71" s="201"/>
      <c r="E71" s="104"/>
      <c r="F71" s="93"/>
      <c r="G71" s="104"/>
      <c r="H71" s="200" t="str">
        <f>H68</f>
        <v>Nigeria</v>
      </c>
      <c r="I71" s="201"/>
      <c r="J71" s="60"/>
      <c r="K71" s="60" t="s">
        <v>105</v>
      </c>
      <c r="L71" s="60">
        <f t="shared" si="20"/>
        <v>0</v>
      </c>
      <c r="M71" s="60">
        <f>IF($E71="",0,IF($E71&gt;$G71,3,IF($E71=G71,1,0)))</f>
        <v>0</v>
      </c>
      <c r="N71" s="60"/>
      <c r="O71" s="60"/>
      <c r="P71" s="60">
        <f>IF($G71="",0,IF($E71&gt;$G71,0,IF($E71=$G71,1,3)))</f>
        <v>0</v>
      </c>
      <c r="Q71" s="60">
        <f>E71</f>
        <v>0</v>
      </c>
      <c r="R71" s="60"/>
      <c r="S71" s="60"/>
      <c r="T71" s="60">
        <f>G71</f>
        <v>0</v>
      </c>
      <c r="U71" s="60">
        <f>G71</f>
        <v>0</v>
      </c>
      <c r="V71" s="60"/>
      <c r="W71" s="60"/>
      <c r="X71" s="60">
        <f>E71</f>
        <v>0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187">
        <f>SUM(AN67:AN70)</f>
        <v>30000</v>
      </c>
      <c r="AO71" s="187">
        <f>SUM(AO67:AO70)</f>
        <v>30000</v>
      </c>
      <c r="AP71" s="187">
        <f>SUM(AP67:AP70)</f>
        <v>30000</v>
      </c>
      <c r="AQ71" s="187">
        <f>SUM(AQ67:AQ70)</f>
        <v>30000</v>
      </c>
      <c r="AR71" s="187"/>
      <c r="AS71" s="60"/>
      <c r="AT71" s="60"/>
      <c r="AU71" s="60"/>
      <c r="AV71" s="60"/>
      <c r="AW71" s="60"/>
      <c r="AX71" s="60"/>
      <c r="AY71" s="60"/>
      <c r="AZ71" s="60"/>
      <c r="BA71" s="92"/>
      <c r="BB71" s="60"/>
      <c r="BC71" s="60"/>
      <c r="BD71" s="60"/>
      <c r="BE71" s="60"/>
      <c r="BF71" s="60"/>
      <c r="BG71" s="60"/>
      <c r="BH71" s="60"/>
      <c r="BI71" s="60"/>
      <c r="BJ71" s="85">
        <f>IF(E71&gt;G71,IF(Spielplan!E71&gt;Spielplan!G71,Punktemodus!$B$3,0),0)</f>
        <v>0</v>
      </c>
      <c r="BK71" s="85">
        <f>IF(E71=G71,IF(Spielplan!E71=Spielplan!G71,Punktemodus!$B$3,0),0)</f>
        <v>10</v>
      </c>
      <c r="BL71" s="85">
        <f>IF(E71&lt;G71,IF(Spielplan!E71&lt;Spielplan!G71,Punktemodus!$B$3,0),0)</f>
        <v>0</v>
      </c>
      <c r="BM71" s="85">
        <f>IF(E71=Spielplan!E71,IF(G71=Spielplan!G71,Punktemodus!$B$5,0),0)</f>
        <v>3</v>
      </c>
      <c r="BN71" s="85">
        <f>IF(E71=Spielplan!E71,Punktemodus!$B$7,0)</f>
        <v>1</v>
      </c>
      <c r="BO71" s="85">
        <f>IF(G71=Spielplan!G71,Punktemodus!$B$7,0)</f>
        <v>1</v>
      </c>
      <c r="BP71" s="137">
        <f>IF(Spielplan!E71="",0,SUM(BJ71:BO71))</f>
        <v>0</v>
      </c>
      <c r="BQ71" s="60"/>
      <c r="BR71" s="141"/>
      <c r="BS71" s="134"/>
      <c r="BT71" s="134"/>
      <c r="BU71" s="134"/>
      <c r="BV71" s="134"/>
      <c r="BW71" s="134"/>
      <c r="BX71" s="148"/>
      <c r="BY71" s="148"/>
      <c r="BZ71" s="134"/>
      <c r="CA71" s="134"/>
      <c r="CB71" s="134"/>
      <c r="CC71" s="134"/>
      <c r="CD71" s="134"/>
      <c r="CE71" s="134"/>
      <c r="CF71" s="144" t="str">
        <f>Spielplan!$BX$35</f>
        <v/>
      </c>
      <c r="CG71" s="145"/>
      <c r="CH71" s="146">
        <f>Spielplan!$BZ$35</f>
        <v>0</v>
      </c>
      <c r="CI71" s="134"/>
      <c r="CJ71" s="134">
        <f>IF(OR(CF71=$CF$18,CF71=$CF$19,CF71=$CF$34,CF71=$CF$35),Punktemodus!$B$19,0)</f>
        <v>30</v>
      </c>
      <c r="CK71" s="134"/>
      <c r="CL71" s="134"/>
      <c r="CM71" s="134"/>
      <c r="CN71" s="134"/>
      <c r="CO71" s="134"/>
      <c r="CP71" s="134"/>
      <c r="CQ71" s="155"/>
      <c r="CR71" s="155"/>
      <c r="CS71" s="155"/>
      <c r="CT71" s="155"/>
      <c r="CU71" s="155"/>
      <c r="CV71" s="155"/>
      <c r="CW71" s="134"/>
    </row>
    <row r="72" spans="1:101" ht="18.75" customHeight="1" thickBot="1" x14ac:dyDescent="0.3">
      <c r="A72" s="60"/>
      <c r="B72" s="60"/>
      <c r="C72" s="206" t="str">
        <f>H67</f>
        <v>Bosnien</v>
      </c>
      <c r="D72" s="207"/>
      <c r="E72" s="104"/>
      <c r="F72" s="106"/>
      <c r="G72" s="104"/>
      <c r="H72" s="206" t="str">
        <f>C68</f>
        <v>Iran</v>
      </c>
      <c r="I72" s="207"/>
      <c r="J72" s="60"/>
      <c r="K72" s="60" t="s">
        <v>105</v>
      </c>
      <c r="L72" s="60">
        <f t="shared" si="20"/>
        <v>0</v>
      </c>
      <c r="M72" s="60"/>
      <c r="N72" s="60">
        <f>IF($E72="",0,IF($E72&gt;$G72,3,IF($E72=$G72,1,0)))</f>
        <v>0</v>
      </c>
      <c r="O72" s="60">
        <f>IF($G72="",0,IF($E72&gt;$G72,0,IF($E72=$G72,1,3)))</f>
        <v>0</v>
      </c>
      <c r="P72" s="60"/>
      <c r="Q72" s="60"/>
      <c r="R72" s="60">
        <f>E72</f>
        <v>0</v>
      </c>
      <c r="S72" s="60">
        <f>G72</f>
        <v>0</v>
      </c>
      <c r="T72" s="60"/>
      <c r="U72" s="60"/>
      <c r="V72" s="60">
        <f>G72</f>
        <v>0</v>
      </c>
      <c r="W72" s="60">
        <f>E72</f>
        <v>0</v>
      </c>
      <c r="X72" s="60"/>
      <c r="Y72" s="60"/>
      <c r="Z72" s="60" t="s">
        <v>30</v>
      </c>
      <c r="AA72" s="60"/>
      <c r="AB72" s="60"/>
      <c r="AC72" s="60"/>
      <c r="AD72" s="60"/>
      <c r="AE72" s="60"/>
      <c r="AF72" s="60"/>
      <c r="AG72" s="60" t="b">
        <f>OR(AG67=AG68,AG67=AG69,AG67=AG70,AG68=AG69,AG68=AG70,AG69=AG70)</f>
        <v>1</v>
      </c>
      <c r="AH72" s="60"/>
      <c r="AI72" s="60"/>
      <c r="AJ72" s="60"/>
      <c r="AK72" s="60"/>
      <c r="AL72" s="60"/>
      <c r="AM72" s="60"/>
      <c r="AN72" s="60"/>
      <c r="AO72" s="60" t="s">
        <v>34</v>
      </c>
      <c r="AP72" s="60"/>
      <c r="AQ72" s="60"/>
      <c r="AR72" s="60" t="b">
        <f>OR(AR67=AR68,AR67=AR69,AR67=AR70,AR68=AR69,AR68=AR70,AR69=AR70)</f>
        <v>1</v>
      </c>
      <c r="AS72" s="60"/>
      <c r="AT72" s="60"/>
      <c r="AU72" s="60"/>
      <c r="AV72" s="60"/>
      <c r="AW72" s="60"/>
      <c r="AX72" s="60"/>
      <c r="AY72" s="60"/>
      <c r="AZ72" s="60"/>
      <c r="BA72" s="92"/>
      <c r="BB72" s="60"/>
      <c r="BC72" s="60"/>
      <c r="BD72" s="60"/>
      <c r="BE72" s="60"/>
      <c r="BF72" s="60"/>
      <c r="BG72" s="60"/>
      <c r="BH72" s="60"/>
      <c r="BI72" s="60"/>
      <c r="BJ72" s="85">
        <f>IF(E72&gt;G72,IF(Spielplan!E72&gt;Spielplan!G72,Punktemodus!$B$3,0),0)</f>
        <v>0</v>
      </c>
      <c r="BK72" s="85">
        <f>IF(E72=G72,IF(Spielplan!E72=Spielplan!G72,Punktemodus!$B$3,0),0)</f>
        <v>10</v>
      </c>
      <c r="BL72" s="85">
        <f>IF(E72&lt;G72,IF(Spielplan!E72&lt;Spielplan!G72,Punktemodus!$B$3,0),0)</f>
        <v>0</v>
      </c>
      <c r="BM72" s="85">
        <f>IF(E72=Spielplan!E72,IF(G72=Spielplan!G72,Punktemodus!$B$5,0),0)</f>
        <v>3</v>
      </c>
      <c r="BN72" s="85">
        <f>IF(E72=Spielplan!E72,Punktemodus!$B$7,0)</f>
        <v>1</v>
      </c>
      <c r="BO72" s="85">
        <f>IF(G72=Spielplan!G72,Punktemodus!$B$7,0)</f>
        <v>1</v>
      </c>
      <c r="BP72" s="137">
        <f>IF(Spielplan!E72="",0,SUM(BJ72:BO72))</f>
        <v>0</v>
      </c>
      <c r="BQ72" s="60"/>
      <c r="BR72" s="141"/>
      <c r="BS72" s="153" t="s">
        <v>126</v>
      </c>
      <c r="BT72" s="144" t="str">
        <f>Spielplan!$BL$36</f>
        <v/>
      </c>
      <c r="BU72" s="145"/>
      <c r="BV72" s="146">
        <f>Spielplan!$BN$36</f>
        <v>0</v>
      </c>
      <c r="BW72" s="147"/>
      <c r="BX72" s="148">
        <f>IF(BT36=BT72,Punktemodus!$B$11,0)</f>
        <v>10</v>
      </c>
      <c r="BY72" s="148">
        <f>IF(BT72=BT21,Punktemodus!B13,0)</f>
        <v>5</v>
      </c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55"/>
      <c r="CR72" s="155"/>
      <c r="CS72" s="155"/>
      <c r="CT72" s="155"/>
      <c r="CU72" s="155"/>
      <c r="CV72" s="155"/>
      <c r="CW72" s="134"/>
    </row>
    <row r="73" spans="1:101" ht="18.75" customHeight="1" thickBot="1" x14ac:dyDescent="0.25">
      <c r="A73" s="60"/>
      <c r="B73" s="60"/>
      <c r="C73" s="136" t="str">
        <f>IF(G72="","",IF(AR72=TRUE,"Achtung: Fehler in Tabelle!",""))</f>
        <v/>
      </c>
      <c r="D73" s="60"/>
      <c r="E73" s="85"/>
      <c r="F73" s="60"/>
      <c r="G73" s="85"/>
      <c r="H73" s="60"/>
      <c r="I73" s="60"/>
      <c r="J73" s="60"/>
      <c r="K73" s="60"/>
      <c r="L73" s="60"/>
      <c r="M73" s="60">
        <f t="shared" ref="M73:X73" si="23">SUM(M67:M72)</f>
        <v>0</v>
      </c>
      <c r="N73" s="60">
        <f t="shared" si="23"/>
        <v>0</v>
      </c>
      <c r="O73" s="60">
        <f t="shared" si="23"/>
        <v>0</v>
      </c>
      <c r="P73" s="60">
        <f t="shared" si="23"/>
        <v>0</v>
      </c>
      <c r="Q73" s="60">
        <f t="shared" si="23"/>
        <v>0</v>
      </c>
      <c r="R73" s="60">
        <f t="shared" si="23"/>
        <v>0</v>
      </c>
      <c r="S73" s="60">
        <f t="shared" si="23"/>
        <v>0</v>
      </c>
      <c r="T73" s="60">
        <f t="shared" si="23"/>
        <v>0</v>
      </c>
      <c r="U73" s="60">
        <f t="shared" si="23"/>
        <v>0</v>
      </c>
      <c r="V73" s="60">
        <f t="shared" si="23"/>
        <v>0</v>
      </c>
      <c r="W73" s="60">
        <f t="shared" si="23"/>
        <v>0</v>
      </c>
      <c r="X73" s="60">
        <f t="shared" si="23"/>
        <v>0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160">
        <f>SUM(BP67:BP72)</f>
        <v>0</v>
      </c>
      <c r="BQ73" s="60"/>
      <c r="BR73" s="141"/>
      <c r="BS73" s="149" t="s">
        <v>127</v>
      </c>
      <c r="BT73" s="144" t="str">
        <f>Spielplan!$BL$37</f>
        <v/>
      </c>
      <c r="BU73" s="145"/>
      <c r="BV73" s="146">
        <f>Spielplan!$BN$37</f>
        <v>0</v>
      </c>
      <c r="BW73" s="134"/>
      <c r="BX73" s="148">
        <f>IF(BT37=BT73,Punktemodus!$B$11,0)</f>
        <v>10</v>
      </c>
      <c r="BY73" s="148">
        <f>IF(BT73=BT20,Punktemodus!B13,0)</f>
        <v>5</v>
      </c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55"/>
      <c r="CR73" s="155"/>
      <c r="CS73" s="155"/>
      <c r="CT73" s="155"/>
      <c r="CU73" s="155"/>
      <c r="CV73" s="155"/>
      <c r="CW73" s="134"/>
    </row>
    <row r="74" spans="1:101" ht="18.75" customHeight="1" thickBot="1" x14ac:dyDescent="0.3">
      <c r="A74" s="60"/>
      <c r="B74" s="60"/>
      <c r="C74" s="60"/>
      <c r="D74" s="60"/>
      <c r="E74" s="85"/>
      <c r="F74" s="60"/>
      <c r="G74" s="85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138"/>
      <c r="BQ74" s="60"/>
      <c r="BR74" s="141"/>
      <c r="BS74" s="150"/>
      <c r="BT74" s="134"/>
      <c r="BU74" s="134"/>
      <c r="BV74" s="134"/>
      <c r="BW74" s="134"/>
      <c r="BX74" s="148"/>
      <c r="BY74" s="148"/>
      <c r="BZ74" s="134"/>
      <c r="CA74" s="144" t="str">
        <f>Spielplan!$BS$38</f>
        <v/>
      </c>
      <c r="CB74" s="145"/>
      <c r="CC74" s="146">
        <f>Spielplan!$BU$38</f>
        <v>0</v>
      </c>
      <c r="CD74" s="147"/>
      <c r="CE74" s="134">
        <f>IF(CA74=CA38,Punktemodus!B15,0)</f>
        <v>20</v>
      </c>
      <c r="CF74" s="148">
        <f>IF(OR(CA74=$CA$14,CA74=$CA$15,CA74=$CA$22,CA74=$CA$23,CA74=$CA$30,CA74=$CA$31,CA74=$CA$39),Punktemodus!B17,0)</f>
        <v>10</v>
      </c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</row>
    <row r="75" spans="1:101" ht="18.75" customHeight="1" thickBot="1" x14ac:dyDescent="0.25">
      <c r="A75" s="60"/>
      <c r="B75" s="60"/>
      <c r="C75" s="60"/>
      <c r="D75" s="60"/>
      <c r="E75" s="85"/>
      <c r="F75" s="60"/>
      <c r="G75" s="85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138"/>
      <c r="BQ75" s="60"/>
      <c r="BR75" s="141"/>
      <c r="BS75" s="134"/>
      <c r="BT75" s="134"/>
      <c r="BU75" s="134"/>
      <c r="BV75" s="134"/>
      <c r="BW75" s="134"/>
      <c r="BX75" s="148"/>
      <c r="BY75" s="148"/>
      <c r="BZ75" s="134"/>
      <c r="CA75" s="144" t="str">
        <f>Spielplan!$BS$39</f>
        <v/>
      </c>
      <c r="CB75" s="145"/>
      <c r="CC75" s="146">
        <f>Spielplan!$BU$39</f>
        <v>0</v>
      </c>
      <c r="CD75" s="134"/>
      <c r="CE75" s="134">
        <f>IF(CA75=CA39,Punktemodus!B15,0)</f>
        <v>20</v>
      </c>
      <c r="CF75" s="148">
        <f>IF(OR(CA75=$CA$14,CA75=$CA$15,CA75=$CA$22,CA75=$CA$23,CA75=$CA$30,CA75=$CA$31,CA75=$CA$38),Punktemodus!B17,0)</f>
        <v>10</v>
      </c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</row>
    <row r="76" spans="1:101" ht="18.75" customHeight="1" thickBot="1" x14ac:dyDescent="0.3">
      <c r="A76" s="60"/>
      <c r="B76" s="60"/>
      <c r="C76" s="88" t="s">
        <v>92</v>
      </c>
      <c r="D76" s="60"/>
      <c r="E76" s="85"/>
      <c r="F76" s="60"/>
      <c r="G76" s="85"/>
      <c r="H76" s="60"/>
      <c r="I76" s="60"/>
      <c r="J76" s="60"/>
      <c r="K76" s="60"/>
      <c r="L76" s="60"/>
      <c r="M76" s="60" t="s">
        <v>4</v>
      </c>
      <c r="N76" s="60"/>
      <c r="O76" s="60"/>
      <c r="P76" s="60"/>
      <c r="Q76" s="60" t="s">
        <v>6</v>
      </c>
      <c r="R76" s="60"/>
      <c r="S76" s="60"/>
      <c r="T76" s="60"/>
      <c r="U76" s="60" t="s">
        <v>7</v>
      </c>
      <c r="V76" s="60"/>
      <c r="W76" s="60"/>
      <c r="X76" s="60"/>
      <c r="Y76" s="60"/>
      <c r="Z76" s="60" t="s">
        <v>4</v>
      </c>
      <c r="AA76" s="60" t="s">
        <v>5</v>
      </c>
      <c r="AB76" s="60"/>
      <c r="AC76" s="60"/>
      <c r="AD76" s="60" t="s">
        <v>9</v>
      </c>
      <c r="AE76" s="60"/>
      <c r="AF76" s="60"/>
      <c r="AG76" s="60"/>
      <c r="AH76" s="60" t="s">
        <v>32</v>
      </c>
      <c r="AI76" s="60"/>
      <c r="AJ76" s="60"/>
      <c r="AK76" s="60"/>
      <c r="AL76" s="60"/>
      <c r="AM76" s="60"/>
      <c r="AN76" s="60" t="s">
        <v>35</v>
      </c>
      <c r="AO76" s="60"/>
      <c r="AP76" s="60"/>
      <c r="AQ76" s="60"/>
      <c r="AR76" s="60"/>
      <c r="AS76" s="60" t="s">
        <v>33</v>
      </c>
      <c r="AT76" s="60"/>
      <c r="AU76" s="60"/>
      <c r="AV76" s="60"/>
      <c r="AW76" s="60"/>
      <c r="AX76" s="60"/>
      <c r="AY76" s="60"/>
      <c r="AZ76" s="60"/>
      <c r="BA76" s="60"/>
      <c r="BB76" s="89" t="s">
        <v>10</v>
      </c>
      <c r="BC76" s="60"/>
      <c r="BD76" s="90" t="s">
        <v>4</v>
      </c>
      <c r="BE76" s="60"/>
      <c r="BF76" s="61" t="s">
        <v>5</v>
      </c>
      <c r="BG76" s="60"/>
      <c r="BH76" s="60"/>
      <c r="BI76" s="85"/>
      <c r="BJ76" s="60"/>
      <c r="BK76" s="60"/>
      <c r="BL76" s="60"/>
      <c r="BM76" s="60"/>
      <c r="BN76" s="60"/>
      <c r="BO76" s="60"/>
      <c r="BP76" s="138"/>
      <c r="BQ76" s="85"/>
      <c r="BR76" s="141"/>
      <c r="BS76" s="153" t="s">
        <v>128</v>
      </c>
      <c r="BT76" s="144" t="str">
        <f>Spielplan!$BL$40</f>
        <v/>
      </c>
      <c r="BU76" s="145"/>
      <c r="BV76" s="146">
        <f>Spielplan!$BN$40</f>
        <v>0</v>
      </c>
      <c r="BW76" s="147"/>
      <c r="BX76" s="148">
        <f>IF(BT40=BT76,Punktemodus!$B$11,0)</f>
        <v>10</v>
      </c>
      <c r="BY76" s="148">
        <f>IF(BT76=BT25,Punktemodus!B13,0)</f>
        <v>5</v>
      </c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</row>
    <row r="77" spans="1:101" ht="18.75" customHeight="1" thickBot="1" x14ac:dyDescent="0.25">
      <c r="A77" s="60"/>
      <c r="B77" s="60"/>
      <c r="C77" s="60"/>
      <c r="D77" s="60"/>
      <c r="E77" s="85"/>
      <c r="F77" s="60"/>
      <c r="G77" s="85"/>
      <c r="H77" s="60"/>
      <c r="I77" s="60"/>
      <c r="J77" s="60"/>
      <c r="K77" s="60"/>
      <c r="L77" s="60"/>
      <c r="M77" s="60" t="s">
        <v>0</v>
      </c>
      <c r="N77" s="60" t="s">
        <v>1</v>
      </c>
      <c r="O77" s="60" t="s">
        <v>2</v>
      </c>
      <c r="P77" s="60" t="s">
        <v>3</v>
      </c>
      <c r="Q77" s="60" t="s">
        <v>0</v>
      </c>
      <c r="R77" s="60" t="s">
        <v>1</v>
      </c>
      <c r="S77" s="60" t="s">
        <v>2</v>
      </c>
      <c r="T77" s="60" t="s">
        <v>3</v>
      </c>
      <c r="U77" s="60" t="s">
        <v>0</v>
      </c>
      <c r="V77" s="60" t="s">
        <v>1</v>
      </c>
      <c r="W77" s="60" t="s">
        <v>2</v>
      </c>
      <c r="X77" s="60" t="s">
        <v>3</v>
      </c>
      <c r="Y77" s="60"/>
      <c r="Z77" s="60" t="s">
        <v>8</v>
      </c>
      <c r="AA77" s="60"/>
      <c r="AB77" s="60"/>
      <c r="AC77" s="60"/>
      <c r="AD77" s="60"/>
      <c r="AE77" s="60"/>
      <c r="AF77" s="60"/>
      <c r="AG77" s="60"/>
      <c r="AH77" s="60" t="s">
        <v>31</v>
      </c>
      <c r="AI77" s="60"/>
      <c r="AJ77" s="60"/>
      <c r="AK77" s="60"/>
      <c r="AL77" s="60"/>
      <c r="AM77" s="60"/>
      <c r="AN77" s="60" t="str">
        <f>AI78</f>
        <v>Deutschland</v>
      </c>
      <c r="AO77" s="60" t="str">
        <f>AI79</f>
        <v>Portugal</v>
      </c>
      <c r="AP77" s="60" t="str">
        <f>AI80</f>
        <v>Ghana</v>
      </c>
      <c r="AQ77" s="60" t="str">
        <f>AI81</f>
        <v>USA</v>
      </c>
      <c r="AR77" s="60"/>
      <c r="AS77" s="60" t="s">
        <v>31</v>
      </c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85"/>
      <c r="BJ77" s="85"/>
      <c r="BK77" s="85"/>
      <c r="BL77" s="85"/>
      <c r="BM77" s="85"/>
      <c r="BN77" s="85"/>
      <c r="BO77" s="85"/>
      <c r="BP77" s="137"/>
      <c r="BQ77" s="85"/>
      <c r="BR77" s="141"/>
      <c r="BS77" s="149" t="s">
        <v>129</v>
      </c>
      <c r="BT77" s="144" t="str">
        <f>Spielplan!$BL$41</f>
        <v/>
      </c>
      <c r="BU77" s="145"/>
      <c r="BV77" s="146">
        <f>Spielplan!$BN$41</f>
        <v>0</v>
      </c>
      <c r="BW77" s="134"/>
      <c r="BX77" s="148">
        <f>IF(BT41=BT77,Punktemodus!$B$11,0)</f>
        <v>10</v>
      </c>
      <c r="BY77" s="148">
        <f>IF(BT77=BT24,Punktemodus!B13,0)</f>
        <v>5</v>
      </c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</row>
    <row r="78" spans="1:101" ht="18.75" customHeight="1" thickBot="1" x14ac:dyDescent="0.3">
      <c r="A78" s="60"/>
      <c r="B78" s="60"/>
      <c r="C78" s="211" t="str">
        <f>Spielplan!$C$78</f>
        <v>Deutschland</v>
      </c>
      <c r="D78" s="212"/>
      <c r="E78" s="104"/>
      <c r="F78" s="93"/>
      <c r="G78" s="104"/>
      <c r="H78" s="211" t="str">
        <f>Spielplan!$H$78</f>
        <v>Portugal</v>
      </c>
      <c r="I78" s="212"/>
      <c r="J78" s="60"/>
      <c r="K78" s="60" t="s">
        <v>108</v>
      </c>
      <c r="L78" s="60">
        <f t="shared" ref="L78:L83" si="24">IF(E78-G78&gt;0,1,IF(G78=E78,0,-1))</f>
        <v>0</v>
      </c>
      <c r="M78" s="60">
        <f>IF($E78="",0,IF($E78&gt;$G78,3,IF($E78=G78,1,0)))</f>
        <v>0</v>
      </c>
      <c r="N78" s="60">
        <f>IF($G78="",0,IF($E78&gt;$G78,0,IF($E78=G78,1,3)))</f>
        <v>0</v>
      </c>
      <c r="O78" s="60"/>
      <c r="P78" s="60"/>
      <c r="Q78" s="60">
        <f>E78</f>
        <v>0</v>
      </c>
      <c r="R78" s="60">
        <f>G78</f>
        <v>0</v>
      </c>
      <c r="S78" s="60"/>
      <c r="T78" s="60"/>
      <c r="U78" s="60">
        <f>G78</f>
        <v>0</v>
      </c>
      <c r="V78" s="60">
        <f>E78</f>
        <v>0</v>
      </c>
      <c r="W78" s="60"/>
      <c r="X78" s="60"/>
      <c r="Y78" s="60"/>
      <c r="Z78" s="60">
        <f>M84</f>
        <v>0</v>
      </c>
      <c r="AA78" s="60">
        <f>Q84</f>
        <v>0</v>
      </c>
      <c r="AB78" s="60">
        <f>U84</f>
        <v>0</v>
      </c>
      <c r="AC78" s="60">
        <f>AA78-AB78</f>
        <v>0</v>
      </c>
      <c r="AD78" s="60">
        <f>IF(Z78&gt;Z79,-1,0)</f>
        <v>0</v>
      </c>
      <c r="AE78" s="60">
        <f>IF(Z78&gt;Z80,-1,0)</f>
        <v>0</v>
      </c>
      <c r="AF78" s="60">
        <f>IF(Z78&gt;Z81,-1,0)</f>
        <v>0</v>
      </c>
      <c r="AG78" s="60">
        <f>10000-(AJ78*1000+AM78*100+AK78*10)</f>
        <v>10000</v>
      </c>
      <c r="AH78" s="90">
        <f>RANK(AG78,AG78:AG81,1)</f>
        <v>1</v>
      </c>
      <c r="AI78" s="60" t="str">
        <f>C78</f>
        <v>Deutschland</v>
      </c>
      <c r="AJ78" s="60">
        <f t="shared" ref="AJ78:AL81" si="25">Z78</f>
        <v>0</v>
      </c>
      <c r="AK78" s="60">
        <f t="shared" si="25"/>
        <v>0</v>
      </c>
      <c r="AL78" s="60">
        <f t="shared" si="25"/>
        <v>0</v>
      </c>
      <c r="AM78" s="60">
        <f>AK78-AL78</f>
        <v>0</v>
      </c>
      <c r="AN78" s="187"/>
      <c r="AO78" s="187">
        <f>IF(AG79=AG78,IF(G78&gt;E78,AG79-0.1,AG79),AG79)</f>
        <v>10000</v>
      </c>
      <c r="AP78" s="187">
        <f>IF(AG80=AG78,IF(G80&gt;E80,AG80-0.1,AG80),AG80)</f>
        <v>10000</v>
      </c>
      <c r="AQ78" s="187">
        <f>IF(AG81=AG78,IF(G82&gt;E82,AG81-0.1,AG81),AG81)</f>
        <v>10000</v>
      </c>
      <c r="AR78" s="187">
        <f>AN82</f>
        <v>30000</v>
      </c>
      <c r="AS78" s="90">
        <f>RANK(AR78,AR78:AR81,1)</f>
        <v>1</v>
      </c>
      <c r="AT78" s="60" t="str">
        <f t="shared" ref="AT78:AW81" si="26">AI78</f>
        <v>Deutschland</v>
      </c>
      <c r="AU78" s="60">
        <f t="shared" si="26"/>
        <v>0</v>
      </c>
      <c r="AV78" s="60">
        <f t="shared" si="26"/>
        <v>0</v>
      </c>
      <c r="AW78" s="60">
        <f t="shared" si="26"/>
        <v>0</v>
      </c>
      <c r="AX78" s="60"/>
      <c r="AY78" s="60"/>
      <c r="AZ78" s="60"/>
      <c r="BA78" s="213">
        <v>1</v>
      </c>
      <c r="BB78" s="211" t="str">
        <f>VLOOKUP(1,AS78:AT81,2,FALSE)</f>
        <v>Deutschland</v>
      </c>
      <c r="BC78" s="214"/>
      <c r="BD78" s="215">
        <f>VLOOKUP(1,AS78:AW81,3,FALSE)</f>
        <v>0</v>
      </c>
      <c r="BE78" s="216">
        <f>VLOOKUP(1,AS78:AW81,4,FALSE)</f>
        <v>0</v>
      </c>
      <c r="BF78" s="93" t="s">
        <v>12</v>
      </c>
      <c r="BG78" s="216">
        <f>VLOOKUP(1,AS78:AW81,5,FALSE)</f>
        <v>0</v>
      </c>
      <c r="BH78" s="217" t="s">
        <v>123</v>
      </c>
      <c r="BI78" s="85"/>
      <c r="BJ78" s="85">
        <f>IF(E78&gt;G78,IF(Spielplan!E78&gt;Spielplan!G78,Punktemodus!$B$3,0),0)</f>
        <v>0</v>
      </c>
      <c r="BK78" s="85">
        <f>IF(E78=G78,IF(Spielplan!E78=Spielplan!G78,Punktemodus!$B$3,0),0)</f>
        <v>10</v>
      </c>
      <c r="BL78" s="85">
        <f>IF(E78&lt;G78,IF(Spielplan!E78&lt;Spielplan!G78,Punktemodus!$B$3,0),0)</f>
        <v>0</v>
      </c>
      <c r="BM78" s="85">
        <f>IF(E78=Spielplan!E78,IF(G78=Spielplan!G78,Punktemodus!$B$5,0),0)</f>
        <v>3</v>
      </c>
      <c r="BN78" s="85">
        <f>IF(E78=Spielplan!E78,Punktemodus!$B$7,0)</f>
        <v>1</v>
      </c>
      <c r="BO78" s="85">
        <f>IF(G78=Spielplan!G78,Punktemodus!$B$7,0)</f>
        <v>1</v>
      </c>
      <c r="BP78" s="137">
        <f>IF(Spielplan!E78="",0,SUM(BJ78:BO78))</f>
        <v>0</v>
      </c>
      <c r="BQ78" s="85"/>
      <c r="BR78" s="141"/>
      <c r="BS78" s="150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</row>
    <row r="79" spans="1:101" ht="18.75" customHeight="1" thickBot="1" x14ac:dyDescent="0.3">
      <c r="A79" s="60"/>
      <c r="B79" s="60"/>
      <c r="C79" s="218" t="str">
        <f>Spielplan!$C$79</f>
        <v>Ghana</v>
      </c>
      <c r="D79" s="219"/>
      <c r="E79" s="104"/>
      <c r="F79" s="93"/>
      <c r="G79" s="104"/>
      <c r="H79" s="218" t="str">
        <f>Spielplan!$H$79</f>
        <v>USA</v>
      </c>
      <c r="I79" s="219"/>
      <c r="J79" s="60"/>
      <c r="K79" s="60" t="s">
        <v>109</v>
      </c>
      <c r="L79" s="60">
        <f t="shared" si="24"/>
        <v>0</v>
      </c>
      <c r="M79" s="60"/>
      <c r="N79" s="60"/>
      <c r="O79" s="60">
        <f>IF($E79="",0,IF($E79&gt;$G79,3,IF($E79=$G79,1,0)))</f>
        <v>0</v>
      </c>
      <c r="P79" s="60">
        <f>IF($G79="",0,IF($E79&gt;$G79,0,IF($E79=$G79,1,3)))</f>
        <v>0</v>
      </c>
      <c r="Q79" s="60"/>
      <c r="R79" s="60"/>
      <c r="S79" s="60">
        <f>E79</f>
        <v>0</v>
      </c>
      <c r="T79" s="60">
        <f>G79</f>
        <v>0</v>
      </c>
      <c r="U79" s="60"/>
      <c r="V79" s="60"/>
      <c r="W79" s="60">
        <f>G79</f>
        <v>0</v>
      </c>
      <c r="X79" s="60">
        <f>E79</f>
        <v>0</v>
      </c>
      <c r="Y79" s="60"/>
      <c r="Z79" s="60">
        <f>N84</f>
        <v>0</v>
      </c>
      <c r="AA79" s="60">
        <f>R84</f>
        <v>0</v>
      </c>
      <c r="AB79" s="60">
        <f>V84</f>
        <v>0</v>
      </c>
      <c r="AC79" s="60">
        <f>AA79-AB79</f>
        <v>0</v>
      </c>
      <c r="AD79" s="60">
        <f>IF(Z79&gt;Z78,-1,0)</f>
        <v>0</v>
      </c>
      <c r="AE79" s="60">
        <f>IF(Z79&gt;Z80,-1,0)</f>
        <v>0</v>
      </c>
      <c r="AF79" s="60">
        <f>IF(Z79&gt;Z81,-1,0)</f>
        <v>0</v>
      </c>
      <c r="AG79" s="60">
        <f>10000-(AJ79*1000+AM79*100+AK79*10)</f>
        <v>10000</v>
      </c>
      <c r="AH79" s="90">
        <f>RANK(AG79,AG78:AG81,1)</f>
        <v>1</v>
      </c>
      <c r="AI79" s="60" t="str">
        <f>H78</f>
        <v>Portugal</v>
      </c>
      <c r="AJ79" s="60">
        <f t="shared" si="25"/>
        <v>0</v>
      </c>
      <c r="AK79" s="60">
        <f t="shared" si="25"/>
        <v>0</v>
      </c>
      <c r="AL79" s="60">
        <f t="shared" si="25"/>
        <v>0</v>
      </c>
      <c r="AM79" s="60">
        <f>AK79-AL79</f>
        <v>0</v>
      </c>
      <c r="AN79" s="187">
        <f>IF(AG78=AG79,IF(E78&gt;G78,AG78-0.1,AG78),AG78)</f>
        <v>10000</v>
      </c>
      <c r="AO79" s="187"/>
      <c r="AP79" s="187">
        <f>IF(AG80=AG79,IF(G83&gt;E83,AG80-0.1,AG80),AG80)</f>
        <v>10000</v>
      </c>
      <c r="AQ79" s="187">
        <f>IF(AG81=AG79,IF(G81&gt;E81,AG81-0.1,AG81),AG81)</f>
        <v>10000</v>
      </c>
      <c r="AR79" s="187">
        <f>AO82</f>
        <v>30000</v>
      </c>
      <c r="AS79" s="90">
        <f>RANK(AR79,AR78:AR81,1)</f>
        <v>1</v>
      </c>
      <c r="AT79" s="60" t="str">
        <f t="shared" si="26"/>
        <v>Portugal</v>
      </c>
      <c r="AU79" s="60">
        <f t="shared" si="26"/>
        <v>0</v>
      </c>
      <c r="AV79" s="60">
        <f t="shared" si="26"/>
        <v>0</v>
      </c>
      <c r="AW79" s="60">
        <f t="shared" si="26"/>
        <v>0</v>
      </c>
      <c r="AX79" s="60"/>
      <c r="AY79" s="60"/>
      <c r="AZ79" s="60"/>
      <c r="BA79" s="220">
        <v>2</v>
      </c>
      <c r="BB79" s="218" t="e">
        <f>VLOOKUP(2,AS78:AT81,2,FALSE)</f>
        <v>#N/A</v>
      </c>
      <c r="BC79" s="221"/>
      <c r="BD79" s="222" t="e">
        <f>VLOOKUP(2,AS78:AW81,3,FALSE)</f>
        <v>#N/A</v>
      </c>
      <c r="BE79" s="223" t="e">
        <f>VLOOKUP(2,AS78:AW81,4,FALSE)</f>
        <v>#N/A</v>
      </c>
      <c r="BF79" s="93" t="s">
        <v>12</v>
      </c>
      <c r="BG79" s="223" t="e">
        <f>VLOOKUP(2,AS78:AW81,5,FALSE)</f>
        <v>#N/A</v>
      </c>
      <c r="BH79" s="223" t="s">
        <v>129</v>
      </c>
      <c r="BI79" s="85"/>
      <c r="BJ79" s="85">
        <f>IF(E79&gt;G79,IF(Spielplan!E79&gt;Spielplan!G79,Punktemodus!$B$3,0),0)</f>
        <v>0</v>
      </c>
      <c r="BK79" s="85">
        <f>IF(E79=G79,IF(Spielplan!E79=Spielplan!G79,Punktemodus!$B$3,0),0)</f>
        <v>10</v>
      </c>
      <c r="BL79" s="85">
        <f>IF(E79&lt;G79,IF(Spielplan!E79&lt;Spielplan!G79,Punktemodus!$B$3,0),0)</f>
        <v>0</v>
      </c>
      <c r="BM79" s="85">
        <f>IF(E79=Spielplan!E79,IF(G79=Spielplan!G79,Punktemodus!$B$5,0),0)</f>
        <v>3</v>
      </c>
      <c r="BN79" s="85">
        <f>IF(E79=Spielplan!E79,Punktemodus!$B$7,0)</f>
        <v>1</v>
      </c>
      <c r="BO79" s="85">
        <f>IF(G79=Spielplan!G79,Punktemodus!$B$7,0)</f>
        <v>1</v>
      </c>
      <c r="BP79" s="137">
        <f>IF(Spielplan!E79="",0,SUM(BJ79:BO79))</f>
        <v>0</v>
      </c>
      <c r="BQ79" s="85"/>
      <c r="BR79" s="141"/>
      <c r="BS79" s="134"/>
      <c r="BT79" s="134"/>
      <c r="BU79" s="134"/>
      <c r="BV79" s="134"/>
      <c r="BW79" s="134"/>
      <c r="BX79" s="134"/>
      <c r="BY79" s="134"/>
      <c r="BZ79" s="161">
        <f>SUM(BX48:BY77)</f>
        <v>240</v>
      </c>
      <c r="CA79" s="134"/>
      <c r="CB79" s="134"/>
      <c r="CC79" s="134"/>
      <c r="CD79" s="134"/>
      <c r="CE79" s="161">
        <f>CE50+CF50+CE51+CF51+CE58+CF58+CE59+CF59+CE66+CF66+CE67+CF67+CE74+CF74+CE75+CF75</f>
        <v>240</v>
      </c>
      <c r="CF79" s="134"/>
      <c r="CG79" s="134"/>
      <c r="CH79" s="134"/>
      <c r="CI79" s="134"/>
      <c r="CJ79" s="161">
        <f>CJ54+CJ55+CJ70+CJ71</f>
        <v>120</v>
      </c>
      <c r="CK79" s="134"/>
      <c r="CL79" s="134"/>
      <c r="CM79" s="134"/>
      <c r="CN79" s="134"/>
      <c r="CO79" s="161">
        <f>SUM(CO59:CO60)</f>
        <v>80</v>
      </c>
      <c r="CP79" s="134"/>
      <c r="CQ79" s="134"/>
      <c r="CR79" s="134"/>
      <c r="CS79" s="161">
        <f>CS54</f>
        <v>50</v>
      </c>
      <c r="CT79" s="134"/>
      <c r="CU79" s="134"/>
      <c r="CV79" s="134"/>
      <c r="CW79" s="134"/>
    </row>
    <row r="80" spans="1:101" ht="18.75" customHeight="1" thickBot="1" x14ac:dyDescent="0.3">
      <c r="A80" s="60"/>
      <c r="B80" s="60"/>
      <c r="C80" s="211" t="str">
        <f>C78</f>
        <v>Deutschland</v>
      </c>
      <c r="D80" s="212"/>
      <c r="E80" s="104"/>
      <c r="F80" s="93"/>
      <c r="G80" s="104"/>
      <c r="H80" s="211" t="str">
        <f>C79</f>
        <v>Ghana</v>
      </c>
      <c r="I80" s="212"/>
      <c r="J80" s="60"/>
      <c r="K80" s="60" t="s">
        <v>110</v>
      </c>
      <c r="L80" s="60">
        <f t="shared" si="24"/>
        <v>0</v>
      </c>
      <c r="M80" s="60">
        <f>IF($E80="",0,IF($E80&gt;$G80,3,IF($E80=G80,1,0)))</f>
        <v>0</v>
      </c>
      <c r="N80" s="60"/>
      <c r="O80" s="60">
        <f>IF($G80="",0,IF($E80&gt;$G80,0,IF($E80=$G80,1,3)))</f>
        <v>0</v>
      </c>
      <c r="P80" s="60"/>
      <c r="Q80" s="60">
        <f>E80</f>
        <v>0</v>
      </c>
      <c r="R80" s="60"/>
      <c r="S80" s="60">
        <f>G80</f>
        <v>0</v>
      </c>
      <c r="T80" s="60"/>
      <c r="U80" s="60">
        <f>G80</f>
        <v>0</v>
      </c>
      <c r="V80" s="60"/>
      <c r="W80" s="60">
        <f>E80</f>
        <v>0</v>
      </c>
      <c r="X80" s="60"/>
      <c r="Y80" s="60"/>
      <c r="Z80" s="60">
        <f>O84</f>
        <v>0</v>
      </c>
      <c r="AA80" s="60">
        <f>S84</f>
        <v>0</v>
      </c>
      <c r="AB80" s="60">
        <f>W84</f>
        <v>0</v>
      </c>
      <c r="AC80" s="60">
        <f>AA80-AB80</f>
        <v>0</v>
      </c>
      <c r="AD80" s="60">
        <f>IF(Z80&gt;Z78,-1,0)</f>
        <v>0</v>
      </c>
      <c r="AE80" s="60">
        <f>IF(Z80&gt;Z79,-1,0)</f>
        <v>0</v>
      </c>
      <c r="AF80" s="60">
        <f>IF(Z80&gt;Z81,-1,0)</f>
        <v>0</v>
      </c>
      <c r="AG80" s="60">
        <f>10000-(AJ80*1000+AM80*100+AK80*10)</f>
        <v>10000</v>
      </c>
      <c r="AH80" s="90">
        <f>RANK(AG80,AG78:AG81,1)</f>
        <v>1</v>
      </c>
      <c r="AI80" s="60" t="str">
        <f>C79</f>
        <v>Ghana</v>
      </c>
      <c r="AJ80" s="60">
        <f t="shared" si="25"/>
        <v>0</v>
      </c>
      <c r="AK80" s="60">
        <f t="shared" si="25"/>
        <v>0</v>
      </c>
      <c r="AL80" s="60">
        <f t="shared" si="25"/>
        <v>0</v>
      </c>
      <c r="AM80" s="60">
        <f>AK80-AL80</f>
        <v>0</v>
      </c>
      <c r="AN80" s="187">
        <f>IF(AG78=AG80,IF(E80&gt;G80,AG78-0.1,AG78),AG78)</f>
        <v>10000</v>
      </c>
      <c r="AO80" s="187">
        <f>IF(AG79=AG80,IF(E83&gt;G83,AG79-0.1,AG79),AG79)</f>
        <v>10000</v>
      </c>
      <c r="AP80" s="187"/>
      <c r="AQ80" s="187">
        <f>IF(AG81=AG80,IF(G79&gt;E79,AG81-0.1,AG81),AG81)</f>
        <v>10000</v>
      </c>
      <c r="AR80" s="187">
        <f>AP82</f>
        <v>30000</v>
      </c>
      <c r="AS80" s="90">
        <f>RANK(AR80,AR78:AR81,1)</f>
        <v>1</v>
      </c>
      <c r="AT80" s="60" t="str">
        <f t="shared" si="26"/>
        <v>Ghana</v>
      </c>
      <c r="AU80" s="60">
        <f t="shared" si="26"/>
        <v>0</v>
      </c>
      <c r="AV80" s="60">
        <f t="shared" si="26"/>
        <v>0</v>
      </c>
      <c r="AW80" s="60">
        <f t="shared" si="26"/>
        <v>0</v>
      </c>
      <c r="AX80" s="60"/>
      <c r="AY80" s="60"/>
      <c r="AZ80" s="60"/>
      <c r="BA80" s="113">
        <v>3</v>
      </c>
      <c r="BB80" s="114" t="e">
        <f>VLOOKUP(3,AS78:AT81,2,FALSE)</f>
        <v>#N/A</v>
      </c>
      <c r="BC80" s="115"/>
      <c r="BD80" s="116" t="e">
        <f>VLOOKUP(3,AS78:AW81,3,FALSE)</f>
        <v>#N/A</v>
      </c>
      <c r="BE80" s="116" t="e">
        <f>VLOOKUP(3,AS78:AW81,4,FALSE)</f>
        <v>#N/A</v>
      </c>
      <c r="BF80" s="93" t="s">
        <v>12</v>
      </c>
      <c r="BG80" s="116" t="e">
        <f>VLOOKUP(3,AS78:AW81,5,FALSE)</f>
        <v>#N/A</v>
      </c>
      <c r="BH80" s="60"/>
      <c r="BI80" s="85"/>
      <c r="BJ80" s="85">
        <f>IF(E80&gt;G80,IF(Spielplan!E80&gt;Spielplan!G80,Punktemodus!$B$3,0),0)</f>
        <v>0</v>
      </c>
      <c r="BK80" s="85">
        <f>IF(E80=G80,IF(Spielplan!E80=Spielplan!G80,Punktemodus!$B$3,0),0)</f>
        <v>10</v>
      </c>
      <c r="BL80" s="85">
        <f>IF(E80&lt;G80,IF(Spielplan!E80&lt;Spielplan!G80,Punktemodus!$B$3,0),0)</f>
        <v>0</v>
      </c>
      <c r="BM80" s="85">
        <f>IF(E80=Spielplan!E80,IF(G80=Spielplan!G80,Punktemodus!$B$5,0),0)</f>
        <v>3</v>
      </c>
      <c r="BN80" s="85">
        <f>IF(E80=Spielplan!E80,Punktemodus!$B$7,0)</f>
        <v>1</v>
      </c>
      <c r="BO80" s="85">
        <f>IF(G80=Spielplan!G80,Punktemodus!$B$7,0)</f>
        <v>1</v>
      </c>
      <c r="BP80" s="137">
        <f>IF(Spielplan!E80="",0,SUM(BJ80:BO80))</f>
        <v>0</v>
      </c>
      <c r="BQ80" s="85"/>
      <c r="BR80" s="141"/>
      <c r="BS80" s="134"/>
      <c r="BT80" s="134"/>
      <c r="BU80" s="134"/>
      <c r="BV80" s="134"/>
      <c r="BW80" s="134"/>
      <c r="BX80" s="134"/>
      <c r="BY80" s="134"/>
      <c r="BZ80" s="138"/>
      <c r="CA80" s="134"/>
      <c r="CB80" s="134"/>
      <c r="CC80" s="134"/>
      <c r="CD80" s="134"/>
      <c r="CE80" s="138"/>
      <c r="CF80" s="134"/>
      <c r="CG80" s="134"/>
      <c r="CH80" s="134"/>
      <c r="CI80" s="134"/>
      <c r="CJ80" s="138"/>
      <c r="CK80" s="134"/>
      <c r="CL80" s="134"/>
      <c r="CM80" s="134"/>
      <c r="CN80" s="134"/>
      <c r="CO80" s="138"/>
      <c r="CP80" s="134"/>
      <c r="CQ80" s="134"/>
      <c r="CR80" s="134"/>
      <c r="CS80" s="138"/>
      <c r="CT80" s="134"/>
      <c r="CU80" s="134"/>
      <c r="CV80" s="134"/>
      <c r="CW80" s="134"/>
    </row>
    <row r="81" spans="1:101" ht="18.75" customHeight="1" thickBot="1" x14ac:dyDescent="0.3">
      <c r="A81" s="60"/>
      <c r="B81" s="60"/>
      <c r="C81" s="218" t="str">
        <f>H78</f>
        <v>Portugal</v>
      </c>
      <c r="D81" s="219"/>
      <c r="E81" s="104"/>
      <c r="F81" s="93"/>
      <c r="G81" s="104"/>
      <c r="H81" s="218" t="str">
        <f>H79</f>
        <v>USA</v>
      </c>
      <c r="I81" s="219"/>
      <c r="J81" s="60"/>
      <c r="K81" s="60" t="s">
        <v>111</v>
      </c>
      <c r="L81" s="60">
        <f t="shared" si="24"/>
        <v>0</v>
      </c>
      <c r="M81" s="60"/>
      <c r="N81" s="60">
        <f>IF($E81="",0,IF($E81&gt;$G81,3,IF($E81=$G81,1,0)))</f>
        <v>0</v>
      </c>
      <c r="O81" s="60"/>
      <c r="P81" s="60">
        <f>IF($G81="",0,IF($E81&gt;$G81,0,IF($E81=$G81,1,3)))</f>
        <v>0</v>
      </c>
      <c r="Q81" s="60"/>
      <c r="R81" s="60">
        <f>E81</f>
        <v>0</v>
      </c>
      <c r="S81" s="60"/>
      <c r="T81" s="60">
        <f>G81</f>
        <v>0</v>
      </c>
      <c r="U81" s="60"/>
      <c r="V81" s="60">
        <f>G81</f>
        <v>0</v>
      </c>
      <c r="W81" s="60"/>
      <c r="X81" s="60">
        <f>E81</f>
        <v>0</v>
      </c>
      <c r="Y81" s="60"/>
      <c r="Z81" s="60">
        <f>P84</f>
        <v>0</v>
      </c>
      <c r="AA81" s="60">
        <f>T84</f>
        <v>0</v>
      </c>
      <c r="AB81" s="60">
        <f>X84</f>
        <v>0</v>
      </c>
      <c r="AC81" s="60">
        <f>AA81-AB81</f>
        <v>0</v>
      </c>
      <c r="AD81" s="60">
        <f>IF(Z81&gt;Z78,-1,0)</f>
        <v>0</v>
      </c>
      <c r="AE81" s="60">
        <f>IF(Z81&gt;Z79,-1,0)</f>
        <v>0</v>
      </c>
      <c r="AF81" s="60">
        <f>IF(Z81&gt;Z80,-1,0)</f>
        <v>0</v>
      </c>
      <c r="AG81" s="60">
        <f>10000-(AJ81*1000+AM81*100+AK81*10)</f>
        <v>10000</v>
      </c>
      <c r="AH81" s="90">
        <f>RANK(AG81,AG78:AG81,1)</f>
        <v>1</v>
      </c>
      <c r="AI81" s="60" t="str">
        <f>H79</f>
        <v>USA</v>
      </c>
      <c r="AJ81" s="60">
        <f t="shared" si="25"/>
        <v>0</v>
      </c>
      <c r="AK81" s="60">
        <f t="shared" si="25"/>
        <v>0</v>
      </c>
      <c r="AL81" s="60">
        <f t="shared" si="25"/>
        <v>0</v>
      </c>
      <c r="AM81" s="60">
        <f>AK81-AL81</f>
        <v>0</v>
      </c>
      <c r="AN81" s="187">
        <f>IF(AG78=AG81,IF(E82&gt;G82,AG78-0.1,AG78),AG78)</f>
        <v>10000</v>
      </c>
      <c r="AO81" s="187">
        <f>IF(AG79=AG81,IF(E81&gt;G81,AG79-0.1,AG79),AG79)</f>
        <v>10000</v>
      </c>
      <c r="AP81" s="187">
        <f>IF(AG80=AG81,IF(E79&gt;G79,AG80-0.1,AG80),AG80)</f>
        <v>10000</v>
      </c>
      <c r="AQ81" s="187"/>
      <c r="AR81" s="187">
        <f>AQ82</f>
        <v>30000</v>
      </c>
      <c r="AS81" s="90">
        <f>RANK(AR81,AR78:AR81,1)</f>
        <v>1</v>
      </c>
      <c r="AT81" s="60" t="str">
        <f t="shared" si="26"/>
        <v>USA</v>
      </c>
      <c r="AU81" s="60">
        <f t="shared" si="26"/>
        <v>0</v>
      </c>
      <c r="AV81" s="60">
        <f t="shared" si="26"/>
        <v>0</v>
      </c>
      <c r="AW81" s="60">
        <f t="shared" si="26"/>
        <v>0</v>
      </c>
      <c r="AX81" s="60"/>
      <c r="AY81" s="60"/>
      <c r="AZ81" s="60"/>
      <c r="BA81" s="113">
        <v>4</v>
      </c>
      <c r="BB81" s="114" t="e">
        <f>VLOOKUP(4,AS78:AT81,2,FALSE)</f>
        <v>#N/A</v>
      </c>
      <c r="BC81" s="115"/>
      <c r="BD81" s="116" t="e">
        <f>VLOOKUP(4,AS78:AW81,3,FALSE)</f>
        <v>#N/A</v>
      </c>
      <c r="BE81" s="116" t="e">
        <f>VLOOKUP(4,AS78:AW81,4,FALSE)</f>
        <v>#N/A</v>
      </c>
      <c r="BF81" s="93" t="s">
        <v>12</v>
      </c>
      <c r="BG81" s="116" t="e">
        <f>VLOOKUP(4,AS78:AW81,5,FALSE)</f>
        <v>#N/A</v>
      </c>
      <c r="BH81" s="60"/>
      <c r="BI81" s="85"/>
      <c r="BJ81" s="85">
        <f>IF(E81&gt;G81,IF(Spielplan!E81&gt;Spielplan!G81,Punktemodus!$B$3,0),0)</f>
        <v>0</v>
      </c>
      <c r="BK81" s="85">
        <f>IF(E81=G81,IF(Spielplan!E81=Spielplan!G81,Punktemodus!$B$3,0),0)</f>
        <v>10</v>
      </c>
      <c r="BL81" s="85">
        <f>IF(E81&lt;G81,IF(Spielplan!E81&lt;Spielplan!G81,Punktemodus!$B$3,0),0)</f>
        <v>0</v>
      </c>
      <c r="BM81" s="85">
        <f>IF(E81=Spielplan!E81,IF(G81=Spielplan!G81,Punktemodus!$B$5,0),0)</f>
        <v>3</v>
      </c>
      <c r="BN81" s="85">
        <f>IF(E81=Spielplan!E81,Punktemodus!$B$7,0)</f>
        <v>1</v>
      </c>
      <c r="BO81" s="85">
        <f>IF(G81=Spielplan!G81,Punktemodus!$B$7,0)</f>
        <v>1</v>
      </c>
      <c r="BP81" s="137">
        <f>IF(Spielplan!E81="",0,SUM(BJ81:BO81))</f>
        <v>0</v>
      </c>
      <c r="BQ81" s="85"/>
      <c r="BR81" s="141"/>
      <c r="BS81" s="134"/>
      <c r="BT81" s="134"/>
      <c r="BU81" s="134"/>
      <c r="BV81" s="134"/>
      <c r="BW81" s="134"/>
      <c r="BX81" s="134"/>
      <c r="BY81" s="134"/>
      <c r="BZ81" s="353" t="s">
        <v>154</v>
      </c>
      <c r="CA81" s="155"/>
      <c r="CB81" s="155"/>
      <c r="CC81" s="155"/>
      <c r="CD81" s="155"/>
      <c r="CE81" s="353" t="s">
        <v>157</v>
      </c>
      <c r="CF81" s="155"/>
      <c r="CG81" s="155"/>
      <c r="CH81" s="155"/>
      <c r="CI81" s="155"/>
      <c r="CJ81" s="353" t="s">
        <v>164</v>
      </c>
      <c r="CK81" s="155"/>
      <c r="CL81" s="155"/>
      <c r="CM81" s="155"/>
      <c r="CN81" s="155"/>
      <c r="CO81" s="353" t="s">
        <v>159</v>
      </c>
      <c r="CP81" s="155"/>
      <c r="CQ81" s="155"/>
      <c r="CR81" s="155"/>
      <c r="CS81" s="353" t="s">
        <v>160</v>
      </c>
      <c r="CT81" s="155"/>
      <c r="CU81" s="134"/>
      <c r="CV81" s="134"/>
      <c r="CW81" s="134"/>
    </row>
    <row r="82" spans="1:101" ht="18.75" customHeight="1" thickBot="1" x14ac:dyDescent="0.3">
      <c r="A82" s="60"/>
      <c r="B82" s="60"/>
      <c r="C82" s="211" t="str">
        <f>C78</f>
        <v>Deutschland</v>
      </c>
      <c r="D82" s="212"/>
      <c r="E82" s="104"/>
      <c r="F82" s="93"/>
      <c r="G82" s="104"/>
      <c r="H82" s="211" t="str">
        <f>H79</f>
        <v>USA</v>
      </c>
      <c r="I82" s="212"/>
      <c r="J82" s="60"/>
      <c r="K82" s="60" t="s">
        <v>112</v>
      </c>
      <c r="L82" s="60">
        <f t="shared" si="24"/>
        <v>0</v>
      </c>
      <c r="M82" s="60">
        <f>IF($E82="",0,IF($E82&gt;$G82,3,IF($E82=G82,1,0)))</f>
        <v>0</v>
      </c>
      <c r="N82" s="60"/>
      <c r="O82" s="60"/>
      <c r="P82" s="60">
        <f>IF($G82="",0,IF($E82&gt;$G82,0,IF($E82=$G82,1,3)))</f>
        <v>0</v>
      </c>
      <c r="Q82" s="60">
        <f>E82</f>
        <v>0</v>
      </c>
      <c r="R82" s="60"/>
      <c r="S82" s="60"/>
      <c r="T82" s="60">
        <f>G82</f>
        <v>0</v>
      </c>
      <c r="U82" s="60">
        <f>G82</f>
        <v>0</v>
      </c>
      <c r="V82" s="60"/>
      <c r="W82" s="60"/>
      <c r="X82" s="60">
        <f>E82</f>
        <v>0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187">
        <f>SUM(AN78:AN81)</f>
        <v>30000</v>
      </c>
      <c r="AO82" s="187">
        <f>SUM(AO78:AO81)</f>
        <v>30000</v>
      </c>
      <c r="AP82" s="187">
        <f>SUM(AP78:AP81)</f>
        <v>30000</v>
      </c>
      <c r="AQ82" s="187">
        <f>SUM(AQ78:AQ81)</f>
        <v>30000</v>
      </c>
      <c r="AR82" s="187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85">
        <f>IF(E82&gt;G82,IF(Spielplan!E82&gt;Spielplan!G82,Punktemodus!$B$3,0),0)</f>
        <v>0</v>
      </c>
      <c r="BK82" s="85">
        <f>IF(E82=G82,IF(Spielplan!E82=Spielplan!G82,Punktemodus!$B$3,0),0)</f>
        <v>10</v>
      </c>
      <c r="BL82" s="85">
        <f>IF(E82&lt;G82,IF(Spielplan!E82&lt;Spielplan!G82,Punktemodus!$B$3,0),0)</f>
        <v>0</v>
      </c>
      <c r="BM82" s="85">
        <f>IF(E82=Spielplan!E82,IF(G82=Spielplan!G82,Punktemodus!$B$5,0),0)</f>
        <v>3</v>
      </c>
      <c r="BN82" s="85">
        <f>IF(E82=Spielplan!E82,Punktemodus!$B$7,0)</f>
        <v>1</v>
      </c>
      <c r="BO82" s="85">
        <f>IF(G82=Spielplan!G82,Punktemodus!$B$7,0)</f>
        <v>1</v>
      </c>
      <c r="BP82" s="137">
        <f>IF(Spielplan!E82="",0,SUM(BJ82:BO82))</f>
        <v>0</v>
      </c>
      <c r="BQ82" s="60"/>
      <c r="BR82" s="141"/>
      <c r="BS82" s="134"/>
      <c r="BT82" s="134"/>
      <c r="BU82" s="134"/>
      <c r="BV82" s="134"/>
      <c r="BW82" s="134"/>
      <c r="BX82" s="134"/>
      <c r="BY82" s="134"/>
      <c r="BZ82" s="353"/>
      <c r="CA82" s="155"/>
      <c r="CB82" s="155"/>
      <c r="CC82" s="155"/>
      <c r="CD82" s="155"/>
      <c r="CE82" s="353"/>
      <c r="CF82" s="155"/>
      <c r="CG82" s="155"/>
      <c r="CH82" s="155"/>
      <c r="CI82" s="155"/>
      <c r="CJ82" s="353"/>
      <c r="CK82" s="155"/>
      <c r="CL82" s="155"/>
      <c r="CM82" s="155"/>
      <c r="CN82" s="155"/>
      <c r="CO82" s="353"/>
      <c r="CP82" s="155"/>
      <c r="CQ82" s="155"/>
      <c r="CR82" s="155"/>
      <c r="CS82" s="353"/>
      <c r="CT82" s="155"/>
      <c r="CU82" s="134"/>
      <c r="CV82" s="134"/>
      <c r="CW82" s="134"/>
    </row>
    <row r="83" spans="1:101" ht="18.75" customHeight="1" thickBot="1" x14ac:dyDescent="0.3">
      <c r="A83" s="60"/>
      <c r="B83" s="60"/>
      <c r="C83" s="218" t="str">
        <f>H78</f>
        <v>Portugal</v>
      </c>
      <c r="D83" s="219"/>
      <c r="E83" s="104"/>
      <c r="F83" s="93"/>
      <c r="G83" s="104"/>
      <c r="H83" s="218" t="str">
        <f>C79</f>
        <v>Ghana</v>
      </c>
      <c r="I83" s="219"/>
      <c r="J83" s="60"/>
      <c r="K83" s="60" t="s">
        <v>112</v>
      </c>
      <c r="L83" s="60">
        <f t="shared" si="24"/>
        <v>0</v>
      </c>
      <c r="M83" s="60"/>
      <c r="N83" s="60">
        <f>IF($E83="",0,IF($E83&gt;$G83,3,IF($E83=$G83,1,0)))</f>
        <v>0</v>
      </c>
      <c r="O83" s="60">
        <f>IF($G83="",0,IF($E83&gt;$G83,0,IF($E83=$G83,1,3)))</f>
        <v>0</v>
      </c>
      <c r="P83" s="60"/>
      <c r="Q83" s="60"/>
      <c r="R83" s="60">
        <f>E83</f>
        <v>0</v>
      </c>
      <c r="S83" s="60">
        <f>G83</f>
        <v>0</v>
      </c>
      <c r="T83" s="60"/>
      <c r="U83" s="60"/>
      <c r="V83" s="60">
        <f>G83</f>
        <v>0</v>
      </c>
      <c r="W83" s="60">
        <f>E83</f>
        <v>0</v>
      </c>
      <c r="X83" s="60"/>
      <c r="Y83" s="60"/>
      <c r="Z83" s="60" t="s">
        <v>30</v>
      </c>
      <c r="AA83" s="60"/>
      <c r="AB83" s="60"/>
      <c r="AC83" s="60"/>
      <c r="AD83" s="60"/>
      <c r="AE83" s="60"/>
      <c r="AF83" s="60"/>
      <c r="AG83" s="60" t="b">
        <f>OR(AG78=AG79,AG78=AG80,AG78=AG81,AG79=AG80,AG79=AG81,AG80=AG81)</f>
        <v>1</v>
      </c>
      <c r="AH83" s="60"/>
      <c r="AI83" s="60"/>
      <c r="AJ83" s="60"/>
      <c r="AK83" s="60"/>
      <c r="AL83" s="60"/>
      <c r="AM83" s="60"/>
      <c r="AN83" s="60"/>
      <c r="AO83" s="60" t="s">
        <v>34</v>
      </c>
      <c r="AP83" s="60"/>
      <c r="AQ83" s="60"/>
      <c r="AR83" s="60" t="b">
        <f>OR(AR78=AR79,AR78=AR80,AR78=AR81,AR79=AR80,AR79=AR81,AR80=AR81)</f>
        <v>1</v>
      </c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85">
        <f>IF(E83&gt;G83,IF(Spielplan!E83&gt;Spielplan!G83,Punktemodus!$B$3,0),0)</f>
        <v>0</v>
      </c>
      <c r="BK83" s="85">
        <f>IF(E83=G83,IF(Spielplan!E83=Spielplan!G83,Punktemodus!$B$3,0),0)</f>
        <v>10</v>
      </c>
      <c r="BL83" s="85">
        <f>IF(E83&lt;G83,IF(Spielplan!E83&lt;Spielplan!G83,Punktemodus!$B$3,0),0)</f>
        <v>0</v>
      </c>
      <c r="BM83" s="85">
        <f>IF(E83=Spielplan!E83,IF(G83=Spielplan!G83,Punktemodus!$B$5,0),0)</f>
        <v>3</v>
      </c>
      <c r="BN83" s="85">
        <f>IF(E83=Spielplan!E83,Punktemodus!$B$7,0)</f>
        <v>1</v>
      </c>
      <c r="BO83" s="85">
        <f>IF(G83=Spielplan!G83,Punktemodus!$B$7,0)</f>
        <v>1</v>
      </c>
      <c r="BP83" s="137">
        <f>IF(Spielplan!E83="",0,SUM(BJ83:BO83))</f>
        <v>0</v>
      </c>
      <c r="BQ83" s="60"/>
      <c r="BR83" s="141"/>
      <c r="BS83" s="134"/>
      <c r="BT83" s="134"/>
      <c r="BU83" s="134"/>
      <c r="BV83" s="134"/>
      <c r="BW83" s="134"/>
      <c r="BX83" s="134"/>
      <c r="BY83" s="134"/>
      <c r="BZ83" s="353"/>
      <c r="CA83" s="155"/>
      <c r="CB83" s="155"/>
      <c r="CC83" s="155"/>
      <c r="CD83" s="155"/>
      <c r="CE83" s="353"/>
      <c r="CF83" s="155"/>
      <c r="CG83" s="155"/>
      <c r="CH83" s="155"/>
      <c r="CI83" s="155"/>
      <c r="CJ83" s="353"/>
      <c r="CK83" s="155"/>
      <c r="CL83" s="155"/>
      <c r="CM83" s="155"/>
      <c r="CN83" s="155"/>
      <c r="CO83" s="353"/>
      <c r="CP83" s="155"/>
      <c r="CQ83" s="155"/>
      <c r="CR83" s="155"/>
      <c r="CS83" s="353"/>
      <c r="CT83" s="155"/>
      <c r="CU83" s="134"/>
      <c r="CV83" s="134"/>
      <c r="CW83" s="134"/>
    </row>
    <row r="84" spans="1:101" ht="18.75" customHeight="1" thickBot="1" x14ac:dyDescent="0.25">
      <c r="A84" s="60"/>
      <c r="B84" s="60"/>
      <c r="C84" s="136" t="str">
        <f>IF(G83="","",IF(AR83=TRUE,"Achtung: Fehler in Tabelle!",""))</f>
        <v/>
      </c>
      <c r="D84" s="60"/>
      <c r="E84" s="85"/>
      <c r="F84" s="60"/>
      <c r="G84" s="85"/>
      <c r="H84" s="60"/>
      <c r="I84" s="60"/>
      <c r="J84" s="60"/>
      <c r="K84" s="60"/>
      <c r="L84" s="60"/>
      <c r="M84" s="60">
        <f t="shared" ref="M84:X84" si="27">SUM(M78:M83)</f>
        <v>0</v>
      </c>
      <c r="N84" s="60">
        <f t="shared" si="27"/>
        <v>0</v>
      </c>
      <c r="O84" s="60">
        <f t="shared" si="27"/>
        <v>0</v>
      </c>
      <c r="P84" s="60">
        <f t="shared" si="27"/>
        <v>0</v>
      </c>
      <c r="Q84" s="60">
        <f t="shared" si="27"/>
        <v>0</v>
      </c>
      <c r="R84" s="60">
        <f t="shared" si="27"/>
        <v>0</v>
      </c>
      <c r="S84" s="60">
        <f t="shared" si="27"/>
        <v>0</v>
      </c>
      <c r="T84" s="60">
        <f t="shared" si="27"/>
        <v>0</v>
      </c>
      <c r="U84" s="60">
        <f t="shared" si="27"/>
        <v>0</v>
      </c>
      <c r="V84" s="60">
        <f t="shared" si="27"/>
        <v>0</v>
      </c>
      <c r="W84" s="60">
        <f t="shared" si="27"/>
        <v>0</v>
      </c>
      <c r="X84" s="60">
        <f t="shared" si="27"/>
        <v>0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160">
        <f>SUM(BP78:BP83)</f>
        <v>0</v>
      </c>
      <c r="BQ84" s="60"/>
      <c r="BR84" s="141"/>
      <c r="BS84" s="134"/>
      <c r="BT84" s="134"/>
      <c r="BU84" s="134"/>
      <c r="BV84" s="134"/>
      <c r="BW84" s="134"/>
      <c r="BX84" s="134"/>
      <c r="BY84" s="134"/>
      <c r="BZ84" s="354"/>
      <c r="CA84" s="155"/>
      <c r="CB84" s="155"/>
      <c r="CC84" s="155"/>
      <c r="CD84" s="155"/>
      <c r="CE84" s="354"/>
      <c r="CF84" s="155"/>
      <c r="CG84" s="155"/>
      <c r="CH84" s="155"/>
      <c r="CI84" s="155"/>
      <c r="CJ84" s="354"/>
      <c r="CK84" s="155"/>
      <c r="CL84" s="155"/>
      <c r="CM84" s="155"/>
      <c r="CN84" s="155"/>
      <c r="CO84" s="354"/>
      <c r="CP84" s="155"/>
      <c r="CQ84" s="155"/>
      <c r="CR84" s="155"/>
      <c r="CS84" s="354"/>
      <c r="CT84" s="155"/>
      <c r="CU84" s="134"/>
      <c r="CV84" s="134"/>
      <c r="CW84" s="134"/>
    </row>
    <row r="85" spans="1:101" ht="18.75" customHeight="1" thickBot="1" x14ac:dyDescent="0.25">
      <c r="A85" s="60"/>
      <c r="B85" s="60"/>
      <c r="C85" s="60"/>
      <c r="D85" s="60"/>
      <c r="E85" s="85"/>
      <c r="F85" s="60"/>
      <c r="G85" s="85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138"/>
      <c r="BQ85" s="60"/>
      <c r="BR85" s="141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</row>
    <row r="86" spans="1:101" ht="18.75" customHeight="1" x14ac:dyDescent="0.25">
      <c r="A86" s="60"/>
      <c r="B86" s="60"/>
      <c r="C86" s="89"/>
      <c r="D86" s="60"/>
      <c r="E86" s="85"/>
      <c r="F86" s="60"/>
      <c r="G86" s="85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89"/>
      <c r="BC86" s="60"/>
      <c r="BD86" s="90"/>
      <c r="BE86" s="60"/>
      <c r="BF86" s="61"/>
      <c r="BG86" s="60"/>
      <c r="BH86" s="60"/>
      <c r="BI86" s="60"/>
      <c r="BJ86" s="60"/>
      <c r="BK86" s="60"/>
      <c r="BL86" s="60"/>
      <c r="BM86" s="60"/>
      <c r="BN86" s="60"/>
      <c r="BO86" s="60"/>
      <c r="BP86" s="138"/>
      <c r="BQ86" s="60"/>
      <c r="BR86" s="141"/>
      <c r="BS86" s="321" t="s">
        <v>45</v>
      </c>
      <c r="BT86" s="322"/>
      <c r="BU86" s="322"/>
      <c r="BV86" s="322"/>
      <c r="BW86" s="134"/>
      <c r="BX86" s="331">
        <f>BP97</f>
        <v>0</v>
      </c>
      <c r="BY86" s="332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</row>
    <row r="87" spans="1:101" ht="18.75" customHeight="1" thickBot="1" x14ac:dyDescent="0.3">
      <c r="A87" s="60"/>
      <c r="B87" s="60"/>
      <c r="C87" s="88" t="s">
        <v>93</v>
      </c>
      <c r="D87" s="60"/>
      <c r="E87" s="85"/>
      <c r="F87" s="60"/>
      <c r="G87" s="85"/>
      <c r="H87" s="60"/>
      <c r="I87" s="60"/>
      <c r="J87" s="60"/>
      <c r="K87" s="60"/>
      <c r="L87" s="60"/>
      <c r="M87" s="60" t="s">
        <v>4</v>
      </c>
      <c r="N87" s="60"/>
      <c r="O87" s="60"/>
      <c r="P87" s="60"/>
      <c r="Q87" s="60" t="s">
        <v>6</v>
      </c>
      <c r="R87" s="60"/>
      <c r="S87" s="60"/>
      <c r="T87" s="60"/>
      <c r="U87" s="60" t="s">
        <v>7</v>
      </c>
      <c r="V87" s="60"/>
      <c r="W87" s="60"/>
      <c r="X87" s="60"/>
      <c r="Y87" s="60"/>
      <c r="Z87" s="60" t="s">
        <v>4</v>
      </c>
      <c r="AA87" s="60" t="s">
        <v>5</v>
      </c>
      <c r="AB87" s="60"/>
      <c r="AC87" s="60"/>
      <c r="AD87" s="60" t="s">
        <v>9</v>
      </c>
      <c r="AE87" s="60"/>
      <c r="AF87" s="60"/>
      <c r="AG87" s="60"/>
      <c r="AH87" s="60" t="s">
        <v>32</v>
      </c>
      <c r="AI87" s="60"/>
      <c r="AJ87" s="60"/>
      <c r="AK87" s="60"/>
      <c r="AL87" s="60"/>
      <c r="AM87" s="60"/>
      <c r="AN87" s="60" t="s">
        <v>35</v>
      </c>
      <c r="AO87" s="60"/>
      <c r="AP87" s="60"/>
      <c r="AQ87" s="60"/>
      <c r="AR87" s="60"/>
      <c r="AS87" s="60" t="s">
        <v>33</v>
      </c>
      <c r="AT87" s="60"/>
      <c r="AU87" s="60"/>
      <c r="AV87" s="60"/>
      <c r="AW87" s="60"/>
      <c r="AX87" s="60"/>
      <c r="AY87" s="60"/>
      <c r="AZ87" s="60"/>
      <c r="BA87" s="60"/>
      <c r="BB87" s="89" t="s">
        <v>10</v>
      </c>
      <c r="BC87" s="60"/>
      <c r="BD87" s="90" t="s">
        <v>4</v>
      </c>
      <c r="BE87" s="60"/>
      <c r="BF87" s="61" t="s">
        <v>5</v>
      </c>
      <c r="BG87" s="60"/>
      <c r="BH87" s="60"/>
      <c r="BI87" s="85"/>
      <c r="BJ87" s="60"/>
      <c r="BK87" s="60"/>
      <c r="BL87" s="60"/>
      <c r="BM87" s="60"/>
      <c r="BN87" s="60"/>
      <c r="BO87" s="60"/>
      <c r="BP87" s="138"/>
      <c r="BQ87" s="85"/>
      <c r="BR87" s="141"/>
      <c r="BS87" s="322"/>
      <c r="BT87" s="322"/>
      <c r="BU87" s="322"/>
      <c r="BV87" s="322"/>
      <c r="BW87" s="134"/>
      <c r="BX87" s="333"/>
      <c r="BY87" s="3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</row>
    <row r="88" spans="1:101" ht="18.75" customHeight="1" thickBot="1" x14ac:dyDescent="0.3">
      <c r="A88" s="60"/>
      <c r="B88" s="60"/>
      <c r="C88" s="60"/>
      <c r="D88" s="60"/>
      <c r="E88" s="85"/>
      <c r="F88" s="60"/>
      <c r="G88" s="85"/>
      <c r="H88" s="60"/>
      <c r="I88" s="60"/>
      <c r="J88" s="60"/>
      <c r="K88" s="60"/>
      <c r="L88" s="60"/>
      <c r="M88" s="60" t="s">
        <v>0</v>
      </c>
      <c r="N88" s="60" t="s">
        <v>1</v>
      </c>
      <c r="O88" s="60" t="s">
        <v>2</v>
      </c>
      <c r="P88" s="60" t="s">
        <v>3</v>
      </c>
      <c r="Q88" s="60" t="s">
        <v>0</v>
      </c>
      <c r="R88" s="60" t="s">
        <v>1</v>
      </c>
      <c r="S88" s="60" t="s">
        <v>2</v>
      </c>
      <c r="T88" s="60" t="s">
        <v>3</v>
      </c>
      <c r="U88" s="60" t="s">
        <v>0</v>
      </c>
      <c r="V88" s="60" t="s">
        <v>1</v>
      </c>
      <c r="W88" s="60" t="s">
        <v>2</v>
      </c>
      <c r="X88" s="60" t="s">
        <v>3</v>
      </c>
      <c r="Y88" s="60"/>
      <c r="Z88" s="60" t="s">
        <v>8</v>
      </c>
      <c r="AA88" s="60"/>
      <c r="AB88" s="60"/>
      <c r="AC88" s="60"/>
      <c r="AD88" s="60"/>
      <c r="AE88" s="60"/>
      <c r="AF88" s="60"/>
      <c r="AG88" s="60"/>
      <c r="AH88" s="60" t="s">
        <v>31</v>
      </c>
      <c r="AI88" s="60"/>
      <c r="AJ88" s="60"/>
      <c r="AK88" s="60"/>
      <c r="AL88" s="60"/>
      <c r="AM88" s="60"/>
      <c r="AN88" s="60" t="str">
        <f>AI89</f>
        <v>Belgien</v>
      </c>
      <c r="AO88" s="60" t="str">
        <f>AI90</f>
        <v>Algerien</v>
      </c>
      <c r="AP88" s="60" t="str">
        <f>AI91</f>
        <v>Russland</v>
      </c>
      <c r="AQ88" s="60" t="str">
        <f>AI92</f>
        <v>Südkorea</v>
      </c>
      <c r="AR88" s="60"/>
      <c r="AS88" s="60" t="s">
        <v>31</v>
      </c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85"/>
      <c r="BJ88" s="85"/>
      <c r="BK88" s="85"/>
      <c r="BL88" s="85"/>
      <c r="BM88" s="85"/>
      <c r="BN88" s="85"/>
      <c r="BO88" s="85"/>
      <c r="BP88" s="137"/>
      <c r="BQ88" s="85"/>
      <c r="BR88" s="141"/>
      <c r="BS88" s="134"/>
      <c r="BT88" s="142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</row>
    <row r="89" spans="1:101" ht="18.75" customHeight="1" thickBot="1" x14ac:dyDescent="0.3">
      <c r="A89" s="60"/>
      <c r="B89" s="60"/>
      <c r="C89" s="224" t="str">
        <f>Spielplan!$C$89</f>
        <v>Belgien</v>
      </c>
      <c r="D89" s="225"/>
      <c r="E89" s="104"/>
      <c r="F89" s="93"/>
      <c r="G89" s="104"/>
      <c r="H89" s="224" t="str">
        <f>Spielplan!$H$89</f>
        <v>Algerien</v>
      </c>
      <c r="I89" s="225"/>
      <c r="J89" s="60"/>
      <c r="K89" s="60" t="s">
        <v>115</v>
      </c>
      <c r="L89" s="60">
        <f t="shared" ref="L89:L94" si="28">IF(E89-G89&gt;0,1,IF(G89=E89,0,-1))</f>
        <v>0</v>
      </c>
      <c r="M89" s="60">
        <f>IF($E89="",0,IF($E89&gt;$G89,3,IF($E89=G89,1,0)))</f>
        <v>0</v>
      </c>
      <c r="N89" s="60">
        <f>IF($G89="",0,IF($E89&gt;$G89,0,IF($E89=G89,1,3)))</f>
        <v>0</v>
      </c>
      <c r="O89" s="60"/>
      <c r="P89" s="60"/>
      <c r="Q89" s="60">
        <f>E89</f>
        <v>0</v>
      </c>
      <c r="R89" s="60">
        <f>G89</f>
        <v>0</v>
      </c>
      <c r="S89" s="60"/>
      <c r="T89" s="60"/>
      <c r="U89" s="60">
        <f>G89</f>
        <v>0</v>
      </c>
      <c r="V89" s="60">
        <f>E89</f>
        <v>0</v>
      </c>
      <c r="W89" s="60"/>
      <c r="X89" s="60"/>
      <c r="Y89" s="60"/>
      <c r="Z89" s="60">
        <f>M95</f>
        <v>0</v>
      </c>
      <c r="AA89" s="60">
        <f>Q95</f>
        <v>0</v>
      </c>
      <c r="AB89" s="60">
        <f>U95</f>
        <v>0</v>
      </c>
      <c r="AC89" s="60">
        <f>AA89-AB89</f>
        <v>0</v>
      </c>
      <c r="AD89" s="60">
        <f>IF(Z89&gt;Z90,-1,0)</f>
        <v>0</v>
      </c>
      <c r="AE89" s="60">
        <f>IF(Z89&gt;Z91,-1,0)</f>
        <v>0</v>
      </c>
      <c r="AF89" s="60">
        <f>IF(Z89&gt;Z92,-1,0)</f>
        <v>0</v>
      </c>
      <c r="AG89" s="60">
        <f>10000-(AJ89*1000+AM89*100+AK89*10)</f>
        <v>10000</v>
      </c>
      <c r="AH89" s="90">
        <f>RANK(AG89,AG89:AG92,1)</f>
        <v>1</v>
      </c>
      <c r="AI89" s="60" t="str">
        <f>C89</f>
        <v>Belgien</v>
      </c>
      <c r="AJ89" s="60">
        <f t="shared" ref="AJ89:AL92" si="29">Z89</f>
        <v>0</v>
      </c>
      <c r="AK89" s="60">
        <f t="shared" si="29"/>
        <v>0</v>
      </c>
      <c r="AL89" s="60">
        <f t="shared" si="29"/>
        <v>0</v>
      </c>
      <c r="AM89" s="60">
        <f>AK89-AL89</f>
        <v>0</v>
      </c>
      <c r="AN89" s="187"/>
      <c r="AO89" s="187">
        <f>IF(AG90=AG89,IF(G89&gt;E89,AG90-0.1,AG90),AG90)</f>
        <v>10000</v>
      </c>
      <c r="AP89" s="187">
        <f>IF(AG91=AG89,IF(G91&gt;E91,AG91-0.1,AG91),AG91)</f>
        <v>10000</v>
      </c>
      <c r="AQ89" s="187">
        <f>IF(AG92=AG89,IF(G93&gt;E93,AG92-0.1,AG92),AG92)</f>
        <v>10000</v>
      </c>
      <c r="AR89" s="187">
        <f>AN93</f>
        <v>30000</v>
      </c>
      <c r="AS89" s="90">
        <f>RANK(AR89,AR89:AR92,1)</f>
        <v>1</v>
      </c>
      <c r="AT89" s="60" t="str">
        <f t="shared" ref="AT89:AW92" si="30">AI89</f>
        <v>Belgien</v>
      </c>
      <c r="AU89" s="60">
        <f t="shared" si="30"/>
        <v>0</v>
      </c>
      <c r="AV89" s="60">
        <f t="shared" si="30"/>
        <v>0</v>
      </c>
      <c r="AW89" s="60">
        <f t="shared" si="30"/>
        <v>0</v>
      </c>
      <c r="AX89" s="60"/>
      <c r="AY89" s="60"/>
      <c r="AZ89" s="60"/>
      <c r="BA89" s="226">
        <v>1</v>
      </c>
      <c r="BB89" s="224" t="str">
        <f>VLOOKUP(1,AS89:AT92,2,FALSE)</f>
        <v>Belgien</v>
      </c>
      <c r="BC89" s="225"/>
      <c r="BD89" s="227">
        <f>VLOOKUP(1,AS89:AW92,3,FALSE)</f>
        <v>0</v>
      </c>
      <c r="BE89" s="228">
        <f>VLOOKUP(1,AS89:AW92,4,FALSE)</f>
        <v>0</v>
      </c>
      <c r="BF89" s="93" t="s">
        <v>12</v>
      </c>
      <c r="BG89" s="228">
        <f>VLOOKUP(1,AS89:AW92,5,FALSE)</f>
        <v>0</v>
      </c>
      <c r="BH89" s="229" t="s">
        <v>128</v>
      </c>
      <c r="BI89" s="85"/>
      <c r="BJ89" s="85">
        <f>IF(E89&gt;G89,IF(Spielplan!E89&gt;Spielplan!G89,Punktemodus!$B$3,0),0)</f>
        <v>0</v>
      </c>
      <c r="BK89" s="85">
        <f>IF(E89=G89,IF(Spielplan!E89=Spielplan!G89,Punktemodus!$B$3,0),0)</f>
        <v>10</v>
      </c>
      <c r="BL89" s="85">
        <f>IF(E89&lt;G89,IF(Spielplan!E89&lt;Spielplan!G89,Punktemodus!$B$3,0),0)</f>
        <v>0</v>
      </c>
      <c r="BM89" s="85">
        <f>IF(E89=Spielplan!E89,IF(G89=Spielplan!G89,Punktemodus!$B$5,0),0)</f>
        <v>3</v>
      </c>
      <c r="BN89" s="85">
        <f>IF(E89=Spielplan!E89,Punktemodus!$B$7,0)</f>
        <v>1</v>
      </c>
      <c r="BO89" s="85">
        <f>IF(G89=Spielplan!G89,Punktemodus!$B$7,0)</f>
        <v>1</v>
      </c>
      <c r="BP89" s="137">
        <f>IF(Spielplan!E89="",0,SUM(BJ89:BO89))</f>
        <v>0</v>
      </c>
      <c r="BQ89" s="85"/>
      <c r="BR89" s="141"/>
      <c r="BS89" s="321" t="s">
        <v>46</v>
      </c>
      <c r="BT89" s="322"/>
      <c r="BU89" s="322"/>
      <c r="BV89" s="322"/>
      <c r="BW89" s="134"/>
      <c r="BX89" s="335">
        <f>BZ79+CE79+CJ79+CO79+CS79</f>
        <v>730</v>
      </c>
      <c r="BY89" s="336"/>
      <c r="BZ89" s="134"/>
      <c r="CA89" s="349"/>
      <c r="CB89" s="350"/>
      <c r="CC89" s="350"/>
      <c r="CD89" s="350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</row>
    <row r="90" spans="1:101" ht="18.75" customHeight="1" thickBot="1" x14ac:dyDescent="0.3">
      <c r="A90" s="60"/>
      <c r="B90" s="60"/>
      <c r="C90" s="230" t="str">
        <f>Spielplan!$C$90</f>
        <v>Russland</v>
      </c>
      <c r="D90" s="231"/>
      <c r="E90" s="104"/>
      <c r="F90" s="93"/>
      <c r="G90" s="104"/>
      <c r="H90" s="230" t="str">
        <f>Spielplan!$H$90</f>
        <v>Südkorea</v>
      </c>
      <c r="I90" s="231"/>
      <c r="J90" s="60"/>
      <c r="K90" s="60" t="s">
        <v>116</v>
      </c>
      <c r="L90" s="60">
        <f t="shared" si="28"/>
        <v>0</v>
      </c>
      <c r="M90" s="60"/>
      <c r="N90" s="60"/>
      <c r="O90" s="60">
        <f>IF($E90="",0,IF($E90&gt;$G90,3,IF($E90=$G90,1,0)))</f>
        <v>0</v>
      </c>
      <c r="P90" s="60">
        <f>IF($G90="",0,IF($E90&gt;$G90,0,IF($E90=$G90,1,3)))</f>
        <v>0</v>
      </c>
      <c r="Q90" s="60"/>
      <c r="R90" s="60"/>
      <c r="S90" s="60">
        <f>E90</f>
        <v>0</v>
      </c>
      <c r="T90" s="60">
        <f>G90</f>
        <v>0</v>
      </c>
      <c r="U90" s="60"/>
      <c r="V90" s="60"/>
      <c r="W90" s="60">
        <f>G90</f>
        <v>0</v>
      </c>
      <c r="X90" s="60">
        <f>E90</f>
        <v>0</v>
      </c>
      <c r="Y90" s="60"/>
      <c r="Z90" s="60">
        <f>N95</f>
        <v>0</v>
      </c>
      <c r="AA90" s="60">
        <f>R95</f>
        <v>0</v>
      </c>
      <c r="AB90" s="60">
        <f>V95</f>
        <v>0</v>
      </c>
      <c r="AC90" s="60">
        <f>AA90-AB90</f>
        <v>0</v>
      </c>
      <c r="AD90" s="60">
        <f>IF(Z90&gt;Z89,-1,0)</f>
        <v>0</v>
      </c>
      <c r="AE90" s="60">
        <f>IF(Z90&gt;Z91,-1,0)</f>
        <v>0</v>
      </c>
      <c r="AF90" s="60">
        <f>IF(Z90&gt;Z92,-1,0)</f>
        <v>0</v>
      </c>
      <c r="AG90" s="60">
        <f>10000-(AJ90*1000+AM90*100+AK90*10)</f>
        <v>10000</v>
      </c>
      <c r="AH90" s="90">
        <f>RANK(AG90,AG89:AG92,1)</f>
        <v>1</v>
      </c>
      <c r="AI90" s="60" t="str">
        <f>H89</f>
        <v>Algerien</v>
      </c>
      <c r="AJ90" s="60">
        <f t="shared" si="29"/>
        <v>0</v>
      </c>
      <c r="AK90" s="60">
        <f t="shared" si="29"/>
        <v>0</v>
      </c>
      <c r="AL90" s="60">
        <f t="shared" si="29"/>
        <v>0</v>
      </c>
      <c r="AM90" s="60">
        <f>AK90-AL90</f>
        <v>0</v>
      </c>
      <c r="AN90" s="187">
        <f>IF(AG89=AG90,IF(E89&gt;G89,AG89-0.1,AG89),AG89)</f>
        <v>10000</v>
      </c>
      <c r="AO90" s="187"/>
      <c r="AP90" s="187">
        <f>IF(AG91=AG90,IF(G94&gt;E94,AG91-0.1,AG91),AG91)</f>
        <v>10000</v>
      </c>
      <c r="AQ90" s="187">
        <f>IF(AG92=AG90,IF(G92&gt;E92,AG92-0.1,AG92),AG92)</f>
        <v>10000</v>
      </c>
      <c r="AR90" s="187">
        <f>AO93</f>
        <v>30000</v>
      </c>
      <c r="AS90" s="90">
        <f>RANK(AR90,AR89:AR92,1)</f>
        <v>1</v>
      </c>
      <c r="AT90" s="60" t="str">
        <f t="shared" si="30"/>
        <v>Algerien</v>
      </c>
      <c r="AU90" s="60">
        <f t="shared" si="30"/>
        <v>0</v>
      </c>
      <c r="AV90" s="60">
        <f t="shared" si="30"/>
        <v>0</v>
      </c>
      <c r="AW90" s="60">
        <f t="shared" si="30"/>
        <v>0</v>
      </c>
      <c r="AX90" s="60"/>
      <c r="AY90" s="60"/>
      <c r="AZ90" s="60"/>
      <c r="BA90" s="232">
        <v>2</v>
      </c>
      <c r="BB90" s="230" t="e">
        <f>VLOOKUP(2,AS89:AT92,2,FALSE)</f>
        <v>#N/A</v>
      </c>
      <c r="BC90" s="231"/>
      <c r="BD90" s="233" t="e">
        <f>VLOOKUP(2,AS89:AW92,3,FALSE)</f>
        <v>#N/A</v>
      </c>
      <c r="BE90" s="234" t="e">
        <f>VLOOKUP(2,AS89:AW92,4,FALSE)</f>
        <v>#N/A</v>
      </c>
      <c r="BF90" s="93" t="s">
        <v>12</v>
      </c>
      <c r="BG90" s="234" t="e">
        <f>VLOOKUP(2,AS89:AW92,5,FALSE)</f>
        <v>#N/A</v>
      </c>
      <c r="BH90" s="234" t="s">
        <v>124</v>
      </c>
      <c r="BI90" s="85"/>
      <c r="BJ90" s="85">
        <f>IF(E90&gt;G90,IF(Spielplan!E90&gt;Spielplan!G90,Punktemodus!$B$3,0),0)</f>
        <v>0</v>
      </c>
      <c r="BK90" s="85">
        <f>IF(E90=G90,IF(Spielplan!E90=Spielplan!G90,Punktemodus!$B$3,0),0)</f>
        <v>10</v>
      </c>
      <c r="BL90" s="85">
        <f>IF(E90&lt;G90,IF(Spielplan!E90&lt;Spielplan!G90,Punktemodus!$B$3,0),0)</f>
        <v>0</v>
      </c>
      <c r="BM90" s="85">
        <f>IF(E90=Spielplan!E90,IF(G90=Spielplan!G90,Punktemodus!$B$5,0),0)</f>
        <v>3</v>
      </c>
      <c r="BN90" s="85">
        <f>IF(E90=Spielplan!E90,Punktemodus!$B$7,0)</f>
        <v>1</v>
      </c>
      <c r="BO90" s="85">
        <f>IF(G90=Spielplan!G90,Punktemodus!$B$7,0)</f>
        <v>1</v>
      </c>
      <c r="BP90" s="137">
        <f>IF(Spielplan!E90="",0,SUM(BJ90:BO90))</f>
        <v>0</v>
      </c>
      <c r="BQ90" s="85"/>
      <c r="BR90" s="141"/>
      <c r="BS90" s="322"/>
      <c r="BT90" s="322"/>
      <c r="BU90" s="322"/>
      <c r="BV90" s="322"/>
      <c r="BW90" s="134"/>
      <c r="BX90" s="337"/>
      <c r="BY90" s="338"/>
      <c r="BZ90" s="134"/>
      <c r="CA90" s="350"/>
      <c r="CB90" s="350"/>
      <c r="CC90" s="350"/>
      <c r="CD90" s="350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</row>
    <row r="91" spans="1:101" ht="18.75" customHeight="1" thickBot="1" x14ac:dyDescent="0.3">
      <c r="A91" s="60"/>
      <c r="B91" s="60"/>
      <c r="C91" s="224" t="str">
        <f>C89</f>
        <v>Belgien</v>
      </c>
      <c r="D91" s="225"/>
      <c r="E91" s="104"/>
      <c r="F91" s="93"/>
      <c r="G91" s="104"/>
      <c r="H91" s="224" t="str">
        <f>C90</f>
        <v>Russland</v>
      </c>
      <c r="I91" s="225"/>
      <c r="J91" s="60"/>
      <c r="K91" s="60" t="s">
        <v>118</v>
      </c>
      <c r="L91" s="60">
        <f t="shared" si="28"/>
        <v>0</v>
      </c>
      <c r="M91" s="60">
        <f>IF($E91="",0,IF($E91&gt;$G91,3,IF($E91=G91,1,0)))</f>
        <v>0</v>
      </c>
      <c r="N91" s="60"/>
      <c r="O91" s="60">
        <f>IF($G91="",0,IF($E91&gt;$G91,0,IF($E91=$G91,1,3)))</f>
        <v>0</v>
      </c>
      <c r="P91" s="60"/>
      <c r="Q91" s="60">
        <f>E91</f>
        <v>0</v>
      </c>
      <c r="R91" s="60"/>
      <c r="S91" s="60">
        <f>G91</f>
        <v>0</v>
      </c>
      <c r="T91" s="60"/>
      <c r="U91" s="60">
        <f>G91</f>
        <v>0</v>
      </c>
      <c r="V91" s="60"/>
      <c r="W91" s="60">
        <f>E91</f>
        <v>0</v>
      </c>
      <c r="X91" s="60"/>
      <c r="Y91" s="60"/>
      <c r="Z91" s="60">
        <f>O95</f>
        <v>0</v>
      </c>
      <c r="AA91" s="60">
        <f>S95</f>
        <v>0</v>
      </c>
      <c r="AB91" s="60">
        <f>W95</f>
        <v>0</v>
      </c>
      <c r="AC91" s="60">
        <f>AA91-AB91</f>
        <v>0</v>
      </c>
      <c r="AD91" s="60">
        <f>IF(Z91&gt;Z89,-1,0)</f>
        <v>0</v>
      </c>
      <c r="AE91" s="60">
        <f>IF(Z91&gt;Z90,-1,0)</f>
        <v>0</v>
      </c>
      <c r="AF91" s="60">
        <f>IF(Z91&gt;Z92,-1,0)</f>
        <v>0</v>
      </c>
      <c r="AG91" s="60">
        <f>10000-(AJ91*1000+AM91*100+AK91*10)</f>
        <v>10000</v>
      </c>
      <c r="AH91" s="90">
        <f>RANK(AG91,AG89:AG92,1)</f>
        <v>1</v>
      </c>
      <c r="AI91" s="60" t="str">
        <f>C90</f>
        <v>Russland</v>
      </c>
      <c r="AJ91" s="60">
        <f t="shared" si="29"/>
        <v>0</v>
      </c>
      <c r="AK91" s="60">
        <f t="shared" si="29"/>
        <v>0</v>
      </c>
      <c r="AL91" s="60">
        <f t="shared" si="29"/>
        <v>0</v>
      </c>
      <c r="AM91" s="60">
        <f>AK91-AL91</f>
        <v>0</v>
      </c>
      <c r="AN91" s="187">
        <f>IF(AG89=AG91,IF(E91&gt;G91,AG89-0.1,AG89),AG89)</f>
        <v>10000</v>
      </c>
      <c r="AO91" s="187">
        <f>IF(AG90=AG91,IF(E94&gt;G94,AG90-0.1,AG90),AG90)</f>
        <v>10000</v>
      </c>
      <c r="AP91" s="187"/>
      <c r="AQ91" s="187">
        <f>IF(AG92=AG91,IF(G90&gt;E90,AG92-0.1,AG92),AG92)</f>
        <v>10000</v>
      </c>
      <c r="AR91" s="187">
        <f>AP93</f>
        <v>30000</v>
      </c>
      <c r="AS91" s="90">
        <f>RANK(AR91,AR89:AR92,1)</f>
        <v>1</v>
      </c>
      <c r="AT91" s="60" t="str">
        <f t="shared" si="30"/>
        <v>Russland</v>
      </c>
      <c r="AU91" s="60">
        <f t="shared" si="30"/>
        <v>0</v>
      </c>
      <c r="AV91" s="60">
        <f t="shared" si="30"/>
        <v>0</v>
      </c>
      <c r="AW91" s="60">
        <f t="shared" si="30"/>
        <v>0</v>
      </c>
      <c r="AX91" s="60"/>
      <c r="AY91" s="60"/>
      <c r="AZ91" s="60"/>
      <c r="BA91" s="113">
        <v>3</v>
      </c>
      <c r="BB91" s="114" t="e">
        <f>VLOOKUP(3,AS89:AT92,2,FALSE)</f>
        <v>#N/A</v>
      </c>
      <c r="BC91" s="115"/>
      <c r="BD91" s="116" t="e">
        <f>VLOOKUP(3,AS89:AW92,3,FALSE)</f>
        <v>#N/A</v>
      </c>
      <c r="BE91" s="116" t="e">
        <f>VLOOKUP(3,AS89:AW92,4,FALSE)</f>
        <v>#N/A</v>
      </c>
      <c r="BF91" s="93" t="s">
        <v>12</v>
      </c>
      <c r="BG91" s="116" t="e">
        <f>VLOOKUP(3,AS89:AW92,5,FALSE)</f>
        <v>#N/A</v>
      </c>
      <c r="BH91" s="60"/>
      <c r="BI91" s="85"/>
      <c r="BJ91" s="85">
        <f>IF(E91&gt;G91,IF(Spielplan!E91&gt;Spielplan!G91,Punktemodus!$B$3,0),0)</f>
        <v>0</v>
      </c>
      <c r="BK91" s="85">
        <f>IF(E91=G91,IF(Spielplan!E91=Spielplan!G91,Punktemodus!$B$3,0),0)</f>
        <v>10</v>
      </c>
      <c r="BL91" s="85">
        <f>IF(E91&lt;G91,IF(Spielplan!E91&lt;Spielplan!G91,Punktemodus!$B$3,0),0)</f>
        <v>0</v>
      </c>
      <c r="BM91" s="85">
        <f>IF(E91=Spielplan!E91,IF(G91=Spielplan!G91,Punktemodus!$B$5,0),0)</f>
        <v>3</v>
      </c>
      <c r="BN91" s="85">
        <f>IF(E91=Spielplan!E91,Punktemodus!$B$7,0)</f>
        <v>1</v>
      </c>
      <c r="BO91" s="85">
        <f>IF(G91=Spielplan!G91,Punktemodus!$B$7,0)</f>
        <v>1</v>
      </c>
      <c r="BP91" s="137">
        <f>IF(Spielplan!E91="",0,SUM(BJ91:BO91))</f>
        <v>0</v>
      </c>
      <c r="BQ91" s="85"/>
      <c r="BR91" s="141"/>
      <c r="BS91" s="134"/>
      <c r="BT91" s="142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</row>
    <row r="92" spans="1:101" ht="18.75" customHeight="1" thickBot="1" x14ac:dyDescent="0.3">
      <c r="A92" s="60"/>
      <c r="B92" s="60"/>
      <c r="C92" s="230" t="str">
        <f>H89</f>
        <v>Algerien</v>
      </c>
      <c r="D92" s="231"/>
      <c r="E92" s="104"/>
      <c r="F92" s="93"/>
      <c r="G92" s="104"/>
      <c r="H92" s="230" t="str">
        <f>H90</f>
        <v>Südkorea</v>
      </c>
      <c r="I92" s="231"/>
      <c r="J92" s="60"/>
      <c r="K92" s="60" t="s">
        <v>117</v>
      </c>
      <c r="L92" s="60">
        <f t="shared" si="28"/>
        <v>0</v>
      </c>
      <c r="M92" s="60"/>
      <c r="N92" s="60">
        <f>IF($E92="",0,IF($E92&gt;$G92,3,IF($E92=$G92,1,0)))</f>
        <v>0</v>
      </c>
      <c r="O92" s="60"/>
      <c r="P92" s="60">
        <f>IF($G92="",0,IF($E92&gt;$G92,0,IF($E92=$G92,1,3)))</f>
        <v>0</v>
      </c>
      <c r="Q92" s="60"/>
      <c r="R92" s="60">
        <f>E92</f>
        <v>0</v>
      </c>
      <c r="S92" s="60"/>
      <c r="T92" s="60">
        <f>G92</f>
        <v>0</v>
      </c>
      <c r="U92" s="60"/>
      <c r="V92" s="60">
        <f>G92</f>
        <v>0</v>
      </c>
      <c r="W92" s="60"/>
      <c r="X92" s="60">
        <f>E92</f>
        <v>0</v>
      </c>
      <c r="Y92" s="60"/>
      <c r="Z92" s="60">
        <f>P95</f>
        <v>0</v>
      </c>
      <c r="AA92" s="60">
        <f>T95</f>
        <v>0</v>
      </c>
      <c r="AB92" s="60">
        <f>X95</f>
        <v>0</v>
      </c>
      <c r="AC92" s="60">
        <f>AA92-AB92</f>
        <v>0</v>
      </c>
      <c r="AD92" s="60">
        <f>IF(Z92&gt;Z89,-1,0)</f>
        <v>0</v>
      </c>
      <c r="AE92" s="60">
        <f>IF(Z92&gt;Z90,-1,0)</f>
        <v>0</v>
      </c>
      <c r="AF92" s="60">
        <f>IF(Z92&gt;Z91,-1,0)</f>
        <v>0</v>
      </c>
      <c r="AG92" s="60">
        <f>10000-(AJ92*1000+AM92*100+AK92*10)</f>
        <v>10000</v>
      </c>
      <c r="AH92" s="90">
        <f>RANK(AG92,AG89:AG92,1)</f>
        <v>1</v>
      </c>
      <c r="AI92" s="60" t="str">
        <f>H90</f>
        <v>Südkorea</v>
      </c>
      <c r="AJ92" s="60">
        <f t="shared" si="29"/>
        <v>0</v>
      </c>
      <c r="AK92" s="60">
        <f t="shared" si="29"/>
        <v>0</v>
      </c>
      <c r="AL92" s="60">
        <f t="shared" si="29"/>
        <v>0</v>
      </c>
      <c r="AM92" s="60">
        <f>AK92-AL92</f>
        <v>0</v>
      </c>
      <c r="AN92" s="187">
        <f>IF(AG89=AG92,IF(E93&gt;G93,AG89-0.1,AG89),AG89)</f>
        <v>10000</v>
      </c>
      <c r="AO92" s="187">
        <f>IF(AG90=AG92,IF(E92&gt;G92,AG90-0.1,AG90),AG90)</f>
        <v>10000</v>
      </c>
      <c r="AP92" s="187">
        <f>IF(AG91=AG92,IF(E90&gt;G90,AG91-0.1,AG91),AG91)</f>
        <v>10000</v>
      </c>
      <c r="AQ92" s="187"/>
      <c r="AR92" s="187">
        <f>AQ93</f>
        <v>30000</v>
      </c>
      <c r="AS92" s="90">
        <f>RANK(AR92,AR89:AR92,1)</f>
        <v>1</v>
      </c>
      <c r="AT92" s="60" t="str">
        <f t="shared" si="30"/>
        <v>Südkorea</v>
      </c>
      <c r="AU92" s="60">
        <f t="shared" si="30"/>
        <v>0</v>
      </c>
      <c r="AV92" s="60">
        <f t="shared" si="30"/>
        <v>0</v>
      </c>
      <c r="AW92" s="60">
        <f t="shared" si="30"/>
        <v>0</v>
      </c>
      <c r="AX92" s="60"/>
      <c r="AY92" s="60"/>
      <c r="AZ92" s="60"/>
      <c r="BA92" s="113">
        <v>4</v>
      </c>
      <c r="BB92" s="114" t="e">
        <f>VLOOKUP(4,AS89:AT92,2,FALSE)</f>
        <v>#N/A</v>
      </c>
      <c r="BC92" s="115"/>
      <c r="BD92" s="116" t="e">
        <f>VLOOKUP(4,AS89:AW92,3,FALSE)</f>
        <v>#N/A</v>
      </c>
      <c r="BE92" s="116" t="e">
        <f>VLOOKUP(4,AS89:AW92,4,FALSE)</f>
        <v>#N/A</v>
      </c>
      <c r="BF92" s="93" t="s">
        <v>12</v>
      </c>
      <c r="BG92" s="116" t="e">
        <f>VLOOKUP(4,AS89:AW92,5,FALSE)</f>
        <v>#N/A</v>
      </c>
      <c r="BH92" s="60"/>
      <c r="BI92" s="85"/>
      <c r="BJ92" s="85">
        <f>IF(E92&gt;G92,IF(Spielplan!E92&gt;Spielplan!G92,Punktemodus!$B$3,0),0)</f>
        <v>0</v>
      </c>
      <c r="BK92" s="85">
        <f>IF(E92=G92,IF(Spielplan!E92=Spielplan!G92,Punktemodus!$B$3,0),0)</f>
        <v>10</v>
      </c>
      <c r="BL92" s="85">
        <f>IF(E92&lt;G92,IF(Spielplan!E92&lt;Spielplan!G92,Punktemodus!$B$3,0),0)</f>
        <v>0</v>
      </c>
      <c r="BM92" s="85">
        <f>IF(E92=Spielplan!E92,IF(G92=Spielplan!G92,Punktemodus!$B$5,0),0)</f>
        <v>3</v>
      </c>
      <c r="BN92" s="85">
        <f>IF(E92=Spielplan!E92,Punktemodus!$B$7,0)</f>
        <v>1</v>
      </c>
      <c r="BO92" s="85">
        <f>IF(G92=Spielplan!G92,Punktemodus!$B$7,0)</f>
        <v>1</v>
      </c>
      <c r="BP92" s="137">
        <f>IF(Spielplan!E92="",0,SUM(BJ92:BO92))</f>
        <v>0</v>
      </c>
      <c r="BQ92" s="85"/>
      <c r="BR92" s="141"/>
      <c r="BS92" s="321" t="s">
        <v>163</v>
      </c>
      <c r="BT92" s="322"/>
      <c r="BU92" s="322"/>
      <c r="BV92" s="322"/>
      <c r="BW92" s="134"/>
      <c r="BX92" s="339">
        <f>BX86+BX89</f>
        <v>730</v>
      </c>
      <c r="BY92" s="340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</row>
    <row r="93" spans="1:101" ht="18.75" customHeight="1" thickBot="1" x14ac:dyDescent="0.3">
      <c r="A93" s="60"/>
      <c r="B93" s="60"/>
      <c r="C93" s="224" t="str">
        <f>C89</f>
        <v>Belgien</v>
      </c>
      <c r="D93" s="225"/>
      <c r="E93" s="104"/>
      <c r="F93" s="93"/>
      <c r="G93" s="104"/>
      <c r="H93" s="224" t="str">
        <f>H90</f>
        <v>Südkorea</v>
      </c>
      <c r="I93" s="225"/>
      <c r="J93" s="60"/>
      <c r="K93" s="60" t="s">
        <v>119</v>
      </c>
      <c r="L93" s="60">
        <f t="shared" si="28"/>
        <v>0</v>
      </c>
      <c r="M93" s="60">
        <f>IF($E93="",0,IF($E93&gt;$G93,3,IF($E93=G93,1,0)))</f>
        <v>0</v>
      </c>
      <c r="N93" s="60"/>
      <c r="O93" s="60"/>
      <c r="P93" s="60">
        <f>IF($G93="",0,IF($E93&gt;$G93,0,IF($E93=$G93,1,3)))</f>
        <v>0</v>
      </c>
      <c r="Q93" s="60">
        <f>E93</f>
        <v>0</v>
      </c>
      <c r="R93" s="60"/>
      <c r="S93" s="60"/>
      <c r="T93" s="60">
        <f>G93</f>
        <v>0</v>
      </c>
      <c r="U93" s="60">
        <f>G93</f>
        <v>0</v>
      </c>
      <c r="V93" s="60"/>
      <c r="W93" s="60"/>
      <c r="X93" s="60">
        <f>E93</f>
        <v>0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187">
        <f>SUM(AN89:AN92)</f>
        <v>30000</v>
      </c>
      <c r="AO93" s="187">
        <f>SUM(AO89:AO92)</f>
        <v>30000</v>
      </c>
      <c r="AP93" s="187">
        <f>SUM(AP89:AP92)</f>
        <v>30000</v>
      </c>
      <c r="AQ93" s="187">
        <f>SUM(AQ89:AQ92)</f>
        <v>30000</v>
      </c>
      <c r="AR93" s="187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85">
        <f>IF(E93&gt;G93,IF(Spielplan!E93&gt;Spielplan!G93,Punktemodus!$B$3,0),0)</f>
        <v>0</v>
      </c>
      <c r="BK93" s="85">
        <f>IF(E93=G93,IF(Spielplan!E93=Spielplan!G93,Punktemodus!$B$3,0),0)</f>
        <v>10</v>
      </c>
      <c r="BL93" s="85">
        <f>IF(E93&lt;G93,IF(Spielplan!E93&lt;Spielplan!G93,Punktemodus!$B$3,0),0)</f>
        <v>0</v>
      </c>
      <c r="BM93" s="85">
        <f>IF(E93=Spielplan!E93,IF(G93=Spielplan!G93,Punktemodus!$B$5,0),0)</f>
        <v>3</v>
      </c>
      <c r="BN93" s="85">
        <f>IF(E93=Spielplan!E93,Punktemodus!$B$7,0)</f>
        <v>1</v>
      </c>
      <c r="BO93" s="85">
        <f>IF(G93=Spielplan!G93,Punktemodus!$B$7,0)</f>
        <v>1</v>
      </c>
      <c r="BP93" s="137">
        <f>IF(Spielplan!E93="",0,SUM(BJ93:BO93))</f>
        <v>0</v>
      </c>
      <c r="BQ93" s="60"/>
      <c r="BR93" s="141"/>
      <c r="BS93" s="322"/>
      <c r="BT93" s="322"/>
      <c r="BU93" s="322"/>
      <c r="BV93" s="322"/>
      <c r="BW93" s="134"/>
      <c r="BX93" s="341"/>
      <c r="BY93" s="342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</row>
    <row r="94" spans="1:101" ht="18.75" customHeight="1" thickBot="1" x14ac:dyDescent="0.3">
      <c r="A94" s="60"/>
      <c r="B94" s="60"/>
      <c r="C94" s="230" t="str">
        <f>H89</f>
        <v>Algerien</v>
      </c>
      <c r="D94" s="231"/>
      <c r="E94" s="104"/>
      <c r="F94" s="93"/>
      <c r="G94" s="104"/>
      <c r="H94" s="230" t="str">
        <f>C90</f>
        <v>Russland</v>
      </c>
      <c r="I94" s="231"/>
      <c r="J94" s="60"/>
      <c r="K94" s="60" t="s">
        <v>119</v>
      </c>
      <c r="L94" s="60">
        <f t="shared" si="28"/>
        <v>0</v>
      </c>
      <c r="M94" s="60"/>
      <c r="N94" s="60">
        <f>IF($E94="",0,IF($E94&gt;$G94,3,IF($E94=$G94,1,0)))</f>
        <v>0</v>
      </c>
      <c r="O94" s="60">
        <f>IF($G94="",0,IF($E94&gt;$G94,0,IF($E94=$G94,1,3)))</f>
        <v>0</v>
      </c>
      <c r="P94" s="60"/>
      <c r="Q94" s="60"/>
      <c r="R94" s="60">
        <f>E94</f>
        <v>0</v>
      </c>
      <c r="S94" s="60">
        <f>G94</f>
        <v>0</v>
      </c>
      <c r="T94" s="60"/>
      <c r="U94" s="60"/>
      <c r="V94" s="60">
        <f>G94</f>
        <v>0</v>
      </c>
      <c r="W94" s="60">
        <f>E94</f>
        <v>0</v>
      </c>
      <c r="X94" s="60"/>
      <c r="Y94" s="60"/>
      <c r="Z94" s="60" t="s">
        <v>30</v>
      </c>
      <c r="AA94" s="60"/>
      <c r="AB94" s="60"/>
      <c r="AC94" s="60"/>
      <c r="AD94" s="60"/>
      <c r="AE94" s="60"/>
      <c r="AF94" s="60"/>
      <c r="AG94" s="60" t="b">
        <f>OR(AG89=AG90,AG89=AG91,AG89=AG92,AG90=AG91,AG90=AG92,AG91=AG92)</f>
        <v>1</v>
      </c>
      <c r="AH94" s="60"/>
      <c r="AI94" s="60"/>
      <c r="AJ94" s="60"/>
      <c r="AK94" s="60"/>
      <c r="AL94" s="60"/>
      <c r="AM94" s="60"/>
      <c r="AN94" s="60"/>
      <c r="AO94" s="60" t="s">
        <v>34</v>
      </c>
      <c r="AP94" s="60"/>
      <c r="AQ94" s="60"/>
      <c r="AR94" s="60" t="b">
        <f>OR(AR89=AR90,AR89=AR91,AR89=AR92,AR90=AR91,AR90=AR92,AR91=AR92)</f>
        <v>1</v>
      </c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85">
        <f>IF(E94&gt;G94,IF(Spielplan!E94&gt;Spielplan!G94,Punktemodus!$B$3,0),0)</f>
        <v>0</v>
      </c>
      <c r="BK94" s="85">
        <f>IF(E94=G94,IF(Spielplan!E94=Spielplan!G94,Punktemodus!$B$3,0),0)</f>
        <v>10</v>
      </c>
      <c r="BL94" s="85">
        <f>IF(E94&lt;G94,IF(Spielplan!E94&lt;Spielplan!G94,Punktemodus!$B$3,0),0)</f>
        <v>0</v>
      </c>
      <c r="BM94" s="85">
        <f>IF(E94=Spielplan!E94,IF(G94=Spielplan!G94,Punktemodus!$B$5,0),0)</f>
        <v>3</v>
      </c>
      <c r="BN94" s="85">
        <f>IF(E94=Spielplan!E94,Punktemodus!$B$7,0)</f>
        <v>1</v>
      </c>
      <c r="BO94" s="85">
        <f>IF(G94=Spielplan!G94,Punktemodus!$B$7,0)</f>
        <v>1</v>
      </c>
      <c r="BP94" s="137">
        <f>IF(Spielplan!E94="",0,SUM(BJ94:BO94))</f>
        <v>0</v>
      </c>
      <c r="BQ94" s="60"/>
      <c r="BR94" s="141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</row>
    <row r="95" spans="1:101" ht="18.75" customHeight="1" thickBot="1" x14ac:dyDescent="0.25">
      <c r="A95" s="60"/>
      <c r="B95" s="60"/>
      <c r="C95" s="136" t="str">
        <f>IF(G94="","",IF(AR94=TRUE,"Achtung: Fehler in Tabelle!",""))</f>
        <v/>
      </c>
      <c r="D95" s="60"/>
      <c r="E95" s="60"/>
      <c r="F95" s="60"/>
      <c r="G95" s="60"/>
      <c r="H95" s="60"/>
      <c r="I95" s="60"/>
      <c r="J95" s="60"/>
      <c r="K95" s="60"/>
      <c r="L95" s="60"/>
      <c r="M95" s="60">
        <f t="shared" ref="M95:X95" si="31">SUM(M89:M94)</f>
        <v>0</v>
      </c>
      <c r="N95" s="60">
        <f t="shared" si="31"/>
        <v>0</v>
      </c>
      <c r="O95" s="60">
        <f t="shared" si="31"/>
        <v>0</v>
      </c>
      <c r="P95" s="60">
        <f t="shared" si="31"/>
        <v>0</v>
      </c>
      <c r="Q95" s="60">
        <f t="shared" si="31"/>
        <v>0</v>
      </c>
      <c r="R95" s="60">
        <f t="shared" si="31"/>
        <v>0</v>
      </c>
      <c r="S95" s="60">
        <f t="shared" si="31"/>
        <v>0</v>
      </c>
      <c r="T95" s="60">
        <f t="shared" si="31"/>
        <v>0</v>
      </c>
      <c r="U95" s="60">
        <f t="shared" si="31"/>
        <v>0</v>
      </c>
      <c r="V95" s="60">
        <f t="shared" si="31"/>
        <v>0</v>
      </c>
      <c r="W95" s="60">
        <f t="shared" si="31"/>
        <v>0</v>
      </c>
      <c r="X95" s="60">
        <f t="shared" si="31"/>
        <v>0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160">
        <f>SUM(BP89:BP94)</f>
        <v>0</v>
      </c>
      <c r="BQ95" s="60"/>
      <c r="BR95" s="141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</row>
    <row r="96" spans="1:101" ht="13.5" thickBo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85"/>
      <c r="BK96" s="85"/>
      <c r="BL96" s="85"/>
      <c r="BM96" s="85"/>
      <c r="BN96" s="85"/>
      <c r="BO96" s="85"/>
      <c r="BP96" s="138"/>
      <c r="BQ96" s="60"/>
      <c r="BR96" s="141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</row>
    <row r="97" spans="1:101" ht="25.5" customHeight="1" thickBo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85"/>
      <c r="BK97" s="85"/>
      <c r="BL97" s="85"/>
      <c r="BM97" s="85"/>
      <c r="BN97" s="85"/>
      <c r="BO97" s="85"/>
      <c r="BP97" s="160">
        <f>SUM(BP12:BP95)/2</f>
        <v>0</v>
      </c>
      <c r="BQ97" s="60"/>
      <c r="BR97" s="141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</row>
    <row r="98" spans="1:101" x14ac:dyDescent="0.2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85"/>
      <c r="BK98" s="85"/>
      <c r="BL98" s="85"/>
      <c r="BM98" s="85"/>
      <c r="BN98" s="85"/>
      <c r="BO98" s="85"/>
      <c r="BP98" s="60"/>
      <c r="BQ98" s="60"/>
      <c r="BR98" s="141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</row>
  </sheetData>
  <mergeCells count="41"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  <mergeCell ref="CQ65:CV66"/>
    <mergeCell ref="BS44:BV45"/>
    <mergeCell ref="BX44:BX47"/>
    <mergeCell ref="BY44:BY47"/>
    <mergeCell ref="BZ44:BZ47"/>
    <mergeCell ref="CE44:CE47"/>
    <mergeCell ref="CF44:CF47"/>
    <mergeCell ref="CJ44:CJ47"/>
    <mergeCell ref="CO44:CO47"/>
    <mergeCell ref="CS44:CS47"/>
    <mergeCell ref="CQ59:CV60"/>
    <mergeCell ref="CQ62:CV63"/>
    <mergeCell ref="CQ32:CV33"/>
    <mergeCell ref="H2:BZ2"/>
    <mergeCell ref="H3:BZ3"/>
    <mergeCell ref="I4:BI4"/>
    <mergeCell ref="BY4:BZ4"/>
    <mergeCell ref="CG4:CV4"/>
    <mergeCell ref="BP8:BP11"/>
    <mergeCell ref="BJ9:BJ11"/>
    <mergeCell ref="BK9:BK11"/>
    <mergeCell ref="BL9:BL11"/>
    <mergeCell ref="BM9:BM11"/>
    <mergeCell ref="BN9:BN11"/>
    <mergeCell ref="BO9:BO11"/>
    <mergeCell ref="CQ23:CV24"/>
    <mergeCell ref="CQ26:CV27"/>
    <mergeCell ref="CQ29:CV30"/>
  </mergeCells>
  <conditionalFormatting sqref="CK24:CL24">
    <cfRule type="expression" dxfId="56" priority="1" stopIfTrue="1">
      <formula>IF($CH34="",TRUE,FALSE)</formula>
    </cfRule>
  </conditionalFormatting>
  <conditionalFormatting sqref="CA14:CB14">
    <cfRule type="expression" dxfId="55" priority="2" stopIfTrue="1">
      <formula>IF($BV$12="",TRUE,FALSE)</formula>
    </cfRule>
  </conditionalFormatting>
  <conditionalFormatting sqref="CA15:CB15">
    <cfRule type="expression" dxfId="54" priority="3" stopIfTrue="1">
      <formula>IF($BV$17="",TRUE,FALSE)</formula>
    </cfRule>
  </conditionalFormatting>
  <conditionalFormatting sqref="CA22:CB22">
    <cfRule type="expression" dxfId="53" priority="4" stopIfTrue="1">
      <formula>IF($BV$20="",TRUE,FALSE)</formula>
    </cfRule>
  </conditionalFormatting>
  <conditionalFormatting sqref="CA23:CB23">
    <cfRule type="expression" dxfId="52" priority="5" stopIfTrue="1">
      <formula>IF($BV$25="",TRUE,FALSE)</formula>
    </cfRule>
  </conditionalFormatting>
  <conditionalFormatting sqref="CA30:CB30">
    <cfRule type="expression" dxfId="51" priority="6" stopIfTrue="1">
      <formula>IF($BV$29="",TRUE,FALSE)</formula>
    </cfRule>
  </conditionalFormatting>
  <conditionalFormatting sqref="CA31:CB31">
    <cfRule type="expression" dxfId="50" priority="7" stopIfTrue="1">
      <formula>IF($BV$33="",TRUE,FALSE)</formula>
    </cfRule>
  </conditionalFormatting>
  <conditionalFormatting sqref="CA38:CB38">
    <cfRule type="expression" dxfId="49" priority="8" stopIfTrue="1">
      <formula>IF($BV$37="",TRUE,FALSE)</formula>
    </cfRule>
  </conditionalFormatting>
  <conditionalFormatting sqref="CA39:CB39">
    <cfRule type="expression" dxfId="48" priority="9" stopIfTrue="1">
      <formula>IF($BV$41="",TRUE,FALSE)</formula>
    </cfRule>
  </conditionalFormatting>
  <conditionalFormatting sqref="CF18:CG18">
    <cfRule type="expression" dxfId="47" priority="10" stopIfTrue="1">
      <formula>IF($CC$15="",TRUE,FALSE)</formula>
    </cfRule>
  </conditionalFormatting>
  <conditionalFormatting sqref="CF19:CG19">
    <cfRule type="expression" dxfId="46" priority="11" stopIfTrue="1">
      <formula>IF($CC$22="",TRUE,FALSE)</formula>
    </cfRule>
  </conditionalFormatting>
  <conditionalFormatting sqref="CF35:CG35">
    <cfRule type="expression" dxfId="45" priority="12" stopIfTrue="1">
      <formula>IF($CC$39="",TRUE,FALSE)</formula>
    </cfRule>
  </conditionalFormatting>
  <conditionalFormatting sqref="CF34:CG34">
    <cfRule type="expression" dxfId="44" priority="13" stopIfTrue="1">
      <formula>IF($CC$31="",TRUE,FALSE)</formula>
    </cfRule>
  </conditionalFormatting>
  <conditionalFormatting sqref="CK23:CL23 CK29:CL29">
    <cfRule type="expression" dxfId="43" priority="14" stopIfTrue="1">
      <formula>IF($CH$18="",TRUE,FALSE)</formula>
    </cfRule>
  </conditionalFormatting>
  <conditionalFormatting sqref="CK30:CL30">
    <cfRule type="expression" dxfId="42" priority="15" stopIfTrue="1">
      <formula>IF($CH$34="",TRUE,FALSE)</formula>
    </cfRule>
  </conditionalFormatting>
  <conditionalFormatting sqref="CQ23:CV24">
    <cfRule type="expression" dxfId="41" priority="16" stopIfTrue="1">
      <formula>IF($CM$23="",TRUE,FALSE)</formula>
    </cfRule>
  </conditionalFormatting>
  <conditionalFormatting sqref="CQ26:CV27">
    <cfRule type="expression" dxfId="40" priority="17" stopIfTrue="1">
      <formula>IF($CM$24="",TRUE,FALSE)</formula>
    </cfRule>
  </conditionalFormatting>
  <conditionalFormatting sqref="CQ29:CV30">
    <cfRule type="expression" dxfId="39" priority="18" stopIfTrue="1">
      <formula>IF($CM$29="",TRUE,FALSE)</formula>
    </cfRule>
  </conditionalFormatting>
  <conditionalFormatting sqref="CQ32:CV33">
    <cfRule type="expression" dxfId="38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60"/>
      <c r="B1" s="60"/>
      <c r="C1" s="86"/>
      <c r="D1" s="60"/>
      <c r="E1" s="85"/>
      <c r="F1" s="60"/>
      <c r="G1" s="85"/>
      <c r="H1" s="92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</row>
    <row r="2" spans="1:101" ht="85.5" customHeight="1" thickBot="1" x14ac:dyDescent="1.1000000000000001">
      <c r="A2" s="60"/>
      <c r="B2" s="60"/>
      <c r="C2" s="60"/>
      <c r="D2" s="60"/>
      <c r="E2" s="85"/>
      <c r="F2" s="60"/>
      <c r="G2" s="85"/>
      <c r="H2" s="355" t="s">
        <v>341</v>
      </c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7"/>
      <c r="BR2" s="357"/>
      <c r="BS2" s="357"/>
      <c r="BT2" s="357"/>
      <c r="BU2" s="357"/>
      <c r="BV2" s="357"/>
      <c r="BW2" s="357"/>
      <c r="BX2" s="357"/>
      <c r="BY2" s="357"/>
      <c r="BZ2" s="358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</row>
    <row r="3" spans="1:101" ht="85.5" customHeight="1" thickBot="1" x14ac:dyDescent="0.25">
      <c r="A3" s="60"/>
      <c r="B3" s="60"/>
      <c r="C3" s="60"/>
      <c r="D3" s="60"/>
      <c r="E3" s="85"/>
      <c r="F3" s="60"/>
      <c r="G3" s="85"/>
      <c r="H3" s="320" t="s">
        <v>339</v>
      </c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282"/>
      <c r="BW3" s="282"/>
      <c r="BX3" s="282"/>
      <c r="BY3" s="282"/>
      <c r="BZ3" s="282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</row>
    <row r="4" spans="1:101" ht="37.5" customHeight="1" thickBot="1" x14ac:dyDescent="0.55000000000000004">
      <c r="A4" s="60"/>
      <c r="B4" s="60"/>
      <c r="C4" s="60"/>
      <c r="D4" s="60"/>
      <c r="E4" s="85"/>
      <c r="F4" s="60"/>
      <c r="G4" s="85"/>
      <c r="H4" s="95" t="s">
        <v>161</v>
      </c>
      <c r="I4" s="325" t="s">
        <v>371</v>
      </c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7"/>
      <c r="BJ4" s="60"/>
      <c r="BK4" s="60"/>
      <c r="BL4" s="60"/>
      <c r="BM4" s="60"/>
      <c r="BN4" s="60"/>
      <c r="BO4" s="60"/>
      <c r="BP4" s="60"/>
      <c r="BQ4" s="95" t="s">
        <v>162</v>
      </c>
      <c r="BR4" s="60"/>
      <c r="BS4" s="60"/>
      <c r="BT4" s="60"/>
      <c r="BU4" s="60"/>
      <c r="BV4" s="60"/>
      <c r="BW4" s="60"/>
      <c r="BX4" s="60"/>
      <c r="BY4" s="323">
        <f>BX92</f>
        <v>730</v>
      </c>
      <c r="BZ4" s="324"/>
      <c r="CA4" s="60"/>
      <c r="CB4" s="60"/>
      <c r="CC4" s="60"/>
      <c r="CD4" s="60"/>
      <c r="CE4" s="60"/>
      <c r="CF4" s="60"/>
      <c r="CG4" s="367" t="s">
        <v>340</v>
      </c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9"/>
      <c r="CW4" s="60"/>
    </row>
    <row r="5" spans="1:101" x14ac:dyDescent="0.2">
      <c r="A5" s="60"/>
      <c r="B5" s="60"/>
      <c r="C5" s="60"/>
      <c r="D5" s="60"/>
      <c r="E5" s="85"/>
      <c r="F5" s="60"/>
      <c r="G5" s="8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1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</row>
    <row r="6" spans="1:101" x14ac:dyDescent="0.2">
      <c r="A6" s="60"/>
      <c r="B6" s="60"/>
      <c r="C6" s="60"/>
      <c r="D6" s="60"/>
      <c r="E6" s="85"/>
      <c r="F6" s="60"/>
      <c r="G6" s="85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</row>
    <row r="7" spans="1:101" ht="13.5" thickBot="1" x14ac:dyDescent="0.25">
      <c r="A7" s="60"/>
      <c r="B7" s="60"/>
      <c r="C7" s="60"/>
      <c r="D7" s="60"/>
      <c r="E7" s="85"/>
      <c r="F7" s="60"/>
      <c r="G7" s="85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</row>
    <row r="8" spans="1:101" ht="26.25" customHeight="1" thickBot="1" x14ac:dyDescent="0.45">
      <c r="A8" s="60"/>
      <c r="B8" s="60"/>
      <c r="C8" s="99" t="s">
        <v>150</v>
      </c>
      <c r="D8" s="100"/>
      <c r="E8" s="101"/>
      <c r="F8" s="100"/>
      <c r="G8" s="101"/>
      <c r="H8" s="100"/>
      <c r="I8" s="100"/>
      <c r="J8" s="100"/>
      <c r="K8" s="100"/>
      <c r="L8" s="188"/>
      <c r="M8" s="189" t="s">
        <v>36</v>
      </c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2"/>
      <c r="BI8" s="60"/>
      <c r="BJ8" s="60"/>
      <c r="BK8" s="60"/>
      <c r="BL8" s="60"/>
      <c r="BM8" s="60"/>
      <c r="BN8" s="60"/>
      <c r="BO8" s="60"/>
      <c r="BP8" s="328" t="s">
        <v>149</v>
      </c>
      <c r="BQ8" s="60"/>
      <c r="BR8" s="87"/>
      <c r="BS8" s="99" t="s">
        <v>151</v>
      </c>
      <c r="BT8" s="100"/>
      <c r="BU8" s="100"/>
      <c r="BV8" s="100"/>
      <c r="BW8" s="100"/>
      <c r="BX8" s="100"/>
      <c r="BY8" s="100"/>
      <c r="BZ8" s="103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2"/>
      <c r="CW8" s="60"/>
    </row>
    <row r="9" spans="1:101" ht="28.5" customHeight="1" x14ac:dyDescent="0.2">
      <c r="A9" s="60"/>
      <c r="B9" s="60"/>
      <c r="C9" s="60"/>
      <c r="D9" s="60"/>
      <c r="E9" s="85"/>
      <c r="F9" s="60"/>
      <c r="G9" s="85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330" t="s">
        <v>48</v>
      </c>
      <c r="BK9" s="330" t="s">
        <v>142</v>
      </c>
      <c r="BL9" s="330" t="s">
        <v>143</v>
      </c>
      <c r="BM9" s="330" t="s">
        <v>49</v>
      </c>
      <c r="BN9" s="330" t="s">
        <v>147</v>
      </c>
      <c r="BO9" s="330" t="s">
        <v>148</v>
      </c>
      <c r="BP9" s="329"/>
      <c r="BQ9" s="60"/>
      <c r="BR9" s="87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</row>
    <row r="10" spans="1:101" ht="18.75" customHeight="1" x14ac:dyDescent="0.25">
      <c r="A10" s="60"/>
      <c r="B10" s="60"/>
      <c r="C10" s="88" t="s">
        <v>63</v>
      </c>
      <c r="D10" s="60"/>
      <c r="E10" s="85"/>
      <c r="F10" s="60"/>
      <c r="G10" s="85"/>
      <c r="H10" s="60"/>
      <c r="I10" s="60"/>
      <c r="J10" s="60"/>
      <c r="K10" s="60"/>
      <c r="L10" s="60"/>
      <c r="M10" s="60" t="s">
        <v>4</v>
      </c>
      <c r="N10" s="60"/>
      <c r="O10" s="60"/>
      <c r="P10" s="60"/>
      <c r="Q10" s="60" t="s">
        <v>6</v>
      </c>
      <c r="R10" s="60"/>
      <c r="S10" s="60"/>
      <c r="T10" s="60"/>
      <c r="U10" s="60" t="s">
        <v>7</v>
      </c>
      <c r="V10" s="60"/>
      <c r="W10" s="60"/>
      <c r="X10" s="60"/>
      <c r="Y10" s="60"/>
      <c r="Z10" s="60" t="s">
        <v>4</v>
      </c>
      <c r="AA10" s="60" t="s">
        <v>5</v>
      </c>
      <c r="AB10" s="60"/>
      <c r="AC10" s="60"/>
      <c r="AD10" s="60" t="s">
        <v>9</v>
      </c>
      <c r="AE10" s="60"/>
      <c r="AF10" s="60"/>
      <c r="AG10" s="60"/>
      <c r="AH10" s="60" t="s">
        <v>32</v>
      </c>
      <c r="AI10" s="60"/>
      <c r="AJ10" s="60"/>
      <c r="AK10" s="60"/>
      <c r="AL10" s="60"/>
      <c r="AM10" s="60"/>
      <c r="AN10" s="60" t="s">
        <v>35</v>
      </c>
      <c r="AO10" s="60"/>
      <c r="AP10" s="60"/>
      <c r="AQ10" s="60"/>
      <c r="AR10" s="60"/>
      <c r="AS10" s="60" t="s">
        <v>33</v>
      </c>
      <c r="AT10" s="60"/>
      <c r="AU10" s="60"/>
      <c r="AV10" s="60"/>
      <c r="AW10" s="60"/>
      <c r="AX10" s="60"/>
      <c r="AY10" s="60"/>
      <c r="AZ10" s="60"/>
      <c r="BA10" s="60"/>
      <c r="BB10" s="89" t="s">
        <v>10</v>
      </c>
      <c r="BC10" s="60"/>
      <c r="BD10" s="90" t="s">
        <v>4</v>
      </c>
      <c r="BE10" s="60"/>
      <c r="BF10" s="61" t="s">
        <v>5</v>
      </c>
      <c r="BG10" s="60"/>
      <c r="BH10" s="60"/>
      <c r="BI10" s="60"/>
      <c r="BJ10" s="330"/>
      <c r="BK10" s="330"/>
      <c r="BL10" s="330"/>
      <c r="BM10" s="330"/>
      <c r="BN10" s="330"/>
      <c r="BO10" s="330"/>
      <c r="BP10" s="329"/>
      <c r="BQ10" s="60"/>
      <c r="BR10" s="87"/>
      <c r="BS10" s="88"/>
      <c r="BT10" s="60"/>
      <c r="BU10" s="91" t="s">
        <v>120</v>
      </c>
      <c r="BV10" s="60"/>
      <c r="BW10" s="60"/>
      <c r="BX10" s="61" t="s">
        <v>26</v>
      </c>
      <c r="BY10" s="60"/>
      <c r="BZ10" s="88"/>
      <c r="CA10" s="60"/>
      <c r="CB10" s="60"/>
      <c r="CC10" s="60"/>
      <c r="CD10" s="60"/>
      <c r="CE10" s="61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</row>
    <row r="11" spans="1:101" ht="18.75" customHeight="1" thickBot="1" x14ac:dyDescent="0.25">
      <c r="A11" s="60"/>
      <c r="B11" s="60"/>
      <c r="C11" s="60"/>
      <c r="D11" s="60"/>
      <c r="E11" s="85"/>
      <c r="F11" s="60"/>
      <c r="G11" s="85"/>
      <c r="H11" s="60"/>
      <c r="I11" s="60"/>
      <c r="J11" s="60"/>
      <c r="K11" s="60"/>
      <c r="L11" s="60"/>
      <c r="M11" s="60" t="s">
        <v>0</v>
      </c>
      <c r="N11" s="60" t="s">
        <v>1</v>
      </c>
      <c r="O11" s="60" t="s">
        <v>2</v>
      </c>
      <c r="P11" s="60" t="s">
        <v>3</v>
      </c>
      <c r="Q11" s="60" t="s">
        <v>0</v>
      </c>
      <c r="R11" s="60" t="s">
        <v>1</v>
      </c>
      <c r="S11" s="60" t="s">
        <v>2</v>
      </c>
      <c r="T11" s="60" t="s">
        <v>3</v>
      </c>
      <c r="U11" s="60" t="s">
        <v>0</v>
      </c>
      <c r="V11" s="60" t="s">
        <v>1</v>
      </c>
      <c r="W11" s="60" t="s">
        <v>2</v>
      </c>
      <c r="X11" s="60" t="s">
        <v>3</v>
      </c>
      <c r="Y11" s="60"/>
      <c r="Z11" s="60" t="s">
        <v>8</v>
      </c>
      <c r="AA11" s="60"/>
      <c r="AB11" s="60"/>
      <c r="AC11" s="60"/>
      <c r="AD11" s="60"/>
      <c r="AE11" s="60"/>
      <c r="AF11" s="60"/>
      <c r="AG11" s="60"/>
      <c r="AH11" s="60" t="s">
        <v>31</v>
      </c>
      <c r="AI11" s="60"/>
      <c r="AJ11" s="60"/>
      <c r="AK11" s="60"/>
      <c r="AL11" s="60"/>
      <c r="AM11" s="60"/>
      <c r="AN11" s="60" t="str">
        <f>AI12</f>
        <v>Brasilien</v>
      </c>
      <c r="AO11" s="60" t="str">
        <f>AI13</f>
        <v>Kroatien</v>
      </c>
      <c r="AP11" s="60" t="str">
        <f>AI14</f>
        <v>Mexiko</v>
      </c>
      <c r="AQ11" s="60" t="str">
        <f>AI15</f>
        <v>Kamerun</v>
      </c>
      <c r="AR11" s="60"/>
      <c r="AS11" s="60" t="s">
        <v>31</v>
      </c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330"/>
      <c r="BK11" s="330"/>
      <c r="BL11" s="330"/>
      <c r="BM11" s="330"/>
      <c r="BN11" s="330"/>
      <c r="BO11" s="330"/>
      <c r="BP11" s="329"/>
      <c r="BQ11" s="60"/>
      <c r="BR11" s="87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</row>
    <row r="12" spans="1:101" ht="18.75" customHeight="1" thickBot="1" x14ac:dyDescent="0.3">
      <c r="A12" s="60"/>
      <c r="B12" s="60"/>
      <c r="C12" s="7" t="str">
        <f>Spielplan!$C$12</f>
        <v>Brasilien</v>
      </c>
      <c r="D12" s="38"/>
      <c r="E12" s="104"/>
      <c r="F12" s="93"/>
      <c r="G12" s="104"/>
      <c r="H12" s="7" t="str">
        <f>Spielplan!$H$12</f>
        <v>Kroatien</v>
      </c>
      <c r="I12" s="38"/>
      <c r="J12" s="60"/>
      <c r="K12" s="60" t="s">
        <v>58</v>
      </c>
      <c r="L12" s="60">
        <f t="shared" ref="L12:L17" si="0">IF(E12-G12&gt;0,1,IF(G12=E12,0,-1))</f>
        <v>0</v>
      </c>
      <c r="M12" s="60">
        <f>IF($E12="",0,IF($E12&gt;$G12,3,IF($E12=G12,1,0)))</f>
        <v>0</v>
      </c>
      <c r="N12" s="60">
        <f>IF($G12="",0,IF($E12&gt;$G12,0,IF($E12=G12,1,3)))</f>
        <v>0</v>
      </c>
      <c r="O12" s="60"/>
      <c r="P12" s="60"/>
      <c r="Q12" s="60">
        <f>E12</f>
        <v>0</v>
      </c>
      <c r="R12" s="60">
        <f>G12</f>
        <v>0</v>
      </c>
      <c r="S12" s="60"/>
      <c r="T12" s="60"/>
      <c r="U12" s="60">
        <f>G12</f>
        <v>0</v>
      </c>
      <c r="V12" s="60">
        <f>E12</f>
        <v>0</v>
      </c>
      <c r="W12" s="60"/>
      <c r="X12" s="60"/>
      <c r="Y12" s="60"/>
      <c r="Z12" s="60">
        <f>M18</f>
        <v>0</v>
      </c>
      <c r="AA12" s="60">
        <f>Q18</f>
        <v>0</v>
      </c>
      <c r="AB12" s="60">
        <f>U18</f>
        <v>0</v>
      </c>
      <c r="AC12" s="60">
        <f>AA12-AB12</f>
        <v>0</v>
      </c>
      <c r="AD12" s="60">
        <f>IF(Z12&gt;Z13,-1,0)</f>
        <v>0</v>
      </c>
      <c r="AE12" s="60">
        <f>IF(Z12&gt;Z14,-1,0)</f>
        <v>0</v>
      </c>
      <c r="AF12" s="60">
        <f>IF(Z12&gt;Z15,-1,0)</f>
        <v>0</v>
      </c>
      <c r="AG12" s="60">
        <f>10000-(AJ12*1000+AM12*100+AK12*10)</f>
        <v>10000</v>
      </c>
      <c r="AH12" s="90">
        <f>RANK(AG12,AG12:AG15,1)</f>
        <v>1</v>
      </c>
      <c r="AI12" s="60" t="str">
        <f>C12</f>
        <v>Brasilien</v>
      </c>
      <c r="AJ12" s="60">
        <f t="shared" ref="AJ12:AL15" si="1">Z12</f>
        <v>0</v>
      </c>
      <c r="AK12" s="60">
        <f t="shared" si="1"/>
        <v>0</v>
      </c>
      <c r="AL12" s="60">
        <f t="shared" si="1"/>
        <v>0</v>
      </c>
      <c r="AM12" s="60">
        <f>AK12-AL12</f>
        <v>0</v>
      </c>
      <c r="AN12" s="187"/>
      <c r="AO12" s="187">
        <f>IF(AG13=AG12,IF(G12&gt;E12,AG13-0.1,AG13),AG13)</f>
        <v>10000</v>
      </c>
      <c r="AP12" s="187">
        <f>IF(AG14=AG12,IF(G14&gt;E14,AG14-0.1,AG14),AG14)</f>
        <v>10000</v>
      </c>
      <c r="AQ12" s="187">
        <f>IF(AG15=AG12,IF(G16&gt;E16,AG15-0.1,AG15),AG15)</f>
        <v>10000</v>
      </c>
      <c r="AR12" s="187">
        <f>AN16</f>
        <v>30000</v>
      </c>
      <c r="AS12" s="90">
        <f>RANK(AR12,AR12:AR15,1)</f>
        <v>1</v>
      </c>
      <c r="AT12" s="60" t="str">
        <f t="shared" ref="AT12:AW15" si="2">AI12</f>
        <v>Brasilien</v>
      </c>
      <c r="AU12" s="60">
        <f t="shared" si="2"/>
        <v>0</v>
      </c>
      <c r="AV12" s="60">
        <f t="shared" si="2"/>
        <v>0</v>
      </c>
      <c r="AW12" s="60">
        <f t="shared" si="2"/>
        <v>0</v>
      </c>
      <c r="AX12" s="60"/>
      <c r="AY12" s="60"/>
      <c r="AZ12" s="60"/>
      <c r="BA12" s="3">
        <v>1</v>
      </c>
      <c r="BB12" s="7" t="str">
        <f>VLOOKUP(1,AS12:AT15,2,FALSE)</f>
        <v>Brasilien</v>
      </c>
      <c r="BC12" s="2"/>
      <c r="BD12" s="6">
        <f>VLOOKUP(1,AS12:AW15,3,FALSE)</f>
        <v>0</v>
      </c>
      <c r="BE12" s="4">
        <f>VLOOKUP(1,AS12:AW15,4,FALSE)</f>
        <v>0</v>
      </c>
      <c r="BF12" s="93" t="s">
        <v>12</v>
      </c>
      <c r="BG12" s="4">
        <f>VLOOKUP(1,AS12:AW15,5,FALSE)</f>
        <v>0</v>
      </c>
      <c r="BH12" s="13" t="s">
        <v>18</v>
      </c>
      <c r="BI12" s="60"/>
      <c r="BJ12" s="85">
        <f>IF(E12&gt;G12,IF(Spielplan!E12&gt;Spielplan!G12,Punktemodus!$B$3,0),0)</f>
        <v>0</v>
      </c>
      <c r="BK12" s="85">
        <f>IF(E12=G12,IF(Spielplan!E12=Spielplan!G12,Punktemodus!$B$3,0),0)</f>
        <v>10</v>
      </c>
      <c r="BL12" s="85">
        <f>IF(E12&lt;G12,IF(Spielplan!E12&lt;Spielplan!G12,Punktemodus!$B$3,0),0)</f>
        <v>0</v>
      </c>
      <c r="BM12" s="85">
        <f>IF(E12=Spielplan!E12,IF(G12=Spielplan!G12,Punktemodus!$B$5,0),0)</f>
        <v>3</v>
      </c>
      <c r="BN12" s="85">
        <f>IF(E12=Spielplan!E12,Punktemodus!$B$7,0)</f>
        <v>1</v>
      </c>
      <c r="BO12" s="85">
        <f>IF(G12=Spielplan!G12,Punktemodus!$B$7,0)</f>
        <v>1</v>
      </c>
      <c r="BP12" s="137">
        <f>IF(Spielplan!E12="",0,SUM(BJ12:BO12))</f>
        <v>0</v>
      </c>
      <c r="BQ12" s="60"/>
      <c r="BR12" s="87"/>
      <c r="BS12" s="13" t="s">
        <v>18</v>
      </c>
      <c r="BT12" s="44" t="str">
        <f>IF(G17="","",BB12)</f>
        <v/>
      </c>
      <c r="BU12" s="46"/>
      <c r="BV12" s="104"/>
      <c r="BW12" s="60"/>
      <c r="BX12" s="104"/>
      <c r="BY12" s="60"/>
      <c r="BZ12" s="88"/>
      <c r="CA12" s="60"/>
      <c r="CB12" s="91" t="s">
        <v>27</v>
      </c>
      <c r="CC12" s="60"/>
      <c r="CD12" s="60"/>
      <c r="CE12" s="61" t="s">
        <v>26</v>
      </c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</row>
    <row r="13" spans="1:101" ht="18.75" customHeight="1" thickBot="1" x14ac:dyDescent="0.3">
      <c r="A13" s="60"/>
      <c r="B13" s="60"/>
      <c r="C13" s="44" t="str">
        <f>Spielplan!$C$13</f>
        <v>Mexiko</v>
      </c>
      <c r="D13" s="45"/>
      <c r="E13" s="104"/>
      <c r="F13" s="93"/>
      <c r="G13" s="104"/>
      <c r="H13" s="44" t="str">
        <f>Spielplan!$H$13</f>
        <v>Kamerun</v>
      </c>
      <c r="I13" s="45"/>
      <c r="J13" s="60"/>
      <c r="K13" s="60" t="s">
        <v>59</v>
      </c>
      <c r="L13" s="60">
        <f t="shared" si="0"/>
        <v>0</v>
      </c>
      <c r="M13" s="60"/>
      <c r="N13" s="60"/>
      <c r="O13" s="60">
        <f>IF($E13="",0,IF($E13&gt;$G13,3,IF($E13=$G13,1,0)))</f>
        <v>0</v>
      </c>
      <c r="P13" s="60">
        <f>IF($G13="",0,IF($E13&gt;$G13,0,IF($E13=$G13,1,3)))</f>
        <v>0</v>
      </c>
      <c r="Q13" s="60"/>
      <c r="R13" s="60"/>
      <c r="S13" s="60">
        <f>E13</f>
        <v>0</v>
      </c>
      <c r="T13" s="60">
        <f>G13</f>
        <v>0</v>
      </c>
      <c r="U13" s="60"/>
      <c r="V13" s="60"/>
      <c r="W13" s="60">
        <f>G13</f>
        <v>0</v>
      </c>
      <c r="X13" s="60">
        <f>E13</f>
        <v>0</v>
      </c>
      <c r="Y13" s="60"/>
      <c r="Z13" s="60">
        <f>N18</f>
        <v>0</v>
      </c>
      <c r="AA13" s="60">
        <f>R18</f>
        <v>0</v>
      </c>
      <c r="AB13" s="60">
        <f>V18</f>
        <v>0</v>
      </c>
      <c r="AC13" s="60">
        <f>AA13-AB13</f>
        <v>0</v>
      </c>
      <c r="AD13" s="60">
        <f>IF(Z13&gt;Z12,-1,0)</f>
        <v>0</v>
      </c>
      <c r="AE13" s="60">
        <f>IF(Z13&gt;Z14,-1,0)</f>
        <v>0</v>
      </c>
      <c r="AF13" s="60">
        <f>IF(Z13&gt;Z15,-1,0)</f>
        <v>0</v>
      </c>
      <c r="AG13" s="60">
        <f>10000-(AJ13*1000+AM13*100+AK13*10)</f>
        <v>10000</v>
      </c>
      <c r="AH13" s="90">
        <f>RANK(AG13,AG12:AG15,1)</f>
        <v>1</v>
      </c>
      <c r="AI13" s="60" t="str">
        <f>H12</f>
        <v>Kroatien</v>
      </c>
      <c r="AJ13" s="60">
        <f t="shared" si="1"/>
        <v>0</v>
      </c>
      <c r="AK13" s="60">
        <f t="shared" si="1"/>
        <v>0</v>
      </c>
      <c r="AL13" s="60">
        <f t="shared" si="1"/>
        <v>0</v>
      </c>
      <c r="AM13" s="60">
        <f>AK13-AL13</f>
        <v>0</v>
      </c>
      <c r="AN13" s="187">
        <f>IF(AG12=AG13,IF(E12&gt;G12,AG12-0.1,AG12),AG12)</f>
        <v>10000</v>
      </c>
      <c r="AO13" s="187"/>
      <c r="AP13" s="187">
        <f>IF(AG14=AG13,IF(G17&gt;E17,AG14-0.1,AG14),AG14)</f>
        <v>10000</v>
      </c>
      <c r="AQ13" s="187">
        <f>IF(AG15=AG13,IF(G15&gt;E15,AG15-0.1,AG15),AG15)</f>
        <v>10000</v>
      </c>
      <c r="AR13" s="187">
        <f>AO16</f>
        <v>30000</v>
      </c>
      <c r="AS13" s="90">
        <f>RANK(AR13,AR12:AR15,1)</f>
        <v>1</v>
      </c>
      <c r="AT13" s="60" t="str">
        <f t="shared" si="2"/>
        <v>Kroatien</v>
      </c>
      <c r="AU13" s="60">
        <f t="shared" si="2"/>
        <v>0</v>
      </c>
      <c r="AV13" s="60">
        <f t="shared" si="2"/>
        <v>0</v>
      </c>
      <c r="AW13" s="60">
        <f t="shared" si="2"/>
        <v>0</v>
      </c>
      <c r="AX13" s="60"/>
      <c r="AY13" s="60"/>
      <c r="AZ13" s="60"/>
      <c r="BA13" s="120">
        <v>2</v>
      </c>
      <c r="BB13" s="121" t="e">
        <f>VLOOKUP(2,AS12:AT15,2,FALSE)</f>
        <v>#N/A</v>
      </c>
      <c r="BC13" s="122"/>
      <c r="BD13" s="123" t="e">
        <f>VLOOKUP(2,AS12:AW15,3,FALSE)</f>
        <v>#N/A</v>
      </c>
      <c r="BE13" s="124" t="e">
        <f>VLOOKUP(2,AS12:AW15,4,FALSE)</f>
        <v>#N/A</v>
      </c>
      <c r="BF13" s="93" t="s">
        <v>12</v>
      </c>
      <c r="BG13" s="124" t="e">
        <f>VLOOKUP(2,AS12:AW15,5,FALSE)</f>
        <v>#N/A</v>
      </c>
      <c r="BH13" s="125" t="s">
        <v>19</v>
      </c>
      <c r="BI13" s="60"/>
      <c r="BJ13" s="85">
        <f>IF(E13&gt;G13,IF(Spielplan!E13&gt;Spielplan!G13,Punktemodus!$B$3,0),0)</f>
        <v>0</v>
      </c>
      <c r="BK13" s="85">
        <f>IF(E13=G13,IF(Spielplan!E13=Spielplan!G13,Punktemodus!$B$3,0),0)</f>
        <v>10</v>
      </c>
      <c r="BL13" s="85">
        <f>IF(E13&lt;G13,IF(Spielplan!E13&lt;Spielplan!G13,Punktemodus!$B$3,0),0)</f>
        <v>0</v>
      </c>
      <c r="BM13" s="85">
        <f>IF(E13=Spielplan!E13,IF(G13=Spielplan!G13,Punktemodus!$B$5,0),0)</f>
        <v>3</v>
      </c>
      <c r="BN13" s="85">
        <f>IF(E13=Spielplan!E13,Punktemodus!$B$7,0)</f>
        <v>1</v>
      </c>
      <c r="BO13" s="85">
        <f>IF(G13=Spielplan!G13,Punktemodus!$B$7,0)</f>
        <v>1</v>
      </c>
      <c r="BP13" s="137">
        <f>IF(Spielplan!E13="",0,SUM(BJ13:BO13))</f>
        <v>0</v>
      </c>
      <c r="BQ13" s="60"/>
      <c r="BR13" s="87"/>
      <c r="BS13" s="73" t="s">
        <v>21</v>
      </c>
      <c r="BT13" s="44" t="str">
        <f>IF(G28="","",BB24)</f>
        <v/>
      </c>
      <c r="BU13" s="46"/>
      <c r="BV13" s="104"/>
      <c r="BW13" s="60"/>
      <c r="BX13" s="104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</row>
    <row r="14" spans="1:101" ht="18.75" customHeight="1" thickBot="1" x14ac:dyDescent="0.3">
      <c r="A14" s="60"/>
      <c r="B14" s="60"/>
      <c r="C14" s="7" t="str">
        <f>C12</f>
        <v>Brasilien</v>
      </c>
      <c r="D14" s="38"/>
      <c r="E14" s="104"/>
      <c r="F14" s="93"/>
      <c r="G14" s="104"/>
      <c r="H14" s="7" t="str">
        <f>C13</f>
        <v>Mexiko</v>
      </c>
      <c r="I14" s="38"/>
      <c r="J14" s="60"/>
      <c r="K14" s="60" t="s">
        <v>60</v>
      </c>
      <c r="L14" s="60">
        <f t="shared" si="0"/>
        <v>0</v>
      </c>
      <c r="M14" s="60">
        <f>IF($E14="",0,IF($E14&gt;$G14,3,IF($E14=G14,1,0)))</f>
        <v>0</v>
      </c>
      <c r="N14" s="60"/>
      <c r="O14" s="60">
        <f>IF($G14="",0,IF($E14&gt;$G14,0,IF($E14=$G14,1,3)))</f>
        <v>0</v>
      </c>
      <c r="P14" s="60"/>
      <c r="Q14" s="60">
        <f>E14</f>
        <v>0</v>
      </c>
      <c r="R14" s="60"/>
      <c r="S14" s="60">
        <f>G14</f>
        <v>0</v>
      </c>
      <c r="T14" s="60"/>
      <c r="U14" s="60">
        <f>G14</f>
        <v>0</v>
      </c>
      <c r="V14" s="60"/>
      <c r="W14" s="60">
        <f>E14</f>
        <v>0</v>
      </c>
      <c r="X14" s="60"/>
      <c r="Y14" s="60"/>
      <c r="Z14" s="60">
        <f>O18</f>
        <v>0</v>
      </c>
      <c r="AA14" s="60">
        <f>S18</f>
        <v>0</v>
      </c>
      <c r="AB14" s="60">
        <f>W18</f>
        <v>0</v>
      </c>
      <c r="AC14" s="60">
        <f>AA14-AB14</f>
        <v>0</v>
      </c>
      <c r="AD14" s="60">
        <f>IF(Z14&gt;Z12,-1,0)</f>
        <v>0</v>
      </c>
      <c r="AE14" s="60">
        <f>IF(Z14&gt;Z13,-1,0)</f>
        <v>0</v>
      </c>
      <c r="AF14" s="60">
        <f>IF(Z14&gt;Z15,-1,0)</f>
        <v>0</v>
      </c>
      <c r="AG14" s="60">
        <f>10000-(AJ14*1000+AM14*100+AK14*10)</f>
        <v>10000</v>
      </c>
      <c r="AH14" s="90">
        <f>RANK(AG14,AG12:AG15,1)</f>
        <v>1</v>
      </c>
      <c r="AI14" s="60" t="str">
        <f>C13</f>
        <v>Mexiko</v>
      </c>
      <c r="AJ14" s="60">
        <f t="shared" si="1"/>
        <v>0</v>
      </c>
      <c r="AK14" s="60">
        <f t="shared" si="1"/>
        <v>0</v>
      </c>
      <c r="AL14" s="60">
        <f t="shared" si="1"/>
        <v>0</v>
      </c>
      <c r="AM14" s="60">
        <f>AK14-AL14</f>
        <v>0</v>
      </c>
      <c r="AN14" s="187">
        <f>IF(AG12=AG14,IF(E14&gt;G14,AG12-0.1,AG12),AG12)</f>
        <v>10000</v>
      </c>
      <c r="AO14" s="187">
        <f>IF(AG13=AG14,IF(E17&gt;G17,AG13-0.1,AG13),AG13)</f>
        <v>10000</v>
      </c>
      <c r="AP14" s="187"/>
      <c r="AQ14" s="187">
        <f>IF(AG15=AG14,IF(G13&gt;E13,AG15-0.1,AG15),AG15)</f>
        <v>10000</v>
      </c>
      <c r="AR14" s="187">
        <f>AP16</f>
        <v>30000</v>
      </c>
      <c r="AS14" s="90">
        <f>RANK(AR14,AR12:AR15,1)</f>
        <v>1</v>
      </c>
      <c r="AT14" s="60" t="str">
        <f t="shared" si="2"/>
        <v>Mexiko</v>
      </c>
      <c r="AU14" s="60">
        <f t="shared" si="2"/>
        <v>0</v>
      </c>
      <c r="AV14" s="60">
        <f t="shared" si="2"/>
        <v>0</v>
      </c>
      <c r="AW14" s="60">
        <f t="shared" si="2"/>
        <v>0</v>
      </c>
      <c r="AX14" s="60"/>
      <c r="AY14" s="60"/>
      <c r="AZ14" s="60"/>
      <c r="BA14" s="113">
        <v>3</v>
      </c>
      <c r="BB14" s="114" t="e">
        <f>VLOOKUP(3,AS12:AT15,2,FALSE)</f>
        <v>#N/A</v>
      </c>
      <c r="BC14" s="115"/>
      <c r="BD14" s="116" t="e">
        <f>VLOOKUP(3,AS12:AW15,3,FALSE)</f>
        <v>#N/A</v>
      </c>
      <c r="BE14" s="116" t="e">
        <f>VLOOKUP(3,AS12:AW15,4,FALSE)</f>
        <v>#N/A</v>
      </c>
      <c r="BF14" s="93" t="s">
        <v>12</v>
      </c>
      <c r="BG14" s="116" t="e">
        <f>VLOOKUP(3,AS12:AW15,5,FALSE)</f>
        <v>#N/A</v>
      </c>
      <c r="BH14" s="60"/>
      <c r="BI14" s="60"/>
      <c r="BJ14" s="85">
        <f>IF(E14&gt;G14,IF(Spielplan!E14&gt;Spielplan!G14,Punktemodus!$B$3,0),0)</f>
        <v>0</v>
      </c>
      <c r="BK14" s="85">
        <f>IF(E14=G14,IF(Spielplan!E14=Spielplan!G14,Punktemodus!$B$3,0),0)</f>
        <v>10</v>
      </c>
      <c r="BL14" s="85">
        <f>IF(E14&lt;G14,IF(Spielplan!E14&lt;Spielplan!G14,Punktemodus!$B$3,0),0)</f>
        <v>0</v>
      </c>
      <c r="BM14" s="85">
        <f>IF(E14=Spielplan!E14,IF(G14=Spielplan!G14,Punktemodus!$B$5,0),0)</f>
        <v>3</v>
      </c>
      <c r="BN14" s="85">
        <f>IF(E14=Spielplan!E14,Punktemodus!$B$7,0)</f>
        <v>1</v>
      </c>
      <c r="BO14" s="85">
        <f>IF(G14=Spielplan!G14,Punktemodus!$B$7,0)</f>
        <v>1</v>
      </c>
      <c r="BP14" s="137">
        <f>IF(Spielplan!E14="",0,SUM(BJ14:BO14))</f>
        <v>0</v>
      </c>
      <c r="BQ14" s="60"/>
      <c r="BR14" s="87"/>
      <c r="BS14" s="60"/>
      <c r="BT14" s="60"/>
      <c r="BU14" s="60"/>
      <c r="BV14" s="60"/>
      <c r="BW14" s="60"/>
      <c r="BX14" s="60"/>
      <c r="BY14" s="60"/>
      <c r="BZ14" s="47">
        <v>49</v>
      </c>
      <c r="CA14" s="44" t="str">
        <f>IF(BX12="",IF(BV12&gt;BV13,BT12,BT13),IF(BX12&gt;BX13,BT12,BT13))</f>
        <v/>
      </c>
      <c r="CB14" s="46"/>
      <c r="CC14" s="104"/>
      <c r="CD14" s="60"/>
      <c r="CE14" s="104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</row>
    <row r="15" spans="1:101" ht="18.75" customHeight="1" thickBot="1" x14ac:dyDescent="0.3">
      <c r="A15" s="60"/>
      <c r="B15" s="60"/>
      <c r="C15" s="44" t="str">
        <f>H12</f>
        <v>Kroatien</v>
      </c>
      <c r="D15" s="45"/>
      <c r="E15" s="104"/>
      <c r="F15" s="93"/>
      <c r="G15" s="104"/>
      <c r="H15" s="44" t="str">
        <f>H13</f>
        <v>Kamerun</v>
      </c>
      <c r="I15" s="45"/>
      <c r="J15" s="60"/>
      <c r="K15" s="60" t="s">
        <v>61</v>
      </c>
      <c r="L15" s="60">
        <f t="shared" si="0"/>
        <v>0</v>
      </c>
      <c r="M15" s="60"/>
      <c r="N15" s="60">
        <f>IF($E15="",0,IF($E15&gt;$G15,3,IF($E15=$G15,1,0)))</f>
        <v>0</v>
      </c>
      <c r="O15" s="60"/>
      <c r="P15" s="60">
        <f>IF($G15="",0,IF($E15&gt;$G15,0,IF($E15=$G15,1,3)))</f>
        <v>0</v>
      </c>
      <c r="Q15" s="60"/>
      <c r="R15" s="60">
        <f>E15</f>
        <v>0</v>
      </c>
      <c r="S15" s="60"/>
      <c r="T15" s="60">
        <f>G15</f>
        <v>0</v>
      </c>
      <c r="U15" s="60"/>
      <c r="V15" s="60">
        <f>G15</f>
        <v>0</v>
      </c>
      <c r="W15" s="60"/>
      <c r="X15" s="60">
        <f>E15</f>
        <v>0</v>
      </c>
      <c r="Y15" s="60"/>
      <c r="Z15" s="60">
        <f>P18</f>
        <v>0</v>
      </c>
      <c r="AA15" s="60">
        <f>T18</f>
        <v>0</v>
      </c>
      <c r="AB15" s="60">
        <f>X18</f>
        <v>0</v>
      </c>
      <c r="AC15" s="60">
        <f>AA15-AB15</f>
        <v>0</v>
      </c>
      <c r="AD15" s="60">
        <f>IF(Z15&gt;Z12,-1,0)</f>
        <v>0</v>
      </c>
      <c r="AE15" s="60">
        <f>IF(Z15&gt;Z13,-1,0)</f>
        <v>0</v>
      </c>
      <c r="AF15" s="60">
        <f>IF(Z15&gt;Z14,-1,0)</f>
        <v>0</v>
      </c>
      <c r="AG15" s="60">
        <f>10000-(AJ15*1000+AM15*100+AK15*10)</f>
        <v>10000</v>
      </c>
      <c r="AH15" s="90">
        <f>RANK(AG15,AG12:AG15,1)</f>
        <v>1</v>
      </c>
      <c r="AI15" s="60" t="str">
        <f>H13</f>
        <v>Kamerun</v>
      </c>
      <c r="AJ15" s="60">
        <f t="shared" si="1"/>
        <v>0</v>
      </c>
      <c r="AK15" s="60">
        <f t="shared" si="1"/>
        <v>0</v>
      </c>
      <c r="AL15" s="60">
        <f t="shared" si="1"/>
        <v>0</v>
      </c>
      <c r="AM15" s="60">
        <f>AK15-AL15</f>
        <v>0</v>
      </c>
      <c r="AN15" s="187">
        <f>IF(AG12=AG15,IF(E16&gt;G16,AG12-0.1,AG12),AG12)</f>
        <v>10000</v>
      </c>
      <c r="AO15" s="187">
        <f>IF(AG13=AG15,IF(E15&gt;G15,AG13-0.1,AG13),AG13)</f>
        <v>10000</v>
      </c>
      <c r="AP15" s="187">
        <f>IF(AG14=AG15,IF(E13&gt;G13,AG14-0.1,AG14),AG14)</f>
        <v>10000</v>
      </c>
      <c r="AQ15" s="187"/>
      <c r="AR15" s="187">
        <f>AQ16</f>
        <v>30000</v>
      </c>
      <c r="AS15" s="90">
        <f>RANK(AR15,AR12:AR15,1)</f>
        <v>1</v>
      </c>
      <c r="AT15" s="60" t="str">
        <f t="shared" si="2"/>
        <v>Kamerun</v>
      </c>
      <c r="AU15" s="60">
        <f t="shared" si="2"/>
        <v>0</v>
      </c>
      <c r="AV15" s="60">
        <f t="shared" si="2"/>
        <v>0</v>
      </c>
      <c r="AW15" s="60">
        <f t="shared" si="2"/>
        <v>0</v>
      </c>
      <c r="AX15" s="60"/>
      <c r="AY15" s="60"/>
      <c r="AZ15" s="60"/>
      <c r="BA15" s="113">
        <v>4</v>
      </c>
      <c r="BB15" s="114" t="e">
        <f>VLOOKUP(4,AS12:AT15,2,FALSE)</f>
        <v>#N/A</v>
      </c>
      <c r="BC15" s="115"/>
      <c r="BD15" s="116" t="e">
        <f>VLOOKUP(4,AS12:AW15,3,FALSE)</f>
        <v>#N/A</v>
      </c>
      <c r="BE15" s="116" t="e">
        <f>VLOOKUP(4,AS12:AW15,4,FALSE)</f>
        <v>#N/A</v>
      </c>
      <c r="BF15" s="93" t="s">
        <v>12</v>
      </c>
      <c r="BG15" s="116" t="e">
        <f>VLOOKUP(4,AS12:AW15,5,FALSE)</f>
        <v>#N/A</v>
      </c>
      <c r="BH15" s="60"/>
      <c r="BI15" s="60"/>
      <c r="BJ15" s="85">
        <f>IF(E15&gt;G15,IF(Spielplan!E15&gt;Spielplan!G15,Punktemodus!$B$3,0),0)</f>
        <v>0</v>
      </c>
      <c r="BK15" s="85">
        <f>IF(E15=G15,IF(Spielplan!E15=Spielplan!G15,Punktemodus!$B$3,0),0)</f>
        <v>10</v>
      </c>
      <c r="BL15" s="85">
        <f>IF(E15&lt;G15,IF(Spielplan!E15&lt;Spielplan!G15,Punktemodus!$B$3,0),0)</f>
        <v>0</v>
      </c>
      <c r="BM15" s="85">
        <f>IF(E15=Spielplan!E15,IF(G15=Spielplan!G15,Punktemodus!$B$5,0),0)</f>
        <v>3</v>
      </c>
      <c r="BN15" s="85">
        <f>IF(E15=Spielplan!E15,Punktemodus!$B$7,0)</f>
        <v>1</v>
      </c>
      <c r="BO15" s="85">
        <f>IF(G15=Spielplan!G15,Punktemodus!$B$7,0)</f>
        <v>1</v>
      </c>
      <c r="BP15" s="137">
        <f>IF(Spielplan!E15="",0,SUM(BJ15:BO15))</f>
        <v>0</v>
      </c>
      <c r="BQ15" s="60"/>
      <c r="BR15" s="87"/>
      <c r="BS15" s="60"/>
      <c r="BT15" s="60"/>
      <c r="BU15" s="60"/>
      <c r="BV15" s="60"/>
      <c r="BW15" s="60"/>
      <c r="BX15" s="60"/>
      <c r="BY15" s="60"/>
      <c r="BZ15" s="47">
        <v>50</v>
      </c>
      <c r="CA15" s="44" t="str">
        <f>IF(BX16="",IF(BV16&gt;BV17,BT16,BT17),IF(BX16&gt;BX17,BT16,BT17))</f>
        <v/>
      </c>
      <c r="CB15" s="46"/>
      <c r="CC15" s="104"/>
      <c r="CD15" s="60"/>
      <c r="CE15" s="104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</row>
    <row r="16" spans="1:101" ht="18.75" customHeight="1" thickBot="1" x14ac:dyDescent="0.3">
      <c r="A16" s="60"/>
      <c r="B16" s="60"/>
      <c r="C16" s="7" t="str">
        <f>C12</f>
        <v>Brasilien</v>
      </c>
      <c r="D16" s="38"/>
      <c r="E16" s="104"/>
      <c r="F16" s="93"/>
      <c r="G16" s="104"/>
      <c r="H16" s="7" t="str">
        <f>H13</f>
        <v>Kamerun</v>
      </c>
      <c r="I16" s="38"/>
      <c r="J16" s="60"/>
      <c r="K16" s="60" t="s">
        <v>62</v>
      </c>
      <c r="L16" s="60">
        <f t="shared" si="0"/>
        <v>0</v>
      </c>
      <c r="M16" s="60">
        <f>IF($E16="",0,IF($E16&gt;$G16,3,IF($E16=G16,1,0)))</f>
        <v>0</v>
      </c>
      <c r="N16" s="60"/>
      <c r="O16" s="60"/>
      <c r="P16" s="60">
        <f>IF($G16="",0,IF($E16&gt;$G16,0,IF($E16=$G16,1,3)))</f>
        <v>0</v>
      </c>
      <c r="Q16" s="60">
        <f>E16</f>
        <v>0</v>
      </c>
      <c r="R16" s="60"/>
      <c r="S16" s="60"/>
      <c r="T16" s="60">
        <f>G16</f>
        <v>0</v>
      </c>
      <c r="U16" s="60">
        <f>G16</f>
        <v>0</v>
      </c>
      <c r="V16" s="60"/>
      <c r="W16" s="60"/>
      <c r="X16" s="60">
        <f>E16</f>
        <v>0</v>
      </c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187">
        <f>SUM(AN12:AN15)</f>
        <v>30000</v>
      </c>
      <c r="AO16" s="187">
        <f>SUM(AO12:AO15)</f>
        <v>30000</v>
      </c>
      <c r="AP16" s="187">
        <f>SUM(AP12:AP15)</f>
        <v>30000</v>
      </c>
      <c r="AQ16" s="187">
        <f>SUM(AQ12:AQ15)</f>
        <v>30000</v>
      </c>
      <c r="AR16" s="187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85">
        <f>IF(E16&gt;G16,IF(Spielplan!E16&gt;Spielplan!G16,Punktemodus!$B$3,0),0)</f>
        <v>0</v>
      </c>
      <c r="BK16" s="85">
        <f>IF(E16=G16,IF(Spielplan!E16=Spielplan!G16,Punktemodus!$B$3,0),0)</f>
        <v>10</v>
      </c>
      <c r="BL16" s="85">
        <f>IF(E16&lt;G16,IF(Spielplan!E16&lt;Spielplan!G16,Punktemodus!$B$3,0),0)</f>
        <v>0</v>
      </c>
      <c r="BM16" s="85">
        <f>IF(E16=Spielplan!E16,IF(G16=Spielplan!G16,Punktemodus!$B$5,0),0)</f>
        <v>3</v>
      </c>
      <c r="BN16" s="85">
        <f>IF(E16=Spielplan!E16,Punktemodus!$B$7,0)</f>
        <v>1</v>
      </c>
      <c r="BO16" s="85">
        <f>IF(G16=Spielplan!G16,Punktemodus!$B$7,0)</f>
        <v>1</v>
      </c>
      <c r="BP16" s="137">
        <f>IF(Spielplan!E16="",0,SUM(BJ16:BO16))</f>
        <v>0</v>
      </c>
      <c r="BQ16" s="60"/>
      <c r="BR16" s="87"/>
      <c r="BS16" s="63" t="s">
        <v>22</v>
      </c>
      <c r="BT16" s="44" t="str">
        <f>IF(G39="","",BB34)</f>
        <v/>
      </c>
      <c r="BU16" s="46"/>
      <c r="BV16" s="104"/>
      <c r="BW16" s="60"/>
      <c r="BX16" s="104"/>
      <c r="BY16" s="60"/>
      <c r="BZ16" s="60"/>
      <c r="CA16" s="60"/>
      <c r="CB16" s="60"/>
      <c r="CC16" s="60"/>
      <c r="CD16" s="60"/>
      <c r="CE16" s="60"/>
      <c r="CF16" s="91"/>
      <c r="CG16" s="91" t="s">
        <v>28</v>
      </c>
      <c r="CH16" s="60"/>
      <c r="CI16" s="60"/>
      <c r="CJ16" s="61" t="s">
        <v>26</v>
      </c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</row>
    <row r="17" spans="1:101" ht="18.75" customHeight="1" thickBot="1" x14ac:dyDescent="0.3">
      <c r="A17" s="60"/>
      <c r="B17" s="60"/>
      <c r="C17" s="44" t="str">
        <f>H12</f>
        <v>Kroatien</v>
      </c>
      <c r="D17" s="45"/>
      <c r="E17" s="104"/>
      <c r="F17" s="93"/>
      <c r="G17" s="104"/>
      <c r="H17" s="44" t="str">
        <f>C13</f>
        <v>Mexiko</v>
      </c>
      <c r="I17" s="45"/>
      <c r="J17" s="60"/>
      <c r="K17" s="60" t="s">
        <v>62</v>
      </c>
      <c r="L17" s="60">
        <f t="shared" si="0"/>
        <v>0</v>
      </c>
      <c r="M17" s="60"/>
      <c r="N17" s="60">
        <f>IF($E17="",0,IF($E17&gt;$G17,3,IF($E17=$G17,1,0)))</f>
        <v>0</v>
      </c>
      <c r="O17" s="60">
        <f>IF($G17="",0,IF($E17&gt;$G17,0,IF($E17=$G17,1,3)))</f>
        <v>0</v>
      </c>
      <c r="P17" s="60"/>
      <c r="Q17" s="60"/>
      <c r="R17" s="60">
        <f>E17</f>
        <v>0</v>
      </c>
      <c r="S17" s="60">
        <f>G17</f>
        <v>0</v>
      </c>
      <c r="T17" s="60"/>
      <c r="U17" s="60"/>
      <c r="V17" s="60">
        <f>G17</f>
        <v>0</v>
      </c>
      <c r="W17" s="60">
        <f>E17</f>
        <v>0</v>
      </c>
      <c r="X17" s="60"/>
      <c r="Y17" s="60"/>
      <c r="Z17" s="60" t="s">
        <v>30</v>
      </c>
      <c r="AA17" s="60"/>
      <c r="AB17" s="60"/>
      <c r="AC17" s="60"/>
      <c r="AD17" s="60"/>
      <c r="AE17" s="60"/>
      <c r="AF17" s="60"/>
      <c r="AG17" s="60" t="b">
        <f>OR(AG12=AG13,AG12=AG14,AG12=AG15,AG13=AG14,AG13=AG15,AG14=AG15)</f>
        <v>1</v>
      </c>
      <c r="AH17" s="60"/>
      <c r="AI17" s="60"/>
      <c r="AJ17" s="60"/>
      <c r="AK17" s="60"/>
      <c r="AL17" s="60"/>
      <c r="AM17" s="60"/>
      <c r="AN17" s="60"/>
      <c r="AO17" s="60" t="s">
        <v>34</v>
      </c>
      <c r="AP17" s="60"/>
      <c r="AQ17" s="60"/>
      <c r="AR17" s="60" t="b">
        <f>OR(AR12=AR13,AR12=AR14,AR12=AR15,AR13=AR14,AR13=AR15,AR14=AR15)</f>
        <v>1</v>
      </c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85">
        <f>IF(E17&gt;G17,IF(Spielplan!E17&gt;Spielplan!G17,Punktemodus!$B$3,0),0)</f>
        <v>0</v>
      </c>
      <c r="BK17" s="85">
        <f>IF(E17=G17,IF(Spielplan!E17=Spielplan!G17,Punktemodus!$B$3,0),0)</f>
        <v>10</v>
      </c>
      <c r="BL17" s="85">
        <f>IF(E17&lt;G17,IF(Spielplan!E17&lt;Spielplan!G17,Punktemodus!$B$3,0),0)</f>
        <v>0</v>
      </c>
      <c r="BM17" s="85">
        <f>IF(E17=Spielplan!E17,IF(G17=Spielplan!G17,Punktemodus!$B$5,0),0)</f>
        <v>3</v>
      </c>
      <c r="BN17" s="85">
        <f>IF(E17=Spielplan!E17,Punktemodus!$B$7,0)</f>
        <v>1</v>
      </c>
      <c r="BO17" s="85">
        <f>IF(G17=Spielplan!G17,Punktemodus!$B$7,0)</f>
        <v>1</v>
      </c>
      <c r="BP17" s="137">
        <f>IF(Spielplan!E17="",0,SUM(BJ17:BO17))</f>
        <v>0</v>
      </c>
      <c r="BQ17" s="60"/>
      <c r="BR17" s="87"/>
      <c r="BS17" s="52" t="s">
        <v>25</v>
      </c>
      <c r="BT17" s="44" t="str">
        <f>IF(G50="","",BB46)</f>
        <v/>
      </c>
      <c r="BU17" s="46"/>
      <c r="BV17" s="104"/>
      <c r="BW17" s="60"/>
      <c r="BX17" s="104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</row>
    <row r="18" spans="1:101" ht="18.75" customHeight="1" thickBot="1" x14ac:dyDescent="0.25">
      <c r="A18" s="60"/>
      <c r="B18" s="60"/>
      <c r="C18" s="136" t="str">
        <f>IF(G17="","",IF(AR17=TRUE,"Achtung: Fehler in Tabelle!",""))</f>
        <v/>
      </c>
      <c r="D18" s="60"/>
      <c r="E18" s="85"/>
      <c r="F18" s="60"/>
      <c r="G18" s="85"/>
      <c r="H18" s="60"/>
      <c r="I18" s="60"/>
      <c r="J18" s="60"/>
      <c r="K18" s="60"/>
      <c r="L18" s="60"/>
      <c r="M18" s="60">
        <f t="shared" ref="M18:X18" si="3">SUM(M12:M17)</f>
        <v>0</v>
      </c>
      <c r="N18" s="60">
        <f t="shared" si="3"/>
        <v>0</v>
      </c>
      <c r="O18" s="60">
        <f t="shared" si="3"/>
        <v>0</v>
      </c>
      <c r="P18" s="60">
        <f t="shared" si="3"/>
        <v>0</v>
      </c>
      <c r="Q18" s="60">
        <f t="shared" si="3"/>
        <v>0</v>
      </c>
      <c r="R18" s="60">
        <f t="shared" si="3"/>
        <v>0</v>
      </c>
      <c r="S18" s="60">
        <f t="shared" si="3"/>
        <v>0</v>
      </c>
      <c r="T18" s="60">
        <f t="shared" si="3"/>
        <v>0</v>
      </c>
      <c r="U18" s="60">
        <f t="shared" si="3"/>
        <v>0</v>
      </c>
      <c r="V18" s="60">
        <f t="shared" si="3"/>
        <v>0</v>
      </c>
      <c r="W18" s="60">
        <f t="shared" si="3"/>
        <v>0</v>
      </c>
      <c r="X18" s="60">
        <f t="shared" si="3"/>
        <v>0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160">
        <f>SUM(BP12:BP17)</f>
        <v>0</v>
      </c>
      <c r="BQ18" s="60"/>
      <c r="BR18" s="8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47">
        <v>58</v>
      </c>
      <c r="CF18" s="44" t="str">
        <f>IF(CE14="",IF(CC14&gt;CC15,CA14,CA15),IF(CE14&gt;CE15,CA14,CA15))</f>
        <v/>
      </c>
      <c r="CG18" s="46"/>
      <c r="CH18" s="104"/>
      <c r="CI18" s="60"/>
      <c r="CJ18" s="104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</row>
    <row r="19" spans="1:101" ht="18.75" customHeight="1" thickBot="1" x14ac:dyDescent="0.25">
      <c r="A19" s="60"/>
      <c r="B19" s="60"/>
      <c r="C19" s="60"/>
      <c r="D19" s="60"/>
      <c r="E19" s="85"/>
      <c r="F19" s="60"/>
      <c r="G19" s="85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138"/>
      <c r="BQ19" s="60"/>
      <c r="BR19" s="8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47">
        <v>57</v>
      </c>
      <c r="CF19" s="44" t="str">
        <f>IF(CE22="",IF(CC22&gt;CC23,CA22,CA23),IF(CE22&gt;CE23,CA22,CA23))</f>
        <v/>
      </c>
      <c r="CG19" s="46"/>
      <c r="CH19" s="104"/>
      <c r="CI19" s="60"/>
      <c r="CJ19" s="104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</row>
    <row r="20" spans="1:101" ht="18.75" customHeight="1" thickBot="1" x14ac:dyDescent="0.25">
      <c r="A20" s="60"/>
      <c r="B20" s="60"/>
      <c r="C20" s="60"/>
      <c r="D20" s="60"/>
      <c r="E20" s="85"/>
      <c r="F20" s="60"/>
      <c r="G20" s="85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138"/>
      <c r="BQ20" s="60"/>
      <c r="BR20" s="87"/>
      <c r="BS20" s="54" t="s">
        <v>121</v>
      </c>
      <c r="BT20" s="44" t="str">
        <f>IF(G61="","",BB56)</f>
        <v/>
      </c>
      <c r="BU20" s="46"/>
      <c r="BV20" s="104"/>
      <c r="BW20" s="60"/>
      <c r="BX20" s="104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</row>
    <row r="21" spans="1:101" ht="18.75" customHeight="1" thickBot="1" x14ac:dyDescent="0.3">
      <c r="A21" s="60"/>
      <c r="B21" s="60"/>
      <c r="C21" s="88" t="s">
        <v>64</v>
      </c>
      <c r="D21" s="60"/>
      <c r="E21" s="85"/>
      <c r="F21" s="60"/>
      <c r="G21" s="85"/>
      <c r="H21" s="60"/>
      <c r="I21" s="60"/>
      <c r="J21" s="60"/>
      <c r="K21" s="60"/>
      <c r="L21" s="60"/>
      <c r="M21" s="60" t="s">
        <v>4</v>
      </c>
      <c r="N21" s="60"/>
      <c r="O21" s="60"/>
      <c r="P21" s="60"/>
      <c r="Q21" s="60" t="s">
        <v>6</v>
      </c>
      <c r="R21" s="60"/>
      <c r="S21" s="60"/>
      <c r="T21" s="60"/>
      <c r="U21" s="60" t="s">
        <v>7</v>
      </c>
      <c r="V21" s="60"/>
      <c r="W21" s="60"/>
      <c r="X21" s="60"/>
      <c r="Y21" s="60"/>
      <c r="Z21" s="60" t="s">
        <v>4</v>
      </c>
      <c r="AA21" s="60" t="s">
        <v>5</v>
      </c>
      <c r="AB21" s="60"/>
      <c r="AC21" s="60"/>
      <c r="AD21" s="60" t="s">
        <v>9</v>
      </c>
      <c r="AE21" s="60"/>
      <c r="AF21" s="60"/>
      <c r="AG21" s="60"/>
      <c r="AH21" s="60" t="s">
        <v>32</v>
      </c>
      <c r="AI21" s="60"/>
      <c r="AJ21" s="60"/>
      <c r="AK21" s="60"/>
      <c r="AL21" s="60"/>
      <c r="AM21" s="60"/>
      <c r="AN21" s="60" t="s">
        <v>35</v>
      </c>
      <c r="AO21" s="60"/>
      <c r="AP21" s="60"/>
      <c r="AQ21" s="60"/>
      <c r="AR21" s="60"/>
      <c r="AS21" s="60" t="s">
        <v>33</v>
      </c>
      <c r="AT21" s="60"/>
      <c r="AU21" s="60"/>
      <c r="AV21" s="60"/>
      <c r="AW21" s="60"/>
      <c r="AX21" s="60"/>
      <c r="AY21" s="60"/>
      <c r="AZ21" s="60"/>
      <c r="BA21" s="60"/>
      <c r="BB21" s="89" t="s">
        <v>10</v>
      </c>
      <c r="BC21" s="60"/>
      <c r="BD21" s="90" t="s">
        <v>4</v>
      </c>
      <c r="BE21" s="60"/>
      <c r="BF21" s="61" t="s">
        <v>5</v>
      </c>
      <c r="BG21" s="60"/>
      <c r="BH21" s="60"/>
      <c r="BI21" s="60"/>
      <c r="BJ21" s="60"/>
      <c r="BK21" s="60"/>
      <c r="BL21" s="60"/>
      <c r="BM21" s="60"/>
      <c r="BN21" s="60"/>
      <c r="BO21" s="60"/>
      <c r="BP21" s="138"/>
      <c r="BQ21" s="60"/>
      <c r="BR21" s="87"/>
      <c r="BS21" s="73" t="s">
        <v>122</v>
      </c>
      <c r="BT21" s="44" t="str">
        <f>IF(G72="","",BB68)</f>
        <v/>
      </c>
      <c r="BU21" s="46"/>
      <c r="BV21" s="104"/>
      <c r="BW21" s="60"/>
      <c r="BX21" s="104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91" t="s">
        <v>29</v>
      </c>
      <c r="CM21" s="60"/>
      <c r="CN21" s="60"/>
      <c r="CO21" s="61" t="s">
        <v>26</v>
      </c>
      <c r="CP21" s="60"/>
      <c r="CQ21" s="60"/>
      <c r="CR21" s="60"/>
      <c r="CS21" s="60"/>
      <c r="CT21" s="60"/>
      <c r="CU21" s="60"/>
      <c r="CV21" s="60"/>
      <c r="CW21" s="60"/>
    </row>
    <row r="22" spans="1:101" ht="18.75" customHeight="1" thickBot="1" x14ac:dyDescent="0.3">
      <c r="A22" s="60"/>
      <c r="B22" s="60"/>
      <c r="C22" s="60"/>
      <c r="D22" s="60"/>
      <c r="E22" s="85"/>
      <c r="F22" s="60"/>
      <c r="G22" s="85"/>
      <c r="H22" s="60"/>
      <c r="I22" s="60"/>
      <c r="J22" s="60"/>
      <c r="K22" s="60"/>
      <c r="L22" s="60"/>
      <c r="M22" s="60" t="s">
        <v>0</v>
      </c>
      <c r="N22" s="60" t="s">
        <v>1</v>
      </c>
      <c r="O22" s="60" t="s">
        <v>2</v>
      </c>
      <c r="P22" s="60" t="s">
        <v>3</v>
      </c>
      <c r="Q22" s="60" t="s">
        <v>0</v>
      </c>
      <c r="R22" s="60" t="s">
        <v>1</v>
      </c>
      <c r="S22" s="60" t="s">
        <v>2</v>
      </c>
      <c r="T22" s="60" t="s">
        <v>3</v>
      </c>
      <c r="U22" s="60" t="s">
        <v>0</v>
      </c>
      <c r="V22" s="60" t="s">
        <v>1</v>
      </c>
      <c r="W22" s="60" t="s">
        <v>2</v>
      </c>
      <c r="X22" s="60" t="s">
        <v>3</v>
      </c>
      <c r="Y22" s="60"/>
      <c r="Z22" s="60" t="s">
        <v>8</v>
      </c>
      <c r="AA22" s="60"/>
      <c r="AB22" s="60"/>
      <c r="AC22" s="60"/>
      <c r="AD22" s="60"/>
      <c r="AE22" s="60"/>
      <c r="AF22" s="60"/>
      <c r="AG22" s="60"/>
      <c r="AH22" s="60" t="s">
        <v>31</v>
      </c>
      <c r="AI22" s="60"/>
      <c r="AJ22" s="60"/>
      <c r="AK22" s="60"/>
      <c r="AL22" s="60"/>
      <c r="AM22" s="60"/>
      <c r="AN22" s="60" t="str">
        <f>AI23</f>
        <v>Spanien</v>
      </c>
      <c r="AO22" s="60" t="str">
        <f>AI24</f>
        <v>Niederlande</v>
      </c>
      <c r="AP22" s="60" t="str">
        <f>AI25</f>
        <v>Chile</v>
      </c>
      <c r="AQ22" s="60" t="str">
        <f>AI26</f>
        <v>Australien</v>
      </c>
      <c r="AR22" s="60"/>
      <c r="AS22" s="60" t="s">
        <v>31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138"/>
      <c r="BQ22" s="60"/>
      <c r="BR22" s="87"/>
      <c r="BS22" s="60"/>
      <c r="BT22" s="60"/>
      <c r="BU22" s="60"/>
      <c r="BV22" s="60"/>
      <c r="BW22" s="60"/>
      <c r="BX22" s="60"/>
      <c r="BY22" s="60"/>
      <c r="BZ22" s="47">
        <v>53</v>
      </c>
      <c r="CA22" s="44" t="str">
        <f>IF(BX20="",IF(BV20&gt;BV21,BT20,BT21),IF(BX20&gt;BX21,BT20,BT21))</f>
        <v/>
      </c>
      <c r="CB22" s="46"/>
      <c r="CC22" s="104"/>
      <c r="CD22" s="60"/>
      <c r="CE22" s="104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88" t="s">
        <v>130</v>
      </c>
      <c r="CS22" s="60"/>
      <c r="CT22" s="60"/>
      <c r="CU22" s="60"/>
      <c r="CV22" s="60"/>
      <c r="CW22" s="60"/>
    </row>
    <row r="23" spans="1:101" ht="18.75" customHeight="1" thickBot="1" x14ac:dyDescent="0.3">
      <c r="A23" s="60"/>
      <c r="B23" s="60"/>
      <c r="C23" s="65" t="str">
        <f>Spielplan!$C$23</f>
        <v>Spanien</v>
      </c>
      <c r="D23" s="66"/>
      <c r="E23" s="104"/>
      <c r="F23" s="93"/>
      <c r="G23" s="104"/>
      <c r="H23" s="65" t="str">
        <f>Spielplan!$H$23</f>
        <v>Niederlande</v>
      </c>
      <c r="I23" s="66"/>
      <c r="J23" s="60"/>
      <c r="K23" s="60" t="s">
        <v>68</v>
      </c>
      <c r="L23" s="60">
        <f t="shared" ref="L23:L28" si="4">IF(E23-G23&gt;0,1,IF(G23=E23,0,-1))</f>
        <v>0</v>
      </c>
      <c r="M23" s="60">
        <f>IF($E23="",0,IF($E23&gt;$G23,3,IF($E23=G23,1,0)))</f>
        <v>0</v>
      </c>
      <c r="N23" s="60">
        <f>IF($G23="",0,IF($E23&gt;$G23,0,IF($E23=G23,1,3)))</f>
        <v>0</v>
      </c>
      <c r="O23" s="60"/>
      <c r="P23" s="60"/>
      <c r="Q23" s="60">
        <f>E23</f>
        <v>0</v>
      </c>
      <c r="R23" s="60">
        <f>G23</f>
        <v>0</v>
      </c>
      <c r="S23" s="60"/>
      <c r="T23" s="60"/>
      <c r="U23" s="60">
        <f>G23</f>
        <v>0</v>
      </c>
      <c r="V23" s="60">
        <f>E23</f>
        <v>0</v>
      </c>
      <c r="W23" s="60"/>
      <c r="X23" s="60"/>
      <c r="Y23" s="60"/>
      <c r="Z23" s="60">
        <f>M29</f>
        <v>0</v>
      </c>
      <c r="AA23" s="60">
        <f>Q29</f>
        <v>0</v>
      </c>
      <c r="AB23" s="60">
        <f>U29</f>
        <v>0</v>
      </c>
      <c r="AC23" s="60">
        <f>AA23-AB23</f>
        <v>0</v>
      </c>
      <c r="AD23" s="60">
        <f>IF(Z23&gt;Z24,-1,0)</f>
        <v>0</v>
      </c>
      <c r="AE23" s="60">
        <f>IF(Z23&gt;Z25,-1,0)</f>
        <v>0</v>
      </c>
      <c r="AF23" s="60">
        <f>IF(Z23&gt;Z26,-1,0)</f>
        <v>0</v>
      </c>
      <c r="AG23" s="60">
        <f>10000-(AJ23*1000+AM23*100+AK23*10)</f>
        <v>10000</v>
      </c>
      <c r="AH23" s="90">
        <f>RANK(AG23,AG23:AG26,1)</f>
        <v>1</v>
      </c>
      <c r="AI23" s="60" t="str">
        <f>C23</f>
        <v>Spanien</v>
      </c>
      <c r="AJ23" s="60">
        <f t="shared" ref="AJ23:AL26" si="5">Z23</f>
        <v>0</v>
      </c>
      <c r="AK23" s="60">
        <f t="shared" si="5"/>
        <v>0</v>
      </c>
      <c r="AL23" s="60">
        <f t="shared" si="5"/>
        <v>0</v>
      </c>
      <c r="AM23" s="60">
        <f>AK23-AL23</f>
        <v>0</v>
      </c>
      <c r="AN23" s="187"/>
      <c r="AO23" s="187">
        <f>IF(AG24=AG23,IF(G23&gt;E23,AG24-0.1,AG24),AG24)</f>
        <v>10000</v>
      </c>
      <c r="AP23" s="187">
        <f>IF(AG25=AG23,IF(G25&gt;E25,AG25-0.1,AG25),AG25)</f>
        <v>10000</v>
      </c>
      <c r="AQ23" s="187">
        <f>IF(AG26=AG23,IF(G27&gt;E27,AG26-0.1,AG26),AG26)</f>
        <v>10000</v>
      </c>
      <c r="AR23" s="187">
        <f>AN27</f>
        <v>30000</v>
      </c>
      <c r="AS23" s="90">
        <f>RANK(AR23,AR23:AR26,1)</f>
        <v>1</v>
      </c>
      <c r="AT23" s="60" t="str">
        <f t="shared" ref="AT23:AW26" si="6">AI23</f>
        <v>Spanien</v>
      </c>
      <c r="AU23" s="60">
        <f t="shared" si="6"/>
        <v>0</v>
      </c>
      <c r="AV23" s="60">
        <f t="shared" si="6"/>
        <v>0</v>
      </c>
      <c r="AW23" s="60">
        <f t="shared" si="6"/>
        <v>0</v>
      </c>
      <c r="AX23" s="60"/>
      <c r="AY23" s="60"/>
      <c r="AZ23" s="60"/>
      <c r="BA23" s="67">
        <v>1</v>
      </c>
      <c r="BB23" s="65" t="str">
        <f>VLOOKUP(1,AS23:AT26,2,FALSE)</f>
        <v>Spanien</v>
      </c>
      <c r="BC23" s="66"/>
      <c r="BD23" s="68">
        <f>VLOOKUP(1,AS23:AW26,3,FALSE)</f>
        <v>0</v>
      </c>
      <c r="BE23" s="69">
        <f>VLOOKUP(1,AS23:AW26,4,FALSE)</f>
        <v>0</v>
      </c>
      <c r="BF23" s="93" t="s">
        <v>12</v>
      </c>
      <c r="BG23" s="69">
        <f>VLOOKUP(1,AS23:AW26,5,FALSE)</f>
        <v>0</v>
      </c>
      <c r="BH23" s="70" t="s">
        <v>20</v>
      </c>
      <c r="BI23" s="60"/>
      <c r="BJ23" s="85">
        <f>IF(E23&gt;G23,IF(Spielplan!E23&gt;Spielplan!G23,Punktemodus!$B$3,0),0)</f>
        <v>0</v>
      </c>
      <c r="BK23" s="85">
        <f>IF(E23=G23,IF(Spielplan!E23=Spielplan!G23,Punktemodus!$B$3,0),0)</f>
        <v>10</v>
      </c>
      <c r="BL23" s="85">
        <f>IF(E23&lt;G23,IF(Spielplan!E23&lt;Spielplan!G23,Punktemodus!$B$3,0),0)</f>
        <v>0</v>
      </c>
      <c r="BM23" s="85">
        <f>IF(E23=Spielplan!E23,IF(G23=Spielplan!G23,Punktemodus!$B$5,0),0)</f>
        <v>3</v>
      </c>
      <c r="BN23" s="85">
        <f>IF(E23=Spielplan!E23,Punktemodus!$B$7,0)</f>
        <v>1</v>
      </c>
      <c r="BO23" s="85">
        <f>IF(G23=Spielplan!G23,Punktemodus!$B$7,0)</f>
        <v>1</v>
      </c>
      <c r="BP23" s="137">
        <f>IF(Spielplan!E23="",0,SUM(BJ23:BO23))</f>
        <v>0</v>
      </c>
      <c r="BQ23" s="60"/>
      <c r="BR23" s="87"/>
      <c r="BS23" s="60"/>
      <c r="BT23" s="60"/>
      <c r="BU23" s="60"/>
      <c r="BV23" s="60"/>
      <c r="BW23" s="60"/>
      <c r="BX23" s="60"/>
      <c r="BY23" s="60"/>
      <c r="BZ23" s="47">
        <v>54</v>
      </c>
      <c r="CA23" s="44" t="str">
        <f>IF(BX24="",IF(BV24&gt;BV25,BT24,BT25),IF(BX24&gt;BX25,BT24,BT25))</f>
        <v/>
      </c>
      <c r="CB23" s="46"/>
      <c r="CC23" s="104"/>
      <c r="CD23" s="60"/>
      <c r="CE23" s="104"/>
      <c r="CF23" s="60"/>
      <c r="CG23" s="60"/>
      <c r="CH23" s="60"/>
      <c r="CI23" s="60"/>
      <c r="CJ23" s="47" t="s">
        <v>132</v>
      </c>
      <c r="CK23" s="44" t="str">
        <f>IF(CJ18="",IF(CH18&gt;CH19,CF18,CF19),IF(CJ18&gt;CJ19,CF18,CF19))</f>
        <v/>
      </c>
      <c r="CL23" s="46"/>
      <c r="CM23" s="104"/>
      <c r="CN23" s="60"/>
      <c r="CO23" s="104"/>
      <c r="CP23" s="60"/>
      <c r="CQ23" s="376" t="str">
        <f>IF(CO23="",IF(CM23&gt;CM24,CK23,CK24),IF(CO23&gt;CO24,CK23,CK24))</f>
        <v/>
      </c>
      <c r="CR23" s="377"/>
      <c r="CS23" s="377"/>
      <c r="CT23" s="377"/>
      <c r="CU23" s="377"/>
      <c r="CV23" s="378"/>
      <c r="CW23" s="60"/>
    </row>
    <row r="24" spans="1:101" ht="18.75" customHeight="1" thickBot="1" x14ac:dyDescent="0.3">
      <c r="A24" s="60"/>
      <c r="B24" s="60"/>
      <c r="C24" s="53" t="str">
        <f>Spielplan!$C$24</f>
        <v>Chile</v>
      </c>
      <c r="D24" s="64"/>
      <c r="E24" s="104"/>
      <c r="F24" s="93"/>
      <c r="G24" s="104"/>
      <c r="H24" s="53" t="str">
        <f>Spielplan!$H$24</f>
        <v>Australien</v>
      </c>
      <c r="I24" s="64"/>
      <c r="J24" s="60"/>
      <c r="K24" s="60" t="s">
        <v>69</v>
      </c>
      <c r="L24" s="60">
        <f t="shared" si="4"/>
        <v>0</v>
      </c>
      <c r="M24" s="60"/>
      <c r="N24" s="60"/>
      <c r="O24" s="60">
        <f>IF($E24="",0,IF($E24&gt;$G24,3,IF($E24=$G24,1,0)))</f>
        <v>0</v>
      </c>
      <c r="P24" s="60">
        <f>IF($G24="",0,IF($E24&gt;$G24,0,IF($E24=$G24,1,3)))</f>
        <v>0</v>
      </c>
      <c r="Q24" s="60"/>
      <c r="R24" s="60"/>
      <c r="S24" s="60">
        <f>E24</f>
        <v>0</v>
      </c>
      <c r="T24" s="60">
        <f>G24</f>
        <v>0</v>
      </c>
      <c r="U24" s="60"/>
      <c r="V24" s="60"/>
      <c r="W24" s="60">
        <f>G24</f>
        <v>0</v>
      </c>
      <c r="X24" s="60">
        <f>E24</f>
        <v>0</v>
      </c>
      <c r="Y24" s="60"/>
      <c r="Z24" s="60">
        <f>N29</f>
        <v>0</v>
      </c>
      <c r="AA24" s="60">
        <f>R29</f>
        <v>0</v>
      </c>
      <c r="AB24" s="60">
        <f>V29</f>
        <v>0</v>
      </c>
      <c r="AC24" s="60">
        <f>AA24-AB24</f>
        <v>0</v>
      </c>
      <c r="AD24" s="60">
        <f>IF(Z24&gt;Z23,-1,0)</f>
        <v>0</v>
      </c>
      <c r="AE24" s="60">
        <f>IF(Z24&gt;Z25,-1,0)</f>
        <v>0</v>
      </c>
      <c r="AF24" s="60">
        <f>IF(Z24&gt;Z26,-1,0)</f>
        <v>0</v>
      </c>
      <c r="AG24" s="60">
        <f>10000-(AJ24*1000+AM24*100+AK24*10)</f>
        <v>10000</v>
      </c>
      <c r="AH24" s="90">
        <f>RANK(AG24,AG23:AG26,1)</f>
        <v>1</v>
      </c>
      <c r="AI24" s="60" t="str">
        <f>H23</f>
        <v>Niederlande</v>
      </c>
      <c r="AJ24" s="60">
        <f t="shared" si="5"/>
        <v>0</v>
      </c>
      <c r="AK24" s="60">
        <f t="shared" si="5"/>
        <v>0</v>
      </c>
      <c r="AL24" s="60">
        <f t="shared" si="5"/>
        <v>0</v>
      </c>
      <c r="AM24" s="60">
        <f>AK24-AL24</f>
        <v>0</v>
      </c>
      <c r="AN24" s="187">
        <f>IF(AG23=AG24,IF(E23&gt;G23,AG23-0.1,AG23),AG23)</f>
        <v>10000</v>
      </c>
      <c r="AO24" s="187"/>
      <c r="AP24" s="187">
        <f>IF(AG25=AG24,IF(G28&gt;E28,AG25-0.1,AG25),AG25)</f>
        <v>10000</v>
      </c>
      <c r="AQ24" s="187">
        <f>IF(AG26=AG24,IF(G26&gt;E26,AG26-0.1,AG26),AG26)</f>
        <v>10000</v>
      </c>
      <c r="AR24" s="187">
        <f>AO27</f>
        <v>30000</v>
      </c>
      <c r="AS24" s="90">
        <f>RANK(AR24,AR23:AR26,1)</f>
        <v>1</v>
      </c>
      <c r="AT24" s="60" t="str">
        <f t="shared" si="6"/>
        <v>Niederlande</v>
      </c>
      <c r="AU24" s="60">
        <f t="shared" si="6"/>
        <v>0</v>
      </c>
      <c r="AV24" s="60">
        <f t="shared" si="6"/>
        <v>0</v>
      </c>
      <c r="AW24" s="60">
        <f t="shared" si="6"/>
        <v>0</v>
      </c>
      <c r="AX24" s="60"/>
      <c r="AY24" s="60"/>
      <c r="AZ24" s="60"/>
      <c r="BA24" s="71">
        <v>2</v>
      </c>
      <c r="BB24" s="53" t="e">
        <f>VLOOKUP(2,AS23:AT26,2,FALSE)</f>
        <v>#N/A</v>
      </c>
      <c r="BC24" s="64"/>
      <c r="BD24" s="72" t="e">
        <f>VLOOKUP(2,AS23:AW26,3,FALSE)</f>
        <v>#N/A</v>
      </c>
      <c r="BE24" s="73" t="e">
        <f>VLOOKUP(2,AS23:AW26,4,FALSE)</f>
        <v>#N/A</v>
      </c>
      <c r="BF24" s="93" t="s">
        <v>12</v>
      </c>
      <c r="BG24" s="73" t="e">
        <f>VLOOKUP(2,AS23:AW26,5,FALSE)</f>
        <v>#N/A</v>
      </c>
      <c r="BH24" s="74" t="s">
        <v>21</v>
      </c>
      <c r="BI24" s="60"/>
      <c r="BJ24" s="85">
        <f>IF(E24&gt;G24,IF(Spielplan!E24&gt;Spielplan!G24,Punktemodus!$B$3,0),0)</f>
        <v>0</v>
      </c>
      <c r="BK24" s="85">
        <f>IF(E24=G24,IF(Spielplan!E24=Spielplan!G24,Punktemodus!$B$3,0),0)</f>
        <v>10</v>
      </c>
      <c r="BL24" s="85">
        <f>IF(E24&lt;G24,IF(Spielplan!E24&lt;Spielplan!G24,Punktemodus!$B$3,0),0)</f>
        <v>0</v>
      </c>
      <c r="BM24" s="85">
        <f>IF(E24=Spielplan!E24,IF(G24=Spielplan!G24,Punktemodus!$B$5,0),0)</f>
        <v>3</v>
      </c>
      <c r="BN24" s="85">
        <f>IF(E24=Spielplan!E24,Punktemodus!$B$7,0)</f>
        <v>1</v>
      </c>
      <c r="BO24" s="85">
        <f>IF(G24=Spielplan!G24,Punktemodus!$B$7,0)</f>
        <v>1</v>
      </c>
      <c r="BP24" s="137">
        <f>IF(Spielplan!E24="",0,SUM(BJ24:BO24))</f>
        <v>0</v>
      </c>
      <c r="BQ24" s="60"/>
      <c r="BR24" s="87"/>
      <c r="BS24" s="63" t="s">
        <v>123</v>
      </c>
      <c r="BT24" s="44" t="str">
        <f>IF(G83="","",BB78)</f>
        <v/>
      </c>
      <c r="BU24" s="46"/>
      <c r="BV24" s="104"/>
      <c r="BW24" s="60"/>
      <c r="BX24" s="104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47" t="s">
        <v>133</v>
      </c>
      <c r="CK24" s="44" t="str">
        <f>IF(CJ34="",IF(CH34&gt;CH35,CF34,CF35),IF(CJ34&gt;CJ35,CF34,CF35))</f>
        <v/>
      </c>
      <c r="CL24" s="46"/>
      <c r="CM24" s="104"/>
      <c r="CN24" s="60"/>
      <c r="CO24" s="104"/>
      <c r="CP24" s="60"/>
      <c r="CQ24" s="379"/>
      <c r="CR24" s="380"/>
      <c r="CS24" s="380"/>
      <c r="CT24" s="380"/>
      <c r="CU24" s="380"/>
      <c r="CV24" s="381"/>
      <c r="CW24" s="60"/>
    </row>
    <row r="25" spans="1:101" ht="18.75" customHeight="1" thickBot="1" x14ac:dyDescent="0.3">
      <c r="A25" s="60"/>
      <c r="B25" s="60"/>
      <c r="C25" s="65" t="str">
        <f>C23</f>
        <v>Spanien</v>
      </c>
      <c r="D25" s="66"/>
      <c r="E25" s="104"/>
      <c r="F25" s="93"/>
      <c r="G25" s="104"/>
      <c r="H25" s="65" t="str">
        <f>C24</f>
        <v>Chile</v>
      </c>
      <c r="I25" s="66"/>
      <c r="J25" s="60"/>
      <c r="K25" s="60" t="s">
        <v>70</v>
      </c>
      <c r="L25" s="60">
        <f t="shared" si="4"/>
        <v>0</v>
      </c>
      <c r="M25" s="60">
        <f>IF($E25="",0,IF($E25&gt;$G25,3,IF($E25=G25,1,0)))</f>
        <v>0</v>
      </c>
      <c r="N25" s="60"/>
      <c r="O25" s="60">
        <f>IF($G25="",0,IF($E25&gt;$G25,0,IF($E25=$G25,1,3)))</f>
        <v>0</v>
      </c>
      <c r="P25" s="60"/>
      <c r="Q25" s="60">
        <f>E25</f>
        <v>0</v>
      </c>
      <c r="R25" s="60"/>
      <c r="S25" s="60">
        <f>G25</f>
        <v>0</v>
      </c>
      <c r="T25" s="60"/>
      <c r="U25" s="60">
        <f>G25</f>
        <v>0</v>
      </c>
      <c r="V25" s="60"/>
      <c r="W25" s="60">
        <f>E25</f>
        <v>0</v>
      </c>
      <c r="X25" s="60"/>
      <c r="Y25" s="60"/>
      <c r="Z25" s="60">
        <f>O29</f>
        <v>0</v>
      </c>
      <c r="AA25" s="60">
        <f>S29</f>
        <v>0</v>
      </c>
      <c r="AB25" s="60">
        <f>W29</f>
        <v>0</v>
      </c>
      <c r="AC25" s="60">
        <f>AA25-AB25</f>
        <v>0</v>
      </c>
      <c r="AD25" s="60">
        <f>IF(Z25&gt;Z23,-1,0)</f>
        <v>0</v>
      </c>
      <c r="AE25" s="60">
        <f>IF(Z25&gt;Z24,-1,0)</f>
        <v>0</v>
      </c>
      <c r="AF25" s="60">
        <f>IF(Z25&gt;Z26,-1,0)</f>
        <v>0</v>
      </c>
      <c r="AG25" s="60">
        <f>10000-(AJ25*1000+AM25*100+AK25*10)</f>
        <v>10000</v>
      </c>
      <c r="AH25" s="90">
        <f>RANK(AG25,AG23:AG26,1)</f>
        <v>1</v>
      </c>
      <c r="AI25" s="60" t="str">
        <f>C24</f>
        <v>Chile</v>
      </c>
      <c r="AJ25" s="60">
        <f t="shared" si="5"/>
        <v>0</v>
      </c>
      <c r="AK25" s="60">
        <f t="shared" si="5"/>
        <v>0</v>
      </c>
      <c r="AL25" s="60">
        <f t="shared" si="5"/>
        <v>0</v>
      </c>
      <c r="AM25" s="60">
        <f>AK25-AL25</f>
        <v>0</v>
      </c>
      <c r="AN25" s="187">
        <f>IF(AG23=AG25,IF(E25&gt;G25,AG23-0.1,AG23),AG23)</f>
        <v>10000</v>
      </c>
      <c r="AO25" s="187">
        <f>IF(AG24=AG25,IF(E28&gt;G28,AG24-0.1,AG24),AG24)</f>
        <v>10000</v>
      </c>
      <c r="AP25" s="187"/>
      <c r="AQ25" s="187">
        <f>IF(AG26=AG25,IF(G24&gt;E24,AG26-0.1,AG26),AG26)</f>
        <v>10000</v>
      </c>
      <c r="AR25" s="187">
        <f>AP27</f>
        <v>30000</v>
      </c>
      <c r="AS25" s="90">
        <f>RANK(AR25,AR23:AR26,1)</f>
        <v>1</v>
      </c>
      <c r="AT25" s="60" t="str">
        <f t="shared" si="6"/>
        <v>Chile</v>
      </c>
      <c r="AU25" s="60">
        <f t="shared" si="6"/>
        <v>0</v>
      </c>
      <c r="AV25" s="60">
        <f t="shared" si="6"/>
        <v>0</v>
      </c>
      <c r="AW25" s="60">
        <f t="shared" si="6"/>
        <v>0</v>
      </c>
      <c r="AX25" s="60"/>
      <c r="AY25" s="60"/>
      <c r="AZ25" s="60"/>
      <c r="BA25" s="113">
        <v>3</v>
      </c>
      <c r="BB25" s="114" t="e">
        <f>VLOOKUP(3,AS23:AT26,2,FALSE)</f>
        <v>#N/A</v>
      </c>
      <c r="BC25" s="115"/>
      <c r="BD25" s="116" t="e">
        <f>VLOOKUP(3,AS23:AW26,3,FALSE)</f>
        <v>#N/A</v>
      </c>
      <c r="BE25" s="116" t="e">
        <f>VLOOKUP(3,AS23:AW26,4,FALSE)</f>
        <v>#N/A</v>
      </c>
      <c r="BF25" s="93" t="s">
        <v>12</v>
      </c>
      <c r="BG25" s="116" t="e">
        <f>VLOOKUP(3,AS23:AW26,5,FALSE)</f>
        <v>#N/A</v>
      </c>
      <c r="BH25" s="60"/>
      <c r="BI25" s="60"/>
      <c r="BJ25" s="85">
        <f>IF(E25&gt;G25,IF(Spielplan!E25&gt;Spielplan!G25,Punktemodus!$B$3,0),0)</f>
        <v>0</v>
      </c>
      <c r="BK25" s="85">
        <f>IF(E25=G25,IF(Spielplan!E25=Spielplan!G25,Punktemodus!$B$3,0),0)</f>
        <v>10</v>
      </c>
      <c r="BL25" s="85">
        <f>IF(E25&lt;G25,IF(Spielplan!E25&lt;Spielplan!G25,Punktemodus!$B$3,0),0)</f>
        <v>0</v>
      </c>
      <c r="BM25" s="85">
        <f>IF(E25=Spielplan!E25,IF(G25=Spielplan!G25,Punktemodus!$B$5,0),0)</f>
        <v>3</v>
      </c>
      <c r="BN25" s="85">
        <f>IF(E25=Spielplan!E25,Punktemodus!$B$7,0)</f>
        <v>1</v>
      </c>
      <c r="BO25" s="85">
        <f>IF(G25=Spielplan!G25,Punktemodus!$B$7,0)</f>
        <v>1</v>
      </c>
      <c r="BP25" s="137">
        <f>IF(Spielplan!E25="",0,SUM(BJ25:BO25))</f>
        <v>0</v>
      </c>
      <c r="BQ25" s="60"/>
      <c r="BR25" s="87"/>
      <c r="BS25" s="52" t="s">
        <v>124</v>
      </c>
      <c r="BT25" s="44" t="str">
        <f>IF(G94="","",BB90)</f>
        <v/>
      </c>
      <c r="BU25" s="46"/>
      <c r="BV25" s="104"/>
      <c r="BW25" s="60"/>
      <c r="BX25" s="104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88" t="s">
        <v>136</v>
      </c>
      <c r="CS25" s="60"/>
      <c r="CT25" s="60"/>
      <c r="CU25" s="60"/>
      <c r="CV25" s="60"/>
      <c r="CW25" s="60"/>
    </row>
    <row r="26" spans="1:101" ht="18.75" customHeight="1" thickBot="1" x14ac:dyDescent="0.3">
      <c r="A26" s="60"/>
      <c r="B26" s="60"/>
      <c r="C26" s="53" t="str">
        <f>H23</f>
        <v>Niederlande</v>
      </c>
      <c r="D26" s="64"/>
      <c r="E26" s="104"/>
      <c r="F26" s="93"/>
      <c r="G26" s="104"/>
      <c r="H26" s="53" t="str">
        <f>H24</f>
        <v>Australien</v>
      </c>
      <c r="I26" s="64"/>
      <c r="J26" s="60"/>
      <c r="K26" s="60" t="s">
        <v>71</v>
      </c>
      <c r="L26" s="60">
        <f t="shared" si="4"/>
        <v>0</v>
      </c>
      <c r="M26" s="60"/>
      <c r="N26" s="60">
        <f>IF($E26="",0,IF($E26&gt;$G26,3,IF($E26=$G26,1,0)))</f>
        <v>0</v>
      </c>
      <c r="O26" s="60"/>
      <c r="P26" s="60">
        <f>IF($G26="",0,IF($E26&gt;$G26,0,IF($E26=$G26,1,3)))</f>
        <v>0</v>
      </c>
      <c r="Q26" s="60"/>
      <c r="R26" s="60">
        <f>E26</f>
        <v>0</v>
      </c>
      <c r="S26" s="60"/>
      <c r="T26" s="60">
        <f>G26</f>
        <v>0</v>
      </c>
      <c r="U26" s="60"/>
      <c r="V26" s="60">
        <f>G26</f>
        <v>0</v>
      </c>
      <c r="W26" s="60"/>
      <c r="X26" s="60">
        <f>E26</f>
        <v>0</v>
      </c>
      <c r="Y26" s="60"/>
      <c r="Z26" s="60">
        <f>P29</f>
        <v>0</v>
      </c>
      <c r="AA26" s="60">
        <f>T29</f>
        <v>0</v>
      </c>
      <c r="AB26" s="60">
        <f>X29</f>
        <v>0</v>
      </c>
      <c r="AC26" s="60">
        <f>AA26-AB26</f>
        <v>0</v>
      </c>
      <c r="AD26" s="60">
        <f>IF(Z26&gt;Z23,-1,0)</f>
        <v>0</v>
      </c>
      <c r="AE26" s="60">
        <f>IF(Z26&gt;Z24,-1,0)</f>
        <v>0</v>
      </c>
      <c r="AF26" s="60">
        <f>IF(Z26&gt;Z25,-1,0)</f>
        <v>0</v>
      </c>
      <c r="AG26" s="60">
        <f>10000-(AJ26*1000+AM26*100+AK26*10)</f>
        <v>10000</v>
      </c>
      <c r="AH26" s="90">
        <f>RANK(AG26,AG23:AG26,1)</f>
        <v>1</v>
      </c>
      <c r="AI26" s="60" t="str">
        <f>H24</f>
        <v>Australien</v>
      </c>
      <c r="AJ26" s="60">
        <f t="shared" si="5"/>
        <v>0</v>
      </c>
      <c r="AK26" s="60">
        <f t="shared" si="5"/>
        <v>0</v>
      </c>
      <c r="AL26" s="60">
        <f t="shared" si="5"/>
        <v>0</v>
      </c>
      <c r="AM26" s="60">
        <f>AK26-AL26</f>
        <v>0</v>
      </c>
      <c r="AN26" s="187">
        <f>IF(AG23=AG26,IF(E27&gt;G27,AG23-0.1,AG23),AG23)</f>
        <v>10000</v>
      </c>
      <c r="AO26" s="187">
        <f>IF(AG24=AG26,IF(E26&gt;G26,AG24-0.1,AG24),AG24)</f>
        <v>10000</v>
      </c>
      <c r="AP26" s="187">
        <f>IF(AG25=AG26,IF(E24&gt;G24,AG25-0.1,AG25),AG25)</f>
        <v>10000</v>
      </c>
      <c r="AQ26" s="187"/>
      <c r="AR26" s="187">
        <f>AQ27</f>
        <v>30000</v>
      </c>
      <c r="AS26" s="90">
        <f>RANK(AR26,AR23:AR26,1)</f>
        <v>1</v>
      </c>
      <c r="AT26" s="60" t="str">
        <f t="shared" si="6"/>
        <v>Australien</v>
      </c>
      <c r="AU26" s="60">
        <f t="shared" si="6"/>
        <v>0</v>
      </c>
      <c r="AV26" s="60">
        <f t="shared" si="6"/>
        <v>0</v>
      </c>
      <c r="AW26" s="60">
        <f t="shared" si="6"/>
        <v>0</v>
      </c>
      <c r="AX26" s="60"/>
      <c r="AY26" s="60"/>
      <c r="AZ26" s="60"/>
      <c r="BA26" s="113">
        <v>4</v>
      </c>
      <c r="BB26" s="114" t="e">
        <f>VLOOKUP(4,AS23:AT26,2,FALSE)</f>
        <v>#N/A</v>
      </c>
      <c r="BC26" s="115"/>
      <c r="BD26" s="116" t="e">
        <f>VLOOKUP(4,AS23:AW26,3,FALSE)</f>
        <v>#N/A</v>
      </c>
      <c r="BE26" s="116" t="e">
        <f>VLOOKUP(4,AS23:AW26,4,FALSE)</f>
        <v>#N/A</v>
      </c>
      <c r="BF26" s="93" t="s">
        <v>12</v>
      </c>
      <c r="BG26" s="116" t="e">
        <f>VLOOKUP(4,AS23:AW26,5,FALSE)</f>
        <v>#N/A</v>
      </c>
      <c r="BH26" s="60"/>
      <c r="BI26" s="60"/>
      <c r="BJ26" s="85">
        <f>IF(E26&gt;G26,IF(Spielplan!E26&gt;Spielplan!G26,Punktemodus!$B$3,0),0)</f>
        <v>0</v>
      </c>
      <c r="BK26" s="85">
        <f>IF(E26=G26,IF(Spielplan!E26=Spielplan!G26,Punktemodus!$B$3,0),0)</f>
        <v>10</v>
      </c>
      <c r="BL26" s="85">
        <f>IF(E26&lt;G26,IF(Spielplan!E26&lt;Spielplan!G26,Punktemodus!$B$3,0),0)</f>
        <v>0</v>
      </c>
      <c r="BM26" s="85">
        <f>IF(E26=Spielplan!E26,IF(G26=Spielplan!G26,Punktemodus!$B$5,0),0)</f>
        <v>3</v>
      </c>
      <c r="BN26" s="85">
        <f>IF(E26=Spielplan!E26,Punktemodus!$B$7,0)</f>
        <v>1</v>
      </c>
      <c r="BO26" s="85">
        <f>IF(G26=Spielplan!G26,Punktemodus!$B$7,0)</f>
        <v>1</v>
      </c>
      <c r="BP26" s="137">
        <f>IF(Spielplan!E26="",0,SUM(BJ26:BO26))</f>
        <v>0</v>
      </c>
      <c r="BQ26" s="60"/>
      <c r="BR26" s="8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382" t="str">
        <f>IF(CQ23=CK23,CK24,CK23)</f>
        <v/>
      </c>
      <c r="CR26" s="383"/>
      <c r="CS26" s="383"/>
      <c r="CT26" s="383"/>
      <c r="CU26" s="383"/>
      <c r="CV26" s="384"/>
      <c r="CW26" s="60"/>
    </row>
    <row r="27" spans="1:101" ht="18.75" customHeight="1" thickBot="1" x14ac:dyDescent="0.3">
      <c r="A27" s="60"/>
      <c r="B27" s="60"/>
      <c r="C27" s="65" t="str">
        <f>C23</f>
        <v>Spanien</v>
      </c>
      <c r="D27" s="66"/>
      <c r="E27" s="104"/>
      <c r="F27" s="93"/>
      <c r="G27" s="104"/>
      <c r="H27" s="65" t="str">
        <f>H24</f>
        <v>Australien</v>
      </c>
      <c r="I27" s="66"/>
      <c r="J27" s="60"/>
      <c r="K27" s="60" t="s">
        <v>72</v>
      </c>
      <c r="L27" s="60">
        <f t="shared" si="4"/>
        <v>0</v>
      </c>
      <c r="M27" s="60">
        <f>IF($E27="",0,IF($E27&gt;$G27,3,IF($E27=G27,1,0)))</f>
        <v>0</v>
      </c>
      <c r="N27" s="60"/>
      <c r="O27" s="60"/>
      <c r="P27" s="60">
        <f>IF($G27="",0,IF($E27&gt;$G27,0,IF($E27=$G27,1,3)))</f>
        <v>0</v>
      </c>
      <c r="Q27" s="60">
        <f>E27</f>
        <v>0</v>
      </c>
      <c r="R27" s="60"/>
      <c r="S27" s="60"/>
      <c r="T27" s="60">
        <f>G27</f>
        <v>0</v>
      </c>
      <c r="U27" s="60">
        <f>G27</f>
        <v>0</v>
      </c>
      <c r="V27" s="60"/>
      <c r="W27" s="60"/>
      <c r="X27" s="60">
        <f>E27</f>
        <v>0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187">
        <f>SUM(AN23:AN26)</f>
        <v>30000</v>
      </c>
      <c r="AO27" s="187">
        <f>SUM(AO23:AO26)</f>
        <v>30000</v>
      </c>
      <c r="AP27" s="187">
        <f>SUM(AP23:AP26)</f>
        <v>30000</v>
      </c>
      <c r="AQ27" s="187">
        <f>SUM(AQ23:AQ26)</f>
        <v>30000</v>
      </c>
      <c r="AR27" s="187"/>
      <c r="AS27" s="60"/>
      <c r="AT27" s="60"/>
      <c r="AU27" s="60"/>
      <c r="AV27" s="60"/>
      <c r="AW27" s="60"/>
      <c r="AX27" s="60"/>
      <c r="AY27" s="60"/>
      <c r="AZ27" s="60"/>
      <c r="BA27" s="92"/>
      <c r="BB27" s="60"/>
      <c r="BC27" s="60"/>
      <c r="BD27" s="60"/>
      <c r="BE27" s="60"/>
      <c r="BF27" s="60"/>
      <c r="BG27" s="60"/>
      <c r="BH27" s="60"/>
      <c r="BI27" s="60"/>
      <c r="BJ27" s="85">
        <f>IF(E27&gt;G27,IF(Spielplan!E27&gt;Spielplan!G27,Punktemodus!$B$3,0),0)</f>
        <v>0</v>
      </c>
      <c r="BK27" s="85">
        <f>IF(E27=G27,IF(Spielplan!E27=Spielplan!G27,Punktemodus!$B$3,0),0)</f>
        <v>10</v>
      </c>
      <c r="BL27" s="85">
        <f>IF(E27&lt;G27,IF(Spielplan!E27&lt;Spielplan!G27,Punktemodus!$B$3,0),0)</f>
        <v>0</v>
      </c>
      <c r="BM27" s="85">
        <f>IF(E27=Spielplan!E27,IF(G27=Spielplan!G27,Punktemodus!$B$5,0),0)</f>
        <v>3</v>
      </c>
      <c r="BN27" s="85">
        <f>IF(E27=Spielplan!E27,Punktemodus!$B$7,0)</f>
        <v>1</v>
      </c>
      <c r="BO27" s="85">
        <f>IF(G27=Spielplan!G27,Punktemodus!$B$7,0)</f>
        <v>1</v>
      </c>
      <c r="BP27" s="137">
        <f>IF(Spielplan!E27="",0,SUM(BJ27:BO27))</f>
        <v>0</v>
      </c>
      <c r="BQ27" s="60"/>
      <c r="BR27" s="8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91" t="s">
        <v>131</v>
      </c>
      <c r="CM27" s="60"/>
      <c r="CN27" s="60"/>
      <c r="CO27" s="61" t="s">
        <v>26</v>
      </c>
      <c r="CP27" s="60"/>
      <c r="CQ27" s="385"/>
      <c r="CR27" s="386"/>
      <c r="CS27" s="386"/>
      <c r="CT27" s="386"/>
      <c r="CU27" s="386"/>
      <c r="CV27" s="387"/>
      <c r="CW27" s="60"/>
    </row>
    <row r="28" spans="1:101" ht="18.75" customHeight="1" thickBot="1" x14ac:dyDescent="0.3">
      <c r="A28" s="60"/>
      <c r="B28" s="60"/>
      <c r="C28" s="53" t="str">
        <f>H23</f>
        <v>Niederlande</v>
      </c>
      <c r="D28" s="64"/>
      <c r="E28" s="104"/>
      <c r="F28" s="106"/>
      <c r="G28" s="104"/>
      <c r="H28" s="53" t="str">
        <f>C24</f>
        <v>Chile</v>
      </c>
      <c r="I28" s="64"/>
      <c r="J28" s="60"/>
      <c r="K28" s="60" t="s">
        <v>72</v>
      </c>
      <c r="L28" s="60">
        <f t="shared" si="4"/>
        <v>0</v>
      </c>
      <c r="M28" s="60"/>
      <c r="N28" s="60">
        <f>IF($E28="",0,IF($E28&gt;$G28,3,IF($E28=$G28,1,0)))</f>
        <v>0</v>
      </c>
      <c r="O28" s="60">
        <f>IF($G28="",0,IF($E28&gt;$G28,0,IF($E28=$G28,1,3)))</f>
        <v>0</v>
      </c>
      <c r="P28" s="60"/>
      <c r="Q28" s="60"/>
      <c r="R28" s="60">
        <f>E28</f>
        <v>0</v>
      </c>
      <c r="S28" s="60">
        <f>G28</f>
        <v>0</v>
      </c>
      <c r="T28" s="60"/>
      <c r="U28" s="60"/>
      <c r="V28" s="60">
        <f>G28</f>
        <v>0</v>
      </c>
      <c r="W28" s="60">
        <f>E28</f>
        <v>0</v>
      </c>
      <c r="X28" s="60"/>
      <c r="Y28" s="60"/>
      <c r="Z28" s="60" t="s">
        <v>30</v>
      </c>
      <c r="AA28" s="60"/>
      <c r="AB28" s="60"/>
      <c r="AC28" s="60"/>
      <c r="AD28" s="60"/>
      <c r="AE28" s="60"/>
      <c r="AF28" s="60"/>
      <c r="AG28" s="60" t="b">
        <f>OR(AG23=AG24,AG23=AG25,AG23=AG26,AG24=AG25,AG24=AG26,AG25=AG26)</f>
        <v>1</v>
      </c>
      <c r="AH28" s="60"/>
      <c r="AI28" s="60"/>
      <c r="AJ28" s="60"/>
      <c r="AK28" s="60"/>
      <c r="AL28" s="60"/>
      <c r="AM28" s="60"/>
      <c r="AN28" s="60"/>
      <c r="AO28" s="60" t="s">
        <v>34</v>
      </c>
      <c r="AP28" s="60"/>
      <c r="AQ28" s="60"/>
      <c r="AR28" s="60" t="b">
        <f>OR(AR23=AR24,AR23=AR25,AR23=AR26,AR24=AR25,AR24=AR26,AR25=AR26)</f>
        <v>1</v>
      </c>
      <c r="AS28" s="60"/>
      <c r="AT28" s="60"/>
      <c r="AU28" s="60"/>
      <c r="AV28" s="60"/>
      <c r="AW28" s="60"/>
      <c r="AX28" s="60"/>
      <c r="AY28" s="60"/>
      <c r="AZ28" s="60"/>
      <c r="BA28" s="92"/>
      <c r="BB28" s="60"/>
      <c r="BC28" s="60"/>
      <c r="BD28" s="60"/>
      <c r="BE28" s="60"/>
      <c r="BF28" s="60"/>
      <c r="BG28" s="60"/>
      <c r="BH28" s="60"/>
      <c r="BI28" s="60"/>
      <c r="BJ28" s="85">
        <f>IF(E28&gt;G28,IF(Spielplan!E28&gt;Spielplan!G28,Punktemodus!$B$3,0),0)</f>
        <v>0</v>
      </c>
      <c r="BK28" s="85">
        <f>IF(E28=G28,IF(Spielplan!E28=Spielplan!G28,Punktemodus!$B$3,0),0)</f>
        <v>10</v>
      </c>
      <c r="BL28" s="85">
        <f>IF(E28&lt;G28,IF(Spielplan!E28&lt;Spielplan!G28,Punktemodus!$B$3,0),0)</f>
        <v>0</v>
      </c>
      <c r="BM28" s="85">
        <f>IF(E28=Spielplan!E28,IF(G28=Spielplan!G28,Punktemodus!$B$5,0),0)</f>
        <v>3</v>
      </c>
      <c r="BN28" s="85">
        <f>IF(E28=Spielplan!E28,Punktemodus!$B$7,0)</f>
        <v>1</v>
      </c>
      <c r="BO28" s="85">
        <f>IF(G28=Spielplan!G28,Punktemodus!$B$7,0)</f>
        <v>1</v>
      </c>
      <c r="BP28" s="137">
        <f>IF(Spielplan!E28="",0,SUM(BJ28:BO28))</f>
        <v>0</v>
      </c>
      <c r="BQ28" s="60"/>
      <c r="BR28" s="87"/>
      <c r="BS28" s="82" t="s">
        <v>20</v>
      </c>
      <c r="BT28" s="44" t="str">
        <f>IF(G28="","",BB23)</f>
        <v/>
      </c>
      <c r="BU28" s="46"/>
      <c r="BV28" s="104"/>
      <c r="BW28" s="60"/>
      <c r="BX28" s="104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88" t="s">
        <v>137</v>
      </c>
      <c r="CS28" s="60"/>
      <c r="CT28" s="60"/>
      <c r="CU28" s="60"/>
      <c r="CV28" s="60"/>
      <c r="CW28" s="60"/>
    </row>
    <row r="29" spans="1:101" ht="18.75" customHeight="1" thickBot="1" x14ac:dyDescent="0.25">
      <c r="A29" s="60"/>
      <c r="B29" s="60"/>
      <c r="C29" s="136" t="str">
        <f>IF(G28="","",IF(AR28=TRUE,"Achtung: Fehler in Tabelle!",""))</f>
        <v/>
      </c>
      <c r="D29" s="60"/>
      <c r="E29" s="85"/>
      <c r="F29" s="60"/>
      <c r="G29" s="85"/>
      <c r="H29" s="60"/>
      <c r="I29" s="60"/>
      <c r="J29" s="60"/>
      <c r="K29" s="60"/>
      <c r="L29" s="60"/>
      <c r="M29" s="60">
        <f t="shared" ref="M29:X29" si="7">SUM(M23:M28)</f>
        <v>0</v>
      </c>
      <c r="N29" s="60">
        <f t="shared" si="7"/>
        <v>0</v>
      </c>
      <c r="O29" s="60">
        <f t="shared" si="7"/>
        <v>0</v>
      </c>
      <c r="P29" s="60">
        <f t="shared" si="7"/>
        <v>0</v>
      </c>
      <c r="Q29" s="60">
        <f t="shared" si="7"/>
        <v>0</v>
      </c>
      <c r="R29" s="60">
        <f t="shared" si="7"/>
        <v>0</v>
      </c>
      <c r="S29" s="60">
        <f t="shared" si="7"/>
        <v>0</v>
      </c>
      <c r="T29" s="60">
        <f t="shared" si="7"/>
        <v>0</v>
      </c>
      <c r="U29" s="60">
        <f t="shared" si="7"/>
        <v>0</v>
      </c>
      <c r="V29" s="60">
        <f t="shared" si="7"/>
        <v>0</v>
      </c>
      <c r="W29" s="60">
        <f t="shared" si="7"/>
        <v>0</v>
      </c>
      <c r="X29" s="60">
        <f t="shared" si="7"/>
        <v>0</v>
      </c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160">
        <f>SUM(BP23:BP28)</f>
        <v>0</v>
      </c>
      <c r="BQ29" s="60"/>
      <c r="BR29" s="87"/>
      <c r="BS29" s="5" t="s">
        <v>125</v>
      </c>
      <c r="BT29" s="44" t="str">
        <f>IF(G17="","",BB13)</f>
        <v/>
      </c>
      <c r="BU29" s="46"/>
      <c r="BV29" s="104"/>
      <c r="BW29" s="60"/>
      <c r="BX29" s="104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47" t="s">
        <v>134</v>
      </c>
      <c r="CK29" s="44" t="str">
        <f>IF(CK23=CF19,CF18,CF19)</f>
        <v/>
      </c>
      <c r="CL29" s="46"/>
      <c r="CM29" s="104"/>
      <c r="CN29" s="60"/>
      <c r="CO29" s="104"/>
      <c r="CP29" s="60"/>
      <c r="CQ29" s="388" t="str">
        <f>IF(CO29="",IF(CM29&gt;CM30,CK29,CK30),IF(CO29&gt;CO30,CK29,CK30))</f>
        <v/>
      </c>
      <c r="CR29" s="389"/>
      <c r="CS29" s="389"/>
      <c r="CT29" s="389"/>
      <c r="CU29" s="389"/>
      <c r="CV29" s="390"/>
      <c r="CW29" s="60"/>
    </row>
    <row r="30" spans="1:101" ht="18.75" customHeight="1" thickBot="1" x14ac:dyDescent="0.25">
      <c r="A30" s="60"/>
      <c r="B30" s="60"/>
      <c r="C30" s="60"/>
      <c r="D30" s="60"/>
      <c r="E30" s="85"/>
      <c r="F30" s="60"/>
      <c r="G30" s="85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85"/>
      <c r="BJ30" s="60"/>
      <c r="BK30" s="60"/>
      <c r="BL30" s="60"/>
      <c r="BM30" s="60"/>
      <c r="BN30" s="60"/>
      <c r="BO30" s="60"/>
      <c r="BP30" s="138"/>
      <c r="BQ30" s="60"/>
      <c r="BR30" s="87"/>
      <c r="BS30" s="60"/>
      <c r="BT30" s="60"/>
      <c r="BU30" s="60"/>
      <c r="BV30" s="60"/>
      <c r="BW30" s="60"/>
      <c r="BX30" s="60"/>
      <c r="BY30" s="60"/>
      <c r="BZ30" s="47">
        <v>52</v>
      </c>
      <c r="CA30" s="44" t="str">
        <f>IF(BX28="",IF(BV28&gt;BV29,BT28,BT29),IF(BX28&gt;BX29,BT28,BT29))</f>
        <v/>
      </c>
      <c r="CB30" s="46"/>
      <c r="CC30" s="104"/>
      <c r="CD30" s="60"/>
      <c r="CE30" s="104"/>
      <c r="CF30" s="60"/>
      <c r="CG30" s="60"/>
      <c r="CH30" s="60"/>
      <c r="CI30" s="60"/>
      <c r="CJ30" s="47" t="s">
        <v>135</v>
      </c>
      <c r="CK30" s="44" t="str">
        <f>IF(CK24=CF34,CF35,CF34)</f>
        <v/>
      </c>
      <c r="CL30" s="46"/>
      <c r="CM30" s="104"/>
      <c r="CN30" s="60"/>
      <c r="CO30" s="104"/>
      <c r="CP30" s="60"/>
      <c r="CQ30" s="391"/>
      <c r="CR30" s="392"/>
      <c r="CS30" s="392"/>
      <c r="CT30" s="392"/>
      <c r="CU30" s="392"/>
      <c r="CV30" s="393"/>
      <c r="CW30" s="60"/>
    </row>
    <row r="31" spans="1:101" ht="18.75" customHeight="1" thickBot="1" x14ac:dyDescent="0.3">
      <c r="A31" s="60"/>
      <c r="B31" s="60"/>
      <c r="C31" s="60"/>
      <c r="D31" s="60"/>
      <c r="E31" s="85"/>
      <c r="F31" s="60"/>
      <c r="G31" s="85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85"/>
      <c r="BJ31" s="60"/>
      <c r="BK31" s="60"/>
      <c r="BL31" s="60"/>
      <c r="BM31" s="60"/>
      <c r="BN31" s="60"/>
      <c r="BO31" s="60"/>
      <c r="BP31" s="138"/>
      <c r="BQ31" s="60"/>
      <c r="BR31" s="87"/>
      <c r="BS31" s="60"/>
      <c r="BT31" s="60"/>
      <c r="BU31" s="60"/>
      <c r="BV31" s="60"/>
      <c r="BW31" s="60"/>
      <c r="BX31" s="60"/>
      <c r="BY31" s="60"/>
      <c r="BZ31" s="47">
        <v>51</v>
      </c>
      <c r="CA31" s="44" t="str">
        <f>IF(BX32="",IF(BV32&gt;BV33,BT32,BT33),IF(BX32&gt;BX33,BT32,BT33))</f>
        <v/>
      </c>
      <c r="CB31" s="46"/>
      <c r="CC31" s="104"/>
      <c r="CD31" s="60"/>
      <c r="CE31" s="104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88" t="s">
        <v>138</v>
      </c>
      <c r="CS31" s="60"/>
      <c r="CT31" s="60"/>
      <c r="CU31" s="60"/>
      <c r="CV31" s="60"/>
      <c r="CW31" s="60"/>
    </row>
    <row r="32" spans="1:101" ht="18.75" customHeight="1" thickBot="1" x14ac:dyDescent="0.3">
      <c r="A32" s="60"/>
      <c r="B32" s="60"/>
      <c r="C32" s="88" t="s">
        <v>73</v>
      </c>
      <c r="D32" s="60"/>
      <c r="E32" s="85"/>
      <c r="F32" s="60"/>
      <c r="G32" s="85"/>
      <c r="H32" s="60"/>
      <c r="I32" s="60"/>
      <c r="J32" s="60"/>
      <c r="K32" s="60"/>
      <c r="L32" s="60"/>
      <c r="M32" s="60" t="s">
        <v>4</v>
      </c>
      <c r="N32" s="60"/>
      <c r="O32" s="60"/>
      <c r="P32" s="60"/>
      <c r="Q32" s="60" t="s">
        <v>6</v>
      </c>
      <c r="R32" s="60"/>
      <c r="S32" s="60"/>
      <c r="T32" s="60"/>
      <c r="U32" s="60" t="s">
        <v>7</v>
      </c>
      <c r="V32" s="60"/>
      <c r="W32" s="60"/>
      <c r="X32" s="60"/>
      <c r="Y32" s="60"/>
      <c r="Z32" s="60" t="s">
        <v>4</v>
      </c>
      <c r="AA32" s="60" t="s">
        <v>5</v>
      </c>
      <c r="AB32" s="60"/>
      <c r="AC32" s="60"/>
      <c r="AD32" s="60" t="s">
        <v>9</v>
      </c>
      <c r="AE32" s="60"/>
      <c r="AF32" s="60"/>
      <c r="AG32" s="60"/>
      <c r="AH32" s="60" t="s">
        <v>32</v>
      </c>
      <c r="AI32" s="60"/>
      <c r="AJ32" s="60"/>
      <c r="AK32" s="60"/>
      <c r="AL32" s="60"/>
      <c r="AM32" s="60"/>
      <c r="AN32" s="60" t="s">
        <v>35</v>
      </c>
      <c r="AO32" s="60"/>
      <c r="AP32" s="60"/>
      <c r="AQ32" s="60"/>
      <c r="AR32" s="60"/>
      <c r="AS32" s="60" t="s">
        <v>33</v>
      </c>
      <c r="AT32" s="60"/>
      <c r="AU32" s="60"/>
      <c r="AV32" s="60"/>
      <c r="AW32" s="60"/>
      <c r="AX32" s="60"/>
      <c r="AY32" s="60"/>
      <c r="AZ32" s="60"/>
      <c r="BA32" s="60"/>
      <c r="BB32" s="89" t="s">
        <v>10</v>
      </c>
      <c r="BC32" s="60"/>
      <c r="BD32" s="90" t="s">
        <v>4</v>
      </c>
      <c r="BE32" s="60"/>
      <c r="BF32" s="61" t="s">
        <v>5</v>
      </c>
      <c r="BG32" s="60"/>
      <c r="BH32" s="60"/>
      <c r="BI32" s="85"/>
      <c r="BJ32" s="60"/>
      <c r="BK32" s="60"/>
      <c r="BL32" s="60"/>
      <c r="BM32" s="60"/>
      <c r="BN32" s="60"/>
      <c r="BO32" s="60"/>
      <c r="BP32" s="138"/>
      <c r="BQ32" s="85"/>
      <c r="BR32" s="87"/>
      <c r="BS32" s="55" t="s">
        <v>24</v>
      </c>
      <c r="BT32" s="44" t="str">
        <f>IF(G50="","",BB45)</f>
        <v/>
      </c>
      <c r="BU32" s="46"/>
      <c r="BV32" s="104"/>
      <c r="BW32" s="60"/>
      <c r="BX32" s="104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343" t="str">
        <f>IF(CQ29=CK29,CK30,CK29)</f>
        <v/>
      </c>
      <c r="CR32" s="344"/>
      <c r="CS32" s="344"/>
      <c r="CT32" s="344"/>
      <c r="CU32" s="344"/>
      <c r="CV32" s="345"/>
      <c r="CW32" s="60"/>
    </row>
    <row r="33" spans="1:101" ht="18.75" customHeight="1" thickBot="1" x14ac:dyDescent="0.25">
      <c r="A33" s="60"/>
      <c r="B33" s="60"/>
      <c r="C33" s="60"/>
      <c r="D33" s="60"/>
      <c r="E33" s="85"/>
      <c r="F33" s="60"/>
      <c r="G33" s="85"/>
      <c r="H33" s="60"/>
      <c r="I33" s="60"/>
      <c r="J33" s="60"/>
      <c r="K33" s="60"/>
      <c r="L33" s="60"/>
      <c r="M33" s="60" t="s">
        <v>0</v>
      </c>
      <c r="N33" s="60" t="s">
        <v>1</v>
      </c>
      <c r="O33" s="60" t="s">
        <v>2</v>
      </c>
      <c r="P33" s="60" t="s">
        <v>3</v>
      </c>
      <c r="Q33" s="60" t="s">
        <v>0</v>
      </c>
      <c r="R33" s="60" t="s">
        <v>1</v>
      </c>
      <c r="S33" s="60" t="s">
        <v>2</v>
      </c>
      <c r="T33" s="60" t="s">
        <v>3</v>
      </c>
      <c r="U33" s="60" t="s">
        <v>0</v>
      </c>
      <c r="V33" s="60" t="s">
        <v>1</v>
      </c>
      <c r="W33" s="60" t="s">
        <v>2</v>
      </c>
      <c r="X33" s="60" t="s">
        <v>3</v>
      </c>
      <c r="Y33" s="60"/>
      <c r="Z33" s="60" t="s">
        <v>8</v>
      </c>
      <c r="AA33" s="60"/>
      <c r="AB33" s="60"/>
      <c r="AC33" s="60"/>
      <c r="AD33" s="60"/>
      <c r="AE33" s="60"/>
      <c r="AF33" s="60"/>
      <c r="AG33" s="60"/>
      <c r="AH33" s="60" t="s">
        <v>31</v>
      </c>
      <c r="AI33" s="60"/>
      <c r="AJ33" s="60"/>
      <c r="AK33" s="60"/>
      <c r="AL33" s="60"/>
      <c r="AM33" s="60"/>
      <c r="AN33" s="60" t="str">
        <f>AI34</f>
        <v>Kolumbien</v>
      </c>
      <c r="AO33" s="60" t="str">
        <f>AI35</f>
        <v>Griechenland</v>
      </c>
      <c r="AP33" s="60" t="str">
        <f>AI36</f>
        <v>Elfenbeinküste</v>
      </c>
      <c r="AQ33" s="60" t="str">
        <f>AI37</f>
        <v>Japan</v>
      </c>
      <c r="AR33" s="60"/>
      <c r="AS33" s="60" t="s">
        <v>31</v>
      </c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85"/>
      <c r="BJ33" s="85"/>
      <c r="BK33" s="85"/>
      <c r="BL33" s="85"/>
      <c r="BM33" s="85"/>
      <c r="BN33" s="85"/>
      <c r="BO33" s="85"/>
      <c r="BP33" s="137"/>
      <c r="BQ33" s="85"/>
      <c r="BR33" s="87"/>
      <c r="BS33" s="25" t="s">
        <v>23</v>
      </c>
      <c r="BT33" s="44" t="str">
        <f>IF(G39="","",BB35)</f>
        <v/>
      </c>
      <c r="BU33" s="46"/>
      <c r="BV33" s="104"/>
      <c r="BW33" s="60"/>
      <c r="BX33" s="104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346"/>
      <c r="CR33" s="347"/>
      <c r="CS33" s="347"/>
      <c r="CT33" s="347"/>
      <c r="CU33" s="347"/>
      <c r="CV33" s="348"/>
      <c r="CW33" s="60"/>
    </row>
    <row r="34" spans="1:101" ht="18.75" customHeight="1" thickBot="1" x14ac:dyDescent="0.3">
      <c r="A34" s="60"/>
      <c r="B34" s="60"/>
      <c r="C34" s="20" t="str">
        <f>Spielplan!$C$34</f>
        <v>Kolumbien</v>
      </c>
      <c r="D34" s="39"/>
      <c r="E34" s="104"/>
      <c r="F34" s="93"/>
      <c r="G34" s="104"/>
      <c r="H34" s="20" t="str">
        <f>Spielplan!$H$34</f>
        <v>Griechenland</v>
      </c>
      <c r="I34" s="39"/>
      <c r="J34" s="60"/>
      <c r="K34" s="60" t="s">
        <v>78</v>
      </c>
      <c r="L34" s="60">
        <f t="shared" ref="L34:L39" si="8">IF(E34-G34&gt;0,1,IF(G34=E34,0,-1))</f>
        <v>0</v>
      </c>
      <c r="M34" s="60">
        <f>IF($E34="",0,IF($E34&gt;$G34,3,IF($E34=G34,1,0)))</f>
        <v>0</v>
      </c>
      <c r="N34" s="60">
        <f>IF($G34="",0,IF($E34&gt;$G34,0,IF($E34=G34,1,3)))</f>
        <v>0</v>
      </c>
      <c r="O34" s="60"/>
      <c r="P34" s="60"/>
      <c r="Q34" s="60">
        <f>E34</f>
        <v>0</v>
      </c>
      <c r="R34" s="60">
        <f>G34</f>
        <v>0</v>
      </c>
      <c r="S34" s="60"/>
      <c r="T34" s="60"/>
      <c r="U34" s="60">
        <f>G34</f>
        <v>0</v>
      </c>
      <c r="V34" s="60">
        <f>E34</f>
        <v>0</v>
      </c>
      <c r="W34" s="60"/>
      <c r="X34" s="60"/>
      <c r="Y34" s="60"/>
      <c r="Z34" s="60">
        <f>M40</f>
        <v>0</v>
      </c>
      <c r="AA34" s="60">
        <f>Q40</f>
        <v>0</v>
      </c>
      <c r="AB34" s="60">
        <f>U40</f>
        <v>0</v>
      </c>
      <c r="AC34" s="60">
        <f>AA34-AB34</f>
        <v>0</v>
      </c>
      <c r="AD34" s="60">
        <f>IF(Z34&gt;Z35,-1,0)</f>
        <v>0</v>
      </c>
      <c r="AE34" s="60">
        <f>IF(Z34&gt;Z36,-1,0)</f>
        <v>0</v>
      </c>
      <c r="AF34" s="60">
        <f>IF(Z34&gt;Z37,-1,0)</f>
        <v>0</v>
      </c>
      <c r="AG34" s="60">
        <f>10000-(AJ34*1000+AM34*100+AK34*10)</f>
        <v>10000</v>
      </c>
      <c r="AH34" s="90">
        <f>RANK(AG34,AG34:AG37,1)</f>
        <v>1</v>
      </c>
      <c r="AI34" s="60" t="str">
        <f>C34</f>
        <v>Kolumbien</v>
      </c>
      <c r="AJ34" s="60">
        <f t="shared" ref="AJ34:AL37" si="9">Z34</f>
        <v>0</v>
      </c>
      <c r="AK34" s="60">
        <f t="shared" si="9"/>
        <v>0</v>
      </c>
      <c r="AL34" s="60">
        <f t="shared" si="9"/>
        <v>0</v>
      </c>
      <c r="AM34" s="60">
        <f>AK34-AL34</f>
        <v>0</v>
      </c>
      <c r="AN34" s="187"/>
      <c r="AO34" s="187">
        <f>IF(AG35=AG34,IF(G34&gt;E34,AG35-0.1,AG35),AG35)</f>
        <v>10000</v>
      </c>
      <c r="AP34" s="187">
        <f>IF(AG36=AG34,IF(G36&gt;E36,AG36-0.1,AG36),AG36)</f>
        <v>10000</v>
      </c>
      <c r="AQ34" s="187">
        <f>IF(AG37=AG34,IF(G38&gt;E38,AG37-0.1,AG37),AG37)</f>
        <v>10000</v>
      </c>
      <c r="AR34" s="187">
        <f>AN38</f>
        <v>30000</v>
      </c>
      <c r="AS34" s="90">
        <f>RANK(AR34,AR34:AR37,1)</f>
        <v>1</v>
      </c>
      <c r="AT34" s="60" t="str">
        <f t="shared" ref="AT34:AW37" si="10">AI34</f>
        <v>Kolumbien</v>
      </c>
      <c r="AU34" s="60">
        <f t="shared" si="10"/>
        <v>0</v>
      </c>
      <c r="AV34" s="60">
        <f t="shared" si="10"/>
        <v>0</v>
      </c>
      <c r="AW34" s="60">
        <f t="shared" si="10"/>
        <v>0</v>
      </c>
      <c r="AX34" s="60"/>
      <c r="AY34" s="60"/>
      <c r="AZ34" s="60"/>
      <c r="BA34" s="19">
        <v>1</v>
      </c>
      <c r="BB34" s="20" t="str">
        <f>VLOOKUP(1,AS34:AT37,2,FALSE)</f>
        <v>Kolumbien</v>
      </c>
      <c r="BC34" s="18"/>
      <c r="BD34" s="21">
        <f>VLOOKUP(1,AS34:AW37,3,FALSE)</f>
        <v>0</v>
      </c>
      <c r="BE34" s="22">
        <f>VLOOKUP(1,AS34:AW37,4,FALSE)</f>
        <v>0</v>
      </c>
      <c r="BF34" s="93" t="s">
        <v>12</v>
      </c>
      <c r="BG34" s="22">
        <f>VLOOKUP(1,AS34:AW37,5,FALSE)</f>
        <v>0</v>
      </c>
      <c r="BH34" s="27" t="s">
        <v>22</v>
      </c>
      <c r="BI34" s="85"/>
      <c r="BJ34" s="85">
        <f>IF(E34&gt;G34,IF(Spielplan!E34&gt;Spielplan!G34,Punktemodus!$B$3,0),0)</f>
        <v>0</v>
      </c>
      <c r="BK34" s="85">
        <f>IF(E34=G34,IF(Spielplan!E34=Spielplan!G34,Punktemodus!$B$3,0),0)</f>
        <v>10</v>
      </c>
      <c r="BL34" s="85">
        <f>IF(E34&lt;G34,IF(Spielplan!E34&lt;Spielplan!G34,Punktemodus!$B$3,0),0)</f>
        <v>0</v>
      </c>
      <c r="BM34" s="85">
        <f>IF(E34=Spielplan!E34,IF(G34=Spielplan!G34,Punktemodus!$B$5,0),0)</f>
        <v>3</v>
      </c>
      <c r="BN34" s="85">
        <f>IF(E34=Spielplan!E34,Punktemodus!$B$7,0)</f>
        <v>1</v>
      </c>
      <c r="BO34" s="85">
        <f>IF(G34=Spielplan!G34,Punktemodus!$B$7,0)</f>
        <v>1</v>
      </c>
      <c r="BP34" s="137">
        <f>IF(Spielplan!E34="",0,SUM(BJ34:BO34))</f>
        <v>0</v>
      </c>
      <c r="BQ34" s="85"/>
      <c r="BR34" s="8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47">
        <v>59</v>
      </c>
      <c r="CF34" s="44" t="str">
        <f>IF(CE30="",IF(CC30&gt;CC31,CA30,CA31),IF(CE30&gt;CE31,CA30,CA31))</f>
        <v/>
      </c>
      <c r="CG34" s="46"/>
      <c r="CH34" s="104"/>
      <c r="CI34" s="60"/>
      <c r="CJ34" s="104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</row>
    <row r="35" spans="1:101" ht="18.75" customHeight="1" thickBot="1" x14ac:dyDescent="0.3">
      <c r="A35" s="60"/>
      <c r="B35" s="60"/>
      <c r="C35" s="14" t="str">
        <f>Spielplan!$C$35</f>
        <v>Elfenbeinküste</v>
      </c>
      <c r="D35" s="40"/>
      <c r="E35" s="104"/>
      <c r="F35" s="93"/>
      <c r="G35" s="104"/>
      <c r="H35" s="14" t="str">
        <f>Spielplan!$H$35</f>
        <v>Japan</v>
      </c>
      <c r="I35" s="40"/>
      <c r="J35" s="60"/>
      <c r="K35" s="60" t="s">
        <v>79</v>
      </c>
      <c r="L35" s="60">
        <f t="shared" si="8"/>
        <v>0</v>
      </c>
      <c r="M35" s="60"/>
      <c r="N35" s="60"/>
      <c r="O35" s="60">
        <f>IF($E35="",0,IF($E35&gt;$G35,3,IF($E35=$G35,1,0)))</f>
        <v>0</v>
      </c>
      <c r="P35" s="60">
        <f>IF($G35="",0,IF($E35&gt;$G35,0,IF($E35=$G35,1,3)))</f>
        <v>0</v>
      </c>
      <c r="Q35" s="60"/>
      <c r="R35" s="60"/>
      <c r="S35" s="60">
        <f>E35</f>
        <v>0</v>
      </c>
      <c r="T35" s="60">
        <f>G35</f>
        <v>0</v>
      </c>
      <c r="U35" s="60"/>
      <c r="V35" s="60"/>
      <c r="W35" s="60">
        <f>G35</f>
        <v>0</v>
      </c>
      <c r="X35" s="60">
        <f>E35</f>
        <v>0</v>
      </c>
      <c r="Y35" s="60"/>
      <c r="Z35" s="60">
        <f>N40</f>
        <v>0</v>
      </c>
      <c r="AA35" s="60">
        <f>R40</f>
        <v>0</v>
      </c>
      <c r="AB35" s="60">
        <f>V40</f>
        <v>0</v>
      </c>
      <c r="AC35" s="60">
        <f>AA35-AB35</f>
        <v>0</v>
      </c>
      <c r="AD35" s="60">
        <f>IF(Z35&gt;Z34,-1,0)</f>
        <v>0</v>
      </c>
      <c r="AE35" s="60">
        <f>IF(Z35&gt;Z36,-1,0)</f>
        <v>0</v>
      </c>
      <c r="AF35" s="60">
        <f>IF(Z35&gt;Z37,-1,0)</f>
        <v>0</v>
      </c>
      <c r="AG35" s="60">
        <f>10000-(AJ35*1000+AM35*100+AK35*10)</f>
        <v>10000</v>
      </c>
      <c r="AH35" s="90">
        <f>RANK(AG35,AG34:AG37,1)</f>
        <v>1</v>
      </c>
      <c r="AI35" s="60" t="str">
        <f>H34</f>
        <v>Griechenland</v>
      </c>
      <c r="AJ35" s="60">
        <f t="shared" si="9"/>
        <v>0</v>
      </c>
      <c r="AK35" s="60">
        <f t="shared" si="9"/>
        <v>0</v>
      </c>
      <c r="AL35" s="60">
        <f t="shared" si="9"/>
        <v>0</v>
      </c>
      <c r="AM35" s="60">
        <f>AK35-AL35</f>
        <v>0</v>
      </c>
      <c r="AN35" s="187">
        <f>IF(AG34=AG35,IF(E34&gt;G34,AG34-0.1,AG34),AG34)</f>
        <v>10000</v>
      </c>
      <c r="AO35" s="187"/>
      <c r="AP35" s="187">
        <f>IF(AG36=AG35,IF(G39&gt;E39,AG36-0.1,AG36),AG36)</f>
        <v>10000</v>
      </c>
      <c r="AQ35" s="187">
        <f>IF(AG37=AG35,IF(G37&gt;E37,AG37-0.1,AG37),AG37)</f>
        <v>10000</v>
      </c>
      <c r="AR35" s="187">
        <f>AO38</f>
        <v>30000</v>
      </c>
      <c r="AS35" s="90">
        <f>RANK(AR35,AR34:AR37,1)</f>
        <v>1</v>
      </c>
      <c r="AT35" s="60" t="str">
        <f t="shared" si="10"/>
        <v>Griechenland</v>
      </c>
      <c r="AU35" s="60">
        <f t="shared" si="10"/>
        <v>0</v>
      </c>
      <c r="AV35" s="60">
        <f t="shared" si="10"/>
        <v>0</v>
      </c>
      <c r="AW35" s="60">
        <f t="shared" si="10"/>
        <v>0</v>
      </c>
      <c r="AX35" s="60"/>
      <c r="AY35" s="60"/>
      <c r="AZ35" s="60"/>
      <c r="BA35" s="23">
        <v>2</v>
      </c>
      <c r="BB35" s="14" t="e">
        <f>VLOOKUP(2,AS34:AT37,2,FALSE)</f>
        <v>#N/A</v>
      </c>
      <c r="BC35" s="15"/>
      <c r="BD35" s="24" t="e">
        <f>VLOOKUP(2,AS34:AW37,3,FALSE)</f>
        <v>#N/A</v>
      </c>
      <c r="BE35" s="25" t="e">
        <f>VLOOKUP(2,AS34:AW37,4,FALSE)</f>
        <v>#N/A</v>
      </c>
      <c r="BF35" s="93" t="s">
        <v>12</v>
      </c>
      <c r="BG35" s="25" t="e">
        <f>VLOOKUP(2,AS34:AW37,5,FALSE)</f>
        <v>#N/A</v>
      </c>
      <c r="BH35" s="26" t="s">
        <v>23</v>
      </c>
      <c r="BI35" s="85"/>
      <c r="BJ35" s="85">
        <f>IF(E35&gt;G35,IF(Spielplan!E35&gt;Spielplan!G35,Punktemodus!$B$3,0),0)</f>
        <v>0</v>
      </c>
      <c r="BK35" s="85">
        <f>IF(E35=G35,IF(Spielplan!E35=Spielplan!G35,Punktemodus!$B$3,0),0)</f>
        <v>10</v>
      </c>
      <c r="BL35" s="85">
        <f>IF(E35&lt;G35,IF(Spielplan!E35&lt;Spielplan!G35,Punktemodus!$B$3,0),0)</f>
        <v>0</v>
      </c>
      <c r="BM35" s="85">
        <f>IF(E35=Spielplan!E35,IF(G35=Spielplan!G35,Punktemodus!$B$5,0),0)</f>
        <v>3</v>
      </c>
      <c r="BN35" s="85">
        <f>IF(E35=Spielplan!E35,Punktemodus!$B$7,0)</f>
        <v>1</v>
      </c>
      <c r="BO35" s="85">
        <f>IF(G35=Spielplan!G35,Punktemodus!$B$7,0)</f>
        <v>1</v>
      </c>
      <c r="BP35" s="137">
        <f>IF(Spielplan!E35="",0,SUM(BJ35:BO35))</f>
        <v>0</v>
      </c>
      <c r="BQ35" s="85"/>
      <c r="BR35" s="8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47">
        <v>60</v>
      </c>
      <c r="CF35" s="44" t="str">
        <f>IF(CE38="",IF(CC38&gt;CC39,CA38,CA39),IF(CE38&gt;CE39,CA38,CA39))</f>
        <v/>
      </c>
      <c r="CG35" s="46"/>
      <c r="CH35" s="104"/>
      <c r="CI35" s="60"/>
      <c r="CJ35" s="104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</row>
    <row r="36" spans="1:101" ht="18.75" customHeight="1" thickBot="1" x14ac:dyDescent="0.3">
      <c r="A36" s="60"/>
      <c r="B36" s="60"/>
      <c r="C36" s="20" t="str">
        <f>C34</f>
        <v>Kolumbien</v>
      </c>
      <c r="D36" s="39"/>
      <c r="E36" s="104"/>
      <c r="F36" s="93"/>
      <c r="G36" s="104"/>
      <c r="H36" s="20" t="str">
        <f>C35</f>
        <v>Elfenbeinküste</v>
      </c>
      <c r="I36" s="39"/>
      <c r="J36" s="60"/>
      <c r="K36" s="60" t="s">
        <v>81</v>
      </c>
      <c r="L36" s="60">
        <f t="shared" si="8"/>
        <v>0</v>
      </c>
      <c r="M36" s="60">
        <f>IF($E36="",0,IF($E36&gt;$G36,3,IF($E36=G36,1,0)))</f>
        <v>0</v>
      </c>
      <c r="N36" s="60"/>
      <c r="O36" s="60">
        <f>IF($G36="",0,IF($E36&gt;$G36,0,IF($E36=$G36,1,3)))</f>
        <v>0</v>
      </c>
      <c r="P36" s="60"/>
      <c r="Q36" s="60">
        <f>E36</f>
        <v>0</v>
      </c>
      <c r="R36" s="60"/>
      <c r="S36" s="60">
        <f>G36</f>
        <v>0</v>
      </c>
      <c r="T36" s="60"/>
      <c r="U36" s="60">
        <f>G36</f>
        <v>0</v>
      </c>
      <c r="V36" s="60"/>
      <c r="W36" s="60">
        <f>E36</f>
        <v>0</v>
      </c>
      <c r="X36" s="60"/>
      <c r="Y36" s="60"/>
      <c r="Z36" s="60">
        <f>O40</f>
        <v>0</v>
      </c>
      <c r="AA36" s="60">
        <f>S40</f>
        <v>0</v>
      </c>
      <c r="AB36" s="60">
        <f>W40</f>
        <v>0</v>
      </c>
      <c r="AC36" s="60">
        <f>AA36-AB36</f>
        <v>0</v>
      </c>
      <c r="AD36" s="60">
        <f>IF(Z36&gt;Z34,-1,0)</f>
        <v>0</v>
      </c>
      <c r="AE36" s="60">
        <f>IF(Z36&gt;Z35,-1,0)</f>
        <v>0</v>
      </c>
      <c r="AF36" s="60">
        <f>IF(Z36&gt;Z37,-1,0)</f>
        <v>0</v>
      </c>
      <c r="AG36" s="60">
        <f>10000-(AJ36*1000+AM36*100+AK36*10)</f>
        <v>10000</v>
      </c>
      <c r="AH36" s="90">
        <f>RANK(AG36,AG34:AG37,1)</f>
        <v>1</v>
      </c>
      <c r="AI36" s="60" t="str">
        <f>C35</f>
        <v>Elfenbeinküste</v>
      </c>
      <c r="AJ36" s="60">
        <f t="shared" si="9"/>
        <v>0</v>
      </c>
      <c r="AK36" s="60">
        <f t="shared" si="9"/>
        <v>0</v>
      </c>
      <c r="AL36" s="60">
        <f t="shared" si="9"/>
        <v>0</v>
      </c>
      <c r="AM36" s="60">
        <f>AK36-AL36</f>
        <v>0</v>
      </c>
      <c r="AN36" s="187">
        <f>IF(AG34=AG36,IF(E36&gt;G36,AG34-0.1,AG34),AG34)</f>
        <v>10000</v>
      </c>
      <c r="AO36" s="187">
        <f>IF(AG35=AG36,IF(E39&gt;G39,AG35-0.1,AG35),AG35)</f>
        <v>10000</v>
      </c>
      <c r="AP36" s="187"/>
      <c r="AQ36" s="187">
        <f>IF(AG37=AG36,IF(G35&gt;E35,AG37-0.1,AG37),AG37)</f>
        <v>10000</v>
      </c>
      <c r="AR36" s="187">
        <f>AP38</f>
        <v>30000</v>
      </c>
      <c r="AS36" s="90">
        <f>RANK(AR36,AR34:AR37,1)</f>
        <v>1</v>
      </c>
      <c r="AT36" s="60" t="str">
        <f t="shared" si="10"/>
        <v>Elfenbeinküste</v>
      </c>
      <c r="AU36" s="60">
        <f t="shared" si="10"/>
        <v>0</v>
      </c>
      <c r="AV36" s="60">
        <f t="shared" si="10"/>
        <v>0</v>
      </c>
      <c r="AW36" s="60">
        <f t="shared" si="10"/>
        <v>0</v>
      </c>
      <c r="AX36" s="60"/>
      <c r="AY36" s="60"/>
      <c r="AZ36" s="60"/>
      <c r="BA36" s="113">
        <v>3</v>
      </c>
      <c r="BB36" s="114" t="e">
        <f>VLOOKUP(3,AS34:AT37,2,FALSE)</f>
        <v>#N/A</v>
      </c>
      <c r="BC36" s="115"/>
      <c r="BD36" s="116" t="e">
        <f>VLOOKUP(3,AS34:AW37,3,FALSE)</f>
        <v>#N/A</v>
      </c>
      <c r="BE36" s="116" t="e">
        <f>VLOOKUP(3,AS34:AW37,4,FALSE)</f>
        <v>#N/A</v>
      </c>
      <c r="BF36" s="93" t="s">
        <v>12</v>
      </c>
      <c r="BG36" s="116" t="e">
        <f>VLOOKUP(3,AS34:AW37,5,FALSE)</f>
        <v>#N/A</v>
      </c>
      <c r="BH36" s="60"/>
      <c r="BI36" s="85"/>
      <c r="BJ36" s="85">
        <f>IF(E36&gt;G36,IF(Spielplan!E36&gt;Spielplan!G36,Punktemodus!$B$3,0),0)</f>
        <v>0</v>
      </c>
      <c r="BK36" s="85">
        <f>IF(E36=G36,IF(Spielplan!E36=Spielplan!G36,Punktemodus!$B$3,0),0)</f>
        <v>10</v>
      </c>
      <c r="BL36" s="85">
        <f>IF(E36&lt;G36,IF(Spielplan!E36&lt;Spielplan!G36,Punktemodus!$B$3,0),0)</f>
        <v>0</v>
      </c>
      <c r="BM36" s="85">
        <f>IF(E36=Spielplan!E36,IF(G36=Spielplan!G36,Punktemodus!$B$5,0),0)</f>
        <v>3</v>
      </c>
      <c r="BN36" s="85">
        <f>IF(E36=Spielplan!E36,Punktemodus!$B$7,0)</f>
        <v>1</v>
      </c>
      <c r="BO36" s="85">
        <f>IF(G36=Spielplan!G36,Punktemodus!$B$7,0)</f>
        <v>1</v>
      </c>
      <c r="BP36" s="137">
        <f>IF(Spielplan!E36="",0,SUM(BJ36:BO36))</f>
        <v>0</v>
      </c>
      <c r="BQ36" s="85"/>
      <c r="BR36" s="87"/>
      <c r="BS36" s="82" t="s">
        <v>126</v>
      </c>
      <c r="BT36" s="44" t="str">
        <f>IF(G72="","",BB67)</f>
        <v/>
      </c>
      <c r="BU36" s="46"/>
      <c r="BV36" s="104"/>
      <c r="BW36" s="60"/>
      <c r="BX36" s="104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</row>
    <row r="37" spans="1:101" ht="18.75" customHeight="1" thickBot="1" x14ac:dyDescent="0.3">
      <c r="A37" s="60"/>
      <c r="B37" s="60"/>
      <c r="C37" s="14" t="str">
        <f>H34</f>
        <v>Griechenland</v>
      </c>
      <c r="D37" s="40"/>
      <c r="E37" s="104"/>
      <c r="F37" s="93"/>
      <c r="G37" s="104"/>
      <c r="H37" s="14" t="str">
        <f>H35</f>
        <v>Japan</v>
      </c>
      <c r="I37" s="40"/>
      <c r="J37" s="60"/>
      <c r="K37" s="60" t="s">
        <v>80</v>
      </c>
      <c r="L37" s="60">
        <f t="shared" si="8"/>
        <v>0</v>
      </c>
      <c r="M37" s="60"/>
      <c r="N37" s="60">
        <f>IF($E37="",0,IF($E37&gt;$G37,3,IF($E37=$G37,1,0)))</f>
        <v>0</v>
      </c>
      <c r="O37" s="60"/>
      <c r="P37" s="60">
        <f>IF($G37="",0,IF($E37&gt;$G37,0,IF($E37=$G37,1,3)))</f>
        <v>0</v>
      </c>
      <c r="Q37" s="60"/>
      <c r="R37" s="60">
        <f>E37</f>
        <v>0</v>
      </c>
      <c r="S37" s="60"/>
      <c r="T37" s="60">
        <f>G37</f>
        <v>0</v>
      </c>
      <c r="U37" s="60"/>
      <c r="V37" s="60">
        <f>G37</f>
        <v>0</v>
      </c>
      <c r="W37" s="60"/>
      <c r="X37" s="60">
        <f>E37</f>
        <v>0</v>
      </c>
      <c r="Y37" s="60"/>
      <c r="Z37" s="60">
        <f>P40</f>
        <v>0</v>
      </c>
      <c r="AA37" s="60">
        <f>T40</f>
        <v>0</v>
      </c>
      <c r="AB37" s="60">
        <f>X40</f>
        <v>0</v>
      </c>
      <c r="AC37" s="60">
        <f>AA37-AB37</f>
        <v>0</v>
      </c>
      <c r="AD37" s="60">
        <f>IF(Z37&gt;Z34,-1,0)</f>
        <v>0</v>
      </c>
      <c r="AE37" s="60">
        <f>IF(Z37&gt;Z35,-1,0)</f>
        <v>0</v>
      </c>
      <c r="AF37" s="60">
        <f>IF(Z37&gt;Z36,-1,0)</f>
        <v>0</v>
      </c>
      <c r="AG37" s="60">
        <f>10000-(AJ37*1000+AM37*100+AK37*10)</f>
        <v>10000</v>
      </c>
      <c r="AH37" s="90">
        <f>RANK(AG37,AG34:AG37,1)</f>
        <v>1</v>
      </c>
      <c r="AI37" s="60" t="str">
        <f>H35</f>
        <v>Japan</v>
      </c>
      <c r="AJ37" s="60">
        <f t="shared" si="9"/>
        <v>0</v>
      </c>
      <c r="AK37" s="60">
        <f t="shared" si="9"/>
        <v>0</v>
      </c>
      <c r="AL37" s="60">
        <f t="shared" si="9"/>
        <v>0</v>
      </c>
      <c r="AM37" s="60">
        <f>AK37-AL37</f>
        <v>0</v>
      </c>
      <c r="AN37" s="187">
        <f>IF(AG34=AG37,IF(E38&gt;G38,AG34-0.1,AG34),AG34)</f>
        <v>10000</v>
      </c>
      <c r="AO37" s="187">
        <f>IF(AG35=AG37,IF(E37&gt;G37,AG35-0.1,AG35),AG35)</f>
        <v>10000</v>
      </c>
      <c r="AP37" s="187">
        <f>IF(AG36=AG37,IF(E35&gt;G35,AG36-0.1,AG36),AG36)</f>
        <v>10000</v>
      </c>
      <c r="AQ37" s="187"/>
      <c r="AR37" s="187">
        <f>AQ38</f>
        <v>30000</v>
      </c>
      <c r="AS37" s="90">
        <f>RANK(AR37,AR34:AR37,1)</f>
        <v>1</v>
      </c>
      <c r="AT37" s="60" t="str">
        <f t="shared" si="10"/>
        <v>Japan</v>
      </c>
      <c r="AU37" s="60">
        <f t="shared" si="10"/>
        <v>0</v>
      </c>
      <c r="AV37" s="60">
        <f t="shared" si="10"/>
        <v>0</v>
      </c>
      <c r="AW37" s="60">
        <f t="shared" si="10"/>
        <v>0</v>
      </c>
      <c r="AX37" s="60"/>
      <c r="AY37" s="60"/>
      <c r="AZ37" s="60"/>
      <c r="BA37" s="113">
        <v>4</v>
      </c>
      <c r="BB37" s="114" t="e">
        <f>VLOOKUP(4,AS34:AT37,2,FALSE)</f>
        <v>#N/A</v>
      </c>
      <c r="BC37" s="115"/>
      <c r="BD37" s="116" t="e">
        <f>VLOOKUP(4,AS34:AW37,3,FALSE)</f>
        <v>#N/A</v>
      </c>
      <c r="BE37" s="116" t="e">
        <f>VLOOKUP(4,AS34:AW37,4,FALSE)</f>
        <v>#N/A</v>
      </c>
      <c r="BF37" s="93" t="s">
        <v>12</v>
      </c>
      <c r="BG37" s="116" t="e">
        <f>VLOOKUP(4,AS34:AW37,5,FALSE)</f>
        <v>#N/A</v>
      </c>
      <c r="BH37" s="60"/>
      <c r="BI37" s="85"/>
      <c r="BJ37" s="85">
        <f>IF(E37&gt;G37,IF(Spielplan!E37&gt;Spielplan!G37,Punktemodus!$B$3,0),0)</f>
        <v>0</v>
      </c>
      <c r="BK37" s="85">
        <f>IF(E37=G37,IF(Spielplan!E37=Spielplan!G37,Punktemodus!$B$3,0),0)</f>
        <v>10</v>
      </c>
      <c r="BL37" s="85">
        <f>IF(E37&lt;G37,IF(Spielplan!E37&lt;Spielplan!G37,Punktemodus!$B$3,0),0)</f>
        <v>0</v>
      </c>
      <c r="BM37" s="85">
        <f>IF(E37=Spielplan!E37,IF(G37=Spielplan!G37,Punktemodus!$B$5,0),0)</f>
        <v>3</v>
      </c>
      <c r="BN37" s="85">
        <f>IF(E37=Spielplan!E37,Punktemodus!$B$7,0)</f>
        <v>1</v>
      </c>
      <c r="BO37" s="85">
        <f>IF(G37=Spielplan!G37,Punktemodus!$B$7,0)</f>
        <v>1</v>
      </c>
      <c r="BP37" s="137">
        <f>IF(Spielplan!E37="",0,SUM(BJ37:BO37))</f>
        <v>0</v>
      </c>
      <c r="BQ37" s="85"/>
      <c r="BR37" s="87"/>
      <c r="BS37" s="5" t="s">
        <v>127</v>
      </c>
      <c r="BT37" s="44" t="str">
        <f>IF(G61="","",BB57)</f>
        <v/>
      </c>
      <c r="BU37" s="46"/>
      <c r="BV37" s="104"/>
      <c r="BW37" s="60"/>
      <c r="BX37" s="104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</row>
    <row r="38" spans="1:101" ht="18.75" customHeight="1" thickBot="1" x14ac:dyDescent="0.3">
      <c r="A38" s="60"/>
      <c r="B38" s="60"/>
      <c r="C38" s="20" t="str">
        <f>C34</f>
        <v>Kolumbien</v>
      </c>
      <c r="D38" s="39"/>
      <c r="E38" s="104"/>
      <c r="F38" s="93"/>
      <c r="G38" s="104"/>
      <c r="H38" s="20" t="str">
        <f>H35</f>
        <v>Japan</v>
      </c>
      <c r="I38" s="39"/>
      <c r="J38" s="60"/>
      <c r="K38" s="60" t="s">
        <v>82</v>
      </c>
      <c r="L38" s="60">
        <f t="shared" si="8"/>
        <v>0</v>
      </c>
      <c r="M38" s="60">
        <f>IF($E38="",0,IF($E38&gt;$G38,3,IF($E38=G38,1,0)))</f>
        <v>0</v>
      </c>
      <c r="N38" s="60"/>
      <c r="O38" s="60"/>
      <c r="P38" s="60">
        <f>IF($G38="",0,IF($E38&gt;$G38,0,IF($E38=$G38,1,3)))</f>
        <v>0</v>
      </c>
      <c r="Q38" s="60">
        <f>E38</f>
        <v>0</v>
      </c>
      <c r="R38" s="60"/>
      <c r="S38" s="60"/>
      <c r="T38" s="60">
        <f>G38</f>
        <v>0</v>
      </c>
      <c r="U38" s="60">
        <f>G38</f>
        <v>0</v>
      </c>
      <c r="V38" s="60"/>
      <c r="W38" s="60"/>
      <c r="X38" s="60">
        <f>E38</f>
        <v>0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187">
        <f>SUM(AN34:AN37)</f>
        <v>30000</v>
      </c>
      <c r="AO38" s="187">
        <f>SUM(AO34:AO37)</f>
        <v>30000</v>
      </c>
      <c r="AP38" s="187">
        <f>SUM(AP34:AP37)</f>
        <v>30000</v>
      </c>
      <c r="AQ38" s="187">
        <f>SUM(AQ34:AQ37)</f>
        <v>30000</v>
      </c>
      <c r="AR38" s="187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85">
        <f>IF(E38&gt;G38,IF(Spielplan!E38&gt;Spielplan!G38,Punktemodus!$B$3,0),0)</f>
        <v>0</v>
      </c>
      <c r="BK38" s="85">
        <f>IF(E38=G38,IF(Spielplan!E38=Spielplan!G38,Punktemodus!$B$3,0),0)</f>
        <v>10</v>
      </c>
      <c r="BL38" s="85">
        <f>IF(E38&lt;G38,IF(Spielplan!E38&lt;Spielplan!G38,Punktemodus!$B$3,0),0)</f>
        <v>0</v>
      </c>
      <c r="BM38" s="85">
        <f>IF(E38=Spielplan!E38,IF(G38=Spielplan!G38,Punktemodus!$B$5,0),0)</f>
        <v>3</v>
      </c>
      <c r="BN38" s="85">
        <f>IF(E38=Spielplan!E38,Punktemodus!$B$7,0)</f>
        <v>1</v>
      </c>
      <c r="BO38" s="85">
        <f>IF(G38=Spielplan!G38,Punktemodus!$B$7,0)</f>
        <v>1</v>
      </c>
      <c r="BP38" s="137">
        <f>IF(Spielplan!E38="",0,SUM(BJ38:BO38))</f>
        <v>0</v>
      </c>
      <c r="BQ38" s="60"/>
      <c r="BR38" s="87"/>
      <c r="BS38" s="60"/>
      <c r="BT38" s="60"/>
      <c r="BU38" s="60"/>
      <c r="BV38" s="60"/>
      <c r="BW38" s="60"/>
      <c r="BX38" s="60"/>
      <c r="BY38" s="60"/>
      <c r="BZ38" s="47">
        <v>55</v>
      </c>
      <c r="CA38" s="44" t="str">
        <f>IF(BX36="",IF(BV36&gt;BV37,BT36,BT37),IF(BX36&gt;BX37,BT36,BT37))</f>
        <v/>
      </c>
      <c r="CB38" s="46"/>
      <c r="CC38" s="104"/>
      <c r="CD38" s="60"/>
      <c r="CE38" s="104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</row>
    <row r="39" spans="1:101" ht="18.75" customHeight="1" thickBot="1" x14ac:dyDescent="0.3">
      <c r="A39" s="60"/>
      <c r="B39" s="60"/>
      <c r="C39" s="14" t="str">
        <f>H34</f>
        <v>Griechenland</v>
      </c>
      <c r="D39" s="40"/>
      <c r="E39" s="104"/>
      <c r="F39" s="93"/>
      <c r="G39" s="104"/>
      <c r="H39" s="14" t="str">
        <f>C35</f>
        <v>Elfenbeinküste</v>
      </c>
      <c r="I39" s="40"/>
      <c r="J39" s="60"/>
      <c r="K39" s="60" t="s">
        <v>82</v>
      </c>
      <c r="L39" s="60">
        <f t="shared" si="8"/>
        <v>0</v>
      </c>
      <c r="M39" s="60"/>
      <c r="N39" s="60">
        <f>IF($E39="",0,IF($E39&gt;$G39,3,IF($E39=$G39,1,0)))</f>
        <v>0</v>
      </c>
      <c r="O39" s="60">
        <f>IF($G39="",0,IF($E39&gt;$G39,0,IF($E39=$G39,1,3)))</f>
        <v>0</v>
      </c>
      <c r="P39" s="60"/>
      <c r="Q39" s="60"/>
      <c r="R39" s="60">
        <f>E39</f>
        <v>0</v>
      </c>
      <c r="S39" s="60">
        <f>G39</f>
        <v>0</v>
      </c>
      <c r="T39" s="60"/>
      <c r="U39" s="60"/>
      <c r="V39" s="60">
        <f>G39</f>
        <v>0</v>
      </c>
      <c r="W39" s="60">
        <f>E39</f>
        <v>0</v>
      </c>
      <c r="X39" s="60"/>
      <c r="Y39" s="60"/>
      <c r="Z39" s="60" t="s">
        <v>30</v>
      </c>
      <c r="AA39" s="60"/>
      <c r="AB39" s="60"/>
      <c r="AC39" s="60"/>
      <c r="AD39" s="60"/>
      <c r="AE39" s="60"/>
      <c r="AF39" s="60"/>
      <c r="AG39" s="60" t="b">
        <f>OR(AG34=AG35,AG34=AG36,AG34=AG37,AG35=AG36,AG35=AG37,AG36=AG37)</f>
        <v>1</v>
      </c>
      <c r="AH39" s="60"/>
      <c r="AI39" s="60"/>
      <c r="AJ39" s="60"/>
      <c r="AK39" s="60"/>
      <c r="AL39" s="60"/>
      <c r="AM39" s="60"/>
      <c r="AN39" s="60"/>
      <c r="AO39" s="60" t="s">
        <v>34</v>
      </c>
      <c r="AP39" s="60"/>
      <c r="AQ39" s="60"/>
      <c r="AR39" s="60" t="b">
        <f>OR(AR34=AR35,AR34=AR36,AR34=AR37,AR35=AR36,AR35=AR37,AR36=AR37)</f>
        <v>1</v>
      </c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85">
        <f>IF(E39&gt;G39,IF(Spielplan!E39&gt;Spielplan!G39,Punktemodus!$B$3,0),0)</f>
        <v>0</v>
      </c>
      <c r="BK39" s="85">
        <f>IF(E39=G39,IF(Spielplan!E39=Spielplan!G39,Punktemodus!$B$3,0),0)</f>
        <v>10</v>
      </c>
      <c r="BL39" s="85">
        <f>IF(E39&lt;G39,IF(Spielplan!E39&lt;Spielplan!G39,Punktemodus!$B$3,0),0)</f>
        <v>0</v>
      </c>
      <c r="BM39" s="85">
        <f>IF(E39=Spielplan!E39,IF(G39=Spielplan!G39,Punktemodus!$B$5,0),0)</f>
        <v>3</v>
      </c>
      <c r="BN39" s="85">
        <f>IF(E39=Spielplan!E39,Punktemodus!$B$7,0)</f>
        <v>1</v>
      </c>
      <c r="BO39" s="85">
        <f>IF(G39=Spielplan!G39,Punktemodus!$B$7,0)</f>
        <v>1</v>
      </c>
      <c r="BP39" s="137">
        <f>IF(Spielplan!E39="",0,SUM(BJ39:BO39))</f>
        <v>0</v>
      </c>
      <c r="BQ39" s="60"/>
      <c r="BR39" s="87"/>
      <c r="BS39" s="60"/>
      <c r="BT39" s="60"/>
      <c r="BU39" s="60"/>
      <c r="BV39" s="60"/>
      <c r="BW39" s="60"/>
      <c r="BX39" s="60"/>
      <c r="BY39" s="60"/>
      <c r="BZ39" s="47">
        <v>56</v>
      </c>
      <c r="CA39" s="44" t="str">
        <f>IF(BX40="",IF(BV40&gt;BV41,BT40,BT41),IF(BX40&gt;BX41,BT40,BT41))</f>
        <v/>
      </c>
      <c r="CB39" s="46"/>
      <c r="CC39" s="104"/>
      <c r="CD39" s="60"/>
      <c r="CE39" s="104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</row>
    <row r="40" spans="1:101" ht="18.75" customHeight="1" thickBot="1" x14ac:dyDescent="0.25">
      <c r="A40" s="60"/>
      <c r="B40" s="60"/>
      <c r="C40" s="136" t="str">
        <f>IF(G39="","",IF(AR39=TRUE,"Achtung: Fehler in Tabelle!",""))</f>
        <v/>
      </c>
      <c r="D40" s="60"/>
      <c r="E40" s="85"/>
      <c r="F40" s="60"/>
      <c r="G40" s="85"/>
      <c r="H40" s="60"/>
      <c r="I40" s="60"/>
      <c r="J40" s="60"/>
      <c r="K40" s="60"/>
      <c r="L40" s="60"/>
      <c r="M40" s="60">
        <f t="shared" ref="M40:X40" si="11">SUM(M34:M39)</f>
        <v>0</v>
      </c>
      <c r="N40" s="60">
        <f t="shared" si="11"/>
        <v>0</v>
      </c>
      <c r="O40" s="60">
        <f t="shared" si="11"/>
        <v>0</v>
      </c>
      <c r="P40" s="60">
        <f t="shared" si="11"/>
        <v>0</v>
      </c>
      <c r="Q40" s="60">
        <f t="shared" si="11"/>
        <v>0</v>
      </c>
      <c r="R40" s="60">
        <f t="shared" si="11"/>
        <v>0</v>
      </c>
      <c r="S40" s="60">
        <f t="shared" si="11"/>
        <v>0</v>
      </c>
      <c r="T40" s="60">
        <f t="shared" si="11"/>
        <v>0</v>
      </c>
      <c r="U40" s="60">
        <f t="shared" si="11"/>
        <v>0</v>
      </c>
      <c r="V40" s="60">
        <f t="shared" si="11"/>
        <v>0</v>
      </c>
      <c r="W40" s="60">
        <f t="shared" si="11"/>
        <v>0</v>
      </c>
      <c r="X40" s="60">
        <f t="shared" si="11"/>
        <v>0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160">
        <f>SUM(BP34:BP39)</f>
        <v>0</v>
      </c>
      <c r="BQ40" s="60"/>
      <c r="BR40" s="87"/>
      <c r="BS40" s="55" t="s">
        <v>128</v>
      </c>
      <c r="BT40" s="44" t="str">
        <f>IF(G94="","",BB89)</f>
        <v/>
      </c>
      <c r="BU40" s="46"/>
      <c r="BV40" s="104"/>
      <c r="BW40" s="60"/>
      <c r="BX40" s="104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</row>
    <row r="41" spans="1:101" ht="18.75" customHeight="1" thickBot="1" x14ac:dyDescent="0.25">
      <c r="A41" s="60"/>
      <c r="B41" s="60"/>
      <c r="C41" s="60"/>
      <c r="D41" s="60"/>
      <c r="E41" s="85"/>
      <c r="F41" s="60"/>
      <c r="G41" s="85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138"/>
      <c r="BQ41" s="60"/>
      <c r="BR41" s="87"/>
      <c r="BS41" s="25" t="s">
        <v>129</v>
      </c>
      <c r="BT41" s="44" t="str">
        <f>IF(G83="","",BB79)</f>
        <v/>
      </c>
      <c r="BU41" s="46"/>
      <c r="BV41" s="104"/>
      <c r="BW41" s="60"/>
      <c r="BX41" s="104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</row>
    <row r="42" spans="1:101" ht="18.75" customHeight="1" thickBot="1" x14ac:dyDescent="0.3">
      <c r="A42" s="60"/>
      <c r="B42" s="60"/>
      <c r="C42" s="89"/>
      <c r="D42" s="60"/>
      <c r="E42" s="85"/>
      <c r="F42" s="60"/>
      <c r="G42" s="85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89"/>
      <c r="BC42" s="60"/>
      <c r="BD42" s="90"/>
      <c r="BE42" s="60"/>
      <c r="BF42" s="61"/>
      <c r="BG42" s="60"/>
      <c r="BH42" s="60"/>
      <c r="BI42" s="60"/>
      <c r="BJ42" s="60"/>
      <c r="BK42" s="60"/>
      <c r="BL42" s="60"/>
      <c r="BM42" s="60"/>
      <c r="BN42" s="60"/>
      <c r="BO42" s="60"/>
      <c r="BP42" s="138"/>
      <c r="BQ42" s="60"/>
      <c r="BR42" s="87"/>
      <c r="BS42" s="94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</row>
    <row r="43" spans="1:101" ht="18.75" customHeight="1" thickBot="1" x14ac:dyDescent="0.3">
      <c r="A43" s="60"/>
      <c r="B43" s="60"/>
      <c r="C43" s="88" t="s">
        <v>74</v>
      </c>
      <c r="D43" s="60"/>
      <c r="E43" s="85"/>
      <c r="F43" s="60"/>
      <c r="G43" s="85"/>
      <c r="H43" s="60"/>
      <c r="I43" s="60"/>
      <c r="J43" s="60"/>
      <c r="K43" s="60"/>
      <c r="L43" s="60"/>
      <c r="M43" s="60" t="s">
        <v>4</v>
      </c>
      <c r="N43" s="60"/>
      <c r="O43" s="60"/>
      <c r="P43" s="60"/>
      <c r="Q43" s="60" t="s">
        <v>6</v>
      </c>
      <c r="R43" s="60"/>
      <c r="S43" s="60"/>
      <c r="T43" s="60"/>
      <c r="U43" s="60" t="s">
        <v>7</v>
      </c>
      <c r="V43" s="60"/>
      <c r="W43" s="60"/>
      <c r="X43" s="60"/>
      <c r="Y43" s="60"/>
      <c r="Z43" s="60" t="s">
        <v>4</v>
      </c>
      <c r="AA43" s="60" t="s">
        <v>5</v>
      </c>
      <c r="AB43" s="60"/>
      <c r="AC43" s="60"/>
      <c r="AD43" s="60" t="s">
        <v>9</v>
      </c>
      <c r="AE43" s="60"/>
      <c r="AF43" s="60"/>
      <c r="AG43" s="60"/>
      <c r="AH43" s="60" t="s">
        <v>32</v>
      </c>
      <c r="AI43" s="60"/>
      <c r="AJ43" s="60"/>
      <c r="AK43" s="60"/>
      <c r="AL43" s="60"/>
      <c r="AM43" s="60"/>
      <c r="AN43" s="60" t="s">
        <v>35</v>
      </c>
      <c r="AO43" s="60"/>
      <c r="AP43" s="60"/>
      <c r="AQ43" s="60"/>
      <c r="AR43" s="60"/>
      <c r="AS43" s="60" t="s">
        <v>33</v>
      </c>
      <c r="AT43" s="60"/>
      <c r="AU43" s="60"/>
      <c r="AV43" s="60"/>
      <c r="AW43" s="60"/>
      <c r="AX43" s="60"/>
      <c r="AY43" s="60"/>
      <c r="AZ43" s="60"/>
      <c r="BA43" s="60"/>
      <c r="BB43" s="89" t="s">
        <v>10</v>
      </c>
      <c r="BC43" s="60"/>
      <c r="BD43" s="90" t="s">
        <v>4</v>
      </c>
      <c r="BE43" s="60"/>
      <c r="BF43" s="61" t="s">
        <v>5</v>
      </c>
      <c r="BG43" s="60"/>
      <c r="BH43" s="60"/>
      <c r="BI43" s="85"/>
      <c r="BJ43" s="60"/>
      <c r="BK43" s="60"/>
      <c r="BL43" s="60"/>
      <c r="BM43" s="60"/>
      <c r="BN43" s="60"/>
      <c r="BO43" s="60"/>
      <c r="BP43" s="138"/>
      <c r="BQ43" s="85"/>
      <c r="BR43" s="139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</row>
    <row r="44" spans="1:101" ht="18.75" customHeight="1" thickBot="1" x14ac:dyDescent="0.25">
      <c r="A44" s="60"/>
      <c r="B44" s="60"/>
      <c r="C44" s="60"/>
      <c r="D44" s="60"/>
      <c r="E44" s="85"/>
      <c r="F44" s="60"/>
      <c r="G44" s="85"/>
      <c r="H44" s="60"/>
      <c r="I44" s="60"/>
      <c r="J44" s="60"/>
      <c r="K44" s="60"/>
      <c r="L44" s="60"/>
      <c r="M44" s="60" t="s">
        <v>0</v>
      </c>
      <c r="N44" s="60" t="s">
        <v>1</v>
      </c>
      <c r="O44" s="60" t="s">
        <v>2</v>
      </c>
      <c r="P44" s="60" t="s">
        <v>3</v>
      </c>
      <c r="Q44" s="60" t="s">
        <v>0</v>
      </c>
      <c r="R44" s="60" t="s">
        <v>1</v>
      </c>
      <c r="S44" s="60" t="s">
        <v>2</v>
      </c>
      <c r="T44" s="60" t="s">
        <v>3</v>
      </c>
      <c r="U44" s="60" t="s">
        <v>0</v>
      </c>
      <c r="V44" s="60" t="s">
        <v>1</v>
      </c>
      <c r="W44" s="60" t="s">
        <v>2</v>
      </c>
      <c r="X44" s="60" t="s">
        <v>3</v>
      </c>
      <c r="Y44" s="60"/>
      <c r="Z44" s="60" t="s">
        <v>8</v>
      </c>
      <c r="AA44" s="60"/>
      <c r="AB44" s="60"/>
      <c r="AC44" s="60"/>
      <c r="AD44" s="60"/>
      <c r="AE44" s="60"/>
      <c r="AF44" s="60"/>
      <c r="AG44" s="60"/>
      <c r="AH44" s="60" t="s">
        <v>31</v>
      </c>
      <c r="AI44" s="60"/>
      <c r="AJ44" s="60"/>
      <c r="AK44" s="60"/>
      <c r="AL44" s="60"/>
      <c r="AM44" s="60"/>
      <c r="AN44" s="60" t="str">
        <f>AI45</f>
        <v>Uruguay</v>
      </c>
      <c r="AO44" s="60" t="str">
        <f>AI46</f>
        <v>Costa Rica</v>
      </c>
      <c r="AP44" s="60" t="str">
        <f>AI47</f>
        <v>England</v>
      </c>
      <c r="AQ44" s="60" t="str">
        <f>AI48</f>
        <v>Italien</v>
      </c>
      <c r="AR44" s="60"/>
      <c r="AS44" s="60" t="s">
        <v>31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85"/>
      <c r="BJ44" s="85"/>
      <c r="BK44" s="85"/>
      <c r="BL44" s="85"/>
      <c r="BM44" s="85"/>
      <c r="BN44" s="85"/>
      <c r="BO44" s="85"/>
      <c r="BP44" s="137"/>
      <c r="BQ44" s="85"/>
      <c r="BR44" s="141"/>
      <c r="BS44" s="359" t="s">
        <v>165</v>
      </c>
      <c r="BT44" s="360"/>
      <c r="BU44" s="361"/>
      <c r="BV44" s="362"/>
      <c r="BW44" s="156"/>
      <c r="BX44" s="351" t="s">
        <v>152</v>
      </c>
      <c r="BY44" s="351" t="s">
        <v>153</v>
      </c>
      <c r="BZ44" s="352"/>
      <c r="CA44" s="156"/>
      <c r="CB44" s="155"/>
      <c r="CC44" s="155"/>
      <c r="CD44" s="155"/>
      <c r="CE44" s="351" t="s">
        <v>155</v>
      </c>
      <c r="CF44" s="351" t="s">
        <v>156</v>
      </c>
      <c r="CG44" s="155"/>
      <c r="CH44" s="155"/>
      <c r="CI44" s="155"/>
      <c r="CJ44" s="351" t="s">
        <v>158</v>
      </c>
      <c r="CK44" s="155"/>
      <c r="CL44" s="155"/>
      <c r="CM44" s="155"/>
      <c r="CN44" s="155"/>
      <c r="CO44" s="351" t="s">
        <v>159</v>
      </c>
      <c r="CP44" s="155"/>
      <c r="CQ44" s="155"/>
      <c r="CR44" s="155"/>
      <c r="CS44" s="351" t="s">
        <v>146</v>
      </c>
      <c r="CT44" s="155"/>
      <c r="CU44" s="134"/>
      <c r="CV44" s="134"/>
      <c r="CW44" s="134"/>
    </row>
    <row r="45" spans="1:101" ht="18.75" customHeight="1" thickBot="1" x14ac:dyDescent="0.3">
      <c r="A45" s="60"/>
      <c r="B45" s="60"/>
      <c r="C45" s="75" t="str">
        <f>Spielplan!$C$45</f>
        <v>Uruguay</v>
      </c>
      <c r="D45" s="76"/>
      <c r="E45" s="104"/>
      <c r="F45" s="93"/>
      <c r="G45" s="104"/>
      <c r="H45" s="75" t="str">
        <f>Spielplan!$H$45</f>
        <v>Costa Rica</v>
      </c>
      <c r="I45" s="76"/>
      <c r="J45" s="60"/>
      <c r="K45" s="60" t="s">
        <v>85</v>
      </c>
      <c r="L45" s="60">
        <f t="shared" ref="L45:L50" si="12">IF(E45-G45&gt;0,1,IF(G45=E45,0,-1))</f>
        <v>0</v>
      </c>
      <c r="M45" s="60">
        <f>IF($E45="",0,IF($E45&gt;$G45,3,IF($E45=G45,1,0)))</f>
        <v>0</v>
      </c>
      <c r="N45" s="60">
        <f>IF($G45="",0,IF($E45&gt;$G45,0,IF($E45=G45,1,3)))</f>
        <v>0</v>
      </c>
      <c r="O45" s="60"/>
      <c r="P45" s="60"/>
      <c r="Q45" s="60">
        <f>E45</f>
        <v>0</v>
      </c>
      <c r="R45" s="60">
        <f>G45</f>
        <v>0</v>
      </c>
      <c r="S45" s="60"/>
      <c r="T45" s="60"/>
      <c r="U45" s="60">
        <f>G45</f>
        <v>0</v>
      </c>
      <c r="V45" s="60">
        <f>E45</f>
        <v>0</v>
      </c>
      <c r="W45" s="60"/>
      <c r="X45" s="60"/>
      <c r="Y45" s="60"/>
      <c r="Z45" s="60">
        <f>M51</f>
        <v>0</v>
      </c>
      <c r="AA45" s="60">
        <f>Q51</f>
        <v>0</v>
      </c>
      <c r="AB45" s="60">
        <f>U51</f>
        <v>0</v>
      </c>
      <c r="AC45" s="60">
        <f>AA45-AB45</f>
        <v>0</v>
      </c>
      <c r="AD45" s="60">
        <f>IF(Z45&gt;Z46,-1,0)</f>
        <v>0</v>
      </c>
      <c r="AE45" s="60">
        <f>IF(Z45&gt;Z47,-1,0)</f>
        <v>0</v>
      </c>
      <c r="AF45" s="60">
        <f>IF(Z45&gt;Z48,-1,0)</f>
        <v>0</v>
      </c>
      <c r="AG45" s="60">
        <f>10000-(AJ45*1000+AM45*100+AK45*10)</f>
        <v>10000</v>
      </c>
      <c r="AH45" s="90">
        <f>RANK(AG45,AG45:AG48,1)</f>
        <v>1</v>
      </c>
      <c r="AI45" s="60" t="str">
        <f>C45</f>
        <v>Uruguay</v>
      </c>
      <c r="AJ45" s="60">
        <f t="shared" ref="AJ45:AL48" si="13">Z45</f>
        <v>0</v>
      </c>
      <c r="AK45" s="60">
        <f t="shared" si="13"/>
        <v>0</v>
      </c>
      <c r="AL45" s="60">
        <f t="shared" si="13"/>
        <v>0</v>
      </c>
      <c r="AM45" s="60">
        <f>AK45-AL45</f>
        <v>0</v>
      </c>
      <c r="AN45" s="187"/>
      <c r="AO45" s="187">
        <f>IF(AG46=AG45,IF(G45&gt;E45,AG46-0.1,AG46),AG46)</f>
        <v>10000</v>
      </c>
      <c r="AP45" s="187">
        <f>IF(AG47=AG45,IF(G47&gt;E47,AG47-0.1,AG47),AG47)</f>
        <v>10000</v>
      </c>
      <c r="AQ45" s="187">
        <f>IF(AG48=AG45,IF(G49&gt;E49,AG48-0.1,AG48),AG48)</f>
        <v>10000</v>
      </c>
      <c r="AR45" s="187">
        <f>AN49</f>
        <v>30000</v>
      </c>
      <c r="AS45" s="90">
        <f>RANK(AR45,AR45:AR48,1)</f>
        <v>1</v>
      </c>
      <c r="AT45" s="60" t="str">
        <f t="shared" ref="AT45:AW48" si="14">AI45</f>
        <v>Uruguay</v>
      </c>
      <c r="AU45" s="60">
        <f t="shared" si="14"/>
        <v>0</v>
      </c>
      <c r="AV45" s="60">
        <f t="shared" si="14"/>
        <v>0</v>
      </c>
      <c r="AW45" s="60">
        <f t="shared" si="14"/>
        <v>0</v>
      </c>
      <c r="AX45" s="60"/>
      <c r="AY45" s="60"/>
      <c r="AZ45" s="60"/>
      <c r="BA45" s="77">
        <v>1</v>
      </c>
      <c r="BB45" s="75" t="str">
        <f>VLOOKUP(1,AS45:AT48,2,FALSE)</f>
        <v>Uruguay</v>
      </c>
      <c r="BC45" s="76"/>
      <c r="BD45" s="78">
        <f>VLOOKUP(1,AS45:AW48,3,FALSE)</f>
        <v>0</v>
      </c>
      <c r="BE45" s="79">
        <f>VLOOKUP(1,AS45:AW48,4,FALSE)</f>
        <v>0</v>
      </c>
      <c r="BF45" s="93" t="s">
        <v>12</v>
      </c>
      <c r="BG45" s="79">
        <f>VLOOKUP(1,AS45:AW48,5,FALSE)</f>
        <v>0</v>
      </c>
      <c r="BH45" s="80" t="s">
        <v>24</v>
      </c>
      <c r="BI45" s="85"/>
      <c r="BJ45" s="85">
        <f>IF(E45&gt;G45,IF(Spielplan!E45&gt;Spielplan!G45,Punktemodus!$B$3,0),0)</f>
        <v>0</v>
      </c>
      <c r="BK45" s="85">
        <f>IF(E45=G45,IF(Spielplan!E45=Spielplan!G45,Punktemodus!$B$3,0),0)</f>
        <v>10</v>
      </c>
      <c r="BL45" s="85">
        <f>IF(E45&lt;G45,IF(Spielplan!E45&lt;Spielplan!G45,Punktemodus!$B$3,0),0)</f>
        <v>0</v>
      </c>
      <c r="BM45" s="85">
        <f>IF(E45=Spielplan!E45,IF(G45=Spielplan!G45,Punktemodus!$B$5,0),0)</f>
        <v>3</v>
      </c>
      <c r="BN45" s="85">
        <f>IF(E45=Spielplan!E45,Punktemodus!$B$7,0)</f>
        <v>1</v>
      </c>
      <c r="BO45" s="85">
        <f>IF(G45=Spielplan!G45,Punktemodus!$B$7,0)</f>
        <v>1</v>
      </c>
      <c r="BP45" s="137">
        <f>IF(Spielplan!E45="",0,SUM(BJ45:BO45))</f>
        <v>0</v>
      </c>
      <c r="BQ45" s="85"/>
      <c r="BR45" s="141"/>
      <c r="BS45" s="363"/>
      <c r="BT45" s="364"/>
      <c r="BU45" s="365"/>
      <c r="BV45" s="366"/>
      <c r="BW45" s="156"/>
      <c r="BX45" s="351"/>
      <c r="BY45" s="351"/>
      <c r="BZ45" s="352"/>
      <c r="CA45" s="156"/>
      <c r="CB45" s="155"/>
      <c r="CC45" s="155"/>
      <c r="CD45" s="155"/>
      <c r="CE45" s="351"/>
      <c r="CF45" s="351"/>
      <c r="CG45" s="155"/>
      <c r="CH45" s="155"/>
      <c r="CI45" s="155"/>
      <c r="CJ45" s="351"/>
      <c r="CK45" s="155"/>
      <c r="CL45" s="155"/>
      <c r="CM45" s="155"/>
      <c r="CN45" s="155"/>
      <c r="CO45" s="351"/>
      <c r="CP45" s="155"/>
      <c r="CQ45" s="155"/>
      <c r="CR45" s="155"/>
      <c r="CS45" s="351"/>
      <c r="CT45" s="155"/>
      <c r="CU45" s="134"/>
      <c r="CV45" s="134"/>
      <c r="CW45" s="134"/>
    </row>
    <row r="46" spans="1:101" ht="18.75" customHeight="1" thickBot="1" x14ac:dyDescent="0.3">
      <c r="A46" s="60"/>
      <c r="B46" s="60"/>
      <c r="C46" s="48" t="str">
        <f>Spielplan!$C$46</f>
        <v>England</v>
      </c>
      <c r="D46" s="49"/>
      <c r="E46" s="104"/>
      <c r="F46" s="93"/>
      <c r="G46" s="104"/>
      <c r="H46" s="48" t="str">
        <f>Spielplan!$H$46</f>
        <v>Italien</v>
      </c>
      <c r="I46" s="49"/>
      <c r="J46" s="60"/>
      <c r="K46" s="60" t="s">
        <v>86</v>
      </c>
      <c r="L46" s="60">
        <f t="shared" si="12"/>
        <v>0</v>
      </c>
      <c r="M46" s="60"/>
      <c r="N46" s="60"/>
      <c r="O46" s="60">
        <f>IF($E46="",0,IF($E46&gt;$G46,3,IF($E46=$G46,1,0)))</f>
        <v>0</v>
      </c>
      <c r="P46" s="60">
        <f>IF($G46="",0,IF($E46&gt;$G46,0,IF($E46=$G46,1,3)))</f>
        <v>0</v>
      </c>
      <c r="Q46" s="60"/>
      <c r="R46" s="60"/>
      <c r="S46" s="60">
        <f>E46</f>
        <v>0</v>
      </c>
      <c r="T46" s="60">
        <f>G46</f>
        <v>0</v>
      </c>
      <c r="U46" s="60"/>
      <c r="V46" s="60"/>
      <c r="W46" s="60">
        <f>G46</f>
        <v>0</v>
      </c>
      <c r="X46" s="60">
        <f>E46</f>
        <v>0</v>
      </c>
      <c r="Y46" s="60"/>
      <c r="Z46" s="60">
        <f>N51</f>
        <v>0</v>
      </c>
      <c r="AA46" s="60">
        <f>R51</f>
        <v>0</v>
      </c>
      <c r="AB46" s="60">
        <f>V51</f>
        <v>0</v>
      </c>
      <c r="AC46" s="60">
        <f>AA46-AB46</f>
        <v>0</v>
      </c>
      <c r="AD46" s="60">
        <f>IF(Z46&gt;Z45,-1,0)</f>
        <v>0</v>
      </c>
      <c r="AE46" s="60">
        <f>IF(Z46&gt;Z47,-1,0)</f>
        <v>0</v>
      </c>
      <c r="AF46" s="60">
        <f>IF(Z46&gt;Z48,-1,0)</f>
        <v>0</v>
      </c>
      <c r="AG46" s="60">
        <f>10000-(AJ46*1000+AM46*100+AK46*10)</f>
        <v>10000</v>
      </c>
      <c r="AH46" s="90">
        <f>RANK(AG46,AG45:AG48,1)</f>
        <v>1</v>
      </c>
      <c r="AI46" s="60" t="str">
        <f>H45</f>
        <v>Costa Rica</v>
      </c>
      <c r="AJ46" s="60">
        <f t="shared" si="13"/>
        <v>0</v>
      </c>
      <c r="AK46" s="60">
        <f t="shared" si="13"/>
        <v>0</v>
      </c>
      <c r="AL46" s="60">
        <f t="shared" si="13"/>
        <v>0</v>
      </c>
      <c r="AM46" s="60">
        <f>AK46-AL46</f>
        <v>0</v>
      </c>
      <c r="AN46" s="187">
        <f>IF(AG45=AG46,IF(E45&gt;G45,AG45-0.1,AG45),AG45)</f>
        <v>10000</v>
      </c>
      <c r="AO46" s="187"/>
      <c r="AP46" s="187">
        <f>IF(AG47=AG46,IF(G50&gt;E50,AG47-0.1,AG47),AG47)</f>
        <v>10000</v>
      </c>
      <c r="AQ46" s="187">
        <f>IF(AG48=AG46,IF(G48&gt;E48,AG48-0.1,AG48),AG48)</f>
        <v>10000</v>
      </c>
      <c r="AR46" s="187">
        <f>AO49</f>
        <v>30000</v>
      </c>
      <c r="AS46" s="90">
        <f>RANK(AR46,AR45:AR48,1)</f>
        <v>1</v>
      </c>
      <c r="AT46" s="60" t="str">
        <f t="shared" si="14"/>
        <v>Costa Rica</v>
      </c>
      <c r="AU46" s="60">
        <f t="shared" si="14"/>
        <v>0</v>
      </c>
      <c r="AV46" s="60">
        <f t="shared" si="14"/>
        <v>0</v>
      </c>
      <c r="AW46" s="60">
        <f t="shared" si="14"/>
        <v>0</v>
      </c>
      <c r="AX46" s="60"/>
      <c r="AY46" s="60"/>
      <c r="AZ46" s="60"/>
      <c r="BA46" s="50">
        <v>2</v>
      </c>
      <c r="BB46" s="48" t="e">
        <f>VLOOKUP(2,AS45:AT48,2,FALSE)</f>
        <v>#N/A</v>
      </c>
      <c r="BC46" s="49"/>
      <c r="BD46" s="51" t="e">
        <f>VLOOKUP(2,AS45:AW48,3,FALSE)</f>
        <v>#N/A</v>
      </c>
      <c r="BE46" s="52" t="e">
        <f>VLOOKUP(2,AS45:AW48,4,FALSE)</f>
        <v>#N/A</v>
      </c>
      <c r="BF46" s="93" t="s">
        <v>12</v>
      </c>
      <c r="BG46" s="52" t="e">
        <f>VLOOKUP(2,AS45:AW48,5,FALSE)</f>
        <v>#N/A</v>
      </c>
      <c r="BH46" s="81" t="s">
        <v>25</v>
      </c>
      <c r="BI46" s="85"/>
      <c r="BJ46" s="85">
        <f>IF(E46&gt;G46,IF(Spielplan!E46&gt;Spielplan!G46,Punktemodus!$B$3,0),0)</f>
        <v>0</v>
      </c>
      <c r="BK46" s="85">
        <f>IF(E46=G46,IF(Spielplan!E46=Spielplan!G46,Punktemodus!$B$3,0),0)</f>
        <v>10</v>
      </c>
      <c r="BL46" s="85">
        <f>IF(E46&lt;G46,IF(Spielplan!E46&lt;Spielplan!G46,Punktemodus!$B$3,0),0)</f>
        <v>0</v>
      </c>
      <c r="BM46" s="85">
        <f>IF(E46=Spielplan!E46,IF(G46=Spielplan!G46,Punktemodus!$B$5,0),0)</f>
        <v>3</v>
      </c>
      <c r="BN46" s="85">
        <f>IF(E46=Spielplan!E46,Punktemodus!$B$7,0)</f>
        <v>1</v>
      </c>
      <c r="BO46" s="85">
        <f>IF(G46=Spielplan!G46,Punktemodus!$B$7,0)</f>
        <v>1</v>
      </c>
      <c r="BP46" s="137">
        <f>IF(Spielplan!E46="",0,SUM(BJ46:BO46))</f>
        <v>0</v>
      </c>
      <c r="BQ46" s="85"/>
      <c r="BR46" s="141"/>
      <c r="BS46" s="142"/>
      <c r="BT46" s="155"/>
      <c r="BU46" s="154" t="s">
        <v>120</v>
      </c>
      <c r="BV46" s="155"/>
      <c r="BW46" s="155"/>
      <c r="BX46" s="351"/>
      <c r="BY46" s="351"/>
      <c r="BZ46" s="352"/>
      <c r="CA46" s="155"/>
      <c r="CB46" s="155"/>
      <c r="CC46" s="155"/>
      <c r="CD46" s="155"/>
      <c r="CE46" s="351"/>
      <c r="CF46" s="351"/>
      <c r="CG46" s="155"/>
      <c r="CH46" s="155"/>
      <c r="CI46" s="155"/>
      <c r="CJ46" s="351"/>
      <c r="CK46" s="155"/>
      <c r="CL46" s="155"/>
      <c r="CM46" s="155"/>
      <c r="CN46" s="155"/>
      <c r="CO46" s="351"/>
      <c r="CP46" s="155"/>
      <c r="CQ46" s="155"/>
      <c r="CR46" s="155"/>
      <c r="CS46" s="351"/>
      <c r="CT46" s="155"/>
      <c r="CU46" s="134"/>
      <c r="CV46" s="134"/>
      <c r="CW46" s="134"/>
    </row>
    <row r="47" spans="1:101" ht="18.75" customHeight="1" thickBot="1" x14ac:dyDescent="0.3">
      <c r="A47" s="60"/>
      <c r="B47" s="60"/>
      <c r="C47" s="75" t="str">
        <f>C45</f>
        <v>Uruguay</v>
      </c>
      <c r="D47" s="76"/>
      <c r="E47" s="104"/>
      <c r="F47" s="93"/>
      <c r="G47" s="104"/>
      <c r="H47" s="75" t="str">
        <f>C46</f>
        <v>England</v>
      </c>
      <c r="I47" s="76"/>
      <c r="J47" s="60"/>
      <c r="K47" s="60" t="s">
        <v>87</v>
      </c>
      <c r="L47" s="60">
        <f t="shared" si="12"/>
        <v>0</v>
      </c>
      <c r="M47" s="60">
        <f>IF($E47="",0,IF($E47&gt;$G47,3,IF($E47=G47,1,0)))</f>
        <v>0</v>
      </c>
      <c r="N47" s="60"/>
      <c r="O47" s="60">
        <f>IF($G47="",0,IF($E47&gt;$G47,0,IF($E47=$G47,1,3)))</f>
        <v>0</v>
      </c>
      <c r="P47" s="60"/>
      <c r="Q47" s="60">
        <f>E47</f>
        <v>0</v>
      </c>
      <c r="R47" s="60"/>
      <c r="S47" s="60">
        <f>G47</f>
        <v>0</v>
      </c>
      <c r="T47" s="60"/>
      <c r="U47" s="60">
        <f>G47</f>
        <v>0</v>
      </c>
      <c r="V47" s="60"/>
      <c r="W47" s="60">
        <f>E47</f>
        <v>0</v>
      </c>
      <c r="X47" s="60"/>
      <c r="Y47" s="60"/>
      <c r="Z47" s="60">
        <f>O51</f>
        <v>0</v>
      </c>
      <c r="AA47" s="60">
        <f>S51</f>
        <v>0</v>
      </c>
      <c r="AB47" s="60">
        <f>W51</f>
        <v>0</v>
      </c>
      <c r="AC47" s="60">
        <f>AA47-AB47</f>
        <v>0</v>
      </c>
      <c r="AD47" s="60">
        <f>IF(Z47&gt;Z45,-1,0)</f>
        <v>0</v>
      </c>
      <c r="AE47" s="60">
        <f>IF(Z47&gt;Z46,-1,0)</f>
        <v>0</v>
      </c>
      <c r="AF47" s="60">
        <f>IF(Z47&gt;Z48,-1,0)</f>
        <v>0</v>
      </c>
      <c r="AG47" s="60">
        <f>10000-(AJ47*1000+AM47*100+AK47*10)</f>
        <v>10000</v>
      </c>
      <c r="AH47" s="90">
        <f>RANK(AG47,AG45:AG48,1)</f>
        <v>1</v>
      </c>
      <c r="AI47" s="60" t="str">
        <f>C46</f>
        <v>England</v>
      </c>
      <c r="AJ47" s="60">
        <f t="shared" si="13"/>
        <v>0</v>
      </c>
      <c r="AK47" s="60">
        <f t="shared" si="13"/>
        <v>0</v>
      </c>
      <c r="AL47" s="60">
        <f t="shared" si="13"/>
        <v>0</v>
      </c>
      <c r="AM47" s="60">
        <f>AK47-AL47</f>
        <v>0</v>
      </c>
      <c r="AN47" s="187">
        <f>IF(AG45=AG47,IF(E47&gt;G47,AG45-0.1,AG45),AG45)</f>
        <v>10000</v>
      </c>
      <c r="AO47" s="187">
        <f>IF(AG46=AG47,IF(E50&gt;G50,AG46-0.1,AG46),AG46)</f>
        <v>10000</v>
      </c>
      <c r="AP47" s="187"/>
      <c r="AQ47" s="187">
        <f>IF(AG48=AG47,IF(G46&gt;E46,AG48-0.1,AG48),AG48)</f>
        <v>10000</v>
      </c>
      <c r="AR47" s="187">
        <f>AP49</f>
        <v>30000</v>
      </c>
      <c r="AS47" s="90">
        <f>RANK(AR47,AR45:AR48,1)</f>
        <v>1</v>
      </c>
      <c r="AT47" s="60" t="str">
        <f t="shared" si="14"/>
        <v>England</v>
      </c>
      <c r="AU47" s="60">
        <f t="shared" si="14"/>
        <v>0</v>
      </c>
      <c r="AV47" s="60">
        <f t="shared" si="14"/>
        <v>0</v>
      </c>
      <c r="AW47" s="60">
        <f t="shared" si="14"/>
        <v>0</v>
      </c>
      <c r="AX47" s="60"/>
      <c r="AY47" s="60"/>
      <c r="AZ47" s="60"/>
      <c r="BA47" s="113">
        <v>3</v>
      </c>
      <c r="BB47" s="114" t="e">
        <f>VLOOKUP(3,AS45:AT48,2,FALSE)</f>
        <v>#N/A</v>
      </c>
      <c r="BC47" s="115"/>
      <c r="BD47" s="116" t="e">
        <f>VLOOKUP(3,AS45:AW48,3,FALSE)</f>
        <v>#N/A</v>
      </c>
      <c r="BE47" s="116" t="e">
        <f>VLOOKUP(3,AS45:AW48,4,FALSE)</f>
        <v>#N/A</v>
      </c>
      <c r="BF47" s="93" t="s">
        <v>12</v>
      </c>
      <c r="BG47" s="116" t="e">
        <f>VLOOKUP(3,AS45:AW48,5,FALSE)</f>
        <v>#N/A</v>
      </c>
      <c r="BH47" s="60"/>
      <c r="BI47" s="60"/>
      <c r="BJ47" s="85">
        <f>IF(E47&gt;G47,IF(Spielplan!E47&gt;Spielplan!G47,Punktemodus!$B$3,0),0)</f>
        <v>0</v>
      </c>
      <c r="BK47" s="85">
        <f>IF(E47=G47,IF(Spielplan!E47=Spielplan!G47,Punktemodus!$B$3,0),0)</f>
        <v>10</v>
      </c>
      <c r="BL47" s="85">
        <f>IF(E47&lt;G47,IF(Spielplan!E47&lt;Spielplan!G47,Punktemodus!$B$3,0),0)</f>
        <v>0</v>
      </c>
      <c r="BM47" s="85">
        <f>IF(E47=Spielplan!E47,IF(G47=Spielplan!G47,Punktemodus!$B$5,0),0)</f>
        <v>3</v>
      </c>
      <c r="BN47" s="85">
        <f>IF(E47=Spielplan!E47,Punktemodus!$B$7,0)</f>
        <v>1</v>
      </c>
      <c r="BO47" s="85">
        <f>IF(G47=Spielplan!G47,Punktemodus!$B$7,0)</f>
        <v>1</v>
      </c>
      <c r="BP47" s="137">
        <f>IF(Spielplan!E47="",0,SUM(BJ47:BO47))</f>
        <v>0</v>
      </c>
      <c r="BQ47" s="85"/>
      <c r="BR47" s="141"/>
      <c r="BS47" s="134"/>
      <c r="BT47" s="134"/>
      <c r="BU47" s="134"/>
      <c r="BV47" s="134"/>
      <c r="BW47" s="155"/>
      <c r="BX47" s="351"/>
      <c r="BY47" s="351"/>
      <c r="BZ47" s="352"/>
      <c r="CA47" s="155"/>
      <c r="CB47" s="155"/>
      <c r="CC47" s="155"/>
      <c r="CD47" s="155"/>
      <c r="CE47" s="351"/>
      <c r="CF47" s="351"/>
      <c r="CG47" s="155"/>
      <c r="CH47" s="155"/>
      <c r="CI47" s="155"/>
      <c r="CJ47" s="351"/>
      <c r="CK47" s="155"/>
      <c r="CL47" s="155"/>
      <c r="CM47" s="155"/>
      <c r="CN47" s="155"/>
      <c r="CO47" s="351"/>
      <c r="CP47" s="155"/>
      <c r="CQ47" s="155"/>
      <c r="CR47" s="155"/>
      <c r="CS47" s="351"/>
      <c r="CT47" s="155"/>
      <c r="CU47" s="134"/>
      <c r="CV47" s="134"/>
      <c r="CW47" s="134"/>
    </row>
    <row r="48" spans="1:101" ht="18.75" customHeight="1" thickBot="1" x14ac:dyDescent="0.3">
      <c r="A48" s="60"/>
      <c r="B48" s="60"/>
      <c r="C48" s="48" t="str">
        <f>H45</f>
        <v>Costa Rica</v>
      </c>
      <c r="D48" s="49"/>
      <c r="E48" s="104"/>
      <c r="F48" s="93"/>
      <c r="G48" s="104"/>
      <c r="H48" s="48" t="str">
        <f>H46</f>
        <v>Italien</v>
      </c>
      <c r="I48" s="49"/>
      <c r="J48" s="60"/>
      <c r="K48" s="60" t="s">
        <v>88</v>
      </c>
      <c r="L48" s="60">
        <f t="shared" si="12"/>
        <v>0</v>
      </c>
      <c r="M48" s="60"/>
      <c r="N48" s="60">
        <f>IF($E48="",0,IF($E48&gt;$G48,3,IF($E48=$G48,1,0)))</f>
        <v>0</v>
      </c>
      <c r="O48" s="60"/>
      <c r="P48" s="60">
        <f>IF($G48="",0,IF($E48&gt;$G48,0,IF($E48=$G48,1,3)))</f>
        <v>0</v>
      </c>
      <c r="Q48" s="60"/>
      <c r="R48" s="60">
        <f>E48</f>
        <v>0</v>
      </c>
      <c r="S48" s="60"/>
      <c r="T48" s="60">
        <f>G48</f>
        <v>0</v>
      </c>
      <c r="U48" s="60"/>
      <c r="V48" s="60">
        <f>G48</f>
        <v>0</v>
      </c>
      <c r="W48" s="60"/>
      <c r="X48" s="60">
        <f>E48</f>
        <v>0</v>
      </c>
      <c r="Y48" s="60"/>
      <c r="Z48" s="60">
        <f>P51</f>
        <v>0</v>
      </c>
      <c r="AA48" s="60">
        <f>T51</f>
        <v>0</v>
      </c>
      <c r="AB48" s="60">
        <f>X51</f>
        <v>0</v>
      </c>
      <c r="AC48" s="60">
        <f>AA48-AB48</f>
        <v>0</v>
      </c>
      <c r="AD48" s="60">
        <f>IF(Z48&gt;Z45,-1,0)</f>
        <v>0</v>
      </c>
      <c r="AE48" s="60">
        <f>IF(Z48&gt;Z46,-1,0)</f>
        <v>0</v>
      </c>
      <c r="AF48" s="60">
        <f>IF(Z48&gt;Z47,-1,0)</f>
        <v>0</v>
      </c>
      <c r="AG48" s="60">
        <f>10000-(AJ48*1000+AM48*100+AK48*10)</f>
        <v>10000</v>
      </c>
      <c r="AH48" s="90">
        <f>RANK(AG48,AG45:AG48,1)</f>
        <v>1</v>
      </c>
      <c r="AI48" s="60" t="str">
        <f>H46</f>
        <v>Italien</v>
      </c>
      <c r="AJ48" s="60">
        <f t="shared" si="13"/>
        <v>0</v>
      </c>
      <c r="AK48" s="60">
        <f t="shared" si="13"/>
        <v>0</v>
      </c>
      <c r="AL48" s="60">
        <f t="shared" si="13"/>
        <v>0</v>
      </c>
      <c r="AM48" s="60">
        <f>AK48-AL48</f>
        <v>0</v>
      </c>
      <c r="AN48" s="187">
        <f>IF(AG45=AG48,IF(E49&gt;G49,AG45-0.1,AG45),AG45)</f>
        <v>10000</v>
      </c>
      <c r="AO48" s="187">
        <f>IF(AG46=AG48,IF(E48&gt;G48,AG46-0.1,AG46),AG46)</f>
        <v>10000</v>
      </c>
      <c r="AP48" s="187">
        <f>IF(AG47=AG48,IF(E46&gt;G46,AG47-0.1,AG47),AG47)</f>
        <v>10000</v>
      </c>
      <c r="AQ48" s="187"/>
      <c r="AR48" s="187">
        <f>AQ49</f>
        <v>30000</v>
      </c>
      <c r="AS48" s="90">
        <f>RANK(AR48,AR45:AR48,1)</f>
        <v>1</v>
      </c>
      <c r="AT48" s="60" t="str">
        <f t="shared" si="14"/>
        <v>Italien</v>
      </c>
      <c r="AU48" s="60">
        <f t="shared" si="14"/>
        <v>0</v>
      </c>
      <c r="AV48" s="60">
        <f t="shared" si="14"/>
        <v>0</v>
      </c>
      <c r="AW48" s="60">
        <f t="shared" si="14"/>
        <v>0</v>
      </c>
      <c r="AX48" s="60"/>
      <c r="AY48" s="60"/>
      <c r="AZ48" s="60"/>
      <c r="BA48" s="113">
        <v>4</v>
      </c>
      <c r="BB48" s="114" t="e">
        <f>VLOOKUP(4,AS45:AT48,2,FALSE)</f>
        <v>#N/A</v>
      </c>
      <c r="BC48" s="115"/>
      <c r="BD48" s="116" t="e">
        <f>VLOOKUP(4,AS45:AW48,3,FALSE)</f>
        <v>#N/A</v>
      </c>
      <c r="BE48" s="116" t="e">
        <f>VLOOKUP(4,AS45:AW48,4,FALSE)</f>
        <v>#N/A</v>
      </c>
      <c r="BF48" s="93" t="s">
        <v>12</v>
      </c>
      <c r="BG48" s="116" t="e">
        <f>VLOOKUP(4,AS45:AW48,5,FALSE)</f>
        <v>#N/A</v>
      </c>
      <c r="BH48" s="60"/>
      <c r="BI48" s="60"/>
      <c r="BJ48" s="85">
        <f>IF(E48&gt;G48,IF(Spielplan!E48&gt;Spielplan!G48,Punktemodus!$B$3,0),0)</f>
        <v>0</v>
      </c>
      <c r="BK48" s="85">
        <f>IF(E48=G48,IF(Spielplan!E48=Spielplan!G48,Punktemodus!$B$3,0),0)</f>
        <v>10</v>
      </c>
      <c r="BL48" s="85">
        <f>IF(E48&lt;G48,IF(Spielplan!E48&lt;Spielplan!G48,Punktemodus!$B$3,0),0)</f>
        <v>0</v>
      </c>
      <c r="BM48" s="85">
        <f>IF(E48=Spielplan!E48,IF(G48=Spielplan!G48,Punktemodus!$B$5,0),0)</f>
        <v>3</v>
      </c>
      <c r="BN48" s="85">
        <f>IF(E48=Spielplan!E48,Punktemodus!$B$7,0)</f>
        <v>1</v>
      </c>
      <c r="BO48" s="85">
        <f>IF(G48=Spielplan!G48,Punktemodus!$B$7,0)</f>
        <v>1</v>
      </c>
      <c r="BP48" s="137">
        <f>IF(Spielplan!E48="",0,SUM(BJ48:BO48))</f>
        <v>0</v>
      </c>
      <c r="BQ48" s="85"/>
      <c r="BR48" s="141"/>
      <c r="BS48" s="143" t="s">
        <v>18</v>
      </c>
      <c r="BT48" s="144" t="str">
        <f>Spielplan!$BL$12</f>
        <v/>
      </c>
      <c r="BU48" s="145"/>
      <c r="BV48" s="146">
        <f>Spielplan!$BN$12</f>
        <v>0</v>
      </c>
      <c r="BW48" s="157"/>
      <c r="BX48" s="158">
        <f>IF(BT12=BT48,Punktemodus!$B$11,0)</f>
        <v>10</v>
      </c>
      <c r="BY48" s="158">
        <f>IF(BT48=BT29,Punktemodus!B13,0)</f>
        <v>5</v>
      </c>
      <c r="BZ48" s="142"/>
      <c r="CA48" s="155"/>
      <c r="CB48" s="154" t="s">
        <v>27</v>
      </c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34"/>
      <c r="CV48" s="134"/>
      <c r="CW48" s="134"/>
    </row>
    <row r="49" spans="1:101" ht="18.75" customHeight="1" thickBot="1" x14ac:dyDescent="0.3">
      <c r="A49" s="60"/>
      <c r="B49" s="60"/>
      <c r="C49" s="75" t="str">
        <f>C45</f>
        <v>Uruguay</v>
      </c>
      <c r="D49" s="76"/>
      <c r="E49" s="104"/>
      <c r="F49" s="93"/>
      <c r="G49" s="104"/>
      <c r="H49" s="75" t="str">
        <f>H46</f>
        <v>Italien</v>
      </c>
      <c r="I49" s="76"/>
      <c r="J49" s="60"/>
      <c r="K49" s="60" t="s">
        <v>89</v>
      </c>
      <c r="L49" s="60">
        <f t="shared" si="12"/>
        <v>0</v>
      </c>
      <c r="M49" s="60">
        <f>IF($E49="",0,IF($E49&gt;$G49,3,IF($E49=G49,1,0)))</f>
        <v>0</v>
      </c>
      <c r="N49" s="60"/>
      <c r="O49" s="60"/>
      <c r="P49" s="60">
        <f>IF($G49="",0,IF($E49&gt;$G49,0,IF($E49=$G49,1,3)))</f>
        <v>0</v>
      </c>
      <c r="Q49" s="60">
        <f>E49</f>
        <v>0</v>
      </c>
      <c r="R49" s="60"/>
      <c r="S49" s="60"/>
      <c r="T49" s="60">
        <f>G49</f>
        <v>0</v>
      </c>
      <c r="U49" s="60">
        <f>G49</f>
        <v>0</v>
      </c>
      <c r="V49" s="60"/>
      <c r="W49" s="60"/>
      <c r="X49" s="60">
        <f>E49</f>
        <v>0</v>
      </c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187">
        <f>SUM(AN45:AN48)</f>
        <v>30000</v>
      </c>
      <c r="AO49" s="187">
        <f>SUM(AO45:AO48)</f>
        <v>30000</v>
      </c>
      <c r="AP49" s="187">
        <f>SUM(AP45:AP48)</f>
        <v>30000</v>
      </c>
      <c r="AQ49" s="187">
        <f>SUM(AQ45:AQ48)</f>
        <v>30000</v>
      </c>
      <c r="AR49" s="187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85">
        <f>IF(E49&gt;G49,IF(Spielplan!E49&gt;Spielplan!G49,Punktemodus!$B$3,0),0)</f>
        <v>0</v>
      </c>
      <c r="BK49" s="85">
        <f>IF(E49=G49,IF(Spielplan!E49=Spielplan!G49,Punktemodus!$B$3,0),0)</f>
        <v>10</v>
      </c>
      <c r="BL49" s="85">
        <f>IF(E49&lt;G49,IF(Spielplan!E49&lt;Spielplan!G49,Punktemodus!$B$3,0),0)</f>
        <v>0</v>
      </c>
      <c r="BM49" s="85">
        <f>IF(E49=Spielplan!E49,IF(G49=Spielplan!G49,Punktemodus!$B$5,0),0)</f>
        <v>3</v>
      </c>
      <c r="BN49" s="85">
        <f>IF(E49=Spielplan!E49,Punktemodus!$B$7,0)</f>
        <v>1</v>
      </c>
      <c r="BO49" s="85">
        <f>IF(G49=Spielplan!G49,Punktemodus!$B$7,0)</f>
        <v>1</v>
      </c>
      <c r="BP49" s="137">
        <f>IF(Spielplan!E49="",0,SUM(BJ49:BO49))</f>
        <v>0</v>
      </c>
      <c r="BQ49" s="60"/>
      <c r="BR49" s="141"/>
      <c r="BS49" s="149" t="s">
        <v>21</v>
      </c>
      <c r="BT49" s="144" t="str">
        <f>Spielplan!$BL$13</f>
        <v/>
      </c>
      <c r="BU49" s="145"/>
      <c r="BV49" s="146">
        <f>Spielplan!$BN$13</f>
        <v>0</v>
      </c>
      <c r="BW49" s="155"/>
      <c r="BX49" s="158">
        <f>IF(BT13=BT49,Punktemodus!$B$11,0)</f>
        <v>10</v>
      </c>
      <c r="BY49" s="158">
        <f>IF(BT49=BT28,Punktemodus!B13,0)</f>
        <v>5</v>
      </c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34"/>
      <c r="CV49" s="134"/>
      <c r="CW49" s="134"/>
    </row>
    <row r="50" spans="1:101" ht="18.75" customHeight="1" thickBot="1" x14ac:dyDescent="0.3">
      <c r="A50" s="60"/>
      <c r="B50" s="60"/>
      <c r="C50" s="48" t="str">
        <f>H45</f>
        <v>Costa Rica</v>
      </c>
      <c r="D50" s="49"/>
      <c r="E50" s="104"/>
      <c r="F50" s="93"/>
      <c r="G50" s="104"/>
      <c r="H50" s="48" t="str">
        <f>C46</f>
        <v>England</v>
      </c>
      <c r="I50" s="49"/>
      <c r="J50" s="60"/>
      <c r="K50" s="60" t="s">
        <v>89</v>
      </c>
      <c r="L50" s="60">
        <f t="shared" si="12"/>
        <v>0</v>
      </c>
      <c r="M50" s="60"/>
      <c r="N50" s="60">
        <f>IF($E50="",0,IF($E50&gt;$G50,3,IF($E50=$G50,1,0)))</f>
        <v>0</v>
      </c>
      <c r="O50" s="60">
        <f>IF($G50="",0,IF($E50&gt;$G50,0,IF($E50=$G50,1,3)))</f>
        <v>0</v>
      </c>
      <c r="P50" s="60"/>
      <c r="Q50" s="60"/>
      <c r="R50" s="60">
        <f>E50</f>
        <v>0</v>
      </c>
      <c r="S50" s="60">
        <f>G50</f>
        <v>0</v>
      </c>
      <c r="T50" s="60"/>
      <c r="U50" s="60"/>
      <c r="V50" s="60">
        <f>G50</f>
        <v>0</v>
      </c>
      <c r="W50" s="60">
        <f>E50</f>
        <v>0</v>
      </c>
      <c r="X50" s="60"/>
      <c r="Y50" s="60"/>
      <c r="Z50" s="60" t="s">
        <v>30</v>
      </c>
      <c r="AA50" s="60"/>
      <c r="AB50" s="60"/>
      <c r="AC50" s="60"/>
      <c r="AD50" s="60"/>
      <c r="AE50" s="60"/>
      <c r="AF50" s="60"/>
      <c r="AG50" s="60" t="b">
        <f>OR(AG45=AG46,AG45=AG47,AG45=AG48,AG46=AG47,AG46=AG48,AG47=AG48)</f>
        <v>1</v>
      </c>
      <c r="AH50" s="60"/>
      <c r="AI50" s="60"/>
      <c r="AJ50" s="60"/>
      <c r="AK50" s="60"/>
      <c r="AL50" s="60"/>
      <c r="AM50" s="60"/>
      <c r="AN50" s="60"/>
      <c r="AO50" s="60" t="s">
        <v>34</v>
      </c>
      <c r="AP50" s="60"/>
      <c r="AQ50" s="60"/>
      <c r="AR50" s="60" t="b">
        <f>OR(AR45=AR46,AR45=AR47,AR45=AR48,AR46=AR47,AR46=AR48,AR47=AR48)</f>
        <v>1</v>
      </c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85">
        <f>IF(E50&gt;G50,IF(Spielplan!E50&gt;Spielplan!G50,Punktemodus!$B$3,0),0)</f>
        <v>0</v>
      </c>
      <c r="BK50" s="85">
        <f>IF(E50=G50,IF(Spielplan!E50=Spielplan!G50,Punktemodus!$B$3,0),0)</f>
        <v>10</v>
      </c>
      <c r="BL50" s="85">
        <f>IF(E50&lt;G50,IF(Spielplan!E50&lt;Spielplan!G50,Punktemodus!$B$3,0),0)</f>
        <v>0</v>
      </c>
      <c r="BM50" s="85">
        <f>IF(E50=Spielplan!E50,IF(G50=Spielplan!G50,Punktemodus!$B$5,0),0)</f>
        <v>3</v>
      </c>
      <c r="BN50" s="85">
        <f>IF(E50=Spielplan!E50,Punktemodus!$B$7,0)</f>
        <v>1</v>
      </c>
      <c r="BO50" s="85">
        <f>IF(G50=Spielplan!G50,Punktemodus!$B$7,0)</f>
        <v>1</v>
      </c>
      <c r="BP50" s="137">
        <f>IF(Spielplan!E50="",0,SUM(BJ50:BO50))</f>
        <v>0</v>
      </c>
      <c r="BQ50" s="60"/>
      <c r="BR50" s="141"/>
      <c r="BS50" s="150"/>
      <c r="BT50" s="134"/>
      <c r="BU50" s="134"/>
      <c r="BV50" s="151"/>
      <c r="BW50" s="157"/>
      <c r="BX50" s="158"/>
      <c r="BY50" s="158"/>
      <c r="BZ50" s="155"/>
      <c r="CA50" s="144" t="str">
        <f>Spielplan!$BS$14</f>
        <v/>
      </c>
      <c r="CB50" s="159"/>
      <c r="CC50" s="146">
        <f>Spielplan!$BU$14</f>
        <v>0</v>
      </c>
      <c r="CD50" s="157"/>
      <c r="CE50" s="155">
        <f>IF(CA50=CA14,Punktemodus!B15,0)</f>
        <v>20</v>
      </c>
      <c r="CF50" s="158">
        <f>IF(OR(CA50=$CA$15,CA50=$CA$22,CA50=$CA$23,CA50=$CA$30,CA50=$CA$31,CA50=$CA$38,CA50=$CA$39),Punktemodus!B17,0)</f>
        <v>10</v>
      </c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34"/>
      <c r="CV50" s="134"/>
      <c r="CW50" s="134"/>
    </row>
    <row r="51" spans="1:101" ht="18.75" customHeight="1" thickBot="1" x14ac:dyDescent="0.3">
      <c r="A51" s="60"/>
      <c r="B51" s="60"/>
      <c r="C51" s="136" t="str">
        <f>IF(G50="","",IF(AR50=TRUE,"Achtung: Fehler in Tabelle!",""))</f>
        <v/>
      </c>
      <c r="D51" s="60"/>
      <c r="E51" s="85"/>
      <c r="F51" s="60"/>
      <c r="G51" s="85"/>
      <c r="H51" s="60"/>
      <c r="I51" s="60"/>
      <c r="J51" s="60"/>
      <c r="K51" s="60"/>
      <c r="L51" s="60"/>
      <c r="M51" s="60">
        <f t="shared" ref="M51:X51" si="15">SUM(M45:M50)</f>
        <v>0</v>
      </c>
      <c r="N51" s="60">
        <f t="shared" si="15"/>
        <v>0</v>
      </c>
      <c r="O51" s="60">
        <f t="shared" si="15"/>
        <v>0</v>
      </c>
      <c r="P51" s="60">
        <f t="shared" si="15"/>
        <v>0</v>
      </c>
      <c r="Q51" s="60">
        <f t="shared" si="15"/>
        <v>0</v>
      </c>
      <c r="R51" s="60">
        <f t="shared" si="15"/>
        <v>0</v>
      </c>
      <c r="S51" s="60">
        <f t="shared" si="15"/>
        <v>0</v>
      </c>
      <c r="T51" s="60">
        <f t="shared" si="15"/>
        <v>0</v>
      </c>
      <c r="U51" s="60">
        <f t="shared" si="15"/>
        <v>0</v>
      </c>
      <c r="V51" s="60">
        <f t="shared" si="15"/>
        <v>0</v>
      </c>
      <c r="W51" s="60">
        <f t="shared" si="15"/>
        <v>0</v>
      </c>
      <c r="X51" s="60">
        <f t="shared" si="15"/>
        <v>0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160">
        <f>SUM(BP45:BP50)</f>
        <v>0</v>
      </c>
      <c r="BQ51" s="60"/>
      <c r="BR51" s="141"/>
      <c r="BS51" s="152"/>
      <c r="BT51" s="134"/>
      <c r="BU51" s="134"/>
      <c r="BV51" s="151"/>
      <c r="BW51" s="157"/>
      <c r="BX51" s="158"/>
      <c r="BY51" s="158"/>
      <c r="BZ51" s="155"/>
      <c r="CA51" s="144" t="str">
        <f>Spielplan!$BS$15</f>
        <v/>
      </c>
      <c r="CB51" s="159"/>
      <c r="CC51" s="146">
        <f>Spielplan!$BU$15</f>
        <v>0</v>
      </c>
      <c r="CD51" s="155"/>
      <c r="CE51" s="155">
        <f>IF(CA51=CA15,Punktemodus!B15,0)</f>
        <v>20</v>
      </c>
      <c r="CF51" s="158">
        <f>IF(OR(CA51=$CA$14,CA51=$CA$22,CA51=$CA$23,CA51=$CA$30,CA51=$CA$31,CA51=$CA$38,CA51=$CA$39),Punktemodus!B17,0)</f>
        <v>10</v>
      </c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34"/>
      <c r="CV51" s="134"/>
      <c r="CW51" s="134"/>
    </row>
    <row r="52" spans="1:101" ht="18.75" customHeight="1" thickBot="1" x14ac:dyDescent="0.3">
      <c r="A52" s="60"/>
      <c r="B52" s="60"/>
      <c r="C52" s="60"/>
      <c r="D52" s="60"/>
      <c r="E52" s="85"/>
      <c r="F52" s="60"/>
      <c r="G52" s="85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138"/>
      <c r="BQ52" s="60"/>
      <c r="BR52" s="141"/>
      <c r="BS52" s="153" t="s">
        <v>22</v>
      </c>
      <c r="BT52" s="144" t="str">
        <f>Spielplan!$BL$16</f>
        <v/>
      </c>
      <c r="BU52" s="145"/>
      <c r="BV52" s="146">
        <f>Spielplan!$BN$16</f>
        <v>0</v>
      </c>
      <c r="BW52" s="155"/>
      <c r="BX52" s="158">
        <f>IF(BT16=BT52,Punktemodus!$B$11,0)</f>
        <v>10</v>
      </c>
      <c r="BY52" s="158">
        <f>IF(BT52=BT33,Punktemodus!B13,0)</f>
        <v>5</v>
      </c>
      <c r="BZ52" s="155"/>
      <c r="CA52" s="155"/>
      <c r="CB52" s="155"/>
      <c r="CC52" s="155"/>
      <c r="CD52" s="155"/>
      <c r="CE52" s="155"/>
      <c r="CF52" s="154"/>
      <c r="CG52" s="154" t="s">
        <v>28</v>
      </c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34"/>
      <c r="CV52" s="134"/>
      <c r="CW52" s="134"/>
    </row>
    <row r="53" spans="1:101" ht="18.75" customHeight="1" thickBot="1" x14ac:dyDescent="0.25">
      <c r="A53" s="60"/>
      <c r="B53" s="60"/>
      <c r="C53" s="60"/>
      <c r="D53" s="60"/>
      <c r="E53" s="85"/>
      <c r="F53" s="60"/>
      <c r="G53" s="85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138"/>
      <c r="BQ53" s="60"/>
      <c r="BR53" s="141"/>
      <c r="BS53" s="149" t="s">
        <v>25</v>
      </c>
      <c r="BT53" s="144" t="str">
        <f>Spielplan!$BL$17</f>
        <v/>
      </c>
      <c r="BU53" s="145"/>
      <c r="BV53" s="146">
        <f>Spielplan!$BN$17</f>
        <v>0</v>
      </c>
      <c r="BW53" s="155"/>
      <c r="BX53" s="158">
        <f>IF(BT17=BT53,Punktemodus!$B$11,0)</f>
        <v>10</v>
      </c>
      <c r="BY53" s="158">
        <f>IF(BT53=BT32,Punktemodus!B13,0)</f>
        <v>5</v>
      </c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34"/>
      <c r="CV53" s="134"/>
      <c r="CW53" s="134"/>
    </row>
    <row r="54" spans="1:101" ht="18.75" customHeight="1" thickBot="1" x14ac:dyDescent="0.3">
      <c r="A54" s="60"/>
      <c r="B54" s="60"/>
      <c r="C54" s="88" t="s">
        <v>90</v>
      </c>
      <c r="D54" s="60"/>
      <c r="E54" s="85"/>
      <c r="F54" s="60"/>
      <c r="G54" s="85"/>
      <c r="H54" s="60"/>
      <c r="I54" s="60"/>
      <c r="J54" s="60"/>
      <c r="K54" s="60"/>
      <c r="L54" s="60"/>
      <c r="M54" s="60" t="s">
        <v>4</v>
      </c>
      <c r="N54" s="60"/>
      <c r="O54" s="60"/>
      <c r="P54" s="60"/>
      <c r="Q54" s="60" t="s">
        <v>6</v>
      </c>
      <c r="R54" s="60"/>
      <c r="S54" s="60"/>
      <c r="T54" s="60"/>
      <c r="U54" s="60" t="s">
        <v>7</v>
      </c>
      <c r="V54" s="60"/>
      <c r="W54" s="60"/>
      <c r="X54" s="60"/>
      <c r="Y54" s="60"/>
      <c r="Z54" s="60" t="s">
        <v>4</v>
      </c>
      <c r="AA54" s="60" t="s">
        <v>5</v>
      </c>
      <c r="AB54" s="60"/>
      <c r="AC54" s="60"/>
      <c r="AD54" s="60" t="s">
        <v>9</v>
      </c>
      <c r="AE54" s="60"/>
      <c r="AF54" s="60"/>
      <c r="AG54" s="60"/>
      <c r="AH54" s="60" t="s">
        <v>32</v>
      </c>
      <c r="AI54" s="60"/>
      <c r="AJ54" s="60"/>
      <c r="AK54" s="60"/>
      <c r="AL54" s="60"/>
      <c r="AM54" s="60"/>
      <c r="AN54" s="60" t="s">
        <v>35</v>
      </c>
      <c r="AO54" s="60"/>
      <c r="AP54" s="60"/>
      <c r="AQ54" s="60"/>
      <c r="AR54" s="60"/>
      <c r="AS54" s="60" t="s">
        <v>33</v>
      </c>
      <c r="AT54" s="60"/>
      <c r="AU54" s="60"/>
      <c r="AV54" s="60"/>
      <c r="AW54" s="60"/>
      <c r="AX54" s="60"/>
      <c r="AY54" s="60"/>
      <c r="AZ54" s="60"/>
      <c r="BA54" s="89" t="s">
        <v>10</v>
      </c>
      <c r="BB54" s="60"/>
      <c r="BC54" s="90" t="s">
        <v>4</v>
      </c>
      <c r="BD54" s="60"/>
      <c r="BE54" s="61" t="s">
        <v>5</v>
      </c>
      <c r="BF54" s="60"/>
      <c r="BG54" s="60"/>
      <c r="BH54" s="60"/>
      <c r="BI54" s="85"/>
      <c r="BJ54" s="60"/>
      <c r="BK54" s="60"/>
      <c r="BL54" s="60"/>
      <c r="BM54" s="60"/>
      <c r="BN54" s="60"/>
      <c r="BO54" s="60"/>
      <c r="BP54" s="138"/>
      <c r="BQ54" s="85"/>
      <c r="BR54" s="141"/>
      <c r="BS54" s="150"/>
      <c r="BT54" s="134"/>
      <c r="BU54" s="134"/>
      <c r="BV54" s="134"/>
      <c r="BW54" s="134"/>
      <c r="BX54" s="148"/>
      <c r="BY54" s="148"/>
      <c r="BZ54" s="134"/>
      <c r="CA54" s="134"/>
      <c r="CB54" s="134"/>
      <c r="CC54" s="134"/>
      <c r="CD54" s="134"/>
      <c r="CE54" s="134"/>
      <c r="CF54" s="144" t="str">
        <f>Spielplan!$BX$18</f>
        <v/>
      </c>
      <c r="CG54" s="145"/>
      <c r="CH54" s="146">
        <f>Spielplan!$BZ$18</f>
        <v>0</v>
      </c>
      <c r="CI54" s="134"/>
      <c r="CJ54" s="134">
        <f>IF(OR(CF54=$CF$18,CF54=$CF$19,CF54=$CF$34,CF54=$CF$35),Punktemodus!$B$19,0)</f>
        <v>30</v>
      </c>
      <c r="CK54" s="134"/>
      <c r="CL54" s="134"/>
      <c r="CM54" s="134"/>
      <c r="CN54" s="134"/>
      <c r="CO54" s="134"/>
      <c r="CP54" s="134"/>
      <c r="CQ54" s="134"/>
      <c r="CR54" s="134"/>
      <c r="CS54" s="134">
        <f>IF(CQ59=CQ23,Punktemodus!B23,0)</f>
        <v>50</v>
      </c>
      <c r="CT54" s="134"/>
      <c r="CU54" s="134"/>
      <c r="CV54" s="134"/>
      <c r="CW54" s="134"/>
    </row>
    <row r="55" spans="1:101" ht="18.75" customHeight="1" thickBot="1" x14ac:dyDescent="0.25">
      <c r="A55" s="60"/>
      <c r="B55" s="60"/>
      <c r="C55" s="92"/>
      <c r="D55" s="60"/>
      <c r="E55" s="85"/>
      <c r="F55" s="60"/>
      <c r="G55" s="85"/>
      <c r="H55" s="60"/>
      <c r="I55" s="60"/>
      <c r="J55" s="60"/>
      <c r="K55" s="60"/>
      <c r="L55" s="60"/>
      <c r="M55" s="60" t="s">
        <v>0</v>
      </c>
      <c r="N55" s="60" t="s">
        <v>1</v>
      </c>
      <c r="O55" s="60" t="s">
        <v>2</v>
      </c>
      <c r="P55" s="60" t="s">
        <v>3</v>
      </c>
      <c r="Q55" s="60" t="s">
        <v>0</v>
      </c>
      <c r="R55" s="60" t="s">
        <v>1</v>
      </c>
      <c r="S55" s="60" t="s">
        <v>2</v>
      </c>
      <c r="T55" s="60" t="s">
        <v>3</v>
      </c>
      <c r="U55" s="60" t="s">
        <v>0</v>
      </c>
      <c r="V55" s="60" t="s">
        <v>1</v>
      </c>
      <c r="W55" s="60" t="s">
        <v>2</v>
      </c>
      <c r="X55" s="60" t="s">
        <v>3</v>
      </c>
      <c r="Y55" s="60"/>
      <c r="Z55" s="60" t="s">
        <v>8</v>
      </c>
      <c r="AA55" s="60"/>
      <c r="AB55" s="60"/>
      <c r="AC55" s="60"/>
      <c r="AD55" s="60"/>
      <c r="AE55" s="60"/>
      <c r="AF55" s="60"/>
      <c r="AG55" s="60"/>
      <c r="AH55" s="60" t="s">
        <v>31</v>
      </c>
      <c r="AI55" s="60"/>
      <c r="AJ55" s="60"/>
      <c r="AK55" s="60"/>
      <c r="AL55" s="60"/>
      <c r="AM55" s="60"/>
      <c r="AN55" s="60" t="str">
        <f>AI56</f>
        <v>Schweiz</v>
      </c>
      <c r="AO55" s="60" t="str">
        <f>AI57</f>
        <v>Ecuador</v>
      </c>
      <c r="AP55" s="60" t="str">
        <f>AI58</f>
        <v>Frankreich</v>
      </c>
      <c r="AQ55" s="60" t="str">
        <f>AI59</f>
        <v>Honduras</v>
      </c>
      <c r="AR55" s="60"/>
      <c r="AS55" s="60" t="s">
        <v>31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85"/>
      <c r="BJ55" s="85"/>
      <c r="BK55" s="85"/>
      <c r="BL55" s="85"/>
      <c r="BM55" s="85"/>
      <c r="BN55" s="85"/>
      <c r="BO55" s="85"/>
      <c r="BP55" s="137"/>
      <c r="BQ55" s="85"/>
      <c r="BR55" s="141"/>
      <c r="BS55" s="134"/>
      <c r="BT55" s="134"/>
      <c r="BU55" s="134"/>
      <c r="BV55" s="134"/>
      <c r="BW55" s="134"/>
      <c r="BX55" s="148"/>
      <c r="BY55" s="148"/>
      <c r="BZ55" s="134"/>
      <c r="CA55" s="134"/>
      <c r="CB55" s="134"/>
      <c r="CC55" s="134"/>
      <c r="CD55" s="134"/>
      <c r="CE55" s="134"/>
      <c r="CF55" s="144" t="str">
        <f>Spielplan!$BX$19</f>
        <v/>
      </c>
      <c r="CG55" s="145"/>
      <c r="CH55" s="146">
        <f>Spielplan!$BZ$19</f>
        <v>0</v>
      </c>
      <c r="CI55" s="134"/>
      <c r="CJ55" s="134">
        <f>IF(OR(CF55=$CF$18,CF55=$CF$19,CF55=$CF$34,CF55=$CF$35),Punktemodus!$B$19,0)</f>
        <v>30</v>
      </c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</row>
    <row r="56" spans="1:101" ht="18.75" customHeight="1" thickBot="1" x14ac:dyDescent="0.3">
      <c r="A56" s="60"/>
      <c r="B56" s="60"/>
      <c r="C56" s="191" t="str">
        <f>Spielplan!$C56</f>
        <v>Schweiz</v>
      </c>
      <c r="D56" s="192"/>
      <c r="E56" s="104"/>
      <c r="F56" s="93"/>
      <c r="G56" s="104"/>
      <c r="H56" s="191" t="str">
        <f>Spielplan!$H$56</f>
        <v>Ecuador</v>
      </c>
      <c r="I56" s="192"/>
      <c r="J56" s="60"/>
      <c r="K56" s="60" t="s">
        <v>96</v>
      </c>
      <c r="L56" s="60">
        <f t="shared" ref="L56:L61" si="16">IF(E56-G56&gt;0,1,IF(G56=E56,0,-1))</f>
        <v>0</v>
      </c>
      <c r="M56" s="60">
        <f>IF($E56="",0,IF($E56&gt;$G56,3,IF($E56=G56,1,0)))</f>
        <v>0</v>
      </c>
      <c r="N56" s="60">
        <f>IF($G56="",0,IF($E56&gt;$G56,0,IF($E56=G56,1,3)))</f>
        <v>0</v>
      </c>
      <c r="O56" s="60"/>
      <c r="P56" s="60"/>
      <c r="Q56" s="60">
        <f>E56</f>
        <v>0</v>
      </c>
      <c r="R56" s="60">
        <f>G56</f>
        <v>0</v>
      </c>
      <c r="S56" s="60"/>
      <c r="T56" s="60"/>
      <c r="U56" s="60">
        <f>G56</f>
        <v>0</v>
      </c>
      <c r="V56" s="60">
        <f>E56</f>
        <v>0</v>
      </c>
      <c r="W56" s="60"/>
      <c r="X56" s="60"/>
      <c r="Y56" s="60"/>
      <c r="Z56" s="60">
        <f>M62</f>
        <v>0</v>
      </c>
      <c r="AA56" s="60">
        <f>Q62</f>
        <v>0</v>
      </c>
      <c r="AB56" s="60">
        <f>U62</f>
        <v>0</v>
      </c>
      <c r="AC56" s="60">
        <f>AA56-AB56</f>
        <v>0</v>
      </c>
      <c r="AD56" s="60">
        <f>IF(Z56&gt;Z57,-1,0)</f>
        <v>0</v>
      </c>
      <c r="AE56" s="60">
        <f>IF(Z56&gt;Z58,-1,0)</f>
        <v>0</v>
      </c>
      <c r="AF56" s="60">
        <f>IF(Z56&gt;Z59,-1,0)</f>
        <v>0</v>
      </c>
      <c r="AG56" s="60">
        <f>10000-(AJ56*1000+AM56*100+AK56*10)</f>
        <v>10000</v>
      </c>
      <c r="AH56" s="90">
        <f>RANK(AG56,AG56:AG59,1)</f>
        <v>1</v>
      </c>
      <c r="AI56" s="60" t="str">
        <f>C56</f>
        <v>Schweiz</v>
      </c>
      <c r="AJ56" s="60">
        <f t="shared" ref="AJ56:AL59" si="17">Z56</f>
        <v>0</v>
      </c>
      <c r="AK56" s="60">
        <f t="shared" si="17"/>
        <v>0</v>
      </c>
      <c r="AL56" s="60">
        <f t="shared" si="17"/>
        <v>0</v>
      </c>
      <c r="AM56" s="60">
        <f>AK56-AL56</f>
        <v>0</v>
      </c>
      <c r="AN56" s="187"/>
      <c r="AO56" s="187">
        <f>IF(AG57=AG56,IF(G56&gt;E56,AG57-0.1,AG57),AG57)</f>
        <v>10000</v>
      </c>
      <c r="AP56" s="187">
        <f>IF(AG58=AG56,IF(G58&gt;E58,AG58-0.1,AG58),AG58)</f>
        <v>10000</v>
      </c>
      <c r="AQ56" s="187">
        <f>IF(AG59=AG56,IF(G60&gt;E60,AG59-0.1,AG59),AG59)</f>
        <v>10000</v>
      </c>
      <c r="AR56" s="187">
        <f>AN60</f>
        <v>30000</v>
      </c>
      <c r="AS56" s="90">
        <f>RANK(AR56,AR56:AR59,1)</f>
        <v>1</v>
      </c>
      <c r="AT56" s="60" t="str">
        <f t="shared" ref="AT56:AW59" si="18">AI56</f>
        <v>Schweiz</v>
      </c>
      <c r="AU56" s="60">
        <f t="shared" si="18"/>
        <v>0</v>
      </c>
      <c r="AV56" s="60">
        <f t="shared" si="18"/>
        <v>0</v>
      </c>
      <c r="AW56" s="60">
        <f t="shared" si="18"/>
        <v>0</v>
      </c>
      <c r="AX56" s="60"/>
      <c r="AY56" s="60"/>
      <c r="AZ56" s="60"/>
      <c r="BA56" s="195">
        <v>1</v>
      </c>
      <c r="BB56" s="191" t="str">
        <f>VLOOKUP(1,AS56:AT59,2,FALSE)</f>
        <v>Schweiz</v>
      </c>
      <c r="BC56" s="196"/>
      <c r="BD56" s="197">
        <f>VLOOKUP(1,AS56:AW59,3,FALSE)</f>
        <v>0</v>
      </c>
      <c r="BE56" s="198">
        <f>VLOOKUP(1,AS56:AW59,4,FALSE)</f>
        <v>0</v>
      </c>
      <c r="BF56" s="93" t="s">
        <v>12</v>
      </c>
      <c r="BG56" s="198">
        <f>VLOOKUP(1,AS56:AW59,5,FALSE)</f>
        <v>0</v>
      </c>
      <c r="BH56" s="199" t="s">
        <v>121</v>
      </c>
      <c r="BI56" s="85"/>
      <c r="BJ56" s="85">
        <f>IF(E56&gt;G56,IF(Spielplan!E56&gt;Spielplan!G56,Punktemodus!$B$3,0),0)</f>
        <v>0</v>
      </c>
      <c r="BK56" s="85">
        <f>IF(E56=G56,IF(Spielplan!E56=Spielplan!G56,Punktemodus!$B$3,0),0)</f>
        <v>10</v>
      </c>
      <c r="BL56" s="85">
        <f>IF(E56&lt;G56,IF(Spielplan!E56&lt;Spielplan!G56,Punktemodus!$B$3,0),0)</f>
        <v>0</v>
      </c>
      <c r="BM56" s="85">
        <f>IF(E56=Spielplan!E56,IF(G56=Spielplan!G56,Punktemodus!$B$5,0),0)</f>
        <v>3</v>
      </c>
      <c r="BN56" s="85">
        <f>IF(E56=Spielplan!E56,Punktemodus!$B$7,0)</f>
        <v>1</v>
      </c>
      <c r="BO56" s="85">
        <f>IF(G56=Spielplan!G56,Punktemodus!$B$7,0)</f>
        <v>1</v>
      </c>
      <c r="BP56" s="137">
        <f>IF(Spielplan!E56="",0,SUM(BJ56:BO56))</f>
        <v>0</v>
      </c>
      <c r="BQ56" s="85"/>
      <c r="BR56" s="141"/>
      <c r="BS56" s="153" t="s">
        <v>121</v>
      </c>
      <c r="BT56" s="144" t="str">
        <f>Spielplan!$BL$20</f>
        <v/>
      </c>
      <c r="BU56" s="145"/>
      <c r="BV56" s="146">
        <f>Spielplan!$BN$20</f>
        <v>0</v>
      </c>
      <c r="BW56" s="147"/>
      <c r="BX56" s="148">
        <f>IF(BT20=BT56,Punktemodus!$B$11,0)</f>
        <v>10</v>
      </c>
      <c r="BY56" s="148">
        <f>IF(BT56=BT37,Punktemodus!B13,0)</f>
        <v>5</v>
      </c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</row>
    <row r="57" spans="1:101" ht="18.75" customHeight="1" thickBot="1" x14ac:dyDescent="0.3">
      <c r="A57" s="60"/>
      <c r="B57" s="60"/>
      <c r="C57" s="193" t="str">
        <f>Spielplan!$C$57</f>
        <v>Frankreich</v>
      </c>
      <c r="D57" s="194"/>
      <c r="E57" s="104"/>
      <c r="F57" s="93"/>
      <c r="G57" s="104"/>
      <c r="H57" s="193" t="str">
        <f>Spielplan!$H$57</f>
        <v>Honduras</v>
      </c>
      <c r="I57" s="194"/>
      <c r="J57" s="60"/>
      <c r="K57" s="60" t="s">
        <v>97</v>
      </c>
      <c r="L57" s="60">
        <f t="shared" si="16"/>
        <v>0</v>
      </c>
      <c r="M57" s="60"/>
      <c r="N57" s="60"/>
      <c r="O57" s="60">
        <f>IF($E57="",0,IF($E57&gt;$G57,3,IF($E57=$G57,1,0)))</f>
        <v>0</v>
      </c>
      <c r="P57" s="60">
        <f>IF($G57="",0,IF($E57&gt;$G57,0,IF($E57=$G57,1,3)))</f>
        <v>0</v>
      </c>
      <c r="Q57" s="60"/>
      <c r="R57" s="60"/>
      <c r="S57" s="60">
        <f>E57</f>
        <v>0</v>
      </c>
      <c r="T57" s="60">
        <f>G57</f>
        <v>0</v>
      </c>
      <c r="U57" s="60"/>
      <c r="V57" s="60"/>
      <c r="W57" s="60">
        <f>G57</f>
        <v>0</v>
      </c>
      <c r="X57" s="60">
        <f>E57</f>
        <v>0</v>
      </c>
      <c r="Y57" s="60"/>
      <c r="Z57" s="60">
        <f>N62</f>
        <v>0</v>
      </c>
      <c r="AA57" s="60">
        <f>R62</f>
        <v>0</v>
      </c>
      <c r="AB57" s="60">
        <f>V62</f>
        <v>0</v>
      </c>
      <c r="AC57" s="60">
        <f>AA57-AB57</f>
        <v>0</v>
      </c>
      <c r="AD57" s="60">
        <f>IF(Z57&gt;Z56,-1,0)</f>
        <v>0</v>
      </c>
      <c r="AE57" s="60">
        <f>IF(Z57&gt;Z58,-1,0)</f>
        <v>0</v>
      </c>
      <c r="AF57" s="60">
        <f>IF(Z57&gt;Z59,-1,0)</f>
        <v>0</v>
      </c>
      <c r="AG57" s="60">
        <f>10000-(AJ57*1000+AM57*100+AK57*10)</f>
        <v>10000</v>
      </c>
      <c r="AH57" s="90">
        <f>RANK(AG57,AG56:AG59,1)</f>
        <v>1</v>
      </c>
      <c r="AI57" s="60" t="str">
        <f>H56</f>
        <v>Ecuador</v>
      </c>
      <c r="AJ57" s="60">
        <f t="shared" si="17"/>
        <v>0</v>
      </c>
      <c r="AK57" s="60">
        <f t="shared" si="17"/>
        <v>0</v>
      </c>
      <c r="AL57" s="60">
        <f t="shared" si="17"/>
        <v>0</v>
      </c>
      <c r="AM57" s="60">
        <f>AK57-AL57</f>
        <v>0</v>
      </c>
      <c r="AN57" s="187">
        <f>IF(AG56=AG57,IF(E56&gt;G56,AG56-0.1,AG56),AG56)</f>
        <v>10000</v>
      </c>
      <c r="AO57" s="187"/>
      <c r="AP57" s="187">
        <f>IF(AG58=AG57,IF(G61&gt;E61,AG58-0.1,AG58),AG58)</f>
        <v>10000</v>
      </c>
      <c r="AQ57" s="187">
        <f>IF(AG59=AG57,IF(G59&gt;E59,AG59-0.1,AG59),AG59)</f>
        <v>10000</v>
      </c>
      <c r="AR57" s="187">
        <f>AO60</f>
        <v>30000</v>
      </c>
      <c r="AS57" s="90">
        <f>RANK(AR57,AR56:AR59,1)</f>
        <v>1</v>
      </c>
      <c r="AT57" s="60" t="str">
        <f t="shared" si="18"/>
        <v>Ecuador</v>
      </c>
      <c r="AU57" s="60">
        <f t="shared" si="18"/>
        <v>0</v>
      </c>
      <c r="AV57" s="60">
        <f t="shared" si="18"/>
        <v>0</v>
      </c>
      <c r="AW57" s="60">
        <f t="shared" si="18"/>
        <v>0</v>
      </c>
      <c r="AX57" s="60"/>
      <c r="AY57" s="60"/>
      <c r="AZ57" s="60"/>
      <c r="BA57" s="235">
        <v>2</v>
      </c>
      <c r="BB57" s="193" t="e">
        <f>VLOOKUP(2,AS56:AT59,2,FALSE)</f>
        <v>#N/A</v>
      </c>
      <c r="BC57" s="236"/>
      <c r="BD57" s="237" t="e">
        <f>VLOOKUP(2,AS56:AW59,3,FALSE)</f>
        <v>#N/A</v>
      </c>
      <c r="BE57" s="238" t="e">
        <f>VLOOKUP(2,AS56:AW59,4,FALSE)</f>
        <v>#N/A</v>
      </c>
      <c r="BF57" s="93" t="s">
        <v>12</v>
      </c>
      <c r="BG57" s="238" t="e">
        <f>VLOOKUP(2,AS56:AW59,5,FALSE)</f>
        <v>#N/A</v>
      </c>
      <c r="BH57" s="238" t="s">
        <v>127</v>
      </c>
      <c r="BI57" s="85"/>
      <c r="BJ57" s="85">
        <f>IF(E57&gt;G57,IF(Spielplan!E57&gt;Spielplan!G57,Punktemodus!$B$3,0),0)</f>
        <v>0</v>
      </c>
      <c r="BK57" s="85">
        <f>IF(E57=G57,IF(Spielplan!E57=Spielplan!G57,Punktemodus!$B$3,0),0)</f>
        <v>10</v>
      </c>
      <c r="BL57" s="85">
        <f>IF(E57&lt;G57,IF(Spielplan!E57&lt;Spielplan!G57,Punktemodus!$B$3,0),0)</f>
        <v>0</v>
      </c>
      <c r="BM57" s="85">
        <f>IF(E57=Spielplan!E57,IF(G57=Spielplan!G57,Punktemodus!$B$5,0),0)</f>
        <v>3</v>
      </c>
      <c r="BN57" s="85">
        <f>IF(E57=Spielplan!E57,Punktemodus!$B$7,0)</f>
        <v>1</v>
      </c>
      <c r="BO57" s="85">
        <f>IF(G57=Spielplan!G57,Punktemodus!$B$7,0)</f>
        <v>1</v>
      </c>
      <c r="BP57" s="137">
        <f>IF(Spielplan!E57="",0,SUM(BJ57:BO57))</f>
        <v>0</v>
      </c>
      <c r="BQ57" s="85"/>
      <c r="BR57" s="141"/>
      <c r="BS57" s="149" t="s">
        <v>122</v>
      </c>
      <c r="BT57" s="144" t="str">
        <f>Spielplan!$BL$21</f>
        <v/>
      </c>
      <c r="BU57" s="145"/>
      <c r="BV57" s="146">
        <f>Spielplan!$BN$21</f>
        <v>0</v>
      </c>
      <c r="BW57" s="134"/>
      <c r="BX57" s="148">
        <f>IF(BT21=BT57,Punktemodus!$B$11,0)</f>
        <v>10</v>
      </c>
      <c r="BY57" s="148">
        <f>IF(BT57=BT36,Punktemodus!B13,0)</f>
        <v>5</v>
      </c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54" t="s">
        <v>29</v>
      </c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</row>
    <row r="58" spans="1:101" ht="18.75" customHeight="1" thickBot="1" x14ac:dyDescent="0.3">
      <c r="A58" s="60"/>
      <c r="B58" s="60"/>
      <c r="C58" s="191" t="str">
        <f>C56</f>
        <v>Schweiz</v>
      </c>
      <c r="D58" s="192"/>
      <c r="E58" s="104"/>
      <c r="F58" s="93"/>
      <c r="G58" s="104"/>
      <c r="H58" s="191" t="str">
        <f>C57</f>
        <v>Frankreich</v>
      </c>
      <c r="I58" s="192"/>
      <c r="J58" s="60"/>
      <c r="K58" s="60" t="s">
        <v>98</v>
      </c>
      <c r="L58" s="60">
        <f t="shared" si="16"/>
        <v>0</v>
      </c>
      <c r="M58" s="60">
        <f>IF($E58="",0,IF($E58&gt;$G58,3,IF($E58=G58,1,0)))</f>
        <v>0</v>
      </c>
      <c r="N58" s="60"/>
      <c r="O58" s="60">
        <f>IF($G58="",0,IF($E58&gt;$G58,0,IF($E58=$G58,1,3)))</f>
        <v>0</v>
      </c>
      <c r="P58" s="60"/>
      <c r="Q58" s="60">
        <f>E58</f>
        <v>0</v>
      </c>
      <c r="R58" s="60"/>
      <c r="S58" s="60">
        <f>G58</f>
        <v>0</v>
      </c>
      <c r="T58" s="60"/>
      <c r="U58" s="60">
        <f>G58</f>
        <v>0</v>
      </c>
      <c r="V58" s="60"/>
      <c r="W58" s="60">
        <f>E58</f>
        <v>0</v>
      </c>
      <c r="X58" s="60"/>
      <c r="Y58" s="60"/>
      <c r="Z58" s="60">
        <f>O62</f>
        <v>0</v>
      </c>
      <c r="AA58" s="60">
        <f>S62</f>
        <v>0</v>
      </c>
      <c r="AB58" s="60">
        <f>W62</f>
        <v>0</v>
      </c>
      <c r="AC58" s="60">
        <f>AA58-AB58</f>
        <v>0</v>
      </c>
      <c r="AD58" s="60">
        <f>IF(Z58&gt;Z56,-1,0)</f>
        <v>0</v>
      </c>
      <c r="AE58" s="60">
        <f>IF(Z58&gt;Z57,-1,0)</f>
        <v>0</v>
      </c>
      <c r="AF58" s="60">
        <f>IF(Z58&gt;Z59,-1,0)</f>
        <v>0</v>
      </c>
      <c r="AG58" s="60">
        <f>10000-(AJ58*1000+AM58*100+AK58*10)</f>
        <v>10000</v>
      </c>
      <c r="AH58" s="90">
        <f>RANK(AG58,AG56:AG59,1)</f>
        <v>1</v>
      </c>
      <c r="AI58" s="60" t="str">
        <f>C57</f>
        <v>Frankreich</v>
      </c>
      <c r="AJ58" s="60">
        <f t="shared" si="17"/>
        <v>0</v>
      </c>
      <c r="AK58" s="60">
        <f t="shared" si="17"/>
        <v>0</v>
      </c>
      <c r="AL58" s="60">
        <f t="shared" si="17"/>
        <v>0</v>
      </c>
      <c r="AM58" s="60">
        <f>AK58-AL58</f>
        <v>0</v>
      </c>
      <c r="AN58" s="187">
        <f>IF(AG56=AG58,IF(E58&gt;G58,AG56-0.1,AG56),AG56)</f>
        <v>10000</v>
      </c>
      <c r="AO58" s="187">
        <f>IF(AG57=AG58,IF(E61&gt;G61,AG57-0.1,AG57),AG57)</f>
        <v>10000</v>
      </c>
      <c r="AP58" s="187"/>
      <c r="AQ58" s="187">
        <f>IF(AG59=AG58,IF(G57&gt;E57,AG59-0.1,AG59),AG59)</f>
        <v>10000</v>
      </c>
      <c r="AR58" s="187">
        <f>AP60</f>
        <v>30000</v>
      </c>
      <c r="AS58" s="90">
        <f>RANK(AR58,AR56:AR59,1)</f>
        <v>1</v>
      </c>
      <c r="AT58" s="60" t="str">
        <f t="shared" si="18"/>
        <v>Frankreich</v>
      </c>
      <c r="AU58" s="60">
        <f t="shared" si="18"/>
        <v>0</v>
      </c>
      <c r="AV58" s="60">
        <f t="shared" si="18"/>
        <v>0</v>
      </c>
      <c r="AW58" s="60">
        <f t="shared" si="18"/>
        <v>0</v>
      </c>
      <c r="AX58" s="60"/>
      <c r="AY58" s="60"/>
      <c r="AZ58" s="60"/>
      <c r="BA58" s="113">
        <v>3</v>
      </c>
      <c r="BB58" s="114" t="e">
        <f>VLOOKUP(3,AS56:AT59,2,FALSE)</f>
        <v>#N/A</v>
      </c>
      <c r="BC58" s="115"/>
      <c r="BD58" s="116" t="e">
        <f>VLOOKUP(3,AS56:AW59,3,FALSE)</f>
        <v>#N/A</v>
      </c>
      <c r="BE58" s="116" t="e">
        <f>VLOOKUP(3,AS56:AW59,4,FALSE)</f>
        <v>#N/A</v>
      </c>
      <c r="BF58" s="93" t="s">
        <v>12</v>
      </c>
      <c r="BG58" s="116" t="e">
        <f>VLOOKUP(3,AS56:AW59,5,FALSE)</f>
        <v>#N/A</v>
      </c>
      <c r="BH58" s="60"/>
      <c r="BI58" s="85"/>
      <c r="BJ58" s="85">
        <f>IF(E58&gt;G58,IF(Spielplan!E58&gt;Spielplan!G58,Punktemodus!$B$3,0),0)</f>
        <v>0</v>
      </c>
      <c r="BK58" s="85">
        <f>IF(E58=G58,IF(Spielplan!E58=Spielplan!G58,Punktemodus!$B$3,0),0)</f>
        <v>10</v>
      </c>
      <c r="BL58" s="85">
        <f>IF(E58&lt;G58,IF(Spielplan!E58&lt;Spielplan!G58,Punktemodus!$B$3,0),0)</f>
        <v>0</v>
      </c>
      <c r="BM58" s="85">
        <f>IF(E58=Spielplan!E58,IF(G58=Spielplan!G58,Punktemodus!$B$5,0),0)</f>
        <v>3</v>
      </c>
      <c r="BN58" s="85">
        <f>IF(E58=Spielplan!E58,Punktemodus!$B$7,0)</f>
        <v>1</v>
      </c>
      <c r="BO58" s="85">
        <f>IF(G58=Spielplan!G58,Punktemodus!$B$7,0)</f>
        <v>1</v>
      </c>
      <c r="BP58" s="137">
        <f>IF(Spielplan!E58="",0,SUM(BJ58:BO58))</f>
        <v>0</v>
      </c>
      <c r="BQ58" s="85"/>
      <c r="BR58" s="141"/>
      <c r="BS58" s="150"/>
      <c r="BT58" s="134"/>
      <c r="BU58" s="134"/>
      <c r="BV58" s="134"/>
      <c r="BW58" s="134"/>
      <c r="BX58" s="148"/>
      <c r="BY58" s="148"/>
      <c r="BZ58" s="134"/>
      <c r="CA58" s="144" t="str">
        <f>Spielplan!$BS$22</f>
        <v/>
      </c>
      <c r="CB58" s="145"/>
      <c r="CC58" s="146">
        <f>Spielplan!$BU$22</f>
        <v>0</v>
      </c>
      <c r="CD58" s="147"/>
      <c r="CE58" s="134">
        <f>IF(CA58=CA22,Punktemodus!B15,0)</f>
        <v>20</v>
      </c>
      <c r="CF58" s="148">
        <f>IF(OR(CA58=$CA$14,CA58=$CA$15,CA58=$CA$23,CA58=$CA$30,CA58=$CA$31,CA58=$CA$38,CA58=$CA$39),Punktemodus!B17,0)</f>
        <v>10</v>
      </c>
      <c r="CG58" s="134"/>
      <c r="CH58" s="134"/>
      <c r="CI58" s="147"/>
      <c r="CJ58" s="134"/>
      <c r="CK58" s="134"/>
      <c r="CL58" s="134"/>
      <c r="CM58" s="134"/>
      <c r="CN58" s="134"/>
      <c r="CO58" s="134"/>
      <c r="CP58" s="134"/>
      <c r="CQ58" s="155"/>
      <c r="CR58" s="142" t="s">
        <v>130</v>
      </c>
      <c r="CS58" s="155"/>
      <c r="CT58" s="155"/>
      <c r="CU58" s="155"/>
      <c r="CV58" s="155"/>
      <c r="CW58" s="134"/>
    </row>
    <row r="59" spans="1:101" ht="18.75" customHeight="1" thickBot="1" x14ac:dyDescent="0.3">
      <c r="A59" s="60"/>
      <c r="B59" s="60"/>
      <c r="C59" s="193" t="str">
        <f>H56</f>
        <v>Ecuador</v>
      </c>
      <c r="D59" s="194"/>
      <c r="E59" s="104"/>
      <c r="F59" s="93"/>
      <c r="G59" s="104"/>
      <c r="H59" s="193" t="str">
        <f>H57</f>
        <v>Honduras</v>
      </c>
      <c r="I59" s="194"/>
      <c r="J59" s="60"/>
      <c r="K59" s="60" t="s">
        <v>99</v>
      </c>
      <c r="L59" s="60">
        <f t="shared" si="16"/>
        <v>0</v>
      </c>
      <c r="M59" s="60"/>
      <c r="N59" s="60">
        <f>IF($E59="",0,IF($E59&gt;$G59,3,IF($E59=$G59,1,0)))</f>
        <v>0</v>
      </c>
      <c r="O59" s="60"/>
      <c r="P59" s="60">
        <f>IF($G59="",0,IF($E59&gt;$G59,0,IF($E59=$G59,1,3)))</f>
        <v>0</v>
      </c>
      <c r="Q59" s="60"/>
      <c r="R59" s="60">
        <f>E59</f>
        <v>0</v>
      </c>
      <c r="S59" s="60"/>
      <c r="T59" s="60">
        <f>G59</f>
        <v>0</v>
      </c>
      <c r="U59" s="60"/>
      <c r="V59" s="60">
        <f>G59</f>
        <v>0</v>
      </c>
      <c r="W59" s="60"/>
      <c r="X59" s="60">
        <f>E59</f>
        <v>0</v>
      </c>
      <c r="Y59" s="60"/>
      <c r="Z59" s="60">
        <f>P62</f>
        <v>0</v>
      </c>
      <c r="AA59" s="60">
        <f>T62</f>
        <v>0</v>
      </c>
      <c r="AB59" s="60">
        <f>X62</f>
        <v>0</v>
      </c>
      <c r="AC59" s="60">
        <f>AA59-AB59</f>
        <v>0</v>
      </c>
      <c r="AD59" s="60">
        <f>IF(Z59&gt;Z56,-1,0)</f>
        <v>0</v>
      </c>
      <c r="AE59" s="60">
        <f>IF(Z59&gt;Z57,-1,0)</f>
        <v>0</v>
      </c>
      <c r="AF59" s="60">
        <f>IF(Z59&gt;Z58,-1,0)</f>
        <v>0</v>
      </c>
      <c r="AG59" s="60">
        <f>10000-(AJ59*1000+AM59*100+AK59*10)</f>
        <v>10000</v>
      </c>
      <c r="AH59" s="90">
        <f>RANK(AG59,AG56:AG59,1)</f>
        <v>1</v>
      </c>
      <c r="AI59" s="60" t="str">
        <f>H57</f>
        <v>Honduras</v>
      </c>
      <c r="AJ59" s="60">
        <f t="shared" si="17"/>
        <v>0</v>
      </c>
      <c r="AK59" s="60">
        <f t="shared" si="17"/>
        <v>0</v>
      </c>
      <c r="AL59" s="60">
        <f t="shared" si="17"/>
        <v>0</v>
      </c>
      <c r="AM59" s="60">
        <f>AK59-AL59</f>
        <v>0</v>
      </c>
      <c r="AN59" s="187">
        <f>IF(AG56=AG59,IF(E60&gt;G60,AG56-0.1,AG56),AG56)</f>
        <v>10000</v>
      </c>
      <c r="AO59" s="187">
        <f>IF(AG57=AG59,IF(E59&gt;G59,AG57-0.1,AG57),AG57)</f>
        <v>10000</v>
      </c>
      <c r="AP59" s="187">
        <f>IF(AG58=AG59,IF(E57&gt;G57,AG58-0.1,AG58),AG58)</f>
        <v>10000</v>
      </c>
      <c r="AQ59" s="187"/>
      <c r="AR59" s="187">
        <f>AQ60</f>
        <v>30000</v>
      </c>
      <c r="AS59" s="90">
        <f>RANK(AR59,AR56:AR59,1)</f>
        <v>1</v>
      </c>
      <c r="AT59" s="60" t="str">
        <f t="shared" si="18"/>
        <v>Honduras</v>
      </c>
      <c r="AU59" s="60">
        <f t="shared" si="18"/>
        <v>0</v>
      </c>
      <c r="AV59" s="60">
        <f t="shared" si="18"/>
        <v>0</v>
      </c>
      <c r="AW59" s="60">
        <f t="shared" si="18"/>
        <v>0</v>
      </c>
      <c r="AX59" s="60"/>
      <c r="AY59" s="60"/>
      <c r="AZ59" s="60"/>
      <c r="BA59" s="113">
        <v>4</v>
      </c>
      <c r="BB59" s="114" t="e">
        <f>VLOOKUP(4,AS56:AT59,2,FALSE)</f>
        <v>#N/A</v>
      </c>
      <c r="BC59" s="115"/>
      <c r="BD59" s="116" t="e">
        <f>VLOOKUP(4,AS56:AW59,3,FALSE)</f>
        <v>#N/A</v>
      </c>
      <c r="BE59" s="116" t="e">
        <f>VLOOKUP(4,AS56:AW59,4,FALSE)</f>
        <v>#N/A</v>
      </c>
      <c r="BF59" s="93" t="s">
        <v>12</v>
      </c>
      <c r="BG59" s="116" t="e">
        <f>VLOOKUP(4,AS56:AW59,5,FALSE)</f>
        <v>#N/A</v>
      </c>
      <c r="BH59" s="60"/>
      <c r="BI59" s="85"/>
      <c r="BJ59" s="85">
        <f>IF(E59&gt;G59,IF(Spielplan!E59&gt;Spielplan!G59,Punktemodus!$B$3,0),0)</f>
        <v>0</v>
      </c>
      <c r="BK59" s="85">
        <f>IF(E59=G59,IF(Spielplan!E59=Spielplan!G59,Punktemodus!$B$3,0),0)</f>
        <v>10</v>
      </c>
      <c r="BL59" s="85">
        <f>IF(E59&lt;G59,IF(Spielplan!E59&lt;Spielplan!G59,Punktemodus!$B$3,0),0)</f>
        <v>0</v>
      </c>
      <c r="BM59" s="85">
        <f>IF(E59=Spielplan!E59,IF(G59=Spielplan!G59,Punktemodus!$B$5,0),0)</f>
        <v>3</v>
      </c>
      <c r="BN59" s="85">
        <f>IF(E59=Spielplan!E59,Punktemodus!$B$7,0)</f>
        <v>1</v>
      </c>
      <c r="BO59" s="85">
        <f>IF(G59=Spielplan!G59,Punktemodus!$B$7,0)</f>
        <v>1</v>
      </c>
      <c r="BP59" s="137">
        <f>IF(Spielplan!E59="",0,SUM(BJ59:BO59))</f>
        <v>0</v>
      </c>
      <c r="BQ59" s="85"/>
      <c r="BR59" s="141"/>
      <c r="BS59" s="134"/>
      <c r="BT59" s="134"/>
      <c r="BU59" s="134"/>
      <c r="BV59" s="134"/>
      <c r="BW59" s="134"/>
      <c r="BX59" s="148"/>
      <c r="BY59" s="148"/>
      <c r="BZ59" s="134"/>
      <c r="CA59" s="144" t="str">
        <f>Spielplan!$BS$23</f>
        <v/>
      </c>
      <c r="CB59" s="145"/>
      <c r="CC59" s="146">
        <f>Spielplan!$BU$23</f>
        <v>0</v>
      </c>
      <c r="CD59" s="134"/>
      <c r="CE59" s="134">
        <f>IF(CA59=CA23,Punktemodus!B15,0)</f>
        <v>20</v>
      </c>
      <c r="CF59" s="148">
        <f>IF(OR(CA59=$CA$14,CA59=$CA$15,CA59=$CA$22,CA59=$CA$30,CA59=$CA$31,CA59=$CA$38,CA59=$CA$39),Punktemodus!B17,0)</f>
        <v>10</v>
      </c>
      <c r="CG59" s="134"/>
      <c r="CH59" s="134"/>
      <c r="CI59" s="134"/>
      <c r="CJ59" s="134"/>
      <c r="CK59" s="144" t="str">
        <f>Spielplan!$CC$23</f>
        <v/>
      </c>
      <c r="CL59" s="145"/>
      <c r="CM59" s="146">
        <f>Spielplan!$CE$23</f>
        <v>0</v>
      </c>
      <c r="CN59" s="134"/>
      <c r="CO59" s="134">
        <f>IF(OR(CK59=CK23,CK59=CK24),Punktemodus!B21,0)</f>
        <v>40</v>
      </c>
      <c r="CP59" s="134"/>
      <c r="CQ59" s="370" t="str">
        <f>Spielplan!$CI$23</f>
        <v/>
      </c>
      <c r="CR59" s="371"/>
      <c r="CS59" s="371"/>
      <c r="CT59" s="371"/>
      <c r="CU59" s="371"/>
      <c r="CV59" s="372"/>
      <c r="CW59" s="134"/>
    </row>
    <row r="60" spans="1:101" ht="18.75" customHeight="1" thickBot="1" x14ac:dyDescent="0.3">
      <c r="A60" s="60"/>
      <c r="B60" s="60"/>
      <c r="C60" s="191" t="str">
        <f>C56</f>
        <v>Schweiz</v>
      </c>
      <c r="D60" s="192"/>
      <c r="E60" s="104"/>
      <c r="F60" s="93"/>
      <c r="G60" s="104"/>
      <c r="H60" s="191" t="str">
        <f>H57</f>
        <v>Honduras</v>
      </c>
      <c r="I60" s="192"/>
      <c r="J60" s="60"/>
      <c r="K60" s="60" t="s">
        <v>100</v>
      </c>
      <c r="L60" s="60">
        <f t="shared" si="16"/>
        <v>0</v>
      </c>
      <c r="M60" s="60">
        <f>IF($E60="",0,IF($E60&gt;$G60,3,IF($E60=G60,1,0)))</f>
        <v>0</v>
      </c>
      <c r="N60" s="60"/>
      <c r="O60" s="60"/>
      <c r="P60" s="60">
        <f>IF($G60="",0,IF($E60&gt;$G60,0,IF($E60=$G60,1,3)))</f>
        <v>0</v>
      </c>
      <c r="Q60" s="60">
        <f>E60</f>
        <v>0</v>
      </c>
      <c r="R60" s="60"/>
      <c r="S60" s="60"/>
      <c r="T60" s="60">
        <f>G60</f>
        <v>0</v>
      </c>
      <c r="U60" s="60">
        <f>G60</f>
        <v>0</v>
      </c>
      <c r="V60" s="60"/>
      <c r="W60" s="60"/>
      <c r="X60" s="60">
        <f>E60</f>
        <v>0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187">
        <f>SUM(AN56:AN59)</f>
        <v>30000</v>
      </c>
      <c r="AO60" s="187">
        <f>SUM(AO56:AO59)</f>
        <v>30000</v>
      </c>
      <c r="AP60" s="187">
        <f>SUM(AP56:AP59)</f>
        <v>30000</v>
      </c>
      <c r="AQ60" s="187">
        <f>SUM(AQ56:AQ59)</f>
        <v>30000</v>
      </c>
      <c r="AR60" s="187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85">
        <f>IF(E60&gt;G60,IF(Spielplan!E60&gt;Spielplan!G60,Punktemodus!$B$3,0),0)</f>
        <v>0</v>
      </c>
      <c r="BK60" s="85">
        <f>IF(E60=G60,IF(Spielplan!E60=Spielplan!G60,Punktemodus!$B$3,0),0)</f>
        <v>10</v>
      </c>
      <c r="BL60" s="85">
        <f>IF(E60&lt;G60,IF(Spielplan!E60&lt;Spielplan!G60,Punktemodus!$B$3,0),0)</f>
        <v>0</v>
      </c>
      <c r="BM60" s="85">
        <f>IF(E60=Spielplan!E60,IF(G60=Spielplan!G60,Punktemodus!$B$5,0),0)</f>
        <v>3</v>
      </c>
      <c r="BN60" s="85">
        <f>IF(E60=Spielplan!E60,Punktemodus!$B$7,0)</f>
        <v>1</v>
      </c>
      <c r="BO60" s="85">
        <f>IF(G60=Spielplan!G60,Punktemodus!$B$7,0)</f>
        <v>1</v>
      </c>
      <c r="BP60" s="137">
        <f>IF(Spielplan!E60="",0,SUM(BJ60:BO60))</f>
        <v>0</v>
      </c>
      <c r="BQ60" s="60"/>
      <c r="BR60" s="141"/>
      <c r="BS60" s="153" t="s">
        <v>123</v>
      </c>
      <c r="BT60" s="144" t="str">
        <f>Spielplan!$BL$24</f>
        <v/>
      </c>
      <c r="BU60" s="145"/>
      <c r="BV60" s="146">
        <f>Spielplan!$BN$24</f>
        <v>0</v>
      </c>
      <c r="BW60" s="147"/>
      <c r="BX60" s="148">
        <f>IF(BT24=BT60,Punktemodus!$B$11,0)</f>
        <v>10</v>
      </c>
      <c r="BY60" s="148">
        <f>IF(BT60=BT41,Punktemodus!B13,0)</f>
        <v>5</v>
      </c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44" t="str">
        <f>Spielplan!$CC$24</f>
        <v/>
      </c>
      <c r="CL60" s="145"/>
      <c r="CM60" s="146">
        <f>Spielplan!$CE$24</f>
        <v>0</v>
      </c>
      <c r="CN60" s="134"/>
      <c r="CO60" s="134">
        <f>IF(OR(CK60=CK23,CK60=CK24),Punktemodus!B21,0)</f>
        <v>40</v>
      </c>
      <c r="CP60" s="134"/>
      <c r="CQ60" s="373"/>
      <c r="CR60" s="374"/>
      <c r="CS60" s="374"/>
      <c r="CT60" s="374"/>
      <c r="CU60" s="374"/>
      <c r="CV60" s="375"/>
      <c r="CW60" s="134"/>
    </row>
    <row r="61" spans="1:101" ht="18.75" customHeight="1" thickBot="1" x14ac:dyDescent="0.3">
      <c r="A61" s="60"/>
      <c r="B61" s="60"/>
      <c r="C61" s="193" t="str">
        <f>H56</f>
        <v>Ecuador</v>
      </c>
      <c r="D61" s="194"/>
      <c r="E61" s="104"/>
      <c r="F61" s="93"/>
      <c r="G61" s="104"/>
      <c r="H61" s="193" t="str">
        <f>C57</f>
        <v>Frankreich</v>
      </c>
      <c r="I61" s="194"/>
      <c r="J61" s="60"/>
      <c r="K61" s="60" t="s">
        <v>100</v>
      </c>
      <c r="L61" s="60">
        <f t="shared" si="16"/>
        <v>0</v>
      </c>
      <c r="M61" s="60"/>
      <c r="N61" s="60">
        <f>IF($E61="",0,IF($E61&gt;$G61,3,IF($E61=$G61,1,0)))</f>
        <v>0</v>
      </c>
      <c r="O61" s="60">
        <f>IF($G61="",0,IF($E61&gt;$G61,0,IF($E61=$G61,1,3)))</f>
        <v>0</v>
      </c>
      <c r="P61" s="60"/>
      <c r="Q61" s="60"/>
      <c r="R61" s="60">
        <f>E61</f>
        <v>0</v>
      </c>
      <c r="S61" s="60">
        <f>G61</f>
        <v>0</v>
      </c>
      <c r="T61" s="60"/>
      <c r="U61" s="60"/>
      <c r="V61" s="60">
        <f>G61</f>
        <v>0</v>
      </c>
      <c r="W61" s="60">
        <f>E61</f>
        <v>0</v>
      </c>
      <c r="X61" s="60"/>
      <c r="Y61" s="60"/>
      <c r="Z61" s="60" t="s">
        <v>30</v>
      </c>
      <c r="AA61" s="60"/>
      <c r="AB61" s="60"/>
      <c r="AC61" s="60"/>
      <c r="AD61" s="60"/>
      <c r="AE61" s="60"/>
      <c r="AF61" s="60"/>
      <c r="AG61" s="60" t="b">
        <f>OR(AG56=AG57,AG56=AG58,AG56=AG59,AG57=AG58,AG57=AG59,AG58=AG59)</f>
        <v>1</v>
      </c>
      <c r="AH61" s="60"/>
      <c r="AI61" s="60"/>
      <c r="AJ61" s="60"/>
      <c r="AK61" s="60"/>
      <c r="AL61" s="60"/>
      <c r="AM61" s="60"/>
      <c r="AN61" s="60"/>
      <c r="AO61" s="60" t="s">
        <v>34</v>
      </c>
      <c r="AP61" s="60"/>
      <c r="AQ61" s="60"/>
      <c r="AR61" s="60" t="b">
        <f>OR(AR56=AR57,AR56=AR58,AR56=AR59,AR57=AR58,AR57=AR59,AR58=AR59)</f>
        <v>1</v>
      </c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85">
        <f>IF(E61&gt;G61,IF(Spielplan!E61&gt;Spielplan!G61,Punktemodus!$B$3,0),0)</f>
        <v>0</v>
      </c>
      <c r="BK61" s="85">
        <f>IF(E61=G61,IF(Spielplan!E61=Spielplan!G61,Punktemodus!$B$3,0),0)</f>
        <v>10</v>
      </c>
      <c r="BL61" s="85">
        <f>IF(E61&lt;G61,IF(Spielplan!E61&lt;Spielplan!G61,Punktemodus!$B$3,0),0)</f>
        <v>0</v>
      </c>
      <c r="BM61" s="85">
        <f>IF(E61=Spielplan!E61,IF(G61=Spielplan!G61,Punktemodus!$B$5,0),0)</f>
        <v>3</v>
      </c>
      <c r="BN61" s="85">
        <f>IF(E61=Spielplan!E61,Punktemodus!$B$7,0)</f>
        <v>1</v>
      </c>
      <c r="BO61" s="85">
        <f>IF(G61=Spielplan!G61,Punktemodus!$B$7,0)</f>
        <v>1</v>
      </c>
      <c r="BP61" s="137">
        <f>IF(Spielplan!E61="",0,SUM(BJ61:BO61))</f>
        <v>0</v>
      </c>
      <c r="BQ61" s="60"/>
      <c r="BR61" s="141"/>
      <c r="BS61" s="149" t="s">
        <v>124</v>
      </c>
      <c r="BT61" s="144" t="str">
        <f>Spielplan!$BL$25</f>
        <v/>
      </c>
      <c r="BU61" s="145"/>
      <c r="BV61" s="146">
        <f>Spielplan!$BN$25</f>
        <v>0</v>
      </c>
      <c r="BW61" s="134"/>
      <c r="BX61" s="148">
        <f>IF(BT25=BT61,Punktemodus!$B$11,0)</f>
        <v>10</v>
      </c>
      <c r="BY61" s="148">
        <f>IF(BT61=BT40,Punktemodus!B13,0)</f>
        <v>5</v>
      </c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55"/>
      <c r="CR61" s="142" t="s">
        <v>136</v>
      </c>
      <c r="CS61" s="155"/>
      <c r="CT61" s="155"/>
      <c r="CU61" s="155"/>
      <c r="CV61" s="155"/>
      <c r="CW61" s="134"/>
    </row>
    <row r="62" spans="1:101" ht="18.75" customHeight="1" thickBot="1" x14ac:dyDescent="0.25">
      <c r="A62" s="60"/>
      <c r="B62" s="60"/>
      <c r="C62" s="136" t="str">
        <f>IF(G61="","",IF(AR61=TRUE,"Achtung: Fehler in Tabelle!",""))</f>
        <v/>
      </c>
      <c r="D62" s="60"/>
      <c r="E62" s="85"/>
      <c r="F62" s="60"/>
      <c r="G62" s="85"/>
      <c r="H62" s="60"/>
      <c r="I62" s="60"/>
      <c r="J62" s="60"/>
      <c r="K62" s="60"/>
      <c r="L62" s="60"/>
      <c r="M62" s="60">
        <f t="shared" ref="M62:X62" si="19">SUM(M56:M61)</f>
        <v>0</v>
      </c>
      <c r="N62" s="60">
        <f t="shared" si="19"/>
        <v>0</v>
      </c>
      <c r="O62" s="60">
        <f t="shared" si="19"/>
        <v>0</v>
      </c>
      <c r="P62" s="60">
        <f t="shared" si="19"/>
        <v>0</v>
      </c>
      <c r="Q62" s="60">
        <f t="shared" si="19"/>
        <v>0</v>
      </c>
      <c r="R62" s="60">
        <f t="shared" si="19"/>
        <v>0</v>
      </c>
      <c r="S62" s="60">
        <f t="shared" si="19"/>
        <v>0</v>
      </c>
      <c r="T62" s="60">
        <f t="shared" si="19"/>
        <v>0</v>
      </c>
      <c r="U62" s="60">
        <f t="shared" si="19"/>
        <v>0</v>
      </c>
      <c r="V62" s="60">
        <f t="shared" si="19"/>
        <v>0</v>
      </c>
      <c r="W62" s="60">
        <f t="shared" si="19"/>
        <v>0</v>
      </c>
      <c r="X62" s="60">
        <f t="shared" si="19"/>
        <v>0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160">
        <f>SUM(BP56:BP61)</f>
        <v>0</v>
      </c>
      <c r="BQ62" s="60"/>
      <c r="BR62" s="141"/>
      <c r="BS62" s="150"/>
      <c r="BT62" s="134"/>
      <c r="BU62" s="134"/>
      <c r="BV62" s="134"/>
      <c r="BW62" s="134"/>
      <c r="BX62" s="148"/>
      <c r="BY62" s="148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370" t="str">
        <f>Spielplan!$CI$26</f>
        <v/>
      </c>
      <c r="CR62" s="371"/>
      <c r="CS62" s="371"/>
      <c r="CT62" s="371"/>
      <c r="CU62" s="371"/>
      <c r="CV62" s="372"/>
      <c r="CW62" s="134"/>
    </row>
    <row r="63" spans="1:101" ht="18.75" customHeight="1" thickBot="1" x14ac:dyDescent="0.3">
      <c r="A63" s="60"/>
      <c r="B63" s="60"/>
      <c r="C63" s="60"/>
      <c r="D63" s="60"/>
      <c r="E63" s="85"/>
      <c r="F63" s="60"/>
      <c r="G63" s="85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138"/>
      <c r="BQ63" s="60"/>
      <c r="BR63" s="141"/>
      <c r="BS63" s="134"/>
      <c r="BT63" s="134"/>
      <c r="BU63" s="134"/>
      <c r="BV63" s="134"/>
      <c r="BW63" s="134"/>
      <c r="BX63" s="148"/>
      <c r="BY63" s="148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54" t="s">
        <v>131</v>
      </c>
      <c r="CM63" s="134"/>
      <c r="CN63" s="134"/>
      <c r="CO63" s="134"/>
      <c r="CP63" s="134"/>
      <c r="CQ63" s="373"/>
      <c r="CR63" s="374"/>
      <c r="CS63" s="374"/>
      <c r="CT63" s="374"/>
      <c r="CU63" s="374"/>
      <c r="CV63" s="375"/>
      <c r="CW63" s="134"/>
    </row>
    <row r="64" spans="1:101" ht="18.75" customHeight="1" thickBot="1" x14ac:dyDescent="0.3">
      <c r="A64" s="60"/>
      <c r="B64" s="60"/>
      <c r="C64" s="60"/>
      <c r="D64" s="60"/>
      <c r="E64" s="85"/>
      <c r="F64" s="60"/>
      <c r="G64" s="85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138"/>
      <c r="BQ64" s="60"/>
      <c r="BR64" s="141"/>
      <c r="BS64" s="153" t="s">
        <v>20</v>
      </c>
      <c r="BT64" s="144" t="str">
        <f>Spielplan!$BL$28</f>
        <v/>
      </c>
      <c r="BU64" s="145"/>
      <c r="BV64" s="146">
        <f>Spielplan!$BN$28</f>
        <v>0</v>
      </c>
      <c r="BW64" s="147"/>
      <c r="BX64" s="148">
        <f>IF(BT28=BT64,Punktemodus!$B$11,0)</f>
        <v>10</v>
      </c>
      <c r="BY64" s="148">
        <f>IF(BT64=BT13,Punktemodus!B13,0)</f>
        <v>5</v>
      </c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55"/>
      <c r="CR64" s="142" t="s">
        <v>137</v>
      </c>
      <c r="CS64" s="155"/>
      <c r="CT64" s="155"/>
      <c r="CU64" s="155"/>
      <c r="CV64" s="155"/>
      <c r="CW64" s="134"/>
    </row>
    <row r="65" spans="1:101" ht="18.75" customHeight="1" thickBot="1" x14ac:dyDescent="0.3">
      <c r="A65" s="60"/>
      <c r="B65" s="60"/>
      <c r="C65" s="88" t="s">
        <v>91</v>
      </c>
      <c r="D65" s="60"/>
      <c r="E65" s="85"/>
      <c r="F65" s="60"/>
      <c r="G65" s="85"/>
      <c r="H65" s="60"/>
      <c r="I65" s="60"/>
      <c r="J65" s="60"/>
      <c r="K65" s="60"/>
      <c r="L65" s="60"/>
      <c r="M65" s="60" t="s">
        <v>4</v>
      </c>
      <c r="N65" s="60"/>
      <c r="O65" s="60"/>
      <c r="P65" s="60"/>
      <c r="Q65" s="60" t="s">
        <v>6</v>
      </c>
      <c r="R65" s="60"/>
      <c r="S65" s="60"/>
      <c r="T65" s="60"/>
      <c r="U65" s="60" t="s">
        <v>7</v>
      </c>
      <c r="V65" s="60"/>
      <c r="W65" s="60"/>
      <c r="X65" s="60"/>
      <c r="Y65" s="60"/>
      <c r="Z65" s="60" t="s">
        <v>4</v>
      </c>
      <c r="AA65" s="60" t="s">
        <v>5</v>
      </c>
      <c r="AB65" s="60"/>
      <c r="AC65" s="60"/>
      <c r="AD65" s="60" t="s">
        <v>9</v>
      </c>
      <c r="AE65" s="60"/>
      <c r="AF65" s="60"/>
      <c r="AG65" s="60"/>
      <c r="AH65" s="60" t="s">
        <v>32</v>
      </c>
      <c r="AI65" s="60"/>
      <c r="AJ65" s="60"/>
      <c r="AK65" s="60"/>
      <c r="AL65" s="60"/>
      <c r="AM65" s="60"/>
      <c r="AN65" s="60" t="s">
        <v>35</v>
      </c>
      <c r="AO65" s="60"/>
      <c r="AP65" s="60"/>
      <c r="AQ65" s="60"/>
      <c r="AR65" s="60"/>
      <c r="AS65" s="60" t="s">
        <v>33</v>
      </c>
      <c r="AT65" s="60"/>
      <c r="AU65" s="60"/>
      <c r="AV65" s="60"/>
      <c r="AW65" s="60"/>
      <c r="AX65" s="60"/>
      <c r="AY65" s="60"/>
      <c r="AZ65" s="60"/>
      <c r="BA65" s="60"/>
      <c r="BB65" s="89" t="s">
        <v>10</v>
      </c>
      <c r="BC65" s="60"/>
      <c r="BD65" s="90" t="s">
        <v>4</v>
      </c>
      <c r="BE65" s="60"/>
      <c r="BF65" s="61" t="s">
        <v>5</v>
      </c>
      <c r="BG65" s="60"/>
      <c r="BH65" s="60"/>
      <c r="BI65" s="85"/>
      <c r="BJ65" s="60"/>
      <c r="BK65" s="60"/>
      <c r="BL65" s="60"/>
      <c r="BM65" s="60"/>
      <c r="BN65" s="60"/>
      <c r="BO65" s="60"/>
      <c r="BP65" s="138"/>
      <c r="BQ65" s="85"/>
      <c r="BR65" s="141"/>
      <c r="BS65" s="149" t="s">
        <v>125</v>
      </c>
      <c r="BT65" s="144" t="str">
        <f>Spielplan!$BL$29</f>
        <v/>
      </c>
      <c r="BU65" s="145"/>
      <c r="BV65" s="146">
        <f>Spielplan!$BN$29</f>
        <v>0</v>
      </c>
      <c r="BW65" s="134"/>
      <c r="BX65" s="148">
        <f>IF(BT29=BT65,Punktemodus!$B$11,0)</f>
        <v>10</v>
      </c>
      <c r="BY65" s="148">
        <f>IF(BT65=BT12,Punktemodus!B13,0)</f>
        <v>5</v>
      </c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44" t="str">
        <f>Spielplan!$CC$29</f>
        <v/>
      </c>
      <c r="CL65" s="145"/>
      <c r="CM65" s="146">
        <f>Spielplan!$CE$29</f>
        <v>0</v>
      </c>
      <c r="CN65" s="134"/>
      <c r="CO65" s="134"/>
      <c r="CP65" s="134"/>
      <c r="CQ65" s="370" t="str">
        <f>Spielplan!$CI$29</f>
        <v/>
      </c>
      <c r="CR65" s="371"/>
      <c r="CS65" s="371"/>
      <c r="CT65" s="371"/>
      <c r="CU65" s="371"/>
      <c r="CV65" s="372"/>
      <c r="CW65" s="134"/>
    </row>
    <row r="66" spans="1:101" ht="18.75" customHeight="1" thickBot="1" x14ac:dyDescent="0.3">
      <c r="A66" s="60"/>
      <c r="B66" s="60"/>
      <c r="C66" s="60"/>
      <c r="D66" s="60"/>
      <c r="E66" s="85"/>
      <c r="F66" s="60"/>
      <c r="G66" s="85"/>
      <c r="H66" s="60"/>
      <c r="I66" s="60"/>
      <c r="J66" s="60"/>
      <c r="K66" s="60"/>
      <c r="L66" s="60"/>
      <c r="M66" s="60" t="s">
        <v>0</v>
      </c>
      <c r="N66" s="60" t="s">
        <v>1</v>
      </c>
      <c r="O66" s="60" t="s">
        <v>2</v>
      </c>
      <c r="P66" s="60" t="s">
        <v>3</v>
      </c>
      <c r="Q66" s="60" t="s">
        <v>0</v>
      </c>
      <c r="R66" s="60" t="s">
        <v>1</v>
      </c>
      <c r="S66" s="60" t="s">
        <v>2</v>
      </c>
      <c r="T66" s="60" t="s">
        <v>3</v>
      </c>
      <c r="U66" s="60" t="s">
        <v>0</v>
      </c>
      <c r="V66" s="60" t="s">
        <v>1</v>
      </c>
      <c r="W66" s="60" t="s">
        <v>2</v>
      </c>
      <c r="X66" s="60" t="s">
        <v>3</v>
      </c>
      <c r="Y66" s="60"/>
      <c r="Z66" s="60" t="s">
        <v>8</v>
      </c>
      <c r="AA66" s="60"/>
      <c r="AB66" s="60"/>
      <c r="AC66" s="60"/>
      <c r="AD66" s="60"/>
      <c r="AE66" s="60"/>
      <c r="AF66" s="60"/>
      <c r="AG66" s="60"/>
      <c r="AH66" s="60" t="s">
        <v>31</v>
      </c>
      <c r="AI66" s="60"/>
      <c r="AJ66" s="60"/>
      <c r="AK66" s="60"/>
      <c r="AL66" s="60"/>
      <c r="AM66" s="60"/>
      <c r="AN66" s="60" t="str">
        <f>AI67</f>
        <v>Argentinien</v>
      </c>
      <c r="AO66" s="60" t="str">
        <f>AI68</f>
        <v>Bosnien</v>
      </c>
      <c r="AP66" s="60" t="str">
        <f>AI69</f>
        <v>Iran</v>
      </c>
      <c r="AQ66" s="60" t="str">
        <f>AI70</f>
        <v>Nigeria</v>
      </c>
      <c r="AR66" s="60"/>
      <c r="AS66" s="60" t="s">
        <v>31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85"/>
      <c r="BJ66" s="85"/>
      <c r="BK66" s="85"/>
      <c r="BL66" s="85"/>
      <c r="BM66" s="85"/>
      <c r="BN66" s="85"/>
      <c r="BO66" s="85"/>
      <c r="BP66" s="137"/>
      <c r="BQ66" s="85"/>
      <c r="BR66" s="141"/>
      <c r="BS66" s="150"/>
      <c r="BT66" s="134"/>
      <c r="BU66" s="134"/>
      <c r="BV66" s="134"/>
      <c r="BW66" s="134"/>
      <c r="BX66" s="148"/>
      <c r="BY66" s="148"/>
      <c r="BZ66" s="134"/>
      <c r="CA66" s="144" t="str">
        <f>Spielplan!$BS$30</f>
        <v/>
      </c>
      <c r="CB66" s="145"/>
      <c r="CC66" s="146">
        <f>Spielplan!$BU$30</f>
        <v>0</v>
      </c>
      <c r="CD66" s="147"/>
      <c r="CE66" s="134">
        <f>IF(CA66=CA30,Punktemodus!B15,0)</f>
        <v>20</v>
      </c>
      <c r="CF66" s="148">
        <f>IF(OR(CA66=$CA$14,CA66=$CA$15,CA66=$CA$22,CA66=$CA$23,CA66=$CA$31,CA66=$CA$38,CA66=$CA$39),Punktemodus!B17,0)</f>
        <v>10</v>
      </c>
      <c r="CG66" s="134"/>
      <c r="CH66" s="134"/>
      <c r="CI66" s="134"/>
      <c r="CJ66" s="134"/>
      <c r="CK66" s="144" t="str">
        <f>Spielplan!$CC$30</f>
        <v/>
      </c>
      <c r="CL66" s="145"/>
      <c r="CM66" s="146">
        <f>Spielplan!$CE$30</f>
        <v>0</v>
      </c>
      <c r="CN66" s="134"/>
      <c r="CO66" s="134"/>
      <c r="CP66" s="134"/>
      <c r="CQ66" s="373"/>
      <c r="CR66" s="374"/>
      <c r="CS66" s="374"/>
      <c r="CT66" s="374"/>
      <c r="CU66" s="374"/>
      <c r="CV66" s="375"/>
      <c r="CW66" s="134"/>
    </row>
    <row r="67" spans="1:101" ht="18.75" customHeight="1" thickBot="1" x14ac:dyDescent="0.3">
      <c r="A67" s="60"/>
      <c r="B67" s="60"/>
      <c r="C67" s="200" t="str">
        <f>Spielplan!$C$67</f>
        <v>Argentinien</v>
      </c>
      <c r="D67" s="201"/>
      <c r="E67" s="104"/>
      <c r="F67" s="93"/>
      <c r="G67" s="104"/>
      <c r="H67" s="200" t="str">
        <f>Spielplan!$H$67</f>
        <v>Bosnien</v>
      </c>
      <c r="I67" s="201"/>
      <c r="J67" s="60"/>
      <c r="K67" s="60" t="s">
        <v>101</v>
      </c>
      <c r="L67" s="60">
        <f t="shared" ref="L67:L72" si="20">IF(E67-G67&gt;0,1,IF(G67=E67,0,-1))</f>
        <v>0</v>
      </c>
      <c r="M67" s="60">
        <f>IF($E67="",0,IF($E67&gt;$G67,3,IF($E67=G67,1,0)))</f>
        <v>0</v>
      </c>
      <c r="N67" s="60">
        <f>IF($G67="",0,IF($E67&gt;$G67,0,IF($E67=G67,1,3)))</f>
        <v>0</v>
      </c>
      <c r="O67" s="60"/>
      <c r="P67" s="60"/>
      <c r="Q67" s="60">
        <f>E67</f>
        <v>0</v>
      </c>
      <c r="R67" s="60">
        <f>G67</f>
        <v>0</v>
      </c>
      <c r="S67" s="60"/>
      <c r="T67" s="60"/>
      <c r="U67" s="60">
        <f>G67</f>
        <v>0</v>
      </c>
      <c r="V67" s="60">
        <f>E67</f>
        <v>0</v>
      </c>
      <c r="W67" s="60"/>
      <c r="X67" s="60"/>
      <c r="Y67" s="60"/>
      <c r="Z67" s="60">
        <f>M73</f>
        <v>0</v>
      </c>
      <c r="AA67" s="60">
        <f>Q73</f>
        <v>0</v>
      </c>
      <c r="AB67" s="60">
        <f>U73</f>
        <v>0</v>
      </c>
      <c r="AC67" s="60">
        <f>AA67-AB67</f>
        <v>0</v>
      </c>
      <c r="AD67" s="60">
        <f>IF(Z67&gt;Z68,-1,0)</f>
        <v>0</v>
      </c>
      <c r="AE67" s="60">
        <f>IF(Z67&gt;Z69,-1,0)</f>
        <v>0</v>
      </c>
      <c r="AF67" s="60">
        <f>IF(Z67&gt;Z70,-1,0)</f>
        <v>0</v>
      </c>
      <c r="AG67" s="60">
        <f>10000-(AJ67*1000+AM67*100+AK67*10)</f>
        <v>10000</v>
      </c>
      <c r="AH67" s="90">
        <f>RANK(AG67,AG67:AG70,1)</f>
        <v>1</v>
      </c>
      <c r="AI67" s="60" t="str">
        <f>C67</f>
        <v>Argentinien</v>
      </c>
      <c r="AJ67" s="60">
        <f t="shared" ref="AJ67:AL70" si="21">Z67</f>
        <v>0</v>
      </c>
      <c r="AK67" s="60">
        <f t="shared" si="21"/>
        <v>0</v>
      </c>
      <c r="AL67" s="60">
        <f t="shared" si="21"/>
        <v>0</v>
      </c>
      <c r="AM67" s="60">
        <f>AK67-AL67</f>
        <v>0</v>
      </c>
      <c r="AN67" s="187"/>
      <c r="AO67" s="187">
        <f>IF(AG68=AG67,IF(G67&gt;E67,AG68-0.1,AG68),AG68)</f>
        <v>10000</v>
      </c>
      <c r="AP67" s="187">
        <f>IF(AG69=AG67,IF(G69&gt;E69,AG69-0.1,AG69),AG69)</f>
        <v>10000</v>
      </c>
      <c r="AQ67" s="187">
        <f>IF(AG70=AG67,IF(G71&gt;E71,AG70-0.1,AG70),AG70)</f>
        <v>10000</v>
      </c>
      <c r="AR67" s="187">
        <f>AN71</f>
        <v>30000</v>
      </c>
      <c r="AS67" s="90">
        <f>RANK(AR67,AR67:AR70,1)</f>
        <v>1</v>
      </c>
      <c r="AT67" s="60" t="str">
        <f t="shared" ref="AT67:AW70" si="22">AI67</f>
        <v>Argentinien</v>
      </c>
      <c r="AU67" s="60">
        <f t="shared" si="22"/>
        <v>0</v>
      </c>
      <c r="AV67" s="60">
        <f t="shared" si="22"/>
        <v>0</v>
      </c>
      <c r="AW67" s="60">
        <f t="shared" si="22"/>
        <v>0</v>
      </c>
      <c r="AX67" s="60"/>
      <c r="AY67" s="60"/>
      <c r="AZ67" s="60"/>
      <c r="BA67" s="202">
        <v>1</v>
      </c>
      <c r="BB67" s="200" t="str">
        <f>VLOOKUP(1,AS67:AT70,2,FALSE)</f>
        <v>Argentinien</v>
      </c>
      <c r="BC67" s="201"/>
      <c r="BD67" s="203">
        <f>VLOOKUP(1,AS67:AW70,3,FALSE)</f>
        <v>0</v>
      </c>
      <c r="BE67" s="204">
        <f>VLOOKUP(1,AS67:AW70,4,FALSE)</f>
        <v>0</v>
      </c>
      <c r="BF67" s="93" t="s">
        <v>12</v>
      </c>
      <c r="BG67" s="204">
        <f>VLOOKUP(1,AS67:AW70,5,FALSE)</f>
        <v>0</v>
      </c>
      <c r="BH67" s="205" t="s">
        <v>126</v>
      </c>
      <c r="BI67" s="85"/>
      <c r="BJ67" s="85">
        <f>IF(E67&gt;G67,IF(Spielplan!E67&gt;Spielplan!G67,Punktemodus!$B$3,0),0)</f>
        <v>0</v>
      </c>
      <c r="BK67" s="85">
        <f>IF(E67=G67,IF(Spielplan!E67=Spielplan!G67,Punktemodus!$B$3,0),0)</f>
        <v>10</v>
      </c>
      <c r="BL67" s="85">
        <f>IF(E67&lt;G67,IF(Spielplan!E67&lt;Spielplan!G67,Punktemodus!$B$3,0),0)</f>
        <v>0</v>
      </c>
      <c r="BM67" s="85">
        <f>IF(E67=Spielplan!E67,IF(G67=Spielplan!G67,Punktemodus!$B$5,0),0)</f>
        <v>3</v>
      </c>
      <c r="BN67" s="85">
        <f>IF(E67=Spielplan!E67,Punktemodus!$B$7,0)</f>
        <v>1</v>
      </c>
      <c r="BO67" s="85">
        <f>IF(G67=Spielplan!G67,Punktemodus!$B$7,0)</f>
        <v>1</v>
      </c>
      <c r="BP67" s="137">
        <f>IF(Spielplan!E67="",0,SUM(BJ67:BO67))</f>
        <v>0</v>
      </c>
      <c r="BQ67" s="85"/>
      <c r="BR67" s="141"/>
      <c r="BS67" s="134"/>
      <c r="BT67" s="134"/>
      <c r="BU67" s="134"/>
      <c r="BV67" s="134"/>
      <c r="BW67" s="134"/>
      <c r="BX67" s="148"/>
      <c r="BY67" s="148"/>
      <c r="BZ67" s="134"/>
      <c r="CA67" s="144" t="str">
        <f>Spielplan!$BS$31</f>
        <v/>
      </c>
      <c r="CB67" s="145"/>
      <c r="CC67" s="146">
        <f>Spielplan!$BU$31</f>
        <v>0</v>
      </c>
      <c r="CD67" s="134"/>
      <c r="CE67" s="134">
        <f>IF(CA67=CA31,Punktemodus!B15,0)</f>
        <v>20</v>
      </c>
      <c r="CF67" s="148">
        <f>IF(OR(CA67=$CA$14,CA67=$CA$15,CA67=$CA$22,CA67=$CA$23,CA67=$CA$30,CA67=$CA$38,CA67=$CA$39),Punktemodus!B17,0)</f>
        <v>10</v>
      </c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55"/>
      <c r="CR67" s="142" t="s">
        <v>138</v>
      </c>
      <c r="CS67" s="155"/>
      <c r="CT67" s="155"/>
      <c r="CU67" s="155"/>
      <c r="CV67" s="155"/>
      <c r="CW67" s="134"/>
    </row>
    <row r="68" spans="1:101" ht="18.75" customHeight="1" thickBot="1" x14ac:dyDescent="0.3">
      <c r="A68" s="60"/>
      <c r="B68" s="60"/>
      <c r="C68" s="206" t="str">
        <f>Spielplan!$C$68</f>
        <v>Iran</v>
      </c>
      <c r="D68" s="207"/>
      <c r="E68" s="104"/>
      <c r="F68" s="93"/>
      <c r="G68" s="104"/>
      <c r="H68" s="206" t="str">
        <f>Spielplan!$H$68</f>
        <v>Nigeria</v>
      </c>
      <c r="I68" s="207"/>
      <c r="J68" s="60"/>
      <c r="K68" s="60" t="s">
        <v>102</v>
      </c>
      <c r="L68" s="60">
        <f t="shared" si="20"/>
        <v>0</v>
      </c>
      <c r="M68" s="60"/>
      <c r="N68" s="60"/>
      <c r="O68" s="60">
        <f>IF($E68="",0,IF($E68&gt;$G68,3,IF($E68=$G68,1,0)))</f>
        <v>0</v>
      </c>
      <c r="P68" s="60">
        <f>IF($G68="",0,IF($E68&gt;$G68,0,IF($E68=$G68,1,3)))</f>
        <v>0</v>
      </c>
      <c r="Q68" s="60"/>
      <c r="R68" s="60"/>
      <c r="S68" s="60">
        <f>E68</f>
        <v>0</v>
      </c>
      <c r="T68" s="60">
        <f>G68</f>
        <v>0</v>
      </c>
      <c r="U68" s="60"/>
      <c r="V68" s="60"/>
      <c r="W68" s="60">
        <f>G68</f>
        <v>0</v>
      </c>
      <c r="X68" s="60">
        <f>E68</f>
        <v>0</v>
      </c>
      <c r="Y68" s="60"/>
      <c r="Z68" s="60">
        <f>N73</f>
        <v>0</v>
      </c>
      <c r="AA68" s="60">
        <f>R73</f>
        <v>0</v>
      </c>
      <c r="AB68" s="60">
        <f>V73</f>
        <v>0</v>
      </c>
      <c r="AC68" s="60">
        <f>AA68-AB68</f>
        <v>0</v>
      </c>
      <c r="AD68" s="60">
        <f>IF(Z68&gt;Z67,-1,0)</f>
        <v>0</v>
      </c>
      <c r="AE68" s="60">
        <f>IF(Z68&gt;Z69,-1,0)</f>
        <v>0</v>
      </c>
      <c r="AF68" s="60">
        <f>IF(Z68&gt;Z70,-1,0)</f>
        <v>0</v>
      </c>
      <c r="AG68" s="60">
        <f>10000-(AJ68*1000+AM68*100+AK68*10)</f>
        <v>10000</v>
      </c>
      <c r="AH68" s="90">
        <f>RANK(AG68,AG67:AG70,1)</f>
        <v>1</v>
      </c>
      <c r="AI68" s="60" t="str">
        <f>H67</f>
        <v>Bosnien</v>
      </c>
      <c r="AJ68" s="60">
        <f t="shared" si="21"/>
        <v>0</v>
      </c>
      <c r="AK68" s="60">
        <f t="shared" si="21"/>
        <v>0</v>
      </c>
      <c r="AL68" s="60">
        <f t="shared" si="21"/>
        <v>0</v>
      </c>
      <c r="AM68" s="60">
        <f>AK68-AL68</f>
        <v>0</v>
      </c>
      <c r="AN68" s="187">
        <f>IF(AG67=AG68,IF(E67&gt;G67,AG67-0.1,AG67),AG67)</f>
        <v>10000</v>
      </c>
      <c r="AO68" s="187"/>
      <c r="AP68" s="187">
        <f>IF(AG69=AG68,IF(G72&gt;E72,AG69-0.1,AG69),AG69)</f>
        <v>10000</v>
      </c>
      <c r="AQ68" s="187">
        <f>IF(AG70=AG68,IF(G70&gt;E70,AG70-0.1,AG70),AG70)</f>
        <v>10000</v>
      </c>
      <c r="AR68" s="187">
        <f>AO71</f>
        <v>30000</v>
      </c>
      <c r="AS68" s="90">
        <f>RANK(AR68,AR67:AR70,1)</f>
        <v>1</v>
      </c>
      <c r="AT68" s="60" t="str">
        <f t="shared" si="22"/>
        <v>Bosnien</v>
      </c>
      <c r="AU68" s="60">
        <f t="shared" si="22"/>
        <v>0</v>
      </c>
      <c r="AV68" s="60">
        <f t="shared" si="22"/>
        <v>0</v>
      </c>
      <c r="AW68" s="60">
        <f t="shared" si="22"/>
        <v>0</v>
      </c>
      <c r="AX68" s="60"/>
      <c r="AY68" s="60"/>
      <c r="AZ68" s="60"/>
      <c r="BA68" s="208">
        <v>2</v>
      </c>
      <c r="BB68" s="206" t="e">
        <f>VLOOKUP(2,AS67:AT70,2,FALSE)</f>
        <v>#N/A</v>
      </c>
      <c r="BC68" s="207"/>
      <c r="BD68" s="209" t="e">
        <f>VLOOKUP(2,AS67:AW70,3,FALSE)</f>
        <v>#N/A</v>
      </c>
      <c r="BE68" s="210" t="e">
        <f>VLOOKUP(2,AS67:AW70,4,FALSE)</f>
        <v>#N/A</v>
      </c>
      <c r="BF68" s="93" t="s">
        <v>12</v>
      </c>
      <c r="BG68" s="210" t="e">
        <f>VLOOKUP(2,AS67:AW70,5,FALSE)</f>
        <v>#N/A</v>
      </c>
      <c r="BH68" s="210" t="s">
        <v>122</v>
      </c>
      <c r="BI68" s="85"/>
      <c r="BJ68" s="85">
        <f>IF(E68&gt;G68,IF(Spielplan!E68&gt;Spielplan!G68,Punktemodus!$B$3,0),0)</f>
        <v>0</v>
      </c>
      <c r="BK68" s="85">
        <f>IF(E68=G68,IF(Spielplan!E68=Spielplan!G68,Punktemodus!$B$3,0),0)</f>
        <v>10</v>
      </c>
      <c r="BL68" s="85">
        <f>IF(E68&lt;G68,IF(Spielplan!E68&lt;Spielplan!G68,Punktemodus!$B$3,0),0)</f>
        <v>0</v>
      </c>
      <c r="BM68" s="85">
        <f>IF(E68=Spielplan!E68,IF(G68=Spielplan!G68,Punktemodus!$B$5,0),0)</f>
        <v>3</v>
      </c>
      <c r="BN68" s="85">
        <f>IF(E68=Spielplan!E68,Punktemodus!$B$7,0)</f>
        <v>1</v>
      </c>
      <c r="BO68" s="85">
        <f>IF(G68=Spielplan!G68,Punktemodus!$B$7,0)</f>
        <v>1</v>
      </c>
      <c r="BP68" s="137">
        <f>IF(Spielplan!E68="",0,SUM(BJ68:BO68))</f>
        <v>0</v>
      </c>
      <c r="BQ68" s="85"/>
      <c r="BR68" s="141"/>
      <c r="BS68" s="153" t="s">
        <v>24</v>
      </c>
      <c r="BT68" s="144" t="str">
        <f>Spielplan!$BL$32</f>
        <v/>
      </c>
      <c r="BU68" s="145"/>
      <c r="BV68" s="146">
        <f>Spielplan!$BN$32</f>
        <v>0</v>
      </c>
      <c r="BW68" s="147"/>
      <c r="BX68" s="148">
        <f>IF(BT32=BT68,Punktemodus!$B$11,0)</f>
        <v>10</v>
      </c>
      <c r="BY68" s="148">
        <f>IF(BT68=BT17,Punktemodus!B13,0)</f>
        <v>5</v>
      </c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370" t="str">
        <f>Spielplan!$CI$32</f>
        <v/>
      </c>
      <c r="CR68" s="371"/>
      <c r="CS68" s="371"/>
      <c r="CT68" s="371"/>
      <c r="CU68" s="371"/>
      <c r="CV68" s="372"/>
      <c r="CW68" s="134"/>
    </row>
    <row r="69" spans="1:101" ht="18.75" customHeight="1" thickBot="1" x14ac:dyDescent="0.3">
      <c r="A69" s="60"/>
      <c r="B69" s="60"/>
      <c r="C69" s="200" t="str">
        <f>C67</f>
        <v>Argentinien</v>
      </c>
      <c r="D69" s="201"/>
      <c r="E69" s="104"/>
      <c r="F69" s="93"/>
      <c r="G69" s="104"/>
      <c r="H69" s="200" t="str">
        <f>C68</f>
        <v>Iran</v>
      </c>
      <c r="I69" s="201"/>
      <c r="J69" s="60"/>
      <c r="K69" s="60" t="s">
        <v>103</v>
      </c>
      <c r="L69" s="60">
        <f t="shared" si="20"/>
        <v>0</v>
      </c>
      <c r="M69" s="60">
        <f>IF($E69="",0,IF($E69&gt;$G69,3,IF($E69=G69,1,0)))</f>
        <v>0</v>
      </c>
      <c r="N69" s="60"/>
      <c r="O69" s="60">
        <f>IF($G69="",0,IF($E69&gt;$G69,0,IF($E69=$G69,1,3)))</f>
        <v>0</v>
      </c>
      <c r="P69" s="60"/>
      <c r="Q69" s="60">
        <f>E69</f>
        <v>0</v>
      </c>
      <c r="R69" s="60"/>
      <c r="S69" s="60">
        <f>G69</f>
        <v>0</v>
      </c>
      <c r="T69" s="60"/>
      <c r="U69" s="60">
        <f>G69</f>
        <v>0</v>
      </c>
      <c r="V69" s="60"/>
      <c r="W69" s="60">
        <f>E69</f>
        <v>0</v>
      </c>
      <c r="X69" s="60"/>
      <c r="Y69" s="60"/>
      <c r="Z69" s="60">
        <f>O73</f>
        <v>0</v>
      </c>
      <c r="AA69" s="60">
        <f>S73</f>
        <v>0</v>
      </c>
      <c r="AB69" s="60">
        <f>W73</f>
        <v>0</v>
      </c>
      <c r="AC69" s="60">
        <f>AA69-AB69</f>
        <v>0</v>
      </c>
      <c r="AD69" s="60">
        <f>IF(Z69&gt;Z67,-1,0)</f>
        <v>0</v>
      </c>
      <c r="AE69" s="60">
        <f>IF(Z69&gt;Z68,-1,0)</f>
        <v>0</v>
      </c>
      <c r="AF69" s="60">
        <f>IF(Z69&gt;Z70,-1,0)</f>
        <v>0</v>
      </c>
      <c r="AG69" s="60">
        <f>10000-(AJ69*1000+AM69*100+AK69*10)</f>
        <v>10000</v>
      </c>
      <c r="AH69" s="90">
        <f>RANK(AG69,AG67:AG70,1)</f>
        <v>1</v>
      </c>
      <c r="AI69" s="60" t="str">
        <f>C68</f>
        <v>Iran</v>
      </c>
      <c r="AJ69" s="60">
        <f t="shared" si="21"/>
        <v>0</v>
      </c>
      <c r="AK69" s="60">
        <f t="shared" si="21"/>
        <v>0</v>
      </c>
      <c r="AL69" s="60">
        <f t="shared" si="21"/>
        <v>0</v>
      </c>
      <c r="AM69" s="60">
        <f>AK69-AL69</f>
        <v>0</v>
      </c>
      <c r="AN69" s="187">
        <f>IF(AG67=AG69,IF(E69&gt;G69,AG67-0.1,AG67),AG67)</f>
        <v>10000</v>
      </c>
      <c r="AO69" s="187">
        <f>IF(AG68=AG69,IF(E72&gt;G72,AG68-0.1,AG68),AG68)</f>
        <v>10000</v>
      </c>
      <c r="AP69" s="187"/>
      <c r="AQ69" s="187">
        <f>IF(AG70=AG69,IF(G68&gt;E68,AG70-0.1,AG70),AG70)</f>
        <v>10000</v>
      </c>
      <c r="AR69" s="187">
        <f>AP71</f>
        <v>30000</v>
      </c>
      <c r="AS69" s="90">
        <f>RANK(AR69,AR67:AR70,1)</f>
        <v>1</v>
      </c>
      <c r="AT69" s="60" t="str">
        <f t="shared" si="22"/>
        <v>Iran</v>
      </c>
      <c r="AU69" s="60">
        <f t="shared" si="22"/>
        <v>0</v>
      </c>
      <c r="AV69" s="60">
        <f t="shared" si="22"/>
        <v>0</v>
      </c>
      <c r="AW69" s="60">
        <f t="shared" si="22"/>
        <v>0</v>
      </c>
      <c r="AX69" s="60"/>
      <c r="AY69" s="60"/>
      <c r="AZ69" s="60"/>
      <c r="BA69" s="113">
        <v>3</v>
      </c>
      <c r="BB69" s="114" t="e">
        <f>VLOOKUP(3,AS67:AT70,2,FALSE)</f>
        <v>#N/A</v>
      </c>
      <c r="BC69" s="115"/>
      <c r="BD69" s="116" t="e">
        <f>VLOOKUP(3,AS67:AW70,3,FALSE)</f>
        <v>#N/A</v>
      </c>
      <c r="BE69" s="116" t="e">
        <f>VLOOKUP(3,AS67:AW70,4,FALSE)</f>
        <v>#N/A</v>
      </c>
      <c r="BF69" s="93" t="s">
        <v>12</v>
      </c>
      <c r="BG69" s="116" t="e">
        <f>VLOOKUP(3,AS67:AW70,5,FALSE)</f>
        <v>#N/A</v>
      </c>
      <c r="BH69" s="60"/>
      <c r="BI69" s="85"/>
      <c r="BJ69" s="85">
        <f>IF(E69&gt;G69,IF(Spielplan!E69&gt;Spielplan!G69,Punktemodus!$B$3,0),0)</f>
        <v>0</v>
      </c>
      <c r="BK69" s="85">
        <f>IF(E69=G69,IF(Spielplan!E69=Spielplan!G69,Punktemodus!$B$3,0),0)</f>
        <v>10</v>
      </c>
      <c r="BL69" s="85">
        <f>IF(E69&lt;G69,IF(Spielplan!E69&lt;Spielplan!G69,Punktemodus!$B$3,0),0)</f>
        <v>0</v>
      </c>
      <c r="BM69" s="85">
        <f>IF(E69=Spielplan!E69,IF(G69=Spielplan!G69,Punktemodus!$B$5,0),0)</f>
        <v>3</v>
      </c>
      <c r="BN69" s="85">
        <f>IF(E69=Spielplan!E69,Punktemodus!$B$7,0)</f>
        <v>1</v>
      </c>
      <c r="BO69" s="85">
        <f>IF(G69=Spielplan!G69,Punktemodus!$B$7,0)</f>
        <v>1</v>
      </c>
      <c r="BP69" s="137">
        <f>IF(Spielplan!E69="",0,SUM(BJ69:BO69))</f>
        <v>0</v>
      </c>
      <c r="BQ69" s="85"/>
      <c r="BR69" s="141"/>
      <c r="BS69" s="149" t="s">
        <v>23</v>
      </c>
      <c r="BT69" s="144" t="str">
        <f>Spielplan!$BL$33</f>
        <v/>
      </c>
      <c r="BU69" s="145"/>
      <c r="BV69" s="146">
        <f>Spielplan!$BN$33</f>
        <v>0</v>
      </c>
      <c r="BW69" s="134"/>
      <c r="BX69" s="148">
        <f>IF(BT33=BT69,Punktemodus!$B$11,0)</f>
        <v>10</v>
      </c>
      <c r="BY69" s="148">
        <f>IF(BT69=BT16,Punktemodus!B13,0)</f>
        <v>5</v>
      </c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373"/>
      <c r="CR69" s="374"/>
      <c r="CS69" s="374"/>
      <c r="CT69" s="374"/>
      <c r="CU69" s="374"/>
      <c r="CV69" s="375"/>
      <c r="CW69" s="134"/>
    </row>
    <row r="70" spans="1:101" ht="18.75" customHeight="1" thickBot="1" x14ac:dyDescent="0.3">
      <c r="A70" s="60"/>
      <c r="B70" s="60"/>
      <c r="C70" s="206" t="str">
        <f>H67</f>
        <v>Bosnien</v>
      </c>
      <c r="D70" s="207"/>
      <c r="E70" s="104"/>
      <c r="F70" s="93"/>
      <c r="G70" s="104"/>
      <c r="H70" s="206" t="str">
        <f>H68</f>
        <v>Nigeria</v>
      </c>
      <c r="I70" s="207"/>
      <c r="J70" s="60"/>
      <c r="K70" s="60" t="s">
        <v>104</v>
      </c>
      <c r="L70" s="60">
        <f t="shared" si="20"/>
        <v>0</v>
      </c>
      <c r="M70" s="60"/>
      <c r="N70" s="60">
        <f>IF($E70="",0,IF($E70&gt;$G70,3,IF($E70=$G70,1,0)))</f>
        <v>0</v>
      </c>
      <c r="O70" s="60"/>
      <c r="P70" s="60">
        <f>IF($G70="",0,IF($E70&gt;$G70,0,IF($E70=$G70,1,3)))</f>
        <v>0</v>
      </c>
      <c r="Q70" s="60"/>
      <c r="R70" s="60">
        <f>E70</f>
        <v>0</v>
      </c>
      <c r="S70" s="60"/>
      <c r="T70" s="60">
        <f>G70</f>
        <v>0</v>
      </c>
      <c r="U70" s="60"/>
      <c r="V70" s="60">
        <f>G70</f>
        <v>0</v>
      </c>
      <c r="W70" s="60"/>
      <c r="X70" s="60">
        <f>E70</f>
        <v>0</v>
      </c>
      <c r="Y70" s="60"/>
      <c r="Z70" s="60">
        <f>P73</f>
        <v>0</v>
      </c>
      <c r="AA70" s="60">
        <f>T73</f>
        <v>0</v>
      </c>
      <c r="AB70" s="60">
        <f>X73</f>
        <v>0</v>
      </c>
      <c r="AC70" s="60">
        <f>AA70-AB70</f>
        <v>0</v>
      </c>
      <c r="AD70" s="60">
        <f>IF(Z70&gt;Z67,-1,0)</f>
        <v>0</v>
      </c>
      <c r="AE70" s="60">
        <f>IF(Z70&gt;Z68,-1,0)</f>
        <v>0</v>
      </c>
      <c r="AF70" s="60">
        <f>IF(Z70&gt;Z69,-1,0)</f>
        <v>0</v>
      </c>
      <c r="AG70" s="60">
        <f>10000-(AJ70*1000+AM70*100+AK70*10)</f>
        <v>10000</v>
      </c>
      <c r="AH70" s="90">
        <f>RANK(AG70,AG67:AG70,1)</f>
        <v>1</v>
      </c>
      <c r="AI70" s="60" t="str">
        <f>H68</f>
        <v>Nigeria</v>
      </c>
      <c r="AJ70" s="60">
        <f t="shared" si="21"/>
        <v>0</v>
      </c>
      <c r="AK70" s="60">
        <f t="shared" si="21"/>
        <v>0</v>
      </c>
      <c r="AL70" s="60">
        <f t="shared" si="21"/>
        <v>0</v>
      </c>
      <c r="AM70" s="60">
        <f>AK70-AL70</f>
        <v>0</v>
      </c>
      <c r="AN70" s="187">
        <f>IF(AG67=AG70,IF(E71&gt;G71,AG67-0.1,AG67),AG67)</f>
        <v>10000</v>
      </c>
      <c r="AO70" s="187">
        <f>IF(AG68=AG70,IF(E70&gt;G70,AG68-0.1,AG68),AG68)</f>
        <v>10000</v>
      </c>
      <c r="AP70" s="187">
        <f>IF(AG69=AG70,IF(E68&gt;G68,AG69-0.1,AG69),AG69)</f>
        <v>10000</v>
      </c>
      <c r="AQ70" s="187"/>
      <c r="AR70" s="187">
        <f>AQ71</f>
        <v>30000</v>
      </c>
      <c r="AS70" s="90">
        <f>RANK(AR70,AR67:AR70,1)</f>
        <v>1</v>
      </c>
      <c r="AT70" s="60" t="str">
        <f t="shared" si="22"/>
        <v>Nigeria</v>
      </c>
      <c r="AU70" s="60">
        <f t="shared" si="22"/>
        <v>0</v>
      </c>
      <c r="AV70" s="60">
        <f t="shared" si="22"/>
        <v>0</v>
      </c>
      <c r="AW70" s="60">
        <f t="shared" si="22"/>
        <v>0</v>
      </c>
      <c r="AX70" s="60"/>
      <c r="AY70" s="60"/>
      <c r="AZ70" s="60"/>
      <c r="BA70" s="113">
        <v>4</v>
      </c>
      <c r="BB70" s="114" t="e">
        <f>VLOOKUP(4,AS67:AT70,2,FALSE)</f>
        <v>#N/A</v>
      </c>
      <c r="BC70" s="115"/>
      <c r="BD70" s="116" t="e">
        <f>VLOOKUP(4,AS67:AW70,3,FALSE)</f>
        <v>#N/A</v>
      </c>
      <c r="BE70" s="116" t="e">
        <f>VLOOKUP(4,AS67:AW70,4,FALSE)</f>
        <v>#N/A</v>
      </c>
      <c r="BF70" s="93" t="s">
        <v>12</v>
      </c>
      <c r="BG70" s="116" t="e">
        <f>VLOOKUP(4,AS67:AW70,5,FALSE)</f>
        <v>#N/A</v>
      </c>
      <c r="BH70" s="60"/>
      <c r="BI70" s="85"/>
      <c r="BJ70" s="85">
        <f>IF(E70&gt;G70,IF(Spielplan!E70&gt;Spielplan!G70,Punktemodus!$B$3,0),0)</f>
        <v>0</v>
      </c>
      <c r="BK70" s="85">
        <f>IF(E70=G70,IF(Spielplan!E70=Spielplan!G70,Punktemodus!$B$3,0),0)</f>
        <v>10</v>
      </c>
      <c r="BL70" s="85">
        <f>IF(E70&lt;G70,IF(Spielplan!E70&lt;Spielplan!G70,Punktemodus!$B$3,0),0)</f>
        <v>0</v>
      </c>
      <c r="BM70" s="85">
        <f>IF(E70=Spielplan!E70,IF(G70=Spielplan!G70,Punktemodus!$B$5,0),0)</f>
        <v>3</v>
      </c>
      <c r="BN70" s="85">
        <f>IF(E70=Spielplan!E70,Punktemodus!$B$7,0)</f>
        <v>1</v>
      </c>
      <c r="BO70" s="85">
        <f>IF(G70=Spielplan!G70,Punktemodus!$B$7,0)</f>
        <v>1</v>
      </c>
      <c r="BP70" s="137">
        <f>IF(Spielplan!E70="",0,SUM(BJ70:BO70))</f>
        <v>0</v>
      </c>
      <c r="BQ70" s="60"/>
      <c r="BR70" s="141"/>
      <c r="BS70" s="150"/>
      <c r="BT70" s="134"/>
      <c r="BU70" s="134"/>
      <c r="BV70" s="134"/>
      <c r="BW70" s="134"/>
      <c r="BX70" s="148"/>
      <c r="BY70" s="148"/>
      <c r="BZ70" s="134"/>
      <c r="CA70" s="134"/>
      <c r="CB70" s="134"/>
      <c r="CC70" s="134"/>
      <c r="CD70" s="134"/>
      <c r="CE70" s="134"/>
      <c r="CF70" s="144" t="str">
        <f>Spielplan!$BX$34</f>
        <v/>
      </c>
      <c r="CG70" s="145"/>
      <c r="CH70" s="146">
        <f>Spielplan!$BZ$34</f>
        <v>0</v>
      </c>
      <c r="CI70" s="134"/>
      <c r="CJ70" s="134">
        <f>IF(OR(CF70=$CF$18,CF70=$CF$19,CF70=$CF$34,CF70=$CF$35),Punktemodus!$B$19,0)</f>
        <v>30</v>
      </c>
      <c r="CK70" s="134"/>
      <c r="CL70" s="134"/>
      <c r="CM70" s="134"/>
      <c r="CN70" s="134"/>
      <c r="CO70" s="134"/>
      <c r="CP70" s="134"/>
      <c r="CQ70" s="155"/>
      <c r="CR70" s="155"/>
      <c r="CS70" s="155"/>
      <c r="CT70" s="155"/>
      <c r="CU70" s="155"/>
      <c r="CV70" s="155"/>
      <c r="CW70" s="134"/>
    </row>
    <row r="71" spans="1:101" ht="18.75" customHeight="1" thickBot="1" x14ac:dyDescent="0.3">
      <c r="A71" s="60"/>
      <c r="B71" s="60"/>
      <c r="C71" s="200" t="str">
        <f>C67</f>
        <v>Argentinien</v>
      </c>
      <c r="D71" s="201"/>
      <c r="E71" s="104"/>
      <c r="F71" s="93"/>
      <c r="G71" s="104"/>
      <c r="H71" s="200" t="str">
        <f>H68</f>
        <v>Nigeria</v>
      </c>
      <c r="I71" s="201"/>
      <c r="J71" s="60"/>
      <c r="K71" s="60" t="s">
        <v>105</v>
      </c>
      <c r="L71" s="60">
        <f t="shared" si="20"/>
        <v>0</v>
      </c>
      <c r="M71" s="60">
        <f>IF($E71="",0,IF($E71&gt;$G71,3,IF($E71=G71,1,0)))</f>
        <v>0</v>
      </c>
      <c r="N71" s="60"/>
      <c r="O71" s="60"/>
      <c r="P71" s="60">
        <f>IF($G71="",0,IF($E71&gt;$G71,0,IF($E71=$G71,1,3)))</f>
        <v>0</v>
      </c>
      <c r="Q71" s="60">
        <f>E71</f>
        <v>0</v>
      </c>
      <c r="R71" s="60"/>
      <c r="S71" s="60"/>
      <c r="T71" s="60">
        <f>G71</f>
        <v>0</v>
      </c>
      <c r="U71" s="60">
        <f>G71</f>
        <v>0</v>
      </c>
      <c r="V71" s="60"/>
      <c r="W71" s="60"/>
      <c r="X71" s="60">
        <f>E71</f>
        <v>0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187">
        <f>SUM(AN67:AN70)</f>
        <v>30000</v>
      </c>
      <c r="AO71" s="187">
        <f>SUM(AO67:AO70)</f>
        <v>30000</v>
      </c>
      <c r="AP71" s="187">
        <f>SUM(AP67:AP70)</f>
        <v>30000</v>
      </c>
      <c r="AQ71" s="187">
        <f>SUM(AQ67:AQ70)</f>
        <v>30000</v>
      </c>
      <c r="AR71" s="187"/>
      <c r="AS71" s="60"/>
      <c r="AT71" s="60"/>
      <c r="AU71" s="60"/>
      <c r="AV71" s="60"/>
      <c r="AW71" s="60"/>
      <c r="AX71" s="60"/>
      <c r="AY71" s="60"/>
      <c r="AZ71" s="60"/>
      <c r="BA71" s="92"/>
      <c r="BB71" s="60"/>
      <c r="BC71" s="60"/>
      <c r="BD71" s="60"/>
      <c r="BE71" s="60"/>
      <c r="BF71" s="60"/>
      <c r="BG71" s="60"/>
      <c r="BH71" s="60"/>
      <c r="BI71" s="60"/>
      <c r="BJ71" s="85">
        <f>IF(E71&gt;G71,IF(Spielplan!E71&gt;Spielplan!G71,Punktemodus!$B$3,0),0)</f>
        <v>0</v>
      </c>
      <c r="BK71" s="85">
        <f>IF(E71=G71,IF(Spielplan!E71=Spielplan!G71,Punktemodus!$B$3,0),0)</f>
        <v>10</v>
      </c>
      <c r="BL71" s="85">
        <f>IF(E71&lt;G71,IF(Spielplan!E71&lt;Spielplan!G71,Punktemodus!$B$3,0),0)</f>
        <v>0</v>
      </c>
      <c r="BM71" s="85">
        <f>IF(E71=Spielplan!E71,IF(G71=Spielplan!G71,Punktemodus!$B$5,0),0)</f>
        <v>3</v>
      </c>
      <c r="BN71" s="85">
        <f>IF(E71=Spielplan!E71,Punktemodus!$B$7,0)</f>
        <v>1</v>
      </c>
      <c r="BO71" s="85">
        <f>IF(G71=Spielplan!G71,Punktemodus!$B$7,0)</f>
        <v>1</v>
      </c>
      <c r="BP71" s="137">
        <f>IF(Spielplan!E71="",0,SUM(BJ71:BO71))</f>
        <v>0</v>
      </c>
      <c r="BQ71" s="60"/>
      <c r="BR71" s="141"/>
      <c r="BS71" s="134"/>
      <c r="BT71" s="134"/>
      <c r="BU71" s="134"/>
      <c r="BV71" s="134"/>
      <c r="BW71" s="134"/>
      <c r="BX71" s="148"/>
      <c r="BY71" s="148"/>
      <c r="BZ71" s="134"/>
      <c r="CA71" s="134"/>
      <c r="CB71" s="134"/>
      <c r="CC71" s="134"/>
      <c r="CD71" s="134"/>
      <c r="CE71" s="134"/>
      <c r="CF71" s="144" t="str">
        <f>Spielplan!$BX$35</f>
        <v/>
      </c>
      <c r="CG71" s="145"/>
      <c r="CH71" s="146">
        <f>Spielplan!$BZ$35</f>
        <v>0</v>
      </c>
      <c r="CI71" s="134"/>
      <c r="CJ71" s="134">
        <f>IF(OR(CF71=$CF$18,CF71=$CF$19,CF71=$CF$34,CF71=$CF$35),Punktemodus!$B$19,0)</f>
        <v>30</v>
      </c>
      <c r="CK71" s="134"/>
      <c r="CL71" s="134"/>
      <c r="CM71" s="134"/>
      <c r="CN71" s="134"/>
      <c r="CO71" s="134"/>
      <c r="CP71" s="134"/>
      <c r="CQ71" s="155"/>
      <c r="CR71" s="155"/>
      <c r="CS71" s="155"/>
      <c r="CT71" s="155"/>
      <c r="CU71" s="155"/>
      <c r="CV71" s="155"/>
      <c r="CW71" s="134"/>
    </row>
    <row r="72" spans="1:101" ht="18.75" customHeight="1" thickBot="1" x14ac:dyDescent="0.3">
      <c r="A72" s="60"/>
      <c r="B72" s="60"/>
      <c r="C72" s="206" t="str">
        <f>H67</f>
        <v>Bosnien</v>
      </c>
      <c r="D72" s="207"/>
      <c r="E72" s="104"/>
      <c r="F72" s="106"/>
      <c r="G72" s="104"/>
      <c r="H72" s="206" t="str">
        <f>C68</f>
        <v>Iran</v>
      </c>
      <c r="I72" s="207"/>
      <c r="J72" s="60"/>
      <c r="K72" s="60" t="s">
        <v>105</v>
      </c>
      <c r="L72" s="60">
        <f t="shared" si="20"/>
        <v>0</v>
      </c>
      <c r="M72" s="60"/>
      <c r="N72" s="60">
        <f>IF($E72="",0,IF($E72&gt;$G72,3,IF($E72=$G72,1,0)))</f>
        <v>0</v>
      </c>
      <c r="O72" s="60">
        <f>IF($G72="",0,IF($E72&gt;$G72,0,IF($E72=$G72,1,3)))</f>
        <v>0</v>
      </c>
      <c r="P72" s="60"/>
      <c r="Q72" s="60"/>
      <c r="R72" s="60">
        <f>E72</f>
        <v>0</v>
      </c>
      <c r="S72" s="60">
        <f>G72</f>
        <v>0</v>
      </c>
      <c r="T72" s="60"/>
      <c r="U72" s="60"/>
      <c r="V72" s="60">
        <f>G72</f>
        <v>0</v>
      </c>
      <c r="W72" s="60">
        <f>E72</f>
        <v>0</v>
      </c>
      <c r="X72" s="60"/>
      <c r="Y72" s="60"/>
      <c r="Z72" s="60" t="s">
        <v>30</v>
      </c>
      <c r="AA72" s="60"/>
      <c r="AB72" s="60"/>
      <c r="AC72" s="60"/>
      <c r="AD72" s="60"/>
      <c r="AE72" s="60"/>
      <c r="AF72" s="60"/>
      <c r="AG72" s="60" t="b">
        <f>OR(AG67=AG68,AG67=AG69,AG67=AG70,AG68=AG69,AG68=AG70,AG69=AG70)</f>
        <v>1</v>
      </c>
      <c r="AH72" s="60"/>
      <c r="AI72" s="60"/>
      <c r="AJ72" s="60"/>
      <c r="AK72" s="60"/>
      <c r="AL72" s="60"/>
      <c r="AM72" s="60"/>
      <c r="AN72" s="60"/>
      <c r="AO72" s="60" t="s">
        <v>34</v>
      </c>
      <c r="AP72" s="60"/>
      <c r="AQ72" s="60"/>
      <c r="AR72" s="60" t="b">
        <f>OR(AR67=AR68,AR67=AR69,AR67=AR70,AR68=AR69,AR68=AR70,AR69=AR70)</f>
        <v>1</v>
      </c>
      <c r="AS72" s="60"/>
      <c r="AT72" s="60"/>
      <c r="AU72" s="60"/>
      <c r="AV72" s="60"/>
      <c r="AW72" s="60"/>
      <c r="AX72" s="60"/>
      <c r="AY72" s="60"/>
      <c r="AZ72" s="60"/>
      <c r="BA72" s="92"/>
      <c r="BB72" s="60"/>
      <c r="BC72" s="60"/>
      <c r="BD72" s="60"/>
      <c r="BE72" s="60"/>
      <c r="BF72" s="60"/>
      <c r="BG72" s="60"/>
      <c r="BH72" s="60"/>
      <c r="BI72" s="60"/>
      <c r="BJ72" s="85">
        <f>IF(E72&gt;G72,IF(Spielplan!E72&gt;Spielplan!G72,Punktemodus!$B$3,0),0)</f>
        <v>0</v>
      </c>
      <c r="BK72" s="85">
        <f>IF(E72=G72,IF(Spielplan!E72=Spielplan!G72,Punktemodus!$B$3,0),0)</f>
        <v>10</v>
      </c>
      <c r="BL72" s="85">
        <f>IF(E72&lt;G72,IF(Spielplan!E72&lt;Spielplan!G72,Punktemodus!$B$3,0),0)</f>
        <v>0</v>
      </c>
      <c r="BM72" s="85">
        <f>IF(E72=Spielplan!E72,IF(G72=Spielplan!G72,Punktemodus!$B$5,0),0)</f>
        <v>3</v>
      </c>
      <c r="BN72" s="85">
        <f>IF(E72=Spielplan!E72,Punktemodus!$B$7,0)</f>
        <v>1</v>
      </c>
      <c r="BO72" s="85">
        <f>IF(G72=Spielplan!G72,Punktemodus!$B$7,0)</f>
        <v>1</v>
      </c>
      <c r="BP72" s="137">
        <f>IF(Spielplan!E72="",0,SUM(BJ72:BO72))</f>
        <v>0</v>
      </c>
      <c r="BQ72" s="60"/>
      <c r="BR72" s="141"/>
      <c r="BS72" s="153" t="s">
        <v>126</v>
      </c>
      <c r="BT72" s="144" t="str">
        <f>Spielplan!$BL$36</f>
        <v/>
      </c>
      <c r="BU72" s="145"/>
      <c r="BV72" s="146">
        <f>Spielplan!$BN$36</f>
        <v>0</v>
      </c>
      <c r="BW72" s="147"/>
      <c r="BX72" s="148">
        <f>IF(BT36=BT72,Punktemodus!$B$11,0)</f>
        <v>10</v>
      </c>
      <c r="BY72" s="148">
        <f>IF(BT72=BT21,Punktemodus!B13,0)</f>
        <v>5</v>
      </c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55"/>
      <c r="CR72" s="155"/>
      <c r="CS72" s="155"/>
      <c r="CT72" s="155"/>
      <c r="CU72" s="155"/>
      <c r="CV72" s="155"/>
      <c r="CW72" s="134"/>
    </row>
    <row r="73" spans="1:101" ht="18.75" customHeight="1" thickBot="1" x14ac:dyDescent="0.25">
      <c r="A73" s="60"/>
      <c r="B73" s="60"/>
      <c r="C73" s="136" t="str">
        <f>IF(G72="","",IF(AR72=TRUE,"Achtung: Fehler in Tabelle!",""))</f>
        <v/>
      </c>
      <c r="D73" s="60"/>
      <c r="E73" s="85"/>
      <c r="F73" s="60"/>
      <c r="G73" s="85"/>
      <c r="H73" s="60"/>
      <c r="I73" s="60"/>
      <c r="J73" s="60"/>
      <c r="K73" s="60"/>
      <c r="L73" s="60"/>
      <c r="M73" s="60">
        <f t="shared" ref="M73:X73" si="23">SUM(M67:M72)</f>
        <v>0</v>
      </c>
      <c r="N73" s="60">
        <f t="shared" si="23"/>
        <v>0</v>
      </c>
      <c r="O73" s="60">
        <f t="shared" si="23"/>
        <v>0</v>
      </c>
      <c r="P73" s="60">
        <f t="shared" si="23"/>
        <v>0</v>
      </c>
      <c r="Q73" s="60">
        <f t="shared" si="23"/>
        <v>0</v>
      </c>
      <c r="R73" s="60">
        <f t="shared" si="23"/>
        <v>0</v>
      </c>
      <c r="S73" s="60">
        <f t="shared" si="23"/>
        <v>0</v>
      </c>
      <c r="T73" s="60">
        <f t="shared" si="23"/>
        <v>0</v>
      </c>
      <c r="U73" s="60">
        <f t="shared" si="23"/>
        <v>0</v>
      </c>
      <c r="V73" s="60">
        <f t="shared" si="23"/>
        <v>0</v>
      </c>
      <c r="W73" s="60">
        <f t="shared" si="23"/>
        <v>0</v>
      </c>
      <c r="X73" s="60">
        <f t="shared" si="23"/>
        <v>0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160">
        <f>SUM(BP67:BP72)</f>
        <v>0</v>
      </c>
      <c r="BQ73" s="60"/>
      <c r="BR73" s="141"/>
      <c r="BS73" s="149" t="s">
        <v>127</v>
      </c>
      <c r="BT73" s="144" t="str">
        <f>Spielplan!$BL$37</f>
        <v/>
      </c>
      <c r="BU73" s="145"/>
      <c r="BV73" s="146">
        <f>Spielplan!$BN$37</f>
        <v>0</v>
      </c>
      <c r="BW73" s="134"/>
      <c r="BX73" s="148">
        <f>IF(BT37=BT73,Punktemodus!$B$11,0)</f>
        <v>10</v>
      </c>
      <c r="BY73" s="148">
        <f>IF(BT73=BT20,Punktemodus!B13,0)</f>
        <v>5</v>
      </c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55"/>
      <c r="CR73" s="155"/>
      <c r="CS73" s="155"/>
      <c r="CT73" s="155"/>
      <c r="CU73" s="155"/>
      <c r="CV73" s="155"/>
      <c r="CW73" s="134"/>
    </row>
    <row r="74" spans="1:101" ht="18.75" customHeight="1" thickBot="1" x14ac:dyDescent="0.3">
      <c r="A74" s="60"/>
      <c r="B74" s="60"/>
      <c r="C74" s="60"/>
      <c r="D74" s="60"/>
      <c r="E74" s="85"/>
      <c r="F74" s="60"/>
      <c r="G74" s="85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138"/>
      <c r="BQ74" s="60"/>
      <c r="BR74" s="141"/>
      <c r="BS74" s="150"/>
      <c r="BT74" s="134"/>
      <c r="BU74" s="134"/>
      <c r="BV74" s="134"/>
      <c r="BW74" s="134"/>
      <c r="BX74" s="148"/>
      <c r="BY74" s="148"/>
      <c r="BZ74" s="134"/>
      <c r="CA74" s="144" t="str">
        <f>Spielplan!$BS$38</f>
        <v/>
      </c>
      <c r="CB74" s="145"/>
      <c r="CC74" s="146">
        <f>Spielplan!$BU$38</f>
        <v>0</v>
      </c>
      <c r="CD74" s="147"/>
      <c r="CE74" s="134">
        <f>IF(CA74=CA38,Punktemodus!B15,0)</f>
        <v>20</v>
      </c>
      <c r="CF74" s="148">
        <f>IF(OR(CA74=$CA$14,CA74=$CA$15,CA74=$CA$22,CA74=$CA$23,CA74=$CA$30,CA74=$CA$31,CA74=$CA$39),Punktemodus!B17,0)</f>
        <v>10</v>
      </c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</row>
    <row r="75" spans="1:101" ht="18.75" customHeight="1" thickBot="1" x14ac:dyDescent="0.25">
      <c r="A75" s="60"/>
      <c r="B75" s="60"/>
      <c r="C75" s="60"/>
      <c r="D75" s="60"/>
      <c r="E75" s="85"/>
      <c r="F75" s="60"/>
      <c r="G75" s="85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138"/>
      <c r="BQ75" s="60"/>
      <c r="BR75" s="141"/>
      <c r="BS75" s="134"/>
      <c r="BT75" s="134"/>
      <c r="BU75" s="134"/>
      <c r="BV75" s="134"/>
      <c r="BW75" s="134"/>
      <c r="BX75" s="148"/>
      <c r="BY75" s="148"/>
      <c r="BZ75" s="134"/>
      <c r="CA75" s="144" t="str">
        <f>Spielplan!$BS$39</f>
        <v/>
      </c>
      <c r="CB75" s="145"/>
      <c r="CC75" s="146">
        <f>Spielplan!$BU$39</f>
        <v>0</v>
      </c>
      <c r="CD75" s="134"/>
      <c r="CE75" s="134">
        <f>IF(CA75=CA39,Punktemodus!B15,0)</f>
        <v>20</v>
      </c>
      <c r="CF75" s="148">
        <f>IF(OR(CA75=$CA$14,CA75=$CA$15,CA75=$CA$22,CA75=$CA$23,CA75=$CA$30,CA75=$CA$31,CA75=$CA$38),Punktemodus!B17,0)</f>
        <v>10</v>
      </c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</row>
    <row r="76" spans="1:101" ht="18.75" customHeight="1" thickBot="1" x14ac:dyDescent="0.3">
      <c r="A76" s="60"/>
      <c r="B76" s="60"/>
      <c r="C76" s="88" t="s">
        <v>92</v>
      </c>
      <c r="D76" s="60"/>
      <c r="E76" s="85"/>
      <c r="F76" s="60"/>
      <c r="G76" s="85"/>
      <c r="H76" s="60"/>
      <c r="I76" s="60"/>
      <c r="J76" s="60"/>
      <c r="K76" s="60"/>
      <c r="L76" s="60"/>
      <c r="M76" s="60" t="s">
        <v>4</v>
      </c>
      <c r="N76" s="60"/>
      <c r="O76" s="60"/>
      <c r="P76" s="60"/>
      <c r="Q76" s="60" t="s">
        <v>6</v>
      </c>
      <c r="R76" s="60"/>
      <c r="S76" s="60"/>
      <c r="T76" s="60"/>
      <c r="U76" s="60" t="s">
        <v>7</v>
      </c>
      <c r="V76" s="60"/>
      <c r="W76" s="60"/>
      <c r="X76" s="60"/>
      <c r="Y76" s="60"/>
      <c r="Z76" s="60" t="s">
        <v>4</v>
      </c>
      <c r="AA76" s="60" t="s">
        <v>5</v>
      </c>
      <c r="AB76" s="60"/>
      <c r="AC76" s="60"/>
      <c r="AD76" s="60" t="s">
        <v>9</v>
      </c>
      <c r="AE76" s="60"/>
      <c r="AF76" s="60"/>
      <c r="AG76" s="60"/>
      <c r="AH76" s="60" t="s">
        <v>32</v>
      </c>
      <c r="AI76" s="60"/>
      <c r="AJ76" s="60"/>
      <c r="AK76" s="60"/>
      <c r="AL76" s="60"/>
      <c r="AM76" s="60"/>
      <c r="AN76" s="60" t="s">
        <v>35</v>
      </c>
      <c r="AO76" s="60"/>
      <c r="AP76" s="60"/>
      <c r="AQ76" s="60"/>
      <c r="AR76" s="60"/>
      <c r="AS76" s="60" t="s">
        <v>33</v>
      </c>
      <c r="AT76" s="60"/>
      <c r="AU76" s="60"/>
      <c r="AV76" s="60"/>
      <c r="AW76" s="60"/>
      <c r="AX76" s="60"/>
      <c r="AY76" s="60"/>
      <c r="AZ76" s="60"/>
      <c r="BA76" s="60"/>
      <c r="BB76" s="89" t="s">
        <v>10</v>
      </c>
      <c r="BC76" s="60"/>
      <c r="BD76" s="90" t="s">
        <v>4</v>
      </c>
      <c r="BE76" s="60"/>
      <c r="BF76" s="61" t="s">
        <v>5</v>
      </c>
      <c r="BG76" s="60"/>
      <c r="BH76" s="60"/>
      <c r="BI76" s="85"/>
      <c r="BJ76" s="60"/>
      <c r="BK76" s="60"/>
      <c r="BL76" s="60"/>
      <c r="BM76" s="60"/>
      <c r="BN76" s="60"/>
      <c r="BO76" s="60"/>
      <c r="BP76" s="138"/>
      <c r="BQ76" s="85"/>
      <c r="BR76" s="141"/>
      <c r="BS76" s="153" t="s">
        <v>128</v>
      </c>
      <c r="BT76" s="144" t="str">
        <f>Spielplan!$BL$40</f>
        <v/>
      </c>
      <c r="BU76" s="145"/>
      <c r="BV76" s="146">
        <f>Spielplan!$BN$40</f>
        <v>0</v>
      </c>
      <c r="BW76" s="147"/>
      <c r="BX76" s="148">
        <f>IF(BT40=BT76,Punktemodus!$B$11,0)</f>
        <v>10</v>
      </c>
      <c r="BY76" s="148">
        <f>IF(BT76=BT25,Punktemodus!B13,0)</f>
        <v>5</v>
      </c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</row>
    <row r="77" spans="1:101" ht="18.75" customHeight="1" thickBot="1" x14ac:dyDescent="0.25">
      <c r="A77" s="60"/>
      <c r="B77" s="60"/>
      <c r="C77" s="60"/>
      <c r="D77" s="60"/>
      <c r="E77" s="85"/>
      <c r="F77" s="60"/>
      <c r="G77" s="85"/>
      <c r="H77" s="60"/>
      <c r="I77" s="60"/>
      <c r="J77" s="60"/>
      <c r="K77" s="60"/>
      <c r="L77" s="60"/>
      <c r="M77" s="60" t="s">
        <v>0</v>
      </c>
      <c r="N77" s="60" t="s">
        <v>1</v>
      </c>
      <c r="O77" s="60" t="s">
        <v>2</v>
      </c>
      <c r="P77" s="60" t="s">
        <v>3</v>
      </c>
      <c r="Q77" s="60" t="s">
        <v>0</v>
      </c>
      <c r="R77" s="60" t="s">
        <v>1</v>
      </c>
      <c r="S77" s="60" t="s">
        <v>2</v>
      </c>
      <c r="T77" s="60" t="s">
        <v>3</v>
      </c>
      <c r="U77" s="60" t="s">
        <v>0</v>
      </c>
      <c r="V77" s="60" t="s">
        <v>1</v>
      </c>
      <c r="W77" s="60" t="s">
        <v>2</v>
      </c>
      <c r="X77" s="60" t="s">
        <v>3</v>
      </c>
      <c r="Y77" s="60"/>
      <c r="Z77" s="60" t="s">
        <v>8</v>
      </c>
      <c r="AA77" s="60"/>
      <c r="AB77" s="60"/>
      <c r="AC77" s="60"/>
      <c r="AD77" s="60"/>
      <c r="AE77" s="60"/>
      <c r="AF77" s="60"/>
      <c r="AG77" s="60"/>
      <c r="AH77" s="60" t="s">
        <v>31</v>
      </c>
      <c r="AI77" s="60"/>
      <c r="AJ77" s="60"/>
      <c r="AK77" s="60"/>
      <c r="AL77" s="60"/>
      <c r="AM77" s="60"/>
      <c r="AN77" s="60" t="str">
        <f>AI78</f>
        <v>Deutschland</v>
      </c>
      <c r="AO77" s="60" t="str">
        <f>AI79</f>
        <v>Portugal</v>
      </c>
      <c r="AP77" s="60" t="str">
        <f>AI80</f>
        <v>Ghana</v>
      </c>
      <c r="AQ77" s="60" t="str">
        <f>AI81</f>
        <v>USA</v>
      </c>
      <c r="AR77" s="60"/>
      <c r="AS77" s="60" t="s">
        <v>31</v>
      </c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85"/>
      <c r="BJ77" s="85"/>
      <c r="BK77" s="85"/>
      <c r="BL77" s="85"/>
      <c r="BM77" s="85"/>
      <c r="BN77" s="85"/>
      <c r="BO77" s="85"/>
      <c r="BP77" s="137"/>
      <c r="BQ77" s="85"/>
      <c r="BR77" s="141"/>
      <c r="BS77" s="149" t="s">
        <v>129</v>
      </c>
      <c r="BT77" s="144" t="str">
        <f>Spielplan!$BL$41</f>
        <v/>
      </c>
      <c r="BU77" s="145"/>
      <c r="BV77" s="146">
        <f>Spielplan!$BN$41</f>
        <v>0</v>
      </c>
      <c r="BW77" s="134"/>
      <c r="BX77" s="148">
        <f>IF(BT41=BT77,Punktemodus!$B$11,0)</f>
        <v>10</v>
      </c>
      <c r="BY77" s="148">
        <f>IF(BT77=BT24,Punktemodus!B13,0)</f>
        <v>5</v>
      </c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</row>
    <row r="78" spans="1:101" ht="18.75" customHeight="1" thickBot="1" x14ac:dyDescent="0.3">
      <c r="A78" s="60"/>
      <c r="B78" s="60"/>
      <c r="C78" s="211" t="str">
        <f>Spielplan!$C$78</f>
        <v>Deutschland</v>
      </c>
      <c r="D78" s="212"/>
      <c r="E78" s="104"/>
      <c r="F78" s="93"/>
      <c r="G78" s="104"/>
      <c r="H78" s="211" t="str">
        <f>Spielplan!$H$78</f>
        <v>Portugal</v>
      </c>
      <c r="I78" s="212"/>
      <c r="J78" s="60"/>
      <c r="K78" s="60" t="s">
        <v>108</v>
      </c>
      <c r="L78" s="60">
        <f t="shared" ref="L78:L83" si="24">IF(E78-G78&gt;0,1,IF(G78=E78,0,-1))</f>
        <v>0</v>
      </c>
      <c r="M78" s="60">
        <f>IF($E78="",0,IF($E78&gt;$G78,3,IF($E78=G78,1,0)))</f>
        <v>0</v>
      </c>
      <c r="N78" s="60">
        <f>IF($G78="",0,IF($E78&gt;$G78,0,IF($E78=G78,1,3)))</f>
        <v>0</v>
      </c>
      <c r="O78" s="60"/>
      <c r="P78" s="60"/>
      <c r="Q78" s="60">
        <f>E78</f>
        <v>0</v>
      </c>
      <c r="R78" s="60">
        <f>G78</f>
        <v>0</v>
      </c>
      <c r="S78" s="60"/>
      <c r="T78" s="60"/>
      <c r="U78" s="60">
        <f>G78</f>
        <v>0</v>
      </c>
      <c r="V78" s="60">
        <f>E78</f>
        <v>0</v>
      </c>
      <c r="W78" s="60"/>
      <c r="X78" s="60"/>
      <c r="Y78" s="60"/>
      <c r="Z78" s="60">
        <f>M84</f>
        <v>0</v>
      </c>
      <c r="AA78" s="60">
        <f>Q84</f>
        <v>0</v>
      </c>
      <c r="AB78" s="60">
        <f>U84</f>
        <v>0</v>
      </c>
      <c r="AC78" s="60">
        <f>AA78-AB78</f>
        <v>0</v>
      </c>
      <c r="AD78" s="60">
        <f>IF(Z78&gt;Z79,-1,0)</f>
        <v>0</v>
      </c>
      <c r="AE78" s="60">
        <f>IF(Z78&gt;Z80,-1,0)</f>
        <v>0</v>
      </c>
      <c r="AF78" s="60">
        <f>IF(Z78&gt;Z81,-1,0)</f>
        <v>0</v>
      </c>
      <c r="AG78" s="60">
        <f>10000-(AJ78*1000+AM78*100+AK78*10)</f>
        <v>10000</v>
      </c>
      <c r="AH78" s="90">
        <f>RANK(AG78,AG78:AG81,1)</f>
        <v>1</v>
      </c>
      <c r="AI78" s="60" t="str">
        <f>C78</f>
        <v>Deutschland</v>
      </c>
      <c r="AJ78" s="60">
        <f t="shared" ref="AJ78:AL81" si="25">Z78</f>
        <v>0</v>
      </c>
      <c r="AK78" s="60">
        <f t="shared" si="25"/>
        <v>0</v>
      </c>
      <c r="AL78" s="60">
        <f t="shared" si="25"/>
        <v>0</v>
      </c>
      <c r="AM78" s="60">
        <f>AK78-AL78</f>
        <v>0</v>
      </c>
      <c r="AN78" s="187"/>
      <c r="AO78" s="187">
        <f>IF(AG79=AG78,IF(G78&gt;E78,AG79-0.1,AG79),AG79)</f>
        <v>10000</v>
      </c>
      <c r="AP78" s="187">
        <f>IF(AG80=AG78,IF(G80&gt;E80,AG80-0.1,AG80),AG80)</f>
        <v>10000</v>
      </c>
      <c r="AQ78" s="187">
        <f>IF(AG81=AG78,IF(G82&gt;E82,AG81-0.1,AG81),AG81)</f>
        <v>10000</v>
      </c>
      <c r="AR78" s="187">
        <f>AN82</f>
        <v>30000</v>
      </c>
      <c r="AS78" s="90">
        <f>RANK(AR78,AR78:AR81,1)</f>
        <v>1</v>
      </c>
      <c r="AT78" s="60" t="str">
        <f t="shared" ref="AT78:AW81" si="26">AI78</f>
        <v>Deutschland</v>
      </c>
      <c r="AU78" s="60">
        <f t="shared" si="26"/>
        <v>0</v>
      </c>
      <c r="AV78" s="60">
        <f t="shared" si="26"/>
        <v>0</v>
      </c>
      <c r="AW78" s="60">
        <f t="shared" si="26"/>
        <v>0</v>
      </c>
      <c r="AX78" s="60"/>
      <c r="AY78" s="60"/>
      <c r="AZ78" s="60"/>
      <c r="BA78" s="213">
        <v>1</v>
      </c>
      <c r="BB78" s="211" t="str">
        <f>VLOOKUP(1,AS78:AT81,2,FALSE)</f>
        <v>Deutschland</v>
      </c>
      <c r="BC78" s="214"/>
      <c r="BD78" s="215">
        <f>VLOOKUP(1,AS78:AW81,3,FALSE)</f>
        <v>0</v>
      </c>
      <c r="BE78" s="216">
        <f>VLOOKUP(1,AS78:AW81,4,FALSE)</f>
        <v>0</v>
      </c>
      <c r="BF78" s="93" t="s">
        <v>12</v>
      </c>
      <c r="BG78" s="216">
        <f>VLOOKUP(1,AS78:AW81,5,FALSE)</f>
        <v>0</v>
      </c>
      <c r="BH78" s="217" t="s">
        <v>123</v>
      </c>
      <c r="BI78" s="85"/>
      <c r="BJ78" s="85">
        <f>IF(E78&gt;G78,IF(Spielplan!E78&gt;Spielplan!G78,Punktemodus!$B$3,0),0)</f>
        <v>0</v>
      </c>
      <c r="BK78" s="85">
        <f>IF(E78=G78,IF(Spielplan!E78=Spielplan!G78,Punktemodus!$B$3,0),0)</f>
        <v>10</v>
      </c>
      <c r="BL78" s="85">
        <f>IF(E78&lt;G78,IF(Spielplan!E78&lt;Spielplan!G78,Punktemodus!$B$3,0),0)</f>
        <v>0</v>
      </c>
      <c r="BM78" s="85">
        <f>IF(E78=Spielplan!E78,IF(G78=Spielplan!G78,Punktemodus!$B$5,0),0)</f>
        <v>3</v>
      </c>
      <c r="BN78" s="85">
        <f>IF(E78=Spielplan!E78,Punktemodus!$B$7,0)</f>
        <v>1</v>
      </c>
      <c r="BO78" s="85">
        <f>IF(G78=Spielplan!G78,Punktemodus!$B$7,0)</f>
        <v>1</v>
      </c>
      <c r="BP78" s="137">
        <f>IF(Spielplan!E78="",0,SUM(BJ78:BO78))</f>
        <v>0</v>
      </c>
      <c r="BQ78" s="85"/>
      <c r="BR78" s="141"/>
      <c r="BS78" s="150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</row>
    <row r="79" spans="1:101" ht="18.75" customHeight="1" thickBot="1" x14ac:dyDescent="0.3">
      <c r="A79" s="60"/>
      <c r="B79" s="60"/>
      <c r="C79" s="218" t="str">
        <f>Spielplan!$C$79</f>
        <v>Ghana</v>
      </c>
      <c r="D79" s="219"/>
      <c r="E79" s="104"/>
      <c r="F79" s="93"/>
      <c r="G79" s="104"/>
      <c r="H79" s="218" t="str">
        <f>Spielplan!$H$79</f>
        <v>USA</v>
      </c>
      <c r="I79" s="219"/>
      <c r="J79" s="60"/>
      <c r="K79" s="60" t="s">
        <v>109</v>
      </c>
      <c r="L79" s="60">
        <f t="shared" si="24"/>
        <v>0</v>
      </c>
      <c r="M79" s="60"/>
      <c r="N79" s="60"/>
      <c r="O79" s="60">
        <f>IF($E79="",0,IF($E79&gt;$G79,3,IF($E79=$G79,1,0)))</f>
        <v>0</v>
      </c>
      <c r="P79" s="60">
        <f>IF($G79="",0,IF($E79&gt;$G79,0,IF($E79=$G79,1,3)))</f>
        <v>0</v>
      </c>
      <c r="Q79" s="60"/>
      <c r="R79" s="60"/>
      <c r="S79" s="60">
        <f>E79</f>
        <v>0</v>
      </c>
      <c r="T79" s="60">
        <f>G79</f>
        <v>0</v>
      </c>
      <c r="U79" s="60"/>
      <c r="V79" s="60"/>
      <c r="W79" s="60">
        <f>G79</f>
        <v>0</v>
      </c>
      <c r="X79" s="60">
        <f>E79</f>
        <v>0</v>
      </c>
      <c r="Y79" s="60"/>
      <c r="Z79" s="60">
        <f>N84</f>
        <v>0</v>
      </c>
      <c r="AA79" s="60">
        <f>R84</f>
        <v>0</v>
      </c>
      <c r="AB79" s="60">
        <f>V84</f>
        <v>0</v>
      </c>
      <c r="AC79" s="60">
        <f>AA79-AB79</f>
        <v>0</v>
      </c>
      <c r="AD79" s="60">
        <f>IF(Z79&gt;Z78,-1,0)</f>
        <v>0</v>
      </c>
      <c r="AE79" s="60">
        <f>IF(Z79&gt;Z80,-1,0)</f>
        <v>0</v>
      </c>
      <c r="AF79" s="60">
        <f>IF(Z79&gt;Z81,-1,0)</f>
        <v>0</v>
      </c>
      <c r="AG79" s="60">
        <f>10000-(AJ79*1000+AM79*100+AK79*10)</f>
        <v>10000</v>
      </c>
      <c r="AH79" s="90">
        <f>RANK(AG79,AG78:AG81,1)</f>
        <v>1</v>
      </c>
      <c r="AI79" s="60" t="str">
        <f>H78</f>
        <v>Portugal</v>
      </c>
      <c r="AJ79" s="60">
        <f t="shared" si="25"/>
        <v>0</v>
      </c>
      <c r="AK79" s="60">
        <f t="shared" si="25"/>
        <v>0</v>
      </c>
      <c r="AL79" s="60">
        <f t="shared" si="25"/>
        <v>0</v>
      </c>
      <c r="AM79" s="60">
        <f>AK79-AL79</f>
        <v>0</v>
      </c>
      <c r="AN79" s="187">
        <f>IF(AG78=AG79,IF(E78&gt;G78,AG78-0.1,AG78),AG78)</f>
        <v>10000</v>
      </c>
      <c r="AO79" s="187"/>
      <c r="AP79" s="187">
        <f>IF(AG80=AG79,IF(G83&gt;E83,AG80-0.1,AG80),AG80)</f>
        <v>10000</v>
      </c>
      <c r="AQ79" s="187">
        <f>IF(AG81=AG79,IF(G81&gt;E81,AG81-0.1,AG81),AG81)</f>
        <v>10000</v>
      </c>
      <c r="AR79" s="187">
        <f>AO82</f>
        <v>30000</v>
      </c>
      <c r="AS79" s="90">
        <f>RANK(AR79,AR78:AR81,1)</f>
        <v>1</v>
      </c>
      <c r="AT79" s="60" t="str">
        <f t="shared" si="26"/>
        <v>Portugal</v>
      </c>
      <c r="AU79" s="60">
        <f t="shared" si="26"/>
        <v>0</v>
      </c>
      <c r="AV79" s="60">
        <f t="shared" si="26"/>
        <v>0</v>
      </c>
      <c r="AW79" s="60">
        <f t="shared" si="26"/>
        <v>0</v>
      </c>
      <c r="AX79" s="60"/>
      <c r="AY79" s="60"/>
      <c r="AZ79" s="60"/>
      <c r="BA79" s="220">
        <v>2</v>
      </c>
      <c r="BB79" s="218" t="e">
        <f>VLOOKUP(2,AS78:AT81,2,FALSE)</f>
        <v>#N/A</v>
      </c>
      <c r="BC79" s="221"/>
      <c r="BD79" s="222" t="e">
        <f>VLOOKUP(2,AS78:AW81,3,FALSE)</f>
        <v>#N/A</v>
      </c>
      <c r="BE79" s="223" t="e">
        <f>VLOOKUP(2,AS78:AW81,4,FALSE)</f>
        <v>#N/A</v>
      </c>
      <c r="BF79" s="93" t="s">
        <v>12</v>
      </c>
      <c r="BG79" s="223" t="e">
        <f>VLOOKUP(2,AS78:AW81,5,FALSE)</f>
        <v>#N/A</v>
      </c>
      <c r="BH79" s="223" t="s">
        <v>129</v>
      </c>
      <c r="BI79" s="85"/>
      <c r="BJ79" s="85">
        <f>IF(E79&gt;G79,IF(Spielplan!E79&gt;Spielplan!G79,Punktemodus!$B$3,0),0)</f>
        <v>0</v>
      </c>
      <c r="BK79" s="85">
        <f>IF(E79=G79,IF(Spielplan!E79=Spielplan!G79,Punktemodus!$B$3,0),0)</f>
        <v>10</v>
      </c>
      <c r="BL79" s="85">
        <f>IF(E79&lt;G79,IF(Spielplan!E79&lt;Spielplan!G79,Punktemodus!$B$3,0),0)</f>
        <v>0</v>
      </c>
      <c r="BM79" s="85">
        <f>IF(E79=Spielplan!E79,IF(G79=Spielplan!G79,Punktemodus!$B$5,0),0)</f>
        <v>3</v>
      </c>
      <c r="BN79" s="85">
        <f>IF(E79=Spielplan!E79,Punktemodus!$B$7,0)</f>
        <v>1</v>
      </c>
      <c r="BO79" s="85">
        <f>IF(G79=Spielplan!G79,Punktemodus!$B$7,0)</f>
        <v>1</v>
      </c>
      <c r="BP79" s="137">
        <f>IF(Spielplan!E79="",0,SUM(BJ79:BO79))</f>
        <v>0</v>
      </c>
      <c r="BQ79" s="85"/>
      <c r="BR79" s="141"/>
      <c r="BS79" s="134"/>
      <c r="BT79" s="134"/>
      <c r="BU79" s="134"/>
      <c r="BV79" s="134"/>
      <c r="BW79" s="134"/>
      <c r="BX79" s="134"/>
      <c r="BY79" s="134"/>
      <c r="BZ79" s="161">
        <f>SUM(BX48:BY77)</f>
        <v>240</v>
      </c>
      <c r="CA79" s="134"/>
      <c r="CB79" s="134"/>
      <c r="CC79" s="134"/>
      <c r="CD79" s="134"/>
      <c r="CE79" s="161">
        <f>CE50+CF50+CE51+CF51+CE58+CF58+CE59+CF59+CE66+CF66+CE67+CF67+CE74+CF74+CE75+CF75</f>
        <v>240</v>
      </c>
      <c r="CF79" s="134"/>
      <c r="CG79" s="134"/>
      <c r="CH79" s="134"/>
      <c r="CI79" s="134"/>
      <c r="CJ79" s="161">
        <f>CJ54+CJ55+CJ70+CJ71</f>
        <v>120</v>
      </c>
      <c r="CK79" s="134"/>
      <c r="CL79" s="134"/>
      <c r="CM79" s="134"/>
      <c r="CN79" s="134"/>
      <c r="CO79" s="161">
        <f>SUM(CO59:CO60)</f>
        <v>80</v>
      </c>
      <c r="CP79" s="134"/>
      <c r="CQ79" s="134"/>
      <c r="CR79" s="134"/>
      <c r="CS79" s="161">
        <f>CS54</f>
        <v>50</v>
      </c>
      <c r="CT79" s="134"/>
      <c r="CU79" s="134"/>
      <c r="CV79" s="134"/>
      <c r="CW79" s="134"/>
    </row>
    <row r="80" spans="1:101" ht="18.75" customHeight="1" thickBot="1" x14ac:dyDescent="0.3">
      <c r="A80" s="60"/>
      <c r="B80" s="60"/>
      <c r="C80" s="211" t="str">
        <f>C78</f>
        <v>Deutschland</v>
      </c>
      <c r="D80" s="212"/>
      <c r="E80" s="104"/>
      <c r="F80" s="93"/>
      <c r="G80" s="104"/>
      <c r="H80" s="211" t="str">
        <f>C79</f>
        <v>Ghana</v>
      </c>
      <c r="I80" s="212"/>
      <c r="J80" s="60"/>
      <c r="K80" s="60" t="s">
        <v>110</v>
      </c>
      <c r="L80" s="60">
        <f t="shared" si="24"/>
        <v>0</v>
      </c>
      <c r="M80" s="60">
        <f>IF($E80="",0,IF($E80&gt;$G80,3,IF($E80=G80,1,0)))</f>
        <v>0</v>
      </c>
      <c r="N80" s="60"/>
      <c r="O80" s="60">
        <f>IF($G80="",0,IF($E80&gt;$G80,0,IF($E80=$G80,1,3)))</f>
        <v>0</v>
      </c>
      <c r="P80" s="60"/>
      <c r="Q80" s="60">
        <f>E80</f>
        <v>0</v>
      </c>
      <c r="R80" s="60"/>
      <c r="S80" s="60">
        <f>G80</f>
        <v>0</v>
      </c>
      <c r="T80" s="60"/>
      <c r="U80" s="60">
        <f>G80</f>
        <v>0</v>
      </c>
      <c r="V80" s="60"/>
      <c r="W80" s="60">
        <f>E80</f>
        <v>0</v>
      </c>
      <c r="X80" s="60"/>
      <c r="Y80" s="60"/>
      <c r="Z80" s="60">
        <f>O84</f>
        <v>0</v>
      </c>
      <c r="AA80" s="60">
        <f>S84</f>
        <v>0</v>
      </c>
      <c r="AB80" s="60">
        <f>W84</f>
        <v>0</v>
      </c>
      <c r="AC80" s="60">
        <f>AA80-AB80</f>
        <v>0</v>
      </c>
      <c r="AD80" s="60">
        <f>IF(Z80&gt;Z78,-1,0)</f>
        <v>0</v>
      </c>
      <c r="AE80" s="60">
        <f>IF(Z80&gt;Z79,-1,0)</f>
        <v>0</v>
      </c>
      <c r="AF80" s="60">
        <f>IF(Z80&gt;Z81,-1,0)</f>
        <v>0</v>
      </c>
      <c r="AG80" s="60">
        <f>10000-(AJ80*1000+AM80*100+AK80*10)</f>
        <v>10000</v>
      </c>
      <c r="AH80" s="90">
        <f>RANK(AG80,AG78:AG81,1)</f>
        <v>1</v>
      </c>
      <c r="AI80" s="60" t="str">
        <f>C79</f>
        <v>Ghana</v>
      </c>
      <c r="AJ80" s="60">
        <f t="shared" si="25"/>
        <v>0</v>
      </c>
      <c r="AK80" s="60">
        <f t="shared" si="25"/>
        <v>0</v>
      </c>
      <c r="AL80" s="60">
        <f t="shared" si="25"/>
        <v>0</v>
      </c>
      <c r="AM80" s="60">
        <f>AK80-AL80</f>
        <v>0</v>
      </c>
      <c r="AN80" s="187">
        <f>IF(AG78=AG80,IF(E80&gt;G80,AG78-0.1,AG78),AG78)</f>
        <v>10000</v>
      </c>
      <c r="AO80" s="187">
        <f>IF(AG79=AG80,IF(E83&gt;G83,AG79-0.1,AG79),AG79)</f>
        <v>10000</v>
      </c>
      <c r="AP80" s="187"/>
      <c r="AQ80" s="187">
        <f>IF(AG81=AG80,IF(G79&gt;E79,AG81-0.1,AG81),AG81)</f>
        <v>10000</v>
      </c>
      <c r="AR80" s="187">
        <f>AP82</f>
        <v>30000</v>
      </c>
      <c r="AS80" s="90">
        <f>RANK(AR80,AR78:AR81,1)</f>
        <v>1</v>
      </c>
      <c r="AT80" s="60" t="str">
        <f t="shared" si="26"/>
        <v>Ghana</v>
      </c>
      <c r="AU80" s="60">
        <f t="shared" si="26"/>
        <v>0</v>
      </c>
      <c r="AV80" s="60">
        <f t="shared" si="26"/>
        <v>0</v>
      </c>
      <c r="AW80" s="60">
        <f t="shared" si="26"/>
        <v>0</v>
      </c>
      <c r="AX80" s="60"/>
      <c r="AY80" s="60"/>
      <c r="AZ80" s="60"/>
      <c r="BA80" s="113">
        <v>3</v>
      </c>
      <c r="BB80" s="114" t="e">
        <f>VLOOKUP(3,AS78:AT81,2,FALSE)</f>
        <v>#N/A</v>
      </c>
      <c r="BC80" s="115"/>
      <c r="BD80" s="116" t="e">
        <f>VLOOKUP(3,AS78:AW81,3,FALSE)</f>
        <v>#N/A</v>
      </c>
      <c r="BE80" s="116" t="e">
        <f>VLOOKUP(3,AS78:AW81,4,FALSE)</f>
        <v>#N/A</v>
      </c>
      <c r="BF80" s="93" t="s">
        <v>12</v>
      </c>
      <c r="BG80" s="116" t="e">
        <f>VLOOKUP(3,AS78:AW81,5,FALSE)</f>
        <v>#N/A</v>
      </c>
      <c r="BH80" s="60"/>
      <c r="BI80" s="85"/>
      <c r="BJ80" s="85">
        <f>IF(E80&gt;G80,IF(Spielplan!E80&gt;Spielplan!G80,Punktemodus!$B$3,0),0)</f>
        <v>0</v>
      </c>
      <c r="BK80" s="85">
        <f>IF(E80=G80,IF(Spielplan!E80=Spielplan!G80,Punktemodus!$B$3,0),0)</f>
        <v>10</v>
      </c>
      <c r="BL80" s="85">
        <f>IF(E80&lt;G80,IF(Spielplan!E80&lt;Spielplan!G80,Punktemodus!$B$3,0),0)</f>
        <v>0</v>
      </c>
      <c r="BM80" s="85">
        <f>IF(E80=Spielplan!E80,IF(G80=Spielplan!G80,Punktemodus!$B$5,0),0)</f>
        <v>3</v>
      </c>
      <c r="BN80" s="85">
        <f>IF(E80=Spielplan!E80,Punktemodus!$B$7,0)</f>
        <v>1</v>
      </c>
      <c r="BO80" s="85">
        <f>IF(G80=Spielplan!G80,Punktemodus!$B$7,0)</f>
        <v>1</v>
      </c>
      <c r="BP80" s="137">
        <f>IF(Spielplan!E80="",0,SUM(BJ80:BO80))</f>
        <v>0</v>
      </c>
      <c r="BQ80" s="85"/>
      <c r="BR80" s="141"/>
      <c r="BS80" s="134"/>
      <c r="BT80" s="134"/>
      <c r="BU80" s="134"/>
      <c r="BV80" s="134"/>
      <c r="BW80" s="134"/>
      <c r="BX80" s="134"/>
      <c r="BY80" s="134"/>
      <c r="BZ80" s="138"/>
      <c r="CA80" s="134"/>
      <c r="CB80" s="134"/>
      <c r="CC80" s="134"/>
      <c r="CD80" s="134"/>
      <c r="CE80" s="138"/>
      <c r="CF80" s="134"/>
      <c r="CG80" s="134"/>
      <c r="CH80" s="134"/>
      <c r="CI80" s="134"/>
      <c r="CJ80" s="138"/>
      <c r="CK80" s="134"/>
      <c r="CL80" s="134"/>
      <c r="CM80" s="134"/>
      <c r="CN80" s="134"/>
      <c r="CO80" s="138"/>
      <c r="CP80" s="134"/>
      <c r="CQ80" s="134"/>
      <c r="CR80" s="134"/>
      <c r="CS80" s="138"/>
      <c r="CT80" s="134"/>
      <c r="CU80" s="134"/>
      <c r="CV80" s="134"/>
      <c r="CW80" s="134"/>
    </row>
    <row r="81" spans="1:101" ht="18.75" customHeight="1" thickBot="1" x14ac:dyDescent="0.3">
      <c r="A81" s="60"/>
      <c r="B81" s="60"/>
      <c r="C81" s="218" t="str">
        <f>H78</f>
        <v>Portugal</v>
      </c>
      <c r="D81" s="219"/>
      <c r="E81" s="104"/>
      <c r="F81" s="93"/>
      <c r="G81" s="104"/>
      <c r="H81" s="218" t="str">
        <f>H79</f>
        <v>USA</v>
      </c>
      <c r="I81" s="219"/>
      <c r="J81" s="60"/>
      <c r="K81" s="60" t="s">
        <v>111</v>
      </c>
      <c r="L81" s="60">
        <f t="shared" si="24"/>
        <v>0</v>
      </c>
      <c r="M81" s="60"/>
      <c r="N81" s="60">
        <f>IF($E81="",0,IF($E81&gt;$G81,3,IF($E81=$G81,1,0)))</f>
        <v>0</v>
      </c>
      <c r="O81" s="60"/>
      <c r="P81" s="60">
        <f>IF($G81="",0,IF($E81&gt;$G81,0,IF($E81=$G81,1,3)))</f>
        <v>0</v>
      </c>
      <c r="Q81" s="60"/>
      <c r="R81" s="60">
        <f>E81</f>
        <v>0</v>
      </c>
      <c r="S81" s="60"/>
      <c r="T81" s="60">
        <f>G81</f>
        <v>0</v>
      </c>
      <c r="U81" s="60"/>
      <c r="V81" s="60">
        <f>G81</f>
        <v>0</v>
      </c>
      <c r="W81" s="60"/>
      <c r="X81" s="60">
        <f>E81</f>
        <v>0</v>
      </c>
      <c r="Y81" s="60"/>
      <c r="Z81" s="60">
        <f>P84</f>
        <v>0</v>
      </c>
      <c r="AA81" s="60">
        <f>T84</f>
        <v>0</v>
      </c>
      <c r="AB81" s="60">
        <f>X84</f>
        <v>0</v>
      </c>
      <c r="AC81" s="60">
        <f>AA81-AB81</f>
        <v>0</v>
      </c>
      <c r="AD81" s="60">
        <f>IF(Z81&gt;Z78,-1,0)</f>
        <v>0</v>
      </c>
      <c r="AE81" s="60">
        <f>IF(Z81&gt;Z79,-1,0)</f>
        <v>0</v>
      </c>
      <c r="AF81" s="60">
        <f>IF(Z81&gt;Z80,-1,0)</f>
        <v>0</v>
      </c>
      <c r="AG81" s="60">
        <f>10000-(AJ81*1000+AM81*100+AK81*10)</f>
        <v>10000</v>
      </c>
      <c r="AH81" s="90">
        <f>RANK(AG81,AG78:AG81,1)</f>
        <v>1</v>
      </c>
      <c r="AI81" s="60" t="str">
        <f>H79</f>
        <v>USA</v>
      </c>
      <c r="AJ81" s="60">
        <f t="shared" si="25"/>
        <v>0</v>
      </c>
      <c r="AK81" s="60">
        <f t="shared" si="25"/>
        <v>0</v>
      </c>
      <c r="AL81" s="60">
        <f t="shared" si="25"/>
        <v>0</v>
      </c>
      <c r="AM81" s="60">
        <f>AK81-AL81</f>
        <v>0</v>
      </c>
      <c r="AN81" s="187">
        <f>IF(AG78=AG81,IF(E82&gt;G82,AG78-0.1,AG78),AG78)</f>
        <v>10000</v>
      </c>
      <c r="AO81" s="187">
        <f>IF(AG79=AG81,IF(E81&gt;G81,AG79-0.1,AG79),AG79)</f>
        <v>10000</v>
      </c>
      <c r="AP81" s="187">
        <f>IF(AG80=AG81,IF(E79&gt;G79,AG80-0.1,AG80),AG80)</f>
        <v>10000</v>
      </c>
      <c r="AQ81" s="187"/>
      <c r="AR81" s="187">
        <f>AQ82</f>
        <v>30000</v>
      </c>
      <c r="AS81" s="90">
        <f>RANK(AR81,AR78:AR81,1)</f>
        <v>1</v>
      </c>
      <c r="AT81" s="60" t="str">
        <f t="shared" si="26"/>
        <v>USA</v>
      </c>
      <c r="AU81" s="60">
        <f t="shared" si="26"/>
        <v>0</v>
      </c>
      <c r="AV81" s="60">
        <f t="shared" si="26"/>
        <v>0</v>
      </c>
      <c r="AW81" s="60">
        <f t="shared" si="26"/>
        <v>0</v>
      </c>
      <c r="AX81" s="60"/>
      <c r="AY81" s="60"/>
      <c r="AZ81" s="60"/>
      <c r="BA81" s="113">
        <v>4</v>
      </c>
      <c r="BB81" s="114" t="e">
        <f>VLOOKUP(4,AS78:AT81,2,FALSE)</f>
        <v>#N/A</v>
      </c>
      <c r="BC81" s="115"/>
      <c r="BD81" s="116" t="e">
        <f>VLOOKUP(4,AS78:AW81,3,FALSE)</f>
        <v>#N/A</v>
      </c>
      <c r="BE81" s="116" t="e">
        <f>VLOOKUP(4,AS78:AW81,4,FALSE)</f>
        <v>#N/A</v>
      </c>
      <c r="BF81" s="93" t="s">
        <v>12</v>
      </c>
      <c r="BG81" s="116" t="e">
        <f>VLOOKUP(4,AS78:AW81,5,FALSE)</f>
        <v>#N/A</v>
      </c>
      <c r="BH81" s="60"/>
      <c r="BI81" s="85"/>
      <c r="BJ81" s="85">
        <f>IF(E81&gt;G81,IF(Spielplan!E81&gt;Spielplan!G81,Punktemodus!$B$3,0),0)</f>
        <v>0</v>
      </c>
      <c r="BK81" s="85">
        <f>IF(E81=G81,IF(Spielplan!E81=Spielplan!G81,Punktemodus!$B$3,0),0)</f>
        <v>10</v>
      </c>
      <c r="BL81" s="85">
        <f>IF(E81&lt;G81,IF(Spielplan!E81&lt;Spielplan!G81,Punktemodus!$B$3,0),0)</f>
        <v>0</v>
      </c>
      <c r="BM81" s="85">
        <f>IF(E81=Spielplan!E81,IF(G81=Spielplan!G81,Punktemodus!$B$5,0),0)</f>
        <v>3</v>
      </c>
      <c r="BN81" s="85">
        <f>IF(E81=Spielplan!E81,Punktemodus!$B$7,0)</f>
        <v>1</v>
      </c>
      <c r="BO81" s="85">
        <f>IF(G81=Spielplan!G81,Punktemodus!$B$7,0)</f>
        <v>1</v>
      </c>
      <c r="BP81" s="137">
        <f>IF(Spielplan!E81="",0,SUM(BJ81:BO81))</f>
        <v>0</v>
      </c>
      <c r="BQ81" s="85"/>
      <c r="BR81" s="141"/>
      <c r="BS81" s="134"/>
      <c r="BT81" s="134"/>
      <c r="BU81" s="134"/>
      <c r="BV81" s="134"/>
      <c r="BW81" s="134"/>
      <c r="BX81" s="134"/>
      <c r="BY81" s="134"/>
      <c r="BZ81" s="353" t="s">
        <v>154</v>
      </c>
      <c r="CA81" s="155"/>
      <c r="CB81" s="155"/>
      <c r="CC81" s="155"/>
      <c r="CD81" s="155"/>
      <c r="CE81" s="353" t="s">
        <v>157</v>
      </c>
      <c r="CF81" s="155"/>
      <c r="CG81" s="155"/>
      <c r="CH81" s="155"/>
      <c r="CI81" s="155"/>
      <c r="CJ81" s="353" t="s">
        <v>164</v>
      </c>
      <c r="CK81" s="155"/>
      <c r="CL81" s="155"/>
      <c r="CM81" s="155"/>
      <c r="CN81" s="155"/>
      <c r="CO81" s="353" t="s">
        <v>159</v>
      </c>
      <c r="CP81" s="155"/>
      <c r="CQ81" s="155"/>
      <c r="CR81" s="155"/>
      <c r="CS81" s="353" t="s">
        <v>160</v>
      </c>
      <c r="CT81" s="155"/>
      <c r="CU81" s="134"/>
      <c r="CV81" s="134"/>
      <c r="CW81" s="134"/>
    </row>
    <row r="82" spans="1:101" ht="18.75" customHeight="1" thickBot="1" x14ac:dyDescent="0.3">
      <c r="A82" s="60"/>
      <c r="B82" s="60"/>
      <c r="C82" s="211" t="str">
        <f>C78</f>
        <v>Deutschland</v>
      </c>
      <c r="D82" s="212"/>
      <c r="E82" s="104"/>
      <c r="F82" s="93"/>
      <c r="G82" s="104"/>
      <c r="H82" s="211" t="str">
        <f>H79</f>
        <v>USA</v>
      </c>
      <c r="I82" s="212"/>
      <c r="J82" s="60"/>
      <c r="K82" s="60" t="s">
        <v>112</v>
      </c>
      <c r="L82" s="60">
        <f t="shared" si="24"/>
        <v>0</v>
      </c>
      <c r="M82" s="60">
        <f>IF($E82="",0,IF($E82&gt;$G82,3,IF($E82=G82,1,0)))</f>
        <v>0</v>
      </c>
      <c r="N82" s="60"/>
      <c r="O82" s="60"/>
      <c r="P82" s="60">
        <f>IF($G82="",0,IF($E82&gt;$G82,0,IF($E82=$G82,1,3)))</f>
        <v>0</v>
      </c>
      <c r="Q82" s="60">
        <f>E82</f>
        <v>0</v>
      </c>
      <c r="R82" s="60"/>
      <c r="S82" s="60"/>
      <c r="T82" s="60">
        <f>G82</f>
        <v>0</v>
      </c>
      <c r="U82" s="60">
        <f>G82</f>
        <v>0</v>
      </c>
      <c r="V82" s="60"/>
      <c r="W82" s="60"/>
      <c r="X82" s="60">
        <f>E82</f>
        <v>0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187">
        <f>SUM(AN78:AN81)</f>
        <v>30000</v>
      </c>
      <c r="AO82" s="187">
        <f>SUM(AO78:AO81)</f>
        <v>30000</v>
      </c>
      <c r="AP82" s="187">
        <f>SUM(AP78:AP81)</f>
        <v>30000</v>
      </c>
      <c r="AQ82" s="187">
        <f>SUM(AQ78:AQ81)</f>
        <v>30000</v>
      </c>
      <c r="AR82" s="187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85">
        <f>IF(E82&gt;G82,IF(Spielplan!E82&gt;Spielplan!G82,Punktemodus!$B$3,0),0)</f>
        <v>0</v>
      </c>
      <c r="BK82" s="85">
        <f>IF(E82=G82,IF(Spielplan!E82=Spielplan!G82,Punktemodus!$B$3,0),0)</f>
        <v>10</v>
      </c>
      <c r="BL82" s="85">
        <f>IF(E82&lt;G82,IF(Spielplan!E82&lt;Spielplan!G82,Punktemodus!$B$3,0),0)</f>
        <v>0</v>
      </c>
      <c r="BM82" s="85">
        <f>IF(E82=Spielplan!E82,IF(G82=Spielplan!G82,Punktemodus!$B$5,0),0)</f>
        <v>3</v>
      </c>
      <c r="BN82" s="85">
        <f>IF(E82=Spielplan!E82,Punktemodus!$B$7,0)</f>
        <v>1</v>
      </c>
      <c r="BO82" s="85">
        <f>IF(G82=Spielplan!G82,Punktemodus!$B$7,0)</f>
        <v>1</v>
      </c>
      <c r="BP82" s="137">
        <f>IF(Spielplan!E82="",0,SUM(BJ82:BO82))</f>
        <v>0</v>
      </c>
      <c r="BQ82" s="60"/>
      <c r="BR82" s="141"/>
      <c r="BS82" s="134"/>
      <c r="BT82" s="134"/>
      <c r="BU82" s="134"/>
      <c r="BV82" s="134"/>
      <c r="BW82" s="134"/>
      <c r="BX82" s="134"/>
      <c r="BY82" s="134"/>
      <c r="BZ82" s="353"/>
      <c r="CA82" s="155"/>
      <c r="CB82" s="155"/>
      <c r="CC82" s="155"/>
      <c r="CD82" s="155"/>
      <c r="CE82" s="353"/>
      <c r="CF82" s="155"/>
      <c r="CG82" s="155"/>
      <c r="CH82" s="155"/>
      <c r="CI82" s="155"/>
      <c r="CJ82" s="353"/>
      <c r="CK82" s="155"/>
      <c r="CL82" s="155"/>
      <c r="CM82" s="155"/>
      <c r="CN82" s="155"/>
      <c r="CO82" s="353"/>
      <c r="CP82" s="155"/>
      <c r="CQ82" s="155"/>
      <c r="CR82" s="155"/>
      <c r="CS82" s="353"/>
      <c r="CT82" s="155"/>
      <c r="CU82" s="134"/>
      <c r="CV82" s="134"/>
      <c r="CW82" s="134"/>
    </row>
    <row r="83" spans="1:101" ht="18.75" customHeight="1" thickBot="1" x14ac:dyDescent="0.3">
      <c r="A83" s="60"/>
      <c r="B83" s="60"/>
      <c r="C83" s="218" t="str">
        <f>H78</f>
        <v>Portugal</v>
      </c>
      <c r="D83" s="219"/>
      <c r="E83" s="104"/>
      <c r="F83" s="93"/>
      <c r="G83" s="104"/>
      <c r="H83" s="218" t="str">
        <f>C79</f>
        <v>Ghana</v>
      </c>
      <c r="I83" s="219"/>
      <c r="J83" s="60"/>
      <c r="K83" s="60" t="s">
        <v>112</v>
      </c>
      <c r="L83" s="60">
        <f t="shared" si="24"/>
        <v>0</v>
      </c>
      <c r="M83" s="60"/>
      <c r="N83" s="60">
        <f>IF($E83="",0,IF($E83&gt;$G83,3,IF($E83=$G83,1,0)))</f>
        <v>0</v>
      </c>
      <c r="O83" s="60">
        <f>IF($G83="",0,IF($E83&gt;$G83,0,IF($E83=$G83,1,3)))</f>
        <v>0</v>
      </c>
      <c r="P83" s="60"/>
      <c r="Q83" s="60"/>
      <c r="R83" s="60">
        <f>E83</f>
        <v>0</v>
      </c>
      <c r="S83" s="60">
        <f>G83</f>
        <v>0</v>
      </c>
      <c r="T83" s="60"/>
      <c r="U83" s="60"/>
      <c r="V83" s="60">
        <f>G83</f>
        <v>0</v>
      </c>
      <c r="W83" s="60">
        <f>E83</f>
        <v>0</v>
      </c>
      <c r="X83" s="60"/>
      <c r="Y83" s="60"/>
      <c r="Z83" s="60" t="s">
        <v>30</v>
      </c>
      <c r="AA83" s="60"/>
      <c r="AB83" s="60"/>
      <c r="AC83" s="60"/>
      <c r="AD83" s="60"/>
      <c r="AE83" s="60"/>
      <c r="AF83" s="60"/>
      <c r="AG83" s="60" t="b">
        <f>OR(AG78=AG79,AG78=AG80,AG78=AG81,AG79=AG80,AG79=AG81,AG80=AG81)</f>
        <v>1</v>
      </c>
      <c r="AH83" s="60"/>
      <c r="AI83" s="60"/>
      <c r="AJ83" s="60"/>
      <c r="AK83" s="60"/>
      <c r="AL83" s="60"/>
      <c r="AM83" s="60"/>
      <c r="AN83" s="60"/>
      <c r="AO83" s="60" t="s">
        <v>34</v>
      </c>
      <c r="AP83" s="60"/>
      <c r="AQ83" s="60"/>
      <c r="AR83" s="60" t="b">
        <f>OR(AR78=AR79,AR78=AR80,AR78=AR81,AR79=AR80,AR79=AR81,AR80=AR81)</f>
        <v>1</v>
      </c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85">
        <f>IF(E83&gt;G83,IF(Spielplan!E83&gt;Spielplan!G83,Punktemodus!$B$3,0),0)</f>
        <v>0</v>
      </c>
      <c r="BK83" s="85">
        <f>IF(E83=G83,IF(Spielplan!E83=Spielplan!G83,Punktemodus!$B$3,0),0)</f>
        <v>10</v>
      </c>
      <c r="BL83" s="85">
        <f>IF(E83&lt;G83,IF(Spielplan!E83&lt;Spielplan!G83,Punktemodus!$B$3,0),0)</f>
        <v>0</v>
      </c>
      <c r="BM83" s="85">
        <f>IF(E83=Spielplan!E83,IF(G83=Spielplan!G83,Punktemodus!$B$5,0),0)</f>
        <v>3</v>
      </c>
      <c r="BN83" s="85">
        <f>IF(E83=Spielplan!E83,Punktemodus!$B$7,0)</f>
        <v>1</v>
      </c>
      <c r="BO83" s="85">
        <f>IF(G83=Spielplan!G83,Punktemodus!$B$7,0)</f>
        <v>1</v>
      </c>
      <c r="BP83" s="137">
        <f>IF(Spielplan!E83="",0,SUM(BJ83:BO83))</f>
        <v>0</v>
      </c>
      <c r="BQ83" s="60"/>
      <c r="BR83" s="141"/>
      <c r="BS83" s="134"/>
      <c r="BT83" s="134"/>
      <c r="BU83" s="134"/>
      <c r="BV83" s="134"/>
      <c r="BW83" s="134"/>
      <c r="BX83" s="134"/>
      <c r="BY83" s="134"/>
      <c r="BZ83" s="353"/>
      <c r="CA83" s="155"/>
      <c r="CB83" s="155"/>
      <c r="CC83" s="155"/>
      <c r="CD83" s="155"/>
      <c r="CE83" s="353"/>
      <c r="CF83" s="155"/>
      <c r="CG83" s="155"/>
      <c r="CH83" s="155"/>
      <c r="CI83" s="155"/>
      <c r="CJ83" s="353"/>
      <c r="CK83" s="155"/>
      <c r="CL83" s="155"/>
      <c r="CM83" s="155"/>
      <c r="CN83" s="155"/>
      <c r="CO83" s="353"/>
      <c r="CP83" s="155"/>
      <c r="CQ83" s="155"/>
      <c r="CR83" s="155"/>
      <c r="CS83" s="353"/>
      <c r="CT83" s="155"/>
      <c r="CU83" s="134"/>
      <c r="CV83" s="134"/>
      <c r="CW83" s="134"/>
    </row>
    <row r="84" spans="1:101" ht="18.75" customHeight="1" thickBot="1" x14ac:dyDescent="0.25">
      <c r="A84" s="60"/>
      <c r="B84" s="60"/>
      <c r="C84" s="136" t="str">
        <f>IF(G83="","",IF(AR83=TRUE,"Achtung: Fehler in Tabelle!",""))</f>
        <v/>
      </c>
      <c r="D84" s="60"/>
      <c r="E84" s="85"/>
      <c r="F84" s="60"/>
      <c r="G84" s="85"/>
      <c r="H84" s="60"/>
      <c r="I84" s="60"/>
      <c r="J84" s="60"/>
      <c r="K84" s="60"/>
      <c r="L84" s="60"/>
      <c r="M84" s="60">
        <f t="shared" ref="M84:X84" si="27">SUM(M78:M83)</f>
        <v>0</v>
      </c>
      <c r="N84" s="60">
        <f t="shared" si="27"/>
        <v>0</v>
      </c>
      <c r="O84" s="60">
        <f t="shared" si="27"/>
        <v>0</v>
      </c>
      <c r="P84" s="60">
        <f t="shared" si="27"/>
        <v>0</v>
      </c>
      <c r="Q84" s="60">
        <f t="shared" si="27"/>
        <v>0</v>
      </c>
      <c r="R84" s="60">
        <f t="shared" si="27"/>
        <v>0</v>
      </c>
      <c r="S84" s="60">
        <f t="shared" si="27"/>
        <v>0</v>
      </c>
      <c r="T84" s="60">
        <f t="shared" si="27"/>
        <v>0</v>
      </c>
      <c r="U84" s="60">
        <f t="shared" si="27"/>
        <v>0</v>
      </c>
      <c r="V84" s="60">
        <f t="shared" si="27"/>
        <v>0</v>
      </c>
      <c r="W84" s="60">
        <f t="shared" si="27"/>
        <v>0</v>
      </c>
      <c r="X84" s="60">
        <f t="shared" si="27"/>
        <v>0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160">
        <f>SUM(BP78:BP83)</f>
        <v>0</v>
      </c>
      <c r="BQ84" s="60"/>
      <c r="BR84" s="141"/>
      <c r="BS84" s="134"/>
      <c r="BT84" s="134"/>
      <c r="BU84" s="134"/>
      <c r="BV84" s="134"/>
      <c r="BW84" s="134"/>
      <c r="BX84" s="134"/>
      <c r="BY84" s="134"/>
      <c r="BZ84" s="354"/>
      <c r="CA84" s="155"/>
      <c r="CB84" s="155"/>
      <c r="CC84" s="155"/>
      <c r="CD84" s="155"/>
      <c r="CE84" s="354"/>
      <c r="CF84" s="155"/>
      <c r="CG84" s="155"/>
      <c r="CH84" s="155"/>
      <c r="CI84" s="155"/>
      <c r="CJ84" s="354"/>
      <c r="CK84" s="155"/>
      <c r="CL84" s="155"/>
      <c r="CM84" s="155"/>
      <c r="CN84" s="155"/>
      <c r="CO84" s="354"/>
      <c r="CP84" s="155"/>
      <c r="CQ84" s="155"/>
      <c r="CR84" s="155"/>
      <c r="CS84" s="354"/>
      <c r="CT84" s="155"/>
      <c r="CU84" s="134"/>
      <c r="CV84" s="134"/>
      <c r="CW84" s="134"/>
    </row>
    <row r="85" spans="1:101" ht="18.75" customHeight="1" thickBot="1" x14ac:dyDescent="0.25">
      <c r="A85" s="60"/>
      <c r="B85" s="60"/>
      <c r="C85" s="60"/>
      <c r="D85" s="60"/>
      <c r="E85" s="85"/>
      <c r="F85" s="60"/>
      <c r="G85" s="85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138"/>
      <c r="BQ85" s="60"/>
      <c r="BR85" s="141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</row>
    <row r="86" spans="1:101" ht="18.75" customHeight="1" x14ac:dyDescent="0.25">
      <c r="A86" s="60"/>
      <c r="B86" s="60"/>
      <c r="C86" s="89"/>
      <c r="D86" s="60"/>
      <c r="E86" s="85"/>
      <c r="F86" s="60"/>
      <c r="G86" s="85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89"/>
      <c r="BC86" s="60"/>
      <c r="BD86" s="90"/>
      <c r="BE86" s="60"/>
      <c r="BF86" s="61"/>
      <c r="BG86" s="60"/>
      <c r="BH86" s="60"/>
      <c r="BI86" s="60"/>
      <c r="BJ86" s="60"/>
      <c r="BK86" s="60"/>
      <c r="BL86" s="60"/>
      <c r="BM86" s="60"/>
      <c r="BN86" s="60"/>
      <c r="BO86" s="60"/>
      <c r="BP86" s="138"/>
      <c r="BQ86" s="60"/>
      <c r="BR86" s="141"/>
      <c r="BS86" s="321" t="s">
        <v>45</v>
      </c>
      <c r="BT86" s="322"/>
      <c r="BU86" s="322"/>
      <c r="BV86" s="322"/>
      <c r="BW86" s="134"/>
      <c r="BX86" s="331">
        <f>BP97</f>
        <v>0</v>
      </c>
      <c r="BY86" s="332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</row>
    <row r="87" spans="1:101" ht="18.75" customHeight="1" thickBot="1" x14ac:dyDescent="0.3">
      <c r="A87" s="60"/>
      <c r="B87" s="60"/>
      <c r="C87" s="88" t="s">
        <v>93</v>
      </c>
      <c r="D87" s="60"/>
      <c r="E87" s="85"/>
      <c r="F87" s="60"/>
      <c r="G87" s="85"/>
      <c r="H87" s="60"/>
      <c r="I87" s="60"/>
      <c r="J87" s="60"/>
      <c r="K87" s="60"/>
      <c r="L87" s="60"/>
      <c r="M87" s="60" t="s">
        <v>4</v>
      </c>
      <c r="N87" s="60"/>
      <c r="O87" s="60"/>
      <c r="P87" s="60"/>
      <c r="Q87" s="60" t="s">
        <v>6</v>
      </c>
      <c r="R87" s="60"/>
      <c r="S87" s="60"/>
      <c r="T87" s="60"/>
      <c r="U87" s="60" t="s">
        <v>7</v>
      </c>
      <c r="V87" s="60"/>
      <c r="W87" s="60"/>
      <c r="X87" s="60"/>
      <c r="Y87" s="60"/>
      <c r="Z87" s="60" t="s">
        <v>4</v>
      </c>
      <c r="AA87" s="60" t="s">
        <v>5</v>
      </c>
      <c r="AB87" s="60"/>
      <c r="AC87" s="60"/>
      <c r="AD87" s="60" t="s">
        <v>9</v>
      </c>
      <c r="AE87" s="60"/>
      <c r="AF87" s="60"/>
      <c r="AG87" s="60"/>
      <c r="AH87" s="60" t="s">
        <v>32</v>
      </c>
      <c r="AI87" s="60"/>
      <c r="AJ87" s="60"/>
      <c r="AK87" s="60"/>
      <c r="AL87" s="60"/>
      <c r="AM87" s="60"/>
      <c r="AN87" s="60" t="s">
        <v>35</v>
      </c>
      <c r="AO87" s="60"/>
      <c r="AP87" s="60"/>
      <c r="AQ87" s="60"/>
      <c r="AR87" s="60"/>
      <c r="AS87" s="60" t="s">
        <v>33</v>
      </c>
      <c r="AT87" s="60"/>
      <c r="AU87" s="60"/>
      <c r="AV87" s="60"/>
      <c r="AW87" s="60"/>
      <c r="AX87" s="60"/>
      <c r="AY87" s="60"/>
      <c r="AZ87" s="60"/>
      <c r="BA87" s="60"/>
      <c r="BB87" s="89" t="s">
        <v>10</v>
      </c>
      <c r="BC87" s="60"/>
      <c r="BD87" s="90" t="s">
        <v>4</v>
      </c>
      <c r="BE87" s="60"/>
      <c r="BF87" s="61" t="s">
        <v>5</v>
      </c>
      <c r="BG87" s="60"/>
      <c r="BH87" s="60"/>
      <c r="BI87" s="85"/>
      <c r="BJ87" s="60"/>
      <c r="BK87" s="60"/>
      <c r="BL87" s="60"/>
      <c r="BM87" s="60"/>
      <c r="BN87" s="60"/>
      <c r="BO87" s="60"/>
      <c r="BP87" s="138"/>
      <c r="BQ87" s="85"/>
      <c r="BR87" s="141"/>
      <c r="BS87" s="322"/>
      <c r="BT87" s="322"/>
      <c r="BU87" s="322"/>
      <c r="BV87" s="322"/>
      <c r="BW87" s="134"/>
      <c r="BX87" s="333"/>
      <c r="BY87" s="3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</row>
    <row r="88" spans="1:101" ht="18.75" customHeight="1" thickBot="1" x14ac:dyDescent="0.3">
      <c r="A88" s="60"/>
      <c r="B88" s="60"/>
      <c r="C88" s="60"/>
      <c r="D88" s="60"/>
      <c r="E88" s="85"/>
      <c r="F88" s="60"/>
      <c r="G88" s="85"/>
      <c r="H88" s="60"/>
      <c r="I88" s="60"/>
      <c r="J88" s="60"/>
      <c r="K88" s="60"/>
      <c r="L88" s="60"/>
      <c r="M88" s="60" t="s">
        <v>0</v>
      </c>
      <c r="N88" s="60" t="s">
        <v>1</v>
      </c>
      <c r="O88" s="60" t="s">
        <v>2</v>
      </c>
      <c r="P88" s="60" t="s">
        <v>3</v>
      </c>
      <c r="Q88" s="60" t="s">
        <v>0</v>
      </c>
      <c r="R88" s="60" t="s">
        <v>1</v>
      </c>
      <c r="S88" s="60" t="s">
        <v>2</v>
      </c>
      <c r="T88" s="60" t="s">
        <v>3</v>
      </c>
      <c r="U88" s="60" t="s">
        <v>0</v>
      </c>
      <c r="V88" s="60" t="s">
        <v>1</v>
      </c>
      <c r="W88" s="60" t="s">
        <v>2</v>
      </c>
      <c r="X88" s="60" t="s">
        <v>3</v>
      </c>
      <c r="Y88" s="60"/>
      <c r="Z88" s="60" t="s">
        <v>8</v>
      </c>
      <c r="AA88" s="60"/>
      <c r="AB88" s="60"/>
      <c r="AC88" s="60"/>
      <c r="AD88" s="60"/>
      <c r="AE88" s="60"/>
      <c r="AF88" s="60"/>
      <c r="AG88" s="60"/>
      <c r="AH88" s="60" t="s">
        <v>31</v>
      </c>
      <c r="AI88" s="60"/>
      <c r="AJ88" s="60"/>
      <c r="AK88" s="60"/>
      <c r="AL88" s="60"/>
      <c r="AM88" s="60"/>
      <c r="AN88" s="60" t="str">
        <f>AI89</f>
        <v>Belgien</v>
      </c>
      <c r="AO88" s="60" t="str">
        <f>AI90</f>
        <v>Algerien</v>
      </c>
      <c r="AP88" s="60" t="str">
        <f>AI91</f>
        <v>Russland</v>
      </c>
      <c r="AQ88" s="60" t="str">
        <f>AI92</f>
        <v>Südkorea</v>
      </c>
      <c r="AR88" s="60"/>
      <c r="AS88" s="60" t="s">
        <v>31</v>
      </c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85"/>
      <c r="BJ88" s="85"/>
      <c r="BK88" s="85"/>
      <c r="BL88" s="85"/>
      <c r="BM88" s="85"/>
      <c r="BN88" s="85"/>
      <c r="BO88" s="85"/>
      <c r="BP88" s="137"/>
      <c r="BQ88" s="85"/>
      <c r="BR88" s="141"/>
      <c r="BS88" s="134"/>
      <c r="BT88" s="142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</row>
    <row r="89" spans="1:101" ht="18.75" customHeight="1" thickBot="1" x14ac:dyDescent="0.3">
      <c r="A89" s="60"/>
      <c r="B89" s="60"/>
      <c r="C89" s="224" t="str">
        <f>Spielplan!$C$89</f>
        <v>Belgien</v>
      </c>
      <c r="D89" s="225"/>
      <c r="E89" s="104"/>
      <c r="F89" s="93"/>
      <c r="G89" s="104"/>
      <c r="H89" s="224" t="str">
        <f>Spielplan!$H$89</f>
        <v>Algerien</v>
      </c>
      <c r="I89" s="225"/>
      <c r="J89" s="60"/>
      <c r="K89" s="60" t="s">
        <v>115</v>
      </c>
      <c r="L89" s="60">
        <f t="shared" ref="L89:L94" si="28">IF(E89-G89&gt;0,1,IF(G89=E89,0,-1))</f>
        <v>0</v>
      </c>
      <c r="M89" s="60">
        <f>IF($E89="",0,IF($E89&gt;$G89,3,IF($E89=G89,1,0)))</f>
        <v>0</v>
      </c>
      <c r="N89" s="60">
        <f>IF($G89="",0,IF($E89&gt;$G89,0,IF($E89=G89,1,3)))</f>
        <v>0</v>
      </c>
      <c r="O89" s="60"/>
      <c r="P89" s="60"/>
      <c r="Q89" s="60">
        <f>E89</f>
        <v>0</v>
      </c>
      <c r="R89" s="60">
        <f>G89</f>
        <v>0</v>
      </c>
      <c r="S89" s="60"/>
      <c r="T89" s="60"/>
      <c r="U89" s="60">
        <f>G89</f>
        <v>0</v>
      </c>
      <c r="V89" s="60">
        <f>E89</f>
        <v>0</v>
      </c>
      <c r="W89" s="60"/>
      <c r="X89" s="60"/>
      <c r="Y89" s="60"/>
      <c r="Z89" s="60">
        <f>M95</f>
        <v>0</v>
      </c>
      <c r="AA89" s="60">
        <f>Q95</f>
        <v>0</v>
      </c>
      <c r="AB89" s="60">
        <f>U95</f>
        <v>0</v>
      </c>
      <c r="AC89" s="60">
        <f>AA89-AB89</f>
        <v>0</v>
      </c>
      <c r="AD89" s="60">
        <f>IF(Z89&gt;Z90,-1,0)</f>
        <v>0</v>
      </c>
      <c r="AE89" s="60">
        <f>IF(Z89&gt;Z91,-1,0)</f>
        <v>0</v>
      </c>
      <c r="AF89" s="60">
        <f>IF(Z89&gt;Z92,-1,0)</f>
        <v>0</v>
      </c>
      <c r="AG89" s="60">
        <f>10000-(AJ89*1000+AM89*100+AK89*10)</f>
        <v>10000</v>
      </c>
      <c r="AH89" s="90">
        <f>RANK(AG89,AG89:AG92,1)</f>
        <v>1</v>
      </c>
      <c r="AI89" s="60" t="str">
        <f>C89</f>
        <v>Belgien</v>
      </c>
      <c r="AJ89" s="60">
        <f t="shared" ref="AJ89:AL92" si="29">Z89</f>
        <v>0</v>
      </c>
      <c r="AK89" s="60">
        <f t="shared" si="29"/>
        <v>0</v>
      </c>
      <c r="AL89" s="60">
        <f t="shared" si="29"/>
        <v>0</v>
      </c>
      <c r="AM89" s="60">
        <f>AK89-AL89</f>
        <v>0</v>
      </c>
      <c r="AN89" s="187"/>
      <c r="AO89" s="187">
        <f>IF(AG90=AG89,IF(G89&gt;E89,AG90-0.1,AG90),AG90)</f>
        <v>10000</v>
      </c>
      <c r="AP89" s="187">
        <f>IF(AG91=AG89,IF(G91&gt;E91,AG91-0.1,AG91),AG91)</f>
        <v>10000</v>
      </c>
      <c r="AQ89" s="187">
        <f>IF(AG92=AG89,IF(G93&gt;E93,AG92-0.1,AG92),AG92)</f>
        <v>10000</v>
      </c>
      <c r="AR89" s="187">
        <f>AN93</f>
        <v>30000</v>
      </c>
      <c r="AS89" s="90">
        <f>RANK(AR89,AR89:AR92,1)</f>
        <v>1</v>
      </c>
      <c r="AT89" s="60" t="str">
        <f t="shared" ref="AT89:AW92" si="30">AI89</f>
        <v>Belgien</v>
      </c>
      <c r="AU89" s="60">
        <f t="shared" si="30"/>
        <v>0</v>
      </c>
      <c r="AV89" s="60">
        <f t="shared" si="30"/>
        <v>0</v>
      </c>
      <c r="AW89" s="60">
        <f t="shared" si="30"/>
        <v>0</v>
      </c>
      <c r="AX89" s="60"/>
      <c r="AY89" s="60"/>
      <c r="AZ89" s="60"/>
      <c r="BA89" s="226">
        <v>1</v>
      </c>
      <c r="BB89" s="224" t="str">
        <f>VLOOKUP(1,AS89:AT92,2,FALSE)</f>
        <v>Belgien</v>
      </c>
      <c r="BC89" s="225"/>
      <c r="BD89" s="227">
        <f>VLOOKUP(1,AS89:AW92,3,FALSE)</f>
        <v>0</v>
      </c>
      <c r="BE89" s="228">
        <f>VLOOKUP(1,AS89:AW92,4,FALSE)</f>
        <v>0</v>
      </c>
      <c r="BF89" s="93" t="s">
        <v>12</v>
      </c>
      <c r="BG89" s="228">
        <f>VLOOKUP(1,AS89:AW92,5,FALSE)</f>
        <v>0</v>
      </c>
      <c r="BH89" s="229" t="s">
        <v>128</v>
      </c>
      <c r="BI89" s="85"/>
      <c r="BJ89" s="85">
        <f>IF(E89&gt;G89,IF(Spielplan!E89&gt;Spielplan!G89,Punktemodus!$B$3,0),0)</f>
        <v>0</v>
      </c>
      <c r="BK89" s="85">
        <f>IF(E89=G89,IF(Spielplan!E89=Spielplan!G89,Punktemodus!$B$3,0),0)</f>
        <v>10</v>
      </c>
      <c r="BL89" s="85">
        <f>IF(E89&lt;G89,IF(Spielplan!E89&lt;Spielplan!G89,Punktemodus!$B$3,0),0)</f>
        <v>0</v>
      </c>
      <c r="BM89" s="85">
        <f>IF(E89=Spielplan!E89,IF(G89=Spielplan!G89,Punktemodus!$B$5,0),0)</f>
        <v>3</v>
      </c>
      <c r="BN89" s="85">
        <f>IF(E89=Spielplan!E89,Punktemodus!$B$7,0)</f>
        <v>1</v>
      </c>
      <c r="BO89" s="85">
        <f>IF(G89=Spielplan!G89,Punktemodus!$B$7,0)</f>
        <v>1</v>
      </c>
      <c r="BP89" s="137">
        <f>IF(Spielplan!E89="",0,SUM(BJ89:BO89))</f>
        <v>0</v>
      </c>
      <c r="BQ89" s="85"/>
      <c r="BR89" s="141"/>
      <c r="BS89" s="321" t="s">
        <v>46</v>
      </c>
      <c r="BT89" s="322"/>
      <c r="BU89" s="322"/>
      <c r="BV89" s="322"/>
      <c r="BW89" s="134"/>
      <c r="BX89" s="335">
        <f>BZ79+CE79+CJ79+CO79+CS79</f>
        <v>730</v>
      </c>
      <c r="BY89" s="336"/>
      <c r="BZ89" s="134"/>
      <c r="CA89" s="349"/>
      <c r="CB89" s="350"/>
      <c r="CC89" s="350"/>
      <c r="CD89" s="350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</row>
    <row r="90" spans="1:101" ht="18.75" customHeight="1" thickBot="1" x14ac:dyDescent="0.3">
      <c r="A90" s="60"/>
      <c r="B90" s="60"/>
      <c r="C90" s="230" t="str">
        <f>Spielplan!$C$90</f>
        <v>Russland</v>
      </c>
      <c r="D90" s="231"/>
      <c r="E90" s="104"/>
      <c r="F90" s="93"/>
      <c r="G90" s="104"/>
      <c r="H90" s="230" t="str">
        <f>Spielplan!$H$90</f>
        <v>Südkorea</v>
      </c>
      <c r="I90" s="231"/>
      <c r="J90" s="60"/>
      <c r="K90" s="60" t="s">
        <v>116</v>
      </c>
      <c r="L90" s="60">
        <f t="shared" si="28"/>
        <v>0</v>
      </c>
      <c r="M90" s="60"/>
      <c r="N90" s="60"/>
      <c r="O90" s="60">
        <f>IF($E90="",0,IF($E90&gt;$G90,3,IF($E90=$G90,1,0)))</f>
        <v>0</v>
      </c>
      <c r="P90" s="60">
        <f>IF($G90="",0,IF($E90&gt;$G90,0,IF($E90=$G90,1,3)))</f>
        <v>0</v>
      </c>
      <c r="Q90" s="60"/>
      <c r="R90" s="60"/>
      <c r="S90" s="60">
        <f>E90</f>
        <v>0</v>
      </c>
      <c r="T90" s="60">
        <f>G90</f>
        <v>0</v>
      </c>
      <c r="U90" s="60"/>
      <c r="V90" s="60"/>
      <c r="W90" s="60">
        <f>G90</f>
        <v>0</v>
      </c>
      <c r="X90" s="60">
        <f>E90</f>
        <v>0</v>
      </c>
      <c r="Y90" s="60"/>
      <c r="Z90" s="60">
        <f>N95</f>
        <v>0</v>
      </c>
      <c r="AA90" s="60">
        <f>R95</f>
        <v>0</v>
      </c>
      <c r="AB90" s="60">
        <f>V95</f>
        <v>0</v>
      </c>
      <c r="AC90" s="60">
        <f>AA90-AB90</f>
        <v>0</v>
      </c>
      <c r="AD90" s="60">
        <f>IF(Z90&gt;Z89,-1,0)</f>
        <v>0</v>
      </c>
      <c r="AE90" s="60">
        <f>IF(Z90&gt;Z91,-1,0)</f>
        <v>0</v>
      </c>
      <c r="AF90" s="60">
        <f>IF(Z90&gt;Z92,-1,0)</f>
        <v>0</v>
      </c>
      <c r="AG90" s="60">
        <f>10000-(AJ90*1000+AM90*100+AK90*10)</f>
        <v>10000</v>
      </c>
      <c r="AH90" s="90">
        <f>RANK(AG90,AG89:AG92,1)</f>
        <v>1</v>
      </c>
      <c r="AI90" s="60" t="str">
        <f>H89</f>
        <v>Algerien</v>
      </c>
      <c r="AJ90" s="60">
        <f t="shared" si="29"/>
        <v>0</v>
      </c>
      <c r="AK90" s="60">
        <f t="shared" si="29"/>
        <v>0</v>
      </c>
      <c r="AL90" s="60">
        <f t="shared" si="29"/>
        <v>0</v>
      </c>
      <c r="AM90" s="60">
        <f>AK90-AL90</f>
        <v>0</v>
      </c>
      <c r="AN90" s="187">
        <f>IF(AG89=AG90,IF(E89&gt;G89,AG89-0.1,AG89),AG89)</f>
        <v>10000</v>
      </c>
      <c r="AO90" s="187"/>
      <c r="AP90" s="187">
        <f>IF(AG91=AG90,IF(G94&gt;E94,AG91-0.1,AG91),AG91)</f>
        <v>10000</v>
      </c>
      <c r="AQ90" s="187">
        <f>IF(AG92=AG90,IF(G92&gt;E92,AG92-0.1,AG92),AG92)</f>
        <v>10000</v>
      </c>
      <c r="AR90" s="187">
        <f>AO93</f>
        <v>30000</v>
      </c>
      <c r="AS90" s="90">
        <f>RANK(AR90,AR89:AR92,1)</f>
        <v>1</v>
      </c>
      <c r="AT90" s="60" t="str">
        <f t="shared" si="30"/>
        <v>Algerien</v>
      </c>
      <c r="AU90" s="60">
        <f t="shared" si="30"/>
        <v>0</v>
      </c>
      <c r="AV90" s="60">
        <f t="shared" si="30"/>
        <v>0</v>
      </c>
      <c r="AW90" s="60">
        <f t="shared" si="30"/>
        <v>0</v>
      </c>
      <c r="AX90" s="60"/>
      <c r="AY90" s="60"/>
      <c r="AZ90" s="60"/>
      <c r="BA90" s="232">
        <v>2</v>
      </c>
      <c r="BB90" s="230" t="e">
        <f>VLOOKUP(2,AS89:AT92,2,FALSE)</f>
        <v>#N/A</v>
      </c>
      <c r="BC90" s="231"/>
      <c r="BD90" s="233" t="e">
        <f>VLOOKUP(2,AS89:AW92,3,FALSE)</f>
        <v>#N/A</v>
      </c>
      <c r="BE90" s="234" t="e">
        <f>VLOOKUP(2,AS89:AW92,4,FALSE)</f>
        <v>#N/A</v>
      </c>
      <c r="BF90" s="93" t="s">
        <v>12</v>
      </c>
      <c r="BG90" s="234" t="e">
        <f>VLOOKUP(2,AS89:AW92,5,FALSE)</f>
        <v>#N/A</v>
      </c>
      <c r="BH90" s="234" t="s">
        <v>124</v>
      </c>
      <c r="BI90" s="85"/>
      <c r="BJ90" s="85">
        <f>IF(E90&gt;G90,IF(Spielplan!E90&gt;Spielplan!G90,Punktemodus!$B$3,0),0)</f>
        <v>0</v>
      </c>
      <c r="BK90" s="85">
        <f>IF(E90=G90,IF(Spielplan!E90=Spielplan!G90,Punktemodus!$B$3,0),0)</f>
        <v>10</v>
      </c>
      <c r="BL90" s="85">
        <f>IF(E90&lt;G90,IF(Spielplan!E90&lt;Spielplan!G90,Punktemodus!$B$3,0),0)</f>
        <v>0</v>
      </c>
      <c r="BM90" s="85">
        <f>IF(E90=Spielplan!E90,IF(G90=Spielplan!G90,Punktemodus!$B$5,0),0)</f>
        <v>3</v>
      </c>
      <c r="BN90" s="85">
        <f>IF(E90=Spielplan!E90,Punktemodus!$B$7,0)</f>
        <v>1</v>
      </c>
      <c r="BO90" s="85">
        <f>IF(G90=Spielplan!G90,Punktemodus!$B$7,0)</f>
        <v>1</v>
      </c>
      <c r="BP90" s="137">
        <f>IF(Spielplan!E90="",0,SUM(BJ90:BO90))</f>
        <v>0</v>
      </c>
      <c r="BQ90" s="85"/>
      <c r="BR90" s="141"/>
      <c r="BS90" s="322"/>
      <c r="BT90" s="322"/>
      <c r="BU90" s="322"/>
      <c r="BV90" s="322"/>
      <c r="BW90" s="134"/>
      <c r="BX90" s="337"/>
      <c r="BY90" s="338"/>
      <c r="BZ90" s="134"/>
      <c r="CA90" s="350"/>
      <c r="CB90" s="350"/>
      <c r="CC90" s="350"/>
      <c r="CD90" s="350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</row>
    <row r="91" spans="1:101" ht="18.75" customHeight="1" thickBot="1" x14ac:dyDescent="0.3">
      <c r="A91" s="60"/>
      <c r="B91" s="60"/>
      <c r="C91" s="224" t="str">
        <f>C89</f>
        <v>Belgien</v>
      </c>
      <c r="D91" s="225"/>
      <c r="E91" s="104"/>
      <c r="F91" s="93"/>
      <c r="G91" s="104"/>
      <c r="H91" s="224" t="str">
        <f>C90</f>
        <v>Russland</v>
      </c>
      <c r="I91" s="225"/>
      <c r="J91" s="60"/>
      <c r="K91" s="60" t="s">
        <v>118</v>
      </c>
      <c r="L91" s="60">
        <f t="shared" si="28"/>
        <v>0</v>
      </c>
      <c r="M91" s="60">
        <f>IF($E91="",0,IF($E91&gt;$G91,3,IF($E91=G91,1,0)))</f>
        <v>0</v>
      </c>
      <c r="N91" s="60"/>
      <c r="O91" s="60">
        <f>IF($G91="",0,IF($E91&gt;$G91,0,IF($E91=$G91,1,3)))</f>
        <v>0</v>
      </c>
      <c r="P91" s="60"/>
      <c r="Q91" s="60">
        <f>E91</f>
        <v>0</v>
      </c>
      <c r="R91" s="60"/>
      <c r="S91" s="60">
        <f>G91</f>
        <v>0</v>
      </c>
      <c r="T91" s="60"/>
      <c r="U91" s="60">
        <f>G91</f>
        <v>0</v>
      </c>
      <c r="V91" s="60"/>
      <c r="W91" s="60">
        <f>E91</f>
        <v>0</v>
      </c>
      <c r="X91" s="60"/>
      <c r="Y91" s="60"/>
      <c r="Z91" s="60">
        <f>O95</f>
        <v>0</v>
      </c>
      <c r="AA91" s="60">
        <f>S95</f>
        <v>0</v>
      </c>
      <c r="AB91" s="60">
        <f>W95</f>
        <v>0</v>
      </c>
      <c r="AC91" s="60">
        <f>AA91-AB91</f>
        <v>0</v>
      </c>
      <c r="AD91" s="60">
        <f>IF(Z91&gt;Z89,-1,0)</f>
        <v>0</v>
      </c>
      <c r="AE91" s="60">
        <f>IF(Z91&gt;Z90,-1,0)</f>
        <v>0</v>
      </c>
      <c r="AF91" s="60">
        <f>IF(Z91&gt;Z92,-1,0)</f>
        <v>0</v>
      </c>
      <c r="AG91" s="60">
        <f>10000-(AJ91*1000+AM91*100+AK91*10)</f>
        <v>10000</v>
      </c>
      <c r="AH91" s="90">
        <f>RANK(AG91,AG89:AG92,1)</f>
        <v>1</v>
      </c>
      <c r="AI91" s="60" t="str">
        <f>C90</f>
        <v>Russland</v>
      </c>
      <c r="AJ91" s="60">
        <f t="shared" si="29"/>
        <v>0</v>
      </c>
      <c r="AK91" s="60">
        <f t="shared" si="29"/>
        <v>0</v>
      </c>
      <c r="AL91" s="60">
        <f t="shared" si="29"/>
        <v>0</v>
      </c>
      <c r="AM91" s="60">
        <f>AK91-AL91</f>
        <v>0</v>
      </c>
      <c r="AN91" s="187">
        <f>IF(AG89=AG91,IF(E91&gt;G91,AG89-0.1,AG89),AG89)</f>
        <v>10000</v>
      </c>
      <c r="AO91" s="187">
        <f>IF(AG90=AG91,IF(E94&gt;G94,AG90-0.1,AG90),AG90)</f>
        <v>10000</v>
      </c>
      <c r="AP91" s="187"/>
      <c r="AQ91" s="187">
        <f>IF(AG92=AG91,IF(G90&gt;E90,AG92-0.1,AG92),AG92)</f>
        <v>10000</v>
      </c>
      <c r="AR91" s="187">
        <f>AP93</f>
        <v>30000</v>
      </c>
      <c r="AS91" s="90">
        <f>RANK(AR91,AR89:AR92,1)</f>
        <v>1</v>
      </c>
      <c r="AT91" s="60" t="str">
        <f t="shared" si="30"/>
        <v>Russland</v>
      </c>
      <c r="AU91" s="60">
        <f t="shared" si="30"/>
        <v>0</v>
      </c>
      <c r="AV91" s="60">
        <f t="shared" si="30"/>
        <v>0</v>
      </c>
      <c r="AW91" s="60">
        <f t="shared" si="30"/>
        <v>0</v>
      </c>
      <c r="AX91" s="60"/>
      <c r="AY91" s="60"/>
      <c r="AZ91" s="60"/>
      <c r="BA91" s="113">
        <v>3</v>
      </c>
      <c r="BB91" s="114" t="e">
        <f>VLOOKUP(3,AS89:AT92,2,FALSE)</f>
        <v>#N/A</v>
      </c>
      <c r="BC91" s="115"/>
      <c r="BD91" s="116" t="e">
        <f>VLOOKUP(3,AS89:AW92,3,FALSE)</f>
        <v>#N/A</v>
      </c>
      <c r="BE91" s="116" t="e">
        <f>VLOOKUP(3,AS89:AW92,4,FALSE)</f>
        <v>#N/A</v>
      </c>
      <c r="BF91" s="93" t="s">
        <v>12</v>
      </c>
      <c r="BG91" s="116" t="e">
        <f>VLOOKUP(3,AS89:AW92,5,FALSE)</f>
        <v>#N/A</v>
      </c>
      <c r="BH91" s="60"/>
      <c r="BI91" s="85"/>
      <c r="BJ91" s="85">
        <f>IF(E91&gt;G91,IF(Spielplan!E91&gt;Spielplan!G91,Punktemodus!$B$3,0),0)</f>
        <v>0</v>
      </c>
      <c r="BK91" s="85">
        <f>IF(E91=G91,IF(Spielplan!E91=Spielplan!G91,Punktemodus!$B$3,0),0)</f>
        <v>10</v>
      </c>
      <c r="BL91" s="85">
        <f>IF(E91&lt;G91,IF(Spielplan!E91&lt;Spielplan!G91,Punktemodus!$B$3,0),0)</f>
        <v>0</v>
      </c>
      <c r="BM91" s="85">
        <f>IF(E91=Spielplan!E91,IF(G91=Spielplan!G91,Punktemodus!$B$5,0),0)</f>
        <v>3</v>
      </c>
      <c r="BN91" s="85">
        <f>IF(E91=Spielplan!E91,Punktemodus!$B$7,0)</f>
        <v>1</v>
      </c>
      <c r="BO91" s="85">
        <f>IF(G91=Spielplan!G91,Punktemodus!$B$7,0)</f>
        <v>1</v>
      </c>
      <c r="BP91" s="137">
        <f>IF(Spielplan!E91="",0,SUM(BJ91:BO91))</f>
        <v>0</v>
      </c>
      <c r="BQ91" s="85"/>
      <c r="BR91" s="141"/>
      <c r="BS91" s="134"/>
      <c r="BT91" s="142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</row>
    <row r="92" spans="1:101" ht="18.75" customHeight="1" thickBot="1" x14ac:dyDescent="0.3">
      <c r="A92" s="60"/>
      <c r="B92" s="60"/>
      <c r="C92" s="230" t="str">
        <f>H89</f>
        <v>Algerien</v>
      </c>
      <c r="D92" s="231"/>
      <c r="E92" s="104"/>
      <c r="F92" s="93"/>
      <c r="G92" s="104"/>
      <c r="H92" s="230" t="str">
        <f>H90</f>
        <v>Südkorea</v>
      </c>
      <c r="I92" s="231"/>
      <c r="J92" s="60"/>
      <c r="K92" s="60" t="s">
        <v>117</v>
      </c>
      <c r="L92" s="60">
        <f t="shared" si="28"/>
        <v>0</v>
      </c>
      <c r="M92" s="60"/>
      <c r="N92" s="60">
        <f>IF($E92="",0,IF($E92&gt;$G92,3,IF($E92=$G92,1,0)))</f>
        <v>0</v>
      </c>
      <c r="O92" s="60"/>
      <c r="P92" s="60">
        <f>IF($G92="",0,IF($E92&gt;$G92,0,IF($E92=$G92,1,3)))</f>
        <v>0</v>
      </c>
      <c r="Q92" s="60"/>
      <c r="R92" s="60">
        <f>E92</f>
        <v>0</v>
      </c>
      <c r="S92" s="60"/>
      <c r="T92" s="60">
        <f>G92</f>
        <v>0</v>
      </c>
      <c r="U92" s="60"/>
      <c r="V92" s="60">
        <f>G92</f>
        <v>0</v>
      </c>
      <c r="W92" s="60"/>
      <c r="X92" s="60">
        <f>E92</f>
        <v>0</v>
      </c>
      <c r="Y92" s="60"/>
      <c r="Z92" s="60">
        <f>P95</f>
        <v>0</v>
      </c>
      <c r="AA92" s="60">
        <f>T95</f>
        <v>0</v>
      </c>
      <c r="AB92" s="60">
        <f>X95</f>
        <v>0</v>
      </c>
      <c r="AC92" s="60">
        <f>AA92-AB92</f>
        <v>0</v>
      </c>
      <c r="AD92" s="60">
        <f>IF(Z92&gt;Z89,-1,0)</f>
        <v>0</v>
      </c>
      <c r="AE92" s="60">
        <f>IF(Z92&gt;Z90,-1,0)</f>
        <v>0</v>
      </c>
      <c r="AF92" s="60">
        <f>IF(Z92&gt;Z91,-1,0)</f>
        <v>0</v>
      </c>
      <c r="AG92" s="60">
        <f>10000-(AJ92*1000+AM92*100+AK92*10)</f>
        <v>10000</v>
      </c>
      <c r="AH92" s="90">
        <f>RANK(AG92,AG89:AG92,1)</f>
        <v>1</v>
      </c>
      <c r="AI92" s="60" t="str">
        <f>H90</f>
        <v>Südkorea</v>
      </c>
      <c r="AJ92" s="60">
        <f t="shared" si="29"/>
        <v>0</v>
      </c>
      <c r="AK92" s="60">
        <f t="shared" si="29"/>
        <v>0</v>
      </c>
      <c r="AL92" s="60">
        <f t="shared" si="29"/>
        <v>0</v>
      </c>
      <c r="AM92" s="60">
        <f>AK92-AL92</f>
        <v>0</v>
      </c>
      <c r="AN92" s="187">
        <f>IF(AG89=AG92,IF(E93&gt;G93,AG89-0.1,AG89),AG89)</f>
        <v>10000</v>
      </c>
      <c r="AO92" s="187">
        <f>IF(AG90=AG92,IF(E92&gt;G92,AG90-0.1,AG90),AG90)</f>
        <v>10000</v>
      </c>
      <c r="AP92" s="187">
        <f>IF(AG91=AG92,IF(E90&gt;G90,AG91-0.1,AG91),AG91)</f>
        <v>10000</v>
      </c>
      <c r="AQ92" s="187"/>
      <c r="AR92" s="187">
        <f>AQ93</f>
        <v>30000</v>
      </c>
      <c r="AS92" s="90">
        <f>RANK(AR92,AR89:AR92,1)</f>
        <v>1</v>
      </c>
      <c r="AT92" s="60" t="str">
        <f t="shared" si="30"/>
        <v>Südkorea</v>
      </c>
      <c r="AU92" s="60">
        <f t="shared" si="30"/>
        <v>0</v>
      </c>
      <c r="AV92" s="60">
        <f t="shared" si="30"/>
        <v>0</v>
      </c>
      <c r="AW92" s="60">
        <f t="shared" si="30"/>
        <v>0</v>
      </c>
      <c r="AX92" s="60"/>
      <c r="AY92" s="60"/>
      <c r="AZ92" s="60"/>
      <c r="BA92" s="113">
        <v>4</v>
      </c>
      <c r="BB92" s="114" t="e">
        <f>VLOOKUP(4,AS89:AT92,2,FALSE)</f>
        <v>#N/A</v>
      </c>
      <c r="BC92" s="115"/>
      <c r="BD92" s="116" t="e">
        <f>VLOOKUP(4,AS89:AW92,3,FALSE)</f>
        <v>#N/A</v>
      </c>
      <c r="BE92" s="116" t="e">
        <f>VLOOKUP(4,AS89:AW92,4,FALSE)</f>
        <v>#N/A</v>
      </c>
      <c r="BF92" s="93" t="s">
        <v>12</v>
      </c>
      <c r="BG92" s="116" t="e">
        <f>VLOOKUP(4,AS89:AW92,5,FALSE)</f>
        <v>#N/A</v>
      </c>
      <c r="BH92" s="60"/>
      <c r="BI92" s="85"/>
      <c r="BJ92" s="85">
        <f>IF(E92&gt;G92,IF(Spielplan!E92&gt;Spielplan!G92,Punktemodus!$B$3,0),0)</f>
        <v>0</v>
      </c>
      <c r="BK92" s="85">
        <f>IF(E92=G92,IF(Spielplan!E92=Spielplan!G92,Punktemodus!$B$3,0),0)</f>
        <v>10</v>
      </c>
      <c r="BL92" s="85">
        <f>IF(E92&lt;G92,IF(Spielplan!E92&lt;Spielplan!G92,Punktemodus!$B$3,0),0)</f>
        <v>0</v>
      </c>
      <c r="BM92" s="85">
        <f>IF(E92=Spielplan!E92,IF(G92=Spielplan!G92,Punktemodus!$B$5,0),0)</f>
        <v>3</v>
      </c>
      <c r="BN92" s="85">
        <f>IF(E92=Spielplan!E92,Punktemodus!$B$7,0)</f>
        <v>1</v>
      </c>
      <c r="BO92" s="85">
        <f>IF(G92=Spielplan!G92,Punktemodus!$B$7,0)</f>
        <v>1</v>
      </c>
      <c r="BP92" s="137">
        <f>IF(Spielplan!E92="",0,SUM(BJ92:BO92))</f>
        <v>0</v>
      </c>
      <c r="BQ92" s="85"/>
      <c r="BR92" s="141"/>
      <c r="BS92" s="321" t="s">
        <v>163</v>
      </c>
      <c r="BT92" s="322"/>
      <c r="BU92" s="322"/>
      <c r="BV92" s="322"/>
      <c r="BW92" s="134"/>
      <c r="BX92" s="339">
        <f>BX86+BX89</f>
        <v>730</v>
      </c>
      <c r="BY92" s="340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</row>
    <row r="93" spans="1:101" ht="18.75" customHeight="1" thickBot="1" x14ac:dyDescent="0.3">
      <c r="A93" s="60"/>
      <c r="B93" s="60"/>
      <c r="C93" s="224" t="str">
        <f>C89</f>
        <v>Belgien</v>
      </c>
      <c r="D93" s="225"/>
      <c r="E93" s="104"/>
      <c r="F93" s="93"/>
      <c r="G93" s="104"/>
      <c r="H93" s="224" t="str">
        <f>H90</f>
        <v>Südkorea</v>
      </c>
      <c r="I93" s="225"/>
      <c r="J93" s="60"/>
      <c r="K93" s="60" t="s">
        <v>119</v>
      </c>
      <c r="L93" s="60">
        <f t="shared" si="28"/>
        <v>0</v>
      </c>
      <c r="M93" s="60">
        <f>IF($E93="",0,IF($E93&gt;$G93,3,IF($E93=G93,1,0)))</f>
        <v>0</v>
      </c>
      <c r="N93" s="60"/>
      <c r="O93" s="60"/>
      <c r="P93" s="60">
        <f>IF($G93="",0,IF($E93&gt;$G93,0,IF($E93=$G93,1,3)))</f>
        <v>0</v>
      </c>
      <c r="Q93" s="60">
        <f>E93</f>
        <v>0</v>
      </c>
      <c r="R93" s="60"/>
      <c r="S93" s="60"/>
      <c r="T93" s="60">
        <f>G93</f>
        <v>0</v>
      </c>
      <c r="U93" s="60">
        <f>G93</f>
        <v>0</v>
      </c>
      <c r="V93" s="60"/>
      <c r="W93" s="60"/>
      <c r="X93" s="60">
        <f>E93</f>
        <v>0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187">
        <f>SUM(AN89:AN92)</f>
        <v>30000</v>
      </c>
      <c r="AO93" s="187">
        <f>SUM(AO89:AO92)</f>
        <v>30000</v>
      </c>
      <c r="AP93" s="187">
        <f>SUM(AP89:AP92)</f>
        <v>30000</v>
      </c>
      <c r="AQ93" s="187">
        <f>SUM(AQ89:AQ92)</f>
        <v>30000</v>
      </c>
      <c r="AR93" s="187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85">
        <f>IF(E93&gt;G93,IF(Spielplan!E93&gt;Spielplan!G93,Punktemodus!$B$3,0),0)</f>
        <v>0</v>
      </c>
      <c r="BK93" s="85">
        <f>IF(E93=G93,IF(Spielplan!E93=Spielplan!G93,Punktemodus!$B$3,0),0)</f>
        <v>10</v>
      </c>
      <c r="BL93" s="85">
        <f>IF(E93&lt;G93,IF(Spielplan!E93&lt;Spielplan!G93,Punktemodus!$B$3,0),0)</f>
        <v>0</v>
      </c>
      <c r="BM93" s="85">
        <f>IF(E93=Spielplan!E93,IF(G93=Spielplan!G93,Punktemodus!$B$5,0),0)</f>
        <v>3</v>
      </c>
      <c r="BN93" s="85">
        <f>IF(E93=Spielplan!E93,Punktemodus!$B$7,0)</f>
        <v>1</v>
      </c>
      <c r="BO93" s="85">
        <f>IF(G93=Spielplan!G93,Punktemodus!$B$7,0)</f>
        <v>1</v>
      </c>
      <c r="BP93" s="137">
        <f>IF(Spielplan!E93="",0,SUM(BJ93:BO93))</f>
        <v>0</v>
      </c>
      <c r="BQ93" s="60"/>
      <c r="BR93" s="141"/>
      <c r="BS93" s="322"/>
      <c r="BT93" s="322"/>
      <c r="BU93" s="322"/>
      <c r="BV93" s="322"/>
      <c r="BW93" s="134"/>
      <c r="BX93" s="341"/>
      <c r="BY93" s="342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</row>
    <row r="94" spans="1:101" ht="18.75" customHeight="1" thickBot="1" x14ac:dyDescent="0.3">
      <c r="A94" s="60"/>
      <c r="B94" s="60"/>
      <c r="C94" s="230" t="str">
        <f>H89</f>
        <v>Algerien</v>
      </c>
      <c r="D94" s="231"/>
      <c r="E94" s="104"/>
      <c r="F94" s="93"/>
      <c r="G94" s="104"/>
      <c r="H94" s="230" t="str">
        <f>C90</f>
        <v>Russland</v>
      </c>
      <c r="I94" s="231"/>
      <c r="J94" s="60"/>
      <c r="K94" s="60" t="s">
        <v>119</v>
      </c>
      <c r="L94" s="60">
        <f t="shared" si="28"/>
        <v>0</v>
      </c>
      <c r="M94" s="60"/>
      <c r="N94" s="60">
        <f>IF($E94="",0,IF($E94&gt;$G94,3,IF($E94=$G94,1,0)))</f>
        <v>0</v>
      </c>
      <c r="O94" s="60">
        <f>IF($G94="",0,IF($E94&gt;$G94,0,IF($E94=$G94,1,3)))</f>
        <v>0</v>
      </c>
      <c r="P94" s="60"/>
      <c r="Q94" s="60"/>
      <c r="R94" s="60">
        <f>E94</f>
        <v>0</v>
      </c>
      <c r="S94" s="60">
        <f>G94</f>
        <v>0</v>
      </c>
      <c r="T94" s="60"/>
      <c r="U94" s="60"/>
      <c r="V94" s="60">
        <f>G94</f>
        <v>0</v>
      </c>
      <c r="W94" s="60">
        <f>E94</f>
        <v>0</v>
      </c>
      <c r="X94" s="60"/>
      <c r="Y94" s="60"/>
      <c r="Z94" s="60" t="s">
        <v>30</v>
      </c>
      <c r="AA94" s="60"/>
      <c r="AB94" s="60"/>
      <c r="AC94" s="60"/>
      <c r="AD94" s="60"/>
      <c r="AE94" s="60"/>
      <c r="AF94" s="60"/>
      <c r="AG94" s="60" t="b">
        <f>OR(AG89=AG90,AG89=AG91,AG89=AG92,AG90=AG91,AG90=AG92,AG91=AG92)</f>
        <v>1</v>
      </c>
      <c r="AH94" s="60"/>
      <c r="AI94" s="60"/>
      <c r="AJ94" s="60"/>
      <c r="AK94" s="60"/>
      <c r="AL94" s="60"/>
      <c r="AM94" s="60"/>
      <c r="AN94" s="60"/>
      <c r="AO94" s="60" t="s">
        <v>34</v>
      </c>
      <c r="AP94" s="60"/>
      <c r="AQ94" s="60"/>
      <c r="AR94" s="60" t="b">
        <f>OR(AR89=AR90,AR89=AR91,AR89=AR92,AR90=AR91,AR90=AR92,AR91=AR92)</f>
        <v>1</v>
      </c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85">
        <f>IF(E94&gt;G94,IF(Spielplan!E94&gt;Spielplan!G94,Punktemodus!$B$3,0),0)</f>
        <v>0</v>
      </c>
      <c r="BK94" s="85">
        <f>IF(E94=G94,IF(Spielplan!E94=Spielplan!G94,Punktemodus!$B$3,0),0)</f>
        <v>10</v>
      </c>
      <c r="BL94" s="85">
        <f>IF(E94&lt;G94,IF(Spielplan!E94&lt;Spielplan!G94,Punktemodus!$B$3,0),0)</f>
        <v>0</v>
      </c>
      <c r="BM94" s="85">
        <f>IF(E94=Spielplan!E94,IF(G94=Spielplan!G94,Punktemodus!$B$5,0),0)</f>
        <v>3</v>
      </c>
      <c r="BN94" s="85">
        <f>IF(E94=Spielplan!E94,Punktemodus!$B$7,0)</f>
        <v>1</v>
      </c>
      <c r="BO94" s="85">
        <f>IF(G94=Spielplan!G94,Punktemodus!$B$7,0)</f>
        <v>1</v>
      </c>
      <c r="BP94" s="137">
        <f>IF(Spielplan!E94="",0,SUM(BJ94:BO94))</f>
        <v>0</v>
      </c>
      <c r="BQ94" s="60"/>
      <c r="BR94" s="141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</row>
    <row r="95" spans="1:101" ht="18.75" customHeight="1" thickBot="1" x14ac:dyDescent="0.25">
      <c r="A95" s="60"/>
      <c r="B95" s="60"/>
      <c r="C95" s="136" t="str">
        <f>IF(G94="","",IF(AR94=TRUE,"Achtung: Fehler in Tabelle!",""))</f>
        <v/>
      </c>
      <c r="D95" s="60"/>
      <c r="E95" s="60"/>
      <c r="F95" s="60"/>
      <c r="G95" s="60"/>
      <c r="H95" s="60"/>
      <c r="I95" s="60"/>
      <c r="J95" s="60"/>
      <c r="K95" s="60"/>
      <c r="L95" s="60"/>
      <c r="M95" s="60">
        <f t="shared" ref="M95:X95" si="31">SUM(M89:M94)</f>
        <v>0</v>
      </c>
      <c r="N95" s="60">
        <f t="shared" si="31"/>
        <v>0</v>
      </c>
      <c r="O95" s="60">
        <f t="shared" si="31"/>
        <v>0</v>
      </c>
      <c r="P95" s="60">
        <f t="shared" si="31"/>
        <v>0</v>
      </c>
      <c r="Q95" s="60">
        <f t="shared" si="31"/>
        <v>0</v>
      </c>
      <c r="R95" s="60">
        <f t="shared" si="31"/>
        <v>0</v>
      </c>
      <c r="S95" s="60">
        <f t="shared" si="31"/>
        <v>0</v>
      </c>
      <c r="T95" s="60">
        <f t="shared" si="31"/>
        <v>0</v>
      </c>
      <c r="U95" s="60">
        <f t="shared" si="31"/>
        <v>0</v>
      </c>
      <c r="V95" s="60">
        <f t="shared" si="31"/>
        <v>0</v>
      </c>
      <c r="W95" s="60">
        <f t="shared" si="31"/>
        <v>0</v>
      </c>
      <c r="X95" s="60">
        <f t="shared" si="31"/>
        <v>0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160">
        <f>SUM(BP89:BP94)</f>
        <v>0</v>
      </c>
      <c r="BQ95" s="60"/>
      <c r="BR95" s="141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</row>
    <row r="96" spans="1:101" ht="13.5" thickBo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85"/>
      <c r="BK96" s="85"/>
      <c r="BL96" s="85"/>
      <c r="BM96" s="85"/>
      <c r="BN96" s="85"/>
      <c r="BO96" s="85"/>
      <c r="BP96" s="138"/>
      <c r="BQ96" s="60"/>
      <c r="BR96" s="141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</row>
    <row r="97" spans="1:101" ht="25.5" customHeight="1" thickBo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85"/>
      <c r="BK97" s="85"/>
      <c r="BL97" s="85"/>
      <c r="BM97" s="85"/>
      <c r="BN97" s="85"/>
      <c r="BO97" s="85"/>
      <c r="BP97" s="160">
        <f>SUM(BP12:BP95)/2</f>
        <v>0</v>
      </c>
      <c r="BQ97" s="60"/>
      <c r="BR97" s="141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</row>
    <row r="98" spans="1:101" x14ac:dyDescent="0.2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85"/>
      <c r="BK98" s="85"/>
      <c r="BL98" s="85"/>
      <c r="BM98" s="85"/>
      <c r="BN98" s="85"/>
      <c r="BO98" s="85"/>
      <c r="BP98" s="60"/>
      <c r="BQ98" s="60"/>
      <c r="BR98" s="141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</row>
  </sheetData>
  <mergeCells count="41"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  <mergeCell ref="CQ65:CV66"/>
    <mergeCell ref="BS44:BV45"/>
    <mergeCell ref="BX44:BX47"/>
    <mergeCell ref="BY44:BY47"/>
    <mergeCell ref="BZ44:BZ47"/>
    <mergeCell ref="CE44:CE47"/>
    <mergeCell ref="CF44:CF47"/>
    <mergeCell ref="CJ44:CJ47"/>
    <mergeCell ref="CO44:CO47"/>
    <mergeCell ref="CS44:CS47"/>
    <mergeCell ref="CQ59:CV60"/>
    <mergeCell ref="CQ62:CV63"/>
    <mergeCell ref="CQ32:CV33"/>
    <mergeCell ref="H2:BZ2"/>
    <mergeCell ref="H3:BZ3"/>
    <mergeCell ref="I4:BI4"/>
    <mergeCell ref="BY4:BZ4"/>
    <mergeCell ref="CG4:CV4"/>
    <mergeCell ref="BP8:BP11"/>
    <mergeCell ref="BJ9:BJ11"/>
    <mergeCell ref="BK9:BK11"/>
    <mergeCell ref="BL9:BL11"/>
    <mergeCell ref="BM9:BM11"/>
    <mergeCell ref="BN9:BN11"/>
    <mergeCell ref="BO9:BO11"/>
    <mergeCell ref="CQ23:CV24"/>
    <mergeCell ref="CQ26:CV27"/>
    <mergeCell ref="CQ29:CV30"/>
  </mergeCells>
  <conditionalFormatting sqref="CK24:CL24">
    <cfRule type="expression" dxfId="37" priority="1" stopIfTrue="1">
      <formula>IF($CH34="",TRUE,FALSE)</formula>
    </cfRule>
  </conditionalFormatting>
  <conditionalFormatting sqref="CA14:CB14">
    <cfRule type="expression" dxfId="36" priority="2" stopIfTrue="1">
      <formula>IF($BV$12="",TRUE,FALSE)</formula>
    </cfRule>
  </conditionalFormatting>
  <conditionalFormatting sqref="CA15:CB15">
    <cfRule type="expression" dxfId="35" priority="3" stopIfTrue="1">
      <formula>IF($BV$17="",TRUE,FALSE)</formula>
    </cfRule>
  </conditionalFormatting>
  <conditionalFormatting sqref="CA22:CB22">
    <cfRule type="expression" dxfId="34" priority="4" stopIfTrue="1">
      <formula>IF($BV$20="",TRUE,FALSE)</formula>
    </cfRule>
  </conditionalFormatting>
  <conditionalFormatting sqref="CA23:CB23">
    <cfRule type="expression" dxfId="33" priority="5" stopIfTrue="1">
      <formula>IF($BV$25="",TRUE,FALSE)</formula>
    </cfRule>
  </conditionalFormatting>
  <conditionalFormatting sqref="CA30:CB30">
    <cfRule type="expression" dxfId="32" priority="6" stopIfTrue="1">
      <formula>IF($BV$29="",TRUE,FALSE)</formula>
    </cfRule>
  </conditionalFormatting>
  <conditionalFormatting sqref="CA31:CB31">
    <cfRule type="expression" dxfId="31" priority="7" stopIfTrue="1">
      <formula>IF($BV$33="",TRUE,FALSE)</formula>
    </cfRule>
  </conditionalFormatting>
  <conditionalFormatting sqref="CA38:CB38">
    <cfRule type="expression" dxfId="30" priority="8" stopIfTrue="1">
      <formula>IF($BV$37="",TRUE,FALSE)</formula>
    </cfRule>
  </conditionalFormatting>
  <conditionalFormatting sqref="CA39:CB39">
    <cfRule type="expression" dxfId="29" priority="9" stopIfTrue="1">
      <formula>IF($BV$41="",TRUE,FALSE)</formula>
    </cfRule>
  </conditionalFormatting>
  <conditionalFormatting sqref="CF18:CG18">
    <cfRule type="expression" dxfId="28" priority="10" stopIfTrue="1">
      <formula>IF($CC$15="",TRUE,FALSE)</formula>
    </cfRule>
  </conditionalFormatting>
  <conditionalFormatting sqref="CF19:CG19">
    <cfRule type="expression" dxfId="27" priority="11" stopIfTrue="1">
      <formula>IF($CC$22="",TRUE,FALSE)</formula>
    </cfRule>
  </conditionalFormatting>
  <conditionalFormatting sqref="CF35:CG35">
    <cfRule type="expression" dxfId="26" priority="12" stopIfTrue="1">
      <formula>IF($CC$39="",TRUE,FALSE)</formula>
    </cfRule>
  </conditionalFormatting>
  <conditionalFormatting sqref="CF34:CG34">
    <cfRule type="expression" dxfId="25" priority="13" stopIfTrue="1">
      <formula>IF($CC$31="",TRUE,FALSE)</formula>
    </cfRule>
  </conditionalFormatting>
  <conditionalFormatting sqref="CK23:CL23 CK29:CL29">
    <cfRule type="expression" dxfId="24" priority="14" stopIfTrue="1">
      <formula>IF($CH$18="",TRUE,FALSE)</formula>
    </cfRule>
  </conditionalFormatting>
  <conditionalFormatting sqref="CK30:CL30">
    <cfRule type="expression" dxfId="23" priority="15" stopIfTrue="1">
      <formula>IF($CH$34="",TRUE,FALSE)</formula>
    </cfRule>
  </conditionalFormatting>
  <conditionalFormatting sqref="CQ23:CV24">
    <cfRule type="expression" dxfId="22" priority="16" stopIfTrue="1">
      <formula>IF($CM$23="",TRUE,FALSE)</formula>
    </cfRule>
  </conditionalFormatting>
  <conditionalFormatting sqref="CQ26:CV27">
    <cfRule type="expression" dxfId="21" priority="17" stopIfTrue="1">
      <formula>IF($CM$24="",TRUE,FALSE)</formula>
    </cfRule>
  </conditionalFormatting>
  <conditionalFormatting sqref="CQ29:CV30">
    <cfRule type="expression" dxfId="20" priority="18" stopIfTrue="1">
      <formula>IF($CM$29="",TRUE,FALSE)</formula>
    </cfRule>
  </conditionalFormatting>
  <conditionalFormatting sqref="CQ32:CV33">
    <cfRule type="expression" dxfId="19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60"/>
      <c r="B1" s="60"/>
      <c r="C1" s="86"/>
      <c r="D1" s="60"/>
      <c r="E1" s="85"/>
      <c r="F1" s="60"/>
      <c r="G1" s="85"/>
      <c r="H1" s="92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</row>
    <row r="2" spans="1:101" ht="85.5" customHeight="1" thickBot="1" x14ac:dyDescent="1.1000000000000001">
      <c r="A2" s="60"/>
      <c r="B2" s="60"/>
      <c r="C2" s="60"/>
      <c r="D2" s="60"/>
      <c r="E2" s="85"/>
      <c r="F2" s="60"/>
      <c r="G2" s="85"/>
      <c r="H2" s="355" t="s">
        <v>341</v>
      </c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7"/>
      <c r="BR2" s="357"/>
      <c r="BS2" s="357"/>
      <c r="BT2" s="357"/>
      <c r="BU2" s="357"/>
      <c r="BV2" s="357"/>
      <c r="BW2" s="357"/>
      <c r="BX2" s="357"/>
      <c r="BY2" s="357"/>
      <c r="BZ2" s="358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</row>
    <row r="3" spans="1:101" ht="85.5" customHeight="1" thickBot="1" x14ac:dyDescent="0.25">
      <c r="A3" s="60"/>
      <c r="B3" s="60"/>
      <c r="C3" s="60"/>
      <c r="D3" s="60"/>
      <c r="E3" s="85"/>
      <c r="F3" s="60"/>
      <c r="G3" s="85"/>
      <c r="H3" s="320" t="s">
        <v>339</v>
      </c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282"/>
      <c r="BW3" s="282"/>
      <c r="BX3" s="282"/>
      <c r="BY3" s="282"/>
      <c r="BZ3" s="282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</row>
    <row r="4" spans="1:101" ht="37.5" customHeight="1" thickBot="1" x14ac:dyDescent="0.55000000000000004">
      <c r="A4" s="60"/>
      <c r="B4" s="60"/>
      <c r="C4" s="60"/>
      <c r="D4" s="60"/>
      <c r="E4" s="85"/>
      <c r="F4" s="60"/>
      <c r="G4" s="85"/>
      <c r="H4" s="95" t="s">
        <v>161</v>
      </c>
      <c r="I4" s="325" t="s">
        <v>232</v>
      </c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7"/>
      <c r="BJ4" s="60"/>
      <c r="BK4" s="60"/>
      <c r="BL4" s="60"/>
      <c r="BM4" s="60"/>
      <c r="BN4" s="60"/>
      <c r="BO4" s="60"/>
      <c r="BP4" s="60"/>
      <c r="BQ4" s="95" t="s">
        <v>162</v>
      </c>
      <c r="BR4" s="60"/>
      <c r="BS4" s="60"/>
      <c r="BT4" s="60"/>
      <c r="BU4" s="60"/>
      <c r="BV4" s="60"/>
      <c r="BW4" s="60"/>
      <c r="BX4" s="60"/>
      <c r="BY4" s="323">
        <f>BX92</f>
        <v>730</v>
      </c>
      <c r="BZ4" s="324"/>
      <c r="CA4" s="60"/>
      <c r="CB4" s="60"/>
      <c r="CC4" s="60"/>
      <c r="CD4" s="60"/>
      <c r="CE4" s="60"/>
      <c r="CF4" s="60"/>
      <c r="CG4" s="367" t="s">
        <v>340</v>
      </c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9"/>
      <c r="CW4" s="60"/>
    </row>
    <row r="5" spans="1:101" x14ac:dyDescent="0.2">
      <c r="A5" s="60"/>
      <c r="B5" s="60"/>
      <c r="C5" s="60"/>
      <c r="D5" s="60"/>
      <c r="E5" s="85"/>
      <c r="F5" s="60"/>
      <c r="G5" s="8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1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</row>
    <row r="6" spans="1:101" x14ac:dyDescent="0.2">
      <c r="A6" s="60"/>
      <c r="B6" s="60"/>
      <c r="C6" s="60"/>
      <c r="D6" s="60"/>
      <c r="E6" s="85"/>
      <c r="F6" s="60"/>
      <c r="G6" s="85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</row>
    <row r="7" spans="1:101" ht="13.5" thickBot="1" x14ac:dyDescent="0.25">
      <c r="A7" s="60"/>
      <c r="B7" s="60"/>
      <c r="C7" s="60"/>
      <c r="D7" s="60"/>
      <c r="E7" s="85"/>
      <c r="F7" s="60"/>
      <c r="G7" s="85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</row>
    <row r="8" spans="1:101" ht="26.25" customHeight="1" thickBot="1" x14ac:dyDescent="0.45">
      <c r="A8" s="60"/>
      <c r="B8" s="60"/>
      <c r="C8" s="99" t="s">
        <v>150</v>
      </c>
      <c r="D8" s="100"/>
      <c r="E8" s="101"/>
      <c r="F8" s="100"/>
      <c r="G8" s="101"/>
      <c r="H8" s="100"/>
      <c r="I8" s="100"/>
      <c r="J8" s="100"/>
      <c r="K8" s="100"/>
      <c r="L8" s="188"/>
      <c r="M8" s="189" t="s">
        <v>36</v>
      </c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2"/>
      <c r="BI8" s="60"/>
      <c r="BJ8" s="60"/>
      <c r="BK8" s="60"/>
      <c r="BL8" s="60"/>
      <c r="BM8" s="60"/>
      <c r="BN8" s="60"/>
      <c r="BO8" s="60"/>
      <c r="BP8" s="328" t="s">
        <v>149</v>
      </c>
      <c r="BQ8" s="60"/>
      <c r="BR8" s="87"/>
      <c r="BS8" s="99" t="s">
        <v>151</v>
      </c>
      <c r="BT8" s="100"/>
      <c r="BU8" s="100"/>
      <c r="BV8" s="100"/>
      <c r="BW8" s="100"/>
      <c r="BX8" s="100"/>
      <c r="BY8" s="100"/>
      <c r="BZ8" s="103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2"/>
      <c r="CW8" s="60"/>
    </row>
    <row r="9" spans="1:101" ht="28.5" customHeight="1" x14ac:dyDescent="0.2">
      <c r="A9" s="60"/>
      <c r="B9" s="60"/>
      <c r="C9" s="60"/>
      <c r="D9" s="60"/>
      <c r="E9" s="85"/>
      <c r="F9" s="60"/>
      <c r="G9" s="85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330" t="s">
        <v>48</v>
      </c>
      <c r="BK9" s="330" t="s">
        <v>142</v>
      </c>
      <c r="BL9" s="330" t="s">
        <v>143</v>
      </c>
      <c r="BM9" s="330" t="s">
        <v>49</v>
      </c>
      <c r="BN9" s="330" t="s">
        <v>147</v>
      </c>
      <c r="BO9" s="330" t="s">
        <v>148</v>
      </c>
      <c r="BP9" s="329"/>
      <c r="BQ9" s="60"/>
      <c r="BR9" s="87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</row>
    <row r="10" spans="1:101" ht="18.75" customHeight="1" x14ac:dyDescent="0.25">
      <c r="A10" s="60"/>
      <c r="B10" s="60"/>
      <c r="C10" s="88" t="s">
        <v>63</v>
      </c>
      <c r="D10" s="60"/>
      <c r="E10" s="85"/>
      <c r="F10" s="60"/>
      <c r="G10" s="85"/>
      <c r="H10" s="60"/>
      <c r="I10" s="60"/>
      <c r="J10" s="60"/>
      <c r="K10" s="60"/>
      <c r="L10" s="60"/>
      <c r="M10" s="60" t="s">
        <v>4</v>
      </c>
      <c r="N10" s="60"/>
      <c r="O10" s="60"/>
      <c r="P10" s="60"/>
      <c r="Q10" s="60" t="s">
        <v>6</v>
      </c>
      <c r="R10" s="60"/>
      <c r="S10" s="60"/>
      <c r="T10" s="60"/>
      <c r="U10" s="60" t="s">
        <v>7</v>
      </c>
      <c r="V10" s="60"/>
      <c r="W10" s="60"/>
      <c r="X10" s="60"/>
      <c r="Y10" s="60"/>
      <c r="Z10" s="60" t="s">
        <v>4</v>
      </c>
      <c r="AA10" s="60" t="s">
        <v>5</v>
      </c>
      <c r="AB10" s="60"/>
      <c r="AC10" s="60"/>
      <c r="AD10" s="60" t="s">
        <v>9</v>
      </c>
      <c r="AE10" s="60"/>
      <c r="AF10" s="60"/>
      <c r="AG10" s="60"/>
      <c r="AH10" s="60" t="s">
        <v>32</v>
      </c>
      <c r="AI10" s="60"/>
      <c r="AJ10" s="60"/>
      <c r="AK10" s="60"/>
      <c r="AL10" s="60"/>
      <c r="AM10" s="60"/>
      <c r="AN10" s="60" t="s">
        <v>35</v>
      </c>
      <c r="AO10" s="60"/>
      <c r="AP10" s="60"/>
      <c r="AQ10" s="60"/>
      <c r="AR10" s="60"/>
      <c r="AS10" s="60" t="s">
        <v>33</v>
      </c>
      <c r="AT10" s="60"/>
      <c r="AU10" s="60"/>
      <c r="AV10" s="60"/>
      <c r="AW10" s="60"/>
      <c r="AX10" s="60"/>
      <c r="AY10" s="60"/>
      <c r="AZ10" s="60"/>
      <c r="BA10" s="60"/>
      <c r="BB10" s="89" t="s">
        <v>10</v>
      </c>
      <c r="BC10" s="60"/>
      <c r="BD10" s="90" t="s">
        <v>4</v>
      </c>
      <c r="BE10" s="60"/>
      <c r="BF10" s="61" t="s">
        <v>5</v>
      </c>
      <c r="BG10" s="60"/>
      <c r="BH10" s="60"/>
      <c r="BI10" s="60"/>
      <c r="BJ10" s="330"/>
      <c r="BK10" s="330"/>
      <c r="BL10" s="330"/>
      <c r="BM10" s="330"/>
      <c r="BN10" s="330"/>
      <c r="BO10" s="330"/>
      <c r="BP10" s="329"/>
      <c r="BQ10" s="60"/>
      <c r="BR10" s="87"/>
      <c r="BS10" s="88"/>
      <c r="BT10" s="60"/>
      <c r="BU10" s="91" t="s">
        <v>120</v>
      </c>
      <c r="BV10" s="60"/>
      <c r="BW10" s="60"/>
      <c r="BX10" s="61" t="s">
        <v>26</v>
      </c>
      <c r="BY10" s="60"/>
      <c r="BZ10" s="88"/>
      <c r="CA10" s="60"/>
      <c r="CB10" s="60"/>
      <c r="CC10" s="60"/>
      <c r="CD10" s="60"/>
      <c r="CE10" s="61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</row>
    <row r="11" spans="1:101" ht="18.75" customHeight="1" thickBot="1" x14ac:dyDescent="0.25">
      <c r="A11" s="60"/>
      <c r="B11" s="60"/>
      <c r="C11" s="60"/>
      <c r="D11" s="60"/>
      <c r="E11" s="85"/>
      <c r="F11" s="60"/>
      <c r="G11" s="85"/>
      <c r="H11" s="60"/>
      <c r="I11" s="60"/>
      <c r="J11" s="60"/>
      <c r="K11" s="60"/>
      <c r="L11" s="60"/>
      <c r="M11" s="60" t="s">
        <v>0</v>
      </c>
      <c r="N11" s="60" t="s">
        <v>1</v>
      </c>
      <c r="O11" s="60" t="s">
        <v>2</v>
      </c>
      <c r="P11" s="60" t="s">
        <v>3</v>
      </c>
      <c r="Q11" s="60" t="s">
        <v>0</v>
      </c>
      <c r="R11" s="60" t="s">
        <v>1</v>
      </c>
      <c r="S11" s="60" t="s">
        <v>2</v>
      </c>
      <c r="T11" s="60" t="s">
        <v>3</v>
      </c>
      <c r="U11" s="60" t="s">
        <v>0</v>
      </c>
      <c r="V11" s="60" t="s">
        <v>1</v>
      </c>
      <c r="W11" s="60" t="s">
        <v>2</v>
      </c>
      <c r="X11" s="60" t="s">
        <v>3</v>
      </c>
      <c r="Y11" s="60"/>
      <c r="Z11" s="60" t="s">
        <v>8</v>
      </c>
      <c r="AA11" s="60"/>
      <c r="AB11" s="60"/>
      <c r="AC11" s="60"/>
      <c r="AD11" s="60"/>
      <c r="AE11" s="60"/>
      <c r="AF11" s="60"/>
      <c r="AG11" s="60"/>
      <c r="AH11" s="60" t="s">
        <v>31</v>
      </c>
      <c r="AI11" s="60"/>
      <c r="AJ11" s="60"/>
      <c r="AK11" s="60"/>
      <c r="AL11" s="60"/>
      <c r="AM11" s="60"/>
      <c r="AN11" s="60" t="str">
        <f>AI12</f>
        <v>Brasilien</v>
      </c>
      <c r="AO11" s="60" t="str">
        <f>AI13</f>
        <v>Kroatien</v>
      </c>
      <c r="AP11" s="60" t="str">
        <f>AI14</f>
        <v>Mexiko</v>
      </c>
      <c r="AQ11" s="60" t="str">
        <f>AI15</f>
        <v>Kamerun</v>
      </c>
      <c r="AR11" s="60"/>
      <c r="AS11" s="60" t="s">
        <v>31</v>
      </c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330"/>
      <c r="BK11" s="330"/>
      <c r="BL11" s="330"/>
      <c r="BM11" s="330"/>
      <c r="BN11" s="330"/>
      <c r="BO11" s="330"/>
      <c r="BP11" s="329"/>
      <c r="BQ11" s="60"/>
      <c r="BR11" s="87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</row>
    <row r="12" spans="1:101" ht="18.75" customHeight="1" thickBot="1" x14ac:dyDescent="0.3">
      <c r="A12" s="60"/>
      <c r="B12" s="60"/>
      <c r="C12" s="7" t="str">
        <f>Spielplan!$C$12</f>
        <v>Brasilien</v>
      </c>
      <c r="D12" s="38"/>
      <c r="E12" s="104"/>
      <c r="F12" s="93"/>
      <c r="G12" s="104"/>
      <c r="H12" s="7" t="str">
        <f>Spielplan!$H$12</f>
        <v>Kroatien</v>
      </c>
      <c r="I12" s="38"/>
      <c r="J12" s="60"/>
      <c r="K12" s="60" t="s">
        <v>58</v>
      </c>
      <c r="L12" s="60">
        <f t="shared" ref="L12:L17" si="0">IF(E12-G12&gt;0,1,IF(G12=E12,0,-1))</f>
        <v>0</v>
      </c>
      <c r="M12" s="60">
        <f>IF($E12="",0,IF($E12&gt;$G12,3,IF($E12=G12,1,0)))</f>
        <v>0</v>
      </c>
      <c r="N12" s="60">
        <f>IF($G12="",0,IF($E12&gt;$G12,0,IF($E12=G12,1,3)))</f>
        <v>0</v>
      </c>
      <c r="O12" s="60"/>
      <c r="P12" s="60"/>
      <c r="Q12" s="60">
        <f>E12</f>
        <v>0</v>
      </c>
      <c r="R12" s="60">
        <f>G12</f>
        <v>0</v>
      </c>
      <c r="S12" s="60"/>
      <c r="T12" s="60"/>
      <c r="U12" s="60">
        <f>G12</f>
        <v>0</v>
      </c>
      <c r="V12" s="60">
        <f>E12</f>
        <v>0</v>
      </c>
      <c r="W12" s="60"/>
      <c r="X12" s="60"/>
      <c r="Y12" s="60"/>
      <c r="Z12" s="60">
        <f>M18</f>
        <v>0</v>
      </c>
      <c r="AA12" s="60">
        <f>Q18</f>
        <v>0</v>
      </c>
      <c r="AB12" s="60">
        <f>U18</f>
        <v>0</v>
      </c>
      <c r="AC12" s="60">
        <f>AA12-AB12</f>
        <v>0</v>
      </c>
      <c r="AD12" s="60">
        <f>IF(Z12&gt;Z13,-1,0)</f>
        <v>0</v>
      </c>
      <c r="AE12" s="60">
        <f>IF(Z12&gt;Z14,-1,0)</f>
        <v>0</v>
      </c>
      <c r="AF12" s="60">
        <f>IF(Z12&gt;Z15,-1,0)</f>
        <v>0</v>
      </c>
      <c r="AG12" s="60">
        <f>10000-(AJ12*1000+AM12*100+AK12*10)</f>
        <v>10000</v>
      </c>
      <c r="AH12" s="90">
        <f>RANK(AG12,AG12:AG15,1)</f>
        <v>1</v>
      </c>
      <c r="AI12" s="60" t="str">
        <f>C12</f>
        <v>Brasilien</v>
      </c>
      <c r="AJ12" s="60">
        <f t="shared" ref="AJ12:AL15" si="1">Z12</f>
        <v>0</v>
      </c>
      <c r="AK12" s="60">
        <f t="shared" si="1"/>
        <v>0</v>
      </c>
      <c r="AL12" s="60">
        <f t="shared" si="1"/>
        <v>0</v>
      </c>
      <c r="AM12" s="60">
        <f>AK12-AL12</f>
        <v>0</v>
      </c>
      <c r="AN12" s="187"/>
      <c r="AO12" s="187">
        <f>IF(AG13=AG12,IF(G12&gt;E12,AG13-0.1,AG13),AG13)</f>
        <v>10000</v>
      </c>
      <c r="AP12" s="187">
        <f>IF(AG14=AG12,IF(G14&gt;E14,AG14-0.1,AG14),AG14)</f>
        <v>10000</v>
      </c>
      <c r="AQ12" s="187">
        <f>IF(AG15=AG12,IF(G16&gt;E16,AG15-0.1,AG15),AG15)</f>
        <v>10000</v>
      </c>
      <c r="AR12" s="187">
        <f>AN16</f>
        <v>30000</v>
      </c>
      <c r="AS12" s="90">
        <f>RANK(AR12,AR12:AR15,1)</f>
        <v>1</v>
      </c>
      <c r="AT12" s="60" t="str">
        <f t="shared" ref="AT12:AW15" si="2">AI12</f>
        <v>Brasilien</v>
      </c>
      <c r="AU12" s="60">
        <f t="shared" si="2"/>
        <v>0</v>
      </c>
      <c r="AV12" s="60">
        <f t="shared" si="2"/>
        <v>0</v>
      </c>
      <c r="AW12" s="60">
        <f t="shared" si="2"/>
        <v>0</v>
      </c>
      <c r="AX12" s="60"/>
      <c r="AY12" s="60"/>
      <c r="AZ12" s="60"/>
      <c r="BA12" s="3">
        <v>1</v>
      </c>
      <c r="BB12" s="7" t="str">
        <f>VLOOKUP(1,AS12:AT15,2,FALSE)</f>
        <v>Brasilien</v>
      </c>
      <c r="BC12" s="2"/>
      <c r="BD12" s="6">
        <f>VLOOKUP(1,AS12:AW15,3,FALSE)</f>
        <v>0</v>
      </c>
      <c r="BE12" s="4">
        <f>VLOOKUP(1,AS12:AW15,4,FALSE)</f>
        <v>0</v>
      </c>
      <c r="BF12" s="93" t="s">
        <v>12</v>
      </c>
      <c r="BG12" s="4">
        <f>VLOOKUP(1,AS12:AW15,5,FALSE)</f>
        <v>0</v>
      </c>
      <c r="BH12" s="13" t="s">
        <v>18</v>
      </c>
      <c r="BI12" s="60"/>
      <c r="BJ12" s="85">
        <f>IF(E12&gt;G12,IF(Spielplan!E12&gt;Spielplan!G12,Punktemodus!$B$3,0),0)</f>
        <v>0</v>
      </c>
      <c r="BK12" s="85">
        <f>IF(E12=G12,IF(Spielplan!E12=Spielplan!G12,Punktemodus!$B$3,0),0)</f>
        <v>10</v>
      </c>
      <c r="BL12" s="85">
        <f>IF(E12&lt;G12,IF(Spielplan!E12&lt;Spielplan!G12,Punktemodus!$B$3,0),0)</f>
        <v>0</v>
      </c>
      <c r="BM12" s="85">
        <f>IF(E12=Spielplan!E12,IF(G12=Spielplan!G12,Punktemodus!$B$5,0),0)</f>
        <v>3</v>
      </c>
      <c r="BN12" s="85">
        <f>IF(E12=Spielplan!E12,Punktemodus!$B$7,0)</f>
        <v>1</v>
      </c>
      <c r="BO12" s="85">
        <f>IF(G12=Spielplan!G12,Punktemodus!$B$7,0)</f>
        <v>1</v>
      </c>
      <c r="BP12" s="137">
        <f>IF(Spielplan!E12="",0,SUM(BJ12:BO12))</f>
        <v>0</v>
      </c>
      <c r="BQ12" s="60"/>
      <c r="BR12" s="87"/>
      <c r="BS12" s="13" t="s">
        <v>18</v>
      </c>
      <c r="BT12" s="44" t="str">
        <f>IF(G17="","",BB12)</f>
        <v/>
      </c>
      <c r="BU12" s="46"/>
      <c r="BV12" s="104"/>
      <c r="BW12" s="60"/>
      <c r="BX12" s="104"/>
      <c r="BY12" s="60"/>
      <c r="BZ12" s="88"/>
      <c r="CA12" s="60"/>
      <c r="CB12" s="91" t="s">
        <v>27</v>
      </c>
      <c r="CC12" s="60"/>
      <c r="CD12" s="60"/>
      <c r="CE12" s="61" t="s">
        <v>26</v>
      </c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</row>
    <row r="13" spans="1:101" ht="18.75" customHeight="1" thickBot="1" x14ac:dyDescent="0.3">
      <c r="A13" s="60"/>
      <c r="B13" s="60"/>
      <c r="C13" s="44" t="str">
        <f>Spielplan!$C$13</f>
        <v>Mexiko</v>
      </c>
      <c r="D13" s="45"/>
      <c r="E13" s="104"/>
      <c r="F13" s="93"/>
      <c r="G13" s="104"/>
      <c r="H13" s="44" t="str">
        <f>Spielplan!$H$13</f>
        <v>Kamerun</v>
      </c>
      <c r="I13" s="45"/>
      <c r="J13" s="60"/>
      <c r="K13" s="60" t="s">
        <v>59</v>
      </c>
      <c r="L13" s="60">
        <f t="shared" si="0"/>
        <v>0</v>
      </c>
      <c r="M13" s="60"/>
      <c r="N13" s="60"/>
      <c r="O13" s="60">
        <f>IF($E13="",0,IF($E13&gt;$G13,3,IF($E13=$G13,1,0)))</f>
        <v>0</v>
      </c>
      <c r="P13" s="60">
        <f>IF($G13="",0,IF($E13&gt;$G13,0,IF($E13=$G13,1,3)))</f>
        <v>0</v>
      </c>
      <c r="Q13" s="60"/>
      <c r="R13" s="60"/>
      <c r="S13" s="60">
        <f>E13</f>
        <v>0</v>
      </c>
      <c r="T13" s="60">
        <f>G13</f>
        <v>0</v>
      </c>
      <c r="U13" s="60"/>
      <c r="V13" s="60"/>
      <c r="W13" s="60">
        <f>G13</f>
        <v>0</v>
      </c>
      <c r="X13" s="60">
        <f>E13</f>
        <v>0</v>
      </c>
      <c r="Y13" s="60"/>
      <c r="Z13" s="60">
        <f>N18</f>
        <v>0</v>
      </c>
      <c r="AA13" s="60">
        <f>R18</f>
        <v>0</v>
      </c>
      <c r="AB13" s="60">
        <f>V18</f>
        <v>0</v>
      </c>
      <c r="AC13" s="60">
        <f>AA13-AB13</f>
        <v>0</v>
      </c>
      <c r="AD13" s="60">
        <f>IF(Z13&gt;Z12,-1,0)</f>
        <v>0</v>
      </c>
      <c r="AE13" s="60">
        <f>IF(Z13&gt;Z14,-1,0)</f>
        <v>0</v>
      </c>
      <c r="AF13" s="60">
        <f>IF(Z13&gt;Z15,-1,0)</f>
        <v>0</v>
      </c>
      <c r="AG13" s="60">
        <f>10000-(AJ13*1000+AM13*100+AK13*10)</f>
        <v>10000</v>
      </c>
      <c r="AH13" s="90">
        <f>RANK(AG13,AG12:AG15,1)</f>
        <v>1</v>
      </c>
      <c r="AI13" s="60" t="str">
        <f>H12</f>
        <v>Kroatien</v>
      </c>
      <c r="AJ13" s="60">
        <f t="shared" si="1"/>
        <v>0</v>
      </c>
      <c r="AK13" s="60">
        <f t="shared" si="1"/>
        <v>0</v>
      </c>
      <c r="AL13" s="60">
        <f t="shared" si="1"/>
        <v>0</v>
      </c>
      <c r="AM13" s="60">
        <f>AK13-AL13</f>
        <v>0</v>
      </c>
      <c r="AN13" s="187">
        <f>IF(AG12=AG13,IF(E12&gt;G12,AG12-0.1,AG12),AG12)</f>
        <v>10000</v>
      </c>
      <c r="AO13" s="187"/>
      <c r="AP13" s="187">
        <f>IF(AG14=AG13,IF(G17&gt;E17,AG14-0.1,AG14),AG14)</f>
        <v>10000</v>
      </c>
      <c r="AQ13" s="187">
        <f>IF(AG15=AG13,IF(G15&gt;E15,AG15-0.1,AG15),AG15)</f>
        <v>10000</v>
      </c>
      <c r="AR13" s="187">
        <f>AO16</f>
        <v>30000</v>
      </c>
      <c r="AS13" s="90">
        <f>RANK(AR13,AR12:AR15,1)</f>
        <v>1</v>
      </c>
      <c r="AT13" s="60" t="str">
        <f t="shared" si="2"/>
        <v>Kroatien</v>
      </c>
      <c r="AU13" s="60">
        <f t="shared" si="2"/>
        <v>0</v>
      </c>
      <c r="AV13" s="60">
        <f t="shared" si="2"/>
        <v>0</v>
      </c>
      <c r="AW13" s="60">
        <f t="shared" si="2"/>
        <v>0</v>
      </c>
      <c r="AX13" s="60"/>
      <c r="AY13" s="60"/>
      <c r="AZ13" s="60"/>
      <c r="BA13" s="120">
        <v>2</v>
      </c>
      <c r="BB13" s="121" t="e">
        <f>VLOOKUP(2,AS12:AT15,2,FALSE)</f>
        <v>#N/A</v>
      </c>
      <c r="BC13" s="122"/>
      <c r="BD13" s="123" t="e">
        <f>VLOOKUP(2,AS12:AW15,3,FALSE)</f>
        <v>#N/A</v>
      </c>
      <c r="BE13" s="124" t="e">
        <f>VLOOKUP(2,AS12:AW15,4,FALSE)</f>
        <v>#N/A</v>
      </c>
      <c r="BF13" s="93" t="s">
        <v>12</v>
      </c>
      <c r="BG13" s="124" t="e">
        <f>VLOOKUP(2,AS12:AW15,5,FALSE)</f>
        <v>#N/A</v>
      </c>
      <c r="BH13" s="125" t="s">
        <v>19</v>
      </c>
      <c r="BI13" s="60"/>
      <c r="BJ13" s="85">
        <f>IF(E13&gt;G13,IF(Spielplan!E13&gt;Spielplan!G13,Punktemodus!$B$3,0),0)</f>
        <v>0</v>
      </c>
      <c r="BK13" s="85">
        <f>IF(E13=G13,IF(Spielplan!E13=Spielplan!G13,Punktemodus!$B$3,0),0)</f>
        <v>10</v>
      </c>
      <c r="BL13" s="85">
        <f>IF(E13&lt;G13,IF(Spielplan!E13&lt;Spielplan!G13,Punktemodus!$B$3,0),0)</f>
        <v>0</v>
      </c>
      <c r="BM13" s="85">
        <f>IF(E13=Spielplan!E13,IF(G13=Spielplan!G13,Punktemodus!$B$5,0),0)</f>
        <v>3</v>
      </c>
      <c r="BN13" s="85">
        <f>IF(E13=Spielplan!E13,Punktemodus!$B$7,0)</f>
        <v>1</v>
      </c>
      <c r="BO13" s="85">
        <f>IF(G13=Spielplan!G13,Punktemodus!$B$7,0)</f>
        <v>1</v>
      </c>
      <c r="BP13" s="137">
        <f>IF(Spielplan!E13="",0,SUM(BJ13:BO13))</f>
        <v>0</v>
      </c>
      <c r="BQ13" s="60"/>
      <c r="BR13" s="87"/>
      <c r="BS13" s="73" t="s">
        <v>21</v>
      </c>
      <c r="BT13" s="44" t="str">
        <f>IF(G28="","",BB24)</f>
        <v/>
      </c>
      <c r="BU13" s="46"/>
      <c r="BV13" s="104"/>
      <c r="BW13" s="60"/>
      <c r="BX13" s="104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</row>
    <row r="14" spans="1:101" ht="18.75" customHeight="1" thickBot="1" x14ac:dyDescent="0.3">
      <c r="A14" s="60"/>
      <c r="B14" s="60"/>
      <c r="C14" s="7" t="str">
        <f>C12</f>
        <v>Brasilien</v>
      </c>
      <c r="D14" s="38"/>
      <c r="E14" s="104"/>
      <c r="F14" s="93"/>
      <c r="G14" s="104"/>
      <c r="H14" s="7" t="str">
        <f>C13</f>
        <v>Mexiko</v>
      </c>
      <c r="I14" s="38"/>
      <c r="J14" s="60"/>
      <c r="K14" s="60" t="s">
        <v>60</v>
      </c>
      <c r="L14" s="60">
        <f t="shared" si="0"/>
        <v>0</v>
      </c>
      <c r="M14" s="60">
        <f>IF($E14="",0,IF($E14&gt;$G14,3,IF($E14=G14,1,0)))</f>
        <v>0</v>
      </c>
      <c r="N14" s="60"/>
      <c r="O14" s="60">
        <f>IF($G14="",0,IF($E14&gt;$G14,0,IF($E14=$G14,1,3)))</f>
        <v>0</v>
      </c>
      <c r="P14" s="60"/>
      <c r="Q14" s="60">
        <f>E14</f>
        <v>0</v>
      </c>
      <c r="R14" s="60"/>
      <c r="S14" s="60">
        <f>G14</f>
        <v>0</v>
      </c>
      <c r="T14" s="60"/>
      <c r="U14" s="60">
        <f>G14</f>
        <v>0</v>
      </c>
      <c r="V14" s="60"/>
      <c r="W14" s="60">
        <f>E14</f>
        <v>0</v>
      </c>
      <c r="X14" s="60"/>
      <c r="Y14" s="60"/>
      <c r="Z14" s="60">
        <f>O18</f>
        <v>0</v>
      </c>
      <c r="AA14" s="60">
        <f>S18</f>
        <v>0</v>
      </c>
      <c r="AB14" s="60">
        <f>W18</f>
        <v>0</v>
      </c>
      <c r="AC14" s="60">
        <f>AA14-AB14</f>
        <v>0</v>
      </c>
      <c r="AD14" s="60">
        <f>IF(Z14&gt;Z12,-1,0)</f>
        <v>0</v>
      </c>
      <c r="AE14" s="60">
        <f>IF(Z14&gt;Z13,-1,0)</f>
        <v>0</v>
      </c>
      <c r="AF14" s="60">
        <f>IF(Z14&gt;Z15,-1,0)</f>
        <v>0</v>
      </c>
      <c r="AG14" s="60">
        <f>10000-(AJ14*1000+AM14*100+AK14*10)</f>
        <v>10000</v>
      </c>
      <c r="AH14" s="90">
        <f>RANK(AG14,AG12:AG15,1)</f>
        <v>1</v>
      </c>
      <c r="AI14" s="60" t="str">
        <f>C13</f>
        <v>Mexiko</v>
      </c>
      <c r="AJ14" s="60">
        <f t="shared" si="1"/>
        <v>0</v>
      </c>
      <c r="AK14" s="60">
        <f t="shared" si="1"/>
        <v>0</v>
      </c>
      <c r="AL14" s="60">
        <f t="shared" si="1"/>
        <v>0</v>
      </c>
      <c r="AM14" s="60">
        <f>AK14-AL14</f>
        <v>0</v>
      </c>
      <c r="AN14" s="187">
        <f>IF(AG12=AG14,IF(E14&gt;G14,AG12-0.1,AG12),AG12)</f>
        <v>10000</v>
      </c>
      <c r="AO14" s="187">
        <f>IF(AG13=AG14,IF(E17&gt;G17,AG13-0.1,AG13),AG13)</f>
        <v>10000</v>
      </c>
      <c r="AP14" s="187"/>
      <c r="AQ14" s="187">
        <f>IF(AG15=AG14,IF(G13&gt;E13,AG15-0.1,AG15),AG15)</f>
        <v>10000</v>
      </c>
      <c r="AR14" s="187">
        <f>AP16</f>
        <v>30000</v>
      </c>
      <c r="AS14" s="90">
        <f>RANK(AR14,AR12:AR15,1)</f>
        <v>1</v>
      </c>
      <c r="AT14" s="60" t="str">
        <f t="shared" si="2"/>
        <v>Mexiko</v>
      </c>
      <c r="AU14" s="60">
        <f t="shared" si="2"/>
        <v>0</v>
      </c>
      <c r="AV14" s="60">
        <f t="shared" si="2"/>
        <v>0</v>
      </c>
      <c r="AW14" s="60">
        <f t="shared" si="2"/>
        <v>0</v>
      </c>
      <c r="AX14" s="60"/>
      <c r="AY14" s="60"/>
      <c r="AZ14" s="60"/>
      <c r="BA14" s="113">
        <v>3</v>
      </c>
      <c r="BB14" s="114" t="e">
        <f>VLOOKUP(3,AS12:AT15,2,FALSE)</f>
        <v>#N/A</v>
      </c>
      <c r="BC14" s="115"/>
      <c r="BD14" s="116" t="e">
        <f>VLOOKUP(3,AS12:AW15,3,FALSE)</f>
        <v>#N/A</v>
      </c>
      <c r="BE14" s="116" t="e">
        <f>VLOOKUP(3,AS12:AW15,4,FALSE)</f>
        <v>#N/A</v>
      </c>
      <c r="BF14" s="93" t="s">
        <v>12</v>
      </c>
      <c r="BG14" s="116" t="e">
        <f>VLOOKUP(3,AS12:AW15,5,FALSE)</f>
        <v>#N/A</v>
      </c>
      <c r="BH14" s="60"/>
      <c r="BI14" s="60"/>
      <c r="BJ14" s="85">
        <f>IF(E14&gt;G14,IF(Spielplan!E14&gt;Spielplan!G14,Punktemodus!$B$3,0),0)</f>
        <v>0</v>
      </c>
      <c r="BK14" s="85">
        <f>IF(E14=G14,IF(Spielplan!E14=Spielplan!G14,Punktemodus!$B$3,0),0)</f>
        <v>10</v>
      </c>
      <c r="BL14" s="85">
        <f>IF(E14&lt;G14,IF(Spielplan!E14&lt;Spielplan!G14,Punktemodus!$B$3,0),0)</f>
        <v>0</v>
      </c>
      <c r="BM14" s="85">
        <f>IF(E14=Spielplan!E14,IF(G14=Spielplan!G14,Punktemodus!$B$5,0),0)</f>
        <v>3</v>
      </c>
      <c r="BN14" s="85">
        <f>IF(E14=Spielplan!E14,Punktemodus!$B$7,0)</f>
        <v>1</v>
      </c>
      <c r="BO14" s="85">
        <f>IF(G14=Spielplan!G14,Punktemodus!$B$7,0)</f>
        <v>1</v>
      </c>
      <c r="BP14" s="137">
        <f>IF(Spielplan!E14="",0,SUM(BJ14:BO14))</f>
        <v>0</v>
      </c>
      <c r="BQ14" s="60"/>
      <c r="BR14" s="87"/>
      <c r="BS14" s="60"/>
      <c r="BT14" s="60"/>
      <c r="BU14" s="60"/>
      <c r="BV14" s="60"/>
      <c r="BW14" s="60"/>
      <c r="BX14" s="60"/>
      <c r="BY14" s="60"/>
      <c r="BZ14" s="47">
        <v>49</v>
      </c>
      <c r="CA14" s="44" t="str">
        <f>IF(BX12="",IF(BV12&gt;BV13,BT12,BT13),IF(BX12&gt;BX13,BT12,BT13))</f>
        <v/>
      </c>
      <c r="CB14" s="46"/>
      <c r="CC14" s="104"/>
      <c r="CD14" s="60"/>
      <c r="CE14" s="104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</row>
    <row r="15" spans="1:101" ht="18.75" customHeight="1" thickBot="1" x14ac:dyDescent="0.3">
      <c r="A15" s="60"/>
      <c r="B15" s="60"/>
      <c r="C15" s="44" t="str">
        <f>H12</f>
        <v>Kroatien</v>
      </c>
      <c r="D15" s="45"/>
      <c r="E15" s="104"/>
      <c r="F15" s="93"/>
      <c r="G15" s="104"/>
      <c r="H15" s="44" t="str">
        <f>H13</f>
        <v>Kamerun</v>
      </c>
      <c r="I15" s="45"/>
      <c r="J15" s="60"/>
      <c r="K15" s="60" t="s">
        <v>61</v>
      </c>
      <c r="L15" s="60">
        <f t="shared" si="0"/>
        <v>0</v>
      </c>
      <c r="M15" s="60"/>
      <c r="N15" s="60">
        <f>IF($E15="",0,IF($E15&gt;$G15,3,IF($E15=$G15,1,0)))</f>
        <v>0</v>
      </c>
      <c r="O15" s="60"/>
      <c r="P15" s="60">
        <f>IF($G15="",0,IF($E15&gt;$G15,0,IF($E15=$G15,1,3)))</f>
        <v>0</v>
      </c>
      <c r="Q15" s="60"/>
      <c r="R15" s="60">
        <f>E15</f>
        <v>0</v>
      </c>
      <c r="S15" s="60"/>
      <c r="T15" s="60">
        <f>G15</f>
        <v>0</v>
      </c>
      <c r="U15" s="60"/>
      <c r="V15" s="60">
        <f>G15</f>
        <v>0</v>
      </c>
      <c r="W15" s="60"/>
      <c r="X15" s="60">
        <f>E15</f>
        <v>0</v>
      </c>
      <c r="Y15" s="60"/>
      <c r="Z15" s="60">
        <f>P18</f>
        <v>0</v>
      </c>
      <c r="AA15" s="60">
        <f>T18</f>
        <v>0</v>
      </c>
      <c r="AB15" s="60">
        <f>X18</f>
        <v>0</v>
      </c>
      <c r="AC15" s="60">
        <f>AA15-AB15</f>
        <v>0</v>
      </c>
      <c r="AD15" s="60">
        <f>IF(Z15&gt;Z12,-1,0)</f>
        <v>0</v>
      </c>
      <c r="AE15" s="60">
        <f>IF(Z15&gt;Z13,-1,0)</f>
        <v>0</v>
      </c>
      <c r="AF15" s="60">
        <f>IF(Z15&gt;Z14,-1,0)</f>
        <v>0</v>
      </c>
      <c r="AG15" s="60">
        <f>10000-(AJ15*1000+AM15*100+AK15*10)</f>
        <v>10000</v>
      </c>
      <c r="AH15" s="90">
        <f>RANK(AG15,AG12:AG15,1)</f>
        <v>1</v>
      </c>
      <c r="AI15" s="60" t="str">
        <f>H13</f>
        <v>Kamerun</v>
      </c>
      <c r="AJ15" s="60">
        <f t="shared" si="1"/>
        <v>0</v>
      </c>
      <c r="AK15" s="60">
        <f t="shared" si="1"/>
        <v>0</v>
      </c>
      <c r="AL15" s="60">
        <f t="shared" si="1"/>
        <v>0</v>
      </c>
      <c r="AM15" s="60">
        <f>AK15-AL15</f>
        <v>0</v>
      </c>
      <c r="AN15" s="187">
        <f>IF(AG12=AG15,IF(E16&gt;G16,AG12-0.1,AG12),AG12)</f>
        <v>10000</v>
      </c>
      <c r="AO15" s="187">
        <f>IF(AG13=AG15,IF(E15&gt;G15,AG13-0.1,AG13),AG13)</f>
        <v>10000</v>
      </c>
      <c r="AP15" s="187">
        <f>IF(AG14=AG15,IF(E13&gt;G13,AG14-0.1,AG14),AG14)</f>
        <v>10000</v>
      </c>
      <c r="AQ15" s="187"/>
      <c r="AR15" s="187">
        <f>AQ16</f>
        <v>30000</v>
      </c>
      <c r="AS15" s="90">
        <f>RANK(AR15,AR12:AR15,1)</f>
        <v>1</v>
      </c>
      <c r="AT15" s="60" t="str">
        <f t="shared" si="2"/>
        <v>Kamerun</v>
      </c>
      <c r="AU15" s="60">
        <f t="shared" si="2"/>
        <v>0</v>
      </c>
      <c r="AV15" s="60">
        <f t="shared" si="2"/>
        <v>0</v>
      </c>
      <c r="AW15" s="60">
        <f t="shared" si="2"/>
        <v>0</v>
      </c>
      <c r="AX15" s="60"/>
      <c r="AY15" s="60"/>
      <c r="AZ15" s="60"/>
      <c r="BA15" s="113">
        <v>4</v>
      </c>
      <c r="BB15" s="114" t="e">
        <f>VLOOKUP(4,AS12:AT15,2,FALSE)</f>
        <v>#N/A</v>
      </c>
      <c r="BC15" s="115"/>
      <c r="BD15" s="116" t="e">
        <f>VLOOKUP(4,AS12:AW15,3,FALSE)</f>
        <v>#N/A</v>
      </c>
      <c r="BE15" s="116" t="e">
        <f>VLOOKUP(4,AS12:AW15,4,FALSE)</f>
        <v>#N/A</v>
      </c>
      <c r="BF15" s="93" t="s">
        <v>12</v>
      </c>
      <c r="BG15" s="116" t="e">
        <f>VLOOKUP(4,AS12:AW15,5,FALSE)</f>
        <v>#N/A</v>
      </c>
      <c r="BH15" s="60"/>
      <c r="BI15" s="60"/>
      <c r="BJ15" s="85">
        <f>IF(E15&gt;G15,IF(Spielplan!E15&gt;Spielplan!G15,Punktemodus!$B$3,0),0)</f>
        <v>0</v>
      </c>
      <c r="BK15" s="85">
        <f>IF(E15=G15,IF(Spielplan!E15=Spielplan!G15,Punktemodus!$B$3,0),0)</f>
        <v>10</v>
      </c>
      <c r="BL15" s="85">
        <f>IF(E15&lt;G15,IF(Spielplan!E15&lt;Spielplan!G15,Punktemodus!$B$3,0),0)</f>
        <v>0</v>
      </c>
      <c r="BM15" s="85">
        <f>IF(E15=Spielplan!E15,IF(G15=Spielplan!G15,Punktemodus!$B$5,0),0)</f>
        <v>3</v>
      </c>
      <c r="BN15" s="85">
        <f>IF(E15=Spielplan!E15,Punktemodus!$B$7,0)</f>
        <v>1</v>
      </c>
      <c r="BO15" s="85">
        <f>IF(G15=Spielplan!G15,Punktemodus!$B$7,0)</f>
        <v>1</v>
      </c>
      <c r="BP15" s="137">
        <f>IF(Spielplan!E15="",0,SUM(BJ15:BO15))</f>
        <v>0</v>
      </c>
      <c r="BQ15" s="60"/>
      <c r="BR15" s="87"/>
      <c r="BS15" s="60"/>
      <c r="BT15" s="60"/>
      <c r="BU15" s="60"/>
      <c r="BV15" s="60"/>
      <c r="BW15" s="60"/>
      <c r="BX15" s="60"/>
      <c r="BY15" s="60"/>
      <c r="BZ15" s="47">
        <v>50</v>
      </c>
      <c r="CA15" s="44" t="str">
        <f>IF(BX16="",IF(BV16&gt;BV17,BT16,BT17),IF(BX16&gt;BX17,BT16,BT17))</f>
        <v/>
      </c>
      <c r="CB15" s="46"/>
      <c r="CC15" s="104"/>
      <c r="CD15" s="60"/>
      <c r="CE15" s="104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</row>
    <row r="16" spans="1:101" ht="18.75" customHeight="1" thickBot="1" x14ac:dyDescent="0.3">
      <c r="A16" s="60"/>
      <c r="B16" s="60"/>
      <c r="C16" s="7" t="str">
        <f>C12</f>
        <v>Brasilien</v>
      </c>
      <c r="D16" s="38"/>
      <c r="E16" s="104"/>
      <c r="F16" s="93"/>
      <c r="G16" s="104"/>
      <c r="H16" s="7" t="str">
        <f>H13</f>
        <v>Kamerun</v>
      </c>
      <c r="I16" s="38"/>
      <c r="J16" s="60"/>
      <c r="K16" s="60" t="s">
        <v>62</v>
      </c>
      <c r="L16" s="60">
        <f t="shared" si="0"/>
        <v>0</v>
      </c>
      <c r="M16" s="60">
        <f>IF($E16="",0,IF($E16&gt;$G16,3,IF($E16=G16,1,0)))</f>
        <v>0</v>
      </c>
      <c r="N16" s="60"/>
      <c r="O16" s="60"/>
      <c r="P16" s="60">
        <f>IF($G16="",0,IF($E16&gt;$G16,0,IF($E16=$G16,1,3)))</f>
        <v>0</v>
      </c>
      <c r="Q16" s="60">
        <f>E16</f>
        <v>0</v>
      </c>
      <c r="R16" s="60"/>
      <c r="S16" s="60"/>
      <c r="T16" s="60">
        <f>G16</f>
        <v>0</v>
      </c>
      <c r="U16" s="60">
        <f>G16</f>
        <v>0</v>
      </c>
      <c r="V16" s="60"/>
      <c r="W16" s="60"/>
      <c r="X16" s="60">
        <f>E16</f>
        <v>0</v>
      </c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187">
        <f>SUM(AN12:AN15)</f>
        <v>30000</v>
      </c>
      <c r="AO16" s="187">
        <f>SUM(AO12:AO15)</f>
        <v>30000</v>
      </c>
      <c r="AP16" s="187">
        <f>SUM(AP12:AP15)</f>
        <v>30000</v>
      </c>
      <c r="AQ16" s="187">
        <f>SUM(AQ12:AQ15)</f>
        <v>30000</v>
      </c>
      <c r="AR16" s="187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85">
        <f>IF(E16&gt;G16,IF(Spielplan!E16&gt;Spielplan!G16,Punktemodus!$B$3,0),0)</f>
        <v>0</v>
      </c>
      <c r="BK16" s="85">
        <f>IF(E16=G16,IF(Spielplan!E16=Spielplan!G16,Punktemodus!$B$3,0),0)</f>
        <v>10</v>
      </c>
      <c r="BL16" s="85">
        <f>IF(E16&lt;G16,IF(Spielplan!E16&lt;Spielplan!G16,Punktemodus!$B$3,0),0)</f>
        <v>0</v>
      </c>
      <c r="BM16" s="85">
        <f>IF(E16=Spielplan!E16,IF(G16=Spielplan!G16,Punktemodus!$B$5,0),0)</f>
        <v>3</v>
      </c>
      <c r="BN16" s="85">
        <f>IF(E16=Spielplan!E16,Punktemodus!$B$7,0)</f>
        <v>1</v>
      </c>
      <c r="BO16" s="85">
        <f>IF(G16=Spielplan!G16,Punktemodus!$B$7,0)</f>
        <v>1</v>
      </c>
      <c r="BP16" s="137">
        <f>IF(Spielplan!E16="",0,SUM(BJ16:BO16))</f>
        <v>0</v>
      </c>
      <c r="BQ16" s="60"/>
      <c r="BR16" s="87"/>
      <c r="BS16" s="63" t="s">
        <v>22</v>
      </c>
      <c r="BT16" s="44" t="str">
        <f>IF(G39="","",BB34)</f>
        <v/>
      </c>
      <c r="BU16" s="46"/>
      <c r="BV16" s="104"/>
      <c r="BW16" s="60"/>
      <c r="BX16" s="104"/>
      <c r="BY16" s="60"/>
      <c r="BZ16" s="60"/>
      <c r="CA16" s="60"/>
      <c r="CB16" s="60"/>
      <c r="CC16" s="60"/>
      <c r="CD16" s="60"/>
      <c r="CE16" s="60"/>
      <c r="CF16" s="91"/>
      <c r="CG16" s="91" t="s">
        <v>28</v>
      </c>
      <c r="CH16" s="60"/>
      <c r="CI16" s="60"/>
      <c r="CJ16" s="61" t="s">
        <v>26</v>
      </c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</row>
    <row r="17" spans="1:101" ht="18.75" customHeight="1" thickBot="1" x14ac:dyDescent="0.3">
      <c r="A17" s="60"/>
      <c r="B17" s="60"/>
      <c r="C17" s="44" t="str">
        <f>H12</f>
        <v>Kroatien</v>
      </c>
      <c r="D17" s="45"/>
      <c r="E17" s="104"/>
      <c r="F17" s="93"/>
      <c r="G17" s="104"/>
      <c r="H17" s="44" t="str">
        <f>C13</f>
        <v>Mexiko</v>
      </c>
      <c r="I17" s="45"/>
      <c r="J17" s="60"/>
      <c r="K17" s="60" t="s">
        <v>62</v>
      </c>
      <c r="L17" s="60">
        <f t="shared" si="0"/>
        <v>0</v>
      </c>
      <c r="M17" s="60"/>
      <c r="N17" s="60">
        <f>IF($E17="",0,IF($E17&gt;$G17,3,IF($E17=$G17,1,0)))</f>
        <v>0</v>
      </c>
      <c r="O17" s="60">
        <f>IF($G17="",0,IF($E17&gt;$G17,0,IF($E17=$G17,1,3)))</f>
        <v>0</v>
      </c>
      <c r="P17" s="60"/>
      <c r="Q17" s="60"/>
      <c r="R17" s="60">
        <f>E17</f>
        <v>0</v>
      </c>
      <c r="S17" s="60">
        <f>G17</f>
        <v>0</v>
      </c>
      <c r="T17" s="60"/>
      <c r="U17" s="60"/>
      <c r="V17" s="60">
        <f>G17</f>
        <v>0</v>
      </c>
      <c r="W17" s="60">
        <f>E17</f>
        <v>0</v>
      </c>
      <c r="X17" s="60"/>
      <c r="Y17" s="60"/>
      <c r="Z17" s="60" t="s">
        <v>30</v>
      </c>
      <c r="AA17" s="60"/>
      <c r="AB17" s="60"/>
      <c r="AC17" s="60"/>
      <c r="AD17" s="60"/>
      <c r="AE17" s="60"/>
      <c r="AF17" s="60"/>
      <c r="AG17" s="60" t="b">
        <f>OR(AG12=AG13,AG12=AG14,AG12=AG15,AG13=AG14,AG13=AG15,AG14=AG15)</f>
        <v>1</v>
      </c>
      <c r="AH17" s="60"/>
      <c r="AI17" s="60"/>
      <c r="AJ17" s="60"/>
      <c r="AK17" s="60"/>
      <c r="AL17" s="60"/>
      <c r="AM17" s="60"/>
      <c r="AN17" s="60"/>
      <c r="AO17" s="60" t="s">
        <v>34</v>
      </c>
      <c r="AP17" s="60"/>
      <c r="AQ17" s="60"/>
      <c r="AR17" s="60" t="b">
        <f>OR(AR12=AR13,AR12=AR14,AR12=AR15,AR13=AR14,AR13=AR15,AR14=AR15)</f>
        <v>1</v>
      </c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85">
        <f>IF(E17&gt;G17,IF(Spielplan!E17&gt;Spielplan!G17,Punktemodus!$B$3,0),0)</f>
        <v>0</v>
      </c>
      <c r="BK17" s="85">
        <f>IF(E17=G17,IF(Spielplan!E17=Spielplan!G17,Punktemodus!$B$3,0),0)</f>
        <v>10</v>
      </c>
      <c r="BL17" s="85">
        <f>IF(E17&lt;G17,IF(Spielplan!E17&lt;Spielplan!G17,Punktemodus!$B$3,0),0)</f>
        <v>0</v>
      </c>
      <c r="BM17" s="85">
        <f>IF(E17=Spielplan!E17,IF(G17=Spielplan!G17,Punktemodus!$B$5,0),0)</f>
        <v>3</v>
      </c>
      <c r="BN17" s="85">
        <f>IF(E17=Spielplan!E17,Punktemodus!$B$7,0)</f>
        <v>1</v>
      </c>
      <c r="BO17" s="85">
        <f>IF(G17=Spielplan!G17,Punktemodus!$B$7,0)</f>
        <v>1</v>
      </c>
      <c r="BP17" s="137">
        <f>IF(Spielplan!E17="",0,SUM(BJ17:BO17))</f>
        <v>0</v>
      </c>
      <c r="BQ17" s="60"/>
      <c r="BR17" s="87"/>
      <c r="BS17" s="52" t="s">
        <v>25</v>
      </c>
      <c r="BT17" s="44" t="str">
        <f>IF(G50="","",BB46)</f>
        <v/>
      </c>
      <c r="BU17" s="46"/>
      <c r="BV17" s="104"/>
      <c r="BW17" s="60"/>
      <c r="BX17" s="104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</row>
    <row r="18" spans="1:101" ht="18.75" customHeight="1" thickBot="1" x14ac:dyDescent="0.25">
      <c r="A18" s="60"/>
      <c r="B18" s="60"/>
      <c r="C18" s="136" t="str">
        <f>IF(G17="","",IF(AR17=TRUE,"Achtung: Fehler in Tabelle!",""))</f>
        <v/>
      </c>
      <c r="D18" s="60"/>
      <c r="E18" s="85"/>
      <c r="F18" s="60"/>
      <c r="G18" s="85"/>
      <c r="H18" s="60"/>
      <c r="I18" s="60"/>
      <c r="J18" s="60"/>
      <c r="K18" s="60"/>
      <c r="L18" s="60"/>
      <c r="M18" s="60">
        <f t="shared" ref="M18:X18" si="3">SUM(M12:M17)</f>
        <v>0</v>
      </c>
      <c r="N18" s="60">
        <f t="shared" si="3"/>
        <v>0</v>
      </c>
      <c r="O18" s="60">
        <f t="shared" si="3"/>
        <v>0</v>
      </c>
      <c r="P18" s="60">
        <f t="shared" si="3"/>
        <v>0</v>
      </c>
      <c r="Q18" s="60">
        <f t="shared" si="3"/>
        <v>0</v>
      </c>
      <c r="R18" s="60">
        <f t="shared" si="3"/>
        <v>0</v>
      </c>
      <c r="S18" s="60">
        <f t="shared" si="3"/>
        <v>0</v>
      </c>
      <c r="T18" s="60">
        <f t="shared" si="3"/>
        <v>0</v>
      </c>
      <c r="U18" s="60">
        <f t="shared" si="3"/>
        <v>0</v>
      </c>
      <c r="V18" s="60">
        <f t="shared" si="3"/>
        <v>0</v>
      </c>
      <c r="W18" s="60">
        <f t="shared" si="3"/>
        <v>0</v>
      </c>
      <c r="X18" s="60">
        <f t="shared" si="3"/>
        <v>0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160">
        <f>SUM(BP12:BP17)</f>
        <v>0</v>
      </c>
      <c r="BQ18" s="60"/>
      <c r="BR18" s="8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47">
        <v>58</v>
      </c>
      <c r="CF18" s="44" t="str">
        <f>IF(CE14="",IF(CC14&gt;CC15,CA14,CA15),IF(CE14&gt;CE15,CA14,CA15))</f>
        <v/>
      </c>
      <c r="CG18" s="46"/>
      <c r="CH18" s="104"/>
      <c r="CI18" s="60"/>
      <c r="CJ18" s="104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</row>
    <row r="19" spans="1:101" ht="18.75" customHeight="1" thickBot="1" x14ac:dyDescent="0.25">
      <c r="A19" s="60"/>
      <c r="B19" s="60"/>
      <c r="C19" s="60"/>
      <c r="D19" s="60"/>
      <c r="E19" s="85"/>
      <c r="F19" s="60"/>
      <c r="G19" s="85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138"/>
      <c r="BQ19" s="60"/>
      <c r="BR19" s="8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47">
        <v>57</v>
      </c>
      <c r="CF19" s="44" t="str">
        <f>IF(CE22="",IF(CC22&gt;CC23,CA22,CA23),IF(CE22&gt;CE23,CA22,CA23))</f>
        <v/>
      </c>
      <c r="CG19" s="46"/>
      <c r="CH19" s="104"/>
      <c r="CI19" s="60"/>
      <c r="CJ19" s="104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</row>
    <row r="20" spans="1:101" ht="18.75" customHeight="1" thickBot="1" x14ac:dyDescent="0.25">
      <c r="A20" s="60"/>
      <c r="B20" s="60"/>
      <c r="C20" s="60"/>
      <c r="D20" s="60"/>
      <c r="E20" s="85"/>
      <c r="F20" s="60"/>
      <c r="G20" s="85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138"/>
      <c r="BQ20" s="60"/>
      <c r="BR20" s="87"/>
      <c r="BS20" s="54" t="s">
        <v>121</v>
      </c>
      <c r="BT20" s="44" t="str">
        <f>IF(G61="","",BB56)</f>
        <v/>
      </c>
      <c r="BU20" s="46"/>
      <c r="BV20" s="104"/>
      <c r="BW20" s="60"/>
      <c r="BX20" s="104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</row>
    <row r="21" spans="1:101" ht="18.75" customHeight="1" thickBot="1" x14ac:dyDescent="0.3">
      <c r="A21" s="60"/>
      <c r="B21" s="60"/>
      <c r="C21" s="88" t="s">
        <v>64</v>
      </c>
      <c r="D21" s="60"/>
      <c r="E21" s="85"/>
      <c r="F21" s="60"/>
      <c r="G21" s="85"/>
      <c r="H21" s="60"/>
      <c r="I21" s="60"/>
      <c r="J21" s="60"/>
      <c r="K21" s="60"/>
      <c r="L21" s="60"/>
      <c r="M21" s="60" t="s">
        <v>4</v>
      </c>
      <c r="N21" s="60"/>
      <c r="O21" s="60"/>
      <c r="P21" s="60"/>
      <c r="Q21" s="60" t="s">
        <v>6</v>
      </c>
      <c r="R21" s="60"/>
      <c r="S21" s="60"/>
      <c r="T21" s="60"/>
      <c r="U21" s="60" t="s">
        <v>7</v>
      </c>
      <c r="V21" s="60"/>
      <c r="W21" s="60"/>
      <c r="X21" s="60"/>
      <c r="Y21" s="60"/>
      <c r="Z21" s="60" t="s">
        <v>4</v>
      </c>
      <c r="AA21" s="60" t="s">
        <v>5</v>
      </c>
      <c r="AB21" s="60"/>
      <c r="AC21" s="60"/>
      <c r="AD21" s="60" t="s">
        <v>9</v>
      </c>
      <c r="AE21" s="60"/>
      <c r="AF21" s="60"/>
      <c r="AG21" s="60"/>
      <c r="AH21" s="60" t="s">
        <v>32</v>
      </c>
      <c r="AI21" s="60"/>
      <c r="AJ21" s="60"/>
      <c r="AK21" s="60"/>
      <c r="AL21" s="60"/>
      <c r="AM21" s="60"/>
      <c r="AN21" s="60" t="s">
        <v>35</v>
      </c>
      <c r="AO21" s="60"/>
      <c r="AP21" s="60"/>
      <c r="AQ21" s="60"/>
      <c r="AR21" s="60"/>
      <c r="AS21" s="60" t="s">
        <v>33</v>
      </c>
      <c r="AT21" s="60"/>
      <c r="AU21" s="60"/>
      <c r="AV21" s="60"/>
      <c r="AW21" s="60"/>
      <c r="AX21" s="60"/>
      <c r="AY21" s="60"/>
      <c r="AZ21" s="60"/>
      <c r="BA21" s="60"/>
      <c r="BB21" s="89" t="s">
        <v>10</v>
      </c>
      <c r="BC21" s="60"/>
      <c r="BD21" s="90" t="s">
        <v>4</v>
      </c>
      <c r="BE21" s="60"/>
      <c r="BF21" s="61" t="s">
        <v>5</v>
      </c>
      <c r="BG21" s="60"/>
      <c r="BH21" s="60"/>
      <c r="BI21" s="60"/>
      <c r="BJ21" s="60"/>
      <c r="BK21" s="60"/>
      <c r="BL21" s="60"/>
      <c r="BM21" s="60"/>
      <c r="BN21" s="60"/>
      <c r="BO21" s="60"/>
      <c r="BP21" s="138"/>
      <c r="BQ21" s="60"/>
      <c r="BR21" s="87"/>
      <c r="BS21" s="73" t="s">
        <v>122</v>
      </c>
      <c r="BT21" s="44" t="str">
        <f>IF(G72="","",BB68)</f>
        <v/>
      </c>
      <c r="BU21" s="46"/>
      <c r="BV21" s="104"/>
      <c r="BW21" s="60"/>
      <c r="BX21" s="104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91" t="s">
        <v>29</v>
      </c>
      <c r="CM21" s="60"/>
      <c r="CN21" s="60"/>
      <c r="CO21" s="61" t="s">
        <v>26</v>
      </c>
      <c r="CP21" s="60"/>
      <c r="CQ21" s="60"/>
      <c r="CR21" s="60"/>
      <c r="CS21" s="60"/>
      <c r="CT21" s="60"/>
      <c r="CU21" s="60"/>
      <c r="CV21" s="60"/>
      <c r="CW21" s="60"/>
    </row>
    <row r="22" spans="1:101" ht="18.75" customHeight="1" thickBot="1" x14ac:dyDescent="0.3">
      <c r="A22" s="60"/>
      <c r="B22" s="60"/>
      <c r="C22" s="60"/>
      <c r="D22" s="60"/>
      <c r="E22" s="85"/>
      <c r="F22" s="60"/>
      <c r="G22" s="85"/>
      <c r="H22" s="60"/>
      <c r="I22" s="60"/>
      <c r="J22" s="60"/>
      <c r="K22" s="60"/>
      <c r="L22" s="60"/>
      <c r="M22" s="60" t="s">
        <v>0</v>
      </c>
      <c r="N22" s="60" t="s">
        <v>1</v>
      </c>
      <c r="O22" s="60" t="s">
        <v>2</v>
      </c>
      <c r="P22" s="60" t="s">
        <v>3</v>
      </c>
      <c r="Q22" s="60" t="s">
        <v>0</v>
      </c>
      <c r="R22" s="60" t="s">
        <v>1</v>
      </c>
      <c r="S22" s="60" t="s">
        <v>2</v>
      </c>
      <c r="T22" s="60" t="s">
        <v>3</v>
      </c>
      <c r="U22" s="60" t="s">
        <v>0</v>
      </c>
      <c r="V22" s="60" t="s">
        <v>1</v>
      </c>
      <c r="W22" s="60" t="s">
        <v>2</v>
      </c>
      <c r="X22" s="60" t="s">
        <v>3</v>
      </c>
      <c r="Y22" s="60"/>
      <c r="Z22" s="60" t="s">
        <v>8</v>
      </c>
      <c r="AA22" s="60"/>
      <c r="AB22" s="60"/>
      <c r="AC22" s="60"/>
      <c r="AD22" s="60"/>
      <c r="AE22" s="60"/>
      <c r="AF22" s="60"/>
      <c r="AG22" s="60"/>
      <c r="AH22" s="60" t="s">
        <v>31</v>
      </c>
      <c r="AI22" s="60"/>
      <c r="AJ22" s="60"/>
      <c r="AK22" s="60"/>
      <c r="AL22" s="60"/>
      <c r="AM22" s="60"/>
      <c r="AN22" s="60" t="str">
        <f>AI23</f>
        <v>Spanien</v>
      </c>
      <c r="AO22" s="60" t="str">
        <f>AI24</f>
        <v>Niederlande</v>
      </c>
      <c r="AP22" s="60" t="str">
        <f>AI25</f>
        <v>Chile</v>
      </c>
      <c r="AQ22" s="60" t="str">
        <f>AI26</f>
        <v>Australien</v>
      </c>
      <c r="AR22" s="60"/>
      <c r="AS22" s="60" t="s">
        <v>31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138"/>
      <c r="BQ22" s="60"/>
      <c r="BR22" s="87"/>
      <c r="BS22" s="60"/>
      <c r="BT22" s="60"/>
      <c r="BU22" s="60"/>
      <c r="BV22" s="60"/>
      <c r="BW22" s="60"/>
      <c r="BX22" s="60"/>
      <c r="BY22" s="60"/>
      <c r="BZ22" s="47">
        <v>53</v>
      </c>
      <c r="CA22" s="44" t="str">
        <f>IF(BX20="",IF(BV20&gt;BV21,BT20,BT21),IF(BX20&gt;BX21,BT20,BT21))</f>
        <v/>
      </c>
      <c r="CB22" s="46"/>
      <c r="CC22" s="104"/>
      <c r="CD22" s="60"/>
      <c r="CE22" s="104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88" t="s">
        <v>130</v>
      </c>
      <c r="CS22" s="60"/>
      <c r="CT22" s="60"/>
      <c r="CU22" s="60"/>
      <c r="CV22" s="60"/>
      <c r="CW22" s="60"/>
    </row>
    <row r="23" spans="1:101" ht="18.75" customHeight="1" thickBot="1" x14ac:dyDescent="0.3">
      <c r="A23" s="60"/>
      <c r="B23" s="60"/>
      <c r="C23" s="65" t="str">
        <f>Spielplan!$C$23</f>
        <v>Spanien</v>
      </c>
      <c r="D23" s="66"/>
      <c r="E23" s="104"/>
      <c r="F23" s="93"/>
      <c r="G23" s="104"/>
      <c r="H23" s="65" t="str">
        <f>Spielplan!$H$23</f>
        <v>Niederlande</v>
      </c>
      <c r="I23" s="66"/>
      <c r="J23" s="60"/>
      <c r="K23" s="60" t="s">
        <v>68</v>
      </c>
      <c r="L23" s="60">
        <f t="shared" ref="L23:L28" si="4">IF(E23-G23&gt;0,1,IF(G23=E23,0,-1))</f>
        <v>0</v>
      </c>
      <c r="M23" s="60">
        <f>IF($E23="",0,IF($E23&gt;$G23,3,IF($E23=G23,1,0)))</f>
        <v>0</v>
      </c>
      <c r="N23" s="60">
        <f>IF($G23="",0,IF($E23&gt;$G23,0,IF($E23=G23,1,3)))</f>
        <v>0</v>
      </c>
      <c r="O23" s="60"/>
      <c r="P23" s="60"/>
      <c r="Q23" s="60">
        <f>E23</f>
        <v>0</v>
      </c>
      <c r="R23" s="60">
        <f>G23</f>
        <v>0</v>
      </c>
      <c r="S23" s="60"/>
      <c r="T23" s="60"/>
      <c r="U23" s="60">
        <f>G23</f>
        <v>0</v>
      </c>
      <c r="V23" s="60">
        <f>E23</f>
        <v>0</v>
      </c>
      <c r="W23" s="60"/>
      <c r="X23" s="60"/>
      <c r="Y23" s="60"/>
      <c r="Z23" s="60">
        <f>M29</f>
        <v>0</v>
      </c>
      <c r="AA23" s="60">
        <f>Q29</f>
        <v>0</v>
      </c>
      <c r="AB23" s="60">
        <f>U29</f>
        <v>0</v>
      </c>
      <c r="AC23" s="60">
        <f>AA23-AB23</f>
        <v>0</v>
      </c>
      <c r="AD23" s="60">
        <f>IF(Z23&gt;Z24,-1,0)</f>
        <v>0</v>
      </c>
      <c r="AE23" s="60">
        <f>IF(Z23&gt;Z25,-1,0)</f>
        <v>0</v>
      </c>
      <c r="AF23" s="60">
        <f>IF(Z23&gt;Z26,-1,0)</f>
        <v>0</v>
      </c>
      <c r="AG23" s="60">
        <f>10000-(AJ23*1000+AM23*100+AK23*10)</f>
        <v>10000</v>
      </c>
      <c r="AH23" s="90">
        <f>RANK(AG23,AG23:AG26,1)</f>
        <v>1</v>
      </c>
      <c r="AI23" s="60" t="str">
        <f>C23</f>
        <v>Spanien</v>
      </c>
      <c r="AJ23" s="60">
        <f t="shared" ref="AJ23:AL26" si="5">Z23</f>
        <v>0</v>
      </c>
      <c r="AK23" s="60">
        <f t="shared" si="5"/>
        <v>0</v>
      </c>
      <c r="AL23" s="60">
        <f t="shared" si="5"/>
        <v>0</v>
      </c>
      <c r="AM23" s="60">
        <f>AK23-AL23</f>
        <v>0</v>
      </c>
      <c r="AN23" s="187"/>
      <c r="AO23" s="187">
        <f>IF(AG24=AG23,IF(G23&gt;E23,AG24-0.1,AG24),AG24)</f>
        <v>10000</v>
      </c>
      <c r="AP23" s="187">
        <f>IF(AG25=AG23,IF(G25&gt;E25,AG25-0.1,AG25),AG25)</f>
        <v>10000</v>
      </c>
      <c r="AQ23" s="187">
        <f>IF(AG26=AG23,IF(G27&gt;E27,AG26-0.1,AG26),AG26)</f>
        <v>10000</v>
      </c>
      <c r="AR23" s="187">
        <f>AN27</f>
        <v>30000</v>
      </c>
      <c r="AS23" s="90">
        <f>RANK(AR23,AR23:AR26,1)</f>
        <v>1</v>
      </c>
      <c r="AT23" s="60" t="str">
        <f t="shared" ref="AT23:AW26" si="6">AI23</f>
        <v>Spanien</v>
      </c>
      <c r="AU23" s="60">
        <f t="shared" si="6"/>
        <v>0</v>
      </c>
      <c r="AV23" s="60">
        <f t="shared" si="6"/>
        <v>0</v>
      </c>
      <c r="AW23" s="60">
        <f t="shared" si="6"/>
        <v>0</v>
      </c>
      <c r="AX23" s="60"/>
      <c r="AY23" s="60"/>
      <c r="AZ23" s="60"/>
      <c r="BA23" s="67">
        <v>1</v>
      </c>
      <c r="BB23" s="65" t="str">
        <f>VLOOKUP(1,AS23:AT26,2,FALSE)</f>
        <v>Spanien</v>
      </c>
      <c r="BC23" s="66"/>
      <c r="BD23" s="68">
        <f>VLOOKUP(1,AS23:AW26,3,FALSE)</f>
        <v>0</v>
      </c>
      <c r="BE23" s="69">
        <f>VLOOKUP(1,AS23:AW26,4,FALSE)</f>
        <v>0</v>
      </c>
      <c r="BF23" s="93" t="s">
        <v>12</v>
      </c>
      <c r="BG23" s="69">
        <f>VLOOKUP(1,AS23:AW26,5,FALSE)</f>
        <v>0</v>
      </c>
      <c r="BH23" s="70" t="s">
        <v>20</v>
      </c>
      <c r="BI23" s="60"/>
      <c r="BJ23" s="85">
        <f>IF(E23&gt;G23,IF(Spielplan!E23&gt;Spielplan!G23,Punktemodus!$B$3,0),0)</f>
        <v>0</v>
      </c>
      <c r="BK23" s="85">
        <f>IF(E23=G23,IF(Spielplan!E23=Spielplan!G23,Punktemodus!$B$3,0),0)</f>
        <v>10</v>
      </c>
      <c r="BL23" s="85">
        <f>IF(E23&lt;G23,IF(Spielplan!E23&lt;Spielplan!G23,Punktemodus!$B$3,0),0)</f>
        <v>0</v>
      </c>
      <c r="BM23" s="85">
        <f>IF(E23=Spielplan!E23,IF(G23=Spielplan!G23,Punktemodus!$B$5,0),0)</f>
        <v>3</v>
      </c>
      <c r="BN23" s="85">
        <f>IF(E23=Spielplan!E23,Punktemodus!$B$7,0)</f>
        <v>1</v>
      </c>
      <c r="BO23" s="85">
        <f>IF(G23=Spielplan!G23,Punktemodus!$B$7,0)</f>
        <v>1</v>
      </c>
      <c r="BP23" s="137">
        <f>IF(Spielplan!E23="",0,SUM(BJ23:BO23))</f>
        <v>0</v>
      </c>
      <c r="BQ23" s="60"/>
      <c r="BR23" s="87"/>
      <c r="BS23" s="60"/>
      <c r="BT23" s="60"/>
      <c r="BU23" s="60"/>
      <c r="BV23" s="60"/>
      <c r="BW23" s="60"/>
      <c r="BX23" s="60"/>
      <c r="BY23" s="60"/>
      <c r="BZ23" s="47">
        <v>54</v>
      </c>
      <c r="CA23" s="44" t="str">
        <f>IF(BX24="",IF(BV24&gt;BV25,BT24,BT25),IF(BX24&gt;BX25,BT24,BT25))</f>
        <v/>
      </c>
      <c r="CB23" s="46"/>
      <c r="CC23" s="104"/>
      <c r="CD23" s="60"/>
      <c r="CE23" s="104"/>
      <c r="CF23" s="60"/>
      <c r="CG23" s="60"/>
      <c r="CH23" s="60"/>
      <c r="CI23" s="60"/>
      <c r="CJ23" s="47" t="s">
        <v>132</v>
      </c>
      <c r="CK23" s="44" t="str">
        <f>IF(CJ18="",IF(CH18&gt;CH19,CF18,CF19),IF(CJ18&gt;CJ19,CF18,CF19))</f>
        <v/>
      </c>
      <c r="CL23" s="46"/>
      <c r="CM23" s="104"/>
      <c r="CN23" s="60"/>
      <c r="CO23" s="104"/>
      <c r="CP23" s="60"/>
      <c r="CQ23" s="376" t="str">
        <f>IF(CO23="",IF(CM23&gt;CM24,CK23,CK24),IF(CO23&gt;CO24,CK23,CK24))</f>
        <v/>
      </c>
      <c r="CR23" s="377"/>
      <c r="CS23" s="377"/>
      <c r="CT23" s="377"/>
      <c r="CU23" s="377"/>
      <c r="CV23" s="378"/>
      <c r="CW23" s="60"/>
    </row>
    <row r="24" spans="1:101" ht="18.75" customHeight="1" thickBot="1" x14ac:dyDescent="0.3">
      <c r="A24" s="60"/>
      <c r="B24" s="60"/>
      <c r="C24" s="53" t="str">
        <f>Spielplan!$C$24</f>
        <v>Chile</v>
      </c>
      <c r="D24" s="64"/>
      <c r="E24" s="104"/>
      <c r="F24" s="93"/>
      <c r="G24" s="104"/>
      <c r="H24" s="53" t="str">
        <f>Spielplan!$H$24</f>
        <v>Australien</v>
      </c>
      <c r="I24" s="64"/>
      <c r="J24" s="60"/>
      <c r="K24" s="60" t="s">
        <v>69</v>
      </c>
      <c r="L24" s="60">
        <f t="shared" si="4"/>
        <v>0</v>
      </c>
      <c r="M24" s="60"/>
      <c r="N24" s="60"/>
      <c r="O24" s="60">
        <f>IF($E24="",0,IF($E24&gt;$G24,3,IF($E24=$G24,1,0)))</f>
        <v>0</v>
      </c>
      <c r="P24" s="60">
        <f>IF($G24="",0,IF($E24&gt;$G24,0,IF($E24=$G24,1,3)))</f>
        <v>0</v>
      </c>
      <c r="Q24" s="60"/>
      <c r="R24" s="60"/>
      <c r="S24" s="60">
        <f>E24</f>
        <v>0</v>
      </c>
      <c r="T24" s="60">
        <f>G24</f>
        <v>0</v>
      </c>
      <c r="U24" s="60"/>
      <c r="V24" s="60"/>
      <c r="W24" s="60">
        <f>G24</f>
        <v>0</v>
      </c>
      <c r="X24" s="60">
        <f>E24</f>
        <v>0</v>
      </c>
      <c r="Y24" s="60"/>
      <c r="Z24" s="60">
        <f>N29</f>
        <v>0</v>
      </c>
      <c r="AA24" s="60">
        <f>R29</f>
        <v>0</v>
      </c>
      <c r="AB24" s="60">
        <f>V29</f>
        <v>0</v>
      </c>
      <c r="AC24" s="60">
        <f>AA24-AB24</f>
        <v>0</v>
      </c>
      <c r="AD24" s="60">
        <f>IF(Z24&gt;Z23,-1,0)</f>
        <v>0</v>
      </c>
      <c r="AE24" s="60">
        <f>IF(Z24&gt;Z25,-1,0)</f>
        <v>0</v>
      </c>
      <c r="AF24" s="60">
        <f>IF(Z24&gt;Z26,-1,0)</f>
        <v>0</v>
      </c>
      <c r="AG24" s="60">
        <f>10000-(AJ24*1000+AM24*100+AK24*10)</f>
        <v>10000</v>
      </c>
      <c r="AH24" s="90">
        <f>RANK(AG24,AG23:AG26,1)</f>
        <v>1</v>
      </c>
      <c r="AI24" s="60" t="str">
        <f>H23</f>
        <v>Niederlande</v>
      </c>
      <c r="AJ24" s="60">
        <f t="shared" si="5"/>
        <v>0</v>
      </c>
      <c r="AK24" s="60">
        <f t="shared" si="5"/>
        <v>0</v>
      </c>
      <c r="AL24" s="60">
        <f t="shared" si="5"/>
        <v>0</v>
      </c>
      <c r="AM24" s="60">
        <f>AK24-AL24</f>
        <v>0</v>
      </c>
      <c r="AN24" s="187">
        <f>IF(AG23=AG24,IF(E23&gt;G23,AG23-0.1,AG23),AG23)</f>
        <v>10000</v>
      </c>
      <c r="AO24" s="187"/>
      <c r="AP24" s="187">
        <f>IF(AG25=AG24,IF(G28&gt;E28,AG25-0.1,AG25),AG25)</f>
        <v>10000</v>
      </c>
      <c r="AQ24" s="187">
        <f>IF(AG26=AG24,IF(G26&gt;E26,AG26-0.1,AG26),AG26)</f>
        <v>10000</v>
      </c>
      <c r="AR24" s="187">
        <f>AO27</f>
        <v>30000</v>
      </c>
      <c r="AS24" s="90">
        <f>RANK(AR24,AR23:AR26,1)</f>
        <v>1</v>
      </c>
      <c r="AT24" s="60" t="str">
        <f t="shared" si="6"/>
        <v>Niederlande</v>
      </c>
      <c r="AU24" s="60">
        <f t="shared" si="6"/>
        <v>0</v>
      </c>
      <c r="AV24" s="60">
        <f t="shared" si="6"/>
        <v>0</v>
      </c>
      <c r="AW24" s="60">
        <f t="shared" si="6"/>
        <v>0</v>
      </c>
      <c r="AX24" s="60"/>
      <c r="AY24" s="60"/>
      <c r="AZ24" s="60"/>
      <c r="BA24" s="71">
        <v>2</v>
      </c>
      <c r="BB24" s="53" t="e">
        <f>VLOOKUP(2,AS23:AT26,2,FALSE)</f>
        <v>#N/A</v>
      </c>
      <c r="BC24" s="64"/>
      <c r="BD24" s="72" t="e">
        <f>VLOOKUP(2,AS23:AW26,3,FALSE)</f>
        <v>#N/A</v>
      </c>
      <c r="BE24" s="73" t="e">
        <f>VLOOKUP(2,AS23:AW26,4,FALSE)</f>
        <v>#N/A</v>
      </c>
      <c r="BF24" s="93" t="s">
        <v>12</v>
      </c>
      <c r="BG24" s="73" t="e">
        <f>VLOOKUP(2,AS23:AW26,5,FALSE)</f>
        <v>#N/A</v>
      </c>
      <c r="BH24" s="74" t="s">
        <v>21</v>
      </c>
      <c r="BI24" s="60"/>
      <c r="BJ24" s="85">
        <f>IF(E24&gt;G24,IF(Spielplan!E24&gt;Spielplan!G24,Punktemodus!$B$3,0),0)</f>
        <v>0</v>
      </c>
      <c r="BK24" s="85">
        <f>IF(E24=G24,IF(Spielplan!E24=Spielplan!G24,Punktemodus!$B$3,0),0)</f>
        <v>10</v>
      </c>
      <c r="BL24" s="85">
        <f>IF(E24&lt;G24,IF(Spielplan!E24&lt;Spielplan!G24,Punktemodus!$B$3,0),0)</f>
        <v>0</v>
      </c>
      <c r="BM24" s="85">
        <f>IF(E24=Spielplan!E24,IF(G24=Spielplan!G24,Punktemodus!$B$5,0),0)</f>
        <v>3</v>
      </c>
      <c r="BN24" s="85">
        <f>IF(E24=Spielplan!E24,Punktemodus!$B$7,0)</f>
        <v>1</v>
      </c>
      <c r="BO24" s="85">
        <f>IF(G24=Spielplan!G24,Punktemodus!$B$7,0)</f>
        <v>1</v>
      </c>
      <c r="BP24" s="137">
        <f>IF(Spielplan!E24="",0,SUM(BJ24:BO24))</f>
        <v>0</v>
      </c>
      <c r="BQ24" s="60"/>
      <c r="BR24" s="87"/>
      <c r="BS24" s="63" t="s">
        <v>123</v>
      </c>
      <c r="BT24" s="44" t="str">
        <f>IF(G83="","",BB78)</f>
        <v/>
      </c>
      <c r="BU24" s="46"/>
      <c r="BV24" s="104"/>
      <c r="BW24" s="60"/>
      <c r="BX24" s="104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47" t="s">
        <v>133</v>
      </c>
      <c r="CK24" s="44" t="str">
        <f>IF(CJ34="",IF(CH34&gt;CH35,CF34,CF35),IF(CJ34&gt;CJ35,CF34,CF35))</f>
        <v/>
      </c>
      <c r="CL24" s="46"/>
      <c r="CM24" s="104"/>
      <c r="CN24" s="60"/>
      <c r="CO24" s="104"/>
      <c r="CP24" s="60"/>
      <c r="CQ24" s="379"/>
      <c r="CR24" s="380"/>
      <c r="CS24" s="380"/>
      <c r="CT24" s="380"/>
      <c r="CU24" s="380"/>
      <c r="CV24" s="381"/>
      <c r="CW24" s="60"/>
    </row>
    <row r="25" spans="1:101" ht="18.75" customHeight="1" thickBot="1" x14ac:dyDescent="0.3">
      <c r="A25" s="60"/>
      <c r="B25" s="60"/>
      <c r="C25" s="65" t="str">
        <f>C23</f>
        <v>Spanien</v>
      </c>
      <c r="D25" s="66"/>
      <c r="E25" s="104"/>
      <c r="F25" s="93"/>
      <c r="G25" s="104"/>
      <c r="H25" s="65" t="str">
        <f>C24</f>
        <v>Chile</v>
      </c>
      <c r="I25" s="66"/>
      <c r="J25" s="60"/>
      <c r="K25" s="60" t="s">
        <v>70</v>
      </c>
      <c r="L25" s="60">
        <f t="shared" si="4"/>
        <v>0</v>
      </c>
      <c r="M25" s="60">
        <f>IF($E25="",0,IF($E25&gt;$G25,3,IF($E25=G25,1,0)))</f>
        <v>0</v>
      </c>
      <c r="N25" s="60"/>
      <c r="O25" s="60">
        <f>IF($G25="",0,IF($E25&gt;$G25,0,IF($E25=$G25,1,3)))</f>
        <v>0</v>
      </c>
      <c r="P25" s="60"/>
      <c r="Q25" s="60">
        <f>E25</f>
        <v>0</v>
      </c>
      <c r="R25" s="60"/>
      <c r="S25" s="60">
        <f>G25</f>
        <v>0</v>
      </c>
      <c r="T25" s="60"/>
      <c r="U25" s="60">
        <f>G25</f>
        <v>0</v>
      </c>
      <c r="V25" s="60"/>
      <c r="W25" s="60">
        <f>E25</f>
        <v>0</v>
      </c>
      <c r="X25" s="60"/>
      <c r="Y25" s="60"/>
      <c r="Z25" s="60">
        <f>O29</f>
        <v>0</v>
      </c>
      <c r="AA25" s="60">
        <f>S29</f>
        <v>0</v>
      </c>
      <c r="AB25" s="60">
        <f>W29</f>
        <v>0</v>
      </c>
      <c r="AC25" s="60">
        <f>AA25-AB25</f>
        <v>0</v>
      </c>
      <c r="AD25" s="60">
        <f>IF(Z25&gt;Z23,-1,0)</f>
        <v>0</v>
      </c>
      <c r="AE25" s="60">
        <f>IF(Z25&gt;Z24,-1,0)</f>
        <v>0</v>
      </c>
      <c r="AF25" s="60">
        <f>IF(Z25&gt;Z26,-1,0)</f>
        <v>0</v>
      </c>
      <c r="AG25" s="60">
        <f>10000-(AJ25*1000+AM25*100+AK25*10)</f>
        <v>10000</v>
      </c>
      <c r="AH25" s="90">
        <f>RANK(AG25,AG23:AG26,1)</f>
        <v>1</v>
      </c>
      <c r="AI25" s="60" t="str">
        <f>C24</f>
        <v>Chile</v>
      </c>
      <c r="AJ25" s="60">
        <f t="shared" si="5"/>
        <v>0</v>
      </c>
      <c r="AK25" s="60">
        <f t="shared" si="5"/>
        <v>0</v>
      </c>
      <c r="AL25" s="60">
        <f t="shared" si="5"/>
        <v>0</v>
      </c>
      <c r="AM25" s="60">
        <f>AK25-AL25</f>
        <v>0</v>
      </c>
      <c r="AN25" s="187">
        <f>IF(AG23=AG25,IF(E25&gt;G25,AG23-0.1,AG23),AG23)</f>
        <v>10000</v>
      </c>
      <c r="AO25" s="187">
        <f>IF(AG24=AG25,IF(E28&gt;G28,AG24-0.1,AG24),AG24)</f>
        <v>10000</v>
      </c>
      <c r="AP25" s="187"/>
      <c r="AQ25" s="187">
        <f>IF(AG26=AG25,IF(G24&gt;E24,AG26-0.1,AG26),AG26)</f>
        <v>10000</v>
      </c>
      <c r="AR25" s="187">
        <f>AP27</f>
        <v>30000</v>
      </c>
      <c r="AS25" s="90">
        <f>RANK(AR25,AR23:AR26,1)</f>
        <v>1</v>
      </c>
      <c r="AT25" s="60" t="str">
        <f t="shared" si="6"/>
        <v>Chile</v>
      </c>
      <c r="AU25" s="60">
        <f t="shared" si="6"/>
        <v>0</v>
      </c>
      <c r="AV25" s="60">
        <f t="shared" si="6"/>
        <v>0</v>
      </c>
      <c r="AW25" s="60">
        <f t="shared" si="6"/>
        <v>0</v>
      </c>
      <c r="AX25" s="60"/>
      <c r="AY25" s="60"/>
      <c r="AZ25" s="60"/>
      <c r="BA25" s="113">
        <v>3</v>
      </c>
      <c r="BB25" s="114" t="e">
        <f>VLOOKUP(3,AS23:AT26,2,FALSE)</f>
        <v>#N/A</v>
      </c>
      <c r="BC25" s="115"/>
      <c r="BD25" s="116" t="e">
        <f>VLOOKUP(3,AS23:AW26,3,FALSE)</f>
        <v>#N/A</v>
      </c>
      <c r="BE25" s="116" t="e">
        <f>VLOOKUP(3,AS23:AW26,4,FALSE)</f>
        <v>#N/A</v>
      </c>
      <c r="BF25" s="93" t="s">
        <v>12</v>
      </c>
      <c r="BG25" s="116" t="e">
        <f>VLOOKUP(3,AS23:AW26,5,FALSE)</f>
        <v>#N/A</v>
      </c>
      <c r="BH25" s="60"/>
      <c r="BI25" s="60"/>
      <c r="BJ25" s="85">
        <f>IF(E25&gt;G25,IF(Spielplan!E25&gt;Spielplan!G25,Punktemodus!$B$3,0),0)</f>
        <v>0</v>
      </c>
      <c r="BK25" s="85">
        <f>IF(E25=G25,IF(Spielplan!E25=Spielplan!G25,Punktemodus!$B$3,0),0)</f>
        <v>10</v>
      </c>
      <c r="BL25" s="85">
        <f>IF(E25&lt;G25,IF(Spielplan!E25&lt;Spielplan!G25,Punktemodus!$B$3,0),0)</f>
        <v>0</v>
      </c>
      <c r="BM25" s="85">
        <f>IF(E25=Spielplan!E25,IF(G25=Spielplan!G25,Punktemodus!$B$5,0),0)</f>
        <v>3</v>
      </c>
      <c r="BN25" s="85">
        <f>IF(E25=Spielplan!E25,Punktemodus!$B$7,0)</f>
        <v>1</v>
      </c>
      <c r="BO25" s="85">
        <f>IF(G25=Spielplan!G25,Punktemodus!$B$7,0)</f>
        <v>1</v>
      </c>
      <c r="BP25" s="137">
        <f>IF(Spielplan!E25="",0,SUM(BJ25:BO25))</f>
        <v>0</v>
      </c>
      <c r="BQ25" s="60"/>
      <c r="BR25" s="87"/>
      <c r="BS25" s="52" t="s">
        <v>124</v>
      </c>
      <c r="BT25" s="44" t="str">
        <f>IF(G94="","",BB90)</f>
        <v/>
      </c>
      <c r="BU25" s="46"/>
      <c r="BV25" s="104"/>
      <c r="BW25" s="60"/>
      <c r="BX25" s="104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88" t="s">
        <v>136</v>
      </c>
      <c r="CS25" s="60"/>
      <c r="CT25" s="60"/>
      <c r="CU25" s="60"/>
      <c r="CV25" s="60"/>
      <c r="CW25" s="60"/>
    </row>
    <row r="26" spans="1:101" ht="18.75" customHeight="1" thickBot="1" x14ac:dyDescent="0.3">
      <c r="A26" s="60"/>
      <c r="B26" s="60"/>
      <c r="C26" s="53" t="str">
        <f>H23</f>
        <v>Niederlande</v>
      </c>
      <c r="D26" s="64"/>
      <c r="E26" s="104"/>
      <c r="F26" s="93"/>
      <c r="G26" s="104"/>
      <c r="H26" s="53" t="str">
        <f>H24</f>
        <v>Australien</v>
      </c>
      <c r="I26" s="64"/>
      <c r="J26" s="60"/>
      <c r="K26" s="60" t="s">
        <v>71</v>
      </c>
      <c r="L26" s="60">
        <f t="shared" si="4"/>
        <v>0</v>
      </c>
      <c r="M26" s="60"/>
      <c r="N26" s="60">
        <f>IF($E26="",0,IF($E26&gt;$G26,3,IF($E26=$G26,1,0)))</f>
        <v>0</v>
      </c>
      <c r="O26" s="60"/>
      <c r="P26" s="60">
        <f>IF($G26="",0,IF($E26&gt;$G26,0,IF($E26=$G26,1,3)))</f>
        <v>0</v>
      </c>
      <c r="Q26" s="60"/>
      <c r="R26" s="60">
        <f>E26</f>
        <v>0</v>
      </c>
      <c r="S26" s="60"/>
      <c r="T26" s="60">
        <f>G26</f>
        <v>0</v>
      </c>
      <c r="U26" s="60"/>
      <c r="V26" s="60">
        <f>G26</f>
        <v>0</v>
      </c>
      <c r="W26" s="60"/>
      <c r="X26" s="60">
        <f>E26</f>
        <v>0</v>
      </c>
      <c r="Y26" s="60"/>
      <c r="Z26" s="60">
        <f>P29</f>
        <v>0</v>
      </c>
      <c r="AA26" s="60">
        <f>T29</f>
        <v>0</v>
      </c>
      <c r="AB26" s="60">
        <f>X29</f>
        <v>0</v>
      </c>
      <c r="AC26" s="60">
        <f>AA26-AB26</f>
        <v>0</v>
      </c>
      <c r="AD26" s="60">
        <f>IF(Z26&gt;Z23,-1,0)</f>
        <v>0</v>
      </c>
      <c r="AE26" s="60">
        <f>IF(Z26&gt;Z24,-1,0)</f>
        <v>0</v>
      </c>
      <c r="AF26" s="60">
        <f>IF(Z26&gt;Z25,-1,0)</f>
        <v>0</v>
      </c>
      <c r="AG26" s="60">
        <f>10000-(AJ26*1000+AM26*100+AK26*10)</f>
        <v>10000</v>
      </c>
      <c r="AH26" s="90">
        <f>RANK(AG26,AG23:AG26,1)</f>
        <v>1</v>
      </c>
      <c r="AI26" s="60" t="str">
        <f>H24</f>
        <v>Australien</v>
      </c>
      <c r="AJ26" s="60">
        <f t="shared" si="5"/>
        <v>0</v>
      </c>
      <c r="AK26" s="60">
        <f t="shared" si="5"/>
        <v>0</v>
      </c>
      <c r="AL26" s="60">
        <f t="shared" si="5"/>
        <v>0</v>
      </c>
      <c r="AM26" s="60">
        <f>AK26-AL26</f>
        <v>0</v>
      </c>
      <c r="AN26" s="187">
        <f>IF(AG23=AG26,IF(E27&gt;G27,AG23-0.1,AG23),AG23)</f>
        <v>10000</v>
      </c>
      <c r="AO26" s="187">
        <f>IF(AG24=AG26,IF(E26&gt;G26,AG24-0.1,AG24),AG24)</f>
        <v>10000</v>
      </c>
      <c r="AP26" s="187">
        <f>IF(AG25=AG26,IF(E24&gt;G24,AG25-0.1,AG25),AG25)</f>
        <v>10000</v>
      </c>
      <c r="AQ26" s="187"/>
      <c r="AR26" s="187">
        <f>AQ27</f>
        <v>30000</v>
      </c>
      <c r="AS26" s="90">
        <f>RANK(AR26,AR23:AR26,1)</f>
        <v>1</v>
      </c>
      <c r="AT26" s="60" t="str">
        <f t="shared" si="6"/>
        <v>Australien</v>
      </c>
      <c r="AU26" s="60">
        <f t="shared" si="6"/>
        <v>0</v>
      </c>
      <c r="AV26" s="60">
        <f t="shared" si="6"/>
        <v>0</v>
      </c>
      <c r="AW26" s="60">
        <f t="shared" si="6"/>
        <v>0</v>
      </c>
      <c r="AX26" s="60"/>
      <c r="AY26" s="60"/>
      <c r="AZ26" s="60"/>
      <c r="BA26" s="113">
        <v>4</v>
      </c>
      <c r="BB26" s="114" t="e">
        <f>VLOOKUP(4,AS23:AT26,2,FALSE)</f>
        <v>#N/A</v>
      </c>
      <c r="BC26" s="115"/>
      <c r="BD26" s="116" t="e">
        <f>VLOOKUP(4,AS23:AW26,3,FALSE)</f>
        <v>#N/A</v>
      </c>
      <c r="BE26" s="116" t="e">
        <f>VLOOKUP(4,AS23:AW26,4,FALSE)</f>
        <v>#N/A</v>
      </c>
      <c r="BF26" s="93" t="s">
        <v>12</v>
      </c>
      <c r="BG26" s="116" t="e">
        <f>VLOOKUP(4,AS23:AW26,5,FALSE)</f>
        <v>#N/A</v>
      </c>
      <c r="BH26" s="60"/>
      <c r="BI26" s="60"/>
      <c r="BJ26" s="85">
        <f>IF(E26&gt;G26,IF(Spielplan!E26&gt;Spielplan!G26,Punktemodus!$B$3,0),0)</f>
        <v>0</v>
      </c>
      <c r="BK26" s="85">
        <f>IF(E26=G26,IF(Spielplan!E26=Spielplan!G26,Punktemodus!$B$3,0),0)</f>
        <v>10</v>
      </c>
      <c r="BL26" s="85">
        <f>IF(E26&lt;G26,IF(Spielplan!E26&lt;Spielplan!G26,Punktemodus!$B$3,0),0)</f>
        <v>0</v>
      </c>
      <c r="BM26" s="85">
        <f>IF(E26=Spielplan!E26,IF(G26=Spielplan!G26,Punktemodus!$B$5,0),0)</f>
        <v>3</v>
      </c>
      <c r="BN26" s="85">
        <f>IF(E26=Spielplan!E26,Punktemodus!$B$7,0)</f>
        <v>1</v>
      </c>
      <c r="BO26" s="85">
        <f>IF(G26=Spielplan!G26,Punktemodus!$B$7,0)</f>
        <v>1</v>
      </c>
      <c r="BP26" s="137">
        <f>IF(Spielplan!E26="",0,SUM(BJ26:BO26))</f>
        <v>0</v>
      </c>
      <c r="BQ26" s="60"/>
      <c r="BR26" s="8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382" t="str">
        <f>IF(CQ23=CK23,CK24,CK23)</f>
        <v/>
      </c>
      <c r="CR26" s="383"/>
      <c r="CS26" s="383"/>
      <c r="CT26" s="383"/>
      <c r="CU26" s="383"/>
      <c r="CV26" s="384"/>
      <c r="CW26" s="60"/>
    </row>
    <row r="27" spans="1:101" ht="18.75" customHeight="1" thickBot="1" x14ac:dyDescent="0.3">
      <c r="A27" s="60"/>
      <c r="B27" s="60"/>
      <c r="C27" s="65" t="str">
        <f>C23</f>
        <v>Spanien</v>
      </c>
      <c r="D27" s="66"/>
      <c r="E27" s="104"/>
      <c r="F27" s="93"/>
      <c r="G27" s="104"/>
      <c r="H27" s="65" t="str">
        <f>H24</f>
        <v>Australien</v>
      </c>
      <c r="I27" s="66"/>
      <c r="J27" s="60"/>
      <c r="K27" s="60" t="s">
        <v>72</v>
      </c>
      <c r="L27" s="60">
        <f t="shared" si="4"/>
        <v>0</v>
      </c>
      <c r="M27" s="60">
        <f>IF($E27="",0,IF($E27&gt;$G27,3,IF($E27=G27,1,0)))</f>
        <v>0</v>
      </c>
      <c r="N27" s="60"/>
      <c r="O27" s="60"/>
      <c r="P27" s="60">
        <f>IF($G27="",0,IF($E27&gt;$G27,0,IF($E27=$G27,1,3)))</f>
        <v>0</v>
      </c>
      <c r="Q27" s="60">
        <f>E27</f>
        <v>0</v>
      </c>
      <c r="R27" s="60"/>
      <c r="S27" s="60"/>
      <c r="T27" s="60">
        <f>G27</f>
        <v>0</v>
      </c>
      <c r="U27" s="60">
        <f>G27</f>
        <v>0</v>
      </c>
      <c r="V27" s="60"/>
      <c r="W27" s="60"/>
      <c r="X27" s="60">
        <f>E27</f>
        <v>0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187">
        <f>SUM(AN23:AN26)</f>
        <v>30000</v>
      </c>
      <c r="AO27" s="187">
        <f>SUM(AO23:AO26)</f>
        <v>30000</v>
      </c>
      <c r="AP27" s="187">
        <f>SUM(AP23:AP26)</f>
        <v>30000</v>
      </c>
      <c r="AQ27" s="187">
        <f>SUM(AQ23:AQ26)</f>
        <v>30000</v>
      </c>
      <c r="AR27" s="187"/>
      <c r="AS27" s="60"/>
      <c r="AT27" s="60"/>
      <c r="AU27" s="60"/>
      <c r="AV27" s="60"/>
      <c r="AW27" s="60"/>
      <c r="AX27" s="60"/>
      <c r="AY27" s="60"/>
      <c r="AZ27" s="60"/>
      <c r="BA27" s="92"/>
      <c r="BB27" s="60"/>
      <c r="BC27" s="60"/>
      <c r="BD27" s="60"/>
      <c r="BE27" s="60"/>
      <c r="BF27" s="60"/>
      <c r="BG27" s="60"/>
      <c r="BH27" s="60"/>
      <c r="BI27" s="60"/>
      <c r="BJ27" s="85">
        <f>IF(E27&gt;G27,IF(Spielplan!E27&gt;Spielplan!G27,Punktemodus!$B$3,0),0)</f>
        <v>0</v>
      </c>
      <c r="BK27" s="85">
        <f>IF(E27=G27,IF(Spielplan!E27=Spielplan!G27,Punktemodus!$B$3,0),0)</f>
        <v>10</v>
      </c>
      <c r="BL27" s="85">
        <f>IF(E27&lt;G27,IF(Spielplan!E27&lt;Spielplan!G27,Punktemodus!$B$3,0),0)</f>
        <v>0</v>
      </c>
      <c r="BM27" s="85">
        <f>IF(E27=Spielplan!E27,IF(G27=Spielplan!G27,Punktemodus!$B$5,0),0)</f>
        <v>3</v>
      </c>
      <c r="BN27" s="85">
        <f>IF(E27=Spielplan!E27,Punktemodus!$B$7,0)</f>
        <v>1</v>
      </c>
      <c r="BO27" s="85">
        <f>IF(G27=Spielplan!G27,Punktemodus!$B$7,0)</f>
        <v>1</v>
      </c>
      <c r="BP27" s="137">
        <f>IF(Spielplan!E27="",0,SUM(BJ27:BO27))</f>
        <v>0</v>
      </c>
      <c r="BQ27" s="60"/>
      <c r="BR27" s="8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91" t="s">
        <v>131</v>
      </c>
      <c r="CM27" s="60"/>
      <c r="CN27" s="60"/>
      <c r="CO27" s="61" t="s">
        <v>26</v>
      </c>
      <c r="CP27" s="60"/>
      <c r="CQ27" s="385"/>
      <c r="CR27" s="386"/>
      <c r="CS27" s="386"/>
      <c r="CT27" s="386"/>
      <c r="CU27" s="386"/>
      <c r="CV27" s="387"/>
      <c r="CW27" s="60"/>
    </row>
    <row r="28" spans="1:101" ht="18.75" customHeight="1" thickBot="1" x14ac:dyDescent="0.3">
      <c r="A28" s="60"/>
      <c r="B28" s="60"/>
      <c r="C28" s="53" t="str">
        <f>H23</f>
        <v>Niederlande</v>
      </c>
      <c r="D28" s="64"/>
      <c r="E28" s="104"/>
      <c r="F28" s="106"/>
      <c r="G28" s="104"/>
      <c r="H28" s="53" t="str">
        <f>C24</f>
        <v>Chile</v>
      </c>
      <c r="I28" s="64"/>
      <c r="J28" s="60"/>
      <c r="K28" s="60" t="s">
        <v>72</v>
      </c>
      <c r="L28" s="60">
        <f t="shared" si="4"/>
        <v>0</v>
      </c>
      <c r="M28" s="60"/>
      <c r="N28" s="60">
        <f>IF($E28="",0,IF($E28&gt;$G28,3,IF($E28=$G28,1,0)))</f>
        <v>0</v>
      </c>
      <c r="O28" s="60">
        <f>IF($G28="",0,IF($E28&gt;$G28,0,IF($E28=$G28,1,3)))</f>
        <v>0</v>
      </c>
      <c r="P28" s="60"/>
      <c r="Q28" s="60"/>
      <c r="R28" s="60">
        <f>E28</f>
        <v>0</v>
      </c>
      <c r="S28" s="60">
        <f>G28</f>
        <v>0</v>
      </c>
      <c r="T28" s="60"/>
      <c r="U28" s="60"/>
      <c r="V28" s="60">
        <f>G28</f>
        <v>0</v>
      </c>
      <c r="W28" s="60">
        <f>E28</f>
        <v>0</v>
      </c>
      <c r="X28" s="60"/>
      <c r="Y28" s="60"/>
      <c r="Z28" s="60" t="s">
        <v>30</v>
      </c>
      <c r="AA28" s="60"/>
      <c r="AB28" s="60"/>
      <c r="AC28" s="60"/>
      <c r="AD28" s="60"/>
      <c r="AE28" s="60"/>
      <c r="AF28" s="60"/>
      <c r="AG28" s="60" t="b">
        <f>OR(AG23=AG24,AG23=AG25,AG23=AG26,AG24=AG25,AG24=AG26,AG25=AG26)</f>
        <v>1</v>
      </c>
      <c r="AH28" s="60"/>
      <c r="AI28" s="60"/>
      <c r="AJ28" s="60"/>
      <c r="AK28" s="60"/>
      <c r="AL28" s="60"/>
      <c r="AM28" s="60"/>
      <c r="AN28" s="60"/>
      <c r="AO28" s="60" t="s">
        <v>34</v>
      </c>
      <c r="AP28" s="60"/>
      <c r="AQ28" s="60"/>
      <c r="AR28" s="60" t="b">
        <f>OR(AR23=AR24,AR23=AR25,AR23=AR26,AR24=AR25,AR24=AR26,AR25=AR26)</f>
        <v>1</v>
      </c>
      <c r="AS28" s="60"/>
      <c r="AT28" s="60"/>
      <c r="AU28" s="60"/>
      <c r="AV28" s="60"/>
      <c r="AW28" s="60"/>
      <c r="AX28" s="60"/>
      <c r="AY28" s="60"/>
      <c r="AZ28" s="60"/>
      <c r="BA28" s="92"/>
      <c r="BB28" s="60"/>
      <c r="BC28" s="60"/>
      <c r="BD28" s="60"/>
      <c r="BE28" s="60"/>
      <c r="BF28" s="60"/>
      <c r="BG28" s="60"/>
      <c r="BH28" s="60"/>
      <c r="BI28" s="60"/>
      <c r="BJ28" s="85">
        <f>IF(E28&gt;G28,IF(Spielplan!E28&gt;Spielplan!G28,Punktemodus!$B$3,0),0)</f>
        <v>0</v>
      </c>
      <c r="BK28" s="85">
        <f>IF(E28=G28,IF(Spielplan!E28=Spielplan!G28,Punktemodus!$B$3,0),0)</f>
        <v>10</v>
      </c>
      <c r="BL28" s="85">
        <f>IF(E28&lt;G28,IF(Spielplan!E28&lt;Spielplan!G28,Punktemodus!$B$3,0),0)</f>
        <v>0</v>
      </c>
      <c r="BM28" s="85">
        <f>IF(E28=Spielplan!E28,IF(G28=Spielplan!G28,Punktemodus!$B$5,0),0)</f>
        <v>3</v>
      </c>
      <c r="BN28" s="85">
        <f>IF(E28=Spielplan!E28,Punktemodus!$B$7,0)</f>
        <v>1</v>
      </c>
      <c r="BO28" s="85">
        <f>IF(G28=Spielplan!G28,Punktemodus!$B$7,0)</f>
        <v>1</v>
      </c>
      <c r="BP28" s="137">
        <f>IF(Spielplan!E28="",0,SUM(BJ28:BO28))</f>
        <v>0</v>
      </c>
      <c r="BQ28" s="60"/>
      <c r="BR28" s="87"/>
      <c r="BS28" s="82" t="s">
        <v>20</v>
      </c>
      <c r="BT28" s="44" t="str">
        <f>IF(G28="","",BB23)</f>
        <v/>
      </c>
      <c r="BU28" s="46"/>
      <c r="BV28" s="104"/>
      <c r="BW28" s="60"/>
      <c r="BX28" s="104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88" t="s">
        <v>137</v>
      </c>
      <c r="CS28" s="60"/>
      <c r="CT28" s="60"/>
      <c r="CU28" s="60"/>
      <c r="CV28" s="60"/>
      <c r="CW28" s="60"/>
    </row>
    <row r="29" spans="1:101" ht="18.75" customHeight="1" thickBot="1" x14ac:dyDescent="0.25">
      <c r="A29" s="60"/>
      <c r="B29" s="60"/>
      <c r="C29" s="136" t="str">
        <f>IF(G28="","",IF(AR28=TRUE,"Achtung: Fehler in Tabelle!",""))</f>
        <v/>
      </c>
      <c r="D29" s="60"/>
      <c r="E29" s="85"/>
      <c r="F29" s="60"/>
      <c r="G29" s="85"/>
      <c r="H29" s="60"/>
      <c r="I29" s="60"/>
      <c r="J29" s="60"/>
      <c r="K29" s="60"/>
      <c r="L29" s="60"/>
      <c r="M29" s="60">
        <f t="shared" ref="M29:X29" si="7">SUM(M23:M28)</f>
        <v>0</v>
      </c>
      <c r="N29" s="60">
        <f t="shared" si="7"/>
        <v>0</v>
      </c>
      <c r="O29" s="60">
        <f t="shared" si="7"/>
        <v>0</v>
      </c>
      <c r="P29" s="60">
        <f t="shared" si="7"/>
        <v>0</v>
      </c>
      <c r="Q29" s="60">
        <f t="shared" si="7"/>
        <v>0</v>
      </c>
      <c r="R29" s="60">
        <f t="shared" si="7"/>
        <v>0</v>
      </c>
      <c r="S29" s="60">
        <f t="shared" si="7"/>
        <v>0</v>
      </c>
      <c r="T29" s="60">
        <f t="shared" si="7"/>
        <v>0</v>
      </c>
      <c r="U29" s="60">
        <f t="shared" si="7"/>
        <v>0</v>
      </c>
      <c r="V29" s="60">
        <f t="shared" si="7"/>
        <v>0</v>
      </c>
      <c r="W29" s="60">
        <f t="shared" si="7"/>
        <v>0</v>
      </c>
      <c r="X29" s="60">
        <f t="shared" si="7"/>
        <v>0</v>
      </c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160">
        <f>SUM(BP23:BP28)</f>
        <v>0</v>
      </c>
      <c r="BQ29" s="60"/>
      <c r="BR29" s="87"/>
      <c r="BS29" s="5" t="s">
        <v>125</v>
      </c>
      <c r="BT29" s="44" t="str">
        <f>IF(G17="","",BB13)</f>
        <v/>
      </c>
      <c r="BU29" s="46"/>
      <c r="BV29" s="104"/>
      <c r="BW29" s="60"/>
      <c r="BX29" s="104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47" t="s">
        <v>134</v>
      </c>
      <c r="CK29" s="44" t="str">
        <f>IF(CK23=CF19,CF18,CF19)</f>
        <v/>
      </c>
      <c r="CL29" s="46"/>
      <c r="CM29" s="104"/>
      <c r="CN29" s="60"/>
      <c r="CO29" s="104"/>
      <c r="CP29" s="60"/>
      <c r="CQ29" s="388" t="str">
        <f>IF(CO29="",IF(CM29&gt;CM30,CK29,CK30),IF(CO29&gt;CO30,CK29,CK30))</f>
        <v/>
      </c>
      <c r="CR29" s="389"/>
      <c r="CS29" s="389"/>
      <c r="CT29" s="389"/>
      <c r="CU29" s="389"/>
      <c r="CV29" s="390"/>
      <c r="CW29" s="60"/>
    </row>
    <row r="30" spans="1:101" ht="18.75" customHeight="1" thickBot="1" x14ac:dyDescent="0.25">
      <c r="A30" s="60"/>
      <c r="B30" s="60"/>
      <c r="C30" s="60"/>
      <c r="D30" s="60"/>
      <c r="E30" s="85"/>
      <c r="F30" s="60"/>
      <c r="G30" s="85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85"/>
      <c r="BJ30" s="60"/>
      <c r="BK30" s="60"/>
      <c r="BL30" s="60"/>
      <c r="BM30" s="60"/>
      <c r="BN30" s="60"/>
      <c r="BO30" s="60"/>
      <c r="BP30" s="138"/>
      <c r="BQ30" s="60"/>
      <c r="BR30" s="87"/>
      <c r="BS30" s="60"/>
      <c r="BT30" s="60"/>
      <c r="BU30" s="60"/>
      <c r="BV30" s="60"/>
      <c r="BW30" s="60"/>
      <c r="BX30" s="60"/>
      <c r="BY30" s="60"/>
      <c r="BZ30" s="47">
        <v>52</v>
      </c>
      <c r="CA30" s="44" t="str">
        <f>IF(BX28="",IF(BV28&gt;BV29,BT28,BT29),IF(BX28&gt;BX29,BT28,BT29))</f>
        <v/>
      </c>
      <c r="CB30" s="46"/>
      <c r="CC30" s="104"/>
      <c r="CD30" s="60"/>
      <c r="CE30" s="104"/>
      <c r="CF30" s="60"/>
      <c r="CG30" s="60"/>
      <c r="CH30" s="60"/>
      <c r="CI30" s="60"/>
      <c r="CJ30" s="47" t="s">
        <v>135</v>
      </c>
      <c r="CK30" s="44" t="str">
        <f>IF(CK24=CF34,CF35,CF34)</f>
        <v/>
      </c>
      <c r="CL30" s="46"/>
      <c r="CM30" s="104"/>
      <c r="CN30" s="60"/>
      <c r="CO30" s="104"/>
      <c r="CP30" s="60"/>
      <c r="CQ30" s="391"/>
      <c r="CR30" s="392"/>
      <c r="CS30" s="392"/>
      <c r="CT30" s="392"/>
      <c r="CU30" s="392"/>
      <c r="CV30" s="393"/>
      <c r="CW30" s="60"/>
    </row>
    <row r="31" spans="1:101" ht="18.75" customHeight="1" thickBot="1" x14ac:dyDescent="0.3">
      <c r="A31" s="60"/>
      <c r="B31" s="60"/>
      <c r="C31" s="60"/>
      <c r="D31" s="60"/>
      <c r="E31" s="85"/>
      <c r="F31" s="60"/>
      <c r="G31" s="85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85"/>
      <c r="BJ31" s="60"/>
      <c r="BK31" s="60"/>
      <c r="BL31" s="60"/>
      <c r="BM31" s="60"/>
      <c r="BN31" s="60"/>
      <c r="BO31" s="60"/>
      <c r="BP31" s="138"/>
      <c r="BQ31" s="60"/>
      <c r="BR31" s="87"/>
      <c r="BS31" s="60"/>
      <c r="BT31" s="60"/>
      <c r="BU31" s="60"/>
      <c r="BV31" s="60"/>
      <c r="BW31" s="60"/>
      <c r="BX31" s="60"/>
      <c r="BY31" s="60"/>
      <c r="BZ31" s="47">
        <v>51</v>
      </c>
      <c r="CA31" s="44" t="str">
        <f>IF(BX32="",IF(BV32&gt;BV33,BT32,BT33),IF(BX32&gt;BX33,BT32,BT33))</f>
        <v/>
      </c>
      <c r="CB31" s="46"/>
      <c r="CC31" s="104"/>
      <c r="CD31" s="60"/>
      <c r="CE31" s="104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88" t="s">
        <v>138</v>
      </c>
      <c r="CS31" s="60"/>
      <c r="CT31" s="60"/>
      <c r="CU31" s="60"/>
      <c r="CV31" s="60"/>
      <c r="CW31" s="60"/>
    </row>
    <row r="32" spans="1:101" ht="18.75" customHeight="1" thickBot="1" x14ac:dyDescent="0.3">
      <c r="A32" s="60"/>
      <c r="B32" s="60"/>
      <c r="C32" s="88" t="s">
        <v>73</v>
      </c>
      <c r="D32" s="60"/>
      <c r="E32" s="85"/>
      <c r="F32" s="60"/>
      <c r="G32" s="85"/>
      <c r="H32" s="60"/>
      <c r="I32" s="60"/>
      <c r="J32" s="60"/>
      <c r="K32" s="60"/>
      <c r="L32" s="60"/>
      <c r="M32" s="60" t="s">
        <v>4</v>
      </c>
      <c r="N32" s="60"/>
      <c r="O32" s="60"/>
      <c r="P32" s="60"/>
      <c r="Q32" s="60" t="s">
        <v>6</v>
      </c>
      <c r="R32" s="60"/>
      <c r="S32" s="60"/>
      <c r="T32" s="60"/>
      <c r="U32" s="60" t="s">
        <v>7</v>
      </c>
      <c r="V32" s="60"/>
      <c r="W32" s="60"/>
      <c r="X32" s="60"/>
      <c r="Y32" s="60"/>
      <c r="Z32" s="60" t="s">
        <v>4</v>
      </c>
      <c r="AA32" s="60" t="s">
        <v>5</v>
      </c>
      <c r="AB32" s="60"/>
      <c r="AC32" s="60"/>
      <c r="AD32" s="60" t="s">
        <v>9</v>
      </c>
      <c r="AE32" s="60"/>
      <c r="AF32" s="60"/>
      <c r="AG32" s="60"/>
      <c r="AH32" s="60" t="s">
        <v>32</v>
      </c>
      <c r="AI32" s="60"/>
      <c r="AJ32" s="60"/>
      <c r="AK32" s="60"/>
      <c r="AL32" s="60"/>
      <c r="AM32" s="60"/>
      <c r="AN32" s="60" t="s">
        <v>35</v>
      </c>
      <c r="AO32" s="60"/>
      <c r="AP32" s="60"/>
      <c r="AQ32" s="60"/>
      <c r="AR32" s="60"/>
      <c r="AS32" s="60" t="s">
        <v>33</v>
      </c>
      <c r="AT32" s="60"/>
      <c r="AU32" s="60"/>
      <c r="AV32" s="60"/>
      <c r="AW32" s="60"/>
      <c r="AX32" s="60"/>
      <c r="AY32" s="60"/>
      <c r="AZ32" s="60"/>
      <c r="BA32" s="60"/>
      <c r="BB32" s="89" t="s">
        <v>10</v>
      </c>
      <c r="BC32" s="60"/>
      <c r="BD32" s="90" t="s">
        <v>4</v>
      </c>
      <c r="BE32" s="60"/>
      <c r="BF32" s="61" t="s">
        <v>5</v>
      </c>
      <c r="BG32" s="60"/>
      <c r="BH32" s="60"/>
      <c r="BI32" s="85"/>
      <c r="BJ32" s="60"/>
      <c r="BK32" s="60"/>
      <c r="BL32" s="60"/>
      <c r="BM32" s="60"/>
      <c r="BN32" s="60"/>
      <c r="BO32" s="60"/>
      <c r="BP32" s="138"/>
      <c r="BQ32" s="85"/>
      <c r="BR32" s="87"/>
      <c r="BS32" s="55" t="s">
        <v>24</v>
      </c>
      <c r="BT32" s="44" t="str">
        <f>IF(G50="","",BB45)</f>
        <v/>
      </c>
      <c r="BU32" s="46"/>
      <c r="BV32" s="104"/>
      <c r="BW32" s="60"/>
      <c r="BX32" s="104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343" t="str">
        <f>IF(CQ29=CK29,CK30,CK29)</f>
        <v/>
      </c>
      <c r="CR32" s="344"/>
      <c r="CS32" s="344"/>
      <c r="CT32" s="344"/>
      <c r="CU32" s="344"/>
      <c r="CV32" s="345"/>
      <c r="CW32" s="60"/>
    </row>
    <row r="33" spans="1:101" ht="18.75" customHeight="1" thickBot="1" x14ac:dyDescent="0.25">
      <c r="A33" s="60"/>
      <c r="B33" s="60"/>
      <c r="C33" s="60"/>
      <c r="D33" s="60"/>
      <c r="E33" s="85"/>
      <c r="F33" s="60"/>
      <c r="G33" s="85"/>
      <c r="H33" s="60"/>
      <c r="I33" s="60"/>
      <c r="J33" s="60"/>
      <c r="K33" s="60"/>
      <c r="L33" s="60"/>
      <c r="M33" s="60" t="s">
        <v>0</v>
      </c>
      <c r="N33" s="60" t="s">
        <v>1</v>
      </c>
      <c r="O33" s="60" t="s">
        <v>2</v>
      </c>
      <c r="P33" s="60" t="s">
        <v>3</v>
      </c>
      <c r="Q33" s="60" t="s">
        <v>0</v>
      </c>
      <c r="R33" s="60" t="s">
        <v>1</v>
      </c>
      <c r="S33" s="60" t="s">
        <v>2</v>
      </c>
      <c r="T33" s="60" t="s">
        <v>3</v>
      </c>
      <c r="U33" s="60" t="s">
        <v>0</v>
      </c>
      <c r="V33" s="60" t="s">
        <v>1</v>
      </c>
      <c r="W33" s="60" t="s">
        <v>2</v>
      </c>
      <c r="X33" s="60" t="s">
        <v>3</v>
      </c>
      <c r="Y33" s="60"/>
      <c r="Z33" s="60" t="s">
        <v>8</v>
      </c>
      <c r="AA33" s="60"/>
      <c r="AB33" s="60"/>
      <c r="AC33" s="60"/>
      <c r="AD33" s="60"/>
      <c r="AE33" s="60"/>
      <c r="AF33" s="60"/>
      <c r="AG33" s="60"/>
      <c r="AH33" s="60" t="s">
        <v>31</v>
      </c>
      <c r="AI33" s="60"/>
      <c r="AJ33" s="60"/>
      <c r="AK33" s="60"/>
      <c r="AL33" s="60"/>
      <c r="AM33" s="60"/>
      <c r="AN33" s="60" t="str">
        <f>AI34</f>
        <v>Kolumbien</v>
      </c>
      <c r="AO33" s="60" t="str">
        <f>AI35</f>
        <v>Griechenland</v>
      </c>
      <c r="AP33" s="60" t="str">
        <f>AI36</f>
        <v>Elfenbeinküste</v>
      </c>
      <c r="AQ33" s="60" t="str">
        <f>AI37</f>
        <v>Japan</v>
      </c>
      <c r="AR33" s="60"/>
      <c r="AS33" s="60" t="s">
        <v>31</v>
      </c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85"/>
      <c r="BJ33" s="85"/>
      <c r="BK33" s="85"/>
      <c r="BL33" s="85"/>
      <c r="BM33" s="85"/>
      <c r="BN33" s="85"/>
      <c r="BO33" s="85"/>
      <c r="BP33" s="137"/>
      <c r="BQ33" s="85"/>
      <c r="BR33" s="87"/>
      <c r="BS33" s="25" t="s">
        <v>23</v>
      </c>
      <c r="BT33" s="44" t="str">
        <f>IF(G39="","",BB35)</f>
        <v/>
      </c>
      <c r="BU33" s="46"/>
      <c r="BV33" s="104"/>
      <c r="BW33" s="60"/>
      <c r="BX33" s="104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346"/>
      <c r="CR33" s="347"/>
      <c r="CS33" s="347"/>
      <c r="CT33" s="347"/>
      <c r="CU33" s="347"/>
      <c r="CV33" s="348"/>
      <c r="CW33" s="60"/>
    </row>
    <row r="34" spans="1:101" ht="18.75" customHeight="1" thickBot="1" x14ac:dyDescent="0.3">
      <c r="A34" s="60"/>
      <c r="B34" s="60"/>
      <c r="C34" s="20" t="str">
        <f>Spielplan!$C$34</f>
        <v>Kolumbien</v>
      </c>
      <c r="D34" s="39"/>
      <c r="E34" s="104"/>
      <c r="F34" s="93"/>
      <c r="G34" s="104"/>
      <c r="H34" s="20" t="str">
        <f>Spielplan!$H$34</f>
        <v>Griechenland</v>
      </c>
      <c r="I34" s="39"/>
      <c r="J34" s="60"/>
      <c r="K34" s="60" t="s">
        <v>78</v>
      </c>
      <c r="L34" s="60">
        <f t="shared" ref="L34:L39" si="8">IF(E34-G34&gt;0,1,IF(G34=E34,0,-1))</f>
        <v>0</v>
      </c>
      <c r="M34" s="60">
        <f>IF($E34="",0,IF($E34&gt;$G34,3,IF($E34=G34,1,0)))</f>
        <v>0</v>
      </c>
      <c r="N34" s="60">
        <f>IF($G34="",0,IF($E34&gt;$G34,0,IF($E34=G34,1,3)))</f>
        <v>0</v>
      </c>
      <c r="O34" s="60"/>
      <c r="P34" s="60"/>
      <c r="Q34" s="60">
        <f>E34</f>
        <v>0</v>
      </c>
      <c r="R34" s="60">
        <f>G34</f>
        <v>0</v>
      </c>
      <c r="S34" s="60"/>
      <c r="T34" s="60"/>
      <c r="U34" s="60">
        <f>G34</f>
        <v>0</v>
      </c>
      <c r="V34" s="60">
        <f>E34</f>
        <v>0</v>
      </c>
      <c r="W34" s="60"/>
      <c r="X34" s="60"/>
      <c r="Y34" s="60"/>
      <c r="Z34" s="60">
        <f>M40</f>
        <v>0</v>
      </c>
      <c r="AA34" s="60">
        <f>Q40</f>
        <v>0</v>
      </c>
      <c r="AB34" s="60">
        <f>U40</f>
        <v>0</v>
      </c>
      <c r="AC34" s="60">
        <f>AA34-AB34</f>
        <v>0</v>
      </c>
      <c r="AD34" s="60">
        <f>IF(Z34&gt;Z35,-1,0)</f>
        <v>0</v>
      </c>
      <c r="AE34" s="60">
        <f>IF(Z34&gt;Z36,-1,0)</f>
        <v>0</v>
      </c>
      <c r="AF34" s="60">
        <f>IF(Z34&gt;Z37,-1,0)</f>
        <v>0</v>
      </c>
      <c r="AG34" s="60">
        <f>10000-(AJ34*1000+AM34*100+AK34*10)</f>
        <v>10000</v>
      </c>
      <c r="AH34" s="90">
        <f>RANK(AG34,AG34:AG37,1)</f>
        <v>1</v>
      </c>
      <c r="AI34" s="60" t="str">
        <f>C34</f>
        <v>Kolumbien</v>
      </c>
      <c r="AJ34" s="60">
        <f t="shared" ref="AJ34:AL37" si="9">Z34</f>
        <v>0</v>
      </c>
      <c r="AK34" s="60">
        <f t="shared" si="9"/>
        <v>0</v>
      </c>
      <c r="AL34" s="60">
        <f t="shared" si="9"/>
        <v>0</v>
      </c>
      <c r="AM34" s="60">
        <f>AK34-AL34</f>
        <v>0</v>
      </c>
      <c r="AN34" s="187"/>
      <c r="AO34" s="187">
        <f>IF(AG35=AG34,IF(G34&gt;E34,AG35-0.1,AG35),AG35)</f>
        <v>10000</v>
      </c>
      <c r="AP34" s="187">
        <f>IF(AG36=AG34,IF(G36&gt;E36,AG36-0.1,AG36),AG36)</f>
        <v>10000</v>
      </c>
      <c r="AQ34" s="187">
        <f>IF(AG37=AG34,IF(G38&gt;E38,AG37-0.1,AG37),AG37)</f>
        <v>10000</v>
      </c>
      <c r="AR34" s="187">
        <f>AN38</f>
        <v>30000</v>
      </c>
      <c r="AS34" s="90">
        <f>RANK(AR34,AR34:AR37,1)</f>
        <v>1</v>
      </c>
      <c r="AT34" s="60" t="str">
        <f t="shared" ref="AT34:AW37" si="10">AI34</f>
        <v>Kolumbien</v>
      </c>
      <c r="AU34" s="60">
        <f t="shared" si="10"/>
        <v>0</v>
      </c>
      <c r="AV34" s="60">
        <f t="shared" si="10"/>
        <v>0</v>
      </c>
      <c r="AW34" s="60">
        <f t="shared" si="10"/>
        <v>0</v>
      </c>
      <c r="AX34" s="60"/>
      <c r="AY34" s="60"/>
      <c r="AZ34" s="60"/>
      <c r="BA34" s="19">
        <v>1</v>
      </c>
      <c r="BB34" s="20" t="str">
        <f>VLOOKUP(1,AS34:AT37,2,FALSE)</f>
        <v>Kolumbien</v>
      </c>
      <c r="BC34" s="18"/>
      <c r="BD34" s="21">
        <f>VLOOKUP(1,AS34:AW37,3,FALSE)</f>
        <v>0</v>
      </c>
      <c r="BE34" s="22">
        <f>VLOOKUP(1,AS34:AW37,4,FALSE)</f>
        <v>0</v>
      </c>
      <c r="BF34" s="93" t="s">
        <v>12</v>
      </c>
      <c r="BG34" s="22">
        <f>VLOOKUP(1,AS34:AW37,5,FALSE)</f>
        <v>0</v>
      </c>
      <c r="BH34" s="27" t="s">
        <v>22</v>
      </c>
      <c r="BI34" s="85"/>
      <c r="BJ34" s="85">
        <f>IF(E34&gt;G34,IF(Spielplan!E34&gt;Spielplan!G34,Punktemodus!$B$3,0),0)</f>
        <v>0</v>
      </c>
      <c r="BK34" s="85">
        <f>IF(E34=G34,IF(Spielplan!E34=Spielplan!G34,Punktemodus!$B$3,0),0)</f>
        <v>10</v>
      </c>
      <c r="BL34" s="85">
        <f>IF(E34&lt;G34,IF(Spielplan!E34&lt;Spielplan!G34,Punktemodus!$B$3,0),0)</f>
        <v>0</v>
      </c>
      <c r="BM34" s="85">
        <f>IF(E34=Spielplan!E34,IF(G34=Spielplan!G34,Punktemodus!$B$5,0),0)</f>
        <v>3</v>
      </c>
      <c r="BN34" s="85">
        <f>IF(E34=Spielplan!E34,Punktemodus!$B$7,0)</f>
        <v>1</v>
      </c>
      <c r="BO34" s="85">
        <f>IF(G34=Spielplan!G34,Punktemodus!$B$7,0)</f>
        <v>1</v>
      </c>
      <c r="BP34" s="137">
        <f>IF(Spielplan!E34="",0,SUM(BJ34:BO34))</f>
        <v>0</v>
      </c>
      <c r="BQ34" s="85"/>
      <c r="BR34" s="8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47">
        <v>59</v>
      </c>
      <c r="CF34" s="44" t="str">
        <f>IF(CE30="",IF(CC30&gt;CC31,CA30,CA31),IF(CE30&gt;CE31,CA30,CA31))</f>
        <v/>
      </c>
      <c r="CG34" s="46"/>
      <c r="CH34" s="104"/>
      <c r="CI34" s="60"/>
      <c r="CJ34" s="104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</row>
    <row r="35" spans="1:101" ht="18.75" customHeight="1" thickBot="1" x14ac:dyDescent="0.3">
      <c r="A35" s="60"/>
      <c r="B35" s="60"/>
      <c r="C35" s="14" t="str">
        <f>Spielplan!$C$35</f>
        <v>Elfenbeinküste</v>
      </c>
      <c r="D35" s="40"/>
      <c r="E35" s="104"/>
      <c r="F35" s="93"/>
      <c r="G35" s="104"/>
      <c r="H35" s="14" t="str">
        <f>Spielplan!$H$35</f>
        <v>Japan</v>
      </c>
      <c r="I35" s="40"/>
      <c r="J35" s="60"/>
      <c r="K35" s="60" t="s">
        <v>79</v>
      </c>
      <c r="L35" s="60">
        <f t="shared" si="8"/>
        <v>0</v>
      </c>
      <c r="M35" s="60"/>
      <c r="N35" s="60"/>
      <c r="O35" s="60">
        <f>IF($E35="",0,IF($E35&gt;$G35,3,IF($E35=$G35,1,0)))</f>
        <v>0</v>
      </c>
      <c r="P35" s="60">
        <f>IF($G35="",0,IF($E35&gt;$G35,0,IF($E35=$G35,1,3)))</f>
        <v>0</v>
      </c>
      <c r="Q35" s="60"/>
      <c r="R35" s="60"/>
      <c r="S35" s="60">
        <f>E35</f>
        <v>0</v>
      </c>
      <c r="T35" s="60">
        <f>G35</f>
        <v>0</v>
      </c>
      <c r="U35" s="60"/>
      <c r="V35" s="60"/>
      <c r="W35" s="60">
        <f>G35</f>
        <v>0</v>
      </c>
      <c r="X35" s="60">
        <f>E35</f>
        <v>0</v>
      </c>
      <c r="Y35" s="60"/>
      <c r="Z35" s="60">
        <f>N40</f>
        <v>0</v>
      </c>
      <c r="AA35" s="60">
        <f>R40</f>
        <v>0</v>
      </c>
      <c r="AB35" s="60">
        <f>V40</f>
        <v>0</v>
      </c>
      <c r="AC35" s="60">
        <f>AA35-AB35</f>
        <v>0</v>
      </c>
      <c r="AD35" s="60">
        <f>IF(Z35&gt;Z34,-1,0)</f>
        <v>0</v>
      </c>
      <c r="AE35" s="60">
        <f>IF(Z35&gt;Z36,-1,0)</f>
        <v>0</v>
      </c>
      <c r="AF35" s="60">
        <f>IF(Z35&gt;Z37,-1,0)</f>
        <v>0</v>
      </c>
      <c r="AG35" s="60">
        <f>10000-(AJ35*1000+AM35*100+AK35*10)</f>
        <v>10000</v>
      </c>
      <c r="AH35" s="90">
        <f>RANK(AG35,AG34:AG37,1)</f>
        <v>1</v>
      </c>
      <c r="AI35" s="60" t="str">
        <f>H34</f>
        <v>Griechenland</v>
      </c>
      <c r="AJ35" s="60">
        <f t="shared" si="9"/>
        <v>0</v>
      </c>
      <c r="AK35" s="60">
        <f t="shared" si="9"/>
        <v>0</v>
      </c>
      <c r="AL35" s="60">
        <f t="shared" si="9"/>
        <v>0</v>
      </c>
      <c r="AM35" s="60">
        <f>AK35-AL35</f>
        <v>0</v>
      </c>
      <c r="AN35" s="187">
        <f>IF(AG34=AG35,IF(E34&gt;G34,AG34-0.1,AG34),AG34)</f>
        <v>10000</v>
      </c>
      <c r="AO35" s="187"/>
      <c r="AP35" s="187">
        <f>IF(AG36=AG35,IF(G39&gt;E39,AG36-0.1,AG36),AG36)</f>
        <v>10000</v>
      </c>
      <c r="AQ35" s="187">
        <f>IF(AG37=AG35,IF(G37&gt;E37,AG37-0.1,AG37),AG37)</f>
        <v>10000</v>
      </c>
      <c r="AR35" s="187">
        <f>AO38</f>
        <v>30000</v>
      </c>
      <c r="AS35" s="90">
        <f>RANK(AR35,AR34:AR37,1)</f>
        <v>1</v>
      </c>
      <c r="AT35" s="60" t="str">
        <f t="shared" si="10"/>
        <v>Griechenland</v>
      </c>
      <c r="AU35" s="60">
        <f t="shared" si="10"/>
        <v>0</v>
      </c>
      <c r="AV35" s="60">
        <f t="shared" si="10"/>
        <v>0</v>
      </c>
      <c r="AW35" s="60">
        <f t="shared" si="10"/>
        <v>0</v>
      </c>
      <c r="AX35" s="60"/>
      <c r="AY35" s="60"/>
      <c r="AZ35" s="60"/>
      <c r="BA35" s="23">
        <v>2</v>
      </c>
      <c r="BB35" s="14" t="e">
        <f>VLOOKUP(2,AS34:AT37,2,FALSE)</f>
        <v>#N/A</v>
      </c>
      <c r="BC35" s="15"/>
      <c r="BD35" s="24" t="e">
        <f>VLOOKUP(2,AS34:AW37,3,FALSE)</f>
        <v>#N/A</v>
      </c>
      <c r="BE35" s="25" t="e">
        <f>VLOOKUP(2,AS34:AW37,4,FALSE)</f>
        <v>#N/A</v>
      </c>
      <c r="BF35" s="93" t="s">
        <v>12</v>
      </c>
      <c r="BG35" s="25" t="e">
        <f>VLOOKUP(2,AS34:AW37,5,FALSE)</f>
        <v>#N/A</v>
      </c>
      <c r="BH35" s="26" t="s">
        <v>23</v>
      </c>
      <c r="BI35" s="85"/>
      <c r="BJ35" s="85">
        <f>IF(E35&gt;G35,IF(Spielplan!E35&gt;Spielplan!G35,Punktemodus!$B$3,0),0)</f>
        <v>0</v>
      </c>
      <c r="BK35" s="85">
        <f>IF(E35=G35,IF(Spielplan!E35=Spielplan!G35,Punktemodus!$B$3,0),0)</f>
        <v>10</v>
      </c>
      <c r="BL35" s="85">
        <f>IF(E35&lt;G35,IF(Spielplan!E35&lt;Spielplan!G35,Punktemodus!$B$3,0),0)</f>
        <v>0</v>
      </c>
      <c r="BM35" s="85">
        <f>IF(E35=Spielplan!E35,IF(G35=Spielplan!G35,Punktemodus!$B$5,0),0)</f>
        <v>3</v>
      </c>
      <c r="BN35" s="85">
        <f>IF(E35=Spielplan!E35,Punktemodus!$B$7,0)</f>
        <v>1</v>
      </c>
      <c r="BO35" s="85">
        <f>IF(G35=Spielplan!G35,Punktemodus!$B$7,0)</f>
        <v>1</v>
      </c>
      <c r="BP35" s="137">
        <f>IF(Spielplan!E35="",0,SUM(BJ35:BO35))</f>
        <v>0</v>
      </c>
      <c r="BQ35" s="85"/>
      <c r="BR35" s="8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47">
        <v>60</v>
      </c>
      <c r="CF35" s="44" t="str">
        <f>IF(CE38="",IF(CC38&gt;CC39,CA38,CA39),IF(CE38&gt;CE39,CA38,CA39))</f>
        <v/>
      </c>
      <c r="CG35" s="46"/>
      <c r="CH35" s="104"/>
      <c r="CI35" s="60"/>
      <c r="CJ35" s="104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</row>
    <row r="36" spans="1:101" ht="18.75" customHeight="1" thickBot="1" x14ac:dyDescent="0.3">
      <c r="A36" s="60"/>
      <c r="B36" s="60"/>
      <c r="C36" s="20" t="str">
        <f>C34</f>
        <v>Kolumbien</v>
      </c>
      <c r="D36" s="39"/>
      <c r="E36" s="104"/>
      <c r="F36" s="93"/>
      <c r="G36" s="104"/>
      <c r="H36" s="20" t="str">
        <f>C35</f>
        <v>Elfenbeinküste</v>
      </c>
      <c r="I36" s="39"/>
      <c r="J36" s="60"/>
      <c r="K36" s="60" t="s">
        <v>81</v>
      </c>
      <c r="L36" s="60">
        <f t="shared" si="8"/>
        <v>0</v>
      </c>
      <c r="M36" s="60">
        <f>IF($E36="",0,IF($E36&gt;$G36,3,IF($E36=G36,1,0)))</f>
        <v>0</v>
      </c>
      <c r="N36" s="60"/>
      <c r="O36" s="60">
        <f>IF($G36="",0,IF($E36&gt;$G36,0,IF($E36=$G36,1,3)))</f>
        <v>0</v>
      </c>
      <c r="P36" s="60"/>
      <c r="Q36" s="60">
        <f>E36</f>
        <v>0</v>
      </c>
      <c r="R36" s="60"/>
      <c r="S36" s="60">
        <f>G36</f>
        <v>0</v>
      </c>
      <c r="T36" s="60"/>
      <c r="U36" s="60">
        <f>G36</f>
        <v>0</v>
      </c>
      <c r="V36" s="60"/>
      <c r="W36" s="60">
        <f>E36</f>
        <v>0</v>
      </c>
      <c r="X36" s="60"/>
      <c r="Y36" s="60"/>
      <c r="Z36" s="60">
        <f>O40</f>
        <v>0</v>
      </c>
      <c r="AA36" s="60">
        <f>S40</f>
        <v>0</v>
      </c>
      <c r="AB36" s="60">
        <f>W40</f>
        <v>0</v>
      </c>
      <c r="AC36" s="60">
        <f>AA36-AB36</f>
        <v>0</v>
      </c>
      <c r="AD36" s="60">
        <f>IF(Z36&gt;Z34,-1,0)</f>
        <v>0</v>
      </c>
      <c r="AE36" s="60">
        <f>IF(Z36&gt;Z35,-1,0)</f>
        <v>0</v>
      </c>
      <c r="AF36" s="60">
        <f>IF(Z36&gt;Z37,-1,0)</f>
        <v>0</v>
      </c>
      <c r="AG36" s="60">
        <f>10000-(AJ36*1000+AM36*100+AK36*10)</f>
        <v>10000</v>
      </c>
      <c r="AH36" s="90">
        <f>RANK(AG36,AG34:AG37,1)</f>
        <v>1</v>
      </c>
      <c r="AI36" s="60" t="str">
        <f>C35</f>
        <v>Elfenbeinküste</v>
      </c>
      <c r="AJ36" s="60">
        <f t="shared" si="9"/>
        <v>0</v>
      </c>
      <c r="AK36" s="60">
        <f t="shared" si="9"/>
        <v>0</v>
      </c>
      <c r="AL36" s="60">
        <f t="shared" si="9"/>
        <v>0</v>
      </c>
      <c r="AM36" s="60">
        <f>AK36-AL36</f>
        <v>0</v>
      </c>
      <c r="AN36" s="187">
        <f>IF(AG34=AG36,IF(E36&gt;G36,AG34-0.1,AG34),AG34)</f>
        <v>10000</v>
      </c>
      <c r="AO36" s="187">
        <f>IF(AG35=AG36,IF(E39&gt;G39,AG35-0.1,AG35),AG35)</f>
        <v>10000</v>
      </c>
      <c r="AP36" s="187"/>
      <c r="AQ36" s="187">
        <f>IF(AG37=AG36,IF(G35&gt;E35,AG37-0.1,AG37),AG37)</f>
        <v>10000</v>
      </c>
      <c r="AR36" s="187">
        <f>AP38</f>
        <v>30000</v>
      </c>
      <c r="AS36" s="90">
        <f>RANK(AR36,AR34:AR37,1)</f>
        <v>1</v>
      </c>
      <c r="AT36" s="60" t="str">
        <f t="shared" si="10"/>
        <v>Elfenbeinküste</v>
      </c>
      <c r="AU36" s="60">
        <f t="shared" si="10"/>
        <v>0</v>
      </c>
      <c r="AV36" s="60">
        <f t="shared" si="10"/>
        <v>0</v>
      </c>
      <c r="AW36" s="60">
        <f t="shared" si="10"/>
        <v>0</v>
      </c>
      <c r="AX36" s="60"/>
      <c r="AY36" s="60"/>
      <c r="AZ36" s="60"/>
      <c r="BA36" s="113">
        <v>3</v>
      </c>
      <c r="BB36" s="114" t="e">
        <f>VLOOKUP(3,AS34:AT37,2,FALSE)</f>
        <v>#N/A</v>
      </c>
      <c r="BC36" s="115"/>
      <c r="BD36" s="116" t="e">
        <f>VLOOKUP(3,AS34:AW37,3,FALSE)</f>
        <v>#N/A</v>
      </c>
      <c r="BE36" s="116" t="e">
        <f>VLOOKUP(3,AS34:AW37,4,FALSE)</f>
        <v>#N/A</v>
      </c>
      <c r="BF36" s="93" t="s">
        <v>12</v>
      </c>
      <c r="BG36" s="116" t="e">
        <f>VLOOKUP(3,AS34:AW37,5,FALSE)</f>
        <v>#N/A</v>
      </c>
      <c r="BH36" s="60"/>
      <c r="BI36" s="85"/>
      <c r="BJ36" s="85">
        <f>IF(E36&gt;G36,IF(Spielplan!E36&gt;Spielplan!G36,Punktemodus!$B$3,0),0)</f>
        <v>0</v>
      </c>
      <c r="BK36" s="85">
        <f>IF(E36=G36,IF(Spielplan!E36=Spielplan!G36,Punktemodus!$B$3,0),0)</f>
        <v>10</v>
      </c>
      <c r="BL36" s="85">
        <f>IF(E36&lt;G36,IF(Spielplan!E36&lt;Spielplan!G36,Punktemodus!$B$3,0),0)</f>
        <v>0</v>
      </c>
      <c r="BM36" s="85">
        <f>IF(E36=Spielplan!E36,IF(G36=Spielplan!G36,Punktemodus!$B$5,0),0)</f>
        <v>3</v>
      </c>
      <c r="BN36" s="85">
        <f>IF(E36=Spielplan!E36,Punktemodus!$B$7,0)</f>
        <v>1</v>
      </c>
      <c r="BO36" s="85">
        <f>IF(G36=Spielplan!G36,Punktemodus!$B$7,0)</f>
        <v>1</v>
      </c>
      <c r="BP36" s="137">
        <f>IF(Spielplan!E36="",0,SUM(BJ36:BO36))</f>
        <v>0</v>
      </c>
      <c r="BQ36" s="85"/>
      <c r="BR36" s="87"/>
      <c r="BS36" s="82" t="s">
        <v>126</v>
      </c>
      <c r="BT36" s="44" t="str">
        <f>IF(G72="","",BB67)</f>
        <v/>
      </c>
      <c r="BU36" s="46"/>
      <c r="BV36" s="104"/>
      <c r="BW36" s="60"/>
      <c r="BX36" s="104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</row>
    <row r="37" spans="1:101" ht="18.75" customHeight="1" thickBot="1" x14ac:dyDescent="0.3">
      <c r="A37" s="60"/>
      <c r="B37" s="60"/>
      <c r="C37" s="14" t="str">
        <f>H34</f>
        <v>Griechenland</v>
      </c>
      <c r="D37" s="40"/>
      <c r="E37" s="104"/>
      <c r="F37" s="93"/>
      <c r="G37" s="104"/>
      <c r="H37" s="14" t="str">
        <f>H35</f>
        <v>Japan</v>
      </c>
      <c r="I37" s="40"/>
      <c r="J37" s="60"/>
      <c r="K37" s="60" t="s">
        <v>80</v>
      </c>
      <c r="L37" s="60">
        <f t="shared" si="8"/>
        <v>0</v>
      </c>
      <c r="M37" s="60"/>
      <c r="N37" s="60">
        <f>IF($E37="",0,IF($E37&gt;$G37,3,IF($E37=$G37,1,0)))</f>
        <v>0</v>
      </c>
      <c r="O37" s="60"/>
      <c r="P37" s="60">
        <f>IF($G37="",0,IF($E37&gt;$G37,0,IF($E37=$G37,1,3)))</f>
        <v>0</v>
      </c>
      <c r="Q37" s="60"/>
      <c r="R37" s="60">
        <f>E37</f>
        <v>0</v>
      </c>
      <c r="S37" s="60"/>
      <c r="T37" s="60">
        <f>G37</f>
        <v>0</v>
      </c>
      <c r="U37" s="60"/>
      <c r="V37" s="60">
        <f>G37</f>
        <v>0</v>
      </c>
      <c r="W37" s="60"/>
      <c r="X37" s="60">
        <f>E37</f>
        <v>0</v>
      </c>
      <c r="Y37" s="60"/>
      <c r="Z37" s="60">
        <f>P40</f>
        <v>0</v>
      </c>
      <c r="AA37" s="60">
        <f>T40</f>
        <v>0</v>
      </c>
      <c r="AB37" s="60">
        <f>X40</f>
        <v>0</v>
      </c>
      <c r="AC37" s="60">
        <f>AA37-AB37</f>
        <v>0</v>
      </c>
      <c r="AD37" s="60">
        <f>IF(Z37&gt;Z34,-1,0)</f>
        <v>0</v>
      </c>
      <c r="AE37" s="60">
        <f>IF(Z37&gt;Z35,-1,0)</f>
        <v>0</v>
      </c>
      <c r="AF37" s="60">
        <f>IF(Z37&gt;Z36,-1,0)</f>
        <v>0</v>
      </c>
      <c r="AG37" s="60">
        <f>10000-(AJ37*1000+AM37*100+AK37*10)</f>
        <v>10000</v>
      </c>
      <c r="AH37" s="90">
        <f>RANK(AG37,AG34:AG37,1)</f>
        <v>1</v>
      </c>
      <c r="AI37" s="60" t="str">
        <f>H35</f>
        <v>Japan</v>
      </c>
      <c r="AJ37" s="60">
        <f t="shared" si="9"/>
        <v>0</v>
      </c>
      <c r="AK37" s="60">
        <f t="shared" si="9"/>
        <v>0</v>
      </c>
      <c r="AL37" s="60">
        <f t="shared" si="9"/>
        <v>0</v>
      </c>
      <c r="AM37" s="60">
        <f>AK37-AL37</f>
        <v>0</v>
      </c>
      <c r="AN37" s="187">
        <f>IF(AG34=AG37,IF(E38&gt;G38,AG34-0.1,AG34),AG34)</f>
        <v>10000</v>
      </c>
      <c r="AO37" s="187">
        <f>IF(AG35=AG37,IF(E37&gt;G37,AG35-0.1,AG35),AG35)</f>
        <v>10000</v>
      </c>
      <c r="AP37" s="187">
        <f>IF(AG36=AG37,IF(E35&gt;G35,AG36-0.1,AG36),AG36)</f>
        <v>10000</v>
      </c>
      <c r="AQ37" s="187"/>
      <c r="AR37" s="187">
        <f>AQ38</f>
        <v>30000</v>
      </c>
      <c r="AS37" s="90">
        <f>RANK(AR37,AR34:AR37,1)</f>
        <v>1</v>
      </c>
      <c r="AT37" s="60" t="str">
        <f t="shared" si="10"/>
        <v>Japan</v>
      </c>
      <c r="AU37" s="60">
        <f t="shared" si="10"/>
        <v>0</v>
      </c>
      <c r="AV37" s="60">
        <f t="shared" si="10"/>
        <v>0</v>
      </c>
      <c r="AW37" s="60">
        <f t="shared" si="10"/>
        <v>0</v>
      </c>
      <c r="AX37" s="60"/>
      <c r="AY37" s="60"/>
      <c r="AZ37" s="60"/>
      <c r="BA37" s="113">
        <v>4</v>
      </c>
      <c r="BB37" s="114" t="e">
        <f>VLOOKUP(4,AS34:AT37,2,FALSE)</f>
        <v>#N/A</v>
      </c>
      <c r="BC37" s="115"/>
      <c r="BD37" s="116" t="e">
        <f>VLOOKUP(4,AS34:AW37,3,FALSE)</f>
        <v>#N/A</v>
      </c>
      <c r="BE37" s="116" t="e">
        <f>VLOOKUP(4,AS34:AW37,4,FALSE)</f>
        <v>#N/A</v>
      </c>
      <c r="BF37" s="93" t="s">
        <v>12</v>
      </c>
      <c r="BG37" s="116" t="e">
        <f>VLOOKUP(4,AS34:AW37,5,FALSE)</f>
        <v>#N/A</v>
      </c>
      <c r="BH37" s="60"/>
      <c r="BI37" s="85"/>
      <c r="BJ37" s="85">
        <f>IF(E37&gt;G37,IF(Spielplan!E37&gt;Spielplan!G37,Punktemodus!$B$3,0),0)</f>
        <v>0</v>
      </c>
      <c r="BK37" s="85">
        <f>IF(E37=G37,IF(Spielplan!E37=Spielplan!G37,Punktemodus!$B$3,0),0)</f>
        <v>10</v>
      </c>
      <c r="BL37" s="85">
        <f>IF(E37&lt;G37,IF(Spielplan!E37&lt;Spielplan!G37,Punktemodus!$B$3,0),0)</f>
        <v>0</v>
      </c>
      <c r="BM37" s="85">
        <f>IF(E37=Spielplan!E37,IF(G37=Spielplan!G37,Punktemodus!$B$5,0),0)</f>
        <v>3</v>
      </c>
      <c r="BN37" s="85">
        <f>IF(E37=Spielplan!E37,Punktemodus!$B$7,0)</f>
        <v>1</v>
      </c>
      <c r="BO37" s="85">
        <f>IF(G37=Spielplan!G37,Punktemodus!$B$7,0)</f>
        <v>1</v>
      </c>
      <c r="BP37" s="137">
        <f>IF(Spielplan!E37="",0,SUM(BJ37:BO37))</f>
        <v>0</v>
      </c>
      <c r="BQ37" s="85"/>
      <c r="BR37" s="87"/>
      <c r="BS37" s="5" t="s">
        <v>127</v>
      </c>
      <c r="BT37" s="44" t="str">
        <f>IF(G61="","",BB57)</f>
        <v/>
      </c>
      <c r="BU37" s="46"/>
      <c r="BV37" s="104"/>
      <c r="BW37" s="60"/>
      <c r="BX37" s="104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</row>
    <row r="38" spans="1:101" ht="18.75" customHeight="1" thickBot="1" x14ac:dyDescent="0.3">
      <c r="A38" s="60"/>
      <c r="B38" s="60"/>
      <c r="C38" s="20" t="str">
        <f>C34</f>
        <v>Kolumbien</v>
      </c>
      <c r="D38" s="39"/>
      <c r="E38" s="104"/>
      <c r="F38" s="93"/>
      <c r="G38" s="104"/>
      <c r="H38" s="20" t="str">
        <f>H35</f>
        <v>Japan</v>
      </c>
      <c r="I38" s="39"/>
      <c r="J38" s="60"/>
      <c r="K38" s="60" t="s">
        <v>82</v>
      </c>
      <c r="L38" s="60">
        <f t="shared" si="8"/>
        <v>0</v>
      </c>
      <c r="M38" s="60">
        <f>IF($E38="",0,IF($E38&gt;$G38,3,IF($E38=G38,1,0)))</f>
        <v>0</v>
      </c>
      <c r="N38" s="60"/>
      <c r="O38" s="60"/>
      <c r="P38" s="60">
        <f>IF($G38="",0,IF($E38&gt;$G38,0,IF($E38=$G38,1,3)))</f>
        <v>0</v>
      </c>
      <c r="Q38" s="60">
        <f>E38</f>
        <v>0</v>
      </c>
      <c r="R38" s="60"/>
      <c r="S38" s="60"/>
      <c r="T38" s="60">
        <f>G38</f>
        <v>0</v>
      </c>
      <c r="U38" s="60">
        <f>G38</f>
        <v>0</v>
      </c>
      <c r="V38" s="60"/>
      <c r="W38" s="60"/>
      <c r="X38" s="60">
        <f>E38</f>
        <v>0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187">
        <f>SUM(AN34:AN37)</f>
        <v>30000</v>
      </c>
      <c r="AO38" s="187">
        <f>SUM(AO34:AO37)</f>
        <v>30000</v>
      </c>
      <c r="AP38" s="187">
        <f>SUM(AP34:AP37)</f>
        <v>30000</v>
      </c>
      <c r="AQ38" s="187">
        <f>SUM(AQ34:AQ37)</f>
        <v>30000</v>
      </c>
      <c r="AR38" s="187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85">
        <f>IF(E38&gt;G38,IF(Spielplan!E38&gt;Spielplan!G38,Punktemodus!$B$3,0),0)</f>
        <v>0</v>
      </c>
      <c r="BK38" s="85">
        <f>IF(E38=G38,IF(Spielplan!E38=Spielplan!G38,Punktemodus!$B$3,0),0)</f>
        <v>10</v>
      </c>
      <c r="BL38" s="85">
        <f>IF(E38&lt;G38,IF(Spielplan!E38&lt;Spielplan!G38,Punktemodus!$B$3,0),0)</f>
        <v>0</v>
      </c>
      <c r="BM38" s="85">
        <f>IF(E38=Spielplan!E38,IF(G38=Spielplan!G38,Punktemodus!$B$5,0),0)</f>
        <v>3</v>
      </c>
      <c r="BN38" s="85">
        <f>IF(E38=Spielplan!E38,Punktemodus!$B$7,0)</f>
        <v>1</v>
      </c>
      <c r="BO38" s="85">
        <f>IF(G38=Spielplan!G38,Punktemodus!$B$7,0)</f>
        <v>1</v>
      </c>
      <c r="BP38" s="137">
        <f>IF(Spielplan!E38="",0,SUM(BJ38:BO38))</f>
        <v>0</v>
      </c>
      <c r="BQ38" s="60"/>
      <c r="BR38" s="87"/>
      <c r="BS38" s="60"/>
      <c r="BT38" s="60"/>
      <c r="BU38" s="60"/>
      <c r="BV38" s="60"/>
      <c r="BW38" s="60"/>
      <c r="BX38" s="60"/>
      <c r="BY38" s="60"/>
      <c r="BZ38" s="47">
        <v>55</v>
      </c>
      <c r="CA38" s="44" t="str">
        <f>IF(BX36="",IF(BV36&gt;BV37,BT36,BT37),IF(BX36&gt;BX37,BT36,BT37))</f>
        <v/>
      </c>
      <c r="CB38" s="46"/>
      <c r="CC38" s="104"/>
      <c r="CD38" s="60"/>
      <c r="CE38" s="104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</row>
    <row r="39" spans="1:101" ht="18.75" customHeight="1" thickBot="1" x14ac:dyDescent="0.3">
      <c r="A39" s="60"/>
      <c r="B39" s="60"/>
      <c r="C39" s="14" t="str">
        <f>H34</f>
        <v>Griechenland</v>
      </c>
      <c r="D39" s="40"/>
      <c r="E39" s="104"/>
      <c r="F39" s="93"/>
      <c r="G39" s="104"/>
      <c r="H39" s="14" t="str">
        <f>C35</f>
        <v>Elfenbeinküste</v>
      </c>
      <c r="I39" s="40"/>
      <c r="J39" s="60"/>
      <c r="K39" s="60" t="s">
        <v>82</v>
      </c>
      <c r="L39" s="60">
        <f t="shared" si="8"/>
        <v>0</v>
      </c>
      <c r="M39" s="60"/>
      <c r="N39" s="60">
        <f>IF($E39="",0,IF($E39&gt;$G39,3,IF($E39=$G39,1,0)))</f>
        <v>0</v>
      </c>
      <c r="O39" s="60">
        <f>IF($G39="",0,IF($E39&gt;$G39,0,IF($E39=$G39,1,3)))</f>
        <v>0</v>
      </c>
      <c r="P39" s="60"/>
      <c r="Q39" s="60"/>
      <c r="R39" s="60">
        <f>E39</f>
        <v>0</v>
      </c>
      <c r="S39" s="60">
        <f>G39</f>
        <v>0</v>
      </c>
      <c r="T39" s="60"/>
      <c r="U39" s="60"/>
      <c r="V39" s="60">
        <f>G39</f>
        <v>0</v>
      </c>
      <c r="W39" s="60">
        <f>E39</f>
        <v>0</v>
      </c>
      <c r="X39" s="60"/>
      <c r="Y39" s="60"/>
      <c r="Z39" s="60" t="s">
        <v>30</v>
      </c>
      <c r="AA39" s="60"/>
      <c r="AB39" s="60"/>
      <c r="AC39" s="60"/>
      <c r="AD39" s="60"/>
      <c r="AE39" s="60"/>
      <c r="AF39" s="60"/>
      <c r="AG39" s="60" t="b">
        <f>OR(AG34=AG35,AG34=AG36,AG34=AG37,AG35=AG36,AG35=AG37,AG36=AG37)</f>
        <v>1</v>
      </c>
      <c r="AH39" s="60"/>
      <c r="AI39" s="60"/>
      <c r="AJ39" s="60"/>
      <c r="AK39" s="60"/>
      <c r="AL39" s="60"/>
      <c r="AM39" s="60"/>
      <c r="AN39" s="60"/>
      <c r="AO39" s="60" t="s">
        <v>34</v>
      </c>
      <c r="AP39" s="60"/>
      <c r="AQ39" s="60"/>
      <c r="AR39" s="60" t="b">
        <f>OR(AR34=AR35,AR34=AR36,AR34=AR37,AR35=AR36,AR35=AR37,AR36=AR37)</f>
        <v>1</v>
      </c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85">
        <f>IF(E39&gt;G39,IF(Spielplan!E39&gt;Spielplan!G39,Punktemodus!$B$3,0),0)</f>
        <v>0</v>
      </c>
      <c r="BK39" s="85">
        <f>IF(E39=G39,IF(Spielplan!E39=Spielplan!G39,Punktemodus!$B$3,0),0)</f>
        <v>10</v>
      </c>
      <c r="BL39" s="85">
        <f>IF(E39&lt;G39,IF(Spielplan!E39&lt;Spielplan!G39,Punktemodus!$B$3,0),0)</f>
        <v>0</v>
      </c>
      <c r="BM39" s="85">
        <f>IF(E39=Spielplan!E39,IF(G39=Spielplan!G39,Punktemodus!$B$5,0),0)</f>
        <v>3</v>
      </c>
      <c r="BN39" s="85">
        <f>IF(E39=Spielplan!E39,Punktemodus!$B$7,0)</f>
        <v>1</v>
      </c>
      <c r="BO39" s="85">
        <f>IF(G39=Spielplan!G39,Punktemodus!$B$7,0)</f>
        <v>1</v>
      </c>
      <c r="BP39" s="137">
        <f>IF(Spielplan!E39="",0,SUM(BJ39:BO39))</f>
        <v>0</v>
      </c>
      <c r="BQ39" s="60"/>
      <c r="BR39" s="87"/>
      <c r="BS39" s="60"/>
      <c r="BT39" s="60"/>
      <c r="BU39" s="60"/>
      <c r="BV39" s="60"/>
      <c r="BW39" s="60"/>
      <c r="BX39" s="60"/>
      <c r="BY39" s="60"/>
      <c r="BZ39" s="47">
        <v>56</v>
      </c>
      <c r="CA39" s="44" t="str">
        <f>IF(BX40="",IF(BV40&gt;BV41,BT40,BT41),IF(BX40&gt;BX41,BT40,BT41))</f>
        <v/>
      </c>
      <c r="CB39" s="46"/>
      <c r="CC39" s="104"/>
      <c r="CD39" s="60"/>
      <c r="CE39" s="104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</row>
    <row r="40" spans="1:101" ht="18.75" customHeight="1" thickBot="1" x14ac:dyDescent="0.25">
      <c r="A40" s="60"/>
      <c r="B40" s="60"/>
      <c r="C40" s="136" t="str">
        <f>IF(G39="","",IF(AR39=TRUE,"Achtung: Fehler in Tabelle!",""))</f>
        <v/>
      </c>
      <c r="D40" s="60"/>
      <c r="E40" s="85"/>
      <c r="F40" s="60"/>
      <c r="G40" s="85"/>
      <c r="H40" s="60"/>
      <c r="I40" s="60"/>
      <c r="J40" s="60"/>
      <c r="K40" s="60"/>
      <c r="L40" s="60"/>
      <c r="M40" s="60">
        <f t="shared" ref="M40:X40" si="11">SUM(M34:M39)</f>
        <v>0</v>
      </c>
      <c r="N40" s="60">
        <f t="shared" si="11"/>
        <v>0</v>
      </c>
      <c r="O40" s="60">
        <f t="shared" si="11"/>
        <v>0</v>
      </c>
      <c r="P40" s="60">
        <f t="shared" si="11"/>
        <v>0</v>
      </c>
      <c r="Q40" s="60">
        <f t="shared" si="11"/>
        <v>0</v>
      </c>
      <c r="R40" s="60">
        <f t="shared" si="11"/>
        <v>0</v>
      </c>
      <c r="S40" s="60">
        <f t="shared" si="11"/>
        <v>0</v>
      </c>
      <c r="T40" s="60">
        <f t="shared" si="11"/>
        <v>0</v>
      </c>
      <c r="U40" s="60">
        <f t="shared" si="11"/>
        <v>0</v>
      </c>
      <c r="V40" s="60">
        <f t="shared" si="11"/>
        <v>0</v>
      </c>
      <c r="W40" s="60">
        <f t="shared" si="11"/>
        <v>0</v>
      </c>
      <c r="X40" s="60">
        <f t="shared" si="11"/>
        <v>0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160">
        <f>SUM(BP34:BP39)</f>
        <v>0</v>
      </c>
      <c r="BQ40" s="60"/>
      <c r="BR40" s="87"/>
      <c r="BS40" s="55" t="s">
        <v>128</v>
      </c>
      <c r="BT40" s="44" t="str">
        <f>IF(G94="","",BB89)</f>
        <v/>
      </c>
      <c r="BU40" s="46"/>
      <c r="BV40" s="104"/>
      <c r="BW40" s="60"/>
      <c r="BX40" s="104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</row>
    <row r="41" spans="1:101" ht="18.75" customHeight="1" thickBot="1" x14ac:dyDescent="0.25">
      <c r="A41" s="60"/>
      <c r="B41" s="60"/>
      <c r="C41" s="60"/>
      <c r="D41" s="60"/>
      <c r="E41" s="85"/>
      <c r="F41" s="60"/>
      <c r="G41" s="85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138"/>
      <c r="BQ41" s="60"/>
      <c r="BR41" s="87"/>
      <c r="BS41" s="25" t="s">
        <v>129</v>
      </c>
      <c r="BT41" s="44" t="str">
        <f>IF(G83="","",BB79)</f>
        <v/>
      </c>
      <c r="BU41" s="46"/>
      <c r="BV41" s="104"/>
      <c r="BW41" s="60"/>
      <c r="BX41" s="104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</row>
    <row r="42" spans="1:101" ht="18.75" customHeight="1" thickBot="1" x14ac:dyDescent="0.3">
      <c r="A42" s="60"/>
      <c r="B42" s="60"/>
      <c r="C42" s="89"/>
      <c r="D42" s="60"/>
      <c r="E42" s="85"/>
      <c r="F42" s="60"/>
      <c r="G42" s="85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89"/>
      <c r="BC42" s="60"/>
      <c r="BD42" s="90"/>
      <c r="BE42" s="60"/>
      <c r="BF42" s="61"/>
      <c r="BG42" s="60"/>
      <c r="BH42" s="60"/>
      <c r="BI42" s="60"/>
      <c r="BJ42" s="60"/>
      <c r="BK42" s="60"/>
      <c r="BL42" s="60"/>
      <c r="BM42" s="60"/>
      <c r="BN42" s="60"/>
      <c r="BO42" s="60"/>
      <c r="BP42" s="138"/>
      <c r="BQ42" s="60"/>
      <c r="BR42" s="87"/>
      <c r="BS42" s="94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</row>
    <row r="43" spans="1:101" ht="18.75" customHeight="1" thickBot="1" x14ac:dyDescent="0.3">
      <c r="A43" s="60"/>
      <c r="B43" s="60"/>
      <c r="C43" s="88" t="s">
        <v>74</v>
      </c>
      <c r="D43" s="60"/>
      <c r="E43" s="85"/>
      <c r="F43" s="60"/>
      <c r="G43" s="85"/>
      <c r="H43" s="60"/>
      <c r="I43" s="60"/>
      <c r="J43" s="60"/>
      <c r="K43" s="60"/>
      <c r="L43" s="60"/>
      <c r="M43" s="60" t="s">
        <v>4</v>
      </c>
      <c r="N43" s="60"/>
      <c r="O43" s="60"/>
      <c r="P43" s="60"/>
      <c r="Q43" s="60" t="s">
        <v>6</v>
      </c>
      <c r="R43" s="60"/>
      <c r="S43" s="60"/>
      <c r="T43" s="60"/>
      <c r="U43" s="60" t="s">
        <v>7</v>
      </c>
      <c r="V43" s="60"/>
      <c r="W43" s="60"/>
      <c r="X43" s="60"/>
      <c r="Y43" s="60"/>
      <c r="Z43" s="60" t="s">
        <v>4</v>
      </c>
      <c r="AA43" s="60" t="s">
        <v>5</v>
      </c>
      <c r="AB43" s="60"/>
      <c r="AC43" s="60"/>
      <c r="AD43" s="60" t="s">
        <v>9</v>
      </c>
      <c r="AE43" s="60"/>
      <c r="AF43" s="60"/>
      <c r="AG43" s="60"/>
      <c r="AH43" s="60" t="s">
        <v>32</v>
      </c>
      <c r="AI43" s="60"/>
      <c r="AJ43" s="60"/>
      <c r="AK43" s="60"/>
      <c r="AL43" s="60"/>
      <c r="AM43" s="60"/>
      <c r="AN43" s="60" t="s">
        <v>35</v>
      </c>
      <c r="AO43" s="60"/>
      <c r="AP43" s="60"/>
      <c r="AQ43" s="60"/>
      <c r="AR43" s="60"/>
      <c r="AS43" s="60" t="s">
        <v>33</v>
      </c>
      <c r="AT43" s="60"/>
      <c r="AU43" s="60"/>
      <c r="AV43" s="60"/>
      <c r="AW43" s="60"/>
      <c r="AX43" s="60"/>
      <c r="AY43" s="60"/>
      <c r="AZ43" s="60"/>
      <c r="BA43" s="60"/>
      <c r="BB43" s="89" t="s">
        <v>10</v>
      </c>
      <c r="BC43" s="60"/>
      <c r="BD43" s="90" t="s">
        <v>4</v>
      </c>
      <c r="BE43" s="60"/>
      <c r="BF43" s="61" t="s">
        <v>5</v>
      </c>
      <c r="BG43" s="60"/>
      <c r="BH43" s="60"/>
      <c r="BI43" s="85"/>
      <c r="BJ43" s="60"/>
      <c r="BK43" s="60"/>
      <c r="BL43" s="60"/>
      <c r="BM43" s="60"/>
      <c r="BN43" s="60"/>
      <c r="BO43" s="60"/>
      <c r="BP43" s="138"/>
      <c r="BQ43" s="85"/>
      <c r="BR43" s="139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</row>
    <row r="44" spans="1:101" ht="18.75" customHeight="1" thickBot="1" x14ac:dyDescent="0.25">
      <c r="A44" s="60"/>
      <c r="B44" s="60"/>
      <c r="C44" s="60"/>
      <c r="D44" s="60"/>
      <c r="E44" s="85"/>
      <c r="F44" s="60"/>
      <c r="G44" s="85"/>
      <c r="H44" s="60"/>
      <c r="I44" s="60"/>
      <c r="J44" s="60"/>
      <c r="K44" s="60"/>
      <c r="L44" s="60"/>
      <c r="M44" s="60" t="s">
        <v>0</v>
      </c>
      <c r="N44" s="60" t="s">
        <v>1</v>
      </c>
      <c r="O44" s="60" t="s">
        <v>2</v>
      </c>
      <c r="P44" s="60" t="s">
        <v>3</v>
      </c>
      <c r="Q44" s="60" t="s">
        <v>0</v>
      </c>
      <c r="R44" s="60" t="s">
        <v>1</v>
      </c>
      <c r="S44" s="60" t="s">
        <v>2</v>
      </c>
      <c r="T44" s="60" t="s">
        <v>3</v>
      </c>
      <c r="U44" s="60" t="s">
        <v>0</v>
      </c>
      <c r="V44" s="60" t="s">
        <v>1</v>
      </c>
      <c r="W44" s="60" t="s">
        <v>2</v>
      </c>
      <c r="X44" s="60" t="s">
        <v>3</v>
      </c>
      <c r="Y44" s="60"/>
      <c r="Z44" s="60" t="s">
        <v>8</v>
      </c>
      <c r="AA44" s="60"/>
      <c r="AB44" s="60"/>
      <c r="AC44" s="60"/>
      <c r="AD44" s="60"/>
      <c r="AE44" s="60"/>
      <c r="AF44" s="60"/>
      <c r="AG44" s="60"/>
      <c r="AH44" s="60" t="s">
        <v>31</v>
      </c>
      <c r="AI44" s="60"/>
      <c r="AJ44" s="60"/>
      <c r="AK44" s="60"/>
      <c r="AL44" s="60"/>
      <c r="AM44" s="60"/>
      <c r="AN44" s="60" t="str">
        <f>AI45</f>
        <v>Uruguay</v>
      </c>
      <c r="AO44" s="60" t="str">
        <f>AI46</f>
        <v>Costa Rica</v>
      </c>
      <c r="AP44" s="60" t="str">
        <f>AI47</f>
        <v>England</v>
      </c>
      <c r="AQ44" s="60" t="str">
        <f>AI48</f>
        <v>Italien</v>
      </c>
      <c r="AR44" s="60"/>
      <c r="AS44" s="60" t="s">
        <v>31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85"/>
      <c r="BJ44" s="85"/>
      <c r="BK44" s="85"/>
      <c r="BL44" s="85"/>
      <c r="BM44" s="85"/>
      <c r="BN44" s="85"/>
      <c r="BO44" s="85"/>
      <c r="BP44" s="137"/>
      <c r="BQ44" s="85"/>
      <c r="BR44" s="141"/>
      <c r="BS44" s="359" t="s">
        <v>165</v>
      </c>
      <c r="BT44" s="360"/>
      <c r="BU44" s="361"/>
      <c r="BV44" s="362"/>
      <c r="BW44" s="156"/>
      <c r="BX44" s="351" t="s">
        <v>152</v>
      </c>
      <c r="BY44" s="351" t="s">
        <v>153</v>
      </c>
      <c r="BZ44" s="352"/>
      <c r="CA44" s="156"/>
      <c r="CB44" s="155"/>
      <c r="CC44" s="155"/>
      <c r="CD44" s="155"/>
      <c r="CE44" s="351" t="s">
        <v>155</v>
      </c>
      <c r="CF44" s="351" t="s">
        <v>156</v>
      </c>
      <c r="CG44" s="155"/>
      <c r="CH44" s="155"/>
      <c r="CI44" s="155"/>
      <c r="CJ44" s="351" t="s">
        <v>158</v>
      </c>
      <c r="CK44" s="155"/>
      <c r="CL44" s="155"/>
      <c r="CM44" s="155"/>
      <c r="CN44" s="155"/>
      <c r="CO44" s="351" t="s">
        <v>159</v>
      </c>
      <c r="CP44" s="155"/>
      <c r="CQ44" s="155"/>
      <c r="CR44" s="155"/>
      <c r="CS44" s="351" t="s">
        <v>146</v>
      </c>
      <c r="CT44" s="155"/>
      <c r="CU44" s="134"/>
      <c r="CV44" s="134"/>
      <c r="CW44" s="134"/>
    </row>
    <row r="45" spans="1:101" ht="18.75" customHeight="1" thickBot="1" x14ac:dyDescent="0.3">
      <c r="A45" s="60"/>
      <c r="B45" s="60"/>
      <c r="C45" s="75" t="str">
        <f>Spielplan!$C$45</f>
        <v>Uruguay</v>
      </c>
      <c r="D45" s="76"/>
      <c r="E45" s="104"/>
      <c r="F45" s="93"/>
      <c r="G45" s="104"/>
      <c r="H45" s="75" t="str">
        <f>Spielplan!$H$45</f>
        <v>Costa Rica</v>
      </c>
      <c r="I45" s="76"/>
      <c r="J45" s="60"/>
      <c r="K45" s="60" t="s">
        <v>85</v>
      </c>
      <c r="L45" s="60">
        <f t="shared" ref="L45:L50" si="12">IF(E45-G45&gt;0,1,IF(G45=E45,0,-1))</f>
        <v>0</v>
      </c>
      <c r="M45" s="60">
        <f>IF($E45="",0,IF($E45&gt;$G45,3,IF($E45=G45,1,0)))</f>
        <v>0</v>
      </c>
      <c r="N45" s="60">
        <f>IF($G45="",0,IF($E45&gt;$G45,0,IF($E45=G45,1,3)))</f>
        <v>0</v>
      </c>
      <c r="O45" s="60"/>
      <c r="P45" s="60"/>
      <c r="Q45" s="60">
        <f>E45</f>
        <v>0</v>
      </c>
      <c r="R45" s="60">
        <f>G45</f>
        <v>0</v>
      </c>
      <c r="S45" s="60"/>
      <c r="T45" s="60"/>
      <c r="U45" s="60">
        <f>G45</f>
        <v>0</v>
      </c>
      <c r="V45" s="60">
        <f>E45</f>
        <v>0</v>
      </c>
      <c r="W45" s="60"/>
      <c r="X45" s="60"/>
      <c r="Y45" s="60"/>
      <c r="Z45" s="60">
        <f>M51</f>
        <v>0</v>
      </c>
      <c r="AA45" s="60">
        <f>Q51</f>
        <v>0</v>
      </c>
      <c r="AB45" s="60">
        <f>U51</f>
        <v>0</v>
      </c>
      <c r="AC45" s="60">
        <f>AA45-AB45</f>
        <v>0</v>
      </c>
      <c r="AD45" s="60">
        <f>IF(Z45&gt;Z46,-1,0)</f>
        <v>0</v>
      </c>
      <c r="AE45" s="60">
        <f>IF(Z45&gt;Z47,-1,0)</f>
        <v>0</v>
      </c>
      <c r="AF45" s="60">
        <f>IF(Z45&gt;Z48,-1,0)</f>
        <v>0</v>
      </c>
      <c r="AG45" s="60">
        <f>10000-(AJ45*1000+AM45*100+AK45*10)</f>
        <v>10000</v>
      </c>
      <c r="AH45" s="90">
        <f>RANK(AG45,AG45:AG48,1)</f>
        <v>1</v>
      </c>
      <c r="AI45" s="60" t="str">
        <f>C45</f>
        <v>Uruguay</v>
      </c>
      <c r="AJ45" s="60">
        <f t="shared" ref="AJ45:AL48" si="13">Z45</f>
        <v>0</v>
      </c>
      <c r="AK45" s="60">
        <f t="shared" si="13"/>
        <v>0</v>
      </c>
      <c r="AL45" s="60">
        <f t="shared" si="13"/>
        <v>0</v>
      </c>
      <c r="AM45" s="60">
        <f>AK45-AL45</f>
        <v>0</v>
      </c>
      <c r="AN45" s="187"/>
      <c r="AO45" s="187">
        <f>IF(AG46=AG45,IF(G45&gt;E45,AG46-0.1,AG46),AG46)</f>
        <v>10000</v>
      </c>
      <c r="AP45" s="187">
        <f>IF(AG47=AG45,IF(G47&gt;E47,AG47-0.1,AG47),AG47)</f>
        <v>10000</v>
      </c>
      <c r="AQ45" s="187">
        <f>IF(AG48=AG45,IF(G49&gt;E49,AG48-0.1,AG48),AG48)</f>
        <v>10000</v>
      </c>
      <c r="AR45" s="187">
        <f>AN49</f>
        <v>30000</v>
      </c>
      <c r="AS45" s="90">
        <f>RANK(AR45,AR45:AR48,1)</f>
        <v>1</v>
      </c>
      <c r="AT45" s="60" t="str">
        <f t="shared" ref="AT45:AW48" si="14">AI45</f>
        <v>Uruguay</v>
      </c>
      <c r="AU45" s="60">
        <f t="shared" si="14"/>
        <v>0</v>
      </c>
      <c r="AV45" s="60">
        <f t="shared" si="14"/>
        <v>0</v>
      </c>
      <c r="AW45" s="60">
        <f t="shared" si="14"/>
        <v>0</v>
      </c>
      <c r="AX45" s="60"/>
      <c r="AY45" s="60"/>
      <c r="AZ45" s="60"/>
      <c r="BA45" s="77">
        <v>1</v>
      </c>
      <c r="BB45" s="75" t="str">
        <f>VLOOKUP(1,AS45:AT48,2,FALSE)</f>
        <v>Uruguay</v>
      </c>
      <c r="BC45" s="76"/>
      <c r="BD45" s="78">
        <f>VLOOKUP(1,AS45:AW48,3,FALSE)</f>
        <v>0</v>
      </c>
      <c r="BE45" s="79">
        <f>VLOOKUP(1,AS45:AW48,4,FALSE)</f>
        <v>0</v>
      </c>
      <c r="BF45" s="93" t="s">
        <v>12</v>
      </c>
      <c r="BG45" s="79">
        <f>VLOOKUP(1,AS45:AW48,5,FALSE)</f>
        <v>0</v>
      </c>
      <c r="BH45" s="80" t="s">
        <v>24</v>
      </c>
      <c r="BI45" s="85"/>
      <c r="BJ45" s="85">
        <f>IF(E45&gt;G45,IF(Spielplan!E45&gt;Spielplan!G45,Punktemodus!$B$3,0),0)</f>
        <v>0</v>
      </c>
      <c r="BK45" s="85">
        <f>IF(E45=G45,IF(Spielplan!E45=Spielplan!G45,Punktemodus!$B$3,0),0)</f>
        <v>10</v>
      </c>
      <c r="BL45" s="85">
        <f>IF(E45&lt;G45,IF(Spielplan!E45&lt;Spielplan!G45,Punktemodus!$B$3,0),0)</f>
        <v>0</v>
      </c>
      <c r="BM45" s="85">
        <f>IF(E45=Spielplan!E45,IF(G45=Spielplan!G45,Punktemodus!$B$5,0),0)</f>
        <v>3</v>
      </c>
      <c r="BN45" s="85">
        <f>IF(E45=Spielplan!E45,Punktemodus!$B$7,0)</f>
        <v>1</v>
      </c>
      <c r="BO45" s="85">
        <f>IF(G45=Spielplan!G45,Punktemodus!$B$7,0)</f>
        <v>1</v>
      </c>
      <c r="BP45" s="137">
        <f>IF(Spielplan!E45="",0,SUM(BJ45:BO45))</f>
        <v>0</v>
      </c>
      <c r="BQ45" s="85"/>
      <c r="BR45" s="141"/>
      <c r="BS45" s="363"/>
      <c r="BT45" s="364"/>
      <c r="BU45" s="365"/>
      <c r="BV45" s="366"/>
      <c r="BW45" s="156"/>
      <c r="BX45" s="351"/>
      <c r="BY45" s="351"/>
      <c r="BZ45" s="352"/>
      <c r="CA45" s="156"/>
      <c r="CB45" s="155"/>
      <c r="CC45" s="155"/>
      <c r="CD45" s="155"/>
      <c r="CE45" s="351"/>
      <c r="CF45" s="351"/>
      <c r="CG45" s="155"/>
      <c r="CH45" s="155"/>
      <c r="CI45" s="155"/>
      <c r="CJ45" s="351"/>
      <c r="CK45" s="155"/>
      <c r="CL45" s="155"/>
      <c r="CM45" s="155"/>
      <c r="CN45" s="155"/>
      <c r="CO45" s="351"/>
      <c r="CP45" s="155"/>
      <c r="CQ45" s="155"/>
      <c r="CR45" s="155"/>
      <c r="CS45" s="351"/>
      <c r="CT45" s="155"/>
      <c r="CU45" s="134"/>
      <c r="CV45" s="134"/>
      <c r="CW45" s="134"/>
    </row>
    <row r="46" spans="1:101" ht="18.75" customHeight="1" thickBot="1" x14ac:dyDescent="0.3">
      <c r="A46" s="60"/>
      <c r="B46" s="60"/>
      <c r="C46" s="48" t="str">
        <f>Spielplan!$C$46</f>
        <v>England</v>
      </c>
      <c r="D46" s="49"/>
      <c r="E46" s="104"/>
      <c r="F46" s="93"/>
      <c r="G46" s="104"/>
      <c r="H46" s="48" t="str">
        <f>Spielplan!$H$46</f>
        <v>Italien</v>
      </c>
      <c r="I46" s="49"/>
      <c r="J46" s="60"/>
      <c r="K46" s="60" t="s">
        <v>86</v>
      </c>
      <c r="L46" s="60">
        <f t="shared" si="12"/>
        <v>0</v>
      </c>
      <c r="M46" s="60"/>
      <c r="N46" s="60"/>
      <c r="O46" s="60">
        <f>IF($E46="",0,IF($E46&gt;$G46,3,IF($E46=$G46,1,0)))</f>
        <v>0</v>
      </c>
      <c r="P46" s="60">
        <f>IF($G46="",0,IF($E46&gt;$G46,0,IF($E46=$G46,1,3)))</f>
        <v>0</v>
      </c>
      <c r="Q46" s="60"/>
      <c r="R46" s="60"/>
      <c r="S46" s="60">
        <f>E46</f>
        <v>0</v>
      </c>
      <c r="T46" s="60">
        <f>G46</f>
        <v>0</v>
      </c>
      <c r="U46" s="60"/>
      <c r="V46" s="60"/>
      <c r="W46" s="60">
        <f>G46</f>
        <v>0</v>
      </c>
      <c r="X46" s="60">
        <f>E46</f>
        <v>0</v>
      </c>
      <c r="Y46" s="60"/>
      <c r="Z46" s="60">
        <f>N51</f>
        <v>0</v>
      </c>
      <c r="AA46" s="60">
        <f>R51</f>
        <v>0</v>
      </c>
      <c r="AB46" s="60">
        <f>V51</f>
        <v>0</v>
      </c>
      <c r="AC46" s="60">
        <f>AA46-AB46</f>
        <v>0</v>
      </c>
      <c r="AD46" s="60">
        <f>IF(Z46&gt;Z45,-1,0)</f>
        <v>0</v>
      </c>
      <c r="AE46" s="60">
        <f>IF(Z46&gt;Z47,-1,0)</f>
        <v>0</v>
      </c>
      <c r="AF46" s="60">
        <f>IF(Z46&gt;Z48,-1,0)</f>
        <v>0</v>
      </c>
      <c r="AG46" s="60">
        <f>10000-(AJ46*1000+AM46*100+AK46*10)</f>
        <v>10000</v>
      </c>
      <c r="AH46" s="90">
        <f>RANK(AG46,AG45:AG48,1)</f>
        <v>1</v>
      </c>
      <c r="AI46" s="60" t="str">
        <f>H45</f>
        <v>Costa Rica</v>
      </c>
      <c r="AJ46" s="60">
        <f t="shared" si="13"/>
        <v>0</v>
      </c>
      <c r="AK46" s="60">
        <f t="shared" si="13"/>
        <v>0</v>
      </c>
      <c r="AL46" s="60">
        <f t="shared" si="13"/>
        <v>0</v>
      </c>
      <c r="AM46" s="60">
        <f>AK46-AL46</f>
        <v>0</v>
      </c>
      <c r="AN46" s="187">
        <f>IF(AG45=AG46,IF(E45&gt;G45,AG45-0.1,AG45),AG45)</f>
        <v>10000</v>
      </c>
      <c r="AO46" s="187"/>
      <c r="AP46" s="187">
        <f>IF(AG47=AG46,IF(G50&gt;E50,AG47-0.1,AG47),AG47)</f>
        <v>10000</v>
      </c>
      <c r="AQ46" s="187">
        <f>IF(AG48=AG46,IF(G48&gt;E48,AG48-0.1,AG48),AG48)</f>
        <v>10000</v>
      </c>
      <c r="AR46" s="187">
        <f>AO49</f>
        <v>30000</v>
      </c>
      <c r="AS46" s="90">
        <f>RANK(AR46,AR45:AR48,1)</f>
        <v>1</v>
      </c>
      <c r="AT46" s="60" t="str">
        <f t="shared" si="14"/>
        <v>Costa Rica</v>
      </c>
      <c r="AU46" s="60">
        <f t="shared" si="14"/>
        <v>0</v>
      </c>
      <c r="AV46" s="60">
        <f t="shared" si="14"/>
        <v>0</v>
      </c>
      <c r="AW46" s="60">
        <f t="shared" si="14"/>
        <v>0</v>
      </c>
      <c r="AX46" s="60"/>
      <c r="AY46" s="60"/>
      <c r="AZ46" s="60"/>
      <c r="BA46" s="50">
        <v>2</v>
      </c>
      <c r="BB46" s="48" t="e">
        <f>VLOOKUP(2,AS45:AT48,2,FALSE)</f>
        <v>#N/A</v>
      </c>
      <c r="BC46" s="49"/>
      <c r="BD46" s="51" t="e">
        <f>VLOOKUP(2,AS45:AW48,3,FALSE)</f>
        <v>#N/A</v>
      </c>
      <c r="BE46" s="52" t="e">
        <f>VLOOKUP(2,AS45:AW48,4,FALSE)</f>
        <v>#N/A</v>
      </c>
      <c r="BF46" s="93" t="s">
        <v>12</v>
      </c>
      <c r="BG46" s="52" t="e">
        <f>VLOOKUP(2,AS45:AW48,5,FALSE)</f>
        <v>#N/A</v>
      </c>
      <c r="BH46" s="81" t="s">
        <v>25</v>
      </c>
      <c r="BI46" s="85"/>
      <c r="BJ46" s="85">
        <f>IF(E46&gt;G46,IF(Spielplan!E46&gt;Spielplan!G46,Punktemodus!$B$3,0),0)</f>
        <v>0</v>
      </c>
      <c r="BK46" s="85">
        <f>IF(E46=G46,IF(Spielplan!E46=Spielplan!G46,Punktemodus!$B$3,0),0)</f>
        <v>10</v>
      </c>
      <c r="BL46" s="85">
        <f>IF(E46&lt;G46,IF(Spielplan!E46&lt;Spielplan!G46,Punktemodus!$B$3,0),0)</f>
        <v>0</v>
      </c>
      <c r="BM46" s="85">
        <f>IF(E46=Spielplan!E46,IF(G46=Spielplan!G46,Punktemodus!$B$5,0),0)</f>
        <v>3</v>
      </c>
      <c r="BN46" s="85">
        <f>IF(E46=Spielplan!E46,Punktemodus!$B$7,0)</f>
        <v>1</v>
      </c>
      <c r="BO46" s="85">
        <f>IF(G46=Spielplan!G46,Punktemodus!$B$7,0)</f>
        <v>1</v>
      </c>
      <c r="BP46" s="137">
        <f>IF(Spielplan!E46="",0,SUM(BJ46:BO46))</f>
        <v>0</v>
      </c>
      <c r="BQ46" s="85"/>
      <c r="BR46" s="141"/>
      <c r="BS46" s="142"/>
      <c r="BT46" s="155"/>
      <c r="BU46" s="154" t="s">
        <v>120</v>
      </c>
      <c r="BV46" s="155"/>
      <c r="BW46" s="155"/>
      <c r="BX46" s="351"/>
      <c r="BY46" s="351"/>
      <c r="BZ46" s="352"/>
      <c r="CA46" s="155"/>
      <c r="CB46" s="155"/>
      <c r="CC46" s="155"/>
      <c r="CD46" s="155"/>
      <c r="CE46" s="351"/>
      <c r="CF46" s="351"/>
      <c r="CG46" s="155"/>
      <c r="CH46" s="155"/>
      <c r="CI46" s="155"/>
      <c r="CJ46" s="351"/>
      <c r="CK46" s="155"/>
      <c r="CL46" s="155"/>
      <c r="CM46" s="155"/>
      <c r="CN46" s="155"/>
      <c r="CO46" s="351"/>
      <c r="CP46" s="155"/>
      <c r="CQ46" s="155"/>
      <c r="CR46" s="155"/>
      <c r="CS46" s="351"/>
      <c r="CT46" s="155"/>
      <c r="CU46" s="134"/>
      <c r="CV46" s="134"/>
      <c r="CW46" s="134"/>
    </row>
    <row r="47" spans="1:101" ht="18.75" customHeight="1" thickBot="1" x14ac:dyDescent="0.3">
      <c r="A47" s="60"/>
      <c r="B47" s="60"/>
      <c r="C47" s="75" t="str">
        <f>C45</f>
        <v>Uruguay</v>
      </c>
      <c r="D47" s="76"/>
      <c r="E47" s="104"/>
      <c r="F47" s="93"/>
      <c r="G47" s="104"/>
      <c r="H47" s="75" t="str">
        <f>C46</f>
        <v>England</v>
      </c>
      <c r="I47" s="76"/>
      <c r="J47" s="60"/>
      <c r="K47" s="60" t="s">
        <v>87</v>
      </c>
      <c r="L47" s="60">
        <f t="shared" si="12"/>
        <v>0</v>
      </c>
      <c r="M47" s="60">
        <f>IF($E47="",0,IF($E47&gt;$G47,3,IF($E47=G47,1,0)))</f>
        <v>0</v>
      </c>
      <c r="N47" s="60"/>
      <c r="O47" s="60">
        <f>IF($G47="",0,IF($E47&gt;$G47,0,IF($E47=$G47,1,3)))</f>
        <v>0</v>
      </c>
      <c r="P47" s="60"/>
      <c r="Q47" s="60">
        <f>E47</f>
        <v>0</v>
      </c>
      <c r="R47" s="60"/>
      <c r="S47" s="60">
        <f>G47</f>
        <v>0</v>
      </c>
      <c r="T47" s="60"/>
      <c r="U47" s="60">
        <f>G47</f>
        <v>0</v>
      </c>
      <c r="V47" s="60"/>
      <c r="W47" s="60">
        <f>E47</f>
        <v>0</v>
      </c>
      <c r="X47" s="60"/>
      <c r="Y47" s="60"/>
      <c r="Z47" s="60">
        <f>O51</f>
        <v>0</v>
      </c>
      <c r="AA47" s="60">
        <f>S51</f>
        <v>0</v>
      </c>
      <c r="AB47" s="60">
        <f>W51</f>
        <v>0</v>
      </c>
      <c r="AC47" s="60">
        <f>AA47-AB47</f>
        <v>0</v>
      </c>
      <c r="AD47" s="60">
        <f>IF(Z47&gt;Z45,-1,0)</f>
        <v>0</v>
      </c>
      <c r="AE47" s="60">
        <f>IF(Z47&gt;Z46,-1,0)</f>
        <v>0</v>
      </c>
      <c r="AF47" s="60">
        <f>IF(Z47&gt;Z48,-1,0)</f>
        <v>0</v>
      </c>
      <c r="AG47" s="60">
        <f>10000-(AJ47*1000+AM47*100+AK47*10)</f>
        <v>10000</v>
      </c>
      <c r="AH47" s="90">
        <f>RANK(AG47,AG45:AG48,1)</f>
        <v>1</v>
      </c>
      <c r="AI47" s="60" t="str">
        <f>C46</f>
        <v>England</v>
      </c>
      <c r="AJ47" s="60">
        <f t="shared" si="13"/>
        <v>0</v>
      </c>
      <c r="AK47" s="60">
        <f t="shared" si="13"/>
        <v>0</v>
      </c>
      <c r="AL47" s="60">
        <f t="shared" si="13"/>
        <v>0</v>
      </c>
      <c r="AM47" s="60">
        <f>AK47-AL47</f>
        <v>0</v>
      </c>
      <c r="AN47" s="187">
        <f>IF(AG45=AG47,IF(E47&gt;G47,AG45-0.1,AG45),AG45)</f>
        <v>10000</v>
      </c>
      <c r="AO47" s="187">
        <f>IF(AG46=AG47,IF(E50&gt;G50,AG46-0.1,AG46),AG46)</f>
        <v>10000</v>
      </c>
      <c r="AP47" s="187"/>
      <c r="AQ47" s="187">
        <f>IF(AG48=AG47,IF(G46&gt;E46,AG48-0.1,AG48),AG48)</f>
        <v>10000</v>
      </c>
      <c r="AR47" s="187">
        <f>AP49</f>
        <v>30000</v>
      </c>
      <c r="AS47" s="90">
        <f>RANK(AR47,AR45:AR48,1)</f>
        <v>1</v>
      </c>
      <c r="AT47" s="60" t="str">
        <f t="shared" si="14"/>
        <v>England</v>
      </c>
      <c r="AU47" s="60">
        <f t="shared" si="14"/>
        <v>0</v>
      </c>
      <c r="AV47" s="60">
        <f t="shared" si="14"/>
        <v>0</v>
      </c>
      <c r="AW47" s="60">
        <f t="shared" si="14"/>
        <v>0</v>
      </c>
      <c r="AX47" s="60"/>
      <c r="AY47" s="60"/>
      <c r="AZ47" s="60"/>
      <c r="BA47" s="113">
        <v>3</v>
      </c>
      <c r="BB47" s="114" t="e">
        <f>VLOOKUP(3,AS45:AT48,2,FALSE)</f>
        <v>#N/A</v>
      </c>
      <c r="BC47" s="115"/>
      <c r="BD47" s="116" t="e">
        <f>VLOOKUP(3,AS45:AW48,3,FALSE)</f>
        <v>#N/A</v>
      </c>
      <c r="BE47" s="116" t="e">
        <f>VLOOKUP(3,AS45:AW48,4,FALSE)</f>
        <v>#N/A</v>
      </c>
      <c r="BF47" s="93" t="s">
        <v>12</v>
      </c>
      <c r="BG47" s="116" t="e">
        <f>VLOOKUP(3,AS45:AW48,5,FALSE)</f>
        <v>#N/A</v>
      </c>
      <c r="BH47" s="60"/>
      <c r="BI47" s="60"/>
      <c r="BJ47" s="85">
        <f>IF(E47&gt;G47,IF(Spielplan!E47&gt;Spielplan!G47,Punktemodus!$B$3,0),0)</f>
        <v>0</v>
      </c>
      <c r="BK47" s="85">
        <f>IF(E47=G47,IF(Spielplan!E47=Spielplan!G47,Punktemodus!$B$3,0),0)</f>
        <v>10</v>
      </c>
      <c r="BL47" s="85">
        <f>IF(E47&lt;G47,IF(Spielplan!E47&lt;Spielplan!G47,Punktemodus!$B$3,0),0)</f>
        <v>0</v>
      </c>
      <c r="BM47" s="85">
        <f>IF(E47=Spielplan!E47,IF(G47=Spielplan!G47,Punktemodus!$B$5,0),0)</f>
        <v>3</v>
      </c>
      <c r="BN47" s="85">
        <f>IF(E47=Spielplan!E47,Punktemodus!$B$7,0)</f>
        <v>1</v>
      </c>
      <c r="BO47" s="85">
        <f>IF(G47=Spielplan!G47,Punktemodus!$B$7,0)</f>
        <v>1</v>
      </c>
      <c r="BP47" s="137">
        <f>IF(Spielplan!E47="",0,SUM(BJ47:BO47))</f>
        <v>0</v>
      </c>
      <c r="BQ47" s="85"/>
      <c r="BR47" s="141"/>
      <c r="BS47" s="134"/>
      <c r="BT47" s="134"/>
      <c r="BU47" s="134"/>
      <c r="BV47" s="134"/>
      <c r="BW47" s="155"/>
      <c r="BX47" s="351"/>
      <c r="BY47" s="351"/>
      <c r="BZ47" s="352"/>
      <c r="CA47" s="155"/>
      <c r="CB47" s="155"/>
      <c r="CC47" s="155"/>
      <c r="CD47" s="155"/>
      <c r="CE47" s="351"/>
      <c r="CF47" s="351"/>
      <c r="CG47" s="155"/>
      <c r="CH47" s="155"/>
      <c r="CI47" s="155"/>
      <c r="CJ47" s="351"/>
      <c r="CK47" s="155"/>
      <c r="CL47" s="155"/>
      <c r="CM47" s="155"/>
      <c r="CN47" s="155"/>
      <c r="CO47" s="351"/>
      <c r="CP47" s="155"/>
      <c r="CQ47" s="155"/>
      <c r="CR47" s="155"/>
      <c r="CS47" s="351"/>
      <c r="CT47" s="155"/>
      <c r="CU47" s="134"/>
      <c r="CV47" s="134"/>
      <c r="CW47" s="134"/>
    </row>
    <row r="48" spans="1:101" ht="18.75" customHeight="1" thickBot="1" x14ac:dyDescent="0.3">
      <c r="A48" s="60"/>
      <c r="B48" s="60"/>
      <c r="C48" s="48" t="str">
        <f>H45</f>
        <v>Costa Rica</v>
      </c>
      <c r="D48" s="49"/>
      <c r="E48" s="104"/>
      <c r="F48" s="93"/>
      <c r="G48" s="104"/>
      <c r="H48" s="48" t="str">
        <f>H46</f>
        <v>Italien</v>
      </c>
      <c r="I48" s="49"/>
      <c r="J48" s="60"/>
      <c r="K48" s="60" t="s">
        <v>88</v>
      </c>
      <c r="L48" s="60">
        <f t="shared" si="12"/>
        <v>0</v>
      </c>
      <c r="M48" s="60"/>
      <c r="N48" s="60">
        <f>IF($E48="",0,IF($E48&gt;$G48,3,IF($E48=$G48,1,0)))</f>
        <v>0</v>
      </c>
      <c r="O48" s="60"/>
      <c r="P48" s="60">
        <f>IF($G48="",0,IF($E48&gt;$G48,0,IF($E48=$G48,1,3)))</f>
        <v>0</v>
      </c>
      <c r="Q48" s="60"/>
      <c r="R48" s="60">
        <f>E48</f>
        <v>0</v>
      </c>
      <c r="S48" s="60"/>
      <c r="T48" s="60">
        <f>G48</f>
        <v>0</v>
      </c>
      <c r="U48" s="60"/>
      <c r="V48" s="60">
        <f>G48</f>
        <v>0</v>
      </c>
      <c r="W48" s="60"/>
      <c r="X48" s="60">
        <f>E48</f>
        <v>0</v>
      </c>
      <c r="Y48" s="60"/>
      <c r="Z48" s="60">
        <f>P51</f>
        <v>0</v>
      </c>
      <c r="AA48" s="60">
        <f>T51</f>
        <v>0</v>
      </c>
      <c r="AB48" s="60">
        <f>X51</f>
        <v>0</v>
      </c>
      <c r="AC48" s="60">
        <f>AA48-AB48</f>
        <v>0</v>
      </c>
      <c r="AD48" s="60">
        <f>IF(Z48&gt;Z45,-1,0)</f>
        <v>0</v>
      </c>
      <c r="AE48" s="60">
        <f>IF(Z48&gt;Z46,-1,0)</f>
        <v>0</v>
      </c>
      <c r="AF48" s="60">
        <f>IF(Z48&gt;Z47,-1,0)</f>
        <v>0</v>
      </c>
      <c r="AG48" s="60">
        <f>10000-(AJ48*1000+AM48*100+AK48*10)</f>
        <v>10000</v>
      </c>
      <c r="AH48" s="90">
        <f>RANK(AG48,AG45:AG48,1)</f>
        <v>1</v>
      </c>
      <c r="AI48" s="60" t="str">
        <f>H46</f>
        <v>Italien</v>
      </c>
      <c r="AJ48" s="60">
        <f t="shared" si="13"/>
        <v>0</v>
      </c>
      <c r="AK48" s="60">
        <f t="shared" si="13"/>
        <v>0</v>
      </c>
      <c r="AL48" s="60">
        <f t="shared" si="13"/>
        <v>0</v>
      </c>
      <c r="AM48" s="60">
        <f>AK48-AL48</f>
        <v>0</v>
      </c>
      <c r="AN48" s="187">
        <f>IF(AG45=AG48,IF(E49&gt;G49,AG45-0.1,AG45),AG45)</f>
        <v>10000</v>
      </c>
      <c r="AO48" s="187">
        <f>IF(AG46=AG48,IF(E48&gt;G48,AG46-0.1,AG46),AG46)</f>
        <v>10000</v>
      </c>
      <c r="AP48" s="187">
        <f>IF(AG47=AG48,IF(E46&gt;G46,AG47-0.1,AG47),AG47)</f>
        <v>10000</v>
      </c>
      <c r="AQ48" s="187"/>
      <c r="AR48" s="187">
        <f>AQ49</f>
        <v>30000</v>
      </c>
      <c r="AS48" s="90">
        <f>RANK(AR48,AR45:AR48,1)</f>
        <v>1</v>
      </c>
      <c r="AT48" s="60" t="str">
        <f t="shared" si="14"/>
        <v>Italien</v>
      </c>
      <c r="AU48" s="60">
        <f t="shared" si="14"/>
        <v>0</v>
      </c>
      <c r="AV48" s="60">
        <f t="shared" si="14"/>
        <v>0</v>
      </c>
      <c r="AW48" s="60">
        <f t="shared" si="14"/>
        <v>0</v>
      </c>
      <c r="AX48" s="60"/>
      <c r="AY48" s="60"/>
      <c r="AZ48" s="60"/>
      <c r="BA48" s="113">
        <v>4</v>
      </c>
      <c r="BB48" s="114" t="e">
        <f>VLOOKUP(4,AS45:AT48,2,FALSE)</f>
        <v>#N/A</v>
      </c>
      <c r="BC48" s="115"/>
      <c r="BD48" s="116" t="e">
        <f>VLOOKUP(4,AS45:AW48,3,FALSE)</f>
        <v>#N/A</v>
      </c>
      <c r="BE48" s="116" t="e">
        <f>VLOOKUP(4,AS45:AW48,4,FALSE)</f>
        <v>#N/A</v>
      </c>
      <c r="BF48" s="93" t="s">
        <v>12</v>
      </c>
      <c r="BG48" s="116" t="e">
        <f>VLOOKUP(4,AS45:AW48,5,FALSE)</f>
        <v>#N/A</v>
      </c>
      <c r="BH48" s="60"/>
      <c r="BI48" s="60"/>
      <c r="BJ48" s="85">
        <f>IF(E48&gt;G48,IF(Spielplan!E48&gt;Spielplan!G48,Punktemodus!$B$3,0),0)</f>
        <v>0</v>
      </c>
      <c r="BK48" s="85">
        <f>IF(E48=G48,IF(Spielplan!E48=Spielplan!G48,Punktemodus!$B$3,0),0)</f>
        <v>10</v>
      </c>
      <c r="BL48" s="85">
        <f>IF(E48&lt;G48,IF(Spielplan!E48&lt;Spielplan!G48,Punktemodus!$B$3,0),0)</f>
        <v>0</v>
      </c>
      <c r="BM48" s="85">
        <f>IF(E48=Spielplan!E48,IF(G48=Spielplan!G48,Punktemodus!$B$5,0),0)</f>
        <v>3</v>
      </c>
      <c r="BN48" s="85">
        <f>IF(E48=Spielplan!E48,Punktemodus!$B$7,0)</f>
        <v>1</v>
      </c>
      <c r="BO48" s="85">
        <f>IF(G48=Spielplan!G48,Punktemodus!$B$7,0)</f>
        <v>1</v>
      </c>
      <c r="BP48" s="137">
        <f>IF(Spielplan!E48="",0,SUM(BJ48:BO48))</f>
        <v>0</v>
      </c>
      <c r="BQ48" s="85"/>
      <c r="BR48" s="141"/>
      <c r="BS48" s="143" t="s">
        <v>18</v>
      </c>
      <c r="BT48" s="144" t="str">
        <f>Spielplan!$BL$12</f>
        <v/>
      </c>
      <c r="BU48" s="145"/>
      <c r="BV48" s="146">
        <f>Spielplan!$BN$12</f>
        <v>0</v>
      </c>
      <c r="BW48" s="157"/>
      <c r="BX48" s="158">
        <f>IF(BT12=BT48,Punktemodus!$B$11,0)</f>
        <v>10</v>
      </c>
      <c r="BY48" s="158">
        <f>IF(BT48=BT29,Punktemodus!B13,0)</f>
        <v>5</v>
      </c>
      <c r="BZ48" s="142"/>
      <c r="CA48" s="155"/>
      <c r="CB48" s="154" t="s">
        <v>27</v>
      </c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34"/>
      <c r="CV48" s="134"/>
      <c r="CW48" s="134"/>
    </row>
    <row r="49" spans="1:101" ht="18.75" customHeight="1" thickBot="1" x14ac:dyDescent="0.3">
      <c r="A49" s="60"/>
      <c r="B49" s="60"/>
      <c r="C49" s="75" t="str">
        <f>C45</f>
        <v>Uruguay</v>
      </c>
      <c r="D49" s="76"/>
      <c r="E49" s="104"/>
      <c r="F49" s="93"/>
      <c r="G49" s="104"/>
      <c r="H49" s="75" t="str">
        <f>H46</f>
        <v>Italien</v>
      </c>
      <c r="I49" s="76"/>
      <c r="J49" s="60"/>
      <c r="K49" s="60" t="s">
        <v>89</v>
      </c>
      <c r="L49" s="60">
        <f t="shared" si="12"/>
        <v>0</v>
      </c>
      <c r="M49" s="60">
        <f>IF($E49="",0,IF($E49&gt;$G49,3,IF($E49=G49,1,0)))</f>
        <v>0</v>
      </c>
      <c r="N49" s="60"/>
      <c r="O49" s="60"/>
      <c r="P49" s="60">
        <f>IF($G49="",0,IF($E49&gt;$G49,0,IF($E49=$G49,1,3)))</f>
        <v>0</v>
      </c>
      <c r="Q49" s="60">
        <f>E49</f>
        <v>0</v>
      </c>
      <c r="R49" s="60"/>
      <c r="S49" s="60"/>
      <c r="T49" s="60">
        <f>G49</f>
        <v>0</v>
      </c>
      <c r="U49" s="60">
        <f>G49</f>
        <v>0</v>
      </c>
      <c r="V49" s="60"/>
      <c r="W49" s="60"/>
      <c r="X49" s="60">
        <f>E49</f>
        <v>0</v>
      </c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187">
        <f>SUM(AN45:AN48)</f>
        <v>30000</v>
      </c>
      <c r="AO49" s="187">
        <f>SUM(AO45:AO48)</f>
        <v>30000</v>
      </c>
      <c r="AP49" s="187">
        <f>SUM(AP45:AP48)</f>
        <v>30000</v>
      </c>
      <c r="AQ49" s="187">
        <f>SUM(AQ45:AQ48)</f>
        <v>30000</v>
      </c>
      <c r="AR49" s="187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85">
        <f>IF(E49&gt;G49,IF(Spielplan!E49&gt;Spielplan!G49,Punktemodus!$B$3,0),0)</f>
        <v>0</v>
      </c>
      <c r="BK49" s="85">
        <f>IF(E49=G49,IF(Spielplan!E49=Spielplan!G49,Punktemodus!$B$3,0),0)</f>
        <v>10</v>
      </c>
      <c r="BL49" s="85">
        <f>IF(E49&lt;G49,IF(Spielplan!E49&lt;Spielplan!G49,Punktemodus!$B$3,0),0)</f>
        <v>0</v>
      </c>
      <c r="BM49" s="85">
        <f>IF(E49=Spielplan!E49,IF(G49=Spielplan!G49,Punktemodus!$B$5,0),0)</f>
        <v>3</v>
      </c>
      <c r="BN49" s="85">
        <f>IF(E49=Spielplan!E49,Punktemodus!$B$7,0)</f>
        <v>1</v>
      </c>
      <c r="BO49" s="85">
        <f>IF(G49=Spielplan!G49,Punktemodus!$B$7,0)</f>
        <v>1</v>
      </c>
      <c r="BP49" s="137">
        <f>IF(Spielplan!E49="",0,SUM(BJ49:BO49))</f>
        <v>0</v>
      </c>
      <c r="BQ49" s="60"/>
      <c r="BR49" s="141"/>
      <c r="BS49" s="149" t="s">
        <v>21</v>
      </c>
      <c r="BT49" s="144" t="str">
        <f>Spielplan!$BL$13</f>
        <v/>
      </c>
      <c r="BU49" s="145"/>
      <c r="BV49" s="146">
        <f>Spielplan!$BN$13</f>
        <v>0</v>
      </c>
      <c r="BW49" s="155"/>
      <c r="BX49" s="158">
        <f>IF(BT13=BT49,Punktemodus!$B$11,0)</f>
        <v>10</v>
      </c>
      <c r="BY49" s="158">
        <f>IF(BT49=BT28,Punktemodus!B13,0)</f>
        <v>5</v>
      </c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34"/>
      <c r="CV49" s="134"/>
      <c r="CW49" s="134"/>
    </row>
    <row r="50" spans="1:101" ht="18.75" customHeight="1" thickBot="1" x14ac:dyDescent="0.3">
      <c r="A50" s="60"/>
      <c r="B50" s="60"/>
      <c r="C50" s="48" t="str">
        <f>H45</f>
        <v>Costa Rica</v>
      </c>
      <c r="D50" s="49"/>
      <c r="E50" s="104"/>
      <c r="F50" s="93"/>
      <c r="G50" s="104"/>
      <c r="H50" s="48" t="str">
        <f>C46</f>
        <v>England</v>
      </c>
      <c r="I50" s="49"/>
      <c r="J50" s="60"/>
      <c r="K50" s="60" t="s">
        <v>89</v>
      </c>
      <c r="L50" s="60">
        <f t="shared" si="12"/>
        <v>0</v>
      </c>
      <c r="M50" s="60"/>
      <c r="N50" s="60">
        <f>IF($E50="",0,IF($E50&gt;$G50,3,IF($E50=$G50,1,0)))</f>
        <v>0</v>
      </c>
      <c r="O50" s="60">
        <f>IF($G50="",0,IF($E50&gt;$G50,0,IF($E50=$G50,1,3)))</f>
        <v>0</v>
      </c>
      <c r="P50" s="60"/>
      <c r="Q50" s="60"/>
      <c r="R50" s="60">
        <f>E50</f>
        <v>0</v>
      </c>
      <c r="S50" s="60">
        <f>G50</f>
        <v>0</v>
      </c>
      <c r="T50" s="60"/>
      <c r="U50" s="60"/>
      <c r="V50" s="60">
        <f>G50</f>
        <v>0</v>
      </c>
      <c r="W50" s="60">
        <f>E50</f>
        <v>0</v>
      </c>
      <c r="X50" s="60"/>
      <c r="Y50" s="60"/>
      <c r="Z50" s="60" t="s">
        <v>30</v>
      </c>
      <c r="AA50" s="60"/>
      <c r="AB50" s="60"/>
      <c r="AC50" s="60"/>
      <c r="AD50" s="60"/>
      <c r="AE50" s="60"/>
      <c r="AF50" s="60"/>
      <c r="AG50" s="60" t="b">
        <f>OR(AG45=AG46,AG45=AG47,AG45=AG48,AG46=AG47,AG46=AG48,AG47=AG48)</f>
        <v>1</v>
      </c>
      <c r="AH50" s="60"/>
      <c r="AI50" s="60"/>
      <c r="AJ50" s="60"/>
      <c r="AK50" s="60"/>
      <c r="AL50" s="60"/>
      <c r="AM50" s="60"/>
      <c r="AN50" s="60"/>
      <c r="AO50" s="60" t="s">
        <v>34</v>
      </c>
      <c r="AP50" s="60"/>
      <c r="AQ50" s="60"/>
      <c r="AR50" s="60" t="b">
        <f>OR(AR45=AR46,AR45=AR47,AR45=AR48,AR46=AR47,AR46=AR48,AR47=AR48)</f>
        <v>1</v>
      </c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85">
        <f>IF(E50&gt;G50,IF(Spielplan!E50&gt;Spielplan!G50,Punktemodus!$B$3,0),0)</f>
        <v>0</v>
      </c>
      <c r="BK50" s="85">
        <f>IF(E50=G50,IF(Spielplan!E50=Spielplan!G50,Punktemodus!$B$3,0),0)</f>
        <v>10</v>
      </c>
      <c r="BL50" s="85">
        <f>IF(E50&lt;G50,IF(Spielplan!E50&lt;Spielplan!G50,Punktemodus!$B$3,0),0)</f>
        <v>0</v>
      </c>
      <c r="BM50" s="85">
        <f>IF(E50=Spielplan!E50,IF(G50=Spielplan!G50,Punktemodus!$B$5,0),0)</f>
        <v>3</v>
      </c>
      <c r="BN50" s="85">
        <f>IF(E50=Spielplan!E50,Punktemodus!$B$7,0)</f>
        <v>1</v>
      </c>
      <c r="BO50" s="85">
        <f>IF(G50=Spielplan!G50,Punktemodus!$B$7,0)</f>
        <v>1</v>
      </c>
      <c r="BP50" s="137">
        <f>IF(Spielplan!E50="",0,SUM(BJ50:BO50))</f>
        <v>0</v>
      </c>
      <c r="BQ50" s="60"/>
      <c r="BR50" s="141"/>
      <c r="BS50" s="150"/>
      <c r="BT50" s="134"/>
      <c r="BU50" s="134"/>
      <c r="BV50" s="151"/>
      <c r="BW50" s="157"/>
      <c r="BX50" s="158"/>
      <c r="BY50" s="158"/>
      <c r="BZ50" s="155"/>
      <c r="CA50" s="144" t="str">
        <f>Spielplan!$BS$14</f>
        <v/>
      </c>
      <c r="CB50" s="159"/>
      <c r="CC50" s="146">
        <f>Spielplan!$BU$14</f>
        <v>0</v>
      </c>
      <c r="CD50" s="157"/>
      <c r="CE50" s="155">
        <f>IF(CA50=CA14,Punktemodus!B15,0)</f>
        <v>20</v>
      </c>
      <c r="CF50" s="158">
        <f>IF(OR(CA50=$CA$15,CA50=$CA$22,CA50=$CA$23,CA50=$CA$30,CA50=$CA$31,CA50=$CA$38,CA50=$CA$39),Punktemodus!B17,0)</f>
        <v>10</v>
      </c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34"/>
      <c r="CV50" s="134"/>
      <c r="CW50" s="134"/>
    </row>
    <row r="51" spans="1:101" ht="18.75" customHeight="1" thickBot="1" x14ac:dyDescent="0.3">
      <c r="A51" s="60"/>
      <c r="B51" s="60"/>
      <c r="C51" s="136" t="str">
        <f>IF(G50="","",IF(AR50=TRUE,"Achtung: Fehler in Tabelle!",""))</f>
        <v/>
      </c>
      <c r="D51" s="60"/>
      <c r="E51" s="85"/>
      <c r="F51" s="60"/>
      <c r="G51" s="85"/>
      <c r="H51" s="60"/>
      <c r="I51" s="60"/>
      <c r="J51" s="60"/>
      <c r="K51" s="60"/>
      <c r="L51" s="60"/>
      <c r="M51" s="60">
        <f t="shared" ref="M51:X51" si="15">SUM(M45:M50)</f>
        <v>0</v>
      </c>
      <c r="N51" s="60">
        <f t="shared" si="15"/>
        <v>0</v>
      </c>
      <c r="O51" s="60">
        <f t="shared" si="15"/>
        <v>0</v>
      </c>
      <c r="P51" s="60">
        <f t="shared" si="15"/>
        <v>0</v>
      </c>
      <c r="Q51" s="60">
        <f t="shared" si="15"/>
        <v>0</v>
      </c>
      <c r="R51" s="60">
        <f t="shared" si="15"/>
        <v>0</v>
      </c>
      <c r="S51" s="60">
        <f t="shared" si="15"/>
        <v>0</v>
      </c>
      <c r="T51" s="60">
        <f t="shared" si="15"/>
        <v>0</v>
      </c>
      <c r="U51" s="60">
        <f t="shared" si="15"/>
        <v>0</v>
      </c>
      <c r="V51" s="60">
        <f t="shared" si="15"/>
        <v>0</v>
      </c>
      <c r="W51" s="60">
        <f t="shared" si="15"/>
        <v>0</v>
      </c>
      <c r="X51" s="60">
        <f t="shared" si="15"/>
        <v>0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160">
        <f>SUM(BP45:BP50)</f>
        <v>0</v>
      </c>
      <c r="BQ51" s="60"/>
      <c r="BR51" s="141"/>
      <c r="BS51" s="152"/>
      <c r="BT51" s="134"/>
      <c r="BU51" s="134"/>
      <c r="BV51" s="151"/>
      <c r="BW51" s="157"/>
      <c r="BX51" s="158"/>
      <c r="BY51" s="158"/>
      <c r="BZ51" s="155"/>
      <c r="CA51" s="144" t="str">
        <f>Spielplan!$BS$15</f>
        <v/>
      </c>
      <c r="CB51" s="159"/>
      <c r="CC51" s="146">
        <f>Spielplan!$BU$15</f>
        <v>0</v>
      </c>
      <c r="CD51" s="155"/>
      <c r="CE51" s="155">
        <f>IF(CA51=CA15,Punktemodus!B15,0)</f>
        <v>20</v>
      </c>
      <c r="CF51" s="158">
        <f>IF(OR(CA51=$CA$14,CA51=$CA$22,CA51=$CA$23,CA51=$CA$30,CA51=$CA$31,CA51=$CA$38,CA51=$CA$39),Punktemodus!B17,0)</f>
        <v>10</v>
      </c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34"/>
      <c r="CV51" s="134"/>
      <c r="CW51" s="134"/>
    </row>
    <row r="52" spans="1:101" ht="18.75" customHeight="1" thickBot="1" x14ac:dyDescent="0.3">
      <c r="A52" s="60"/>
      <c r="B52" s="60"/>
      <c r="C52" s="60"/>
      <c r="D52" s="60"/>
      <c r="E52" s="85"/>
      <c r="F52" s="60"/>
      <c r="G52" s="85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138"/>
      <c r="BQ52" s="60"/>
      <c r="BR52" s="141"/>
      <c r="BS52" s="153" t="s">
        <v>22</v>
      </c>
      <c r="BT52" s="144" t="str">
        <f>Spielplan!$BL$16</f>
        <v/>
      </c>
      <c r="BU52" s="145"/>
      <c r="BV52" s="146">
        <f>Spielplan!$BN$16</f>
        <v>0</v>
      </c>
      <c r="BW52" s="155"/>
      <c r="BX52" s="158">
        <f>IF(BT16=BT52,Punktemodus!$B$11,0)</f>
        <v>10</v>
      </c>
      <c r="BY52" s="158">
        <f>IF(BT52=BT33,Punktemodus!B13,0)</f>
        <v>5</v>
      </c>
      <c r="BZ52" s="155"/>
      <c r="CA52" s="155"/>
      <c r="CB52" s="155"/>
      <c r="CC52" s="155"/>
      <c r="CD52" s="155"/>
      <c r="CE52" s="155"/>
      <c r="CF52" s="154"/>
      <c r="CG52" s="154" t="s">
        <v>28</v>
      </c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34"/>
      <c r="CV52" s="134"/>
      <c r="CW52" s="134"/>
    </row>
    <row r="53" spans="1:101" ht="18.75" customHeight="1" thickBot="1" x14ac:dyDescent="0.25">
      <c r="A53" s="60"/>
      <c r="B53" s="60"/>
      <c r="C53" s="60"/>
      <c r="D53" s="60"/>
      <c r="E53" s="85"/>
      <c r="F53" s="60"/>
      <c r="G53" s="85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138"/>
      <c r="BQ53" s="60"/>
      <c r="BR53" s="141"/>
      <c r="BS53" s="149" t="s">
        <v>25</v>
      </c>
      <c r="BT53" s="144" t="str">
        <f>Spielplan!$BL$17</f>
        <v/>
      </c>
      <c r="BU53" s="145"/>
      <c r="BV53" s="146">
        <f>Spielplan!$BN$17</f>
        <v>0</v>
      </c>
      <c r="BW53" s="155"/>
      <c r="BX53" s="158">
        <f>IF(BT17=BT53,Punktemodus!$B$11,0)</f>
        <v>10</v>
      </c>
      <c r="BY53" s="158">
        <f>IF(BT53=BT32,Punktemodus!B13,0)</f>
        <v>5</v>
      </c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34"/>
      <c r="CV53" s="134"/>
      <c r="CW53" s="134"/>
    </row>
    <row r="54" spans="1:101" ht="18.75" customHeight="1" thickBot="1" x14ac:dyDescent="0.3">
      <c r="A54" s="60"/>
      <c r="B54" s="60"/>
      <c r="C54" s="88" t="s">
        <v>90</v>
      </c>
      <c r="D54" s="60"/>
      <c r="E54" s="85"/>
      <c r="F54" s="60"/>
      <c r="G54" s="85"/>
      <c r="H54" s="60"/>
      <c r="I54" s="60"/>
      <c r="J54" s="60"/>
      <c r="K54" s="60"/>
      <c r="L54" s="60"/>
      <c r="M54" s="60" t="s">
        <v>4</v>
      </c>
      <c r="N54" s="60"/>
      <c r="O54" s="60"/>
      <c r="P54" s="60"/>
      <c r="Q54" s="60" t="s">
        <v>6</v>
      </c>
      <c r="R54" s="60"/>
      <c r="S54" s="60"/>
      <c r="T54" s="60"/>
      <c r="U54" s="60" t="s">
        <v>7</v>
      </c>
      <c r="V54" s="60"/>
      <c r="W54" s="60"/>
      <c r="X54" s="60"/>
      <c r="Y54" s="60"/>
      <c r="Z54" s="60" t="s">
        <v>4</v>
      </c>
      <c r="AA54" s="60" t="s">
        <v>5</v>
      </c>
      <c r="AB54" s="60"/>
      <c r="AC54" s="60"/>
      <c r="AD54" s="60" t="s">
        <v>9</v>
      </c>
      <c r="AE54" s="60"/>
      <c r="AF54" s="60"/>
      <c r="AG54" s="60"/>
      <c r="AH54" s="60" t="s">
        <v>32</v>
      </c>
      <c r="AI54" s="60"/>
      <c r="AJ54" s="60"/>
      <c r="AK54" s="60"/>
      <c r="AL54" s="60"/>
      <c r="AM54" s="60"/>
      <c r="AN54" s="60" t="s">
        <v>35</v>
      </c>
      <c r="AO54" s="60"/>
      <c r="AP54" s="60"/>
      <c r="AQ54" s="60"/>
      <c r="AR54" s="60"/>
      <c r="AS54" s="60" t="s">
        <v>33</v>
      </c>
      <c r="AT54" s="60"/>
      <c r="AU54" s="60"/>
      <c r="AV54" s="60"/>
      <c r="AW54" s="60"/>
      <c r="AX54" s="60"/>
      <c r="AY54" s="60"/>
      <c r="AZ54" s="60"/>
      <c r="BA54" s="89" t="s">
        <v>10</v>
      </c>
      <c r="BB54" s="60"/>
      <c r="BC54" s="90" t="s">
        <v>4</v>
      </c>
      <c r="BD54" s="60"/>
      <c r="BE54" s="61" t="s">
        <v>5</v>
      </c>
      <c r="BF54" s="60"/>
      <c r="BG54" s="60"/>
      <c r="BH54" s="60"/>
      <c r="BI54" s="85"/>
      <c r="BJ54" s="60"/>
      <c r="BK54" s="60"/>
      <c r="BL54" s="60"/>
      <c r="BM54" s="60"/>
      <c r="BN54" s="60"/>
      <c r="BO54" s="60"/>
      <c r="BP54" s="138"/>
      <c r="BQ54" s="85"/>
      <c r="BR54" s="141"/>
      <c r="BS54" s="150"/>
      <c r="BT54" s="134"/>
      <c r="BU54" s="134"/>
      <c r="BV54" s="134"/>
      <c r="BW54" s="134"/>
      <c r="BX54" s="148"/>
      <c r="BY54" s="148"/>
      <c r="BZ54" s="134"/>
      <c r="CA54" s="134"/>
      <c r="CB54" s="134"/>
      <c r="CC54" s="134"/>
      <c r="CD54" s="134"/>
      <c r="CE54" s="134"/>
      <c r="CF54" s="144" t="str">
        <f>Spielplan!$BX$18</f>
        <v/>
      </c>
      <c r="CG54" s="145"/>
      <c r="CH54" s="146">
        <f>Spielplan!$BZ$18</f>
        <v>0</v>
      </c>
      <c r="CI54" s="134"/>
      <c r="CJ54" s="134">
        <f>IF(OR(CF54=$CF$18,CF54=$CF$19,CF54=$CF$34,CF54=$CF$35),Punktemodus!$B$19,0)</f>
        <v>30</v>
      </c>
      <c r="CK54" s="134"/>
      <c r="CL54" s="134"/>
      <c r="CM54" s="134"/>
      <c r="CN54" s="134"/>
      <c r="CO54" s="134"/>
      <c r="CP54" s="134"/>
      <c r="CQ54" s="134"/>
      <c r="CR54" s="134"/>
      <c r="CS54" s="134">
        <f>IF(CQ59=CQ23,Punktemodus!B23,0)</f>
        <v>50</v>
      </c>
      <c r="CT54" s="134"/>
      <c r="CU54" s="134"/>
      <c r="CV54" s="134"/>
      <c r="CW54" s="134"/>
    </row>
    <row r="55" spans="1:101" ht="18.75" customHeight="1" thickBot="1" x14ac:dyDescent="0.25">
      <c r="A55" s="60"/>
      <c r="B55" s="60"/>
      <c r="C55" s="92"/>
      <c r="D55" s="60"/>
      <c r="E55" s="85"/>
      <c r="F55" s="60"/>
      <c r="G55" s="85"/>
      <c r="H55" s="60"/>
      <c r="I55" s="60"/>
      <c r="J55" s="60"/>
      <c r="K55" s="60"/>
      <c r="L55" s="60"/>
      <c r="M55" s="60" t="s">
        <v>0</v>
      </c>
      <c r="N55" s="60" t="s">
        <v>1</v>
      </c>
      <c r="O55" s="60" t="s">
        <v>2</v>
      </c>
      <c r="P55" s="60" t="s">
        <v>3</v>
      </c>
      <c r="Q55" s="60" t="s">
        <v>0</v>
      </c>
      <c r="R55" s="60" t="s">
        <v>1</v>
      </c>
      <c r="S55" s="60" t="s">
        <v>2</v>
      </c>
      <c r="T55" s="60" t="s">
        <v>3</v>
      </c>
      <c r="U55" s="60" t="s">
        <v>0</v>
      </c>
      <c r="V55" s="60" t="s">
        <v>1</v>
      </c>
      <c r="W55" s="60" t="s">
        <v>2</v>
      </c>
      <c r="X55" s="60" t="s">
        <v>3</v>
      </c>
      <c r="Y55" s="60"/>
      <c r="Z55" s="60" t="s">
        <v>8</v>
      </c>
      <c r="AA55" s="60"/>
      <c r="AB55" s="60"/>
      <c r="AC55" s="60"/>
      <c r="AD55" s="60"/>
      <c r="AE55" s="60"/>
      <c r="AF55" s="60"/>
      <c r="AG55" s="60"/>
      <c r="AH55" s="60" t="s">
        <v>31</v>
      </c>
      <c r="AI55" s="60"/>
      <c r="AJ55" s="60"/>
      <c r="AK55" s="60"/>
      <c r="AL55" s="60"/>
      <c r="AM55" s="60"/>
      <c r="AN55" s="60" t="str">
        <f>AI56</f>
        <v>Schweiz</v>
      </c>
      <c r="AO55" s="60" t="str">
        <f>AI57</f>
        <v>Ecuador</v>
      </c>
      <c r="AP55" s="60" t="str">
        <f>AI58</f>
        <v>Frankreich</v>
      </c>
      <c r="AQ55" s="60" t="str">
        <f>AI59</f>
        <v>Honduras</v>
      </c>
      <c r="AR55" s="60"/>
      <c r="AS55" s="60" t="s">
        <v>31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85"/>
      <c r="BJ55" s="85"/>
      <c r="BK55" s="85"/>
      <c r="BL55" s="85"/>
      <c r="BM55" s="85"/>
      <c r="BN55" s="85"/>
      <c r="BO55" s="85"/>
      <c r="BP55" s="137"/>
      <c r="BQ55" s="85"/>
      <c r="BR55" s="141"/>
      <c r="BS55" s="134"/>
      <c r="BT55" s="134"/>
      <c r="BU55" s="134"/>
      <c r="BV55" s="134"/>
      <c r="BW55" s="134"/>
      <c r="BX55" s="148"/>
      <c r="BY55" s="148"/>
      <c r="BZ55" s="134"/>
      <c r="CA55" s="134"/>
      <c r="CB55" s="134"/>
      <c r="CC55" s="134"/>
      <c r="CD55" s="134"/>
      <c r="CE55" s="134"/>
      <c r="CF55" s="144" t="str">
        <f>Spielplan!$BX$19</f>
        <v/>
      </c>
      <c r="CG55" s="145"/>
      <c r="CH55" s="146">
        <f>Spielplan!$BZ$19</f>
        <v>0</v>
      </c>
      <c r="CI55" s="134"/>
      <c r="CJ55" s="134">
        <f>IF(OR(CF55=$CF$18,CF55=$CF$19,CF55=$CF$34,CF55=$CF$35),Punktemodus!$B$19,0)</f>
        <v>30</v>
      </c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</row>
    <row r="56" spans="1:101" ht="18.75" customHeight="1" thickBot="1" x14ac:dyDescent="0.3">
      <c r="A56" s="60"/>
      <c r="B56" s="60"/>
      <c r="C56" s="191" t="str">
        <f>Spielplan!$C56</f>
        <v>Schweiz</v>
      </c>
      <c r="D56" s="192"/>
      <c r="E56" s="104"/>
      <c r="F56" s="93"/>
      <c r="G56" s="104"/>
      <c r="H56" s="191" t="str">
        <f>Spielplan!$H$56</f>
        <v>Ecuador</v>
      </c>
      <c r="I56" s="192"/>
      <c r="J56" s="60"/>
      <c r="K56" s="60" t="s">
        <v>96</v>
      </c>
      <c r="L56" s="60">
        <f t="shared" ref="L56:L61" si="16">IF(E56-G56&gt;0,1,IF(G56=E56,0,-1))</f>
        <v>0</v>
      </c>
      <c r="M56" s="60">
        <f>IF($E56="",0,IF($E56&gt;$G56,3,IF($E56=G56,1,0)))</f>
        <v>0</v>
      </c>
      <c r="N56" s="60">
        <f>IF($G56="",0,IF($E56&gt;$G56,0,IF($E56=G56,1,3)))</f>
        <v>0</v>
      </c>
      <c r="O56" s="60"/>
      <c r="P56" s="60"/>
      <c r="Q56" s="60">
        <f>E56</f>
        <v>0</v>
      </c>
      <c r="R56" s="60">
        <f>G56</f>
        <v>0</v>
      </c>
      <c r="S56" s="60"/>
      <c r="T56" s="60"/>
      <c r="U56" s="60">
        <f>G56</f>
        <v>0</v>
      </c>
      <c r="V56" s="60">
        <f>E56</f>
        <v>0</v>
      </c>
      <c r="W56" s="60"/>
      <c r="X56" s="60"/>
      <c r="Y56" s="60"/>
      <c r="Z56" s="60">
        <f>M62</f>
        <v>0</v>
      </c>
      <c r="AA56" s="60">
        <f>Q62</f>
        <v>0</v>
      </c>
      <c r="AB56" s="60">
        <f>U62</f>
        <v>0</v>
      </c>
      <c r="AC56" s="60">
        <f>AA56-AB56</f>
        <v>0</v>
      </c>
      <c r="AD56" s="60">
        <f>IF(Z56&gt;Z57,-1,0)</f>
        <v>0</v>
      </c>
      <c r="AE56" s="60">
        <f>IF(Z56&gt;Z58,-1,0)</f>
        <v>0</v>
      </c>
      <c r="AF56" s="60">
        <f>IF(Z56&gt;Z59,-1,0)</f>
        <v>0</v>
      </c>
      <c r="AG56" s="60">
        <f>10000-(AJ56*1000+AM56*100+AK56*10)</f>
        <v>10000</v>
      </c>
      <c r="AH56" s="90">
        <f>RANK(AG56,AG56:AG59,1)</f>
        <v>1</v>
      </c>
      <c r="AI56" s="60" t="str">
        <f>C56</f>
        <v>Schweiz</v>
      </c>
      <c r="AJ56" s="60">
        <f t="shared" ref="AJ56:AL59" si="17">Z56</f>
        <v>0</v>
      </c>
      <c r="AK56" s="60">
        <f t="shared" si="17"/>
        <v>0</v>
      </c>
      <c r="AL56" s="60">
        <f t="shared" si="17"/>
        <v>0</v>
      </c>
      <c r="AM56" s="60">
        <f>AK56-AL56</f>
        <v>0</v>
      </c>
      <c r="AN56" s="187"/>
      <c r="AO56" s="187">
        <f>IF(AG57=AG56,IF(G56&gt;E56,AG57-0.1,AG57),AG57)</f>
        <v>10000</v>
      </c>
      <c r="AP56" s="187">
        <f>IF(AG58=AG56,IF(G58&gt;E58,AG58-0.1,AG58),AG58)</f>
        <v>10000</v>
      </c>
      <c r="AQ56" s="187">
        <f>IF(AG59=AG56,IF(G60&gt;E60,AG59-0.1,AG59),AG59)</f>
        <v>10000</v>
      </c>
      <c r="AR56" s="187">
        <f>AN60</f>
        <v>30000</v>
      </c>
      <c r="AS56" s="90">
        <f>RANK(AR56,AR56:AR59,1)</f>
        <v>1</v>
      </c>
      <c r="AT56" s="60" t="str">
        <f t="shared" ref="AT56:AW59" si="18">AI56</f>
        <v>Schweiz</v>
      </c>
      <c r="AU56" s="60">
        <f t="shared" si="18"/>
        <v>0</v>
      </c>
      <c r="AV56" s="60">
        <f t="shared" si="18"/>
        <v>0</v>
      </c>
      <c r="AW56" s="60">
        <f t="shared" si="18"/>
        <v>0</v>
      </c>
      <c r="AX56" s="60"/>
      <c r="AY56" s="60"/>
      <c r="AZ56" s="60"/>
      <c r="BA56" s="195">
        <v>1</v>
      </c>
      <c r="BB56" s="191" t="str">
        <f>VLOOKUP(1,AS56:AT59,2,FALSE)</f>
        <v>Schweiz</v>
      </c>
      <c r="BC56" s="196"/>
      <c r="BD56" s="197">
        <f>VLOOKUP(1,AS56:AW59,3,FALSE)</f>
        <v>0</v>
      </c>
      <c r="BE56" s="198">
        <f>VLOOKUP(1,AS56:AW59,4,FALSE)</f>
        <v>0</v>
      </c>
      <c r="BF56" s="93" t="s">
        <v>12</v>
      </c>
      <c r="BG56" s="198">
        <f>VLOOKUP(1,AS56:AW59,5,FALSE)</f>
        <v>0</v>
      </c>
      <c r="BH56" s="199" t="s">
        <v>121</v>
      </c>
      <c r="BI56" s="85"/>
      <c r="BJ56" s="85">
        <f>IF(E56&gt;G56,IF(Spielplan!E56&gt;Spielplan!G56,Punktemodus!$B$3,0),0)</f>
        <v>0</v>
      </c>
      <c r="BK56" s="85">
        <f>IF(E56=G56,IF(Spielplan!E56=Spielplan!G56,Punktemodus!$B$3,0),0)</f>
        <v>10</v>
      </c>
      <c r="BL56" s="85">
        <f>IF(E56&lt;G56,IF(Spielplan!E56&lt;Spielplan!G56,Punktemodus!$B$3,0),0)</f>
        <v>0</v>
      </c>
      <c r="BM56" s="85">
        <f>IF(E56=Spielplan!E56,IF(G56=Spielplan!G56,Punktemodus!$B$5,0),0)</f>
        <v>3</v>
      </c>
      <c r="BN56" s="85">
        <f>IF(E56=Spielplan!E56,Punktemodus!$B$7,0)</f>
        <v>1</v>
      </c>
      <c r="BO56" s="85">
        <f>IF(G56=Spielplan!G56,Punktemodus!$B$7,0)</f>
        <v>1</v>
      </c>
      <c r="BP56" s="137">
        <f>IF(Spielplan!E56="",0,SUM(BJ56:BO56))</f>
        <v>0</v>
      </c>
      <c r="BQ56" s="85"/>
      <c r="BR56" s="141"/>
      <c r="BS56" s="153" t="s">
        <v>121</v>
      </c>
      <c r="BT56" s="144" t="str">
        <f>Spielplan!$BL$20</f>
        <v/>
      </c>
      <c r="BU56" s="145"/>
      <c r="BV56" s="146">
        <f>Spielplan!$BN$20</f>
        <v>0</v>
      </c>
      <c r="BW56" s="147"/>
      <c r="BX56" s="148">
        <f>IF(BT20=BT56,Punktemodus!$B$11,0)</f>
        <v>10</v>
      </c>
      <c r="BY56" s="148">
        <f>IF(BT56=BT37,Punktemodus!B13,0)</f>
        <v>5</v>
      </c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</row>
    <row r="57" spans="1:101" ht="18.75" customHeight="1" thickBot="1" x14ac:dyDescent="0.3">
      <c r="A57" s="60"/>
      <c r="B57" s="60"/>
      <c r="C57" s="193" t="str">
        <f>Spielplan!$C$57</f>
        <v>Frankreich</v>
      </c>
      <c r="D57" s="194"/>
      <c r="E57" s="104"/>
      <c r="F57" s="93"/>
      <c r="G57" s="104"/>
      <c r="H57" s="193" t="str">
        <f>Spielplan!$H$57</f>
        <v>Honduras</v>
      </c>
      <c r="I57" s="194"/>
      <c r="J57" s="60"/>
      <c r="K57" s="60" t="s">
        <v>97</v>
      </c>
      <c r="L57" s="60">
        <f t="shared" si="16"/>
        <v>0</v>
      </c>
      <c r="M57" s="60"/>
      <c r="N57" s="60"/>
      <c r="O57" s="60">
        <f>IF($E57="",0,IF($E57&gt;$G57,3,IF($E57=$G57,1,0)))</f>
        <v>0</v>
      </c>
      <c r="P57" s="60">
        <f>IF($G57="",0,IF($E57&gt;$G57,0,IF($E57=$G57,1,3)))</f>
        <v>0</v>
      </c>
      <c r="Q57" s="60"/>
      <c r="R57" s="60"/>
      <c r="S57" s="60">
        <f>E57</f>
        <v>0</v>
      </c>
      <c r="T57" s="60">
        <f>G57</f>
        <v>0</v>
      </c>
      <c r="U57" s="60"/>
      <c r="V57" s="60"/>
      <c r="W57" s="60">
        <f>G57</f>
        <v>0</v>
      </c>
      <c r="X57" s="60">
        <f>E57</f>
        <v>0</v>
      </c>
      <c r="Y57" s="60"/>
      <c r="Z57" s="60">
        <f>N62</f>
        <v>0</v>
      </c>
      <c r="AA57" s="60">
        <f>R62</f>
        <v>0</v>
      </c>
      <c r="AB57" s="60">
        <f>V62</f>
        <v>0</v>
      </c>
      <c r="AC57" s="60">
        <f>AA57-AB57</f>
        <v>0</v>
      </c>
      <c r="AD57" s="60">
        <f>IF(Z57&gt;Z56,-1,0)</f>
        <v>0</v>
      </c>
      <c r="AE57" s="60">
        <f>IF(Z57&gt;Z58,-1,0)</f>
        <v>0</v>
      </c>
      <c r="AF57" s="60">
        <f>IF(Z57&gt;Z59,-1,0)</f>
        <v>0</v>
      </c>
      <c r="AG57" s="60">
        <f>10000-(AJ57*1000+AM57*100+AK57*10)</f>
        <v>10000</v>
      </c>
      <c r="AH57" s="90">
        <f>RANK(AG57,AG56:AG59,1)</f>
        <v>1</v>
      </c>
      <c r="AI57" s="60" t="str">
        <f>H56</f>
        <v>Ecuador</v>
      </c>
      <c r="AJ57" s="60">
        <f t="shared" si="17"/>
        <v>0</v>
      </c>
      <c r="AK57" s="60">
        <f t="shared" si="17"/>
        <v>0</v>
      </c>
      <c r="AL57" s="60">
        <f t="shared" si="17"/>
        <v>0</v>
      </c>
      <c r="AM57" s="60">
        <f>AK57-AL57</f>
        <v>0</v>
      </c>
      <c r="AN57" s="187">
        <f>IF(AG56=AG57,IF(E56&gt;G56,AG56-0.1,AG56),AG56)</f>
        <v>10000</v>
      </c>
      <c r="AO57" s="187"/>
      <c r="AP57" s="187">
        <f>IF(AG58=AG57,IF(G61&gt;E61,AG58-0.1,AG58),AG58)</f>
        <v>10000</v>
      </c>
      <c r="AQ57" s="187">
        <f>IF(AG59=AG57,IF(G59&gt;E59,AG59-0.1,AG59),AG59)</f>
        <v>10000</v>
      </c>
      <c r="AR57" s="187">
        <f>AO60</f>
        <v>30000</v>
      </c>
      <c r="AS57" s="90">
        <f>RANK(AR57,AR56:AR59,1)</f>
        <v>1</v>
      </c>
      <c r="AT57" s="60" t="str">
        <f t="shared" si="18"/>
        <v>Ecuador</v>
      </c>
      <c r="AU57" s="60">
        <f t="shared" si="18"/>
        <v>0</v>
      </c>
      <c r="AV57" s="60">
        <f t="shared" si="18"/>
        <v>0</v>
      </c>
      <c r="AW57" s="60">
        <f t="shared" si="18"/>
        <v>0</v>
      </c>
      <c r="AX57" s="60"/>
      <c r="AY57" s="60"/>
      <c r="AZ57" s="60"/>
      <c r="BA57" s="235">
        <v>2</v>
      </c>
      <c r="BB57" s="193" t="e">
        <f>VLOOKUP(2,AS56:AT59,2,FALSE)</f>
        <v>#N/A</v>
      </c>
      <c r="BC57" s="236"/>
      <c r="BD57" s="237" t="e">
        <f>VLOOKUP(2,AS56:AW59,3,FALSE)</f>
        <v>#N/A</v>
      </c>
      <c r="BE57" s="238" t="e">
        <f>VLOOKUP(2,AS56:AW59,4,FALSE)</f>
        <v>#N/A</v>
      </c>
      <c r="BF57" s="93" t="s">
        <v>12</v>
      </c>
      <c r="BG57" s="238" t="e">
        <f>VLOOKUP(2,AS56:AW59,5,FALSE)</f>
        <v>#N/A</v>
      </c>
      <c r="BH57" s="238" t="s">
        <v>127</v>
      </c>
      <c r="BI57" s="85"/>
      <c r="BJ57" s="85">
        <f>IF(E57&gt;G57,IF(Spielplan!E57&gt;Spielplan!G57,Punktemodus!$B$3,0),0)</f>
        <v>0</v>
      </c>
      <c r="BK57" s="85">
        <f>IF(E57=G57,IF(Spielplan!E57=Spielplan!G57,Punktemodus!$B$3,0),0)</f>
        <v>10</v>
      </c>
      <c r="BL57" s="85">
        <f>IF(E57&lt;G57,IF(Spielplan!E57&lt;Spielplan!G57,Punktemodus!$B$3,0),0)</f>
        <v>0</v>
      </c>
      <c r="BM57" s="85">
        <f>IF(E57=Spielplan!E57,IF(G57=Spielplan!G57,Punktemodus!$B$5,0),0)</f>
        <v>3</v>
      </c>
      <c r="BN57" s="85">
        <f>IF(E57=Spielplan!E57,Punktemodus!$B$7,0)</f>
        <v>1</v>
      </c>
      <c r="BO57" s="85">
        <f>IF(G57=Spielplan!G57,Punktemodus!$B$7,0)</f>
        <v>1</v>
      </c>
      <c r="BP57" s="137">
        <f>IF(Spielplan!E57="",0,SUM(BJ57:BO57))</f>
        <v>0</v>
      </c>
      <c r="BQ57" s="85"/>
      <c r="BR57" s="141"/>
      <c r="BS57" s="149" t="s">
        <v>122</v>
      </c>
      <c r="BT57" s="144" t="str">
        <f>Spielplan!$BL$21</f>
        <v/>
      </c>
      <c r="BU57" s="145"/>
      <c r="BV57" s="146">
        <f>Spielplan!$BN$21</f>
        <v>0</v>
      </c>
      <c r="BW57" s="134"/>
      <c r="BX57" s="148">
        <f>IF(BT21=BT57,Punktemodus!$B$11,0)</f>
        <v>10</v>
      </c>
      <c r="BY57" s="148">
        <f>IF(BT57=BT36,Punktemodus!B13,0)</f>
        <v>5</v>
      </c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54" t="s">
        <v>29</v>
      </c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</row>
    <row r="58" spans="1:101" ht="18.75" customHeight="1" thickBot="1" x14ac:dyDescent="0.3">
      <c r="A58" s="60"/>
      <c r="B58" s="60"/>
      <c r="C58" s="191" t="str">
        <f>C56</f>
        <v>Schweiz</v>
      </c>
      <c r="D58" s="192"/>
      <c r="E58" s="104"/>
      <c r="F58" s="93"/>
      <c r="G58" s="104"/>
      <c r="H58" s="191" t="str">
        <f>C57</f>
        <v>Frankreich</v>
      </c>
      <c r="I58" s="192"/>
      <c r="J58" s="60"/>
      <c r="K58" s="60" t="s">
        <v>98</v>
      </c>
      <c r="L58" s="60">
        <f t="shared" si="16"/>
        <v>0</v>
      </c>
      <c r="M58" s="60">
        <f>IF($E58="",0,IF($E58&gt;$G58,3,IF($E58=G58,1,0)))</f>
        <v>0</v>
      </c>
      <c r="N58" s="60"/>
      <c r="O58" s="60">
        <f>IF($G58="",0,IF($E58&gt;$G58,0,IF($E58=$G58,1,3)))</f>
        <v>0</v>
      </c>
      <c r="P58" s="60"/>
      <c r="Q58" s="60">
        <f>E58</f>
        <v>0</v>
      </c>
      <c r="R58" s="60"/>
      <c r="S58" s="60">
        <f>G58</f>
        <v>0</v>
      </c>
      <c r="T58" s="60"/>
      <c r="U58" s="60">
        <f>G58</f>
        <v>0</v>
      </c>
      <c r="V58" s="60"/>
      <c r="W58" s="60">
        <f>E58</f>
        <v>0</v>
      </c>
      <c r="X58" s="60"/>
      <c r="Y58" s="60"/>
      <c r="Z58" s="60">
        <f>O62</f>
        <v>0</v>
      </c>
      <c r="AA58" s="60">
        <f>S62</f>
        <v>0</v>
      </c>
      <c r="AB58" s="60">
        <f>W62</f>
        <v>0</v>
      </c>
      <c r="AC58" s="60">
        <f>AA58-AB58</f>
        <v>0</v>
      </c>
      <c r="AD58" s="60">
        <f>IF(Z58&gt;Z56,-1,0)</f>
        <v>0</v>
      </c>
      <c r="AE58" s="60">
        <f>IF(Z58&gt;Z57,-1,0)</f>
        <v>0</v>
      </c>
      <c r="AF58" s="60">
        <f>IF(Z58&gt;Z59,-1,0)</f>
        <v>0</v>
      </c>
      <c r="AG58" s="60">
        <f>10000-(AJ58*1000+AM58*100+AK58*10)</f>
        <v>10000</v>
      </c>
      <c r="AH58" s="90">
        <f>RANK(AG58,AG56:AG59,1)</f>
        <v>1</v>
      </c>
      <c r="AI58" s="60" t="str">
        <f>C57</f>
        <v>Frankreich</v>
      </c>
      <c r="AJ58" s="60">
        <f t="shared" si="17"/>
        <v>0</v>
      </c>
      <c r="AK58" s="60">
        <f t="shared" si="17"/>
        <v>0</v>
      </c>
      <c r="AL58" s="60">
        <f t="shared" si="17"/>
        <v>0</v>
      </c>
      <c r="AM58" s="60">
        <f>AK58-AL58</f>
        <v>0</v>
      </c>
      <c r="AN58" s="187">
        <f>IF(AG56=AG58,IF(E58&gt;G58,AG56-0.1,AG56),AG56)</f>
        <v>10000</v>
      </c>
      <c r="AO58" s="187">
        <f>IF(AG57=AG58,IF(E61&gt;G61,AG57-0.1,AG57),AG57)</f>
        <v>10000</v>
      </c>
      <c r="AP58" s="187"/>
      <c r="AQ58" s="187">
        <f>IF(AG59=AG58,IF(G57&gt;E57,AG59-0.1,AG59),AG59)</f>
        <v>10000</v>
      </c>
      <c r="AR58" s="187">
        <f>AP60</f>
        <v>30000</v>
      </c>
      <c r="AS58" s="90">
        <f>RANK(AR58,AR56:AR59,1)</f>
        <v>1</v>
      </c>
      <c r="AT58" s="60" t="str">
        <f t="shared" si="18"/>
        <v>Frankreich</v>
      </c>
      <c r="AU58" s="60">
        <f t="shared" si="18"/>
        <v>0</v>
      </c>
      <c r="AV58" s="60">
        <f t="shared" si="18"/>
        <v>0</v>
      </c>
      <c r="AW58" s="60">
        <f t="shared" si="18"/>
        <v>0</v>
      </c>
      <c r="AX58" s="60"/>
      <c r="AY58" s="60"/>
      <c r="AZ58" s="60"/>
      <c r="BA58" s="113">
        <v>3</v>
      </c>
      <c r="BB58" s="114" t="e">
        <f>VLOOKUP(3,AS56:AT59,2,FALSE)</f>
        <v>#N/A</v>
      </c>
      <c r="BC58" s="115"/>
      <c r="BD58" s="116" t="e">
        <f>VLOOKUP(3,AS56:AW59,3,FALSE)</f>
        <v>#N/A</v>
      </c>
      <c r="BE58" s="116" t="e">
        <f>VLOOKUP(3,AS56:AW59,4,FALSE)</f>
        <v>#N/A</v>
      </c>
      <c r="BF58" s="93" t="s">
        <v>12</v>
      </c>
      <c r="BG58" s="116" t="e">
        <f>VLOOKUP(3,AS56:AW59,5,FALSE)</f>
        <v>#N/A</v>
      </c>
      <c r="BH58" s="60"/>
      <c r="BI58" s="85"/>
      <c r="BJ58" s="85">
        <f>IF(E58&gt;G58,IF(Spielplan!E58&gt;Spielplan!G58,Punktemodus!$B$3,0),0)</f>
        <v>0</v>
      </c>
      <c r="BK58" s="85">
        <f>IF(E58=G58,IF(Spielplan!E58=Spielplan!G58,Punktemodus!$B$3,0),0)</f>
        <v>10</v>
      </c>
      <c r="BL58" s="85">
        <f>IF(E58&lt;G58,IF(Spielplan!E58&lt;Spielplan!G58,Punktemodus!$B$3,0),0)</f>
        <v>0</v>
      </c>
      <c r="BM58" s="85">
        <f>IF(E58=Spielplan!E58,IF(G58=Spielplan!G58,Punktemodus!$B$5,0),0)</f>
        <v>3</v>
      </c>
      <c r="BN58" s="85">
        <f>IF(E58=Spielplan!E58,Punktemodus!$B$7,0)</f>
        <v>1</v>
      </c>
      <c r="BO58" s="85">
        <f>IF(G58=Spielplan!G58,Punktemodus!$B$7,0)</f>
        <v>1</v>
      </c>
      <c r="BP58" s="137">
        <f>IF(Spielplan!E58="",0,SUM(BJ58:BO58))</f>
        <v>0</v>
      </c>
      <c r="BQ58" s="85"/>
      <c r="BR58" s="141"/>
      <c r="BS58" s="150"/>
      <c r="BT58" s="134"/>
      <c r="BU58" s="134"/>
      <c r="BV58" s="134"/>
      <c r="BW58" s="134"/>
      <c r="BX58" s="148"/>
      <c r="BY58" s="148"/>
      <c r="BZ58" s="134"/>
      <c r="CA58" s="144" t="str">
        <f>Spielplan!$BS$22</f>
        <v/>
      </c>
      <c r="CB58" s="145"/>
      <c r="CC58" s="146">
        <f>Spielplan!$BU$22</f>
        <v>0</v>
      </c>
      <c r="CD58" s="147"/>
      <c r="CE58" s="134">
        <f>IF(CA58=CA22,Punktemodus!B15,0)</f>
        <v>20</v>
      </c>
      <c r="CF58" s="148">
        <f>IF(OR(CA58=$CA$14,CA58=$CA$15,CA58=$CA$23,CA58=$CA$30,CA58=$CA$31,CA58=$CA$38,CA58=$CA$39),Punktemodus!B17,0)</f>
        <v>10</v>
      </c>
      <c r="CG58" s="134"/>
      <c r="CH58" s="134"/>
      <c r="CI58" s="147"/>
      <c r="CJ58" s="134"/>
      <c r="CK58" s="134"/>
      <c r="CL58" s="134"/>
      <c r="CM58" s="134"/>
      <c r="CN58" s="134"/>
      <c r="CO58" s="134"/>
      <c r="CP58" s="134"/>
      <c r="CQ58" s="155"/>
      <c r="CR58" s="142" t="s">
        <v>130</v>
      </c>
      <c r="CS58" s="155"/>
      <c r="CT58" s="155"/>
      <c r="CU58" s="155"/>
      <c r="CV58" s="155"/>
      <c r="CW58" s="134"/>
    </row>
    <row r="59" spans="1:101" ht="18.75" customHeight="1" thickBot="1" x14ac:dyDescent="0.3">
      <c r="A59" s="60"/>
      <c r="B59" s="60"/>
      <c r="C59" s="193" t="str">
        <f>H56</f>
        <v>Ecuador</v>
      </c>
      <c r="D59" s="194"/>
      <c r="E59" s="104"/>
      <c r="F59" s="93"/>
      <c r="G59" s="104"/>
      <c r="H59" s="193" t="str">
        <f>H57</f>
        <v>Honduras</v>
      </c>
      <c r="I59" s="194"/>
      <c r="J59" s="60"/>
      <c r="K59" s="60" t="s">
        <v>99</v>
      </c>
      <c r="L59" s="60">
        <f t="shared" si="16"/>
        <v>0</v>
      </c>
      <c r="M59" s="60"/>
      <c r="N59" s="60">
        <f>IF($E59="",0,IF($E59&gt;$G59,3,IF($E59=$G59,1,0)))</f>
        <v>0</v>
      </c>
      <c r="O59" s="60"/>
      <c r="P59" s="60">
        <f>IF($G59="",0,IF($E59&gt;$G59,0,IF($E59=$G59,1,3)))</f>
        <v>0</v>
      </c>
      <c r="Q59" s="60"/>
      <c r="R59" s="60">
        <f>E59</f>
        <v>0</v>
      </c>
      <c r="S59" s="60"/>
      <c r="T59" s="60">
        <f>G59</f>
        <v>0</v>
      </c>
      <c r="U59" s="60"/>
      <c r="V59" s="60">
        <f>G59</f>
        <v>0</v>
      </c>
      <c r="W59" s="60"/>
      <c r="X59" s="60">
        <f>E59</f>
        <v>0</v>
      </c>
      <c r="Y59" s="60"/>
      <c r="Z59" s="60">
        <f>P62</f>
        <v>0</v>
      </c>
      <c r="AA59" s="60">
        <f>T62</f>
        <v>0</v>
      </c>
      <c r="AB59" s="60">
        <f>X62</f>
        <v>0</v>
      </c>
      <c r="AC59" s="60">
        <f>AA59-AB59</f>
        <v>0</v>
      </c>
      <c r="AD59" s="60">
        <f>IF(Z59&gt;Z56,-1,0)</f>
        <v>0</v>
      </c>
      <c r="AE59" s="60">
        <f>IF(Z59&gt;Z57,-1,0)</f>
        <v>0</v>
      </c>
      <c r="AF59" s="60">
        <f>IF(Z59&gt;Z58,-1,0)</f>
        <v>0</v>
      </c>
      <c r="AG59" s="60">
        <f>10000-(AJ59*1000+AM59*100+AK59*10)</f>
        <v>10000</v>
      </c>
      <c r="AH59" s="90">
        <f>RANK(AG59,AG56:AG59,1)</f>
        <v>1</v>
      </c>
      <c r="AI59" s="60" t="str">
        <f>H57</f>
        <v>Honduras</v>
      </c>
      <c r="AJ59" s="60">
        <f t="shared" si="17"/>
        <v>0</v>
      </c>
      <c r="AK59" s="60">
        <f t="shared" si="17"/>
        <v>0</v>
      </c>
      <c r="AL59" s="60">
        <f t="shared" si="17"/>
        <v>0</v>
      </c>
      <c r="AM59" s="60">
        <f>AK59-AL59</f>
        <v>0</v>
      </c>
      <c r="AN59" s="187">
        <f>IF(AG56=AG59,IF(E60&gt;G60,AG56-0.1,AG56),AG56)</f>
        <v>10000</v>
      </c>
      <c r="AO59" s="187">
        <f>IF(AG57=AG59,IF(E59&gt;G59,AG57-0.1,AG57),AG57)</f>
        <v>10000</v>
      </c>
      <c r="AP59" s="187">
        <f>IF(AG58=AG59,IF(E57&gt;G57,AG58-0.1,AG58),AG58)</f>
        <v>10000</v>
      </c>
      <c r="AQ59" s="187"/>
      <c r="AR59" s="187">
        <f>AQ60</f>
        <v>30000</v>
      </c>
      <c r="AS59" s="90">
        <f>RANK(AR59,AR56:AR59,1)</f>
        <v>1</v>
      </c>
      <c r="AT59" s="60" t="str">
        <f t="shared" si="18"/>
        <v>Honduras</v>
      </c>
      <c r="AU59" s="60">
        <f t="shared" si="18"/>
        <v>0</v>
      </c>
      <c r="AV59" s="60">
        <f t="shared" si="18"/>
        <v>0</v>
      </c>
      <c r="AW59" s="60">
        <f t="shared" si="18"/>
        <v>0</v>
      </c>
      <c r="AX59" s="60"/>
      <c r="AY59" s="60"/>
      <c r="AZ59" s="60"/>
      <c r="BA59" s="113">
        <v>4</v>
      </c>
      <c r="BB59" s="114" t="e">
        <f>VLOOKUP(4,AS56:AT59,2,FALSE)</f>
        <v>#N/A</v>
      </c>
      <c r="BC59" s="115"/>
      <c r="BD59" s="116" t="e">
        <f>VLOOKUP(4,AS56:AW59,3,FALSE)</f>
        <v>#N/A</v>
      </c>
      <c r="BE59" s="116" t="e">
        <f>VLOOKUP(4,AS56:AW59,4,FALSE)</f>
        <v>#N/A</v>
      </c>
      <c r="BF59" s="93" t="s">
        <v>12</v>
      </c>
      <c r="BG59" s="116" t="e">
        <f>VLOOKUP(4,AS56:AW59,5,FALSE)</f>
        <v>#N/A</v>
      </c>
      <c r="BH59" s="60"/>
      <c r="BI59" s="85"/>
      <c r="BJ59" s="85">
        <f>IF(E59&gt;G59,IF(Spielplan!E59&gt;Spielplan!G59,Punktemodus!$B$3,0),0)</f>
        <v>0</v>
      </c>
      <c r="BK59" s="85">
        <f>IF(E59=G59,IF(Spielplan!E59=Spielplan!G59,Punktemodus!$B$3,0),0)</f>
        <v>10</v>
      </c>
      <c r="BL59" s="85">
        <f>IF(E59&lt;G59,IF(Spielplan!E59&lt;Spielplan!G59,Punktemodus!$B$3,0),0)</f>
        <v>0</v>
      </c>
      <c r="BM59" s="85">
        <f>IF(E59=Spielplan!E59,IF(G59=Spielplan!G59,Punktemodus!$B$5,0),0)</f>
        <v>3</v>
      </c>
      <c r="BN59" s="85">
        <f>IF(E59=Spielplan!E59,Punktemodus!$B$7,0)</f>
        <v>1</v>
      </c>
      <c r="BO59" s="85">
        <f>IF(G59=Spielplan!G59,Punktemodus!$B$7,0)</f>
        <v>1</v>
      </c>
      <c r="BP59" s="137">
        <f>IF(Spielplan!E59="",0,SUM(BJ59:BO59))</f>
        <v>0</v>
      </c>
      <c r="BQ59" s="85"/>
      <c r="BR59" s="141"/>
      <c r="BS59" s="134"/>
      <c r="BT59" s="134"/>
      <c r="BU59" s="134"/>
      <c r="BV59" s="134"/>
      <c r="BW59" s="134"/>
      <c r="BX59" s="148"/>
      <c r="BY59" s="148"/>
      <c r="BZ59" s="134"/>
      <c r="CA59" s="144" t="str">
        <f>Spielplan!$BS$23</f>
        <v/>
      </c>
      <c r="CB59" s="145"/>
      <c r="CC59" s="146">
        <f>Spielplan!$BU$23</f>
        <v>0</v>
      </c>
      <c r="CD59" s="134"/>
      <c r="CE59" s="134">
        <f>IF(CA59=CA23,Punktemodus!B15,0)</f>
        <v>20</v>
      </c>
      <c r="CF59" s="148">
        <f>IF(OR(CA59=$CA$14,CA59=$CA$15,CA59=$CA$22,CA59=$CA$30,CA59=$CA$31,CA59=$CA$38,CA59=$CA$39),Punktemodus!B17,0)</f>
        <v>10</v>
      </c>
      <c r="CG59" s="134"/>
      <c r="CH59" s="134"/>
      <c r="CI59" s="134"/>
      <c r="CJ59" s="134"/>
      <c r="CK59" s="144" t="str">
        <f>Spielplan!$CC$23</f>
        <v/>
      </c>
      <c r="CL59" s="145"/>
      <c r="CM59" s="146">
        <f>Spielplan!$CE$23</f>
        <v>0</v>
      </c>
      <c r="CN59" s="134"/>
      <c r="CO59" s="134">
        <f>IF(OR(CK59=CK23,CK59=CK24),Punktemodus!B21,0)</f>
        <v>40</v>
      </c>
      <c r="CP59" s="134"/>
      <c r="CQ59" s="370" t="str">
        <f>Spielplan!$CI$23</f>
        <v/>
      </c>
      <c r="CR59" s="371"/>
      <c r="CS59" s="371"/>
      <c r="CT59" s="371"/>
      <c r="CU59" s="371"/>
      <c r="CV59" s="372"/>
      <c r="CW59" s="134"/>
    </row>
    <row r="60" spans="1:101" ht="18.75" customHeight="1" thickBot="1" x14ac:dyDescent="0.3">
      <c r="A60" s="60"/>
      <c r="B60" s="60"/>
      <c r="C60" s="191" t="str">
        <f>C56</f>
        <v>Schweiz</v>
      </c>
      <c r="D60" s="192"/>
      <c r="E60" s="104"/>
      <c r="F60" s="93"/>
      <c r="G60" s="104"/>
      <c r="H60" s="191" t="str">
        <f>H57</f>
        <v>Honduras</v>
      </c>
      <c r="I60" s="192"/>
      <c r="J60" s="60"/>
      <c r="K60" s="60" t="s">
        <v>100</v>
      </c>
      <c r="L60" s="60">
        <f t="shared" si="16"/>
        <v>0</v>
      </c>
      <c r="M60" s="60">
        <f>IF($E60="",0,IF($E60&gt;$G60,3,IF($E60=G60,1,0)))</f>
        <v>0</v>
      </c>
      <c r="N60" s="60"/>
      <c r="O60" s="60"/>
      <c r="P60" s="60">
        <f>IF($G60="",0,IF($E60&gt;$G60,0,IF($E60=$G60,1,3)))</f>
        <v>0</v>
      </c>
      <c r="Q60" s="60">
        <f>E60</f>
        <v>0</v>
      </c>
      <c r="R60" s="60"/>
      <c r="S60" s="60"/>
      <c r="T60" s="60">
        <f>G60</f>
        <v>0</v>
      </c>
      <c r="U60" s="60">
        <f>G60</f>
        <v>0</v>
      </c>
      <c r="V60" s="60"/>
      <c r="W60" s="60"/>
      <c r="X60" s="60">
        <f>E60</f>
        <v>0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187">
        <f>SUM(AN56:AN59)</f>
        <v>30000</v>
      </c>
      <c r="AO60" s="187">
        <f>SUM(AO56:AO59)</f>
        <v>30000</v>
      </c>
      <c r="AP60" s="187">
        <f>SUM(AP56:AP59)</f>
        <v>30000</v>
      </c>
      <c r="AQ60" s="187">
        <f>SUM(AQ56:AQ59)</f>
        <v>30000</v>
      </c>
      <c r="AR60" s="187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85">
        <f>IF(E60&gt;G60,IF(Spielplan!E60&gt;Spielplan!G60,Punktemodus!$B$3,0),0)</f>
        <v>0</v>
      </c>
      <c r="BK60" s="85">
        <f>IF(E60=G60,IF(Spielplan!E60=Spielplan!G60,Punktemodus!$B$3,0),0)</f>
        <v>10</v>
      </c>
      <c r="BL60" s="85">
        <f>IF(E60&lt;G60,IF(Spielplan!E60&lt;Spielplan!G60,Punktemodus!$B$3,0),0)</f>
        <v>0</v>
      </c>
      <c r="BM60" s="85">
        <f>IF(E60=Spielplan!E60,IF(G60=Spielplan!G60,Punktemodus!$B$5,0),0)</f>
        <v>3</v>
      </c>
      <c r="BN60" s="85">
        <f>IF(E60=Spielplan!E60,Punktemodus!$B$7,0)</f>
        <v>1</v>
      </c>
      <c r="BO60" s="85">
        <f>IF(G60=Spielplan!G60,Punktemodus!$B$7,0)</f>
        <v>1</v>
      </c>
      <c r="BP60" s="137">
        <f>IF(Spielplan!E60="",0,SUM(BJ60:BO60))</f>
        <v>0</v>
      </c>
      <c r="BQ60" s="60"/>
      <c r="BR60" s="141"/>
      <c r="BS60" s="153" t="s">
        <v>123</v>
      </c>
      <c r="BT60" s="144" t="str">
        <f>Spielplan!$BL$24</f>
        <v/>
      </c>
      <c r="BU60" s="145"/>
      <c r="BV60" s="146">
        <f>Spielplan!$BN$24</f>
        <v>0</v>
      </c>
      <c r="BW60" s="147"/>
      <c r="BX60" s="148">
        <f>IF(BT24=BT60,Punktemodus!$B$11,0)</f>
        <v>10</v>
      </c>
      <c r="BY60" s="148">
        <f>IF(BT60=BT41,Punktemodus!B13,0)</f>
        <v>5</v>
      </c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44" t="str">
        <f>Spielplan!$CC$24</f>
        <v/>
      </c>
      <c r="CL60" s="145"/>
      <c r="CM60" s="146">
        <f>Spielplan!$CE$24</f>
        <v>0</v>
      </c>
      <c r="CN60" s="134"/>
      <c r="CO60" s="134">
        <f>IF(OR(CK60=CK23,CK60=CK24),Punktemodus!B21,0)</f>
        <v>40</v>
      </c>
      <c r="CP60" s="134"/>
      <c r="CQ60" s="373"/>
      <c r="CR60" s="374"/>
      <c r="CS60" s="374"/>
      <c r="CT60" s="374"/>
      <c r="CU60" s="374"/>
      <c r="CV60" s="375"/>
      <c r="CW60" s="134"/>
    </row>
    <row r="61" spans="1:101" ht="18.75" customHeight="1" thickBot="1" x14ac:dyDescent="0.3">
      <c r="A61" s="60"/>
      <c r="B61" s="60"/>
      <c r="C61" s="193" t="str">
        <f>H56</f>
        <v>Ecuador</v>
      </c>
      <c r="D61" s="194"/>
      <c r="E61" s="104"/>
      <c r="F61" s="93"/>
      <c r="G61" s="104"/>
      <c r="H61" s="193" t="str">
        <f>C57</f>
        <v>Frankreich</v>
      </c>
      <c r="I61" s="194"/>
      <c r="J61" s="60"/>
      <c r="K61" s="60" t="s">
        <v>100</v>
      </c>
      <c r="L61" s="60">
        <f t="shared" si="16"/>
        <v>0</v>
      </c>
      <c r="M61" s="60"/>
      <c r="N61" s="60">
        <f>IF($E61="",0,IF($E61&gt;$G61,3,IF($E61=$G61,1,0)))</f>
        <v>0</v>
      </c>
      <c r="O61" s="60">
        <f>IF($G61="",0,IF($E61&gt;$G61,0,IF($E61=$G61,1,3)))</f>
        <v>0</v>
      </c>
      <c r="P61" s="60"/>
      <c r="Q61" s="60"/>
      <c r="R61" s="60">
        <f>E61</f>
        <v>0</v>
      </c>
      <c r="S61" s="60">
        <f>G61</f>
        <v>0</v>
      </c>
      <c r="T61" s="60"/>
      <c r="U61" s="60"/>
      <c r="V61" s="60">
        <f>G61</f>
        <v>0</v>
      </c>
      <c r="W61" s="60">
        <f>E61</f>
        <v>0</v>
      </c>
      <c r="X61" s="60"/>
      <c r="Y61" s="60"/>
      <c r="Z61" s="60" t="s">
        <v>30</v>
      </c>
      <c r="AA61" s="60"/>
      <c r="AB61" s="60"/>
      <c r="AC61" s="60"/>
      <c r="AD61" s="60"/>
      <c r="AE61" s="60"/>
      <c r="AF61" s="60"/>
      <c r="AG61" s="60" t="b">
        <f>OR(AG56=AG57,AG56=AG58,AG56=AG59,AG57=AG58,AG57=AG59,AG58=AG59)</f>
        <v>1</v>
      </c>
      <c r="AH61" s="60"/>
      <c r="AI61" s="60"/>
      <c r="AJ61" s="60"/>
      <c r="AK61" s="60"/>
      <c r="AL61" s="60"/>
      <c r="AM61" s="60"/>
      <c r="AN61" s="60"/>
      <c r="AO61" s="60" t="s">
        <v>34</v>
      </c>
      <c r="AP61" s="60"/>
      <c r="AQ61" s="60"/>
      <c r="AR61" s="60" t="b">
        <f>OR(AR56=AR57,AR56=AR58,AR56=AR59,AR57=AR58,AR57=AR59,AR58=AR59)</f>
        <v>1</v>
      </c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85">
        <f>IF(E61&gt;G61,IF(Spielplan!E61&gt;Spielplan!G61,Punktemodus!$B$3,0),0)</f>
        <v>0</v>
      </c>
      <c r="BK61" s="85">
        <f>IF(E61=G61,IF(Spielplan!E61=Spielplan!G61,Punktemodus!$B$3,0),0)</f>
        <v>10</v>
      </c>
      <c r="BL61" s="85">
        <f>IF(E61&lt;G61,IF(Spielplan!E61&lt;Spielplan!G61,Punktemodus!$B$3,0),0)</f>
        <v>0</v>
      </c>
      <c r="BM61" s="85">
        <f>IF(E61=Spielplan!E61,IF(G61=Spielplan!G61,Punktemodus!$B$5,0),0)</f>
        <v>3</v>
      </c>
      <c r="BN61" s="85">
        <f>IF(E61=Spielplan!E61,Punktemodus!$B$7,0)</f>
        <v>1</v>
      </c>
      <c r="BO61" s="85">
        <f>IF(G61=Spielplan!G61,Punktemodus!$B$7,0)</f>
        <v>1</v>
      </c>
      <c r="BP61" s="137">
        <f>IF(Spielplan!E61="",0,SUM(BJ61:BO61))</f>
        <v>0</v>
      </c>
      <c r="BQ61" s="60"/>
      <c r="BR61" s="141"/>
      <c r="BS61" s="149" t="s">
        <v>124</v>
      </c>
      <c r="BT61" s="144" t="str">
        <f>Spielplan!$BL$25</f>
        <v/>
      </c>
      <c r="BU61" s="145"/>
      <c r="BV61" s="146">
        <f>Spielplan!$BN$25</f>
        <v>0</v>
      </c>
      <c r="BW61" s="134"/>
      <c r="BX61" s="148">
        <f>IF(BT25=BT61,Punktemodus!$B$11,0)</f>
        <v>10</v>
      </c>
      <c r="BY61" s="148">
        <f>IF(BT61=BT40,Punktemodus!B13,0)</f>
        <v>5</v>
      </c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55"/>
      <c r="CR61" s="142" t="s">
        <v>136</v>
      </c>
      <c r="CS61" s="155"/>
      <c r="CT61" s="155"/>
      <c r="CU61" s="155"/>
      <c r="CV61" s="155"/>
      <c r="CW61" s="134"/>
    </row>
    <row r="62" spans="1:101" ht="18.75" customHeight="1" thickBot="1" x14ac:dyDescent="0.25">
      <c r="A62" s="60"/>
      <c r="B62" s="60"/>
      <c r="C62" s="136" t="str">
        <f>IF(G61="","",IF(AR61=TRUE,"Achtung: Fehler in Tabelle!",""))</f>
        <v/>
      </c>
      <c r="D62" s="60"/>
      <c r="E62" s="85"/>
      <c r="F62" s="60"/>
      <c r="G62" s="85"/>
      <c r="H62" s="60"/>
      <c r="I62" s="60"/>
      <c r="J62" s="60"/>
      <c r="K62" s="60"/>
      <c r="L62" s="60"/>
      <c r="M62" s="60">
        <f t="shared" ref="M62:X62" si="19">SUM(M56:M61)</f>
        <v>0</v>
      </c>
      <c r="N62" s="60">
        <f t="shared" si="19"/>
        <v>0</v>
      </c>
      <c r="O62" s="60">
        <f t="shared" si="19"/>
        <v>0</v>
      </c>
      <c r="P62" s="60">
        <f t="shared" si="19"/>
        <v>0</v>
      </c>
      <c r="Q62" s="60">
        <f t="shared" si="19"/>
        <v>0</v>
      </c>
      <c r="R62" s="60">
        <f t="shared" si="19"/>
        <v>0</v>
      </c>
      <c r="S62" s="60">
        <f t="shared" si="19"/>
        <v>0</v>
      </c>
      <c r="T62" s="60">
        <f t="shared" si="19"/>
        <v>0</v>
      </c>
      <c r="U62" s="60">
        <f t="shared" si="19"/>
        <v>0</v>
      </c>
      <c r="V62" s="60">
        <f t="shared" si="19"/>
        <v>0</v>
      </c>
      <c r="W62" s="60">
        <f t="shared" si="19"/>
        <v>0</v>
      </c>
      <c r="X62" s="60">
        <f t="shared" si="19"/>
        <v>0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160">
        <f>SUM(BP56:BP61)</f>
        <v>0</v>
      </c>
      <c r="BQ62" s="60"/>
      <c r="BR62" s="141"/>
      <c r="BS62" s="150"/>
      <c r="BT62" s="134"/>
      <c r="BU62" s="134"/>
      <c r="BV62" s="134"/>
      <c r="BW62" s="134"/>
      <c r="BX62" s="148"/>
      <c r="BY62" s="148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370" t="str">
        <f>Spielplan!$CI$26</f>
        <v/>
      </c>
      <c r="CR62" s="371"/>
      <c r="CS62" s="371"/>
      <c r="CT62" s="371"/>
      <c r="CU62" s="371"/>
      <c r="CV62" s="372"/>
      <c r="CW62" s="134"/>
    </row>
    <row r="63" spans="1:101" ht="18.75" customHeight="1" thickBot="1" x14ac:dyDescent="0.3">
      <c r="A63" s="60"/>
      <c r="B63" s="60"/>
      <c r="C63" s="60"/>
      <c r="D63" s="60"/>
      <c r="E63" s="85"/>
      <c r="F63" s="60"/>
      <c r="G63" s="85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138"/>
      <c r="BQ63" s="60"/>
      <c r="BR63" s="141"/>
      <c r="BS63" s="134"/>
      <c r="BT63" s="134"/>
      <c r="BU63" s="134"/>
      <c r="BV63" s="134"/>
      <c r="BW63" s="134"/>
      <c r="BX63" s="148"/>
      <c r="BY63" s="148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54" t="s">
        <v>131</v>
      </c>
      <c r="CM63" s="134"/>
      <c r="CN63" s="134"/>
      <c r="CO63" s="134"/>
      <c r="CP63" s="134"/>
      <c r="CQ63" s="373"/>
      <c r="CR63" s="374"/>
      <c r="CS63" s="374"/>
      <c r="CT63" s="374"/>
      <c r="CU63" s="374"/>
      <c r="CV63" s="375"/>
      <c r="CW63" s="134"/>
    </row>
    <row r="64" spans="1:101" ht="18.75" customHeight="1" thickBot="1" x14ac:dyDescent="0.3">
      <c r="A64" s="60"/>
      <c r="B64" s="60"/>
      <c r="C64" s="60"/>
      <c r="D64" s="60"/>
      <c r="E64" s="85"/>
      <c r="F64" s="60"/>
      <c r="G64" s="85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138"/>
      <c r="BQ64" s="60"/>
      <c r="BR64" s="141"/>
      <c r="BS64" s="153" t="s">
        <v>20</v>
      </c>
      <c r="BT64" s="144" t="str">
        <f>Spielplan!$BL$28</f>
        <v/>
      </c>
      <c r="BU64" s="145"/>
      <c r="BV64" s="146">
        <f>Spielplan!$BN$28</f>
        <v>0</v>
      </c>
      <c r="BW64" s="147"/>
      <c r="BX64" s="148">
        <f>IF(BT28=BT64,Punktemodus!$B$11,0)</f>
        <v>10</v>
      </c>
      <c r="BY64" s="148">
        <f>IF(BT64=BT13,Punktemodus!B13,0)</f>
        <v>5</v>
      </c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55"/>
      <c r="CR64" s="142" t="s">
        <v>137</v>
      </c>
      <c r="CS64" s="155"/>
      <c r="CT64" s="155"/>
      <c r="CU64" s="155"/>
      <c r="CV64" s="155"/>
      <c r="CW64" s="134"/>
    </row>
    <row r="65" spans="1:101" ht="18.75" customHeight="1" thickBot="1" x14ac:dyDescent="0.3">
      <c r="A65" s="60"/>
      <c r="B65" s="60"/>
      <c r="C65" s="88" t="s">
        <v>91</v>
      </c>
      <c r="D65" s="60"/>
      <c r="E65" s="85"/>
      <c r="F65" s="60"/>
      <c r="G65" s="85"/>
      <c r="H65" s="60"/>
      <c r="I65" s="60"/>
      <c r="J65" s="60"/>
      <c r="K65" s="60"/>
      <c r="L65" s="60"/>
      <c r="M65" s="60" t="s">
        <v>4</v>
      </c>
      <c r="N65" s="60"/>
      <c r="O65" s="60"/>
      <c r="P65" s="60"/>
      <c r="Q65" s="60" t="s">
        <v>6</v>
      </c>
      <c r="R65" s="60"/>
      <c r="S65" s="60"/>
      <c r="T65" s="60"/>
      <c r="U65" s="60" t="s">
        <v>7</v>
      </c>
      <c r="V65" s="60"/>
      <c r="W65" s="60"/>
      <c r="X65" s="60"/>
      <c r="Y65" s="60"/>
      <c r="Z65" s="60" t="s">
        <v>4</v>
      </c>
      <c r="AA65" s="60" t="s">
        <v>5</v>
      </c>
      <c r="AB65" s="60"/>
      <c r="AC65" s="60"/>
      <c r="AD65" s="60" t="s">
        <v>9</v>
      </c>
      <c r="AE65" s="60"/>
      <c r="AF65" s="60"/>
      <c r="AG65" s="60"/>
      <c r="AH65" s="60" t="s">
        <v>32</v>
      </c>
      <c r="AI65" s="60"/>
      <c r="AJ65" s="60"/>
      <c r="AK65" s="60"/>
      <c r="AL65" s="60"/>
      <c r="AM65" s="60"/>
      <c r="AN65" s="60" t="s">
        <v>35</v>
      </c>
      <c r="AO65" s="60"/>
      <c r="AP65" s="60"/>
      <c r="AQ65" s="60"/>
      <c r="AR65" s="60"/>
      <c r="AS65" s="60" t="s">
        <v>33</v>
      </c>
      <c r="AT65" s="60"/>
      <c r="AU65" s="60"/>
      <c r="AV65" s="60"/>
      <c r="AW65" s="60"/>
      <c r="AX65" s="60"/>
      <c r="AY65" s="60"/>
      <c r="AZ65" s="60"/>
      <c r="BA65" s="60"/>
      <c r="BB65" s="89" t="s">
        <v>10</v>
      </c>
      <c r="BC65" s="60"/>
      <c r="BD65" s="90" t="s">
        <v>4</v>
      </c>
      <c r="BE65" s="60"/>
      <c r="BF65" s="61" t="s">
        <v>5</v>
      </c>
      <c r="BG65" s="60"/>
      <c r="BH65" s="60"/>
      <c r="BI65" s="85"/>
      <c r="BJ65" s="60"/>
      <c r="BK65" s="60"/>
      <c r="BL65" s="60"/>
      <c r="BM65" s="60"/>
      <c r="BN65" s="60"/>
      <c r="BO65" s="60"/>
      <c r="BP65" s="138"/>
      <c r="BQ65" s="85"/>
      <c r="BR65" s="141"/>
      <c r="BS65" s="149" t="s">
        <v>125</v>
      </c>
      <c r="BT65" s="144" t="str">
        <f>Spielplan!$BL$29</f>
        <v/>
      </c>
      <c r="BU65" s="145"/>
      <c r="BV65" s="146">
        <f>Spielplan!$BN$29</f>
        <v>0</v>
      </c>
      <c r="BW65" s="134"/>
      <c r="BX65" s="148">
        <f>IF(BT29=BT65,Punktemodus!$B$11,0)</f>
        <v>10</v>
      </c>
      <c r="BY65" s="148">
        <f>IF(BT65=BT12,Punktemodus!B13,0)</f>
        <v>5</v>
      </c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44" t="str">
        <f>Spielplan!$CC$29</f>
        <v/>
      </c>
      <c r="CL65" s="145"/>
      <c r="CM65" s="146">
        <f>Spielplan!$CE$29</f>
        <v>0</v>
      </c>
      <c r="CN65" s="134"/>
      <c r="CO65" s="134"/>
      <c r="CP65" s="134"/>
      <c r="CQ65" s="370" t="str">
        <f>Spielplan!$CI$29</f>
        <v/>
      </c>
      <c r="CR65" s="371"/>
      <c r="CS65" s="371"/>
      <c r="CT65" s="371"/>
      <c r="CU65" s="371"/>
      <c r="CV65" s="372"/>
      <c r="CW65" s="134"/>
    </row>
    <row r="66" spans="1:101" ht="18.75" customHeight="1" thickBot="1" x14ac:dyDescent="0.3">
      <c r="A66" s="60"/>
      <c r="B66" s="60"/>
      <c r="C66" s="60"/>
      <c r="D66" s="60"/>
      <c r="E66" s="85"/>
      <c r="F66" s="60"/>
      <c r="G66" s="85"/>
      <c r="H66" s="60"/>
      <c r="I66" s="60"/>
      <c r="J66" s="60"/>
      <c r="K66" s="60"/>
      <c r="L66" s="60"/>
      <c r="M66" s="60" t="s">
        <v>0</v>
      </c>
      <c r="N66" s="60" t="s">
        <v>1</v>
      </c>
      <c r="O66" s="60" t="s">
        <v>2</v>
      </c>
      <c r="P66" s="60" t="s">
        <v>3</v>
      </c>
      <c r="Q66" s="60" t="s">
        <v>0</v>
      </c>
      <c r="R66" s="60" t="s">
        <v>1</v>
      </c>
      <c r="S66" s="60" t="s">
        <v>2</v>
      </c>
      <c r="T66" s="60" t="s">
        <v>3</v>
      </c>
      <c r="U66" s="60" t="s">
        <v>0</v>
      </c>
      <c r="V66" s="60" t="s">
        <v>1</v>
      </c>
      <c r="W66" s="60" t="s">
        <v>2</v>
      </c>
      <c r="X66" s="60" t="s">
        <v>3</v>
      </c>
      <c r="Y66" s="60"/>
      <c r="Z66" s="60" t="s">
        <v>8</v>
      </c>
      <c r="AA66" s="60"/>
      <c r="AB66" s="60"/>
      <c r="AC66" s="60"/>
      <c r="AD66" s="60"/>
      <c r="AE66" s="60"/>
      <c r="AF66" s="60"/>
      <c r="AG66" s="60"/>
      <c r="AH66" s="60" t="s">
        <v>31</v>
      </c>
      <c r="AI66" s="60"/>
      <c r="AJ66" s="60"/>
      <c r="AK66" s="60"/>
      <c r="AL66" s="60"/>
      <c r="AM66" s="60"/>
      <c r="AN66" s="60" t="str">
        <f>AI67</f>
        <v>Argentinien</v>
      </c>
      <c r="AO66" s="60" t="str">
        <f>AI68</f>
        <v>Bosnien</v>
      </c>
      <c r="AP66" s="60" t="str">
        <f>AI69</f>
        <v>Iran</v>
      </c>
      <c r="AQ66" s="60" t="str">
        <f>AI70</f>
        <v>Nigeria</v>
      </c>
      <c r="AR66" s="60"/>
      <c r="AS66" s="60" t="s">
        <v>31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85"/>
      <c r="BJ66" s="85"/>
      <c r="BK66" s="85"/>
      <c r="BL66" s="85"/>
      <c r="BM66" s="85"/>
      <c r="BN66" s="85"/>
      <c r="BO66" s="85"/>
      <c r="BP66" s="137"/>
      <c r="BQ66" s="85"/>
      <c r="BR66" s="141"/>
      <c r="BS66" s="150"/>
      <c r="BT66" s="134"/>
      <c r="BU66" s="134"/>
      <c r="BV66" s="134"/>
      <c r="BW66" s="134"/>
      <c r="BX66" s="148"/>
      <c r="BY66" s="148"/>
      <c r="BZ66" s="134"/>
      <c r="CA66" s="144" t="str">
        <f>Spielplan!$BS$30</f>
        <v/>
      </c>
      <c r="CB66" s="145"/>
      <c r="CC66" s="146">
        <f>Spielplan!$BU$30</f>
        <v>0</v>
      </c>
      <c r="CD66" s="147"/>
      <c r="CE66" s="134">
        <f>IF(CA66=CA30,Punktemodus!B15,0)</f>
        <v>20</v>
      </c>
      <c r="CF66" s="148">
        <f>IF(OR(CA66=$CA$14,CA66=$CA$15,CA66=$CA$22,CA66=$CA$23,CA66=$CA$31,CA66=$CA$38,CA66=$CA$39),Punktemodus!B17,0)</f>
        <v>10</v>
      </c>
      <c r="CG66" s="134"/>
      <c r="CH66" s="134"/>
      <c r="CI66" s="134"/>
      <c r="CJ66" s="134"/>
      <c r="CK66" s="144" t="str">
        <f>Spielplan!$CC$30</f>
        <v/>
      </c>
      <c r="CL66" s="145"/>
      <c r="CM66" s="146">
        <f>Spielplan!$CE$30</f>
        <v>0</v>
      </c>
      <c r="CN66" s="134"/>
      <c r="CO66" s="134"/>
      <c r="CP66" s="134"/>
      <c r="CQ66" s="373"/>
      <c r="CR66" s="374"/>
      <c r="CS66" s="374"/>
      <c r="CT66" s="374"/>
      <c r="CU66" s="374"/>
      <c r="CV66" s="375"/>
      <c r="CW66" s="134"/>
    </row>
    <row r="67" spans="1:101" ht="18.75" customHeight="1" thickBot="1" x14ac:dyDescent="0.3">
      <c r="A67" s="60"/>
      <c r="B67" s="60"/>
      <c r="C67" s="200" t="str">
        <f>Spielplan!$C$67</f>
        <v>Argentinien</v>
      </c>
      <c r="D67" s="201"/>
      <c r="E67" s="104"/>
      <c r="F67" s="93"/>
      <c r="G67" s="104"/>
      <c r="H67" s="200" t="str">
        <f>Spielplan!$H$67</f>
        <v>Bosnien</v>
      </c>
      <c r="I67" s="201"/>
      <c r="J67" s="60"/>
      <c r="K67" s="60" t="s">
        <v>101</v>
      </c>
      <c r="L67" s="60">
        <f t="shared" ref="L67:L72" si="20">IF(E67-G67&gt;0,1,IF(G67=E67,0,-1))</f>
        <v>0</v>
      </c>
      <c r="M67" s="60">
        <f>IF($E67="",0,IF($E67&gt;$G67,3,IF($E67=G67,1,0)))</f>
        <v>0</v>
      </c>
      <c r="N67" s="60">
        <f>IF($G67="",0,IF($E67&gt;$G67,0,IF($E67=G67,1,3)))</f>
        <v>0</v>
      </c>
      <c r="O67" s="60"/>
      <c r="P67" s="60"/>
      <c r="Q67" s="60">
        <f>E67</f>
        <v>0</v>
      </c>
      <c r="R67" s="60">
        <f>G67</f>
        <v>0</v>
      </c>
      <c r="S67" s="60"/>
      <c r="T67" s="60"/>
      <c r="U67" s="60">
        <f>G67</f>
        <v>0</v>
      </c>
      <c r="V67" s="60">
        <f>E67</f>
        <v>0</v>
      </c>
      <c r="W67" s="60"/>
      <c r="X67" s="60"/>
      <c r="Y67" s="60"/>
      <c r="Z67" s="60">
        <f>M73</f>
        <v>0</v>
      </c>
      <c r="AA67" s="60">
        <f>Q73</f>
        <v>0</v>
      </c>
      <c r="AB67" s="60">
        <f>U73</f>
        <v>0</v>
      </c>
      <c r="AC67" s="60">
        <f>AA67-AB67</f>
        <v>0</v>
      </c>
      <c r="AD67" s="60">
        <f>IF(Z67&gt;Z68,-1,0)</f>
        <v>0</v>
      </c>
      <c r="AE67" s="60">
        <f>IF(Z67&gt;Z69,-1,0)</f>
        <v>0</v>
      </c>
      <c r="AF67" s="60">
        <f>IF(Z67&gt;Z70,-1,0)</f>
        <v>0</v>
      </c>
      <c r="AG67" s="60">
        <f>10000-(AJ67*1000+AM67*100+AK67*10)</f>
        <v>10000</v>
      </c>
      <c r="AH67" s="90">
        <f>RANK(AG67,AG67:AG70,1)</f>
        <v>1</v>
      </c>
      <c r="AI67" s="60" t="str">
        <f>C67</f>
        <v>Argentinien</v>
      </c>
      <c r="AJ67" s="60">
        <f t="shared" ref="AJ67:AL70" si="21">Z67</f>
        <v>0</v>
      </c>
      <c r="AK67" s="60">
        <f t="shared" si="21"/>
        <v>0</v>
      </c>
      <c r="AL67" s="60">
        <f t="shared" si="21"/>
        <v>0</v>
      </c>
      <c r="AM67" s="60">
        <f>AK67-AL67</f>
        <v>0</v>
      </c>
      <c r="AN67" s="187"/>
      <c r="AO67" s="187">
        <f>IF(AG68=AG67,IF(G67&gt;E67,AG68-0.1,AG68),AG68)</f>
        <v>10000</v>
      </c>
      <c r="AP67" s="187">
        <f>IF(AG69=AG67,IF(G69&gt;E69,AG69-0.1,AG69),AG69)</f>
        <v>10000</v>
      </c>
      <c r="AQ67" s="187">
        <f>IF(AG70=AG67,IF(G71&gt;E71,AG70-0.1,AG70),AG70)</f>
        <v>10000</v>
      </c>
      <c r="AR67" s="187">
        <f>AN71</f>
        <v>30000</v>
      </c>
      <c r="AS67" s="90">
        <f>RANK(AR67,AR67:AR70,1)</f>
        <v>1</v>
      </c>
      <c r="AT67" s="60" t="str">
        <f t="shared" ref="AT67:AW70" si="22">AI67</f>
        <v>Argentinien</v>
      </c>
      <c r="AU67" s="60">
        <f t="shared" si="22"/>
        <v>0</v>
      </c>
      <c r="AV67" s="60">
        <f t="shared" si="22"/>
        <v>0</v>
      </c>
      <c r="AW67" s="60">
        <f t="shared" si="22"/>
        <v>0</v>
      </c>
      <c r="AX67" s="60"/>
      <c r="AY67" s="60"/>
      <c r="AZ67" s="60"/>
      <c r="BA67" s="202">
        <v>1</v>
      </c>
      <c r="BB67" s="200" t="str">
        <f>VLOOKUP(1,AS67:AT70,2,FALSE)</f>
        <v>Argentinien</v>
      </c>
      <c r="BC67" s="201"/>
      <c r="BD67" s="203">
        <f>VLOOKUP(1,AS67:AW70,3,FALSE)</f>
        <v>0</v>
      </c>
      <c r="BE67" s="204">
        <f>VLOOKUP(1,AS67:AW70,4,FALSE)</f>
        <v>0</v>
      </c>
      <c r="BF67" s="93" t="s">
        <v>12</v>
      </c>
      <c r="BG67" s="204">
        <f>VLOOKUP(1,AS67:AW70,5,FALSE)</f>
        <v>0</v>
      </c>
      <c r="BH67" s="205" t="s">
        <v>126</v>
      </c>
      <c r="BI67" s="85"/>
      <c r="BJ67" s="85">
        <f>IF(E67&gt;G67,IF(Spielplan!E67&gt;Spielplan!G67,Punktemodus!$B$3,0),0)</f>
        <v>0</v>
      </c>
      <c r="BK67" s="85">
        <f>IF(E67=G67,IF(Spielplan!E67=Spielplan!G67,Punktemodus!$B$3,0),0)</f>
        <v>10</v>
      </c>
      <c r="BL67" s="85">
        <f>IF(E67&lt;G67,IF(Spielplan!E67&lt;Spielplan!G67,Punktemodus!$B$3,0),0)</f>
        <v>0</v>
      </c>
      <c r="BM67" s="85">
        <f>IF(E67=Spielplan!E67,IF(G67=Spielplan!G67,Punktemodus!$B$5,0),0)</f>
        <v>3</v>
      </c>
      <c r="BN67" s="85">
        <f>IF(E67=Spielplan!E67,Punktemodus!$B$7,0)</f>
        <v>1</v>
      </c>
      <c r="BO67" s="85">
        <f>IF(G67=Spielplan!G67,Punktemodus!$B$7,0)</f>
        <v>1</v>
      </c>
      <c r="BP67" s="137">
        <f>IF(Spielplan!E67="",0,SUM(BJ67:BO67))</f>
        <v>0</v>
      </c>
      <c r="BQ67" s="85"/>
      <c r="BR67" s="141"/>
      <c r="BS67" s="134"/>
      <c r="BT67" s="134"/>
      <c r="BU67" s="134"/>
      <c r="BV67" s="134"/>
      <c r="BW67" s="134"/>
      <c r="BX67" s="148"/>
      <c r="BY67" s="148"/>
      <c r="BZ67" s="134"/>
      <c r="CA67" s="144" t="str">
        <f>Spielplan!$BS$31</f>
        <v/>
      </c>
      <c r="CB67" s="145"/>
      <c r="CC67" s="146">
        <f>Spielplan!$BU$31</f>
        <v>0</v>
      </c>
      <c r="CD67" s="134"/>
      <c r="CE67" s="134">
        <f>IF(CA67=CA31,Punktemodus!B15,0)</f>
        <v>20</v>
      </c>
      <c r="CF67" s="148">
        <f>IF(OR(CA67=$CA$14,CA67=$CA$15,CA67=$CA$22,CA67=$CA$23,CA67=$CA$30,CA67=$CA$38,CA67=$CA$39),Punktemodus!B17,0)</f>
        <v>10</v>
      </c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55"/>
      <c r="CR67" s="142" t="s">
        <v>138</v>
      </c>
      <c r="CS67" s="155"/>
      <c r="CT67" s="155"/>
      <c r="CU67" s="155"/>
      <c r="CV67" s="155"/>
      <c r="CW67" s="134"/>
    </row>
    <row r="68" spans="1:101" ht="18.75" customHeight="1" thickBot="1" x14ac:dyDescent="0.3">
      <c r="A68" s="60"/>
      <c r="B68" s="60"/>
      <c r="C68" s="206" t="str">
        <f>Spielplan!$C$68</f>
        <v>Iran</v>
      </c>
      <c r="D68" s="207"/>
      <c r="E68" s="104"/>
      <c r="F68" s="93"/>
      <c r="G68" s="104"/>
      <c r="H68" s="206" t="str">
        <f>Spielplan!$H$68</f>
        <v>Nigeria</v>
      </c>
      <c r="I68" s="207"/>
      <c r="J68" s="60"/>
      <c r="K68" s="60" t="s">
        <v>102</v>
      </c>
      <c r="L68" s="60">
        <f t="shared" si="20"/>
        <v>0</v>
      </c>
      <c r="M68" s="60"/>
      <c r="N68" s="60"/>
      <c r="O68" s="60">
        <f>IF($E68="",0,IF($E68&gt;$G68,3,IF($E68=$G68,1,0)))</f>
        <v>0</v>
      </c>
      <c r="P68" s="60">
        <f>IF($G68="",0,IF($E68&gt;$G68,0,IF($E68=$G68,1,3)))</f>
        <v>0</v>
      </c>
      <c r="Q68" s="60"/>
      <c r="R68" s="60"/>
      <c r="S68" s="60">
        <f>E68</f>
        <v>0</v>
      </c>
      <c r="T68" s="60">
        <f>G68</f>
        <v>0</v>
      </c>
      <c r="U68" s="60"/>
      <c r="V68" s="60"/>
      <c r="W68" s="60">
        <f>G68</f>
        <v>0</v>
      </c>
      <c r="X68" s="60">
        <f>E68</f>
        <v>0</v>
      </c>
      <c r="Y68" s="60"/>
      <c r="Z68" s="60">
        <f>N73</f>
        <v>0</v>
      </c>
      <c r="AA68" s="60">
        <f>R73</f>
        <v>0</v>
      </c>
      <c r="AB68" s="60">
        <f>V73</f>
        <v>0</v>
      </c>
      <c r="AC68" s="60">
        <f>AA68-AB68</f>
        <v>0</v>
      </c>
      <c r="AD68" s="60">
        <f>IF(Z68&gt;Z67,-1,0)</f>
        <v>0</v>
      </c>
      <c r="AE68" s="60">
        <f>IF(Z68&gt;Z69,-1,0)</f>
        <v>0</v>
      </c>
      <c r="AF68" s="60">
        <f>IF(Z68&gt;Z70,-1,0)</f>
        <v>0</v>
      </c>
      <c r="AG68" s="60">
        <f>10000-(AJ68*1000+AM68*100+AK68*10)</f>
        <v>10000</v>
      </c>
      <c r="AH68" s="90">
        <f>RANK(AG68,AG67:AG70,1)</f>
        <v>1</v>
      </c>
      <c r="AI68" s="60" t="str">
        <f>H67</f>
        <v>Bosnien</v>
      </c>
      <c r="AJ68" s="60">
        <f t="shared" si="21"/>
        <v>0</v>
      </c>
      <c r="AK68" s="60">
        <f t="shared" si="21"/>
        <v>0</v>
      </c>
      <c r="AL68" s="60">
        <f t="shared" si="21"/>
        <v>0</v>
      </c>
      <c r="AM68" s="60">
        <f>AK68-AL68</f>
        <v>0</v>
      </c>
      <c r="AN68" s="187">
        <f>IF(AG67=AG68,IF(E67&gt;G67,AG67-0.1,AG67),AG67)</f>
        <v>10000</v>
      </c>
      <c r="AO68" s="187"/>
      <c r="AP68" s="187">
        <f>IF(AG69=AG68,IF(G72&gt;E72,AG69-0.1,AG69),AG69)</f>
        <v>10000</v>
      </c>
      <c r="AQ68" s="187">
        <f>IF(AG70=AG68,IF(G70&gt;E70,AG70-0.1,AG70),AG70)</f>
        <v>10000</v>
      </c>
      <c r="AR68" s="187">
        <f>AO71</f>
        <v>30000</v>
      </c>
      <c r="AS68" s="90">
        <f>RANK(AR68,AR67:AR70,1)</f>
        <v>1</v>
      </c>
      <c r="AT68" s="60" t="str">
        <f t="shared" si="22"/>
        <v>Bosnien</v>
      </c>
      <c r="AU68" s="60">
        <f t="shared" si="22"/>
        <v>0</v>
      </c>
      <c r="AV68" s="60">
        <f t="shared" si="22"/>
        <v>0</v>
      </c>
      <c r="AW68" s="60">
        <f t="shared" si="22"/>
        <v>0</v>
      </c>
      <c r="AX68" s="60"/>
      <c r="AY68" s="60"/>
      <c r="AZ68" s="60"/>
      <c r="BA68" s="208">
        <v>2</v>
      </c>
      <c r="BB68" s="206" t="e">
        <f>VLOOKUP(2,AS67:AT70,2,FALSE)</f>
        <v>#N/A</v>
      </c>
      <c r="BC68" s="207"/>
      <c r="BD68" s="209" t="e">
        <f>VLOOKUP(2,AS67:AW70,3,FALSE)</f>
        <v>#N/A</v>
      </c>
      <c r="BE68" s="210" t="e">
        <f>VLOOKUP(2,AS67:AW70,4,FALSE)</f>
        <v>#N/A</v>
      </c>
      <c r="BF68" s="93" t="s">
        <v>12</v>
      </c>
      <c r="BG68" s="210" t="e">
        <f>VLOOKUP(2,AS67:AW70,5,FALSE)</f>
        <v>#N/A</v>
      </c>
      <c r="BH68" s="210" t="s">
        <v>122</v>
      </c>
      <c r="BI68" s="85"/>
      <c r="BJ68" s="85">
        <f>IF(E68&gt;G68,IF(Spielplan!E68&gt;Spielplan!G68,Punktemodus!$B$3,0),0)</f>
        <v>0</v>
      </c>
      <c r="BK68" s="85">
        <f>IF(E68=G68,IF(Spielplan!E68=Spielplan!G68,Punktemodus!$B$3,0),0)</f>
        <v>10</v>
      </c>
      <c r="BL68" s="85">
        <f>IF(E68&lt;G68,IF(Spielplan!E68&lt;Spielplan!G68,Punktemodus!$B$3,0),0)</f>
        <v>0</v>
      </c>
      <c r="BM68" s="85">
        <f>IF(E68=Spielplan!E68,IF(G68=Spielplan!G68,Punktemodus!$B$5,0),0)</f>
        <v>3</v>
      </c>
      <c r="BN68" s="85">
        <f>IF(E68=Spielplan!E68,Punktemodus!$B$7,0)</f>
        <v>1</v>
      </c>
      <c r="BO68" s="85">
        <f>IF(G68=Spielplan!G68,Punktemodus!$B$7,0)</f>
        <v>1</v>
      </c>
      <c r="BP68" s="137">
        <f>IF(Spielplan!E68="",0,SUM(BJ68:BO68))</f>
        <v>0</v>
      </c>
      <c r="BQ68" s="85"/>
      <c r="BR68" s="141"/>
      <c r="BS68" s="153" t="s">
        <v>24</v>
      </c>
      <c r="BT68" s="144" t="str">
        <f>Spielplan!$BL$32</f>
        <v/>
      </c>
      <c r="BU68" s="145"/>
      <c r="BV68" s="146">
        <f>Spielplan!$BN$32</f>
        <v>0</v>
      </c>
      <c r="BW68" s="147"/>
      <c r="BX68" s="148">
        <f>IF(BT32=BT68,Punktemodus!$B$11,0)</f>
        <v>10</v>
      </c>
      <c r="BY68" s="148">
        <f>IF(BT68=BT17,Punktemodus!B13,0)</f>
        <v>5</v>
      </c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370" t="str">
        <f>Spielplan!$CI$32</f>
        <v/>
      </c>
      <c r="CR68" s="371"/>
      <c r="CS68" s="371"/>
      <c r="CT68" s="371"/>
      <c r="CU68" s="371"/>
      <c r="CV68" s="372"/>
      <c r="CW68" s="134"/>
    </row>
    <row r="69" spans="1:101" ht="18.75" customHeight="1" thickBot="1" x14ac:dyDescent="0.3">
      <c r="A69" s="60"/>
      <c r="B69" s="60"/>
      <c r="C69" s="200" t="str">
        <f>C67</f>
        <v>Argentinien</v>
      </c>
      <c r="D69" s="201"/>
      <c r="E69" s="104"/>
      <c r="F69" s="93"/>
      <c r="G69" s="104"/>
      <c r="H69" s="200" t="str">
        <f>C68</f>
        <v>Iran</v>
      </c>
      <c r="I69" s="201"/>
      <c r="J69" s="60"/>
      <c r="K69" s="60" t="s">
        <v>103</v>
      </c>
      <c r="L69" s="60">
        <f t="shared" si="20"/>
        <v>0</v>
      </c>
      <c r="M69" s="60">
        <f>IF($E69="",0,IF($E69&gt;$G69,3,IF($E69=G69,1,0)))</f>
        <v>0</v>
      </c>
      <c r="N69" s="60"/>
      <c r="O69" s="60">
        <f>IF($G69="",0,IF($E69&gt;$G69,0,IF($E69=$G69,1,3)))</f>
        <v>0</v>
      </c>
      <c r="P69" s="60"/>
      <c r="Q69" s="60">
        <f>E69</f>
        <v>0</v>
      </c>
      <c r="R69" s="60"/>
      <c r="S69" s="60">
        <f>G69</f>
        <v>0</v>
      </c>
      <c r="T69" s="60"/>
      <c r="U69" s="60">
        <f>G69</f>
        <v>0</v>
      </c>
      <c r="V69" s="60"/>
      <c r="W69" s="60">
        <f>E69</f>
        <v>0</v>
      </c>
      <c r="X69" s="60"/>
      <c r="Y69" s="60"/>
      <c r="Z69" s="60">
        <f>O73</f>
        <v>0</v>
      </c>
      <c r="AA69" s="60">
        <f>S73</f>
        <v>0</v>
      </c>
      <c r="AB69" s="60">
        <f>W73</f>
        <v>0</v>
      </c>
      <c r="AC69" s="60">
        <f>AA69-AB69</f>
        <v>0</v>
      </c>
      <c r="AD69" s="60">
        <f>IF(Z69&gt;Z67,-1,0)</f>
        <v>0</v>
      </c>
      <c r="AE69" s="60">
        <f>IF(Z69&gt;Z68,-1,0)</f>
        <v>0</v>
      </c>
      <c r="AF69" s="60">
        <f>IF(Z69&gt;Z70,-1,0)</f>
        <v>0</v>
      </c>
      <c r="AG69" s="60">
        <f>10000-(AJ69*1000+AM69*100+AK69*10)</f>
        <v>10000</v>
      </c>
      <c r="AH69" s="90">
        <f>RANK(AG69,AG67:AG70,1)</f>
        <v>1</v>
      </c>
      <c r="AI69" s="60" t="str">
        <f>C68</f>
        <v>Iran</v>
      </c>
      <c r="AJ69" s="60">
        <f t="shared" si="21"/>
        <v>0</v>
      </c>
      <c r="AK69" s="60">
        <f t="shared" si="21"/>
        <v>0</v>
      </c>
      <c r="AL69" s="60">
        <f t="shared" si="21"/>
        <v>0</v>
      </c>
      <c r="AM69" s="60">
        <f>AK69-AL69</f>
        <v>0</v>
      </c>
      <c r="AN69" s="187">
        <f>IF(AG67=AG69,IF(E69&gt;G69,AG67-0.1,AG67),AG67)</f>
        <v>10000</v>
      </c>
      <c r="AO69" s="187">
        <f>IF(AG68=AG69,IF(E72&gt;G72,AG68-0.1,AG68),AG68)</f>
        <v>10000</v>
      </c>
      <c r="AP69" s="187"/>
      <c r="AQ69" s="187">
        <f>IF(AG70=AG69,IF(G68&gt;E68,AG70-0.1,AG70),AG70)</f>
        <v>10000</v>
      </c>
      <c r="AR69" s="187">
        <f>AP71</f>
        <v>30000</v>
      </c>
      <c r="AS69" s="90">
        <f>RANK(AR69,AR67:AR70,1)</f>
        <v>1</v>
      </c>
      <c r="AT69" s="60" t="str">
        <f t="shared" si="22"/>
        <v>Iran</v>
      </c>
      <c r="AU69" s="60">
        <f t="shared" si="22"/>
        <v>0</v>
      </c>
      <c r="AV69" s="60">
        <f t="shared" si="22"/>
        <v>0</v>
      </c>
      <c r="AW69" s="60">
        <f t="shared" si="22"/>
        <v>0</v>
      </c>
      <c r="AX69" s="60"/>
      <c r="AY69" s="60"/>
      <c r="AZ69" s="60"/>
      <c r="BA69" s="113">
        <v>3</v>
      </c>
      <c r="BB69" s="114" t="e">
        <f>VLOOKUP(3,AS67:AT70,2,FALSE)</f>
        <v>#N/A</v>
      </c>
      <c r="BC69" s="115"/>
      <c r="BD69" s="116" t="e">
        <f>VLOOKUP(3,AS67:AW70,3,FALSE)</f>
        <v>#N/A</v>
      </c>
      <c r="BE69" s="116" t="e">
        <f>VLOOKUP(3,AS67:AW70,4,FALSE)</f>
        <v>#N/A</v>
      </c>
      <c r="BF69" s="93" t="s">
        <v>12</v>
      </c>
      <c r="BG69" s="116" t="e">
        <f>VLOOKUP(3,AS67:AW70,5,FALSE)</f>
        <v>#N/A</v>
      </c>
      <c r="BH69" s="60"/>
      <c r="BI69" s="85"/>
      <c r="BJ69" s="85">
        <f>IF(E69&gt;G69,IF(Spielplan!E69&gt;Spielplan!G69,Punktemodus!$B$3,0),0)</f>
        <v>0</v>
      </c>
      <c r="BK69" s="85">
        <f>IF(E69=G69,IF(Spielplan!E69=Spielplan!G69,Punktemodus!$B$3,0),0)</f>
        <v>10</v>
      </c>
      <c r="BL69" s="85">
        <f>IF(E69&lt;G69,IF(Spielplan!E69&lt;Spielplan!G69,Punktemodus!$B$3,0),0)</f>
        <v>0</v>
      </c>
      <c r="BM69" s="85">
        <f>IF(E69=Spielplan!E69,IF(G69=Spielplan!G69,Punktemodus!$B$5,0),0)</f>
        <v>3</v>
      </c>
      <c r="BN69" s="85">
        <f>IF(E69=Spielplan!E69,Punktemodus!$B$7,0)</f>
        <v>1</v>
      </c>
      <c r="BO69" s="85">
        <f>IF(G69=Spielplan!G69,Punktemodus!$B$7,0)</f>
        <v>1</v>
      </c>
      <c r="BP69" s="137">
        <f>IF(Spielplan!E69="",0,SUM(BJ69:BO69))</f>
        <v>0</v>
      </c>
      <c r="BQ69" s="85"/>
      <c r="BR69" s="141"/>
      <c r="BS69" s="149" t="s">
        <v>23</v>
      </c>
      <c r="BT69" s="144" t="str">
        <f>Spielplan!$BL$33</f>
        <v/>
      </c>
      <c r="BU69" s="145"/>
      <c r="BV69" s="146">
        <f>Spielplan!$BN$33</f>
        <v>0</v>
      </c>
      <c r="BW69" s="134"/>
      <c r="BX69" s="148">
        <f>IF(BT33=BT69,Punktemodus!$B$11,0)</f>
        <v>10</v>
      </c>
      <c r="BY69" s="148">
        <f>IF(BT69=BT16,Punktemodus!B13,0)</f>
        <v>5</v>
      </c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373"/>
      <c r="CR69" s="374"/>
      <c r="CS69" s="374"/>
      <c r="CT69" s="374"/>
      <c r="CU69" s="374"/>
      <c r="CV69" s="375"/>
      <c r="CW69" s="134"/>
    </row>
    <row r="70" spans="1:101" ht="18.75" customHeight="1" thickBot="1" x14ac:dyDescent="0.3">
      <c r="A70" s="60"/>
      <c r="B70" s="60"/>
      <c r="C70" s="206" t="str">
        <f>H67</f>
        <v>Bosnien</v>
      </c>
      <c r="D70" s="207"/>
      <c r="E70" s="104"/>
      <c r="F70" s="93"/>
      <c r="G70" s="104"/>
      <c r="H70" s="206" t="str">
        <f>H68</f>
        <v>Nigeria</v>
      </c>
      <c r="I70" s="207"/>
      <c r="J70" s="60"/>
      <c r="K70" s="60" t="s">
        <v>104</v>
      </c>
      <c r="L70" s="60">
        <f t="shared" si="20"/>
        <v>0</v>
      </c>
      <c r="M70" s="60"/>
      <c r="N70" s="60">
        <f>IF($E70="",0,IF($E70&gt;$G70,3,IF($E70=$G70,1,0)))</f>
        <v>0</v>
      </c>
      <c r="O70" s="60"/>
      <c r="P70" s="60">
        <f>IF($G70="",0,IF($E70&gt;$G70,0,IF($E70=$G70,1,3)))</f>
        <v>0</v>
      </c>
      <c r="Q70" s="60"/>
      <c r="R70" s="60">
        <f>E70</f>
        <v>0</v>
      </c>
      <c r="S70" s="60"/>
      <c r="T70" s="60">
        <f>G70</f>
        <v>0</v>
      </c>
      <c r="U70" s="60"/>
      <c r="V70" s="60">
        <f>G70</f>
        <v>0</v>
      </c>
      <c r="W70" s="60"/>
      <c r="X70" s="60">
        <f>E70</f>
        <v>0</v>
      </c>
      <c r="Y70" s="60"/>
      <c r="Z70" s="60">
        <f>P73</f>
        <v>0</v>
      </c>
      <c r="AA70" s="60">
        <f>T73</f>
        <v>0</v>
      </c>
      <c r="AB70" s="60">
        <f>X73</f>
        <v>0</v>
      </c>
      <c r="AC70" s="60">
        <f>AA70-AB70</f>
        <v>0</v>
      </c>
      <c r="AD70" s="60">
        <f>IF(Z70&gt;Z67,-1,0)</f>
        <v>0</v>
      </c>
      <c r="AE70" s="60">
        <f>IF(Z70&gt;Z68,-1,0)</f>
        <v>0</v>
      </c>
      <c r="AF70" s="60">
        <f>IF(Z70&gt;Z69,-1,0)</f>
        <v>0</v>
      </c>
      <c r="AG70" s="60">
        <f>10000-(AJ70*1000+AM70*100+AK70*10)</f>
        <v>10000</v>
      </c>
      <c r="AH70" s="90">
        <f>RANK(AG70,AG67:AG70,1)</f>
        <v>1</v>
      </c>
      <c r="AI70" s="60" t="str">
        <f>H68</f>
        <v>Nigeria</v>
      </c>
      <c r="AJ70" s="60">
        <f t="shared" si="21"/>
        <v>0</v>
      </c>
      <c r="AK70" s="60">
        <f t="shared" si="21"/>
        <v>0</v>
      </c>
      <c r="AL70" s="60">
        <f t="shared" si="21"/>
        <v>0</v>
      </c>
      <c r="AM70" s="60">
        <f>AK70-AL70</f>
        <v>0</v>
      </c>
      <c r="AN70" s="187">
        <f>IF(AG67=AG70,IF(E71&gt;G71,AG67-0.1,AG67),AG67)</f>
        <v>10000</v>
      </c>
      <c r="AO70" s="187">
        <f>IF(AG68=AG70,IF(E70&gt;G70,AG68-0.1,AG68),AG68)</f>
        <v>10000</v>
      </c>
      <c r="AP70" s="187">
        <f>IF(AG69=AG70,IF(E68&gt;G68,AG69-0.1,AG69),AG69)</f>
        <v>10000</v>
      </c>
      <c r="AQ70" s="187"/>
      <c r="AR70" s="187">
        <f>AQ71</f>
        <v>30000</v>
      </c>
      <c r="AS70" s="90">
        <f>RANK(AR70,AR67:AR70,1)</f>
        <v>1</v>
      </c>
      <c r="AT70" s="60" t="str">
        <f t="shared" si="22"/>
        <v>Nigeria</v>
      </c>
      <c r="AU70" s="60">
        <f t="shared" si="22"/>
        <v>0</v>
      </c>
      <c r="AV70" s="60">
        <f t="shared" si="22"/>
        <v>0</v>
      </c>
      <c r="AW70" s="60">
        <f t="shared" si="22"/>
        <v>0</v>
      </c>
      <c r="AX70" s="60"/>
      <c r="AY70" s="60"/>
      <c r="AZ70" s="60"/>
      <c r="BA70" s="113">
        <v>4</v>
      </c>
      <c r="BB70" s="114" t="e">
        <f>VLOOKUP(4,AS67:AT70,2,FALSE)</f>
        <v>#N/A</v>
      </c>
      <c r="BC70" s="115"/>
      <c r="BD70" s="116" t="e">
        <f>VLOOKUP(4,AS67:AW70,3,FALSE)</f>
        <v>#N/A</v>
      </c>
      <c r="BE70" s="116" t="e">
        <f>VLOOKUP(4,AS67:AW70,4,FALSE)</f>
        <v>#N/A</v>
      </c>
      <c r="BF70" s="93" t="s">
        <v>12</v>
      </c>
      <c r="BG70" s="116" t="e">
        <f>VLOOKUP(4,AS67:AW70,5,FALSE)</f>
        <v>#N/A</v>
      </c>
      <c r="BH70" s="60"/>
      <c r="BI70" s="85"/>
      <c r="BJ70" s="85">
        <f>IF(E70&gt;G70,IF(Spielplan!E70&gt;Spielplan!G70,Punktemodus!$B$3,0),0)</f>
        <v>0</v>
      </c>
      <c r="BK70" s="85">
        <f>IF(E70=G70,IF(Spielplan!E70=Spielplan!G70,Punktemodus!$B$3,0),0)</f>
        <v>10</v>
      </c>
      <c r="BL70" s="85">
        <f>IF(E70&lt;G70,IF(Spielplan!E70&lt;Spielplan!G70,Punktemodus!$B$3,0),0)</f>
        <v>0</v>
      </c>
      <c r="BM70" s="85">
        <f>IF(E70=Spielplan!E70,IF(G70=Spielplan!G70,Punktemodus!$B$5,0),0)</f>
        <v>3</v>
      </c>
      <c r="BN70" s="85">
        <f>IF(E70=Spielplan!E70,Punktemodus!$B$7,0)</f>
        <v>1</v>
      </c>
      <c r="BO70" s="85">
        <f>IF(G70=Spielplan!G70,Punktemodus!$B$7,0)</f>
        <v>1</v>
      </c>
      <c r="BP70" s="137">
        <f>IF(Spielplan!E70="",0,SUM(BJ70:BO70))</f>
        <v>0</v>
      </c>
      <c r="BQ70" s="60"/>
      <c r="BR70" s="141"/>
      <c r="BS70" s="150"/>
      <c r="BT70" s="134"/>
      <c r="BU70" s="134"/>
      <c r="BV70" s="134"/>
      <c r="BW70" s="134"/>
      <c r="BX70" s="148"/>
      <c r="BY70" s="148"/>
      <c r="BZ70" s="134"/>
      <c r="CA70" s="134"/>
      <c r="CB70" s="134"/>
      <c r="CC70" s="134"/>
      <c r="CD70" s="134"/>
      <c r="CE70" s="134"/>
      <c r="CF70" s="144" t="str">
        <f>Spielplan!$BX$34</f>
        <v/>
      </c>
      <c r="CG70" s="145"/>
      <c r="CH70" s="146">
        <f>Spielplan!$BZ$34</f>
        <v>0</v>
      </c>
      <c r="CI70" s="134"/>
      <c r="CJ70" s="134">
        <f>IF(OR(CF70=$CF$18,CF70=$CF$19,CF70=$CF$34,CF70=$CF$35),Punktemodus!$B$19,0)</f>
        <v>30</v>
      </c>
      <c r="CK70" s="134"/>
      <c r="CL70" s="134"/>
      <c r="CM70" s="134"/>
      <c r="CN70" s="134"/>
      <c r="CO70" s="134"/>
      <c r="CP70" s="134"/>
      <c r="CQ70" s="155"/>
      <c r="CR70" s="155"/>
      <c r="CS70" s="155"/>
      <c r="CT70" s="155"/>
      <c r="CU70" s="155"/>
      <c r="CV70" s="155"/>
      <c r="CW70" s="134"/>
    </row>
    <row r="71" spans="1:101" ht="18.75" customHeight="1" thickBot="1" x14ac:dyDescent="0.3">
      <c r="A71" s="60"/>
      <c r="B71" s="60"/>
      <c r="C71" s="200" t="str">
        <f>C67</f>
        <v>Argentinien</v>
      </c>
      <c r="D71" s="201"/>
      <c r="E71" s="104"/>
      <c r="F71" s="93"/>
      <c r="G71" s="104"/>
      <c r="H71" s="200" t="str">
        <f>H68</f>
        <v>Nigeria</v>
      </c>
      <c r="I71" s="201"/>
      <c r="J71" s="60"/>
      <c r="K71" s="60" t="s">
        <v>105</v>
      </c>
      <c r="L71" s="60">
        <f t="shared" si="20"/>
        <v>0</v>
      </c>
      <c r="M71" s="60">
        <f>IF($E71="",0,IF($E71&gt;$G71,3,IF($E71=G71,1,0)))</f>
        <v>0</v>
      </c>
      <c r="N71" s="60"/>
      <c r="O71" s="60"/>
      <c r="P71" s="60">
        <f>IF($G71="",0,IF($E71&gt;$G71,0,IF($E71=$G71,1,3)))</f>
        <v>0</v>
      </c>
      <c r="Q71" s="60">
        <f>E71</f>
        <v>0</v>
      </c>
      <c r="R71" s="60"/>
      <c r="S71" s="60"/>
      <c r="T71" s="60">
        <f>G71</f>
        <v>0</v>
      </c>
      <c r="U71" s="60">
        <f>G71</f>
        <v>0</v>
      </c>
      <c r="V71" s="60"/>
      <c r="W71" s="60"/>
      <c r="X71" s="60">
        <f>E71</f>
        <v>0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187">
        <f>SUM(AN67:AN70)</f>
        <v>30000</v>
      </c>
      <c r="AO71" s="187">
        <f>SUM(AO67:AO70)</f>
        <v>30000</v>
      </c>
      <c r="AP71" s="187">
        <f>SUM(AP67:AP70)</f>
        <v>30000</v>
      </c>
      <c r="AQ71" s="187">
        <f>SUM(AQ67:AQ70)</f>
        <v>30000</v>
      </c>
      <c r="AR71" s="187"/>
      <c r="AS71" s="60"/>
      <c r="AT71" s="60"/>
      <c r="AU71" s="60"/>
      <c r="AV71" s="60"/>
      <c r="AW71" s="60"/>
      <c r="AX71" s="60"/>
      <c r="AY71" s="60"/>
      <c r="AZ71" s="60"/>
      <c r="BA71" s="92"/>
      <c r="BB71" s="60"/>
      <c r="BC71" s="60"/>
      <c r="BD71" s="60"/>
      <c r="BE71" s="60"/>
      <c r="BF71" s="60"/>
      <c r="BG71" s="60"/>
      <c r="BH71" s="60"/>
      <c r="BI71" s="60"/>
      <c r="BJ71" s="85">
        <f>IF(E71&gt;G71,IF(Spielplan!E71&gt;Spielplan!G71,Punktemodus!$B$3,0),0)</f>
        <v>0</v>
      </c>
      <c r="BK71" s="85">
        <f>IF(E71=G71,IF(Spielplan!E71=Spielplan!G71,Punktemodus!$B$3,0),0)</f>
        <v>10</v>
      </c>
      <c r="BL71" s="85">
        <f>IF(E71&lt;G71,IF(Spielplan!E71&lt;Spielplan!G71,Punktemodus!$B$3,0),0)</f>
        <v>0</v>
      </c>
      <c r="BM71" s="85">
        <f>IF(E71=Spielplan!E71,IF(G71=Spielplan!G71,Punktemodus!$B$5,0),0)</f>
        <v>3</v>
      </c>
      <c r="BN71" s="85">
        <f>IF(E71=Spielplan!E71,Punktemodus!$B$7,0)</f>
        <v>1</v>
      </c>
      <c r="BO71" s="85">
        <f>IF(G71=Spielplan!G71,Punktemodus!$B$7,0)</f>
        <v>1</v>
      </c>
      <c r="BP71" s="137">
        <f>IF(Spielplan!E71="",0,SUM(BJ71:BO71))</f>
        <v>0</v>
      </c>
      <c r="BQ71" s="60"/>
      <c r="BR71" s="141"/>
      <c r="BS71" s="134"/>
      <c r="BT71" s="134"/>
      <c r="BU71" s="134"/>
      <c r="BV71" s="134"/>
      <c r="BW71" s="134"/>
      <c r="BX71" s="148"/>
      <c r="BY71" s="148"/>
      <c r="BZ71" s="134"/>
      <c r="CA71" s="134"/>
      <c r="CB71" s="134"/>
      <c r="CC71" s="134"/>
      <c r="CD71" s="134"/>
      <c r="CE71" s="134"/>
      <c r="CF71" s="144" t="str">
        <f>Spielplan!$BX$35</f>
        <v/>
      </c>
      <c r="CG71" s="145"/>
      <c r="CH71" s="146">
        <f>Spielplan!$BZ$35</f>
        <v>0</v>
      </c>
      <c r="CI71" s="134"/>
      <c r="CJ71" s="134">
        <f>IF(OR(CF71=$CF$18,CF71=$CF$19,CF71=$CF$34,CF71=$CF$35),Punktemodus!$B$19,0)</f>
        <v>30</v>
      </c>
      <c r="CK71" s="134"/>
      <c r="CL71" s="134"/>
      <c r="CM71" s="134"/>
      <c r="CN71" s="134"/>
      <c r="CO71" s="134"/>
      <c r="CP71" s="134"/>
      <c r="CQ71" s="155"/>
      <c r="CR71" s="155"/>
      <c r="CS71" s="155"/>
      <c r="CT71" s="155"/>
      <c r="CU71" s="155"/>
      <c r="CV71" s="155"/>
      <c r="CW71" s="134"/>
    </row>
    <row r="72" spans="1:101" ht="18.75" customHeight="1" thickBot="1" x14ac:dyDescent="0.3">
      <c r="A72" s="60"/>
      <c r="B72" s="60"/>
      <c r="C72" s="206" t="str">
        <f>H67</f>
        <v>Bosnien</v>
      </c>
      <c r="D72" s="207"/>
      <c r="E72" s="104"/>
      <c r="F72" s="106"/>
      <c r="G72" s="104"/>
      <c r="H72" s="206" t="str">
        <f>C68</f>
        <v>Iran</v>
      </c>
      <c r="I72" s="207"/>
      <c r="J72" s="60"/>
      <c r="K72" s="60" t="s">
        <v>105</v>
      </c>
      <c r="L72" s="60">
        <f t="shared" si="20"/>
        <v>0</v>
      </c>
      <c r="M72" s="60"/>
      <c r="N72" s="60">
        <f>IF($E72="",0,IF($E72&gt;$G72,3,IF($E72=$G72,1,0)))</f>
        <v>0</v>
      </c>
      <c r="O72" s="60">
        <f>IF($G72="",0,IF($E72&gt;$G72,0,IF($E72=$G72,1,3)))</f>
        <v>0</v>
      </c>
      <c r="P72" s="60"/>
      <c r="Q72" s="60"/>
      <c r="R72" s="60">
        <f>E72</f>
        <v>0</v>
      </c>
      <c r="S72" s="60">
        <f>G72</f>
        <v>0</v>
      </c>
      <c r="T72" s="60"/>
      <c r="U72" s="60"/>
      <c r="V72" s="60">
        <f>G72</f>
        <v>0</v>
      </c>
      <c r="W72" s="60">
        <f>E72</f>
        <v>0</v>
      </c>
      <c r="X72" s="60"/>
      <c r="Y72" s="60"/>
      <c r="Z72" s="60" t="s">
        <v>30</v>
      </c>
      <c r="AA72" s="60"/>
      <c r="AB72" s="60"/>
      <c r="AC72" s="60"/>
      <c r="AD72" s="60"/>
      <c r="AE72" s="60"/>
      <c r="AF72" s="60"/>
      <c r="AG72" s="60" t="b">
        <f>OR(AG67=AG68,AG67=AG69,AG67=AG70,AG68=AG69,AG68=AG70,AG69=AG70)</f>
        <v>1</v>
      </c>
      <c r="AH72" s="60"/>
      <c r="AI72" s="60"/>
      <c r="AJ72" s="60"/>
      <c r="AK72" s="60"/>
      <c r="AL72" s="60"/>
      <c r="AM72" s="60"/>
      <c r="AN72" s="60"/>
      <c r="AO72" s="60" t="s">
        <v>34</v>
      </c>
      <c r="AP72" s="60"/>
      <c r="AQ72" s="60"/>
      <c r="AR72" s="60" t="b">
        <f>OR(AR67=AR68,AR67=AR69,AR67=AR70,AR68=AR69,AR68=AR70,AR69=AR70)</f>
        <v>1</v>
      </c>
      <c r="AS72" s="60"/>
      <c r="AT72" s="60"/>
      <c r="AU72" s="60"/>
      <c r="AV72" s="60"/>
      <c r="AW72" s="60"/>
      <c r="AX72" s="60"/>
      <c r="AY72" s="60"/>
      <c r="AZ72" s="60"/>
      <c r="BA72" s="92"/>
      <c r="BB72" s="60"/>
      <c r="BC72" s="60"/>
      <c r="BD72" s="60"/>
      <c r="BE72" s="60"/>
      <c r="BF72" s="60"/>
      <c r="BG72" s="60"/>
      <c r="BH72" s="60"/>
      <c r="BI72" s="60"/>
      <c r="BJ72" s="85">
        <f>IF(E72&gt;G72,IF(Spielplan!E72&gt;Spielplan!G72,Punktemodus!$B$3,0),0)</f>
        <v>0</v>
      </c>
      <c r="BK72" s="85">
        <f>IF(E72=G72,IF(Spielplan!E72=Spielplan!G72,Punktemodus!$B$3,0),0)</f>
        <v>10</v>
      </c>
      <c r="BL72" s="85">
        <f>IF(E72&lt;G72,IF(Spielplan!E72&lt;Spielplan!G72,Punktemodus!$B$3,0),0)</f>
        <v>0</v>
      </c>
      <c r="BM72" s="85">
        <f>IF(E72=Spielplan!E72,IF(G72=Spielplan!G72,Punktemodus!$B$5,0),0)</f>
        <v>3</v>
      </c>
      <c r="BN72" s="85">
        <f>IF(E72=Spielplan!E72,Punktemodus!$B$7,0)</f>
        <v>1</v>
      </c>
      <c r="BO72" s="85">
        <f>IF(G72=Spielplan!G72,Punktemodus!$B$7,0)</f>
        <v>1</v>
      </c>
      <c r="BP72" s="137">
        <f>IF(Spielplan!E72="",0,SUM(BJ72:BO72))</f>
        <v>0</v>
      </c>
      <c r="BQ72" s="60"/>
      <c r="BR72" s="141"/>
      <c r="BS72" s="153" t="s">
        <v>126</v>
      </c>
      <c r="BT72" s="144" t="str">
        <f>Spielplan!$BL$36</f>
        <v/>
      </c>
      <c r="BU72" s="145"/>
      <c r="BV72" s="146">
        <f>Spielplan!$BN$36</f>
        <v>0</v>
      </c>
      <c r="BW72" s="147"/>
      <c r="BX72" s="148">
        <f>IF(BT36=BT72,Punktemodus!$B$11,0)</f>
        <v>10</v>
      </c>
      <c r="BY72" s="148">
        <f>IF(BT72=BT21,Punktemodus!B13,0)</f>
        <v>5</v>
      </c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55"/>
      <c r="CR72" s="155"/>
      <c r="CS72" s="155"/>
      <c r="CT72" s="155"/>
      <c r="CU72" s="155"/>
      <c r="CV72" s="155"/>
      <c r="CW72" s="134"/>
    </row>
    <row r="73" spans="1:101" ht="18.75" customHeight="1" thickBot="1" x14ac:dyDescent="0.25">
      <c r="A73" s="60"/>
      <c r="B73" s="60"/>
      <c r="C73" s="136" t="str">
        <f>IF(G72="","",IF(AR72=TRUE,"Achtung: Fehler in Tabelle!",""))</f>
        <v/>
      </c>
      <c r="D73" s="60"/>
      <c r="E73" s="85"/>
      <c r="F73" s="60"/>
      <c r="G73" s="85"/>
      <c r="H73" s="60"/>
      <c r="I73" s="60"/>
      <c r="J73" s="60"/>
      <c r="K73" s="60"/>
      <c r="L73" s="60"/>
      <c r="M73" s="60">
        <f t="shared" ref="M73:X73" si="23">SUM(M67:M72)</f>
        <v>0</v>
      </c>
      <c r="N73" s="60">
        <f t="shared" si="23"/>
        <v>0</v>
      </c>
      <c r="O73" s="60">
        <f t="shared" si="23"/>
        <v>0</v>
      </c>
      <c r="P73" s="60">
        <f t="shared" si="23"/>
        <v>0</v>
      </c>
      <c r="Q73" s="60">
        <f t="shared" si="23"/>
        <v>0</v>
      </c>
      <c r="R73" s="60">
        <f t="shared" si="23"/>
        <v>0</v>
      </c>
      <c r="S73" s="60">
        <f t="shared" si="23"/>
        <v>0</v>
      </c>
      <c r="T73" s="60">
        <f t="shared" si="23"/>
        <v>0</v>
      </c>
      <c r="U73" s="60">
        <f t="shared" si="23"/>
        <v>0</v>
      </c>
      <c r="V73" s="60">
        <f t="shared" si="23"/>
        <v>0</v>
      </c>
      <c r="W73" s="60">
        <f t="shared" si="23"/>
        <v>0</v>
      </c>
      <c r="X73" s="60">
        <f t="shared" si="23"/>
        <v>0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160">
        <f>SUM(BP67:BP72)</f>
        <v>0</v>
      </c>
      <c r="BQ73" s="60"/>
      <c r="BR73" s="141"/>
      <c r="BS73" s="149" t="s">
        <v>127</v>
      </c>
      <c r="BT73" s="144" t="str">
        <f>Spielplan!$BL$37</f>
        <v/>
      </c>
      <c r="BU73" s="145"/>
      <c r="BV73" s="146">
        <f>Spielplan!$BN$37</f>
        <v>0</v>
      </c>
      <c r="BW73" s="134"/>
      <c r="BX73" s="148">
        <f>IF(BT37=BT73,Punktemodus!$B$11,0)</f>
        <v>10</v>
      </c>
      <c r="BY73" s="148">
        <f>IF(BT73=BT20,Punktemodus!B13,0)</f>
        <v>5</v>
      </c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55"/>
      <c r="CR73" s="155"/>
      <c r="CS73" s="155"/>
      <c r="CT73" s="155"/>
      <c r="CU73" s="155"/>
      <c r="CV73" s="155"/>
      <c r="CW73" s="134"/>
    </row>
    <row r="74" spans="1:101" ht="18.75" customHeight="1" thickBot="1" x14ac:dyDescent="0.3">
      <c r="A74" s="60"/>
      <c r="B74" s="60"/>
      <c r="C74" s="60"/>
      <c r="D74" s="60"/>
      <c r="E74" s="85"/>
      <c r="F74" s="60"/>
      <c r="G74" s="85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138"/>
      <c r="BQ74" s="60"/>
      <c r="BR74" s="141"/>
      <c r="BS74" s="150"/>
      <c r="BT74" s="134"/>
      <c r="BU74" s="134"/>
      <c r="BV74" s="134"/>
      <c r="BW74" s="134"/>
      <c r="BX74" s="148"/>
      <c r="BY74" s="148"/>
      <c r="BZ74" s="134"/>
      <c r="CA74" s="144" t="str">
        <f>Spielplan!$BS$38</f>
        <v/>
      </c>
      <c r="CB74" s="145"/>
      <c r="CC74" s="146">
        <f>Spielplan!$BU$38</f>
        <v>0</v>
      </c>
      <c r="CD74" s="147"/>
      <c r="CE74" s="134">
        <f>IF(CA74=CA38,Punktemodus!B15,0)</f>
        <v>20</v>
      </c>
      <c r="CF74" s="148">
        <f>IF(OR(CA74=$CA$14,CA74=$CA$15,CA74=$CA$22,CA74=$CA$23,CA74=$CA$30,CA74=$CA$31,CA74=$CA$39),Punktemodus!B17,0)</f>
        <v>10</v>
      </c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</row>
    <row r="75" spans="1:101" ht="18.75" customHeight="1" thickBot="1" x14ac:dyDescent="0.25">
      <c r="A75" s="60"/>
      <c r="B75" s="60"/>
      <c r="C75" s="60"/>
      <c r="D75" s="60"/>
      <c r="E75" s="85"/>
      <c r="F75" s="60"/>
      <c r="G75" s="85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138"/>
      <c r="BQ75" s="60"/>
      <c r="BR75" s="141"/>
      <c r="BS75" s="134"/>
      <c r="BT75" s="134"/>
      <c r="BU75" s="134"/>
      <c r="BV75" s="134"/>
      <c r="BW75" s="134"/>
      <c r="BX75" s="148"/>
      <c r="BY75" s="148"/>
      <c r="BZ75" s="134"/>
      <c r="CA75" s="144" t="str">
        <f>Spielplan!$BS$39</f>
        <v/>
      </c>
      <c r="CB75" s="145"/>
      <c r="CC75" s="146">
        <f>Spielplan!$BU$39</f>
        <v>0</v>
      </c>
      <c r="CD75" s="134"/>
      <c r="CE75" s="134">
        <f>IF(CA75=CA39,Punktemodus!B15,0)</f>
        <v>20</v>
      </c>
      <c r="CF75" s="148">
        <f>IF(OR(CA75=$CA$14,CA75=$CA$15,CA75=$CA$22,CA75=$CA$23,CA75=$CA$30,CA75=$CA$31,CA75=$CA$38),Punktemodus!B17,0)</f>
        <v>10</v>
      </c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</row>
    <row r="76" spans="1:101" ht="18.75" customHeight="1" thickBot="1" x14ac:dyDescent="0.3">
      <c r="A76" s="60"/>
      <c r="B76" s="60"/>
      <c r="C76" s="88" t="s">
        <v>92</v>
      </c>
      <c r="D76" s="60"/>
      <c r="E76" s="85"/>
      <c r="F76" s="60"/>
      <c r="G76" s="85"/>
      <c r="H76" s="60"/>
      <c r="I76" s="60"/>
      <c r="J76" s="60"/>
      <c r="K76" s="60"/>
      <c r="L76" s="60"/>
      <c r="M76" s="60" t="s">
        <v>4</v>
      </c>
      <c r="N76" s="60"/>
      <c r="O76" s="60"/>
      <c r="P76" s="60"/>
      <c r="Q76" s="60" t="s">
        <v>6</v>
      </c>
      <c r="R76" s="60"/>
      <c r="S76" s="60"/>
      <c r="T76" s="60"/>
      <c r="U76" s="60" t="s">
        <v>7</v>
      </c>
      <c r="V76" s="60"/>
      <c r="W76" s="60"/>
      <c r="X76" s="60"/>
      <c r="Y76" s="60"/>
      <c r="Z76" s="60" t="s">
        <v>4</v>
      </c>
      <c r="AA76" s="60" t="s">
        <v>5</v>
      </c>
      <c r="AB76" s="60"/>
      <c r="AC76" s="60"/>
      <c r="AD76" s="60" t="s">
        <v>9</v>
      </c>
      <c r="AE76" s="60"/>
      <c r="AF76" s="60"/>
      <c r="AG76" s="60"/>
      <c r="AH76" s="60" t="s">
        <v>32</v>
      </c>
      <c r="AI76" s="60"/>
      <c r="AJ76" s="60"/>
      <c r="AK76" s="60"/>
      <c r="AL76" s="60"/>
      <c r="AM76" s="60"/>
      <c r="AN76" s="60" t="s">
        <v>35</v>
      </c>
      <c r="AO76" s="60"/>
      <c r="AP76" s="60"/>
      <c r="AQ76" s="60"/>
      <c r="AR76" s="60"/>
      <c r="AS76" s="60" t="s">
        <v>33</v>
      </c>
      <c r="AT76" s="60"/>
      <c r="AU76" s="60"/>
      <c r="AV76" s="60"/>
      <c r="AW76" s="60"/>
      <c r="AX76" s="60"/>
      <c r="AY76" s="60"/>
      <c r="AZ76" s="60"/>
      <c r="BA76" s="60"/>
      <c r="BB76" s="89" t="s">
        <v>10</v>
      </c>
      <c r="BC76" s="60"/>
      <c r="BD76" s="90" t="s">
        <v>4</v>
      </c>
      <c r="BE76" s="60"/>
      <c r="BF76" s="61" t="s">
        <v>5</v>
      </c>
      <c r="BG76" s="60"/>
      <c r="BH76" s="60"/>
      <c r="BI76" s="85"/>
      <c r="BJ76" s="60"/>
      <c r="BK76" s="60"/>
      <c r="BL76" s="60"/>
      <c r="BM76" s="60"/>
      <c r="BN76" s="60"/>
      <c r="BO76" s="60"/>
      <c r="BP76" s="138"/>
      <c r="BQ76" s="85"/>
      <c r="BR76" s="141"/>
      <c r="BS76" s="153" t="s">
        <v>128</v>
      </c>
      <c r="BT76" s="144" t="str">
        <f>Spielplan!$BL$40</f>
        <v/>
      </c>
      <c r="BU76" s="145"/>
      <c r="BV76" s="146">
        <f>Spielplan!$BN$40</f>
        <v>0</v>
      </c>
      <c r="BW76" s="147"/>
      <c r="BX76" s="148">
        <f>IF(BT40=BT76,Punktemodus!$B$11,0)</f>
        <v>10</v>
      </c>
      <c r="BY76" s="148">
        <f>IF(BT76=BT25,Punktemodus!B13,0)</f>
        <v>5</v>
      </c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</row>
    <row r="77" spans="1:101" ht="18.75" customHeight="1" thickBot="1" x14ac:dyDescent="0.25">
      <c r="A77" s="60"/>
      <c r="B77" s="60"/>
      <c r="C77" s="60"/>
      <c r="D77" s="60"/>
      <c r="E77" s="85"/>
      <c r="F77" s="60"/>
      <c r="G77" s="85"/>
      <c r="H77" s="60"/>
      <c r="I77" s="60"/>
      <c r="J77" s="60"/>
      <c r="K77" s="60"/>
      <c r="L77" s="60"/>
      <c r="M77" s="60" t="s">
        <v>0</v>
      </c>
      <c r="N77" s="60" t="s">
        <v>1</v>
      </c>
      <c r="O77" s="60" t="s">
        <v>2</v>
      </c>
      <c r="P77" s="60" t="s">
        <v>3</v>
      </c>
      <c r="Q77" s="60" t="s">
        <v>0</v>
      </c>
      <c r="R77" s="60" t="s">
        <v>1</v>
      </c>
      <c r="S77" s="60" t="s">
        <v>2</v>
      </c>
      <c r="T77" s="60" t="s">
        <v>3</v>
      </c>
      <c r="U77" s="60" t="s">
        <v>0</v>
      </c>
      <c r="V77" s="60" t="s">
        <v>1</v>
      </c>
      <c r="W77" s="60" t="s">
        <v>2</v>
      </c>
      <c r="X77" s="60" t="s">
        <v>3</v>
      </c>
      <c r="Y77" s="60"/>
      <c r="Z77" s="60" t="s">
        <v>8</v>
      </c>
      <c r="AA77" s="60"/>
      <c r="AB77" s="60"/>
      <c r="AC77" s="60"/>
      <c r="AD77" s="60"/>
      <c r="AE77" s="60"/>
      <c r="AF77" s="60"/>
      <c r="AG77" s="60"/>
      <c r="AH77" s="60" t="s">
        <v>31</v>
      </c>
      <c r="AI77" s="60"/>
      <c r="AJ77" s="60"/>
      <c r="AK77" s="60"/>
      <c r="AL77" s="60"/>
      <c r="AM77" s="60"/>
      <c r="AN77" s="60" t="str">
        <f>AI78</f>
        <v>Deutschland</v>
      </c>
      <c r="AO77" s="60" t="str">
        <f>AI79</f>
        <v>Portugal</v>
      </c>
      <c r="AP77" s="60" t="str">
        <f>AI80</f>
        <v>Ghana</v>
      </c>
      <c r="AQ77" s="60" t="str">
        <f>AI81</f>
        <v>USA</v>
      </c>
      <c r="AR77" s="60"/>
      <c r="AS77" s="60" t="s">
        <v>31</v>
      </c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85"/>
      <c r="BJ77" s="85"/>
      <c r="BK77" s="85"/>
      <c r="BL77" s="85"/>
      <c r="BM77" s="85"/>
      <c r="BN77" s="85"/>
      <c r="BO77" s="85"/>
      <c r="BP77" s="137"/>
      <c r="BQ77" s="85"/>
      <c r="BR77" s="141"/>
      <c r="BS77" s="149" t="s">
        <v>129</v>
      </c>
      <c r="BT77" s="144" t="str">
        <f>Spielplan!$BL$41</f>
        <v/>
      </c>
      <c r="BU77" s="145"/>
      <c r="BV77" s="146">
        <f>Spielplan!$BN$41</f>
        <v>0</v>
      </c>
      <c r="BW77" s="134"/>
      <c r="BX77" s="148">
        <f>IF(BT41=BT77,Punktemodus!$B$11,0)</f>
        <v>10</v>
      </c>
      <c r="BY77" s="148">
        <f>IF(BT77=BT24,Punktemodus!B13,0)</f>
        <v>5</v>
      </c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</row>
    <row r="78" spans="1:101" ht="18.75" customHeight="1" thickBot="1" x14ac:dyDescent="0.3">
      <c r="A78" s="60"/>
      <c r="B78" s="60"/>
      <c r="C78" s="211" t="str">
        <f>Spielplan!$C$78</f>
        <v>Deutschland</v>
      </c>
      <c r="D78" s="212"/>
      <c r="E78" s="104"/>
      <c r="F78" s="93"/>
      <c r="G78" s="104"/>
      <c r="H78" s="211" t="str">
        <f>Spielplan!$H$78</f>
        <v>Portugal</v>
      </c>
      <c r="I78" s="212"/>
      <c r="J78" s="60"/>
      <c r="K78" s="60" t="s">
        <v>108</v>
      </c>
      <c r="L78" s="60">
        <f t="shared" ref="L78:L83" si="24">IF(E78-G78&gt;0,1,IF(G78=E78,0,-1))</f>
        <v>0</v>
      </c>
      <c r="M78" s="60">
        <f>IF($E78="",0,IF($E78&gt;$G78,3,IF($E78=G78,1,0)))</f>
        <v>0</v>
      </c>
      <c r="N78" s="60">
        <f>IF($G78="",0,IF($E78&gt;$G78,0,IF($E78=G78,1,3)))</f>
        <v>0</v>
      </c>
      <c r="O78" s="60"/>
      <c r="P78" s="60"/>
      <c r="Q78" s="60">
        <f>E78</f>
        <v>0</v>
      </c>
      <c r="R78" s="60">
        <f>G78</f>
        <v>0</v>
      </c>
      <c r="S78" s="60"/>
      <c r="T78" s="60"/>
      <c r="U78" s="60">
        <f>G78</f>
        <v>0</v>
      </c>
      <c r="V78" s="60">
        <f>E78</f>
        <v>0</v>
      </c>
      <c r="W78" s="60"/>
      <c r="X78" s="60"/>
      <c r="Y78" s="60"/>
      <c r="Z78" s="60">
        <f>M84</f>
        <v>0</v>
      </c>
      <c r="AA78" s="60">
        <f>Q84</f>
        <v>0</v>
      </c>
      <c r="AB78" s="60">
        <f>U84</f>
        <v>0</v>
      </c>
      <c r="AC78" s="60">
        <f>AA78-AB78</f>
        <v>0</v>
      </c>
      <c r="AD78" s="60">
        <f>IF(Z78&gt;Z79,-1,0)</f>
        <v>0</v>
      </c>
      <c r="AE78" s="60">
        <f>IF(Z78&gt;Z80,-1,0)</f>
        <v>0</v>
      </c>
      <c r="AF78" s="60">
        <f>IF(Z78&gt;Z81,-1,0)</f>
        <v>0</v>
      </c>
      <c r="AG78" s="60">
        <f>10000-(AJ78*1000+AM78*100+AK78*10)</f>
        <v>10000</v>
      </c>
      <c r="AH78" s="90">
        <f>RANK(AG78,AG78:AG81,1)</f>
        <v>1</v>
      </c>
      <c r="AI78" s="60" t="str">
        <f>C78</f>
        <v>Deutschland</v>
      </c>
      <c r="AJ78" s="60">
        <f t="shared" ref="AJ78:AL81" si="25">Z78</f>
        <v>0</v>
      </c>
      <c r="AK78" s="60">
        <f t="shared" si="25"/>
        <v>0</v>
      </c>
      <c r="AL78" s="60">
        <f t="shared" si="25"/>
        <v>0</v>
      </c>
      <c r="AM78" s="60">
        <f>AK78-AL78</f>
        <v>0</v>
      </c>
      <c r="AN78" s="187"/>
      <c r="AO78" s="187">
        <f>IF(AG79=AG78,IF(G78&gt;E78,AG79-0.1,AG79),AG79)</f>
        <v>10000</v>
      </c>
      <c r="AP78" s="187">
        <f>IF(AG80=AG78,IF(G80&gt;E80,AG80-0.1,AG80),AG80)</f>
        <v>10000</v>
      </c>
      <c r="AQ78" s="187">
        <f>IF(AG81=AG78,IF(G82&gt;E82,AG81-0.1,AG81),AG81)</f>
        <v>10000</v>
      </c>
      <c r="AR78" s="187">
        <f>AN82</f>
        <v>30000</v>
      </c>
      <c r="AS78" s="90">
        <f>RANK(AR78,AR78:AR81,1)</f>
        <v>1</v>
      </c>
      <c r="AT78" s="60" t="str">
        <f t="shared" ref="AT78:AW81" si="26">AI78</f>
        <v>Deutschland</v>
      </c>
      <c r="AU78" s="60">
        <f t="shared" si="26"/>
        <v>0</v>
      </c>
      <c r="AV78" s="60">
        <f t="shared" si="26"/>
        <v>0</v>
      </c>
      <c r="AW78" s="60">
        <f t="shared" si="26"/>
        <v>0</v>
      </c>
      <c r="AX78" s="60"/>
      <c r="AY78" s="60"/>
      <c r="AZ78" s="60"/>
      <c r="BA78" s="213">
        <v>1</v>
      </c>
      <c r="BB78" s="211" t="str">
        <f>VLOOKUP(1,AS78:AT81,2,FALSE)</f>
        <v>Deutschland</v>
      </c>
      <c r="BC78" s="214"/>
      <c r="BD78" s="215">
        <f>VLOOKUP(1,AS78:AW81,3,FALSE)</f>
        <v>0</v>
      </c>
      <c r="BE78" s="216">
        <f>VLOOKUP(1,AS78:AW81,4,FALSE)</f>
        <v>0</v>
      </c>
      <c r="BF78" s="93" t="s">
        <v>12</v>
      </c>
      <c r="BG78" s="216">
        <f>VLOOKUP(1,AS78:AW81,5,FALSE)</f>
        <v>0</v>
      </c>
      <c r="BH78" s="217" t="s">
        <v>123</v>
      </c>
      <c r="BI78" s="85"/>
      <c r="BJ78" s="85">
        <f>IF(E78&gt;G78,IF(Spielplan!E78&gt;Spielplan!G78,Punktemodus!$B$3,0),0)</f>
        <v>0</v>
      </c>
      <c r="BK78" s="85">
        <f>IF(E78=G78,IF(Spielplan!E78=Spielplan!G78,Punktemodus!$B$3,0),0)</f>
        <v>10</v>
      </c>
      <c r="BL78" s="85">
        <f>IF(E78&lt;G78,IF(Spielplan!E78&lt;Spielplan!G78,Punktemodus!$B$3,0),0)</f>
        <v>0</v>
      </c>
      <c r="BM78" s="85">
        <f>IF(E78=Spielplan!E78,IF(G78=Spielplan!G78,Punktemodus!$B$5,0),0)</f>
        <v>3</v>
      </c>
      <c r="BN78" s="85">
        <f>IF(E78=Spielplan!E78,Punktemodus!$B$7,0)</f>
        <v>1</v>
      </c>
      <c r="BO78" s="85">
        <f>IF(G78=Spielplan!G78,Punktemodus!$B$7,0)</f>
        <v>1</v>
      </c>
      <c r="BP78" s="137">
        <f>IF(Spielplan!E78="",0,SUM(BJ78:BO78))</f>
        <v>0</v>
      </c>
      <c r="BQ78" s="85"/>
      <c r="BR78" s="141"/>
      <c r="BS78" s="150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</row>
    <row r="79" spans="1:101" ht="18.75" customHeight="1" thickBot="1" x14ac:dyDescent="0.3">
      <c r="A79" s="60"/>
      <c r="B79" s="60"/>
      <c r="C79" s="218" t="str">
        <f>Spielplan!$C$79</f>
        <v>Ghana</v>
      </c>
      <c r="D79" s="219"/>
      <c r="E79" s="104"/>
      <c r="F79" s="93"/>
      <c r="G79" s="104"/>
      <c r="H79" s="218" t="str">
        <f>Spielplan!$H$79</f>
        <v>USA</v>
      </c>
      <c r="I79" s="219"/>
      <c r="J79" s="60"/>
      <c r="K79" s="60" t="s">
        <v>109</v>
      </c>
      <c r="L79" s="60">
        <f t="shared" si="24"/>
        <v>0</v>
      </c>
      <c r="M79" s="60"/>
      <c r="N79" s="60"/>
      <c r="O79" s="60">
        <f>IF($E79="",0,IF($E79&gt;$G79,3,IF($E79=$G79,1,0)))</f>
        <v>0</v>
      </c>
      <c r="P79" s="60">
        <f>IF($G79="",0,IF($E79&gt;$G79,0,IF($E79=$G79,1,3)))</f>
        <v>0</v>
      </c>
      <c r="Q79" s="60"/>
      <c r="R79" s="60"/>
      <c r="S79" s="60">
        <f>E79</f>
        <v>0</v>
      </c>
      <c r="T79" s="60">
        <f>G79</f>
        <v>0</v>
      </c>
      <c r="U79" s="60"/>
      <c r="V79" s="60"/>
      <c r="W79" s="60">
        <f>G79</f>
        <v>0</v>
      </c>
      <c r="X79" s="60">
        <f>E79</f>
        <v>0</v>
      </c>
      <c r="Y79" s="60"/>
      <c r="Z79" s="60">
        <f>N84</f>
        <v>0</v>
      </c>
      <c r="AA79" s="60">
        <f>R84</f>
        <v>0</v>
      </c>
      <c r="AB79" s="60">
        <f>V84</f>
        <v>0</v>
      </c>
      <c r="AC79" s="60">
        <f>AA79-AB79</f>
        <v>0</v>
      </c>
      <c r="AD79" s="60">
        <f>IF(Z79&gt;Z78,-1,0)</f>
        <v>0</v>
      </c>
      <c r="AE79" s="60">
        <f>IF(Z79&gt;Z80,-1,0)</f>
        <v>0</v>
      </c>
      <c r="AF79" s="60">
        <f>IF(Z79&gt;Z81,-1,0)</f>
        <v>0</v>
      </c>
      <c r="AG79" s="60">
        <f>10000-(AJ79*1000+AM79*100+AK79*10)</f>
        <v>10000</v>
      </c>
      <c r="AH79" s="90">
        <f>RANK(AG79,AG78:AG81,1)</f>
        <v>1</v>
      </c>
      <c r="AI79" s="60" t="str">
        <f>H78</f>
        <v>Portugal</v>
      </c>
      <c r="AJ79" s="60">
        <f t="shared" si="25"/>
        <v>0</v>
      </c>
      <c r="AK79" s="60">
        <f t="shared" si="25"/>
        <v>0</v>
      </c>
      <c r="AL79" s="60">
        <f t="shared" si="25"/>
        <v>0</v>
      </c>
      <c r="AM79" s="60">
        <f>AK79-AL79</f>
        <v>0</v>
      </c>
      <c r="AN79" s="187">
        <f>IF(AG78=AG79,IF(E78&gt;G78,AG78-0.1,AG78),AG78)</f>
        <v>10000</v>
      </c>
      <c r="AO79" s="187"/>
      <c r="AP79" s="187">
        <f>IF(AG80=AG79,IF(G83&gt;E83,AG80-0.1,AG80),AG80)</f>
        <v>10000</v>
      </c>
      <c r="AQ79" s="187">
        <f>IF(AG81=AG79,IF(G81&gt;E81,AG81-0.1,AG81),AG81)</f>
        <v>10000</v>
      </c>
      <c r="AR79" s="187">
        <f>AO82</f>
        <v>30000</v>
      </c>
      <c r="AS79" s="90">
        <f>RANK(AR79,AR78:AR81,1)</f>
        <v>1</v>
      </c>
      <c r="AT79" s="60" t="str">
        <f t="shared" si="26"/>
        <v>Portugal</v>
      </c>
      <c r="AU79" s="60">
        <f t="shared" si="26"/>
        <v>0</v>
      </c>
      <c r="AV79" s="60">
        <f t="shared" si="26"/>
        <v>0</v>
      </c>
      <c r="AW79" s="60">
        <f t="shared" si="26"/>
        <v>0</v>
      </c>
      <c r="AX79" s="60"/>
      <c r="AY79" s="60"/>
      <c r="AZ79" s="60"/>
      <c r="BA79" s="220">
        <v>2</v>
      </c>
      <c r="BB79" s="218" t="e">
        <f>VLOOKUP(2,AS78:AT81,2,FALSE)</f>
        <v>#N/A</v>
      </c>
      <c r="BC79" s="221"/>
      <c r="BD79" s="222" t="e">
        <f>VLOOKUP(2,AS78:AW81,3,FALSE)</f>
        <v>#N/A</v>
      </c>
      <c r="BE79" s="223" t="e">
        <f>VLOOKUP(2,AS78:AW81,4,FALSE)</f>
        <v>#N/A</v>
      </c>
      <c r="BF79" s="93" t="s">
        <v>12</v>
      </c>
      <c r="BG79" s="223" t="e">
        <f>VLOOKUP(2,AS78:AW81,5,FALSE)</f>
        <v>#N/A</v>
      </c>
      <c r="BH79" s="223" t="s">
        <v>129</v>
      </c>
      <c r="BI79" s="85"/>
      <c r="BJ79" s="85">
        <f>IF(E79&gt;G79,IF(Spielplan!E79&gt;Spielplan!G79,Punktemodus!$B$3,0),0)</f>
        <v>0</v>
      </c>
      <c r="BK79" s="85">
        <f>IF(E79=G79,IF(Spielplan!E79=Spielplan!G79,Punktemodus!$B$3,0),0)</f>
        <v>10</v>
      </c>
      <c r="BL79" s="85">
        <f>IF(E79&lt;G79,IF(Spielplan!E79&lt;Spielplan!G79,Punktemodus!$B$3,0),0)</f>
        <v>0</v>
      </c>
      <c r="BM79" s="85">
        <f>IF(E79=Spielplan!E79,IF(G79=Spielplan!G79,Punktemodus!$B$5,0),0)</f>
        <v>3</v>
      </c>
      <c r="BN79" s="85">
        <f>IF(E79=Spielplan!E79,Punktemodus!$B$7,0)</f>
        <v>1</v>
      </c>
      <c r="BO79" s="85">
        <f>IF(G79=Spielplan!G79,Punktemodus!$B$7,0)</f>
        <v>1</v>
      </c>
      <c r="BP79" s="137">
        <f>IF(Spielplan!E79="",0,SUM(BJ79:BO79))</f>
        <v>0</v>
      </c>
      <c r="BQ79" s="85"/>
      <c r="BR79" s="141"/>
      <c r="BS79" s="134"/>
      <c r="BT79" s="134"/>
      <c r="BU79" s="134"/>
      <c r="BV79" s="134"/>
      <c r="BW79" s="134"/>
      <c r="BX79" s="134"/>
      <c r="BY79" s="134"/>
      <c r="BZ79" s="161">
        <f>SUM(BX48:BY77)</f>
        <v>240</v>
      </c>
      <c r="CA79" s="134"/>
      <c r="CB79" s="134"/>
      <c r="CC79" s="134"/>
      <c r="CD79" s="134"/>
      <c r="CE79" s="161">
        <f>CE50+CF50+CE51+CF51+CE58+CF58+CE59+CF59+CE66+CF66+CE67+CF67+CE74+CF74+CE75+CF75</f>
        <v>240</v>
      </c>
      <c r="CF79" s="134"/>
      <c r="CG79" s="134"/>
      <c r="CH79" s="134"/>
      <c r="CI79" s="134"/>
      <c r="CJ79" s="161">
        <f>CJ54+CJ55+CJ70+CJ71</f>
        <v>120</v>
      </c>
      <c r="CK79" s="134"/>
      <c r="CL79" s="134"/>
      <c r="CM79" s="134"/>
      <c r="CN79" s="134"/>
      <c r="CO79" s="161">
        <f>SUM(CO59:CO60)</f>
        <v>80</v>
      </c>
      <c r="CP79" s="134"/>
      <c r="CQ79" s="134"/>
      <c r="CR79" s="134"/>
      <c r="CS79" s="161">
        <f>CS54</f>
        <v>50</v>
      </c>
      <c r="CT79" s="134"/>
      <c r="CU79" s="134"/>
      <c r="CV79" s="134"/>
      <c r="CW79" s="134"/>
    </row>
    <row r="80" spans="1:101" ht="18.75" customHeight="1" thickBot="1" x14ac:dyDescent="0.3">
      <c r="A80" s="60"/>
      <c r="B80" s="60"/>
      <c r="C80" s="211" t="str">
        <f>C78</f>
        <v>Deutschland</v>
      </c>
      <c r="D80" s="212"/>
      <c r="E80" s="104"/>
      <c r="F80" s="93"/>
      <c r="G80" s="104"/>
      <c r="H80" s="211" t="str">
        <f>C79</f>
        <v>Ghana</v>
      </c>
      <c r="I80" s="212"/>
      <c r="J80" s="60"/>
      <c r="K80" s="60" t="s">
        <v>110</v>
      </c>
      <c r="L80" s="60">
        <f t="shared" si="24"/>
        <v>0</v>
      </c>
      <c r="M80" s="60">
        <f>IF($E80="",0,IF($E80&gt;$G80,3,IF($E80=G80,1,0)))</f>
        <v>0</v>
      </c>
      <c r="N80" s="60"/>
      <c r="O80" s="60">
        <f>IF($G80="",0,IF($E80&gt;$G80,0,IF($E80=$G80,1,3)))</f>
        <v>0</v>
      </c>
      <c r="P80" s="60"/>
      <c r="Q80" s="60">
        <f>E80</f>
        <v>0</v>
      </c>
      <c r="R80" s="60"/>
      <c r="S80" s="60">
        <f>G80</f>
        <v>0</v>
      </c>
      <c r="T80" s="60"/>
      <c r="U80" s="60">
        <f>G80</f>
        <v>0</v>
      </c>
      <c r="V80" s="60"/>
      <c r="W80" s="60">
        <f>E80</f>
        <v>0</v>
      </c>
      <c r="X80" s="60"/>
      <c r="Y80" s="60"/>
      <c r="Z80" s="60">
        <f>O84</f>
        <v>0</v>
      </c>
      <c r="AA80" s="60">
        <f>S84</f>
        <v>0</v>
      </c>
      <c r="AB80" s="60">
        <f>W84</f>
        <v>0</v>
      </c>
      <c r="AC80" s="60">
        <f>AA80-AB80</f>
        <v>0</v>
      </c>
      <c r="AD80" s="60">
        <f>IF(Z80&gt;Z78,-1,0)</f>
        <v>0</v>
      </c>
      <c r="AE80" s="60">
        <f>IF(Z80&gt;Z79,-1,0)</f>
        <v>0</v>
      </c>
      <c r="AF80" s="60">
        <f>IF(Z80&gt;Z81,-1,0)</f>
        <v>0</v>
      </c>
      <c r="AG80" s="60">
        <f>10000-(AJ80*1000+AM80*100+AK80*10)</f>
        <v>10000</v>
      </c>
      <c r="AH80" s="90">
        <f>RANK(AG80,AG78:AG81,1)</f>
        <v>1</v>
      </c>
      <c r="AI80" s="60" t="str">
        <f>C79</f>
        <v>Ghana</v>
      </c>
      <c r="AJ80" s="60">
        <f t="shared" si="25"/>
        <v>0</v>
      </c>
      <c r="AK80" s="60">
        <f t="shared" si="25"/>
        <v>0</v>
      </c>
      <c r="AL80" s="60">
        <f t="shared" si="25"/>
        <v>0</v>
      </c>
      <c r="AM80" s="60">
        <f>AK80-AL80</f>
        <v>0</v>
      </c>
      <c r="AN80" s="187">
        <f>IF(AG78=AG80,IF(E80&gt;G80,AG78-0.1,AG78),AG78)</f>
        <v>10000</v>
      </c>
      <c r="AO80" s="187">
        <f>IF(AG79=AG80,IF(E83&gt;G83,AG79-0.1,AG79),AG79)</f>
        <v>10000</v>
      </c>
      <c r="AP80" s="187"/>
      <c r="AQ80" s="187">
        <f>IF(AG81=AG80,IF(G79&gt;E79,AG81-0.1,AG81),AG81)</f>
        <v>10000</v>
      </c>
      <c r="AR80" s="187">
        <f>AP82</f>
        <v>30000</v>
      </c>
      <c r="AS80" s="90">
        <f>RANK(AR80,AR78:AR81,1)</f>
        <v>1</v>
      </c>
      <c r="AT80" s="60" t="str">
        <f t="shared" si="26"/>
        <v>Ghana</v>
      </c>
      <c r="AU80" s="60">
        <f t="shared" si="26"/>
        <v>0</v>
      </c>
      <c r="AV80" s="60">
        <f t="shared" si="26"/>
        <v>0</v>
      </c>
      <c r="AW80" s="60">
        <f t="shared" si="26"/>
        <v>0</v>
      </c>
      <c r="AX80" s="60"/>
      <c r="AY80" s="60"/>
      <c r="AZ80" s="60"/>
      <c r="BA80" s="113">
        <v>3</v>
      </c>
      <c r="BB80" s="114" t="e">
        <f>VLOOKUP(3,AS78:AT81,2,FALSE)</f>
        <v>#N/A</v>
      </c>
      <c r="BC80" s="115"/>
      <c r="BD80" s="116" t="e">
        <f>VLOOKUP(3,AS78:AW81,3,FALSE)</f>
        <v>#N/A</v>
      </c>
      <c r="BE80" s="116" t="e">
        <f>VLOOKUP(3,AS78:AW81,4,FALSE)</f>
        <v>#N/A</v>
      </c>
      <c r="BF80" s="93" t="s">
        <v>12</v>
      </c>
      <c r="BG80" s="116" t="e">
        <f>VLOOKUP(3,AS78:AW81,5,FALSE)</f>
        <v>#N/A</v>
      </c>
      <c r="BH80" s="60"/>
      <c r="BI80" s="85"/>
      <c r="BJ80" s="85">
        <f>IF(E80&gt;G80,IF(Spielplan!E80&gt;Spielplan!G80,Punktemodus!$B$3,0),0)</f>
        <v>0</v>
      </c>
      <c r="BK80" s="85">
        <f>IF(E80=G80,IF(Spielplan!E80=Spielplan!G80,Punktemodus!$B$3,0),0)</f>
        <v>10</v>
      </c>
      <c r="BL80" s="85">
        <f>IF(E80&lt;G80,IF(Spielplan!E80&lt;Spielplan!G80,Punktemodus!$B$3,0),0)</f>
        <v>0</v>
      </c>
      <c r="BM80" s="85">
        <f>IF(E80=Spielplan!E80,IF(G80=Spielplan!G80,Punktemodus!$B$5,0),0)</f>
        <v>3</v>
      </c>
      <c r="BN80" s="85">
        <f>IF(E80=Spielplan!E80,Punktemodus!$B$7,0)</f>
        <v>1</v>
      </c>
      <c r="BO80" s="85">
        <f>IF(G80=Spielplan!G80,Punktemodus!$B$7,0)</f>
        <v>1</v>
      </c>
      <c r="BP80" s="137">
        <f>IF(Spielplan!E80="",0,SUM(BJ80:BO80))</f>
        <v>0</v>
      </c>
      <c r="BQ80" s="85"/>
      <c r="BR80" s="141"/>
      <c r="BS80" s="134"/>
      <c r="BT80" s="134"/>
      <c r="BU80" s="134"/>
      <c r="BV80" s="134"/>
      <c r="BW80" s="134"/>
      <c r="BX80" s="134"/>
      <c r="BY80" s="134"/>
      <c r="BZ80" s="138"/>
      <c r="CA80" s="134"/>
      <c r="CB80" s="134"/>
      <c r="CC80" s="134"/>
      <c r="CD80" s="134"/>
      <c r="CE80" s="138"/>
      <c r="CF80" s="134"/>
      <c r="CG80" s="134"/>
      <c r="CH80" s="134"/>
      <c r="CI80" s="134"/>
      <c r="CJ80" s="138"/>
      <c r="CK80" s="134"/>
      <c r="CL80" s="134"/>
      <c r="CM80" s="134"/>
      <c r="CN80" s="134"/>
      <c r="CO80" s="138"/>
      <c r="CP80" s="134"/>
      <c r="CQ80" s="134"/>
      <c r="CR80" s="134"/>
      <c r="CS80" s="138"/>
      <c r="CT80" s="134"/>
      <c r="CU80" s="134"/>
      <c r="CV80" s="134"/>
      <c r="CW80" s="134"/>
    </row>
    <row r="81" spans="1:101" ht="18.75" customHeight="1" thickBot="1" x14ac:dyDescent="0.3">
      <c r="A81" s="60"/>
      <c r="B81" s="60"/>
      <c r="C81" s="218" t="str">
        <f>H78</f>
        <v>Portugal</v>
      </c>
      <c r="D81" s="219"/>
      <c r="E81" s="104"/>
      <c r="F81" s="93"/>
      <c r="G81" s="104"/>
      <c r="H81" s="218" t="str">
        <f>H79</f>
        <v>USA</v>
      </c>
      <c r="I81" s="219"/>
      <c r="J81" s="60"/>
      <c r="K81" s="60" t="s">
        <v>111</v>
      </c>
      <c r="L81" s="60">
        <f t="shared" si="24"/>
        <v>0</v>
      </c>
      <c r="M81" s="60"/>
      <c r="N81" s="60">
        <f>IF($E81="",0,IF($E81&gt;$G81,3,IF($E81=$G81,1,0)))</f>
        <v>0</v>
      </c>
      <c r="O81" s="60"/>
      <c r="P81" s="60">
        <f>IF($G81="",0,IF($E81&gt;$G81,0,IF($E81=$G81,1,3)))</f>
        <v>0</v>
      </c>
      <c r="Q81" s="60"/>
      <c r="R81" s="60">
        <f>E81</f>
        <v>0</v>
      </c>
      <c r="S81" s="60"/>
      <c r="T81" s="60">
        <f>G81</f>
        <v>0</v>
      </c>
      <c r="U81" s="60"/>
      <c r="V81" s="60">
        <f>G81</f>
        <v>0</v>
      </c>
      <c r="W81" s="60"/>
      <c r="X81" s="60">
        <f>E81</f>
        <v>0</v>
      </c>
      <c r="Y81" s="60"/>
      <c r="Z81" s="60">
        <f>P84</f>
        <v>0</v>
      </c>
      <c r="AA81" s="60">
        <f>T84</f>
        <v>0</v>
      </c>
      <c r="AB81" s="60">
        <f>X84</f>
        <v>0</v>
      </c>
      <c r="AC81" s="60">
        <f>AA81-AB81</f>
        <v>0</v>
      </c>
      <c r="AD81" s="60">
        <f>IF(Z81&gt;Z78,-1,0)</f>
        <v>0</v>
      </c>
      <c r="AE81" s="60">
        <f>IF(Z81&gt;Z79,-1,0)</f>
        <v>0</v>
      </c>
      <c r="AF81" s="60">
        <f>IF(Z81&gt;Z80,-1,0)</f>
        <v>0</v>
      </c>
      <c r="AG81" s="60">
        <f>10000-(AJ81*1000+AM81*100+AK81*10)</f>
        <v>10000</v>
      </c>
      <c r="AH81" s="90">
        <f>RANK(AG81,AG78:AG81,1)</f>
        <v>1</v>
      </c>
      <c r="AI81" s="60" t="str">
        <f>H79</f>
        <v>USA</v>
      </c>
      <c r="AJ81" s="60">
        <f t="shared" si="25"/>
        <v>0</v>
      </c>
      <c r="AK81" s="60">
        <f t="shared" si="25"/>
        <v>0</v>
      </c>
      <c r="AL81" s="60">
        <f t="shared" si="25"/>
        <v>0</v>
      </c>
      <c r="AM81" s="60">
        <f>AK81-AL81</f>
        <v>0</v>
      </c>
      <c r="AN81" s="187">
        <f>IF(AG78=AG81,IF(E82&gt;G82,AG78-0.1,AG78),AG78)</f>
        <v>10000</v>
      </c>
      <c r="AO81" s="187">
        <f>IF(AG79=AG81,IF(E81&gt;G81,AG79-0.1,AG79),AG79)</f>
        <v>10000</v>
      </c>
      <c r="AP81" s="187">
        <f>IF(AG80=AG81,IF(E79&gt;G79,AG80-0.1,AG80),AG80)</f>
        <v>10000</v>
      </c>
      <c r="AQ81" s="187"/>
      <c r="AR81" s="187">
        <f>AQ82</f>
        <v>30000</v>
      </c>
      <c r="AS81" s="90">
        <f>RANK(AR81,AR78:AR81,1)</f>
        <v>1</v>
      </c>
      <c r="AT81" s="60" t="str">
        <f t="shared" si="26"/>
        <v>USA</v>
      </c>
      <c r="AU81" s="60">
        <f t="shared" si="26"/>
        <v>0</v>
      </c>
      <c r="AV81" s="60">
        <f t="shared" si="26"/>
        <v>0</v>
      </c>
      <c r="AW81" s="60">
        <f t="shared" si="26"/>
        <v>0</v>
      </c>
      <c r="AX81" s="60"/>
      <c r="AY81" s="60"/>
      <c r="AZ81" s="60"/>
      <c r="BA81" s="113">
        <v>4</v>
      </c>
      <c r="BB81" s="114" t="e">
        <f>VLOOKUP(4,AS78:AT81,2,FALSE)</f>
        <v>#N/A</v>
      </c>
      <c r="BC81" s="115"/>
      <c r="BD81" s="116" t="e">
        <f>VLOOKUP(4,AS78:AW81,3,FALSE)</f>
        <v>#N/A</v>
      </c>
      <c r="BE81" s="116" t="e">
        <f>VLOOKUP(4,AS78:AW81,4,FALSE)</f>
        <v>#N/A</v>
      </c>
      <c r="BF81" s="93" t="s">
        <v>12</v>
      </c>
      <c r="BG81" s="116" t="e">
        <f>VLOOKUP(4,AS78:AW81,5,FALSE)</f>
        <v>#N/A</v>
      </c>
      <c r="BH81" s="60"/>
      <c r="BI81" s="85"/>
      <c r="BJ81" s="85">
        <f>IF(E81&gt;G81,IF(Spielplan!E81&gt;Spielplan!G81,Punktemodus!$B$3,0),0)</f>
        <v>0</v>
      </c>
      <c r="BK81" s="85">
        <f>IF(E81=G81,IF(Spielplan!E81=Spielplan!G81,Punktemodus!$B$3,0),0)</f>
        <v>10</v>
      </c>
      <c r="BL81" s="85">
        <f>IF(E81&lt;G81,IF(Spielplan!E81&lt;Spielplan!G81,Punktemodus!$B$3,0),0)</f>
        <v>0</v>
      </c>
      <c r="BM81" s="85">
        <f>IF(E81=Spielplan!E81,IF(G81=Spielplan!G81,Punktemodus!$B$5,0),0)</f>
        <v>3</v>
      </c>
      <c r="BN81" s="85">
        <f>IF(E81=Spielplan!E81,Punktemodus!$B$7,0)</f>
        <v>1</v>
      </c>
      <c r="BO81" s="85">
        <f>IF(G81=Spielplan!G81,Punktemodus!$B$7,0)</f>
        <v>1</v>
      </c>
      <c r="BP81" s="137">
        <f>IF(Spielplan!E81="",0,SUM(BJ81:BO81))</f>
        <v>0</v>
      </c>
      <c r="BQ81" s="85"/>
      <c r="BR81" s="141"/>
      <c r="BS81" s="134"/>
      <c r="BT81" s="134"/>
      <c r="BU81" s="134"/>
      <c r="BV81" s="134"/>
      <c r="BW81" s="134"/>
      <c r="BX81" s="134"/>
      <c r="BY81" s="134"/>
      <c r="BZ81" s="353" t="s">
        <v>154</v>
      </c>
      <c r="CA81" s="155"/>
      <c r="CB81" s="155"/>
      <c r="CC81" s="155"/>
      <c r="CD81" s="155"/>
      <c r="CE81" s="353" t="s">
        <v>157</v>
      </c>
      <c r="CF81" s="155"/>
      <c r="CG81" s="155"/>
      <c r="CH81" s="155"/>
      <c r="CI81" s="155"/>
      <c r="CJ81" s="353" t="s">
        <v>164</v>
      </c>
      <c r="CK81" s="155"/>
      <c r="CL81" s="155"/>
      <c r="CM81" s="155"/>
      <c r="CN81" s="155"/>
      <c r="CO81" s="353" t="s">
        <v>159</v>
      </c>
      <c r="CP81" s="155"/>
      <c r="CQ81" s="155"/>
      <c r="CR81" s="155"/>
      <c r="CS81" s="353" t="s">
        <v>160</v>
      </c>
      <c r="CT81" s="155"/>
      <c r="CU81" s="134"/>
      <c r="CV81" s="134"/>
      <c r="CW81" s="134"/>
    </row>
    <row r="82" spans="1:101" ht="18.75" customHeight="1" thickBot="1" x14ac:dyDescent="0.3">
      <c r="A82" s="60"/>
      <c r="B82" s="60"/>
      <c r="C82" s="211" t="str">
        <f>C78</f>
        <v>Deutschland</v>
      </c>
      <c r="D82" s="212"/>
      <c r="E82" s="104"/>
      <c r="F82" s="93"/>
      <c r="G82" s="104"/>
      <c r="H82" s="211" t="str">
        <f>H79</f>
        <v>USA</v>
      </c>
      <c r="I82" s="212"/>
      <c r="J82" s="60"/>
      <c r="K82" s="60" t="s">
        <v>112</v>
      </c>
      <c r="L82" s="60">
        <f t="shared" si="24"/>
        <v>0</v>
      </c>
      <c r="M82" s="60">
        <f>IF($E82="",0,IF($E82&gt;$G82,3,IF($E82=G82,1,0)))</f>
        <v>0</v>
      </c>
      <c r="N82" s="60"/>
      <c r="O82" s="60"/>
      <c r="P82" s="60">
        <f>IF($G82="",0,IF($E82&gt;$G82,0,IF($E82=$G82,1,3)))</f>
        <v>0</v>
      </c>
      <c r="Q82" s="60">
        <f>E82</f>
        <v>0</v>
      </c>
      <c r="R82" s="60"/>
      <c r="S82" s="60"/>
      <c r="T82" s="60">
        <f>G82</f>
        <v>0</v>
      </c>
      <c r="U82" s="60">
        <f>G82</f>
        <v>0</v>
      </c>
      <c r="V82" s="60"/>
      <c r="W82" s="60"/>
      <c r="X82" s="60">
        <f>E82</f>
        <v>0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187">
        <f>SUM(AN78:AN81)</f>
        <v>30000</v>
      </c>
      <c r="AO82" s="187">
        <f>SUM(AO78:AO81)</f>
        <v>30000</v>
      </c>
      <c r="AP82" s="187">
        <f>SUM(AP78:AP81)</f>
        <v>30000</v>
      </c>
      <c r="AQ82" s="187">
        <f>SUM(AQ78:AQ81)</f>
        <v>30000</v>
      </c>
      <c r="AR82" s="187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85">
        <f>IF(E82&gt;G82,IF(Spielplan!E82&gt;Spielplan!G82,Punktemodus!$B$3,0),0)</f>
        <v>0</v>
      </c>
      <c r="BK82" s="85">
        <f>IF(E82=G82,IF(Spielplan!E82=Spielplan!G82,Punktemodus!$B$3,0),0)</f>
        <v>10</v>
      </c>
      <c r="BL82" s="85">
        <f>IF(E82&lt;G82,IF(Spielplan!E82&lt;Spielplan!G82,Punktemodus!$B$3,0),0)</f>
        <v>0</v>
      </c>
      <c r="BM82" s="85">
        <f>IF(E82=Spielplan!E82,IF(G82=Spielplan!G82,Punktemodus!$B$5,0),0)</f>
        <v>3</v>
      </c>
      <c r="BN82" s="85">
        <f>IF(E82=Spielplan!E82,Punktemodus!$B$7,0)</f>
        <v>1</v>
      </c>
      <c r="BO82" s="85">
        <f>IF(G82=Spielplan!G82,Punktemodus!$B$7,0)</f>
        <v>1</v>
      </c>
      <c r="BP82" s="137">
        <f>IF(Spielplan!E82="",0,SUM(BJ82:BO82))</f>
        <v>0</v>
      </c>
      <c r="BQ82" s="60"/>
      <c r="BR82" s="141"/>
      <c r="BS82" s="134"/>
      <c r="BT82" s="134"/>
      <c r="BU82" s="134"/>
      <c r="BV82" s="134"/>
      <c r="BW82" s="134"/>
      <c r="BX82" s="134"/>
      <c r="BY82" s="134"/>
      <c r="BZ82" s="353"/>
      <c r="CA82" s="155"/>
      <c r="CB82" s="155"/>
      <c r="CC82" s="155"/>
      <c r="CD82" s="155"/>
      <c r="CE82" s="353"/>
      <c r="CF82" s="155"/>
      <c r="CG82" s="155"/>
      <c r="CH82" s="155"/>
      <c r="CI82" s="155"/>
      <c r="CJ82" s="353"/>
      <c r="CK82" s="155"/>
      <c r="CL82" s="155"/>
      <c r="CM82" s="155"/>
      <c r="CN82" s="155"/>
      <c r="CO82" s="353"/>
      <c r="CP82" s="155"/>
      <c r="CQ82" s="155"/>
      <c r="CR82" s="155"/>
      <c r="CS82" s="353"/>
      <c r="CT82" s="155"/>
      <c r="CU82" s="134"/>
      <c r="CV82" s="134"/>
      <c r="CW82" s="134"/>
    </row>
    <row r="83" spans="1:101" ht="18.75" customHeight="1" thickBot="1" x14ac:dyDescent="0.3">
      <c r="A83" s="60"/>
      <c r="B83" s="60"/>
      <c r="C83" s="218" t="str">
        <f>H78</f>
        <v>Portugal</v>
      </c>
      <c r="D83" s="219"/>
      <c r="E83" s="104"/>
      <c r="F83" s="93"/>
      <c r="G83" s="104"/>
      <c r="H83" s="218" t="str">
        <f>C79</f>
        <v>Ghana</v>
      </c>
      <c r="I83" s="219"/>
      <c r="J83" s="60"/>
      <c r="K83" s="60" t="s">
        <v>112</v>
      </c>
      <c r="L83" s="60">
        <f t="shared" si="24"/>
        <v>0</v>
      </c>
      <c r="M83" s="60"/>
      <c r="N83" s="60">
        <f>IF($E83="",0,IF($E83&gt;$G83,3,IF($E83=$G83,1,0)))</f>
        <v>0</v>
      </c>
      <c r="O83" s="60">
        <f>IF($G83="",0,IF($E83&gt;$G83,0,IF($E83=$G83,1,3)))</f>
        <v>0</v>
      </c>
      <c r="P83" s="60"/>
      <c r="Q83" s="60"/>
      <c r="R83" s="60">
        <f>E83</f>
        <v>0</v>
      </c>
      <c r="S83" s="60">
        <f>G83</f>
        <v>0</v>
      </c>
      <c r="T83" s="60"/>
      <c r="U83" s="60"/>
      <c r="V83" s="60">
        <f>G83</f>
        <v>0</v>
      </c>
      <c r="W83" s="60">
        <f>E83</f>
        <v>0</v>
      </c>
      <c r="X83" s="60"/>
      <c r="Y83" s="60"/>
      <c r="Z83" s="60" t="s">
        <v>30</v>
      </c>
      <c r="AA83" s="60"/>
      <c r="AB83" s="60"/>
      <c r="AC83" s="60"/>
      <c r="AD83" s="60"/>
      <c r="AE83" s="60"/>
      <c r="AF83" s="60"/>
      <c r="AG83" s="60" t="b">
        <f>OR(AG78=AG79,AG78=AG80,AG78=AG81,AG79=AG80,AG79=AG81,AG80=AG81)</f>
        <v>1</v>
      </c>
      <c r="AH83" s="60"/>
      <c r="AI83" s="60"/>
      <c r="AJ83" s="60"/>
      <c r="AK83" s="60"/>
      <c r="AL83" s="60"/>
      <c r="AM83" s="60"/>
      <c r="AN83" s="60"/>
      <c r="AO83" s="60" t="s">
        <v>34</v>
      </c>
      <c r="AP83" s="60"/>
      <c r="AQ83" s="60"/>
      <c r="AR83" s="60" t="b">
        <f>OR(AR78=AR79,AR78=AR80,AR78=AR81,AR79=AR80,AR79=AR81,AR80=AR81)</f>
        <v>1</v>
      </c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85">
        <f>IF(E83&gt;G83,IF(Spielplan!E83&gt;Spielplan!G83,Punktemodus!$B$3,0),0)</f>
        <v>0</v>
      </c>
      <c r="BK83" s="85">
        <f>IF(E83=G83,IF(Spielplan!E83=Spielplan!G83,Punktemodus!$B$3,0),0)</f>
        <v>10</v>
      </c>
      <c r="BL83" s="85">
        <f>IF(E83&lt;G83,IF(Spielplan!E83&lt;Spielplan!G83,Punktemodus!$B$3,0),0)</f>
        <v>0</v>
      </c>
      <c r="BM83" s="85">
        <f>IF(E83=Spielplan!E83,IF(G83=Spielplan!G83,Punktemodus!$B$5,0),0)</f>
        <v>3</v>
      </c>
      <c r="BN83" s="85">
        <f>IF(E83=Spielplan!E83,Punktemodus!$B$7,0)</f>
        <v>1</v>
      </c>
      <c r="BO83" s="85">
        <f>IF(G83=Spielplan!G83,Punktemodus!$B$7,0)</f>
        <v>1</v>
      </c>
      <c r="BP83" s="137">
        <f>IF(Spielplan!E83="",0,SUM(BJ83:BO83))</f>
        <v>0</v>
      </c>
      <c r="BQ83" s="60"/>
      <c r="BR83" s="141"/>
      <c r="BS83" s="134"/>
      <c r="BT83" s="134"/>
      <c r="BU83" s="134"/>
      <c r="BV83" s="134"/>
      <c r="BW83" s="134"/>
      <c r="BX83" s="134"/>
      <c r="BY83" s="134"/>
      <c r="BZ83" s="353"/>
      <c r="CA83" s="155"/>
      <c r="CB83" s="155"/>
      <c r="CC83" s="155"/>
      <c r="CD83" s="155"/>
      <c r="CE83" s="353"/>
      <c r="CF83" s="155"/>
      <c r="CG83" s="155"/>
      <c r="CH83" s="155"/>
      <c r="CI83" s="155"/>
      <c r="CJ83" s="353"/>
      <c r="CK83" s="155"/>
      <c r="CL83" s="155"/>
      <c r="CM83" s="155"/>
      <c r="CN83" s="155"/>
      <c r="CO83" s="353"/>
      <c r="CP83" s="155"/>
      <c r="CQ83" s="155"/>
      <c r="CR83" s="155"/>
      <c r="CS83" s="353"/>
      <c r="CT83" s="155"/>
      <c r="CU83" s="134"/>
      <c r="CV83" s="134"/>
      <c r="CW83" s="134"/>
    </row>
    <row r="84" spans="1:101" ht="18.75" customHeight="1" thickBot="1" x14ac:dyDescent="0.25">
      <c r="A84" s="60"/>
      <c r="B84" s="60"/>
      <c r="C84" s="136" t="str">
        <f>IF(G83="","",IF(AR83=TRUE,"Achtung: Fehler in Tabelle!",""))</f>
        <v/>
      </c>
      <c r="D84" s="60"/>
      <c r="E84" s="85"/>
      <c r="F84" s="60"/>
      <c r="G84" s="85"/>
      <c r="H84" s="60"/>
      <c r="I84" s="60"/>
      <c r="J84" s="60"/>
      <c r="K84" s="60"/>
      <c r="L84" s="60"/>
      <c r="M84" s="60">
        <f t="shared" ref="M84:X84" si="27">SUM(M78:M83)</f>
        <v>0</v>
      </c>
      <c r="N84" s="60">
        <f t="shared" si="27"/>
        <v>0</v>
      </c>
      <c r="O84" s="60">
        <f t="shared" si="27"/>
        <v>0</v>
      </c>
      <c r="P84" s="60">
        <f t="shared" si="27"/>
        <v>0</v>
      </c>
      <c r="Q84" s="60">
        <f t="shared" si="27"/>
        <v>0</v>
      </c>
      <c r="R84" s="60">
        <f t="shared" si="27"/>
        <v>0</v>
      </c>
      <c r="S84" s="60">
        <f t="shared" si="27"/>
        <v>0</v>
      </c>
      <c r="T84" s="60">
        <f t="shared" si="27"/>
        <v>0</v>
      </c>
      <c r="U84" s="60">
        <f t="shared" si="27"/>
        <v>0</v>
      </c>
      <c r="V84" s="60">
        <f t="shared" si="27"/>
        <v>0</v>
      </c>
      <c r="W84" s="60">
        <f t="shared" si="27"/>
        <v>0</v>
      </c>
      <c r="X84" s="60">
        <f t="shared" si="27"/>
        <v>0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160">
        <f>SUM(BP78:BP83)</f>
        <v>0</v>
      </c>
      <c r="BQ84" s="60"/>
      <c r="BR84" s="141"/>
      <c r="BS84" s="134"/>
      <c r="BT84" s="134"/>
      <c r="BU84" s="134"/>
      <c r="BV84" s="134"/>
      <c r="BW84" s="134"/>
      <c r="BX84" s="134"/>
      <c r="BY84" s="134"/>
      <c r="BZ84" s="354"/>
      <c r="CA84" s="155"/>
      <c r="CB84" s="155"/>
      <c r="CC84" s="155"/>
      <c r="CD84" s="155"/>
      <c r="CE84" s="354"/>
      <c r="CF84" s="155"/>
      <c r="CG84" s="155"/>
      <c r="CH84" s="155"/>
      <c r="CI84" s="155"/>
      <c r="CJ84" s="354"/>
      <c r="CK84" s="155"/>
      <c r="CL84" s="155"/>
      <c r="CM84" s="155"/>
      <c r="CN84" s="155"/>
      <c r="CO84" s="354"/>
      <c r="CP84" s="155"/>
      <c r="CQ84" s="155"/>
      <c r="CR84" s="155"/>
      <c r="CS84" s="354"/>
      <c r="CT84" s="155"/>
      <c r="CU84" s="134"/>
      <c r="CV84" s="134"/>
      <c r="CW84" s="134"/>
    </row>
    <row r="85" spans="1:101" ht="18.75" customHeight="1" thickBot="1" x14ac:dyDescent="0.25">
      <c r="A85" s="60"/>
      <c r="B85" s="60"/>
      <c r="C85" s="60"/>
      <c r="D85" s="60"/>
      <c r="E85" s="85"/>
      <c r="F85" s="60"/>
      <c r="G85" s="85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138"/>
      <c r="BQ85" s="60"/>
      <c r="BR85" s="141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</row>
    <row r="86" spans="1:101" ht="18.75" customHeight="1" x14ac:dyDescent="0.25">
      <c r="A86" s="60"/>
      <c r="B86" s="60"/>
      <c r="C86" s="89"/>
      <c r="D86" s="60"/>
      <c r="E86" s="85"/>
      <c r="F86" s="60"/>
      <c r="G86" s="85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89"/>
      <c r="BC86" s="60"/>
      <c r="BD86" s="90"/>
      <c r="BE86" s="60"/>
      <c r="BF86" s="61"/>
      <c r="BG86" s="60"/>
      <c r="BH86" s="60"/>
      <c r="BI86" s="60"/>
      <c r="BJ86" s="60"/>
      <c r="BK86" s="60"/>
      <c r="BL86" s="60"/>
      <c r="BM86" s="60"/>
      <c r="BN86" s="60"/>
      <c r="BO86" s="60"/>
      <c r="BP86" s="138"/>
      <c r="BQ86" s="60"/>
      <c r="BR86" s="141"/>
      <c r="BS86" s="321" t="s">
        <v>45</v>
      </c>
      <c r="BT86" s="322"/>
      <c r="BU86" s="322"/>
      <c r="BV86" s="322"/>
      <c r="BW86" s="134"/>
      <c r="BX86" s="331">
        <f>BP97</f>
        <v>0</v>
      </c>
      <c r="BY86" s="332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</row>
    <row r="87" spans="1:101" ht="18.75" customHeight="1" thickBot="1" x14ac:dyDescent="0.3">
      <c r="A87" s="60"/>
      <c r="B87" s="60"/>
      <c r="C87" s="88" t="s">
        <v>93</v>
      </c>
      <c r="D87" s="60"/>
      <c r="E87" s="85"/>
      <c r="F87" s="60"/>
      <c r="G87" s="85"/>
      <c r="H87" s="60"/>
      <c r="I87" s="60"/>
      <c r="J87" s="60"/>
      <c r="K87" s="60"/>
      <c r="L87" s="60"/>
      <c r="M87" s="60" t="s">
        <v>4</v>
      </c>
      <c r="N87" s="60"/>
      <c r="O87" s="60"/>
      <c r="P87" s="60"/>
      <c r="Q87" s="60" t="s">
        <v>6</v>
      </c>
      <c r="R87" s="60"/>
      <c r="S87" s="60"/>
      <c r="T87" s="60"/>
      <c r="U87" s="60" t="s">
        <v>7</v>
      </c>
      <c r="V87" s="60"/>
      <c r="W87" s="60"/>
      <c r="X87" s="60"/>
      <c r="Y87" s="60"/>
      <c r="Z87" s="60" t="s">
        <v>4</v>
      </c>
      <c r="AA87" s="60" t="s">
        <v>5</v>
      </c>
      <c r="AB87" s="60"/>
      <c r="AC87" s="60"/>
      <c r="AD87" s="60" t="s">
        <v>9</v>
      </c>
      <c r="AE87" s="60"/>
      <c r="AF87" s="60"/>
      <c r="AG87" s="60"/>
      <c r="AH87" s="60" t="s">
        <v>32</v>
      </c>
      <c r="AI87" s="60"/>
      <c r="AJ87" s="60"/>
      <c r="AK87" s="60"/>
      <c r="AL87" s="60"/>
      <c r="AM87" s="60"/>
      <c r="AN87" s="60" t="s">
        <v>35</v>
      </c>
      <c r="AO87" s="60"/>
      <c r="AP87" s="60"/>
      <c r="AQ87" s="60"/>
      <c r="AR87" s="60"/>
      <c r="AS87" s="60" t="s">
        <v>33</v>
      </c>
      <c r="AT87" s="60"/>
      <c r="AU87" s="60"/>
      <c r="AV87" s="60"/>
      <c r="AW87" s="60"/>
      <c r="AX87" s="60"/>
      <c r="AY87" s="60"/>
      <c r="AZ87" s="60"/>
      <c r="BA87" s="60"/>
      <c r="BB87" s="89" t="s">
        <v>10</v>
      </c>
      <c r="BC87" s="60"/>
      <c r="BD87" s="90" t="s">
        <v>4</v>
      </c>
      <c r="BE87" s="60"/>
      <c r="BF87" s="61" t="s">
        <v>5</v>
      </c>
      <c r="BG87" s="60"/>
      <c r="BH87" s="60"/>
      <c r="BI87" s="85"/>
      <c r="BJ87" s="60"/>
      <c r="BK87" s="60"/>
      <c r="BL87" s="60"/>
      <c r="BM87" s="60"/>
      <c r="BN87" s="60"/>
      <c r="BO87" s="60"/>
      <c r="BP87" s="138"/>
      <c r="BQ87" s="85"/>
      <c r="BR87" s="141"/>
      <c r="BS87" s="322"/>
      <c r="BT87" s="322"/>
      <c r="BU87" s="322"/>
      <c r="BV87" s="322"/>
      <c r="BW87" s="134"/>
      <c r="BX87" s="333"/>
      <c r="BY87" s="3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</row>
    <row r="88" spans="1:101" ht="18.75" customHeight="1" thickBot="1" x14ac:dyDescent="0.3">
      <c r="A88" s="60"/>
      <c r="B88" s="60"/>
      <c r="C88" s="60"/>
      <c r="D88" s="60"/>
      <c r="E88" s="85"/>
      <c r="F88" s="60"/>
      <c r="G88" s="85"/>
      <c r="H88" s="60"/>
      <c r="I88" s="60"/>
      <c r="J88" s="60"/>
      <c r="K88" s="60"/>
      <c r="L88" s="60"/>
      <c r="M88" s="60" t="s">
        <v>0</v>
      </c>
      <c r="N88" s="60" t="s">
        <v>1</v>
      </c>
      <c r="O88" s="60" t="s">
        <v>2</v>
      </c>
      <c r="P88" s="60" t="s">
        <v>3</v>
      </c>
      <c r="Q88" s="60" t="s">
        <v>0</v>
      </c>
      <c r="R88" s="60" t="s">
        <v>1</v>
      </c>
      <c r="S88" s="60" t="s">
        <v>2</v>
      </c>
      <c r="T88" s="60" t="s">
        <v>3</v>
      </c>
      <c r="U88" s="60" t="s">
        <v>0</v>
      </c>
      <c r="V88" s="60" t="s">
        <v>1</v>
      </c>
      <c r="W88" s="60" t="s">
        <v>2</v>
      </c>
      <c r="X88" s="60" t="s">
        <v>3</v>
      </c>
      <c r="Y88" s="60"/>
      <c r="Z88" s="60" t="s">
        <v>8</v>
      </c>
      <c r="AA88" s="60"/>
      <c r="AB88" s="60"/>
      <c r="AC88" s="60"/>
      <c r="AD88" s="60"/>
      <c r="AE88" s="60"/>
      <c r="AF88" s="60"/>
      <c r="AG88" s="60"/>
      <c r="AH88" s="60" t="s">
        <v>31</v>
      </c>
      <c r="AI88" s="60"/>
      <c r="AJ88" s="60"/>
      <c r="AK88" s="60"/>
      <c r="AL88" s="60"/>
      <c r="AM88" s="60"/>
      <c r="AN88" s="60" t="str">
        <f>AI89</f>
        <v>Belgien</v>
      </c>
      <c r="AO88" s="60" t="str">
        <f>AI90</f>
        <v>Algerien</v>
      </c>
      <c r="AP88" s="60" t="str">
        <f>AI91</f>
        <v>Russland</v>
      </c>
      <c r="AQ88" s="60" t="str">
        <f>AI92</f>
        <v>Südkorea</v>
      </c>
      <c r="AR88" s="60"/>
      <c r="AS88" s="60" t="s">
        <v>31</v>
      </c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85"/>
      <c r="BJ88" s="85"/>
      <c r="BK88" s="85"/>
      <c r="BL88" s="85"/>
      <c r="BM88" s="85"/>
      <c r="BN88" s="85"/>
      <c r="BO88" s="85"/>
      <c r="BP88" s="137"/>
      <c r="BQ88" s="85"/>
      <c r="BR88" s="141"/>
      <c r="BS88" s="134"/>
      <c r="BT88" s="142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</row>
    <row r="89" spans="1:101" ht="18.75" customHeight="1" thickBot="1" x14ac:dyDescent="0.3">
      <c r="A89" s="60"/>
      <c r="B89" s="60"/>
      <c r="C89" s="224" t="str">
        <f>Spielplan!$C$89</f>
        <v>Belgien</v>
      </c>
      <c r="D89" s="225"/>
      <c r="E89" s="104"/>
      <c r="F89" s="93"/>
      <c r="G89" s="104"/>
      <c r="H89" s="224" t="str">
        <f>Spielplan!$H$89</f>
        <v>Algerien</v>
      </c>
      <c r="I89" s="225"/>
      <c r="J89" s="60"/>
      <c r="K89" s="60" t="s">
        <v>115</v>
      </c>
      <c r="L89" s="60">
        <f t="shared" ref="L89:L94" si="28">IF(E89-G89&gt;0,1,IF(G89=E89,0,-1))</f>
        <v>0</v>
      </c>
      <c r="M89" s="60">
        <f>IF($E89="",0,IF($E89&gt;$G89,3,IF($E89=G89,1,0)))</f>
        <v>0</v>
      </c>
      <c r="N89" s="60">
        <f>IF($G89="",0,IF($E89&gt;$G89,0,IF($E89=G89,1,3)))</f>
        <v>0</v>
      </c>
      <c r="O89" s="60"/>
      <c r="P89" s="60"/>
      <c r="Q89" s="60">
        <f>E89</f>
        <v>0</v>
      </c>
      <c r="R89" s="60">
        <f>G89</f>
        <v>0</v>
      </c>
      <c r="S89" s="60"/>
      <c r="T89" s="60"/>
      <c r="U89" s="60">
        <f>G89</f>
        <v>0</v>
      </c>
      <c r="V89" s="60">
        <f>E89</f>
        <v>0</v>
      </c>
      <c r="W89" s="60"/>
      <c r="X89" s="60"/>
      <c r="Y89" s="60"/>
      <c r="Z89" s="60">
        <f>M95</f>
        <v>0</v>
      </c>
      <c r="AA89" s="60">
        <f>Q95</f>
        <v>0</v>
      </c>
      <c r="AB89" s="60">
        <f>U95</f>
        <v>0</v>
      </c>
      <c r="AC89" s="60">
        <f>AA89-AB89</f>
        <v>0</v>
      </c>
      <c r="AD89" s="60">
        <f>IF(Z89&gt;Z90,-1,0)</f>
        <v>0</v>
      </c>
      <c r="AE89" s="60">
        <f>IF(Z89&gt;Z91,-1,0)</f>
        <v>0</v>
      </c>
      <c r="AF89" s="60">
        <f>IF(Z89&gt;Z92,-1,0)</f>
        <v>0</v>
      </c>
      <c r="AG89" s="60">
        <f>10000-(AJ89*1000+AM89*100+AK89*10)</f>
        <v>10000</v>
      </c>
      <c r="AH89" s="90">
        <f>RANK(AG89,AG89:AG92,1)</f>
        <v>1</v>
      </c>
      <c r="AI89" s="60" t="str">
        <f>C89</f>
        <v>Belgien</v>
      </c>
      <c r="AJ89" s="60">
        <f t="shared" ref="AJ89:AL92" si="29">Z89</f>
        <v>0</v>
      </c>
      <c r="AK89" s="60">
        <f t="shared" si="29"/>
        <v>0</v>
      </c>
      <c r="AL89" s="60">
        <f t="shared" si="29"/>
        <v>0</v>
      </c>
      <c r="AM89" s="60">
        <f>AK89-AL89</f>
        <v>0</v>
      </c>
      <c r="AN89" s="187"/>
      <c r="AO89" s="187">
        <f>IF(AG90=AG89,IF(G89&gt;E89,AG90-0.1,AG90),AG90)</f>
        <v>10000</v>
      </c>
      <c r="AP89" s="187">
        <f>IF(AG91=AG89,IF(G91&gt;E91,AG91-0.1,AG91),AG91)</f>
        <v>10000</v>
      </c>
      <c r="AQ89" s="187">
        <f>IF(AG92=AG89,IF(G93&gt;E93,AG92-0.1,AG92),AG92)</f>
        <v>10000</v>
      </c>
      <c r="AR89" s="187">
        <f>AN93</f>
        <v>30000</v>
      </c>
      <c r="AS89" s="90">
        <f>RANK(AR89,AR89:AR92,1)</f>
        <v>1</v>
      </c>
      <c r="AT89" s="60" t="str">
        <f t="shared" ref="AT89:AW92" si="30">AI89</f>
        <v>Belgien</v>
      </c>
      <c r="AU89" s="60">
        <f t="shared" si="30"/>
        <v>0</v>
      </c>
      <c r="AV89" s="60">
        <f t="shared" si="30"/>
        <v>0</v>
      </c>
      <c r="AW89" s="60">
        <f t="shared" si="30"/>
        <v>0</v>
      </c>
      <c r="AX89" s="60"/>
      <c r="AY89" s="60"/>
      <c r="AZ89" s="60"/>
      <c r="BA89" s="226">
        <v>1</v>
      </c>
      <c r="BB89" s="224" t="str">
        <f>VLOOKUP(1,AS89:AT92,2,FALSE)</f>
        <v>Belgien</v>
      </c>
      <c r="BC89" s="225"/>
      <c r="BD89" s="227">
        <f>VLOOKUP(1,AS89:AW92,3,FALSE)</f>
        <v>0</v>
      </c>
      <c r="BE89" s="228">
        <f>VLOOKUP(1,AS89:AW92,4,FALSE)</f>
        <v>0</v>
      </c>
      <c r="BF89" s="93" t="s">
        <v>12</v>
      </c>
      <c r="BG89" s="228">
        <f>VLOOKUP(1,AS89:AW92,5,FALSE)</f>
        <v>0</v>
      </c>
      <c r="BH89" s="229" t="s">
        <v>128</v>
      </c>
      <c r="BI89" s="85"/>
      <c r="BJ89" s="85">
        <f>IF(E89&gt;G89,IF(Spielplan!E89&gt;Spielplan!G89,Punktemodus!$B$3,0),0)</f>
        <v>0</v>
      </c>
      <c r="BK89" s="85">
        <f>IF(E89=G89,IF(Spielplan!E89=Spielplan!G89,Punktemodus!$B$3,0),0)</f>
        <v>10</v>
      </c>
      <c r="BL89" s="85">
        <f>IF(E89&lt;G89,IF(Spielplan!E89&lt;Spielplan!G89,Punktemodus!$B$3,0),0)</f>
        <v>0</v>
      </c>
      <c r="BM89" s="85">
        <f>IF(E89=Spielplan!E89,IF(G89=Spielplan!G89,Punktemodus!$B$5,0),0)</f>
        <v>3</v>
      </c>
      <c r="BN89" s="85">
        <f>IF(E89=Spielplan!E89,Punktemodus!$B$7,0)</f>
        <v>1</v>
      </c>
      <c r="BO89" s="85">
        <f>IF(G89=Spielplan!G89,Punktemodus!$B$7,0)</f>
        <v>1</v>
      </c>
      <c r="BP89" s="137">
        <f>IF(Spielplan!E89="",0,SUM(BJ89:BO89))</f>
        <v>0</v>
      </c>
      <c r="BQ89" s="85"/>
      <c r="BR89" s="141"/>
      <c r="BS89" s="321" t="s">
        <v>46</v>
      </c>
      <c r="BT89" s="322"/>
      <c r="BU89" s="322"/>
      <c r="BV89" s="322"/>
      <c r="BW89" s="134"/>
      <c r="BX89" s="335">
        <f>BZ79+CE79+CJ79+CO79+CS79</f>
        <v>730</v>
      </c>
      <c r="BY89" s="336"/>
      <c r="BZ89" s="134"/>
      <c r="CA89" s="349"/>
      <c r="CB89" s="350"/>
      <c r="CC89" s="350"/>
      <c r="CD89" s="350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</row>
    <row r="90" spans="1:101" ht="18.75" customHeight="1" thickBot="1" x14ac:dyDescent="0.3">
      <c r="A90" s="60"/>
      <c r="B90" s="60"/>
      <c r="C90" s="230" t="str">
        <f>Spielplan!$C$90</f>
        <v>Russland</v>
      </c>
      <c r="D90" s="231"/>
      <c r="E90" s="104"/>
      <c r="F90" s="93"/>
      <c r="G90" s="104"/>
      <c r="H90" s="230" t="str">
        <f>Spielplan!$H$90</f>
        <v>Südkorea</v>
      </c>
      <c r="I90" s="231"/>
      <c r="J90" s="60"/>
      <c r="K90" s="60" t="s">
        <v>116</v>
      </c>
      <c r="L90" s="60">
        <f t="shared" si="28"/>
        <v>0</v>
      </c>
      <c r="M90" s="60"/>
      <c r="N90" s="60"/>
      <c r="O90" s="60">
        <f>IF($E90="",0,IF($E90&gt;$G90,3,IF($E90=$G90,1,0)))</f>
        <v>0</v>
      </c>
      <c r="P90" s="60">
        <f>IF($G90="",0,IF($E90&gt;$G90,0,IF($E90=$G90,1,3)))</f>
        <v>0</v>
      </c>
      <c r="Q90" s="60"/>
      <c r="R90" s="60"/>
      <c r="S90" s="60">
        <f>E90</f>
        <v>0</v>
      </c>
      <c r="T90" s="60">
        <f>G90</f>
        <v>0</v>
      </c>
      <c r="U90" s="60"/>
      <c r="V90" s="60"/>
      <c r="W90" s="60">
        <f>G90</f>
        <v>0</v>
      </c>
      <c r="X90" s="60">
        <f>E90</f>
        <v>0</v>
      </c>
      <c r="Y90" s="60"/>
      <c r="Z90" s="60">
        <f>N95</f>
        <v>0</v>
      </c>
      <c r="AA90" s="60">
        <f>R95</f>
        <v>0</v>
      </c>
      <c r="AB90" s="60">
        <f>V95</f>
        <v>0</v>
      </c>
      <c r="AC90" s="60">
        <f>AA90-AB90</f>
        <v>0</v>
      </c>
      <c r="AD90" s="60">
        <f>IF(Z90&gt;Z89,-1,0)</f>
        <v>0</v>
      </c>
      <c r="AE90" s="60">
        <f>IF(Z90&gt;Z91,-1,0)</f>
        <v>0</v>
      </c>
      <c r="AF90" s="60">
        <f>IF(Z90&gt;Z92,-1,0)</f>
        <v>0</v>
      </c>
      <c r="AG90" s="60">
        <f>10000-(AJ90*1000+AM90*100+AK90*10)</f>
        <v>10000</v>
      </c>
      <c r="AH90" s="90">
        <f>RANK(AG90,AG89:AG92,1)</f>
        <v>1</v>
      </c>
      <c r="AI90" s="60" t="str">
        <f>H89</f>
        <v>Algerien</v>
      </c>
      <c r="AJ90" s="60">
        <f t="shared" si="29"/>
        <v>0</v>
      </c>
      <c r="AK90" s="60">
        <f t="shared" si="29"/>
        <v>0</v>
      </c>
      <c r="AL90" s="60">
        <f t="shared" si="29"/>
        <v>0</v>
      </c>
      <c r="AM90" s="60">
        <f>AK90-AL90</f>
        <v>0</v>
      </c>
      <c r="AN90" s="187">
        <f>IF(AG89=AG90,IF(E89&gt;G89,AG89-0.1,AG89),AG89)</f>
        <v>10000</v>
      </c>
      <c r="AO90" s="187"/>
      <c r="AP90" s="187">
        <f>IF(AG91=AG90,IF(G94&gt;E94,AG91-0.1,AG91),AG91)</f>
        <v>10000</v>
      </c>
      <c r="AQ90" s="187">
        <f>IF(AG92=AG90,IF(G92&gt;E92,AG92-0.1,AG92),AG92)</f>
        <v>10000</v>
      </c>
      <c r="AR90" s="187">
        <f>AO93</f>
        <v>30000</v>
      </c>
      <c r="AS90" s="90">
        <f>RANK(AR90,AR89:AR92,1)</f>
        <v>1</v>
      </c>
      <c r="AT90" s="60" t="str">
        <f t="shared" si="30"/>
        <v>Algerien</v>
      </c>
      <c r="AU90" s="60">
        <f t="shared" si="30"/>
        <v>0</v>
      </c>
      <c r="AV90" s="60">
        <f t="shared" si="30"/>
        <v>0</v>
      </c>
      <c r="AW90" s="60">
        <f t="shared" si="30"/>
        <v>0</v>
      </c>
      <c r="AX90" s="60"/>
      <c r="AY90" s="60"/>
      <c r="AZ90" s="60"/>
      <c r="BA90" s="232">
        <v>2</v>
      </c>
      <c r="BB90" s="230" t="e">
        <f>VLOOKUP(2,AS89:AT92,2,FALSE)</f>
        <v>#N/A</v>
      </c>
      <c r="BC90" s="231"/>
      <c r="BD90" s="233" t="e">
        <f>VLOOKUP(2,AS89:AW92,3,FALSE)</f>
        <v>#N/A</v>
      </c>
      <c r="BE90" s="234" t="e">
        <f>VLOOKUP(2,AS89:AW92,4,FALSE)</f>
        <v>#N/A</v>
      </c>
      <c r="BF90" s="93" t="s">
        <v>12</v>
      </c>
      <c r="BG90" s="234" t="e">
        <f>VLOOKUP(2,AS89:AW92,5,FALSE)</f>
        <v>#N/A</v>
      </c>
      <c r="BH90" s="234" t="s">
        <v>124</v>
      </c>
      <c r="BI90" s="85"/>
      <c r="BJ90" s="85">
        <f>IF(E90&gt;G90,IF(Spielplan!E90&gt;Spielplan!G90,Punktemodus!$B$3,0),0)</f>
        <v>0</v>
      </c>
      <c r="BK90" s="85">
        <f>IF(E90=G90,IF(Spielplan!E90=Spielplan!G90,Punktemodus!$B$3,0),0)</f>
        <v>10</v>
      </c>
      <c r="BL90" s="85">
        <f>IF(E90&lt;G90,IF(Spielplan!E90&lt;Spielplan!G90,Punktemodus!$B$3,0),0)</f>
        <v>0</v>
      </c>
      <c r="BM90" s="85">
        <f>IF(E90=Spielplan!E90,IF(G90=Spielplan!G90,Punktemodus!$B$5,0),0)</f>
        <v>3</v>
      </c>
      <c r="BN90" s="85">
        <f>IF(E90=Spielplan!E90,Punktemodus!$B$7,0)</f>
        <v>1</v>
      </c>
      <c r="BO90" s="85">
        <f>IF(G90=Spielplan!G90,Punktemodus!$B$7,0)</f>
        <v>1</v>
      </c>
      <c r="BP90" s="137">
        <f>IF(Spielplan!E90="",0,SUM(BJ90:BO90))</f>
        <v>0</v>
      </c>
      <c r="BQ90" s="85"/>
      <c r="BR90" s="141"/>
      <c r="BS90" s="322"/>
      <c r="BT90" s="322"/>
      <c r="BU90" s="322"/>
      <c r="BV90" s="322"/>
      <c r="BW90" s="134"/>
      <c r="BX90" s="337"/>
      <c r="BY90" s="338"/>
      <c r="BZ90" s="134"/>
      <c r="CA90" s="350"/>
      <c r="CB90" s="350"/>
      <c r="CC90" s="350"/>
      <c r="CD90" s="350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</row>
    <row r="91" spans="1:101" ht="18.75" customHeight="1" thickBot="1" x14ac:dyDescent="0.3">
      <c r="A91" s="60"/>
      <c r="B91" s="60"/>
      <c r="C91" s="224" t="str">
        <f>C89</f>
        <v>Belgien</v>
      </c>
      <c r="D91" s="225"/>
      <c r="E91" s="104"/>
      <c r="F91" s="93"/>
      <c r="G91" s="104"/>
      <c r="H91" s="224" t="str">
        <f>C90</f>
        <v>Russland</v>
      </c>
      <c r="I91" s="225"/>
      <c r="J91" s="60"/>
      <c r="K91" s="60" t="s">
        <v>118</v>
      </c>
      <c r="L91" s="60">
        <f t="shared" si="28"/>
        <v>0</v>
      </c>
      <c r="M91" s="60">
        <f>IF($E91="",0,IF($E91&gt;$G91,3,IF($E91=G91,1,0)))</f>
        <v>0</v>
      </c>
      <c r="N91" s="60"/>
      <c r="O91" s="60">
        <f>IF($G91="",0,IF($E91&gt;$G91,0,IF($E91=$G91,1,3)))</f>
        <v>0</v>
      </c>
      <c r="P91" s="60"/>
      <c r="Q91" s="60">
        <f>E91</f>
        <v>0</v>
      </c>
      <c r="R91" s="60"/>
      <c r="S91" s="60">
        <f>G91</f>
        <v>0</v>
      </c>
      <c r="T91" s="60"/>
      <c r="U91" s="60">
        <f>G91</f>
        <v>0</v>
      </c>
      <c r="V91" s="60"/>
      <c r="W91" s="60">
        <f>E91</f>
        <v>0</v>
      </c>
      <c r="X91" s="60"/>
      <c r="Y91" s="60"/>
      <c r="Z91" s="60">
        <f>O95</f>
        <v>0</v>
      </c>
      <c r="AA91" s="60">
        <f>S95</f>
        <v>0</v>
      </c>
      <c r="AB91" s="60">
        <f>W95</f>
        <v>0</v>
      </c>
      <c r="AC91" s="60">
        <f>AA91-AB91</f>
        <v>0</v>
      </c>
      <c r="AD91" s="60">
        <f>IF(Z91&gt;Z89,-1,0)</f>
        <v>0</v>
      </c>
      <c r="AE91" s="60">
        <f>IF(Z91&gt;Z90,-1,0)</f>
        <v>0</v>
      </c>
      <c r="AF91" s="60">
        <f>IF(Z91&gt;Z92,-1,0)</f>
        <v>0</v>
      </c>
      <c r="AG91" s="60">
        <f>10000-(AJ91*1000+AM91*100+AK91*10)</f>
        <v>10000</v>
      </c>
      <c r="AH91" s="90">
        <f>RANK(AG91,AG89:AG92,1)</f>
        <v>1</v>
      </c>
      <c r="AI91" s="60" t="str">
        <f>C90</f>
        <v>Russland</v>
      </c>
      <c r="AJ91" s="60">
        <f t="shared" si="29"/>
        <v>0</v>
      </c>
      <c r="AK91" s="60">
        <f t="shared" si="29"/>
        <v>0</v>
      </c>
      <c r="AL91" s="60">
        <f t="shared" si="29"/>
        <v>0</v>
      </c>
      <c r="AM91" s="60">
        <f>AK91-AL91</f>
        <v>0</v>
      </c>
      <c r="AN91" s="187">
        <f>IF(AG89=AG91,IF(E91&gt;G91,AG89-0.1,AG89),AG89)</f>
        <v>10000</v>
      </c>
      <c r="AO91" s="187">
        <f>IF(AG90=AG91,IF(E94&gt;G94,AG90-0.1,AG90),AG90)</f>
        <v>10000</v>
      </c>
      <c r="AP91" s="187"/>
      <c r="AQ91" s="187">
        <f>IF(AG92=AG91,IF(G90&gt;E90,AG92-0.1,AG92),AG92)</f>
        <v>10000</v>
      </c>
      <c r="AR91" s="187">
        <f>AP93</f>
        <v>30000</v>
      </c>
      <c r="AS91" s="90">
        <f>RANK(AR91,AR89:AR92,1)</f>
        <v>1</v>
      </c>
      <c r="AT91" s="60" t="str">
        <f t="shared" si="30"/>
        <v>Russland</v>
      </c>
      <c r="AU91" s="60">
        <f t="shared" si="30"/>
        <v>0</v>
      </c>
      <c r="AV91" s="60">
        <f t="shared" si="30"/>
        <v>0</v>
      </c>
      <c r="AW91" s="60">
        <f t="shared" si="30"/>
        <v>0</v>
      </c>
      <c r="AX91" s="60"/>
      <c r="AY91" s="60"/>
      <c r="AZ91" s="60"/>
      <c r="BA91" s="113">
        <v>3</v>
      </c>
      <c r="BB91" s="114" t="e">
        <f>VLOOKUP(3,AS89:AT92,2,FALSE)</f>
        <v>#N/A</v>
      </c>
      <c r="BC91" s="115"/>
      <c r="BD91" s="116" t="e">
        <f>VLOOKUP(3,AS89:AW92,3,FALSE)</f>
        <v>#N/A</v>
      </c>
      <c r="BE91" s="116" t="e">
        <f>VLOOKUP(3,AS89:AW92,4,FALSE)</f>
        <v>#N/A</v>
      </c>
      <c r="BF91" s="93" t="s">
        <v>12</v>
      </c>
      <c r="BG91" s="116" t="e">
        <f>VLOOKUP(3,AS89:AW92,5,FALSE)</f>
        <v>#N/A</v>
      </c>
      <c r="BH91" s="60"/>
      <c r="BI91" s="85"/>
      <c r="BJ91" s="85">
        <f>IF(E91&gt;G91,IF(Spielplan!E91&gt;Spielplan!G91,Punktemodus!$B$3,0),0)</f>
        <v>0</v>
      </c>
      <c r="BK91" s="85">
        <f>IF(E91=G91,IF(Spielplan!E91=Spielplan!G91,Punktemodus!$B$3,0),0)</f>
        <v>10</v>
      </c>
      <c r="BL91" s="85">
        <f>IF(E91&lt;G91,IF(Spielplan!E91&lt;Spielplan!G91,Punktemodus!$B$3,0),0)</f>
        <v>0</v>
      </c>
      <c r="BM91" s="85">
        <f>IF(E91=Spielplan!E91,IF(G91=Spielplan!G91,Punktemodus!$B$5,0),0)</f>
        <v>3</v>
      </c>
      <c r="BN91" s="85">
        <f>IF(E91=Spielplan!E91,Punktemodus!$B$7,0)</f>
        <v>1</v>
      </c>
      <c r="BO91" s="85">
        <f>IF(G91=Spielplan!G91,Punktemodus!$B$7,0)</f>
        <v>1</v>
      </c>
      <c r="BP91" s="137">
        <f>IF(Spielplan!E91="",0,SUM(BJ91:BO91))</f>
        <v>0</v>
      </c>
      <c r="BQ91" s="85"/>
      <c r="BR91" s="141"/>
      <c r="BS91" s="134"/>
      <c r="BT91" s="142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</row>
    <row r="92" spans="1:101" ht="18.75" customHeight="1" thickBot="1" x14ac:dyDescent="0.3">
      <c r="A92" s="60"/>
      <c r="B92" s="60"/>
      <c r="C92" s="230" t="str">
        <f>H89</f>
        <v>Algerien</v>
      </c>
      <c r="D92" s="231"/>
      <c r="E92" s="104"/>
      <c r="F92" s="93"/>
      <c r="G92" s="104"/>
      <c r="H92" s="230" t="str">
        <f>H90</f>
        <v>Südkorea</v>
      </c>
      <c r="I92" s="231"/>
      <c r="J92" s="60"/>
      <c r="K92" s="60" t="s">
        <v>117</v>
      </c>
      <c r="L92" s="60">
        <f t="shared" si="28"/>
        <v>0</v>
      </c>
      <c r="M92" s="60"/>
      <c r="N92" s="60">
        <f>IF($E92="",0,IF($E92&gt;$G92,3,IF($E92=$G92,1,0)))</f>
        <v>0</v>
      </c>
      <c r="O92" s="60"/>
      <c r="P92" s="60">
        <f>IF($G92="",0,IF($E92&gt;$G92,0,IF($E92=$G92,1,3)))</f>
        <v>0</v>
      </c>
      <c r="Q92" s="60"/>
      <c r="R92" s="60">
        <f>E92</f>
        <v>0</v>
      </c>
      <c r="S92" s="60"/>
      <c r="T92" s="60">
        <f>G92</f>
        <v>0</v>
      </c>
      <c r="U92" s="60"/>
      <c r="V92" s="60">
        <f>G92</f>
        <v>0</v>
      </c>
      <c r="W92" s="60"/>
      <c r="X92" s="60">
        <f>E92</f>
        <v>0</v>
      </c>
      <c r="Y92" s="60"/>
      <c r="Z92" s="60">
        <f>P95</f>
        <v>0</v>
      </c>
      <c r="AA92" s="60">
        <f>T95</f>
        <v>0</v>
      </c>
      <c r="AB92" s="60">
        <f>X95</f>
        <v>0</v>
      </c>
      <c r="AC92" s="60">
        <f>AA92-AB92</f>
        <v>0</v>
      </c>
      <c r="AD92" s="60">
        <f>IF(Z92&gt;Z89,-1,0)</f>
        <v>0</v>
      </c>
      <c r="AE92" s="60">
        <f>IF(Z92&gt;Z90,-1,0)</f>
        <v>0</v>
      </c>
      <c r="AF92" s="60">
        <f>IF(Z92&gt;Z91,-1,0)</f>
        <v>0</v>
      </c>
      <c r="AG92" s="60">
        <f>10000-(AJ92*1000+AM92*100+AK92*10)</f>
        <v>10000</v>
      </c>
      <c r="AH92" s="90">
        <f>RANK(AG92,AG89:AG92,1)</f>
        <v>1</v>
      </c>
      <c r="AI92" s="60" t="str">
        <f>H90</f>
        <v>Südkorea</v>
      </c>
      <c r="AJ92" s="60">
        <f t="shared" si="29"/>
        <v>0</v>
      </c>
      <c r="AK92" s="60">
        <f t="shared" si="29"/>
        <v>0</v>
      </c>
      <c r="AL92" s="60">
        <f t="shared" si="29"/>
        <v>0</v>
      </c>
      <c r="AM92" s="60">
        <f>AK92-AL92</f>
        <v>0</v>
      </c>
      <c r="AN92" s="187">
        <f>IF(AG89=AG92,IF(E93&gt;G93,AG89-0.1,AG89),AG89)</f>
        <v>10000</v>
      </c>
      <c r="AO92" s="187">
        <f>IF(AG90=AG92,IF(E92&gt;G92,AG90-0.1,AG90),AG90)</f>
        <v>10000</v>
      </c>
      <c r="AP92" s="187">
        <f>IF(AG91=AG92,IF(E90&gt;G90,AG91-0.1,AG91),AG91)</f>
        <v>10000</v>
      </c>
      <c r="AQ92" s="187"/>
      <c r="AR92" s="187">
        <f>AQ93</f>
        <v>30000</v>
      </c>
      <c r="AS92" s="90">
        <f>RANK(AR92,AR89:AR92,1)</f>
        <v>1</v>
      </c>
      <c r="AT92" s="60" t="str">
        <f t="shared" si="30"/>
        <v>Südkorea</v>
      </c>
      <c r="AU92" s="60">
        <f t="shared" si="30"/>
        <v>0</v>
      </c>
      <c r="AV92" s="60">
        <f t="shared" si="30"/>
        <v>0</v>
      </c>
      <c r="AW92" s="60">
        <f t="shared" si="30"/>
        <v>0</v>
      </c>
      <c r="AX92" s="60"/>
      <c r="AY92" s="60"/>
      <c r="AZ92" s="60"/>
      <c r="BA92" s="113">
        <v>4</v>
      </c>
      <c r="BB92" s="114" t="e">
        <f>VLOOKUP(4,AS89:AT92,2,FALSE)</f>
        <v>#N/A</v>
      </c>
      <c r="BC92" s="115"/>
      <c r="BD92" s="116" t="e">
        <f>VLOOKUP(4,AS89:AW92,3,FALSE)</f>
        <v>#N/A</v>
      </c>
      <c r="BE92" s="116" t="e">
        <f>VLOOKUP(4,AS89:AW92,4,FALSE)</f>
        <v>#N/A</v>
      </c>
      <c r="BF92" s="93" t="s">
        <v>12</v>
      </c>
      <c r="BG92" s="116" t="e">
        <f>VLOOKUP(4,AS89:AW92,5,FALSE)</f>
        <v>#N/A</v>
      </c>
      <c r="BH92" s="60"/>
      <c r="BI92" s="85"/>
      <c r="BJ92" s="85">
        <f>IF(E92&gt;G92,IF(Spielplan!E92&gt;Spielplan!G92,Punktemodus!$B$3,0),0)</f>
        <v>0</v>
      </c>
      <c r="BK92" s="85">
        <f>IF(E92=G92,IF(Spielplan!E92=Spielplan!G92,Punktemodus!$B$3,0),0)</f>
        <v>10</v>
      </c>
      <c r="BL92" s="85">
        <f>IF(E92&lt;G92,IF(Spielplan!E92&lt;Spielplan!G92,Punktemodus!$B$3,0),0)</f>
        <v>0</v>
      </c>
      <c r="BM92" s="85">
        <f>IF(E92=Spielplan!E92,IF(G92=Spielplan!G92,Punktemodus!$B$5,0),0)</f>
        <v>3</v>
      </c>
      <c r="BN92" s="85">
        <f>IF(E92=Spielplan!E92,Punktemodus!$B$7,0)</f>
        <v>1</v>
      </c>
      <c r="BO92" s="85">
        <f>IF(G92=Spielplan!G92,Punktemodus!$B$7,0)</f>
        <v>1</v>
      </c>
      <c r="BP92" s="137">
        <f>IF(Spielplan!E92="",0,SUM(BJ92:BO92))</f>
        <v>0</v>
      </c>
      <c r="BQ92" s="85"/>
      <c r="BR92" s="141"/>
      <c r="BS92" s="321" t="s">
        <v>163</v>
      </c>
      <c r="BT92" s="322"/>
      <c r="BU92" s="322"/>
      <c r="BV92" s="322"/>
      <c r="BW92" s="134"/>
      <c r="BX92" s="339">
        <f>BX86+BX89</f>
        <v>730</v>
      </c>
      <c r="BY92" s="340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</row>
    <row r="93" spans="1:101" ht="18.75" customHeight="1" thickBot="1" x14ac:dyDescent="0.3">
      <c r="A93" s="60"/>
      <c r="B93" s="60"/>
      <c r="C93" s="224" t="str">
        <f>C89</f>
        <v>Belgien</v>
      </c>
      <c r="D93" s="225"/>
      <c r="E93" s="104"/>
      <c r="F93" s="93"/>
      <c r="G93" s="104"/>
      <c r="H93" s="224" t="str">
        <f>H90</f>
        <v>Südkorea</v>
      </c>
      <c r="I93" s="225"/>
      <c r="J93" s="60"/>
      <c r="K93" s="60" t="s">
        <v>119</v>
      </c>
      <c r="L93" s="60">
        <f t="shared" si="28"/>
        <v>0</v>
      </c>
      <c r="M93" s="60">
        <f>IF($E93="",0,IF($E93&gt;$G93,3,IF($E93=G93,1,0)))</f>
        <v>0</v>
      </c>
      <c r="N93" s="60"/>
      <c r="O93" s="60"/>
      <c r="P93" s="60">
        <f>IF($G93="",0,IF($E93&gt;$G93,0,IF($E93=$G93,1,3)))</f>
        <v>0</v>
      </c>
      <c r="Q93" s="60">
        <f>E93</f>
        <v>0</v>
      </c>
      <c r="R93" s="60"/>
      <c r="S93" s="60"/>
      <c r="T93" s="60">
        <f>G93</f>
        <v>0</v>
      </c>
      <c r="U93" s="60">
        <f>G93</f>
        <v>0</v>
      </c>
      <c r="V93" s="60"/>
      <c r="W93" s="60"/>
      <c r="X93" s="60">
        <f>E93</f>
        <v>0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187">
        <f>SUM(AN89:AN92)</f>
        <v>30000</v>
      </c>
      <c r="AO93" s="187">
        <f>SUM(AO89:AO92)</f>
        <v>30000</v>
      </c>
      <c r="AP93" s="187">
        <f>SUM(AP89:AP92)</f>
        <v>30000</v>
      </c>
      <c r="AQ93" s="187">
        <f>SUM(AQ89:AQ92)</f>
        <v>30000</v>
      </c>
      <c r="AR93" s="187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85">
        <f>IF(E93&gt;G93,IF(Spielplan!E93&gt;Spielplan!G93,Punktemodus!$B$3,0),0)</f>
        <v>0</v>
      </c>
      <c r="BK93" s="85">
        <f>IF(E93=G93,IF(Spielplan!E93=Spielplan!G93,Punktemodus!$B$3,0),0)</f>
        <v>10</v>
      </c>
      <c r="BL93" s="85">
        <f>IF(E93&lt;G93,IF(Spielplan!E93&lt;Spielplan!G93,Punktemodus!$B$3,0),0)</f>
        <v>0</v>
      </c>
      <c r="BM93" s="85">
        <f>IF(E93=Spielplan!E93,IF(G93=Spielplan!G93,Punktemodus!$B$5,0),0)</f>
        <v>3</v>
      </c>
      <c r="BN93" s="85">
        <f>IF(E93=Spielplan!E93,Punktemodus!$B$7,0)</f>
        <v>1</v>
      </c>
      <c r="BO93" s="85">
        <f>IF(G93=Spielplan!G93,Punktemodus!$B$7,0)</f>
        <v>1</v>
      </c>
      <c r="BP93" s="137">
        <f>IF(Spielplan!E93="",0,SUM(BJ93:BO93))</f>
        <v>0</v>
      </c>
      <c r="BQ93" s="60"/>
      <c r="BR93" s="141"/>
      <c r="BS93" s="322"/>
      <c r="BT93" s="322"/>
      <c r="BU93" s="322"/>
      <c r="BV93" s="322"/>
      <c r="BW93" s="134"/>
      <c r="BX93" s="341"/>
      <c r="BY93" s="342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</row>
    <row r="94" spans="1:101" ht="18.75" customHeight="1" thickBot="1" x14ac:dyDescent="0.3">
      <c r="A94" s="60"/>
      <c r="B94" s="60"/>
      <c r="C94" s="230" t="str">
        <f>H89</f>
        <v>Algerien</v>
      </c>
      <c r="D94" s="231"/>
      <c r="E94" s="104"/>
      <c r="F94" s="93"/>
      <c r="G94" s="104"/>
      <c r="H94" s="230" t="str">
        <f>C90</f>
        <v>Russland</v>
      </c>
      <c r="I94" s="231"/>
      <c r="J94" s="60"/>
      <c r="K94" s="60" t="s">
        <v>119</v>
      </c>
      <c r="L94" s="60">
        <f t="shared" si="28"/>
        <v>0</v>
      </c>
      <c r="M94" s="60"/>
      <c r="N94" s="60">
        <f>IF($E94="",0,IF($E94&gt;$G94,3,IF($E94=$G94,1,0)))</f>
        <v>0</v>
      </c>
      <c r="O94" s="60">
        <f>IF($G94="",0,IF($E94&gt;$G94,0,IF($E94=$G94,1,3)))</f>
        <v>0</v>
      </c>
      <c r="P94" s="60"/>
      <c r="Q94" s="60"/>
      <c r="R94" s="60">
        <f>E94</f>
        <v>0</v>
      </c>
      <c r="S94" s="60">
        <f>G94</f>
        <v>0</v>
      </c>
      <c r="T94" s="60"/>
      <c r="U94" s="60"/>
      <c r="V94" s="60">
        <f>G94</f>
        <v>0</v>
      </c>
      <c r="W94" s="60">
        <f>E94</f>
        <v>0</v>
      </c>
      <c r="X94" s="60"/>
      <c r="Y94" s="60"/>
      <c r="Z94" s="60" t="s">
        <v>30</v>
      </c>
      <c r="AA94" s="60"/>
      <c r="AB94" s="60"/>
      <c r="AC94" s="60"/>
      <c r="AD94" s="60"/>
      <c r="AE94" s="60"/>
      <c r="AF94" s="60"/>
      <c r="AG94" s="60" t="b">
        <f>OR(AG89=AG90,AG89=AG91,AG89=AG92,AG90=AG91,AG90=AG92,AG91=AG92)</f>
        <v>1</v>
      </c>
      <c r="AH94" s="60"/>
      <c r="AI94" s="60"/>
      <c r="AJ94" s="60"/>
      <c r="AK94" s="60"/>
      <c r="AL94" s="60"/>
      <c r="AM94" s="60"/>
      <c r="AN94" s="60"/>
      <c r="AO94" s="60" t="s">
        <v>34</v>
      </c>
      <c r="AP94" s="60"/>
      <c r="AQ94" s="60"/>
      <c r="AR94" s="60" t="b">
        <f>OR(AR89=AR90,AR89=AR91,AR89=AR92,AR90=AR91,AR90=AR92,AR91=AR92)</f>
        <v>1</v>
      </c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85">
        <f>IF(E94&gt;G94,IF(Spielplan!E94&gt;Spielplan!G94,Punktemodus!$B$3,0),0)</f>
        <v>0</v>
      </c>
      <c r="BK94" s="85">
        <f>IF(E94=G94,IF(Spielplan!E94=Spielplan!G94,Punktemodus!$B$3,0),0)</f>
        <v>10</v>
      </c>
      <c r="BL94" s="85">
        <f>IF(E94&lt;G94,IF(Spielplan!E94&lt;Spielplan!G94,Punktemodus!$B$3,0),0)</f>
        <v>0</v>
      </c>
      <c r="BM94" s="85">
        <f>IF(E94=Spielplan!E94,IF(G94=Spielplan!G94,Punktemodus!$B$5,0),0)</f>
        <v>3</v>
      </c>
      <c r="BN94" s="85">
        <f>IF(E94=Spielplan!E94,Punktemodus!$B$7,0)</f>
        <v>1</v>
      </c>
      <c r="BO94" s="85">
        <f>IF(G94=Spielplan!G94,Punktemodus!$B$7,0)</f>
        <v>1</v>
      </c>
      <c r="BP94" s="137">
        <f>IF(Spielplan!E94="",0,SUM(BJ94:BO94))</f>
        <v>0</v>
      </c>
      <c r="BQ94" s="60"/>
      <c r="BR94" s="141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</row>
    <row r="95" spans="1:101" ht="18.75" customHeight="1" thickBot="1" x14ac:dyDescent="0.25">
      <c r="A95" s="60"/>
      <c r="B95" s="60"/>
      <c r="C95" s="136" t="str">
        <f>IF(G94="","",IF(AR94=TRUE,"Achtung: Fehler in Tabelle!",""))</f>
        <v/>
      </c>
      <c r="D95" s="60"/>
      <c r="E95" s="60"/>
      <c r="F95" s="60"/>
      <c r="G95" s="60"/>
      <c r="H95" s="60"/>
      <c r="I95" s="60"/>
      <c r="J95" s="60"/>
      <c r="K95" s="60"/>
      <c r="L95" s="60"/>
      <c r="M95" s="60">
        <f t="shared" ref="M95:X95" si="31">SUM(M89:M94)</f>
        <v>0</v>
      </c>
      <c r="N95" s="60">
        <f t="shared" si="31"/>
        <v>0</v>
      </c>
      <c r="O95" s="60">
        <f t="shared" si="31"/>
        <v>0</v>
      </c>
      <c r="P95" s="60">
        <f t="shared" si="31"/>
        <v>0</v>
      </c>
      <c r="Q95" s="60">
        <f t="shared" si="31"/>
        <v>0</v>
      </c>
      <c r="R95" s="60">
        <f t="shared" si="31"/>
        <v>0</v>
      </c>
      <c r="S95" s="60">
        <f t="shared" si="31"/>
        <v>0</v>
      </c>
      <c r="T95" s="60">
        <f t="shared" si="31"/>
        <v>0</v>
      </c>
      <c r="U95" s="60">
        <f t="shared" si="31"/>
        <v>0</v>
      </c>
      <c r="V95" s="60">
        <f t="shared" si="31"/>
        <v>0</v>
      </c>
      <c r="W95" s="60">
        <f t="shared" si="31"/>
        <v>0</v>
      </c>
      <c r="X95" s="60">
        <f t="shared" si="31"/>
        <v>0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160">
        <f>SUM(BP89:BP94)</f>
        <v>0</v>
      </c>
      <c r="BQ95" s="60"/>
      <c r="BR95" s="141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</row>
    <row r="96" spans="1:101" ht="13.5" thickBo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85"/>
      <c r="BK96" s="85"/>
      <c r="BL96" s="85"/>
      <c r="BM96" s="85"/>
      <c r="BN96" s="85"/>
      <c r="BO96" s="85"/>
      <c r="BP96" s="138"/>
      <c r="BQ96" s="60"/>
      <c r="BR96" s="141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</row>
    <row r="97" spans="1:101" ht="25.5" customHeight="1" thickBo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85"/>
      <c r="BK97" s="85"/>
      <c r="BL97" s="85"/>
      <c r="BM97" s="85"/>
      <c r="BN97" s="85"/>
      <c r="BO97" s="85"/>
      <c r="BP97" s="160">
        <f>SUM(BP12:BP95)/2</f>
        <v>0</v>
      </c>
      <c r="BQ97" s="60"/>
      <c r="BR97" s="141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</row>
    <row r="98" spans="1:101" x14ac:dyDescent="0.2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85"/>
      <c r="BK98" s="85"/>
      <c r="BL98" s="85"/>
      <c r="BM98" s="85"/>
      <c r="BN98" s="85"/>
      <c r="BO98" s="85"/>
      <c r="BP98" s="60"/>
      <c r="BQ98" s="60"/>
      <c r="BR98" s="141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</row>
  </sheetData>
  <mergeCells count="41"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  <mergeCell ref="CQ65:CV66"/>
    <mergeCell ref="BS44:BV45"/>
    <mergeCell ref="BX44:BX47"/>
    <mergeCell ref="BY44:BY47"/>
    <mergeCell ref="BZ44:BZ47"/>
    <mergeCell ref="CE44:CE47"/>
    <mergeCell ref="CF44:CF47"/>
    <mergeCell ref="CJ44:CJ47"/>
    <mergeCell ref="CO44:CO47"/>
    <mergeCell ref="CS44:CS47"/>
    <mergeCell ref="CQ59:CV60"/>
    <mergeCell ref="CQ62:CV63"/>
    <mergeCell ref="CQ32:CV33"/>
    <mergeCell ref="H2:BZ2"/>
    <mergeCell ref="H3:BZ3"/>
    <mergeCell ref="I4:BI4"/>
    <mergeCell ref="BY4:BZ4"/>
    <mergeCell ref="CG4:CV4"/>
    <mergeCell ref="BP8:BP11"/>
    <mergeCell ref="BJ9:BJ11"/>
    <mergeCell ref="BK9:BK11"/>
    <mergeCell ref="BL9:BL11"/>
    <mergeCell ref="BM9:BM11"/>
    <mergeCell ref="BN9:BN11"/>
    <mergeCell ref="BO9:BO11"/>
    <mergeCell ref="CQ23:CV24"/>
    <mergeCell ref="CQ26:CV27"/>
    <mergeCell ref="CQ29:CV30"/>
  </mergeCells>
  <conditionalFormatting sqref="CK24:CL24">
    <cfRule type="expression" dxfId="18" priority="1" stopIfTrue="1">
      <formula>IF($CH34="",TRUE,FALSE)</formula>
    </cfRule>
  </conditionalFormatting>
  <conditionalFormatting sqref="CA14:CB14">
    <cfRule type="expression" dxfId="17" priority="2" stopIfTrue="1">
      <formula>IF($BV$12="",TRUE,FALSE)</formula>
    </cfRule>
  </conditionalFormatting>
  <conditionalFormatting sqref="CA15:CB15">
    <cfRule type="expression" dxfId="16" priority="3" stopIfTrue="1">
      <formula>IF($BV$17="",TRUE,FALSE)</formula>
    </cfRule>
  </conditionalFormatting>
  <conditionalFormatting sqref="CA22:CB22">
    <cfRule type="expression" dxfId="15" priority="4" stopIfTrue="1">
      <formula>IF($BV$20="",TRUE,FALSE)</formula>
    </cfRule>
  </conditionalFormatting>
  <conditionalFormatting sqref="CA23:CB23">
    <cfRule type="expression" dxfId="14" priority="5" stopIfTrue="1">
      <formula>IF($BV$25="",TRUE,FALSE)</formula>
    </cfRule>
  </conditionalFormatting>
  <conditionalFormatting sqref="CA30:CB30">
    <cfRule type="expression" dxfId="13" priority="6" stopIfTrue="1">
      <formula>IF($BV$29="",TRUE,FALSE)</formula>
    </cfRule>
  </conditionalFormatting>
  <conditionalFormatting sqref="CA31:CB31">
    <cfRule type="expression" dxfId="12" priority="7" stopIfTrue="1">
      <formula>IF($BV$33="",TRUE,FALSE)</formula>
    </cfRule>
  </conditionalFormatting>
  <conditionalFormatting sqref="CA38:CB38">
    <cfRule type="expression" dxfId="11" priority="8" stopIfTrue="1">
      <formula>IF($BV$37="",TRUE,FALSE)</formula>
    </cfRule>
  </conditionalFormatting>
  <conditionalFormatting sqref="CA39:CB39">
    <cfRule type="expression" dxfId="10" priority="9" stopIfTrue="1">
      <formula>IF($BV$41="",TRUE,FALSE)</formula>
    </cfRule>
  </conditionalFormatting>
  <conditionalFormatting sqref="CF18:CG18">
    <cfRule type="expression" dxfId="9" priority="10" stopIfTrue="1">
      <formula>IF($CC$15="",TRUE,FALSE)</formula>
    </cfRule>
  </conditionalFormatting>
  <conditionalFormatting sqref="CF19:CG19">
    <cfRule type="expression" dxfId="8" priority="11" stopIfTrue="1">
      <formula>IF($CC$22="",TRUE,FALSE)</formula>
    </cfRule>
  </conditionalFormatting>
  <conditionalFormatting sqref="CF35:CG35">
    <cfRule type="expression" dxfId="7" priority="12" stopIfTrue="1">
      <formula>IF($CC$39="",TRUE,FALSE)</formula>
    </cfRule>
  </conditionalFormatting>
  <conditionalFormatting sqref="CF34:CG34">
    <cfRule type="expression" dxfId="6" priority="13" stopIfTrue="1">
      <formula>IF($CC$31="",TRUE,FALSE)</formula>
    </cfRule>
  </conditionalFormatting>
  <conditionalFormatting sqref="CK23:CL23 CK29:CL29">
    <cfRule type="expression" dxfId="5" priority="14" stopIfTrue="1">
      <formula>IF($CH$18="",TRUE,FALSE)</formula>
    </cfRule>
  </conditionalFormatting>
  <conditionalFormatting sqref="CK30:CL30">
    <cfRule type="expression" dxfId="4" priority="15" stopIfTrue="1">
      <formula>IF($CH$34="",TRUE,FALSE)</formula>
    </cfRule>
  </conditionalFormatting>
  <conditionalFormatting sqref="CQ23:CV24">
    <cfRule type="expression" dxfId="3" priority="16" stopIfTrue="1">
      <formula>IF($CM$23="",TRUE,FALSE)</formula>
    </cfRule>
  </conditionalFormatting>
  <conditionalFormatting sqref="CQ26:CV27">
    <cfRule type="expression" dxfId="2" priority="17" stopIfTrue="1">
      <formula>IF($CM$24="",TRUE,FALSE)</formula>
    </cfRule>
  </conditionalFormatting>
  <conditionalFormatting sqref="CQ29:CV30">
    <cfRule type="expression" dxfId="1" priority="18" stopIfTrue="1">
      <formula>IF($CM$29="",TRUE,FALSE)</formula>
    </cfRule>
  </conditionalFormatting>
  <conditionalFormatting sqref="CQ32:CV33">
    <cfRule type="expression" dxfId="0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 enableFormatConditionsCalculation="0">
    <tabColor indexed="42"/>
  </sheetPr>
  <dimension ref="A1:CW98"/>
  <sheetViews>
    <sheetView tabSelected="1" zoomScale="75" zoomScaleNormal="75" workbookViewId="0">
      <pane ySplit="5" topLeftCell="A6" activePane="bottomLeft" state="frozen"/>
      <selection activeCell="CM32" sqref="CM32"/>
      <selection pane="bottomLeft" activeCell="I4" sqref="I4:BI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60"/>
      <c r="B1" s="60"/>
      <c r="C1" s="86"/>
      <c r="D1" s="60"/>
      <c r="E1" s="85"/>
      <c r="F1" s="60"/>
      <c r="G1" s="85"/>
      <c r="H1" s="92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</row>
    <row r="2" spans="1:101" ht="85.5" customHeight="1" thickBot="1" x14ac:dyDescent="1.1000000000000001">
      <c r="A2" s="60"/>
      <c r="B2" s="60"/>
      <c r="C2" s="60"/>
      <c r="D2" s="60"/>
      <c r="E2" s="85"/>
      <c r="F2" s="60"/>
      <c r="G2" s="85"/>
      <c r="H2" s="355" t="s">
        <v>341</v>
      </c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7"/>
      <c r="BR2" s="357"/>
      <c r="BS2" s="357"/>
      <c r="BT2" s="357"/>
      <c r="BU2" s="357"/>
      <c r="BV2" s="357"/>
      <c r="BW2" s="357"/>
      <c r="BX2" s="357"/>
      <c r="BY2" s="357"/>
      <c r="BZ2" s="358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</row>
    <row r="3" spans="1:101" ht="85.5" customHeight="1" thickBot="1" x14ac:dyDescent="0.25">
      <c r="A3" s="60"/>
      <c r="B3" s="60"/>
      <c r="C3" s="60"/>
      <c r="D3" s="60"/>
      <c r="E3" s="85"/>
      <c r="F3" s="60"/>
      <c r="G3" s="85"/>
      <c r="H3" s="320" t="s">
        <v>339</v>
      </c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282"/>
      <c r="BW3" s="282"/>
      <c r="BX3" s="282"/>
      <c r="BY3" s="282"/>
      <c r="BZ3" s="282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</row>
    <row r="4" spans="1:101" ht="37.5" customHeight="1" thickBot="1" x14ac:dyDescent="0.55000000000000004">
      <c r="A4" s="60"/>
      <c r="B4" s="60"/>
      <c r="C4" s="60"/>
      <c r="D4" s="60"/>
      <c r="E4" s="85"/>
      <c r="F4" s="60"/>
      <c r="G4" s="85"/>
      <c r="H4" s="95" t="s">
        <v>161</v>
      </c>
      <c r="I4" s="325" t="s">
        <v>225</v>
      </c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7"/>
      <c r="BJ4" s="60"/>
      <c r="BK4" s="60"/>
      <c r="BL4" s="60"/>
      <c r="BM4" s="60"/>
      <c r="BN4" s="60"/>
      <c r="BO4" s="60"/>
      <c r="BP4" s="60"/>
      <c r="BQ4" s="95" t="s">
        <v>162</v>
      </c>
      <c r="BR4" s="60"/>
      <c r="BS4" s="60"/>
      <c r="BT4" s="60"/>
      <c r="BU4" s="60"/>
      <c r="BV4" s="60"/>
      <c r="BW4" s="60"/>
      <c r="BX4" s="60"/>
      <c r="BY4" s="323">
        <f>BX92</f>
        <v>730</v>
      </c>
      <c r="BZ4" s="324"/>
      <c r="CA4" s="60"/>
      <c r="CB4" s="60"/>
      <c r="CC4" s="60"/>
      <c r="CD4" s="60"/>
      <c r="CE4" s="60"/>
      <c r="CF4" s="60"/>
      <c r="CG4" s="367" t="s">
        <v>340</v>
      </c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9"/>
      <c r="CW4" s="60"/>
    </row>
    <row r="5" spans="1:101" x14ac:dyDescent="0.2">
      <c r="A5" s="60"/>
      <c r="B5" s="60"/>
      <c r="C5" s="60"/>
      <c r="D5" s="60"/>
      <c r="E5" s="85"/>
      <c r="F5" s="60"/>
      <c r="G5" s="8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1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</row>
    <row r="6" spans="1:101" x14ac:dyDescent="0.2">
      <c r="A6" s="60"/>
      <c r="B6" s="60"/>
      <c r="C6" s="60"/>
      <c r="D6" s="60"/>
      <c r="E6" s="85"/>
      <c r="F6" s="60"/>
      <c r="G6" s="85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</row>
    <row r="7" spans="1:101" ht="13.5" thickBot="1" x14ac:dyDescent="0.25">
      <c r="A7" s="60"/>
      <c r="B7" s="60"/>
      <c r="C7" s="60"/>
      <c r="D7" s="60"/>
      <c r="E7" s="85"/>
      <c r="F7" s="60"/>
      <c r="G7" s="85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</row>
    <row r="8" spans="1:101" ht="26.25" customHeight="1" thickBot="1" x14ac:dyDescent="0.45">
      <c r="A8" s="60"/>
      <c r="B8" s="60"/>
      <c r="C8" s="99" t="s">
        <v>150</v>
      </c>
      <c r="D8" s="100"/>
      <c r="E8" s="101"/>
      <c r="F8" s="100"/>
      <c r="G8" s="101"/>
      <c r="H8" s="100"/>
      <c r="I8" s="100"/>
      <c r="J8" s="100"/>
      <c r="K8" s="100"/>
      <c r="L8" s="188"/>
      <c r="M8" s="189" t="s">
        <v>36</v>
      </c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2"/>
      <c r="BI8" s="60"/>
      <c r="BJ8" s="60"/>
      <c r="BK8" s="60"/>
      <c r="BL8" s="60"/>
      <c r="BM8" s="60"/>
      <c r="BN8" s="60"/>
      <c r="BO8" s="60"/>
      <c r="BP8" s="328" t="s">
        <v>149</v>
      </c>
      <c r="BQ8" s="60"/>
      <c r="BR8" s="87"/>
      <c r="BS8" s="99" t="s">
        <v>151</v>
      </c>
      <c r="BT8" s="100"/>
      <c r="BU8" s="100"/>
      <c r="BV8" s="100"/>
      <c r="BW8" s="100"/>
      <c r="BX8" s="100"/>
      <c r="BY8" s="100"/>
      <c r="BZ8" s="103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2"/>
      <c r="CW8" s="60"/>
    </row>
    <row r="9" spans="1:101" ht="28.5" customHeight="1" x14ac:dyDescent="0.2">
      <c r="A9" s="60"/>
      <c r="B9" s="60"/>
      <c r="C9" s="60"/>
      <c r="D9" s="60"/>
      <c r="E9" s="85"/>
      <c r="F9" s="60"/>
      <c r="G9" s="85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330" t="s">
        <v>48</v>
      </c>
      <c r="BK9" s="330" t="s">
        <v>142</v>
      </c>
      <c r="BL9" s="330" t="s">
        <v>143</v>
      </c>
      <c r="BM9" s="330" t="s">
        <v>49</v>
      </c>
      <c r="BN9" s="330" t="s">
        <v>147</v>
      </c>
      <c r="BO9" s="330" t="s">
        <v>148</v>
      </c>
      <c r="BP9" s="329"/>
      <c r="BQ9" s="60"/>
      <c r="BR9" s="87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</row>
    <row r="10" spans="1:101" ht="18.75" customHeight="1" x14ac:dyDescent="0.25">
      <c r="A10" s="60"/>
      <c r="B10" s="60"/>
      <c r="C10" s="88" t="s">
        <v>63</v>
      </c>
      <c r="D10" s="60"/>
      <c r="E10" s="85"/>
      <c r="F10" s="60"/>
      <c r="G10" s="85"/>
      <c r="H10" s="60"/>
      <c r="I10" s="60"/>
      <c r="J10" s="60"/>
      <c r="K10" s="60"/>
      <c r="L10" s="60"/>
      <c r="M10" s="60" t="s">
        <v>4</v>
      </c>
      <c r="N10" s="60"/>
      <c r="O10" s="60"/>
      <c r="P10" s="60"/>
      <c r="Q10" s="60" t="s">
        <v>6</v>
      </c>
      <c r="R10" s="60"/>
      <c r="S10" s="60"/>
      <c r="T10" s="60"/>
      <c r="U10" s="60" t="s">
        <v>7</v>
      </c>
      <c r="V10" s="60"/>
      <c r="W10" s="60"/>
      <c r="X10" s="60"/>
      <c r="Y10" s="60"/>
      <c r="Z10" s="60" t="s">
        <v>4</v>
      </c>
      <c r="AA10" s="60" t="s">
        <v>5</v>
      </c>
      <c r="AB10" s="60"/>
      <c r="AC10" s="60"/>
      <c r="AD10" s="60" t="s">
        <v>9</v>
      </c>
      <c r="AE10" s="60"/>
      <c r="AF10" s="60"/>
      <c r="AG10" s="60"/>
      <c r="AH10" s="60" t="s">
        <v>32</v>
      </c>
      <c r="AI10" s="60"/>
      <c r="AJ10" s="60"/>
      <c r="AK10" s="60"/>
      <c r="AL10" s="60"/>
      <c r="AM10" s="60"/>
      <c r="AN10" s="60" t="s">
        <v>35</v>
      </c>
      <c r="AO10" s="60"/>
      <c r="AP10" s="60"/>
      <c r="AQ10" s="60"/>
      <c r="AR10" s="60"/>
      <c r="AS10" s="60" t="s">
        <v>33</v>
      </c>
      <c r="AT10" s="60"/>
      <c r="AU10" s="60"/>
      <c r="AV10" s="60"/>
      <c r="AW10" s="60"/>
      <c r="AX10" s="60"/>
      <c r="AY10" s="60"/>
      <c r="AZ10" s="60"/>
      <c r="BA10" s="60"/>
      <c r="BB10" s="89" t="s">
        <v>10</v>
      </c>
      <c r="BC10" s="60"/>
      <c r="BD10" s="90" t="s">
        <v>4</v>
      </c>
      <c r="BE10" s="60"/>
      <c r="BF10" s="61" t="s">
        <v>5</v>
      </c>
      <c r="BG10" s="60"/>
      <c r="BH10" s="60"/>
      <c r="BI10" s="60"/>
      <c r="BJ10" s="330"/>
      <c r="BK10" s="330"/>
      <c r="BL10" s="330"/>
      <c r="BM10" s="330"/>
      <c r="BN10" s="330"/>
      <c r="BO10" s="330"/>
      <c r="BP10" s="329"/>
      <c r="BQ10" s="60"/>
      <c r="BR10" s="87"/>
      <c r="BS10" s="88"/>
      <c r="BT10" s="60"/>
      <c r="BU10" s="91" t="s">
        <v>120</v>
      </c>
      <c r="BV10" s="60"/>
      <c r="BW10" s="60"/>
      <c r="BX10" s="61" t="s">
        <v>26</v>
      </c>
      <c r="BY10" s="60"/>
      <c r="BZ10" s="88"/>
      <c r="CA10" s="60"/>
      <c r="CB10" s="60"/>
      <c r="CC10" s="60"/>
      <c r="CD10" s="60"/>
      <c r="CE10" s="61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</row>
    <row r="11" spans="1:101" ht="18.75" customHeight="1" thickBot="1" x14ac:dyDescent="0.25">
      <c r="A11" s="60"/>
      <c r="B11" s="60"/>
      <c r="C11" s="60"/>
      <c r="D11" s="60"/>
      <c r="E11" s="85"/>
      <c r="F11" s="60"/>
      <c r="G11" s="85"/>
      <c r="H11" s="60"/>
      <c r="I11" s="60"/>
      <c r="J11" s="60"/>
      <c r="K11" s="60"/>
      <c r="L11" s="60"/>
      <c r="M11" s="60" t="s">
        <v>0</v>
      </c>
      <c r="N11" s="60" t="s">
        <v>1</v>
      </c>
      <c r="O11" s="60" t="s">
        <v>2</v>
      </c>
      <c r="P11" s="60" t="s">
        <v>3</v>
      </c>
      <c r="Q11" s="60" t="s">
        <v>0</v>
      </c>
      <c r="R11" s="60" t="s">
        <v>1</v>
      </c>
      <c r="S11" s="60" t="s">
        <v>2</v>
      </c>
      <c r="T11" s="60" t="s">
        <v>3</v>
      </c>
      <c r="U11" s="60" t="s">
        <v>0</v>
      </c>
      <c r="V11" s="60" t="s">
        <v>1</v>
      </c>
      <c r="W11" s="60" t="s">
        <v>2</v>
      </c>
      <c r="X11" s="60" t="s">
        <v>3</v>
      </c>
      <c r="Y11" s="60"/>
      <c r="Z11" s="60" t="s">
        <v>8</v>
      </c>
      <c r="AA11" s="60"/>
      <c r="AB11" s="60"/>
      <c r="AC11" s="60"/>
      <c r="AD11" s="60"/>
      <c r="AE11" s="60"/>
      <c r="AF11" s="60"/>
      <c r="AG11" s="60"/>
      <c r="AH11" s="60" t="s">
        <v>31</v>
      </c>
      <c r="AI11" s="60"/>
      <c r="AJ11" s="60"/>
      <c r="AK11" s="60"/>
      <c r="AL11" s="60"/>
      <c r="AM11" s="60"/>
      <c r="AN11" s="60" t="str">
        <f>AI12</f>
        <v>Brasilien</v>
      </c>
      <c r="AO11" s="60" t="str">
        <f>AI13</f>
        <v>Kroatien</v>
      </c>
      <c r="AP11" s="60" t="str">
        <f>AI14</f>
        <v>Mexiko</v>
      </c>
      <c r="AQ11" s="60" t="str">
        <f>AI15</f>
        <v>Kamerun</v>
      </c>
      <c r="AR11" s="60"/>
      <c r="AS11" s="60" t="s">
        <v>31</v>
      </c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330"/>
      <c r="BK11" s="330"/>
      <c r="BL11" s="330"/>
      <c r="BM11" s="330"/>
      <c r="BN11" s="330"/>
      <c r="BO11" s="330"/>
      <c r="BP11" s="329"/>
      <c r="BQ11" s="60"/>
      <c r="BR11" s="87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</row>
    <row r="12" spans="1:101" ht="18.75" customHeight="1" thickBot="1" x14ac:dyDescent="0.3">
      <c r="A12" s="60"/>
      <c r="B12" s="60"/>
      <c r="C12" s="7" t="str">
        <f>Spielplan!$C$12</f>
        <v>Brasilien</v>
      </c>
      <c r="D12" s="38"/>
      <c r="E12" s="104"/>
      <c r="F12" s="93"/>
      <c r="G12" s="104"/>
      <c r="H12" s="7" t="str">
        <f>Spielplan!$H$12</f>
        <v>Kroatien</v>
      </c>
      <c r="I12" s="38"/>
      <c r="J12" s="60"/>
      <c r="K12" s="60" t="s">
        <v>58</v>
      </c>
      <c r="L12" s="60">
        <f t="shared" ref="L12:L17" si="0">IF(E12-G12&gt;0,1,IF(G12=E12,0,-1))</f>
        <v>0</v>
      </c>
      <c r="M12" s="60">
        <f>IF($E12="",0,IF($E12&gt;$G12,3,IF($E12=G12,1,0)))</f>
        <v>0</v>
      </c>
      <c r="N12" s="60">
        <f>IF($G12="",0,IF($E12&gt;$G12,0,IF($E12=G12,1,3)))</f>
        <v>0</v>
      </c>
      <c r="O12" s="60"/>
      <c r="P12" s="60"/>
      <c r="Q12" s="60">
        <f>E12</f>
        <v>0</v>
      </c>
      <c r="R12" s="60">
        <f>G12</f>
        <v>0</v>
      </c>
      <c r="S12" s="60"/>
      <c r="T12" s="60"/>
      <c r="U12" s="60">
        <f>G12</f>
        <v>0</v>
      </c>
      <c r="V12" s="60">
        <f>E12</f>
        <v>0</v>
      </c>
      <c r="W12" s="60"/>
      <c r="X12" s="60"/>
      <c r="Y12" s="60"/>
      <c r="Z12" s="60">
        <f>M18</f>
        <v>0</v>
      </c>
      <c r="AA12" s="60">
        <f>Q18</f>
        <v>0</v>
      </c>
      <c r="AB12" s="60">
        <f>U18</f>
        <v>0</v>
      </c>
      <c r="AC12" s="60">
        <f>AA12-AB12</f>
        <v>0</v>
      </c>
      <c r="AD12" s="60">
        <f>IF(Z12&gt;Z13,-1,0)</f>
        <v>0</v>
      </c>
      <c r="AE12" s="60">
        <f>IF(Z12&gt;Z14,-1,0)</f>
        <v>0</v>
      </c>
      <c r="AF12" s="60">
        <f>IF(Z12&gt;Z15,-1,0)</f>
        <v>0</v>
      </c>
      <c r="AG12" s="60">
        <f>10000-(AJ12*1000+AM12*100+AK12*10)</f>
        <v>10000</v>
      </c>
      <c r="AH12" s="90">
        <f>RANK(AG12,AG12:AG15,1)</f>
        <v>1</v>
      </c>
      <c r="AI12" s="60" t="str">
        <f>C12</f>
        <v>Brasilien</v>
      </c>
      <c r="AJ12" s="60">
        <f t="shared" ref="AJ12:AL15" si="1">Z12</f>
        <v>0</v>
      </c>
      <c r="AK12" s="60">
        <f t="shared" si="1"/>
        <v>0</v>
      </c>
      <c r="AL12" s="60">
        <f t="shared" si="1"/>
        <v>0</v>
      </c>
      <c r="AM12" s="60">
        <f>AK12-AL12</f>
        <v>0</v>
      </c>
      <c r="AN12" s="187"/>
      <c r="AO12" s="187">
        <f>IF(AG13=AG12,IF(G12&gt;E12,AG13-0.1,AG13),AG13)</f>
        <v>10000</v>
      </c>
      <c r="AP12" s="187">
        <f>IF(AG14=AG12,IF(G14&gt;E14,AG14-0.1,AG14),AG14)</f>
        <v>10000</v>
      </c>
      <c r="AQ12" s="187">
        <f>IF(AG15=AG12,IF(G16&gt;E16,AG15-0.1,AG15),AG15)</f>
        <v>10000</v>
      </c>
      <c r="AR12" s="187">
        <f>AN16</f>
        <v>30000</v>
      </c>
      <c r="AS12" s="90">
        <f>RANK(AR12,AR12:AR15,1)</f>
        <v>1</v>
      </c>
      <c r="AT12" s="60" t="str">
        <f t="shared" ref="AT12:AW15" si="2">AI12</f>
        <v>Brasilien</v>
      </c>
      <c r="AU12" s="60">
        <f t="shared" si="2"/>
        <v>0</v>
      </c>
      <c r="AV12" s="60">
        <f t="shared" si="2"/>
        <v>0</v>
      </c>
      <c r="AW12" s="60">
        <f t="shared" si="2"/>
        <v>0</v>
      </c>
      <c r="AX12" s="60"/>
      <c r="AY12" s="60"/>
      <c r="AZ12" s="60"/>
      <c r="BA12" s="3">
        <v>1</v>
      </c>
      <c r="BB12" s="7" t="str">
        <f>VLOOKUP(1,AS12:AT15,2,FALSE)</f>
        <v>Brasilien</v>
      </c>
      <c r="BC12" s="2"/>
      <c r="BD12" s="6">
        <f>VLOOKUP(1,AS12:AW15,3,FALSE)</f>
        <v>0</v>
      </c>
      <c r="BE12" s="4">
        <f>VLOOKUP(1,AS12:AW15,4,FALSE)</f>
        <v>0</v>
      </c>
      <c r="BF12" s="93" t="s">
        <v>12</v>
      </c>
      <c r="BG12" s="4">
        <f>VLOOKUP(1,AS12:AW15,5,FALSE)</f>
        <v>0</v>
      </c>
      <c r="BH12" s="13" t="s">
        <v>18</v>
      </c>
      <c r="BI12" s="60"/>
      <c r="BJ12" s="85">
        <f>IF(E12&gt;G12,IF(Spielplan!E12&gt;Spielplan!G12,Punktemodus!$B$3,0),0)</f>
        <v>0</v>
      </c>
      <c r="BK12" s="85">
        <f>IF(E12=G12,IF(Spielplan!E12=Spielplan!G12,Punktemodus!$B$3,0),0)</f>
        <v>10</v>
      </c>
      <c r="BL12" s="85">
        <f>IF(E12&lt;G12,IF(Spielplan!E12&lt;Spielplan!G12,Punktemodus!$B$3,0),0)</f>
        <v>0</v>
      </c>
      <c r="BM12" s="85">
        <f>IF(E12=Spielplan!E12,IF(G12=Spielplan!G12,Punktemodus!$B$5,0),0)</f>
        <v>3</v>
      </c>
      <c r="BN12" s="85">
        <f>IF(E12=Spielplan!E12,Punktemodus!$B$7,0)</f>
        <v>1</v>
      </c>
      <c r="BO12" s="85">
        <f>IF(G12=Spielplan!G12,Punktemodus!$B$7,0)</f>
        <v>1</v>
      </c>
      <c r="BP12" s="137">
        <f>IF(Spielplan!E12="",0,SUM(BJ12:BO12))</f>
        <v>0</v>
      </c>
      <c r="BQ12" s="60"/>
      <c r="BR12" s="87"/>
      <c r="BS12" s="13" t="s">
        <v>18</v>
      </c>
      <c r="BT12" s="44" t="str">
        <f>IF(G17="","",BB12)</f>
        <v/>
      </c>
      <c r="BU12" s="46"/>
      <c r="BV12" s="104"/>
      <c r="BW12" s="60"/>
      <c r="BX12" s="104"/>
      <c r="BY12" s="60"/>
      <c r="BZ12" s="88"/>
      <c r="CA12" s="60"/>
      <c r="CB12" s="91" t="s">
        <v>27</v>
      </c>
      <c r="CC12" s="60"/>
      <c r="CD12" s="60"/>
      <c r="CE12" s="61" t="s">
        <v>26</v>
      </c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</row>
    <row r="13" spans="1:101" ht="18.75" customHeight="1" thickBot="1" x14ac:dyDescent="0.3">
      <c r="A13" s="60"/>
      <c r="B13" s="60"/>
      <c r="C13" s="44" t="str">
        <f>Spielplan!$C$13</f>
        <v>Mexiko</v>
      </c>
      <c r="D13" s="45"/>
      <c r="E13" s="104"/>
      <c r="F13" s="93"/>
      <c r="G13" s="104"/>
      <c r="H13" s="44" t="str">
        <f>Spielplan!$H$13</f>
        <v>Kamerun</v>
      </c>
      <c r="I13" s="45"/>
      <c r="J13" s="60"/>
      <c r="K13" s="60" t="s">
        <v>59</v>
      </c>
      <c r="L13" s="60">
        <f t="shared" si="0"/>
        <v>0</v>
      </c>
      <c r="M13" s="60"/>
      <c r="N13" s="60"/>
      <c r="O13" s="60">
        <f>IF($E13="",0,IF($E13&gt;$G13,3,IF($E13=$G13,1,0)))</f>
        <v>0</v>
      </c>
      <c r="P13" s="60">
        <f>IF($G13="",0,IF($E13&gt;$G13,0,IF($E13=$G13,1,3)))</f>
        <v>0</v>
      </c>
      <c r="Q13" s="60"/>
      <c r="R13" s="60"/>
      <c r="S13" s="60">
        <f>E13</f>
        <v>0</v>
      </c>
      <c r="T13" s="60">
        <f>G13</f>
        <v>0</v>
      </c>
      <c r="U13" s="60"/>
      <c r="V13" s="60"/>
      <c r="W13" s="60">
        <f>G13</f>
        <v>0</v>
      </c>
      <c r="X13" s="60">
        <f>E13</f>
        <v>0</v>
      </c>
      <c r="Y13" s="60"/>
      <c r="Z13" s="60">
        <f>N18</f>
        <v>0</v>
      </c>
      <c r="AA13" s="60">
        <f>R18</f>
        <v>0</v>
      </c>
      <c r="AB13" s="60">
        <f>V18</f>
        <v>0</v>
      </c>
      <c r="AC13" s="60">
        <f>AA13-AB13</f>
        <v>0</v>
      </c>
      <c r="AD13" s="60">
        <f>IF(Z13&gt;Z12,-1,0)</f>
        <v>0</v>
      </c>
      <c r="AE13" s="60">
        <f>IF(Z13&gt;Z14,-1,0)</f>
        <v>0</v>
      </c>
      <c r="AF13" s="60">
        <f>IF(Z13&gt;Z15,-1,0)</f>
        <v>0</v>
      </c>
      <c r="AG13" s="60">
        <f>10000-(AJ13*1000+AM13*100+AK13*10)</f>
        <v>10000</v>
      </c>
      <c r="AH13" s="90">
        <f>RANK(AG13,AG12:AG15,1)</f>
        <v>1</v>
      </c>
      <c r="AI13" s="60" t="str">
        <f>H12</f>
        <v>Kroatien</v>
      </c>
      <c r="AJ13" s="60">
        <f t="shared" si="1"/>
        <v>0</v>
      </c>
      <c r="AK13" s="60">
        <f t="shared" si="1"/>
        <v>0</v>
      </c>
      <c r="AL13" s="60">
        <f t="shared" si="1"/>
        <v>0</v>
      </c>
      <c r="AM13" s="60">
        <f>AK13-AL13</f>
        <v>0</v>
      </c>
      <c r="AN13" s="187">
        <f>IF(AG12=AG13,IF(E12&gt;G12,AG12-0.1,AG12),AG12)</f>
        <v>10000</v>
      </c>
      <c r="AO13" s="187"/>
      <c r="AP13" s="187">
        <f>IF(AG14=AG13,IF(G17&gt;E17,AG14-0.1,AG14),AG14)</f>
        <v>10000</v>
      </c>
      <c r="AQ13" s="187">
        <f>IF(AG15=AG13,IF(G15&gt;E15,AG15-0.1,AG15),AG15)</f>
        <v>10000</v>
      </c>
      <c r="AR13" s="187">
        <f>AO16</f>
        <v>30000</v>
      </c>
      <c r="AS13" s="90">
        <f>RANK(AR13,AR12:AR15,1)</f>
        <v>1</v>
      </c>
      <c r="AT13" s="60" t="str">
        <f t="shared" si="2"/>
        <v>Kroatien</v>
      </c>
      <c r="AU13" s="60">
        <f t="shared" si="2"/>
        <v>0</v>
      </c>
      <c r="AV13" s="60">
        <f t="shared" si="2"/>
        <v>0</v>
      </c>
      <c r="AW13" s="60">
        <f t="shared" si="2"/>
        <v>0</v>
      </c>
      <c r="AX13" s="60"/>
      <c r="AY13" s="60"/>
      <c r="AZ13" s="60"/>
      <c r="BA13" s="120">
        <v>2</v>
      </c>
      <c r="BB13" s="121" t="e">
        <f>VLOOKUP(2,AS12:AT15,2,FALSE)</f>
        <v>#N/A</v>
      </c>
      <c r="BC13" s="122"/>
      <c r="BD13" s="123" t="e">
        <f>VLOOKUP(2,AS12:AW15,3,FALSE)</f>
        <v>#N/A</v>
      </c>
      <c r="BE13" s="124" t="e">
        <f>VLOOKUP(2,AS12:AW15,4,FALSE)</f>
        <v>#N/A</v>
      </c>
      <c r="BF13" s="93" t="s">
        <v>12</v>
      </c>
      <c r="BG13" s="124" t="e">
        <f>VLOOKUP(2,AS12:AW15,5,FALSE)</f>
        <v>#N/A</v>
      </c>
      <c r="BH13" s="125" t="s">
        <v>19</v>
      </c>
      <c r="BI13" s="60"/>
      <c r="BJ13" s="85">
        <f>IF(E13&gt;G13,IF(Spielplan!E13&gt;Spielplan!G13,Punktemodus!$B$3,0),0)</f>
        <v>0</v>
      </c>
      <c r="BK13" s="85">
        <f>IF(E13=G13,IF(Spielplan!E13=Spielplan!G13,Punktemodus!$B$3,0),0)</f>
        <v>10</v>
      </c>
      <c r="BL13" s="85">
        <f>IF(E13&lt;G13,IF(Spielplan!E13&lt;Spielplan!G13,Punktemodus!$B$3,0),0)</f>
        <v>0</v>
      </c>
      <c r="BM13" s="85">
        <f>IF(E13=Spielplan!E13,IF(G13=Spielplan!G13,Punktemodus!$B$5,0),0)</f>
        <v>3</v>
      </c>
      <c r="BN13" s="85">
        <f>IF(E13=Spielplan!E13,Punktemodus!$B$7,0)</f>
        <v>1</v>
      </c>
      <c r="BO13" s="85">
        <f>IF(G13=Spielplan!G13,Punktemodus!$B$7,0)</f>
        <v>1</v>
      </c>
      <c r="BP13" s="137">
        <f>IF(Spielplan!E13="",0,SUM(BJ13:BO13))</f>
        <v>0</v>
      </c>
      <c r="BQ13" s="60"/>
      <c r="BR13" s="87"/>
      <c r="BS13" s="73" t="s">
        <v>21</v>
      </c>
      <c r="BT13" s="44" t="str">
        <f>IF(G28="","",BB24)</f>
        <v/>
      </c>
      <c r="BU13" s="46"/>
      <c r="BV13" s="104"/>
      <c r="BW13" s="60"/>
      <c r="BX13" s="104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</row>
    <row r="14" spans="1:101" ht="18.75" customHeight="1" thickBot="1" x14ac:dyDescent="0.3">
      <c r="A14" s="60"/>
      <c r="B14" s="60"/>
      <c r="C14" s="7" t="str">
        <f>C12</f>
        <v>Brasilien</v>
      </c>
      <c r="D14" s="38"/>
      <c r="E14" s="104"/>
      <c r="F14" s="93"/>
      <c r="G14" s="104"/>
      <c r="H14" s="7" t="str">
        <f>C13</f>
        <v>Mexiko</v>
      </c>
      <c r="I14" s="38"/>
      <c r="J14" s="60"/>
      <c r="K14" s="60" t="s">
        <v>60</v>
      </c>
      <c r="L14" s="60">
        <f t="shared" si="0"/>
        <v>0</v>
      </c>
      <c r="M14" s="60">
        <f>IF($E14="",0,IF($E14&gt;$G14,3,IF($E14=G14,1,0)))</f>
        <v>0</v>
      </c>
      <c r="N14" s="60"/>
      <c r="O14" s="60">
        <f>IF($G14="",0,IF($E14&gt;$G14,0,IF($E14=$G14,1,3)))</f>
        <v>0</v>
      </c>
      <c r="P14" s="60"/>
      <c r="Q14" s="60">
        <f>E14</f>
        <v>0</v>
      </c>
      <c r="R14" s="60"/>
      <c r="S14" s="60">
        <f>G14</f>
        <v>0</v>
      </c>
      <c r="T14" s="60"/>
      <c r="U14" s="60">
        <f>G14</f>
        <v>0</v>
      </c>
      <c r="V14" s="60"/>
      <c r="W14" s="60">
        <f>E14</f>
        <v>0</v>
      </c>
      <c r="X14" s="60"/>
      <c r="Y14" s="60"/>
      <c r="Z14" s="60">
        <f>O18</f>
        <v>0</v>
      </c>
      <c r="AA14" s="60">
        <f>S18</f>
        <v>0</v>
      </c>
      <c r="AB14" s="60">
        <f>W18</f>
        <v>0</v>
      </c>
      <c r="AC14" s="60">
        <f>AA14-AB14</f>
        <v>0</v>
      </c>
      <c r="AD14" s="60">
        <f>IF(Z14&gt;Z12,-1,0)</f>
        <v>0</v>
      </c>
      <c r="AE14" s="60">
        <f>IF(Z14&gt;Z13,-1,0)</f>
        <v>0</v>
      </c>
      <c r="AF14" s="60">
        <f>IF(Z14&gt;Z15,-1,0)</f>
        <v>0</v>
      </c>
      <c r="AG14" s="60">
        <f>10000-(AJ14*1000+AM14*100+AK14*10)</f>
        <v>10000</v>
      </c>
      <c r="AH14" s="90">
        <f>RANK(AG14,AG12:AG15,1)</f>
        <v>1</v>
      </c>
      <c r="AI14" s="60" t="str">
        <f>C13</f>
        <v>Mexiko</v>
      </c>
      <c r="AJ14" s="60">
        <f t="shared" si="1"/>
        <v>0</v>
      </c>
      <c r="AK14" s="60">
        <f t="shared" si="1"/>
        <v>0</v>
      </c>
      <c r="AL14" s="60">
        <f t="shared" si="1"/>
        <v>0</v>
      </c>
      <c r="AM14" s="60">
        <f>AK14-AL14</f>
        <v>0</v>
      </c>
      <c r="AN14" s="187">
        <f>IF(AG12=AG14,IF(E14&gt;G14,AG12-0.1,AG12),AG12)</f>
        <v>10000</v>
      </c>
      <c r="AO14" s="187">
        <f>IF(AG13=AG14,IF(E17&gt;G17,AG13-0.1,AG13),AG13)</f>
        <v>10000</v>
      </c>
      <c r="AP14" s="187"/>
      <c r="AQ14" s="187">
        <f>IF(AG15=AG14,IF(G13&gt;E13,AG15-0.1,AG15),AG15)</f>
        <v>10000</v>
      </c>
      <c r="AR14" s="187">
        <f>AP16</f>
        <v>30000</v>
      </c>
      <c r="AS14" s="90">
        <f>RANK(AR14,AR12:AR15,1)</f>
        <v>1</v>
      </c>
      <c r="AT14" s="60" t="str">
        <f t="shared" si="2"/>
        <v>Mexiko</v>
      </c>
      <c r="AU14" s="60">
        <f t="shared" si="2"/>
        <v>0</v>
      </c>
      <c r="AV14" s="60">
        <f t="shared" si="2"/>
        <v>0</v>
      </c>
      <c r="AW14" s="60">
        <f t="shared" si="2"/>
        <v>0</v>
      </c>
      <c r="AX14" s="60"/>
      <c r="AY14" s="60"/>
      <c r="AZ14" s="60"/>
      <c r="BA14" s="113">
        <v>3</v>
      </c>
      <c r="BB14" s="114" t="e">
        <f>VLOOKUP(3,AS12:AT15,2,FALSE)</f>
        <v>#N/A</v>
      </c>
      <c r="BC14" s="115"/>
      <c r="BD14" s="116" t="e">
        <f>VLOOKUP(3,AS12:AW15,3,FALSE)</f>
        <v>#N/A</v>
      </c>
      <c r="BE14" s="116" t="e">
        <f>VLOOKUP(3,AS12:AW15,4,FALSE)</f>
        <v>#N/A</v>
      </c>
      <c r="BF14" s="93" t="s">
        <v>12</v>
      </c>
      <c r="BG14" s="116" t="e">
        <f>VLOOKUP(3,AS12:AW15,5,FALSE)</f>
        <v>#N/A</v>
      </c>
      <c r="BH14" s="60"/>
      <c r="BI14" s="60"/>
      <c r="BJ14" s="85">
        <f>IF(E14&gt;G14,IF(Spielplan!E14&gt;Spielplan!G14,Punktemodus!$B$3,0),0)</f>
        <v>0</v>
      </c>
      <c r="BK14" s="85">
        <f>IF(E14=G14,IF(Spielplan!E14=Spielplan!G14,Punktemodus!$B$3,0),0)</f>
        <v>10</v>
      </c>
      <c r="BL14" s="85">
        <f>IF(E14&lt;G14,IF(Spielplan!E14&lt;Spielplan!G14,Punktemodus!$B$3,0),0)</f>
        <v>0</v>
      </c>
      <c r="BM14" s="85">
        <f>IF(E14=Spielplan!E14,IF(G14=Spielplan!G14,Punktemodus!$B$5,0),0)</f>
        <v>3</v>
      </c>
      <c r="BN14" s="85">
        <f>IF(E14=Spielplan!E14,Punktemodus!$B$7,0)</f>
        <v>1</v>
      </c>
      <c r="BO14" s="85">
        <f>IF(G14=Spielplan!G14,Punktemodus!$B$7,0)</f>
        <v>1</v>
      </c>
      <c r="BP14" s="137">
        <f>IF(Spielplan!E14="",0,SUM(BJ14:BO14))</f>
        <v>0</v>
      </c>
      <c r="BQ14" s="60"/>
      <c r="BR14" s="87"/>
      <c r="BS14" s="60"/>
      <c r="BT14" s="60"/>
      <c r="BU14" s="60"/>
      <c r="BV14" s="60"/>
      <c r="BW14" s="60"/>
      <c r="BX14" s="60"/>
      <c r="BY14" s="60"/>
      <c r="BZ14" s="47">
        <v>49</v>
      </c>
      <c r="CA14" s="44" t="str">
        <f>IF(BX12="",IF(BV12&gt;BV13,BT12,BT13),IF(BX12&gt;BX13,BT12,BT13))</f>
        <v/>
      </c>
      <c r="CB14" s="46"/>
      <c r="CC14" s="104"/>
      <c r="CD14" s="60"/>
      <c r="CE14" s="104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</row>
    <row r="15" spans="1:101" ht="18.75" customHeight="1" thickBot="1" x14ac:dyDescent="0.3">
      <c r="A15" s="60"/>
      <c r="B15" s="60"/>
      <c r="C15" s="44" t="str">
        <f>H12</f>
        <v>Kroatien</v>
      </c>
      <c r="D15" s="45"/>
      <c r="E15" s="104"/>
      <c r="F15" s="93"/>
      <c r="G15" s="104"/>
      <c r="H15" s="44" t="str">
        <f>H13</f>
        <v>Kamerun</v>
      </c>
      <c r="I15" s="45"/>
      <c r="J15" s="60"/>
      <c r="K15" s="60" t="s">
        <v>61</v>
      </c>
      <c r="L15" s="60">
        <f t="shared" si="0"/>
        <v>0</v>
      </c>
      <c r="M15" s="60"/>
      <c r="N15" s="60">
        <f>IF($E15="",0,IF($E15&gt;$G15,3,IF($E15=$G15,1,0)))</f>
        <v>0</v>
      </c>
      <c r="O15" s="60"/>
      <c r="P15" s="60">
        <f>IF($G15="",0,IF($E15&gt;$G15,0,IF($E15=$G15,1,3)))</f>
        <v>0</v>
      </c>
      <c r="Q15" s="60"/>
      <c r="R15" s="60">
        <f>E15</f>
        <v>0</v>
      </c>
      <c r="S15" s="60"/>
      <c r="T15" s="60">
        <f>G15</f>
        <v>0</v>
      </c>
      <c r="U15" s="60"/>
      <c r="V15" s="60">
        <f>G15</f>
        <v>0</v>
      </c>
      <c r="W15" s="60"/>
      <c r="X15" s="60">
        <f>E15</f>
        <v>0</v>
      </c>
      <c r="Y15" s="60"/>
      <c r="Z15" s="60">
        <f>P18</f>
        <v>0</v>
      </c>
      <c r="AA15" s="60">
        <f>T18</f>
        <v>0</v>
      </c>
      <c r="AB15" s="60">
        <f>X18</f>
        <v>0</v>
      </c>
      <c r="AC15" s="60">
        <f>AA15-AB15</f>
        <v>0</v>
      </c>
      <c r="AD15" s="60">
        <f>IF(Z15&gt;Z12,-1,0)</f>
        <v>0</v>
      </c>
      <c r="AE15" s="60">
        <f>IF(Z15&gt;Z13,-1,0)</f>
        <v>0</v>
      </c>
      <c r="AF15" s="60">
        <f>IF(Z15&gt;Z14,-1,0)</f>
        <v>0</v>
      </c>
      <c r="AG15" s="60">
        <f>10000-(AJ15*1000+AM15*100+AK15*10)</f>
        <v>10000</v>
      </c>
      <c r="AH15" s="90">
        <f>RANK(AG15,AG12:AG15,1)</f>
        <v>1</v>
      </c>
      <c r="AI15" s="60" t="str">
        <f>H13</f>
        <v>Kamerun</v>
      </c>
      <c r="AJ15" s="60">
        <f t="shared" si="1"/>
        <v>0</v>
      </c>
      <c r="AK15" s="60">
        <f t="shared" si="1"/>
        <v>0</v>
      </c>
      <c r="AL15" s="60">
        <f t="shared" si="1"/>
        <v>0</v>
      </c>
      <c r="AM15" s="60">
        <f>AK15-AL15</f>
        <v>0</v>
      </c>
      <c r="AN15" s="187">
        <f>IF(AG12=AG15,IF(E16&gt;G16,AG12-0.1,AG12),AG12)</f>
        <v>10000</v>
      </c>
      <c r="AO15" s="187">
        <f>IF(AG13=AG15,IF(E15&gt;G15,AG13-0.1,AG13),AG13)</f>
        <v>10000</v>
      </c>
      <c r="AP15" s="187">
        <f>IF(AG14=AG15,IF(E13&gt;G13,AG14-0.1,AG14),AG14)</f>
        <v>10000</v>
      </c>
      <c r="AQ15" s="187"/>
      <c r="AR15" s="187">
        <f>AQ16</f>
        <v>30000</v>
      </c>
      <c r="AS15" s="90">
        <f>RANK(AR15,AR12:AR15,1)</f>
        <v>1</v>
      </c>
      <c r="AT15" s="60" t="str">
        <f t="shared" si="2"/>
        <v>Kamerun</v>
      </c>
      <c r="AU15" s="60">
        <f t="shared" si="2"/>
        <v>0</v>
      </c>
      <c r="AV15" s="60">
        <f t="shared" si="2"/>
        <v>0</v>
      </c>
      <c r="AW15" s="60">
        <f t="shared" si="2"/>
        <v>0</v>
      </c>
      <c r="AX15" s="60"/>
      <c r="AY15" s="60"/>
      <c r="AZ15" s="60"/>
      <c r="BA15" s="113">
        <v>4</v>
      </c>
      <c r="BB15" s="114" t="e">
        <f>VLOOKUP(4,AS12:AT15,2,FALSE)</f>
        <v>#N/A</v>
      </c>
      <c r="BC15" s="115"/>
      <c r="BD15" s="116" t="e">
        <f>VLOOKUP(4,AS12:AW15,3,FALSE)</f>
        <v>#N/A</v>
      </c>
      <c r="BE15" s="116" t="e">
        <f>VLOOKUP(4,AS12:AW15,4,FALSE)</f>
        <v>#N/A</v>
      </c>
      <c r="BF15" s="93" t="s">
        <v>12</v>
      </c>
      <c r="BG15" s="116" t="e">
        <f>VLOOKUP(4,AS12:AW15,5,FALSE)</f>
        <v>#N/A</v>
      </c>
      <c r="BH15" s="60"/>
      <c r="BI15" s="60"/>
      <c r="BJ15" s="85">
        <f>IF(E15&gt;G15,IF(Spielplan!E15&gt;Spielplan!G15,Punktemodus!$B$3,0),0)</f>
        <v>0</v>
      </c>
      <c r="BK15" s="85">
        <f>IF(E15=G15,IF(Spielplan!E15=Spielplan!G15,Punktemodus!$B$3,0),0)</f>
        <v>10</v>
      </c>
      <c r="BL15" s="85">
        <f>IF(E15&lt;G15,IF(Spielplan!E15&lt;Spielplan!G15,Punktemodus!$B$3,0),0)</f>
        <v>0</v>
      </c>
      <c r="BM15" s="85">
        <f>IF(E15=Spielplan!E15,IF(G15=Spielplan!G15,Punktemodus!$B$5,0),0)</f>
        <v>3</v>
      </c>
      <c r="BN15" s="85">
        <f>IF(E15=Spielplan!E15,Punktemodus!$B$7,0)</f>
        <v>1</v>
      </c>
      <c r="BO15" s="85">
        <f>IF(G15=Spielplan!G15,Punktemodus!$B$7,0)</f>
        <v>1</v>
      </c>
      <c r="BP15" s="137">
        <f>IF(Spielplan!E15="",0,SUM(BJ15:BO15))</f>
        <v>0</v>
      </c>
      <c r="BQ15" s="60"/>
      <c r="BR15" s="87"/>
      <c r="BS15" s="60"/>
      <c r="BT15" s="60"/>
      <c r="BU15" s="60"/>
      <c r="BV15" s="60"/>
      <c r="BW15" s="60"/>
      <c r="BX15" s="60"/>
      <c r="BY15" s="60"/>
      <c r="BZ15" s="47">
        <v>50</v>
      </c>
      <c r="CA15" s="44" t="str">
        <f>IF(BX16="",IF(BV16&gt;BV17,BT16,BT17),IF(BX16&gt;BX17,BT16,BT17))</f>
        <v/>
      </c>
      <c r="CB15" s="46"/>
      <c r="CC15" s="104"/>
      <c r="CD15" s="60"/>
      <c r="CE15" s="104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</row>
    <row r="16" spans="1:101" ht="18.75" customHeight="1" thickBot="1" x14ac:dyDescent="0.3">
      <c r="A16" s="60"/>
      <c r="B16" s="60"/>
      <c r="C16" s="7" t="str">
        <f>C12</f>
        <v>Brasilien</v>
      </c>
      <c r="D16" s="38"/>
      <c r="E16" s="104"/>
      <c r="F16" s="93"/>
      <c r="G16" s="104"/>
      <c r="H16" s="7" t="str">
        <f>H13</f>
        <v>Kamerun</v>
      </c>
      <c r="I16" s="38"/>
      <c r="J16" s="60"/>
      <c r="K16" s="60" t="s">
        <v>62</v>
      </c>
      <c r="L16" s="60">
        <f t="shared" si="0"/>
        <v>0</v>
      </c>
      <c r="M16" s="60">
        <f>IF($E16="",0,IF($E16&gt;$G16,3,IF($E16=G16,1,0)))</f>
        <v>0</v>
      </c>
      <c r="N16" s="60"/>
      <c r="O16" s="60"/>
      <c r="P16" s="60">
        <f>IF($G16="",0,IF($E16&gt;$G16,0,IF($E16=$G16,1,3)))</f>
        <v>0</v>
      </c>
      <c r="Q16" s="60">
        <f>E16</f>
        <v>0</v>
      </c>
      <c r="R16" s="60"/>
      <c r="S16" s="60"/>
      <c r="T16" s="60">
        <f>G16</f>
        <v>0</v>
      </c>
      <c r="U16" s="60">
        <f>G16</f>
        <v>0</v>
      </c>
      <c r="V16" s="60"/>
      <c r="W16" s="60"/>
      <c r="X16" s="60">
        <f>E16</f>
        <v>0</v>
      </c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187">
        <f>SUM(AN12:AN15)</f>
        <v>30000</v>
      </c>
      <c r="AO16" s="187">
        <f>SUM(AO12:AO15)</f>
        <v>30000</v>
      </c>
      <c r="AP16" s="187">
        <f>SUM(AP12:AP15)</f>
        <v>30000</v>
      </c>
      <c r="AQ16" s="187">
        <f>SUM(AQ12:AQ15)</f>
        <v>30000</v>
      </c>
      <c r="AR16" s="187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85">
        <f>IF(E16&gt;G16,IF(Spielplan!E16&gt;Spielplan!G16,Punktemodus!$B$3,0),0)</f>
        <v>0</v>
      </c>
      <c r="BK16" s="85">
        <f>IF(E16=G16,IF(Spielplan!E16=Spielplan!G16,Punktemodus!$B$3,0),0)</f>
        <v>10</v>
      </c>
      <c r="BL16" s="85">
        <f>IF(E16&lt;G16,IF(Spielplan!E16&lt;Spielplan!G16,Punktemodus!$B$3,0),0)</f>
        <v>0</v>
      </c>
      <c r="BM16" s="85">
        <f>IF(E16=Spielplan!E16,IF(G16=Spielplan!G16,Punktemodus!$B$5,0),0)</f>
        <v>3</v>
      </c>
      <c r="BN16" s="85">
        <f>IF(E16=Spielplan!E16,Punktemodus!$B$7,0)</f>
        <v>1</v>
      </c>
      <c r="BO16" s="85">
        <f>IF(G16=Spielplan!G16,Punktemodus!$B$7,0)</f>
        <v>1</v>
      </c>
      <c r="BP16" s="137">
        <f>IF(Spielplan!E16="",0,SUM(BJ16:BO16))</f>
        <v>0</v>
      </c>
      <c r="BQ16" s="60"/>
      <c r="BR16" s="87"/>
      <c r="BS16" s="63" t="s">
        <v>22</v>
      </c>
      <c r="BT16" s="44" t="str">
        <f>IF(G39="","",BB34)</f>
        <v/>
      </c>
      <c r="BU16" s="46"/>
      <c r="BV16" s="104"/>
      <c r="BW16" s="60"/>
      <c r="BX16" s="104"/>
      <c r="BY16" s="60"/>
      <c r="BZ16" s="60"/>
      <c r="CA16" s="60"/>
      <c r="CB16" s="60"/>
      <c r="CC16" s="60"/>
      <c r="CD16" s="60"/>
      <c r="CE16" s="60"/>
      <c r="CF16" s="91"/>
      <c r="CG16" s="91" t="s">
        <v>28</v>
      </c>
      <c r="CH16" s="60"/>
      <c r="CI16" s="60"/>
      <c r="CJ16" s="61" t="s">
        <v>26</v>
      </c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</row>
    <row r="17" spans="1:101" ht="18.75" customHeight="1" thickBot="1" x14ac:dyDescent="0.3">
      <c r="A17" s="60"/>
      <c r="B17" s="60"/>
      <c r="C17" s="44" t="str">
        <f>H12</f>
        <v>Kroatien</v>
      </c>
      <c r="D17" s="45"/>
      <c r="E17" s="104"/>
      <c r="F17" s="93"/>
      <c r="G17" s="104"/>
      <c r="H17" s="44" t="str">
        <f>C13</f>
        <v>Mexiko</v>
      </c>
      <c r="I17" s="45"/>
      <c r="J17" s="60"/>
      <c r="K17" s="60" t="s">
        <v>62</v>
      </c>
      <c r="L17" s="60">
        <f t="shared" si="0"/>
        <v>0</v>
      </c>
      <c r="M17" s="60"/>
      <c r="N17" s="60">
        <f>IF($E17="",0,IF($E17&gt;$G17,3,IF($E17=$G17,1,0)))</f>
        <v>0</v>
      </c>
      <c r="O17" s="60">
        <f>IF($G17="",0,IF($E17&gt;$G17,0,IF($E17=$G17,1,3)))</f>
        <v>0</v>
      </c>
      <c r="P17" s="60"/>
      <c r="Q17" s="60"/>
      <c r="R17" s="60">
        <f>E17</f>
        <v>0</v>
      </c>
      <c r="S17" s="60">
        <f>G17</f>
        <v>0</v>
      </c>
      <c r="T17" s="60"/>
      <c r="U17" s="60"/>
      <c r="V17" s="60">
        <f>G17</f>
        <v>0</v>
      </c>
      <c r="W17" s="60">
        <f>E17</f>
        <v>0</v>
      </c>
      <c r="X17" s="60"/>
      <c r="Y17" s="60"/>
      <c r="Z17" s="60" t="s">
        <v>30</v>
      </c>
      <c r="AA17" s="60"/>
      <c r="AB17" s="60"/>
      <c r="AC17" s="60"/>
      <c r="AD17" s="60"/>
      <c r="AE17" s="60"/>
      <c r="AF17" s="60"/>
      <c r="AG17" s="60" t="b">
        <f>OR(AG12=AG13,AG12=AG14,AG12=AG15,AG13=AG14,AG13=AG15,AG14=AG15)</f>
        <v>1</v>
      </c>
      <c r="AH17" s="60"/>
      <c r="AI17" s="60"/>
      <c r="AJ17" s="60"/>
      <c r="AK17" s="60"/>
      <c r="AL17" s="60"/>
      <c r="AM17" s="60"/>
      <c r="AN17" s="60"/>
      <c r="AO17" s="60" t="s">
        <v>34</v>
      </c>
      <c r="AP17" s="60"/>
      <c r="AQ17" s="60"/>
      <c r="AR17" s="60" t="b">
        <f>OR(AR12=AR13,AR12=AR14,AR12=AR15,AR13=AR14,AR13=AR15,AR14=AR15)</f>
        <v>1</v>
      </c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85">
        <f>IF(E17&gt;G17,IF(Spielplan!E17&gt;Spielplan!G17,Punktemodus!$B$3,0),0)</f>
        <v>0</v>
      </c>
      <c r="BK17" s="85">
        <f>IF(E17=G17,IF(Spielplan!E17=Spielplan!G17,Punktemodus!$B$3,0),0)</f>
        <v>10</v>
      </c>
      <c r="BL17" s="85">
        <f>IF(E17&lt;G17,IF(Spielplan!E17&lt;Spielplan!G17,Punktemodus!$B$3,0),0)</f>
        <v>0</v>
      </c>
      <c r="BM17" s="85">
        <f>IF(E17=Spielplan!E17,IF(G17=Spielplan!G17,Punktemodus!$B$5,0),0)</f>
        <v>3</v>
      </c>
      <c r="BN17" s="85">
        <f>IF(E17=Spielplan!E17,Punktemodus!$B$7,0)</f>
        <v>1</v>
      </c>
      <c r="BO17" s="85">
        <f>IF(G17=Spielplan!G17,Punktemodus!$B$7,0)</f>
        <v>1</v>
      </c>
      <c r="BP17" s="137">
        <f>IF(Spielplan!E17="",0,SUM(BJ17:BO17))</f>
        <v>0</v>
      </c>
      <c r="BQ17" s="60"/>
      <c r="BR17" s="87"/>
      <c r="BS17" s="52" t="s">
        <v>25</v>
      </c>
      <c r="BT17" s="44" t="str">
        <f>IF(G50="","",BB46)</f>
        <v/>
      </c>
      <c r="BU17" s="46"/>
      <c r="BV17" s="104"/>
      <c r="BW17" s="60"/>
      <c r="BX17" s="104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</row>
    <row r="18" spans="1:101" ht="18.75" customHeight="1" thickBot="1" x14ac:dyDescent="0.25">
      <c r="A18" s="60"/>
      <c r="B18" s="60"/>
      <c r="C18" s="136" t="str">
        <f>IF(G17="","",IF(AR17=TRUE,"Achtung: Fehler in Tabelle!",""))</f>
        <v/>
      </c>
      <c r="D18" s="60"/>
      <c r="E18" s="85"/>
      <c r="F18" s="60"/>
      <c r="G18" s="85"/>
      <c r="H18" s="60"/>
      <c r="I18" s="60"/>
      <c r="J18" s="60"/>
      <c r="K18" s="60"/>
      <c r="L18" s="60"/>
      <c r="M18" s="60">
        <f t="shared" ref="M18:X18" si="3">SUM(M12:M17)</f>
        <v>0</v>
      </c>
      <c r="N18" s="60">
        <f t="shared" si="3"/>
        <v>0</v>
      </c>
      <c r="O18" s="60">
        <f t="shared" si="3"/>
        <v>0</v>
      </c>
      <c r="P18" s="60">
        <f t="shared" si="3"/>
        <v>0</v>
      </c>
      <c r="Q18" s="60">
        <f t="shared" si="3"/>
        <v>0</v>
      </c>
      <c r="R18" s="60">
        <f t="shared" si="3"/>
        <v>0</v>
      </c>
      <c r="S18" s="60">
        <f t="shared" si="3"/>
        <v>0</v>
      </c>
      <c r="T18" s="60">
        <f t="shared" si="3"/>
        <v>0</v>
      </c>
      <c r="U18" s="60">
        <f t="shared" si="3"/>
        <v>0</v>
      </c>
      <c r="V18" s="60">
        <f t="shared" si="3"/>
        <v>0</v>
      </c>
      <c r="W18" s="60">
        <f t="shared" si="3"/>
        <v>0</v>
      </c>
      <c r="X18" s="60">
        <f t="shared" si="3"/>
        <v>0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160">
        <f>SUM(BP12:BP17)</f>
        <v>0</v>
      </c>
      <c r="BQ18" s="60"/>
      <c r="BR18" s="8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47">
        <v>58</v>
      </c>
      <c r="CF18" s="44" t="str">
        <f>IF(CE14="",IF(CC14&gt;CC15,CA14,CA15),IF(CE14&gt;CE15,CA14,CA15))</f>
        <v/>
      </c>
      <c r="CG18" s="46"/>
      <c r="CH18" s="104"/>
      <c r="CI18" s="60"/>
      <c r="CJ18" s="104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</row>
    <row r="19" spans="1:101" ht="18.75" customHeight="1" thickBot="1" x14ac:dyDescent="0.25">
      <c r="A19" s="60"/>
      <c r="B19" s="60"/>
      <c r="C19" s="60"/>
      <c r="D19" s="60"/>
      <c r="E19" s="85"/>
      <c r="F19" s="60"/>
      <c r="G19" s="85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138"/>
      <c r="BQ19" s="60"/>
      <c r="BR19" s="8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47">
        <v>57</v>
      </c>
      <c r="CF19" s="44" t="str">
        <f>IF(CE22="",IF(CC22&gt;CC23,CA22,CA23),IF(CE22&gt;CE23,CA22,CA23))</f>
        <v/>
      </c>
      <c r="CG19" s="46"/>
      <c r="CH19" s="104"/>
      <c r="CI19" s="60"/>
      <c r="CJ19" s="104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</row>
    <row r="20" spans="1:101" ht="18.75" customHeight="1" thickBot="1" x14ac:dyDescent="0.25">
      <c r="A20" s="60"/>
      <c r="B20" s="60"/>
      <c r="C20" s="60"/>
      <c r="D20" s="60"/>
      <c r="E20" s="85"/>
      <c r="F20" s="60"/>
      <c r="G20" s="85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138"/>
      <c r="BQ20" s="60"/>
      <c r="BR20" s="87"/>
      <c r="BS20" s="54" t="s">
        <v>121</v>
      </c>
      <c r="BT20" s="44" t="str">
        <f>IF(G61="","",BB56)</f>
        <v/>
      </c>
      <c r="BU20" s="46"/>
      <c r="BV20" s="104"/>
      <c r="BW20" s="60"/>
      <c r="BX20" s="104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</row>
    <row r="21" spans="1:101" ht="18.75" customHeight="1" thickBot="1" x14ac:dyDescent="0.3">
      <c r="A21" s="60"/>
      <c r="B21" s="60"/>
      <c r="C21" s="88" t="s">
        <v>64</v>
      </c>
      <c r="D21" s="60"/>
      <c r="E21" s="85"/>
      <c r="F21" s="60"/>
      <c r="G21" s="85"/>
      <c r="H21" s="60"/>
      <c r="I21" s="60"/>
      <c r="J21" s="60"/>
      <c r="K21" s="60"/>
      <c r="L21" s="60"/>
      <c r="M21" s="60" t="s">
        <v>4</v>
      </c>
      <c r="N21" s="60"/>
      <c r="O21" s="60"/>
      <c r="P21" s="60"/>
      <c r="Q21" s="60" t="s">
        <v>6</v>
      </c>
      <c r="R21" s="60"/>
      <c r="S21" s="60"/>
      <c r="T21" s="60"/>
      <c r="U21" s="60" t="s">
        <v>7</v>
      </c>
      <c r="V21" s="60"/>
      <c r="W21" s="60"/>
      <c r="X21" s="60"/>
      <c r="Y21" s="60"/>
      <c r="Z21" s="60" t="s">
        <v>4</v>
      </c>
      <c r="AA21" s="60" t="s">
        <v>5</v>
      </c>
      <c r="AB21" s="60"/>
      <c r="AC21" s="60"/>
      <c r="AD21" s="60" t="s">
        <v>9</v>
      </c>
      <c r="AE21" s="60"/>
      <c r="AF21" s="60"/>
      <c r="AG21" s="60"/>
      <c r="AH21" s="60" t="s">
        <v>32</v>
      </c>
      <c r="AI21" s="60"/>
      <c r="AJ21" s="60"/>
      <c r="AK21" s="60"/>
      <c r="AL21" s="60"/>
      <c r="AM21" s="60"/>
      <c r="AN21" s="60" t="s">
        <v>35</v>
      </c>
      <c r="AO21" s="60"/>
      <c r="AP21" s="60"/>
      <c r="AQ21" s="60"/>
      <c r="AR21" s="60"/>
      <c r="AS21" s="60" t="s">
        <v>33</v>
      </c>
      <c r="AT21" s="60"/>
      <c r="AU21" s="60"/>
      <c r="AV21" s="60"/>
      <c r="AW21" s="60"/>
      <c r="AX21" s="60"/>
      <c r="AY21" s="60"/>
      <c r="AZ21" s="60"/>
      <c r="BA21" s="60"/>
      <c r="BB21" s="89" t="s">
        <v>10</v>
      </c>
      <c r="BC21" s="60"/>
      <c r="BD21" s="90" t="s">
        <v>4</v>
      </c>
      <c r="BE21" s="60"/>
      <c r="BF21" s="61" t="s">
        <v>5</v>
      </c>
      <c r="BG21" s="60"/>
      <c r="BH21" s="60"/>
      <c r="BI21" s="60"/>
      <c r="BJ21" s="60"/>
      <c r="BK21" s="60"/>
      <c r="BL21" s="60"/>
      <c r="BM21" s="60"/>
      <c r="BN21" s="60"/>
      <c r="BO21" s="60"/>
      <c r="BP21" s="138"/>
      <c r="BQ21" s="60"/>
      <c r="BR21" s="87"/>
      <c r="BS21" s="73" t="s">
        <v>122</v>
      </c>
      <c r="BT21" s="44" t="str">
        <f>IF(G72="","",BB68)</f>
        <v/>
      </c>
      <c r="BU21" s="46"/>
      <c r="BV21" s="104"/>
      <c r="BW21" s="60"/>
      <c r="BX21" s="104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91" t="s">
        <v>29</v>
      </c>
      <c r="CM21" s="60"/>
      <c r="CN21" s="60"/>
      <c r="CO21" s="61" t="s">
        <v>26</v>
      </c>
      <c r="CP21" s="60"/>
      <c r="CQ21" s="60"/>
      <c r="CR21" s="60"/>
      <c r="CS21" s="60"/>
      <c r="CT21" s="60"/>
      <c r="CU21" s="60"/>
      <c r="CV21" s="60"/>
      <c r="CW21" s="60"/>
    </row>
    <row r="22" spans="1:101" ht="18.75" customHeight="1" thickBot="1" x14ac:dyDescent="0.3">
      <c r="A22" s="60"/>
      <c r="B22" s="60"/>
      <c r="C22" s="60"/>
      <c r="D22" s="60"/>
      <c r="E22" s="85"/>
      <c r="F22" s="60"/>
      <c r="G22" s="85"/>
      <c r="H22" s="60"/>
      <c r="I22" s="60"/>
      <c r="J22" s="60"/>
      <c r="K22" s="60"/>
      <c r="L22" s="60"/>
      <c r="M22" s="60" t="s">
        <v>0</v>
      </c>
      <c r="N22" s="60" t="s">
        <v>1</v>
      </c>
      <c r="O22" s="60" t="s">
        <v>2</v>
      </c>
      <c r="P22" s="60" t="s">
        <v>3</v>
      </c>
      <c r="Q22" s="60" t="s">
        <v>0</v>
      </c>
      <c r="R22" s="60" t="s">
        <v>1</v>
      </c>
      <c r="S22" s="60" t="s">
        <v>2</v>
      </c>
      <c r="T22" s="60" t="s">
        <v>3</v>
      </c>
      <c r="U22" s="60" t="s">
        <v>0</v>
      </c>
      <c r="V22" s="60" t="s">
        <v>1</v>
      </c>
      <c r="W22" s="60" t="s">
        <v>2</v>
      </c>
      <c r="X22" s="60" t="s">
        <v>3</v>
      </c>
      <c r="Y22" s="60"/>
      <c r="Z22" s="60" t="s">
        <v>8</v>
      </c>
      <c r="AA22" s="60"/>
      <c r="AB22" s="60"/>
      <c r="AC22" s="60"/>
      <c r="AD22" s="60"/>
      <c r="AE22" s="60"/>
      <c r="AF22" s="60"/>
      <c r="AG22" s="60"/>
      <c r="AH22" s="60" t="s">
        <v>31</v>
      </c>
      <c r="AI22" s="60"/>
      <c r="AJ22" s="60"/>
      <c r="AK22" s="60"/>
      <c r="AL22" s="60"/>
      <c r="AM22" s="60"/>
      <c r="AN22" s="60" t="str">
        <f>AI23</f>
        <v>Spanien</v>
      </c>
      <c r="AO22" s="60" t="str">
        <f>AI24</f>
        <v>Niederlande</v>
      </c>
      <c r="AP22" s="60" t="str">
        <f>AI25</f>
        <v>Chile</v>
      </c>
      <c r="AQ22" s="60" t="str">
        <f>AI26</f>
        <v>Australien</v>
      </c>
      <c r="AR22" s="60"/>
      <c r="AS22" s="60" t="s">
        <v>31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138"/>
      <c r="BQ22" s="60"/>
      <c r="BR22" s="87"/>
      <c r="BS22" s="60"/>
      <c r="BT22" s="60"/>
      <c r="BU22" s="60"/>
      <c r="BV22" s="60"/>
      <c r="BW22" s="60"/>
      <c r="BX22" s="60"/>
      <c r="BY22" s="60"/>
      <c r="BZ22" s="47">
        <v>53</v>
      </c>
      <c r="CA22" s="44" t="str">
        <f>IF(BX20="",IF(BV20&gt;BV21,BT20,BT21),IF(BX20&gt;BX21,BT20,BT21))</f>
        <v/>
      </c>
      <c r="CB22" s="46"/>
      <c r="CC22" s="104"/>
      <c r="CD22" s="60"/>
      <c r="CE22" s="104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88" t="s">
        <v>130</v>
      </c>
      <c r="CS22" s="60"/>
      <c r="CT22" s="60"/>
      <c r="CU22" s="60"/>
      <c r="CV22" s="60"/>
      <c r="CW22" s="60"/>
    </row>
    <row r="23" spans="1:101" ht="18.75" customHeight="1" thickBot="1" x14ac:dyDescent="0.3">
      <c r="A23" s="60"/>
      <c r="B23" s="60"/>
      <c r="C23" s="65" t="str">
        <f>Spielplan!$C$23</f>
        <v>Spanien</v>
      </c>
      <c r="D23" s="66"/>
      <c r="E23" s="104"/>
      <c r="F23" s="93"/>
      <c r="G23" s="104"/>
      <c r="H23" s="65" t="str">
        <f>Spielplan!$H$23</f>
        <v>Niederlande</v>
      </c>
      <c r="I23" s="66"/>
      <c r="J23" s="60"/>
      <c r="K23" s="60" t="s">
        <v>68</v>
      </c>
      <c r="L23" s="60">
        <f t="shared" ref="L23:L28" si="4">IF(E23-G23&gt;0,1,IF(G23=E23,0,-1))</f>
        <v>0</v>
      </c>
      <c r="M23" s="60">
        <f>IF($E23="",0,IF($E23&gt;$G23,3,IF($E23=G23,1,0)))</f>
        <v>0</v>
      </c>
      <c r="N23" s="60">
        <f>IF($G23="",0,IF($E23&gt;$G23,0,IF($E23=G23,1,3)))</f>
        <v>0</v>
      </c>
      <c r="O23" s="60"/>
      <c r="P23" s="60"/>
      <c r="Q23" s="60">
        <f>E23</f>
        <v>0</v>
      </c>
      <c r="R23" s="60">
        <f>G23</f>
        <v>0</v>
      </c>
      <c r="S23" s="60"/>
      <c r="T23" s="60"/>
      <c r="U23" s="60">
        <f>G23</f>
        <v>0</v>
      </c>
      <c r="V23" s="60">
        <f>E23</f>
        <v>0</v>
      </c>
      <c r="W23" s="60"/>
      <c r="X23" s="60"/>
      <c r="Y23" s="60"/>
      <c r="Z23" s="60">
        <f>M29</f>
        <v>0</v>
      </c>
      <c r="AA23" s="60">
        <f>Q29</f>
        <v>0</v>
      </c>
      <c r="AB23" s="60">
        <f>U29</f>
        <v>0</v>
      </c>
      <c r="AC23" s="60">
        <f>AA23-AB23</f>
        <v>0</v>
      </c>
      <c r="AD23" s="60">
        <f>IF(Z23&gt;Z24,-1,0)</f>
        <v>0</v>
      </c>
      <c r="AE23" s="60">
        <f>IF(Z23&gt;Z25,-1,0)</f>
        <v>0</v>
      </c>
      <c r="AF23" s="60">
        <f>IF(Z23&gt;Z26,-1,0)</f>
        <v>0</v>
      </c>
      <c r="AG23" s="60">
        <f>10000-(AJ23*1000+AM23*100+AK23*10)</f>
        <v>10000</v>
      </c>
      <c r="AH23" s="90">
        <f>RANK(AG23,AG23:AG26,1)</f>
        <v>1</v>
      </c>
      <c r="AI23" s="60" t="str">
        <f>C23</f>
        <v>Spanien</v>
      </c>
      <c r="AJ23" s="60">
        <f t="shared" ref="AJ23:AJ26" si="5">Z23</f>
        <v>0</v>
      </c>
      <c r="AK23" s="60">
        <f t="shared" ref="AK23:AK26" si="6">AA23</f>
        <v>0</v>
      </c>
      <c r="AL23" s="60">
        <f t="shared" ref="AL23:AL26" si="7">AB23</f>
        <v>0</v>
      </c>
      <c r="AM23" s="60">
        <f>AK23-AL23</f>
        <v>0</v>
      </c>
      <c r="AN23" s="187"/>
      <c r="AO23" s="187">
        <f>IF(AG24=AG23,IF(G23&gt;E23,AG24-0.1,AG24),AG24)</f>
        <v>10000</v>
      </c>
      <c r="AP23" s="187">
        <f>IF(AG25=AG23,IF(G25&gt;E25,AG25-0.1,AG25),AG25)</f>
        <v>10000</v>
      </c>
      <c r="AQ23" s="187">
        <f>IF(AG26=AG23,IF(G27&gt;E27,AG26-0.1,AG26),AG26)</f>
        <v>10000</v>
      </c>
      <c r="AR23" s="187">
        <f>AN27</f>
        <v>30000</v>
      </c>
      <c r="AS23" s="90">
        <f>RANK(AR23,AR23:AR26,1)</f>
        <v>1</v>
      </c>
      <c r="AT23" s="60" t="str">
        <f t="shared" ref="AT23:AT26" si="8">AI23</f>
        <v>Spanien</v>
      </c>
      <c r="AU23" s="60">
        <f t="shared" ref="AU23:AU26" si="9">AJ23</f>
        <v>0</v>
      </c>
      <c r="AV23" s="60">
        <f t="shared" ref="AV23:AV26" si="10">AK23</f>
        <v>0</v>
      </c>
      <c r="AW23" s="60">
        <f t="shared" ref="AW23:AW26" si="11">AL23</f>
        <v>0</v>
      </c>
      <c r="AX23" s="60"/>
      <c r="AY23" s="60"/>
      <c r="AZ23" s="60"/>
      <c r="BA23" s="67">
        <v>1</v>
      </c>
      <c r="BB23" s="65" t="str">
        <f>VLOOKUP(1,AS23:AT26,2,FALSE)</f>
        <v>Spanien</v>
      </c>
      <c r="BC23" s="66"/>
      <c r="BD23" s="68">
        <f>VLOOKUP(1,AS23:AW26,3,FALSE)</f>
        <v>0</v>
      </c>
      <c r="BE23" s="69">
        <f>VLOOKUP(1,AS23:AW26,4,FALSE)</f>
        <v>0</v>
      </c>
      <c r="BF23" s="93" t="s">
        <v>12</v>
      </c>
      <c r="BG23" s="69">
        <f>VLOOKUP(1,AS23:AW26,5,FALSE)</f>
        <v>0</v>
      </c>
      <c r="BH23" s="70" t="s">
        <v>20</v>
      </c>
      <c r="BI23" s="60"/>
      <c r="BJ23" s="85">
        <f>IF(E23&gt;G23,IF(Spielplan!E23&gt;Spielplan!G23,Punktemodus!$B$3,0),0)</f>
        <v>0</v>
      </c>
      <c r="BK23" s="85">
        <f>IF(E23=G23,IF(Spielplan!E23=Spielplan!G23,Punktemodus!$B$3,0),0)</f>
        <v>10</v>
      </c>
      <c r="BL23" s="85">
        <f>IF(E23&lt;G23,IF(Spielplan!E23&lt;Spielplan!G23,Punktemodus!$B$3,0),0)</f>
        <v>0</v>
      </c>
      <c r="BM23" s="85">
        <f>IF(E23=Spielplan!E23,IF(G23=Spielplan!G23,Punktemodus!$B$5,0),0)</f>
        <v>3</v>
      </c>
      <c r="BN23" s="85">
        <f>IF(E23=Spielplan!E23,Punktemodus!$B$7,0)</f>
        <v>1</v>
      </c>
      <c r="BO23" s="85">
        <f>IF(G23=Spielplan!G23,Punktemodus!$B$7,0)</f>
        <v>1</v>
      </c>
      <c r="BP23" s="137">
        <f>IF(Spielplan!E23="",0,SUM(BJ23:BO23))</f>
        <v>0</v>
      </c>
      <c r="BQ23" s="60"/>
      <c r="BR23" s="87"/>
      <c r="BS23" s="60"/>
      <c r="BT23" s="60"/>
      <c r="BU23" s="60"/>
      <c r="BV23" s="60"/>
      <c r="BW23" s="60"/>
      <c r="BX23" s="60"/>
      <c r="BY23" s="60"/>
      <c r="BZ23" s="47">
        <v>54</v>
      </c>
      <c r="CA23" s="44" t="str">
        <f>IF(BX24="",IF(BV24&gt;BV25,BT24,BT25),IF(BX24&gt;BX25,BT24,BT25))</f>
        <v/>
      </c>
      <c r="CB23" s="46"/>
      <c r="CC23" s="104"/>
      <c r="CD23" s="60"/>
      <c r="CE23" s="104"/>
      <c r="CF23" s="60"/>
      <c r="CG23" s="60"/>
      <c r="CH23" s="60"/>
      <c r="CI23" s="60"/>
      <c r="CJ23" s="47" t="s">
        <v>132</v>
      </c>
      <c r="CK23" s="44" t="str">
        <f>IF(CJ18="",IF(CH18&gt;CH19,CF18,CF19),IF(CJ18&gt;CJ19,CF18,CF19))</f>
        <v/>
      </c>
      <c r="CL23" s="46"/>
      <c r="CM23" s="104"/>
      <c r="CN23" s="60"/>
      <c r="CO23" s="104"/>
      <c r="CP23" s="60"/>
      <c r="CQ23" s="376" t="str">
        <f>IF(CO23="",IF(CM23&gt;CM24,CK23,CK24),IF(CO23&gt;CO24,CK23,CK24))</f>
        <v/>
      </c>
      <c r="CR23" s="377"/>
      <c r="CS23" s="377"/>
      <c r="CT23" s="377"/>
      <c r="CU23" s="377"/>
      <c r="CV23" s="378"/>
      <c r="CW23" s="60"/>
    </row>
    <row r="24" spans="1:101" ht="18.75" customHeight="1" thickBot="1" x14ac:dyDescent="0.3">
      <c r="A24" s="60"/>
      <c r="B24" s="60"/>
      <c r="C24" s="53" t="str">
        <f>Spielplan!$C$24</f>
        <v>Chile</v>
      </c>
      <c r="D24" s="64"/>
      <c r="E24" s="104"/>
      <c r="F24" s="93"/>
      <c r="G24" s="104"/>
      <c r="H24" s="53" t="str">
        <f>Spielplan!$H$24</f>
        <v>Australien</v>
      </c>
      <c r="I24" s="64"/>
      <c r="J24" s="60"/>
      <c r="K24" s="60" t="s">
        <v>69</v>
      </c>
      <c r="L24" s="60">
        <f t="shared" si="4"/>
        <v>0</v>
      </c>
      <c r="M24" s="60"/>
      <c r="N24" s="60"/>
      <c r="O24" s="60">
        <f>IF($E24="",0,IF($E24&gt;$G24,3,IF($E24=$G24,1,0)))</f>
        <v>0</v>
      </c>
      <c r="P24" s="60">
        <f>IF($G24="",0,IF($E24&gt;$G24,0,IF($E24=$G24,1,3)))</f>
        <v>0</v>
      </c>
      <c r="Q24" s="60"/>
      <c r="R24" s="60"/>
      <c r="S24" s="60">
        <f>E24</f>
        <v>0</v>
      </c>
      <c r="T24" s="60">
        <f>G24</f>
        <v>0</v>
      </c>
      <c r="U24" s="60"/>
      <c r="V24" s="60"/>
      <c r="W24" s="60">
        <f>G24</f>
        <v>0</v>
      </c>
      <c r="X24" s="60">
        <f>E24</f>
        <v>0</v>
      </c>
      <c r="Y24" s="60"/>
      <c r="Z24" s="60">
        <f>N29</f>
        <v>0</v>
      </c>
      <c r="AA24" s="60">
        <f>R29</f>
        <v>0</v>
      </c>
      <c r="AB24" s="60">
        <f>V29</f>
        <v>0</v>
      </c>
      <c r="AC24" s="60">
        <f>AA24-AB24</f>
        <v>0</v>
      </c>
      <c r="AD24" s="60">
        <f>IF(Z24&gt;Z23,-1,0)</f>
        <v>0</v>
      </c>
      <c r="AE24" s="60">
        <f>IF(Z24&gt;Z25,-1,0)</f>
        <v>0</v>
      </c>
      <c r="AF24" s="60">
        <f>IF(Z24&gt;Z26,-1,0)</f>
        <v>0</v>
      </c>
      <c r="AG24" s="60">
        <f>10000-(AJ24*1000+AM24*100+AK24*10)</f>
        <v>10000</v>
      </c>
      <c r="AH24" s="90">
        <f>RANK(AG24,AG23:AG26,1)</f>
        <v>1</v>
      </c>
      <c r="AI24" s="60" t="str">
        <f>H23</f>
        <v>Niederlande</v>
      </c>
      <c r="AJ24" s="60">
        <f t="shared" si="5"/>
        <v>0</v>
      </c>
      <c r="AK24" s="60">
        <f t="shared" si="6"/>
        <v>0</v>
      </c>
      <c r="AL24" s="60">
        <f t="shared" si="7"/>
        <v>0</v>
      </c>
      <c r="AM24" s="60">
        <f>AK24-AL24</f>
        <v>0</v>
      </c>
      <c r="AN24" s="187">
        <f>IF(AG23=AG24,IF(E23&gt;G23,AG23-0.1,AG23),AG23)</f>
        <v>10000</v>
      </c>
      <c r="AO24" s="187"/>
      <c r="AP24" s="187">
        <f>IF(AG25=AG24,IF(G28&gt;E28,AG25-0.1,AG25),AG25)</f>
        <v>10000</v>
      </c>
      <c r="AQ24" s="187">
        <f>IF(AG26=AG24,IF(G26&gt;E26,AG26-0.1,AG26),AG26)</f>
        <v>10000</v>
      </c>
      <c r="AR24" s="187">
        <f>AO27</f>
        <v>30000</v>
      </c>
      <c r="AS24" s="90">
        <f>RANK(AR24,AR23:AR26,1)</f>
        <v>1</v>
      </c>
      <c r="AT24" s="60" t="str">
        <f t="shared" si="8"/>
        <v>Niederlande</v>
      </c>
      <c r="AU24" s="60">
        <f t="shared" si="9"/>
        <v>0</v>
      </c>
      <c r="AV24" s="60">
        <f t="shared" si="10"/>
        <v>0</v>
      </c>
      <c r="AW24" s="60">
        <f t="shared" si="11"/>
        <v>0</v>
      </c>
      <c r="AX24" s="60"/>
      <c r="AY24" s="60"/>
      <c r="AZ24" s="60"/>
      <c r="BA24" s="71">
        <v>2</v>
      </c>
      <c r="BB24" s="53" t="e">
        <f>VLOOKUP(2,AS23:AT26,2,FALSE)</f>
        <v>#N/A</v>
      </c>
      <c r="BC24" s="64"/>
      <c r="BD24" s="72" t="e">
        <f>VLOOKUP(2,AS23:AW26,3,FALSE)</f>
        <v>#N/A</v>
      </c>
      <c r="BE24" s="73" t="e">
        <f>VLOOKUP(2,AS23:AW26,4,FALSE)</f>
        <v>#N/A</v>
      </c>
      <c r="BF24" s="93" t="s">
        <v>12</v>
      </c>
      <c r="BG24" s="73" t="e">
        <f>VLOOKUP(2,AS23:AW26,5,FALSE)</f>
        <v>#N/A</v>
      </c>
      <c r="BH24" s="74" t="s">
        <v>21</v>
      </c>
      <c r="BI24" s="60"/>
      <c r="BJ24" s="85">
        <f>IF(E24&gt;G24,IF(Spielplan!E24&gt;Spielplan!G24,Punktemodus!$B$3,0),0)</f>
        <v>0</v>
      </c>
      <c r="BK24" s="85">
        <f>IF(E24=G24,IF(Spielplan!E24=Spielplan!G24,Punktemodus!$B$3,0),0)</f>
        <v>10</v>
      </c>
      <c r="BL24" s="85">
        <f>IF(E24&lt;G24,IF(Spielplan!E24&lt;Spielplan!G24,Punktemodus!$B$3,0),0)</f>
        <v>0</v>
      </c>
      <c r="BM24" s="85">
        <f>IF(E24=Spielplan!E24,IF(G24=Spielplan!G24,Punktemodus!$B$5,0),0)</f>
        <v>3</v>
      </c>
      <c r="BN24" s="85">
        <f>IF(E24=Spielplan!E24,Punktemodus!$B$7,0)</f>
        <v>1</v>
      </c>
      <c r="BO24" s="85">
        <f>IF(G24=Spielplan!G24,Punktemodus!$B$7,0)</f>
        <v>1</v>
      </c>
      <c r="BP24" s="137">
        <f>IF(Spielplan!E24="",0,SUM(BJ24:BO24))</f>
        <v>0</v>
      </c>
      <c r="BQ24" s="60"/>
      <c r="BR24" s="87"/>
      <c r="BS24" s="63" t="s">
        <v>123</v>
      </c>
      <c r="BT24" s="44" t="str">
        <f>IF(G83="","",BB78)</f>
        <v/>
      </c>
      <c r="BU24" s="46"/>
      <c r="BV24" s="104"/>
      <c r="BW24" s="60"/>
      <c r="BX24" s="104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47" t="s">
        <v>133</v>
      </c>
      <c r="CK24" s="44" t="str">
        <f>IF(CJ34="",IF(CH34&gt;CH35,CF34,CF35),IF(CJ34&gt;CJ35,CF34,CF35))</f>
        <v/>
      </c>
      <c r="CL24" s="46"/>
      <c r="CM24" s="104"/>
      <c r="CN24" s="60"/>
      <c r="CO24" s="104"/>
      <c r="CP24" s="60"/>
      <c r="CQ24" s="379"/>
      <c r="CR24" s="380"/>
      <c r="CS24" s="380"/>
      <c r="CT24" s="380"/>
      <c r="CU24" s="380"/>
      <c r="CV24" s="381"/>
      <c r="CW24" s="60"/>
    </row>
    <row r="25" spans="1:101" ht="18.75" customHeight="1" thickBot="1" x14ac:dyDescent="0.3">
      <c r="A25" s="60"/>
      <c r="B25" s="60"/>
      <c r="C25" s="65" t="str">
        <f>C23</f>
        <v>Spanien</v>
      </c>
      <c r="D25" s="66"/>
      <c r="E25" s="104"/>
      <c r="F25" s="93"/>
      <c r="G25" s="104"/>
      <c r="H25" s="65" t="str">
        <f>C24</f>
        <v>Chile</v>
      </c>
      <c r="I25" s="66"/>
      <c r="J25" s="60"/>
      <c r="K25" s="60" t="s">
        <v>70</v>
      </c>
      <c r="L25" s="60">
        <f t="shared" si="4"/>
        <v>0</v>
      </c>
      <c r="M25" s="60">
        <f>IF($E25="",0,IF($E25&gt;$G25,3,IF($E25=G25,1,0)))</f>
        <v>0</v>
      </c>
      <c r="N25" s="60"/>
      <c r="O25" s="60">
        <f>IF($G25="",0,IF($E25&gt;$G25,0,IF($E25=$G25,1,3)))</f>
        <v>0</v>
      </c>
      <c r="P25" s="60"/>
      <c r="Q25" s="60">
        <f>E25</f>
        <v>0</v>
      </c>
      <c r="R25" s="60"/>
      <c r="S25" s="60">
        <f>G25</f>
        <v>0</v>
      </c>
      <c r="T25" s="60"/>
      <c r="U25" s="60">
        <f>G25</f>
        <v>0</v>
      </c>
      <c r="V25" s="60"/>
      <c r="W25" s="60">
        <f>E25</f>
        <v>0</v>
      </c>
      <c r="X25" s="60"/>
      <c r="Y25" s="60"/>
      <c r="Z25" s="60">
        <f>O29</f>
        <v>0</v>
      </c>
      <c r="AA25" s="60">
        <f>S29</f>
        <v>0</v>
      </c>
      <c r="AB25" s="60">
        <f>W29</f>
        <v>0</v>
      </c>
      <c r="AC25" s="60">
        <f>AA25-AB25</f>
        <v>0</v>
      </c>
      <c r="AD25" s="60">
        <f>IF(Z25&gt;Z23,-1,0)</f>
        <v>0</v>
      </c>
      <c r="AE25" s="60">
        <f>IF(Z25&gt;Z24,-1,0)</f>
        <v>0</v>
      </c>
      <c r="AF25" s="60">
        <f>IF(Z25&gt;Z26,-1,0)</f>
        <v>0</v>
      </c>
      <c r="AG25" s="60">
        <f>10000-(AJ25*1000+AM25*100+AK25*10)</f>
        <v>10000</v>
      </c>
      <c r="AH25" s="90">
        <f>RANK(AG25,AG23:AG26,1)</f>
        <v>1</v>
      </c>
      <c r="AI25" s="60" t="str">
        <f>C24</f>
        <v>Chile</v>
      </c>
      <c r="AJ25" s="60">
        <f t="shared" si="5"/>
        <v>0</v>
      </c>
      <c r="AK25" s="60">
        <f t="shared" si="6"/>
        <v>0</v>
      </c>
      <c r="AL25" s="60">
        <f t="shared" si="7"/>
        <v>0</v>
      </c>
      <c r="AM25" s="60">
        <f>AK25-AL25</f>
        <v>0</v>
      </c>
      <c r="AN25" s="187">
        <f>IF(AG23=AG25,IF(E25&gt;G25,AG23-0.1,AG23),AG23)</f>
        <v>10000</v>
      </c>
      <c r="AO25" s="187">
        <f>IF(AG24=AG25,IF(E28&gt;G28,AG24-0.1,AG24),AG24)</f>
        <v>10000</v>
      </c>
      <c r="AP25" s="187"/>
      <c r="AQ25" s="187">
        <f>IF(AG26=AG25,IF(G24&gt;E24,AG26-0.1,AG26),AG26)</f>
        <v>10000</v>
      </c>
      <c r="AR25" s="187">
        <f>AP27</f>
        <v>30000</v>
      </c>
      <c r="AS25" s="90">
        <f>RANK(AR25,AR23:AR26,1)</f>
        <v>1</v>
      </c>
      <c r="AT25" s="60" t="str">
        <f t="shared" si="8"/>
        <v>Chile</v>
      </c>
      <c r="AU25" s="60">
        <f t="shared" si="9"/>
        <v>0</v>
      </c>
      <c r="AV25" s="60">
        <f t="shared" si="10"/>
        <v>0</v>
      </c>
      <c r="AW25" s="60">
        <f t="shared" si="11"/>
        <v>0</v>
      </c>
      <c r="AX25" s="60"/>
      <c r="AY25" s="60"/>
      <c r="AZ25" s="60"/>
      <c r="BA25" s="113">
        <v>3</v>
      </c>
      <c r="BB25" s="114" t="e">
        <f>VLOOKUP(3,AS23:AT26,2,FALSE)</f>
        <v>#N/A</v>
      </c>
      <c r="BC25" s="115"/>
      <c r="BD25" s="116" t="e">
        <f>VLOOKUP(3,AS23:AW26,3,FALSE)</f>
        <v>#N/A</v>
      </c>
      <c r="BE25" s="116" t="e">
        <f>VLOOKUP(3,AS23:AW26,4,FALSE)</f>
        <v>#N/A</v>
      </c>
      <c r="BF25" s="93" t="s">
        <v>12</v>
      </c>
      <c r="BG25" s="116" t="e">
        <f>VLOOKUP(3,AS23:AW26,5,FALSE)</f>
        <v>#N/A</v>
      </c>
      <c r="BH25" s="60"/>
      <c r="BI25" s="60"/>
      <c r="BJ25" s="85">
        <f>IF(E25&gt;G25,IF(Spielplan!E25&gt;Spielplan!G25,Punktemodus!$B$3,0),0)</f>
        <v>0</v>
      </c>
      <c r="BK25" s="85">
        <f>IF(E25=G25,IF(Spielplan!E25=Spielplan!G25,Punktemodus!$B$3,0),0)</f>
        <v>10</v>
      </c>
      <c r="BL25" s="85">
        <f>IF(E25&lt;G25,IF(Spielplan!E25&lt;Spielplan!G25,Punktemodus!$B$3,0),0)</f>
        <v>0</v>
      </c>
      <c r="BM25" s="85">
        <f>IF(E25=Spielplan!E25,IF(G25=Spielplan!G25,Punktemodus!$B$5,0),0)</f>
        <v>3</v>
      </c>
      <c r="BN25" s="85">
        <f>IF(E25=Spielplan!E25,Punktemodus!$B$7,0)</f>
        <v>1</v>
      </c>
      <c r="BO25" s="85">
        <f>IF(G25=Spielplan!G25,Punktemodus!$B$7,0)</f>
        <v>1</v>
      </c>
      <c r="BP25" s="137">
        <f>IF(Spielplan!E25="",0,SUM(BJ25:BO25))</f>
        <v>0</v>
      </c>
      <c r="BQ25" s="60"/>
      <c r="BR25" s="87"/>
      <c r="BS25" s="52" t="s">
        <v>124</v>
      </c>
      <c r="BT25" s="44" t="str">
        <f>IF(G94="","",BB90)</f>
        <v/>
      </c>
      <c r="BU25" s="46"/>
      <c r="BV25" s="104"/>
      <c r="BW25" s="60"/>
      <c r="BX25" s="104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88" t="s">
        <v>136</v>
      </c>
      <c r="CS25" s="60"/>
      <c r="CT25" s="60"/>
      <c r="CU25" s="60"/>
      <c r="CV25" s="60"/>
      <c r="CW25" s="60"/>
    </row>
    <row r="26" spans="1:101" ht="18.75" customHeight="1" thickBot="1" x14ac:dyDescent="0.3">
      <c r="A26" s="60"/>
      <c r="B26" s="60"/>
      <c r="C26" s="53" t="str">
        <f>H23</f>
        <v>Niederlande</v>
      </c>
      <c r="D26" s="64"/>
      <c r="E26" s="104"/>
      <c r="F26" s="93"/>
      <c r="G26" s="104"/>
      <c r="H26" s="53" t="str">
        <f>H24</f>
        <v>Australien</v>
      </c>
      <c r="I26" s="64"/>
      <c r="J26" s="60"/>
      <c r="K26" s="60" t="s">
        <v>71</v>
      </c>
      <c r="L26" s="60">
        <f t="shared" si="4"/>
        <v>0</v>
      </c>
      <c r="M26" s="60"/>
      <c r="N26" s="60">
        <f>IF($E26="",0,IF($E26&gt;$G26,3,IF($E26=$G26,1,0)))</f>
        <v>0</v>
      </c>
      <c r="O26" s="60"/>
      <c r="P26" s="60">
        <f>IF($G26="",0,IF($E26&gt;$G26,0,IF($E26=$G26,1,3)))</f>
        <v>0</v>
      </c>
      <c r="Q26" s="60"/>
      <c r="R26" s="60">
        <f>E26</f>
        <v>0</v>
      </c>
      <c r="S26" s="60"/>
      <c r="T26" s="60">
        <f>G26</f>
        <v>0</v>
      </c>
      <c r="U26" s="60"/>
      <c r="V26" s="60">
        <f>G26</f>
        <v>0</v>
      </c>
      <c r="W26" s="60"/>
      <c r="X26" s="60">
        <f>E26</f>
        <v>0</v>
      </c>
      <c r="Y26" s="60"/>
      <c r="Z26" s="60">
        <f>P29</f>
        <v>0</v>
      </c>
      <c r="AA26" s="60">
        <f>T29</f>
        <v>0</v>
      </c>
      <c r="AB26" s="60">
        <f>X29</f>
        <v>0</v>
      </c>
      <c r="AC26" s="60">
        <f>AA26-AB26</f>
        <v>0</v>
      </c>
      <c r="AD26" s="60">
        <f>IF(Z26&gt;Z23,-1,0)</f>
        <v>0</v>
      </c>
      <c r="AE26" s="60">
        <f>IF(Z26&gt;Z24,-1,0)</f>
        <v>0</v>
      </c>
      <c r="AF26" s="60">
        <f>IF(Z26&gt;Z25,-1,0)</f>
        <v>0</v>
      </c>
      <c r="AG26" s="60">
        <f>10000-(AJ26*1000+AM26*100+AK26*10)</f>
        <v>10000</v>
      </c>
      <c r="AH26" s="90">
        <f>RANK(AG26,AG23:AG26,1)</f>
        <v>1</v>
      </c>
      <c r="AI26" s="60" t="str">
        <f>H24</f>
        <v>Australien</v>
      </c>
      <c r="AJ26" s="60">
        <f t="shared" si="5"/>
        <v>0</v>
      </c>
      <c r="AK26" s="60">
        <f t="shared" si="6"/>
        <v>0</v>
      </c>
      <c r="AL26" s="60">
        <f t="shared" si="7"/>
        <v>0</v>
      </c>
      <c r="AM26" s="60">
        <f>AK26-AL26</f>
        <v>0</v>
      </c>
      <c r="AN26" s="187">
        <f>IF(AG23=AG26,IF(E27&gt;G27,AG23-0.1,AG23),AG23)</f>
        <v>10000</v>
      </c>
      <c r="AO26" s="187">
        <f>IF(AG24=AG26,IF(E26&gt;G26,AG24-0.1,AG24),AG24)</f>
        <v>10000</v>
      </c>
      <c r="AP26" s="187">
        <f>IF(AG25=AG26,IF(E24&gt;G24,AG25-0.1,AG25),AG25)</f>
        <v>10000</v>
      </c>
      <c r="AQ26" s="187"/>
      <c r="AR26" s="187">
        <f>AQ27</f>
        <v>30000</v>
      </c>
      <c r="AS26" s="90">
        <f>RANK(AR26,AR23:AR26,1)</f>
        <v>1</v>
      </c>
      <c r="AT26" s="60" t="str">
        <f t="shared" si="8"/>
        <v>Australien</v>
      </c>
      <c r="AU26" s="60">
        <f t="shared" si="9"/>
        <v>0</v>
      </c>
      <c r="AV26" s="60">
        <f t="shared" si="10"/>
        <v>0</v>
      </c>
      <c r="AW26" s="60">
        <f t="shared" si="11"/>
        <v>0</v>
      </c>
      <c r="AX26" s="60"/>
      <c r="AY26" s="60"/>
      <c r="AZ26" s="60"/>
      <c r="BA26" s="113">
        <v>4</v>
      </c>
      <c r="BB26" s="114" t="e">
        <f>VLOOKUP(4,AS23:AT26,2,FALSE)</f>
        <v>#N/A</v>
      </c>
      <c r="BC26" s="115"/>
      <c r="BD26" s="116" t="e">
        <f>VLOOKUP(4,AS23:AW26,3,FALSE)</f>
        <v>#N/A</v>
      </c>
      <c r="BE26" s="116" t="e">
        <f>VLOOKUP(4,AS23:AW26,4,FALSE)</f>
        <v>#N/A</v>
      </c>
      <c r="BF26" s="93" t="s">
        <v>12</v>
      </c>
      <c r="BG26" s="116" t="e">
        <f>VLOOKUP(4,AS23:AW26,5,FALSE)</f>
        <v>#N/A</v>
      </c>
      <c r="BH26" s="60"/>
      <c r="BI26" s="60"/>
      <c r="BJ26" s="85">
        <f>IF(E26&gt;G26,IF(Spielplan!E26&gt;Spielplan!G26,Punktemodus!$B$3,0),0)</f>
        <v>0</v>
      </c>
      <c r="BK26" s="85">
        <f>IF(E26=G26,IF(Spielplan!E26=Spielplan!G26,Punktemodus!$B$3,0),0)</f>
        <v>10</v>
      </c>
      <c r="BL26" s="85">
        <f>IF(E26&lt;G26,IF(Spielplan!E26&lt;Spielplan!G26,Punktemodus!$B$3,0),0)</f>
        <v>0</v>
      </c>
      <c r="BM26" s="85">
        <f>IF(E26=Spielplan!E26,IF(G26=Spielplan!G26,Punktemodus!$B$5,0),0)</f>
        <v>3</v>
      </c>
      <c r="BN26" s="85">
        <f>IF(E26=Spielplan!E26,Punktemodus!$B$7,0)</f>
        <v>1</v>
      </c>
      <c r="BO26" s="85">
        <f>IF(G26=Spielplan!G26,Punktemodus!$B$7,0)</f>
        <v>1</v>
      </c>
      <c r="BP26" s="137">
        <f>IF(Spielplan!E26="",0,SUM(BJ26:BO26))</f>
        <v>0</v>
      </c>
      <c r="BQ26" s="60"/>
      <c r="BR26" s="8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382" t="str">
        <f>IF(CQ23=CK23,CK24,CK23)</f>
        <v/>
      </c>
      <c r="CR26" s="383"/>
      <c r="CS26" s="383"/>
      <c r="CT26" s="383"/>
      <c r="CU26" s="383"/>
      <c r="CV26" s="384"/>
      <c r="CW26" s="60"/>
    </row>
    <row r="27" spans="1:101" ht="18.75" customHeight="1" thickBot="1" x14ac:dyDescent="0.3">
      <c r="A27" s="60"/>
      <c r="B27" s="60"/>
      <c r="C27" s="65" t="str">
        <f>C23</f>
        <v>Spanien</v>
      </c>
      <c r="D27" s="66"/>
      <c r="E27" s="104"/>
      <c r="F27" s="93"/>
      <c r="G27" s="104"/>
      <c r="H27" s="65" t="str">
        <f>H24</f>
        <v>Australien</v>
      </c>
      <c r="I27" s="66"/>
      <c r="J27" s="60"/>
      <c r="K27" s="60" t="s">
        <v>72</v>
      </c>
      <c r="L27" s="60">
        <f t="shared" si="4"/>
        <v>0</v>
      </c>
      <c r="M27" s="60">
        <f>IF($E27="",0,IF($E27&gt;$G27,3,IF($E27=G27,1,0)))</f>
        <v>0</v>
      </c>
      <c r="N27" s="60"/>
      <c r="O27" s="60"/>
      <c r="P27" s="60">
        <f>IF($G27="",0,IF($E27&gt;$G27,0,IF($E27=$G27,1,3)))</f>
        <v>0</v>
      </c>
      <c r="Q27" s="60">
        <f>E27</f>
        <v>0</v>
      </c>
      <c r="R27" s="60"/>
      <c r="S27" s="60"/>
      <c r="T27" s="60">
        <f>G27</f>
        <v>0</v>
      </c>
      <c r="U27" s="60">
        <f>G27</f>
        <v>0</v>
      </c>
      <c r="V27" s="60"/>
      <c r="W27" s="60"/>
      <c r="X27" s="60">
        <f>E27</f>
        <v>0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187">
        <f>SUM(AN23:AN26)</f>
        <v>30000</v>
      </c>
      <c r="AO27" s="187">
        <f>SUM(AO23:AO26)</f>
        <v>30000</v>
      </c>
      <c r="AP27" s="187">
        <f>SUM(AP23:AP26)</f>
        <v>30000</v>
      </c>
      <c r="AQ27" s="187">
        <f>SUM(AQ23:AQ26)</f>
        <v>30000</v>
      </c>
      <c r="AR27" s="187"/>
      <c r="AS27" s="60"/>
      <c r="AT27" s="60"/>
      <c r="AU27" s="60"/>
      <c r="AV27" s="60"/>
      <c r="AW27" s="60"/>
      <c r="AX27" s="60"/>
      <c r="AY27" s="60"/>
      <c r="AZ27" s="60"/>
      <c r="BA27" s="92"/>
      <c r="BB27" s="60"/>
      <c r="BC27" s="60"/>
      <c r="BD27" s="60"/>
      <c r="BE27" s="60"/>
      <c r="BF27" s="60"/>
      <c r="BG27" s="60"/>
      <c r="BH27" s="60"/>
      <c r="BI27" s="60"/>
      <c r="BJ27" s="85">
        <f>IF(E27&gt;G27,IF(Spielplan!E27&gt;Spielplan!G27,Punktemodus!$B$3,0),0)</f>
        <v>0</v>
      </c>
      <c r="BK27" s="85">
        <f>IF(E27=G27,IF(Spielplan!E27=Spielplan!G27,Punktemodus!$B$3,0),0)</f>
        <v>10</v>
      </c>
      <c r="BL27" s="85">
        <f>IF(E27&lt;G27,IF(Spielplan!E27&lt;Spielplan!G27,Punktemodus!$B$3,0),0)</f>
        <v>0</v>
      </c>
      <c r="BM27" s="85">
        <f>IF(E27=Spielplan!E27,IF(G27=Spielplan!G27,Punktemodus!$B$5,0),0)</f>
        <v>3</v>
      </c>
      <c r="BN27" s="85">
        <f>IF(E27=Spielplan!E27,Punktemodus!$B$7,0)</f>
        <v>1</v>
      </c>
      <c r="BO27" s="85">
        <f>IF(G27=Spielplan!G27,Punktemodus!$B$7,0)</f>
        <v>1</v>
      </c>
      <c r="BP27" s="137">
        <f>IF(Spielplan!E27="",0,SUM(BJ27:BO27))</f>
        <v>0</v>
      </c>
      <c r="BQ27" s="60"/>
      <c r="BR27" s="8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91" t="s">
        <v>131</v>
      </c>
      <c r="CM27" s="60"/>
      <c r="CN27" s="60"/>
      <c r="CO27" s="61" t="s">
        <v>26</v>
      </c>
      <c r="CP27" s="60"/>
      <c r="CQ27" s="385"/>
      <c r="CR27" s="386"/>
      <c r="CS27" s="386"/>
      <c r="CT27" s="386"/>
      <c r="CU27" s="386"/>
      <c r="CV27" s="387"/>
      <c r="CW27" s="60"/>
    </row>
    <row r="28" spans="1:101" ht="18.75" customHeight="1" thickBot="1" x14ac:dyDescent="0.3">
      <c r="A28" s="60"/>
      <c r="B28" s="60"/>
      <c r="C28" s="53" t="str">
        <f>H23</f>
        <v>Niederlande</v>
      </c>
      <c r="D28" s="64"/>
      <c r="E28" s="104"/>
      <c r="F28" s="106"/>
      <c r="G28" s="104"/>
      <c r="H28" s="53" t="str">
        <f>C24</f>
        <v>Chile</v>
      </c>
      <c r="I28" s="64"/>
      <c r="J28" s="60"/>
      <c r="K28" s="60" t="s">
        <v>72</v>
      </c>
      <c r="L28" s="60">
        <f t="shared" si="4"/>
        <v>0</v>
      </c>
      <c r="M28" s="60"/>
      <c r="N28" s="60">
        <f>IF($E28="",0,IF($E28&gt;$G28,3,IF($E28=$G28,1,0)))</f>
        <v>0</v>
      </c>
      <c r="O28" s="60">
        <f>IF($G28="",0,IF($E28&gt;$G28,0,IF($E28=$G28,1,3)))</f>
        <v>0</v>
      </c>
      <c r="P28" s="60"/>
      <c r="Q28" s="60"/>
      <c r="R28" s="60">
        <f>E28</f>
        <v>0</v>
      </c>
      <c r="S28" s="60">
        <f>G28</f>
        <v>0</v>
      </c>
      <c r="T28" s="60"/>
      <c r="U28" s="60"/>
      <c r="V28" s="60">
        <f>G28</f>
        <v>0</v>
      </c>
      <c r="W28" s="60">
        <f>E28</f>
        <v>0</v>
      </c>
      <c r="X28" s="60"/>
      <c r="Y28" s="60"/>
      <c r="Z28" s="60" t="s">
        <v>30</v>
      </c>
      <c r="AA28" s="60"/>
      <c r="AB28" s="60"/>
      <c r="AC28" s="60"/>
      <c r="AD28" s="60"/>
      <c r="AE28" s="60"/>
      <c r="AF28" s="60"/>
      <c r="AG28" s="60" t="b">
        <f>OR(AG23=AG24,AG23=AG25,AG23=AG26,AG24=AG25,AG24=AG26,AG25=AG26)</f>
        <v>1</v>
      </c>
      <c r="AH28" s="60"/>
      <c r="AI28" s="60"/>
      <c r="AJ28" s="60"/>
      <c r="AK28" s="60"/>
      <c r="AL28" s="60"/>
      <c r="AM28" s="60"/>
      <c r="AN28" s="60"/>
      <c r="AO28" s="60" t="s">
        <v>34</v>
      </c>
      <c r="AP28" s="60"/>
      <c r="AQ28" s="60"/>
      <c r="AR28" s="60" t="b">
        <f>OR(AR23=AR24,AR23=AR25,AR23=AR26,AR24=AR25,AR24=AR26,AR25=AR26)</f>
        <v>1</v>
      </c>
      <c r="AS28" s="60"/>
      <c r="AT28" s="60"/>
      <c r="AU28" s="60"/>
      <c r="AV28" s="60"/>
      <c r="AW28" s="60"/>
      <c r="AX28" s="60"/>
      <c r="AY28" s="60"/>
      <c r="AZ28" s="60"/>
      <c r="BA28" s="92"/>
      <c r="BB28" s="60"/>
      <c r="BC28" s="60"/>
      <c r="BD28" s="60"/>
      <c r="BE28" s="60"/>
      <c r="BF28" s="60"/>
      <c r="BG28" s="60"/>
      <c r="BH28" s="60"/>
      <c r="BI28" s="60"/>
      <c r="BJ28" s="85">
        <f>IF(E28&gt;G28,IF(Spielplan!E28&gt;Spielplan!G28,Punktemodus!$B$3,0),0)</f>
        <v>0</v>
      </c>
      <c r="BK28" s="85">
        <f>IF(E28=G28,IF(Spielplan!E28=Spielplan!G28,Punktemodus!$B$3,0),0)</f>
        <v>10</v>
      </c>
      <c r="BL28" s="85">
        <f>IF(E28&lt;G28,IF(Spielplan!E28&lt;Spielplan!G28,Punktemodus!$B$3,0),0)</f>
        <v>0</v>
      </c>
      <c r="BM28" s="85">
        <f>IF(E28=Spielplan!E28,IF(G28=Spielplan!G28,Punktemodus!$B$5,0),0)</f>
        <v>3</v>
      </c>
      <c r="BN28" s="85">
        <f>IF(E28=Spielplan!E28,Punktemodus!$B$7,0)</f>
        <v>1</v>
      </c>
      <c r="BO28" s="85">
        <f>IF(G28=Spielplan!G28,Punktemodus!$B$7,0)</f>
        <v>1</v>
      </c>
      <c r="BP28" s="137">
        <f>IF(Spielplan!E28="",0,SUM(BJ28:BO28))</f>
        <v>0</v>
      </c>
      <c r="BQ28" s="60"/>
      <c r="BR28" s="87"/>
      <c r="BS28" s="82" t="s">
        <v>20</v>
      </c>
      <c r="BT28" s="44" t="str">
        <f>IF(G28="","",BB23)</f>
        <v/>
      </c>
      <c r="BU28" s="46"/>
      <c r="BV28" s="104"/>
      <c r="BW28" s="60"/>
      <c r="BX28" s="104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88" t="s">
        <v>137</v>
      </c>
      <c r="CS28" s="60"/>
      <c r="CT28" s="60"/>
      <c r="CU28" s="60"/>
      <c r="CV28" s="60"/>
      <c r="CW28" s="60"/>
    </row>
    <row r="29" spans="1:101" ht="18.75" customHeight="1" thickBot="1" x14ac:dyDescent="0.25">
      <c r="A29" s="60"/>
      <c r="B29" s="60"/>
      <c r="C29" s="136" t="str">
        <f>IF(G28="","",IF(AR28=TRUE,"Achtung: Fehler in Tabelle!",""))</f>
        <v/>
      </c>
      <c r="D29" s="60"/>
      <c r="E29" s="85"/>
      <c r="F29" s="60"/>
      <c r="G29" s="85"/>
      <c r="H29" s="60"/>
      <c r="I29" s="60"/>
      <c r="J29" s="60"/>
      <c r="K29" s="60"/>
      <c r="L29" s="60"/>
      <c r="M29" s="60">
        <f t="shared" ref="M29:X29" si="12">SUM(M23:M28)</f>
        <v>0</v>
      </c>
      <c r="N29" s="60">
        <f t="shared" si="12"/>
        <v>0</v>
      </c>
      <c r="O29" s="60">
        <f t="shared" si="12"/>
        <v>0</v>
      </c>
      <c r="P29" s="60">
        <f t="shared" si="12"/>
        <v>0</v>
      </c>
      <c r="Q29" s="60">
        <f t="shared" si="12"/>
        <v>0</v>
      </c>
      <c r="R29" s="60">
        <f t="shared" si="12"/>
        <v>0</v>
      </c>
      <c r="S29" s="60">
        <f t="shared" si="12"/>
        <v>0</v>
      </c>
      <c r="T29" s="60">
        <f t="shared" si="12"/>
        <v>0</v>
      </c>
      <c r="U29" s="60">
        <f t="shared" si="12"/>
        <v>0</v>
      </c>
      <c r="V29" s="60">
        <f t="shared" si="12"/>
        <v>0</v>
      </c>
      <c r="W29" s="60">
        <f t="shared" si="12"/>
        <v>0</v>
      </c>
      <c r="X29" s="60">
        <f t="shared" si="12"/>
        <v>0</v>
      </c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160">
        <f>SUM(BP23:BP28)</f>
        <v>0</v>
      </c>
      <c r="BQ29" s="60"/>
      <c r="BR29" s="87"/>
      <c r="BS29" s="5" t="s">
        <v>125</v>
      </c>
      <c r="BT29" s="44" t="str">
        <f>IF(G17="","",BB13)</f>
        <v/>
      </c>
      <c r="BU29" s="46"/>
      <c r="BV29" s="104"/>
      <c r="BW29" s="60"/>
      <c r="BX29" s="104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47" t="s">
        <v>134</v>
      </c>
      <c r="CK29" s="44" t="str">
        <f>IF(CK23=CF19,CF18,CF19)</f>
        <v/>
      </c>
      <c r="CL29" s="46"/>
      <c r="CM29" s="104"/>
      <c r="CN29" s="60"/>
      <c r="CO29" s="104"/>
      <c r="CP29" s="60"/>
      <c r="CQ29" s="388" t="str">
        <f>IF(CO29="",IF(CM29&gt;CM30,CK29,CK30),IF(CO29&gt;CO30,CK29,CK30))</f>
        <v/>
      </c>
      <c r="CR29" s="389"/>
      <c r="CS29" s="389"/>
      <c r="CT29" s="389"/>
      <c r="CU29" s="389"/>
      <c r="CV29" s="390"/>
      <c r="CW29" s="60"/>
    </row>
    <row r="30" spans="1:101" ht="18.75" customHeight="1" thickBot="1" x14ac:dyDescent="0.25">
      <c r="A30" s="60"/>
      <c r="B30" s="60"/>
      <c r="C30" s="60"/>
      <c r="D30" s="60"/>
      <c r="E30" s="85"/>
      <c r="F30" s="60"/>
      <c r="G30" s="85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85"/>
      <c r="BJ30" s="60"/>
      <c r="BK30" s="60"/>
      <c r="BL30" s="60"/>
      <c r="BM30" s="60"/>
      <c r="BN30" s="60"/>
      <c r="BO30" s="60"/>
      <c r="BP30" s="138"/>
      <c r="BQ30" s="60"/>
      <c r="BR30" s="87"/>
      <c r="BS30" s="60"/>
      <c r="BT30" s="60"/>
      <c r="BU30" s="60"/>
      <c r="BV30" s="60"/>
      <c r="BW30" s="60"/>
      <c r="BX30" s="60"/>
      <c r="BY30" s="60"/>
      <c r="BZ30" s="47">
        <v>52</v>
      </c>
      <c r="CA30" s="44" t="str">
        <f>IF(BX28="",IF(BV28&gt;BV29,BT28,BT29),IF(BX28&gt;BX29,BT28,BT29))</f>
        <v/>
      </c>
      <c r="CB30" s="46"/>
      <c r="CC30" s="104"/>
      <c r="CD30" s="60"/>
      <c r="CE30" s="104"/>
      <c r="CF30" s="60"/>
      <c r="CG30" s="60"/>
      <c r="CH30" s="60"/>
      <c r="CI30" s="60"/>
      <c r="CJ30" s="47" t="s">
        <v>135</v>
      </c>
      <c r="CK30" s="44" t="str">
        <f>IF(CK24=CF34,CF35,CF34)</f>
        <v/>
      </c>
      <c r="CL30" s="46"/>
      <c r="CM30" s="104"/>
      <c r="CN30" s="60"/>
      <c r="CO30" s="104"/>
      <c r="CP30" s="60"/>
      <c r="CQ30" s="391"/>
      <c r="CR30" s="392"/>
      <c r="CS30" s="392"/>
      <c r="CT30" s="392"/>
      <c r="CU30" s="392"/>
      <c r="CV30" s="393"/>
      <c r="CW30" s="60"/>
    </row>
    <row r="31" spans="1:101" ht="18.75" customHeight="1" thickBot="1" x14ac:dyDescent="0.3">
      <c r="A31" s="60"/>
      <c r="B31" s="60"/>
      <c r="C31" s="60"/>
      <c r="D31" s="60"/>
      <c r="E31" s="85"/>
      <c r="F31" s="60"/>
      <c r="G31" s="85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85"/>
      <c r="BJ31" s="60"/>
      <c r="BK31" s="60"/>
      <c r="BL31" s="60"/>
      <c r="BM31" s="60"/>
      <c r="BN31" s="60"/>
      <c r="BO31" s="60"/>
      <c r="BP31" s="138"/>
      <c r="BQ31" s="60"/>
      <c r="BR31" s="87"/>
      <c r="BS31" s="60"/>
      <c r="BT31" s="60"/>
      <c r="BU31" s="60"/>
      <c r="BV31" s="60"/>
      <c r="BW31" s="60"/>
      <c r="BX31" s="60"/>
      <c r="BY31" s="60"/>
      <c r="BZ31" s="47">
        <v>51</v>
      </c>
      <c r="CA31" s="44" t="str">
        <f>IF(BX32="",IF(BV32&gt;BV33,BT32,BT33),IF(BX32&gt;BX33,BT32,BT33))</f>
        <v/>
      </c>
      <c r="CB31" s="46"/>
      <c r="CC31" s="104"/>
      <c r="CD31" s="60"/>
      <c r="CE31" s="104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88" t="s">
        <v>138</v>
      </c>
      <c r="CS31" s="60"/>
      <c r="CT31" s="60"/>
      <c r="CU31" s="60"/>
      <c r="CV31" s="60"/>
      <c r="CW31" s="60"/>
    </row>
    <row r="32" spans="1:101" ht="18.75" customHeight="1" thickBot="1" x14ac:dyDescent="0.3">
      <c r="A32" s="60"/>
      <c r="B32" s="60"/>
      <c r="C32" s="88" t="s">
        <v>73</v>
      </c>
      <c r="D32" s="60"/>
      <c r="E32" s="85"/>
      <c r="F32" s="60"/>
      <c r="G32" s="85"/>
      <c r="H32" s="60"/>
      <c r="I32" s="60"/>
      <c r="J32" s="60"/>
      <c r="K32" s="60"/>
      <c r="L32" s="60"/>
      <c r="M32" s="60" t="s">
        <v>4</v>
      </c>
      <c r="N32" s="60"/>
      <c r="O32" s="60"/>
      <c r="P32" s="60"/>
      <c r="Q32" s="60" t="s">
        <v>6</v>
      </c>
      <c r="R32" s="60"/>
      <c r="S32" s="60"/>
      <c r="T32" s="60"/>
      <c r="U32" s="60" t="s">
        <v>7</v>
      </c>
      <c r="V32" s="60"/>
      <c r="W32" s="60"/>
      <c r="X32" s="60"/>
      <c r="Y32" s="60"/>
      <c r="Z32" s="60" t="s">
        <v>4</v>
      </c>
      <c r="AA32" s="60" t="s">
        <v>5</v>
      </c>
      <c r="AB32" s="60"/>
      <c r="AC32" s="60"/>
      <c r="AD32" s="60" t="s">
        <v>9</v>
      </c>
      <c r="AE32" s="60"/>
      <c r="AF32" s="60"/>
      <c r="AG32" s="60"/>
      <c r="AH32" s="60" t="s">
        <v>32</v>
      </c>
      <c r="AI32" s="60"/>
      <c r="AJ32" s="60"/>
      <c r="AK32" s="60"/>
      <c r="AL32" s="60"/>
      <c r="AM32" s="60"/>
      <c r="AN32" s="60" t="s">
        <v>35</v>
      </c>
      <c r="AO32" s="60"/>
      <c r="AP32" s="60"/>
      <c r="AQ32" s="60"/>
      <c r="AR32" s="60"/>
      <c r="AS32" s="60" t="s">
        <v>33</v>
      </c>
      <c r="AT32" s="60"/>
      <c r="AU32" s="60"/>
      <c r="AV32" s="60"/>
      <c r="AW32" s="60"/>
      <c r="AX32" s="60"/>
      <c r="AY32" s="60"/>
      <c r="AZ32" s="60"/>
      <c r="BA32" s="60"/>
      <c r="BB32" s="89" t="s">
        <v>10</v>
      </c>
      <c r="BC32" s="60"/>
      <c r="BD32" s="90" t="s">
        <v>4</v>
      </c>
      <c r="BE32" s="60"/>
      <c r="BF32" s="61" t="s">
        <v>5</v>
      </c>
      <c r="BG32" s="60"/>
      <c r="BH32" s="60"/>
      <c r="BI32" s="85"/>
      <c r="BJ32" s="60"/>
      <c r="BK32" s="60"/>
      <c r="BL32" s="60"/>
      <c r="BM32" s="60"/>
      <c r="BN32" s="60"/>
      <c r="BO32" s="60"/>
      <c r="BP32" s="138"/>
      <c r="BQ32" s="85"/>
      <c r="BR32" s="87"/>
      <c r="BS32" s="55" t="s">
        <v>24</v>
      </c>
      <c r="BT32" s="44" t="str">
        <f>IF(G50="","",BB45)</f>
        <v/>
      </c>
      <c r="BU32" s="46"/>
      <c r="BV32" s="104"/>
      <c r="BW32" s="60"/>
      <c r="BX32" s="104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343" t="str">
        <f>IF(CQ29=CK29,CK30,CK29)</f>
        <v/>
      </c>
      <c r="CR32" s="344"/>
      <c r="CS32" s="344"/>
      <c r="CT32" s="344"/>
      <c r="CU32" s="344"/>
      <c r="CV32" s="345"/>
      <c r="CW32" s="60"/>
    </row>
    <row r="33" spans="1:101" ht="18.75" customHeight="1" thickBot="1" x14ac:dyDescent="0.25">
      <c r="A33" s="60"/>
      <c r="B33" s="60"/>
      <c r="C33" s="60"/>
      <c r="D33" s="60"/>
      <c r="E33" s="85"/>
      <c r="F33" s="60"/>
      <c r="G33" s="85"/>
      <c r="H33" s="60"/>
      <c r="I33" s="60"/>
      <c r="J33" s="60"/>
      <c r="K33" s="60"/>
      <c r="L33" s="60"/>
      <c r="M33" s="60" t="s">
        <v>0</v>
      </c>
      <c r="N33" s="60" t="s">
        <v>1</v>
      </c>
      <c r="O33" s="60" t="s">
        <v>2</v>
      </c>
      <c r="P33" s="60" t="s">
        <v>3</v>
      </c>
      <c r="Q33" s="60" t="s">
        <v>0</v>
      </c>
      <c r="R33" s="60" t="s">
        <v>1</v>
      </c>
      <c r="S33" s="60" t="s">
        <v>2</v>
      </c>
      <c r="T33" s="60" t="s">
        <v>3</v>
      </c>
      <c r="U33" s="60" t="s">
        <v>0</v>
      </c>
      <c r="V33" s="60" t="s">
        <v>1</v>
      </c>
      <c r="W33" s="60" t="s">
        <v>2</v>
      </c>
      <c r="X33" s="60" t="s">
        <v>3</v>
      </c>
      <c r="Y33" s="60"/>
      <c r="Z33" s="60" t="s">
        <v>8</v>
      </c>
      <c r="AA33" s="60"/>
      <c r="AB33" s="60"/>
      <c r="AC33" s="60"/>
      <c r="AD33" s="60"/>
      <c r="AE33" s="60"/>
      <c r="AF33" s="60"/>
      <c r="AG33" s="60"/>
      <c r="AH33" s="60" t="s">
        <v>31</v>
      </c>
      <c r="AI33" s="60"/>
      <c r="AJ33" s="60"/>
      <c r="AK33" s="60"/>
      <c r="AL33" s="60"/>
      <c r="AM33" s="60"/>
      <c r="AN33" s="60" t="str">
        <f>AI34</f>
        <v>Kolumbien</v>
      </c>
      <c r="AO33" s="60" t="str">
        <f>AI35</f>
        <v>Griechenland</v>
      </c>
      <c r="AP33" s="60" t="str">
        <f>AI36</f>
        <v>Elfenbeinküste</v>
      </c>
      <c r="AQ33" s="60" t="str">
        <f>AI37</f>
        <v>Japan</v>
      </c>
      <c r="AR33" s="60"/>
      <c r="AS33" s="60" t="s">
        <v>31</v>
      </c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85"/>
      <c r="BJ33" s="85"/>
      <c r="BK33" s="85"/>
      <c r="BL33" s="85"/>
      <c r="BM33" s="85"/>
      <c r="BN33" s="85"/>
      <c r="BO33" s="85"/>
      <c r="BP33" s="137"/>
      <c r="BQ33" s="85"/>
      <c r="BR33" s="87"/>
      <c r="BS33" s="25" t="s">
        <v>23</v>
      </c>
      <c r="BT33" s="44" t="str">
        <f>IF(G39="","",BB35)</f>
        <v/>
      </c>
      <c r="BU33" s="46"/>
      <c r="BV33" s="104"/>
      <c r="BW33" s="60"/>
      <c r="BX33" s="104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346"/>
      <c r="CR33" s="347"/>
      <c r="CS33" s="347"/>
      <c r="CT33" s="347"/>
      <c r="CU33" s="347"/>
      <c r="CV33" s="348"/>
      <c r="CW33" s="60"/>
    </row>
    <row r="34" spans="1:101" ht="18.75" customHeight="1" thickBot="1" x14ac:dyDescent="0.3">
      <c r="A34" s="60"/>
      <c r="B34" s="60"/>
      <c r="C34" s="20" t="str">
        <f>Spielplan!$C$34</f>
        <v>Kolumbien</v>
      </c>
      <c r="D34" s="39"/>
      <c r="E34" s="104"/>
      <c r="F34" s="93"/>
      <c r="G34" s="104"/>
      <c r="H34" s="20" t="str">
        <f>Spielplan!$H$34</f>
        <v>Griechenland</v>
      </c>
      <c r="I34" s="39"/>
      <c r="J34" s="60"/>
      <c r="K34" s="60" t="s">
        <v>78</v>
      </c>
      <c r="L34" s="60">
        <f t="shared" ref="L34:L39" si="13">IF(E34-G34&gt;0,1,IF(G34=E34,0,-1))</f>
        <v>0</v>
      </c>
      <c r="M34" s="60">
        <f>IF($E34="",0,IF($E34&gt;$G34,3,IF($E34=G34,1,0)))</f>
        <v>0</v>
      </c>
      <c r="N34" s="60">
        <f>IF($G34="",0,IF($E34&gt;$G34,0,IF($E34=G34,1,3)))</f>
        <v>0</v>
      </c>
      <c r="O34" s="60"/>
      <c r="P34" s="60"/>
      <c r="Q34" s="60">
        <f>E34</f>
        <v>0</v>
      </c>
      <c r="R34" s="60">
        <f>G34</f>
        <v>0</v>
      </c>
      <c r="S34" s="60"/>
      <c r="T34" s="60"/>
      <c r="U34" s="60">
        <f>G34</f>
        <v>0</v>
      </c>
      <c r="V34" s="60">
        <f>E34</f>
        <v>0</v>
      </c>
      <c r="W34" s="60"/>
      <c r="X34" s="60"/>
      <c r="Y34" s="60"/>
      <c r="Z34" s="60">
        <f>M40</f>
        <v>0</v>
      </c>
      <c r="AA34" s="60">
        <f>Q40</f>
        <v>0</v>
      </c>
      <c r="AB34" s="60">
        <f>U40</f>
        <v>0</v>
      </c>
      <c r="AC34" s="60">
        <f>AA34-AB34</f>
        <v>0</v>
      </c>
      <c r="AD34" s="60">
        <f>IF(Z34&gt;Z35,-1,0)</f>
        <v>0</v>
      </c>
      <c r="AE34" s="60">
        <f>IF(Z34&gt;Z36,-1,0)</f>
        <v>0</v>
      </c>
      <c r="AF34" s="60">
        <f>IF(Z34&gt;Z37,-1,0)</f>
        <v>0</v>
      </c>
      <c r="AG34" s="60">
        <f>10000-(AJ34*1000+AM34*100+AK34*10)</f>
        <v>10000</v>
      </c>
      <c r="AH34" s="90">
        <f>RANK(AG34,AG34:AG37,1)</f>
        <v>1</v>
      </c>
      <c r="AI34" s="60" t="str">
        <f>C34</f>
        <v>Kolumbien</v>
      </c>
      <c r="AJ34" s="60">
        <f t="shared" ref="AJ34:AJ37" si="14">Z34</f>
        <v>0</v>
      </c>
      <c r="AK34" s="60">
        <f t="shared" ref="AK34:AK37" si="15">AA34</f>
        <v>0</v>
      </c>
      <c r="AL34" s="60">
        <f t="shared" ref="AL34:AL37" si="16">AB34</f>
        <v>0</v>
      </c>
      <c r="AM34" s="60">
        <f>AK34-AL34</f>
        <v>0</v>
      </c>
      <c r="AN34" s="187"/>
      <c r="AO34" s="187">
        <f>IF(AG35=AG34,IF(G34&gt;E34,AG35-0.1,AG35),AG35)</f>
        <v>10000</v>
      </c>
      <c r="AP34" s="187">
        <f>IF(AG36=AG34,IF(G36&gt;E36,AG36-0.1,AG36),AG36)</f>
        <v>10000</v>
      </c>
      <c r="AQ34" s="187">
        <f>IF(AG37=AG34,IF(G38&gt;E38,AG37-0.1,AG37),AG37)</f>
        <v>10000</v>
      </c>
      <c r="AR34" s="187">
        <f>AN38</f>
        <v>30000</v>
      </c>
      <c r="AS34" s="90">
        <f>RANK(AR34,AR34:AR37,1)</f>
        <v>1</v>
      </c>
      <c r="AT34" s="60" t="str">
        <f t="shared" ref="AT34:AT37" si="17">AI34</f>
        <v>Kolumbien</v>
      </c>
      <c r="AU34" s="60">
        <f t="shared" ref="AU34:AU37" si="18">AJ34</f>
        <v>0</v>
      </c>
      <c r="AV34" s="60">
        <f t="shared" ref="AV34:AV37" si="19">AK34</f>
        <v>0</v>
      </c>
      <c r="AW34" s="60">
        <f t="shared" ref="AW34:AW37" si="20">AL34</f>
        <v>0</v>
      </c>
      <c r="AX34" s="60"/>
      <c r="AY34" s="60"/>
      <c r="AZ34" s="60"/>
      <c r="BA34" s="19">
        <v>1</v>
      </c>
      <c r="BB34" s="20" t="str">
        <f>VLOOKUP(1,AS34:AT37,2,FALSE)</f>
        <v>Kolumbien</v>
      </c>
      <c r="BC34" s="18"/>
      <c r="BD34" s="21">
        <f>VLOOKUP(1,AS34:AW37,3,FALSE)</f>
        <v>0</v>
      </c>
      <c r="BE34" s="22">
        <f>VLOOKUP(1,AS34:AW37,4,FALSE)</f>
        <v>0</v>
      </c>
      <c r="BF34" s="93" t="s">
        <v>12</v>
      </c>
      <c r="BG34" s="22">
        <f>VLOOKUP(1,AS34:AW37,5,FALSE)</f>
        <v>0</v>
      </c>
      <c r="BH34" s="27" t="s">
        <v>22</v>
      </c>
      <c r="BI34" s="85"/>
      <c r="BJ34" s="85">
        <f>IF(E34&gt;G34,IF(Spielplan!E34&gt;Spielplan!G34,Punktemodus!$B$3,0),0)</f>
        <v>0</v>
      </c>
      <c r="BK34" s="85">
        <f>IF(E34=G34,IF(Spielplan!E34=Spielplan!G34,Punktemodus!$B$3,0),0)</f>
        <v>10</v>
      </c>
      <c r="BL34" s="85">
        <f>IF(E34&lt;G34,IF(Spielplan!E34&lt;Spielplan!G34,Punktemodus!$B$3,0),0)</f>
        <v>0</v>
      </c>
      <c r="BM34" s="85">
        <f>IF(E34=Spielplan!E34,IF(G34=Spielplan!G34,Punktemodus!$B$5,0),0)</f>
        <v>3</v>
      </c>
      <c r="BN34" s="85">
        <f>IF(E34=Spielplan!E34,Punktemodus!$B$7,0)</f>
        <v>1</v>
      </c>
      <c r="BO34" s="85">
        <f>IF(G34=Spielplan!G34,Punktemodus!$B$7,0)</f>
        <v>1</v>
      </c>
      <c r="BP34" s="137">
        <f>IF(Spielplan!E34="",0,SUM(BJ34:BO34))</f>
        <v>0</v>
      </c>
      <c r="BQ34" s="85"/>
      <c r="BR34" s="8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47">
        <v>59</v>
      </c>
      <c r="CF34" s="44" t="str">
        <f>IF(CE30="",IF(CC30&gt;CC31,CA30,CA31),IF(CE30&gt;CE31,CA30,CA31))</f>
        <v/>
      </c>
      <c r="CG34" s="46"/>
      <c r="CH34" s="104"/>
      <c r="CI34" s="60"/>
      <c r="CJ34" s="104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</row>
    <row r="35" spans="1:101" ht="18.75" customHeight="1" thickBot="1" x14ac:dyDescent="0.3">
      <c r="A35" s="60"/>
      <c r="B35" s="60"/>
      <c r="C35" s="14" t="str">
        <f>Spielplan!$C$35</f>
        <v>Elfenbeinküste</v>
      </c>
      <c r="D35" s="40"/>
      <c r="E35" s="104"/>
      <c r="F35" s="93"/>
      <c r="G35" s="104"/>
      <c r="H35" s="14" t="str">
        <f>Spielplan!$H$35</f>
        <v>Japan</v>
      </c>
      <c r="I35" s="40"/>
      <c r="J35" s="60"/>
      <c r="K35" s="60" t="s">
        <v>79</v>
      </c>
      <c r="L35" s="60">
        <f t="shared" si="13"/>
        <v>0</v>
      </c>
      <c r="M35" s="60"/>
      <c r="N35" s="60"/>
      <c r="O35" s="60">
        <f>IF($E35="",0,IF($E35&gt;$G35,3,IF($E35=$G35,1,0)))</f>
        <v>0</v>
      </c>
      <c r="P35" s="60">
        <f>IF($G35="",0,IF($E35&gt;$G35,0,IF($E35=$G35,1,3)))</f>
        <v>0</v>
      </c>
      <c r="Q35" s="60"/>
      <c r="R35" s="60"/>
      <c r="S35" s="60">
        <f>E35</f>
        <v>0</v>
      </c>
      <c r="T35" s="60">
        <f>G35</f>
        <v>0</v>
      </c>
      <c r="U35" s="60"/>
      <c r="V35" s="60"/>
      <c r="W35" s="60">
        <f>G35</f>
        <v>0</v>
      </c>
      <c r="X35" s="60">
        <f>E35</f>
        <v>0</v>
      </c>
      <c r="Y35" s="60"/>
      <c r="Z35" s="60">
        <f>N40</f>
        <v>0</v>
      </c>
      <c r="AA35" s="60">
        <f>R40</f>
        <v>0</v>
      </c>
      <c r="AB35" s="60">
        <f>V40</f>
        <v>0</v>
      </c>
      <c r="AC35" s="60">
        <f>AA35-AB35</f>
        <v>0</v>
      </c>
      <c r="AD35" s="60">
        <f>IF(Z35&gt;Z34,-1,0)</f>
        <v>0</v>
      </c>
      <c r="AE35" s="60">
        <f>IF(Z35&gt;Z36,-1,0)</f>
        <v>0</v>
      </c>
      <c r="AF35" s="60">
        <f>IF(Z35&gt;Z37,-1,0)</f>
        <v>0</v>
      </c>
      <c r="AG35" s="60">
        <f>10000-(AJ35*1000+AM35*100+AK35*10)</f>
        <v>10000</v>
      </c>
      <c r="AH35" s="90">
        <f>RANK(AG35,AG34:AG37,1)</f>
        <v>1</v>
      </c>
      <c r="AI35" s="60" t="str">
        <f>H34</f>
        <v>Griechenland</v>
      </c>
      <c r="AJ35" s="60">
        <f t="shared" si="14"/>
        <v>0</v>
      </c>
      <c r="AK35" s="60">
        <f t="shared" si="15"/>
        <v>0</v>
      </c>
      <c r="AL35" s="60">
        <f t="shared" si="16"/>
        <v>0</v>
      </c>
      <c r="AM35" s="60">
        <f>AK35-AL35</f>
        <v>0</v>
      </c>
      <c r="AN35" s="187">
        <f>IF(AG34=AG35,IF(E34&gt;G34,AG34-0.1,AG34),AG34)</f>
        <v>10000</v>
      </c>
      <c r="AO35" s="187"/>
      <c r="AP35" s="187">
        <f>IF(AG36=AG35,IF(G39&gt;E39,AG36-0.1,AG36),AG36)</f>
        <v>10000</v>
      </c>
      <c r="AQ35" s="187">
        <f>IF(AG37=AG35,IF(G37&gt;E37,AG37-0.1,AG37),AG37)</f>
        <v>10000</v>
      </c>
      <c r="AR35" s="187">
        <f>AO38</f>
        <v>30000</v>
      </c>
      <c r="AS35" s="90">
        <f>RANK(AR35,AR34:AR37,1)</f>
        <v>1</v>
      </c>
      <c r="AT35" s="60" t="str">
        <f t="shared" si="17"/>
        <v>Griechenland</v>
      </c>
      <c r="AU35" s="60">
        <f t="shared" si="18"/>
        <v>0</v>
      </c>
      <c r="AV35" s="60">
        <f t="shared" si="19"/>
        <v>0</v>
      </c>
      <c r="AW35" s="60">
        <f t="shared" si="20"/>
        <v>0</v>
      </c>
      <c r="AX35" s="60"/>
      <c r="AY35" s="60"/>
      <c r="AZ35" s="60"/>
      <c r="BA35" s="23">
        <v>2</v>
      </c>
      <c r="BB35" s="14" t="e">
        <f>VLOOKUP(2,AS34:AT37,2,FALSE)</f>
        <v>#N/A</v>
      </c>
      <c r="BC35" s="15"/>
      <c r="BD35" s="24" t="e">
        <f>VLOOKUP(2,AS34:AW37,3,FALSE)</f>
        <v>#N/A</v>
      </c>
      <c r="BE35" s="25" t="e">
        <f>VLOOKUP(2,AS34:AW37,4,FALSE)</f>
        <v>#N/A</v>
      </c>
      <c r="BF35" s="93" t="s">
        <v>12</v>
      </c>
      <c r="BG35" s="25" t="e">
        <f>VLOOKUP(2,AS34:AW37,5,FALSE)</f>
        <v>#N/A</v>
      </c>
      <c r="BH35" s="26" t="s">
        <v>23</v>
      </c>
      <c r="BI35" s="85"/>
      <c r="BJ35" s="85">
        <f>IF(E35&gt;G35,IF(Spielplan!E35&gt;Spielplan!G35,Punktemodus!$B$3,0),0)</f>
        <v>0</v>
      </c>
      <c r="BK35" s="85">
        <f>IF(E35=G35,IF(Spielplan!E35=Spielplan!G35,Punktemodus!$B$3,0),0)</f>
        <v>10</v>
      </c>
      <c r="BL35" s="85">
        <f>IF(E35&lt;G35,IF(Spielplan!E35&lt;Spielplan!G35,Punktemodus!$B$3,0),0)</f>
        <v>0</v>
      </c>
      <c r="BM35" s="85">
        <f>IF(E35=Spielplan!E35,IF(G35=Spielplan!G35,Punktemodus!$B$5,0),0)</f>
        <v>3</v>
      </c>
      <c r="BN35" s="85">
        <f>IF(E35=Spielplan!E35,Punktemodus!$B$7,0)</f>
        <v>1</v>
      </c>
      <c r="BO35" s="85">
        <f>IF(G35=Spielplan!G35,Punktemodus!$B$7,0)</f>
        <v>1</v>
      </c>
      <c r="BP35" s="137">
        <f>IF(Spielplan!E35="",0,SUM(BJ35:BO35))</f>
        <v>0</v>
      </c>
      <c r="BQ35" s="85"/>
      <c r="BR35" s="8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47">
        <v>60</v>
      </c>
      <c r="CF35" s="44" t="str">
        <f>IF(CE38="",IF(CC38&gt;CC39,CA38,CA39),IF(CE38&gt;CE39,CA38,CA39))</f>
        <v/>
      </c>
      <c r="CG35" s="46"/>
      <c r="CH35" s="104"/>
      <c r="CI35" s="60"/>
      <c r="CJ35" s="104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</row>
    <row r="36" spans="1:101" ht="18.75" customHeight="1" thickBot="1" x14ac:dyDescent="0.3">
      <c r="A36" s="60"/>
      <c r="B36" s="60"/>
      <c r="C36" s="20" t="str">
        <f>C34</f>
        <v>Kolumbien</v>
      </c>
      <c r="D36" s="39"/>
      <c r="E36" s="104"/>
      <c r="F36" s="93"/>
      <c r="G36" s="104"/>
      <c r="H36" s="20" t="str">
        <f>C35</f>
        <v>Elfenbeinküste</v>
      </c>
      <c r="I36" s="39"/>
      <c r="J36" s="60"/>
      <c r="K36" s="60" t="s">
        <v>81</v>
      </c>
      <c r="L36" s="60">
        <f t="shared" si="13"/>
        <v>0</v>
      </c>
      <c r="M36" s="60">
        <f>IF($E36="",0,IF($E36&gt;$G36,3,IF($E36=G36,1,0)))</f>
        <v>0</v>
      </c>
      <c r="N36" s="60"/>
      <c r="O36" s="60">
        <f>IF($G36="",0,IF($E36&gt;$G36,0,IF($E36=$G36,1,3)))</f>
        <v>0</v>
      </c>
      <c r="P36" s="60"/>
      <c r="Q36" s="60">
        <f>E36</f>
        <v>0</v>
      </c>
      <c r="R36" s="60"/>
      <c r="S36" s="60">
        <f>G36</f>
        <v>0</v>
      </c>
      <c r="T36" s="60"/>
      <c r="U36" s="60">
        <f>G36</f>
        <v>0</v>
      </c>
      <c r="V36" s="60"/>
      <c r="W36" s="60">
        <f>E36</f>
        <v>0</v>
      </c>
      <c r="X36" s="60"/>
      <c r="Y36" s="60"/>
      <c r="Z36" s="60">
        <f>O40</f>
        <v>0</v>
      </c>
      <c r="AA36" s="60">
        <f>S40</f>
        <v>0</v>
      </c>
      <c r="AB36" s="60">
        <f>W40</f>
        <v>0</v>
      </c>
      <c r="AC36" s="60">
        <f>AA36-AB36</f>
        <v>0</v>
      </c>
      <c r="AD36" s="60">
        <f>IF(Z36&gt;Z34,-1,0)</f>
        <v>0</v>
      </c>
      <c r="AE36" s="60">
        <f>IF(Z36&gt;Z35,-1,0)</f>
        <v>0</v>
      </c>
      <c r="AF36" s="60">
        <f>IF(Z36&gt;Z37,-1,0)</f>
        <v>0</v>
      </c>
      <c r="AG36" s="60">
        <f>10000-(AJ36*1000+AM36*100+AK36*10)</f>
        <v>10000</v>
      </c>
      <c r="AH36" s="90">
        <f>RANK(AG36,AG34:AG37,1)</f>
        <v>1</v>
      </c>
      <c r="AI36" s="60" t="str">
        <f>C35</f>
        <v>Elfenbeinküste</v>
      </c>
      <c r="AJ36" s="60">
        <f t="shared" si="14"/>
        <v>0</v>
      </c>
      <c r="AK36" s="60">
        <f t="shared" si="15"/>
        <v>0</v>
      </c>
      <c r="AL36" s="60">
        <f t="shared" si="16"/>
        <v>0</v>
      </c>
      <c r="AM36" s="60">
        <f>AK36-AL36</f>
        <v>0</v>
      </c>
      <c r="AN36" s="187">
        <f>IF(AG34=AG36,IF(E36&gt;G36,AG34-0.1,AG34),AG34)</f>
        <v>10000</v>
      </c>
      <c r="AO36" s="187">
        <f>IF(AG35=AG36,IF(E39&gt;G39,AG35-0.1,AG35),AG35)</f>
        <v>10000</v>
      </c>
      <c r="AP36" s="187"/>
      <c r="AQ36" s="187">
        <f>IF(AG37=AG36,IF(G35&gt;E35,AG37-0.1,AG37),AG37)</f>
        <v>10000</v>
      </c>
      <c r="AR36" s="187">
        <f>AP38</f>
        <v>30000</v>
      </c>
      <c r="AS36" s="90">
        <f>RANK(AR36,AR34:AR37,1)</f>
        <v>1</v>
      </c>
      <c r="AT36" s="60" t="str">
        <f t="shared" si="17"/>
        <v>Elfenbeinküste</v>
      </c>
      <c r="AU36" s="60">
        <f t="shared" si="18"/>
        <v>0</v>
      </c>
      <c r="AV36" s="60">
        <f t="shared" si="19"/>
        <v>0</v>
      </c>
      <c r="AW36" s="60">
        <f t="shared" si="20"/>
        <v>0</v>
      </c>
      <c r="AX36" s="60"/>
      <c r="AY36" s="60"/>
      <c r="AZ36" s="60"/>
      <c r="BA36" s="113">
        <v>3</v>
      </c>
      <c r="BB36" s="114" t="e">
        <f>VLOOKUP(3,AS34:AT37,2,FALSE)</f>
        <v>#N/A</v>
      </c>
      <c r="BC36" s="115"/>
      <c r="BD36" s="116" t="e">
        <f>VLOOKUP(3,AS34:AW37,3,FALSE)</f>
        <v>#N/A</v>
      </c>
      <c r="BE36" s="116" t="e">
        <f>VLOOKUP(3,AS34:AW37,4,FALSE)</f>
        <v>#N/A</v>
      </c>
      <c r="BF36" s="93" t="s">
        <v>12</v>
      </c>
      <c r="BG36" s="116" t="e">
        <f>VLOOKUP(3,AS34:AW37,5,FALSE)</f>
        <v>#N/A</v>
      </c>
      <c r="BH36" s="60"/>
      <c r="BI36" s="85"/>
      <c r="BJ36" s="85">
        <f>IF(E36&gt;G36,IF(Spielplan!E36&gt;Spielplan!G36,Punktemodus!$B$3,0),0)</f>
        <v>0</v>
      </c>
      <c r="BK36" s="85">
        <f>IF(E36=G36,IF(Spielplan!E36=Spielplan!G36,Punktemodus!$B$3,0),0)</f>
        <v>10</v>
      </c>
      <c r="BL36" s="85">
        <f>IF(E36&lt;G36,IF(Spielplan!E36&lt;Spielplan!G36,Punktemodus!$B$3,0),0)</f>
        <v>0</v>
      </c>
      <c r="BM36" s="85">
        <f>IF(E36=Spielplan!E36,IF(G36=Spielplan!G36,Punktemodus!$B$5,0),0)</f>
        <v>3</v>
      </c>
      <c r="BN36" s="85">
        <f>IF(E36=Spielplan!E36,Punktemodus!$B$7,0)</f>
        <v>1</v>
      </c>
      <c r="BO36" s="85">
        <f>IF(G36=Spielplan!G36,Punktemodus!$B$7,0)</f>
        <v>1</v>
      </c>
      <c r="BP36" s="137">
        <f>IF(Spielplan!E36="",0,SUM(BJ36:BO36))</f>
        <v>0</v>
      </c>
      <c r="BQ36" s="85"/>
      <c r="BR36" s="87"/>
      <c r="BS36" s="82" t="s">
        <v>126</v>
      </c>
      <c r="BT36" s="44" t="str">
        <f>IF(G72="","",BB67)</f>
        <v/>
      </c>
      <c r="BU36" s="46"/>
      <c r="BV36" s="104"/>
      <c r="BW36" s="60"/>
      <c r="BX36" s="104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</row>
    <row r="37" spans="1:101" ht="18.75" customHeight="1" thickBot="1" x14ac:dyDescent="0.3">
      <c r="A37" s="60"/>
      <c r="B37" s="60"/>
      <c r="C37" s="14" t="str">
        <f>H34</f>
        <v>Griechenland</v>
      </c>
      <c r="D37" s="40"/>
      <c r="E37" s="104"/>
      <c r="F37" s="93"/>
      <c r="G37" s="104"/>
      <c r="H37" s="14" t="str">
        <f>H35</f>
        <v>Japan</v>
      </c>
      <c r="I37" s="40"/>
      <c r="J37" s="60"/>
      <c r="K37" s="60" t="s">
        <v>80</v>
      </c>
      <c r="L37" s="60">
        <f t="shared" si="13"/>
        <v>0</v>
      </c>
      <c r="M37" s="60"/>
      <c r="N37" s="60">
        <f>IF($E37="",0,IF($E37&gt;$G37,3,IF($E37=$G37,1,0)))</f>
        <v>0</v>
      </c>
      <c r="O37" s="60"/>
      <c r="P37" s="60">
        <f>IF($G37="",0,IF($E37&gt;$G37,0,IF($E37=$G37,1,3)))</f>
        <v>0</v>
      </c>
      <c r="Q37" s="60"/>
      <c r="R37" s="60">
        <f>E37</f>
        <v>0</v>
      </c>
      <c r="S37" s="60"/>
      <c r="T37" s="60">
        <f>G37</f>
        <v>0</v>
      </c>
      <c r="U37" s="60"/>
      <c r="V37" s="60">
        <f>G37</f>
        <v>0</v>
      </c>
      <c r="W37" s="60"/>
      <c r="X37" s="60">
        <f>E37</f>
        <v>0</v>
      </c>
      <c r="Y37" s="60"/>
      <c r="Z37" s="60">
        <f>P40</f>
        <v>0</v>
      </c>
      <c r="AA37" s="60">
        <f>T40</f>
        <v>0</v>
      </c>
      <c r="AB37" s="60">
        <f>X40</f>
        <v>0</v>
      </c>
      <c r="AC37" s="60">
        <f>AA37-AB37</f>
        <v>0</v>
      </c>
      <c r="AD37" s="60">
        <f>IF(Z37&gt;Z34,-1,0)</f>
        <v>0</v>
      </c>
      <c r="AE37" s="60">
        <f>IF(Z37&gt;Z35,-1,0)</f>
        <v>0</v>
      </c>
      <c r="AF37" s="60">
        <f>IF(Z37&gt;Z36,-1,0)</f>
        <v>0</v>
      </c>
      <c r="AG37" s="60">
        <f>10000-(AJ37*1000+AM37*100+AK37*10)</f>
        <v>10000</v>
      </c>
      <c r="AH37" s="90">
        <f>RANK(AG37,AG34:AG37,1)</f>
        <v>1</v>
      </c>
      <c r="AI37" s="60" t="str">
        <f>H35</f>
        <v>Japan</v>
      </c>
      <c r="AJ37" s="60">
        <f t="shared" si="14"/>
        <v>0</v>
      </c>
      <c r="AK37" s="60">
        <f t="shared" si="15"/>
        <v>0</v>
      </c>
      <c r="AL37" s="60">
        <f t="shared" si="16"/>
        <v>0</v>
      </c>
      <c r="AM37" s="60">
        <f>AK37-AL37</f>
        <v>0</v>
      </c>
      <c r="AN37" s="187">
        <f>IF(AG34=AG37,IF(E38&gt;G38,AG34-0.1,AG34),AG34)</f>
        <v>10000</v>
      </c>
      <c r="AO37" s="187">
        <f>IF(AG35=AG37,IF(E37&gt;G37,AG35-0.1,AG35),AG35)</f>
        <v>10000</v>
      </c>
      <c r="AP37" s="187">
        <f>IF(AG36=AG37,IF(E35&gt;G35,AG36-0.1,AG36),AG36)</f>
        <v>10000</v>
      </c>
      <c r="AQ37" s="187"/>
      <c r="AR37" s="187">
        <f>AQ38</f>
        <v>30000</v>
      </c>
      <c r="AS37" s="90">
        <f>RANK(AR37,AR34:AR37,1)</f>
        <v>1</v>
      </c>
      <c r="AT37" s="60" t="str">
        <f t="shared" si="17"/>
        <v>Japan</v>
      </c>
      <c r="AU37" s="60">
        <f t="shared" si="18"/>
        <v>0</v>
      </c>
      <c r="AV37" s="60">
        <f t="shared" si="19"/>
        <v>0</v>
      </c>
      <c r="AW37" s="60">
        <f t="shared" si="20"/>
        <v>0</v>
      </c>
      <c r="AX37" s="60"/>
      <c r="AY37" s="60"/>
      <c r="AZ37" s="60"/>
      <c r="BA37" s="113">
        <v>4</v>
      </c>
      <c r="BB37" s="114" t="e">
        <f>VLOOKUP(4,AS34:AT37,2,FALSE)</f>
        <v>#N/A</v>
      </c>
      <c r="BC37" s="115"/>
      <c r="BD37" s="116" t="e">
        <f>VLOOKUP(4,AS34:AW37,3,FALSE)</f>
        <v>#N/A</v>
      </c>
      <c r="BE37" s="116" t="e">
        <f>VLOOKUP(4,AS34:AW37,4,FALSE)</f>
        <v>#N/A</v>
      </c>
      <c r="BF37" s="93" t="s">
        <v>12</v>
      </c>
      <c r="BG37" s="116" t="e">
        <f>VLOOKUP(4,AS34:AW37,5,FALSE)</f>
        <v>#N/A</v>
      </c>
      <c r="BH37" s="60"/>
      <c r="BI37" s="85"/>
      <c r="BJ37" s="85">
        <f>IF(E37&gt;G37,IF(Spielplan!E37&gt;Spielplan!G37,Punktemodus!$B$3,0),0)</f>
        <v>0</v>
      </c>
      <c r="BK37" s="85">
        <f>IF(E37=G37,IF(Spielplan!E37=Spielplan!G37,Punktemodus!$B$3,0),0)</f>
        <v>10</v>
      </c>
      <c r="BL37" s="85">
        <f>IF(E37&lt;G37,IF(Spielplan!E37&lt;Spielplan!G37,Punktemodus!$B$3,0),0)</f>
        <v>0</v>
      </c>
      <c r="BM37" s="85">
        <f>IF(E37=Spielplan!E37,IF(G37=Spielplan!G37,Punktemodus!$B$5,0),0)</f>
        <v>3</v>
      </c>
      <c r="BN37" s="85">
        <f>IF(E37=Spielplan!E37,Punktemodus!$B$7,0)</f>
        <v>1</v>
      </c>
      <c r="BO37" s="85">
        <f>IF(G37=Spielplan!G37,Punktemodus!$B$7,0)</f>
        <v>1</v>
      </c>
      <c r="BP37" s="137">
        <f>IF(Spielplan!E37="",0,SUM(BJ37:BO37))</f>
        <v>0</v>
      </c>
      <c r="BQ37" s="85"/>
      <c r="BR37" s="87"/>
      <c r="BS37" s="5" t="s">
        <v>127</v>
      </c>
      <c r="BT37" s="44" t="str">
        <f>IF(G61="","",BB57)</f>
        <v/>
      </c>
      <c r="BU37" s="46"/>
      <c r="BV37" s="104"/>
      <c r="BW37" s="60"/>
      <c r="BX37" s="104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</row>
    <row r="38" spans="1:101" ht="18.75" customHeight="1" thickBot="1" x14ac:dyDescent="0.3">
      <c r="A38" s="60"/>
      <c r="B38" s="60"/>
      <c r="C38" s="20" t="str">
        <f>C34</f>
        <v>Kolumbien</v>
      </c>
      <c r="D38" s="39"/>
      <c r="E38" s="104"/>
      <c r="F38" s="93"/>
      <c r="G38" s="104"/>
      <c r="H38" s="20" t="str">
        <f>H35</f>
        <v>Japan</v>
      </c>
      <c r="I38" s="39"/>
      <c r="J38" s="60"/>
      <c r="K38" s="60" t="s">
        <v>82</v>
      </c>
      <c r="L38" s="60">
        <f t="shared" si="13"/>
        <v>0</v>
      </c>
      <c r="M38" s="60">
        <f>IF($E38="",0,IF($E38&gt;$G38,3,IF($E38=G38,1,0)))</f>
        <v>0</v>
      </c>
      <c r="N38" s="60"/>
      <c r="O38" s="60"/>
      <c r="P38" s="60">
        <f>IF($G38="",0,IF($E38&gt;$G38,0,IF($E38=$G38,1,3)))</f>
        <v>0</v>
      </c>
      <c r="Q38" s="60">
        <f>E38</f>
        <v>0</v>
      </c>
      <c r="R38" s="60"/>
      <c r="S38" s="60"/>
      <c r="T38" s="60">
        <f>G38</f>
        <v>0</v>
      </c>
      <c r="U38" s="60">
        <f>G38</f>
        <v>0</v>
      </c>
      <c r="V38" s="60"/>
      <c r="W38" s="60"/>
      <c r="X38" s="60">
        <f>E38</f>
        <v>0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187">
        <f>SUM(AN34:AN37)</f>
        <v>30000</v>
      </c>
      <c r="AO38" s="187">
        <f>SUM(AO34:AO37)</f>
        <v>30000</v>
      </c>
      <c r="AP38" s="187">
        <f>SUM(AP34:AP37)</f>
        <v>30000</v>
      </c>
      <c r="AQ38" s="187">
        <f>SUM(AQ34:AQ37)</f>
        <v>30000</v>
      </c>
      <c r="AR38" s="187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85">
        <f>IF(E38&gt;G38,IF(Spielplan!E38&gt;Spielplan!G38,Punktemodus!$B$3,0),0)</f>
        <v>0</v>
      </c>
      <c r="BK38" s="85">
        <f>IF(E38=G38,IF(Spielplan!E38=Spielplan!G38,Punktemodus!$B$3,0),0)</f>
        <v>10</v>
      </c>
      <c r="BL38" s="85">
        <f>IF(E38&lt;G38,IF(Spielplan!E38&lt;Spielplan!G38,Punktemodus!$B$3,0),0)</f>
        <v>0</v>
      </c>
      <c r="BM38" s="85">
        <f>IF(E38=Spielplan!E38,IF(G38=Spielplan!G38,Punktemodus!$B$5,0),0)</f>
        <v>3</v>
      </c>
      <c r="BN38" s="85">
        <f>IF(E38=Spielplan!E38,Punktemodus!$B$7,0)</f>
        <v>1</v>
      </c>
      <c r="BO38" s="85">
        <f>IF(G38=Spielplan!G38,Punktemodus!$B$7,0)</f>
        <v>1</v>
      </c>
      <c r="BP38" s="137">
        <f>IF(Spielplan!E38="",0,SUM(BJ38:BO38))</f>
        <v>0</v>
      </c>
      <c r="BQ38" s="60"/>
      <c r="BR38" s="87"/>
      <c r="BS38" s="60"/>
      <c r="BT38" s="60"/>
      <c r="BU38" s="60"/>
      <c r="BV38" s="60"/>
      <c r="BW38" s="60"/>
      <c r="BX38" s="60"/>
      <c r="BY38" s="60"/>
      <c r="BZ38" s="47">
        <v>55</v>
      </c>
      <c r="CA38" s="44" t="str">
        <f>IF(BX36="",IF(BV36&gt;BV37,BT36,BT37),IF(BX36&gt;BX37,BT36,BT37))</f>
        <v/>
      </c>
      <c r="CB38" s="46"/>
      <c r="CC38" s="104"/>
      <c r="CD38" s="60"/>
      <c r="CE38" s="104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</row>
    <row r="39" spans="1:101" ht="18.75" customHeight="1" thickBot="1" x14ac:dyDescent="0.3">
      <c r="A39" s="60"/>
      <c r="B39" s="60"/>
      <c r="C39" s="14" t="str">
        <f>H34</f>
        <v>Griechenland</v>
      </c>
      <c r="D39" s="40"/>
      <c r="E39" s="104"/>
      <c r="F39" s="93"/>
      <c r="G39" s="104"/>
      <c r="H39" s="14" t="str">
        <f>C35</f>
        <v>Elfenbeinküste</v>
      </c>
      <c r="I39" s="40"/>
      <c r="J39" s="60"/>
      <c r="K39" s="60" t="s">
        <v>82</v>
      </c>
      <c r="L39" s="60">
        <f t="shared" si="13"/>
        <v>0</v>
      </c>
      <c r="M39" s="60"/>
      <c r="N39" s="60">
        <f>IF($E39="",0,IF($E39&gt;$G39,3,IF($E39=$G39,1,0)))</f>
        <v>0</v>
      </c>
      <c r="O39" s="60">
        <f>IF($G39="",0,IF($E39&gt;$G39,0,IF($E39=$G39,1,3)))</f>
        <v>0</v>
      </c>
      <c r="P39" s="60"/>
      <c r="Q39" s="60"/>
      <c r="R39" s="60">
        <f>E39</f>
        <v>0</v>
      </c>
      <c r="S39" s="60">
        <f>G39</f>
        <v>0</v>
      </c>
      <c r="T39" s="60"/>
      <c r="U39" s="60"/>
      <c r="V39" s="60">
        <f>G39</f>
        <v>0</v>
      </c>
      <c r="W39" s="60">
        <f>E39</f>
        <v>0</v>
      </c>
      <c r="X39" s="60"/>
      <c r="Y39" s="60"/>
      <c r="Z39" s="60" t="s">
        <v>30</v>
      </c>
      <c r="AA39" s="60"/>
      <c r="AB39" s="60"/>
      <c r="AC39" s="60"/>
      <c r="AD39" s="60"/>
      <c r="AE39" s="60"/>
      <c r="AF39" s="60"/>
      <c r="AG39" s="60" t="b">
        <f>OR(AG34=AG35,AG34=AG36,AG34=AG37,AG35=AG36,AG35=AG37,AG36=AG37)</f>
        <v>1</v>
      </c>
      <c r="AH39" s="60"/>
      <c r="AI39" s="60"/>
      <c r="AJ39" s="60"/>
      <c r="AK39" s="60"/>
      <c r="AL39" s="60"/>
      <c r="AM39" s="60"/>
      <c r="AN39" s="60"/>
      <c r="AO39" s="60" t="s">
        <v>34</v>
      </c>
      <c r="AP39" s="60"/>
      <c r="AQ39" s="60"/>
      <c r="AR39" s="60" t="b">
        <f>OR(AR34=AR35,AR34=AR36,AR34=AR37,AR35=AR36,AR35=AR37,AR36=AR37)</f>
        <v>1</v>
      </c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85">
        <f>IF(E39&gt;G39,IF(Spielplan!E39&gt;Spielplan!G39,Punktemodus!$B$3,0),0)</f>
        <v>0</v>
      </c>
      <c r="BK39" s="85">
        <f>IF(E39=G39,IF(Spielplan!E39=Spielplan!G39,Punktemodus!$B$3,0),0)</f>
        <v>10</v>
      </c>
      <c r="BL39" s="85">
        <f>IF(E39&lt;G39,IF(Spielplan!E39&lt;Spielplan!G39,Punktemodus!$B$3,0),0)</f>
        <v>0</v>
      </c>
      <c r="BM39" s="85">
        <f>IF(E39=Spielplan!E39,IF(G39=Spielplan!G39,Punktemodus!$B$5,0),0)</f>
        <v>3</v>
      </c>
      <c r="BN39" s="85">
        <f>IF(E39=Spielplan!E39,Punktemodus!$B$7,0)</f>
        <v>1</v>
      </c>
      <c r="BO39" s="85">
        <f>IF(G39=Spielplan!G39,Punktemodus!$B$7,0)</f>
        <v>1</v>
      </c>
      <c r="BP39" s="137">
        <f>IF(Spielplan!E39="",0,SUM(BJ39:BO39))</f>
        <v>0</v>
      </c>
      <c r="BQ39" s="60"/>
      <c r="BR39" s="87"/>
      <c r="BS39" s="60"/>
      <c r="BT39" s="60"/>
      <c r="BU39" s="60"/>
      <c r="BV39" s="60"/>
      <c r="BW39" s="60"/>
      <c r="BX39" s="60"/>
      <c r="BY39" s="60"/>
      <c r="BZ39" s="47">
        <v>56</v>
      </c>
      <c r="CA39" s="44" t="str">
        <f>IF(BX40="",IF(BV40&gt;BV41,BT40,BT41),IF(BX40&gt;BX41,BT40,BT41))</f>
        <v/>
      </c>
      <c r="CB39" s="46"/>
      <c r="CC39" s="104"/>
      <c r="CD39" s="60"/>
      <c r="CE39" s="104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</row>
    <row r="40" spans="1:101" ht="18.75" customHeight="1" thickBot="1" x14ac:dyDescent="0.25">
      <c r="A40" s="60"/>
      <c r="B40" s="60"/>
      <c r="C40" s="136" t="str">
        <f>IF(G39="","",IF(AR39=TRUE,"Achtung: Fehler in Tabelle!",""))</f>
        <v/>
      </c>
      <c r="D40" s="60"/>
      <c r="E40" s="85"/>
      <c r="F40" s="60"/>
      <c r="G40" s="85"/>
      <c r="H40" s="60"/>
      <c r="I40" s="60"/>
      <c r="J40" s="60"/>
      <c r="K40" s="60"/>
      <c r="L40" s="60"/>
      <c r="M40" s="60">
        <f t="shared" ref="M40:X40" si="21">SUM(M34:M39)</f>
        <v>0</v>
      </c>
      <c r="N40" s="60">
        <f t="shared" si="21"/>
        <v>0</v>
      </c>
      <c r="O40" s="60">
        <f t="shared" si="21"/>
        <v>0</v>
      </c>
      <c r="P40" s="60">
        <f t="shared" si="21"/>
        <v>0</v>
      </c>
      <c r="Q40" s="60">
        <f t="shared" si="21"/>
        <v>0</v>
      </c>
      <c r="R40" s="60">
        <f t="shared" si="21"/>
        <v>0</v>
      </c>
      <c r="S40" s="60">
        <f t="shared" si="21"/>
        <v>0</v>
      </c>
      <c r="T40" s="60">
        <f t="shared" si="21"/>
        <v>0</v>
      </c>
      <c r="U40" s="60">
        <f t="shared" si="21"/>
        <v>0</v>
      </c>
      <c r="V40" s="60">
        <f t="shared" si="21"/>
        <v>0</v>
      </c>
      <c r="W40" s="60">
        <f t="shared" si="21"/>
        <v>0</v>
      </c>
      <c r="X40" s="60">
        <f t="shared" si="21"/>
        <v>0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160">
        <f>SUM(BP34:BP39)</f>
        <v>0</v>
      </c>
      <c r="BQ40" s="60"/>
      <c r="BR40" s="87"/>
      <c r="BS40" s="55" t="s">
        <v>128</v>
      </c>
      <c r="BT40" s="44" t="str">
        <f>IF(G94="","",BB89)</f>
        <v/>
      </c>
      <c r="BU40" s="46"/>
      <c r="BV40" s="104"/>
      <c r="BW40" s="60"/>
      <c r="BX40" s="104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</row>
    <row r="41" spans="1:101" ht="18.75" customHeight="1" thickBot="1" x14ac:dyDescent="0.25">
      <c r="A41" s="60"/>
      <c r="B41" s="60"/>
      <c r="C41" s="60"/>
      <c r="D41" s="60"/>
      <c r="E41" s="85"/>
      <c r="F41" s="60"/>
      <c r="G41" s="85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138"/>
      <c r="BQ41" s="60"/>
      <c r="BR41" s="87"/>
      <c r="BS41" s="25" t="s">
        <v>129</v>
      </c>
      <c r="BT41" s="44" t="str">
        <f>IF(G83="","",BB79)</f>
        <v/>
      </c>
      <c r="BU41" s="46"/>
      <c r="BV41" s="104"/>
      <c r="BW41" s="60"/>
      <c r="BX41" s="104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</row>
    <row r="42" spans="1:101" ht="18.75" customHeight="1" thickBot="1" x14ac:dyDescent="0.3">
      <c r="A42" s="60"/>
      <c r="B42" s="60"/>
      <c r="C42" s="89"/>
      <c r="D42" s="60"/>
      <c r="E42" s="85"/>
      <c r="F42" s="60"/>
      <c r="G42" s="85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89"/>
      <c r="BC42" s="60"/>
      <c r="BD42" s="90"/>
      <c r="BE42" s="60"/>
      <c r="BF42" s="61"/>
      <c r="BG42" s="60"/>
      <c r="BH42" s="60"/>
      <c r="BI42" s="60"/>
      <c r="BJ42" s="60"/>
      <c r="BK42" s="60"/>
      <c r="BL42" s="60"/>
      <c r="BM42" s="60"/>
      <c r="BN42" s="60"/>
      <c r="BO42" s="60"/>
      <c r="BP42" s="138"/>
      <c r="BQ42" s="60"/>
      <c r="BR42" s="87"/>
      <c r="BS42" s="94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</row>
    <row r="43" spans="1:101" ht="18.75" customHeight="1" thickBot="1" x14ac:dyDescent="0.3">
      <c r="A43" s="60"/>
      <c r="B43" s="60"/>
      <c r="C43" s="88" t="s">
        <v>74</v>
      </c>
      <c r="D43" s="60"/>
      <c r="E43" s="85"/>
      <c r="F43" s="60"/>
      <c r="G43" s="85"/>
      <c r="H43" s="60"/>
      <c r="I43" s="60"/>
      <c r="J43" s="60"/>
      <c r="K43" s="60"/>
      <c r="L43" s="60"/>
      <c r="M43" s="60" t="s">
        <v>4</v>
      </c>
      <c r="N43" s="60"/>
      <c r="O43" s="60"/>
      <c r="P43" s="60"/>
      <c r="Q43" s="60" t="s">
        <v>6</v>
      </c>
      <c r="R43" s="60"/>
      <c r="S43" s="60"/>
      <c r="T43" s="60"/>
      <c r="U43" s="60" t="s">
        <v>7</v>
      </c>
      <c r="V43" s="60"/>
      <c r="W43" s="60"/>
      <c r="X43" s="60"/>
      <c r="Y43" s="60"/>
      <c r="Z43" s="60" t="s">
        <v>4</v>
      </c>
      <c r="AA43" s="60" t="s">
        <v>5</v>
      </c>
      <c r="AB43" s="60"/>
      <c r="AC43" s="60"/>
      <c r="AD43" s="60" t="s">
        <v>9</v>
      </c>
      <c r="AE43" s="60"/>
      <c r="AF43" s="60"/>
      <c r="AG43" s="60"/>
      <c r="AH43" s="60" t="s">
        <v>32</v>
      </c>
      <c r="AI43" s="60"/>
      <c r="AJ43" s="60"/>
      <c r="AK43" s="60"/>
      <c r="AL43" s="60"/>
      <c r="AM43" s="60"/>
      <c r="AN43" s="60" t="s">
        <v>35</v>
      </c>
      <c r="AO43" s="60"/>
      <c r="AP43" s="60"/>
      <c r="AQ43" s="60"/>
      <c r="AR43" s="60"/>
      <c r="AS43" s="60" t="s">
        <v>33</v>
      </c>
      <c r="AT43" s="60"/>
      <c r="AU43" s="60"/>
      <c r="AV43" s="60"/>
      <c r="AW43" s="60"/>
      <c r="AX43" s="60"/>
      <c r="AY43" s="60"/>
      <c r="AZ43" s="60"/>
      <c r="BA43" s="60"/>
      <c r="BB43" s="89" t="s">
        <v>10</v>
      </c>
      <c r="BC43" s="60"/>
      <c r="BD43" s="90" t="s">
        <v>4</v>
      </c>
      <c r="BE43" s="60"/>
      <c r="BF43" s="61" t="s">
        <v>5</v>
      </c>
      <c r="BG43" s="60"/>
      <c r="BH43" s="60"/>
      <c r="BI43" s="85"/>
      <c r="BJ43" s="60"/>
      <c r="BK43" s="60"/>
      <c r="BL43" s="60"/>
      <c r="BM43" s="60"/>
      <c r="BN43" s="60"/>
      <c r="BO43" s="60"/>
      <c r="BP43" s="138"/>
      <c r="BQ43" s="85"/>
      <c r="BR43" s="139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</row>
    <row r="44" spans="1:101" ht="18.75" customHeight="1" thickBot="1" x14ac:dyDescent="0.25">
      <c r="A44" s="60"/>
      <c r="B44" s="60"/>
      <c r="C44" s="60"/>
      <c r="D44" s="60"/>
      <c r="E44" s="85"/>
      <c r="F44" s="60"/>
      <c r="G44" s="85"/>
      <c r="H44" s="60"/>
      <c r="I44" s="60"/>
      <c r="J44" s="60"/>
      <c r="K44" s="60"/>
      <c r="L44" s="60"/>
      <c r="M44" s="60" t="s">
        <v>0</v>
      </c>
      <c r="N44" s="60" t="s">
        <v>1</v>
      </c>
      <c r="O44" s="60" t="s">
        <v>2</v>
      </c>
      <c r="P44" s="60" t="s">
        <v>3</v>
      </c>
      <c r="Q44" s="60" t="s">
        <v>0</v>
      </c>
      <c r="R44" s="60" t="s">
        <v>1</v>
      </c>
      <c r="S44" s="60" t="s">
        <v>2</v>
      </c>
      <c r="T44" s="60" t="s">
        <v>3</v>
      </c>
      <c r="U44" s="60" t="s">
        <v>0</v>
      </c>
      <c r="V44" s="60" t="s">
        <v>1</v>
      </c>
      <c r="W44" s="60" t="s">
        <v>2</v>
      </c>
      <c r="X44" s="60" t="s">
        <v>3</v>
      </c>
      <c r="Y44" s="60"/>
      <c r="Z44" s="60" t="s">
        <v>8</v>
      </c>
      <c r="AA44" s="60"/>
      <c r="AB44" s="60"/>
      <c r="AC44" s="60"/>
      <c r="AD44" s="60"/>
      <c r="AE44" s="60"/>
      <c r="AF44" s="60"/>
      <c r="AG44" s="60"/>
      <c r="AH44" s="60" t="s">
        <v>31</v>
      </c>
      <c r="AI44" s="60"/>
      <c r="AJ44" s="60"/>
      <c r="AK44" s="60"/>
      <c r="AL44" s="60"/>
      <c r="AM44" s="60"/>
      <c r="AN44" s="60" t="str">
        <f>AI45</f>
        <v>Uruguay</v>
      </c>
      <c r="AO44" s="60" t="str">
        <f>AI46</f>
        <v>Costa Rica</v>
      </c>
      <c r="AP44" s="60" t="str">
        <f>AI47</f>
        <v>England</v>
      </c>
      <c r="AQ44" s="60" t="str">
        <f>AI48</f>
        <v>Italien</v>
      </c>
      <c r="AR44" s="60"/>
      <c r="AS44" s="60" t="s">
        <v>31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85"/>
      <c r="BJ44" s="85"/>
      <c r="BK44" s="85"/>
      <c r="BL44" s="85"/>
      <c r="BM44" s="85"/>
      <c r="BN44" s="85"/>
      <c r="BO44" s="85"/>
      <c r="BP44" s="137"/>
      <c r="BQ44" s="85"/>
      <c r="BR44" s="141"/>
      <c r="BS44" s="359" t="s">
        <v>165</v>
      </c>
      <c r="BT44" s="360"/>
      <c r="BU44" s="361"/>
      <c r="BV44" s="362"/>
      <c r="BW44" s="156"/>
      <c r="BX44" s="351" t="s">
        <v>152</v>
      </c>
      <c r="BY44" s="351" t="s">
        <v>153</v>
      </c>
      <c r="BZ44" s="352"/>
      <c r="CA44" s="156"/>
      <c r="CB44" s="155"/>
      <c r="CC44" s="155"/>
      <c r="CD44" s="155"/>
      <c r="CE44" s="351" t="s">
        <v>155</v>
      </c>
      <c r="CF44" s="351" t="s">
        <v>156</v>
      </c>
      <c r="CG44" s="155"/>
      <c r="CH44" s="155"/>
      <c r="CI44" s="155"/>
      <c r="CJ44" s="351" t="s">
        <v>158</v>
      </c>
      <c r="CK44" s="155"/>
      <c r="CL44" s="155"/>
      <c r="CM44" s="155"/>
      <c r="CN44" s="155"/>
      <c r="CO44" s="351" t="s">
        <v>159</v>
      </c>
      <c r="CP44" s="155"/>
      <c r="CQ44" s="155"/>
      <c r="CR44" s="155"/>
      <c r="CS44" s="351" t="s">
        <v>146</v>
      </c>
      <c r="CT44" s="155"/>
      <c r="CU44" s="134"/>
      <c r="CV44" s="134"/>
      <c r="CW44" s="134"/>
    </row>
    <row r="45" spans="1:101" ht="18.75" customHeight="1" thickBot="1" x14ac:dyDescent="0.3">
      <c r="A45" s="60"/>
      <c r="B45" s="60"/>
      <c r="C45" s="75" t="str">
        <f>Spielplan!$C$45</f>
        <v>Uruguay</v>
      </c>
      <c r="D45" s="76"/>
      <c r="E45" s="104"/>
      <c r="F45" s="93"/>
      <c r="G45" s="104"/>
      <c r="H45" s="75" t="str">
        <f>Spielplan!$H$45</f>
        <v>Costa Rica</v>
      </c>
      <c r="I45" s="76"/>
      <c r="J45" s="60"/>
      <c r="K45" s="60" t="s">
        <v>85</v>
      </c>
      <c r="L45" s="60">
        <f t="shared" ref="L45:L50" si="22">IF(E45-G45&gt;0,1,IF(G45=E45,0,-1))</f>
        <v>0</v>
      </c>
      <c r="M45" s="60">
        <f>IF($E45="",0,IF($E45&gt;$G45,3,IF($E45=G45,1,0)))</f>
        <v>0</v>
      </c>
      <c r="N45" s="60">
        <f>IF($G45="",0,IF($E45&gt;$G45,0,IF($E45=G45,1,3)))</f>
        <v>0</v>
      </c>
      <c r="O45" s="60"/>
      <c r="P45" s="60"/>
      <c r="Q45" s="60">
        <f>E45</f>
        <v>0</v>
      </c>
      <c r="R45" s="60">
        <f>G45</f>
        <v>0</v>
      </c>
      <c r="S45" s="60"/>
      <c r="T45" s="60"/>
      <c r="U45" s="60">
        <f>G45</f>
        <v>0</v>
      </c>
      <c r="V45" s="60">
        <f>E45</f>
        <v>0</v>
      </c>
      <c r="W45" s="60"/>
      <c r="X45" s="60"/>
      <c r="Y45" s="60"/>
      <c r="Z45" s="60">
        <f>M51</f>
        <v>0</v>
      </c>
      <c r="AA45" s="60">
        <f>Q51</f>
        <v>0</v>
      </c>
      <c r="AB45" s="60">
        <f>U51</f>
        <v>0</v>
      </c>
      <c r="AC45" s="60">
        <f>AA45-AB45</f>
        <v>0</v>
      </c>
      <c r="AD45" s="60">
        <f>IF(Z45&gt;Z46,-1,0)</f>
        <v>0</v>
      </c>
      <c r="AE45" s="60">
        <f>IF(Z45&gt;Z47,-1,0)</f>
        <v>0</v>
      </c>
      <c r="AF45" s="60">
        <f>IF(Z45&gt;Z48,-1,0)</f>
        <v>0</v>
      </c>
      <c r="AG45" s="60">
        <f>10000-(AJ45*1000+AM45*100+AK45*10)</f>
        <v>10000</v>
      </c>
      <c r="AH45" s="90">
        <f>RANK(AG45,AG45:AG48,1)</f>
        <v>1</v>
      </c>
      <c r="AI45" s="60" t="str">
        <f>C45</f>
        <v>Uruguay</v>
      </c>
      <c r="AJ45" s="60">
        <f t="shared" ref="AJ45:AJ48" si="23">Z45</f>
        <v>0</v>
      </c>
      <c r="AK45" s="60">
        <f t="shared" ref="AK45:AK48" si="24">AA45</f>
        <v>0</v>
      </c>
      <c r="AL45" s="60">
        <f t="shared" ref="AL45:AL48" si="25">AB45</f>
        <v>0</v>
      </c>
      <c r="AM45" s="60">
        <f>AK45-AL45</f>
        <v>0</v>
      </c>
      <c r="AN45" s="187"/>
      <c r="AO45" s="187">
        <f>IF(AG46=AG45,IF(G45&gt;E45,AG46-0.1,AG46),AG46)</f>
        <v>10000</v>
      </c>
      <c r="AP45" s="187">
        <f>IF(AG47=AG45,IF(G47&gt;E47,AG47-0.1,AG47),AG47)</f>
        <v>10000</v>
      </c>
      <c r="AQ45" s="187">
        <f>IF(AG48=AG45,IF(G49&gt;E49,AG48-0.1,AG48),AG48)</f>
        <v>10000</v>
      </c>
      <c r="AR45" s="187">
        <f>AN49</f>
        <v>30000</v>
      </c>
      <c r="AS45" s="90">
        <f>RANK(AR45,AR45:AR48,1)</f>
        <v>1</v>
      </c>
      <c r="AT45" s="60" t="str">
        <f t="shared" ref="AT45:AT48" si="26">AI45</f>
        <v>Uruguay</v>
      </c>
      <c r="AU45" s="60">
        <f t="shared" ref="AU45:AU48" si="27">AJ45</f>
        <v>0</v>
      </c>
      <c r="AV45" s="60">
        <f t="shared" ref="AV45:AV48" si="28">AK45</f>
        <v>0</v>
      </c>
      <c r="AW45" s="60">
        <f t="shared" ref="AW45:AW48" si="29">AL45</f>
        <v>0</v>
      </c>
      <c r="AX45" s="60"/>
      <c r="AY45" s="60"/>
      <c r="AZ45" s="60"/>
      <c r="BA45" s="77">
        <v>1</v>
      </c>
      <c r="BB45" s="75" t="str">
        <f>VLOOKUP(1,AS45:AT48,2,FALSE)</f>
        <v>Uruguay</v>
      </c>
      <c r="BC45" s="76"/>
      <c r="BD45" s="78">
        <f>VLOOKUP(1,AS45:AW48,3,FALSE)</f>
        <v>0</v>
      </c>
      <c r="BE45" s="79">
        <f>VLOOKUP(1,AS45:AW48,4,FALSE)</f>
        <v>0</v>
      </c>
      <c r="BF45" s="93" t="s">
        <v>12</v>
      </c>
      <c r="BG45" s="79">
        <f>VLOOKUP(1,AS45:AW48,5,FALSE)</f>
        <v>0</v>
      </c>
      <c r="BH45" s="80" t="s">
        <v>24</v>
      </c>
      <c r="BI45" s="85"/>
      <c r="BJ45" s="85">
        <f>IF(E45&gt;G45,IF(Spielplan!E45&gt;Spielplan!G45,Punktemodus!$B$3,0),0)</f>
        <v>0</v>
      </c>
      <c r="BK45" s="85">
        <f>IF(E45=G45,IF(Spielplan!E45=Spielplan!G45,Punktemodus!$B$3,0),0)</f>
        <v>10</v>
      </c>
      <c r="BL45" s="85">
        <f>IF(E45&lt;G45,IF(Spielplan!E45&lt;Spielplan!G45,Punktemodus!$B$3,0),0)</f>
        <v>0</v>
      </c>
      <c r="BM45" s="85">
        <f>IF(E45=Spielplan!E45,IF(G45=Spielplan!G45,Punktemodus!$B$5,0),0)</f>
        <v>3</v>
      </c>
      <c r="BN45" s="85">
        <f>IF(E45=Spielplan!E45,Punktemodus!$B$7,0)</f>
        <v>1</v>
      </c>
      <c r="BO45" s="85">
        <f>IF(G45=Spielplan!G45,Punktemodus!$B$7,0)</f>
        <v>1</v>
      </c>
      <c r="BP45" s="137">
        <f>IF(Spielplan!E45="",0,SUM(BJ45:BO45))</f>
        <v>0</v>
      </c>
      <c r="BQ45" s="85"/>
      <c r="BR45" s="141"/>
      <c r="BS45" s="363"/>
      <c r="BT45" s="364"/>
      <c r="BU45" s="365"/>
      <c r="BV45" s="366"/>
      <c r="BW45" s="156"/>
      <c r="BX45" s="351"/>
      <c r="BY45" s="351"/>
      <c r="BZ45" s="352"/>
      <c r="CA45" s="156"/>
      <c r="CB45" s="155"/>
      <c r="CC45" s="155"/>
      <c r="CD45" s="155"/>
      <c r="CE45" s="351"/>
      <c r="CF45" s="351"/>
      <c r="CG45" s="155"/>
      <c r="CH45" s="155"/>
      <c r="CI45" s="155"/>
      <c r="CJ45" s="351"/>
      <c r="CK45" s="155"/>
      <c r="CL45" s="155"/>
      <c r="CM45" s="155"/>
      <c r="CN45" s="155"/>
      <c r="CO45" s="351"/>
      <c r="CP45" s="155"/>
      <c r="CQ45" s="155"/>
      <c r="CR45" s="155"/>
      <c r="CS45" s="351"/>
      <c r="CT45" s="155"/>
      <c r="CU45" s="134"/>
      <c r="CV45" s="134"/>
      <c r="CW45" s="134"/>
    </row>
    <row r="46" spans="1:101" ht="18.75" customHeight="1" thickBot="1" x14ac:dyDescent="0.3">
      <c r="A46" s="60"/>
      <c r="B46" s="60"/>
      <c r="C46" s="48" t="str">
        <f>Spielplan!$C$46</f>
        <v>England</v>
      </c>
      <c r="D46" s="49"/>
      <c r="E46" s="104"/>
      <c r="F46" s="93"/>
      <c r="G46" s="104"/>
      <c r="H46" s="48" t="str">
        <f>Spielplan!$H$46</f>
        <v>Italien</v>
      </c>
      <c r="I46" s="49"/>
      <c r="J46" s="60"/>
      <c r="K46" s="60" t="s">
        <v>86</v>
      </c>
      <c r="L46" s="60">
        <f t="shared" si="22"/>
        <v>0</v>
      </c>
      <c r="M46" s="60"/>
      <c r="N46" s="60"/>
      <c r="O46" s="60">
        <f>IF($E46="",0,IF($E46&gt;$G46,3,IF($E46=$G46,1,0)))</f>
        <v>0</v>
      </c>
      <c r="P46" s="60">
        <f>IF($G46="",0,IF($E46&gt;$G46,0,IF($E46=$G46,1,3)))</f>
        <v>0</v>
      </c>
      <c r="Q46" s="60"/>
      <c r="R46" s="60"/>
      <c r="S46" s="60">
        <f>E46</f>
        <v>0</v>
      </c>
      <c r="T46" s="60">
        <f>G46</f>
        <v>0</v>
      </c>
      <c r="U46" s="60"/>
      <c r="V46" s="60"/>
      <c r="W46" s="60">
        <f>G46</f>
        <v>0</v>
      </c>
      <c r="X46" s="60">
        <f>E46</f>
        <v>0</v>
      </c>
      <c r="Y46" s="60"/>
      <c r="Z46" s="60">
        <f>N51</f>
        <v>0</v>
      </c>
      <c r="AA46" s="60">
        <f>R51</f>
        <v>0</v>
      </c>
      <c r="AB46" s="60">
        <f>V51</f>
        <v>0</v>
      </c>
      <c r="AC46" s="60">
        <f>AA46-AB46</f>
        <v>0</v>
      </c>
      <c r="AD46" s="60">
        <f>IF(Z46&gt;Z45,-1,0)</f>
        <v>0</v>
      </c>
      <c r="AE46" s="60">
        <f>IF(Z46&gt;Z47,-1,0)</f>
        <v>0</v>
      </c>
      <c r="AF46" s="60">
        <f>IF(Z46&gt;Z48,-1,0)</f>
        <v>0</v>
      </c>
      <c r="AG46" s="60">
        <f>10000-(AJ46*1000+AM46*100+AK46*10)</f>
        <v>10000</v>
      </c>
      <c r="AH46" s="90">
        <f>RANK(AG46,AG45:AG48,1)</f>
        <v>1</v>
      </c>
      <c r="AI46" s="60" t="str">
        <f>H45</f>
        <v>Costa Rica</v>
      </c>
      <c r="AJ46" s="60">
        <f t="shared" si="23"/>
        <v>0</v>
      </c>
      <c r="AK46" s="60">
        <f t="shared" si="24"/>
        <v>0</v>
      </c>
      <c r="AL46" s="60">
        <f t="shared" si="25"/>
        <v>0</v>
      </c>
      <c r="AM46" s="60">
        <f>AK46-AL46</f>
        <v>0</v>
      </c>
      <c r="AN46" s="187">
        <f>IF(AG45=AG46,IF(E45&gt;G45,AG45-0.1,AG45),AG45)</f>
        <v>10000</v>
      </c>
      <c r="AO46" s="187"/>
      <c r="AP46" s="187">
        <f>IF(AG47=AG46,IF(G50&gt;E50,AG47-0.1,AG47),AG47)</f>
        <v>10000</v>
      </c>
      <c r="AQ46" s="187">
        <f>IF(AG48=AG46,IF(G48&gt;E48,AG48-0.1,AG48),AG48)</f>
        <v>10000</v>
      </c>
      <c r="AR46" s="187">
        <f>AO49</f>
        <v>30000</v>
      </c>
      <c r="AS46" s="90">
        <f>RANK(AR46,AR45:AR48,1)</f>
        <v>1</v>
      </c>
      <c r="AT46" s="60" t="str">
        <f t="shared" si="26"/>
        <v>Costa Rica</v>
      </c>
      <c r="AU46" s="60">
        <f t="shared" si="27"/>
        <v>0</v>
      </c>
      <c r="AV46" s="60">
        <f t="shared" si="28"/>
        <v>0</v>
      </c>
      <c r="AW46" s="60">
        <f t="shared" si="29"/>
        <v>0</v>
      </c>
      <c r="AX46" s="60"/>
      <c r="AY46" s="60"/>
      <c r="AZ46" s="60"/>
      <c r="BA46" s="50">
        <v>2</v>
      </c>
      <c r="BB46" s="48" t="e">
        <f>VLOOKUP(2,AS45:AT48,2,FALSE)</f>
        <v>#N/A</v>
      </c>
      <c r="BC46" s="49"/>
      <c r="BD46" s="51" t="e">
        <f>VLOOKUP(2,AS45:AW48,3,FALSE)</f>
        <v>#N/A</v>
      </c>
      <c r="BE46" s="52" t="e">
        <f>VLOOKUP(2,AS45:AW48,4,FALSE)</f>
        <v>#N/A</v>
      </c>
      <c r="BF46" s="93" t="s">
        <v>12</v>
      </c>
      <c r="BG46" s="52" t="e">
        <f>VLOOKUP(2,AS45:AW48,5,FALSE)</f>
        <v>#N/A</v>
      </c>
      <c r="BH46" s="81" t="s">
        <v>25</v>
      </c>
      <c r="BI46" s="85"/>
      <c r="BJ46" s="85">
        <f>IF(E46&gt;G46,IF(Spielplan!E46&gt;Spielplan!G46,Punktemodus!$B$3,0),0)</f>
        <v>0</v>
      </c>
      <c r="BK46" s="85">
        <f>IF(E46=G46,IF(Spielplan!E46=Spielplan!G46,Punktemodus!$B$3,0),0)</f>
        <v>10</v>
      </c>
      <c r="BL46" s="85">
        <f>IF(E46&lt;G46,IF(Spielplan!E46&lt;Spielplan!G46,Punktemodus!$B$3,0),0)</f>
        <v>0</v>
      </c>
      <c r="BM46" s="85">
        <f>IF(E46=Spielplan!E46,IF(G46=Spielplan!G46,Punktemodus!$B$5,0),0)</f>
        <v>3</v>
      </c>
      <c r="BN46" s="85">
        <f>IF(E46=Spielplan!E46,Punktemodus!$B$7,0)</f>
        <v>1</v>
      </c>
      <c r="BO46" s="85">
        <f>IF(G46=Spielplan!G46,Punktemodus!$B$7,0)</f>
        <v>1</v>
      </c>
      <c r="BP46" s="137">
        <f>IF(Spielplan!E46="",0,SUM(BJ46:BO46))</f>
        <v>0</v>
      </c>
      <c r="BQ46" s="85"/>
      <c r="BR46" s="141"/>
      <c r="BS46" s="142"/>
      <c r="BT46" s="155"/>
      <c r="BU46" s="154" t="s">
        <v>120</v>
      </c>
      <c r="BV46" s="155"/>
      <c r="BW46" s="155"/>
      <c r="BX46" s="351"/>
      <c r="BY46" s="351"/>
      <c r="BZ46" s="352"/>
      <c r="CA46" s="155"/>
      <c r="CB46" s="155"/>
      <c r="CC46" s="155"/>
      <c r="CD46" s="155"/>
      <c r="CE46" s="351"/>
      <c r="CF46" s="351"/>
      <c r="CG46" s="155"/>
      <c r="CH46" s="155"/>
      <c r="CI46" s="155"/>
      <c r="CJ46" s="351"/>
      <c r="CK46" s="155"/>
      <c r="CL46" s="155"/>
      <c r="CM46" s="155"/>
      <c r="CN46" s="155"/>
      <c r="CO46" s="351"/>
      <c r="CP46" s="155"/>
      <c r="CQ46" s="155"/>
      <c r="CR46" s="155"/>
      <c r="CS46" s="351"/>
      <c r="CT46" s="155"/>
      <c r="CU46" s="134"/>
      <c r="CV46" s="134"/>
      <c r="CW46" s="134"/>
    </row>
    <row r="47" spans="1:101" ht="18.75" customHeight="1" thickBot="1" x14ac:dyDescent="0.3">
      <c r="A47" s="60"/>
      <c r="B47" s="60"/>
      <c r="C47" s="75" t="str">
        <f>C45</f>
        <v>Uruguay</v>
      </c>
      <c r="D47" s="76"/>
      <c r="E47" s="104"/>
      <c r="F47" s="93"/>
      <c r="G47" s="104"/>
      <c r="H47" s="75" t="str">
        <f>C46</f>
        <v>England</v>
      </c>
      <c r="I47" s="76"/>
      <c r="J47" s="60"/>
      <c r="K47" s="60" t="s">
        <v>87</v>
      </c>
      <c r="L47" s="60">
        <f t="shared" si="22"/>
        <v>0</v>
      </c>
      <c r="M47" s="60">
        <f>IF($E47="",0,IF($E47&gt;$G47,3,IF($E47=G47,1,0)))</f>
        <v>0</v>
      </c>
      <c r="N47" s="60"/>
      <c r="O47" s="60">
        <f>IF($G47="",0,IF($E47&gt;$G47,0,IF($E47=$G47,1,3)))</f>
        <v>0</v>
      </c>
      <c r="P47" s="60"/>
      <c r="Q47" s="60">
        <f>E47</f>
        <v>0</v>
      </c>
      <c r="R47" s="60"/>
      <c r="S47" s="60">
        <f>G47</f>
        <v>0</v>
      </c>
      <c r="T47" s="60"/>
      <c r="U47" s="60">
        <f>G47</f>
        <v>0</v>
      </c>
      <c r="V47" s="60"/>
      <c r="W47" s="60">
        <f>E47</f>
        <v>0</v>
      </c>
      <c r="X47" s="60"/>
      <c r="Y47" s="60"/>
      <c r="Z47" s="60">
        <f>O51</f>
        <v>0</v>
      </c>
      <c r="AA47" s="60">
        <f>S51</f>
        <v>0</v>
      </c>
      <c r="AB47" s="60">
        <f>W51</f>
        <v>0</v>
      </c>
      <c r="AC47" s="60">
        <f>AA47-AB47</f>
        <v>0</v>
      </c>
      <c r="AD47" s="60">
        <f>IF(Z47&gt;Z45,-1,0)</f>
        <v>0</v>
      </c>
      <c r="AE47" s="60">
        <f>IF(Z47&gt;Z46,-1,0)</f>
        <v>0</v>
      </c>
      <c r="AF47" s="60">
        <f>IF(Z47&gt;Z48,-1,0)</f>
        <v>0</v>
      </c>
      <c r="AG47" s="60">
        <f>10000-(AJ47*1000+AM47*100+AK47*10)</f>
        <v>10000</v>
      </c>
      <c r="AH47" s="90">
        <f>RANK(AG47,AG45:AG48,1)</f>
        <v>1</v>
      </c>
      <c r="AI47" s="60" t="str">
        <f>C46</f>
        <v>England</v>
      </c>
      <c r="AJ47" s="60">
        <f t="shared" si="23"/>
        <v>0</v>
      </c>
      <c r="AK47" s="60">
        <f t="shared" si="24"/>
        <v>0</v>
      </c>
      <c r="AL47" s="60">
        <f t="shared" si="25"/>
        <v>0</v>
      </c>
      <c r="AM47" s="60">
        <f>AK47-AL47</f>
        <v>0</v>
      </c>
      <c r="AN47" s="187">
        <f>IF(AG45=AG47,IF(E47&gt;G47,AG45-0.1,AG45),AG45)</f>
        <v>10000</v>
      </c>
      <c r="AO47" s="187">
        <f>IF(AG46=AG47,IF(E50&gt;G50,AG46-0.1,AG46),AG46)</f>
        <v>10000</v>
      </c>
      <c r="AP47" s="187"/>
      <c r="AQ47" s="187">
        <f>IF(AG48=AG47,IF(G46&gt;E46,AG48-0.1,AG48),AG48)</f>
        <v>10000</v>
      </c>
      <c r="AR47" s="187">
        <f>AP49</f>
        <v>30000</v>
      </c>
      <c r="AS47" s="90">
        <f>RANK(AR47,AR45:AR48,1)</f>
        <v>1</v>
      </c>
      <c r="AT47" s="60" t="str">
        <f t="shared" si="26"/>
        <v>England</v>
      </c>
      <c r="AU47" s="60">
        <f t="shared" si="27"/>
        <v>0</v>
      </c>
      <c r="AV47" s="60">
        <f t="shared" si="28"/>
        <v>0</v>
      </c>
      <c r="AW47" s="60">
        <f t="shared" si="29"/>
        <v>0</v>
      </c>
      <c r="AX47" s="60"/>
      <c r="AY47" s="60"/>
      <c r="AZ47" s="60"/>
      <c r="BA47" s="113">
        <v>3</v>
      </c>
      <c r="BB47" s="114" t="e">
        <f>VLOOKUP(3,AS45:AT48,2,FALSE)</f>
        <v>#N/A</v>
      </c>
      <c r="BC47" s="115"/>
      <c r="BD47" s="116" t="e">
        <f>VLOOKUP(3,AS45:AW48,3,FALSE)</f>
        <v>#N/A</v>
      </c>
      <c r="BE47" s="116" t="e">
        <f>VLOOKUP(3,AS45:AW48,4,FALSE)</f>
        <v>#N/A</v>
      </c>
      <c r="BF47" s="93" t="s">
        <v>12</v>
      </c>
      <c r="BG47" s="116" t="e">
        <f>VLOOKUP(3,AS45:AW48,5,FALSE)</f>
        <v>#N/A</v>
      </c>
      <c r="BH47" s="60"/>
      <c r="BI47" s="60"/>
      <c r="BJ47" s="85">
        <f>IF(E47&gt;G47,IF(Spielplan!E47&gt;Spielplan!G47,Punktemodus!$B$3,0),0)</f>
        <v>0</v>
      </c>
      <c r="BK47" s="85">
        <f>IF(E47=G47,IF(Spielplan!E47=Spielplan!G47,Punktemodus!$B$3,0),0)</f>
        <v>10</v>
      </c>
      <c r="BL47" s="85">
        <f>IF(E47&lt;G47,IF(Spielplan!E47&lt;Spielplan!G47,Punktemodus!$B$3,0),0)</f>
        <v>0</v>
      </c>
      <c r="BM47" s="85">
        <f>IF(E47=Spielplan!E47,IF(G47=Spielplan!G47,Punktemodus!$B$5,0),0)</f>
        <v>3</v>
      </c>
      <c r="BN47" s="85">
        <f>IF(E47=Spielplan!E47,Punktemodus!$B$7,0)</f>
        <v>1</v>
      </c>
      <c r="BO47" s="85">
        <f>IF(G47=Spielplan!G47,Punktemodus!$B$7,0)</f>
        <v>1</v>
      </c>
      <c r="BP47" s="137">
        <f>IF(Spielplan!E47="",0,SUM(BJ47:BO47))</f>
        <v>0</v>
      </c>
      <c r="BQ47" s="85"/>
      <c r="BR47" s="141"/>
      <c r="BS47" s="134"/>
      <c r="BT47" s="134"/>
      <c r="BU47" s="134"/>
      <c r="BV47" s="134"/>
      <c r="BW47" s="155"/>
      <c r="BX47" s="351"/>
      <c r="BY47" s="351"/>
      <c r="BZ47" s="352"/>
      <c r="CA47" s="155"/>
      <c r="CB47" s="155"/>
      <c r="CC47" s="155"/>
      <c r="CD47" s="155"/>
      <c r="CE47" s="351"/>
      <c r="CF47" s="351"/>
      <c r="CG47" s="155"/>
      <c r="CH47" s="155"/>
      <c r="CI47" s="155"/>
      <c r="CJ47" s="351"/>
      <c r="CK47" s="155"/>
      <c r="CL47" s="155"/>
      <c r="CM47" s="155"/>
      <c r="CN47" s="155"/>
      <c r="CO47" s="351"/>
      <c r="CP47" s="155"/>
      <c r="CQ47" s="155"/>
      <c r="CR47" s="155"/>
      <c r="CS47" s="351"/>
      <c r="CT47" s="155"/>
      <c r="CU47" s="134"/>
      <c r="CV47" s="134"/>
      <c r="CW47" s="134"/>
    </row>
    <row r="48" spans="1:101" ht="18.75" customHeight="1" thickBot="1" x14ac:dyDescent="0.3">
      <c r="A48" s="60"/>
      <c r="B48" s="60"/>
      <c r="C48" s="48" t="str">
        <f>H45</f>
        <v>Costa Rica</v>
      </c>
      <c r="D48" s="49"/>
      <c r="E48" s="104"/>
      <c r="F48" s="93"/>
      <c r="G48" s="104"/>
      <c r="H48" s="48" t="str">
        <f>H46</f>
        <v>Italien</v>
      </c>
      <c r="I48" s="49"/>
      <c r="J48" s="60"/>
      <c r="K48" s="60" t="s">
        <v>88</v>
      </c>
      <c r="L48" s="60">
        <f t="shared" si="22"/>
        <v>0</v>
      </c>
      <c r="M48" s="60"/>
      <c r="N48" s="60">
        <f>IF($E48="",0,IF($E48&gt;$G48,3,IF($E48=$G48,1,0)))</f>
        <v>0</v>
      </c>
      <c r="O48" s="60"/>
      <c r="P48" s="60">
        <f>IF($G48="",0,IF($E48&gt;$G48,0,IF($E48=$G48,1,3)))</f>
        <v>0</v>
      </c>
      <c r="Q48" s="60"/>
      <c r="R48" s="60">
        <f>E48</f>
        <v>0</v>
      </c>
      <c r="S48" s="60"/>
      <c r="T48" s="60">
        <f>G48</f>
        <v>0</v>
      </c>
      <c r="U48" s="60"/>
      <c r="V48" s="60">
        <f>G48</f>
        <v>0</v>
      </c>
      <c r="W48" s="60"/>
      <c r="X48" s="60">
        <f>E48</f>
        <v>0</v>
      </c>
      <c r="Y48" s="60"/>
      <c r="Z48" s="60">
        <f>P51</f>
        <v>0</v>
      </c>
      <c r="AA48" s="60">
        <f>T51</f>
        <v>0</v>
      </c>
      <c r="AB48" s="60">
        <f>X51</f>
        <v>0</v>
      </c>
      <c r="AC48" s="60">
        <f>AA48-AB48</f>
        <v>0</v>
      </c>
      <c r="AD48" s="60">
        <f>IF(Z48&gt;Z45,-1,0)</f>
        <v>0</v>
      </c>
      <c r="AE48" s="60">
        <f>IF(Z48&gt;Z46,-1,0)</f>
        <v>0</v>
      </c>
      <c r="AF48" s="60">
        <f>IF(Z48&gt;Z47,-1,0)</f>
        <v>0</v>
      </c>
      <c r="AG48" s="60">
        <f>10000-(AJ48*1000+AM48*100+AK48*10)</f>
        <v>10000</v>
      </c>
      <c r="AH48" s="90">
        <f>RANK(AG48,AG45:AG48,1)</f>
        <v>1</v>
      </c>
      <c r="AI48" s="60" t="str">
        <f>H46</f>
        <v>Italien</v>
      </c>
      <c r="AJ48" s="60">
        <f t="shared" si="23"/>
        <v>0</v>
      </c>
      <c r="AK48" s="60">
        <f t="shared" si="24"/>
        <v>0</v>
      </c>
      <c r="AL48" s="60">
        <f t="shared" si="25"/>
        <v>0</v>
      </c>
      <c r="AM48" s="60">
        <f>AK48-AL48</f>
        <v>0</v>
      </c>
      <c r="AN48" s="187">
        <f>IF(AG45=AG48,IF(E49&gt;G49,AG45-0.1,AG45),AG45)</f>
        <v>10000</v>
      </c>
      <c r="AO48" s="187">
        <f>IF(AG46=AG48,IF(E48&gt;G48,AG46-0.1,AG46),AG46)</f>
        <v>10000</v>
      </c>
      <c r="AP48" s="187">
        <f>IF(AG47=AG48,IF(E46&gt;G46,AG47-0.1,AG47),AG47)</f>
        <v>10000</v>
      </c>
      <c r="AQ48" s="187"/>
      <c r="AR48" s="187">
        <f>AQ49</f>
        <v>30000</v>
      </c>
      <c r="AS48" s="90">
        <f>RANK(AR48,AR45:AR48,1)</f>
        <v>1</v>
      </c>
      <c r="AT48" s="60" t="str">
        <f t="shared" si="26"/>
        <v>Italien</v>
      </c>
      <c r="AU48" s="60">
        <f t="shared" si="27"/>
        <v>0</v>
      </c>
      <c r="AV48" s="60">
        <f t="shared" si="28"/>
        <v>0</v>
      </c>
      <c r="AW48" s="60">
        <f t="shared" si="29"/>
        <v>0</v>
      </c>
      <c r="AX48" s="60"/>
      <c r="AY48" s="60"/>
      <c r="AZ48" s="60"/>
      <c r="BA48" s="113">
        <v>4</v>
      </c>
      <c r="BB48" s="114" t="e">
        <f>VLOOKUP(4,AS45:AT48,2,FALSE)</f>
        <v>#N/A</v>
      </c>
      <c r="BC48" s="115"/>
      <c r="BD48" s="116" t="e">
        <f>VLOOKUP(4,AS45:AW48,3,FALSE)</f>
        <v>#N/A</v>
      </c>
      <c r="BE48" s="116" t="e">
        <f>VLOOKUP(4,AS45:AW48,4,FALSE)</f>
        <v>#N/A</v>
      </c>
      <c r="BF48" s="93" t="s">
        <v>12</v>
      </c>
      <c r="BG48" s="116" t="e">
        <f>VLOOKUP(4,AS45:AW48,5,FALSE)</f>
        <v>#N/A</v>
      </c>
      <c r="BH48" s="60"/>
      <c r="BI48" s="60"/>
      <c r="BJ48" s="85">
        <f>IF(E48&gt;G48,IF(Spielplan!E48&gt;Spielplan!G48,Punktemodus!$B$3,0),0)</f>
        <v>0</v>
      </c>
      <c r="BK48" s="85">
        <f>IF(E48=G48,IF(Spielplan!E48=Spielplan!G48,Punktemodus!$B$3,0),0)</f>
        <v>10</v>
      </c>
      <c r="BL48" s="85">
        <f>IF(E48&lt;G48,IF(Spielplan!E48&lt;Spielplan!G48,Punktemodus!$B$3,0),0)</f>
        <v>0</v>
      </c>
      <c r="BM48" s="85">
        <f>IF(E48=Spielplan!E48,IF(G48=Spielplan!G48,Punktemodus!$B$5,0),0)</f>
        <v>3</v>
      </c>
      <c r="BN48" s="85">
        <f>IF(E48=Spielplan!E48,Punktemodus!$B$7,0)</f>
        <v>1</v>
      </c>
      <c r="BO48" s="85">
        <f>IF(G48=Spielplan!G48,Punktemodus!$B$7,0)</f>
        <v>1</v>
      </c>
      <c r="BP48" s="137">
        <f>IF(Spielplan!E48="",0,SUM(BJ48:BO48))</f>
        <v>0</v>
      </c>
      <c r="BQ48" s="85"/>
      <c r="BR48" s="141"/>
      <c r="BS48" s="143" t="s">
        <v>18</v>
      </c>
      <c r="BT48" s="144" t="str">
        <f>Spielplan!$BL$12</f>
        <v/>
      </c>
      <c r="BU48" s="145"/>
      <c r="BV48" s="146">
        <f>Spielplan!$BN$12</f>
        <v>0</v>
      </c>
      <c r="BW48" s="157"/>
      <c r="BX48" s="158">
        <f>IF(BT12=BT48,Punktemodus!$B$11,0)</f>
        <v>10</v>
      </c>
      <c r="BY48" s="158">
        <f>IF(BT48=BT29,Punktemodus!B13,0)</f>
        <v>5</v>
      </c>
      <c r="BZ48" s="142"/>
      <c r="CA48" s="155"/>
      <c r="CB48" s="154" t="s">
        <v>27</v>
      </c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34"/>
      <c r="CV48" s="134"/>
      <c r="CW48" s="134"/>
    </row>
    <row r="49" spans="1:101" ht="18.75" customHeight="1" thickBot="1" x14ac:dyDescent="0.3">
      <c r="A49" s="60"/>
      <c r="B49" s="60"/>
      <c r="C49" s="75" t="str">
        <f>C45</f>
        <v>Uruguay</v>
      </c>
      <c r="D49" s="76"/>
      <c r="E49" s="104"/>
      <c r="F49" s="93"/>
      <c r="G49" s="104"/>
      <c r="H49" s="75" t="str">
        <f>H46</f>
        <v>Italien</v>
      </c>
      <c r="I49" s="76"/>
      <c r="J49" s="60"/>
      <c r="K49" s="60" t="s">
        <v>89</v>
      </c>
      <c r="L49" s="60">
        <f t="shared" si="22"/>
        <v>0</v>
      </c>
      <c r="M49" s="60">
        <f>IF($E49="",0,IF($E49&gt;$G49,3,IF($E49=G49,1,0)))</f>
        <v>0</v>
      </c>
      <c r="N49" s="60"/>
      <c r="O49" s="60"/>
      <c r="P49" s="60">
        <f>IF($G49="",0,IF($E49&gt;$G49,0,IF($E49=$G49,1,3)))</f>
        <v>0</v>
      </c>
      <c r="Q49" s="60">
        <f>E49</f>
        <v>0</v>
      </c>
      <c r="R49" s="60"/>
      <c r="S49" s="60"/>
      <c r="T49" s="60">
        <f>G49</f>
        <v>0</v>
      </c>
      <c r="U49" s="60">
        <f>G49</f>
        <v>0</v>
      </c>
      <c r="V49" s="60"/>
      <c r="W49" s="60"/>
      <c r="X49" s="60">
        <f>E49</f>
        <v>0</v>
      </c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187">
        <f>SUM(AN45:AN48)</f>
        <v>30000</v>
      </c>
      <c r="AO49" s="187">
        <f>SUM(AO45:AO48)</f>
        <v>30000</v>
      </c>
      <c r="AP49" s="187">
        <f>SUM(AP45:AP48)</f>
        <v>30000</v>
      </c>
      <c r="AQ49" s="187">
        <f>SUM(AQ45:AQ48)</f>
        <v>30000</v>
      </c>
      <c r="AR49" s="187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85">
        <f>IF(E49&gt;G49,IF(Spielplan!E49&gt;Spielplan!G49,Punktemodus!$B$3,0),0)</f>
        <v>0</v>
      </c>
      <c r="BK49" s="85">
        <f>IF(E49=G49,IF(Spielplan!E49=Spielplan!G49,Punktemodus!$B$3,0),0)</f>
        <v>10</v>
      </c>
      <c r="BL49" s="85">
        <f>IF(E49&lt;G49,IF(Spielplan!E49&lt;Spielplan!G49,Punktemodus!$B$3,0),0)</f>
        <v>0</v>
      </c>
      <c r="BM49" s="85">
        <f>IF(E49=Spielplan!E49,IF(G49=Spielplan!G49,Punktemodus!$B$5,0),0)</f>
        <v>3</v>
      </c>
      <c r="BN49" s="85">
        <f>IF(E49=Spielplan!E49,Punktemodus!$B$7,0)</f>
        <v>1</v>
      </c>
      <c r="BO49" s="85">
        <f>IF(G49=Spielplan!G49,Punktemodus!$B$7,0)</f>
        <v>1</v>
      </c>
      <c r="BP49" s="137">
        <f>IF(Spielplan!E49="",0,SUM(BJ49:BO49))</f>
        <v>0</v>
      </c>
      <c r="BQ49" s="60"/>
      <c r="BR49" s="141"/>
      <c r="BS49" s="149" t="s">
        <v>21</v>
      </c>
      <c r="BT49" s="144" t="str">
        <f>Spielplan!$BL$13</f>
        <v/>
      </c>
      <c r="BU49" s="145"/>
      <c r="BV49" s="146">
        <f>Spielplan!$BN$13</f>
        <v>0</v>
      </c>
      <c r="BW49" s="155"/>
      <c r="BX49" s="158">
        <f>IF(BT13=BT49,Punktemodus!$B$11,0)</f>
        <v>10</v>
      </c>
      <c r="BY49" s="158">
        <f>IF(BT49=BT28,Punktemodus!B13,0)</f>
        <v>5</v>
      </c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34"/>
      <c r="CV49" s="134"/>
      <c r="CW49" s="134"/>
    </row>
    <row r="50" spans="1:101" ht="18.75" customHeight="1" thickBot="1" x14ac:dyDescent="0.3">
      <c r="A50" s="60"/>
      <c r="B50" s="60"/>
      <c r="C50" s="48" t="str">
        <f>H45</f>
        <v>Costa Rica</v>
      </c>
      <c r="D50" s="49"/>
      <c r="E50" s="104"/>
      <c r="F50" s="93"/>
      <c r="G50" s="104"/>
      <c r="H50" s="48" t="str">
        <f>C46</f>
        <v>England</v>
      </c>
      <c r="I50" s="49"/>
      <c r="J50" s="60"/>
      <c r="K50" s="60" t="s">
        <v>89</v>
      </c>
      <c r="L50" s="60">
        <f t="shared" si="22"/>
        <v>0</v>
      </c>
      <c r="M50" s="60"/>
      <c r="N50" s="60">
        <f>IF($E50="",0,IF($E50&gt;$G50,3,IF($E50=$G50,1,0)))</f>
        <v>0</v>
      </c>
      <c r="O50" s="60">
        <f>IF($G50="",0,IF($E50&gt;$G50,0,IF($E50=$G50,1,3)))</f>
        <v>0</v>
      </c>
      <c r="P50" s="60"/>
      <c r="Q50" s="60"/>
      <c r="R50" s="60">
        <f>E50</f>
        <v>0</v>
      </c>
      <c r="S50" s="60">
        <f>G50</f>
        <v>0</v>
      </c>
      <c r="T50" s="60"/>
      <c r="U50" s="60"/>
      <c r="V50" s="60">
        <f>G50</f>
        <v>0</v>
      </c>
      <c r="W50" s="60">
        <f>E50</f>
        <v>0</v>
      </c>
      <c r="X50" s="60"/>
      <c r="Y50" s="60"/>
      <c r="Z50" s="60" t="s">
        <v>30</v>
      </c>
      <c r="AA50" s="60"/>
      <c r="AB50" s="60"/>
      <c r="AC50" s="60"/>
      <c r="AD50" s="60"/>
      <c r="AE50" s="60"/>
      <c r="AF50" s="60"/>
      <c r="AG50" s="60" t="b">
        <f>OR(AG45=AG46,AG45=AG47,AG45=AG48,AG46=AG47,AG46=AG48,AG47=AG48)</f>
        <v>1</v>
      </c>
      <c r="AH50" s="60"/>
      <c r="AI50" s="60"/>
      <c r="AJ50" s="60"/>
      <c r="AK50" s="60"/>
      <c r="AL50" s="60"/>
      <c r="AM50" s="60"/>
      <c r="AN50" s="60"/>
      <c r="AO50" s="60" t="s">
        <v>34</v>
      </c>
      <c r="AP50" s="60"/>
      <c r="AQ50" s="60"/>
      <c r="AR50" s="60" t="b">
        <f>OR(AR45=AR46,AR45=AR47,AR45=AR48,AR46=AR47,AR46=AR48,AR47=AR48)</f>
        <v>1</v>
      </c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85">
        <f>IF(E50&gt;G50,IF(Spielplan!E50&gt;Spielplan!G50,Punktemodus!$B$3,0),0)</f>
        <v>0</v>
      </c>
      <c r="BK50" s="85">
        <f>IF(E50=G50,IF(Spielplan!E50=Spielplan!G50,Punktemodus!$B$3,0),0)</f>
        <v>10</v>
      </c>
      <c r="BL50" s="85">
        <f>IF(E50&lt;G50,IF(Spielplan!E50&lt;Spielplan!G50,Punktemodus!$B$3,0),0)</f>
        <v>0</v>
      </c>
      <c r="BM50" s="85">
        <f>IF(E50=Spielplan!E50,IF(G50=Spielplan!G50,Punktemodus!$B$5,0),0)</f>
        <v>3</v>
      </c>
      <c r="BN50" s="85">
        <f>IF(E50=Spielplan!E50,Punktemodus!$B$7,0)</f>
        <v>1</v>
      </c>
      <c r="BO50" s="85">
        <f>IF(G50=Spielplan!G50,Punktemodus!$B$7,0)</f>
        <v>1</v>
      </c>
      <c r="BP50" s="137">
        <f>IF(Spielplan!E50="",0,SUM(BJ50:BO50))</f>
        <v>0</v>
      </c>
      <c r="BQ50" s="60"/>
      <c r="BR50" s="141"/>
      <c r="BS50" s="150"/>
      <c r="BT50" s="134"/>
      <c r="BU50" s="134"/>
      <c r="BV50" s="151"/>
      <c r="BW50" s="157"/>
      <c r="BX50" s="158"/>
      <c r="BY50" s="158"/>
      <c r="BZ50" s="155"/>
      <c r="CA50" s="144" t="str">
        <f>Spielplan!$BS$14</f>
        <v/>
      </c>
      <c r="CB50" s="159"/>
      <c r="CC50" s="146">
        <f>Spielplan!$BU$14</f>
        <v>0</v>
      </c>
      <c r="CD50" s="157"/>
      <c r="CE50" s="155">
        <f>IF(CA50=CA14,Punktemodus!B15,0)</f>
        <v>20</v>
      </c>
      <c r="CF50" s="158">
        <f>IF(OR(CA50=$CA$15,CA50=$CA$22,CA50=$CA$23,CA50=$CA$30,CA50=$CA$31,CA50=$CA$38,CA50=$CA$39),Punktemodus!B17,0)</f>
        <v>10</v>
      </c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34"/>
      <c r="CV50" s="134"/>
      <c r="CW50" s="134"/>
    </row>
    <row r="51" spans="1:101" ht="18.75" customHeight="1" thickBot="1" x14ac:dyDescent="0.3">
      <c r="A51" s="60"/>
      <c r="B51" s="60"/>
      <c r="C51" s="136" t="str">
        <f>IF(G50="","",IF(AR50=TRUE,"Achtung: Fehler in Tabelle!",""))</f>
        <v/>
      </c>
      <c r="D51" s="60"/>
      <c r="E51" s="85"/>
      <c r="F51" s="60"/>
      <c r="G51" s="85"/>
      <c r="H51" s="60"/>
      <c r="I51" s="60"/>
      <c r="J51" s="60"/>
      <c r="K51" s="60"/>
      <c r="L51" s="60"/>
      <c r="M51" s="60">
        <f t="shared" ref="M51:X51" si="30">SUM(M45:M50)</f>
        <v>0</v>
      </c>
      <c r="N51" s="60">
        <f t="shared" si="30"/>
        <v>0</v>
      </c>
      <c r="O51" s="60">
        <f t="shared" si="30"/>
        <v>0</v>
      </c>
      <c r="P51" s="60">
        <f t="shared" si="30"/>
        <v>0</v>
      </c>
      <c r="Q51" s="60">
        <f t="shared" si="30"/>
        <v>0</v>
      </c>
      <c r="R51" s="60">
        <f t="shared" si="30"/>
        <v>0</v>
      </c>
      <c r="S51" s="60">
        <f t="shared" si="30"/>
        <v>0</v>
      </c>
      <c r="T51" s="60">
        <f t="shared" si="30"/>
        <v>0</v>
      </c>
      <c r="U51" s="60">
        <f t="shared" si="30"/>
        <v>0</v>
      </c>
      <c r="V51" s="60">
        <f t="shared" si="30"/>
        <v>0</v>
      </c>
      <c r="W51" s="60">
        <f t="shared" si="30"/>
        <v>0</v>
      </c>
      <c r="X51" s="60">
        <f t="shared" si="30"/>
        <v>0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160">
        <f>SUM(BP45:BP50)</f>
        <v>0</v>
      </c>
      <c r="BQ51" s="60"/>
      <c r="BR51" s="141"/>
      <c r="BS51" s="152"/>
      <c r="BT51" s="134"/>
      <c r="BU51" s="134"/>
      <c r="BV51" s="151"/>
      <c r="BW51" s="157"/>
      <c r="BX51" s="158"/>
      <c r="BY51" s="158"/>
      <c r="BZ51" s="155"/>
      <c r="CA51" s="144" t="str">
        <f>Spielplan!$BS$15</f>
        <v/>
      </c>
      <c r="CB51" s="159"/>
      <c r="CC51" s="146">
        <f>Spielplan!$BU$15</f>
        <v>0</v>
      </c>
      <c r="CD51" s="155"/>
      <c r="CE51" s="155">
        <f>IF(CA51=CA15,Punktemodus!B15,0)</f>
        <v>20</v>
      </c>
      <c r="CF51" s="158">
        <f>IF(OR(CA51=$CA$14,CA51=$CA$22,CA51=$CA$23,CA51=$CA$30,CA51=$CA$31,CA51=$CA$38,CA51=$CA$39),Punktemodus!B17,0)</f>
        <v>10</v>
      </c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34"/>
      <c r="CV51" s="134"/>
      <c r="CW51" s="134"/>
    </row>
    <row r="52" spans="1:101" ht="18.75" customHeight="1" thickBot="1" x14ac:dyDescent="0.3">
      <c r="A52" s="60"/>
      <c r="B52" s="60"/>
      <c r="C52" s="60"/>
      <c r="D52" s="60"/>
      <c r="E52" s="85"/>
      <c r="F52" s="60"/>
      <c r="G52" s="85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138"/>
      <c r="BQ52" s="60"/>
      <c r="BR52" s="141"/>
      <c r="BS52" s="153" t="s">
        <v>22</v>
      </c>
      <c r="BT52" s="144" t="str">
        <f>Spielplan!$BL$16</f>
        <v/>
      </c>
      <c r="BU52" s="145"/>
      <c r="BV52" s="146">
        <f>Spielplan!$BN$16</f>
        <v>0</v>
      </c>
      <c r="BW52" s="155"/>
      <c r="BX52" s="158">
        <f>IF(BT16=BT52,Punktemodus!$B$11,0)</f>
        <v>10</v>
      </c>
      <c r="BY52" s="158">
        <f>IF(BT52=BT33,Punktemodus!B13,0)</f>
        <v>5</v>
      </c>
      <c r="BZ52" s="155"/>
      <c r="CA52" s="155"/>
      <c r="CB52" s="155"/>
      <c r="CC52" s="155"/>
      <c r="CD52" s="155"/>
      <c r="CE52" s="155"/>
      <c r="CF52" s="154"/>
      <c r="CG52" s="154" t="s">
        <v>28</v>
      </c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34"/>
      <c r="CV52" s="134"/>
      <c r="CW52" s="134"/>
    </row>
    <row r="53" spans="1:101" ht="18.75" customHeight="1" thickBot="1" x14ac:dyDescent="0.25">
      <c r="A53" s="60"/>
      <c r="B53" s="60"/>
      <c r="C53" s="60"/>
      <c r="D53" s="60"/>
      <c r="E53" s="85"/>
      <c r="F53" s="60"/>
      <c r="G53" s="85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138"/>
      <c r="BQ53" s="60"/>
      <c r="BR53" s="141"/>
      <c r="BS53" s="149" t="s">
        <v>25</v>
      </c>
      <c r="BT53" s="144" t="str">
        <f>Spielplan!$BL$17</f>
        <v/>
      </c>
      <c r="BU53" s="145"/>
      <c r="BV53" s="146">
        <f>Spielplan!$BN$17</f>
        <v>0</v>
      </c>
      <c r="BW53" s="155"/>
      <c r="BX53" s="158">
        <f>IF(BT17=BT53,Punktemodus!$B$11,0)</f>
        <v>10</v>
      </c>
      <c r="BY53" s="158">
        <f>IF(BT53=BT32,Punktemodus!B13,0)</f>
        <v>5</v>
      </c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34"/>
      <c r="CV53" s="134"/>
      <c r="CW53" s="134"/>
    </row>
    <row r="54" spans="1:101" ht="18.75" customHeight="1" thickBot="1" x14ac:dyDescent="0.3">
      <c r="A54" s="60"/>
      <c r="B54" s="60"/>
      <c r="C54" s="88" t="s">
        <v>90</v>
      </c>
      <c r="D54" s="60"/>
      <c r="E54" s="85"/>
      <c r="F54" s="60"/>
      <c r="G54" s="85"/>
      <c r="H54" s="60"/>
      <c r="I54" s="60"/>
      <c r="J54" s="60"/>
      <c r="K54" s="60"/>
      <c r="L54" s="60"/>
      <c r="M54" s="60" t="s">
        <v>4</v>
      </c>
      <c r="N54" s="60"/>
      <c r="O54" s="60"/>
      <c r="P54" s="60"/>
      <c r="Q54" s="60" t="s">
        <v>6</v>
      </c>
      <c r="R54" s="60"/>
      <c r="S54" s="60"/>
      <c r="T54" s="60"/>
      <c r="U54" s="60" t="s">
        <v>7</v>
      </c>
      <c r="V54" s="60"/>
      <c r="W54" s="60"/>
      <c r="X54" s="60"/>
      <c r="Y54" s="60"/>
      <c r="Z54" s="60" t="s">
        <v>4</v>
      </c>
      <c r="AA54" s="60" t="s">
        <v>5</v>
      </c>
      <c r="AB54" s="60"/>
      <c r="AC54" s="60"/>
      <c r="AD54" s="60" t="s">
        <v>9</v>
      </c>
      <c r="AE54" s="60"/>
      <c r="AF54" s="60"/>
      <c r="AG54" s="60"/>
      <c r="AH54" s="60" t="s">
        <v>32</v>
      </c>
      <c r="AI54" s="60"/>
      <c r="AJ54" s="60"/>
      <c r="AK54" s="60"/>
      <c r="AL54" s="60"/>
      <c r="AM54" s="60"/>
      <c r="AN54" s="60" t="s">
        <v>35</v>
      </c>
      <c r="AO54" s="60"/>
      <c r="AP54" s="60"/>
      <c r="AQ54" s="60"/>
      <c r="AR54" s="60"/>
      <c r="AS54" s="60" t="s">
        <v>33</v>
      </c>
      <c r="AT54" s="60"/>
      <c r="AU54" s="60"/>
      <c r="AV54" s="60"/>
      <c r="AW54" s="60"/>
      <c r="AX54" s="60"/>
      <c r="AY54" s="60"/>
      <c r="AZ54" s="60"/>
      <c r="BA54" s="89" t="s">
        <v>10</v>
      </c>
      <c r="BB54" s="60"/>
      <c r="BC54" s="90" t="s">
        <v>4</v>
      </c>
      <c r="BD54" s="60"/>
      <c r="BE54" s="61" t="s">
        <v>5</v>
      </c>
      <c r="BF54" s="60"/>
      <c r="BG54" s="60"/>
      <c r="BH54" s="60"/>
      <c r="BI54" s="85"/>
      <c r="BJ54" s="60"/>
      <c r="BK54" s="60"/>
      <c r="BL54" s="60"/>
      <c r="BM54" s="60"/>
      <c r="BN54" s="60"/>
      <c r="BO54" s="60"/>
      <c r="BP54" s="138"/>
      <c r="BQ54" s="85"/>
      <c r="BR54" s="141"/>
      <c r="BS54" s="150"/>
      <c r="BT54" s="134"/>
      <c r="BU54" s="134"/>
      <c r="BV54" s="134"/>
      <c r="BW54" s="134"/>
      <c r="BX54" s="148"/>
      <c r="BY54" s="148"/>
      <c r="BZ54" s="134"/>
      <c r="CA54" s="134"/>
      <c r="CB54" s="134"/>
      <c r="CC54" s="134"/>
      <c r="CD54" s="134"/>
      <c r="CE54" s="134"/>
      <c r="CF54" s="144" t="str">
        <f>Spielplan!$BX$18</f>
        <v/>
      </c>
      <c r="CG54" s="145"/>
      <c r="CH54" s="146">
        <f>Spielplan!$BZ$18</f>
        <v>0</v>
      </c>
      <c r="CI54" s="134"/>
      <c r="CJ54" s="134">
        <f>IF(OR(CF54=$CF$18,CF54=$CF$19,CF54=$CF$34,CF54=$CF$35),Punktemodus!$B$19,0)</f>
        <v>30</v>
      </c>
      <c r="CK54" s="134"/>
      <c r="CL54" s="134"/>
      <c r="CM54" s="134"/>
      <c r="CN54" s="134"/>
      <c r="CO54" s="134"/>
      <c r="CP54" s="134"/>
      <c r="CQ54" s="134"/>
      <c r="CR54" s="134"/>
      <c r="CS54" s="134">
        <f>IF(CQ59=CQ23,Punktemodus!B23,0)</f>
        <v>50</v>
      </c>
      <c r="CT54" s="134"/>
      <c r="CU54" s="134"/>
      <c r="CV54" s="134"/>
      <c r="CW54" s="134"/>
    </row>
    <row r="55" spans="1:101" ht="18.75" customHeight="1" thickBot="1" x14ac:dyDescent="0.25">
      <c r="A55" s="60"/>
      <c r="B55" s="60"/>
      <c r="C55" s="92"/>
      <c r="D55" s="60"/>
      <c r="E55" s="85"/>
      <c r="F55" s="60"/>
      <c r="G55" s="85"/>
      <c r="H55" s="60"/>
      <c r="I55" s="60"/>
      <c r="J55" s="60"/>
      <c r="K55" s="60"/>
      <c r="L55" s="60"/>
      <c r="M55" s="60" t="s">
        <v>0</v>
      </c>
      <c r="N55" s="60" t="s">
        <v>1</v>
      </c>
      <c r="O55" s="60" t="s">
        <v>2</v>
      </c>
      <c r="P55" s="60" t="s">
        <v>3</v>
      </c>
      <c r="Q55" s="60" t="s">
        <v>0</v>
      </c>
      <c r="R55" s="60" t="s">
        <v>1</v>
      </c>
      <c r="S55" s="60" t="s">
        <v>2</v>
      </c>
      <c r="T55" s="60" t="s">
        <v>3</v>
      </c>
      <c r="U55" s="60" t="s">
        <v>0</v>
      </c>
      <c r="V55" s="60" t="s">
        <v>1</v>
      </c>
      <c r="W55" s="60" t="s">
        <v>2</v>
      </c>
      <c r="X55" s="60" t="s">
        <v>3</v>
      </c>
      <c r="Y55" s="60"/>
      <c r="Z55" s="60" t="s">
        <v>8</v>
      </c>
      <c r="AA55" s="60"/>
      <c r="AB55" s="60"/>
      <c r="AC55" s="60"/>
      <c r="AD55" s="60"/>
      <c r="AE55" s="60"/>
      <c r="AF55" s="60"/>
      <c r="AG55" s="60"/>
      <c r="AH55" s="60" t="s">
        <v>31</v>
      </c>
      <c r="AI55" s="60"/>
      <c r="AJ55" s="60"/>
      <c r="AK55" s="60"/>
      <c r="AL55" s="60"/>
      <c r="AM55" s="60"/>
      <c r="AN55" s="60" t="str">
        <f>AI56</f>
        <v>Schweiz</v>
      </c>
      <c r="AO55" s="60" t="str">
        <f>AI57</f>
        <v>Ecuador</v>
      </c>
      <c r="AP55" s="60" t="str">
        <f>AI58</f>
        <v>Frankreich</v>
      </c>
      <c r="AQ55" s="60" t="str">
        <f>AI59</f>
        <v>Honduras</v>
      </c>
      <c r="AR55" s="60"/>
      <c r="AS55" s="60" t="s">
        <v>31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85"/>
      <c r="BJ55" s="85"/>
      <c r="BK55" s="85"/>
      <c r="BL55" s="85"/>
      <c r="BM55" s="85"/>
      <c r="BN55" s="85"/>
      <c r="BO55" s="85"/>
      <c r="BP55" s="137"/>
      <c r="BQ55" s="85"/>
      <c r="BR55" s="141"/>
      <c r="BS55" s="134"/>
      <c r="BT55" s="134"/>
      <c r="BU55" s="134"/>
      <c r="BV55" s="134"/>
      <c r="BW55" s="134"/>
      <c r="BX55" s="148"/>
      <c r="BY55" s="148"/>
      <c r="BZ55" s="134"/>
      <c r="CA55" s="134"/>
      <c r="CB55" s="134"/>
      <c r="CC55" s="134"/>
      <c r="CD55" s="134"/>
      <c r="CE55" s="134"/>
      <c r="CF55" s="144" t="str">
        <f>Spielplan!$BX$19</f>
        <v/>
      </c>
      <c r="CG55" s="145"/>
      <c r="CH55" s="146">
        <f>Spielplan!$BZ$19</f>
        <v>0</v>
      </c>
      <c r="CI55" s="134"/>
      <c r="CJ55" s="134">
        <f>IF(OR(CF55=$CF$18,CF55=$CF$19,CF55=$CF$34,CF55=$CF$35),Punktemodus!$B$19,0)</f>
        <v>30</v>
      </c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</row>
    <row r="56" spans="1:101" ht="18.75" customHeight="1" thickBot="1" x14ac:dyDescent="0.3">
      <c r="A56" s="60"/>
      <c r="B56" s="60"/>
      <c r="C56" s="191" t="str">
        <f>Spielplan!$C56</f>
        <v>Schweiz</v>
      </c>
      <c r="D56" s="192"/>
      <c r="E56" s="104"/>
      <c r="F56" s="93"/>
      <c r="G56" s="104"/>
      <c r="H56" s="191" t="str">
        <f>Spielplan!$H$56</f>
        <v>Ecuador</v>
      </c>
      <c r="I56" s="192"/>
      <c r="J56" s="60"/>
      <c r="K56" s="60" t="s">
        <v>96</v>
      </c>
      <c r="L56" s="60">
        <f t="shared" ref="L56:L61" si="31">IF(E56-G56&gt;0,1,IF(G56=E56,0,-1))</f>
        <v>0</v>
      </c>
      <c r="M56" s="60">
        <f>IF($E56="",0,IF($E56&gt;$G56,3,IF($E56=G56,1,0)))</f>
        <v>0</v>
      </c>
      <c r="N56" s="60">
        <f>IF($G56="",0,IF($E56&gt;$G56,0,IF($E56=G56,1,3)))</f>
        <v>0</v>
      </c>
      <c r="O56" s="60"/>
      <c r="P56" s="60"/>
      <c r="Q56" s="60">
        <f>E56</f>
        <v>0</v>
      </c>
      <c r="R56" s="60">
        <f>G56</f>
        <v>0</v>
      </c>
      <c r="S56" s="60"/>
      <c r="T56" s="60"/>
      <c r="U56" s="60">
        <f>G56</f>
        <v>0</v>
      </c>
      <c r="V56" s="60">
        <f>E56</f>
        <v>0</v>
      </c>
      <c r="W56" s="60"/>
      <c r="X56" s="60"/>
      <c r="Y56" s="60"/>
      <c r="Z56" s="60">
        <f>M62</f>
        <v>0</v>
      </c>
      <c r="AA56" s="60">
        <f>Q62</f>
        <v>0</v>
      </c>
      <c r="AB56" s="60">
        <f>U62</f>
        <v>0</v>
      </c>
      <c r="AC56" s="60">
        <f>AA56-AB56</f>
        <v>0</v>
      </c>
      <c r="AD56" s="60">
        <f>IF(Z56&gt;Z57,-1,0)</f>
        <v>0</v>
      </c>
      <c r="AE56" s="60">
        <f>IF(Z56&gt;Z58,-1,0)</f>
        <v>0</v>
      </c>
      <c r="AF56" s="60">
        <f>IF(Z56&gt;Z59,-1,0)</f>
        <v>0</v>
      </c>
      <c r="AG56" s="60">
        <f>10000-(AJ56*1000+AM56*100+AK56*10)</f>
        <v>10000</v>
      </c>
      <c r="AH56" s="90">
        <f>RANK(AG56,AG56:AG59,1)</f>
        <v>1</v>
      </c>
      <c r="AI56" s="60" t="str">
        <f>C56</f>
        <v>Schweiz</v>
      </c>
      <c r="AJ56" s="60">
        <f t="shared" ref="AJ56:AJ59" si="32">Z56</f>
        <v>0</v>
      </c>
      <c r="AK56" s="60">
        <f t="shared" ref="AK56:AK59" si="33">AA56</f>
        <v>0</v>
      </c>
      <c r="AL56" s="60">
        <f t="shared" ref="AL56:AL59" si="34">AB56</f>
        <v>0</v>
      </c>
      <c r="AM56" s="60">
        <f>AK56-AL56</f>
        <v>0</v>
      </c>
      <c r="AN56" s="187"/>
      <c r="AO56" s="187">
        <f>IF(AG57=AG56,IF(G56&gt;E56,AG57-0.1,AG57),AG57)</f>
        <v>10000</v>
      </c>
      <c r="AP56" s="187">
        <f>IF(AG58=AG56,IF(G58&gt;E58,AG58-0.1,AG58),AG58)</f>
        <v>10000</v>
      </c>
      <c r="AQ56" s="187">
        <f>IF(AG59=AG56,IF(G60&gt;E60,AG59-0.1,AG59),AG59)</f>
        <v>10000</v>
      </c>
      <c r="AR56" s="187">
        <f>AN60</f>
        <v>30000</v>
      </c>
      <c r="AS56" s="90">
        <f>RANK(AR56,AR56:AR59,1)</f>
        <v>1</v>
      </c>
      <c r="AT56" s="60" t="str">
        <f t="shared" ref="AT56:AT59" si="35">AI56</f>
        <v>Schweiz</v>
      </c>
      <c r="AU56" s="60">
        <f t="shared" ref="AU56:AU59" si="36">AJ56</f>
        <v>0</v>
      </c>
      <c r="AV56" s="60">
        <f t="shared" ref="AV56:AV59" si="37">AK56</f>
        <v>0</v>
      </c>
      <c r="AW56" s="60">
        <f t="shared" ref="AW56:AW59" si="38">AL56</f>
        <v>0</v>
      </c>
      <c r="AX56" s="60"/>
      <c r="AY56" s="60"/>
      <c r="AZ56" s="60"/>
      <c r="BA56" s="195">
        <v>1</v>
      </c>
      <c r="BB56" s="191" t="str">
        <f>VLOOKUP(1,AS56:AT59,2,FALSE)</f>
        <v>Schweiz</v>
      </c>
      <c r="BC56" s="196"/>
      <c r="BD56" s="197">
        <f>VLOOKUP(1,AS56:AW59,3,FALSE)</f>
        <v>0</v>
      </c>
      <c r="BE56" s="198">
        <f>VLOOKUP(1,AS56:AW59,4,FALSE)</f>
        <v>0</v>
      </c>
      <c r="BF56" s="93" t="s">
        <v>12</v>
      </c>
      <c r="BG56" s="198">
        <f>VLOOKUP(1,AS56:AW59,5,FALSE)</f>
        <v>0</v>
      </c>
      <c r="BH56" s="199" t="s">
        <v>121</v>
      </c>
      <c r="BI56" s="85"/>
      <c r="BJ56" s="85">
        <f>IF(E56&gt;G56,IF(Spielplan!E56&gt;Spielplan!G56,Punktemodus!$B$3,0),0)</f>
        <v>0</v>
      </c>
      <c r="BK56" s="85">
        <f>IF(E56=G56,IF(Spielplan!E56=Spielplan!G56,Punktemodus!$B$3,0),0)</f>
        <v>10</v>
      </c>
      <c r="BL56" s="85">
        <f>IF(E56&lt;G56,IF(Spielplan!E56&lt;Spielplan!G56,Punktemodus!$B$3,0),0)</f>
        <v>0</v>
      </c>
      <c r="BM56" s="85">
        <f>IF(E56=Spielplan!E56,IF(G56=Spielplan!G56,Punktemodus!$B$5,0),0)</f>
        <v>3</v>
      </c>
      <c r="BN56" s="85">
        <f>IF(E56=Spielplan!E56,Punktemodus!$B$7,0)</f>
        <v>1</v>
      </c>
      <c r="BO56" s="85">
        <f>IF(G56=Spielplan!G56,Punktemodus!$B$7,0)</f>
        <v>1</v>
      </c>
      <c r="BP56" s="137">
        <f>IF(Spielplan!E56="",0,SUM(BJ56:BO56))</f>
        <v>0</v>
      </c>
      <c r="BQ56" s="85"/>
      <c r="BR56" s="141"/>
      <c r="BS56" s="153" t="s">
        <v>121</v>
      </c>
      <c r="BT56" s="144" t="str">
        <f>Spielplan!$BL$20</f>
        <v/>
      </c>
      <c r="BU56" s="145"/>
      <c r="BV56" s="146">
        <f>Spielplan!$BN$20</f>
        <v>0</v>
      </c>
      <c r="BW56" s="147"/>
      <c r="BX56" s="148">
        <f>IF(BT20=BT56,Punktemodus!$B$11,0)</f>
        <v>10</v>
      </c>
      <c r="BY56" s="148">
        <f>IF(BT56=BT37,Punktemodus!B13,0)</f>
        <v>5</v>
      </c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</row>
    <row r="57" spans="1:101" ht="18.75" customHeight="1" thickBot="1" x14ac:dyDescent="0.3">
      <c r="A57" s="60"/>
      <c r="B57" s="60"/>
      <c r="C57" s="193" t="str">
        <f>Spielplan!$C$57</f>
        <v>Frankreich</v>
      </c>
      <c r="D57" s="194"/>
      <c r="E57" s="104"/>
      <c r="F57" s="93"/>
      <c r="G57" s="104"/>
      <c r="H57" s="193" t="str">
        <f>Spielplan!$H$57</f>
        <v>Honduras</v>
      </c>
      <c r="I57" s="194"/>
      <c r="J57" s="60"/>
      <c r="K57" s="60" t="s">
        <v>97</v>
      </c>
      <c r="L57" s="60">
        <f t="shared" si="31"/>
        <v>0</v>
      </c>
      <c r="M57" s="60"/>
      <c r="N57" s="60"/>
      <c r="O57" s="60">
        <f>IF($E57="",0,IF($E57&gt;$G57,3,IF($E57=$G57,1,0)))</f>
        <v>0</v>
      </c>
      <c r="P57" s="60">
        <f>IF($G57="",0,IF($E57&gt;$G57,0,IF($E57=$G57,1,3)))</f>
        <v>0</v>
      </c>
      <c r="Q57" s="60"/>
      <c r="R57" s="60"/>
      <c r="S57" s="60">
        <f>E57</f>
        <v>0</v>
      </c>
      <c r="T57" s="60">
        <f>G57</f>
        <v>0</v>
      </c>
      <c r="U57" s="60"/>
      <c r="V57" s="60"/>
      <c r="W57" s="60">
        <f>G57</f>
        <v>0</v>
      </c>
      <c r="X57" s="60">
        <f>E57</f>
        <v>0</v>
      </c>
      <c r="Y57" s="60"/>
      <c r="Z57" s="60">
        <f>N62</f>
        <v>0</v>
      </c>
      <c r="AA57" s="60">
        <f>R62</f>
        <v>0</v>
      </c>
      <c r="AB57" s="60">
        <f>V62</f>
        <v>0</v>
      </c>
      <c r="AC57" s="60">
        <f>AA57-AB57</f>
        <v>0</v>
      </c>
      <c r="AD57" s="60">
        <f>IF(Z57&gt;Z56,-1,0)</f>
        <v>0</v>
      </c>
      <c r="AE57" s="60">
        <f>IF(Z57&gt;Z58,-1,0)</f>
        <v>0</v>
      </c>
      <c r="AF57" s="60">
        <f>IF(Z57&gt;Z59,-1,0)</f>
        <v>0</v>
      </c>
      <c r="AG57" s="60">
        <f>10000-(AJ57*1000+AM57*100+AK57*10)</f>
        <v>10000</v>
      </c>
      <c r="AH57" s="90">
        <f>RANK(AG57,AG56:AG59,1)</f>
        <v>1</v>
      </c>
      <c r="AI57" s="60" t="str">
        <f>H56</f>
        <v>Ecuador</v>
      </c>
      <c r="AJ57" s="60">
        <f t="shared" si="32"/>
        <v>0</v>
      </c>
      <c r="AK57" s="60">
        <f t="shared" si="33"/>
        <v>0</v>
      </c>
      <c r="AL57" s="60">
        <f t="shared" si="34"/>
        <v>0</v>
      </c>
      <c r="AM57" s="60">
        <f>AK57-AL57</f>
        <v>0</v>
      </c>
      <c r="AN57" s="187">
        <f>IF(AG56=AG57,IF(E56&gt;G56,AG56-0.1,AG56),AG56)</f>
        <v>10000</v>
      </c>
      <c r="AO57" s="187"/>
      <c r="AP57" s="187">
        <f>IF(AG58=AG57,IF(G61&gt;E61,AG58-0.1,AG58),AG58)</f>
        <v>10000</v>
      </c>
      <c r="AQ57" s="187">
        <f>IF(AG59=AG57,IF(G59&gt;E59,AG59-0.1,AG59),AG59)</f>
        <v>10000</v>
      </c>
      <c r="AR57" s="187">
        <f>AO60</f>
        <v>30000</v>
      </c>
      <c r="AS57" s="90">
        <f>RANK(AR57,AR56:AR59,1)</f>
        <v>1</v>
      </c>
      <c r="AT57" s="60" t="str">
        <f t="shared" si="35"/>
        <v>Ecuador</v>
      </c>
      <c r="AU57" s="60">
        <f t="shared" si="36"/>
        <v>0</v>
      </c>
      <c r="AV57" s="60">
        <f t="shared" si="37"/>
        <v>0</v>
      </c>
      <c r="AW57" s="60">
        <f t="shared" si="38"/>
        <v>0</v>
      </c>
      <c r="AX57" s="60"/>
      <c r="AY57" s="60"/>
      <c r="AZ57" s="60"/>
      <c r="BA57" s="235">
        <v>2</v>
      </c>
      <c r="BB57" s="193" t="e">
        <f>VLOOKUP(2,AS56:AT59,2,FALSE)</f>
        <v>#N/A</v>
      </c>
      <c r="BC57" s="236"/>
      <c r="BD57" s="237" t="e">
        <f>VLOOKUP(2,AS56:AW59,3,FALSE)</f>
        <v>#N/A</v>
      </c>
      <c r="BE57" s="238" t="e">
        <f>VLOOKUP(2,AS56:AW59,4,FALSE)</f>
        <v>#N/A</v>
      </c>
      <c r="BF57" s="93" t="s">
        <v>12</v>
      </c>
      <c r="BG57" s="238" t="e">
        <f>VLOOKUP(2,AS56:AW59,5,FALSE)</f>
        <v>#N/A</v>
      </c>
      <c r="BH57" s="238" t="s">
        <v>127</v>
      </c>
      <c r="BI57" s="85"/>
      <c r="BJ57" s="85">
        <f>IF(E57&gt;G57,IF(Spielplan!E57&gt;Spielplan!G57,Punktemodus!$B$3,0),0)</f>
        <v>0</v>
      </c>
      <c r="BK57" s="85">
        <f>IF(E57=G57,IF(Spielplan!E57=Spielplan!G57,Punktemodus!$B$3,0),0)</f>
        <v>10</v>
      </c>
      <c r="BL57" s="85">
        <f>IF(E57&lt;G57,IF(Spielplan!E57&lt;Spielplan!G57,Punktemodus!$B$3,0),0)</f>
        <v>0</v>
      </c>
      <c r="BM57" s="85">
        <f>IF(E57=Spielplan!E57,IF(G57=Spielplan!G57,Punktemodus!$B$5,0),0)</f>
        <v>3</v>
      </c>
      <c r="BN57" s="85">
        <f>IF(E57=Spielplan!E57,Punktemodus!$B$7,0)</f>
        <v>1</v>
      </c>
      <c r="BO57" s="85">
        <f>IF(G57=Spielplan!G57,Punktemodus!$B$7,0)</f>
        <v>1</v>
      </c>
      <c r="BP57" s="137">
        <f>IF(Spielplan!E57="",0,SUM(BJ57:BO57))</f>
        <v>0</v>
      </c>
      <c r="BQ57" s="85"/>
      <c r="BR57" s="141"/>
      <c r="BS57" s="149" t="s">
        <v>122</v>
      </c>
      <c r="BT57" s="144" t="str">
        <f>Spielplan!$BL$21</f>
        <v/>
      </c>
      <c r="BU57" s="145"/>
      <c r="BV57" s="146">
        <f>Spielplan!$BN$21</f>
        <v>0</v>
      </c>
      <c r="BW57" s="134"/>
      <c r="BX57" s="148">
        <f>IF(BT21=BT57,Punktemodus!$B$11,0)</f>
        <v>10</v>
      </c>
      <c r="BY57" s="148">
        <f>IF(BT57=BT36,Punktemodus!B13,0)</f>
        <v>5</v>
      </c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54" t="s">
        <v>29</v>
      </c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</row>
    <row r="58" spans="1:101" ht="18.75" customHeight="1" thickBot="1" x14ac:dyDescent="0.3">
      <c r="A58" s="60"/>
      <c r="B58" s="60"/>
      <c r="C58" s="191" t="str">
        <f>C56</f>
        <v>Schweiz</v>
      </c>
      <c r="D58" s="192"/>
      <c r="E58" s="104"/>
      <c r="F58" s="93"/>
      <c r="G58" s="104"/>
      <c r="H58" s="191" t="str">
        <f>C57</f>
        <v>Frankreich</v>
      </c>
      <c r="I58" s="192"/>
      <c r="J58" s="60"/>
      <c r="K58" s="60" t="s">
        <v>98</v>
      </c>
      <c r="L58" s="60">
        <f t="shared" si="31"/>
        <v>0</v>
      </c>
      <c r="M58" s="60">
        <f>IF($E58="",0,IF($E58&gt;$G58,3,IF($E58=G58,1,0)))</f>
        <v>0</v>
      </c>
      <c r="N58" s="60"/>
      <c r="O58" s="60">
        <f>IF($G58="",0,IF($E58&gt;$G58,0,IF($E58=$G58,1,3)))</f>
        <v>0</v>
      </c>
      <c r="P58" s="60"/>
      <c r="Q58" s="60">
        <f>E58</f>
        <v>0</v>
      </c>
      <c r="R58" s="60"/>
      <c r="S58" s="60">
        <f>G58</f>
        <v>0</v>
      </c>
      <c r="T58" s="60"/>
      <c r="U58" s="60">
        <f>G58</f>
        <v>0</v>
      </c>
      <c r="V58" s="60"/>
      <c r="W58" s="60">
        <f>E58</f>
        <v>0</v>
      </c>
      <c r="X58" s="60"/>
      <c r="Y58" s="60"/>
      <c r="Z58" s="60">
        <f>O62</f>
        <v>0</v>
      </c>
      <c r="AA58" s="60">
        <f>S62</f>
        <v>0</v>
      </c>
      <c r="AB58" s="60">
        <f>W62</f>
        <v>0</v>
      </c>
      <c r="AC58" s="60">
        <f>AA58-AB58</f>
        <v>0</v>
      </c>
      <c r="AD58" s="60">
        <f>IF(Z58&gt;Z56,-1,0)</f>
        <v>0</v>
      </c>
      <c r="AE58" s="60">
        <f>IF(Z58&gt;Z57,-1,0)</f>
        <v>0</v>
      </c>
      <c r="AF58" s="60">
        <f>IF(Z58&gt;Z59,-1,0)</f>
        <v>0</v>
      </c>
      <c r="AG58" s="60">
        <f>10000-(AJ58*1000+AM58*100+AK58*10)</f>
        <v>10000</v>
      </c>
      <c r="AH58" s="90">
        <f>RANK(AG58,AG56:AG59,1)</f>
        <v>1</v>
      </c>
      <c r="AI58" s="60" t="str">
        <f>C57</f>
        <v>Frankreich</v>
      </c>
      <c r="AJ58" s="60">
        <f t="shared" si="32"/>
        <v>0</v>
      </c>
      <c r="AK58" s="60">
        <f t="shared" si="33"/>
        <v>0</v>
      </c>
      <c r="AL58" s="60">
        <f t="shared" si="34"/>
        <v>0</v>
      </c>
      <c r="AM58" s="60">
        <f>AK58-AL58</f>
        <v>0</v>
      </c>
      <c r="AN58" s="187">
        <f>IF(AG56=AG58,IF(E58&gt;G58,AG56-0.1,AG56),AG56)</f>
        <v>10000</v>
      </c>
      <c r="AO58" s="187">
        <f>IF(AG57=AG58,IF(E61&gt;G61,AG57-0.1,AG57),AG57)</f>
        <v>10000</v>
      </c>
      <c r="AP58" s="187"/>
      <c r="AQ58" s="187">
        <f>IF(AG59=AG58,IF(G57&gt;E57,AG59-0.1,AG59),AG59)</f>
        <v>10000</v>
      </c>
      <c r="AR58" s="187">
        <f>AP60</f>
        <v>30000</v>
      </c>
      <c r="AS58" s="90">
        <f>RANK(AR58,AR56:AR59,1)</f>
        <v>1</v>
      </c>
      <c r="AT58" s="60" t="str">
        <f t="shared" si="35"/>
        <v>Frankreich</v>
      </c>
      <c r="AU58" s="60">
        <f t="shared" si="36"/>
        <v>0</v>
      </c>
      <c r="AV58" s="60">
        <f t="shared" si="37"/>
        <v>0</v>
      </c>
      <c r="AW58" s="60">
        <f t="shared" si="38"/>
        <v>0</v>
      </c>
      <c r="AX58" s="60"/>
      <c r="AY58" s="60"/>
      <c r="AZ58" s="60"/>
      <c r="BA58" s="113">
        <v>3</v>
      </c>
      <c r="BB58" s="114" t="e">
        <f>VLOOKUP(3,AS56:AT59,2,FALSE)</f>
        <v>#N/A</v>
      </c>
      <c r="BC58" s="115"/>
      <c r="BD58" s="116" t="e">
        <f>VLOOKUP(3,AS56:AW59,3,FALSE)</f>
        <v>#N/A</v>
      </c>
      <c r="BE58" s="116" t="e">
        <f>VLOOKUP(3,AS56:AW59,4,FALSE)</f>
        <v>#N/A</v>
      </c>
      <c r="BF58" s="93" t="s">
        <v>12</v>
      </c>
      <c r="BG58" s="116" t="e">
        <f>VLOOKUP(3,AS56:AW59,5,FALSE)</f>
        <v>#N/A</v>
      </c>
      <c r="BH58" s="60"/>
      <c r="BI58" s="85"/>
      <c r="BJ58" s="85">
        <f>IF(E58&gt;G58,IF(Spielplan!E58&gt;Spielplan!G58,Punktemodus!$B$3,0),0)</f>
        <v>0</v>
      </c>
      <c r="BK58" s="85">
        <f>IF(E58=G58,IF(Spielplan!E58=Spielplan!G58,Punktemodus!$B$3,0),0)</f>
        <v>10</v>
      </c>
      <c r="BL58" s="85">
        <f>IF(E58&lt;G58,IF(Spielplan!E58&lt;Spielplan!G58,Punktemodus!$B$3,0),0)</f>
        <v>0</v>
      </c>
      <c r="BM58" s="85">
        <f>IF(E58=Spielplan!E58,IF(G58=Spielplan!G58,Punktemodus!$B$5,0),0)</f>
        <v>3</v>
      </c>
      <c r="BN58" s="85">
        <f>IF(E58=Spielplan!E58,Punktemodus!$B$7,0)</f>
        <v>1</v>
      </c>
      <c r="BO58" s="85">
        <f>IF(G58=Spielplan!G58,Punktemodus!$B$7,0)</f>
        <v>1</v>
      </c>
      <c r="BP58" s="137">
        <f>IF(Spielplan!E58="",0,SUM(BJ58:BO58))</f>
        <v>0</v>
      </c>
      <c r="BQ58" s="85"/>
      <c r="BR58" s="141"/>
      <c r="BS58" s="150"/>
      <c r="BT58" s="134"/>
      <c r="BU58" s="134"/>
      <c r="BV58" s="134"/>
      <c r="BW58" s="134"/>
      <c r="BX58" s="148"/>
      <c r="BY58" s="148"/>
      <c r="BZ58" s="134"/>
      <c r="CA58" s="144" t="str">
        <f>Spielplan!$BS$22</f>
        <v/>
      </c>
      <c r="CB58" s="145"/>
      <c r="CC58" s="146">
        <f>Spielplan!$BU$22</f>
        <v>0</v>
      </c>
      <c r="CD58" s="147"/>
      <c r="CE58" s="134">
        <f>IF(CA58=CA22,Punktemodus!B15,0)</f>
        <v>20</v>
      </c>
      <c r="CF58" s="148">
        <f>IF(OR(CA58=$CA$14,CA58=$CA$15,CA58=$CA$23,CA58=$CA$30,CA58=$CA$31,CA58=$CA$38,CA58=$CA$39),Punktemodus!B17,0)</f>
        <v>10</v>
      </c>
      <c r="CG58" s="134"/>
      <c r="CH58" s="134"/>
      <c r="CI58" s="147"/>
      <c r="CJ58" s="134"/>
      <c r="CK58" s="134"/>
      <c r="CL58" s="134"/>
      <c r="CM58" s="134"/>
      <c r="CN58" s="134"/>
      <c r="CO58" s="134"/>
      <c r="CP58" s="134"/>
      <c r="CQ58" s="155"/>
      <c r="CR58" s="142" t="s">
        <v>130</v>
      </c>
      <c r="CS58" s="155"/>
      <c r="CT58" s="155"/>
      <c r="CU58" s="155"/>
      <c r="CV58" s="155"/>
      <c r="CW58" s="134"/>
    </row>
    <row r="59" spans="1:101" ht="18.75" customHeight="1" thickBot="1" x14ac:dyDescent="0.3">
      <c r="A59" s="60"/>
      <c r="B59" s="60"/>
      <c r="C59" s="193" t="str">
        <f>H56</f>
        <v>Ecuador</v>
      </c>
      <c r="D59" s="194"/>
      <c r="E59" s="104"/>
      <c r="F59" s="93"/>
      <c r="G59" s="104"/>
      <c r="H59" s="193" t="str">
        <f>H57</f>
        <v>Honduras</v>
      </c>
      <c r="I59" s="194"/>
      <c r="J59" s="60"/>
      <c r="K59" s="60" t="s">
        <v>99</v>
      </c>
      <c r="L59" s="60">
        <f t="shared" si="31"/>
        <v>0</v>
      </c>
      <c r="M59" s="60"/>
      <c r="N59" s="60">
        <f>IF($E59="",0,IF($E59&gt;$G59,3,IF($E59=$G59,1,0)))</f>
        <v>0</v>
      </c>
      <c r="O59" s="60"/>
      <c r="P59" s="60">
        <f>IF($G59="",0,IF($E59&gt;$G59,0,IF($E59=$G59,1,3)))</f>
        <v>0</v>
      </c>
      <c r="Q59" s="60"/>
      <c r="R59" s="60">
        <f>E59</f>
        <v>0</v>
      </c>
      <c r="S59" s="60"/>
      <c r="T59" s="60">
        <f>G59</f>
        <v>0</v>
      </c>
      <c r="U59" s="60"/>
      <c r="V59" s="60">
        <f>G59</f>
        <v>0</v>
      </c>
      <c r="W59" s="60"/>
      <c r="X59" s="60">
        <f>E59</f>
        <v>0</v>
      </c>
      <c r="Y59" s="60"/>
      <c r="Z59" s="60">
        <f>P62</f>
        <v>0</v>
      </c>
      <c r="AA59" s="60">
        <f>T62</f>
        <v>0</v>
      </c>
      <c r="AB59" s="60">
        <f>X62</f>
        <v>0</v>
      </c>
      <c r="AC59" s="60">
        <f>AA59-AB59</f>
        <v>0</v>
      </c>
      <c r="AD59" s="60">
        <f>IF(Z59&gt;Z56,-1,0)</f>
        <v>0</v>
      </c>
      <c r="AE59" s="60">
        <f>IF(Z59&gt;Z57,-1,0)</f>
        <v>0</v>
      </c>
      <c r="AF59" s="60">
        <f>IF(Z59&gt;Z58,-1,0)</f>
        <v>0</v>
      </c>
      <c r="AG59" s="60">
        <f>10000-(AJ59*1000+AM59*100+AK59*10)</f>
        <v>10000</v>
      </c>
      <c r="AH59" s="90">
        <f>RANK(AG59,AG56:AG59,1)</f>
        <v>1</v>
      </c>
      <c r="AI59" s="60" t="str">
        <f>H57</f>
        <v>Honduras</v>
      </c>
      <c r="AJ59" s="60">
        <f t="shared" si="32"/>
        <v>0</v>
      </c>
      <c r="AK59" s="60">
        <f t="shared" si="33"/>
        <v>0</v>
      </c>
      <c r="AL59" s="60">
        <f t="shared" si="34"/>
        <v>0</v>
      </c>
      <c r="AM59" s="60">
        <f>AK59-AL59</f>
        <v>0</v>
      </c>
      <c r="AN59" s="187">
        <f>IF(AG56=AG59,IF(E60&gt;G60,AG56-0.1,AG56),AG56)</f>
        <v>10000</v>
      </c>
      <c r="AO59" s="187">
        <f>IF(AG57=AG59,IF(E59&gt;G59,AG57-0.1,AG57),AG57)</f>
        <v>10000</v>
      </c>
      <c r="AP59" s="187">
        <f>IF(AG58=AG59,IF(E57&gt;G57,AG58-0.1,AG58),AG58)</f>
        <v>10000</v>
      </c>
      <c r="AQ59" s="187"/>
      <c r="AR59" s="187">
        <f>AQ60</f>
        <v>30000</v>
      </c>
      <c r="AS59" s="90">
        <f>RANK(AR59,AR56:AR59,1)</f>
        <v>1</v>
      </c>
      <c r="AT59" s="60" t="str">
        <f t="shared" si="35"/>
        <v>Honduras</v>
      </c>
      <c r="AU59" s="60">
        <f t="shared" si="36"/>
        <v>0</v>
      </c>
      <c r="AV59" s="60">
        <f t="shared" si="37"/>
        <v>0</v>
      </c>
      <c r="AW59" s="60">
        <f t="shared" si="38"/>
        <v>0</v>
      </c>
      <c r="AX59" s="60"/>
      <c r="AY59" s="60"/>
      <c r="AZ59" s="60"/>
      <c r="BA59" s="113">
        <v>4</v>
      </c>
      <c r="BB59" s="114" t="e">
        <f>VLOOKUP(4,AS56:AT59,2,FALSE)</f>
        <v>#N/A</v>
      </c>
      <c r="BC59" s="115"/>
      <c r="BD59" s="116" t="e">
        <f>VLOOKUP(4,AS56:AW59,3,FALSE)</f>
        <v>#N/A</v>
      </c>
      <c r="BE59" s="116" t="e">
        <f>VLOOKUP(4,AS56:AW59,4,FALSE)</f>
        <v>#N/A</v>
      </c>
      <c r="BF59" s="93" t="s">
        <v>12</v>
      </c>
      <c r="BG59" s="116" t="e">
        <f>VLOOKUP(4,AS56:AW59,5,FALSE)</f>
        <v>#N/A</v>
      </c>
      <c r="BH59" s="60"/>
      <c r="BI59" s="85"/>
      <c r="BJ59" s="85">
        <f>IF(E59&gt;G59,IF(Spielplan!E59&gt;Spielplan!G59,Punktemodus!$B$3,0),0)</f>
        <v>0</v>
      </c>
      <c r="BK59" s="85">
        <f>IF(E59=G59,IF(Spielplan!E59=Spielplan!G59,Punktemodus!$B$3,0),0)</f>
        <v>10</v>
      </c>
      <c r="BL59" s="85">
        <f>IF(E59&lt;G59,IF(Spielplan!E59&lt;Spielplan!G59,Punktemodus!$B$3,0),0)</f>
        <v>0</v>
      </c>
      <c r="BM59" s="85">
        <f>IF(E59=Spielplan!E59,IF(G59=Spielplan!G59,Punktemodus!$B$5,0),0)</f>
        <v>3</v>
      </c>
      <c r="BN59" s="85">
        <f>IF(E59=Spielplan!E59,Punktemodus!$B$7,0)</f>
        <v>1</v>
      </c>
      <c r="BO59" s="85">
        <f>IF(G59=Spielplan!G59,Punktemodus!$B$7,0)</f>
        <v>1</v>
      </c>
      <c r="BP59" s="137">
        <f>IF(Spielplan!E59="",0,SUM(BJ59:BO59))</f>
        <v>0</v>
      </c>
      <c r="BQ59" s="85"/>
      <c r="BR59" s="141"/>
      <c r="BS59" s="134"/>
      <c r="BT59" s="134"/>
      <c r="BU59" s="134"/>
      <c r="BV59" s="134"/>
      <c r="BW59" s="134"/>
      <c r="BX59" s="148"/>
      <c r="BY59" s="148"/>
      <c r="BZ59" s="134"/>
      <c r="CA59" s="144" t="str">
        <f>Spielplan!$BS$23</f>
        <v/>
      </c>
      <c r="CB59" s="145"/>
      <c r="CC59" s="146">
        <f>Spielplan!$BU$23</f>
        <v>0</v>
      </c>
      <c r="CD59" s="134"/>
      <c r="CE59" s="134">
        <f>IF(CA59=CA23,Punktemodus!B15,0)</f>
        <v>20</v>
      </c>
      <c r="CF59" s="148">
        <f>IF(OR(CA59=$CA$14,CA59=$CA$15,CA59=$CA$22,CA59=$CA$30,CA59=$CA$31,CA59=$CA$38,CA59=$CA$39),Punktemodus!B17,0)</f>
        <v>10</v>
      </c>
      <c r="CG59" s="134"/>
      <c r="CH59" s="134"/>
      <c r="CI59" s="134"/>
      <c r="CJ59" s="134"/>
      <c r="CK59" s="144" t="str">
        <f>Spielplan!$CC$23</f>
        <v/>
      </c>
      <c r="CL59" s="145"/>
      <c r="CM59" s="146">
        <f>Spielplan!$CE$23</f>
        <v>0</v>
      </c>
      <c r="CN59" s="134"/>
      <c r="CO59" s="134">
        <f>IF(OR(CK59=CK23,CK59=CK24),Punktemodus!B21,0)</f>
        <v>40</v>
      </c>
      <c r="CP59" s="134"/>
      <c r="CQ59" s="370" t="str">
        <f>Spielplan!$CI$23</f>
        <v/>
      </c>
      <c r="CR59" s="371"/>
      <c r="CS59" s="371"/>
      <c r="CT59" s="371"/>
      <c r="CU59" s="371"/>
      <c r="CV59" s="372"/>
      <c r="CW59" s="134"/>
    </row>
    <row r="60" spans="1:101" ht="18.75" customHeight="1" thickBot="1" x14ac:dyDescent="0.3">
      <c r="A60" s="60"/>
      <c r="B60" s="60"/>
      <c r="C60" s="191" t="str">
        <f>C56</f>
        <v>Schweiz</v>
      </c>
      <c r="D60" s="192"/>
      <c r="E60" s="104"/>
      <c r="F60" s="93"/>
      <c r="G60" s="104"/>
      <c r="H60" s="191" t="str">
        <f>H57</f>
        <v>Honduras</v>
      </c>
      <c r="I60" s="192"/>
      <c r="J60" s="60"/>
      <c r="K60" s="60" t="s">
        <v>100</v>
      </c>
      <c r="L60" s="60">
        <f t="shared" si="31"/>
        <v>0</v>
      </c>
      <c r="M60" s="60">
        <f>IF($E60="",0,IF($E60&gt;$G60,3,IF($E60=G60,1,0)))</f>
        <v>0</v>
      </c>
      <c r="N60" s="60"/>
      <c r="O60" s="60"/>
      <c r="P60" s="60">
        <f>IF($G60="",0,IF($E60&gt;$G60,0,IF($E60=$G60,1,3)))</f>
        <v>0</v>
      </c>
      <c r="Q60" s="60">
        <f>E60</f>
        <v>0</v>
      </c>
      <c r="R60" s="60"/>
      <c r="S60" s="60"/>
      <c r="T60" s="60">
        <f>G60</f>
        <v>0</v>
      </c>
      <c r="U60" s="60">
        <f>G60</f>
        <v>0</v>
      </c>
      <c r="V60" s="60"/>
      <c r="W60" s="60"/>
      <c r="X60" s="60">
        <f>E60</f>
        <v>0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187">
        <f>SUM(AN56:AN59)</f>
        <v>30000</v>
      </c>
      <c r="AO60" s="187">
        <f>SUM(AO56:AO59)</f>
        <v>30000</v>
      </c>
      <c r="AP60" s="187">
        <f>SUM(AP56:AP59)</f>
        <v>30000</v>
      </c>
      <c r="AQ60" s="187">
        <f>SUM(AQ56:AQ59)</f>
        <v>30000</v>
      </c>
      <c r="AR60" s="187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85">
        <f>IF(E60&gt;G60,IF(Spielplan!E60&gt;Spielplan!G60,Punktemodus!$B$3,0),0)</f>
        <v>0</v>
      </c>
      <c r="BK60" s="85">
        <f>IF(E60=G60,IF(Spielplan!E60=Spielplan!G60,Punktemodus!$B$3,0),0)</f>
        <v>10</v>
      </c>
      <c r="BL60" s="85">
        <f>IF(E60&lt;G60,IF(Spielplan!E60&lt;Spielplan!G60,Punktemodus!$B$3,0),0)</f>
        <v>0</v>
      </c>
      <c r="BM60" s="85">
        <f>IF(E60=Spielplan!E60,IF(G60=Spielplan!G60,Punktemodus!$B$5,0),0)</f>
        <v>3</v>
      </c>
      <c r="BN60" s="85">
        <f>IF(E60=Spielplan!E60,Punktemodus!$B$7,0)</f>
        <v>1</v>
      </c>
      <c r="BO60" s="85">
        <f>IF(G60=Spielplan!G60,Punktemodus!$B$7,0)</f>
        <v>1</v>
      </c>
      <c r="BP60" s="137">
        <f>IF(Spielplan!E60="",0,SUM(BJ60:BO60))</f>
        <v>0</v>
      </c>
      <c r="BQ60" s="60"/>
      <c r="BR60" s="141"/>
      <c r="BS60" s="153" t="s">
        <v>123</v>
      </c>
      <c r="BT60" s="144" t="str">
        <f>Spielplan!$BL$24</f>
        <v/>
      </c>
      <c r="BU60" s="145"/>
      <c r="BV60" s="146">
        <f>Spielplan!$BN$24</f>
        <v>0</v>
      </c>
      <c r="BW60" s="147"/>
      <c r="BX60" s="148">
        <f>IF(BT24=BT60,Punktemodus!$B$11,0)</f>
        <v>10</v>
      </c>
      <c r="BY60" s="148">
        <f>IF(BT60=BT41,Punktemodus!B13,0)</f>
        <v>5</v>
      </c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44" t="str">
        <f>Spielplan!$CC$24</f>
        <v/>
      </c>
      <c r="CL60" s="145"/>
      <c r="CM60" s="146">
        <f>Spielplan!$CE$24</f>
        <v>0</v>
      </c>
      <c r="CN60" s="134"/>
      <c r="CO60" s="134">
        <f>IF(OR(CK60=CK23,CK60=CK24),Punktemodus!B21,0)</f>
        <v>40</v>
      </c>
      <c r="CP60" s="134"/>
      <c r="CQ60" s="373"/>
      <c r="CR60" s="374"/>
      <c r="CS60" s="374"/>
      <c r="CT60" s="374"/>
      <c r="CU60" s="374"/>
      <c r="CV60" s="375"/>
      <c r="CW60" s="134"/>
    </row>
    <row r="61" spans="1:101" ht="18.75" customHeight="1" thickBot="1" x14ac:dyDescent="0.3">
      <c r="A61" s="60"/>
      <c r="B61" s="60"/>
      <c r="C61" s="193" t="str">
        <f>H56</f>
        <v>Ecuador</v>
      </c>
      <c r="D61" s="194"/>
      <c r="E61" s="104"/>
      <c r="F61" s="93"/>
      <c r="G61" s="104"/>
      <c r="H61" s="193" t="str">
        <f>C57</f>
        <v>Frankreich</v>
      </c>
      <c r="I61" s="194"/>
      <c r="J61" s="60"/>
      <c r="K61" s="60" t="s">
        <v>100</v>
      </c>
      <c r="L61" s="60">
        <f t="shared" si="31"/>
        <v>0</v>
      </c>
      <c r="M61" s="60"/>
      <c r="N61" s="60">
        <f>IF($E61="",0,IF($E61&gt;$G61,3,IF($E61=$G61,1,0)))</f>
        <v>0</v>
      </c>
      <c r="O61" s="60">
        <f>IF($G61="",0,IF($E61&gt;$G61,0,IF($E61=$G61,1,3)))</f>
        <v>0</v>
      </c>
      <c r="P61" s="60"/>
      <c r="Q61" s="60"/>
      <c r="R61" s="60">
        <f>E61</f>
        <v>0</v>
      </c>
      <c r="S61" s="60">
        <f>G61</f>
        <v>0</v>
      </c>
      <c r="T61" s="60"/>
      <c r="U61" s="60"/>
      <c r="V61" s="60">
        <f>G61</f>
        <v>0</v>
      </c>
      <c r="W61" s="60">
        <f>E61</f>
        <v>0</v>
      </c>
      <c r="X61" s="60"/>
      <c r="Y61" s="60"/>
      <c r="Z61" s="60" t="s">
        <v>30</v>
      </c>
      <c r="AA61" s="60"/>
      <c r="AB61" s="60"/>
      <c r="AC61" s="60"/>
      <c r="AD61" s="60"/>
      <c r="AE61" s="60"/>
      <c r="AF61" s="60"/>
      <c r="AG61" s="60" t="b">
        <f>OR(AG56=AG57,AG56=AG58,AG56=AG59,AG57=AG58,AG57=AG59,AG58=AG59)</f>
        <v>1</v>
      </c>
      <c r="AH61" s="60"/>
      <c r="AI61" s="60"/>
      <c r="AJ61" s="60"/>
      <c r="AK61" s="60"/>
      <c r="AL61" s="60"/>
      <c r="AM61" s="60"/>
      <c r="AN61" s="60"/>
      <c r="AO61" s="60" t="s">
        <v>34</v>
      </c>
      <c r="AP61" s="60"/>
      <c r="AQ61" s="60"/>
      <c r="AR61" s="60" t="b">
        <f>OR(AR56=AR57,AR56=AR58,AR56=AR59,AR57=AR58,AR57=AR59,AR58=AR59)</f>
        <v>1</v>
      </c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85">
        <f>IF(E61&gt;G61,IF(Spielplan!E61&gt;Spielplan!G61,Punktemodus!$B$3,0),0)</f>
        <v>0</v>
      </c>
      <c r="BK61" s="85">
        <f>IF(E61=G61,IF(Spielplan!E61=Spielplan!G61,Punktemodus!$B$3,0),0)</f>
        <v>10</v>
      </c>
      <c r="BL61" s="85">
        <f>IF(E61&lt;G61,IF(Spielplan!E61&lt;Spielplan!G61,Punktemodus!$B$3,0),0)</f>
        <v>0</v>
      </c>
      <c r="BM61" s="85">
        <f>IF(E61=Spielplan!E61,IF(G61=Spielplan!G61,Punktemodus!$B$5,0),0)</f>
        <v>3</v>
      </c>
      <c r="BN61" s="85">
        <f>IF(E61=Spielplan!E61,Punktemodus!$B$7,0)</f>
        <v>1</v>
      </c>
      <c r="BO61" s="85">
        <f>IF(G61=Spielplan!G61,Punktemodus!$B$7,0)</f>
        <v>1</v>
      </c>
      <c r="BP61" s="137">
        <f>IF(Spielplan!E61="",0,SUM(BJ61:BO61))</f>
        <v>0</v>
      </c>
      <c r="BQ61" s="60"/>
      <c r="BR61" s="141"/>
      <c r="BS61" s="149" t="s">
        <v>124</v>
      </c>
      <c r="BT61" s="144" t="str">
        <f>Spielplan!$BL$25</f>
        <v/>
      </c>
      <c r="BU61" s="145"/>
      <c r="BV61" s="146">
        <f>Spielplan!$BN$25</f>
        <v>0</v>
      </c>
      <c r="BW61" s="134"/>
      <c r="BX61" s="148">
        <f>IF(BT25=BT61,Punktemodus!$B$11,0)</f>
        <v>10</v>
      </c>
      <c r="BY61" s="148">
        <f>IF(BT61=BT40,Punktemodus!B13,0)</f>
        <v>5</v>
      </c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55"/>
      <c r="CR61" s="142" t="s">
        <v>136</v>
      </c>
      <c r="CS61" s="155"/>
      <c r="CT61" s="155"/>
      <c r="CU61" s="155"/>
      <c r="CV61" s="155"/>
      <c r="CW61" s="134"/>
    </row>
    <row r="62" spans="1:101" ht="18.75" customHeight="1" thickBot="1" x14ac:dyDescent="0.25">
      <c r="A62" s="60"/>
      <c r="B62" s="60"/>
      <c r="C62" s="136" t="str">
        <f>IF(G61="","",IF(AR61=TRUE,"Achtung: Fehler in Tabelle!",""))</f>
        <v/>
      </c>
      <c r="D62" s="60"/>
      <c r="E62" s="85"/>
      <c r="F62" s="60"/>
      <c r="G62" s="85"/>
      <c r="H62" s="60"/>
      <c r="I62" s="60"/>
      <c r="J62" s="60"/>
      <c r="K62" s="60"/>
      <c r="L62" s="60"/>
      <c r="M62" s="60">
        <f t="shared" ref="M62:X62" si="39">SUM(M56:M61)</f>
        <v>0</v>
      </c>
      <c r="N62" s="60">
        <f t="shared" si="39"/>
        <v>0</v>
      </c>
      <c r="O62" s="60">
        <f t="shared" si="39"/>
        <v>0</v>
      </c>
      <c r="P62" s="60">
        <f t="shared" si="39"/>
        <v>0</v>
      </c>
      <c r="Q62" s="60">
        <f t="shared" si="39"/>
        <v>0</v>
      </c>
      <c r="R62" s="60">
        <f t="shared" si="39"/>
        <v>0</v>
      </c>
      <c r="S62" s="60">
        <f t="shared" si="39"/>
        <v>0</v>
      </c>
      <c r="T62" s="60">
        <f t="shared" si="39"/>
        <v>0</v>
      </c>
      <c r="U62" s="60">
        <f t="shared" si="39"/>
        <v>0</v>
      </c>
      <c r="V62" s="60">
        <f t="shared" si="39"/>
        <v>0</v>
      </c>
      <c r="W62" s="60">
        <f t="shared" si="39"/>
        <v>0</v>
      </c>
      <c r="X62" s="60">
        <f t="shared" si="39"/>
        <v>0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160">
        <f>SUM(BP56:BP61)</f>
        <v>0</v>
      </c>
      <c r="BQ62" s="60"/>
      <c r="BR62" s="141"/>
      <c r="BS62" s="150"/>
      <c r="BT62" s="134"/>
      <c r="BU62" s="134"/>
      <c r="BV62" s="134"/>
      <c r="BW62" s="134"/>
      <c r="BX62" s="148"/>
      <c r="BY62" s="148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370" t="str">
        <f>Spielplan!$CI$26</f>
        <v/>
      </c>
      <c r="CR62" s="371"/>
      <c r="CS62" s="371"/>
      <c r="CT62" s="371"/>
      <c r="CU62" s="371"/>
      <c r="CV62" s="372"/>
      <c r="CW62" s="134"/>
    </row>
    <row r="63" spans="1:101" ht="18.75" customHeight="1" thickBot="1" x14ac:dyDescent="0.3">
      <c r="A63" s="60"/>
      <c r="B63" s="60"/>
      <c r="C63" s="60"/>
      <c r="D63" s="60"/>
      <c r="E63" s="85"/>
      <c r="F63" s="60"/>
      <c r="G63" s="85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138"/>
      <c r="BQ63" s="60"/>
      <c r="BR63" s="141"/>
      <c r="BS63" s="134"/>
      <c r="BT63" s="134"/>
      <c r="BU63" s="134"/>
      <c r="BV63" s="134"/>
      <c r="BW63" s="134"/>
      <c r="BX63" s="148"/>
      <c r="BY63" s="148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54" t="s">
        <v>131</v>
      </c>
      <c r="CM63" s="134"/>
      <c r="CN63" s="134"/>
      <c r="CO63" s="134"/>
      <c r="CP63" s="134"/>
      <c r="CQ63" s="373"/>
      <c r="CR63" s="374"/>
      <c r="CS63" s="374"/>
      <c r="CT63" s="374"/>
      <c r="CU63" s="374"/>
      <c r="CV63" s="375"/>
      <c r="CW63" s="134"/>
    </row>
    <row r="64" spans="1:101" ht="18.75" customHeight="1" thickBot="1" x14ac:dyDescent="0.3">
      <c r="A64" s="60"/>
      <c r="B64" s="60"/>
      <c r="C64" s="60"/>
      <c r="D64" s="60"/>
      <c r="E64" s="85"/>
      <c r="F64" s="60"/>
      <c r="G64" s="85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138"/>
      <c r="BQ64" s="60"/>
      <c r="BR64" s="141"/>
      <c r="BS64" s="153" t="s">
        <v>20</v>
      </c>
      <c r="BT64" s="144" t="str">
        <f>Spielplan!$BL$28</f>
        <v/>
      </c>
      <c r="BU64" s="145"/>
      <c r="BV64" s="146">
        <f>Spielplan!$BN$28</f>
        <v>0</v>
      </c>
      <c r="BW64" s="147"/>
      <c r="BX64" s="148">
        <f>IF(BT28=BT64,Punktemodus!$B$11,0)</f>
        <v>10</v>
      </c>
      <c r="BY64" s="148">
        <f>IF(BT64=BT13,Punktemodus!B13,0)</f>
        <v>5</v>
      </c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55"/>
      <c r="CR64" s="142" t="s">
        <v>137</v>
      </c>
      <c r="CS64" s="155"/>
      <c r="CT64" s="155"/>
      <c r="CU64" s="155"/>
      <c r="CV64" s="155"/>
      <c r="CW64" s="134"/>
    </row>
    <row r="65" spans="1:101" ht="18.75" customHeight="1" thickBot="1" x14ac:dyDescent="0.3">
      <c r="A65" s="60"/>
      <c r="B65" s="60"/>
      <c r="C65" s="88" t="s">
        <v>91</v>
      </c>
      <c r="D65" s="60"/>
      <c r="E65" s="85"/>
      <c r="F65" s="60"/>
      <c r="G65" s="85"/>
      <c r="H65" s="60"/>
      <c r="I65" s="60"/>
      <c r="J65" s="60"/>
      <c r="K65" s="60"/>
      <c r="L65" s="60"/>
      <c r="M65" s="60" t="s">
        <v>4</v>
      </c>
      <c r="N65" s="60"/>
      <c r="O65" s="60"/>
      <c r="P65" s="60"/>
      <c r="Q65" s="60" t="s">
        <v>6</v>
      </c>
      <c r="R65" s="60"/>
      <c r="S65" s="60"/>
      <c r="T65" s="60"/>
      <c r="U65" s="60" t="s">
        <v>7</v>
      </c>
      <c r="V65" s="60"/>
      <c r="W65" s="60"/>
      <c r="X65" s="60"/>
      <c r="Y65" s="60"/>
      <c r="Z65" s="60" t="s">
        <v>4</v>
      </c>
      <c r="AA65" s="60" t="s">
        <v>5</v>
      </c>
      <c r="AB65" s="60"/>
      <c r="AC65" s="60"/>
      <c r="AD65" s="60" t="s">
        <v>9</v>
      </c>
      <c r="AE65" s="60"/>
      <c r="AF65" s="60"/>
      <c r="AG65" s="60"/>
      <c r="AH65" s="60" t="s">
        <v>32</v>
      </c>
      <c r="AI65" s="60"/>
      <c r="AJ65" s="60"/>
      <c r="AK65" s="60"/>
      <c r="AL65" s="60"/>
      <c r="AM65" s="60"/>
      <c r="AN65" s="60" t="s">
        <v>35</v>
      </c>
      <c r="AO65" s="60"/>
      <c r="AP65" s="60"/>
      <c r="AQ65" s="60"/>
      <c r="AR65" s="60"/>
      <c r="AS65" s="60" t="s">
        <v>33</v>
      </c>
      <c r="AT65" s="60"/>
      <c r="AU65" s="60"/>
      <c r="AV65" s="60"/>
      <c r="AW65" s="60"/>
      <c r="AX65" s="60"/>
      <c r="AY65" s="60"/>
      <c r="AZ65" s="60"/>
      <c r="BA65" s="60"/>
      <c r="BB65" s="89" t="s">
        <v>10</v>
      </c>
      <c r="BC65" s="60"/>
      <c r="BD65" s="90" t="s">
        <v>4</v>
      </c>
      <c r="BE65" s="60"/>
      <c r="BF65" s="61" t="s">
        <v>5</v>
      </c>
      <c r="BG65" s="60"/>
      <c r="BH65" s="60"/>
      <c r="BI65" s="85"/>
      <c r="BJ65" s="60"/>
      <c r="BK65" s="60"/>
      <c r="BL65" s="60"/>
      <c r="BM65" s="60"/>
      <c r="BN65" s="60"/>
      <c r="BO65" s="60"/>
      <c r="BP65" s="138"/>
      <c r="BQ65" s="85"/>
      <c r="BR65" s="141"/>
      <c r="BS65" s="149" t="s">
        <v>125</v>
      </c>
      <c r="BT65" s="144" t="str">
        <f>Spielplan!$BL$29</f>
        <v/>
      </c>
      <c r="BU65" s="145"/>
      <c r="BV65" s="146">
        <f>Spielplan!$BN$29</f>
        <v>0</v>
      </c>
      <c r="BW65" s="134"/>
      <c r="BX65" s="148">
        <f>IF(BT29=BT65,Punktemodus!$B$11,0)</f>
        <v>10</v>
      </c>
      <c r="BY65" s="148">
        <f>IF(BT65=BT12,Punktemodus!B13,0)</f>
        <v>5</v>
      </c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44" t="str">
        <f>Spielplan!$CC$29</f>
        <v/>
      </c>
      <c r="CL65" s="145"/>
      <c r="CM65" s="146">
        <f>Spielplan!$CE$29</f>
        <v>0</v>
      </c>
      <c r="CN65" s="134"/>
      <c r="CO65" s="134"/>
      <c r="CP65" s="134"/>
      <c r="CQ65" s="370" t="str">
        <f>Spielplan!$CI$29</f>
        <v/>
      </c>
      <c r="CR65" s="371"/>
      <c r="CS65" s="371"/>
      <c r="CT65" s="371"/>
      <c r="CU65" s="371"/>
      <c r="CV65" s="372"/>
      <c r="CW65" s="134"/>
    </row>
    <row r="66" spans="1:101" ht="18.75" customHeight="1" thickBot="1" x14ac:dyDescent="0.3">
      <c r="A66" s="60"/>
      <c r="B66" s="60"/>
      <c r="C66" s="60"/>
      <c r="D66" s="60"/>
      <c r="E66" s="85"/>
      <c r="F66" s="60"/>
      <c r="G66" s="85"/>
      <c r="H66" s="60"/>
      <c r="I66" s="60"/>
      <c r="J66" s="60"/>
      <c r="K66" s="60"/>
      <c r="L66" s="60"/>
      <c r="M66" s="60" t="s">
        <v>0</v>
      </c>
      <c r="N66" s="60" t="s">
        <v>1</v>
      </c>
      <c r="O66" s="60" t="s">
        <v>2</v>
      </c>
      <c r="P66" s="60" t="s">
        <v>3</v>
      </c>
      <c r="Q66" s="60" t="s">
        <v>0</v>
      </c>
      <c r="R66" s="60" t="s">
        <v>1</v>
      </c>
      <c r="S66" s="60" t="s">
        <v>2</v>
      </c>
      <c r="T66" s="60" t="s">
        <v>3</v>
      </c>
      <c r="U66" s="60" t="s">
        <v>0</v>
      </c>
      <c r="V66" s="60" t="s">
        <v>1</v>
      </c>
      <c r="W66" s="60" t="s">
        <v>2</v>
      </c>
      <c r="X66" s="60" t="s">
        <v>3</v>
      </c>
      <c r="Y66" s="60"/>
      <c r="Z66" s="60" t="s">
        <v>8</v>
      </c>
      <c r="AA66" s="60"/>
      <c r="AB66" s="60"/>
      <c r="AC66" s="60"/>
      <c r="AD66" s="60"/>
      <c r="AE66" s="60"/>
      <c r="AF66" s="60"/>
      <c r="AG66" s="60"/>
      <c r="AH66" s="60" t="s">
        <v>31</v>
      </c>
      <c r="AI66" s="60"/>
      <c r="AJ66" s="60"/>
      <c r="AK66" s="60"/>
      <c r="AL66" s="60"/>
      <c r="AM66" s="60"/>
      <c r="AN66" s="60" t="str">
        <f>AI67</f>
        <v>Argentinien</v>
      </c>
      <c r="AO66" s="60" t="str">
        <f>AI68</f>
        <v>Bosnien</v>
      </c>
      <c r="AP66" s="60" t="str">
        <f>AI69</f>
        <v>Iran</v>
      </c>
      <c r="AQ66" s="60" t="str">
        <f>AI70</f>
        <v>Nigeria</v>
      </c>
      <c r="AR66" s="60"/>
      <c r="AS66" s="60" t="s">
        <v>31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85"/>
      <c r="BJ66" s="85"/>
      <c r="BK66" s="85"/>
      <c r="BL66" s="85"/>
      <c r="BM66" s="85"/>
      <c r="BN66" s="85"/>
      <c r="BO66" s="85"/>
      <c r="BP66" s="137"/>
      <c r="BQ66" s="85"/>
      <c r="BR66" s="141"/>
      <c r="BS66" s="150"/>
      <c r="BT66" s="134"/>
      <c r="BU66" s="134"/>
      <c r="BV66" s="134"/>
      <c r="BW66" s="134"/>
      <c r="BX66" s="148"/>
      <c r="BY66" s="148"/>
      <c r="BZ66" s="134"/>
      <c r="CA66" s="144" t="str">
        <f>Spielplan!$BS$30</f>
        <v/>
      </c>
      <c r="CB66" s="145"/>
      <c r="CC66" s="146">
        <f>Spielplan!$BU$30</f>
        <v>0</v>
      </c>
      <c r="CD66" s="147"/>
      <c r="CE66" s="134">
        <f>IF(CA66=CA30,Punktemodus!B15,0)</f>
        <v>20</v>
      </c>
      <c r="CF66" s="148">
        <f>IF(OR(CA66=$CA$14,CA66=$CA$15,CA66=$CA$22,CA66=$CA$23,CA66=$CA$31,CA66=$CA$38,CA66=$CA$39),Punktemodus!B17,0)</f>
        <v>10</v>
      </c>
      <c r="CG66" s="134"/>
      <c r="CH66" s="134"/>
      <c r="CI66" s="134"/>
      <c r="CJ66" s="134"/>
      <c r="CK66" s="144" t="str">
        <f>Spielplan!$CC$30</f>
        <v/>
      </c>
      <c r="CL66" s="145"/>
      <c r="CM66" s="146">
        <f>Spielplan!$CE$30</f>
        <v>0</v>
      </c>
      <c r="CN66" s="134"/>
      <c r="CO66" s="134"/>
      <c r="CP66" s="134"/>
      <c r="CQ66" s="373"/>
      <c r="CR66" s="374"/>
      <c r="CS66" s="374"/>
      <c r="CT66" s="374"/>
      <c r="CU66" s="374"/>
      <c r="CV66" s="375"/>
      <c r="CW66" s="134"/>
    </row>
    <row r="67" spans="1:101" ht="18.75" customHeight="1" thickBot="1" x14ac:dyDescent="0.3">
      <c r="A67" s="60"/>
      <c r="B67" s="60"/>
      <c r="C67" s="200" t="str">
        <f>Spielplan!$C$67</f>
        <v>Argentinien</v>
      </c>
      <c r="D67" s="201"/>
      <c r="E67" s="104"/>
      <c r="F67" s="93"/>
      <c r="G67" s="104"/>
      <c r="H67" s="200" t="str">
        <f>Spielplan!$H$67</f>
        <v>Bosnien</v>
      </c>
      <c r="I67" s="201"/>
      <c r="J67" s="60"/>
      <c r="K67" s="60" t="s">
        <v>101</v>
      </c>
      <c r="L67" s="60">
        <f t="shared" ref="L67:L72" si="40">IF(E67-G67&gt;0,1,IF(G67=E67,0,-1))</f>
        <v>0</v>
      </c>
      <c r="M67" s="60">
        <f>IF($E67="",0,IF($E67&gt;$G67,3,IF($E67=G67,1,0)))</f>
        <v>0</v>
      </c>
      <c r="N67" s="60">
        <f>IF($G67="",0,IF($E67&gt;$G67,0,IF($E67=G67,1,3)))</f>
        <v>0</v>
      </c>
      <c r="O67" s="60"/>
      <c r="P67" s="60"/>
      <c r="Q67" s="60">
        <f>E67</f>
        <v>0</v>
      </c>
      <c r="R67" s="60">
        <f>G67</f>
        <v>0</v>
      </c>
      <c r="S67" s="60"/>
      <c r="T67" s="60"/>
      <c r="U67" s="60">
        <f>G67</f>
        <v>0</v>
      </c>
      <c r="V67" s="60">
        <f>E67</f>
        <v>0</v>
      </c>
      <c r="W67" s="60"/>
      <c r="X67" s="60"/>
      <c r="Y67" s="60"/>
      <c r="Z67" s="60">
        <f>M73</f>
        <v>0</v>
      </c>
      <c r="AA67" s="60">
        <f>Q73</f>
        <v>0</v>
      </c>
      <c r="AB67" s="60">
        <f>U73</f>
        <v>0</v>
      </c>
      <c r="AC67" s="60">
        <f>AA67-AB67</f>
        <v>0</v>
      </c>
      <c r="AD67" s="60">
        <f>IF(Z67&gt;Z68,-1,0)</f>
        <v>0</v>
      </c>
      <c r="AE67" s="60">
        <f>IF(Z67&gt;Z69,-1,0)</f>
        <v>0</v>
      </c>
      <c r="AF67" s="60">
        <f>IF(Z67&gt;Z70,-1,0)</f>
        <v>0</v>
      </c>
      <c r="AG67" s="60">
        <f>10000-(AJ67*1000+AM67*100+AK67*10)</f>
        <v>10000</v>
      </c>
      <c r="AH67" s="90">
        <f>RANK(AG67,AG67:AG70,1)</f>
        <v>1</v>
      </c>
      <c r="AI67" s="60" t="str">
        <f>C67</f>
        <v>Argentinien</v>
      </c>
      <c r="AJ67" s="60">
        <f t="shared" ref="AJ67:AJ70" si="41">Z67</f>
        <v>0</v>
      </c>
      <c r="AK67" s="60">
        <f t="shared" ref="AK67:AK70" si="42">AA67</f>
        <v>0</v>
      </c>
      <c r="AL67" s="60">
        <f t="shared" ref="AL67:AL70" si="43">AB67</f>
        <v>0</v>
      </c>
      <c r="AM67" s="60">
        <f>AK67-AL67</f>
        <v>0</v>
      </c>
      <c r="AN67" s="187"/>
      <c r="AO67" s="187">
        <f>IF(AG68=AG67,IF(G67&gt;E67,AG68-0.1,AG68),AG68)</f>
        <v>10000</v>
      </c>
      <c r="AP67" s="187">
        <f>IF(AG69=AG67,IF(G69&gt;E69,AG69-0.1,AG69),AG69)</f>
        <v>10000</v>
      </c>
      <c r="AQ67" s="187">
        <f>IF(AG70=AG67,IF(G71&gt;E71,AG70-0.1,AG70),AG70)</f>
        <v>10000</v>
      </c>
      <c r="AR67" s="187">
        <f>AN71</f>
        <v>30000</v>
      </c>
      <c r="AS67" s="90">
        <f>RANK(AR67,AR67:AR70,1)</f>
        <v>1</v>
      </c>
      <c r="AT67" s="60" t="str">
        <f t="shared" ref="AT67:AT70" si="44">AI67</f>
        <v>Argentinien</v>
      </c>
      <c r="AU67" s="60">
        <f t="shared" ref="AU67:AU70" si="45">AJ67</f>
        <v>0</v>
      </c>
      <c r="AV67" s="60">
        <f t="shared" ref="AV67:AV70" si="46">AK67</f>
        <v>0</v>
      </c>
      <c r="AW67" s="60">
        <f t="shared" ref="AW67:AW70" si="47">AL67</f>
        <v>0</v>
      </c>
      <c r="AX67" s="60"/>
      <c r="AY67" s="60"/>
      <c r="AZ67" s="60"/>
      <c r="BA67" s="202">
        <v>1</v>
      </c>
      <c r="BB67" s="200" t="str">
        <f>VLOOKUP(1,AS67:AT70,2,FALSE)</f>
        <v>Argentinien</v>
      </c>
      <c r="BC67" s="201"/>
      <c r="BD67" s="203">
        <f>VLOOKUP(1,AS67:AW70,3,FALSE)</f>
        <v>0</v>
      </c>
      <c r="BE67" s="204">
        <f>VLOOKUP(1,AS67:AW70,4,FALSE)</f>
        <v>0</v>
      </c>
      <c r="BF67" s="93" t="s">
        <v>12</v>
      </c>
      <c r="BG67" s="204">
        <f>VLOOKUP(1,AS67:AW70,5,FALSE)</f>
        <v>0</v>
      </c>
      <c r="BH67" s="205" t="s">
        <v>126</v>
      </c>
      <c r="BI67" s="85"/>
      <c r="BJ67" s="85">
        <f>IF(E67&gt;G67,IF(Spielplan!E67&gt;Spielplan!G67,Punktemodus!$B$3,0),0)</f>
        <v>0</v>
      </c>
      <c r="BK67" s="85">
        <f>IF(E67=G67,IF(Spielplan!E67=Spielplan!G67,Punktemodus!$B$3,0),0)</f>
        <v>10</v>
      </c>
      <c r="BL67" s="85">
        <f>IF(E67&lt;G67,IF(Spielplan!E67&lt;Spielplan!G67,Punktemodus!$B$3,0),0)</f>
        <v>0</v>
      </c>
      <c r="BM67" s="85">
        <f>IF(E67=Spielplan!E67,IF(G67=Spielplan!G67,Punktemodus!$B$5,0),0)</f>
        <v>3</v>
      </c>
      <c r="BN67" s="85">
        <f>IF(E67=Spielplan!E67,Punktemodus!$B$7,0)</f>
        <v>1</v>
      </c>
      <c r="BO67" s="85">
        <f>IF(G67=Spielplan!G67,Punktemodus!$B$7,0)</f>
        <v>1</v>
      </c>
      <c r="BP67" s="137">
        <f>IF(Spielplan!E67="",0,SUM(BJ67:BO67))</f>
        <v>0</v>
      </c>
      <c r="BQ67" s="85"/>
      <c r="BR67" s="141"/>
      <c r="BS67" s="134"/>
      <c r="BT67" s="134"/>
      <c r="BU67" s="134"/>
      <c r="BV67" s="134"/>
      <c r="BW67" s="134"/>
      <c r="BX67" s="148"/>
      <c r="BY67" s="148"/>
      <c r="BZ67" s="134"/>
      <c r="CA67" s="144" t="str">
        <f>Spielplan!$BS$31</f>
        <v/>
      </c>
      <c r="CB67" s="145"/>
      <c r="CC67" s="146">
        <f>Spielplan!$BU$31</f>
        <v>0</v>
      </c>
      <c r="CD67" s="134"/>
      <c r="CE67" s="134">
        <f>IF(CA67=CA31,Punktemodus!B15,0)</f>
        <v>20</v>
      </c>
      <c r="CF67" s="148">
        <f>IF(OR(CA67=$CA$14,CA67=$CA$15,CA67=$CA$22,CA67=$CA$23,CA67=$CA$30,CA67=$CA$38,CA67=$CA$39),Punktemodus!B17,0)</f>
        <v>10</v>
      </c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55"/>
      <c r="CR67" s="142" t="s">
        <v>138</v>
      </c>
      <c r="CS67" s="155"/>
      <c r="CT67" s="155"/>
      <c r="CU67" s="155"/>
      <c r="CV67" s="155"/>
      <c r="CW67" s="134"/>
    </row>
    <row r="68" spans="1:101" ht="18.75" customHeight="1" thickBot="1" x14ac:dyDescent="0.3">
      <c r="A68" s="60"/>
      <c r="B68" s="60"/>
      <c r="C68" s="206" t="str">
        <f>Spielplan!$C$68</f>
        <v>Iran</v>
      </c>
      <c r="D68" s="207"/>
      <c r="E68" s="104"/>
      <c r="F68" s="93"/>
      <c r="G68" s="104"/>
      <c r="H68" s="206" t="str">
        <f>Spielplan!$H$68</f>
        <v>Nigeria</v>
      </c>
      <c r="I68" s="207"/>
      <c r="J68" s="60"/>
      <c r="K68" s="60" t="s">
        <v>102</v>
      </c>
      <c r="L68" s="60">
        <f t="shared" si="40"/>
        <v>0</v>
      </c>
      <c r="M68" s="60"/>
      <c r="N68" s="60"/>
      <c r="O68" s="60">
        <f>IF($E68="",0,IF($E68&gt;$G68,3,IF($E68=$G68,1,0)))</f>
        <v>0</v>
      </c>
      <c r="P68" s="60">
        <f>IF($G68="",0,IF($E68&gt;$G68,0,IF($E68=$G68,1,3)))</f>
        <v>0</v>
      </c>
      <c r="Q68" s="60"/>
      <c r="R68" s="60"/>
      <c r="S68" s="60">
        <f>E68</f>
        <v>0</v>
      </c>
      <c r="T68" s="60">
        <f>G68</f>
        <v>0</v>
      </c>
      <c r="U68" s="60"/>
      <c r="V68" s="60"/>
      <c r="W68" s="60">
        <f>G68</f>
        <v>0</v>
      </c>
      <c r="X68" s="60">
        <f>E68</f>
        <v>0</v>
      </c>
      <c r="Y68" s="60"/>
      <c r="Z68" s="60">
        <f>N73</f>
        <v>0</v>
      </c>
      <c r="AA68" s="60">
        <f>R73</f>
        <v>0</v>
      </c>
      <c r="AB68" s="60">
        <f>V73</f>
        <v>0</v>
      </c>
      <c r="AC68" s="60">
        <f>AA68-AB68</f>
        <v>0</v>
      </c>
      <c r="AD68" s="60">
        <f>IF(Z68&gt;Z67,-1,0)</f>
        <v>0</v>
      </c>
      <c r="AE68" s="60">
        <f>IF(Z68&gt;Z69,-1,0)</f>
        <v>0</v>
      </c>
      <c r="AF68" s="60">
        <f>IF(Z68&gt;Z70,-1,0)</f>
        <v>0</v>
      </c>
      <c r="AG68" s="60">
        <f>10000-(AJ68*1000+AM68*100+AK68*10)</f>
        <v>10000</v>
      </c>
      <c r="AH68" s="90">
        <f>RANK(AG68,AG67:AG70,1)</f>
        <v>1</v>
      </c>
      <c r="AI68" s="60" t="str">
        <f>H67</f>
        <v>Bosnien</v>
      </c>
      <c r="AJ68" s="60">
        <f t="shared" si="41"/>
        <v>0</v>
      </c>
      <c r="AK68" s="60">
        <f t="shared" si="42"/>
        <v>0</v>
      </c>
      <c r="AL68" s="60">
        <f t="shared" si="43"/>
        <v>0</v>
      </c>
      <c r="AM68" s="60">
        <f>AK68-AL68</f>
        <v>0</v>
      </c>
      <c r="AN68" s="187">
        <f>IF(AG67=AG68,IF(E67&gt;G67,AG67-0.1,AG67),AG67)</f>
        <v>10000</v>
      </c>
      <c r="AO68" s="187"/>
      <c r="AP68" s="187">
        <f>IF(AG69=AG68,IF(G72&gt;E72,AG69-0.1,AG69),AG69)</f>
        <v>10000</v>
      </c>
      <c r="AQ68" s="187">
        <f>IF(AG70=AG68,IF(G70&gt;E70,AG70-0.1,AG70),AG70)</f>
        <v>10000</v>
      </c>
      <c r="AR68" s="187">
        <f>AO71</f>
        <v>30000</v>
      </c>
      <c r="AS68" s="90">
        <f>RANK(AR68,AR67:AR70,1)</f>
        <v>1</v>
      </c>
      <c r="AT68" s="60" t="str">
        <f t="shared" si="44"/>
        <v>Bosnien</v>
      </c>
      <c r="AU68" s="60">
        <f t="shared" si="45"/>
        <v>0</v>
      </c>
      <c r="AV68" s="60">
        <f t="shared" si="46"/>
        <v>0</v>
      </c>
      <c r="AW68" s="60">
        <f t="shared" si="47"/>
        <v>0</v>
      </c>
      <c r="AX68" s="60"/>
      <c r="AY68" s="60"/>
      <c r="AZ68" s="60"/>
      <c r="BA68" s="208">
        <v>2</v>
      </c>
      <c r="BB68" s="206" t="e">
        <f>VLOOKUP(2,AS67:AT70,2,FALSE)</f>
        <v>#N/A</v>
      </c>
      <c r="BC68" s="207"/>
      <c r="BD68" s="209" t="e">
        <f>VLOOKUP(2,AS67:AW70,3,FALSE)</f>
        <v>#N/A</v>
      </c>
      <c r="BE68" s="210" t="e">
        <f>VLOOKUP(2,AS67:AW70,4,FALSE)</f>
        <v>#N/A</v>
      </c>
      <c r="BF68" s="93" t="s">
        <v>12</v>
      </c>
      <c r="BG68" s="210" t="e">
        <f>VLOOKUP(2,AS67:AW70,5,FALSE)</f>
        <v>#N/A</v>
      </c>
      <c r="BH68" s="210" t="s">
        <v>122</v>
      </c>
      <c r="BI68" s="85"/>
      <c r="BJ68" s="85">
        <f>IF(E68&gt;G68,IF(Spielplan!E68&gt;Spielplan!G68,Punktemodus!$B$3,0),0)</f>
        <v>0</v>
      </c>
      <c r="BK68" s="85">
        <f>IF(E68=G68,IF(Spielplan!E68=Spielplan!G68,Punktemodus!$B$3,0),0)</f>
        <v>10</v>
      </c>
      <c r="BL68" s="85">
        <f>IF(E68&lt;G68,IF(Spielplan!E68&lt;Spielplan!G68,Punktemodus!$B$3,0),0)</f>
        <v>0</v>
      </c>
      <c r="BM68" s="85">
        <f>IF(E68=Spielplan!E68,IF(G68=Spielplan!G68,Punktemodus!$B$5,0),0)</f>
        <v>3</v>
      </c>
      <c r="BN68" s="85">
        <f>IF(E68=Spielplan!E68,Punktemodus!$B$7,0)</f>
        <v>1</v>
      </c>
      <c r="BO68" s="85">
        <f>IF(G68=Spielplan!G68,Punktemodus!$B$7,0)</f>
        <v>1</v>
      </c>
      <c r="BP68" s="137">
        <f>IF(Spielplan!E68="",0,SUM(BJ68:BO68))</f>
        <v>0</v>
      </c>
      <c r="BQ68" s="85"/>
      <c r="BR68" s="141"/>
      <c r="BS68" s="153" t="s">
        <v>24</v>
      </c>
      <c r="BT68" s="144" t="str">
        <f>Spielplan!$BL$32</f>
        <v/>
      </c>
      <c r="BU68" s="145"/>
      <c r="BV68" s="146">
        <f>Spielplan!$BN$32</f>
        <v>0</v>
      </c>
      <c r="BW68" s="147"/>
      <c r="BX68" s="148">
        <f>IF(BT32=BT68,Punktemodus!$B$11,0)</f>
        <v>10</v>
      </c>
      <c r="BY68" s="148">
        <f>IF(BT68=BT17,Punktemodus!B13,0)</f>
        <v>5</v>
      </c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370" t="str">
        <f>Spielplan!$CI$32</f>
        <v/>
      </c>
      <c r="CR68" s="371"/>
      <c r="CS68" s="371"/>
      <c r="CT68" s="371"/>
      <c r="CU68" s="371"/>
      <c r="CV68" s="372"/>
      <c r="CW68" s="134"/>
    </row>
    <row r="69" spans="1:101" ht="18.75" customHeight="1" thickBot="1" x14ac:dyDescent="0.3">
      <c r="A69" s="60"/>
      <c r="B69" s="60"/>
      <c r="C69" s="200" t="str">
        <f>C67</f>
        <v>Argentinien</v>
      </c>
      <c r="D69" s="201"/>
      <c r="E69" s="104"/>
      <c r="F69" s="93"/>
      <c r="G69" s="104"/>
      <c r="H69" s="200" t="str">
        <f>C68</f>
        <v>Iran</v>
      </c>
      <c r="I69" s="201"/>
      <c r="J69" s="60"/>
      <c r="K69" s="60" t="s">
        <v>103</v>
      </c>
      <c r="L69" s="60">
        <f t="shared" si="40"/>
        <v>0</v>
      </c>
      <c r="M69" s="60">
        <f>IF($E69="",0,IF($E69&gt;$G69,3,IF($E69=G69,1,0)))</f>
        <v>0</v>
      </c>
      <c r="N69" s="60"/>
      <c r="O69" s="60">
        <f>IF($G69="",0,IF($E69&gt;$G69,0,IF($E69=$G69,1,3)))</f>
        <v>0</v>
      </c>
      <c r="P69" s="60"/>
      <c r="Q69" s="60">
        <f>E69</f>
        <v>0</v>
      </c>
      <c r="R69" s="60"/>
      <c r="S69" s="60">
        <f>G69</f>
        <v>0</v>
      </c>
      <c r="T69" s="60"/>
      <c r="U69" s="60">
        <f>G69</f>
        <v>0</v>
      </c>
      <c r="V69" s="60"/>
      <c r="W69" s="60">
        <f>E69</f>
        <v>0</v>
      </c>
      <c r="X69" s="60"/>
      <c r="Y69" s="60"/>
      <c r="Z69" s="60">
        <f>O73</f>
        <v>0</v>
      </c>
      <c r="AA69" s="60">
        <f>S73</f>
        <v>0</v>
      </c>
      <c r="AB69" s="60">
        <f>W73</f>
        <v>0</v>
      </c>
      <c r="AC69" s="60">
        <f>AA69-AB69</f>
        <v>0</v>
      </c>
      <c r="AD69" s="60">
        <f>IF(Z69&gt;Z67,-1,0)</f>
        <v>0</v>
      </c>
      <c r="AE69" s="60">
        <f>IF(Z69&gt;Z68,-1,0)</f>
        <v>0</v>
      </c>
      <c r="AF69" s="60">
        <f>IF(Z69&gt;Z70,-1,0)</f>
        <v>0</v>
      </c>
      <c r="AG69" s="60">
        <f>10000-(AJ69*1000+AM69*100+AK69*10)</f>
        <v>10000</v>
      </c>
      <c r="AH69" s="90">
        <f>RANK(AG69,AG67:AG70,1)</f>
        <v>1</v>
      </c>
      <c r="AI69" s="60" t="str">
        <f>C68</f>
        <v>Iran</v>
      </c>
      <c r="AJ69" s="60">
        <f t="shared" si="41"/>
        <v>0</v>
      </c>
      <c r="AK69" s="60">
        <f t="shared" si="42"/>
        <v>0</v>
      </c>
      <c r="AL69" s="60">
        <f t="shared" si="43"/>
        <v>0</v>
      </c>
      <c r="AM69" s="60">
        <f>AK69-AL69</f>
        <v>0</v>
      </c>
      <c r="AN69" s="187">
        <f>IF(AG67=AG69,IF(E69&gt;G69,AG67-0.1,AG67),AG67)</f>
        <v>10000</v>
      </c>
      <c r="AO69" s="187">
        <f>IF(AG68=AG69,IF(E72&gt;G72,AG68-0.1,AG68),AG68)</f>
        <v>10000</v>
      </c>
      <c r="AP69" s="187"/>
      <c r="AQ69" s="187">
        <f>IF(AG70=AG69,IF(G68&gt;E68,AG70-0.1,AG70),AG70)</f>
        <v>10000</v>
      </c>
      <c r="AR69" s="187">
        <f>AP71</f>
        <v>30000</v>
      </c>
      <c r="AS69" s="90">
        <f>RANK(AR69,AR67:AR70,1)</f>
        <v>1</v>
      </c>
      <c r="AT69" s="60" t="str">
        <f t="shared" si="44"/>
        <v>Iran</v>
      </c>
      <c r="AU69" s="60">
        <f t="shared" si="45"/>
        <v>0</v>
      </c>
      <c r="AV69" s="60">
        <f t="shared" si="46"/>
        <v>0</v>
      </c>
      <c r="AW69" s="60">
        <f t="shared" si="47"/>
        <v>0</v>
      </c>
      <c r="AX69" s="60"/>
      <c r="AY69" s="60"/>
      <c r="AZ69" s="60"/>
      <c r="BA69" s="113">
        <v>3</v>
      </c>
      <c r="BB69" s="114" t="e">
        <f>VLOOKUP(3,AS67:AT70,2,FALSE)</f>
        <v>#N/A</v>
      </c>
      <c r="BC69" s="115"/>
      <c r="BD69" s="116" t="e">
        <f>VLOOKUP(3,AS67:AW70,3,FALSE)</f>
        <v>#N/A</v>
      </c>
      <c r="BE69" s="116" t="e">
        <f>VLOOKUP(3,AS67:AW70,4,FALSE)</f>
        <v>#N/A</v>
      </c>
      <c r="BF69" s="93" t="s">
        <v>12</v>
      </c>
      <c r="BG69" s="116" t="e">
        <f>VLOOKUP(3,AS67:AW70,5,FALSE)</f>
        <v>#N/A</v>
      </c>
      <c r="BH69" s="60"/>
      <c r="BI69" s="85"/>
      <c r="BJ69" s="85">
        <f>IF(E69&gt;G69,IF(Spielplan!E69&gt;Spielplan!G69,Punktemodus!$B$3,0),0)</f>
        <v>0</v>
      </c>
      <c r="BK69" s="85">
        <f>IF(E69=G69,IF(Spielplan!E69=Spielplan!G69,Punktemodus!$B$3,0),0)</f>
        <v>10</v>
      </c>
      <c r="BL69" s="85">
        <f>IF(E69&lt;G69,IF(Spielplan!E69&lt;Spielplan!G69,Punktemodus!$B$3,0),0)</f>
        <v>0</v>
      </c>
      <c r="BM69" s="85">
        <f>IF(E69=Spielplan!E69,IF(G69=Spielplan!G69,Punktemodus!$B$5,0),0)</f>
        <v>3</v>
      </c>
      <c r="BN69" s="85">
        <f>IF(E69=Spielplan!E69,Punktemodus!$B$7,0)</f>
        <v>1</v>
      </c>
      <c r="BO69" s="85">
        <f>IF(G69=Spielplan!G69,Punktemodus!$B$7,0)</f>
        <v>1</v>
      </c>
      <c r="BP69" s="137">
        <f>IF(Spielplan!E69="",0,SUM(BJ69:BO69))</f>
        <v>0</v>
      </c>
      <c r="BQ69" s="85"/>
      <c r="BR69" s="141"/>
      <c r="BS69" s="149" t="s">
        <v>23</v>
      </c>
      <c r="BT69" s="144" t="str">
        <f>Spielplan!$BL$33</f>
        <v/>
      </c>
      <c r="BU69" s="145"/>
      <c r="BV69" s="146">
        <f>Spielplan!$BN$33</f>
        <v>0</v>
      </c>
      <c r="BW69" s="134"/>
      <c r="BX69" s="148">
        <f>IF(BT33=BT69,Punktemodus!$B$11,0)</f>
        <v>10</v>
      </c>
      <c r="BY69" s="148">
        <f>IF(BT69=BT16,Punktemodus!B13,0)</f>
        <v>5</v>
      </c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373"/>
      <c r="CR69" s="374"/>
      <c r="CS69" s="374"/>
      <c r="CT69" s="374"/>
      <c r="CU69" s="374"/>
      <c r="CV69" s="375"/>
      <c r="CW69" s="134"/>
    </row>
    <row r="70" spans="1:101" ht="18.75" customHeight="1" thickBot="1" x14ac:dyDescent="0.3">
      <c r="A70" s="60"/>
      <c r="B70" s="60"/>
      <c r="C70" s="206" t="str">
        <f>H67</f>
        <v>Bosnien</v>
      </c>
      <c r="D70" s="207"/>
      <c r="E70" s="104"/>
      <c r="F70" s="93"/>
      <c r="G70" s="104"/>
      <c r="H70" s="206" t="str">
        <f>H68</f>
        <v>Nigeria</v>
      </c>
      <c r="I70" s="207"/>
      <c r="J70" s="60"/>
      <c r="K70" s="60" t="s">
        <v>104</v>
      </c>
      <c r="L70" s="60">
        <f t="shared" si="40"/>
        <v>0</v>
      </c>
      <c r="M70" s="60"/>
      <c r="N70" s="60">
        <f>IF($E70="",0,IF($E70&gt;$G70,3,IF($E70=$G70,1,0)))</f>
        <v>0</v>
      </c>
      <c r="O70" s="60"/>
      <c r="P70" s="60">
        <f>IF($G70="",0,IF($E70&gt;$G70,0,IF($E70=$G70,1,3)))</f>
        <v>0</v>
      </c>
      <c r="Q70" s="60"/>
      <c r="R70" s="60">
        <f>E70</f>
        <v>0</v>
      </c>
      <c r="S70" s="60"/>
      <c r="T70" s="60">
        <f>G70</f>
        <v>0</v>
      </c>
      <c r="U70" s="60"/>
      <c r="V70" s="60">
        <f>G70</f>
        <v>0</v>
      </c>
      <c r="W70" s="60"/>
      <c r="X70" s="60">
        <f>E70</f>
        <v>0</v>
      </c>
      <c r="Y70" s="60"/>
      <c r="Z70" s="60">
        <f>P73</f>
        <v>0</v>
      </c>
      <c r="AA70" s="60">
        <f>T73</f>
        <v>0</v>
      </c>
      <c r="AB70" s="60">
        <f>X73</f>
        <v>0</v>
      </c>
      <c r="AC70" s="60">
        <f>AA70-AB70</f>
        <v>0</v>
      </c>
      <c r="AD70" s="60">
        <f>IF(Z70&gt;Z67,-1,0)</f>
        <v>0</v>
      </c>
      <c r="AE70" s="60">
        <f>IF(Z70&gt;Z68,-1,0)</f>
        <v>0</v>
      </c>
      <c r="AF70" s="60">
        <f>IF(Z70&gt;Z69,-1,0)</f>
        <v>0</v>
      </c>
      <c r="AG70" s="60">
        <f>10000-(AJ70*1000+AM70*100+AK70*10)</f>
        <v>10000</v>
      </c>
      <c r="AH70" s="90">
        <f>RANK(AG70,AG67:AG70,1)</f>
        <v>1</v>
      </c>
      <c r="AI70" s="60" t="str">
        <f>H68</f>
        <v>Nigeria</v>
      </c>
      <c r="AJ70" s="60">
        <f t="shared" si="41"/>
        <v>0</v>
      </c>
      <c r="AK70" s="60">
        <f t="shared" si="42"/>
        <v>0</v>
      </c>
      <c r="AL70" s="60">
        <f t="shared" si="43"/>
        <v>0</v>
      </c>
      <c r="AM70" s="60">
        <f>AK70-AL70</f>
        <v>0</v>
      </c>
      <c r="AN70" s="187">
        <f>IF(AG67=AG70,IF(E71&gt;G71,AG67-0.1,AG67),AG67)</f>
        <v>10000</v>
      </c>
      <c r="AO70" s="187">
        <f>IF(AG68=AG70,IF(E70&gt;G70,AG68-0.1,AG68),AG68)</f>
        <v>10000</v>
      </c>
      <c r="AP70" s="187">
        <f>IF(AG69=AG70,IF(E68&gt;G68,AG69-0.1,AG69),AG69)</f>
        <v>10000</v>
      </c>
      <c r="AQ70" s="187"/>
      <c r="AR70" s="187">
        <f>AQ71</f>
        <v>30000</v>
      </c>
      <c r="AS70" s="90">
        <f>RANK(AR70,AR67:AR70,1)</f>
        <v>1</v>
      </c>
      <c r="AT70" s="60" t="str">
        <f t="shared" si="44"/>
        <v>Nigeria</v>
      </c>
      <c r="AU70" s="60">
        <f t="shared" si="45"/>
        <v>0</v>
      </c>
      <c r="AV70" s="60">
        <f t="shared" si="46"/>
        <v>0</v>
      </c>
      <c r="AW70" s="60">
        <f t="shared" si="47"/>
        <v>0</v>
      </c>
      <c r="AX70" s="60"/>
      <c r="AY70" s="60"/>
      <c r="AZ70" s="60"/>
      <c r="BA70" s="113">
        <v>4</v>
      </c>
      <c r="BB70" s="114" t="e">
        <f>VLOOKUP(4,AS67:AT70,2,FALSE)</f>
        <v>#N/A</v>
      </c>
      <c r="BC70" s="115"/>
      <c r="BD70" s="116" t="e">
        <f>VLOOKUP(4,AS67:AW70,3,FALSE)</f>
        <v>#N/A</v>
      </c>
      <c r="BE70" s="116" t="e">
        <f>VLOOKUP(4,AS67:AW70,4,FALSE)</f>
        <v>#N/A</v>
      </c>
      <c r="BF70" s="93" t="s">
        <v>12</v>
      </c>
      <c r="BG70" s="116" t="e">
        <f>VLOOKUP(4,AS67:AW70,5,FALSE)</f>
        <v>#N/A</v>
      </c>
      <c r="BH70" s="60"/>
      <c r="BI70" s="85"/>
      <c r="BJ70" s="85">
        <f>IF(E70&gt;G70,IF(Spielplan!E70&gt;Spielplan!G70,Punktemodus!$B$3,0),0)</f>
        <v>0</v>
      </c>
      <c r="BK70" s="85">
        <f>IF(E70=G70,IF(Spielplan!E70=Spielplan!G70,Punktemodus!$B$3,0),0)</f>
        <v>10</v>
      </c>
      <c r="BL70" s="85">
        <f>IF(E70&lt;G70,IF(Spielplan!E70&lt;Spielplan!G70,Punktemodus!$B$3,0),0)</f>
        <v>0</v>
      </c>
      <c r="BM70" s="85">
        <f>IF(E70=Spielplan!E70,IF(G70=Spielplan!G70,Punktemodus!$B$5,0),0)</f>
        <v>3</v>
      </c>
      <c r="BN70" s="85">
        <f>IF(E70=Spielplan!E70,Punktemodus!$B$7,0)</f>
        <v>1</v>
      </c>
      <c r="BO70" s="85">
        <f>IF(G70=Spielplan!G70,Punktemodus!$B$7,0)</f>
        <v>1</v>
      </c>
      <c r="BP70" s="137">
        <f>IF(Spielplan!E70="",0,SUM(BJ70:BO70))</f>
        <v>0</v>
      </c>
      <c r="BQ70" s="60"/>
      <c r="BR70" s="141"/>
      <c r="BS70" s="150"/>
      <c r="BT70" s="134"/>
      <c r="BU70" s="134"/>
      <c r="BV70" s="134"/>
      <c r="BW70" s="134"/>
      <c r="BX70" s="148"/>
      <c r="BY70" s="148"/>
      <c r="BZ70" s="134"/>
      <c r="CA70" s="134"/>
      <c r="CB70" s="134"/>
      <c r="CC70" s="134"/>
      <c r="CD70" s="134"/>
      <c r="CE70" s="134"/>
      <c r="CF70" s="144" t="str">
        <f>Spielplan!$BX$34</f>
        <v/>
      </c>
      <c r="CG70" s="145"/>
      <c r="CH70" s="146">
        <f>Spielplan!$BZ$34</f>
        <v>0</v>
      </c>
      <c r="CI70" s="134"/>
      <c r="CJ70" s="134">
        <f>IF(OR(CF70=$CF$18,CF70=$CF$19,CF70=$CF$34,CF70=$CF$35),Punktemodus!$B$19,0)</f>
        <v>30</v>
      </c>
      <c r="CK70" s="134"/>
      <c r="CL70" s="134"/>
      <c r="CM70" s="134"/>
      <c r="CN70" s="134"/>
      <c r="CO70" s="134"/>
      <c r="CP70" s="134"/>
      <c r="CQ70" s="155"/>
      <c r="CR70" s="155"/>
      <c r="CS70" s="155"/>
      <c r="CT70" s="155"/>
      <c r="CU70" s="155"/>
      <c r="CV70" s="155"/>
      <c r="CW70" s="134"/>
    </row>
    <row r="71" spans="1:101" ht="18.75" customHeight="1" thickBot="1" x14ac:dyDescent="0.3">
      <c r="A71" s="60"/>
      <c r="B71" s="60"/>
      <c r="C71" s="200" t="str">
        <f>C67</f>
        <v>Argentinien</v>
      </c>
      <c r="D71" s="201"/>
      <c r="E71" s="104"/>
      <c r="F71" s="93"/>
      <c r="G71" s="104"/>
      <c r="H71" s="200" t="str">
        <f>H68</f>
        <v>Nigeria</v>
      </c>
      <c r="I71" s="201"/>
      <c r="J71" s="60"/>
      <c r="K71" s="60" t="s">
        <v>105</v>
      </c>
      <c r="L71" s="60">
        <f t="shared" si="40"/>
        <v>0</v>
      </c>
      <c r="M71" s="60">
        <f>IF($E71="",0,IF($E71&gt;$G71,3,IF($E71=G71,1,0)))</f>
        <v>0</v>
      </c>
      <c r="N71" s="60"/>
      <c r="O71" s="60"/>
      <c r="P71" s="60">
        <f>IF($G71="",0,IF($E71&gt;$G71,0,IF($E71=$G71,1,3)))</f>
        <v>0</v>
      </c>
      <c r="Q71" s="60">
        <f>E71</f>
        <v>0</v>
      </c>
      <c r="R71" s="60"/>
      <c r="S71" s="60"/>
      <c r="T71" s="60">
        <f>G71</f>
        <v>0</v>
      </c>
      <c r="U71" s="60">
        <f>G71</f>
        <v>0</v>
      </c>
      <c r="V71" s="60"/>
      <c r="W71" s="60"/>
      <c r="X71" s="60">
        <f>E71</f>
        <v>0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187">
        <f>SUM(AN67:AN70)</f>
        <v>30000</v>
      </c>
      <c r="AO71" s="187">
        <f>SUM(AO67:AO70)</f>
        <v>30000</v>
      </c>
      <c r="AP71" s="187">
        <f>SUM(AP67:AP70)</f>
        <v>30000</v>
      </c>
      <c r="AQ71" s="187">
        <f>SUM(AQ67:AQ70)</f>
        <v>30000</v>
      </c>
      <c r="AR71" s="187"/>
      <c r="AS71" s="60"/>
      <c r="AT71" s="60"/>
      <c r="AU71" s="60"/>
      <c r="AV71" s="60"/>
      <c r="AW71" s="60"/>
      <c r="AX71" s="60"/>
      <c r="AY71" s="60"/>
      <c r="AZ71" s="60"/>
      <c r="BA71" s="92"/>
      <c r="BB71" s="60"/>
      <c r="BC71" s="60"/>
      <c r="BD71" s="60"/>
      <c r="BE71" s="60"/>
      <c r="BF71" s="60"/>
      <c r="BG71" s="60"/>
      <c r="BH71" s="60"/>
      <c r="BI71" s="60"/>
      <c r="BJ71" s="85">
        <f>IF(E71&gt;G71,IF(Spielplan!E71&gt;Spielplan!G71,Punktemodus!$B$3,0),0)</f>
        <v>0</v>
      </c>
      <c r="BK71" s="85">
        <f>IF(E71=G71,IF(Spielplan!E71=Spielplan!G71,Punktemodus!$B$3,0),0)</f>
        <v>10</v>
      </c>
      <c r="BL71" s="85">
        <f>IF(E71&lt;G71,IF(Spielplan!E71&lt;Spielplan!G71,Punktemodus!$B$3,0),0)</f>
        <v>0</v>
      </c>
      <c r="BM71" s="85">
        <f>IF(E71=Spielplan!E71,IF(G71=Spielplan!G71,Punktemodus!$B$5,0),0)</f>
        <v>3</v>
      </c>
      <c r="BN71" s="85">
        <f>IF(E71=Spielplan!E71,Punktemodus!$B$7,0)</f>
        <v>1</v>
      </c>
      <c r="BO71" s="85">
        <f>IF(G71=Spielplan!G71,Punktemodus!$B$7,0)</f>
        <v>1</v>
      </c>
      <c r="BP71" s="137">
        <f>IF(Spielplan!E71="",0,SUM(BJ71:BO71))</f>
        <v>0</v>
      </c>
      <c r="BQ71" s="60"/>
      <c r="BR71" s="141"/>
      <c r="BS71" s="134"/>
      <c r="BT71" s="134"/>
      <c r="BU71" s="134"/>
      <c r="BV71" s="134"/>
      <c r="BW71" s="134"/>
      <c r="BX71" s="148"/>
      <c r="BY71" s="148"/>
      <c r="BZ71" s="134"/>
      <c r="CA71" s="134"/>
      <c r="CB71" s="134"/>
      <c r="CC71" s="134"/>
      <c r="CD71" s="134"/>
      <c r="CE71" s="134"/>
      <c r="CF71" s="144" t="str">
        <f>Spielplan!$BX$35</f>
        <v/>
      </c>
      <c r="CG71" s="145"/>
      <c r="CH71" s="146">
        <f>Spielplan!$BZ$35</f>
        <v>0</v>
      </c>
      <c r="CI71" s="134"/>
      <c r="CJ71" s="134">
        <f>IF(OR(CF71=$CF$18,CF71=$CF$19,CF71=$CF$34,CF71=$CF$35),Punktemodus!$B$19,0)</f>
        <v>30</v>
      </c>
      <c r="CK71" s="134"/>
      <c r="CL71" s="134"/>
      <c r="CM71" s="134"/>
      <c r="CN71" s="134"/>
      <c r="CO71" s="134"/>
      <c r="CP71" s="134"/>
      <c r="CQ71" s="155"/>
      <c r="CR71" s="155"/>
      <c r="CS71" s="155"/>
      <c r="CT71" s="155"/>
      <c r="CU71" s="155"/>
      <c r="CV71" s="155"/>
      <c r="CW71" s="134"/>
    </row>
    <row r="72" spans="1:101" ht="18.75" customHeight="1" thickBot="1" x14ac:dyDescent="0.3">
      <c r="A72" s="60"/>
      <c r="B72" s="60"/>
      <c r="C72" s="206" t="str">
        <f>H67</f>
        <v>Bosnien</v>
      </c>
      <c r="D72" s="207"/>
      <c r="E72" s="104"/>
      <c r="F72" s="106"/>
      <c r="G72" s="104"/>
      <c r="H72" s="206" t="str">
        <f>C68</f>
        <v>Iran</v>
      </c>
      <c r="I72" s="207"/>
      <c r="J72" s="60"/>
      <c r="K72" s="60" t="s">
        <v>105</v>
      </c>
      <c r="L72" s="60">
        <f t="shared" si="40"/>
        <v>0</v>
      </c>
      <c r="M72" s="60"/>
      <c r="N72" s="60">
        <f>IF($E72="",0,IF($E72&gt;$G72,3,IF($E72=$G72,1,0)))</f>
        <v>0</v>
      </c>
      <c r="O72" s="60">
        <f>IF($G72="",0,IF($E72&gt;$G72,0,IF($E72=$G72,1,3)))</f>
        <v>0</v>
      </c>
      <c r="P72" s="60"/>
      <c r="Q72" s="60"/>
      <c r="R72" s="60">
        <f>E72</f>
        <v>0</v>
      </c>
      <c r="S72" s="60">
        <f>G72</f>
        <v>0</v>
      </c>
      <c r="T72" s="60"/>
      <c r="U72" s="60"/>
      <c r="V72" s="60">
        <f>G72</f>
        <v>0</v>
      </c>
      <c r="W72" s="60">
        <f>E72</f>
        <v>0</v>
      </c>
      <c r="X72" s="60"/>
      <c r="Y72" s="60"/>
      <c r="Z72" s="60" t="s">
        <v>30</v>
      </c>
      <c r="AA72" s="60"/>
      <c r="AB72" s="60"/>
      <c r="AC72" s="60"/>
      <c r="AD72" s="60"/>
      <c r="AE72" s="60"/>
      <c r="AF72" s="60"/>
      <c r="AG72" s="60" t="b">
        <f>OR(AG67=AG68,AG67=AG69,AG67=AG70,AG68=AG69,AG68=AG70,AG69=AG70)</f>
        <v>1</v>
      </c>
      <c r="AH72" s="60"/>
      <c r="AI72" s="60"/>
      <c r="AJ72" s="60"/>
      <c r="AK72" s="60"/>
      <c r="AL72" s="60"/>
      <c r="AM72" s="60"/>
      <c r="AN72" s="60"/>
      <c r="AO72" s="60" t="s">
        <v>34</v>
      </c>
      <c r="AP72" s="60"/>
      <c r="AQ72" s="60"/>
      <c r="AR72" s="60" t="b">
        <f>OR(AR67=AR68,AR67=AR69,AR67=AR70,AR68=AR69,AR68=AR70,AR69=AR70)</f>
        <v>1</v>
      </c>
      <c r="AS72" s="60"/>
      <c r="AT72" s="60"/>
      <c r="AU72" s="60"/>
      <c r="AV72" s="60"/>
      <c r="AW72" s="60"/>
      <c r="AX72" s="60"/>
      <c r="AY72" s="60"/>
      <c r="AZ72" s="60"/>
      <c r="BA72" s="92"/>
      <c r="BB72" s="60"/>
      <c r="BC72" s="60"/>
      <c r="BD72" s="60"/>
      <c r="BE72" s="60"/>
      <c r="BF72" s="60"/>
      <c r="BG72" s="60"/>
      <c r="BH72" s="60"/>
      <c r="BI72" s="60"/>
      <c r="BJ72" s="85">
        <f>IF(E72&gt;G72,IF(Spielplan!E72&gt;Spielplan!G72,Punktemodus!$B$3,0),0)</f>
        <v>0</v>
      </c>
      <c r="BK72" s="85">
        <f>IF(E72=G72,IF(Spielplan!E72=Spielplan!G72,Punktemodus!$B$3,0),0)</f>
        <v>10</v>
      </c>
      <c r="BL72" s="85">
        <f>IF(E72&lt;G72,IF(Spielplan!E72&lt;Spielplan!G72,Punktemodus!$B$3,0),0)</f>
        <v>0</v>
      </c>
      <c r="BM72" s="85">
        <f>IF(E72=Spielplan!E72,IF(G72=Spielplan!G72,Punktemodus!$B$5,0),0)</f>
        <v>3</v>
      </c>
      <c r="BN72" s="85">
        <f>IF(E72=Spielplan!E72,Punktemodus!$B$7,0)</f>
        <v>1</v>
      </c>
      <c r="BO72" s="85">
        <f>IF(G72=Spielplan!G72,Punktemodus!$B$7,0)</f>
        <v>1</v>
      </c>
      <c r="BP72" s="137">
        <f>IF(Spielplan!E72="",0,SUM(BJ72:BO72))</f>
        <v>0</v>
      </c>
      <c r="BQ72" s="60"/>
      <c r="BR72" s="141"/>
      <c r="BS72" s="153" t="s">
        <v>126</v>
      </c>
      <c r="BT72" s="144" t="str">
        <f>Spielplan!$BL$36</f>
        <v/>
      </c>
      <c r="BU72" s="145"/>
      <c r="BV72" s="146">
        <f>Spielplan!$BN$36</f>
        <v>0</v>
      </c>
      <c r="BW72" s="147"/>
      <c r="BX72" s="148">
        <f>IF(BT36=BT72,Punktemodus!$B$11,0)</f>
        <v>10</v>
      </c>
      <c r="BY72" s="148">
        <f>IF(BT72=BT21,Punktemodus!B13,0)</f>
        <v>5</v>
      </c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55"/>
      <c r="CR72" s="155"/>
      <c r="CS72" s="155"/>
      <c r="CT72" s="155"/>
      <c r="CU72" s="155"/>
      <c r="CV72" s="155"/>
      <c r="CW72" s="134"/>
    </row>
    <row r="73" spans="1:101" ht="18.75" customHeight="1" thickBot="1" x14ac:dyDescent="0.25">
      <c r="A73" s="60"/>
      <c r="B73" s="60"/>
      <c r="C73" s="136" t="str">
        <f>IF(G72="","",IF(AR72=TRUE,"Achtung: Fehler in Tabelle!",""))</f>
        <v/>
      </c>
      <c r="D73" s="60"/>
      <c r="E73" s="85"/>
      <c r="F73" s="60"/>
      <c r="G73" s="85"/>
      <c r="H73" s="60"/>
      <c r="I73" s="60"/>
      <c r="J73" s="60"/>
      <c r="K73" s="60"/>
      <c r="L73" s="60"/>
      <c r="M73" s="60">
        <f t="shared" ref="M73:X73" si="48">SUM(M67:M72)</f>
        <v>0</v>
      </c>
      <c r="N73" s="60">
        <f t="shared" si="48"/>
        <v>0</v>
      </c>
      <c r="O73" s="60">
        <f t="shared" si="48"/>
        <v>0</v>
      </c>
      <c r="P73" s="60">
        <f t="shared" si="48"/>
        <v>0</v>
      </c>
      <c r="Q73" s="60">
        <f t="shared" si="48"/>
        <v>0</v>
      </c>
      <c r="R73" s="60">
        <f t="shared" si="48"/>
        <v>0</v>
      </c>
      <c r="S73" s="60">
        <f t="shared" si="48"/>
        <v>0</v>
      </c>
      <c r="T73" s="60">
        <f t="shared" si="48"/>
        <v>0</v>
      </c>
      <c r="U73" s="60">
        <f t="shared" si="48"/>
        <v>0</v>
      </c>
      <c r="V73" s="60">
        <f t="shared" si="48"/>
        <v>0</v>
      </c>
      <c r="W73" s="60">
        <f t="shared" si="48"/>
        <v>0</v>
      </c>
      <c r="X73" s="60">
        <f t="shared" si="48"/>
        <v>0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160">
        <f>SUM(BP67:BP72)</f>
        <v>0</v>
      </c>
      <c r="BQ73" s="60"/>
      <c r="BR73" s="141"/>
      <c r="BS73" s="149" t="s">
        <v>127</v>
      </c>
      <c r="BT73" s="144" t="str">
        <f>Spielplan!$BL$37</f>
        <v/>
      </c>
      <c r="BU73" s="145"/>
      <c r="BV73" s="146">
        <f>Spielplan!$BN$37</f>
        <v>0</v>
      </c>
      <c r="BW73" s="134"/>
      <c r="BX73" s="148">
        <f>IF(BT37=BT73,Punktemodus!$B$11,0)</f>
        <v>10</v>
      </c>
      <c r="BY73" s="148">
        <f>IF(BT73=BT20,Punktemodus!B13,0)</f>
        <v>5</v>
      </c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55"/>
      <c r="CR73" s="155"/>
      <c r="CS73" s="155"/>
      <c r="CT73" s="155"/>
      <c r="CU73" s="155"/>
      <c r="CV73" s="155"/>
      <c r="CW73" s="134"/>
    </row>
    <row r="74" spans="1:101" ht="18.75" customHeight="1" thickBot="1" x14ac:dyDescent="0.3">
      <c r="A74" s="60"/>
      <c r="B74" s="60"/>
      <c r="C74" s="60"/>
      <c r="D74" s="60"/>
      <c r="E74" s="85"/>
      <c r="F74" s="60"/>
      <c r="G74" s="85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138"/>
      <c r="BQ74" s="60"/>
      <c r="BR74" s="141"/>
      <c r="BS74" s="150"/>
      <c r="BT74" s="134"/>
      <c r="BU74" s="134"/>
      <c r="BV74" s="134"/>
      <c r="BW74" s="134"/>
      <c r="BX74" s="148"/>
      <c r="BY74" s="148"/>
      <c r="BZ74" s="134"/>
      <c r="CA74" s="144" t="str">
        <f>Spielplan!$BS$38</f>
        <v/>
      </c>
      <c r="CB74" s="145"/>
      <c r="CC74" s="146">
        <f>Spielplan!$BU$38</f>
        <v>0</v>
      </c>
      <c r="CD74" s="147"/>
      <c r="CE74" s="134">
        <f>IF(CA74=CA38,Punktemodus!B15,0)</f>
        <v>20</v>
      </c>
      <c r="CF74" s="148">
        <f>IF(OR(CA74=$CA$14,CA74=$CA$15,CA74=$CA$22,CA74=$CA$23,CA74=$CA$30,CA74=$CA$31,CA74=$CA$39),Punktemodus!B17,0)</f>
        <v>10</v>
      </c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</row>
    <row r="75" spans="1:101" ht="18.75" customHeight="1" thickBot="1" x14ac:dyDescent="0.25">
      <c r="A75" s="60"/>
      <c r="B75" s="60"/>
      <c r="C75" s="60"/>
      <c r="D75" s="60"/>
      <c r="E75" s="85"/>
      <c r="F75" s="60"/>
      <c r="G75" s="85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138"/>
      <c r="BQ75" s="60"/>
      <c r="BR75" s="141"/>
      <c r="BS75" s="134"/>
      <c r="BT75" s="134"/>
      <c r="BU75" s="134"/>
      <c r="BV75" s="134"/>
      <c r="BW75" s="134"/>
      <c r="BX75" s="148"/>
      <c r="BY75" s="148"/>
      <c r="BZ75" s="134"/>
      <c r="CA75" s="144" t="str">
        <f>Spielplan!$BS$39</f>
        <v/>
      </c>
      <c r="CB75" s="145"/>
      <c r="CC75" s="146">
        <f>Spielplan!$BU$39</f>
        <v>0</v>
      </c>
      <c r="CD75" s="134"/>
      <c r="CE75" s="134">
        <f>IF(CA75=CA39,Punktemodus!B15,0)</f>
        <v>20</v>
      </c>
      <c r="CF75" s="148">
        <f>IF(OR(CA75=$CA$14,CA75=$CA$15,CA75=$CA$22,CA75=$CA$23,CA75=$CA$30,CA75=$CA$31,CA75=$CA$38),Punktemodus!B17,0)</f>
        <v>10</v>
      </c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</row>
    <row r="76" spans="1:101" ht="18.75" customHeight="1" thickBot="1" x14ac:dyDescent="0.3">
      <c r="A76" s="60"/>
      <c r="B76" s="60"/>
      <c r="C76" s="88" t="s">
        <v>92</v>
      </c>
      <c r="D76" s="60"/>
      <c r="E76" s="85"/>
      <c r="F76" s="60"/>
      <c r="G76" s="85"/>
      <c r="H76" s="60"/>
      <c r="I76" s="60"/>
      <c r="J76" s="60"/>
      <c r="K76" s="60"/>
      <c r="L76" s="60"/>
      <c r="M76" s="60" t="s">
        <v>4</v>
      </c>
      <c r="N76" s="60"/>
      <c r="O76" s="60"/>
      <c r="P76" s="60"/>
      <c r="Q76" s="60" t="s">
        <v>6</v>
      </c>
      <c r="R76" s="60"/>
      <c r="S76" s="60"/>
      <c r="T76" s="60"/>
      <c r="U76" s="60" t="s">
        <v>7</v>
      </c>
      <c r="V76" s="60"/>
      <c r="W76" s="60"/>
      <c r="X76" s="60"/>
      <c r="Y76" s="60"/>
      <c r="Z76" s="60" t="s">
        <v>4</v>
      </c>
      <c r="AA76" s="60" t="s">
        <v>5</v>
      </c>
      <c r="AB76" s="60"/>
      <c r="AC76" s="60"/>
      <c r="AD76" s="60" t="s">
        <v>9</v>
      </c>
      <c r="AE76" s="60"/>
      <c r="AF76" s="60"/>
      <c r="AG76" s="60"/>
      <c r="AH76" s="60" t="s">
        <v>32</v>
      </c>
      <c r="AI76" s="60"/>
      <c r="AJ76" s="60"/>
      <c r="AK76" s="60"/>
      <c r="AL76" s="60"/>
      <c r="AM76" s="60"/>
      <c r="AN76" s="60" t="s">
        <v>35</v>
      </c>
      <c r="AO76" s="60"/>
      <c r="AP76" s="60"/>
      <c r="AQ76" s="60"/>
      <c r="AR76" s="60"/>
      <c r="AS76" s="60" t="s">
        <v>33</v>
      </c>
      <c r="AT76" s="60"/>
      <c r="AU76" s="60"/>
      <c r="AV76" s="60"/>
      <c r="AW76" s="60"/>
      <c r="AX76" s="60"/>
      <c r="AY76" s="60"/>
      <c r="AZ76" s="60"/>
      <c r="BA76" s="60"/>
      <c r="BB76" s="89" t="s">
        <v>10</v>
      </c>
      <c r="BC76" s="60"/>
      <c r="BD76" s="90" t="s">
        <v>4</v>
      </c>
      <c r="BE76" s="60"/>
      <c r="BF76" s="61" t="s">
        <v>5</v>
      </c>
      <c r="BG76" s="60"/>
      <c r="BH76" s="60"/>
      <c r="BI76" s="85"/>
      <c r="BJ76" s="60"/>
      <c r="BK76" s="60"/>
      <c r="BL76" s="60"/>
      <c r="BM76" s="60"/>
      <c r="BN76" s="60"/>
      <c r="BO76" s="60"/>
      <c r="BP76" s="138"/>
      <c r="BQ76" s="85"/>
      <c r="BR76" s="141"/>
      <c r="BS76" s="153" t="s">
        <v>128</v>
      </c>
      <c r="BT76" s="144" t="str">
        <f>Spielplan!$BL$40</f>
        <v/>
      </c>
      <c r="BU76" s="145"/>
      <c r="BV76" s="146">
        <f>Spielplan!$BN$40</f>
        <v>0</v>
      </c>
      <c r="BW76" s="147"/>
      <c r="BX76" s="148">
        <f>IF(BT40=BT76,Punktemodus!$B$11,0)</f>
        <v>10</v>
      </c>
      <c r="BY76" s="148">
        <f>IF(BT76=BT25,Punktemodus!B13,0)</f>
        <v>5</v>
      </c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</row>
    <row r="77" spans="1:101" ht="18.75" customHeight="1" thickBot="1" x14ac:dyDescent="0.25">
      <c r="A77" s="60"/>
      <c r="B77" s="60"/>
      <c r="C77" s="60"/>
      <c r="D77" s="60"/>
      <c r="E77" s="85"/>
      <c r="F77" s="60"/>
      <c r="G77" s="85"/>
      <c r="H77" s="60"/>
      <c r="I77" s="60"/>
      <c r="J77" s="60"/>
      <c r="K77" s="60"/>
      <c r="L77" s="60"/>
      <c r="M77" s="60" t="s">
        <v>0</v>
      </c>
      <c r="N77" s="60" t="s">
        <v>1</v>
      </c>
      <c r="O77" s="60" t="s">
        <v>2</v>
      </c>
      <c r="P77" s="60" t="s">
        <v>3</v>
      </c>
      <c r="Q77" s="60" t="s">
        <v>0</v>
      </c>
      <c r="R77" s="60" t="s">
        <v>1</v>
      </c>
      <c r="S77" s="60" t="s">
        <v>2</v>
      </c>
      <c r="T77" s="60" t="s">
        <v>3</v>
      </c>
      <c r="U77" s="60" t="s">
        <v>0</v>
      </c>
      <c r="V77" s="60" t="s">
        <v>1</v>
      </c>
      <c r="W77" s="60" t="s">
        <v>2</v>
      </c>
      <c r="X77" s="60" t="s">
        <v>3</v>
      </c>
      <c r="Y77" s="60"/>
      <c r="Z77" s="60" t="s">
        <v>8</v>
      </c>
      <c r="AA77" s="60"/>
      <c r="AB77" s="60"/>
      <c r="AC77" s="60"/>
      <c r="AD77" s="60"/>
      <c r="AE77" s="60"/>
      <c r="AF77" s="60"/>
      <c r="AG77" s="60"/>
      <c r="AH77" s="60" t="s">
        <v>31</v>
      </c>
      <c r="AI77" s="60"/>
      <c r="AJ77" s="60"/>
      <c r="AK77" s="60"/>
      <c r="AL77" s="60"/>
      <c r="AM77" s="60"/>
      <c r="AN77" s="60" t="str">
        <f>AI78</f>
        <v>Deutschland</v>
      </c>
      <c r="AO77" s="60" t="str">
        <f>AI79</f>
        <v>Portugal</v>
      </c>
      <c r="AP77" s="60" t="str">
        <f>AI80</f>
        <v>Ghana</v>
      </c>
      <c r="AQ77" s="60" t="str">
        <f>AI81</f>
        <v>USA</v>
      </c>
      <c r="AR77" s="60"/>
      <c r="AS77" s="60" t="s">
        <v>31</v>
      </c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85"/>
      <c r="BJ77" s="85"/>
      <c r="BK77" s="85"/>
      <c r="BL77" s="85"/>
      <c r="BM77" s="85"/>
      <c r="BN77" s="85"/>
      <c r="BO77" s="85"/>
      <c r="BP77" s="137"/>
      <c r="BQ77" s="85"/>
      <c r="BR77" s="141"/>
      <c r="BS77" s="149" t="s">
        <v>129</v>
      </c>
      <c r="BT77" s="144" t="str">
        <f>Spielplan!$BL$41</f>
        <v/>
      </c>
      <c r="BU77" s="145"/>
      <c r="BV77" s="146">
        <f>Spielplan!$BN$41</f>
        <v>0</v>
      </c>
      <c r="BW77" s="134"/>
      <c r="BX77" s="148">
        <f>IF(BT41=BT77,Punktemodus!$B$11,0)</f>
        <v>10</v>
      </c>
      <c r="BY77" s="148">
        <f>IF(BT77=BT24,Punktemodus!B13,0)</f>
        <v>5</v>
      </c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</row>
    <row r="78" spans="1:101" ht="18.75" customHeight="1" thickBot="1" x14ac:dyDescent="0.3">
      <c r="A78" s="60"/>
      <c r="B78" s="60"/>
      <c r="C78" s="211" t="str">
        <f>Spielplan!$C$78</f>
        <v>Deutschland</v>
      </c>
      <c r="D78" s="212"/>
      <c r="E78" s="104"/>
      <c r="F78" s="93"/>
      <c r="G78" s="104"/>
      <c r="H78" s="211" t="str">
        <f>Spielplan!$H$78</f>
        <v>Portugal</v>
      </c>
      <c r="I78" s="212"/>
      <c r="J78" s="60"/>
      <c r="K78" s="60" t="s">
        <v>108</v>
      </c>
      <c r="L78" s="60">
        <f t="shared" ref="L78:L83" si="49">IF(E78-G78&gt;0,1,IF(G78=E78,0,-1))</f>
        <v>0</v>
      </c>
      <c r="M78" s="60">
        <f>IF($E78="",0,IF($E78&gt;$G78,3,IF($E78=G78,1,0)))</f>
        <v>0</v>
      </c>
      <c r="N78" s="60">
        <f>IF($G78="",0,IF($E78&gt;$G78,0,IF($E78=G78,1,3)))</f>
        <v>0</v>
      </c>
      <c r="O78" s="60"/>
      <c r="P78" s="60"/>
      <c r="Q78" s="60">
        <f>E78</f>
        <v>0</v>
      </c>
      <c r="R78" s="60">
        <f>G78</f>
        <v>0</v>
      </c>
      <c r="S78" s="60"/>
      <c r="T78" s="60"/>
      <c r="U78" s="60">
        <f>G78</f>
        <v>0</v>
      </c>
      <c r="V78" s="60">
        <f>E78</f>
        <v>0</v>
      </c>
      <c r="W78" s="60"/>
      <c r="X78" s="60"/>
      <c r="Y78" s="60"/>
      <c r="Z78" s="60">
        <f>M84</f>
        <v>0</v>
      </c>
      <c r="AA78" s="60">
        <f>Q84</f>
        <v>0</v>
      </c>
      <c r="AB78" s="60">
        <f>U84</f>
        <v>0</v>
      </c>
      <c r="AC78" s="60">
        <f>AA78-AB78</f>
        <v>0</v>
      </c>
      <c r="AD78" s="60">
        <f>IF(Z78&gt;Z79,-1,0)</f>
        <v>0</v>
      </c>
      <c r="AE78" s="60">
        <f>IF(Z78&gt;Z80,-1,0)</f>
        <v>0</v>
      </c>
      <c r="AF78" s="60">
        <f>IF(Z78&gt;Z81,-1,0)</f>
        <v>0</v>
      </c>
      <c r="AG78" s="60">
        <f>10000-(AJ78*1000+AM78*100+AK78*10)</f>
        <v>10000</v>
      </c>
      <c r="AH78" s="90">
        <f>RANK(AG78,AG78:AG81,1)</f>
        <v>1</v>
      </c>
      <c r="AI78" s="60" t="str">
        <f>C78</f>
        <v>Deutschland</v>
      </c>
      <c r="AJ78" s="60">
        <f t="shared" ref="AJ78:AJ81" si="50">Z78</f>
        <v>0</v>
      </c>
      <c r="AK78" s="60">
        <f t="shared" ref="AK78:AK81" si="51">AA78</f>
        <v>0</v>
      </c>
      <c r="AL78" s="60">
        <f t="shared" ref="AL78:AL81" si="52">AB78</f>
        <v>0</v>
      </c>
      <c r="AM78" s="60">
        <f>AK78-AL78</f>
        <v>0</v>
      </c>
      <c r="AN78" s="187"/>
      <c r="AO78" s="187">
        <f>IF(AG79=AG78,IF(G78&gt;E78,AG79-0.1,AG79),AG79)</f>
        <v>10000</v>
      </c>
      <c r="AP78" s="187">
        <f>IF(AG80=AG78,IF(G80&gt;E80,AG80-0.1,AG80),AG80)</f>
        <v>10000</v>
      </c>
      <c r="AQ78" s="187">
        <f>IF(AG81=AG78,IF(G82&gt;E82,AG81-0.1,AG81),AG81)</f>
        <v>10000</v>
      </c>
      <c r="AR78" s="187">
        <f>AN82</f>
        <v>30000</v>
      </c>
      <c r="AS78" s="90">
        <f>RANK(AR78,AR78:AR81,1)</f>
        <v>1</v>
      </c>
      <c r="AT78" s="60" t="str">
        <f t="shared" ref="AT78:AT81" si="53">AI78</f>
        <v>Deutschland</v>
      </c>
      <c r="AU78" s="60">
        <f t="shared" ref="AU78:AU81" si="54">AJ78</f>
        <v>0</v>
      </c>
      <c r="AV78" s="60">
        <f t="shared" ref="AV78:AV81" si="55">AK78</f>
        <v>0</v>
      </c>
      <c r="AW78" s="60">
        <f t="shared" ref="AW78:AW81" si="56">AL78</f>
        <v>0</v>
      </c>
      <c r="AX78" s="60"/>
      <c r="AY78" s="60"/>
      <c r="AZ78" s="60"/>
      <c r="BA78" s="213">
        <v>1</v>
      </c>
      <c r="BB78" s="211" t="str">
        <f>VLOOKUP(1,AS78:AT81,2,FALSE)</f>
        <v>Deutschland</v>
      </c>
      <c r="BC78" s="214"/>
      <c r="BD78" s="215">
        <f>VLOOKUP(1,AS78:AW81,3,FALSE)</f>
        <v>0</v>
      </c>
      <c r="BE78" s="216">
        <f>VLOOKUP(1,AS78:AW81,4,FALSE)</f>
        <v>0</v>
      </c>
      <c r="BF78" s="93" t="s">
        <v>12</v>
      </c>
      <c r="BG78" s="216">
        <f>VLOOKUP(1,AS78:AW81,5,FALSE)</f>
        <v>0</v>
      </c>
      <c r="BH78" s="217" t="s">
        <v>123</v>
      </c>
      <c r="BI78" s="85"/>
      <c r="BJ78" s="85">
        <f>IF(E78&gt;G78,IF(Spielplan!E78&gt;Spielplan!G78,Punktemodus!$B$3,0),0)</f>
        <v>0</v>
      </c>
      <c r="BK78" s="85">
        <f>IF(E78=G78,IF(Spielplan!E78=Spielplan!G78,Punktemodus!$B$3,0),0)</f>
        <v>10</v>
      </c>
      <c r="BL78" s="85">
        <f>IF(E78&lt;G78,IF(Spielplan!E78&lt;Spielplan!G78,Punktemodus!$B$3,0),0)</f>
        <v>0</v>
      </c>
      <c r="BM78" s="85">
        <f>IF(E78=Spielplan!E78,IF(G78=Spielplan!G78,Punktemodus!$B$5,0),0)</f>
        <v>3</v>
      </c>
      <c r="BN78" s="85">
        <f>IF(E78=Spielplan!E78,Punktemodus!$B$7,0)</f>
        <v>1</v>
      </c>
      <c r="BO78" s="85">
        <f>IF(G78=Spielplan!G78,Punktemodus!$B$7,0)</f>
        <v>1</v>
      </c>
      <c r="BP78" s="137">
        <f>IF(Spielplan!E78="",0,SUM(BJ78:BO78))</f>
        <v>0</v>
      </c>
      <c r="BQ78" s="85"/>
      <c r="BR78" s="141"/>
      <c r="BS78" s="150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</row>
    <row r="79" spans="1:101" ht="18.75" customHeight="1" thickBot="1" x14ac:dyDescent="0.3">
      <c r="A79" s="60"/>
      <c r="B79" s="60"/>
      <c r="C79" s="218" t="str">
        <f>Spielplan!$C$79</f>
        <v>Ghana</v>
      </c>
      <c r="D79" s="219"/>
      <c r="E79" s="104"/>
      <c r="F79" s="93"/>
      <c r="G79" s="104"/>
      <c r="H79" s="218" t="str">
        <f>Spielplan!$H$79</f>
        <v>USA</v>
      </c>
      <c r="I79" s="219"/>
      <c r="J79" s="60"/>
      <c r="K79" s="60" t="s">
        <v>109</v>
      </c>
      <c r="L79" s="60">
        <f t="shared" si="49"/>
        <v>0</v>
      </c>
      <c r="M79" s="60"/>
      <c r="N79" s="60"/>
      <c r="O79" s="60">
        <f>IF($E79="",0,IF($E79&gt;$G79,3,IF($E79=$G79,1,0)))</f>
        <v>0</v>
      </c>
      <c r="P79" s="60">
        <f>IF($G79="",0,IF($E79&gt;$G79,0,IF($E79=$G79,1,3)))</f>
        <v>0</v>
      </c>
      <c r="Q79" s="60"/>
      <c r="R79" s="60"/>
      <c r="S79" s="60">
        <f>E79</f>
        <v>0</v>
      </c>
      <c r="T79" s="60">
        <f>G79</f>
        <v>0</v>
      </c>
      <c r="U79" s="60"/>
      <c r="V79" s="60"/>
      <c r="W79" s="60">
        <f>G79</f>
        <v>0</v>
      </c>
      <c r="X79" s="60">
        <f>E79</f>
        <v>0</v>
      </c>
      <c r="Y79" s="60"/>
      <c r="Z79" s="60">
        <f>N84</f>
        <v>0</v>
      </c>
      <c r="AA79" s="60">
        <f>R84</f>
        <v>0</v>
      </c>
      <c r="AB79" s="60">
        <f>V84</f>
        <v>0</v>
      </c>
      <c r="AC79" s="60">
        <f>AA79-AB79</f>
        <v>0</v>
      </c>
      <c r="AD79" s="60">
        <f>IF(Z79&gt;Z78,-1,0)</f>
        <v>0</v>
      </c>
      <c r="AE79" s="60">
        <f>IF(Z79&gt;Z80,-1,0)</f>
        <v>0</v>
      </c>
      <c r="AF79" s="60">
        <f>IF(Z79&gt;Z81,-1,0)</f>
        <v>0</v>
      </c>
      <c r="AG79" s="60">
        <f>10000-(AJ79*1000+AM79*100+AK79*10)</f>
        <v>10000</v>
      </c>
      <c r="AH79" s="90">
        <f>RANK(AG79,AG78:AG81,1)</f>
        <v>1</v>
      </c>
      <c r="AI79" s="60" t="str">
        <f>H78</f>
        <v>Portugal</v>
      </c>
      <c r="AJ79" s="60">
        <f t="shared" si="50"/>
        <v>0</v>
      </c>
      <c r="AK79" s="60">
        <f t="shared" si="51"/>
        <v>0</v>
      </c>
      <c r="AL79" s="60">
        <f t="shared" si="52"/>
        <v>0</v>
      </c>
      <c r="AM79" s="60">
        <f>AK79-AL79</f>
        <v>0</v>
      </c>
      <c r="AN79" s="187">
        <f>IF(AG78=AG79,IF(E78&gt;G78,AG78-0.1,AG78),AG78)</f>
        <v>10000</v>
      </c>
      <c r="AO79" s="187"/>
      <c r="AP79" s="187">
        <f>IF(AG80=AG79,IF(G83&gt;E83,AG80-0.1,AG80),AG80)</f>
        <v>10000</v>
      </c>
      <c r="AQ79" s="187">
        <f>IF(AG81=AG79,IF(G81&gt;E81,AG81-0.1,AG81),AG81)</f>
        <v>10000</v>
      </c>
      <c r="AR79" s="187">
        <f>AO82</f>
        <v>30000</v>
      </c>
      <c r="AS79" s="90">
        <f>RANK(AR79,AR78:AR81,1)</f>
        <v>1</v>
      </c>
      <c r="AT79" s="60" t="str">
        <f t="shared" si="53"/>
        <v>Portugal</v>
      </c>
      <c r="AU79" s="60">
        <f t="shared" si="54"/>
        <v>0</v>
      </c>
      <c r="AV79" s="60">
        <f t="shared" si="55"/>
        <v>0</v>
      </c>
      <c r="AW79" s="60">
        <f t="shared" si="56"/>
        <v>0</v>
      </c>
      <c r="AX79" s="60"/>
      <c r="AY79" s="60"/>
      <c r="AZ79" s="60"/>
      <c r="BA79" s="220">
        <v>2</v>
      </c>
      <c r="BB79" s="218" t="e">
        <f>VLOOKUP(2,AS78:AT81,2,FALSE)</f>
        <v>#N/A</v>
      </c>
      <c r="BC79" s="221"/>
      <c r="BD79" s="222" t="e">
        <f>VLOOKUP(2,AS78:AW81,3,FALSE)</f>
        <v>#N/A</v>
      </c>
      <c r="BE79" s="223" t="e">
        <f>VLOOKUP(2,AS78:AW81,4,FALSE)</f>
        <v>#N/A</v>
      </c>
      <c r="BF79" s="93" t="s">
        <v>12</v>
      </c>
      <c r="BG79" s="223" t="e">
        <f>VLOOKUP(2,AS78:AW81,5,FALSE)</f>
        <v>#N/A</v>
      </c>
      <c r="BH79" s="223" t="s">
        <v>129</v>
      </c>
      <c r="BI79" s="85"/>
      <c r="BJ79" s="85">
        <f>IF(E79&gt;G79,IF(Spielplan!E79&gt;Spielplan!G79,Punktemodus!$B$3,0),0)</f>
        <v>0</v>
      </c>
      <c r="BK79" s="85">
        <f>IF(E79=G79,IF(Spielplan!E79=Spielplan!G79,Punktemodus!$B$3,0),0)</f>
        <v>10</v>
      </c>
      <c r="BL79" s="85">
        <f>IF(E79&lt;G79,IF(Spielplan!E79&lt;Spielplan!G79,Punktemodus!$B$3,0),0)</f>
        <v>0</v>
      </c>
      <c r="BM79" s="85">
        <f>IF(E79=Spielplan!E79,IF(G79=Spielplan!G79,Punktemodus!$B$5,0),0)</f>
        <v>3</v>
      </c>
      <c r="BN79" s="85">
        <f>IF(E79=Spielplan!E79,Punktemodus!$B$7,0)</f>
        <v>1</v>
      </c>
      <c r="BO79" s="85">
        <f>IF(G79=Spielplan!G79,Punktemodus!$B$7,0)</f>
        <v>1</v>
      </c>
      <c r="BP79" s="137">
        <f>IF(Spielplan!E79="",0,SUM(BJ79:BO79))</f>
        <v>0</v>
      </c>
      <c r="BQ79" s="85"/>
      <c r="BR79" s="141"/>
      <c r="BS79" s="134"/>
      <c r="BT79" s="134"/>
      <c r="BU79" s="134"/>
      <c r="BV79" s="134"/>
      <c r="BW79" s="134"/>
      <c r="BX79" s="134"/>
      <c r="BY79" s="134"/>
      <c r="BZ79" s="161">
        <f>SUM(BX48:BY77)</f>
        <v>240</v>
      </c>
      <c r="CA79" s="134"/>
      <c r="CB79" s="134"/>
      <c r="CC79" s="134"/>
      <c r="CD79" s="134"/>
      <c r="CE79" s="161">
        <f>CE50+CF50+CE51+CF51+CE58+CF58+CE59+CF59+CE66+CF66+CE67+CF67+CE74+CF74+CE75+CF75</f>
        <v>240</v>
      </c>
      <c r="CF79" s="134"/>
      <c r="CG79" s="134"/>
      <c r="CH79" s="134"/>
      <c r="CI79" s="134"/>
      <c r="CJ79" s="161">
        <f>CJ54+CJ55+CJ70+CJ71</f>
        <v>120</v>
      </c>
      <c r="CK79" s="134"/>
      <c r="CL79" s="134"/>
      <c r="CM79" s="134"/>
      <c r="CN79" s="134"/>
      <c r="CO79" s="161">
        <f>SUM(CO59:CO60)</f>
        <v>80</v>
      </c>
      <c r="CP79" s="134"/>
      <c r="CQ79" s="134"/>
      <c r="CR79" s="134"/>
      <c r="CS79" s="161">
        <f>CS54</f>
        <v>50</v>
      </c>
      <c r="CT79" s="134"/>
      <c r="CU79" s="134"/>
      <c r="CV79" s="134"/>
      <c r="CW79" s="134"/>
    </row>
    <row r="80" spans="1:101" ht="18.75" customHeight="1" thickBot="1" x14ac:dyDescent="0.3">
      <c r="A80" s="60"/>
      <c r="B80" s="60"/>
      <c r="C80" s="211" t="str">
        <f>C78</f>
        <v>Deutschland</v>
      </c>
      <c r="D80" s="212"/>
      <c r="E80" s="104"/>
      <c r="F80" s="93"/>
      <c r="G80" s="104"/>
      <c r="H80" s="211" t="str">
        <f>C79</f>
        <v>Ghana</v>
      </c>
      <c r="I80" s="212"/>
      <c r="J80" s="60"/>
      <c r="K80" s="60" t="s">
        <v>110</v>
      </c>
      <c r="L80" s="60">
        <f t="shared" si="49"/>
        <v>0</v>
      </c>
      <c r="M80" s="60">
        <f>IF($E80="",0,IF($E80&gt;$G80,3,IF($E80=G80,1,0)))</f>
        <v>0</v>
      </c>
      <c r="N80" s="60"/>
      <c r="O80" s="60">
        <f>IF($G80="",0,IF($E80&gt;$G80,0,IF($E80=$G80,1,3)))</f>
        <v>0</v>
      </c>
      <c r="P80" s="60"/>
      <c r="Q80" s="60">
        <f>E80</f>
        <v>0</v>
      </c>
      <c r="R80" s="60"/>
      <c r="S80" s="60">
        <f>G80</f>
        <v>0</v>
      </c>
      <c r="T80" s="60"/>
      <c r="U80" s="60">
        <f>G80</f>
        <v>0</v>
      </c>
      <c r="V80" s="60"/>
      <c r="W80" s="60">
        <f>E80</f>
        <v>0</v>
      </c>
      <c r="X80" s="60"/>
      <c r="Y80" s="60"/>
      <c r="Z80" s="60">
        <f>O84</f>
        <v>0</v>
      </c>
      <c r="AA80" s="60">
        <f>S84</f>
        <v>0</v>
      </c>
      <c r="AB80" s="60">
        <f>W84</f>
        <v>0</v>
      </c>
      <c r="AC80" s="60">
        <f>AA80-AB80</f>
        <v>0</v>
      </c>
      <c r="AD80" s="60">
        <f>IF(Z80&gt;Z78,-1,0)</f>
        <v>0</v>
      </c>
      <c r="AE80" s="60">
        <f>IF(Z80&gt;Z79,-1,0)</f>
        <v>0</v>
      </c>
      <c r="AF80" s="60">
        <f>IF(Z80&gt;Z81,-1,0)</f>
        <v>0</v>
      </c>
      <c r="AG80" s="60">
        <f>10000-(AJ80*1000+AM80*100+AK80*10)</f>
        <v>10000</v>
      </c>
      <c r="AH80" s="90">
        <f>RANK(AG80,AG78:AG81,1)</f>
        <v>1</v>
      </c>
      <c r="AI80" s="60" t="str">
        <f>C79</f>
        <v>Ghana</v>
      </c>
      <c r="AJ80" s="60">
        <f t="shared" si="50"/>
        <v>0</v>
      </c>
      <c r="AK80" s="60">
        <f t="shared" si="51"/>
        <v>0</v>
      </c>
      <c r="AL80" s="60">
        <f t="shared" si="52"/>
        <v>0</v>
      </c>
      <c r="AM80" s="60">
        <f>AK80-AL80</f>
        <v>0</v>
      </c>
      <c r="AN80" s="187">
        <f>IF(AG78=AG80,IF(E80&gt;G80,AG78-0.1,AG78),AG78)</f>
        <v>10000</v>
      </c>
      <c r="AO80" s="187">
        <f>IF(AG79=AG80,IF(E83&gt;G83,AG79-0.1,AG79),AG79)</f>
        <v>10000</v>
      </c>
      <c r="AP80" s="187"/>
      <c r="AQ80" s="187">
        <f>IF(AG81=AG80,IF(G79&gt;E79,AG81-0.1,AG81),AG81)</f>
        <v>10000</v>
      </c>
      <c r="AR80" s="187">
        <f>AP82</f>
        <v>30000</v>
      </c>
      <c r="AS80" s="90">
        <f>RANK(AR80,AR78:AR81,1)</f>
        <v>1</v>
      </c>
      <c r="AT80" s="60" t="str">
        <f t="shared" si="53"/>
        <v>Ghana</v>
      </c>
      <c r="AU80" s="60">
        <f t="shared" si="54"/>
        <v>0</v>
      </c>
      <c r="AV80" s="60">
        <f t="shared" si="55"/>
        <v>0</v>
      </c>
      <c r="AW80" s="60">
        <f t="shared" si="56"/>
        <v>0</v>
      </c>
      <c r="AX80" s="60"/>
      <c r="AY80" s="60"/>
      <c r="AZ80" s="60"/>
      <c r="BA80" s="113">
        <v>3</v>
      </c>
      <c r="BB80" s="114" t="e">
        <f>VLOOKUP(3,AS78:AT81,2,FALSE)</f>
        <v>#N/A</v>
      </c>
      <c r="BC80" s="115"/>
      <c r="BD80" s="116" t="e">
        <f>VLOOKUP(3,AS78:AW81,3,FALSE)</f>
        <v>#N/A</v>
      </c>
      <c r="BE80" s="116" t="e">
        <f>VLOOKUP(3,AS78:AW81,4,FALSE)</f>
        <v>#N/A</v>
      </c>
      <c r="BF80" s="93" t="s">
        <v>12</v>
      </c>
      <c r="BG80" s="116" t="e">
        <f>VLOOKUP(3,AS78:AW81,5,FALSE)</f>
        <v>#N/A</v>
      </c>
      <c r="BH80" s="60"/>
      <c r="BI80" s="85"/>
      <c r="BJ80" s="85">
        <f>IF(E80&gt;G80,IF(Spielplan!E80&gt;Spielplan!G80,Punktemodus!$B$3,0),0)</f>
        <v>0</v>
      </c>
      <c r="BK80" s="85">
        <f>IF(E80=G80,IF(Spielplan!E80=Spielplan!G80,Punktemodus!$B$3,0),0)</f>
        <v>10</v>
      </c>
      <c r="BL80" s="85">
        <f>IF(E80&lt;G80,IF(Spielplan!E80&lt;Spielplan!G80,Punktemodus!$B$3,0),0)</f>
        <v>0</v>
      </c>
      <c r="BM80" s="85">
        <f>IF(E80=Spielplan!E80,IF(G80=Spielplan!G80,Punktemodus!$B$5,0),0)</f>
        <v>3</v>
      </c>
      <c r="BN80" s="85">
        <f>IF(E80=Spielplan!E80,Punktemodus!$B$7,0)</f>
        <v>1</v>
      </c>
      <c r="BO80" s="85">
        <f>IF(G80=Spielplan!G80,Punktemodus!$B$7,0)</f>
        <v>1</v>
      </c>
      <c r="BP80" s="137">
        <f>IF(Spielplan!E80="",0,SUM(BJ80:BO80))</f>
        <v>0</v>
      </c>
      <c r="BQ80" s="85"/>
      <c r="BR80" s="141"/>
      <c r="BS80" s="134"/>
      <c r="BT80" s="134"/>
      <c r="BU80" s="134"/>
      <c r="BV80" s="134"/>
      <c r="BW80" s="134"/>
      <c r="BX80" s="134"/>
      <c r="BY80" s="134"/>
      <c r="BZ80" s="138"/>
      <c r="CA80" s="134"/>
      <c r="CB80" s="134"/>
      <c r="CC80" s="134"/>
      <c r="CD80" s="134"/>
      <c r="CE80" s="138"/>
      <c r="CF80" s="134"/>
      <c r="CG80" s="134"/>
      <c r="CH80" s="134"/>
      <c r="CI80" s="134"/>
      <c r="CJ80" s="138"/>
      <c r="CK80" s="134"/>
      <c r="CL80" s="134"/>
      <c r="CM80" s="134"/>
      <c r="CN80" s="134"/>
      <c r="CO80" s="138"/>
      <c r="CP80" s="134"/>
      <c r="CQ80" s="134"/>
      <c r="CR80" s="134"/>
      <c r="CS80" s="138"/>
      <c r="CT80" s="134"/>
      <c r="CU80" s="134"/>
      <c r="CV80" s="134"/>
      <c r="CW80" s="134"/>
    </row>
    <row r="81" spans="1:101" ht="18.75" customHeight="1" thickBot="1" x14ac:dyDescent="0.3">
      <c r="A81" s="60"/>
      <c r="B81" s="60"/>
      <c r="C81" s="218" t="str">
        <f>H78</f>
        <v>Portugal</v>
      </c>
      <c r="D81" s="219"/>
      <c r="E81" s="104"/>
      <c r="F81" s="93"/>
      <c r="G81" s="104"/>
      <c r="H81" s="218" t="str">
        <f>H79</f>
        <v>USA</v>
      </c>
      <c r="I81" s="219"/>
      <c r="J81" s="60"/>
      <c r="K81" s="60" t="s">
        <v>111</v>
      </c>
      <c r="L81" s="60">
        <f t="shared" si="49"/>
        <v>0</v>
      </c>
      <c r="M81" s="60"/>
      <c r="N81" s="60">
        <f>IF($E81="",0,IF($E81&gt;$G81,3,IF($E81=$G81,1,0)))</f>
        <v>0</v>
      </c>
      <c r="O81" s="60"/>
      <c r="P81" s="60">
        <f>IF($G81="",0,IF($E81&gt;$G81,0,IF($E81=$G81,1,3)))</f>
        <v>0</v>
      </c>
      <c r="Q81" s="60"/>
      <c r="R81" s="60">
        <f>E81</f>
        <v>0</v>
      </c>
      <c r="S81" s="60"/>
      <c r="T81" s="60">
        <f>G81</f>
        <v>0</v>
      </c>
      <c r="U81" s="60"/>
      <c r="V81" s="60">
        <f>G81</f>
        <v>0</v>
      </c>
      <c r="W81" s="60"/>
      <c r="X81" s="60">
        <f>E81</f>
        <v>0</v>
      </c>
      <c r="Y81" s="60"/>
      <c r="Z81" s="60">
        <f>P84</f>
        <v>0</v>
      </c>
      <c r="AA81" s="60">
        <f>T84</f>
        <v>0</v>
      </c>
      <c r="AB81" s="60">
        <f>X84</f>
        <v>0</v>
      </c>
      <c r="AC81" s="60">
        <f>AA81-AB81</f>
        <v>0</v>
      </c>
      <c r="AD81" s="60">
        <f>IF(Z81&gt;Z78,-1,0)</f>
        <v>0</v>
      </c>
      <c r="AE81" s="60">
        <f>IF(Z81&gt;Z79,-1,0)</f>
        <v>0</v>
      </c>
      <c r="AF81" s="60">
        <f>IF(Z81&gt;Z80,-1,0)</f>
        <v>0</v>
      </c>
      <c r="AG81" s="60">
        <f>10000-(AJ81*1000+AM81*100+AK81*10)</f>
        <v>10000</v>
      </c>
      <c r="AH81" s="90">
        <f>RANK(AG81,AG78:AG81,1)</f>
        <v>1</v>
      </c>
      <c r="AI81" s="60" t="str">
        <f>H79</f>
        <v>USA</v>
      </c>
      <c r="AJ81" s="60">
        <f t="shared" si="50"/>
        <v>0</v>
      </c>
      <c r="AK81" s="60">
        <f t="shared" si="51"/>
        <v>0</v>
      </c>
      <c r="AL81" s="60">
        <f t="shared" si="52"/>
        <v>0</v>
      </c>
      <c r="AM81" s="60">
        <f>AK81-AL81</f>
        <v>0</v>
      </c>
      <c r="AN81" s="187">
        <f>IF(AG78=AG81,IF(E82&gt;G82,AG78-0.1,AG78),AG78)</f>
        <v>10000</v>
      </c>
      <c r="AO81" s="187">
        <f>IF(AG79=AG81,IF(E81&gt;G81,AG79-0.1,AG79),AG79)</f>
        <v>10000</v>
      </c>
      <c r="AP81" s="187">
        <f>IF(AG80=AG81,IF(E79&gt;G79,AG80-0.1,AG80),AG80)</f>
        <v>10000</v>
      </c>
      <c r="AQ81" s="187"/>
      <c r="AR81" s="187">
        <f>AQ82</f>
        <v>30000</v>
      </c>
      <c r="AS81" s="90">
        <f>RANK(AR81,AR78:AR81,1)</f>
        <v>1</v>
      </c>
      <c r="AT81" s="60" t="str">
        <f t="shared" si="53"/>
        <v>USA</v>
      </c>
      <c r="AU81" s="60">
        <f t="shared" si="54"/>
        <v>0</v>
      </c>
      <c r="AV81" s="60">
        <f t="shared" si="55"/>
        <v>0</v>
      </c>
      <c r="AW81" s="60">
        <f t="shared" si="56"/>
        <v>0</v>
      </c>
      <c r="AX81" s="60"/>
      <c r="AY81" s="60"/>
      <c r="AZ81" s="60"/>
      <c r="BA81" s="113">
        <v>4</v>
      </c>
      <c r="BB81" s="114" t="e">
        <f>VLOOKUP(4,AS78:AT81,2,FALSE)</f>
        <v>#N/A</v>
      </c>
      <c r="BC81" s="115"/>
      <c r="BD81" s="116" t="e">
        <f>VLOOKUP(4,AS78:AW81,3,FALSE)</f>
        <v>#N/A</v>
      </c>
      <c r="BE81" s="116" t="e">
        <f>VLOOKUP(4,AS78:AW81,4,FALSE)</f>
        <v>#N/A</v>
      </c>
      <c r="BF81" s="93" t="s">
        <v>12</v>
      </c>
      <c r="BG81" s="116" t="e">
        <f>VLOOKUP(4,AS78:AW81,5,FALSE)</f>
        <v>#N/A</v>
      </c>
      <c r="BH81" s="60"/>
      <c r="BI81" s="85"/>
      <c r="BJ81" s="85">
        <f>IF(E81&gt;G81,IF(Spielplan!E81&gt;Spielplan!G81,Punktemodus!$B$3,0),0)</f>
        <v>0</v>
      </c>
      <c r="BK81" s="85">
        <f>IF(E81=G81,IF(Spielplan!E81=Spielplan!G81,Punktemodus!$B$3,0),0)</f>
        <v>10</v>
      </c>
      <c r="BL81" s="85">
        <f>IF(E81&lt;G81,IF(Spielplan!E81&lt;Spielplan!G81,Punktemodus!$B$3,0),0)</f>
        <v>0</v>
      </c>
      <c r="BM81" s="85">
        <f>IF(E81=Spielplan!E81,IF(G81=Spielplan!G81,Punktemodus!$B$5,0),0)</f>
        <v>3</v>
      </c>
      <c r="BN81" s="85">
        <f>IF(E81=Spielplan!E81,Punktemodus!$B$7,0)</f>
        <v>1</v>
      </c>
      <c r="BO81" s="85">
        <f>IF(G81=Spielplan!G81,Punktemodus!$B$7,0)</f>
        <v>1</v>
      </c>
      <c r="BP81" s="137">
        <f>IF(Spielplan!E81="",0,SUM(BJ81:BO81))</f>
        <v>0</v>
      </c>
      <c r="BQ81" s="85"/>
      <c r="BR81" s="141"/>
      <c r="BS81" s="134"/>
      <c r="BT81" s="134"/>
      <c r="BU81" s="134"/>
      <c r="BV81" s="134"/>
      <c r="BW81" s="134"/>
      <c r="BX81" s="134"/>
      <c r="BY81" s="134"/>
      <c r="BZ81" s="353" t="s">
        <v>154</v>
      </c>
      <c r="CA81" s="155"/>
      <c r="CB81" s="155"/>
      <c r="CC81" s="155"/>
      <c r="CD81" s="155"/>
      <c r="CE81" s="353" t="s">
        <v>157</v>
      </c>
      <c r="CF81" s="155"/>
      <c r="CG81" s="155"/>
      <c r="CH81" s="155"/>
      <c r="CI81" s="155"/>
      <c r="CJ81" s="353" t="s">
        <v>164</v>
      </c>
      <c r="CK81" s="155"/>
      <c r="CL81" s="155"/>
      <c r="CM81" s="155"/>
      <c r="CN81" s="155"/>
      <c r="CO81" s="353" t="s">
        <v>159</v>
      </c>
      <c r="CP81" s="155"/>
      <c r="CQ81" s="155"/>
      <c r="CR81" s="155"/>
      <c r="CS81" s="353" t="s">
        <v>160</v>
      </c>
      <c r="CT81" s="155"/>
      <c r="CU81" s="134"/>
      <c r="CV81" s="134"/>
      <c r="CW81" s="134"/>
    </row>
    <row r="82" spans="1:101" ht="18.75" customHeight="1" thickBot="1" x14ac:dyDescent="0.3">
      <c r="A82" s="60"/>
      <c r="B82" s="60"/>
      <c r="C82" s="211" t="str">
        <f>C78</f>
        <v>Deutschland</v>
      </c>
      <c r="D82" s="212"/>
      <c r="E82" s="104"/>
      <c r="F82" s="93"/>
      <c r="G82" s="104"/>
      <c r="H82" s="211" t="str">
        <f>H79</f>
        <v>USA</v>
      </c>
      <c r="I82" s="212"/>
      <c r="J82" s="60"/>
      <c r="K82" s="60" t="s">
        <v>112</v>
      </c>
      <c r="L82" s="60">
        <f t="shared" si="49"/>
        <v>0</v>
      </c>
      <c r="M82" s="60">
        <f>IF($E82="",0,IF($E82&gt;$G82,3,IF($E82=G82,1,0)))</f>
        <v>0</v>
      </c>
      <c r="N82" s="60"/>
      <c r="O82" s="60"/>
      <c r="P82" s="60">
        <f>IF($G82="",0,IF($E82&gt;$G82,0,IF($E82=$G82,1,3)))</f>
        <v>0</v>
      </c>
      <c r="Q82" s="60">
        <f>E82</f>
        <v>0</v>
      </c>
      <c r="R82" s="60"/>
      <c r="S82" s="60"/>
      <c r="T82" s="60">
        <f>G82</f>
        <v>0</v>
      </c>
      <c r="U82" s="60">
        <f>G82</f>
        <v>0</v>
      </c>
      <c r="V82" s="60"/>
      <c r="W82" s="60"/>
      <c r="X82" s="60">
        <f>E82</f>
        <v>0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187">
        <f>SUM(AN78:AN81)</f>
        <v>30000</v>
      </c>
      <c r="AO82" s="187">
        <f>SUM(AO78:AO81)</f>
        <v>30000</v>
      </c>
      <c r="AP82" s="187">
        <f>SUM(AP78:AP81)</f>
        <v>30000</v>
      </c>
      <c r="AQ82" s="187">
        <f>SUM(AQ78:AQ81)</f>
        <v>30000</v>
      </c>
      <c r="AR82" s="187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85">
        <f>IF(E82&gt;G82,IF(Spielplan!E82&gt;Spielplan!G82,Punktemodus!$B$3,0),0)</f>
        <v>0</v>
      </c>
      <c r="BK82" s="85">
        <f>IF(E82=G82,IF(Spielplan!E82=Spielplan!G82,Punktemodus!$B$3,0),0)</f>
        <v>10</v>
      </c>
      <c r="BL82" s="85">
        <f>IF(E82&lt;G82,IF(Spielplan!E82&lt;Spielplan!G82,Punktemodus!$B$3,0),0)</f>
        <v>0</v>
      </c>
      <c r="BM82" s="85">
        <f>IF(E82=Spielplan!E82,IF(G82=Spielplan!G82,Punktemodus!$B$5,0),0)</f>
        <v>3</v>
      </c>
      <c r="BN82" s="85">
        <f>IF(E82=Spielplan!E82,Punktemodus!$B$7,0)</f>
        <v>1</v>
      </c>
      <c r="BO82" s="85">
        <f>IF(G82=Spielplan!G82,Punktemodus!$B$7,0)</f>
        <v>1</v>
      </c>
      <c r="BP82" s="137">
        <f>IF(Spielplan!E82="",0,SUM(BJ82:BO82))</f>
        <v>0</v>
      </c>
      <c r="BQ82" s="60"/>
      <c r="BR82" s="141"/>
      <c r="BS82" s="134"/>
      <c r="BT82" s="134"/>
      <c r="BU82" s="134"/>
      <c r="BV82" s="134"/>
      <c r="BW82" s="134"/>
      <c r="BX82" s="134"/>
      <c r="BY82" s="134"/>
      <c r="BZ82" s="353"/>
      <c r="CA82" s="155"/>
      <c r="CB82" s="155"/>
      <c r="CC82" s="155"/>
      <c r="CD82" s="155"/>
      <c r="CE82" s="353"/>
      <c r="CF82" s="155"/>
      <c r="CG82" s="155"/>
      <c r="CH82" s="155"/>
      <c r="CI82" s="155"/>
      <c r="CJ82" s="353"/>
      <c r="CK82" s="155"/>
      <c r="CL82" s="155"/>
      <c r="CM82" s="155"/>
      <c r="CN82" s="155"/>
      <c r="CO82" s="353"/>
      <c r="CP82" s="155"/>
      <c r="CQ82" s="155"/>
      <c r="CR82" s="155"/>
      <c r="CS82" s="353"/>
      <c r="CT82" s="155"/>
      <c r="CU82" s="134"/>
      <c r="CV82" s="134"/>
      <c r="CW82" s="134"/>
    </row>
    <row r="83" spans="1:101" ht="18.75" customHeight="1" thickBot="1" x14ac:dyDescent="0.3">
      <c r="A83" s="60"/>
      <c r="B83" s="60"/>
      <c r="C83" s="218" t="str">
        <f>H78</f>
        <v>Portugal</v>
      </c>
      <c r="D83" s="219"/>
      <c r="E83" s="104"/>
      <c r="F83" s="93"/>
      <c r="G83" s="104"/>
      <c r="H83" s="218" t="str">
        <f>C79</f>
        <v>Ghana</v>
      </c>
      <c r="I83" s="219"/>
      <c r="J83" s="60"/>
      <c r="K83" s="60" t="s">
        <v>112</v>
      </c>
      <c r="L83" s="60">
        <f t="shared" si="49"/>
        <v>0</v>
      </c>
      <c r="M83" s="60"/>
      <c r="N83" s="60">
        <f>IF($E83="",0,IF($E83&gt;$G83,3,IF($E83=$G83,1,0)))</f>
        <v>0</v>
      </c>
      <c r="O83" s="60">
        <f>IF($G83="",0,IF($E83&gt;$G83,0,IF($E83=$G83,1,3)))</f>
        <v>0</v>
      </c>
      <c r="P83" s="60"/>
      <c r="Q83" s="60"/>
      <c r="R83" s="60">
        <f>E83</f>
        <v>0</v>
      </c>
      <c r="S83" s="60">
        <f>G83</f>
        <v>0</v>
      </c>
      <c r="T83" s="60"/>
      <c r="U83" s="60"/>
      <c r="V83" s="60">
        <f>G83</f>
        <v>0</v>
      </c>
      <c r="W83" s="60">
        <f>E83</f>
        <v>0</v>
      </c>
      <c r="X83" s="60"/>
      <c r="Y83" s="60"/>
      <c r="Z83" s="60" t="s">
        <v>30</v>
      </c>
      <c r="AA83" s="60"/>
      <c r="AB83" s="60"/>
      <c r="AC83" s="60"/>
      <c r="AD83" s="60"/>
      <c r="AE83" s="60"/>
      <c r="AF83" s="60"/>
      <c r="AG83" s="60" t="b">
        <f>OR(AG78=AG79,AG78=AG80,AG78=AG81,AG79=AG80,AG79=AG81,AG80=AG81)</f>
        <v>1</v>
      </c>
      <c r="AH83" s="60"/>
      <c r="AI83" s="60"/>
      <c r="AJ83" s="60"/>
      <c r="AK83" s="60"/>
      <c r="AL83" s="60"/>
      <c r="AM83" s="60"/>
      <c r="AN83" s="60"/>
      <c r="AO83" s="60" t="s">
        <v>34</v>
      </c>
      <c r="AP83" s="60"/>
      <c r="AQ83" s="60"/>
      <c r="AR83" s="60" t="b">
        <f>OR(AR78=AR79,AR78=AR80,AR78=AR81,AR79=AR80,AR79=AR81,AR80=AR81)</f>
        <v>1</v>
      </c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85">
        <f>IF(E83&gt;G83,IF(Spielplan!E83&gt;Spielplan!G83,Punktemodus!$B$3,0),0)</f>
        <v>0</v>
      </c>
      <c r="BK83" s="85">
        <f>IF(E83=G83,IF(Spielplan!E83=Spielplan!G83,Punktemodus!$B$3,0),0)</f>
        <v>10</v>
      </c>
      <c r="BL83" s="85">
        <f>IF(E83&lt;G83,IF(Spielplan!E83&lt;Spielplan!G83,Punktemodus!$B$3,0),0)</f>
        <v>0</v>
      </c>
      <c r="BM83" s="85">
        <f>IF(E83=Spielplan!E83,IF(G83=Spielplan!G83,Punktemodus!$B$5,0),0)</f>
        <v>3</v>
      </c>
      <c r="BN83" s="85">
        <f>IF(E83=Spielplan!E83,Punktemodus!$B$7,0)</f>
        <v>1</v>
      </c>
      <c r="BO83" s="85">
        <f>IF(G83=Spielplan!G83,Punktemodus!$B$7,0)</f>
        <v>1</v>
      </c>
      <c r="BP83" s="137">
        <f>IF(Spielplan!E83="",0,SUM(BJ83:BO83))</f>
        <v>0</v>
      </c>
      <c r="BQ83" s="60"/>
      <c r="BR83" s="141"/>
      <c r="BS83" s="134"/>
      <c r="BT83" s="134"/>
      <c r="BU83" s="134"/>
      <c r="BV83" s="134"/>
      <c r="BW83" s="134"/>
      <c r="BX83" s="134"/>
      <c r="BY83" s="134"/>
      <c r="BZ83" s="353"/>
      <c r="CA83" s="155"/>
      <c r="CB83" s="155"/>
      <c r="CC83" s="155"/>
      <c r="CD83" s="155"/>
      <c r="CE83" s="353"/>
      <c r="CF83" s="155"/>
      <c r="CG83" s="155"/>
      <c r="CH83" s="155"/>
      <c r="CI83" s="155"/>
      <c r="CJ83" s="353"/>
      <c r="CK83" s="155"/>
      <c r="CL83" s="155"/>
      <c r="CM83" s="155"/>
      <c r="CN83" s="155"/>
      <c r="CO83" s="353"/>
      <c r="CP83" s="155"/>
      <c r="CQ83" s="155"/>
      <c r="CR83" s="155"/>
      <c r="CS83" s="353"/>
      <c r="CT83" s="155"/>
      <c r="CU83" s="134"/>
      <c r="CV83" s="134"/>
      <c r="CW83" s="134"/>
    </row>
    <row r="84" spans="1:101" ht="18.75" customHeight="1" thickBot="1" x14ac:dyDescent="0.25">
      <c r="A84" s="60"/>
      <c r="B84" s="60"/>
      <c r="C84" s="136" t="str">
        <f>IF(G83="","",IF(AR83=TRUE,"Achtung: Fehler in Tabelle!",""))</f>
        <v/>
      </c>
      <c r="D84" s="60"/>
      <c r="E84" s="85"/>
      <c r="F84" s="60"/>
      <c r="G84" s="85"/>
      <c r="H84" s="60"/>
      <c r="I84" s="60"/>
      <c r="J84" s="60"/>
      <c r="K84" s="60"/>
      <c r="L84" s="60"/>
      <c r="M84" s="60">
        <f t="shared" ref="M84:X84" si="57">SUM(M78:M83)</f>
        <v>0</v>
      </c>
      <c r="N84" s="60">
        <f t="shared" si="57"/>
        <v>0</v>
      </c>
      <c r="O84" s="60">
        <f t="shared" si="57"/>
        <v>0</v>
      </c>
      <c r="P84" s="60">
        <f t="shared" si="57"/>
        <v>0</v>
      </c>
      <c r="Q84" s="60">
        <f t="shared" si="57"/>
        <v>0</v>
      </c>
      <c r="R84" s="60">
        <f t="shared" si="57"/>
        <v>0</v>
      </c>
      <c r="S84" s="60">
        <f t="shared" si="57"/>
        <v>0</v>
      </c>
      <c r="T84" s="60">
        <f t="shared" si="57"/>
        <v>0</v>
      </c>
      <c r="U84" s="60">
        <f t="shared" si="57"/>
        <v>0</v>
      </c>
      <c r="V84" s="60">
        <f t="shared" si="57"/>
        <v>0</v>
      </c>
      <c r="W84" s="60">
        <f t="shared" si="57"/>
        <v>0</v>
      </c>
      <c r="X84" s="60">
        <f t="shared" si="57"/>
        <v>0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160">
        <f>SUM(BP78:BP83)</f>
        <v>0</v>
      </c>
      <c r="BQ84" s="60"/>
      <c r="BR84" s="141"/>
      <c r="BS84" s="134"/>
      <c r="BT84" s="134"/>
      <c r="BU84" s="134"/>
      <c r="BV84" s="134"/>
      <c r="BW84" s="134"/>
      <c r="BX84" s="134"/>
      <c r="BY84" s="134"/>
      <c r="BZ84" s="354"/>
      <c r="CA84" s="155"/>
      <c r="CB84" s="155"/>
      <c r="CC84" s="155"/>
      <c r="CD84" s="155"/>
      <c r="CE84" s="354"/>
      <c r="CF84" s="155"/>
      <c r="CG84" s="155"/>
      <c r="CH84" s="155"/>
      <c r="CI84" s="155"/>
      <c r="CJ84" s="354"/>
      <c r="CK84" s="155"/>
      <c r="CL84" s="155"/>
      <c r="CM84" s="155"/>
      <c r="CN84" s="155"/>
      <c r="CO84" s="354"/>
      <c r="CP84" s="155"/>
      <c r="CQ84" s="155"/>
      <c r="CR84" s="155"/>
      <c r="CS84" s="354"/>
      <c r="CT84" s="155"/>
      <c r="CU84" s="134"/>
      <c r="CV84" s="134"/>
      <c r="CW84" s="134"/>
    </row>
    <row r="85" spans="1:101" ht="18.75" customHeight="1" thickBot="1" x14ac:dyDescent="0.25">
      <c r="A85" s="60"/>
      <c r="B85" s="60"/>
      <c r="C85" s="60"/>
      <c r="D85" s="60"/>
      <c r="E85" s="85"/>
      <c r="F85" s="60"/>
      <c r="G85" s="85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138"/>
      <c r="BQ85" s="60"/>
      <c r="BR85" s="141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</row>
    <row r="86" spans="1:101" ht="18.75" customHeight="1" x14ac:dyDescent="0.25">
      <c r="A86" s="60"/>
      <c r="B86" s="60"/>
      <c r="C86" s="89"/>
      <c r="D86" s="60"/>
      <c r="E86" s="85"/>
      <c r="F86" s="60"/>
      <c r="G86" s="85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89"/>
      <c r="BC86" s="60"/>
      <c r="BD86" s="90"/>
      <c r="BE86" s="60"/>
      <c r="BF86" s="61"/>
      <c r="BG86" s="60"/>
      <c r="BH86" s="60"/>
      <c r="BI86" s="60"/>
      <c r="BJ86" s="60"/>
      <c r="BK86" s="60"/>
      <c r="BL86" s="60"/>
      <c r="BM86" s="60"/>
      <c r="BN86" s="60"/>
      <c r="BO86" s="60"/>
      <c r="BP86" s="138"/>
      <c r="BQ86" s="60"/>
      <c r="BR86" s="141"/>
      <c r="BS86" s="321" t="s">
        <v>45</v>
      </c>
      <c r="BT86" s="322"/>
      <c r="BU86" s="322"/>
      <c r="BV86" s="322"/>
      <c r="BW86" s="134"/>
      <c r="BX86" s="331">
        <f>BP97</f>
        <v>0</v>
      </c>
      <c r="BY86" s="332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</row>
    <row r="87" spans="1:101" ht="18.75" customHeight="1" thickBot="1" x14ac:dyDescent="0.3">
      <c r="A87" s="60"/>
      <c r="B87" s="60"/>
      <c r="C87" s="88" t="s">
        <v>93</v>
      </c>
      <c r="D87" s="60"/>
      <c r="E87" s="85"/>
      <c r="F87" s="60"/>
      <c r="G87" s="85"/>
      <c r="H87" s="60"/>
      <c r="I87" s="60"/>
      <c r="J87" s="60"/>
      <c r="K87" s="60"/>
      <c r="L87" s="60"/>
      <c r="M87" s="60" t="s">
        <v>4</v>
      </c>
      <c r="N87" s="60"/>
      <c r="O87" s="60"/>
      <c r="P87" s="60"/>
      <c r="Q87" s="60" t="s">
        <v>6</v>
      </c>
      <c r="R87" s="60"/>
      <c r="S87" s="60"/>
      <c r="T87" s="60"/>
      <c r="U87" s="60" t="s">
        <v>7</v>
      </c>
      <c r="V87" s="60"/>
      <c r="W87" s="60"/>
      <c r="X87" s="60"/>
      <c r="Y87" s="60"/>
      <c r="Z87" s="60" t="s">
        <v>4</v>
      </c>
      <c r="AA87" s="60" t="s">
        <v>5</v>
      </c>
      <c r="AB87" s="60"/>
      <c r="AC87" s="60"/>
      <c r="AD87" s="60" t="s">
        <v>9</v>
      </c>
      <c r="AE87" s="60"/>
      <c r="AF87" s="60"/>
      <c r="AG87" s="60"/>
      <c r="AH87" s="60" t="s">
        <v>32</v>
      </c>
      <c r="AI87" s="60"/>
      <c r="AJ87" s="60"/>
      <c r="AK87" s="60"/>
      <c r="AL87" s="60"/>
      <c r="AM87" s="60"/>
      <c r="AN87" s="60" t="s">
        <v>35</v>
      </c>
      <c r="AO87" s="60"/>
      <c r="AP87" s="60"/>
      <c r="AQ87" s="60"/>
      <c r="AR87" s="60"/>
      <c r="AS87" s="60" t="s">
        <v>33</v>
      </c>
      <c r="AT87" s="60"/>
      <c r="AU87" s="60"/>
      <c r="AV87" s="60"/>
      <c r="AW87" s="60"/>
      <c r="AX87" s="60"/>
      <c r="AY87" s="60"/>
      <c r="AZ87" s="60"/>
      <c r="BA87" s="60"/>
      <c r="BB87" s="89" t="s">
        <v>10</v>
      </c>
      <c r="BC87" s="60"/>
      <c r="BD87" s="90" t="s">
        <v>4</v>
      </c>
      <c r="BE87" s="60"/>
      <c r="BF87" s="61" t="s">
        <v>5</v>
      </c>
      <c r="BG87" s="60"/>
      <c r="BH87" s="60"/>
      <c r="BI87" s="85"/>
      <c r="BJ87" s="60"/>
      <c r="BK87" s="60"/>
      <c r="BL87" s="60"/>
      <c r="BM87" s="60"/>
      <c r="BN87" s="60"/>
      <c r="BO87" s="60"/>
      <c r="BP87" s="138"/>
      <c r="BQ87" s="85"/>
      <c r="BR87" s="141"/>
      <c r="BS87" s="322"/>
      <c r="BT87" s="322"/>
      <c r="BU87" s="322"/>
      <c r="BV87" s="322"/>
      <c r="BW87" s="134"/>
      <c r="BX87" s="333"/>
      <c r="BY87" s="3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</row>
    <row r="88" spans="1:101" ht="18.75" customHeight="1" thickBot="1" x14ac:dyDescent="0.3">
      <c r="A88" s="60"/>
      <c r="B88" s="60"/>
      <c r="C88" s="60"/>
      <c r="D88" s="60"/>
      <c r="E88" s="85"/>
      <c r="F88" s="60"/>
      <c r="G88" s="85"/>
      <c r="H88" s="60"/>
      <c r="I88" s="60"/>
      <c r="J88" s="60"/>
      <c r="K88" s="60"/>
      <c r="L88" s="60"/>
      <c r="M88" s="60" t="s">
        <v>0</v>
      </c>
      <c r="N88" s="60" t="s">
        <v>1</v>
      </c>
      <c r="O88" s="60" t="s">
        <v>2</v>
      </c>
      <c r="P88" s="60" t="s">
        <v>3</v>
      </c>
      <c r="Q88" s="60" t="s">
        <v>0</v>
      </c>
      <c r="R88" s="60" t="s">
        <v>1</v>
      </c>
      <c r="S88" s="60" t="s">
        <v>2</v>
      </c>
      <c r="T88" s="60" t="s">
        <v>3</v>
      </c>
      <c r="U88" s="60" t="s">
        <v>0</v>
      </c>
      <c r="V88" s="60" t="s">
        <v>1</v>
      </c>
      <c r="W88" s="60" t="s">
        <v>2</v>
      </c>
      <c r="X88" s="60" t="s">
        <v>3</v>
      </c>
      <c r="Y88" s="60"/>
      <c r="Z88" s="60" t="s">
        <v>8</v>
      </c>
      <c r="AA88" s="60"/>
      <c r="AB88" s="60"/>
      <c r="AC88" s="60"/>
      <c r="AD88" s="60"/>
      <c r="AE88" s="60"/>
      <c r="AF88" s="60"/>
      <c r="AG88" s="60"/>
      <c r="AH88" s="60" t="s">
        <v>31</v>
      </c>
      <c r="AI88" s="60"/>
      <c r="AJ88" s="60"/>
      <c r="AK88" s="60"/>
      <c r="AL88" s="60"/>
      <c r="AM88" s="60"/>
      <c r="AN88" s="60" t="str">
        <f>AI89</f>
        <v>Belgien</v>
      </c>
      <c r="AO88" s="60" t="str">
        <f>AI90</f>
        <v>Algerien</v>
      </c>
      <c r="AP88" s="60" t="str">
        <f>AI91</f>
        <v>Russland</v>
      </c>
      <c r="AQ88" s="60" t="str">
        <f>AI92</f>
        <v>Südkorea</v>
      </c>
      <c r="AR88" s="60"/>
      <c r="AS88" s="60" t="s">
        <v>31</v>
      </c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85"/>
      <c r="BJ88" s="85"/>
      <c r="BK88" s="85"/>
      <c r="BL88" s="85"/>
      <c r="BM88" s="85"/>
      <c r="BN88" s="85"/>
      <c r="BO88" s="85"/>
      <c r="BP88" s="137"/>
      <c r="BQ88" s="85"/>
      <c r="BR88" s="141"/>
      <c r="BS88" s="134"/>
      <c r="BT88" s="142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</row>
    <row r="89" spans="1:101" ht="18.75" customHeight="1" thickBot="1" x14ac:dyDescent="0.3">
      <c r="A89" s="60"/>
      <c r="B89" s="60"/>
      <c r="C89" s="224" t="str">
        <f>Spielplan!$C$89</f>
        <v>Belgien</v>
      </c>
      <c r="D89" s="225"/>
      <c r="E89" s="104"/>
      <c r="F89" s="93"/>
      <c r="G89" s="104"/>
      <c r="H89" s="224" t="str">
        <f>Spielplan!$H$89</f>
        <v>Algerien</v>
      </c>
      <c r="I89" s="225"/>
      <c r="J89" s="60"/>
      <c r="K89" s="60" t="s">
        <v>115</v>
      </c>
      <c r="L89" s="60">
        <f t="shared" ref="L89:L94" si="58">IF(E89-G89&gt;0,1,IF(G89=E89,0,-1))</f>
        <v>0</v>
      </c>
      <c r="M89" s="60">
        <f>IF($E89="",0,IF($E89&gt;$G89,3,IF($E89=G89,1,0)))</f>
        <v>0</v>
      </c>
      <c r="N89" s="60">
        <f>IF($G89="",0,IF($E89&gt;$G89,0,IF($E89=G89,1,3)))</f>
        <v>0</v>
      </c>
      <c r="O89" s="60"/>
      <c r="P89" s="60"/>
      <c r="Q89" s="60">
        <f>E89</f>
        <v>0</v>
      </c>
      <c r="R89" s="60">
        <f>G89</f>
        <v>0</v>
      </c>
      <c r="S89" s="60"/>
      <c r="T89" s="60"/>
      <c r="U89" s="60">
        <f>G89</f>
        <v>0</v>
      </c>
      <c r="V89" s="60">
        <f>E89</f>
        <v>0</v>
      </c>
      <c r="W89" s="60"/>
      <c r="X89" s="60"/>
      <c r="Y89" s="60"/>
      <c r="Z89" s="60">
        <f>M95</f>
        <v>0</v>
      </c>
      <c r="AA89" s="60">
        <f>Q95</f>
        <v>0</v>
      </c>
      <c r="AB89" s="60">
        <f>U95</f>
        <v>0</v>
      </c>
      <c r="AC89" s="60">
        <f>AA89-AB89</f>
        <v>0</v>
      </c>
      <c r="AD89" s="60">
        <f>IF(Z89&gt;Z90,-1,0)</f>
        <v>0</v>
      </c>
      <c r="AE89" s="60">
        <f>IF(Z89&gt;Z91,-1,0)</f>
        <v>0</v>
      </c>
      <c r="AF89" s="60">
        <f>IF(Z89&gt;Z92,-1,0)</f>
        <v>0</v>
      </c>
      <c r="AG89" s="60">
        <f>10000-(AJ89*1000+AM89*100+AK89*10)</f>
        <v>10000</v>
      </c>
      <c r="AH89" s="90">
        <f>RANK(AG89,AG89:AG92,1)</f>
        <v>1</v>
      </c>
      <c r="AI89" s="60" t="str">
        <f>C89</f>
        <v>Belgien</v>
      </c>
      <c r="AJ89" s="60">
        <f t="shared" ref="AJ89:AJ92" si="59">Z89</f>
        <v>0</v>
      </c>
      <c r="AK89" s="60">
        <f t="shared" ref="AK89:AK92" si="60">AA89</f>
        <v>0</v>
      </c>
      <c r="AL89" s="60">
        <f t="shared" ref="AL89:AL92" si="61">AB89</f>
        <v>0</v>
      </c>
      <c r="AM89" s="60">
        <f>AK89-AL89</f>
        <v>0</v>
      </c>
      <c r="AN89" s="187"/>
      <c r="AO89" s="187">
        <f>IF(AG90=AG89,IF(G89&gt;E89,AG90-0.1,AG90),AG90)</f>
        <v>10000</v>
      </c>
      <c r="AP89" s="187">
        <f>IF(AG91=AG89,IF(G91&gt;E91,AG91-0.1,AG91),AG91)</f>
        <v>10000</v>
      </c>
      <c r="AQ89" s="187">
        <f>IF(AG92=AG89,IF(G93&gt;E93,AG92-0.1,AG92),AG92)</f>
        <v>10000</v>
      </c>
      <c r="AR89" s="187">
        <f>AN93</f>
        <v>30000</v>
      </c>
      <c r="AS89" s="90">
        <f>RANK(AR89,AR89:AR92,1)</f>
        <v>1</v>
      </c>
      <c r="AT89" s="60" t="str">
        <f t="shared" ref="AT89:AT92" si="62">AI89</f>
        <v>Belgien</v>
      </c>
      <c r="AU89" s="60">
        <f t="shared" ref="AU89:AU92" si="63">AJ89</f>
        <v>0</v>
      </c>
      <c r="AV89" s="60">
        <f t="shared" ref="AV89:AV92" si="64">AK89</f>
        <v>0</v>
      </c>
      <c r="AW89" s="60">
        <f t="shared" ref="AW89:AW92" si="65">AL89</f>
        <v>0</v>
      </c>
      <c r="AX89" s="60"/>
      <c r="AY89" s="60"/>
      <c r="AZ89" s="60"/>
      <c r="BA89" s="226">
        <v>1</v>
      </c>
      <c r="BB89" s="224" t="str">
        <f>VLOOKUP(1,AS89:AT92,2,FALSE)</f>
        <v>Belgien</v>
      </c>
      <c r="BC89" s="225"/>
      <c r="BD89" s="227">
        <f>VLOOKUP(1,AS89:AW92,3,FALSE)</f>
        <v>0</v>
      </c>
      <c r="BE89" s="228">
        <f>VLOOKUP(1,AS89:AW92,4,FALSE)</f>
        <v>0</v>
      </c>
      <c r="BF89" s="93" t="s">
        <v>12</v>
      </c>
      <c r="BG89" s="228">
        <f>VLOOKUP(1,AS89:AW92,5,FALSE)</f>
        <v>0</v>
      </c>
      <c r="BH89" s="229" t="s">
        <v>128</v>
      </c>
      <c r="BI89" s="85"/>
      <c r="BJ89" s="85">
        <f>IF(E89&gt;G89,IF(Spielplan!E89&gt;Spielplan!G89,Punktemodus!$B$3,0),0)</f>
        <v>0</v>
      </c>
      <c r="BK89" s="85">
        <f>IF(E89=G89,IF(Spielplan!E89=Spielplan!G89,Punktemodus!$B$3,0),0)</f>
        <v>10</v>
      </c>
      <c r="BL89" s="85">
        <f>IF(E89&lt;G89,IF(Spielplan!E89&lt;Spielplan!G89,Punktemodus!$B$3,0),0)</f>
        <v>0</v>
      </c>
      <c r="BM89" s="85">
        <f>IF(E89=Spielplan!E89,IF(G89=Spielplan!G89,Punktemodus!$B$5,0),0)</f>
        <v>3</v>
      </c>
      <c r="BN89" s="85">
        <f>IF(E89=Spielplan!E89,Punktemodus!$B$7,0)</f>
        <v>1</v>
      </c>
      <c r="BO89" s="85">
        <f>IF(G89=Spielplan!G89,Punktemodus!$B$7,0)</f>
        <v>1</v>
      </c>
      <c r="BP89" s="137">
        <f>IF(Spielplan!E89="",0,SUM(BJ89:BO89))</f>
        <v>0</v>
      </c>
      <c r="BQ89" s="85"/>
      <c r="BR89" s="141"/>
      <c r="BS89" s="321" t="s">
        <v>46</v>
      </c>
      <c r="BT89" s="322"/>
      <c r="BU89" s="322"/>
      <c r="BV89" s="322"/>
      <c r="BW89" s="134"/>
      <c r="BX89" s="335">
        <f>BZ79+CE79+CJ79+CO79+CS79</f>
        <v>730</v>
      </c>
      <c r="BY89" s="336"/>
      <c r="BZ89" s="134"/>
      <c r="CA89" s="349"/>
      <c r="CB89" s="350"/>
      <c r="CC89" s="350"/>
      <c r="CD89" s="350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</row>
    <row r="90" spans="1:101" ht="18.75" customHeight="1" thickBot="1" x14ac:dyDescent="0.3">
      <c r="A90" s="60"/>
      <c r="B90" s="60"/>
      <c r="C90" s="230" t="str">
        <f>Spielplan!$C$90</f>
        <v>Russland</v>
      </c>
      <c r="D90" s="231"/>
      <c r="E90" s="104"/>
      <c r="F90" s="93"/>
      <c r="G90" s="104"/>
      <c r="H90" s="230" t="str">
        <f>Spielplan!$H$90</f>
        <v>Südkorea</v>
      </c>
      <c r="I90" s="231"/>
      <c r="J90" s="60"/>
      <c r="K90" s="60" t="s">
        <v>116</v>
      </c>
      <c r="L90" s="60">
        <f t="shared" si="58"/>
        <v>0</v>
      </c>
      <c r="M90" s="60"/>
      <c r="N90" s="60"/>
      <c r="O90" s="60">
        <f>IF($E90="",0,IF($E90&gt;$G90,3,IF($E90=$G90,1,0)))</f>
        <v>0</v>
      </c>
      <c r="P90" s="60">
        <f>IF($G90="",0,IF($E90&gt;$G90,0,IF($E90=$G90,1,3)))</f>
        <v>0</v>
      </c>
      <c r="Q90" s="60"/>
      <c r="R90" s="60"/>
      <c r="S90" s="60">
        <f>E90</f>
        <v>0</v>
      </c>
      <c r="T90" s="60">
        <f>G90</f>
        <v>0</v>
      </c>
      <c r="U90" s="60"/>
      <c r="V90" s="60"/>
      <c r="W90" s="60">
        <f>G90</f>
        <v>0</v>
      </c>
      <c r="X90" s="60">
        <f>E90</f>
        <v>0</v>
      </c>
      <c r="Y90" s="60"/>
      <c r="Z90" s="60">
        <f>N95</f>
        <v>0</v>
      </c>
      <c r="AA90" s="60">
        <f>R95</f>
        <v>0</v>
      </c>
      <c r="AB90" s="60">
        <f>V95</f>
        <v>0</v>
      </c>
      <c r="AC90" s="60">
        <f>AA90-AB90</f>
        <v>0</v>
      </c>
      <c r="AD90" s="60">
        <f>IF(Z90&gt;Z89,-1,0)</f>
        <v>0</v>
      </c>
      <c r="AE90" s="60">
        <f>IF(Z90&gt;Z91,-1,0)</f>
        <v>0</v>
      </c>
      <c r="AF90" s="60">
        <f>IF(Z90&gt;Z92,-1,0)</f>
        <v>0</v>
      </c>
      <c r="AG90" s="60">
        <f>10000-(AJ90*1000+AM90*100+AK90*10)</f>
        <v>10000</v>
      </c>
      <c r="AH90" s="90">
        <f>RANK(AG90,AG89:AG92,1)</f>
        <v>1</v>
      </c>
      <c r="AI90" s="60" t="str">
        <f>H89</f>
        <v>Algerien</v>
      </c>
      <c r="AJ90" s="60">
        <f t="shared" si="59"/>
        <v>0</v>
      </c>
      <c r="AK90" s="60">
        <f t="shared" si="60"/>
        <v>0</v>
      </c>
      <c r="AL90" s="60">
        <f t="shared" si="61"/>
        <v>0</v>
      </c>
      <c r="AM90" s="60">
        <f>AK90-AL90</f>
        <v>0</v>
      </c>
      <c r="AN90" s="187">
        <f>IF(AG89=AG90,IF(E89&gt;G89,AG89-0.1,AG89),AG89)</f>
        <v>10000</v>
      </c>
      <c r="AO90" s="187"/>
      <c r="AP90" s="187">
        <f>IF(AG91=AG90,IF(G94&gt;E94,AG91-0.1,AG91),AG91)</f>
        <v>10000</v>
      </c>
      <c r="AQ90" s="187">
        <f>IF(AG92=AG90,IF(G92&gt;E92,AG92-0.1,AG92),AG92)</f>
        <v>10000</v>
      </c>
      <c r="AR90" s="187">
        <f>AO93</f>
        <v>30000</v>
      </c>
      <c r="AS90" s="90">
        <f>RANK(AR90,AR89:AR92,1)</f>
        <v>1</v>
      </c>
      <c r="AT90" s="60" t="str">
        <f t="shared" si="62"/>
        <v>Algerien</v>
      </c>
      <c r="AU90" s="60">
        <f t="shared" si="63"/>
        <v>0</v>
      </c>
      <c r="AV90" s="60">
        <f t="shared" si="64"/>
        <v>0</v>
      </c>
      <c r="AW90" s="60">
        <f t="shared" si="65"/>
        <v>0</v>
      </c>
      <c r="AX90" s="60"/>
      <c r="AY90" s="60"/>
      <c r="AZ90" s="60"/>
      <c r="BA90" s="232">
        <v>2</v>
      </c>
      <c r="BB90" s="230" t="e">
        <f>VLOOKUP(2,AS89:AT92,2,FALSE)</f>
        <v>#N/A</v>
      </c>
      <c r="BC90" s="231"/>
      <c r="BD90" s="233" t="e">
        <f>VLOOKUP(2,AS89:AW92,3,FALSE)</f>
        <v>#N/A</v>
      </c>
      <c r="BE90" s="234" t="e">
        <f>VLOOKUP(2,AS89:AW92,4,FALSE)</f>
        <v>#N/A</v>
      </c>
      <c r="BF90" s="93" t="s">
        <v>12</v>
      </c>
      <c r="BG90" s="234" t="e">
        <f>VLOOKUP(2,AS89:AW92,5,FALSE)</f>
        <v>#N/A</v>
      </c>
      <c r="BH90" s="234" t="s">
        <v>124</v>
      </c>
      <c r="BI90" s="85"/>
      <c r="BJ90" s="85">
        <f>IF(E90&gt;G90,IF(Spielplan!E90&gt;Spielplan!G90,Punktemodus!$B$3,0),0)</f>
        <v>0</v>
      </c>
      <c r="BK90" s="85">
        <f>IF(E90=G90,IF(Spielplan!E90=Spielplan!G90,Punktemodus!$B$3,0),0)</f>
        <v>10</v>
      </c>
      <c r="BL90" s="85">
        <f>IF(E90&lt;G90,IF(Spielplan!E90&lt;Spielplan!G90,Punktemodus!$B$3,0),0)</f>
        <v>0</v>
      </c>
      <c r="BM90" s="85">
        <f>IF(E90=Spielplan!E90,IF(G90=Spielplan!G90,Punktemodus!$B$5,0),0)</f>
        <v>3</v>
      </c>
      <c r="BN90" s="85">
        <f>IF(E90=Spielplan!E90,Punktemodus!$B$7,0)</f>
        <v>1</v>
      </c>
      <c r="BO90" s="85">
        <f>IF(G90=Spielplan!G90,Punktemodus!$B$7,0)</f>
        <v>1</v>
      </c>
      <c r="BP90" s="137">
        <f>IF(Spielplan!E90="",0,SUM(BJ90:BO90))</f>
        <v>0</v>
      </c>
      <c r="BQ90" s="85"/>
      <c r="BR90" s="141"/>
      <c r="BS90" s="322"/>
      <c r="BT90" s="322"/>
      <c r="BU90" s="322"/>
      <c r="BV90" s="322"/>
      <c r="BW90" s="134"/>
      <c r="BX90" s="337"/>
      <c r="BY90" s="338"/>
      <c r="BZ90" s="134"/>
      <c r="CA90" s="350"/>
      <c r="CB90" s="350"/>
      <c r="CC90" s="350"/>
      <c r="CD90" s="350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</row>
    <row r="91" spans="1:101" ht="18.75" customHeight="1" thickBot="1" x14ac:dyDescent="0.3">
      <c r="A91" s="60"/>
      <c r="B91" s="60"/>
      <c r="C91" s="224" t="str">
        <f>C89</f>
        <v>Belgien</v>
      </c>
      <c r="D91" s="225"/>
      <c r="E91" s="104"/>
      <c r="F91" s="93"/>
      <c r="G91" s="104"/>
      <c r="H91" s="224" t="str">
        <f>C90</f>
        <v>Russland</v>
      </c>
      <c r="I91" s="225"/>
      <c r="J91" s="60"/>
      <c r="K91" s="60" t="s">
        <v>118</v>
      </c>
      <c r="L91" s="60">
        <f t="shared" si="58"/>
        <v>0</v>
      </c>
      <c r="M91" s="60">
        <f>IF($E91="",0,IF($E91&gt;$G91,3,IF($E91=G91,1,0)))</f>
        <v>0</v>
      </c>
      <c r="N91" s="60"/>
      <c r="O91" s="60">
        <f>IF($G91="",0,IF($E91&gt;$G91,0,IF($E91=$G91,1,3)))</f>
        <v>0</v>
      </c>
      <c r="P91" s="60"/>
      <c r="Q91" s="60">
        <f>E91</f>
        <v>0</v>
      </c>
      <c r="R91" s="60"/>
      <c r="S91" s="60">
        <f>G91</f>
        <v>0</v>
      </c>
      <c r="T91" s="60"/>
      <c r="U91" s="60">
        <f>G91</f>
        <v>0</v>
      </c>
      <c r="V91" s="60"/>
      <c r="W91" s="60">
        <f>E91</f>
        <v>0</v>
      </c>
      <c r="X91" s="60"/>
      <c r="Y91" s="60"/>
      <c r="Z91" s="60">
        <f>O95</f>
        <v>0</v>
      </c>
      <c r="AA91" s="60">
        <f>S95</f>
        <v>0</v>
      </c>
      <c r="AB91" s="60">
        <f>W95</f>
        <v>0</v>
      </c>
      <c r="AC91" s="60">
        <f>AA91-AB91</f>
        <v>0</v>
      </c>
      <c r="AD91" s="60">
        <f>IF(Z91&gt;Z89,-1,0)</f>
        <v>0</v>
      </c>
      <c r="AE91" s="60">
        <f>IF(Z91&gt;Z90,-1,0)</f>
        <v>0</v>
      </c>
      <c r="AF91" s="60">
        <f>IF(Z91&gt;Z92,-1,0)</f>
        <v>0</v>
      </c>
      <c r="AG91" s="60">
        <f>10000-(AJ91*1000+AM91*100+AK91*10)</f>
        <v>10000</v>
      </c>
      <c r="AH91" s="90">
        <f>RANK(AG91,AG89:AG92,1)</f>
        <v>1</v>
      </c>
      <c r="AI91" s="60" t="str">
        <f>C90</f>
        <v>Russland</v>
      </c>
      <c r="AJ91" s="60">
        <f t="shared" si="59"/>
        <v>0</v>
      </c>
      <c r="AK91" s="60">
        <f t="shared" si="60"/>
        <v>0</v>
      </c>
      <c r="AL91" s="60">
        <f t="shared" si="61"/>
        <v>0</v>
      </c>
      <c r="AM91" s="60">
        <f>AK91-AL91</f>
        <v>0</v>
      </c>
      <c r="AN91" s="187">
        <f>IF(AG89=AG91,IF(E91&gt;G91,AG89-0.1,AG89),AG89)</f>
        <v>10000</v>
      </c>
      <c r="AO91" s="187">
        <f>IF(AG90=AG91,IF(E94&gt;G94,AG90-0.1,AG90),AG90)</f>
        <v>10000</v>
      </c>
      <c r="AP91" s="187"/>
      <c r="AQ91" s="187">
        <f>IF(AG92=AG91,IF(G90&gt;E90,AG92-0.1,AG92),AG92)</f>
        <v>10000</v>
      </c>
      <c r="AR91" s="187">
        <f>AP93</f>
        <v>30000</v>
      </c>
      <c r="AS91" s="90">
        <f>RANK(AR91,AR89:AR92,1)</f>
        <v>1</v>
      </c>
      <c r="AT91" s="60" t="str">
        <f t="shared" si="62"/>
        <v>Russland</v>
      </c>
      <c r="AU91" s="60">
        <f t="shared" si="63"/>
        <v>0</v>
      </c>
      <c r="AV91" s="60">
        <f t="shared" si="64"/>
        <v>0</v>
      </c>
      <c r="AW91" s="60">
        <f t="shared" si="65"/>
        <v>0</v>
      </c>
      <c r="AX91" s="60"/>
      <c r="AY91" s="60"/>
      <c r="AZ91" s="60"/>
      <c r="BA91" s="113">
        <v>3</v>
      </c>
      <c r="BB91" s="114" t="e">
        <f>VLOOKUP(3,AS89:AT92,2,FALSE)</f>
        <v>#N/A</v>
      </c>
      <c r="BC91" s="115"/>
      <c r="BD91" s="116" t="e">
        <f>VLOOKUP(3,AS89:AW92,3,FALSE)</f>
        <v>#N/A</v>
      </c>
      <c r="BE91" s="116" t="e">
        <f>VLOOKUP(3,AS89:AW92,4,FALSE)</f>
        <v>#N/A</v>
      </c>
      <c r="BF91" s="93" t="s">
        <v>12</v>
      </c>
      <c r="BG91" s="116" t="e">
        <f>VLOOKUP(3,AS89:AW92,5,FALSE)</f>
        <v>#N/A</v>
      </c>
      <c r="BH91" s="60"/>
      <c r="BI91" s="85"/>
      <c r="BJ91" s="85">
        <f>IF(E91&gt;G91,IF(Spielplan!E91&gt;Spielplan!G91,Punktemodus!$B$3,0),0)</f>
        <v>0</v>
      </c>
      <c r="BK91" s="85">
        <f>IF(E91=G91,IF(Spielplan!E91=Spielplan!G91,Punktemodus!$B$3,0),0)</f>
        <v>10</v>
      </c>
      <c r="BL91" s="85">
        <f>IF(E91&lt;G91,IF(Spielplan!E91&lt;Spielplan!G91,Punktemodus!$B$3,0),0)</f>
        <v>0</v>
      </c>
      <c r="BM91" s="85">
        <f>IF(E91=Spielplan!E91,IF(G91=Spielplan!G91,Punktemodus!$B$5,0),0)</f>
        <v>3</v>
      </c>
      <c r="BN91" s="85">
        <f>IF(E91=Spielplan!E91,Punktemodus!$B$7,0)</f>
        <v>1</v>
      </c>
      <c r="BO91" s="85">
        <f>IF(G91=Spielplan!G91,Punktemodus!$B$7,0)</f>
        <v>1</v>
      </c>
      <c r="BP91" s="137">
        <f>IF(Spielplan!E91="",0,SUM(BJ91:BO91))</f>
        <v>0</v>
      </c>
      <c r="BQ91" s="85"/>
      <c r="BR91" s="141"/>
      <c r="BS91" s="134"/>
      <c r="BT91" s="142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</row>
    <row r="92" spans="1:101" ht="18.75" customHeight="1" thickBot="1" x14ac:dyDescent="0.3">
      <c r="A92" s="60"/>
      <c r="B92" s="60"/>
      <c r="C92" s="230" t="str">
        <f>H89</f>
        <v>Algerien</v>
      </c>
      <c r="D92" s="231"/>
      <c r="E92" s="104"/>
      <c r="F92" s="93"/>
      <c r="G92" s="104"/>
      <c r="H92" s="230" t="str">
        <f>H90</f>
        <v>Südkorea</v>
      </c>
      <c r="I92" s="231"/>
      <c r="J92" s="60"/>
      <c r="K92" s="60" t="s">
        <v>117</v>
      </c>
      <c r="L92" s="60">
        <f t="shared" si="58"/>
        <v>0</v>
      </c>
      <c r="M92" s="60"/>
      <c r="N92" s="60">
        <f>IF($E92="",0,IF($E92&gt;$G92,3,IF($E92=$G92,1,0)))</f>
        <v>0</v>
      </c>
      <c r="O92" s="60"/>
      <c r="P92" s="60">
        <f>IF($G92="",0,IF($E92&gt;$G92,0,IF($E92=$G92,1,3)))</f>
        <v>0</v>
      </c>
      <c r="Q92" s="60"/>
      <c r="R92" s="60">
        <f>E92</f>
        <v>0</v>
      </c>
      <c r="S92" s="60"/>
      <c r="T92" s="60">
        <f>G92</f>
        <v>0</v>
      </c>
      <c r="U92" s="60"/>
      <c r="V92" s="60">
        <f>G92</f>
        <v>0</v>
      </c>
      <c r="W92" s="60"/>
      <c r="X92" s="60">
        <f>E92</f>
        <v>0</v>
      </c>
      <c r="Y92" s="60"/>
      <c r="Z92" s="60">
        <f>P95</f>
        <v>0</v>
      </c>
      <c r="AA92" s="60">
        <f>T95</f>
        <v>0</v>
      </c>
      <c r="AB92" s="60">
        <f>X95</f>
        <v>0</v>
      </c>
      <c r="AC92" s="60">
        <f>AA92-AB92</f>
        <v>0</v>
      </c>
      <c r="AD92" s="60">
        <f>IF(Z92&gt;Z89,-1,0)</f>
        <v>0</v>
      </c>
      <c r="AE92" s="60">
        <f>IF(Z92&gt;Z90,-1,0)</f>
        <v>0</v>
      </c>
      <c r="AF92" s="60">
        <f>IF(Z92&gt;Z91,-1,0)</f>
        <v>0</v>
      </c>
      <c r="AG92" s="60">
        <f>10000-(AJ92*1000+AM92*100+AK92*10)</f>
        <v>10000</v>
      </c>
      <c r="AH92" s="90">
        <f>RANK(AG92,AG89:AG92,1)</f>
        <v>1</v>
      </c>
      <c r="AI92" s="60" t="str">
        <f>H90</f>
        <v>Südkorea</v>
      </c>
      <c r="AJ92" s="60">
        <f t="shared" si="59"/>
        <v>0</v>
      </c>
      <c r="AK92" s="60">
        <f t="shared" si="60"/>
        <v>0</v>
      </c>
      <c r="AL92" s="60">
        <f t="shared" si="61"/>
        <v>0</v>
      </c>
      <c r="AM92" s="60">
        <f>AK92-AL92</f>
        <v>0</v>
      </c>
      <c r="AN92" s="187">
        <f>IF(AG89=AG92,IF(E93&gt;G93,AG89-0.1,AG89),AG89)</f>
        <v>10000</v>
      </c>
      <c r="AO92" s="187">
        <f>IF(AG90=AG92,IF(E92&gt;G92,AG90-0.1,AG90),AG90)</f>
        <v>10000</v>
      </c>
      <c r="AP92" s="187">
        <f>IF(AG91=AG92,IF(E90&gt;G90,AG91-0.1,AG91),AG91)</f>
        <v>10000</v>
      </c>
      <c r="AQ92" s="187"/>
      <c r="AR92" s="187">
        <f>AQ93</f>
        <v>30000</v>
      </c>
      <c r="AS92" s="90">
        <f>RANK(AR92,AR89:AR92,1)</f>
        <v>1</v>
      </c>
      <c r="AT92" s="60" t="str">
        <f t="shared" si="62"/>
        <v>Südkorea</v>
      </c>
      <c r="AU92" s="60">
        <f t="shared" si="63"/>
        <v>0</v>
      </c>
      <c r="AV92" s="60">
        <f t="shared" si="64"/>
        <v>0</v>
      </c>
      <c r="AW92" s="60">
        <f t="shared" si="65"/>
        <v>0</v>
      </c>
      <c r="AX92" s="60"/>
      <c r="AY92" s="60"/>
      <c r="AZ92" s="60"/>
      <c r="BA92" s="113">
        <v>4</v>
      </c>
      <c r="BB92" s="114" t="e">
        <f>VLOOKUP(4,AS89:AT92,2,FALSE)</f>
        <v>#N/A</v>
      </c>
      <c r="BC92" s="115"/>
      <c r="BD92" s="116" t="e">
        <f>VLOOKUP(4,AS89:AW92,3,FALSE)</f>
        <v>#N/A</v>
      </c>
      <c r="BE92" s="116" t="e">
        <f>VLOOKUP(4,AS89:AW92,4,FALSE)</f>
        <v>#N/A</v>
      </c>
      <c r="BF92" s="93" t="s">
        <v>12</v>
      </c>
      <c r="BG92" s="116" t="e">
        <f>VLOOKUP(4,AS89:AW92,5,FALSE)</f>
        <v>#N/A</v>
      </c>
      <c r="BH92" s="60"/>
      <c r="BI92" s="85"/>
      <c r="BJ92" s="85">
        <f>IF(E92&gt;G92,IF(Spielplan!E92&gt;Spielplan!G92,Punktemodus!$B$3,0),0)</f>
        <v>0</v>
      </c>
      <c r="BK92" s="85">
        <f>IF(E92=G92,IF(Spielplan!E92=Spielplan!G92,Punktemodus!$B$3,0),0)</f>
        <v>10</v>
      </c>
      <c r="BL92" s="85">
        <f>IF(E92&lt;G92,IF(Spielplan!E92&lt;Spielplan!G92,Punktemodus!$B$3,0),0)</f>
        <v>0</v>
      </c>
      <c r="BM92" s="85">
        <f>IF(E92=Spielplan!E92,IF(G92=Spielplan!G92,Punktemodus!$B$5,0),0)</f>
        <v>3</v>
      </c>
      <c r="BN92" s="85">
        <f>IF(E92=Spielplan!E92,Punktemodus!$B$7,0)</f>
        <v>1</v>
      </c>
      <c r="BO92" s="85">
        <f>IF(G92=Spielplan!G92,Punktemodus!$B$7,0)</f>
        <v>1</v>
      </c>
      <c r="BP92" s="137">
        <f>IF(Spielplan!E92="",0,SUM(BJ92:BO92))</f>
        <v>0</v>
      </c>
      <c r="BQ92" s="85"/>
      <c r="BR92" s="141"/>
      <c r="BS92" s="321" t="s">
        <v>163</v>
      </c>
      <c r="BT92" s="322"/>
      <c r="BU92" s="322"/>
      <c r="BV92" s="322"/>
      <c r="BW92" s="134"/>
      <c r="BX92" s="339">
        <f>BX86+BX89</f>
        <v>730</v>
      </c>
      <c r="BY92" s="340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</row>
    <row r="93" spans="1:101" ht="18.75" customHeight="1" thickBot="1" x14ac:dyDescent="0.3">
      <c r="A93" s="60"/>
      <c r="B93" s="60"/>
      <c r="C93" s="224" t="str">
        <f>C89</f>
        <v>Belgien</v>
      </c>
      <c r="D93" s="225"/>
      <c r="E93" s="104"/>
      <c r="F93" s="93"/>
      <c r="G93" s="104"/>
      <c r="H93" s="224" t="str">
        <f>H90</f>
        <v>Südkorea</v>
      </c>
      <c r="I93" s="225"/>
      <c r="J93" s="60"/>
      <c r="K93" s="60" t="s">
        <v>119</v>
      </c>
      <c r="L93" s="60">
        <f t="shared" si="58"/>
        <v>0</v>
      </c>
      <c r="M93" s="60">
        <f>IF($E93="",0,IF($E93&gt;$G93,3,IF($E93=G93,1,0)))</f>
        <v>0</v>
      </c>
      <c r="N93" s="60"/>
      <c r="O93" s="60"/>
      <c r="P93" s="60">
        <f>IF($G93="",0,IF($E93&gt;$G93,0,IF($E93=$G93,1,3)))</f>
        <v>0</v>
      </c>
      <c r="Q93" s="60">
        <f>E93</f>
        <v>0</v>
      </c>
      <c r="R93" s="60"/>
      <c r="S93" s="60"/>
      <c r="T93" s="60">
        <f>G93</f>
        <v>0</v>
      </c>
      <c r="U93" s="60">
        <f>G93</f>
        <v>0</v>
      </c>
      <c r="V93" s="60"/>
      <c r="W93" s="60"/>
      <c r="X93" s="60">
        <f>E93</f>
        <v>0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187">
        <f>SUM(AN89:AN92)</f>
        <v>30000</v>
      </c>
      <c r="AO93" s="187">
        <f>SUM(AO89:AO92)</f>
        <v>30000</v>
      </c>
      <c r="AP93" s="187">
        <f>SUM(AP89:AP92)</f>
        <v>30000</v>
      </c>
      <c r="AQ93" s="187">
        <f>SUM(AQ89:AQ92)</f>
        <v>30000</v>
      </c>
      <c r="AR93" s="187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85">
        <f>IF(E93&gt;G93,IF(Spielplan!E93&gt;Spielplan!G93,Punktemodus!$B$3,0),0)</f>
        <v>0</v>
      </c>
      <c r="BK93" s="85">
        <f>IF(E93=G93,IF(Spielplan!E93=Spielplan!G93,Punktemodus!$B$3,0),0)</f>
        <v>10</v>
      </c>
      <c r="BL93" s="85">
        <f>IF(E93&lt;G93,IF(Spielplan!E93&lt;Spielplan!G93,Punktemodus!$B$3,0),0)</f>
        <v>0</v>
      </c>
      <c r="BM93" s="85">
        <f>IF(E93=Spielplan!E93,IF(G93=Spielplan!G93,Punktemodus!$B$5,0),0)</f>
        <v>3</v>
      </c>
      <c r="BN93" s="85">
        <f>IF(E93=Spielplan!E93,Punktemodus!$B$7,0)</f>
        <v>1</v>
      </c>
      <c r="BO93" s="85">
        <f>IF(G93=Spielplan!G93,Punktemodus!$B$7,0)</f>
        <v>1</v>
      </c>
      <c r="BP93" s="137">
        <f>IF(Spielplan!E93="",0,SUM(BJ93:BO93))</f>
        <v>0</v>
      </c>
      <c r="BQ93" s="60"/>
      <c r="BR93" s="141"/>
      <c r="BS93" s="322"/>
      <c r="BT93" s="322"/>
      <c r="BU93" s="322"/>
      <c r="BV93" s="322"/>
      <c r="BW93" s="134"/>
      <c r="BX93" s="341"/>
      <c r="BY93" s="342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</row>
    <row r="94" spans="1:101" ht="18.75" customHeight="1" thickBot="1" x14ac:dyDescent="0.3">
      <c r="A94" s="60"/>
      <c r="B94" s="60"/>
      <c r="C94" s="230" t="str">
        <f>H89</f>
        <v>Algerien</v>
      </c>
      <c r="D94" s="231"/>
      <c r="E94" s="104"/>
      <c r="F94" s="93"/>
      <c r="G94" s="104"/>
      <c r="H94" s="230" t="str">
        <f>C90</f>
        <v>Russland</v>
      </c>
      <c r="I94" s="231"/>
      <c r="J94" s="60"/>
      <c r="K94" s="60" t="s">
        <v>119</v>
      </c>
      <c r="L94" s="60">
        <f t="shared" si="58"/>
        <v>0</v>
      </c>
      <c r="M94" s="60"/>
      <c r="N94" s="60">
        <f>IF($E94="",0,IF($E94&gt;$G94,3,IF($E94=$G94,1,0)))</f>
        <v>0</v>
      </c>
      <c r="O94" s="60">
        <f>IF($G94="",0,IF($E94&gt;$G94,0,IF($E94=$G94,1,3)))</f>
        <v>0</v>
      </c>
      <c r="P94" s="60"/>
      <c r="Q94" s="60"/>
      <c r="R94" s="60">
        <f>E94</f>
        <v>0</v>
      </c>
      <c r="S94" s="60">
        <f>G94</f>
        <v>0</v>
      </c>
      <c r="T94" s="60"/>
      <c r="U94" s="60"/>
      <c r="V94" s="60">
        <f>G94</f>
        <v>0</v>
      </c>
      <c r="W94" s="60">
        <f>E94</f>
        <v>0</v>
      </c>
      <c r="X94" s="60"/>
      <c r="Y94" s="60"/>
      <c r="Z94" s="60" t="s">
        <v>30</v>
      </c>
      <c r="AA94" s="60"/>
      <c r="AB94" s="60"/>
      <c r="AC94" s="60"/>
      <c r="AD94" s="60"/>
      <c r="AE94" s="60"/>
      <c r="AF94" s="60"/>
      <c r="AG94" s="60" t="b">
        <f>OR(AG89=AG90,AG89=AG91,AG89=AG92,AG90=AG91,AG90=AG92,AG91=AG92)</f>
        <v>1</v>
      </c>
      <c r="AH94" s="60"/>
      <c r="AI94" s="60"/>
      <c r="AJ94" s="60"/>
      <c r="AK94" s="60"/>
      <c r="AL94" s="60"/>
      <c r="AM94" s="60"/>
      <c r="AN94" s="60"/>
      <c r="AO94" s="60" t="s">
        <v>34</v>
      </c>
      <c r="AP94" s="60"/>
      <c r="AQ94" s="60"/>
      <c r="AR94" s="60" t="b">
        <f>OR(AR89=AR90,AR89=AR91,AR89=AR92,AR90=AR91,AR90=AR92,AR91=AR92)</f>
        <v>1</v>
      </c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85">
        <f>IF(E94&gt;G94,IF(Spielplan!E94&gt;Spielplan!G94,Punktemodus!$B$3,0),0)</f>
        <v>0</v>
      </c>
      <c r="BK94" s="85">
        <f>IF(E94=G94,IF(Spielplan!E94=Spielplan!G94,Punktemodus!$B$3,0),0)</f>
        <v>10</v>
      </c>
      <c r="BL94" s="85">
        <f>IF(E94&lt;G94,IF(Spielplan!E94&lt;Spielplan!G94,Punktemodus!$B$3,0),0)</f>
        <v>0</v>
      </c>
      <c r="BM94" s="85">
        <f>IF(E94=Spielplan!E94,IF(G94=Spielplan!G94,Punktemodus!$B$5,0),0)</f>
        <v>3</v>
      </c>
      <c r="BN94" s="85">
        <f>IF(E94=Spielplan!E94,Punktemodus!$B$7,0)</f>
        <v>1</v>
      </c>
      <c r="BO94" s="85">
        <f>IF(G94=Spielplan!G94,Punktemodus!$B$7,0)</f>
        <v>1</v>
      </c>
      <c r="BP94" s="137">
        <f>IF(Spielplan!E94="",0,SUM(BJ94:BO94))</f>
        <v>0</v>
      </c>
      <c r="BQ94" s="60"/>
      <c r="BR94" s="141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</row>
    <row r="95" spans="1:101" ht="18.75" customHeight="1" thickBot="1" x14ac:dyDescent="0.25">
      <c r="A95" s="60"/>
      <c r="B95" s="60"/>
      <c r="C95" s="136" t="str">
        <f>IF(G94="","",IF(AR94=TRUE,"Achtung: Fehler in Tabelle!",""))</f>
        <v/>
      </c>
      <c r="D95" s="60"/>
      <c r="E95" s="60"/>
      <c r="F95" s="60"/>
      <c r="G95" s="60"/>
      <c r="H95" s="60"/>
      <c r="I95" s="60"/>
      <c r="J95" s="60"/>
      <c r="K95" s="60"/>
      <c r="L95" s="60"/>
      <c r="M95" s="60">
        <f t="shared" ref="M95:X95" si="66">SUM(M89:M94)</f>
        <v>0</v>
      </c>
      <c r="N95" s="60">
        <f t="shared" si="66"/>
        <v>0</v>
      </c>
      <c r="O95" s="60">
        <f t="shared" si="66"/>
        <v>0</v>
      </c>
      <c r="P95" s="60">
        <f t="shared" si="66"/>
        <v>0</v>
      </c>
      <c r="Q95" s="60">
        <f t="shared" si="66"/>
        <v>0</v>
      </c>
      <c r="R95" s="60">
        <f t="shared" si="66"/>
        <v>0</v>
      </c>
      <c r="S95" s="60">
        <f t="shared" si="66"/>
        <v>0</v>
      </c>
      <c r="T95" s="60">
        <f t="shared" si="66"/>
        <v>0</v>
      </c>
      <c r="U95" s="60">
        <f t="shared" si="66"/>
        <v>0</v>
      </c>
      <c r="V95" s="60">
        <f t="shared" si="66"/>
        <v>0</v>
      </c>
      <c r="W95" s="60">
        <f t="shared" si="66"/>
        <v>0</v>
      </c>
      <c r="X95" s="60">
        <f t="shared" si="66"/>
        <v>0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160">
        <f>SUM(BP89:BP94)</f>
        <v>0</v>
      </c>
      <c r="BQ95" s="60"/>
      <c r="BR95" s="141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</row>
    <row r="96" spans="1:101" ht="13.5" thickBo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85"/>
      <c r="BK96" s="85"/>
      <c r="BL96" s="85"/>
      <c r="BM96" s="85"/>
      <c r="BN96" s="85"/>
      <c r="BO96" s="85"/>
      <c r="BP96" s="138"/>
      <c r="BQ96" s="60"/>
      <c r="BR96" s="141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</row>
    <row r="97" spans="1:101" ht="25.5" customHeight="1" thickBo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85"/>
      <c r="BK97" s="85"/>
      <c r="BL97" s="85"/>
      <c r="BM97" s="85"/>
      <c r="BN97" s="85"/>
      <c r="BO97" s="85"/>
      <c r="BP97" s="160">
        <f>SUM(BP12:BP95)/2</f>
        <v>0</v>
      </c>
      <c r="BQ97" s="60"/>
      <c r="BR97" s="141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</row>
    <row r="98" spans="1:101" x14ac:dyDescent="0.2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85"/>
      <c r="BK98" s="85"/>
      <c r="BL98" s="85"/>
      <c r="BM98" s="85"/>
      <c r="BN98" s="85"/>
      <c r="BO98" s="85"/>
      <c r="BP98" s="60"/>
      <c r="BQ98" s="60"/>
      <c r="BR98" s="141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</row>
  </sheetData>
  <mergeCells count="41">
    <mergeCell ref="H2:BZ2"/>
    <mergeCell ref="CF44:CF47"/>
    <mergeCell ref="CE81:CE84"/>
    <mergeCell ref="BS44:BV45"/>
    <mergeCell ref="CG4:CV4"/>
    <mergeCell ref="CO81:CO84"/>
    <mergeCell ref="CS81:CS84"/>
    <mergeCell ref="CS44:CS47"/>
    <mergeCell ref="CQ68:CV69"/>
    <mergeCell ref="CO44:CO47"/>
    <mergeCell ref="CQ59:CV60"/>
    <mergeCell ref="CQ62:CV63"/>
    <mergeCell ref="CQ23:CV24"/>
    <mergeCell ref="CQ26:CV27"/>
    <mergeCell ref="CQ29:CV30"/>
    <mergeCell ref="CQ65:CV66"/>
    <mergeCell ref="CQ32:CV33"/>
    <mergeCell ref="CA89:CD90"/>
    <mergeCell ref="BX44:BX47"/>
    <mergeCell ref="BY44:BY47"/>
    <mergeCell ref="BZ44:BZ47"/>
    <mergeCell ref="CE44:CE47"/>
    <mergeCell ref="BZ81:BZ84"/>
    <mergeCell ref="CJ44:CJ47"/>
    <mergeCell ref="CJ81:CJ84"/>
    <mergeCell ref="BS92:BV93"/>
    <mergeCell ref="BX86:BY87"/>
    <mergeCell ref="BX89:BY90"/>
    <mergeCell ref="BX92:BY93"/>
    <mergeCell ref="BS89:BV90"/>
    <mergeCell ref="H3:BZ3"/>
    <mergeCell ref="BS86:BV87"/>
    <mergeCell ref="BY4:BZ4"/>
    <mergeCell ref="I4:BI4"/>
    <mergeCell ref="BP8:BP11"/>
    <mergeCell ref="BK9:BK11"/>
    <mergeCell ref="BL9:BL11"/>
    <mergeCell ref="BM9:BM11"/>
    <mergeCell ref="BJ9:BJ11"/>
    <mergeCell ref="BN9:BN11"/>
    <mergeCell ref="BO9:BO11"/>
  </mergeCells>
  <phoneticPr fontId="2" type="noConversion"/>
  <conditionalFormatting sqref="CK24:CL24">
    <cfRule type="expression" dxfId="949" priority="1" stopIfTrue="1">
      <formula>IF($CH34="",TRUE,FALSE)</formula>
    </cfRule>
  </conditionalFormatting>
  <conditionalFormatting sqref="CA14:CB14">
    <cfRule type="expression" dxfId="948" priority="2" stopIfTrue="1">
      <formula>IF($BV$12="",TRUE,FALSE)</formula>
    </cfRule>
  </conditionalFormatting>
  <conditionalFormatting sqref="CA15:CB15">
    <cfRule type="expression" dxfId="947" priority="3" stopIfTrue="1">
      <formula>IF($BV$17="",TRUE,FALSE)</formula>
    </cfRule>
  </conditionalFormatting>
  <conditionalFormatting sqref="CA22:CB22">
    <cfRule type="expression" dxfId="946" priority="4" stopIfTrue="1">
      <formula>IF($BV$20="",TRUE,FALSE)</formula>
    </cfRule>
  </conditionalFormatting>
  <conditionalFormatting sqref="CA23:CB23">
    <cfRule type="expression" dxfId="945" priority="5" stopIfTrue="1">
      <formula>IF($BV$25="",TRUE,FALSE)</formula>
    </cfRule>
  </conditionalFormatting>
  <conditionalFormatting sqref="CA30:CB30">
    <cfRule type="expression" dxfId="944" priority="6" stopIfTrue="1">
      <formula>IF($BV$29="",TRUE,FALSE)</formula>
    </cfRule>
  </conditionalFormatting>
  <conditionalFormatting sqref="CA31:CB31">
    <cfRule type="expression" dxfId="943" priority="7" stopIfTrue="1">
      <formula>IF($BV$33="",TRUE,FALSE)</formula>
    </cfRule>
  </conditionalFormatting>
  <conditionalFormatting sqref="CA38:CB38">
    <cfRule type="expression" dxfId="942" priority="8" stopIfTrue="1">
      <formula>IF($BV$37="",TRUE,FALSE)</formula>
    </cfRule>
  </conditionalFormatting>
  <conditionalFormatting sqref="CA39:CB39">
    <cfRule type="expression" dxfId="941" priority="9" stopIfTrue="1">
      <formula>IF($BV$41="",TRUE,FALSE)</formula>
    </cfRule>
  </conditionalFormatting>
  <conditionalFormatting sqref="CF18:CG18">
    <cfRule type="expression" dxfId="940" priority="10" stopIfTrue="1">
      <formula>IF($CC$15="",TRUE,FALSE)</formula>
    </cfRule>
  </conditionalFormatting>
  <conditionalFormatting sqref="CF19:CG19">
    <cfRule type="expression" dxfId="939" priority="11" stopIfTrue="1">
      <formula>IF($CC$22="",TRUE,FALSE)</formula>
    </cfRule>
  </conditionalFormatting>
  <conditionalFormatting sqref="CF35:CG35">
    <cfRule type="expression" dxfId="938" priority="12" stopIfTrue="1">
      <formula>IF($CC$39="",TRUE,FALSE)</formula>
    </cfRule>
  </conditionalFormatting>
  <conditionalFormatting sqref="CF34:CG34">
    <cfRule type="expression" dxfId="937" priority="13" stopIfTrue="1">
      <formula>IF($CC$31="",TRUE,FALSE)</formula>
    </cfRule>
  </conditionalFormatting>
  <conditionalFormatting sqref="CK23:CL23 CK29:CL29">
    <cfRule type="expression" dxfId="936" priority="14" stopIfTrue="1">
      <formula>IF($CH$18="",TRUE,FALSE)</formula>
    </cfRule>
  </conditionalFormatting>
  <conditionalFormatting sqref="CK30:CL30">
    <cfRule type="expression" dxfId="935" priority="15" stopIfTrue="1">
      <formula>IF($CH$34="",TRUE,FALSE)</formula>
    </cfRule>
  </conditionalFormatting>
  <conditionalFormatting sqref="CQ23:CV24">
    <cfRule type="expression" dxfId="934" priority="16" stopIfTrue="1">
      <formula>IF($CM$23="",TRUE,FALSE)</formula>
    </cfRule>
  </conditionalFormatting>
  <conditionalFormatting sqref="CQ26:CV27">
    <cfRule type="expression" dxfId="933" priority="17" stopIfTrue="1">
      <formula>IF($CM$24="",TRUE,FALSE)</formula>
    </cfRule>
  </conditionalFormatting>
  <conditionalFormatting sqref="CQ29:CV30">
    <cfRule type="expression" dxfId="932" priority="18" stopIfTrue="1">
      <formula>IF($CM$29="",TRUE,FALSE)</formula>
    </cfRule>
  </conditionalFormatting>
  <conditionalFormatting sqref="CQ32:CV33">
    <cfRule type="expression" dxfId="931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CM32" sqref="CM32"/>
      <selection pane="bottomLeft" activeCell="I4" sqref="I4:BI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60"/>
      <c r="B1" s="60"/>
      <c r="C1" s="86"/>
      <c r="D1" s="60"/>
      <c r="E1" s="85"/>
      <c r="F1" s="60"/>
      <c r="G1" s="85"/>
      <c r="H1" s="92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</row>
    <row r="2" spans="1:101" ht="85.5" customHeight="1" thickBot="1" x14ac:dyDescent="1.1000000000000001">
      <c r="A2" s="60"/>
      <c r="B2" s="60"/>
      <c r="C2" s="60"/>
      <c r="D2" s="60"/>
      <c r="E2" s="85"/>
      <c r="F2" s="60"/>
      <c r="G2" s="85"/>
      <c r="H2" s="355" t="s">
        <v>341</v>
      </c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7"/>
      <c r="BR2" s="357"/>
      <c r="BS2" s="357"/>
      <c r="BT2" s="357"/>
      <c r="BU2" s="357"/>
      <c r="BV2" s="357"/>
      <c r="BW2" s="357"/>
      <c r="BX2" s="357"/>
      <c r="BY2" s="357"/>
      <c r="BZ2" s="358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</row>
    <row r="3" spans="1:101" ht="85.5" customHeight="1" thickBot="1" x14ac:dyDescent="0.25">
      <c r="A3" s="60"/>
      <c r="B3" s="60"/>
      <c r="C3" s="60"/>
      <c r="D3" s="60"/>
      <c r="E3" s="85"/>
      <c r="F3" s="60"/>
      <c r="G3" s="85"/>
      <c r="H3" s="320" t="s">
        <v>339</v>
      </c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282"/>
      <c r="BW3" s="282"/>
      <c r="BX3" s="282"/>
      <c r="BY3" s="282"/>
      <c r="BZ3" s="282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</row>
    <row r="4" spans="1:101" ht="37.5" customHeight="1" thickBot="1" x14ac:dyDescent="0.55000000000000004">
      <c r="A4" s="60"/>
      <c r="B4" s="60"/>
      <c r="C4" s="60"/>
      <c r="D4" s="60"/>
      <c r="E4" s="85"/>
      <c r="F4" s="60"/>
      <c r="G4" s="85"/>
      <c r="H4" s="95" t="s">
        <v>161</v>
      </c>
      <c r="I4" s="325" t="s">
        <v>219</v>
      </c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7"/>
      <c r="BJ4" s="60"/>
      <c r="BK4" s="60"/>
      <c r="BL4" s="60"/>
      <c r="BM4" s="60"/>
      <c r="BN4" s="60"/>
      <c r="BO4" s="60"/>
      <c r="BP4" s="60"/>
      <c r="BQ4" s="95" t="s">
        <v>162</v>
      </c>
      <c r="BR4" s="60"/>
      <c r="BS4" s="60"/>
      <c r="BT4" s="60"/>
      <c r="BU4" s="60"/>
      <c r="BV4" s="60"/>
      <c r="BW4" s="60"/>
      <c r="BX4" s="60"/>
      <c r="BY4" s="323">
        <f>BX92</f>
        <v>730</v>
      </c>
      <c r="BZ4" s="324"/>
      <c r="CA4" s="60"/>
      <c r="CB4" s="60"/>
      <c r="CC4" s="60"/>
      <c r="CD4" s="60"/>
      <c r="CE4" s="60"/>
      <c r="CF4" s="60"/>
      <c r="CG4" s="367" t="s">
        <v>340</v>
      </c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9"/>
      <c r="CW4" s="60"/>
    </row>
    <row r="5" spans="1:101" x14ac:dyDescent="0.2">
      <c r="A5" s="60"/>
      <c r="B5" s="60"/>
      <c r="C5" s="60"/>
      <c r="D5" s="60"/>
      <c r="E5" s="85"/>
      <c r="F5" s="60"/>
      <c r="G5" s="8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1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</row>
    <row r="6" spans="1:101" x14ac:dyDescent="0.2">
      <c r="A6" s="60"/>
      <c r="B6" s="60"/>
      <c r="C6" s="60"/>
      <c r="D6" s="60"/>
      <c r="E6" s="85"/>
      <c r="F6" s="60"/>
      <c r="G6" s="85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</row>
    <row r="7" spans="1:101" ht="13.5" thickBot="1" x14ac:dyDescent="0.25">
      <c r="A7" s="60"/>
      <c r="B7" s="60"/>
      <c r="C7" s="60"/>
      <c r="D7" s="60"/>
      <c r="E7" s="85"/>
      <c r="F7" s="60"/>
      <c r="G7" s="85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</row>
    <row r="8" spans="1:101" ht="26.25" customHeight="1" thickBot="1" x14ac:dyDescent="0.45">
      <c r="A8" s="60"/>
      <c r="B8" s="60"/>
      <c r="C8" s="99" t="s">
        <v>150</v>
      </c>
      <c r="D8" s="100"/>
      <c r="E8" s="101"/>
      <c r="F8" s="100"/>
      <c r="G8" s="101"/>
      <c r="H8" s="100"/>
      <c r="I8" s="100"/>
      <c r="J8" s="100"/>
      <c r="K8" s="100"/>
      <c r="L8" s="188"/>
      <c r="M8" s="189" t="s">
        <v>36</v>
      </c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2"/>
      <c r="BI8" s="60"/>
      <c r="BJ8" s="60"/>
      <c r="BK8" s="60"/>
      <c r="BL8" s="60"/>
      <c r="BM8" s="60"/>
      <c r="BN8" s="60"/>
      <c r="BO8" s="60"/>
      <c r="BP8" s="328" t="s">
        <v>149</v>
      </c>
      <c r="BQ8" s="60"/>
      <c r="BR8" s="87"/>
      <c r="BS8" s="99" t="s">
        <v>151</v>
      </c>
      <c r="BT8" s="100"/>
      <c r="BU8" s="100"/>
      <c r="BV8" s="100"/>
      <c r="BW8" s="100"/>
      <c r="BX8" s="100"/>
      <c r="BY8" s="100"/>
      <c r="BZ8" s="103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2"/>
      <c r="CW8" s="60"/>
    </row>
    <row r="9" spans="1:101" ht="28.5" customHeight="1" x14ac:dyDescent="0.2">
      <c r="A9" s="60"/>
      <c r="B9" s="60"/>
      <c r="C9" s="60"/>
      <c r="D9" s="60"/>
      <c r="E9" s="85"/>
      <c r="F9" s="60"/>
      <c r="G9" s="85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330" t="s">
        <v>48</v>
      </c>
      <c r="BK9" s="330" t="s">
        <v>142</v>
      </c>
      <c r="BL9" s="330" t="s">
        <v>143</v>
      </c>
      <c r="BM9" s="330" t="s">
        <v>49</v>
      </c>
      <c r="BN9" s="330" t="s">
        <v>147</v>
      </c>
      <c r="BO9" s="330" t="s">
        <v>148</v>
      </c>
      <c r="BP9" s="329"/>
      <c r="BQ9" s="60"/>
      <c r="BR9" s="87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</row>
    <row r="10" spans="1:101" ht="18.75" customHeight="1" x14ac:dyDescent="0.25">
      <c r="A10" s="60"/>
      <c r="B10" s="60"/>
      <c r="C10" s="88" t="s">
        <v>63</v>
      </c>
      <c r="D10" s="60"/>
      <c r="E10" s="85"/>
      <c r="F10" s="60"/>
      <c r="G10" s="85"/>
      <c r="H10" s="60"/>
      <c r="I10" s="60"/>
      <c r="J10" s="60"/>
      <c r="K10" s="60"/>
      <c r="L10" s="60"/>
      <c r="M10" s="60" t="s">
        <v>4</v>
      </c>
      <c r="N10" s="60"/>
      <c r="O10" s="60"/>
      <c r="P10" s="60"/>
      <c r="Q10" s="60" t="s">
        <v>6</v>
      </c>
      <c r="R10" s="60"/>
      <c r="S10" s="60"/>
      <c r="T10" s="60"/>
      <c r="U10" s="60" t="s">
        <v>7</v>
      </c>
      <c r="V10" s="60"/>
      <c r="W10" s="60"/>
      <c r="X10" s="60"/>
      <c r="Y10" s="60"/>
      <c r="Z10" s="60" t="s">
        <v>4</v>
      </c>
      <c r="AA10" s="60" t="s">
        <v>5</v>
      </c>
      <c r="AB10" s="60"/>
      <c r="AC10" s="60"/>
      <c r="AD10" s="60" t="s">
        <v>9</v>
      </c>
      <c r="AE10" s="60"/>
      <c r="AF10" s="60"/>
      <c r="AG10" s="60"/>
      <c r="AH10" s="60" t="s">
        <v>32</v>
      </c>
      <c r="AI10" s="60"/>
      <c r="AJ10" s="60"/>
      <c r="AK10" s="60"/>
      <c r="AL10" s="60"/>
      <c r="AM10" s="60"/>
      <c r="AN10" s="60" t="s">
        <v>35</v>
      </c>
      <c r="AO10" s="60"/>
      <c r="AP10" s="60"/>
      <c r="AQ10" s="60"/>
      <c r="AR10" s="60"/>
      <c r="AS10" s="60" t="s">
        <v>33</v>
      </c>
      <c r="AT10" s="60"/>
      <c r="AU10" s="60"/>
      <c r="AV10" s="60"/>
      <c r="AW10" s="60"/>
      <c r="AX10" s="60"/>
      <c r="AY10" s="60"/>
      <c r="AZ10" s="60"/>
      <c r="BA10" s="60"/>
      <c r="BB10" s="89" t="s">
        <v>10</v>
      </c>
      <c r="BC10" s="60"/>
      <c r="BD10" s="90" t="s">
        <v>4</v>
      </c>
      <c r="BE10" s="60"/>
      <c r="BF10" s="61" t="s">
        <v>5</v>
      </c>
      <c r="BG10" s="60"/>
      <c r="BH10" s="60"/>
      <c r="BI10" s="60"/>
      <c r="BJ10" s="330"/>
      <c r="BK10" s="330"/>
      <c r="BL10" s="330"/>
      <c r="BM10" s="330"/>
      <c r="BN10" s="330"/>
      <c r="BO10" s="330"/>
      <c r="BP10" s="329"/>
      <c r="BQ10" s="60"/>
      <c r="BR10" s="87"/>
      <c r="BS10" s="88"/>
      <c r="BT10" s="60"/>
      <c r="BU10" s="91" t="s">
        <v>120</v>
      </c>
      <c r="BV10" s="60"/>
      <c r="BW10" s="60"/>
      <c r="BX10" s="61" t="s">
        <v>26</v>
      </c>
      <c r="BY10" s="60"/>
      <c r="BZ10" s="88"/>
      <c r="CA10" s="60"/>
      <c r="CB10" s="60"/>
      <c r="CC10" s="60"/>
      <c r="CD10" s="60"/>
      <c r="CE10" s="61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</row>
    <row r="11" spans="1:101" ht="18.75" customHeight="1" thickBot="1" x14ac:dyDescent="0.25">
      <c r="A11" s="60"/>
      <c r="B11" s="60"/>
      <c r="C11" s="60"/>
      <c r="D11" s="60"/>
      <c r="E11" s="85"/>
      <c r="F11" s="60"/>
      <c r="G11" s="85"/>
      <c r="H11" s="60"/>
      <c r="I11" s="60"/>
      <c r="J11" s="60"/>
      <c r="K11" s="60"/>
      <c r="L11" s="60"/>
      <c r="M11" s="60" t="s">
        <v>0</v>
      </c>
      <c r="N11" s="60" t="s">
        <v>1</v>
      </c>
      <c r="O11" s="60" t="s">
        <v>2</v>
      </c>
      <c r="P11" s="60" t="s">
        <v>3</v>
      </c>
      <c r="Q11" s="60" t="s">
        <v>0</v>
      </c>
      <c r="R11" s="60" t="s">
        <v>1</v>
      </c>
      <c r="S11" s="60" t="s">
        <v>2</v>
      </c>
      <c r="T11" s="60" t="s">
        <v>3</v>
      </c>
      <c r="U11" s="60" t="s">
        <v>0</v>
      </c>
      <c r="V11" s="60" t="s">
        <v>1</v>
      </c>
      <c r="W11" s="60" t="s">
        <v>2</v>
      </c>
      <c r="X11" s="60" t="s">
        <v>3</v>
      </c>
      <c r="Y11" s="60"/>
      <c r="Z11" s="60" t="s">
        <v>8</v>
      </c>
      <c r="AA11" s="60"/>
      <c r="AB11" s="60"/>
      <c r="AC11" s="60"/>
      <c r="AD11" s="60"/>
      <c r="AE11" s="60"/>
      <c r="AF11" s="60"/>
      <c r="AG11" s="60"/>
      <c r="AH11" s="60" t="s">
        <v>31</v>
      </c>
      <c r="AI11" s="60"/>
      <c r="AJ11" s="60"/>
      <c r="AK11" s="60"/>
      <c r="AL11" s="60"/>
      <c r="AM11" s="60"/>
      <c r="AN11" s="60" t="str">
        <f>AI12</f>
        <v>Brasilien</v>
      </c>
      <c r="AO11" s="60" t="str">
        <f>AI13</f>
        <v>Kroatien</v>
      </c>
      <c r="AP11" s="60" t="str">
        <f>AI14</f>
        <v>Mexiko</v>
      </c>
      <c r="AQ11" s="60" t="str">
        <f>AI15</f>
        <v>Kamerun</v>
      </c>
      <c r="AR11" s="60"/>
      <c r="AS11" s="60" t="s">
        <v>31</v>
      </c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330"/>
      <c r="BK11" s="330"/>
      <c r="BL11" s="330"/>
      <c r="BM11" s="330"/>
      <c r="BN11" s="330"/>
      <c r="BO11" s="330"/>
      <c r="BP11" s="329"/>
      <c r="BQ11" s="60"/>
      <c r="BR11" s="87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</row>
    <row r="12" spans="1:101" ht="18.75" customHeight="1" thickBot="1" x14ac:dyDescent="0.3">
      <c r="A12" s="60"/>
      <c r="B12" s="60"/>
      <c r="C12" s="7" t="str">
        <f>Spielplan!$C$12</f>
        <v>Brasilien</v>
      </c>
      <c r="D12" s="38"/>
      <c r="E12" s="104"/>
      <c r="F12" s="93"/>
      <c r="G12" s="104"/>
      <c r="H12" s="7" t="str">
        <f>Spielplan!$H$12</f>
        <v>Kroatien</v>
      </c>
      <c r="I12" s="38"/>
      <c r="J12" s="60"/>
      <c r="K12" s="60" t="s">
        <v>58</v>
      </c>
      <c r="L12" s="60">
        <f t="shared" ref="L12:L17" si="0">IF(E12-G12&gt;0,1,IF(G12=E12,0,-1))</f>
        <v>0</v>
      </c>
      <c r="M12" s="60">
        <f>IF($E12="",0,IF($E12&gt;$G12,3,IF($E12=G12,1,0)))</f>
        <v>0</v>
      </c>
      <c r="N12" s="60">
        <f>IF($G12="",0,IF($E12&gt;$G12,0,IF($E12=G12,1,3)))</f>
        <v>0</v>
      </c>
      <c r="O12" s="60"/>
      <c r="P12" s="60"/>
      <c r="Q12" s="60">
        <f>E12</f>
        <v>0</v>
      </c>
      <c r="R12" s="60">
        <f>G12</f>
        <v>0</v>
      </c>
      <c r="S12" s="60"/>
      <c r="T12" s="60"/>
      <c r="U12" s="60">
        <f>G12</f>
        <v>0</v>
      </c>
      <c r="V12" s="60">
        <f>E12</f>
        <v>0</v>
      </c>
      <c r="W12" s="60"/>
      <c r="X12" s="60"/>
      <c r="Y12" s="60"/>
      <c r="Z12" s="60">
        <f>M18</f>
        <v>0</v>
      </c>
      <c r="AA12" s="60">
        <f>Q18</f>
        <v>0</v>
      </c>
      <c r="AB12" s="60">
        <f>U18</f>
        <v>0</v>
      </c>
      <c r="AC12" s="60">
        <f>AA12-AB12</f>
        <v>0</v>
      </c>
      <c r="AD12" s="60">
        <f>IF(Z12&gt;Z13,-1,0)</f>
        <v>0</v>
      </c>
      <c r="AE12" s="60">
        <f>IF(Z12&gt;Z14,-1,0)</f>
        <v>0</v>
      </c>
      <c r="AF12" s="60">
        <f>IF(Z12&gt;Z15,-1,0)</f>
        <v>0</v>
      </c>
      <c r="AG12" s="60">
        <f>10000-(AJ12*1000+AM12*100+AK12*10)</f>
        <v>10000</v>
      </c>
      <c r="AH12" s="90">
        <f>RANK(AG12,AG12:AG15,1)</f>
        <v>1</v>
      </c>
      <c r="AI12" s="60" t="str">
        <f>C12</f>
        <v>Brasilien</v>
      </c>
      <c r="AJ12" s="60">
        <f t="shared" ref="AJ12:AL15" si="1">Z12</f>
        <v>0</v>
      </c>
      <c r="AK12" s="60">
        <f t="shared" si="1"/>
        <v>0</v>
      </c>
      <c r="AL12" s="60">
        <f t="shared" si="1"/>
        <v>0</v>
      </c>
      <c r="AM12" s="60">
        <f>AK12-AL12</f>
        <v>0</v>
      </c>
      <c r="AN12" s="187"/>
      <c r="AO12" s="187">
        <f>IF(AG13=AG12,IF(G12&gt;E12,AG13-0.1,AG13),AG13)</f>
        <v>10000</v>
      </c>
      <c r="AP12" s="187">
        <f>IF(AG14=AG12,IF(G14&gt;E14,AG14-0.1,AG14),AG14)</f>
        <v>10000</v>
      </c>
      <c r="AQ12" s="187">
        <f>IF(AG15=AG12,IF(G16&gt;E16,AG15-0.1,AG15),AG15)</f>
        <v>10000</v>
      </c>
      <c r="AR12" s="187">
        <f>AN16</f>
        <v>30000</v>
      </c>
      <c r="AS12" s="90">
        <f>RANK(AR12,AR12:AR15,1)</f>
        <v>1</v>
      </c>
      <c r="AT12" s="60" t="str">
        <f t="shared" ref="AT12:AW15" si="2">AI12</f>
        <v>Brasilien</v>
      </c>
      <c r="AU12" s="60">
        <f t="shared" si="2"/>
        <v>0</v>
      </c>
      <c r="AV12" s="60">
        <f t="shared" si="2"/>
        <v>0</v>
      </c>
      <c r="AW12" s="60">
        <f t="shared" si="2"/>
        <v>0</v>
      </c>
      <c r="AX12" s="60"/>
      <c r="AY12" s="60"/>
      <c r="AZ12" s="60"/>
      <c r="BA12" s="3">
        <v>1</v>
      </c>
      <c r="BB12" s="7" t="str">
        <f>VLOOKUP(1,AS12:AT15,2,FALSE)</f>
        <v>Brasilien</v>
      </c>
      <c r="BC12" s="2"/>
      <c r="BD12" s="6">
        <f>VLOOKUP(1,AS12:AW15,3,FALSE)</f>
        <v>0</v>
      </c>
      <c r="BE12" s="4">
        <f>VLOOKUP(1,AS12:AW15,4,FALSE)</f>
        <v>0</v>
      </c>
      <c r="BF12" s="93" t="s">
        <v>12</v>
      </c>
      <c r="BG12" s="4">
        <f>VLOOKUP(1,AS12:AW15,5,FALSE)</f>
        <v>0</v>
      </c>
      <c r="BH12" s="13" t="s">
        <v>18</v>
      </c>
      <c r="BI12" s="60"/>
      <c r="BJ12" s="85">
        <f>IF(E12&gt;G12,IF(Spielplan!E12&gt;Spielplan!G12,Punktemodus!$B$3,0),0)</f>
        <v>0</v>
      </c>
      <c r="BK12" s="85">
        <f>IF(E12=G12,IF(Spielplan!E12=Spielplan!G12,Punktemodus!$B$3,0),0)</f>
        <v>10</v>
      </c>
      <c r="BL12" s="85">
        <f>IF(E12&lt;G12,IF(Spielplan!E12&lt;Spielplan!G12,Punktemodus!$B$3,0),0)</f>
        <v>0</v>
      </c>
      <c r="BM12" s="85">
        <f>IF(E12=Spielplan!E12,IF(G12=Spielplan!G12,Punktemodus!$B$5,0),0)</f>
        <v>3</v>
      </c>
      <c r="BN12" s="85">
        <f>IF(E12=Spielplan!E12,Punktemodus!$B$7,0)</f>
        <v>1</v>
      </c>
      <c r="BO12" s="85">
        <f>IF(G12=Spielplan!G12,Punktemodus!$B$7,0)</f>
        <v>1</v>
      </c>
      <c r="BP12" s="137">
        <f>IF(Spielplan!E12="",0,SUM(BJ12:BO12))</f>
        <v>0</v>
      </c>
      <c r="BQ12" s="60"/>
      <c r="BR12" s="87"/>
      <c r="BS12" s="13" t="s">
        <v>18</v>
      </c>
      <c r="BT12" s="44" t="str">
        <f>IF(G17="","",BB12)</f>
        <v/>
      </c>
      <c r="BU12" s="46"/>
      <c r="BV12" s="104"/>
      <c r="BW12" s="60"/>
      <c r="BX12" s="104"/>
      <c r="BY12" s="60"/>
      <c r="BZ12" s="88"/>
      <c r="CA12" s="60"/>
      <c r="CB12" s="91" t="s">
        <v>27</v>
      </c>
      <c r="CC12" s="60"/>
      <c r="CD12" s="60"/>
      <c r="CE12" s="61" t="s">
        <v>26</v>
      </c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</row>
    <row r="13" spans="1:101" ht="18.75" customHeight="1" thickBot="1" x14ac:dyDescent="0.3">
      <c r="A13" s="60"/>
      <c r="B13" s="60"/>
      <c r="C13" s="44" t="str">
        <f>Spielplan!$C$13</f>
        <v>Mexiko</v>
      </c>
      <c r="D13" s="45"/>
      <c r="E13" s="104"/>
      <c r="F13" s="93"/>
      <c r="G13" s="104"/>
      <c r="H13" s="44" t="str">
        <f>Spielplan!$H$13</f>
        <v>Kamerun</v>
      </c>
      <c r="I13" s="45"/>
      <c r="J13" s="60"/>
      <c r="K13" s="60" t="s">
        <v>59</v>
      </c>
      <c r="L13" s="60">
        <f t="shared" si="0"/>
        <v>0</v>
      </c>
      <c r="M13" s="60"/>
      <c r="N13" s="60"/>
      <c r="O13" s="60">
        <f>IF($E13="",0,IF($E13&gt;$G13,3,IF($E13=$G13,1,0)))</f>
        <v>0</v>
      </c>
      <c r="P13" s="60">
        <f>IF($G13="",0,IF($E13&gt;$G13,0,IF($E13=$G13,1,3)))</f>
        <v>0</v>
      </c>
      <c r="Q13" s="60"/>
      <c r="R13" s="60"/>
      <c r="S13" s="60">
        <f>E13</f>
        <v>0</v>
      </c>
      <c r="T13" s="60">
        <f>G13</f>
        <v>0</v>
      </c>
      <c r="U13" s="60"/>
      <c r="V13" s="60"/>
      <c r="W13" s="60">
        <f>G13</f>
        <v>0</v>
      </c>
      <c r="X13" s="60">
        <f>E13</f>
        <v>0</v>
      </c>
      <c r="Y13" s="60"/>
      <c r="Z13" s="60">
        <f>N18</f>
        <v>0</v>
      </c>
      <c r="AA13" s="60">
        <f>R18</f>
        <v>0</v>
      </c>
      <c r="AB13" s="60">
        <f>V18</f>
        <v>0</v>
      </c>
      <c r="AC13" s="60">
        <f>AA13-AB13</f>
        <v>0</v>
      </c>
      <c r="AD13" s="60">
        <f>IF(Z13&gt;Z12,-1,0)</f>
        <v>0</v>
      </c>
      <c r="AE13" s="60">
        <f>IF(Z13&gt;Z14,-1,0)</f>
        <v>0</v>
      </c>
      <c r="AF13" s="60">
        <f>IF(Z13&gt;Z15,-1,0)</f>
        <v>0</v>
      </c>
      <c r="AG13" s="60">
        <f>10000-(AJ13*1000+AM13*100+AK13*10)</f>
        <v>10000</v>
      </c>
      <c r="AH13" s="90">
        <f>RANK(AG13,AG12:AG15,1)</f>
        <v>1</v>
      </c>
      <c r="AI13" s="60" t="str">
        <f>H12</f>
        <v>Kroatien</v>
      </c>
      <c r="AJ13" s="60">
        <f t="shared" si="1"/>
        <v>0</v>
      </c>
      <c r="AK13" s="60">
        <f t="shared" si="1"/>
        <v>0</v>
      </c>
      <c r="AL13" s="60">
        <f t="shared" si="1"/>
        <v>0</v>
      </c>
      <c r="AM13" s="60">
        <f>AK13-AL13</f>
        <v>0</v>
      </c>
      <c r="AN13" s="187">
        <f>IF(AG12=AG13,IF(E12&gt;G12,AG12-0.1,AG12),AG12)</f>
        <v>10000</v>
      </c>
      <c r="AO13" s="187"/>
      <c r="AP13" s="187">
        <f>IF(AG14=AG13,IF(G17&gt;E17,AG14-0.1,AG14),AG14)</f>
        <v>10000</v>
      </c>
      <c r="AQ13" s="187">
        <f>IF(AG15=AG13,IF(G15&gt;E15,AG15-0.1,AG15),AG15)</f>
        <v>10000</v>
      </c>
      <c r="AR13" s="187">
        <f>AO16</f>
        <v>30000</v>
      </c>
      <c r="AS13" s="90">
        <f>RANK(AR13,AR12:AR15,1)</f>
        <v>1</v>
      </c>
      <c r="AT13" s="60" t="str">
        <f t="shared" si="2"/>
        <v>Kroatien</v>
      </c>
      <c r="AU13" s="60">
        <f t="shared" si="2"/>
        <v>0</v>
      </c>
      <c r="AV13" s="60">
        <f t="shared" si="2"/>
        <v>0</v>
      </c>
      <c r="AW13" s="60">
        <f t="shared" si="2"/>
        <v>0</v>
      </c>
      <c r="AX13" s="60"/>
      <c r="AY13" s="60"/>
      <c r="AZ13" s="60"/>
      <c r="BA13" s="120">
        <v>2</v>
      </c>
      <c r="BB13" s="121" t="e">
        <f>VLOOKUP(2,AS12:AT15,2,FALSE)</f>
        <v>#N/A</v>
      </c>
      <c r="BC13" s="122"/>
      <c r="BD13" s="123" t="e">
        <f>VLOOKUP(2,AS12:AW15,3,FALSE)</f>
        <v>#N/A</v>
      </c>
      <c r="BE13" s="124" t="e">
        <f>VLOOKUP(2,AS12:AW15,4,FALSE)</f>
        <v>#N/A</v>
      </c>
      <c r="BF13" s="93" t="s">
        <v>12</v>
      </c>
      <c r="BG13" s="124" t="e">
        <f>VLOOKUP(2,AS12:AW15,5,FALSE)</f>
        <v>#N/A</v>
      </c>
      <c r="BH13" s="125" t="s">
        <v>19</v>
      </c>
      <c r="BI13" s="60"/>
      <c r="BJ13" s="85">
        <f>IF(E13&gt;G13,IF(Spielplan!E13&gt;Spielplan!G13,Punktemodus!$B$3,0),0)</f>
        <v>0</v>
      </c>
      <c r="BK13" s="85">
        <f>IF(E13=G13,IF(Spielplan!E13=Spielplan!G13,Punktemodus!$B$3,0),0)</f>
        <v>10</v>
      </c>
      <c r="BL13" s="85">
        <f>IF(E13&lt;G13,IF(Spielplan!E13&lt;Spielplan!G13,Punktemodus!$B$3,0),0)</f>
        <v>0</v>
      </c>
      <c r="BM13" s="85">
        <f>IF(E13=Spielplan!E13,IF(G13=Spielplan!G13,Punktemodus!$B$5,0),0)</f>
        <v>3</v>
      </c>
      <c r="BN13" s="85">
        <f>IF(E13=Spielplan!E13,Punktemodus!$B$7,0)</f>
        <v>1</v>
      </c>
      <c r="BO13" s="85">
        <f>IF(G13=Spielplan!G13,Punktemodus!$B$7,0)</f>
        <v>1</v>
      </c>
      <c r="BP13" s="137">
        <f>IF(Spielplan!E13="",0,SUM(BJ13:BO13))</f>
        <v>0</v>
      </c>
      <c r="BQ13" s="60"/>
      <c r="BR13" s="87"/>
      <c r="BS13" s="73" t="s">
        <v>21</v>
      </c>
      <c r="BT13" s="44" t="str">
        <f>IF(G28="","",BB24)</f>
        <v/>
      </c>
      <c r="BU13" s="46"/>
      <c r="BV13" s="104"/>
      <c r="BW13" s="60"/>
      <c r="BX13" s="104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</row>
    <row r="14" spans="1:101" ht="18.75" customHeight="1" thickBot="1" x14ac:dyDescent="0.3">
      <c r="A14" s="60"/>
      <c r="B14" s="60"/>
      <c r="C14" s="7" t="str">
        <f>C12</f>
        <v>Brasilien</v>
      </c>
      <c r="D14" s="38"/>
      <c r="E14" s="104"/>
      <c r="F14" s="93"/>
      <c r="G14" s="104"/>
      <c r="H14" s="7" t="str">
        <f>C13</f>
        <v>Mexiko</v>
      </c>
      <c r="I14" s="38"/>
      <c r="J14" s="60"/>
      <c r="K14" s="60" t="s">
        <v>60</v>
      </c>
      <c r="L14" s="60">
        <f t="shared" si="0"/>
        <v>0</v>
      </c>
      <c r="M14" s="60">
        <f>IF($E14="",0,IF($E14&gt;$G14,3,IF($E14=G14,1,0)))</f>
        <v>0</v>
      </c>
      <c r="N14" s="60"/>
      <c r="O14" s="60">
        <f>IF($G14="",0,IF($E14&gt;$G14,0,IF($E14=$G14,1,3)))</f>
        <v>0</v>
      </c>
      <c r="P14" s="60"/>
      <c r="Q14" s="60">
        <f>E14</f>
        <v>0</v>
      </c>
      <c r="R14" s="60"/>
      <c r="S14" s="60">
        <f>G14</f>
        <v>0</v>
      </c>
      <c r="T14" s="60"/>
      <c r="U14" s="60">
        <f>G14</f>
        <v>0</v>
      </c>
      <c r="V14" s="60"/>
      <c r="W14" s="60">
        <f>E14</f>
        <v>0</v>
      </c>
      <c r="X14" s="60"/>
      <c r="Y14" s="60"/>
      <c r="Z14" s="60">
        <f>O18</f>
        <v>0</v>
      </c>
      <c r="AA14" s="60">
        <f>S18</f>
        <v>0</v>
      </c>
      <c r="AB14" s="60">
        <f>W18</f>
        <v>0</v>
      </c>
      <c r="AC14" s="60">
        <f>AA14-AB14</f>
        <v>0</v>
      </c>
      <c r="AD14" s="60">
        <f>IF(Z14&gt;Z12,-1,0)</f>
        <v>0</v>
      </c>
      <c r="AE14" s="60">
        <f>IF(Z14&gt;Z13,-1,0)</f>
        <v>0</v>
      </c>
      <c r="AF14" s="60">
        <f>IF(Z14&gt;Z15,-1,0)</f>
        <v>0</v>
      </c>
      <c r="AG14" s="60">
        <f>10000-(AJ14*1000+AM14*100+AK14*10)</f>
        <v>10000</v>
      </c>
      <c r="AH14" s="90">
        <f>RANK(AG14,AG12:AG15,1)</f>
        <v>1</v>
      </c>
      <c r="AI14" s="60" t="str">
        <f>C13</f>
        <v>Mexiko</v>
      </c>
      <c r="AJ14" s="60">
        <f t="shared" si="1"/>
        <v>0</v>
      </c>
      <c r="AK14" s="60">
        <f t="shared" si="1"/>
        <v>0</v>
      </c>
      <c r="AL14" s="60">
        <f t="shared" si="1"/>
        <v>0</v>
      </c>
      <c r="AM14" s="60">
        <f>AK14-AL14</f>
        <v>0</v>
      </c>
      <c r="AN14" s="187">
        <f>IF(AG12=AG14,IF(E14&gt;G14,AG12-0.1,AG12),AG12)</f>
        <v>10000</v>
      </c>
      <c r="AO14" s="187">
        <f>IF(AG13=AG14,IF(E17&gt;G17,AG13-0.1,AG13),AG13)</f>
        <v>10000</v>
      </c>
      <c r="AP14" s="187"/>
      <c r="AQ14" s="187">
        <f>IF(AG15=AG14,IF(G13&gt;E13,AG15-0.1,AG15),AG15)</f>
        <v>10000</v>
      </c>
      <c r="AR14" s="187">
        <f>AP16</f>
        <v>30000</v>
      </c>
      <c r="AS14" s="90">
        <f>RANK(AR14,AR12:AR15,1)</f>
        <v>1</v>
      </c>
      <c r="AT14" s="60" t="str">
        <f t="shared" si="2"/>
        <v>Mexiko</v>
      </c>
      <c r="AU14" s="60">
        <f t="shared" si="2"/>
        <v>0</v>
      </c>
      <c r="AV14" s="60">
        <f t="shared" si="2"/>
        <v>0</v>
      </c>
      <c r="AW14" s="60">
        <f t="shared" si="2"/>
        <v>0</v>
      </c>
      <c r="AX14" s="60"/>
      <c r="AY14" s="60"/>
      <c r="AZ14" s="60"/>
      <c r="BA14" s="113">
        <v>3</v>
      </c>
      <c r="BB14" s="114" t="e">
        <f>VLOOKUP(3,AS12:AT15,2,FALSE)</f>
        <v>#N/A</v>
      </c>
      <c r="BC14" s="115"/>
      <c r="BD14" s="116" t="e">
        <f>VLOOKUP(3,AS12:AW15,3,FALSE)</f>
        <v>#N/A</v>
      </c>
      <c r="BE14" s="116" t="e">
        <f>VLOOKUP(3,AS12:AW15,4,FALSE)</f>
        <v>#N/A</v>
      </c>
      <c r="BF14" s="93" t="s">
        <v>12</v>
      </c>
      <c r="BG14" s="116" t="e">
        <f>VLOOKUP(3,AS12:AW15,5,FALSE)</f>
        <v>#N/A</v>
      </c>
      <c r="BH14" s="60"/>
      <c r="BI14" s="60"/>
      <c r="BJ14" s="85">
        <f>IF(E14&gt;G14,IF(Spielplan!E14&gt;Spielplan!G14,Punktemodus!$B$3,0),0)</f>
        <v>0</v>
      </c>
      <c r="BK14" s="85">
        <f>IF(E14=G14,IF(Spielplan!E14=Spielplan!G14,Punktemodus!$B$3,0),0)</f>
        <v>10</v>
      </c>
      <c r="BL14" s="85">
        <f>IF(E14&lt;G14,IF(Spielplan!E14&lt;Spielplan!G14,Punktemodus!$B$3,0),0)</f>
        <v>0</v>
      </c>
      <c r="BM14" s="85">
        <f>IF(E14=Spielplan!E14,IF(G14=Spielplan!G14,Punktemodus!$B$5,0),0)</f>
        <v>3</v>
      </c>
      <c r="BN14" s="85">
        <f>IF(E14=Spielplan!E14,Punktemodus!$B$7,0)</f>
        <v>1</v>
      </c>
      <c r="BO14" s="85">
        <f>IF(G14=Spielplan!G14,Punktemodus!$B$7,0)</f>
        <v>1</v>
      </c>
      <c r="BP14" s="137">
        <f>IF(Spielplan!E14="",0,SUM(BJ14:BO14))</f>
        <v>0</v>
      </c>
      <c r="BQ14" s="60"/>
      <c r="BR14" s="87"/>
      <c r="BS14" s="60"/>
      <c r="BT14" s="60"/>
      <c r="BU14" s="60"/>
      <c r="BV14" s="60"/>
      <c r="BW14" s="60"/>
      <c r="BX14" s="60"/>
      <c r="BY14" s="60"/>
      <c r="BZ14" s="47">
        <v>49</v>
      </c>
      <c r="CA14" s="44" t="str">
        <f>IF(BX12="",IF(BV12&gt;BV13,BT12,BT13),IF(BX12&gt;BX13,BT12,BT13))</f>
        <v/>
      </c>
      <c r="CB14" s="46"/>
      <c r="CC14" s="104"/>
      <c r="CD14" s="60"/>
      <c r="CE14" s="104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</row>
    <row r="15" spans="1:101" ht="18.75" customHeight="1" thickBot="1" x14ac:dyDescent="0.3">
      <c r="A15" s="60"/>
      <c r="B15" s="60"/>
      <c r="C15" s="44" t="str">
        <f>H12</f>
        <v>Kroatien</v>
      </c>
      <c r="D15" s="45"/>
      <c r="E15" s="104"/>
      <c r="F15" s="93"/>
      <c r="G15" s="104"/>
      <c r="H15" s="44" t="str">
        <f>H13</f>
        <v>Kamerun</v>
      </c>
      <c r="I15" s="45"/>
      <c r="J15" s="60"/>
      <c r="K15" s="60" t="s">
        <v>61</v>
      </c>
      <c r="L15" s="60">
        <f t="shared" si="0"/>
        <v>0</v>
      </c>
      <c r="M15" s="60"/>
      <c r="N15" s="60">
        <f>IF($E15="",0,IF($E15&gt;$G15,3,IF($E15=$G15,1,0)))</f>
        <v>0</v>
      </c>
      <c r="O15" s="60"/>
      <c r="P15" s="60">
        <f>IF($G15="",0,IF($E15&gt;$G15,0,IF($E15=$G15,1,3)))</f>
        <v>0</v>
      </c>
      <c r="Q15" s="60"/>
      <c r="R15" s="60">
        <f>E15</f>
        <v>0</v>
      </c>
      <c r="S15" s="60"/>
      <c r="T15" s="60">
        <f>G15</f>
        <v>0</v>
      </c>
      <c r="U15" s="60"/>
      <c r="V15" s="60">
        <f>G15</f>
        <v>0</v>
      </c>
      <c r="W15" s="60"/>
      <c r="X15" s="60">
        <f>E15</f>
        <v>0</v>
      </c>
      <c r="Y15" s="60"/>
      <c r="Z15" s="60">
        <f>P18</f>
        <v>0</v>
      </c>
      <c r="AA15" s="60">
        <f>T18</f>
        <v>0</v>
      </c>
      <c r="AB15" s="60">
        <f>X18</f>
        <v>0</v>
      </c>
      <c r="AC15" s="60">
        <f>AA15-AB15</f>
        <v>0</v>
      </c>
      <c r="AD15" s="60">
        <f>IF(Z15&gt;Z12,-1,0)</f>
        <v>0</v>
      </c>
      <c r="AE15" s="60">
        <f>IF(Z15&gt;Z13,-1,0)</f>
        <v>0</v>
      </c>
      <c r="AF15" s="60">
        <f>IF(Z15&gt;Z14,-1,0)</f>
        <v>0</v>
      </c>
      <c r="AG15" s="60">
        <f>10000-(AJ15*1000+AM15*100+AK15*10)</f>
        <v>10000</v>
      </c>
      <c r="AH15" s="90">
        <f>RANK(AG15,AG12:AG15,1)</f>
        <v>1</v>
      </c>
      <c r="AI15" s="60" t="str">
        <f>H13</f>
        <v>Kamerun</v>
      </c>
      <c r="AJ15" s="60">
        <f t="shared" si="1"/>
        <v>0</v>
      </c>
      <c r="AK15" s="60">
        <f t="shared" si="1"/>
        <v>0</v>
      </c>
      <c r="AL15" s="60">
        <f t="shared" si="1"/>
        <v>0</v>
      </c>
      <c r="AM15" s="60">
        <f>AK15-AL15</f>
        <v>0</v>
      </c>
      <c r="AN15" s="187">
        <f>IF(AG12=AG15,IF(E16&gt;G16,AG12-0.1,AG12),AG12)</f>
        <v>10000</v>
      </c>
      <c r="AO15" s="187">
        <f>IF(AG13=AG15,IF(E15&gt;G15,AG13-0.1,AG13),AG13)</f>
        <v>10000</v>
      </c>
      <c r="AP15" s="187">
        <f>IF(AG14=AG15,IF(E13&gt;G13,AG14-0.1,AG14),AG14)</f>
        <v>10000</v>
      </c>
      <c r="AQ15" s="187"/>
      <c r="AR15" s="187">
        <f>AQ16</f>
        <v>30000</v>
      </c>
      <c r="AS15" s="90">
        <f>RANK(AR15,AR12:AR15,1)</f>
        <v>1</v>
      </c>
      <c r="AT15" s="60" t="str">
        <f t="shared" si="2"/>
        <v>Kamerun</v>
      </c>
      <c r="AU15" s="60">
        <f t="shared" si="2"/>
        <v>0</v>
      </c>
      <c r="AV15" s="60">
        <f t="shared" si="2"/>
        <v>0</v>
      </c>
      <c r="AW15" s="60">
        <f t="shared" si="2"/>
        <v>0</v>
      </c>
      <c r="AX15" s="60"/>
      <c r="AY15" s="60"/>
      <c r="AZ15" s="60"/>
      <c r="BA15" s="113">
        <v>4</v>
      </c>
      <c r="BB15" s="114" t="e">
        <f>VLOOKUP(4,AS12:AT15,2,FALSE)</f>
        <v>#N/A</v>
      </c>
      <c r="BC15" s="115"/>
      <c r="BD15" s="116" t="e">
        <f>VLOOKUP(4,AS12:AW15,3,FALSE)</f>
        <v>#N/A</v>
      </c>
      <c r="BE15" s="116" t="e">
        <f>VLOOKUP(4,AS12:AW15,4,FALSE)</f>
        <v>#N/A</v>
      </c>
      <c r="BF15" s="93" t="s">
        <v>12</v>
      </c>
      <c r="BG15" s="116" t="e">
        <f>VLOOKUP(4,AS12:AW15,5,FALSE)</f>
        <v>#N/A</v>
      </c>
      <c r="BH15" s="60"/>
      <c r="BI15" s="60"/>
      <c r="BJ15" s="85">
        <f>IF(E15&gt;G15,IF(Spielplan!E15&gt;Spielplan!G15,Punktemodus!$B$3,0),0)</f>
        <v>0</v>
      </c>
      <c r="BK15" s="85">
        <f>IF(E15=G15,IF(Spielplan!E15=Spielplan!G15,Punktemodus!$B$3,0),0)</f>
        <v>10</v>
      </c>
      <c r="BL15" s="85">
        <f>IF(E15&lt;G15,IF(Spielplan!E15&lt;Spielplan!G15,Punktemodus!$B$3,0),0)</f>
        <v>0</v>
      </c>
      <c r="BM15" s="85">
        <f>IF(E15=Spielplan!E15,IF(G15=Spielplan!G15,Punktemodus!$B$5,0),0)</f>
        <v>3</v>
      </c>
      <c r="BN15" s="85">
        <f>IF(E15=Spielplan!E15,Punktemodus!$B$7,0)</f>
        <v>1</v>
      </c>
      <c r="BO15" s="85">
        <f>IF(G15=Spielplan!G15,Punktemodus!$B$7,0)</f>
        <v>1</v>
      </c>
      <c r="BP15" s="137">
        <f>IF(Spielplan!E15="",0,SUM(BJ15:BO15))</f>
        <v>0</v>
      </c>
      <c r="BQ15" s="60"/>
      <c r="BR15" s="87"/>
      <c r="BS15" s="60"/>
      <c r="BT15" s="60"/>
      <c r="BU15" s="60"/>
      <c r="BV15" s="60"/>
      <c r="BW15" s="60"/>
      <c r="BX15" s="60"/>
      <c r="BY15" s="60"/>
      <c r="BZ15" s="47">
        <v>50</v>
      </c>
      <c r="CA15" s="44" t="str">
        <f>IF(BX16="",IF(BV16&gt;BV17,BT16,BT17),IF(BX16&gt;BX17,BT16,BT17))</f>
        <v/>
      </c>
      <c r="CB15" s="46"/>
      <c r="CC15" s="104"/>
      <c r="CD15" s="60"/>
      <c r="CE15" s="104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</row>
    <row r="16" spans="1:101" ht="18.75" customHeight="1" thickBot="1" x14ac:dyDescent="0.3">
      <c r="A16" s="60"/>
      <c r="B16" s="60"/>
      <c r="C16" s="7" t="str">
        <f>C12</f>
        <v>Brasilien</v>
      </c>
      <c r="D16" s="38"/>
      <c r="E16" s="104"/>
      <c r="F16" s="93"/>
      <c r="G16" s="104"/>
      <c r="H16" s="7" t="str">
        <f>H13</f>
        <v>Kamerun</v>
      </c>
      <c r="I16" s="38"/>
      <c r="J16" s="60"/>
      <c r="K16" s="60" t="s">
        <v>62</v>
      </c>
      <c r="L16" s="60">
        <f t="shared" si="0"/>
        <v>0</v>
      </c>
      <c r="M16" s="60">
        <f>IF($E16="",0,IF($E16&gt;$G16,3,IF($E16=G16,1,0)))</f>
        <v>0</v>
      </c>
      <c r="N16" s="60"/>
      <c r="O16" s="60"/>
      <c r="P16" s="60">
        <f>IF($G16="",0,IF($E16&gt;$G16,0,IF($E16=$G16,1,3)))</f>
        <v>0</v>
      </c>
      <c r="Q16" s="60">
        <f>E16</f>
        <v>0</v>
      </c>
      <c r="R16" s="60"/>
      <c r="S16" s="60"/>
      <c r="T16" s="60">
        <f>G16</f>
        <v>0</v>
      </c>
      <c r="U16" s="60">
        <f>G16</f>
        <v>0</v>
      </c>
      <c r="V16" s="60"/>
      <c r="W16" s="60"/>
      <c r="X16" s="60">
        <f>E16</f>
        <v>0</v>
      </c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187">
        <f>SUM(AN12:AN15)</f>
        <v>30000</v>
      </c>
      <c r="AO16" s="187">
        <f>SUM(AO12:AO15)</f>
        <v>30000</v>
      </c>
      <c r="AP16" s="187">
        <f>SUM(AP12:AP15)</f>
        <v>30000</v>
      </c>
      <c r="AQ16" s="187">
        <f>SUM(AQ12:AQ15)</f>
        <v>30000</v>
      </c>
      <c r="AR16" s="187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85">
        <f>IF(E16&gt;G16,IF(Spielplan!E16&gt;Spielplan!G16,Punktemodus!$B$3,0),0)</f>
        <v>0</v>
      </c>
      <c r="BK16" s="85">
        <f>IF(E16=G16,IF(Spielplan!E16=Spielplan!G16,Punktemodus!$B$3,0),0)</f>
        <v>10</v>
      </c>
      <c r="BL16" s="85">
        <f>IF(E16&lt;G16,IF(Spielplan!E16&lt;Spielplan!G16,Punktemodus!$B$3,0),0)</f>
        <v>0</v>
      </c>
      <c r="BM16" s="85">
        <f>IF(E16=Spielplan!E16,IF(G16=Spielplan!G16,Punktemodus!$B$5,0),0)</f>
        <v>3</v>
      </c>
      <c r="BN16" s="85">
        <f>IF(E16=Spielplan!E16,Punktemodus!$B$7,0)</f>
        <v>1</v>
      </c>
      <c r="BO16" s="85">
        <f>IF(G16=Spielplan!G16,Punktemodus!$B$7,0)</f>
        <v>1</v>
      </c>
      <c r="BP16" s="137">
        <f>IF(Spielplan!E16="",0,SUM(BJ16:BO16))</f>
        <v>0</v>
      </c>
      <c r="BQ16" s="60"/>
      <c r="BR16" s="87"/>
      <c r="BS16" s="63" t="s">
        <v>22</v>
      </c>
      <c r="BT16" s="44" t="str">
        <f>IF(G39="","",BB34)</f>
        <v/>
      </c>
      <c r="BU16" s="46"/>
      <c r="BV16" s="104"/>
      <c r="BW16" s="60"/>
      <c r="BX16" s="104"/>
      <c r="BY16" s="60"/>
      <c r="BZ16" s="60"/>
      <c r="CA16" s="60"/>
      <c r="CB16" s="60"/>
      <c r="CC16" s="60"/>
      <c r="CD16" s="60"/>
      <c r="CE16" s="60"/>
      <c r="CF16" s="91"/>
      <c r="CG16" s="91" t="s">
        <v>28</v>
      </c>
      <c r="CH16" s="60"/>
      <c r="CI16" s="60"/>
      <c r="CJ16" s="61" t="s">
        <v>26</v>
      </c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</row>
    <row r="17" spans="1:101" ht="18.75" customHeight="1" thickBot="1" x14ac:dyDescent="0.3">
      <c r="A17" s="60"/>
      <c r="B17" s="60"/>
      <c r="C17" s="44" t="str">
        <f>H12</f>
        <v>Kroatien</v>
      </c>
      <c r="D17" s="45"/>
      <c r="E17" s="104"/>
      <c r="F17" s="93"/>
      <c r="G17" s="104"/>
      <c r="H17" s="44" t="str">
        <f>C13</f>
        <v>Mexiko</v>
      </c>
      <c r="I17" s="45"/>
      <c r="J17" s="60"/>
      <c r="K17" s="60" t="s">
        <v>62</v>
      </c>
      <c r="L17" s="60">
        <f t="shared" si="0"/>
        <v>0</v>
      </c>
      <c r="M17" s="60"/>
      <c r="N17" s="60">
        <f>IF($E17="",0,IF($E17&gt;$G17,3,IF($E17=$G17,1,0)))</f>
        <v>0</v>
      </c>
      <c r="O17" s="60">
        <f>IF($G17="",0,IF($E17&gt;$G17,0,IF($E17=$G17,1,3)))</f>
        <v>0</v>
      </c>
      <c r="P17" s="60"/>
      <c r="Q17" s="60"/>
      <c r="R17" s="60">
        <f>E17</f>
        <v>0</v>
      </c>
      <c r="S17" s="60">
        <f>G17</f>
        <v>0</v>
      </c>
      <c r="T17" s="60"/>
      <c r="U17" s="60"/>
      <c r="V17" s="60">
        <f>G17</f>
        <v>0</v>
      </c>
      <c r="W17" s="60">
        <f>E17</f>
        <v>0</v>
      </c>
      <c r="X17" s="60"/>
      <c r="Y17" s="60"/>
      <c r="Z17" s="60" t="s">
        <v>30</v>
      </c>
      <c r="AA17" s="60"/>
      <c r="AB17" s="60"/>
      <c r="AC17" s="60"/>
      <c r="AD17" s="60"/>
      <c r="AE17" s="60"/>
      <c r="AF17" s="60"/>
      <c r="AG17" s="60" t="b">
        <f>OR(AG12=AG13,AG12=AG14,AG12=AG15,AG13=AG14,AG13=AG15,AG14=AG15)</f>
        <v>1</v>
      </c>
      <c r="AH17" s="60"/>
      <c r="AI17" s="60"/>
      <c r="AJ17" s="60"/>
      <c r="AK17" s="60"/>
      <c r="AL17" s="60"/>
      <c r="AM17" s="60"/>
      <c r="AN17" s="60"/>
      <c r="AO17" s="60" t="s">
        <v>34</v>
      </c>
      <c r="AP17" s="60"/>
      <c r="AQ17" s="60"/>
      <c r="AR17" s="60" t="b">
        <f>OR(AR12=AR13,AR12=AR14,AR12=AR15,AR13=AR14,AR13=AR15,AR14=AR15)</f>
        <v>1</v>
      </c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85">
        <f>IF(E17&gt;G17,IF(Spielplan!E17&gt;Spielplan!G17,Punktemodus!$B$3,0),0)</f>
        <v>0</v>
      </c>
      <c r="BK17" s="85">
        <f>IF(E17=G17,IF(Spielplan!E17=Spielplan!G17,Punktemodus!$B$3,0),0)</f>
        <v>10</v>
      </c>
      <c r="BL17" s="85">
        <f>IF(E17&lt;G17,IF(Spielplan!E17&lt;Spielplan!G17,Punktemodus!$B$3,0),0)</f>
        <v>0</v>
      </c>
      <c r="BM17" s="85">
        <f>IF(E17=Spielplan!E17,IF(G17=Spielplan!G17,Punktemodus!$B$5,0),0)</f>
        <v>3</v>
      </c>
      <c r="BN17" s="85">
        <f>IF(E17=Spielplan!E17,Punktemodus!$B$7,0)</f>
        <v>1</v>
      </c>
      <c r="BO17" s="85">
        <f>IF(G17=Spielplan!G17,Punktemodus!$B$7,0)</f>
        <v>1</v>
      </c>
      <c r="BP17" s="137">
        <f>IF(Spielplan!E17="",0,SUM(BJ17:BO17))</f>
        <v>0</v>
      </c>
      <c r="BQ17" s="60"/>
      <c r="BR17" s="87"/>
      <c r="BS17" s="52" t="s">
        <v>25</v>
      </c>
      <c r="BT17" s="44" t="str">
        <f>IF(G50="","",BB46)</f>
        <v/>
      </c>
      <c r="BU17" s="46"/>
      <c r="BV17" s="104"/>
      <c r="BW17" s="60"/>
      <c r="BX17" s="104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</row>
    <row r="18" spans="1:101" ht="18.75" customHeight="1" thickBot="1" x14ac:dyDescent="0.25">
      <c r="A18" s="60"/>
      <c r="B18" s="60"/>
      <c r="C18" s="136" t="str">
        <f>IF(G17="","",IF(AR17=TRUE,"Achtung: Fehler in Tabelle!",""))</f>
        <v/>
      </c>
      <c r="D18" s="60"/>
      <c r="E18" s="85"/>
      <c r="F18" s="60"/>
      <c r="G18" s="85"/>
      <c r="H18" s="60"/>
      <c r="I18" s="60"/>
      <c r="J18" s="60"/>
      <c r="K18" s="60"/>
      <c r="L18" s="60"/>
      <c r="M18" s="60">
        <f t="shared" ref="M18:X18" si="3">SUM(M12:M17)</f>
        <v>0</v>
      </c>
      <c r="N18" s="60">
        <f t="shared" si="3"/>
        <v>0</v>
      </c>
      <c r="O18" s="60">
        <f t="shared" si="3"/>
        <v>0</v>
      </c>
      <c r="P18" s="60">
        <f t="shared" si="3"/>
        <v>0</v>
      </c>
      <c r="Q18" s="60">
        <f t="shared" si="3"/>
        <v>0</v>
      </c>
      <c r="R18" s="60">
        <f t="shared" si="3"/>
        <v>0</v>
      </c>
      <c r="S18" s="60">
        <f t="shared" si="3"/>
        <v>0</v>
      </c>
      <c r="T18" s="60">
        <f t="shared" si="3"/>
        <v>0</v>
      </c>
      <c r="U18" s="60">
        <f t="shared" si="3"/>
        <v>0</v>
      </c>
      <c r="V18" s="60">
        <f t="shared" si="3"/>
        <v>0</v>
      </c>
      <c r="W18" s="60">
        <f t="shared" si="3"/>
        <v>0</v>
      </c>
      <c r="X18" s="60">
        <f t="shared" si="3"/>
        <v>0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160">
        <f>SUM(BP12:BP17)</f>
        <v>0</v>
      </c>
      <c r="BQ18" s="60"/>
      <c r="BR18" s="8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47">
        <v>58</v>
      </c>
      <c r="CF18" s="44" t="str">
        <f>IF(CE14="",IF(CC14&gt;CC15,CA14,CA15),IF(CE14&gt;CE15,CA14,CA15))</f>
        <v/>
      </c>
      <c r="CG18" s="46"/>
      <c r="CH18" s="104"/>
      <c r="CI18" s="60"/>
      <c r="CJ18" s="104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</row>
    <row r="19" spans="1:101" ht="18.75" customHeight="1" thickBot="1" x14ac:dyDescent="0.25">
      <c r="A19" s="60"/>
      <c r="B19" s="60"/>
      <c r="C19" s="60"/>
      <c r="D19" s="60"/>
      <c r="E19" s="85"/>
      <c r="F19" s="60"/>
      <c r="G19" s="85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138"/>
      <c r="BQ19" s="60"/>
      <c r="BR19" s="8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47">
        <v>57</v>
      </c>
      <c r="CF19" s="44" t="str">
        <f>IF(CE22="",IF(CC22&gt;CC23,CA22,CA23),IF(CE22&gt;CE23,CA22,CA23))</f>
        <v/>
      </c>
      <c r="CG19" s="46"/>
      <c r="CH19" s="104"/>
      <c r="CI19" s="60"/>
      <c r="CJ19" s="104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</row>
    <row r="20" spans="1:101" ht="18.75" customHeight="1" thickBot="1" x14ac:dyDescent="0.25">
      <c r="A20" s="60"/>
      <c r="B20" s="60"/>
      <c r="C20" s="60"/>
      <c r="D20" s="60"/>
      <c r="E20" s="85"/>
      <c r="F20" s="60"/>
      <c r="G20" s="85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138"/>
      <c r="BQ20" s="60"/>
      <c r="BR20" s="87"/>
      <c r="BS20" s="54" t="s">
        <v>121</v>
      </c>
      <c r="BT20" s="44" t="str">
        <f>IF(G61="","",BB56)</f>
        <v/>
      </c>
      <c r="BU20" s="46"/>
      <c r="BV20" s="104"/>
      <c r="BW20" s="60"/>
      <c r="BX20" s="104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</row>
    <row r="21" spans="1:101" ht="18.75" customHeight="1" thickBot="1" x14ac:dyDescent="0.3">
      <c r="A21" s="60"/>
      <c r="B21" s="60"/>
      <c r="C21" s="88" t="s">
        <v>64</v>
      </c>
      <c r="D21" s="60"/>
      <c r="E21" s="85"/>
      <c r="F21" s="60"/>
      <c r="G21" s="85"/>
      <c r="H21" s="60"/>
      <c r="I21" s="60"/>
      <c r="J21" s="60"/>
      <c r="K21" s="60"/>
      <c r="L21" s="60"/>
      <c r="M21" s="60" t="s">
        <v>4</v>
      </c>
      <c r="N21" s="60"/>
      <c r="O21" s="60"/>
      <c r="P21" s="60"/>
      <c r="Q21" s="60" t="s">
        <v>6</v>
      </c>
      <c r="R21" s="60"/>
      <c r="S21" s="60"/>
      <c r="T21" s="60"/>
      <c r="U21" s="60" t="s">
        <v>7</v>
      </c>
      <c r="V21" s="60"/>
      <c r="W21" s="60"/>
      <c r="X21" s="60"/>
      <c r="Y21" s="60"/>
      <c r="Z21" s="60" t="s">
        <v>4</v>
      </c>
      <c r="AA21" s="60" t="s">
        <v>5</v>
      </c>
      <c r="AB21" s="60"/>
      <c r="AC21" s="60"/>
      <c r="AD21" s="60" t="s">
        <v>9</v>
      </c>
      <c r="AE21" s="60"/>
      <c r="AF21" s="60"/>
      <c r="AG21" s="60"/>
      <c r="AH21" s="60" t="s">
        <v>32</v>
      </c>
      <c r="AI21" s="60"/>
      <c r="AJ21" s="60"/>
      <c r="AK21" s="60"/>
      <c r="AL21" s="60"/>
      <c r="AM21" s="60"/>
      <c r="AN21" s="60" t="s">
        <v>35</v>
      </c>
      <c r="AO21" s="60"/>
      <c r="AP21" s="60"/>
      <c r="AQ21" s="60"/>
      <c r="AR21" s="60"/>
      <c r="AS21" s="60" t="s">
        <v>33</v>
      </c>
      <c r="AT21" s="60"/>
      <c r="AU21" s="60"/>
      <c r="AV21" s="60"/>
      <c r="AW21" s="60"/>
      <c r="AX21" s="60"/>
      <c r="AY21" s="60"/>
      <c r="AZ21" s="60"/>
      <c r="BA21" s="60"/>
      <c r="BB21" s="89" t="s">
        <v>10</v>
      </c>
      <c r="BC21" s="60"/>
      <c r="BD21" s="90" t="s">
        <v>4</v>
      </c>
      <c r="BE21" s="60"/>
      <c r="BF21" s="61" t="s">
        <v>5</v>
      </c>
      <c r="BG21" s="60"/>
      <c r="BH21" s="60"/>
      <c r="BI21" s="60"/>
      <c r="BJ21" s="60"/>
      <c r="BK21" s="60"/>
      <c r="BL21" s="60"/>
      <c r="BM21" s="60"/>
      <c r="BN21" s="60"/>
      <c r="BO21" s="60"/>
      <c r="BP21" s="138"/>
      <c r="BQ21" s="60"/>
      <c r="BR21" s="87"/>
      <c r="BS21" s="73" t="s">
        <v>122</v>
      </c>
      <c r="BT21" s="44" t="str">
        <f>IF(G72="","",BB68)</f>
        <v/>
      </c>
      <c r="BU21" s="46"/>
      <c r="BV21" s="104"/>
      <c r="BW21" s="60"/>
      <c r="BX21" s="104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91" t="s">
        <v>29</v>
      </c>
      <c r="CM21" s="60"/>
      <c r="CN21" s="60"/>
      <c r="CO21" s="61" t="s">
        <v>26</v>
      </c>
      <c r="CP21" s="60"/>
      <c r="CQ21" s="60"/>
      <c r="CR21" s="60"/>
      <c r="CS21" s="60"/>
      <c r="CT21" s="60"/>
      <c r="CU21" s="60"/>
      <c r="CV21" s="60"/>
      <c r="CW21" s="60"/>
    </row>
    <row r="22" spans="1:101" ht="18.75" customHeight="1" thickBot="1" x14ac:dyDescent="0.3">
      <c r="A22" s="60"/>
      <c r="B22" s="60"/>
      <c r="C22" s="60"/>
      <c r="D22" s="60"/>
      <c r="E22" s="85"/>
      <c r="F22" s="60"/>
      <c r="G22" s="85"/>
      <c r="H22" s="60"/>
      <c r="I22" s="60"/>
      <c r="J22" s="60"/>
      <c r="K22" s="60"/>
      <c r="L22" s="60"/>
      <c r="M22" s="60" t="s">
        <v>0</v>
      </c>
      <c r="N22" s="60" t="s">
        <v>1</v>
      </c>
      <c r="O22" s="60" t="s">
        <v>2</v>
      </c>
      <c r="P22" s="60" t="s">
        <v>3</v>
      </c>
      <c r="Q22" s="60" t="s">
        <v>0</v>
      </c>
      <c r="R22" s="60" t="s">
        <v>1</v>
      </c>
      <c r="S22" s="60" t="s">
        <v>2</v>
      </c>
      <c r="T22" s="60" t="s">
        <v>3</v>
      </c>
      <c r="U22" s="60" t="s">
        <v>0</v>
      </c>
      <c r="V22" s="60" t="s">
        <v>1</v>
      </c>
      <c r="W22" s="60" t="s">
        <v>2</v>
      </c>
      <c r="X22" s="60" t="s">
        <v>3</v>
      </c>
      <c r="Y22" s="60"/>
      <c r="Z22" s="60" t="s">
        <v>8</v>
      </c>
      <c r="AA22" s="60"/>
      <c r="AB22" s="60"/>
      <c r="AC22" s="60"/>
      <c r="AD22" s="60"/>
      <c r="AE22" s="60"/>
      <c r="AF22" s="60"/>
      <c r="AG22" s="60"/>
      <c r="AH22" s="60" t="s">
        <v>31</v>
      </c>
      <c r="AI22" s="60"/>
      <c r="AJ22" s="60"/>
      <c r="AK22" s="60"/>
      <c r="AL22" s="60"/>
      <c r="AM22" s="60"/>
      <c r="AN22" s="60" t="str">
        <f>AI23</f>
        <v>Spanien</v>
      </c>
      <c r="AO22" s="60" t="str">
        <f>AI24</f>
        <v>Niederlande</v>
      </c>
      <c r="AP22" s="60" t="str">
        <f>AI25</f>
        <v>Chile</v>
      </c>
      <c r="AQ22" s="60" t="str">
        <f>AI26</f>
        <v>Australien</v>
      </c>
      <c r="AR22" s="60"/>
      <c r="AS22" s="60" t="s">
        <v>31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138"/>
      <c r="BQ22" s="60"/>
      <c r="BR22" s="87"/>
      <c r="BS22" s="60"/>
      <c r="BT22" s="60"/>
      <c r="BU22" s="60"/>
      <c r="BV22" s="60"/>
      <c r="BW22" s="60"/>
      <c r="BX22" s="60"/>
      <c r="BY22" s="60"/>
      <c r="BZ22" s="47">
        <v>53</v>
      </c>
      <c r="CA22" s="44" t="str">
        <f>IF(BX20="",IF(BV20&gt;BV21,BT20,BT21),IF(BX20&gt;BX21,BT20,BT21))</f>
        <v/>
      </c>
      <c r="CB22" s="46"/>
      <c r="CC22" s="104"/>
      <c r="CD22" s="60"/>
      <c r="CE22" s="104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88" t="s">
        <v>130</v>
      </c>
      <c r="CS22" s="60"/>
      <c r="CT22" s="60"/>
      <c r="CU22" s="60"/>
      <c r="CV22" s="60"/>
      <c r="CW22" s="60"/>
    </row>
    <row r="23" spans="1:101" ht="18.75" customHeight="1" thickBot="1" x14ac:dyDescent="0.3">
      <c r="A23" s="60"/>
      <c r="B23" s="60"/>
      <c r="C23" s="65" t="str">
        <f>Spielplan!$C$23</f>
        <v>Spanien</v>
      </c>
      <c r="D23" s="66"/>
      <c r="E23" s="104"/>
      <c r="F23" s="93"/>
      <c r="G23" s="104"/>
      <c r="H23" s="65" t="str">
        <f>Spielplan!$H$23</f>
        <v>Niederlande</v>
      </c>
      <c r="I23" s="66"/>
      <c r="J23" s="60"/>
      <c r="K23" s="60" t="s">
        <v>68</v>
      </c>
      <c r="L23" s="60">
        <f t="shared" ref="L23:L28" si="4">IF(E23-G23&gt;0,1,IF(G23=E23,0,-1))</f>
        <v>0</v>
      </c>
      <c r="M23" s="60">
        <f>IF($E23="",0,IF($E23&gt;$G23,3,IF($E23=G23,1,0)))</f>
        <v>0</v>
      </c>
      <c r="N23" s="60">
        <f>IF($G23="",0,IF($E23&gt;$G23,0,IF($E23=G23,1,3)))</f>
        <v>0</v>
      </c>
      <c r="O23" s="60"/>
      <c r="P23" s="60"/>
      <c r="Q23" s="60">
        <f>E23</f>
        <v>0</v>
      </c>
      <c r="R23" s="60">
        <f>G23</f>
        <v>0</v>
      </c>
      <c r="S23" s="60"/>
      <c r="T23" s="60"/>
      <c r="U23" s="60">
        <f>G23</f>
        <v>0</v>
      </c>
      <c r="V23" s="60">
        <f>E23</f>
        <v>0</v>
      </c>
      <c r="W23" s="60"/>
      <c r="X23" s="60"/>
      <c r="Y23" s="60"/>
      <c r="Z23" s="60">
        <f>M29</f>
        <v>0</v>
      </c>
      <c r="AA23" s="60">
        <f>Q29</f>
        <v>0</v>
      </c>
      <c r="AB23" s="60">
        <f>U29</f>
        <v>0</v>
      </c>
      <c r="AC23" s="60">
        <f>AA23-AB23</f>
        <v>0</v>
      </c>
      <c r="AD23" s="60">
        <f>IF(Z23&gt;Z24,-1,0)</f>
        <v>0</v>
      </c>
      <c r="AE23" s="60">
        <f>IF(Z23&gt;Z25,-1,0)</f>
        <v>0</v>
      </c>
      <c r="AF23" s="60">
        <f>IF(Z23&gt;Z26,-1,0)</f>
        <v>0</v>
      </c>
      <c r="AG23" s="60">
        <f>10000-(AJ23*1000+AM23*100+AK23*10)</f>
        <v>10000</v>
      </c>
      <c r="AH23" s="90">
        <f>RANK(AG23,AG23:AG26,1)</f>
        <v>1</v>
      </c>
      <c r="AI23" s="60" t="str">
        <f>C23</f>
        <v>Spanien</v>
      </c>
      <c r="AJ23" s="60">
        <f t="shared" ref="AJ23:AL26" si="5">Z23</f>
        <v>0</v>
      </c>
      <c r="AK23" s="60">
        <f t="shared" si="5"/>
        <v>0</v>
      </c>
      <c r="AL23" s="60">
        <f t="shared" si="5"/>
        <v>0</v>
      </c>
      <c r="AM23" s="60">
        <f>AK23-AL23</f>
        <v>0</v>
      </c>
      <c r="AN23" s="187"/>
      <c r="AO23" s="187">
        <f>IF(AG24=AG23,IF(G23&gt;E23,AG24-0.1,AG24),AG24)</f>
        <v>10000</v>
      </c>
      <c r="AP23" s="187">
        <f>IF(AG25=AG23,IF(G25&gt;E25,AG25-0.1,AG25),AG25)</f>
        <v>10000</v>
      </c>
      <c r="AQ23" s="187">
        <f>IF(AG26=AG23,IF(G27&gt;E27,AG26-0.1,AG26),AG26)</f>
        <v>10000</v>
      </c>
      <c r="AR23" s="187">
        <f>AN27</f>
        <v>30000</v>
      </c>
      <c r="AS23" s="90">
        <f>RANK(AR23,AR23:AR26,1)</f>
        <v>1</v>
      </c>
      <c r="AT23" s="60" t="str">
        <f t="shared" ref="AT23:AW26" si="6">AI23</f>
        <v>Spanien</v>
      </c>
      <c r="AU23" s="60">
        <f t="shared" si="6"/>
        <v>0</v>
      </c>
      <c r="AV23" s="60">
        <f t="shared" si="6"/>
        <v>0</v>
      </c>
      <c r="AW23" s="60">
        <f t="shared" si="6"/>
        <v>0</v>
      </c>
      <c r="AX23" s="60"/>
      <c r="AY23" s="60"/>
      <c r="AZ23" s="60"/>
      <c r="BA23" s="67">
        <v>1</v>
      </c>
      <c r="BB23" s="65" t="str">
        <f>VLOOKUP(1,AS23:AT26,2,FALSE)</f>
        <v>Spanien</v>
      </c>
      <c r="BC23" s="66"/>
      <c r="BD23" s="68">
        <f>VLOOKUP(1,AS23:AW26,3,FALSE)</f>
        <v>0</v>
      </c>
      <c r="BE23" s="69">
        <f>VLOOKUP(1,AS23:AW26,4,FALSE)</f>
        <v>0</v>
      </c>
      <c r="BF23" s="93" t="s">
        <v>12</v>
      </c>
      <c r="BG23" s="69">
        <f>VLOOKUP(1,AS23:AW26,5,FALSE)</f>
        <v>0</v>
      </c>
      <c r="BH23" s="70" t="s">
        <v>20</v>
      </c>
      <c r="BI23" s="60"/>
      <c r="BJ23" s="85">
        <f>IF(E23&gt;G23,IF(Spielplan!E23&gt;Spielplan!G23,Punktemodus!$B$3,0),0)</f>
        <v>0</v>
      </c>
      <c r="BK23" s="85">
        <f>IF(E23=G23,IF(Spielplan!E23=Spielplan!G23,Punktemodus!$B$3,0),0)</f>
        <v>10</v>
      </c>
      <c r="BL23" s="85">
        <f>IF(E23&lt;G23,IF(Spielplan!E23&lt;Spielplan!G23,Punktemodus!$B$3,0),0)</f>
        <v>0</v>
      </c>
      <c r="BM23" s="85">
        <f>IF(E23=Spielplan!E23,IF(G23=Spielplan!G23,Punktemodus!$B$5,0),0)</f>
        <v>3</v>
      </c>
      <c r="BN23" s="85">
        <f>IF(E23=Spielplan!E23,Punktemodus!$B$7,0)</f>
        <v>1</v>
      </c>
      <c r="BO23" s="85">
        <f>IF(G23=Spielplan!G23,Punktemodus!$B$7,0)</f>
        <v>1</v>
      </c>
      <c r="BP23" s="137">
        <f>IF(Spielplan!E23="",0,SUM(BJ23:BO23))</f>
        <v>0</v>
      </c>
      <c r="BQ23" s="60"/>
      <c r="BR23" s="87"/>
      <c r="BS23" s="60"/>
      <c r="BT23" s="60"/>
      <c r="BU23" s="60"/>
      <c r="BV23" s="60"/>
      <c r="BW23" s="60"/>
      <c r="BX23" s="60"/>
      <c r="BY23" s="60"/>
      <c r="BZ23" s="47">
        <v>54</v>
      </c>
      <c r="CA23" s="44" t="str">
        <f>IF(BX24="",IF(BV24&gt;BV25,BT24,BT25),IF(BX24&gt;BX25,BT24,BT25))</f>
        <v/>
      </c>
      <c r="CB23" s="46"/>
      <c r="CC23" s="104"/>
      <c r="CD23" s="60"/>
      <c r="CE23" s="104"/>
      <c r="CF23" s="60"/>
      <c r="CG23" s="60"/>
      <c r="CH23" s="60"/>
      <c r="CI23" s="60"/>
      <c r="CJ23" s="47" t="s">
        <v>132</v>
      </c>
      <c r="CK23" s="44" t="str">
        <f>IF(CJ18="",IF(CH18&gt;CH19,CF18,CF19),IF(CJ18&gt;CJ19,CF18,CF19))</f>
        <v/>
      </c>
      <c r="CL23" s="46"/>
      <c r="CM23" s="104"/>
      <c r="CN23" s="60"/>
      <c r="CO23" s="104"/>
      <c r="CP23" s="60"/>
      <c r="CQ23" s="376" t="str">
        <f>IF(CO23="",IF(CM23&gt;CM24,CK23,CK24),IF(CO23&gt;CO24,CK23,CK24))</f>
        <v/>
      </c>
      <c r="CR23" s="377"/>
      <c r="CS23" s="377"/>
      <c r="CT23" s="377"/>
      <c r="CU23" s="377"/>
      <c r="CV23" s="378"/>
      <c r="CW23" s="60"/>
    </row>
    <row r="24" spans="1:101" ht="18.75" customHeight="1" thickBot="1" x14ac:dyDescent="0.3">
      <c r="A24" s="60"/>
      <c r="B24" s="60"/>
      <c r="C24" s="53" t="str">
        <f>Spielplan!$C$24</f>
        <v>Chile</v>
      </c>
      <c r="D24" s="64"/>
      <c r="E24" s="104"/>
      <c r="F24" s="93"/>
      <c r="G24" s="104"/>
      <c r="H24" s="53" t="str">
        <f>Spielplan!$H$24</f>
        <v>Australien</v>
      </c>
      <c r="I24" s="64"/>
      <c r="J24" s="60"/>
      <c r="K24" s="60" t="s">
        <v>69</v>
      </c>
      <c r="L24" s="60">
        <f t="shared" si="4"/>
        <v>0</v>
      </c>
      <c r="M24" s="60"/>
      <c r="N24" s="60"/>
      <c r="O24" s="60">
        <f>IF($E24="",0,IF($E24&gt;$G24,3,IF($E24=$G24,1,0)))</f>
        <v>0</v>
      </c>
      <c r="P24" s="60">
        <f>IF($G24="",0,IF($E24&gt;$G24,0,IF($E24=$G24,1,3)))</f>
        <v>0</v>
      </c>
      <c r="Q24" s="60"/>
      <c r="R24" s="60"/>
      <c r="S24" s="60">
        <f>E24</f>
        <v>0</v>
      </c>
      <c r="T24" s="60">
        <f>G24</f>
        <v>0</v>
      </c>
      <c r="U24" s="60"/>
      <c r="V24" s="60"/>
      <c r="W24" s="60">
        <f>G24</f>
        <v>0</v>
      </c>
      <c r="X24" s="60">
        <f>E24</f>
        <v>0</v>
      </c>
      <c r="Y24" s="60"/>
      <c r="Z24" s="60">
        <f>N29</f>
        <v>0</v>
      </c>
      <c r="AA24" s="60">
        <f>R29</f>
        <v>0</v>
      </c>
      <c r="AB24" s="60">
        <f>V29</f>
        <v>0</v>
      </c>
      <c r="AC24" s="60">
        <f>AA24-AB24</f>
        <v>0</v>
      </c>
      <c r="AD24" s="60">
        <f>IF(Z24&gt;Z23,-1,0)</f>
        <v>0</v>
      </c>
      <c r="AE24" s="60">
        <f>IF(Z24&gt;Z25,-1,0)</f>
        <v>0</v>
      </c>
      <c r="AF24" s="60">
        <f>IF(Z24&gt;Z26,-1,0)</f>
        <v>0</v>
      </c>
      <c r="AG24" s="60">
        <f>10000-(AJ24*1000+AM24*100+AK24*10)</f>
        <v>10000</v>
      </c>
      <c r="AH24" s="90">
        <f>RANK(AG24,AG23:AG26,1)</f>
        <v>1</v>
      </c>
      <c r="AI24" s="60" t="str">
        <f>H23</f>
        <v>Niederlande</v>
      </c>
      <c r="AJ24" s="60">
        <f t="shared" si="5"/>
        <v>0</v>
      </c>
      <c r="AK24" s="60">
        <f t="shared" si="5"/>
        <v>0</v>
      </c>
      <c r="AL24" s="60">
        <f t="shared" si="5"/>
        <v>0</v>
      </c>
      <c r="AM24" s="60">
        <f>AK24-AL24</f>
        <v>0</v>
      </c>
      <c r="AN24" s="187">
        <f>IF(AG23=AG24,IF(E23&gt;G23,AG23-0.1,AG23),AG23)</f>
        <v>10000</v>
      </c>
      <c r="AO24" s="187"/>
      <c r="AP24" s="187">
        <f>IF(AG25=AG24,IF(G28&gt;E28,AG25-0.1,AG25),AG25)</f>
        <v>10000</v>
      </c>
      <c r="AQ24" s="187">
        <f>IF(AG26=AG24,IF(G26&gt;E26,AG26-0.1,AG26),AG26)</f>
        <v>10000</v>
      </c>
      <c r="AR24" s="187">
        <f>AO27</f>
        <v>30000</v>
      </c>
      <c r="AS24" s="90">
        <f>RANK(AR24,AR23:AR26,1)</f>
        <v>1</v>
      </c>
      <c r="AT24" s="60" t="str">
        <f t="shared" si="6"/>
        <v>Niederlande</v>
      </c>
      <c r="AU24" s="60">
        <f t="shared" si="6"/>
        <v>0</v>
      </c>
      <c r="AV24" s="60">
        <f t="shared" si="6"/>
        <v>0</v>
      </c>
      <c r="AW24" s="60">
        <f t="shared" si="6"/>
        <v>0</v>
      </c>
      <c r="AX24" s="60"/>
      <c r="AY24" s="60"/>
      <c r="AZ24" s="60"/>
      <c r="BA24" s="71">
        <v>2</v>
      </c>
      <c r="BB24" s="53" t="e">
        <f>VLOOKUP(2,AS23:AT26,2,FALSE)</f>
        <v>#N/A</v>
      </c>
      <c r="BC24" s="64"/>
      <c r="BD24" s="72" t="e">
        <f>VLOOKUP(2,AS23:AW26,3,FALSE)</f>
        <v>#N/A</v>
      </c>
      <c r="BE24" s="73" t="e">
        <f>VLOOKUP(2,AS23:AW26,4,FALSE)</f>
        <v>#N/A</v>
      </c>
      <c r="BF24" s="93" t="s">
        <v>12</v>
      </c>
      <c r="BG24" s="73" t="e">
        <f>VLOOKUP(2,AS23:AW26,5,FALSE)</f>
        <v>#N/A</v>
      </c>
      <c r="BH24" s="74" t="s">
        <v>21</v>
      </c>
      <c r="BI24" s="60"/>
      <c r="BJ24" s="85">
        <f>IF(E24&gt;G24,IF(Spielplan!E24&gt;Spielplan!G24,Punktemodus!$B$3,0),0)</f>
        <v>0</v>
      </c>
      <c r="BK24" s="85">
        <f>IF(E24=G24,IF(Spielplan!E24=Spielplan!G24,Punktemodus!$B$3,0),0)</f>
        <v>10</v>
      </c>
      <c r="BL24" s="85">
        <f>IF(E24&lt;G24,IF(Spielplan!E24&lt;Spielplan!G24,Punktemodus!$B$3,0),0)</f>
        <v>0</v>
      </c>
      <c r="BM24" s="85">
        <f>IF(E24=Spielplan!E24,IF(G24=Spielplan!G24,Punktemodus!$B$5,0),0)</f>
        <v>3</v>
      </c>
      <c r="BN24" s="85">
        <f>IF(E24=Spielplan!E24,Punktemodus!$B$7,0)</f>
        <v>1</v>
      </c>
      <c r="BO24" s="85">
        <f>IF(G24=Spielplan!G24,Punktemodus!$B$7,0)</f>
        <v>1</v>
      </c>
      <c r="BP24" s="137">
        <f>IF(Spielplan!E24="",0,SUM(BJ24:BO24))</f>
        <v>0</v>
      </c>
      <c r="BQ24" s="60"/>
      <c r="BR24" s="87"/>
      <c r="BS24" s="63" t="s">
        <v>123</v>
      </c>
      <c r="BT24" s="44" t="str">
        <f>IF(G83="","",BB78)</f>
        <v/>
      </c>
      <c r="BU24" s="46"/>
      <c r="BV24" s="104"/>
      <c r="BW24" s="60"/>
      <c r="BX24" s="104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47" t="s">
        <v>133</v>
      </c>
      <c r="CK24" s="44" t="str">
        <f>IF(CJ34="",IF(CH34&gt;CH35,CF34,CF35),IF(CJ34&gt;CJ35,CF34,CF35))</f>
        <v/>
      </c>
      <c r="CL24" s="46"/>
      <c r="CM24" s="104"/>
      <c r="CN24" s="60"/>
      <c r="CO24" s="104"/>
      <c r="CP24" s="60"/>
      <c r="CQ24" s="379"/>
      <c r="CR24" s="380"/>
      <c r="CS24" s="380"/>
      <c r="CT24" s="380"/>
      <c r="CU24" s="380"/>
      <c r="CV24" s="381"/>
      <c r="CW24" s="60"/>
    </row>
    <row r="25" spans="1:101" ht="18.75" customHeight="1" thickBot="1" x14ac:dyDescent="0.3">
      <c r="A25" s="60"/>
      <c r="B25" s="60"/>
      <c r="C25" s="65" t="str">
        <f>C23</f>
        <v>Spanien</v>
      </c>
      <c r="D25" s="66"/>
      <c r="E25" s="104"/>
      <c r="F25" s="93"/>
      <c r="G25" s="104"/>
      <c r="H25" s="65" t="str">
        <f>C24</f>
        <v>Chile</v>
      </c>
      <c r="I25" s="66"/>
      <c r="J25" s="60"/>
      <c r="K25" s="60" t="s">
        <v>70</v>
      </c>
      <c r="L25" s="60">
        <f t="shared" si="4"/>
        <v>0</v>
      </c>
      <c r="M25" s="60">
        <f>IF($E25="",0,IF($E25&gt;$G25,3,IF($E25=G25,1,0)))</f>
        <v>0</v>
      </c>
      <c r="N25" s="60"/>
      <c r="O25" s="60">
        <f>IF($G25="",0,IF($E25&gt;$G25,0,IF($E25=$G25,1,3)))</f>
        <v>0</v>
      </c>
      <c r="P25" s="60"/>
      <c r="Q25" s="60">
        <f>E25</f>
        <v>0</v>
      </c>
      <c r="R25" s="60"/>
      <c r="S25" s="60">
        <f>G25</f>
        <v>0</v>
      </c>
      <c r="T25" s="60"/>
      <c r="U25" s="60">
        <f>G25</f>
        <v>0</v>
      </c>
      <c r="V25" s="60"/>
      <c r="W25" s="60">
        <f>E25</f>
        <v>0</v>
      </c>
      <c r="X25" s="60"/>
      <c r="Y25" s="60"/>
      <c r="Z25" s="60">
        <f>O29</f>
        <v>0</v>
      </c>
      <c r="AA25" s="60">
        <f>S29</f>
        <v>0</v>
      </c>
      <c r="AB25" s="60">
        <f>W29</f>
        <v>0</v>
      </c>
      <c r="AC25" s="60">
        <f>AA25-AB25</f>
        <v>0</v>
      </c>
      <c r="AD25" s="60">
        <f>IF(Z25&gt;Z23,-1,0)</f>
        <v>0</v>
      </c>
      <c r="AE25" s="60">
        <f>IF(Z25&gt;Z24,-1,0)</f>
        <v>0</v>
      </c>
      <c r="AF25" s="60">
        <f>IF(Z25&gt;Z26,-1,0)</f>
        <v>0</v>
      </c>
      <c r="AG25" s="60">
        <f>10000-(AJ25*1000+AM25*100+AK25*10)</f>
        <v>10000</v>
      </c>
      <c r="AH25" s="90">
        <f>RANK(AG25,AG23:AG26,1)</f>
        <v>1</v>
      </c>
      <c r="AI25" s="60" t="str">
        <f>C24</f>
        <v>Chile</v>
      </c>
      <c r="AJ25" s="60">
        <f t="shared" si="5"/>
        <v>0</v>
      </c>
      <c r="AK25" s="60">
        <f t="shared" si="5"/>
        <v>0</v>
      </c>
      <c r="AL25" s="60">
        <f t="shared" si="5"/>
        <v>0</v>
      </c>
      <c r="AM25" s="60">
        <f>AK25-AL25</f>
        <v>0</v>
      </c>
      <c r="AN25" s="187">
        <f>IF(AG23=AG25,IF(E25&gt;G25,AG23-0.1,AG23),AG23)</f>
        <v>10000</v>
      </c>
      <c r="AO25" s="187">
        <f>IF(AG24=AG25,IF(E28&gt;G28,AG24-0.1,AG24),AG24)</f>
        <v>10000</v>
      </c>
      <c r="AP25" s="187"/>
      <c r="AQ25" s="187">
        <f>IF(AG26=AG25,IF(G24&gt;E24,AG26-0.1,AG26),AG26)</f>
        <v>10000</v>
      </c>
      <c r="AR25" s="187">
        <f>AP27</f>
        <v>30000</v>
      </c>
      <c r="AS25" s="90">
        <f>RANK(AR25,AR23:AR26,1)</f>
        <v>1</v>
      </c>
      <c r="AT25" s="60" t="str">
        <f t="shared" si="6"/>
        <v>Chile</v>
      </c>
      <c r="AU25" s="60">
        <f t="shared" si="6"/>
        <v>0</v>
      </c>
      <c r="AV25" s="60">
        <f t="shared" si="6"/>
        <v>0</v>
      </c>
      <c r="AW25" s="60">
        <f t="shared" si="6"/>
        <v>0</v>
      </c>
      <c r="AX25" s="60"/>
      <c r="AY25" s="60"/>
      <c r="AZ25" s="60"/>
      <c r="BA25" s="113">
        <v>3</v>
      </c>
      <c r="BB25" s="114" t="e">
        <f>VLOOKUP(3,AS23:AT26,2,FALSE)</f>
        <v>#N/A</v>
      </c>
      <c r="BC25" s="115"/>
      <c r="BD25" s="116" t="e">
        <f>VLOOKUP(3,AS23:AW26,3,FALSE)</f>
        <v>#N/A</v>
      </c>
      <c r="BE25" s="116" t="e">
        <f>VLOOKUP(3,AS23:AW26,4,FALSE)</f>
        <v>#N/A</v>
      </c>
      <c r="BF25" s="93" t="s">
        <v>12</v>
      </c>
      <c r="BG25" s="116" t="e">
        <f>VLOOKUP(3,AS23:AW26,5,FALSE)</f>
        <v>#N/A</v>
      </c>
      <c r="BH25" s="60"/>
      <c r="BI25" s="60"/>
      <c r="BJ25" s="85">
        <f>IF(E25&gt;G25,IF(Spielplan!E25&gt;Spielplan!G25,Punktemodus!$B$3,0),0)</f>
        <v>0</v>
      </c>
      <c r="BK25" s="85">
        <f>IF(E25=G25,IF(Spielplan!E25=Spielplan!G25,Punktemodus!$B$3,0),0)</f>
        <v>10</v>
      </c>
      <c r="BL25" s="85">
        <f>IF(E25&lt;G25,IF(Spielplan!E25&lt;Spielplan!G25,Punktemodus!$B$3,0),0)</f>
        <v>0</v>
      </c>
      <c r="BM25" s="85">
        <f>IF(E25=Spielplan!E25,IF(G25=Spielplan!G25,Punktemodus!$B$5,0),0)</f>
        <v>3</v>
      </c>
      <c r="BN25" s="85">
        <f>IF(E25=Spielplan!E25,Punktemodus!$B$7,0)</f>
        <v>1</v>
      </c>
      <c r="BO25" s="85">
        <f>IF(G25=Spielplan!G25,Punktemodus!$B$7,0)</f>
        <v>1</v>
      </c>
      <c r="BP25" s="137">
        <f>IF(Spielplan!E25="",0,SUM(BJ25:BO25))</f>
        <v>0</v>
      </c>
      <c r="BQ25" s="60"/>
      <c r="BR25" s="87"/>
      <c r="BS25" s="52" t="s">
        <v>124</v>
      </c>
      <c r="BT25" s="44" t="str">
        <f>IF(G94="","",BB90)</f>
        <v/>
      </c>
      <c r="BU25" s="46"/>
      <c r="BV25" s="104"/>
      <c r="BW25" s="60"/>
      <c r="BX25" s="104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88" t="s">
        <v>136</v>
      </c>
      <c r="CS25" s="60"/>
      <c r="CT25" s="60"/>
      <c r="CU25" s="60"/>
      <c r="CV25" s="60"/>
      <c r="CW25" s="60"/>
    </row>
    <row r="26" spans="1:101" ht="18.75" customHeight="1" thickBot="1" x14ac:dyDescent="0.3">
      <c r="A26" s="60"/>
      <c r="B26" s="60"/>
      <c r="C26" s="53" t="str">
        <f>H23</f>
        <v>Niederlande</v>
      </c>
      <c r="D26" s="64"/>
      <c r="E26" s="104"/>
      <c r="F26" s="93"/>
      <c r="G26" s="104"/>
      <c r="H26" s="53" t="str">
        <f>H24</f>
        <v>Australien</v>
      </c>
      <c r="I26" s="64"/>
      <c r="J26" s="60"/>
      <c r="K26" s="60" t="s">
        <v>71</v>
      </c>
      <c r="L26" s="60">
        <f t="shared" si="4"/>
        <v>0</v>
      </c>
      <c r="M26" s="60"/>
      <c r="N26" s="60">
        <f>IF($E26="",0,IF($E26&gt;$G26,3,IF($E26=$G26,1,0)))</f>
        <v>0</v>
      </c>
      <c r="O26" s="60"/>
      <c r="P26" s="60">
        <f>IF($G26="",0,IF($E26&gt;$G26,0,IF($E26=$G26,1,3)))</f>
        <v>0</v>
      </c>
      <c r="Q26" s="60"/>
      <c r="R26" s="60">
        <f>E26</f>
        <v>0</v>
      </c>
      <c r="S26" s="60"/>
      <c r="T26" s="60">
        <f>G26</f>
        <v>0</v>
      </c>
      <c r="U26" s="60"/>
      <c r="V26" s="60">
        <f>G26</f>
        <v>0</v>
      </c>
      <c r="W26" s="60"/>
      <c r="X26" s="60">
        <f>E26</f>
        <v>0</v>
      </c>
      <c r="Y26" s="60"/>
      <c r="Z26" s="60">
        <f>P29</f>
        <v>0</v>
      </c>
      <c r="AA26" s="60">
        <f>T29</f>
        <v>0</v>
      </c>
      <c r="AB26" s="60">
        <f>X29</f>
        <v>0</v>
      </c>
      <c r="AC26" s="60">
        <f>AA26-AB26</f>
        <v>0</v>
      </c>
      <c r="AD26" s="60">
        <f>IF(Z26&gt;Z23,-1,0)</f>
        <v>0</v>
      </c>
      <c r="AE26" s="60">
        <f>IF(Z26&gt;Z24,-1,0)</f>
        <v>0</v>
      </c>
      <c r="AF26" s="60">
        <f>IF(Z26&gt;Z25,-1,0)</f>
        <v>0</v>
      </c>
      <c r="AG26" s="60">
        <f>10000-(AJ26*1000+AM26*100+AK26*10)</f>
        <v>10000</v>
      </c>
      <c r="AH26" s="90">
        <f>RANK(AG26,AG23:AG26,1)</f>
        <v>1</v>
      </c>
      <c r="AI26" s="60" t="str">
        <f>H24</f>
        <v>Australien</v>
      </c>
      <c r="AJ26" s="60">
        <f t="shared" si="5"/>
        <v>0</v>
      </c>
      <c r="AK26" s="60">
        <f t="shared" si="5"/>
        <v>0</v>
      </c>
      <c r="AL26" s="60">
        <f t="shared" si="5"/>
        <v>0</v>
      </c>
      <c r="AM26" s="60">
        <f>AK26-AL26</f>
        <v>0</v>
      </c>
      <c r="AN26" s="187">
        <f>IF(AG23=AG26,IF(E27&gt;G27,AG23-0.1,AG23),AG23)</f>
        <v>10000</v>
      </c>
      <c r="AO26" s="187">
        <f>IF(AG24=AG26,IF(E26&gt;G26,AG24-0.1,AG24),AG24)</f>
        <v>10000</v>
      </c>
      <c r="AP26" s="187">
        <f>IF(AG25=AG26,IF(E24&gt;G24,AG25-0.1,AG25),AG25)</f>
        <v>10000</v>
      </c>
      <c r="AQ26" s="187"/>
      <c r="AR26" s="187">
        <f>AQ27</f>
        <v>30000</v>
      </c>
      <c r="AS26" s="90">
        <f>RANK(AR26,AR23:AR26,1)</f>
        <v>1</v>
      </c>
      <c r="AT26" s="60" t="str">
        <f t="shared" si="6"/>
        <v>Australien</v>
      </c>
      <c r="AU26" s="60">
        <f t="shared" si="6"/>
        <v>0</v>
      </c>
      <c r="AV26" s="60">
        <f t="shared" si="6"/>
        <v>0</v>
      </c>
      <c r="AW26" s="60">
        <f t="shared" si="6"/>
        <v>0</v>
      </c>
      <c r="AX26" s="60"/>
      <c r="AY26" s="60"/>
      <c r="AZ26" s="60"/>
      <c r="BA26" s="113">
        <v>4</v>
      </c>
      <c r="BB26" s="114" t="e">
        <f>VLOOKUP(4,AS23:AT26,2,FALSE)</f>
        <v>#N/A</v>
      </c>
      <c r="BC26" s="115"/>
      <c r="BD26" s="116" t="e">
        <f>VLOOKUP(4,AS23:AW26,3,FALSE)</f>
        <v>#N/A</v>
      </c>
      <c r="BE26" s="116" t="e">
        <f>VLOOKUP(4,AS23:AW26,4,FALSE)</f>
        <v>#N/A</v>
      </c>
      <c r="BF26" s="93" t="s">
        <v>12</v>
      </c>
      <c r="BG26" s="116" t="e">
        <f>VLOOKUP(4,AS23:AW26,5,FALSE)</f>
        <v>#N/A</v>
      </c>
      <c r="BH26" s="60"/>
      <c r="BI26" s="60"/>
      <c r="BJ26" s="85">
        <f>IF(E26&gt;G26,IF(Spielplan!E26&gt;Spielplan!G26,Punktemodus!$B$3,0),0)</f>
        <v>0</v>
      </c>
      <c r="BK26" s="85">
        <f>IF(E26=G26,IF(Spielplan!E26=Spielplan!G26,Punktemodus!$B$3,0),0)</f>
        <v>10</v>
      </c>
      <c r="BL26" s="85">
        <f>IF(E26&lt;G26,IF(Spielplan!E26&lt;Spielplan!G26,Punktemodus!$B$3,0),0)</f>
        <v>0</v>
      </c>
      <c r="BM26" s="85">
        <f>IF(E26=Spielplan!E26,IF(G26=Spielplan!G26,Punktemodus!$B$5,0),0)</f>
        <v>3</v>
      </c>
      <c r="BN26" s="85">
        <f>IF(E26=Spielplan!E26,Punktemodus!$B$7,0)</f>
        <v>1</v>
      </c>
      <c r="BO26" s="85">
        <f>IF(G26=Spielplan!G26,Punktemodus!$B$7,0)</f>
        <v>1</v>
      </c>
      <c r="BP26" s="137">
        <f>IF(Spielplan!E26="",0,SUM(BJ26:BO26))</f>
        <v>0</v>
      </c>
      <c r="BQ26" s="60"/>
      <c r="BR26" s="8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382" t="str">
        <f>IF(CQ23=CK23,CK24,CK23)</f>
        <v/>
      </c>
      <c r="CR26" s="383"/>
      <c r="CS26" s="383"/>
      <c r="CT26" s="383"/>
      <c r="CU26" s="383"/>
      <c r="CV26" s="384"/>
      <c r="CW26" s="60"/>
    </row>
    <row r="27" spans="1:101" ht="18.75" customHeight="1" thickBot="1" x14ac:dyDescent="0.3">
      <c r="A27" s="60"/>
      <c r="B27" s="60"/>
      <c r="C27" s="65" t="str">
        <f>C23</f>
        <v>Spanien</v>
      </c>
      <c r="D27" s="66"/>
      <c r="E27" s="104"/>
      <c r="F27" s="93"/>
      <c r="G27" s="104"/>
      <c r="H27" s="65" t="str">
        <f>H24</f>
        <v>Australien</v>
      </c>
      <c r="I27" s="66"/>
      <c r="J27" s="60"/>
      <c r="K27" s="60" t="s">
        <v>72</v>
      </c>
      <c r="L27" s="60">
        <f t="shared" si="4"/>
        <v>0</v>
      </c>
      <c r="M27" s="60">
        <f>IF($E27="",0,IF($E27&gt;$G27,3,IF($E27=G27,1,0)))</f>
        <v>0</v>
      </c>
      <c r="N27" s="60"/>
      <c r="O27" s="60"/>
      <c r="P27" s="60">
        <f>IF($G27="",0,IF($E27&gt;$G27,0,IF($E27=$G27,1,3)))</f>
        <v>0</v>
      </c>
      <c r="Q27" s="60">
        <f>E27</f>
        <v>0</v>
      </c>
      <c r="R27" s="60"/>
      <c r="S27" s="60"/>
      <c r="T27" s="60">
        <f>G27</f>
        <v>0</v>
      </c>
      <c r="U27" s="60">
        <f>G27</f>
        <v>0</v>
      </c>
      <c r="V27" s="60"/>
      <c r="W27" s="60"/>
      <c r="X27" s="60">
        <f>E27</f>
        <v>0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187">
        <f>SUM(AN23:AN26)</f>
        <v>30000</v>
      </c>
      <c r="AO27" s="187">
        <f>SUM(AO23:AO26)</f>
        <v>30000</v>
      </c>
      <c r="AP27" s="187">
        <f>SUM(AP23:AP26)</f>
        <v>30000</v>
      </c>
      <c r="AQ27" s="187">
        <f>SUM(AQ23:AQ26)</f>
        <v>30000</v>
      </c>
      <c r="AR27" s="187"/>
      <c r="AS27" s="60"/>
      <c r="AT27" s="60"/>
      <c r="AU27" s="60"/>
      <c r="AV27" s="60"/>
      <c r="AW27" s="60"/>
      <c r="AX27" s="60"/>
      <c r="AY27" s="60"/>
      <c r="AZ27" s="60"/>
      <c r="BA27" s="92"/>
      <c r="BB27" s="60"/>
      <c r="BC27" s="60"/>
      <c r="BD27" s="60"/>
      <c r="BE27" s="60"/>
      <c r="BF27" s="60"/>
      <c r="BG27" s="60"/>
      <c r="BH27" s="60"/>
      <c r="BI27" s="60"/>
      <c r="BJ27" s="85">
        <f>IF(E27&gt;G27,IF(Spielplan!E27&gt;Spielplan!G27,Punktemodus!$B$3,0),0)</f>
        <v>0</v>
      </c>
      <c r="BK27" s="85">
        <f>IF(E27=G27,IF(Spielplan!E27=Spielplan!G27,Punktemodus!$B$3,0),0)</f>
        <v>10</v>
      </c>
      <c r="BL27" s="85">
        <f>IF(E27&lt;G27,IF(Spielplan!E27&lt;Spielplan!G27,Punktemodus!$B$3,0),0)</f>
        <v>0</v>
      </c>
      <c r="BM27" s="85">
        <f>IF(E27=Spielplan!E27,IF(G27=Spielplan!G27,Punktemodus!$B$5,0),0)</f>
        <v>3</v>
      </c>
      <c r="BN27" s="85">
        <f>IF(E27=Spielplan!E27,Punktemodus!$B$7,0)</f>
        <v>1</v>
      </c>
      <c r="BO27" s="85">
        <f>IF(G27=Spielplan!G27,Punktemodus!$B$7,0)</f>
        <v>1</v>
      </c>
      <c r="BP27" s="137">
        <f>IF(Spielplan!E27="",0,SUM(BJ27:BO27))</f>
        <v>0</v>
      </c>
      <c r="BQ27" s="60"/>
      <c r="BR27" s="8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91" t="s">
        <v>131</v>
      </c>
      <c r="CM27" s="60"/>
      <c r="CN27" s="60"/>
      <c r="CO27" s="61" t="s">
        <v>26</v>
      </c>
      <c r="CP27" s="60"/>
      <c r="CQ27" s="385"/>
      <c r="CR27" s="386"/>
      <c r="CS27" s="386"/>
      <c r="CT27" s="386"/>
      <c r="CU27" s="386"/>
      <c r="CV27" s="387"/>
      <c r="CW27" s="60"/>
    </row>
    <row r="28" spans="1:101" ht="18.75" customHeight="1" thickBot="1" x14ac:dyDescent="0.3">
      <c r="A28" s="60"/>
      <c r="B28" s="60"/>
      <c r="C28" s="53" t="str">
        <f>H23</f>
        <v>Niederlande</v>
      </c>
      <c r="D28" s="64"/>
      <c r="E28" s="104"/>
      <c r="F28" s="93"/>
      <c r="G28" s="104"/>
      <c r="H28" s="53" t="str">
        <f>C24</f>
        <v>Chile</v>
      </c>
      <c r="I28" s="64"/>
      <c r="J28" s="60"/>
      <c r="K28" s="60" t="s">
        <v>72</v>
      </c>
      <c r="L28" s="60">
        <f t="shared" si="4"/>
        <v>0</v>
      </c>
      <c r="M28" s="60"/>
      <c r="N28" s="60">
        <f>IF($E28="",0,IF($E28&gt;$G28,3,IF($E28=$G28,1,0)))</f>
        <v>0</v>
      </c>
      <c r="O28" s="60">
        <f>IF($G28="",0,IF($E28&gt;$G28,0,IF($E28=$G28,1,3)))</f>
        <v>0</v>
      </c>
      <c r="P28" s="60"/>
      <c r="Q28" s="60"/>
      <c r="R28" s="60">
        <f>E28</f>
        <v>0</v>
      </c>
      <c r="S28" s="60">
        <f>G28</f>
        <v>0</v>
      </c>
      <c r="T28" s="60"/>
      <c r="U28" s="60"/>
      <c r="V28" s="60">
        <f>G28</f>
        <v>0</v>
      </c>
      <c r="W28" s="60">
        <f>E28</f>
        <v>0</v>
      </c>
      <c r="X28" s="60"/>
      <c r="Y28" s="60"/>
      <c r="Z28" s="60" t="s">
        <v>30</v>
      </c>
      <c r="AA28" s="60"/>
      <c r="AB28" s="60"/>
      <c r="AC28" s="60"/>
      <c r="AD28" s="60"/>
      <c r="AE28" s="60"/>
      <c r="AF28" s="60"/>
      <c r="AG28" s="60" t="b">
        <f>OR(AG23=AG24,AG23=AG25,AG23=AG26,AG24=AG25,AG24=AG26,AG25=AG26)</f>
        <v>1</v>
      </c>
      <c r="AH28" s="60"/>
      <c r="AI28" s="60"/>
      <c r="AJ28" s="60"/>
      <c r="AK28" s="60"/>
      <c r="AL28" s="60"/>
      <c r="AM28" s="60"/>
      <c r="AN28" s="60"/>
      <c r="AO28" s="60" t="s">
        <v>34</v>
      </c>
      <c r="AP28" s="60"/>
      <c r="AQ28" s="60"/>
      <c r="AR28" s="60" t="b">
        <f>OR(AR23=AR24,AR23=AR25,AR23=AR26,AR24=AR25,AR24=AR26,AR25=AR26)</f>
        <v>1</v>
      </c>
      <c r="AS28" s="60"/>
      <c r="AT28" s="60"/>
      <c r="AU28" s="60"/>
      <c r="AV28" s="60"/>
      <c r="AW28" s="60"/>
      <c r="AX28" s="60"/>
      <c r="AY28" s="60"/>
      <c r="AZ28" s="60"/>
      <c r="BA28" s="92"/>
      <c r="BB28" s="60"/>
      <c r="BC28" s="60"/>
      <c r="BD28" s="60"/>
      <c r="BE28" s="60"/>
      <c r="BF28" s="60"/>
      <c r="BG28" s="60"/>
      <c r="BH28" s="60"/>
      <c r="BI28" s="60"/>
      <c r="BJ28" s="85">
        <f>IF(E28&gt;G28,IF(Spielplan!E28&gt;Spielplan!G28,Punktemodus!$B$3,0),0)</f>
        <v>0</v>
      </c>
      <c r="BK28" s="85">
        <f>IF(E28=G28,IF(Spielplan!E28=Spielplan!G28,Punktemodus!$B$3,0),0)</f>
        <v>10</v>
      </c>
      <c r="BL28" s="85">
        <f>IF(E28&lt;G28,IF(Spielplan!E28&lt;Spielplan!G28,Punktemodus!$B$3,0),0)</f>
        <v>0</v>
      </c>
      <c r="BM28" s="85">
        <f>IF(E28=Spielplan!E28,IF(G28=Spielplan!G28,Punktemodus!$B$5,0),0)</f>
        <v>3</v>
      </c>
      <c r="BN28" s="85">
        <f>IF(E28=Spielplan!E28,Punktemodus!$B$7,0)</f>
        <v>1</v>
      </c>
      <c r="BO28" s="85">
        <f>IF(G28=Spielplan!G28,Punktemodus!$B$7,0)</f>
        <v>1</v>
      </c>
      <c r="BP28" s="137">
        <f>IF(Spielplan!E28="",0,SUM(BJ28:BO28))</f>
        <v>0</v>
      </c>
      <c r="BQ28" s="60"/>
      <c r="BR28" s="87"/>
      <c r="BS28" s="82" t="s">
        <v>20</v>
      </c>
      <c r="BT28" s="44" t="str">
        <f>IF(G28="","",BB23)</f>
        <v/>
      </c>
      <c r="BU28" s="46"/>
      <c r="BV28" s="104"/>
      <c r="BW28" s="60"/>
      <c r="BX28" s="104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88" t="s">
        <v>137</v>
      </c>
      <c r="CS28" s="60"/>
      <c r="CT28" s="60"/>
      <c r="CU28" s="60"/>
      <c r="CV28" s="60"/>
      <c r="CW28" s="60"/>
    </row>
    <row r="29" spans="1:101" ht="18.75" customHeight="1" thickBot="1" x14ac:dyDescent="0.25">
      <c r="A29" s="60"/>
      <c r="B29" s="60"/>
      <c r="C29" s="136" t="str">
        <f>IF(G28="","",IF(AR28=TRUE,"Achtung: Fehler in Tabelle!",""))</f>
        <v/>
      </c>
      <c r="D29" s="60"/>
      <c r="E29" s="85"/>
      <c r="F29" s="60"/>
      <c r="G29" s="85"/>
      <c r="H29" s="60"/>
      <c r="I29" s="60"/>
      <c r="J29" s="60"/>
      <c r="K29" s="60"/>
      <c r="L29" s="60"/>
      <c r="M29" s="60">
        <f t="shared" ref="M29:X29" si="7">SUM(M23:M28)</f>
        <v>0</v>
      </c>
      <c r="N29" s="60">
        <f t="shared" si="7"/>
        <v>0</v>
      </c>
      <c r="O29" s="60">
        <f t="shared" si="7"/>
        <v>0</v>
      </c>
      <c r="P29" s="60">
        <f t="shared" si="7"/>
        <v>0</v>
      </c>
      <c r="Q29" s="60">
        <f t="shared" si="7"/>
        <v>0</v>
      </c>
      <c r="R29" s="60">
        <f t="shared" si="7"/>
        <v>0</v>
      </c>
      <c r="S29" s="60">
        <f t="shared" si="7"/>
        <v>0</v>
      </c>
      <c r="T29" s="60">
        <f t="shared" si="7"/>
        <v>0</v>
      </c>
      <c r="U29" s="60">
        <f t="shared" si="7"/>
        <v>0</v>
      </c>
      <c r="V29" s="60">
        <f t="shared" si="7"/>
        <v>0</v>
      </c>
      <c r="W29" s="60">
        <f t="shared" si="7"/>
        <v>0</v>
      </c>
      <c r="X29" s="60">
        <f t="shared" si="7"/>
        <v>0</v>
      </c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160">
        <f>SUM(BP23:BP28)</f>
        <v>0</v>
      </c>
      <c r="BQ29" s="60"/>
      <c r="BR29" s="87"/>
      <c r="BS29" s="5" t="s">
        <v>125</v>
      </c>
      <c r="BT29" s="44" t="str">
        <f>IF(G17="","",BB13)</f>
        <v/>
      </c>
      <c r="BU29" s="46"/>
      <c r="BV29" s="104"/>
      <c r="BW29" s="60"/>
      <c r="BX29" s="104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47" t="s">
        <v>134</v>
      </c>
      <c r="CK29" s="44" t="str">
        <f>IF(CK23=CF19,CF18,CF19)</f>
        <v/>
      </c>
      <c r="CL29" s="46"/>
      <c r="CM29" s="104"/>
      <c r="CN29" s="60"/>
      <c r="CO29" s="104"/>
      <c r="CP29" s="60"/>
      <c r="CQ29" s="388" t="str">
        <f>IF(CO29="",IF(CM29&gt;CM30,CK29,CK30),IF(CO29&gt;CO30,CK29,CK30))</f>
        <v/>
      </c>
      <c r="CR29" s="389"/>
      <c r="CS29" s="389"/>
      <c r="CT29" s="389"/>
      <c r="CU29" s="389"/>
      <c r="CV29" s="390"/>
      <c r="CW29" s="60"/>
    </row>
    <row r="30" spans="1:101" ht="18.75" customHeight="1" thickBot="1" x14ac:dyDescent="0.25">
      <c r="A30" s="60"/>
      <c r="B30" s="60"/>
      <c r="C30" s="60"/>
      <c r="D30" s="60"/>
      <c r="E30" s="85"/>
      <c r="F30" s="60"/>
      <c r="G30" s="85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85"/>
      <c r="BJ30" s="60"/>
      <c r="BK30" s="60"/>
      <c r="BL30" s="60"/>
      <c r="BM30" s="60"/>
      <c r="BN30" s="60"/>
      <c r="BO30" s="60"/>
      <c r="BP30" s="138"/>
      <c r="BQ30" s="60"/>
      <c r="BR30" s="87"/>
      <c r="BS30" s="60"/>
      <c r="BT30" s="60"/>
      <c r="BU30" s="60"/>
      <c r="BV30" s="60"/>
      <c r="BW30" s="60"/>
      <c r="BX30" s="60"/>
      <c r="BY30" s="60"/>
      <c r="BZ30" s="47">
        <v>52</v>
      </c>
      <c r="CA30" s="44" t="str">
        <f>IF(BX28="",IF(BV28&gt;BV29,BT28,BT29),IF(BX28&gt;BX29,BT28,BT29))</f>
        <v/>
      </c>
      <c r="CB30" s="46"/>
      <c r="CC30" s="104"/>
      <c r="CD30" s="60"/>
      <c r="CE30" s="104"/>
      <c r="CF30" s="60"/>
      <c r="CG30" s="60"/>
      <c r="CH30" s="60"/>
      <c r="CI30" s="60"/>
      <c r="CJ30" s="47" t="s">
        <v>135</v>
      </c>
      <c r="CK30" s="44" t="str">
        <f>IF(CK24=CF34,CF35,CF34)</f>
        <v/>
      </c>
      <c r="CL30" s="46"/>
      <c r="CM30" s="104"/>
      <c r="CN30" s="60"/>
      <c r="CO30" s="104"/>
      <c r="CP30" s="60"/>
      <c r="CQ30" s="391"/>
      <c r="CR30" s="392"/>
      <c r="CS30" s="392"/>
      <c r="CT30" s="392"/>
      <c r="CU30" s="392"/>
      <c r="CV30" s="393"/>
      <c r="CW30" s="60"/>
    </row>
    <row r="31" spans="1:101" ht="18.75" customHeight="1" thickBot="1" x14ac:dyDescent="0.3">
      <c r="A31" s="60"/>
      <c r="B31" s="60"/>
      <c r="C31" s="60"/>
      <c r="D31" s="60"/>
      <c r="E31" s="85"/>
      <c r="F31" s="60"/>
      <c r="G31" s="85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85"/>
      <c r="BJ31" s="60"/>
      <c r="BK31" s="60"/>
      <c r="BL31" s="60"/>
      <c r="BM31" s="60"/>
      <c r="BN31" s="60"/>
      <c r="BO31" s="60"/>
      <c r="BP31" s="138"/>
      <c r="BQ31" s="60"/>
      <c r="BR31" s="87"/>
      <c r="BS31" s="60"/>
      <c r="BT31" s="60"/>
      <c r="BU31" s="60"/>
      <c r="BV31" s="60"/>
      <c r="BW31" s="60"/>
      <c r="BX31" s="60"/>
      <c r="BY31" s="60"/>
      <c r="BZ31" s="47">
        <v>51</v>
      </c>
      <c r="CA31" s="44" t="str">
        <f>IF(BX32="",IF(BV32&gt;BV33,BT32,BT33),IF(BX32&gt;BX33,BT32,BT33))</f>
        <v/>
      </c>
      <c r="CB31" s="46"/>
      <c r="CC31" s="104"/>
      <c r="CD31" s="60"/>
      <c r="CE31" s="104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88" t="s">
        <v>138</v>
      </c>
      <c r="CS31" s="60"/>
      <c r="CT31" s="60"/>
      <c r="CU31" s="60"/>
      <c r="CV31" s="60"/>
      <c r="CW31" s="60"/>
    </row>
    <row r="32" spans="1:101" ht="18.75" customHeight="1" thickBot="1" x14ac:dyDescent="0.3">
      <c r="A32" s="60"/>
      <c r="B32" s="60"/>
      <c r="C32" s="88" t="s">
        <v>73</v>
      </c>
      <c r="D32" s="60"/>
      <c r="E32" s="85"/>
      <c r="F32" s="60"/>
      <c r="G32" s="85"/>
      <c r="H32" s="60"/>
      <c r="I32" s="60"/>
      <c r="J32" s="60"/>
      <c r="K32" s="60"/>
      <c r="L32" s="60"/>
      <c r="M32" s="60" t="s">
        <v>4</v>
      </c>
      <c r="N32" s="60"/>
      <c r="O32" s="60"/>
      <c r="P32" s="60"/>
      <c r="Q32" s="60" t="s">
        <v>6</v>
      </c>
      <c r="R32" s="60"/>
      <c r="S32" s="60"/>
      <c r="T32" s="60"/>
      <c r="U32" s="60" t="s">
        <v>7</v>
      </c>
      <c r="V32" s="60"/>
      <c r="W32" s="60"/>
      <c r="X32" s="60"/>
      <c r="Y32" s="60"/>
      <c r="Z32" s="60" t="s">
        <v>4</v>
      </c>
      <c r="AA32" s="60" t="s">
        <v>5</v>
      </c>
      <c r="AB32" s="60"/>
      <c r="AC32" s="60"/>
      <c r="AD32" s="60" t="s">
        <v>9</v>
      </c>
      <c r="AE32" s="60"/>
      <c r="AF32" s="60"/>
      <c r="AG32" s="60"/>
      <c r="AH32" s="60" t="s">
        <v>32</v>
      </c>
      <c r="AI32" s="60"/>
      <c r="AJ32" s="60"/>
      <c r="AK32" s="60"/>
      <c r="AL32" s="60"/>
      <c r="AM32" s="60"/>
      <c r="AN32" s="60" t="s">
        <v>35</v>
      </c>
      <c r="AO32" s="60"/>
      <c r="AP32" s="60"/>
      <c r="AQ32" s="60"/>
      <c r="AR32" s="60"/>
      <c r="AS32" s="60" t="s">
        <v>33</v>
      </c>
      <c r="AT32" s="60"/>
      <c r="AU32" s="60"/>
      <c r="AV32" s="60"/>
      <c r="AW32" s="60"/>
      <c r="AX32" s="60"/>
      <c r="AY32" s="60"/>
      <c r="AZ32" s="60"/>
      <c r="BA32" s="60"/>
      <c r="BB32" s="89" t="s">
        <v>10</v>
      </c>
      <c r="BC32" s="60"/>
      <c r="BD32" s="90" t="s">
        <v>4</v>
      </c>
      <c r="BE32" s="60"/>
      <c r="BF32" s="61" t="s">
        <v>5</v>
      </c>
      <c r="BG32" s="60"/>
      <c r="BH32" s="60"/>
      <c r="BI32" s="85"/>
      <c r="BJ32" s="60"/>
      <c r="BK32" s="60"/>
      <c r="BL32" s="60"/>
      <c r="BM32" s="60"/>
      <c r="BN32" s="60"/>
      <c r="BO32" s="60"/>
      <c r="BP32" s="138"/>
      <c r="BQ32" s="85"/>
      <c r="BR32" s="87"/>
      <c r="BS32" s="55" t="s">
        <v>24</v>
      </c>
      <c r="BT32" s="44" t="str">
        <f>IF(G50="","",BB45)</f>
        <v/>
      </c>
      <c r="BU32" s="46"/>
      <c r="BV32" s="104"/>
      <c r="BW32" s="60"/>
      <c r="BX32" s="104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343" t="str">
        <f>IF(CQ29=CK29,CK30,CK29)</f>
        <v/>
      </c>
      <c r="CR32" s="344"/>
      <c r="CS32" s="344"/>
      <c r="CT32" s="344"/>
      <c r="CU32" s="344"/>
      <c r="CV32" s="345"/>
      <c r="CW32" s="60"/>
    </row>
    <row r="33" spans="1:101" ht="18.75" customHeight="1" thickBot="1" x14ac:dyDescent="0.25">
      <c r="A33" s="60"/>
      <c r="B33" s="60"/>
      <c r="C33" s="60"/>
      <c r="D33" s="60"/>
      <c r="E33" s="85"/>
      <c r="F33" s="60"/>
      <c r="G33" s="85"/>
      <c r="H33" s="60"/>
      <c r="I33" s="60"/>
      <c r="J33" s="60"/>
      <c r="K33" s="60"/>
      <c r="L33" s="60"/>
      <c r="M33" s="60" t="s">
        <v>0</v>
      </c>
      <c r="N33" s="60" t="s">
        <v>1</v>
      </c>
      <c r="O33" s="60" t="s">
        <v>2</v>
      </c>
      <c r="P33" s="60" t="s">
        <v>3</v>
      </c>
      <c r="Q33" s="60" t="s">
        <v>0</v>
      </c>
      <c r="R33" s="60" t="s">
        <v>1</v>
      </c>
      <c r="S33" s="60" t="s">
        <v>2</v>
      </c>
      <c r="T33" s="60" t="s">
        <v>3</v>
      </c>
      <c r="U33" s="60" t="s">
        <v>0</v>
      </c>
      <c r="V33" s="60" t="s">
        <v>1</v>
      </c>
      <c r="W33" s="60" t="s">
        <v>2</v>
      </c>
      <c r="X33" s="60" t="s">
        <v>3</v>
      </c>
      <c r="Y33" s="60"/>
      <c r="Z33" s="60" t="s">
        <v>8</v>
      </c>
      <c r="AA33" s="60"/>
      <c r="AB33" s="60"/>
      <c r="AC33" s="60"/>
      <c r="AD33" s="60"/>
      <c r="AE33" s="60"/>
      <c r="AF33" s="60"/>
      <c r="AG33" s="60"/>
      <c r="AH33" s="60" t="s">
        <v>31</v>
      </c>
      <c r="AI33" s="60"/>
      <c r="AJ33" s="60"/>
      <c r="AK33" s="60"/>
      <c r="AL33" s="60"/>
      <c r="AM33" s="60"/>
      <c r="AN33" s="60" t="str">
        <f>AI34</f>
        <v>Kolumbien</v>
      </c>
      <c r="AO33" s="60" t="str">
        <f>AI35</f>
        <v>Griechenland</v>
      </c>
      <c r="AP33" s="60" t="str">
        <f>AI36</f>
        <v>Elfenbeinküste</v>
      </c>
      <c r="AQ33" s="60" t="str">
        <f>AI37</f>
        <v>Japan</v>
      </c>
      <c r="AR33" s="60"/>
      <c r="AS33" s="60" t="s">
        <v>31</v>
      </c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85"/>
      <c r="BJ33" s="85"/>
      <c r="BK33" s="85"/>
      <c r="BL33" s="85"/>
      <c r="BM33" s="85"/>
      <c r="BN33" s="85"/>
      <c r="BO33" s="85"/>
      <c r="BP33" s="137"/>
      <c r="BQ33" s="85"/>
      <c r="BR33" s="87"/>
      <c r="BS33" s="25" t="s">
        <v>23</v>
      </c>
      <c r="BT33" s="44" t="str">
        <f>IF(G39="","",BB35)</f>
        <v/>
      </c>
      <c r="BU33" s="46"/>
      <c r="BV33" s="104"/>
      <c r="BW33" s="60"/>
      <c r="BX33" s="104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346"/>
      <c r="CR33" s="347"/>
      <c r="CS33" s="347"/>
      <c r="CT33" s="347"/>
      <c r="CU33" s="347"/>
      <c r="CV33" s="348"/>
      <c r="CW33" s="60"/>
    </row>
    <row r="34" spans="1:101" ht="18.75" customHeight="1" thickBot="1" x14ac:dyDescent="0.3">
      <c r="A34" s="60"/>
      <c r="B34" s="60"/>
      <c r="C34" s="20" t="str">
        <f>Spielplan!$C$34</f>
        <v>Kolumbien</v>
      </c>
      <c r="D34" s="39"/>
      <c r="E34" s="104"/>
      <c r="F34" s="93"/>
      <c r="G34" s="104"/>
      <c r="H34" s="20" t="str">
        <f>Spielplan!$H$34</f>
        <v>Griechenland</v>
      </c>
      <c r="I34" s="39"/>
      <c r="J34" s="60"/>
      <c r="K34" s="60" t="s">
        <v>78</v>
      </c>
      <c r="L34" s="60">
        <f t="shared" ref="L34:L39" si="8">IF(E34-G34&gt;0,1,IF(G34=E34,0,-1))</f>
        <v>0</v>
      </c>
      <c r="M34" s="60">
        <f>IF($E34="",0,IF($E34&gt;$G34,3,IF($E34=G34,1,0)))</f>
        <v>0</v>
      </c>
      <c r="N34" s="60">
        <f>IF($G34="",0,IF($E34&gt;$G34,0,IF($E34=G34,1,3)))</f>
        <v>0</v>
      </c>
      <c r="O34" s="60"/>
      <c r="P34" s="60"/>
      <c r="Q34" s="60">
        <f>E34</f>
        <v>0</v>
      </c>
      <c r="R34" s="60">
        <f>G34</f>
        <v>0</v>
      </c>
      <c r="S34" s="60"/>
      <c r="T34" s="60"/>
      <c r="U34" s="60">
        <f>G34</f>
        <v>0</v>
      </c>
      <c r="V34" s="60">
        <f>E34</f>
        <v>0</v>
      </c>
      <c r="W34" s="60"/>
      <c r="X34" s="60"/>
      <c r="Y34" s="60"/>
      <c r="Z34" s="60">
        <f>M40</f>
        <v>0</v>
      </c>
      <c r="AA34" s="60">
        <f>Q40</f>
        <v>0</v>
      </c>
      <c r="AB34" s="60">
        <f>U40</f>
        <v>0</v>
      </c>
      <c r="AC34" s="60">
        <f>AA34-AB34</f>
        <v>0</v>
      </c>
      <c r="AD34" s="60">
        <f>IF(Z34&gt;Z35,-1,0)</f>
        <v>0</v>
      </c>
      <c r="AE34" s="60">
        <f>IF(Z34&gt;Z36,-1,0)</f>
        <v>0</v>
      </c>
      <c r="AF34" s="60">
        <f>IF(Z34&gt;Z37,-1,0)</f>
        <v>0</v>
      </c>
      <c r="AG34" s="60">
        <f>10000-(AJ34*1000+AM34*100+AK34*10)</f>
        <v>10000</v>
      </c>
      <c r="AH34" s="90">
        <f>RANK(AG34,AG34:AG37,1)</f>
        <v>1</v>
      </c>
      <c r="AI34" s="60" t="str">
        <f>C34</f>
        <v>Kolumbien</v>
      </c>
      <c r="AJ34" s="60">
        <f t="shared" ref="AJ34:AL37" si="9">Z34</f>
        <v>0</v>
      </c>
      <c r="AK34" s="60">
        <f t="shared" si="9"/>
        <v>0</v>
      </c>
      <c r="AL34" s="60">
        <f t="shared" si="9"/>
        <v>0</v>
      </c>
      <c r="AM34" s="60">
        <f>AK34-AL34</f>
        <v>0</v>
      </c>
      <c r="AN34" s="187"/>
      <c r="AO34" s="187">
        <f>IF(AG35=AG34,IF(G34&gt;E34,AG35-0.1,AG35),AG35)</f>
        <v>10000</v>
      </c>
      <c r="AP34" s="187">
        <f>IF(AG36=AG34,IF(G36&gt;E36,AG36-0.1,AG36),AG36)</f>
        <v>10000</v>
      </c>
      <c r="AQ34" s="187">
        <f>IF(AG37=AG34,IF(G38&gt;E38,AG37-0.1,AG37),AG37)</f>
        <v>10000</v>
      </c>
      <c r="AR34" s="187">
        <f>AN38</f>
        <v>30000</v>
      </c>
      <c r="AS34" s="90">
        <f>RANK(AR34,AR34:AR37,1)</f>
        <v>1</v>
      </c>
      <c r="AT34" s="60" t="str">
        <f t="shared" ref="AT34:AW37" si="10">AI34</f>
        <v>Kolumbien</v>
      </c>
      <c r="AU34" s="60">
        <f t="shared" si="10"/>
        <v>0</v>
      </c>
      <c r="AV34" s="60">
        <f t="shared" si="10"/>
        <v>0</v>
      </c>
      <c r="AW34" s="60">
        <f t="shared" si="10"/>
        <v>0</v>
      </c>
      <c r="AX34" s="60"/>
      <c r="AY34" s="60"/>
      <c r="AZ34" s="60"/>
      <c r="BA34" s="19">
        <v>1</v>
      </c>
      <c r="BB34" s="20" t="str">
        <f>VLOOKUP(1,AS34:AT37,2,FALSE)</f>
        <v>Kolumbien</v>
      </c>
      <c r="BC34" s="18"/>
      <c r="BD34" s="21">
        <f>VLOOKUP(1,AS34:AW37,3,FALSE)</f>
        <v>0</v>
      </c>
      <c r="BE34" s="22">
        <f>VLOOKUP(1,AS34:AW37,4,FALSE)</f>
        <v>0</v>
      </c>
      <c r="BF34" s="93" t="s">
        <v>12</v>
      </c>
      <c r="BG34" s="22">
        <f>VLOOKUP(1,AS34:AW37,5,FALSE)</f>
        <v>0</v>
      </c>
      <c r="BH34" s="27" t="s">
        <v>22</v>
      </c>
      <c r="BI34" s="85"/>
      <c r="BJ34" s="85">
        <f>IF(E34&gt;G34,IF(Spielplan!E34&gt;Spielplan!G34,Punktemodus!$B$3,0),0)</f>
        <v>0</v>
      </c>
      <c r="BK34" s="85">
        <f>IF(E34=G34,IF(Spielplan!E34=Spielplan!G34,Punktemodus!$B$3,0),0)</f>
        <v>10</v>
      </c>
      <c r="BL34" s="85">
        <f>IF(E34&lt;G34,IF(Spielplan!E34&lt;Spielplan!G34,Punktemodus!$B$3,0),0)</f>
        <v>0</v>
      </c>
      <c r="BM34" s="85">
        <f>IF(E34=Spielplan!E34,IF(G34=Spielplan!G34,Punktemodus!$B$5,0),0)</f>
        <v>3</v>
      </c>
      <c r="BN34" s="85">
        <f>IF(E34=Spielplan!E34,Punktemodus!$B$7,0)</f>
        <v>1</v>
      </c>
      <c r="BO34" s="85">
        <f>IF(G34=Spielplan!G34,Punktemodus!$B$7,0)</f>
        <v>1</v>
      </c>
      <c r="BP34" s="137">
        <f>IF(Spielplan!E34="",0,SUM(BJ34:BO34))</f>
        <v>0</v>
      </c>
      <c r="BQ34" s="85"/>
      <c r="BR34" s="8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47">
        <v>59</v>
      </c>
      <c r="CF34" s="44" t="str">
        <f>IF(CE30="",IF(CC30&gt;CC31,CA30,CA31),IF(CE30&gt;CE31,CA30,CA31))</f>
        <v/>
      </c>
      <c r="CG34" s="46"/>
      <c r="CH34" s="104"/>
      <c r="CI34" s="60"/>
      <c r="CJ34" s="104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</row>
    <row r="35" spans="1:101" ht="18.75" customHeight="1" thickBot="1" x14ac:dyDescent="0.3">
      <c r="A35" s="60"/>
      <c r="B35" s="60"/>
      <c r="C35" s="14" t="str">
        <f>Spielplan!$C$35</f>
        <v>Elfenbeinküste</v>
      </c>
      <c r="D35" s="40"/>
      <c r="E35" s="104"/>
      <c r="F35" s="93"/>
      <c r="G35" s="104"/>
      <c r="H35" s="14" t="str">
        <f>Spielplan!$H$35</f>
        <v>Japan</v>
      </c>
      <c r="I35" s="40"/>
      <c r="J35" s="60"/>
      <c r="K35" s="60" t="s">
        <v>79</v>
      </c>
      <c r="L35" s="60">
        <f t="shared" si="8"/>
        <v>0</v>
      </c>
      <c r="M35" s="60"/>
      <c r="N35" s="60"/>
      <c r="O35" s="60">
        <f>IF($E35="",0,IF($E35&gt;$G35,3,IF($E35=$G35,1,0)))</f>
        <v>0</v>
      </c>
      <c r="P35" s="60">
        <f>IF($G35="",0,IF($E35&gt;$G35,0,IF($E35=$G35,1,3)))</f>
        <v>0</v>
      </c>
      <c r="Q35" s="60"/>
      <c r="R35" s="60"/>
      <c r="S35" s="60">
        <f>E35</f>
        <v>0</v>
      </c>
      <c r="T35" s="60">
        <f>G35</f>
        <v>0</v>
      </c>
      <c r="U35" s="60"/>
      <c r="V35" s="60"/>
      <c r="W35" s="60">
        <f>G35</f>
        <v>0</v>
      </c>
      <c r="X35" s="60">
        <f>E35</f>
        <v>0</v>
      </c>
      <c r="Y35" s="60"/>
      <c r="Z35" s="60">
        <f>N40</f>
        <v>0</v>
      </c>
      <c r="AA35" s="60">
        <f>R40</f>
        <v>0</v>
      </c>
      <c r="AB35" s="60">
        <f>V40</f>
        <v>0</v>
      </c>
      <c r="AC35" s="60">
        <f>AA35-AB35</f>
        <v>0</v>
      </c>
      <c r="AD35" s="60">
        <f>IF(Z35&gt;Z34,-1,0)</f>
        <v>0</v>
      </c>
      <c r="AE35" s="60">
        <f>IF(Z35&gt;Z36,-1,0)</f>
        <v>0</v>
      </c>
      <c r="AF35" s="60">
        <f>IF(Z35&gt;Z37,-1,0)</f>
        <v>0</v>
      </c>
      <c r="AG35" s="60">
        <f>10000-(AJ35*1000+AM35*100+AK35*10)</f>
        <v>10000</v>
      </c>
      <c r="AH35" s="90">
        <f>RANK(AG35,AG34:AG37,1)</f>
        <v>1</v>
      </c>
      <c r="AI35" s="60" t="str">
        <f>H34</f>
        <v>Griechenland</v>
      </c>
      <c r="AJ35" s="60">
        <f t="shared" si="9"/>
        <v>0</v>
      </c>
      <c r="AK35" s="60">
        <f t="shared" si="9"/>
        <v>0</v>
      </c>
      <c r="AL35" s="60">
        <f t="shared" si="9"/>
        <v>0</v>
      </c>
      <c r="AM35" s="60">
        <f>AK35-AL35</f>
        <v>0</v>
      </c>
      <c r="AN35" s="187">
        <f>IF(AG34=AG35,IF(E34&gt;G34,AG34-0.1,AG34),AG34)</f>
        <v>10000</v>
      </c>
      <c r="AO35" s="187"/>
      <c r="AP35" s="187">
        <f>IF(AG36=AG35,IF(G39&gt;E39,AG36-0.1,AG36),AG36)</f>
        <v>10000</v>
      </c>
      <c r="AQ35" s="187">
        <f>IF(AG37=AG35,IF(G37&gt;E37,AG37-0.1,AG37),AG37)</f>
        <v>10000</v>
      </c>
      <c r="AR35" s="187">
        <f>AO38</f>
        <v>30000</v>
      </c>
      <c r="AS35" s="90">
        <f>RANK(AR35,AR34:AR37,1)</f>
        <v>1</v>
      </c>
      <c r="AT35" s="60" t="str">
        <f t="shared" si="10"/>
        <v>Griechenland</v>
      </c>
      <c r="AU35" s="60">
        <f t="shared" si="10"/>
        <v>0</v>
      </c>
      <c r="AV35" s="60">
        <f t="shared" si="10"/>
        <v>0</v>
      </c>
      <c r="AW35" s="60">
        <f t="shared" si="10"/>
        <v>0</v>
      </c>
      <c r="AX35" s="60"/>
      <c r="AY35" s="60"/>
      <c r="AZ35" s="60"/>
      <c r="BA35" s="23">
        <v>2</v>
      </c>
      <c r="BB35" s="14" t="e">
        <f>VLOOKUP(2,AS34:AT37,2,FALSE)</f>
        <v>#N/A</v>
      </c>
      <c r="BC35" s="15"/>
      <c r="BD35" s="24" t="e">
        <f>VLOOKUP(2,AS34:AW37,3,FALSE)</f>
        <v>#N/A</v>
      </c>
      <c r="BE35" s="25" t="e">
        <f>VLOOKUP(2,AS34:AW37,4,FALSE)</f>
        <v>#N/A</v>
      </c>
      <c r="BF35" s="93" t="s">
        <v>12</v>
      </c>
      <c r="BG35" s="25" t="e">
        <f>VLOOKUP(2,AS34:AW37,5,FALSE)</f>
        <v>#N/A</v>
      </c>
      <c r="BH35" s="26" t="s">
        <v>23</v>
      </c>
      <c r="BI35" s="85"/>
      <c r="BJ35" s="85">
        <f>IF(E35&gt;G35,IF(Spielplan!E35&gt;Spielplan!G35,Punktemodus!$B$3,0),0)</f>
        <v>0</v>
      </c>
      <c r="BK35" s="85">
        <f>IF(E35=G35,IF(Spielplan!E35=Spielplan!G35,Punktemodus!$B$3,0),0)</f>
        <v>10</v>
      </c>
      <c r="BL35" s="85">
        <f>IF(E35&lt;G35,IF(Spielplan!E35&lt;Spielplan!G35,Punktemodus!$B$3,0),0)</f>
        <v>0</v>
      </c>
      <c r="BM35" s="85">
        <f>IF(E35=Spielplan!E35,IF(G35=Spielplan!G35,Punktemodus!$B$5,0),0)</f>
        <v>3</v>
      </c>
      <c r="BN35" s="85">
        <f>IF(E35=Spielplan!E35,Punktemodus!$B$7,0)</f>
        <v>1</v>
      </c>
      <c r="BO35" s="85">
        <f>IF(G35=Spielplan!G35,Punktemodus!$B$7,0)</f>
        <v>1</v>
      </c>
      <c r="BP35" s="137">
        <f>IF(Spielplan!E35="",0,SUM(BJ35:BO35))</f>
        <v>0</v>
      </c>
      <c r="BQ35" s="85"/>
      <c r="BR35" s="8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47">
        <v>60</v>
      </c>
      <c r="CF35" s="44" t="str">
        <f>IF(CE38="",IF(CC38&gt;CC39,CA38,CA39),IF(CE38&gt;CE39,CA38,CA39))</f>
        <v/>
      </c>
      <c r="CG35" s="46"/>
      <c r="CH35" s="104"/>
      <c r="CI35" s="60"/>
      <c r="CJ35" s="104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</row>
    <row r="36" spans="1:101" ht="18.75" customHeight="1" thickBot="1" x14ac:dyDescent="0.3">
      <c r="A36" s="60"/>
      <c r="B36" s="60"/>
      <c r="C36" s="20" t="str">
        <f>C34</f>
        <v>Kolumbien</v>
      </c>
      <c r="D36" s="39"/>
      <c r="E36" s="104"/>
      <c r="F36" s="93"/>
      <c r="G36" s="104"/>
      <c r="H36" s="20" t="str">
        <f>C35</f>
        <v>Elfenbeinküste</v>
      </c>
      <c r="I36" s="39"/>
      <c r="J36" s="60"/>
      <c r="K36" s="60" t="s">
        <v>81</v>
      </c>
      <c r="L36" s="60">
        <f t="shared" si="8"/>
        <v>0</v>
      </c>
      <c r="M36" s="60">
        <f>IF($E36="",0,IF($E36&gt;$G36,3,IF($E36=G36,1,0)))</f>
        <v>0</v>
      </c>
      <c r="N36" s="60"/>
      <c r="O36" s="60">
        <f>IF($G36="",0,IF($E36&gt;$G36,0,IF($E36=$G36,1,3)))</f>
        <v>0</v>
      </c>
      <c r="P36" s="60"/>
      <c r="Q36" s="60">
        <f>E36</f>
        <v>0</v>
      </c>
      <c r="R36" s="60"/>
      <c r="S36" s="60">
        <f>G36</f>
        <v>0</v>
      </c>
      <c r="T36" s="60"/>
      <c r="U36" s="60">
        <f>G36</f>
        <v>0</v>
      </c>
      <c r="V36" s="60"/>
      <c r="W36" s="60">
        <f>E36</f>
        <v>0</v>
      </c>
      <c r="X36" s="60"/>
      <c r="Y36" s="60"/>
      <c r="Z36" s="60">
        <f>O40</f>
        <v>0</v>
      </c>
      <c r="AA36" s="60">
        <f>S40</f>
        <v>0</v>
      </c>
      <c r="AB36" s="60">
        <f>W40</f>
        <v>0</v>
      </c>
      <c r="AC36" s="60">
        <f>AA36-AB36</f>
        <v>0</v>
      </c>
      <c r="AD36" s="60">
        <f>IF(Z36&gt;Z34,-1,0)</f>
        <v>0</v>
      </c>
      <c r="AE36" s="60">
        <f>IF(Z36&gt;Z35,-1,0)</f>
        <v>0</v>
      </c>
      <c r="AF36" s="60">
        <f>IF(Z36&gt;Z37,-1,0)</f>
        <v>0</v>
      </c>
      <c r="AG36" s="60">
        <f>10000-(AJ36*1000+AM36*100+AK36*10)</f>
        <v>10000</v>
      </c>
      <c r="AH36" s="90">
        <f>RANK(AG36,AG34:AG37,1)</f>
        <v>1</v>
      </c>
      <c r="AI36" s="60" t="str">
        <f>C35</f>
        <v>Elfenbeinküste</v>
      </c>
      <c r="AJ36" s="60">
        <f t="shared" si="9"/>
        <v>0</v>
      </c>
      <c r="AK36" s="60">
        <f t="shared" si="9"/>
        <v>0</v>
      </c>
      <c r="AL36" s="60">
        <f t="shared" si="9"/>
        <v>0</v>
      </c>
      <c r="AM36" s="60">
        <f>AK36-AL36</f>
        <v>0</v>
      </c>
      <c r="AN36" s="187">
        <f>IF(AG34=AG36,IF(E36&gt;G36,AG34-0.1,AG34),AG34)</f>
        <v>10000</v>
      </c>
      <c r="AO36" s="187">
        <f>IF(AG35=AG36,IF(E39&gt;G39,AG35-0.1,AG35),AG35)</f>
        <v>10000</v>
      </c>
      <c r="AP36" s="187"/>
      <c r="AQ36" s="187">
        <f>IF(AG37=AG36,IF(G35&gt;E35,AG37-0.1,AG37),AG37)</f>
        <v>10000</v>
      </c>
      <c r="AR36" s="187">
        <f>AP38</f>
        <v>30000</v>
      </c>
      <c r="AS36" s="90">
        <f>RANK(AR36,AR34:AR37,1)</f>
        <v>1</v>
      </c>
      <c r="AT36" s="60" t="str">
        <f t="shared" si="10"/>
        <v>Elfenbeinküste</v>
      </c>
      <c r="AU36" s="60">
        <f t="shared" si="10"/>
        <v>0</v>
      </c>
      <c r="AV36" s="60">
        <f t="shared" si="10"/>
        <v>0</v>
      </c>
      <c r="AW36" s="60">
        <f t="shared" si="10"/>
        <v>0</v>
      </c>
      <c r="AX36" s="60"/>
      <c r="AY36" s="60"/>
      <c r="AZ36" s="60"/>
      <c r="BA36" s="113">
        <v>3</v>
      </c>
      <c r="BB36" s="114" t="e">
        <f>VLOOKUP(3,AS34:AT37,2,FALSE)</f>
        <v>#N/A</v>
      </c>
      <c r="BC36" s="115"/>
      <c r="BD36" s="116" t="e">
        <f>VLOOKUP(3,AS34:AW37,3,FALSE)</f>
        <v>#N/A</v>
      </c>
      <c r="BE36" s="116" t="e">
        <f>VLOOKUP(3,AS34:AW37,4,FALSE)</f>
        <v>#N/A</v>
      </c>
      <c r="BF36" s="93" t="s">
        <v>12</v>
      </c>
      <c r="BG36" s="116" t="e">
        <f>VLOOKUP(3,AS34:AW37,5,FALSE)</f>
        <v>#N/A</v>
      </c>
      <c r="BH36" s="60"/>
      <c r="BI36" s="85"/>
      <c r="BJ36" s="85">
        <f>IF(E36&gt;G36,IF(Spielplan!E36&gt;Spielplan!G36,Punktemodus!$B$3,0),0)</f>
        <v>0</v>
      </c>
      <c r="BK36" s="85">
        <f>IF(E36=G36,IF(Spielplan!E36=Spielplan!G36,Punktemodus!$B$3,0),0)</f>
        <v>10</v>
      </c>
      <c r="BL36" s="85">
        <f>IF(E36&lt;G36,IF(Spielplan!E36&lt;Spielplan!G36,Punktemodus!$B$3,0),0)</f>
        <v>0</v>
      </c>
      <c r="BM36" s="85">
        <f>IF(E36=Spielplan!E36,IF(G36=Spielplan!G36,Punktemodus!$B$5,0),0)</f>
        <v>3</v>
      </c>
      <c r="BN36" s="85">
        <f>IF(E36=Spielplan!E36,Punktemodus!$B$7,0)</f>
        <v>1</v>
      </c>
      <c r="BO36" s="85">
        <f>IF(G36=Spielplan!G36,Punktemodus!$B$7,0)</f>
        <v>1</v>
      </c>
      <c r="BP36" s="137">
        <f>IF(Spielplan!E36="",0,SUM(BJ36:BO36))</f>
        <v>0</v>
      </c>
      <c r="BQ36" s="85"/>
      <c r="BR36" s="87"/>
      <c r="BS36" s="82" t="s">
        <v>126</v>
      </c>
      <c r="BT36" s="44" t="str">
        <f>IF(G72="","",BB67)</f>
        <v/>
      </c>
      <c r="BU36" s="46"/>
      <c r="BV36" s="104"/>
      <c r="BW36" s="60"/>
      <c r="BX36" s="104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</row>
    <row r="37" spans="1:101" ht="18.75" customHeight="1" thickBot="1" x14ac:dyDescent="0.3">
      <c r="A37" s="60"/>
      <c r="B37" s="60"/>
      <c r="C37" s="14" t="str">
        <f>H34</f>
        <v>Griechenland</v>
      </c>
      <c r="D37" s="40"/>
      <c r="E37" s="104"/>
      <c r="F37" s="93"/>
      <c r="G37" s="104"/>
      <c r="H37" s="14" t="str">
        <f>H35</f>
        <v>Japan</v>
      </c>
      <c r="I37" s="40"/>
      <c r="J37" s="60"/>
      <c r="K37" s="60" t="s">
        <v>80</v>
      </c>
      <c r="L37" s="60">
        <f t="shared" si="8"/>
        <v>0</v>
      </c>
      <c r="M37" s="60"/>
      <c r="N37" s="60">
        <f>IF($E37="",0,IF($E37&gt;$G37,3,IF($E37=$G37,1,0)))</f>
        <v>0</v>
      </c>
      <c r="O37" s="60"/>
      <c r="P37" s="60">
        <f>IF($G37="",0,IF($E37&gt;$G37,0,IF($E37=$G37,1,3)))</f>
        <v>0</v>
      </c>
      <c r="Q37" s="60"/>
      <c r="R37" s="60">
        <f>E37</f>
        <v>0</v>
      </c>
      <c r="S37" s="60"/>
      <c r="T37" s="60">
        <f>G37</f>
        <v>0</v>
      </c>
      <c r="U37" s="60"/>
      <c r="V37" s="60">
        <f>G37</f>
        <v>0</v>
      </c>
      <c r="W37" s="60"/>
      <c r="X37" s="60">
        <f>E37</f>
        <v>0</v>
      </c>
      <c r="Y37" s="60"/>
      <c r="Z37" s="60">
        <f>P40</f>
        <v>0</v>
      </c>
      <c r="AA37" s="60">
        <f>T40</f>
        <v>0</v>
      </c>
      <c r="AB37" s="60">
        <f>X40</f>
        <v>0</v>
      </c>
      <c r="AC37" s="60">
        <f>AA37-AB37</f>
        <v>0</v>
      </c>
      <c r="AD37" s="60">
        <f>IF(Z37&gt;Z34,-1,0)</f>
        <v>0</v>
      </c>
      <c r="AE37" s="60">
        <f>IF(Z37&gt;Z35,-1,0)</f>
        <v>0</v>
      </c>
      <c r="AF37" s="60">
        <f>IF(Z37&gt;Z36,-1,0)</f>
        <v>0</v>
      </c>
      <c r="AG37" s="60">
        <f>10000-(AJ37*1000+AM37*100+AK37*10)</f>
        <v>10000</v>
      </c>
      <c r="AH37" s="90">
        <f>RANK(AG37,AG34:AG37,1)</f>
        <v>1</v>
      </c>
      <c r="AI37" s="60" t="str">
        <f>H35</f>
        <v>Japan</v>
      </c>
      <c r="AJ37" s="60">
        <f t="shared" si="9"/>
        <v>0</v>
      </c>
      <c r="AK37" s="60">
        <f t="shared" si="9"/>
        <v>0</v>
      </c>
      <c r="AL37" s="60">
        <f t="shared" si="9"/>
        <v>0</v>
      </c>
      <c r="AM37" s="60">
        <f>AK37-AL37</f>
        <v>0</v>
      </c>
      <c r="AN37" s="187">
        <f>IF(AG34=AG37,IF(E38&gt;G38,AG34-0.1,AG34),AG34)</f>
        <v>10000</v>
      </c>
      <c r="AO37" s="187">
        <f>IF(AG35=AG37,IF(E37&gt;G37,AG35-0.1,AG35),AG35)</f>
        <v>10000</v>
      </c>
      <c r="AP37" s="187">
        <f>IF(AG36=AG37,IF(E35&gt;G35,AG36-0.1,AG36),AG36)</f>
        <v>10000</v>
      </c>
      <c r="AQ37" s="187"/>
      <c r="AR37" s="187">
        <f>AQ38</f>
        <v>30000</v>
      </c>
      <c r="AS37" s="90">
        <f>RANK(AR37,AR34:AR37,1)</f>
        <v>1</v>
      </c>
      <c r="AT37" s="60" t="str">
        <f t="shared" si="10"/>
        <v>Japan</v>
      </c>
      <c r="AU37" s="60">
        <f t="shared" si="10"/>
        <v>0</v>
      </c>
      <c r="AV37" s="60">
        <f t="shared" si="10"/>
        <v>0</v>
      </c>
      <c r="AW37" s="60">
        <f t="shared" si="10"/>
        <v>0</v>
      </c>
      <c r="AX37" s="60"/>
      <c r="AY37" s="60"/>
      <c r="AZ37" s="60"/>
      <c r="BA37" s="113">
        <v>4</v>
      </c>
      <c r="BB37" s="114" t="e">
        <f>VLOOKUP(4,AS34:AT37,2,FALSE)</f>
        <v>#N/A</v>
      </c>
      <c r="BC37" s="115"/>
      <c r="BD37" s="116" t="e">
        <f>VLOOKUP(4,AS34:AW37,3,FALSE)</f>
        <v>#N/A</v>
      </c>
      <c r="BE37" s="116" t="e">
        <f>VLOOKUP(4,AS34:AW37,4,FALSE)</f>
        <v>#N/A</v>
      </c>
      <c r="BF37" s="93" t="s">
        <v>12</v>
      </c>
      <c r="BG37" s="116" t="e">
        <f>VLOOKUP(4,AS34:AW37,5,FALSE)</f>
        <v>#N/A</v>
      </c>
      <c r="BH37" s="60"/>
      <c r="BI37" s="85"/>
      <c r="BJ37" s="85">
        <f>IF(E37&gt;G37,IF(Spielplan!E37&gt;Spielplan!G37,Punktemodus!$B$3,0),0)</f>
        <v>0</v>
      </c>
      <c r="BK37" s="85">
        <f>IF(E37=G37,IF(Spielplan!E37=Spielplan!G37,Punktemodus!$B$3,0),0)</f>
        <v>10</v>
      </c>
      <c r="BL37" s="85">
        <f>IF(E37&lt;G37,IF(Spielplan!E37&lt;Spielplan!G37,Punktemodus!$B$3,0),0)</f>
        <v>0</v>
      </c>
      <c r="BM37" s="85">
        <f>IF(E37=Spielplan!E37,IF(G37=Spielplan!G37,Punktemodus!$B$5,0),0)</f>
        <v>3</v>
      </c>
      <c r="BN37" s="85">
        <f>IF(E37=Spielplan!E37,Punktemodus!$B$7,0)</f>
        <v>1</v>
      </c>
      <c r="BO37" s="85">
        <f>IF(G37=Spielplan!G37,Punktemodus!$B$7,0)</f>
        <v>1</v>
      </c>
      <c r="BP37" s="137">
        <f>IF(Spielplan!E37="",0,SUM(BJ37:BO37))</f>
        <v>0</v>
      </c>
      <c r="BQ37" s="85"/>
      <c r="BR37" s="87"/>
      <c r="BS37" s="5" t="s">
        <v>127</v>
      </c>
      <c r="BT37" s="44" t="str">
        <f>IF(G61="","",BB57)</f>
        <v/>
      </c>
      <c r="BU37" s="46"/>
      <c r="BV37" s="104"/>
      <c r="BW37" s="60"/>
      <c r="BX37" s="104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</row>
    <row r="38" spans="1:101" ht="18.75" customHeight="1" thickBot="1" x14ac:dyDescent="0.3">
      <c r="A38" s="60"/>
      <c r="B38" s="60"/>
      <c r="C38" s="20" t="str">
        <f>C34</f>
        <v>Kolumbien</v>
      </c>
      <c r="D38" s="39"/>
      <c r="E38" s="104"/>
      <c r="F38" s="93"/>
      <c r="G38" s="104"/>
      <c r="H38" s="20" t="str">
        <f>H35</f>
        <v>Japan</v>
      </c>
      <c r="I38" s="39"/>
      <c r="J38" s="60"/>
      <c r="K38" s="60" t="s">
        <v>82</v>
      </c>
      <c r="L38" s="60">
        <f t="shared" si="8"/>
        <v>0</v>
      </c>
      <c r="M38" s="60">
        <f>IF($E38="",0,IF($E38&gt;$G38,3,IF($E38=G38,1,0)))</f>
        <v>0</v>
      </c>
      <c r="N38" s="60"/>
      <c r="O38" s="60"/>
      <c r="P38" s="60">
        <f>IF($G38="",0,IF($E38&gt;$G38,0,IF($E38=$G38,1,3)))</f>
        <v>0</v>
      </c>
      <c r="Q38" s="60">
        <f>E38</f>
        <v>0</v>
      </c>
      <c r="R38" s="60"/>
      <c r="S38" s="60"/>
      <c r="T38" s="60">
        <f>G38</f>
        <v>0</v>
      </c>
      <c r="U38" s="60">
        <f>G38</f>
        <v>0</v>
      </c>
      <c r="V38" s="60"/>
      <c r="W38" s="60"/>
      <c r="X38" s="60">
        <f>E38</f>
        <v>0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187">
        <f>SUM(AN34:AN37)</f>
        <v>30000</v>
      </c>
      <c r="AO38" s="187">
        <f>SUM(AO34:AO37)</f>
        <v>30000</v>
      </c>
      <c r="AP38" s="187">
        <f>SUM(AP34:AP37)</f>
        <v>30000</v>
      </c>
      <c r="AQ38" s="187">
        <f>SUM(AQ34:AQ37)</f>
        <v>30000</v>
      </c>
      <c r="AR38" s="187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85">
        <f>IF(E38&gt;G38,IF(Spielplan!E38&gt;Spielplan!G38,Punktemodus!$B$3,0),0)</f>
        <v>0</v>
      </c>
      <c r="BK38" s="85">
        <f>IF(E38=G38,IF(Spielplan!E38=Spielplan!G38,Punktemodus!$B$3,0),0)</f>
        <v>10</v>
      </c>
      <c r="BL38" s="85">
        <f>IF(E38&lt;G38,IF(Spielplan!E38&lt;Spielplan!G38,Punktemodus!$B$3,0),0)</f>
        <v>0</v>
      </c>
      <c r="BM38" s="85">
        <f>IF(E38=Spielplan!E38,IF(G38=Spielplan!G38,Punktemodus!$B$5,0),0)</f>
        <v>3</v>
      </c>
      <c r="BN38" s="85">
        <f>IF(E38=Spielplan!E38,Punktemodus!$B$7,0)</f>
        <v>1</v>
      </c>
      <c r="BO38" s="85">
        <f>IF(G38=Spielplan!G38,Punktemodus!$B$7,0)</f>
        <v>1</v>
      </c>
      <c r="BP38" s="137">
        <f>IF(Spielplan!E38="",0,SUM(BJ38:BO38))</f>
        <v>0</v>
      </c>
      <c r="BQ38" s="60"/>
      <c r="BR38" s="87"/>
      <c r="BS38" s="60"/>
      <c r="BT38" s="60"/>
      <c r="BU38" s="60"/>
      <c r="BV38" s="60"/>
      <c r="BW38" s="60"/>
      <c r="BX38" s="60"/>
      <c r="BY38" s="60"/>
      <c r="BZ38" s="47">
        <v>55</v>
      </c>
      <c r="CA38" s="44" t="str">
        <f>IF(BX36="",IF(BV36&gt;BV37,BT36,BT37),IF(BX36&gt;BX37,BT36,BT37))</f>
        <v/>
      </c>
      <c r="CB38" s="46"/>
      <c r="CC38" s="104"/>
      <c r="CD38" s="60"/>
      <c r="CE38" s="104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</row>
    <row r="39" spans="1:101" ht="18.75" customHeight="1" thickBot="1" x14ac:dyDescent="0.3">
      <c r="A39" s="60"/>
      <c r="B39" s="60"/>
      <c r="C39" s="14" t="str">
        <f>H34</f>
        <v>Griechenland</v>
      </c>
      <c r="D39" s="40"/>
      <c r="E39" s="104"/>
      <c r="F39" s="93"/>
      <c r="G39" s="104"/>
      <c r="H39" s="14" t="str">
        <f>C35</f>
        <v>Elfenbeinküste</v>
      </c>
      <c r="I39" s="40"/>
      <c r="J39" s="60"/>
      <c r="K39" s="60" t="s">
        <v>82</v>
      </c>
      <c r="L39" s="60">
        <f t="shared" si="8"/>
        <v>0</v>
      </c>
      <c r="M39" s="60"/>
      <c r="N39" s="60">
        <f>IF($E39="",0,IF($E39&gt;$G39,3,IF($E39=$G39,1,0)))</f>
        <v>0</v>
      </c>
      <c r="O39" s="60">
        <f>IF($G39="",0,IF($E39&gt;$G39,0,IF($E39=$G39,1,3)))</f>
        <v>0</v>
      </c>
      <c r="P39" s="60"/>
      <c r="Q39" s="60"/>
      <c r="R39" s="60">
        <f>E39</f>
        <v>0</v>
      </c>
      <c r="S39" s="60">
        <f>G39</f>
        <v>0</v>
      </c>
      <c r="T39" s="60"/>
      <c r="U39" s="60"/>
      <c r="V39" s="60">
        <f>G39</f>
        <v>0</v>
      </c>
      <c r="W39" s="60">
        <f>E39</f>
        <v>0</v>
      </c>
      <c r="X39" s="60"/>
      <c r="Y39" s="60"/>
      <c r="Z39" s="60" t="s">
        <v>30</v>
      </c>
      <c r="AA39" s="60"/>
      <c r="AB39" s="60"/>
      <c r="AC39" s="60"/>
      <c r="AD39" s="60"/>
      <c r="AE39" s="60"/>
      <c r="AF39" s="60"/>
      <c r="AG39" s="60" t="b">
        <f>OR(AG34=AG35,AG34=AG36,AG34=AG37,AG35=AG36,AG35=AG37,AG36=AG37)</f>
        <v>1</v>
      </c>
      <c r="AH39" s="60"/>
      <c r="AI39" s="60"/>
      <c r="AJ39" s="60"/>
      <c r="AK39" s="60"/>
      <c r="AL39" s="60"/>
      <c r="AM39" s="60"/>
      <c r="AN39" s="60"/>
      <c r="AO39" s="60" t="s">
        <v>34</v>
      </c>
      <c r="AP39" s="60"/>
      <c r="AQ39" s="60"/>
      <c r="AR39" s="60" t="b">
        <f>OR(AR34=AR35,AR34=AR36,AR34=AR37,AR35=AR36,AR35=AR37,AR36=AR37)</f>
        <v>1</v>
      </c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85">
        <f>IF(E39&gt;G39,IF(Spielplan!E39&gt;Spielplan!G39,Punktemodus!$B$3,0),0)</f>
        <v>0</v>
      </c>
      <c r="BK39" s="85">
        <f>IF(E39=G39,IF(Spielplan!E39=Spielplan!G39,Punktemodus!$B$3,0),0)</f>
        <v>10</v>
      </c>
      <c r="BL39" s="85">
        <f>IF(E39&lt;G39,IF(Spielplan!E39&lt;Spielplan!G39,Punktemodus!$B$3,0),0)</f>
        <v>0</v>
      </c>
      <c r="BM39" s="85">
        <f>IF(E39=Spielplan!E39,IF(G39=Spielplan!G39,Punktemodus!$B$5,0),0)</f>
        <v>3</v>
      </c>
      <c r="BN39" s="85">
        <f>IF(E39=Spielplan!E39,Punktemodus!$B$7,0)</f>
        <v>1</v>
      </c>
      <c r="BO39" s="85">
        <f>IF(G39=Spielplan!G39,Punktemodus!$B$7,0)</f>
        <v>1</v>
      </c>
      <c r="BP39" s="137">
        <f>IF(Spielplan!E39="",0,SUM(BJ39:BO39))</f>
        <v>0</v>
      </c>
      <c r="BQ39" s="60"/>
      <c r="BR39" s="87"/>
      <c r="BS39" s="60"/>
      <c r="BT39" s="60"/>
      <c r="BU39" s="60"/>
      <c r="BV39" s="60"/>
      <c r="BW39" s="60"/>
      <c r="BX39" s="60"/>
      <c r="BY39" s="60"/>
      <c r="BZ39" s="47">
        <v>56</v>
      </c>
      <c r="CA39" s="44" t="str">
        <f>IF(BX40="",IF(BV40&gt;BV41,BT40,BT41),IF(BX40&gt;BX41,BT40,BT41))</f>
        <v/>
      </c>
      <c r="CB39" s="46"/>
      <c r="CC39" s="104"/>
      <c r="CD39" s="60"/>
      <c r="CE39" s="104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</row>
    <row r="40" spans="1:101" ht="18.75" customHeight="1" thickBot="1" x14ac:dyDescent="0.25">
      <c r="A40" s="60"/>
      <c r="B40" s="60"/>
      <c r="C40" s="136" t="str">
        <f>IF(G39="","",IF(AR39=TRUE,"Achtung: Fehler in Tabelle!",""))</f>
        <v/>
      </c>
      <c r="D40" s="60"/>
      <c r="E40" s="85"/>
      <c r="F40" s="60"/>
      <c r="G40" s="85"/>
      <c r="H40" s="60"/>
      <c r="I40" s="60"/>
      <c r="J40" s="60"/>
      <c r="K40" s="60"/>
      <c r="L40" s="60"/>
      <c r="M40" s="60">
        <f t="shared" ref="M40:X40" si="11">SUM(M34:M39)</f>
        <v>0</v>
      </c>
      <c r="N40" s="60">
        <f t="shared" si="11"/>
        <v>0</v>
      </c>
      <c r="O40" s="60">
        <f t="shared" si="11"/>
        <v>0</v>
      </c>
      <c r="P40" s="60">
        <f t="shared" si="11"/>
        <v>0</v>
      </c>
      <c r="Q40" s="60">
        <f t="shared" si="11"/>
        <v>0</v>
      </c>
      <c r="R40" s="60">
        <f t="shared" si="11"/>
        <v>0</v>
      </c>
      <c r="S40" s="60">
        <f t="shared" si="11"/>
        <v>0</v>
      </c>
      <c r="T40" s="60">
        <f t="shared" si="11"/>
        <v>0</v>
      </c>
      <c r="U40" s="60">
        <f t="shared" si="11"/>
        <v>0</v>
      </c>
      <c r="V40" s="60">
        <f t="shared" si="11"/>
        <v>0</v>
      </c>
      <c r="W40" s="60">
        <f t="shared" si="11"/>
        <v>0</v>
      </c>
      <c r="X40" s="60">
        <f t="shared" si="11"/>
        <v>0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160">
        <f>SUM(BP34:BP39)</f>
        <v>0</v>
      </c>
      <c r="BQ40" s="60"/>
      <c r="BR40" s="87"/>
      <c r="BS40" s="55" t="s">
        <v>128</v>
      </c>
      <c r="BT40" s="44" t="str">
        <f>IF(G94="","",BB89)</f>
        <v/>
      </c>
      <c r="BU40" s="46"/>
      <c r="BV40" s="104"/>
      <c r="BW40" s="60"/>
      <c r="BX40" s="104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</row>
    <row r="41" spans="1:101" ht="18.75" customHeight="1" thickBot="1" x14ac:dyDescent="0.25">
      <c r="A41" s="60"/>
      <c r="B41" s="60"/>
      <c r="C41" s="60"/>
      <c r="D41" s="60"/>
      <c r="E41" s="85"/>
      <c r="F41" s="60"/>
      <c r="G41" s="85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138"/>
      <c r="BQ41" s="60"/>
      <c r="BR41" s="87"/>
      <c r="BS41" s="25" t="s">
        <v>129</v>
      </c>
      <c r="BT41" s="44" t="str">
        <f>IF(G83="","",BB79)</f>
        <v/>
      </c>
      <c r="BU41" s="46"/>
      <c r="BV41" s="104"/>
      <c r="BW41" s="60"/>
      <c r="BX41" s="104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</row>
    <row r="42" spans="1:101" ht="18.75" customHeight="1" thickBot="1" x14ac:dyDescent="0.3">
      <c r="A42" s="60"/>
      <c r="B42" s="60"/>
      <c r="C42" s="89"/>
      <c r="D42" s="60"/>
      <c r="E42" s="85"/>
      <c r="F42" s="60"/>
      <c r="G42" s="85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89"/>
      <c r="BC42" s="60"/>
      <c r="BD42" s="90"/>
      <c r="BE42" s="60"/>
      <c r="BF42" s="61"/>
      <c r="BG42" s="60"/>
      <c r="BH42" s="60"/>
      <c r="BI42" s="60"/>
      <c r="BJ42" s="60"/>
      <c r="BK42" s="60"/>
      <c r="BL42" s="60"/>
      <c r="BM42" s="60"/>
      <c r="BN42" s="60"/>
      <c r="BO42" s="60"/>
      <c r="BP42" s="138"/>
      <c r="BQ42" s="60"/>
      <c r="BR42" s="87"/>
      <c r="BS42" s="94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</row>
    <row r="43" spans="1:101" ht="18.75" customHeight="1" thickBot="1" x14ac:dyDescent="0.3">
      <c r="A43" s="60"/>
      <c r="B43" s="60"/>
      <c r="C43" s="88" t="s">
        <v>74</v>
      </c>
      <c r="D43" s="60"/>
      <c r="E43" s="85"/>
      <c r="F43" s="60"/>
      <c r="G43" s="85"/>
      <c r="H43" s="60"/>
      <c r="I43" s="60"/>
      <c r="J43" s="60"/>
      <c r="K43" s="60"/>
      <c r="L43" s="60"/>
      <c r="M43" s="60" t="s">
        <v>4</v>
      </c>
      <c r="N43" s="60"/>
      <c r="O43" s="60"/>
      <c r="P43" s="60"/>
      <c r="Q43" s="60" t="s">
        <v>6</v>
      </c>
      <c r="R43" s="60"/>
      <c r="S43" s="60"/>
      <c r="T43" s="60"/>
      <c r="U43" s="60" t="s">
        <v>7</v>
      </c>
      <c r="V43" s="60"/>
      <c r="W43" s="60"/>
      <c r="X43" s="60"/>
      <c r="Y43" s="60"/>
      <c r="Z43" s="60" t="s">
        <v>4</v>
      </c>
      <c r="AA43" s="60" t="s">
        <v>5</v>
      </c>
      <c r="AB43" s="60"/>
      <c r="AC43" s="60"/>
      <c r="AD43" s="60" t="s">
        <v>9</v>
      </c>
      <c r="AE43" s="60"/>
      <c r="AF43" s="60"/>
      <c r="AG43" s="60"/>
      <c r="AH43" s="60" t="s">
        <v>32</v>
      </c>
      <c r="AI43" s="60"/>
      <c r="AJ43" s="60"/>
      <c r="AK43" s="60"/>
      <c r="AL43" s="60"/>
      <c r="AM43" s="60"/>
      <c r="AN43" s="60" t="s">
        <v>35</v>
      </c>
      <c r="AO43" s="60"/>
      <c r="AP43" s="60"/>
      <c r="AQ43" s="60"/>
      <c r="AR43" s="60"/>
      <c r="AS43" s="60" t="s">
        <v>33</v>
      </c>
      <c r="AT43" s="60"/>
      <c r="AU43" s="60"/>
      <c r="AV43" s="60"/>
      <c r="AW43" s="60"/>
      <c r="AX43" s="60"/>
      <c r="AY43" s="60"/>
      <c r="AZ43" s="60"/>
      <c r="BA43" s="60"/>
      <c r="BB43" s="89" t="s">
        <v>10</v>
      </c>
      <c r="BC43" s="60"/>
      <c r="BD43" s="90" t="s">
        <v>4</v>
      </c>
      <c r="BE43" s="60"/>
      <c r="BF43" s="61" t="s">
        <v>5</v>
      </c>
      <c r="BG43" s="60"/>
      <c r="BH43" s="60"/>
      <c r="BI43" s="85"/>
      <c r="BJ43" s="60"/>
      <c r="BK43" s="60"/>
      <c r="BL43" s="60"/>
      <c r="BM43" s="60"/>
      <c r="BN43" s="60"/>
      <c r="BO43" s="60"/>
      <c r="BP43" s="138"/>
      <c r="BQ43" s="85"/>
      <c r="BR43" s="139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</row>
    <row r="44" spans="1:101" ht="18.75" customHeight="1" thickBot="1" x14ac:dyDescent="0.25">
      <c r="A44" s="60"/>
      <c r="B44" s="60"/>
      <c r="C44" s="60"/>
      <c r="D44" s="60"/>
      <c r="E44" s="85"/>
      <c r="F44" s="60"/>
      <c r="G44" s="85"/>
      <c r="H44" s="60"/>
      <c r="I44" s="60"/>
      <c r="J44" s="60"/>
      <c r="K44" s="60"/>
      <c r="L44" s="60"/>
      <c r="M44" s="60" t="s">
        <v>0</v>
      </c>
      <c r="N44" s="60" t="s">
        <v>1</v>
      </c>
      <c r="O44" s="60" t="s">
        <v>2</v>
      </c>
      <c r="P44" s="60" t="s">
        <v>3</v>
      </c>
      <c r="Q44" s="60" t="s">
        <v>0</v>
      </c>
      <c r="R44" s="60" t="s">
        <v>1</v>
      </c>
      <c r="S44" s="60" t="s">
        <v>2</v>
      </c>
      <c r="T44" s="60" t="s">
        <v>3</v>
      </c>
      <c r="U44" s="60" t="s">
        <v>0</v>
      </c>
      <c r="V44" s="60" t="s">
        <v>1</v>
      </c>
      <c r="W44" s="60" t="s">
        <v>2</v>
      </c>
      <c r="X44" s="60" t="s">
        <v>3</v>
      </c>
      <c r="Y44" s="60"/>
      <c r="Z44" s="60" t="s">
        <v>8</v>
      </c>
      <c r="AA44" s="60"/>
      <c r="AB44" s="60"/>
      <c r="AC44" s="60"/>
      <c r="AD44" s="60"/>
      <c r="AE44" s="60"/>
      <c r="AF44" s="60"/>
      <c r="AG44" s="60"/>
      <c r="AH44" s="60" t="s">
        <v>31</v>
      </c>
      <c r="AI44" s="60"/>
      <c r="AJ44" s="60"/>
      <c r="AK44" s="60"/>
      <c r="AL44" s="60"/>
      <c r="AM44" s="60"/>
      <c r="AN44" s="60" t="str">
        <f>AI45</f>
        <v>Uruguay</v>
      </c>
      <c r="AO44" s="60" t="str">
        <f>AI46</f>
        <v>Costa Rica</v>
      </c>
      <c r="AP44" s="60" t="str">
        <f>AI47</f>
        <v>England</v>
      </c>
      <c r="AQ44" s="60" t="str">
        <f>AI48</f>
        <v>Italien</v>
      </c>
      <c r="AR44" s="60"/>
      <c r="AS44" s="60" t="s">
        <v>31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85"/>
      <c r="BJ44" s="85"/>
      <c r="BK44" s="85"/>
      <c r="BL44" s="85"/>
      <c r="BM44" s="85"/>
      <c r="BN44" s="85"/>
      <c r="BO44" s="85"/>
      <c r="BP44" s="137"/>
      <c r="BQ44" s="85"/>
      <c r="BR44" s="141"/>
      <c r="BS44" s="359" t="s">
        <v>165</v>
      </c>
      <c r="BT44" s="360"/>
      <c r="BU44" s="361"/>
      <c r="BV44" s="362"/>
      <c r="BW44" s="156"/>
      <c r="BX44" s="351" t="s">
        <v>152</v>
      </c>
      <c r="BY44" s="351" t="s">
        <v>153</v>
      </c>
      <c r="BZ44" s="352"/>
      <c r="CA44" s="156"/>
      <c r="CB44" s="155"/>
      <c r="CC44" s="155"/>
      <c r="CD44" s="155"/>
      <c r="CE44" s="351" t="s">
        <v>155</v>
      </c>
      <c r="CF44" s="351" t="s">
        <v>156</v>
      </c>
      <c r="CG44" s="155"/>
      <c r="CH44" s="155"/>
      <c r="CI44" s="155"/>
      <c r="CJ44" s="351" t="s">
        <v>158</v>
      </c>
      <c r="CK44" s="155"/>
      <c r="CL44" s="155"/>
      <c r="CM44" s="155"/>
      <c r="CN44" s="155"/>
      <c r="CO44" s="351" t="s">
        <v>159</v>
      </c>
      <c r="CP44" s="155"/>
      <c r="CQ44" s="155"/>
      <c r="CR44" s="155"/>
      <c r="CS44" s="351" t="s">
        <v>146</v>
      </c>
      <c r="CT44" s="155"/>
      <c r="CU44" s="134"/>
      <c r="CV44" s="134"/>
      <c r="CW44" s="134"/>
    </row>
    <row r="45" spans="1:101" ht="18.75" customHeight="1" thickBot="1" x14ac:dyDescent="0.3">
      <c r="A45" s="60"/>
      <c r="B45" s="60"/>
      <c r="C45" s="75" t="str">
        <f>Spielplan!$C$45</f>
        <v>Uruguay</v>
      </c>
      <c r="D45" s="76"/>
      <c r="E45" s="104"/>
      <c r="F45" s="93"/>
      <c r="G45" s="104"/>
      <c r="H45" s="75" t="str">
        <f>Spielplan!$H$45</f>
        <v>Costa Rica</v>
      </c>
      <c r="I45" s="76"/>
      <c r="J45" s="60"/>
      <c r="K45" s="60" t="s">
        <v>85</v>
      </c>
      <c r="L45" s="60">
        <f t="shared" ref="L45:L50" si="12">IF(E45-G45&gt;0,1,IF(G45=E45,0,-1))</f>
        <v>0</v>
      </c>
      <c r="M45" s="60">
        <f>IF($E45="",0,IF($E45&gt;$G45,3,IF($E45=G45,1,0)))</f>
        <v>0</v>
      </c>
      <c r="N45" s="60">
        <f>IF($G45="",0,IF($E45&gt;$G45,0,IF($E45=G45,1,3)))</f>
        <v>0</v>
      </c>
      <c r="O45" s="60"/>
      <c r="P45" s="60"/>
      <c r="Q45" s="60">
        <f>E45</f>
        <v>0</v>
      </c>
      <c r="R45" s="60">
        <f>G45</f>
        <v>0</v>
      </c>
      <c r="S45" s="60"/>
      <c r="T45" s="60"/>
      <c r="U45" s="60">
        <f>G45</f>
        <v>0</v>
      </c>
      <c r="V45" s="60">
        <f>E45</f>
        <v>0</v>
      </c>
      <c r="W45" s="60"/>
      <c r="X45" s="60"/>
      <c r="Y45" s="60"/>
      <c r="Z45" s="60">
        <f>M51</f>
        <v>0</v>
      </c>
      <c r="AA45" s="60">
        <f>Q51</f>
        <v>0</v>
      </c>
      <c r="AB45" s="60">
        <f>U51</f>
        <v>0</v>
      </c>
      <c r="AC45" s="60">
        <f>AA45-AB45</f>
        <v>0</v>
      </c>
      <c r="AD45" s="60">
        <f>IF(Z45&gt;Z46,-1,0)</f>
        <v>0</v>
      </c>
      <c r="AE45" s="60">
        <f>IF(Z45&gt;Z47,-1,0)</f>
        <v>0</v>
      </c>
      <c r="AF45" s="60">
        <f>IF(Z45&gt;Z48,-1,0)</f>
        <v>0</v>
      </c>
      <c r="AG45" s="60">
        <f>10000-(AJ45*1000+AM45*100+AK45*10)</f>
        <v>10000</v>
      </c>
      <c r="AH45" s="90">
        <f>RANK(AG45,AG45:AG48,1)</f>
        <v>1</v>
      </c>
      <c r="AI45" s="60" t="str">
        <f>C45</f>
        <v>Uruguay</v>
      </c>
      <c r="AJ45" s="60">
        <f t="shared" ref="AJ45:AL48" si="13">Z45</f>
        <v>0</v>
      </c>
      <c r="AK45" s="60">
        <f t="shared" si="13"/>
        <v>0</v>
      </c>
      <c r="AL45" s="60">
        <f t="shared" si="13"/>
        <v>0</v>
      </c>
      <c r="AM45" s="60">
        <f>AK45-AL45</f>
        <v>0</v>
      </c>
      <c r="AN45" s="187"/>
      <c r="AO45" s="187">
        <f>IF(AG46=AG45,IF(G45&gt;E45,AG46-0.1,AG46),AG46)</f>
        <v>10000</v>
      </c>
      <c r="AP45" s="187">
        <f>IF(AG47=AG45,IF(G47&gt;E47,AG47-0.1,AG47),AG47)</f>
        <v>10000</v>
      </c>
      <c r="AQ45" s="187">
        <f>IF(AG48=AG45,IF(G49&gt;E49,AG48-0.1,AG48),AG48)</f>
        <v>10000</v>
      </c>
      <c r="AR45" s="187">
        <f>AN49</f>
        <v>30000</v>
      </c>
      <c r="AS45" s="90">
        <f>RANK(AR45,AR45:AR48,1)</f>
        <v>1</v>
      </c>
      <c r="AT45" s="60" t="str">
        <f t="shared" ref="AT45:AW48" si="14">AI45</f>
        <v>Uruguay</v>
      </c>
      <c r="AU45" s="60">
        <f t="shared" si="14"/>
        <v>0</v>
      </c>
      <c r="AV45" s="60">
        <f t="shared" si="14"/>
        <v>0</v>
      </c>
      <c r="AW45" s="60">
        <f t="shared" si="14"/>
        <v>0</v>
      </c>
      <c r="AX45" s="60"/>
      <c r="AY45" s="60"/>
      <c r="AZ45" s="60"/>
      <c r="BA45" s="77">
        <v>1</v>
      </c>
      <c r="BB45" s="75" t="str">
        <f>VLOOKUP(1,AS45:AT48,2,FALSE)</f>
        <v>Uruguay</v>
      </c>
      <c r="BC45" s="76"/>
      <c r="BD45" s="78">
        <f>VLOOKUP(1,AS45:AW48,3,FALSE)</f>
        <v>0</v>
      </c>
      <c r="BE45" s="79">
        <f>VLOOKUP(1,AS45:AW48,4,FALSE)</f>
        <v>0</v>
      </c>
      <c r="BF45" s="93" t="s">
        <v>12</v>
      </c>
      <c r="BG45" s="79">
        <f>VLOOKUP(1,AS45:AW48,5,FALSE)</f>
        <v>0</v>
      </c>
      <c r="BH45" s="80" t="s">
        <v>24</v>
      </c>
      <c r="BI45" s="85"/>
      <c r="BJ45" s="85">
        <f>IF(E45&gt;G45,IF(Spielplan!E45&gt;Spielplan!G45,Punktemodus!$B$3,0),0)</f>
        <v>0</v>
      </c>
      <c r="BK45" s="85">
        <f>IF(E45=G45,IF(Spielplan!E45=Spielplan!G45,Punktemodus!$B$3,0),0)</f>
        <v>10</v>
      </c>
      <c r="BL45" s="85">
        <f>IF(E45&lt;G45,IF(Spielplan!E45&lt;Spielplan!G45,Punktemodus!$B$3,0),0)</f>
        <v>0</v>
      </c>
      <c r="BM45" s="85">
        <f>IF(E45=Spielplan!E45,IF(G45=Spielplan!G45,Punktemodus!$B$5,0),0)</f>
        <v>3</v>
      </c>
      <c r="BN45" s="85">
        <f>IF(E45=Spielplan!E45,Punktemodus!$B$7,0)</f>
        <v>1</v>
      </c>
      <c r="BO45" s="85">
        <f>IF(G45=Spielplan!G45,Punktemodus!$B$7,0)</f>
        <v>1</v>
      </c>
      <c r="BP45" s="137">
        <f>IF(Spielplan!E45="",0,SUM(BJ45:BO45))</f>
        <v>0</v>
      </c>
      <c r="BQ45" s="85"/>
      <c r="BR45" s="141"/>
      <c r="BS45" s="363"/>
      <c r="BT45" s="364"/>
      <c r="BU45" s="365"/>
      <c r="BV45" s="366"/>
      <c r="BW45" s="156"/>
      <c r="BX45" s="351"/>
      <c r="BY45" s="351"/>
      <c r="BZ45" s="352"/>
      <c r="CA45" s="156"/>
      <c r="CB45" s="155"/>
      <c r="CC45" s="155"/>
      <c r="CD45" s="155"/>
      <c r="CE45" s="351"/>
      <c r="CF45" s="351"/>
      <c r="CG45" s="155"/>
      <c r="CH45" s="155"/>
      <c r="CI45" s="155"/>
      <c r="CJ45" s="351"/>
      <c r="CK45" s="155"/>
      <c r="CL45" s="155"/>
      <c r="CM45" s="155"/>
      <c r="CN45" s="155"/>
      <c r="CO45" s="351"/>
      <c r="CP45" s="155"/>
      <c r="CQ45" s="155"/>
      <c r="CR45" s="155"/>
      <c r="CS45" s="351"/>
      <c r="CT45" s="155"/>
      <c r="CU45" s="134"/>
      <c r="CV45" s="134"/>
      <c r="CW45" s="134"/>
    </row>
    <row r="46" spans="1:101" ht="18.75" customHeight="1" thickBot="1" x14ac:dyDescent="0.3">
      <c r="A46" s="60"/>
      <c r="B46" s="60"/>
      <c r="C46" s="48" t="str">
        <f>Spielplan!$C$46</f>
        <v>England</v>
      </c>
      <c r="D46" s="49"/>
      <c r="E46" s="104"/>
      <c r="F46" s="93"/>
      <c r="G46" s="104"/>
      <c r="H46" s="48" t="str">
        <f>Spielplan!$H$46</f>
        <v>Italien</v>
      </c>
      <c r="I46" s="49"/>
      <c r="J46" s="60"/>
      <c r="K46" s="60" t="s">
        <v>86</v>
      </c>
      <c r="L46" s="60">
        <f t="shared" si="12"/>
        <v>0</v>
      </c>
      <c r="M46" s="60"/>
      <c r="N46" s="60"/>
      <c r="O46" s="60">
        <f>IF($E46="",0,IF($E46&gt;$G46,3,IF($E46=$G46,1,0)))</f>
        <v>0</v>
      </c>
      <c r="P46" s="60">
        <f>IF($G46="",0,IF($E46&gt;$G46,0,IF($E46=$G46,1,3)))</f>
        <v>0</v>
      </c>
      <c r="Q46" s="60"/>
      <c r="R46" s="60"/>
      <c r="S46" s="60">
        <f>E46</f>
        <v>0</v>
      </c>
      <c r="T46" s="60">
        <f>G46</f>
        <v>0</v>
      </c>
      <c r="U46" s="60"/>
      <c r="V46" s="60"/>
      <c r="W46" s="60">
        <f>G46</f>
        <v>0</v>
      </c>
      <c r="X46" s="60">
        <f>E46</f>
        <v>0</v>
      </c>
      <c r="Y46" s="60"/>
      <c r="Z46" s="60">
        <f>N51</f>
        <v>0</v>
      </c>
      <c r="AA46" s="60">
        <f>R51</f>
        <v>0</v>
      </c>
      <c r="AB46" s="60">
        <f>V51</f>
        <v>0</v>
      </c>
      <c r="AC46" s="60">
        <f>AA46-AB46</f>
        <v>0</v>
      </c>
      <c r="AD46" s="60">
        <f>IF(Z46&gt;Z45,-1,0)</f>
        <v>0</v>
      </c>
      <c r="AE46" s="60">
        <f>IF(Z46&gt;Z47,-1,0)</f>
        <v>0</v>
      </c>
      <c r="AF46" s="60">
        <f>IF(Z46&gt;Z48,-1,0)</f>
        <v>0</v>
      </c>
      <c r="AG46" s="60">
        <f>10000-(AJ46*1000+AM46*100+AK46*10)</f>
        <v>10000</v>
      </c>
      <c r="AH46" s="90">
        <f>RANK(AG46,AG45:AG48,1)</f>
        <v>1</v>
      </c>
      <c r="AI46" s="60" t="str">
        <f>H45</f>
        <v>Costa Rica</v>
      </c>
      <c r="AJ46" s="60">
        <f t="shared" si="13"/>
        <v>0</v>
      </c>
      <c r="AK46" s="60">
        <f t="shared" si="13"/>
        <v>0</v>
      </c>
      <c r="AL46" s="60">
        <f t="shared" si="13"/>
        <v>0</v>
      </c>
      <c r="AM46" s="60">
        <f>AK46-AL46</f>
        <v>0</v>
      </c>
      <c r="AN46" s="187">
        <f>IF(AG45=AG46,IF(E45&gt;G45,AG45-0.1,AG45),AG45)</f>
        <v>10000</v>
      </c>
      <c r="AO46" s="187"/>
      <c r="AP46" s="187">
        <f>IF(AG47=AG46,IF(G50&gt;E50,AG47-0.1,AG47),AG47)</f>
        <v>10000</v>
      </c>
      <c r="AQ46" s="187">
        <f>IF(AG48=AG46,IF(G48&gt;E48,AG48-0.1,AG48),AG48)</f>
        <v>10000</v>
      </c>
      <c r="AR46" s="187">
        <f>AO49</f>
        <v>30000</v>
      </c>
      <c r="AS46" s="90">
        <f>RANK(AR46,AR45:AR48,1)</f>
        <v>1</v>
      </c>
      <c r="AT46" s="60" t="str">
        <f t="shared" si="14"/>
        <v>Costa Rica</v>
      </c>
      <c r="AU46" s="60">
        <f t="shared" si="14"/>
        <v>0</v>
      </c>
      <c r="AV46" s="60">
        <f t="shared" si="14"/>
        <v>0</v>
      </c>
      <c r="AW46" s="60">
        <f t="shared" si="14"/>
        <v>0</v>
      </c>
      <c r="AX46" s="60"/>
      <c r="AY46" s="60"/>
      <c r="AZ46" s="60"/>
      <c r="BA46" s="50">
        <v>2</v>
      </c>
      <c r="BB46" s="48" t="e">
        <f>VLOOKUP(2,AS45:AT48,2,FALSE)</f>
        <v>#N/A</v>
      </c>
      <c r="BC46" s="49"/>
      <c r="BD46" s="51" t="e">
        <f>VLOOKUP(2,AS45:AW48,3,FALSE)</f>
        <v>#N/A</v>
      </c>
      <c r="BE46" s="52" t="e">
        <f>VLOOKUP(2,AS45:AW48,4,FALSE)</f>
        <v>#N/A</v>
      </c>
      <c r="BF46" s="93" t="s">
        <v>12</v>
      </c>
      <c r="BG46" s="52" t="e">
        <f>VLOOKUP(2,AS45:AW48,5,FALSE)</f>
        <v>#N/A</v>
      </c>
      <c r="BH46" s="81" t="s">
        <v>25</v>
      </c>
      <c r="BI46" s="85"/>
      <c r="BJ46" s="85">
        <f>IF(E46&gt;G46,IF(Spielplan!E46&gt;Spielplan!G46,Punktemodus!$B$3,0),0)</f>
        <v>0</v>
      </c>
      <c r="BK46" s="85">
        <f>IF(E46=G46,IF(Spielplan!E46=Spielplan!G46,Punktemodus!$B$3,0),0)</f>
        <v>10</v>
      </c>
      <c r="BL46" s="85">
        <f>IF(E46&lt;G46,IF(Spielplan!E46&lt;Spielplan!G46,Punktemodus!$B$3,0),0)</f>
        <v>0</v>
      </c>
      <c r="BM46" s="85">
        <f>IF(E46=Spielplan!E46,IF(G46=Spielplan!G46,Punktemodus!$B$5,0),0)</f>
        <v>3</v>
      </c>
      <c r="BN46" s="85">
        <f>IF(E46=Spielplan!E46,Punktemodus!$B$7,0)</f>
        <v>1</v>
      </c>
      <c r="BO46" s="85">
        <f>IF(G46=Spielplan!G46,Punktemodus!$B$7,0)</f>
        <v>1</v>
      </c>
      <c r="BP46" s="137">
        <f>IF(Spielplan!E46="",0,SUM(BJ46:BO46))</f>
        <v>0</v>
      </c>
      <c r="BQ46" s="85"/>
      <c r="BR46" s="141"/>
      <c r="BS46" s="142"/>
      <c r="BT46" s="155"/>
      <c r="BU46" s="154" t="s">
        <v>120</v>
      </c>
      <c r="BV46" s="155"/>
      <c r="BW46" s="155"/>
      <c r="BX46" s="351"/>
      <c r="BY46" s="351"/>
      <c r="BZ46" s="352"/>
      <c r="CA46" s="155"/>
      <c r="CB46" s="155"/>
      <c r="CC46" s="155"/>
      <c r="CD46" s="155"/>
      <c r="CE46" s="351"/>
      <c r="CF46" s="351"/>
      <c r="CG46" s="155"/>
      <c r="CH46" s="155"/>
      <c r="CI46" s="155"/>
      <c r="CJ46" s="351"/>
      <c r="CK46" s="155"/>
      <c r="CL46" s="155"/>
      <c r="CM46" s="155"/>
      <c r="CN46" s="155"/>
      <c r="CO46" s="351"/>
      <c r="CP46" s="155"/>
      <c r="CQ46" s="155"/>
      <c r="CR46" s="155"/>
      <c r="CS46" s="351"/>
      <c r="CT46" s="155"/>
      <c r="CU46" s="134"/>
      <c r="CV46" s="134"/>
      <c r="CW46" s="134"/>
    </row>
    <row r="47" spans="1:101" ht="18.75" customHeight="1" thickBot="1" x14ac:dyDescent="0.3">
      <c r="A47" s="60"/>
      <c r="B47" s="60"/>
      <c r="C47" s="75" t="str">
        <f>C45</f>
        <v>Uruguay</v>
      </c>
      <c r="D47" s="76"/>
      <c r="E47" s="104"/>
      <c r="F47" s="93"/>
      <c r="G47" s="104"/>
      <c r="H47" s="75" t="str">
        <f>C46</f>
        <v>England</v>
      </c>
      <c r="I47" s="76"/>
      <c r="J47" s="60"/>
      <c r="K47" s="60" t="s">
        <v>87</v>
      </c>
      <c r="L47" s="60">
        <f t="shared" si="12"/>
        <v>0</v>
      </c>
      <c r="M47" s="60">
        <f>IF($E47="",0,IF($E47&gt;$G47,3,IF($E47=G47,1,0)))</f>
        <v>0</v>
      </c>
      <c r="N47" s="60"/>
      <c r="O47" s="60">
        <f>IF($G47="",0,IF($E47&gt;$G47,0,IF($E47=$G47,1,3)))</f>
        <v>0</v>
      </c>
      <c r="P47" s="60"/>
      <c r="Q47" s="60">
        <f>E47</f>
        <v>0</v>
      </c>
      <c r="R47" s="60"/>
      <c r="S47" s="60">
        <f>G47</f>
        <v>0</v>
      </c>
      <c r="T47" s="60"/>
      <c r="U47" s="60">
        <f>G47</f>
        <v>0</v>
      </c>
      <c r="V47" s="60"/>
      <c r="W47" s="60">
        <f>E47</f>
        <v>0</v>
      </c>
      <c r="X47" s="60"/>
      <c r="Y47" s="60"/>
      <c r="Z47" s="60">
        <f>O51</f>
        <v>0</v>
      </c>
      <c r="AA47" s="60">
        <f>S51</f>
        <v>0</v>
      </c>
      <c r="AB47" s="60">
        <f>W51</f>
        <v>0</v>
      </c>
      <c r="AC47" s="60">
        <f>AA47-AB47</f>
        <v>0</v>
      </c>
      <c r="AD47" s="60">
        <f>IF(Z47&gt;Z45,-1,0)</f>
        <v>0</v>
      </c>
      <c r="AE47" s="60">
        <f>IF(Z47&gt;Z46,-1,0)</f>
        <v>0</v>
      </c>
      <c r="AF47" s="60">
        <f>IF(Z47&gt;Z48,-1,0)</f>
        <v>0</v>
      </c>
      <c r="AG47" s="60">
        <f>10000-(AJ47*1000+AM47*100+AK47*10)</f>
        <v>10000</v>
      </c>
      <c r="AH47" s="90">
        <f>RANK(AG47,AG45:AG48,1)</f>
        <v>1</v>
      </c>
      <c r="AI47" s="60" t="str">
        <f>C46</f>
        <v>England</v>
      </c>
      <c r="AJ47" s="60">
        <f t="shared" si="13"/>
        <v>0</v>
      </c>
      <c r="AK47" s="60">
        <f t="shared" si="13"/>
        <v>0</v>
      </c>
      <c r="AL47" s="60">
        <f t="shared" si="13"/>
        <v>0</v>
      </c>
      <c r="AM47" s="60">
        <f>AK47-AL47</f>
        <v>0</v>
      </c>
      <c r="AN47" s="187">
        <f>IF(AG45=AG47,IF(E47&gt;G47,AG45-0.1,AG45),AG45)</f>
        <v>10000</v>
      </c>
      <c r="AO47" s="187">
        <f>IF(AG46=AG47,IF(E50&gt;G50,AG46-0.1,AG46),AG46)</f>
        <v>10000</v>
      </c>
      <c r="AP47" s="187"/>
      <c r="AQ47" s="187">
        <f>IF(AG48=AG47,IF(G46&gt;E46,AG48-0.1,AG48),AG48)</f>
        <v>10000</v>
      </c>
      <c r="AR47" s="187">
        <f>AP49</f>
        <v>30000</v>
      </c>
      <c r="AS47" s="90">
        <f>RANK(AR47,AR45:AR48,1)</f>
        <v>1</v>
      </c>
      <c r="AT47" s="60" t="str">
        <f t="shared" si="14"/>
        <v>England</v>
      </c>
      <c r="AU47" s="60">
        <f t="shared" si="14"/>
        <v>0</v>
      </c>
      <c r="AV47" s="60">
        <f t="shared" si="14"/>
        <v>0</v>
      </c>
      <c r="AW47" s="60">
        <f t="shared" si="14"/>
        <v>0</v>
      </c>
      <c r="AX47" s="60"/>
      <c r="AY47" s="60"/>
      <c r="AZ47" s="60"/>
      <c r="BA47" s="113">
        <v>3</v>
      </c>
      <c r="BB47" s="114" t="e">
        <f>VLOOKUP(3,AS45:AT48,2,FALSE)</f>
        <v>#N/A</v>
      </c>
      <c r="BC47" s="115"/>
      <c r="BD47" s="116" t="e">
        <f>VLOOKUP(3,AS45:AW48,3,FALSE)</f>
        <v>#N/A</v>
      </c>
      <c r="BE47" s="116" t="e">
        <f>VLOOKUP(3,AS45:AW48,4,FALSE)</f>
        <v>#N/A</v>
      </c>
      <c r="BF47" s="93" t="s">
        <v>12</v>
      </c>
      <c r="BG47" s="116" t="e">
        <f>VLOOKUP(3,AS45:AW48,5,FALSE)</f>
        <v>#N/A</v>
      </c>
      <c r="BH47" s="60"/>
      <c r="BI47" s="60"/>
      <c r="BJ47" s="85">
        <f>IF(E47&gt;G47,IF(Spielplan!E47&gt;Spielplan!G47,Punktemodus!$B$3,0),0)</f>
        <v>0</v>
      </c>
      <c r="BK47" s="85">
        <f>IF(E47=G47,IF(Spielplan!E47=Spielplan!G47,Punktemodus!$B$3,0),0)</f>
        <v>10</v>
      </c>
      <c r="BL47" s="85">
        <f>IF(E47&lt;G47,IF(Spielplan!E47&lt;Spielplan!G47,Punktemodus!$B$3,0),0)</f>
        <v>0</v>
      </c>
      <c r="BM47" s="85">
        <f>IF(E47=Spielplan!E47,IF(G47=Spielplan!G47,Punktemodus!$B$5,0),0)</f>
        <v>3</v>
      </c>
      <c r="BN47" s="85">
        <f>IF(E47=Spielplan!E47,Punktemodus!$B$7,0)</f>
        <v>1</v>
      </c>
      <c r="BO47" s="85">
        <f>IF(G47=Spielplan!G47,Punktemodus!$B$7,0)</f>
        <v>1</v>
      </c>
      <c r="BP47" s="137">
        <f>IF(Spielplan!E47="",0,SUM(BJ47:BO47))</f>
        <v>0</v>
      </c>
      <c r="BQ47" s="85"/>
      <c r="BR47" s="141"/>
      <c r="BS47" s="134"/>
      <c r="BT47" s="134"/>
      <c r="BU47" s="134"/>
      <c r="BV47" s="134"/>
      <c r="BW47" s="155"/>
      <c r="BX47" s="351"/>
      <c r="BY47" s="351"/>
      <c r="BZ47" s="352"/>
      <c r="CA47" s="155"/>
      <c r="CB47" s="155"/>
      <c r="CC47" s="155"/>
      <c r="CD47" s="155"/>
      <c r="CE47" s="351"/>
      <c r="CF47" s="351"/>
      <c r="CG47" s="155"/>
      <c r="CH47" s="155"/>
      <c r="CI47" s="155"/>
      <c r="CJ47" s="351"/>
      <c r="CK47" s="155"/>
      <c r="CL47" s="155"/>
      <c r="CM47" s="155"/>
      <c r="CN47" s="155"/>
      <c r="CO47" s="351"/>
      <c r="CP47" s="155"/>
      <c r="CQ47" s="155"/>
      <c r="CR47" s="155"/>
      <c r="CS47" s="351"/>
      <c r="CT47" s="155"/>
      <c r="CU47" s="134"/>
      <c r="CV47" s="134"/>
      <c r="CW47" s="134"/>
    </row>
    <row r="48" spans="1:101" ht="18.75" customHeight="1" thickBot="1" x14ac:dyDescent="0.3">
      <c r="A48" s="60"/>
      <c r="B48" s="60"/>
      <c r="C48" s="48" t="str">
        <f>H45</f>
        <v>Costa Rica</v>
      </c>
      <c r="D48" s="49"/>
      <c r="E48" s="104"/>
      <c r="F48" s="93"/>
      <c r="G48" s="104"/>
      <c r="H48" s="48" t="str">
        <f>H46</f>
        <v>Italien</v>
      </c>
      <c r="I48" s="49"/>
      <c r="J48" s="60"/>
      <c r="K48" s="60" t="s">
        <v>88</v>
      </c>
      <c r="L48" s="60">
        <f t="shared" si="12"/>
        <v>0</v>
      </c>
      <c r="M48" s="60"/>
      <c r="N48" s="60">
        <f>IF($E48="",0,IF($E48&gt;$G48,3,IF($E48=$G48,1,0)))</f>
        <v>0</v>
      </c>
      <c r="O48" s="60"/>
      <c r="P48" s="60">
        <f>IF($G48="",0,IF($E48&gt;$G48,0,IF($E48=$G48,1,3)))</f>
        <v>0</v>
      </c>
      <c r="Q48" s="60"/>
      <c r="R48" s="60">
        <f>E48</f>
        <v>0</v>
      </c>
      <c r="S48" s="60"/>
      <c r="T48" s="60">
        <f>G48</f>
        <v>0</v>
      </c>
      <c r="U48" s="60"/>
      <c r="V48" s="60">
        <f>G48</f>
        <v>0</v>
      </c>
      <c r="W48" s="60"/>
      <c r="X48" s="60">
        <f>E48</f>
        <v>0</v>
      </c>
      <c r="Y48" s="60"/>
      <c r="Z48" s="60">
        <f>P51</f>
        <v>0</v>
      </c>
      <c r="AA48" s="60">
        <f>T51</f>
        <v>0</v>
      </c>
      <c r="AB48" s="60">
        <f>X51</f>
        <v>0</v>
      </c>
      <c r="AC48" s="60">
        <f>AA48-AB48</f>
        <v>0</v>
      </c>
      <c r="AD48" s="60">
        <f>IF(Z48&gt;Z45,-1,0)</f>
        <v>0</v>
      </c>
      <c r="AE48" s="60">
        <f>IF(Z48&gt;Z46,-1,0)</f>
        <v>0</v>
      </c>
      <c r="AF48" s="60">
        <f>IF(Z48&gt;Z47,-1,0)</f>
        <v>0</v>
      </c>
      <c r="AG48" s="60">
        <f>10000-(AJ48*1000+AM48*100+AK48*10)</f>
        <v>10000</v>
      </c>
      <c r="AH48" s="90">
        <f>RANK(AG48,AG45:AG48,1)</f>
        <v>1</v>
      </c>
      <c r="AI48" s="60" t="str">
        <f>H46</f>
        <v>Italien</v>
      </c>
      <c r="AJ48" s="60">
        <f t="shared" si="13"/>
        <v>0</v>
      </c>
      <c r="AK48" s="60">
        <f t="shared" si="13"/>
        <v>0</v>
      </c>
      <c r="AL48" s="60">
        <f t="shared" si="13"/>
        <v>0</v>
      </c>
      <c r="AM48" s="60">
        <f>AK48-AL48</f>
        <v>0</v>
      </c>
      <c r="AN48" s="187">
        <f>IF(AG45=AG48,IF(E49&gt;G49,AG45-0.1,AG45),AG45)</f>
        <v>10000</v>
      </c>
      <c r="AO48" s="187">
        <f>IF(AG46=AG48,IF(E48&gt;G48,AG46-0.1,AG46),AG46)</f>
        <v>10000</v>
      </c>
      <c r="AP48" s="187">
        <f>IF(AG47=AG48,IF(E46&gt;G46,AG47-0.1,AG47),AG47)</f>
        <v>10000</v>
      </c>
      <c r="AQ48" s="187"/>
      <c r="AR48" s="187">
        <f>AQ49</f>
        <v>30000</v>
      </c>
      <c r="AS48" s="90">
        <f>RANK(AR48,AR45:AR48,1)</f>
        <v>1</v>
      </c>
      <c r="AT48" s="60" t="str">
        <f t="shared" si="14"/>
        <v>Italien</v>
      </c>
      <c r="AU48" s="60">
        <f t="shared" si="14"/>
        <v>0</v>
      </c>
      <c r="AV48" s="60">
        <f t="shared" si="14"/>
        <v>0</v>
      </c>
      <c r="AW48" s="60">
        <f t="shared" si="14"/>
        <v>0</v>
      </c>
      <c r="AX48" s="60"/>
      <c r="AY48" s="60"/>
      <c r="AZ48" s="60"/>
      <c r="BA48" s="113">
        <v>4</v>
      </c>
      <c r="BB48" s="114" t="e">
        <f>VLOOKUP(4,AS45:AT48,2,FALSE)</f>
        <v>#N/A</v>
      </c>
      <c r="BC48" s="115"/>
      <c r="BD48" s="116" t="e">
        <f>VLOOKUP(4,AS45:AW48,3,FALSE)</f>
        <v>#N/A</v>
      </c>
      <c r="BE48" s="116" t="e">
        <f>VLOOKUP(4,AS45:AW48,4,FALSE)</f>
        <v>#N/A</v>
      </c>
      <c r="BF48" s="93" t="s">
        <v>12</v>
      </c>
      <c r="BG48" s="116" t="e">
        <f>VLOOKUP(4,AS45:AW48,5,FALSE)</f>
        <v>#N/A</v>
      </c>
      <c r="BH48" s="60"/>
      <c r="BI48" s="60"/>
      <c r="BJ48" s="85">
        <f>IF(E48&gt;G48,IF(Spielplan!E48&gt;Spielplan!G48,Punktemodus!$B$3,0),0)</f>
        <v>0</v>
      </c>
      <c r="BK48" s="85">
        <f>IF(E48=G48,IF(Spielplan!E48=Spielplan!G48,Punktemodus!$B$3,0),0)</f>
        <v>10</v>
      </c>
      <c r="BL48" s="85">
        <f>IF(E48&lt;G48,IF(Spielplan!E48&lt;Spielplan!G48,Punktemodus!$B$3,0),0)</f>
        <v>0</v>
      </c>
      <c r="BM48" s="85">
        <f>IF(E48=Spielplan!E48,IF(G48=Spielplan!G48,Punktemodus!$B$5,0),0)</f>
        <v>3</v>
      </c>
      <c r="BN48" s="85">
        <f>IF(E48=Spielplan!E48,Punktemodus!$B$7,0)</f>
        <v>1</v>
      </c>
      <c r="BO48" s="85">
        <f>IF(G48=Spielplan!G48,Punktemodus!$B$7,0)</f>
        <v>1</v>
      </c>
      <c r="BP48" s="137">
        <f>IF(Spielplan!E48="",0,SUM(BJ48:BO48))</f>
        <v>0</v>
      </c>
      <c r="BQ48" s="85"/>
      <c r="BR48" s="141"/>
      <c r="BS48" s="143" t="s">
        <v>18</v>
      </c>
      <c r="BT48" s="144" t="str">
        <f>Spielplan!$BL$12</f>
        <v/>
      </c>
      <c r="BU48" s="145"/>
      <c r="BV48" s="146">
        <f>Spielplan!$BN$12</f>
        <v>0</v>
      </c>
      <c r="BW48" s="157"/>
      <c r="BX48" s="158">
        <f>IF(BT12=BT48,Punktemodus!$B$11,0)</f>
        <v>10</v>
      </c>
      <c r="BY48" s="158">
        <f>IF(BT48=BT29,Punktemodus!B13,0)</f>
        <v>5</v>
      </c>
      <c r="BZ48" s="142"/>
      <c r="CA48" s="155"/>
      <c r="CB48" s="154" t="s">
        <v>27</v>
      </c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34"/>
      <c r="CV48" s="134"/>
      <c r="CW48" s="134"/>
    </row>
    <row r="49" spans="1:101" ht="18.75" customHeight="1" thickBot="1" x14ac:dyDescent="0.3">
      <c r="A49" s="60"/>
      <c r="B49" s="60"/>
      <c r="C49" s="75" t="str">
        <f>C45</f>
        <v>Uruguay</v>
      </c>
      <c r="D49" s="76"/>
      <c r="E49" s="104"/>
      <c r="F49" s="93"/>
      <c r="G49" s="104"/>
      <c r="H49" s="75" t="str">
        <f>H46</f>
        <v>Italien</v>
      </c>
      <c r="I49" s="76"/>
      <c r="J49" s="60"/>
      <c r="K49" s="60" t="s">
        <v>89</v>
      </c>
      <c r="L49" s="60">
        <f t="shared" si="12"/>
        <v>0</v>
      </c>
      <c r="M49" s="60">
        <f>IF($E49="",0,IF($E49&gt;$G49,3,IF($E49=G49,1,0)))</f>
        <v>0</v>
      </c>
      <c r="N49" s="60"/>
      <c r="O49" s="60"/>
      <c r="P49" s="60">
        <f>IF($G49="",0,IF($E49&gt;$G49,0,IF($E49=$G49,1,3)))</f>
        <v>0</v>
      </c>
      <c r="Q49" s="60">
        <f>E49</f>
        <v>0</v>
      </c>
      <c r="R49" s="60"/>
      <c r="S49" s="60"/>
      <c r="T49" s="60">
        <f>G49</f>
        <v>0</v>
      </c>
      <c r="U49" s="60">
        <f>G49</f>
        <v>0</v>
      </c>
      <c r="V49" s="60"/>
      <c r="W49" s="60"/>
      <c r="X49" s="60">
        <f>E49</f>
        <v>0</v>
      </c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187">
        <f>SUM(AN45:AN48)</f>
        <v>30000</v>
      </c>
      <c r="AO49" s="187">
        <f>SUM(AO45:AO48)</f>
        <v>30000</v>
      </c>
      <c r="AP49" s="187">
        <f>SUM(AP45:AP48)</f>
        <v>30000</v>
      </c>
      <c r="AQ49" s="187">
        <f>SUM(AQ45:AQ48)</f>
        <v>30000</v>
      </c>
      <c r="AR49" s="187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85">
        <f>IF(E49&gt;G49,IF(Spielplan!E49&gt;Spielplan!G49,Punktemodus!$B$3,0),0)</f>
        <v>0</v>
      </c>
      <c r="BK49" s="85">
        <f>IF(E49=G49,IF(Spielplan!E49=Spielplan!G49,Punktemodus!$B$3,0),0)</f>
        <v>10</v>
      </c>
      <c r="BL49" s="85">
        <f>IF(E49&lt;G49,IF(Spielplan!E49&lt;Spielplan!G49,Punktemodus!$B$3,0),0)</f>
        <v>0</v>
      </c>
      <c r="BM49" s="85">
        <f>IF(E49=Spielplan!E49,IF(G49=Spielplan!G49,Punktemodus!$B$5,0),0)</f>
        <v>3</v>
      </c>
      <c r="BN49" s="85">
        <f>IF(E49=Spielplan!E49,Punktemodus!$B$7,0)</f>
        <v>1</v>
      </c>
      <c r="BO49" s="85">
        <f>IF(G49=Spielplan!G49,Punktemodus!$B$7,0)</f>
        <v>1</v>
      </c>
      <c r="BP49" s="137">
        <f>IF(Spielplan!E49="",0,SUM(BJ49:BO49))</f>
        <v>0</v>
      </c>
      <c r="BQ49" s="60"/>
      <c r="BR49" s="141"/>
      <c r="BS49" s="149" t="s">
        <v>21</v>
      </c>
      <c r="BT49" s="144" t="str">
        <f>Spielplan!$BL$13</f>
        <v/>
      </c>
      <c r="BU49" s="145"/>
      <c r="BV49" s="146">
        <f>Spielplan!$BN$13</f>
        <v>0</v>
      </c>
      <c r="BW49" s="155"/>
      <c r="BX49" s="158">
        <f>IF(BT13=BT49,Punktemodus!$B$11,0)</f>
        <v>10</v>
      </c>
      <c r="BY49" s="158">
        <f>IF(BT49=BT28,Punktemodus!B13,0)</f>
        <v>5</v>
      </c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34"/>
      <c r="CV49" s="134"/>
      <c r="CW49" s="134"/>
    </row>
    <row r="50" spans="1:101" ht="18.75" customHeight="1" thickBot="1" x14ac:dyDescent="0.3">
      <c r="A50" s="60"/>
      <c r="B50" s="60"/>
      <c r="C50" s="48" t="str">
        <f>H45</f>
        <v>Costa Rica</v>
      </c>
      <c r="D50" s="49"/>
      <c r="E50" s="104"/>
      <c r="F50" s="93"/>
      <c r="G50" s="104"/>
      <c r="H50" s="48" t="str">
        <f>C46</f>
        <v>England</v>
      </c>
      <c r="I50" s="49"/>
      <c r="J50" s="60"/>
      <c r="K50" s="60" t="s">
        <v>89</v>
      </c>
      <c r="L50" s="60">
        <f t="shared" si="12"/>
        <v>0</v>
      </c>
      <c r="M50" s="60"/>
      <c r="N50" s="60">
        <f>IF($E50="",0,IF($E50&gt;$G50,3,IF($E50=$G50,1,0)))</f>
        <v>0</v>
      </c>
      <c r="O50" s="60">
        <f>IF($G50="",0,IF($E50&gt;$G50,0,IF($E50=$G50,1,3)))</f>
        <v>0</v>
      </c>
      <c r="P50" s="60"/>
      <c r="Q50" s="60"/>
      <c r="R50" s="60">
        <f>E50</f>
        <v>0</v>
      </c>
      <c r="S50" s="60">
        <f>G50</f>
        <v>0</v>
      </c>
      <c r="T50" s="60"/>
      <c r="U50" s="60"/>
      <c r="V50" s="60">
        <f>G50</f>
        <v>0</v>
      </c>
      <c r="W50" s="60">
        <f>E50</f>
        <v>0</v>
      </c>
      <c r="X50" s="60"/>
      <c r="Y50" s="60"/>
      <c r="Z50" s="60" t="s">
        <v>30</v>
      </c>
      <c r="AA50" s="60"/>
      <c r="AB50" s="60"/>
      <c r="AC50" s="60"/>
      <c r="AD50" s="60"/>
      <c r="AE50" s="60"/>
      <c r="AF50" s="60"/>
      <c r="AG50" s="60" t="b">
        <f>OR(AG45=AG46,AG45=AG47,AG45=AG48,AG46=AG47,AG46=AG48,AG47=AG48)</f>
        <v>1</v>
      </c>
      <c r="AH50" s="60"/>
      <c r="AI50" s="60"/>
      <c r="AJ50" s="60"/>
      <c r="AK50" s="60"/>
      <c r="AL50" s="60"/>
      <c r="AM50" s="60"/>
      <c r="AN50" s="60"/>
      <c r="AO50" s="60" t="s">
        <v>34</v>
      </c>
      <c r="AP50" s="60"/>
      <c r="AQ50" s="60"/>
      <c r="AR50" s="60" t="b">
        <f>OR(AR45=AR46,AR45=AR47,AR45=AR48,AR46=AR47,AR46=AR48,AR47=AR48)</f>
        <v>1</v>
      </c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85">
        <f>IF(E50&gt;G50,IF(Spielplan!E50&gt;Spielplan!G50,Punktemodus!$B$3,0),0)</f>
        <v>0</v>
      </c>
      <c r="BK50" s="85">
        <f>IF(E50=G50,IF(Spielplan!E50=Spielplan!G50,Punktemodus!$B$3,0),0)</f>
        <v>10</v>
      </c>
      <c r="BL50" s="85">
        <f>IF(E50&lt;G50,IF(Spielplan!E50&lt;Spielplan!G50,Punktemodus!$B$3,0),0)</f>
        <v>0</v>
      </c>
      <c r="BM50" s="85">
        <f>IF(E50=Spielplan!E50,IF(G50=Spielplan!G50,Punktemodus!$B$5,0),0)</f>
        <v>3</v>
      </c>
      <c r="BN50" s="85">
        <f>IF(E50=Spielplan!E50,Punktemodus!$B$7,0)</f>
        <v>1</v>
      </c>
      <c r="BO50" s="85">
        <f>IF(G50=Spielplan!G50,Punktemodus!$B$7,0)</f>
        <v>1</v>
      </c>
      <c r="BP50" s="137">
        <f>IF(Spielplan!E50="",0,SUM(BJ50:BO50))</f>
        <v>0</v>
      </c>
      <c r="BQ50" s="60"/>
      <c r="BR50" s="141"/>
      <c r="BS50" s="150"/>
      <c r="BT50" s="134"/>
      <c r="BU50" s="134"/>
      <c r="BV50" s="151"/>
      <c r="BW50" s="157"/>
      <c r="BX50" s="158"/>
      <c r="BY50" s="158"/>
      <c r="BZ50" s="155"/>
      <c r="CA50" s="144" t="str">
        <f>Spielplan!$BS$14</f>
        <v/>
      </c>
      <c r="CB50" s="159"/>
      <c r="CC50" s="146">
        <f>Spielplan!$BU$14</f>
        <v>0</v>
      </c>
      <c r="CD50" s="157"/>
      <c r="CE50" s="155">
        <f>IF(CA50=CA14,Punktemodus!B15,0)</f>
        <v>20</v>
      </c>
      <c r="CF50" s="158">
        <f>IF(OR(CA50=$CA$15,CA50=$CA$22,CA50=$CA$23,CA50=$CA$30,CA50=$CA$31,CA50=$CA$38,CA50=$CA$39),Punktemodus!B17,0)</f>
        <v>10</v>
      </c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34"/>
      <c r="CV50" s="134"/>
      <c r="CW50" s="134"/>
    </row>
    <row r="51" spans="1:101" ht="18.75" customHeight="1" thickBot="1" x14ac:dyDescent="0.3">
      <c r="A51" s="60"/>
      <c r="B51" s="60"/>
      <c r="C51" s="136" t="str">
        <f>IF(G50="","",IF(AR50=TRUE,"Achtung: Fehler in Tabelle!",""))</f>
        <v/>
      </c>
      <c r="D51" s="60"/>
      <c r="E51" s="85"/>
      <c r="F51" s="60"/>
      <c r="G51" s="85"/>
      <c r="H51" s="60"/>
      <c r="I51" s="60"/>
      <c r="J51" s="60"/>
      <c r="K51" s="60"/>
      <c r="L51" s="60"/>
      <c r="M51" s="60">
        <f t="shared" ref="M51:X51" si="15">SUM(M45:M50)</f>
        <v>0</v>
      </c>
      <c r="N51" s="60">
        <f t="shared" si="15"/>
        <v>0</v>
      </c>
      <c r="O51" s="60">
        <f t="shared" si="15"/>
        <v>0</v>
      </c>
      <c r="P51" s="60">
        <f t="shared" si="15"/>
        <v>0</v>
      </c>
      <c r="Q51" s="60">
        <f t="shared" si="15"/>
        <v>0</v>
      </c>
      <c r="R51" s="60">
        <f t="shared" si="15"/>
        <v>0</v>
      </c>
      <c r="S51" s="60">
        <f t="shared" si="15"/>
        <v>0</v>
      </c>
      <c r="T51" s="60">
        <f t="shared" si="15"/>
        <v>0</v>
      </c>
      <c r="U51" s="60">
        <f t="shared" si="15"/>
        <v>0</v>
      </c>
      <c r="V51" s="60">
        <f t="shared" si="15"/>
        <v>0</v>
      </c>
      <c r="W51" s="60">
        <f t="shared" si="15"/>
        <v>0</v>
      </c>
      <c r="X51" s="60">
        <f t="shared" si="15"/>
        <v>0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160">
        <f>SUM(BP45:BP50)</f>
        <v>0</v>
      </c>
      <c r="BQ51" s="60"/>
      <c r="BR51" s="141"/>
      <c r="BS51" s="152"/>
      <c r="BT51" s="134"/>
      <c r="BU51" s="134"/>
      <c r="BV51" s="151"/>
      <c r="BW51" s="157"/>
      <c r="BX51" s="158"/>
      <c r="BY51" s="158"/>
      <c r="BZ51" s="155"/>
      <c r="CA51" s="144" t="str">
        <f>Spielplan!$BS$15</f>
        <v/>
      </c>
      <c r="CB51" s="159"/>
      <c r="CC51" s="146">
        <f>Spielplan!$BU$15</f>
        <v>0</v>
      </c>
      <c r="CD51" s="155"/>
      <c r="CE51" s="155">
        <f>IF(CA51=CA15,Punktemodus!B15,0)</f>
        <v>20</v>
      </c>
      <c r="CF51" s="158">
        <f>IF(OR(CA51=$CA$14,CA51=$CA$22,CA51=$CA$23,CA51=$CA$30,CA51=$CA$31,CA51=$CA$38,CA51=$CA$39),Punktemodus!B17,0)</f>
        <v>10</v>
      </c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34"/>
      <c r="CV51" s="134"/>
      <c r="CW51" s="134"/>
    </row>
    <row r="52" spans="1:101" ht="18.75" customHeight="1" thickBot="1" x14ac:dyDescent="0.3">
      <c r="A52" s="60"/>
      <c r="B52" s="60"/>
      <c r="C52" s="60"/>
      <c r="D52" s="60"/>
      <c r="E52" s="85"/>
      <c r="F52" s="60"/>
      <c r="G52" s="85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138"/>
      <c r="BQ52" s="60"/>
      <c r="BR52" s="141"/>
      <c r="BS52" s="153" t="s">
        <v>22</v>
      </c>
      <c r="BT52" s="144" t="str">
        <f>Spielplan!$BL$16</f>
        <v/>
      </c>
      <c r="BU52" s="145"/>
      <c r="BV52" s="146">
        <f>Spielplan!$BN$16</f>
        <v>0</v>
      </c>
      <c r="BW52" s="155"/>
      <c r="BX52" s="158">
        <f>IF(BT16=BT52,Punktemodus!$B$11,0)</f>
        <v>10</v>
      </c>
      <c r="BY52" s="158">
        <f>IF(BT52=BT33,Punktemodus!B13,0)</f>
        <v>5</v>
      </c>
      <c r="BZ52" s="155"/>
      <c r="CA52" s="155"/>
      <c r="CB52" s="155"/>
      <c r="CC52" s="155"/>
      <c r="CD52" s="155"/>
      <c r="CE52" s="155"/>
      <c r="CF52" s="154"/>
      <c r="CG52" s="154" t="s">
        <v>28</v>
      </c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34"/>
      <c r="CV52" s="134"/>
      <c r="CW52" s="134"/>
    </row>
    <row r="53" spans="1:101" ht="18.75" customHeight="1" thickBot="1" x14ac:dyDescent="0.25">
      <c r="A53" s="60"/>
      <c r="B53" s="60"/>
      <c r="C53" s="60"/>
      <c r="D53" s="60"/>
      <c r="E53" s="85"/>
      <c r="F53" s="60"/>
      <c r="G53" s="85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138"/>
      <c r="BQ53" s="60"/>
      <c r="BR53" s="141"/>
      <c r="BS53" s="149" t="s">
        <v>25</v>
      </c>
      <c r="BT53" s="144" t="str">
        <f>Spielplan!$BL$17</f>
        <v/>
      </c>
      <c r="BU53" s="145"/>
      <c r="BV53" s="146">
        <f>Spielplan!$BN$17</f>
        <v>0</v>
      </c>
      <c r="BW53" s="155"/>
      <c r="BX53" s="158">
        <f>IF(BT17=BT53,Punktemodus!$B$11,0)</f>
        <v>10</v>
      </c>
      <c r="BY53" s="158">
        <f>IF(BT53=BT32,Punktemodus!B13,0)</f>
        <v>5</v>
      </c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34"/>
      <c r="CV53" s="134"/>
      <c r="CW53" s="134"/>
    </row>
    <row r="54" spans="1:101" ht="18.75" customHeight="1" thickBot="1" x14ac:dyDescent="0.3">
      <c r="A54" s="60"/>
      <c r="B54" s="60"/>
      <c r="C54" s="88" t="s">
        <v>90</v>
      </c>
      <c r="D54" s="60"/>
      <c r="E54" s="85"/>
      <c r="F54" s="60"/>
      <c r="G54" s="85"/>
      <c r="H54" s="60"/>
      <c r="I54" s="60"/>
      <c r="J54" s="60"/>
      <c r="K54" s="60"/>
      <c r="L54" s="60"/>
      <c r="M54" s="60" t="s">
        <v>4</v>
      </c>
      <c r="N54" s="60"/>
      <c r="O54" s="60"/>
      <c r="P54" s="60"/>
      <c r="Q54" s="60" t="s">
        <v>6</v>
      </c>
      <c r="R54" s="60"/>
      <c r="S54" s="60"/>
      <c r="T54" s="60"/>
      <c r="U54" s="60" t="s">
        <v>7</v>
      </c>
      <c r="V54" s="60"/>
      <c r="W54" s="60"/>
      <c r="X54" s="60"/>
      <c r="Y54" s="60"/>
      <c r="Z54" s="60" t="s">
        <v>4</v>
      </c>
      <c r="AA54" s="60" t="s">
        <v>5</v>
      </c>
      <c r="AB54" s="60"/>
      <c r="AC54" s="60"/>
      <c r="AD54" s="60" t="s">
        <v>9</v>
      </c>
      <c r="AE54" s="60"/>
      <c r="AF54" s="60"/>
      <c r="AG54" s="60"/>
      <c r="AH54" s="60" t="s">
        <v>32</v>
      </c>
      <c r="AI54" s="60"/>
      <c r="AJ54" s="60"/>
      <c r="AK54" s="60"/>
      <c r="AL54" s="60"/>
      <c r="AM54" s="60"/>
      <c r="AN54" s="60" t="s">
        <v>35</v>
      </c>
      <c r="AO54" s="60"/>
      <c r="AP54" s="60"/>
      <c r="AQ54" s="60"/>
      <c r="AR54" s="60"/>
      <c r="AS54" s="60" t="s">
        <v>33</v>
      </c>
      <c r="AT54" s="60"/>
      <c r="AU54" s="60"/>
      <c r="AV54" s="60"/>
      <c r="AW54" s="60"/>
      <c r="AX54" s="60"/>
      <c r="AY54" s="60"/>
      <c r="AZ54" s="60"/>
      <c r="BA54" s="89" t="s">
        <v>10</v>
      </c>
      <c r="BB54" s="60"/>
      <c r="BC54" s="90" t="s">
        <v>4</v>
      </c>
      <c r="BD54" s="60"/>
      <c r="BE54" s="61" t="s">
        <v>5</v>
      </c>
      <c r="BF54" s="60"/>
      <c r="BG54" s="60"/>
      <c r="BH54" s="60"/>
      <c r="BI54" s="85"/>
      <c r="BJ54" s="60"/>
      <c r="BK54" s="60"/>
      <c r="BL54" s="60"/>
      <c r="BM54" s="60"/>
      <c r="BN54" s="60"/>
      <c r="BO54" s="60"/>
      <c r="BP54" s="138"/>
      <c r="BQ54" s="85"/>
      <c r="BR54" s="141"/>
      <c r="BS54" s="150"/>
      <c r="BT54" s="134"/>
      <c r="BU54" s="134"/>
      <c r="BV54" s="134"/>
      <c r="BW54" s="134"/>
      <c r="BX54" s="148"/>
      <c r="BY54" s="148"/>
      <c r="BZ54" s="134"/>
      <c r="CA54" s="134"/>
      <c r="CB54" s="134"/>
      <c r="CC54" s="134"/>
      <c r="CD54" s="134"/>
      <c r="CE54" s="134"/>
      <c r="CF54" s="144" t="str">
        <f>Spielplan!$BX$18</f>
        <v/>
      </c>
      <c r="CG54" s="145"/>
      <c r="CH54" s="146">
        <f>Spielplan!$BZ$18</f>
        <v>0</v>
      </c>
      <c r="CI54" s="134"/>
      <c r="CJ54" s="134">
        <f>IF(OR(CF54=$CF$18,CF54=$CF$19,CF54=$CF$34,CF54=$CF$35),Punktemodus!$B$19,0)</f>
        <v>30</v>
      </c>
      <c r="CK54" s="134"/>
      <c r="CL54" s="134"/>
      <c r="CM54" s="134"/>
      <c r="CN54" s="134"/>
      <c r="CO54" s="134"/>
      <c r="CP54" s="134"/>
      <c r="CQ54" s="134"/>
      <c r="CR54" s="134"/>
      <c r="CS54" s="134">
        <f>IF(CQ59=CQ23,Punktemodus!B23,0)</f>
        <v>50</v>
      </c>
      <c r="CT54" s="134"/>
      <c r="CU54" s="134"/>
      <c r="CV54" s="134"/>
      <c r="CW54" s="134"/>
    </row>
    <row r="55" spans="1:101" ht="18.75" customHeight="1" thickBot="1" x14ac:dyDescent="0.25">
      <c r="A55" s="60"/>
      <c r="B55" s="60"/>
      <c r="C55" s="92"/>
      <c r="D55" s="60"/>
      <c r="E55" s="85"/>
      <c r="F55" s="60"/>
      <c r="G55" s="85"/>
      <c r="H55" s="60"/>
      <c r="I55" s="60"/>
      <c r="J55" s="60"/>
      <c r="K55" s="60"/>
      <c r="L55" s="60"/>
      <c r="M55" s="60" t="s">
        <v>0</v>
      </c>
      <c r="N55" s="60" t="s">
        <v>1</v>
      </c>
      <c r="O55" s="60" t="s">
        <v>2</v>
      </c>
      <c r="P55" s="60" t="s">
        <v>3</v>
      </c>
      <c r="Q55" s="60" t="s">
        <v>0</v>
      </c>
      <c r="R55" s="60" t="s">
        <v>1</v>
      </c>
      <c r="S55" s="60" t="s">
        <v>2</v>
      </c>
      <c r="T55" s="60" t="s">
        <v>3</v>
      </c>
      <c r="U55" s="60" t="s">
        <v>0</v>
      </c>
      <c r="V55" s="60" t="s">
        <v>1</v>
      </c>
      <c r="W55" s="60" t="s">
        <v>2</v>
      </c>
      <c r="X55" s="60" t="s">
        <v>3</v>
      </c>
      <c r="Y55" s="60"/>
      <c r="Z55" s="60" t="s">
        <v>8</v>
      </c>
      <c r="AA55" s="60"/>
      <c r="AB55" s="60"/>
      <c r="AC55" s="60"/>
      <c r="AD55" s="60"/>
      <c r="AE55" s="60"/>
      <c r="AF55" s="60"/>
      <c r="AG55" s="60"/>
      <c r="AH55" s="60" t="s">
        <v>31</v>
      </c>
      <c r="AI55" s="60"/>
      <c r="AJ55" s="60"/>
      <c r="AK55" s="60"/>
      <c r="AL55" s="60"/>
      <c r="AM55" s="60"/>
      <c r="AN55" s="60" t="str">
        <f>AI56</f>
        <v>Schweiz</v>
      </c>
      <c r="AO55" s="60" t="str">
        <f>AI57</f>
        <v>Ecuador</v>
      </c>
      <c r="AP55" s="60" t="str">
        <f>AI58</f>
        <v>Frankreich</v>
      </c>
      <c r="AQ55" s="60" t="str">
        <f>AI59</f>
        <v>Honduras</v>
      </c>
      <c r="AR55" s="60"/>
      <c r="AS55" s="60" t="s">
        <v>31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85"/>
      <c r="BJ55" s="85"/>
      <c r="BK55" s="85"/>
      <c r="BL55" s="85"/>
      <c r="BM55" s="85"/>
      <c r="BN55" s="85"/>
      <c r="BO55" s="85"/>
      <c r="BP55" s="137"/>
      <c r="BQ55" s="85"/>
      <c r="BR55" s="141"/>
      <c r="BS55" s="134"/>
      <c r="BT55" s="134"/>
      <c r="BU55" s="134"/>
      <c r="BV55" s="134"/>
      <c r="BW55" s="134"/>
      <c r="BX55" s="148"/>
      <c r="BY55" s="148"/>
      <c r="BZ55" s="134"/>
      <c r="CA55" s="134"/>
      <c r="CB55" s="134"/>
      <c r="CC55" s="134"/>
      <c r="CD55" s="134"/>
      <c r="CE55" s="134"/>
      <c r="CF55" s="144" t="str">
        <f>Spielplan!$BX$19</f>
        <v/>
      </c>
      <c r="CG55" s="145"/>
      <c r="CH55" s="146">
        <f>Spielplan!$BZ$19</f>
        <v>0</v>
      </c>
      <c r="CI55" s="134"/>
      <c r="CJ55" s="134">
        <f>IF(OR(CF55=$CF$18,CF55=$CF$19,CF55=$CF$34,CF55=$CF$35),Punktemodus!$B$19,0)</f>
        <v>30</v>
      </c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</row>
    <row r="56" spans="1:101" ht="18.75" customHeight="1" thickBot="1" x14ac:dyDescent="0.3">
      <c r="A56" s="60"/>
      <c r="B56" s="60"/>
      <c r="C56" s="191" t="str">
        <f>Spielplan!$C56</f>
        <v>Schweiz</v>
      </c>
      <c r="D56" s="192"/>
      <c r="E56" s="104"/>
      <c r="F56" s="93"/>
      <c r="G56" s="104"/>
      <c r="H56" s="191" t="str">
        <f>Spielplan!$H$56</f>
        <v>Ecuador</v>
      </c>
      <c r="I56" s="192"/>
      <c r="J56" s="60"/>
      <c r="K56" s="60" t="s">
        <v>96</v>
      </c>
      <c r="L56" s="60">
        <f t="shared" ref="L56:L61" si="16">IF(E56-G56&gt;0,1,IF(G56=E56,0,-1))</f>
        <v>0</v>
      </c>
      <c r="M56" s="60">
        <f>IF($E56="",0,IF($E56&gt;$G56,3,IF($E56=G56,1,0)))</f>
        <v>0</v>
      </c>
      <c r="N56" s="60">
        <f>IF($G56="",0,IF($E56&gt;$G56,0,IF($E56=G56,1,3)))</f>
        <v>0</v>
      </c>
      <c r="O56" s="60"/>
      <c r="P56" s="60"/>
      <c r="Q56" s="60">
        <f>E56</f>
        <v>0</v>
      </c>
      <c r="R56" s="60">
        <f>G56</f>
        <v>0</v>
      </c>
      <c r="S56" s="60"/>
      <c r="T56" s="60"/>
      <c r="U56" s="60">
        <f>G56</f>
        <v>0</v>
      </c>
      <c r="V56" s="60">
        <f>E56</f>
        <v>0</v>
      </c>
      <c r="W56" s="60"/>
      <c r="X56" s="60"/>
      <c r="Y56" s="60"/>
      <c r="Z56" s="60">
        <f>M62</f>
        <v>0</v>
      </c>
      <c r="AA56" s="60">
        <f>Q62</f>
        <v>0</v>
      </c>
      <c r="AB56" s="60">
        <f>U62</f>
        <v>0</v>
      </c>
      <c r="AC56" s="60">
        <f>AA56-AB56</f>
        <v>0</v>
      </c>
      <c r="AD56" s="60">
        <f>IF(Z56&gt;Z57,-1,0)</f>
        <v>0</v>
      </c>
      <c r="AE56" s="60">
        <f>IF(Z56&gt;Z58,-1,0)</f>
        <v>0</v>
      </c>
      <c r="AF56" s="60">
        <f>IF(Z56&gt;Z59,-1,0)</f>
        <v>0</v>
      </c>
      <c r="AG56" s="60">
        <f>10000-(AJ56*1000+AM56*100+AK56*10)</f>
        <v>10000</v>
      </c>
      <c r="AH56" s="90">
        <f>RANK(AG56,AG56:AG59,1)</f>
        <v>1</v>
      </c>
      <c r="AI56" s="60" t="str">
        <f>C56</f>
        <v>Schweiz</v>
      </c>
      <c r="AJ56" s="60">
        <f t="shared" ref="AJ56:AL59" si="17">Z56</f>
        <v>0</v>
      </c>
      <c r="AK56" s="60">
        <f t="shared" si="17"/>
        <v>0</v>
      </c>
      <c r="AL56" s="60">
        <f t="shared" si="17"/>
        <v>0</v>
      </c>
      <c r="AM56" s="60">
        <f>AK56-AL56</f>
        <v>0</v>
      </c>
      <c r="AN56" s="187"/>
      <c r="AO56" s="187">
        <f>IF(AG57=AG56,IF(G56&gt;E56,AG57-0.1,AG57),AG57)</f>
        <v>10000</v>
      </c>
      <c r="AP56" s="187">
        <f>IF(AG58=AG56,IF(G58&gt;E58,AG58-0.1,AG58),AG58)</f>
        <v>10000</v>
      </c>
      <c r="AQ56" s="187">
        <f>IF(AG59=AG56,IF(G60&gt;E60,AG59-0.1,AG59),AG59)</f>
        <v>10000</v>
      </c>
      <c r="AR56" s="187">
        <f>AN60</f>
        <v>30000</v>
      </c>
      <c r="AS56" s="90">
        <f>RANK(AR56,AR56:AR59,1)</f>
        <v>1</v>
      </c>
      <c r="AT56" s="60" t="str">
        <f t="shared" ref="AT56:AW59" si="18">AI56</f>
        <v>Schweiz</v>
      </c>
      <c r="AU56" s="60">
        <f t="shared" si="18"/>
        <v>0</v>
      </c>
      <c r="AV56" s="60">
        <f t="shared" si="18"/>
        <v>0</v>
      </c>
      <c r="AW56" s="60">
        <f t="shared" si="18"/>
        <v>0</v>
      </c>
      <c r="AX56" s="60"/>
      <c r="AY56" s="60"/>
      <c r="AZ56" s="60"/>
      <c r="BA56" s="195">
        <v>1</v>
      </c>
      <c r="BB56" s="191" t="str">
        <f>VLOOKUP(1,AS56:AT59,2,FALSE)</f>
        <v>Schweiz</v>
      </c>
      <c r="BC56" s="196"/>
      <c r="BD56" s="197">
        <f>VLOOKUP(1,AS56:AW59,3,FALSE)</f>
        <v>0</v>
      </c>
      <c r="BE56" s="198">
        <f>VLOOKUP(1,AS56:AW59,4,FALSE)</f>
        <v>0</v>
      </c>
      <c r="BF56" s="93" t="s">
        <v>12</v>
      </c>
      <c r="BG56" s="198">
        <f>VLOOKUP(1,AS56:AW59,5,FALSE)</f>
        <v>0</v>
      </c>
      <c r="BH56" s="199" t="s">
        <v>121</v>
      </c>
      <c r="BI56" s="85"/>
      <c r="BJ56" s="85">
        <f>IF(E56&gt;G56,IF(Spielplan!E56&gt;Spielplan!G56,Punktemodus!$B$3,0),0)</f>
        <v>0</v>
      </c>
      <c r="BK56" s="85">
        <f>IF(E56=G56,IF(Spielplan!E56=Spielplan!G56,Punktemodus!$B$3,0),0)</f>
        <v>10</v>
      </c>
      <c r="BL56" s="85">
        <f>IF(E56&lt;G56,IF(Spielplan!E56&lt;Spielplan!G56,Punktemodus!$B$3,0),0)</f>
        <v>0</v>
      </c>
      <c r="BM56" s="85">
        <f>IF(E56=Spielplan!E56,IF(G56=Spielplan!G56,Punktemodus!$B$5,0),0)</f>
        <v>3</v>
      </c>
      <c r="BN56" s="85">
        <f>IF(E56=Spielplan!E56,Punktemodus!$B$7,0)</f>
        <v>1</v>
      </c>
      <c r="BO56" s="85">
        <f>IF(G56=Spielplan!G56,Punktemodus!$B$7,0)</f>
        <v>1</v>
      </c>
      <c r="BP56" s="137">
        <f>IF(Spielplan!E56="",0,SUM(BJ56:BO56))</f>
        <v>0</v>
      </c>
      <c r="BQ56" s="85"/>
      <c r="BR56" s="141"/>
      <c r="BS56" s="153" t="s">
        <v>121</v>
      </c>
      <c r="BT56" s="144" t="str">
        <f>Spielplan!$BL$20</f>
        <v/>
      </c>
      <c r="BU56" s="145"/>
      <c r="BV56" s="146">
        <f>Spielplan!$BN$20</f>
        <v>0</v>
      </c>
      <c r="BW56" s="147"/>
      <c r="BX56" s="148">
        <f>IF(BT20=BT56,Punktemodus!$B$11,0)</f>
        <v>10</v>
      </c>
      <c r="BY56" s="148">
        <f>IF(BT56=BT37,Punktemodus!B13,0)</f>
        <v>5</v>
      </c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</row>
    <row r="57" spans="1:101" ht="18.75" customHeight="1" thickBot="1" x14ac:dyDescent="0.3">
      <c r="A57" s="60"/>
      <c r="B57" s="60"/>
      <c r="C57" s="193" t="str">
        <f>Spielplan!$C$57</f>
        <v>Frankreich</v>
      </c>
      <c r="D57" s="194"/>
      <c r="E57" s="104"/>
      <c r="F57" s="93"/>
      <c r="G57" s="104"/>
      <c r="H57" s="193" t="str">
        <f>Spielplan!$H$57</f>
        <v>Honduras</v>
      </c>
      <c r="I57" s="194"/>
      <c r="J57" s="60"/>
      <c r="K57" s="60" t="s">
        <v>97</v>
      </c>
      <c r="L57" s="60">
        <f t="shared" si="16"/>
        <v>0</v>
      </c>
      <c r="M57" s="60"/>
      <c r="N57" s="60"/>
      <c r="O57" s="60">
        <f>IF($E57="",0,IF($E57&gt;$G57,3,IF($E57=$G57,1,0)))</f>
        <v>0</v>
      </c>
      <c r="P57" s="60">
        <f>IF($G57="",0,IF($E57&gt;$G57,0,IF($E57=$G57,1,3)))</f>
        <v>0</v>
      </c>
      <c r="Q57" s="60"/>
      <c r="R57" s="60"/>
      <c r="S57" s="60">
        <f>E57</f>
        <v>0</v>
      </c>
      <c r="T57" s="60">
        <f>G57</f>
        <v>0</v>
      </c>
      <c r="U57" s="60"/>
      <c r="V57" s="60"/>
      <c r="W57" s="60">
        <f>G57</f>
        <v>0</v>
      </c>
      <c r="X57" s="60">
        <f>E57</f>
        <v>0</v>
      </c>
      <c r="Y57" s="60"/>
      <c r="Z57" s="60">
        <f>N62</f>
        <v>0</v>
      </c>
      <c r="AA57" s="60">
        <f>R62</f>
        <v>0</v>
      </c>
      <c r="AB57" s="60">
        <f>V62</f>
        <v>0</v>
      </c>
      <c r="AC57" s="60">
        <f>AA57-AB57</f>
        <v>0</v>
      </c>
      <c r="AD57" s="60">
        <f>IF(Z57&gt;Z56,-1,0)</f>
        <v>0</v>
      </c>
      <c r="AE57" s="60">
        <f>IF(Z57&gt;Z58,-1,0)</f>
        <v>0</v>
      </c>
      <c r="AF57" s="60">
        <f>IF(Z57&gt;Z59,-1,0)</f>
        <v>0</v>
      </c>
      <c r="AG57" s="60">
        <f>10000-(AJ57*1000+AM57*100+AK57*10)</f>
        <v>10000</v>
      </c>
      <c r="AH57" s="90">
        <f>RANK(AG57,AG56:AG59,1)</f>
        <v>1</v>
      </c>
      <c r="AI57" s="60" t="str">
        <f>H56</f>
        <v>Ecuador</v>
      </c>
      <c r="AJ57" s="60">
        <f t="shared" si="17"/>
        <v>0</v>
      </c>
      <c r="AK57" s="60">
        <f t="shared" si="17"/>
        <v>0</v>
      </c>
      <c r="AL57" s="60">
        <f t="shared" si="17"/>
        <v>0</v>
      </c>
      <c r="AM57" s="60">
        <f>AK57-AL57</f>
        <v>0</v>
      </c>
      <c r="AN57" s="187">
        <f>IF(AG56=AG57,IF(E56&gt;G56,AG56-0.1,AG56),AG56)</f>
        <v>10000</v>
      </c>
      <c r="AO57" s="187"/>
      <c r="AP57" s="187">
        <f>IF(AG58=AG57,IF(G61&gt;E61,AG58-0.1,AG58),AG58)</f>
        <v>10000</v>
      </c>
      <c r="AQ57" s="187">
        <f>IF(AG59=AG57,IF(G59&gt;E59,AG59-0.1,AG59),AG59)</f>
        <v>10000</v>
      </c>
      <c r="AR57" s="187">
        <f>AO60</f>
        <v>30000</v>
      </c>
      <c r="AS57" s="90">
        <f>RANK(AR57,AR56:AR59,1)</f>
        <v>1</v>
      </c>
      <c r="AT57" s="60" t="str">
        <f t="shared" si="18"/>
        <v>Ecuador</v>
      </c>
      <c r="AU57" s="60">
        <f t="shared" si="18"/>
        <v>0</v>
      </c>
      <c r="AV57" s="60">
        <f t="shared" si="18"/>
        <v>0</v>
      </c>
      <c r="AW57" s="60">
        <f t="shared" si="18"/>
        <v>0</v>
      </c>
      <c r="AX57" s="60"/>
      <c r="AY57" s="60"/>
      <c r="AZ57" s="60"/>
      <c r="BA57" s="235">
        <v>2</v>
      </c>
      <c r="BB57" s="193" t="e">
        <f>VLOOKUP(2,AS56:AT59,2,FALSE)</f>
        <v>#N/A</v>
      </c>
      <c r="BC57" s="236"/>
      <c r="BD57" s="237" t="e">
        <f>VLOOKUP(2,AS56:AW59,3,FALSE)</f>
        <v>#N/A</v>
      </c>
      <c r="BE57" s="238" t="e">
        <f>VLOOKUP(2,AS56:AW59,4,FALSE)</f>
        <v>#N/A</v>
      </c>
      <c r="BF57" s="93" t="s">
        <v>12</v>
      </c>
      <c r="BG57" s="238" t="e">
        <f>VLOOKUP(2,AS56:AW59,5,FALSE)</f>
        <v>#N/A</v>
      </c>
      <c r="BH57" s="238" t="s">
        <v>127</v>
      </c>
      <c r="BI57" s="85"/>
      <c r="BJ57" s="85">
        <f>IF(E57&gt;G57,IF(Spielplan!E57&gt;Spielplan!G57,Punktemodus!$B$3,0),0)</f>
        <v>0</v>
      </c>
      <c r="BK57" s="85">
        <f>IF(E57=G57,IF(Spielplan!E57=Spielplan!G57,Punktemodus!$B$3,0),0)</f>
        <v>10</v>
      </c>
      <c r="BL57" s="85">
        <f>IF(E57&lt;G57,IF(Spielplan!E57&lt;Spielplan!G57,Punktemodus!$B$3,0),0)</f>
        <v>0</v>
      </c>
      <c r="BM57" s="85">
        <f>IF(E57=Spielplan!E57,IF(G57=Spielplan!G57,Punktemodus!$B$5,0),0)</f>
        <v>3</v>
      </c>
      <c r="BN57" s="85">
        <f>IF(E57=Spielplan!E57,Punktemodus!$B$7,0)</f>
        <v>1</v>
      </c>
      <c r="BO57" s="85">
        <f>IF(G57=Spielplan!G57,Punktemodus!$B$7,0)</f>
        <v>1</v>
      </c>
      <c r="BP57" s="137">
        <f>IF(Spielplan!E57="",0,SUM(BJ57:BO57))</f>
        <v>0</v>
      </c>
      <c r="BQ57" s="85"/>
      <c r="BR57" s="141"/>
      <c r="BS57" s="149" t="s">
        <v>122</v>
      </c>
      <c r="BT57" s="144" t="str">
        <f>Spielplan!$BL$21</f>
        <v/>
      </c>
      <c r="BU57" s="145"/>
      <c r="BV57" s="146">
        <f>Spielplan!$BN$21</f>
        <v>0</v>
      </c>
      <c r="BW57" s="134"/>
      <c r="BX57" s="148">
        <f>IF(BT21=BT57,Punktemodus!$B$11,0)</f>
        <v>10</v>
      </c>
      <c r="BY57" s="148">
        <f>IF(BT57=BT36,Punktemodus!B13,0)</f>
        <v>5</v>
      </c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54" t="s">
        <v>29</v>
      </c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</row>
    <row r="58" spans="1:101" ht="18.75" customHeight="1" thickBot="1" x14ac:dyDescent="0.3">
      <c r="A58" s="60"/>
      <c r="B58" s="60"/>
      <c r="C58" s="191" t="str">
        <f>C56</f>
        <v>Schweiz</v>
      </c>
      <c r="D58" s="192"/>
      <c r="E58" s="104"/>
      <c r="F58" s="93"/>
      <c r="G58" s="104"/>
      <c r="H58" s="191" t="str">
        <f>C57</f>
        <v>Frankreich</v>
      </c>
      <c r="I58" s="192"/>
      <c r="J58" s="60"/>
      <c r="K58" s="60" t="s">
        <v>98</v>
      </c>
      <c r="L58" s="60">
        <f t="shared" si="16"/>
        <v>0</v>
      </c>
      <c r="M58" s="60">
        <f>IF($E58="",0,IF($E58&gt;$G58,3,IF($E58=G58,1,0)))</f>
        <v>0</v>
      </c>
      <c r="N58" s="60"/>
      <c r="O58" s="60">
        <f>IF($G58="",0,IF($E58&gt;$G58,0,IF($E58=$G58,1,3)))</f>
        <v>0</v>
      </c>
      <c r="P58" s="60"/>
      <c r="Q58" s="60">
        <f>E58</f>
        <v>0</v>
      </c>
      <c r="R58" s="60"/>
      <c r="S58" s="60">
        <f>G58</f>
        <v>0</v>
      </c>
      <c r="T58" s="60"/>
      <c r="U58" s="60">
        <f>G58</f>
        <v>0</v>
      </c>
      <c r="V58" s="60"/>
      <c r="W58" s="60">
        <f>E58</f>
        <v>0</v>
      </c>
      <c r="X58" s="60"/>
      <c r="Y58" s="60"/>
      <c r="Z58" s="60">
        <f>O62</f>
        <v>0</v>
      </c>
      <c r="AA58" s="60">
        <f>S62</f>
        <v>0</v>
      </c>
      <c r="AB58" s="60">
        <f>W62</f>
        <v>0</v>
      </c>
      <c r="AC58" s="60">
        <f>AA58-AB58</f>
        <v>0</v>
      </c>
      <c r="AD58" s="60">
        <f>IF(Z58&gt;Z56,-1,0)</f>
        <v>0</v>
      </c>
      <c r="AE58" s="60">
        <f>IF(Z58&gt;Z57,-1,0)</f>
        <v>0</v>
      </c>
      <c r="AF58" s="60">
        <f>IF(Z58&gt;Z59,-1,0)</f>
        <v>0</v>
      </c>
      <c r="AG58" s="60">
        <f>10000-(AJ58*1000+AM58*100+AK58*10)</f>
        <v>10000</v>
      </c>
      <c r="AH58" s="90">
        <f>RANK(AG58,AG56:AG59,1)</f>
        <v>1</v>
      </c>
      <c r="AI58" s="60" t="str">
        <f>C57</f>
        <v>Frankreich</v>
      </c>
      <c r="AJ58" s="60">
        <f t="shared" si="17"/>
        <v>0</v>
      </c>
      <c r="AK58" s="60">
        <f t="shared" si="17"/>
        <v>0</v>
      </c>
      <c r="AL58" s="60">
        <f t="shared" si="17"/>
        <v>0</v>
      </c>
      <c r="AM58" s="60">
        <f>AK58-AL58</f>
        <v>0</v>
      </c>
      <c r="AN58" s="187">
        <f>IF(AG56=AG58,IF(E58&gt;G58,AG56-0.1,AG56),AG56)</f>
        <v>10000</v>
      </c>
      <c r="AO58" s="187">
        <f>IF(AG57=AG58,IF(E61&gt;G61,AG57-0.1,AG57),AG57)</f>
        <v>10000</v>
      </c>
      <c r="AP58" s="187"/>
      <c r="AQ58" s="187">
        <f>IF(AG59=AG58,IF(G57&gt;E57,AG59-0.1,AG59),AG59)</f>
        <v>10000</v>
      </c>
      <c r="AR58" s="187">
        <f>AP60</f>
        <v>30000</v>
      </c>
      <c r="AS58" s="90">
        <f>RANK(AR58,AR56:AR59,1)</f>
        <v>1</v>
      </c>
      <c r="AT58" s="60" t="str">
        <f t="shared" si="18"/>
        <v>Frankreich</v>
      </c>
      <c r="AU58" s="60">
        <f t="shared" si="18"/>
        <v>0</v>
      </c>
      <c r="AV58" s="60">
        <f t="shared" si="18"/>
        <v>0</v>
      </c>
      <c r="AW58" s="60">
        <f t="shared" si="18"/>
        <v>0</v>
      </c>
      <c r="AX58" s="60"/>
      <c r="AY58" s="60"/>
      <c r="AZ58" s="60"/>
      <c r="BA58" s="113">
        <v>3</v>
      </c>
      <c r="BB58" s="114" t="e">
        <f>VLOOKUP(3,AS56:AT59,2,FALSE)</f>
        <v>#N/A</v>
      </c>
      <c r="BC58" s="115"/>
      <c r="BD58" s="116" t="e">
        <f>VLOOKUP(3,AS56:AW59,3,FALSE)</f>
        <v>#N/A</v>
      </c>
      <c r="BE58" s="116" t="e">
        <f>VLOOKUP(3,AS56:AW59,4,FALSE)</f>
        <v>#N/A</v>
      </c>
      <c r="BF58" s="93" t="s">
        <v>12</v>
      </c>
      <c r="BG58" s="116" t="e">
        <f>VLOOKUP(3,AS56:AW59,5,FALSE)</f>
        <v>#N/A</v>
      </c>
      <c r="BH58" s="60"/>
      <c r="BI58" s="85"/>
      <c r="BJ58" s="85">
        <f>IF(E58&gt;G58,IF(Spielplan!E58&gt;Spielplan!G58,Punktemodus!$B$3,0),0)</f>
        <v>0</v>
      </c>
      <c r="BK58" s="85">
        <f>IF(E58=G58,IF(Spielplan!E58=Spielplan!G58,Punktemodus!$B$3,0),0)</f>
        <v>10</v>
      </c>
      <c r="BL58" s="85">
        <f>IF(E58&lt;G58,IF(Spielplan!E58&lt;Spielplan!G58,Punktemodus!$B$3,0),0)</f>
        <v>0</v>
      </c>
      <c r="BM58" s="85">
        <f>IF(E58=Spielplan!E58,IF(G58=Spielplan!G58,Punktemodus!$B$5,0),0)</f>
        <v>3</v>
      </c>
      <c r="BN58" s="85">
        <f>IF(E58=Spielplan!E58,Punktemodus!$B$7,0)</f>
        <v>1</v>
      </c>
      <c r="BO58" s="85">
        <f>IF(G58=Spielplan!G58,Punktemodus!$B$7,0)</f>
        <v>1</v>
      </c>
      <c r="BP58" s="137">
        <f>IF(Spielplan!E58="",0,SUM(BJ58:BO58))</f>
        <v>0</v>
      </c>
      <c r="BQ58" s="85"/>
      <c r="BR58" s="141"/>
      <c r="BS58" s="150"/>
      <c r="BT58" s="134"/>
      <c r="BU58" s="134"/>
      <c r="BV58" s="134"/>
      <c r="BW58" s="134"/>
      <c r="BX58" s="148"/>
      <c r="BY58" s="148"/>
      <c r="BZ58" s="134"/>
      <c r="CA58" s="144" t="str">
        <f>Spielplan!$BS$22</f>
        <v/>
      </c>
      <c r="CB58" s="145"/>
      <c r="CC58" s="146">
        <f>Spielplan!$BU$22</f>
        <v>0</v>
      </c>
      <c r="CD58" s="147"/>
      <c r="CE58" s="134">
        <f>IF(CA58=CA22,Punktemodus!B15,0)</f>
        <v>20</v>
      </c>
      <c r="CF58" s="148">
        <f>IF(OR(CA58=$CA$14,CA58=$CA$15,CA58=$CA$23,CA58=$CA$30,CA58=$CA$31,CA58=$CA$38,CA58=$CA$39),Punktemodus!B17,0)</f>
        <v>10</v>
      </c>
      <c r="CG58" s="134"/>
      <c r="CH58" s="134"/>
      <c r="CI58" s="147"/>
      <c r="CJ58" s="134"/>
      <c r="CK58" s="134"/>
      <c r="CL58" s="134"/>
      <c r="CM58" s="134"/>
      <c r="CN58" s="134"/>
      <c r="CO58" s="134"/>
      <c r="CP58" s="134"/>
      <c r="CQ58" s="155"/>
      <c r="CR58" s="142" t="s">
        <v>130</v>
      </c>
      <c r="CS58" s="155"/>
      <c r="CT58" s="155"/>
      <c r="CU58" s="155"/>
      <c r="CV58" s="155"/>
      <c r="CW58" s="134"/>
    </row>
    <row r="59" spans="1:101" ht="18.75" customHeight="1" thickBot="1" x14ac:dyDescent="0.3">
      <c r="A59" s="60"/>
      <c r="B59" s="60"/>
      <c r="C59" s="193" t="str">
        <f>H56</f>
        <v>Ecuador</v>
      </c>
      <c r="D59" s="194"/>
      <c r="E59" s="104"/>
      <c r="F59" s="93"/>
      <c r="G59" s="104"/>
      <c r="H59" s="193" t="str">
        <f>H57</f>
        <v>Honduras</v>
      </c>
      <c r="I59" s="194"/>
      <c r="J59" s="60"/>
      <c r="K59" s="60" t="s">
        <v>99</v>
      </c>
      <c r="L59" s="60">
        <f t="shared" si="16"/>
        <v>0</v>
      </c>
      <c r="M59" s="60"/>
      <c r="N59" s="60">
        <f>IF($E59="",0,IF($E59&gt;$G59,3,IF($E59=$G59,1,0)))</f>
        <v>0</v>
      </c>
      <c r="O59" s="60"/>
      <c r="P59" s="60">
        <f>IF($G59="",0,IF($E59&gt;$G59,0,IF($E59=$G59,1,3)))</f>
        <v>0</v>
      </c>
      <c r="Q59" s="60"/>
      <c r="R59" s="60">
        <f>E59</f>
        <v>0</v>
      </c>
      <c r="S59" s="60"/>
      <c r="T59" s="60">
        <f>G59</f>
        <v>0</v>
      </c>
      <c r="U59" s="60"/>
      <c r="V59" s="60">
        <f>G59</f>
        <v>0</v>
      </c>
      <c r="W59" s="60"/>
      <c r="X59" s="60">
        <f>E59</f>
        <v>0</v>
      </c>
      <c r="Y59" s="60"/>
      <c r="Z59" s="60">
        <f>P62</f>
        <v>0</v>
      </c>
      <c r="AA59" s="60">
        <f>T62</f>
        <v>0</v>
      </c>
      <c r="AB59" s="60">
        <f>X62</f>
        <v>0</v>
      </c>
      <c r="AC59" s="60">
        <f>AA59-AB59</f>
        <v>0</v>
      </c>
      <c r="AD59" s="60">
        <f>IF(Z59&gt;Z56,-1,0)</f>
        <v>0</v>
      </c>
      <c r="AE59" s="60">
        <f>IF(Z59&gt;Z57,-1,0)</f>
        <v>0</v>
      </c>
      <c r="AF59" s="60">
        <f>IF(Z59&gt;Z58,-1,0)</f>
        <v>0</v>
      </c>
      <c r="AG59" s="60">
        <f>10000-(AJ59*1000+AM59*100+AK59*10)</f>
        <v>10000</v>
      </c>
      <c r="AH59" s="90">
        <f>RANK(AG59,AG56:AG59,1)</f>
        <v>1</v>
      </c>
      <c r="AI59" s="60" t="str">
        <f>H57</f>
        <v>Honduras</v>
      </c>
      <c r="AJ59" s="60">
        <f t="shared" si="17"/>
        <v>0</v>
      </c>
      <c r="AK59" s="60">
        <f t="shared" si="17"/>
        <v>0</v>
      </c>
      <c r="AL59" s="60">
        <f t="shared" si="17"/>
        <v>0</v>
      </c>
      <c r="AM59" s="60">
        <f>AK59-AL59</f>
        <v>0</v>
      </c>
      <c r="AN59" s="187">
        <f>IF(AG56=AG59,IF(E60&gt;G60,AG56-0.1,AG56),AG56)</f>
        <v>10000</v>
      </c>
      <c r="AO59" s="187">
        <f>IF(AG57=AG59,IF(E59&gt;G59,AG57-0.1,AG57),AG57)</f>
        <v>10000</v>
      </c>
      <c r="AP59" s="187">
        <f>IF(AG58=AG59,IF(E57&gt;G57,AG58-0.1,AG58),AG58)</f>
        <v>10000</v>
      </c>
      <c r="AQ59" s="187"/>
      <c r="AR59" s="187">
        <f>AQ60</f>
        <v>30000</v>
      </c>
      <c r="AS59" s="90">
        <f>RANK(AR59,AR56:AR59,1)</f>
        <v>1</v>
      </c>
      <c r="AT59" s="60" t="str">
        <f t="shared" si="18"/>
        <v>Honduras</v>
      </c>
      <c r="AU59" s="60">
        <f t="shared" si="18"/>
        <v>0</v>
      </c>
      <c r="AV59" s="60">
        <f t="shared" si="18"/>
        <v>0</v>
      </c>
      <c r="AW59" s="60">
        <f t="shared" si="18"/>
        <v>0</v>
      </c>
      <c r="AX59" s="60"/>
      <c r="AY59" s="60"/>
      <c r="AZ59" s="60"/>
      <c r="BA59" s="113">
        <v>4</v>
      </c>
      <c r="BB59" s="114" t="e">
        <f>VLOOKUP(4,AS56:AT59,2,FALSE)</f>
        <v>#N/A</v>
      </c>
      <c r="BC59" s="115"/>
      <c r="BD59" s="116" t="e">
        <f>VLOOKUP(4,AS56:AW59,3,FALSE)</f>
        <v>#N/A</v>
      </c>
      <c r="BE59" s="116" t="e">
        <f>VLOOKUP(4,AS56:AW59,4,FALSE)</f>
        <v>#N/A</v>
      </c>
      <c r="BF59" s="93" t="s">
        <v>12</v>
      </c>
      <c r="BG59" s="116" t="e">
        <f>VLOOKUP(4,AS56:AW59,5,FALSE)</f>
        <v>#N/A</v>
      </c>
      <c r="BH59" s="60"/>
      <c r="BI59" s="85"/>
      <c r="BJ59" s="85">
        <f>IF(E59&gt;G59,IF(Spielplan!E59&gt;Spielplan!G59,Punktemodus!$B$3,0),0)</f>
        <v>0</v>
      </c>
      <c r="BK59" s="85">
        <f>IF(E59=G59,IF(Spielplan!E59=Spielplan!G59,Punktemodus!$B$3,0),0)</f>
        <v>10</v>
      </c>
      <c r="BL59" s="85">
        <f>IF(E59&lt;G59,IF(Spielplan!E59&lt;Spielplan!G59,Punktemodus!$B$3,0),0)</f>
        <v>0</v>
      </c>
      <c r="BM59" s="85">
        <f>IF(E59=Spielplan!E59,IF(G59=Spielplan!G59,Punktemodus!$B$5,0),0)</f>
        <v>3</v>
      </c>
      <c r="BN59" s="85">
        <f>IF(E59=Spielplan!E59,Punktemodus!$B$7,0)</f>
        <v>1</v>
      </c>
      <c r="BO59" s="85">
        <f>IF(G59=Spielplan!G59,Punktemodus!$B$7,0)</f>
        <v>1</v>
      </c>
      <c r="BP59" s="137">
        <f>IF(Spielplan!E59="",0,SUM(BJ59:BO59))</f>
        <v>0</v>
      </c>
      <c r="BQ59" s="85"/>
      <c r="BR59" s="141"/>
      <c r="BS59" s="134"/>
      <c r="BT59" s="134"/>
      <c r="BU59" s="134"/>
      <c r="BV59" s="134"/>
      <c r="BW59" s="134"/>
      <c r="BX59" s="148"/>
      <c r="BY59" s="148"/>
      <c r="BZ59" s="134"/>
      <c r="CA59" s="144" t="str">
        <f>Spielplan!$BS$23</f>
        <v/>
      </c>
      <c r="CB59" s="145"/>
      <c r="CC59" s="146">
        <f>Spielplan!$BU$23</f>
        <v>0</v>
      </c>
      <c r="CD59" s="134"/>
      <c r="CE59" s="134">
        <f>IF(CA59=CA23,Punktemodus!B15,0)</f>
        <v>20</v>
      </c>
      <c r="CF59" s="148">
        <f>IF(OR(CA59=$CA$14,CA59=$CA$15,CA59=$CA$22,CA59=$CA$30,CA59=$CA$31,CA59=$CA$38,CA59=$CA$39),Punktemodus!B17,0)</f>
        <v>10</v>
      </c>
      <c r="CG59" s="134"/>
      <c r="CH59" s="134"/>
      <c r="CI59" s="134"/>
      <c r="CJ59" s="134"/>
      <c r="CK59" s="144" t="str">
        <f>Spielplan!$CC$23</f>
        <v/>
      </c>
      <c r="CL59" s="145"/>
      <c r="CM59" s="146">
        <f>Spielplan!$CE$23</f>
        <v>0</v>
      </c>
      <c r="CN59" s="134"/>
      <c r="CO59" s="134">
        <f>IF(OR(CK59=CK23,CK59=CK24),Punktemodus!B21,0)</f>
        <v>40</v>
      </c>
      <c r="CP59" s="134"/>
      <c r="CQ59" s="370" t="str">
        <f>Spielplan!$CI$23</f>
        <v/>
      </c>
      <c r="CR59" s="371"/>
      <c r="CS59" s="371"/>
      <c r="CT59" s="371"/>
      <c r="CU59" s="371"/>
      <c r="CV59" s="372"/>
      <c r="CW59" s="134"/>
    </row>
    <row r="60" spans="1:101" ht="18.75" customHeight="1" thickBot="1" x14ac:dyDescent="0.3">
      <c r="A60" s="60"/>
      <c r="B60" s="60"/>
      <c r="C60" s="191" t="str">
        <f>C56</f>
        <v>Schweiz</v>
      </c>
      <c r="D60" s="192"/>
      <c r="E60" s="104"/>
      <c r="F60" s="93"/>
      <c r="G60" s="104"/>
      <c r="H60" s="191" t="str">
        <f>H57</f>
        <v>Honduras</v>
      </c>
      <c r="I60" s="192"/>
      <c r="J60" s="60"/>
      <c r="K60" s="60" t="s">
        <v>100</v>
      </c>
      <c r="L60" s="60">
        <f t="shared" si="16"/>
        <v>0</v>
      </c>
      <c r="M60" s="60">
        <f>IF($E60="",0,IF($E60&gt;$G60,3,IF($E60=G60,1,0)))</f>
        <v>0</v>
      </c>
      <c r="N60" s="60"/>
      <c r="O60" s="60"/>
      <c r="P60" s="60">
        <f>IF($G60="",0,IF($E60&gt;$G60,0,IF($E60=$G60,1,3)))</f>
        <v>0</v>
      </c>
      <c r="Q60" s="60">
        <f>E60</f>
        <v>0</v>
      </c>
      <c r="R60" s="60"/>
      <c r="S60" s="60"/>
      <c r="T60" s="60">
        <f>G60</f>
        <v>0</v>
      </c>
      <c r="U60" s="60">
        <f>G60</f>
        <v>0</v>
      </c>
      <c r="V60" s="60"/>
      <c r="W60" s="60"/>
      <c r="X60" s="60">
        <f>E60</f>
        <v>0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187">
        <f>SUM(AN56:AN59)</f>
        <v>30000</v>
      </c>
      <c r="AO60" s="187">
        <f>SUM(AO56:AO59)</f>
        <v>30000</v>
      </c>
      <c r="AP60" s="187">
        <f>SUM(AP56:AP59)</f>
        <v>30000</v>
      </c>
      <c r="AQ60" s="187">
        <f>SUM(AQ56:AQ59)</f>
        <v>30000</v>
      </c>
      <c r="AR60" s="187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85">
        <f>IF(E60&gt;G60,IF(Spielplan!E60&gt;Spielplan!G60,Punktemodus!$B$3,0),0)</f>
        <v>0</v>
      </c>
      <c r="BK60" s="85">
        <f>IF(E60=G60,IF(Spielplan!E60=Spielplan!G60,Punktemodus!$B$3,0),0)</f>
        <v>10</v>
      </c>
      <c r="BL60" s="85">
        <f>IF(E60&lt;G60,IF(Spielplan!E60&lt;Spielplan!G60,Punktemodus!$B$3,0),0)</f>
        <v>0</v>
      </c>
      <c r="BM60" s="85">
        <f>IF(E60=Spielplan!E60,IF(G60=Spielplan!G60,Punktemodus!$B$5,0),0)</f>
        <v>3</v>
      </c>
      <c r="BN60" s="85">
        <f>IF(E60=Spielplan!E60,Punktemodus!$B$7,0)</f>
        <v>1</v>
      </c>
      <c r="BO60" s="85">
        <f>IF(G60=Spielplan!G60,Punktemodus!$B$7,0)</f>
        <v>1</v>
      </c>
      <c r="BP60" s="137">
        <f>IF(Spielplan!E60="",0,SUM(BJ60:BO60))</f>
        <v>0</v>
      </c>
      <c r="BQ60" s="60"/>
      <c r="BR60" s="141"/>
      <c r="BS60" s="153" t="s">
        <v>123</v>
      </c>
      <c r="BT60" s="144" t="str">
        <f>Spielplan!$BL$24</f>
        <v/>
      </c>
      <c r="BU60" s="145"/>
      <c r="BV60" s="146">
        <f>Spielplan!$BN$24</f>
        <v>0</v>
      </c>
      <c r="BW60" s="147"/>
      <c r="BX60" s="148">
        <f>IF(BT24=BT60,Punktemodus!$B$11,0)</f>
        <v>10</v>
      </c>
      <c r="BY60" s="148">
        <f>IF(BT60=BT41,Punktemodus!B13,0)</f>
        <v>5</v>
      </c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44" t="str">
        <f>Spielplan!$CC$24</f>
        <v/>
      </c>
      <c r="CL60" s="145"/>
      <c r="CM60" s="146">
        <f>Spielplan!$CE$24</f>
        <v>0</v>
      </c>
      <c r="CN60" s="134"/>
      <c r="CO60" s="134">
        <f>IF(OR(CK60=CK23,CK60=CK24),Punktemodus!B21,0)</f>
        <v>40</v>
      </c>
      <c r="CP60" s="134"/>
      <c r="CQ60" s="373"/>
      <c r="CR60" s="374"/>
      <c r="CS60" s="374"/>
      <c r="CT60" s="374"/>
      <c r="CU60" s="374"/>
      <c r="CV60" s="375"/>
      <c r="CW60" s="134"/>
    </row>
    <row r="61" spans="1:101" ht="18.75" customHeight="1" thickBot="1" x14ac:dyDescent="0.3">
      <c r="A61" s="60"/>
      <c r="B61" s="60"/>
      <c r="C61" s="193" t="str">
        <f>H56</f>
        <v>Ecuador</v>
      </c>
      <c r="D61" s="194"/>
      <c r="E61" s="104"/>
      <c r="F61" s="93"/>
      <c r="G61" s="104"/>
      <c r="H61" s="193" t="str">
        <f>C57</f>
        <v>Frankreich</v>
      </c>
      <c r="I61" s="194"/>
      <c r="J61" s="60"/>
      <c r="K61" s="60" t="s">
        <v>100</v>
      </c>
      <c r="L61" s="60">
        <f t="shared" si="16"/>
        <v>0</v>
      </c>
      <c r="M61" s="60"/>
      <c r="N61" s="60">
        <f>IF($E61="",0,IF($E61&gt;$G61,3,IF($E61=$G61,1,0)))</f>
        <v>0</v>
      </c>
      <c r="O61" s="60">
        <f>IF($G61="",0,IF($E61&gt;$G61,0,IF($E61=$G61,1,3)))</f>
        <v>0</v>
      </c>
      <c r="P61" s="60"/>
      <c r="Q61" s="60"/>
      <c r="R61" s="60">
        <f>E61</f>
        <v>0</v>
      </c>
      <c r="S61" s="60">
        <f>G61</f>
        <v>0</v>
      </c>
      <c r="T61" s="60"/>
      <c r="U61" s="60"/>
      <c r="V61" s="60">
        <f>G61</f>
        <v>0</v>
      </c>
      <c r="W61" s="60">
        <f>E61</f>
        <v>0</v>
      </c>
      <c r="X61" s="60"/>
      <c r="Y61" s="60"/>
      <c r="Z61" s="60" t="s">
        <v>30</v>
      </c>
      <c r="AA61" s="60"/>
      <c r="AB61" s="60"/>
      <c r="AC61" s="60"/>
      <c r="AD61" s="60"/>
      <c r="AE61" s="60"/>
      <c r="AF61" s="60"/>
      <c r="AG61" s="60" t="b">
        <f>OR(AG56=AG57,AG56=AG58,AG56=AG59,AG57=AG58,AG57=AG59,AG58=AG59)</f>
        <v>1</v>
      </c>
      <c r="AH61" s="60"/>
      <c r="AI61" s="60"/>
      <c r="AJ61" s="60"/>
      <c r="AK61" s="60"/>
      <c r="AL61" s="60"/>
      <c r="AM61" s="60"/>
      <c r="AN61" s="60"/>
      <c r="AO61" s="60" t="s">
        <v>34</v>
      </c>
      <c r="AP61" s="60"/>
      <c r="AQ61" s="60"/>
      <c r="AR61" s="60" t="b">
        <f>OR(AR56=AR57,AR56=AR58,AR56=AR59,AR57=AR58,AR57=AR59,AR58=AR59)</f>
        <v>1</v>
      </c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85">
        <f>IF(E61&gt;G61,IF(Spielplan!E61&gt;Spielplan!G61,Punktemodus!$B$3,0),0)</f>
        <v>0</v>
      </c>
      <c r="BK61" s="85">
        <f>IF(E61=G61,IF(Spielplan!E61=Spielplan!G61,Punktemodus!$B$3,0),0)</f>
        <v>10</v>
      </c>
      <c r="BL61" s="85">
        <f>IF(E61&lt;G61,IF(Spielplan!E61&lt;Spielplan!G61,Punktemodus!$B$3,0),0)</f>
        <v>0</v>
      </c>
      <c r="BM61" s="85">
        <f>IF(E61=Spielplan!E61,IF(G61=Spielplan!G61,Punktemodus!$B$5,0),0)</f>
        <v>3</v>
      </c>
      <c r="BN61" s="85">
        <f>IF(E61=Spielplan!E61,Punktemodus!$B$7,0)</f>
        <v>1</v>
      </c>
      <c r="BO61" s="85">
        <f>IF(G61=Spielplan!G61,Punktemodus!$B$7,0)</f>
        <v>1</v>
      </c>
      <c r="BP61" s="137">
        <f>IF(Spielplan!E61="",0,SUM(BJ61:BO61))</f>
        <v>0</v>
      </c>
      <c r="BQ61" s="60"/>
      <c r="BR61" s="141"/>
      <c r="BS61" s="149" t="s">
        <v>124</v>
      </c>
      <c r="BT61" s="144" t="str">
        <f>Spielplan!$BL$25</f>
        <v/>
      </c>
      <c r="BU61" s="145"/>
      <c r="BV61" s="146">
        <f>Spielplan!$BN$25</f>
        <v>0</v>
      </c>
      <c r="BW61" s="134"/>
      <c r="BX61" s="148">
        <f>IF(BT25=BT61,Punktemodus!$B$11,0)</f>
        <v>10</v>
      </c>
      <c r="BY61" s="148">
        <f>IF(BT61=BT40,Punktemodus!B13,0)</f>
        <v>5</v>
      </c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55"/>
      <c r="CR61" s="142" t="s">
        <v>136</v>
      </c>
      <c r="CS61" s="155"/>
      <c r="CT61" s="155"/>
      <c r="CU61" s="155"/>
      <c r="CV61" s="155"/>
      <c r="CW61" s="134"/>
    </row>
    <row r="62" spans="1:101" ht="18.75" customHeight="1" thickBot="1" x14ac:dyDescent="0.25">
      <c r="A62" s="60"/>
      <c r="B62" s="60"/>
      <c r="C62" s="136" t="str">
        <f>IF(G61="","",IF(AR61=TRUE,"Achtung: Fehler in Tabelle!",""))</f>
        <v/>
      </c>
      <c r="D62" s="60"/>
      <c r="E62" s="85"/>
      <c r="F62" s="60"/>
      <c r="G62" s="85"/>
      <c r="H62" s="60"/>
      <c r="I62" s="60"/>
      <c r="J62" s="60"/>
      <c r="K62" s="60"/>
      <c r="L62" s="60"/>
      <c r="M62" s="60">
        <f t="shared" ref="M62:X62" si="19">SUM(M56:M61)</f>
        <v>0</v>
      </c>
      <c r="N62" s="60">
        <f t="shared" si="19"/>
        <v>0</v>
      </c>
      <c r="O62" s="60">
        <f t="shared" si="19"/>
        <v>0</v>
      </c>
      <c r="P62" s="60">
        <f t="shared" si="19"/>
        <v>0</v>
      </c>
      <c r="Q62" s="60">
        <f t="shared" si="19"/>
        <v>0</v>
      </c>
      <c r="R62" s="60">
        <f t="shared" si="19"/>
        <v>0</v>
      </c>
      <c r="S62" s="60">
        <f t="shared" si="19"/>
        <v>0</v>
      </c>
      <c r="T62" s="60">
        <f t="shared" si="19"/>
        <v>0</v>
      </c>
      <c r="U62" s="60">
        <f t="shared" si="19"/>
        <v>0</v>
      </c>
      <c r="V62" s="60">
        <f t="shared" si="19"/>
        <v>0</v>
      </c>
      <c r="W62" s="60">
        <f t="shared" si="19"/>
        <v>0</v>
      </c>
      <c r="X62" s="60">
        <f t="shared" si="19"/>
        <v>0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160">
        <f>SUM(BP56:BP61)</f>
        <v>0</v>
      </c>
      <c r="BQ62" s="60"/>
      <c r="BR62" s="141"/>
      <c r="BS62" s="150"/>
      <c r="BT62" s="134"/>
      <c r="BU62" s="134"/>
      <c r="BV62" s="134"/>
      <c r="BW62" s="134"/>
      <c r="BX62" s="148"/>
      <c r="BY62" s="148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370" t="str">
        <f>Spielplan!$CI$26</f>
        <v/>
      </c>
      <c r="CR62" s="371"/>
      <c r="CS62" s="371"/>
      <c r="CT62" s="371"/>
      <c r="CU62" s="371"/>
      <c r="CV62" s="372"/>
      <c r="CW62" s="134"/>
    </row>
    <row r="63" spans="1:101" ht="18.75" customHeight="1" thickBot="1" x14ac:dyDescent="0.3">
      <c r="A63" s="60"/>
      <c r="B63" s="60"/>
      <c r="C63" s="60"/>
      <c r="D63" s="60"/>
      <c r="E63" s="85"/>
      <c r="F63" s="60"/>
      <c r="G63" s="85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138"/>
      <c r="BQ63" s="60"/>
      <c r="BR63" s="141"/>
      <c r="BS63" s="134"/>
      <c r="BT63" s="134"/>
      <c r="BU63" s="134"/>
      <c r="BV63" s="134"/>
      <c r="BW63" s="134"/>
      <c r="BX63" s="148"/>
      <c r="BY63" s="148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54" t="s">
        <v>131</v>
      </c>
      <c r="CM63" s="134"/>
      <c r="CN63" s="134"/>
      <c r="CO63" s="134"/>
      <c r="CP63" s="134"/>
      <c r="CQ63" s="373"/>
      <c r="CR63" s="374"/>
      <c r="CS63" s="374"/>
      <c r="CT63" s="374"/>
      <c r="CU63" s="374"/>
      <c r="CV63" s="375"/>
      <c r="CW63" s="134"/>
    </row>
    <row r="64" spans="1:101" ht="18.75" customHeight="1" thickBot="1" x14ac:dyDescent="0.3">
      <c r="A64" s="60"/>
      <c r="B64" s="60"/>
      <c r="C64" s="60"/>
      <c r="D64" s="60"/>
      <c r="E64" s="85"/>
      <c r="F64" s="60"/>
      <c r="G64" s="85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138"/>
      <c r="BQ64" s="60"/>
      <c r="BR64" s="141"/>
      <c r="BS64" s="153" t="s">
        <v>20</v>
      </c>
      <c r="BT64" s="144" t="str">
        <f>Spielplan!$BL$28</f>
        <v/>
      </c>
      <c r="BU64" s="145"/>
      <c r="BV64" s="146">
        <f>Spielplan!$BN$28</f>
        <v>0</v>
      </c>
      <c r="BW64" s="147"/>
      <c r="BX64" s="148">
        <f>IF(BT28=BT64,Punktemodus!$B$11,0)</f>
        <v>10</v>
      </c>
      <c r="BY64" s="148">
        <f>IF(BT64=BT13,Punktemodus!B13,0)</f>
        <v>5</v>
      </c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55"/>
      <c r="CR64" s="142" t="s">
        <v>137</v>
      </c>
      <c r="CS64" s="155"/>
      <c r="CT64" s="155"/>
      <c r="CU64" s="155"/>
      <c r="CV64" s="155"/>
      <c r="CW64" s="134"/>
    </row>
    <row r="65" spans="1:101" ht="18.75" customHeight="1" thickBot="1" x14ac:dyDescent="0.3">
      <c r="A65" s="60"/>
      <c r="B65" s="60"/>
      <c r="C65" s="88" t="s">
        <v>91</v>
      </c>
      <c r="D65" s="60"/>
      <c r="E65" s="85"/>
      <c r="F65" s="60"/>
      <c r="G65" s="85"/>
      <c r="H65" s="60"/>
      <c r="I65" s="60"/>
      <c r="J65" s="60"/>
      <c r="K65" s="60"/>
      <c r="L65" s="60"/>
      <c r="M65" s="60" t="s">
        <v>4</v>
      </c>
      <c r="N65" s="60"/>
      <c r="O65" s="60"/>
      <c r="P65" s="60"/>
      <c r="Q65" s="60" t="s">
        <v>6</v>
      </c>
      <c r="R65" s="60"/>
      <c r="S65" s="60"/>
      <c r="T65" s="60"/>
      <c r="U65" s="60" t="s">
        <v>7</v>
      </c>
      <c r="V65" s="60"/>
      <c r="W65" s="60"/>
      <c r="X65" s="60"/>
      <c r="Y65" s="60"/>
      <c r="Z65" s="60" t="s">
        <v>4</v>
      </c>
      <c r="AA65" s="60" t="s">
        <v>5</v>
      </c>
      <c r="AB65" s="60"/>
      <c r="AC65" s="60"/>
      <c r="AD65" s="60" t="s">
        <v>9</v>
      </c>
      <c r="AE65" s="60"/>
      <c r="AF65" s="60"/>
      <c r="AG65" s="60"/>
      <c r="AH65" s="60" t="s">
        <v>32</v>
      </c>
      <c r="AI65" s="60"/>
      <c r="AJ65" s="60"/>
      <c r="AK65" s="60"/>
      <c r="AL65" s="60"/>
      <c r="AM65" s="60"/>
      <c r="AN65" s="60" t="s">
        <v>35</v>
      </c>
      <c r="AO65" s="60"/>
      <c r="AP65" s="60"/>
      <c r="AQ65" s="60"/>
      <c r="AR65" s="60"/>
      <c r="AS65" s="60" t="s">
        <v>33</v>
      </c>
      <c r="AT65" s="60"/>
      <c r="AU65" s="60"/>
      <c r="AV65" s="60"/>
      <c r="AW65" s="60"/>
      <c r="AX65" s="60"/>
      <c r="AY65" s="60"/>
      <c r="AZ65" s="60"/>
      <c r="BA65" s="60"/>
      <c r="BB65" s="89" t="s">
        <v>10</v>
      </c>
      <c r="BC65" s="60"/>
      <c r="BD65" s="90" t="s">
        <v>4</v>
      </c>
      <c r="BE65" s="60"/>
      <c r="BF65" s="61" t="s">
        <v>5</v>
      </c>
      <c r="BG65" s="60"/>
      <c r="BH65" s="60"/>
      <c r="BI65" s="85"/>
      <c r="BJ65" s="60"/>
      <c r="BK65" s="60"/>
      <c r="BL65" s="60"/>
      <c r="BM65" s="60"/>
      <c r="BN65" s="60"/>
      <c r="BO65" s="60"/>
      <c r="BP65" s="138"/>
      <c r="BQ65" s="85"/>
      <c r="BR65" s="141"/>
      <c r="BS65" s="149" t="s">
        <v>125</v>
      </c>
      <c r="BT65" s="144" t="str">
        <f>Spielplan!$BL$29</f>
        <v/>
      </c>
      <c r="BU65" s="145"/>
      <c r="BV65" s="146">
        <f>Spielplan!$BN$29</f>
        <v>0</v>
      </c>
      <c r="BW65" s="134"/>
      <c r="BX65" s="148">
        <f>IF(BT29=BT65,Punktemodus!$B$11,0)</f>
        <v>10</v>
      </c>
      <c r="BY65" s="148">
        <f>IF(BT65=BT12,Punktemodus!B13,0)</f>
        <v>5</v>
      </c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44" t="str">
        <f>Spielplan!$CC$29</f>
        <v/>
      </c>
      <c r="CL65" s="145"/>
      <c r="CM65" s="146">
        <f>Spielplan!$CE$29</f>
        <v>0</v>
      </c>
      <c r="CN65" s="134"/>
      <c r="CO65" s="134"/>
      <c r="CP65" s="134"/>
      <c r="CQ65" s="370" t="str">
        <f>Spielplan!$CI$29</f>
        <v/>
      </c>
      <c r="CR65" s="371"/>
      <c r="CS65" s="371"/>
      <c r="CT65" s="371"/>
      <c r="CU65" s="371"/>
      <c r="CV65" s="372"/>
      <c r="CW65" s="134"/>
    </row>
    <row r="66" spans="1:101" ht="18.75" customHeight="1" thickBot="1" x14ac:dyDescent="0.3">
      <c r="A66" s="60"/>
      <c r="B66" s="60"/>
      <c r="C66" s="60"/>
      <c r="D66" s="60"/>
      <c r="E66" s="85"/>
      <c r="F66" s="60"/>
      <c r="G66" s="85"/>
      <c r="H66" s="60"/>
      <c r="I66" s="60"/>
      <c r="J66" s="60"/>
      <c r="K66" s="60"/>
      <c r="L66" s="60"/>
      <c r="M66" s="60" t="s">
        <v>0</v>
      </c>
      <c r="N66" s="60" t="s">
        <v>1</v>
      </c>
      <c r="O66" s="60" t="s">
        <v>2</v>
      </c>
      <c r="P66" s="60" t="s">
        <v>3</v>
      </c>
      <c r="Q66" s="60" t="s">
        <v>0</v>
      </c>
      <c r="R66" s="60" t="s">
        <v>1</v>
      </c>
      <c r="S66" s="60" t="s">
        <v>2</v>
      </c>
      <c r="T66" s="60" t="s">
        <v>3</v>
      </c>
      <c r="U66" s="60" t="s">
        <v>0</v>
      </c>
      <c r="V66" s="60" t="s">
        <v>1</v>
      </c>
      <c r="W66" s="60" t="s">
        <v>2</v>
      </c>
      <c r="X66" s="60" t="s">
        <v>3</v>
      </c>
      <c r="Y66" s="60"/>
      <c r="Z66" s="60" t="s">
        <v>8</v>
      </c>
      <c r="AA66" s="60"/>
      <c r="AB66" s="60"/>
      <c r="AC66" s="60"/>
      <c r="AD66" s="60"/>
      <c r="AE66" s="60"/>
      <c r="AF66" s="60"/>
      <c r="AG66" s="60"/>
      <c r="AH66" s="60" t="s">
        <v>31</v>
      </c>
      <c r="AI66" s="60"/>
      <c r="AJ66" s="60"/>
      <c r="AK66" s="60"/>
      <c r="AL66" s="60"/>
      <c r="AM66" s="60"/>
      <c r="AN66" s="60" t="str">
        <f>AI67</f>
        <v>Argentinien</v>
      </c>
      <c r="AO66" s="60" t="str">
        <f>AI68</f>
        <v>Bosnien</v>
      </c>
      <c r="AP66" s="60" t="str">
        <f>AI69</f>
        <v>Iran</v>
      </c>
      <c r="AQ66" s="60" t="str">
        <f>AI70</f>
        <v>Nigeria</v>
      </c>
      <c r="AR66" s="60"/>
      <c r="AS66" s="60" t="s">
        <v>31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85"/>
      <c r="BJ66" s="85"/>
      <c r="BK66" s="85"/>
      <c r="BL66" s="85"/>
      <c r="BM66" s="85"/>
      <c r="BN66" s="85"/>
      <c r="BO66" s="85"/>
      <c r="BP66" s="137"/>
      <c r="BQ66" s="85"/>
      <c r="BR66" s="141"/>
      <c r="BS66" s="150"/>
      <c r="BT66" s="134"/>
      <c r="BU66" s="134"/>
      <c r="BV66" s="134"/>
      <c r="BW66" s="134"/>
      <c r="BX66" s="148"/>
      <c r="BY66" s="148"/>
      <c r="BZ66" s="134"/>
      <c r="CA66" s="144" t="str">
        <f>Spielplan!$BS$30</f>
        <v/>
      </c>
      <c r="CB66" s="145"/>
      <c r="CC66" s="146">
        <f>Spielplan!$BU$30</f>
        <v>0</v>
      </c>
      <c r="CD66" s="147"/>
      <c r="CE66" s="134">
        <f>IF(CA66=CA30,Punktemodus!B15,0)</f>
        <v>20</v>
      </c>
      <c r="CF66" s="148">
        <f>IF(OR(CA66=$CA$14,CA66=$CA$15,CA66=$CA$22,CA66=$CA$23,CA66=$CA$31,CA66=$CA$38,CA66=$CA$39),Punktemodus!B17,0)</f>
        <v>10</v>
      </c>
      <c r="CG66" s="134"/>
      <c r="CH66" s="134"/>
      <c r="CI66" s="134"/>
      <c r="CJ66" s="134"/>
      <c r="CK66" s="144" t="str">
        <f>Spielplan!$CC$30</f>
        <v/>
      </c>
      <c r="CL66" s="145"/>
      <c r="CM66" s="146">
        <f>Spielplan!$CE$30</f>
        <v>0</v>
      </c>
      <c r="CN66" s="134"/>
      <c r="CO66" s="134"/>
      <c r="CP66" s="134"/>
      <c r="CQ66" s="373"/>
      <c r="CR66" s="374"/>
      <c r="CS66" s="374"/>
      <c r="CT66" s="374"/>
      <c r="CU66" s="374"/>
      <c r="CV66" s="375"/>
      <c r="CW66" s="134"/>
    </row>
    <row r="67" spans="1:101" ht="18.75" customHeight="1" thickBot="1" x14ac:dyDescent="0.3">
      <c r="A67" s="60"/>
      <c r="B67" s="60"/>
      <c r="C67" s="200" t="str">
        <f>Spielplan!$C$67</f>
        <v>Argentinien</v>
      </c>
      <c r="D67" s="201"/>
      <c r="E67" s="104"/>
      <c r="F67" s="93"/>
      <c r="G67" s="104"/>
      <c r="H67" s="200" t="str">
        <f>Spielplan!$H$67</f>
        <v>Bosnien</v>
      </c>
      <c r="I67" s="201"/>
      <c r="J67" s="60"/>
      <c r="K67" s="60" t="s">
        <v>101</v>
      </c>
      <c r="L67" s="60">
        <f t="shared" ref="L67:L72" si="20">IF(E67-G67&gt;0,1,IF(G67=E67,0,-1))</f>
        <v>0</v>
      </c>
      <c r="M67" s="60">
        <f>IF($E67="",0,IF($E67&gt;$G67,3,IF($E67=G67,1,0)))</f>
        <v>0</v>
      </c>
      <c r="N67" s="60">
        <f>IF($G67="",0,IF($E67&gt;$G67,0,IF($E67=G67,1,3)))</f>
        <v>0</v>
      </c>
      <c r="O67" s="60"/>
      <c r="P67" s="60"/>
      <c r="Q67" s="60">
        <f>E67</f>
        <v>0</v>
      </c>
      <c r="R67" s="60">
        <f>G67</f>
        <v>0</v>
      </c>
      <c r="S67" s="60"/>
      <c r="T67" s="60"/>
      <c r="U67" s="60">
        <f>G67</f>
        <v>0</v>
      </c>
      <c r="V67" s="60">
        <f>E67</f>
        <v>0</v>
      </c>
      <c r="W67" s="60"/>
      <c r="X67" s="60"/>
      <c r="Y67" s="60"/>
      <c r="Z67" s="60">
        <f>M73</f>
        <v>0</v>
      </c>
      <c r="AA67" s="60">
        <f>Q73</f>
        <v>0</v>
      </c>
      <c r="AB67" s="60">
        <f>U73</f>
        <v>0</v>
      </c>
      <c r="AC67" s="60">
        <f>AA67-AB67</f>
        <v>0</v>
      </c>
      <c r="AD67" s="60">
        <f>IF(Z67&gt;Z68,-1,0)</f>
        <v>0</v>
      </c>
      <c r="AE67" s="60">
        <f>IF(Z67&gt;Z69,-1,0)</f>
        <v>0</v>
      </c>
      <c r="AF67" s="60">
        <f>IF(Z67&gt;Z70,-1,0)</f>
        <v>0</v>
      </c>
      <c r="AG67" s="60">
        <f>10000-(AJ67*1000+AM67*100+AK67*10)</f>
        <v>10000</v>
      </c>
      <c r="AH67" s="90">
        <f>RANK(AG67,AG67:AG70,1)</f>
        <v>1</v>
      </c>
      <c r="AI67" s="60" t="str">
        <f>C67</f>
        <v>Argentinien</v>
      </c>
      <c r="AJ67" s="60">
        <f t="shared" ref="AJ67:AL70" si="21">Z67</f>
        <v>0</v>
      </c>
      <c r="AK67" s="60">
        <f t="shared" si="21"/>
        <v>0</v>
      </c>
      <c r="AL67" s="60">
        <f t="shared" si="21"/>
        <v>0</v>
      </c>
      <c r="AM67" s="60">
        <f>AK67-AL67</f>
        <v>0</v>
      </c>
      <c r="AN67" s="187"/>
      <c r="AO67" s="187">
        <f>IF(AG68=AG67,IF(G67&gt;E67,AG68-0.1,AG68),AG68)</f>
        <v>10000</v>
      </c>
      <c r="AP67" s="187">
        <f>IF(AG69=AG67,IF(G69&gt;E69,AG69-0.1,AG69),AG69)</f>
        <v>10000</v>
      </c>
      <c r="AQ67" s="187">
        <f>IF(AG70=AG67,IF(G71&gt;E71,AG70-0.1,AG70),AG70)</f>
        <v>10000</v>
      </c>
      <c r="AR67" s="187">
        <f>AN71</f>
        <v>30000</v>
      </c>
      <c r="AS67" s="90">
        <f>RANK(AR67,AR67:AR70,1)</f>
        <v>1</v>
      </c>
      <c r="AT67" s="60" t="str">
        <f t="shared" ref="AT67:AW70" si="22">AI67</f>
        <v>Argentinien</v>
      </c>
      <c r="AU67" s="60">
        <f t="shared" si="22"/>
        <v>0</v>
      </c>
      <c r="AV67" s="60">
        <f t="shared" si="22"/>
        <v>0</v>
      </c>
      <c r="AW67" s="60">
        <f t="shared" si="22"/>
        <v>0</v>
      </c>
      <c r="AX67" s="60"/>
      <c r="AY67" s="60"/>
      <c r="AZ67" s="60"/>
      <c r="BA67" s="202">
        <v>1</v>
      </c>
      <c r="BB67" s="200" t="str">
        <f>VLOOKUP(1,AS67:AT70,2,FALSE)</f>
        <v>Argentinien</v>
      </c>
      <c r="BC67" s="201"/>
      <c r="BD67" s="203">
        <f>VLOOKUP(1,AS67:AW70,3,FALSE)</f>
        <v>0</v>
      </c>
      <c r="BE67" s="204">
        <f>VLOOKUP(1,AS67:AW70,4,FALSE)</f>
        <v>0</v>
      </c>
      <c r="BF67" s="93" t="s">
        <v>12</v>
      </c>
      <c r="BG67" s="204">
        <f>VLOOKUP(1,AS67:AW70,5,FALSE)</f>
        <v>0</v>
      </c>
      <c r="BH67" s="205" t="s">
        <v>126</v>
      </c>
      <c r="BI67" s="85"/>
      <c r="BJ67" s="85">
        <f>IF(E67&gt;G67,IF(Spielplan!E67&gt;Spielplan!G67,Punktemodus!$B$3,0),0)</f>
        <v>0</v>
      </c>
      <c r="BK67" s="85">
        <f>IF(E67=G67,IF(Spielplan!E67=Spielplan!G67,Punktemodus!$B$3,0),0)</f>
        <v>10</v>
      </c>
      <c r="BL67" s="85">
        <f>IF(E67&lt;G67,IF(Spielplan!E67&lt;Spielplan!G67,Punktemodus!$B$3,0),0)</f>
        <v>0</v>
      </c>
      <c r="BM67" s="85">
        <f>IF(E67=Spielplan!E67,IF(G67=Spielplan!G67,Punktemodus!$B$5,0),0)</f>
        <v>3</v>
      </c>
      <c r="BN67" s="85">
        <f>IF(E67=Spielplan!E67,Punktemodus!$B$7,0)</f>
        <v>1</v>
      </c>
      <c r="BO67" s="85">
        <f>IF(G67=Spielplan!G67,Punktemodus!$B$7,0)</f>
        <v>1</v>
      </c>
      <c r="BP67" s="137">
        <f>IF(Spielplan!E67="",0,SUM(BJ67:BO67))</f>
        <v>0</v>
      </c>
      <c r="BQ67" s="85"/>
      <c r="BR67" s="141"/>
      <c r="BS67" s="134"/>
      <c r="BT67" s="134"/>
      <c r="BU67" s="134"/>
      <c r="BV67" s="134"/>
      <c r="BW67" s="134"/>
      <c r="BX67" s="148"/>
      <c r="BY67" s="148"/>
      <c r="BZ67" s="134"/>
      <c r="CA67" s="144" t="str">
        <f>Spielplan!$BS$31</f>
        <v/>
      </c>
      <c r="CB67" s="145"/>
      <c r="CC67" s="146">
        <f>Spielplan!$BU$31</f>
        <v>0</v>
      </c>
      <c r="CD67" s="134"/>
      <c r="CE67" s="134">
        <f>IF(CA67=CA31,Punktemodus!B15,0)</f>
        <v>20</v>
      </c>
      <c r="CF67" s="148">
        <f>IF(OR(CA67=$CA$14,CA67=$CA$15,CA67=$CA$22,CA67=$CA$23,CA67=$CA$30,CA67=$CA$38,CA67=$CA$39),Punktemodus!B17,0)</f>
        <v>10</v>
      </c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55"/>
      <c r="CR67" s="142" t="s">
        <v>138</v>
      </c>
      <c r="CS67" s="155"/>
      <c r="CT67" s="155"/>
      <c r="CU67" s="155"/>
      <c r="CV67" s="155"/>
      <c r="CW67" s="134"/>
    </row>
    <row r="68" spans="1:101" ht="18.75" customHeight="1" thickBot="1" x14ac:dyDescent="0.3">
      <c r="A68" s="60"/>
      <c r="B68" s="60"/>
      <c r="C68" s="206" t="str">
        <f>Spielplan!$C$68</f>
        <v>Iran</v>
      </c>
      <c r="D68" s="207"/>
      <c r="E68" s="104"/>
      <c r="F68" s="93"/>
      <c r="G68" s="104"/>
      <c r="H68" s="206" t="str">
        <f>Spielplan!$H$68</f>
        <v>Nigeria</v>
      </c>
      <c r="I68" s="207"/>
      <c r="J68" s="60"/>
      <c r="K68" s="60" t="s">
        <v>102</v>
      </c>
      <c r="L68" s="60">
        <f t="shared" si="20"/>
        <v>0</v>
      </c>
      <c r="M68" s="60"/>
      <c r="N68" s="60"/>
      <c r="O68" s="60">
        <f>IF($E68="",0,IF($E68&gt;$G68,3,IF($E68=$G68,1,0)))</f>
        <v>0</v>
      </c>
      <c r="P68" s="60">
        <f>IF($G68="",0,IF($E68&gt;$G68,0,IF($E68=$G68,1,3)))</f>
        <v>0</v>
      </c>
      <c r="Q68" s="60"/>
      <c r="R68" s="60"/>
      <c r="S68" s="60">
        <f>E68</f>
        <v>0</v>
      </c>
      <c r="T68" s="60">
        <f>G68</f>
        <v>0</v>
      </c>
      <c r="U68" s="60"/>
      <c r="V68" s="60"/>
      <c r="W68" s="60">
        <f>G68</f>
        <v>0</v>
      </c>
      <c r="X68" s="60">
        <f>E68</f>
        <v>0</v>
      </c>
      <c r="Y68" s="60"/>
      <c r="Z68" s="60">
        <f>N73</f>
        <v>0</v>
      </c>
      <c r="AA68" s="60">
        <f>R73</f>
        <v>0</v>
      </c>
      <c r="AB68" s="60">
        <f>V73</f>
        <v>0</v>
      </c>
      <c r="AC68" s="60">
        <f>AA68-AB68</f>
        <v>0</v>
      </c>
      <c r="AD68" s="60">
        <f>IF(Z68&gt;Z67,-1,0)</f>
        <v>0</v>
      </c>
      <c r="AE68" s="60">
        <f>IF(Z68&gt;Z69,-1,0)</f>
        <v>0</v>
      </c>
      <c r="AF68" s="60">
        <f>IF(Z68&gt;Z70,-1,0)</f>
        <v>0</v>
      </c>
      <c r="AG68" s="60">
        <f>10000-(AJ68*1000+AM68*100+AK68*10)</f>
        <v>10000</v>
      </c>
      <c r="AH68" s="90">
        <f>RANK(AG68,AG67:AG70,1)</f>
        <v>1</v>
      </c>
      <c r="AI68" s="60" t="str">
        <f>H67</f>
        <v>Bosnien</v>
      </c>
      <c r="AJ68" s="60">
        <f t="shared" si="21"/>
        <v>0</v>
      </c>
      <c r="AK68" s="60">
        <f t="shared" si="21"/>
        <v>0</v>
      </c>
      <c r="AL68" s="60">
        <f t="shared" si="21"/>
        <v>0</v>
      </c>
      <c r="AM68" s="60">
        <f>AK68-AL68</f>
        <v>0</v>
      </c>
      <c r="AN68" s="187">
        <f>IF(AG67=AG68,IF(E67&gt;G67,AG67-0.1,AG67),AG67)</f>
        <v>10000</v>
      </c>
      <c r="AO68" s="187"/>
      <c r="AP68" s="187">
        <f>IF(AG69=AG68,IF(G72&gt;E72,AG69-0.1,AG69),AG69)</f>
        <v>10000</v>
      </c>
      <c r="AQ68" s="187">
        <f>IF(AG70=AG68,IF(G70&gt;E70,AG70-0.1,AG70),AG70)</f>
        <v>10000</v>
      </c>
      <c r="AR68" s="187">
        <f>AO71</f>
        <v>30000</v>
      </c>
      <c r="AS68" s="90">
        <f>RANK(AR68,AR67:AR70,1)</f>
        <v>1</v>
      </c>
      <c r="AT68" s="60" t="str">
        <f t="shared" si="22"/>
        <v>Bosnien</v>
      </c>
      <c r="AU68" s="60">
        <f t="shared" si="22"/>
        <v>0</v>
      </c>
      <c r="AV68" s="60">
        <f t="shared" si="22"/>
        <v>0</v>
      </c>
      <c r="AW68" s="60">
        <f t="shared" si="22"/>
        <v>0</v>
      </c>
      <c r="AX68" s="60"/>
      <c r="AY68" s="60"/>
      <c r="AZ68" s="60"/>
      <c r="BA68" s="208">
        <v>2</v>
      </c>
      <c r="BB68" s="206" t="e">
        <f>VLOOKUP(2,AS67:AT70,2,FALSE)</f>
        <v>#N/A</v>
      </c>
      <c r="BC68" s="207"/>
      <c r="BD68" s="209" t="e">
        <f>VLOOKUP(2,AS67:AW70,3,FALSE)</f>
        <v>#N/A</v>
      </c>
      <c r="BE68" s="210" t="e">
        <f>VLOOKUP(2,AS67:AW70,4,FALSE)</f>
        <v>#N/A</v>
      </c>
      <c r="BF68" s="93" t="s">
        <v>12</v>
      </c>
      <c r="BG68" s="210" t="e">
        <f>VLOOKUP(2,AS67:AW70,5,FALSE)</f>
        <v>#N/A</v>
      </c>
      <c r="BH68" s="210" t="s">
        <v>122</v>
      </c>
      <c r="BI68" s="85"/>
      <c r="BJ68" s="85">
        <f>IF(E68&gt;G68,IF(Spielplan!E68&gt;Spielplan!G68,Punktemodus!$B$3,0),0)</f>
        <v>0</v>
      </c>
      <c r="BK68" s="85">
        <f>IF(E68=G68,IF(Spielplan!E68=Spielplan!G68,Punktemodus!$B$3,0),0)</f>
        <v>10</v>
      </c>
      <c r="BL68" s="85">
        <f>IF(E68&lt;G68,IF(Spielplan!E68&lt;Spielplan!G68,Punktemodus!$B$3,0),0)</f>
        <v>0</v>
      </c>
      <c r="BM68" s="85">
        <f>IF(E68=Spielplan!E68,IF(G68=Spielplan!G68,Punktemodus!$B$5,0),0)</f>
        <v>3</v>
      </c>
      <c r="BN68" s="85">
        <f>IF(E68=Spielplan!E68,Punktemodus!$B$7,0)</f>
        <v>1</v>
      </c>
      <c r="BO68" s="85">
        <f>IF(G68=Spielplan!G68,Punktemodus!$B$7,0)</f>
        <v>1</v>
      </c>
      <c r="BP68" s="137">
        <f>IF(Spielplan!E68="",0,SUM(BJ68:BO68))</f>
        <v>0</v>
      </c>
      <c r="BQ68" s="85"/>
      <c r="BR68" s="141"/>
      <c r="BS68" s="153" t="s">
        <v>24</v>
      </c>
      <c r="BT68" s="144" t="str">
        <f>Spielplan!$BL$32</f>
        <v/>
      </c>
      <c r="BU68" s="145"/>
      <c r="BV68" s="146">
        <f>Spielplan!$BN$32</f>
        <v>0</v>
      </c>
      <c r="BW68" s="147"/>
      <c r="BX68" s="148">
        <f>IF(BT32=BT68,Punktemodus!$B$11,0)</f>
        <v>10</v>
      </c>
      <c r="BY68" s="148">
        <f>IF(BT68=BT17,Punktemodus!B13,0)</f>
        <v>5</v>
      </c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370" t="str">
        <f>Spielplan!$CI$32</f>
        <v/>
      </c>
      <c r="CR68" s="371"/>
      <c r="CS68" s="371"/>
      <c r="CT68" s="371"/>
      <c r="CU68" s="371"/>
      <c r="CV68" s="372"/>
      <c r="CW68" s="134"/>
    </row>
    <row r="69" spans="1:101" ht="18.75" customHeight="1" thickBot="1" x14ac:dyDescent="0.3">
      <c r="A69" s="60"/>
      <c r="B69" s="60"/>
      <c r="C69" s="200" t="str">
        <f>C67</f>
        <v>Argentinien</v>
      </c>
      <c r="D69" s="201"/>
      <c r="E69" s="104"/>
      <c r="F69" s="93"/>
      <c r="G69" s="104"/>
      <c r="H69" s="200" t="str">
        <f>C68</f>
        <v>Iran</v>
      </c>
      <c r="I69" s="201"/>
      <c r="J69" s="60"/>
      <c r="K69" s="60" t="s">
        <v>103</v>
      </c>
      <c r="L69" s="60">
        <f t="shared" si="20"/>
        <v>0</v>
      </c>
      <c r="M69" s="60">
        <f>IF($E69="",0,IF($E69&gt;$G69,3,IF($E69=G69,1,0)))</f>
        <v>0</v>
      </c>
      <c r="N69" s="60"/>
      <c r="O69" s="60">
        <f>IF($G69="",0,IF($E69&gt;$G69,0,IF($E69=$G69,1,3)))</f>
        <v>0</v>
      </c>
      <c r="P69" s="60"/>
      <c r="Q69" s="60">
        <f>E69</f>
        <v>0</v>
      </c>
      <c r="R69" s="60"/>
      <c r="S69" s="60">
        <f>G69</f>
        <v>0</v>
      </c>
      <c r="T69" s="60"/>
      <c r="U69" s="60">
        <f>G69</f>
        <v>0</v>
      </c>
      <c r="V69" s="60"/>
      <c r="W69" s="60">
        <f>E69</f>
        <v>0</v>
      </c>
      <c r="X69" s="60"/>
      <c r="Y69" s="60"/>
      <c r="Z69" s="60">
        <f>O73</f>
        <v>0</v>
      </c>
      <c r="AA69" s="60">
        <f>S73</f>
        <v>0</v>
      </c>
      <c r="AB69" s="60">
        <f>W73</f>
        <v>0</v>
      </c>
      <c r="AC69" s="60">
        <f>AA69-AB69</f>
        <v>0</v>
      </c>
      <c r="AD69" s="60">
        <f>IF(Z69&gt;Z67,-1,0)</f>
        <v>0</v>
      </c>
      <c r="AE69" s="60">
        <f>IF(Z69&gt;Z68,-1,0)</f>
        <v>0</v>
      </c>
      <c r="AF69" s="60">
        <f>IF(Z69&gt;Z70,-1,0)</f>
        <v>0</v>
      </c>
      <c r="AG69" s="60">
        <f>10000-(AJ69*1000+AM69*100+AK69*10)</f>
        <v>10000</v>
      </c>
      <c r="AH69" s="90">
        <f>RANK(AG69,AG67:AG70,1)</f>
        <v>1</v>
      </c>
      <c r="AI69" s="60" t="str">
        <f>C68</f>
        <v>Iran</v>
      </c>
      <c r="AJ69" s="60">
        <f t="shared" si="21"/>
        <v>0</v>
      </c>
      <c r="AK69" s="60">
        <f t="shared" si="21"/>
        <v>0</v>
      </c>
      <c r="AL69" s="60">
        <f t="shared" si="21"/>
        <v>0</v>
      </c>
      <c r="AM69" s="60">
        <f>AK69-AL69</f>
        <v>0</v>
      </c>
      <c r="AN69" s="187">
        <f>IF(AG67=AG69,IF(E69&gt;G69,AG67-0.1,AG67),AG67)</f>
        <v>10000</v>
      </c>
      <c r="AO69" s="187">
        <f>IF(AG68=AG69,IF(E72&gt;G72,AG68-0.1,AG68),AG68)</f>
        <v>10000</v>
      </c>
      <c r="AP69" s="187"/>
      <c r="AQ69" s="187">
        <f>IF(AG70=AG69,IF(G68&gt;E68,AG70-0.1,AG70),AG70)</f>
        <v>10000</v>
      </c>
      <c r="AR69" s="187">
        <f>AP71</f>
        <v>30000</v>
      </c>
      <c r="AS69" s="90">
        <f>RANK(AR69,AR67:AR70,1)</f>
        <v>1</v>
      </c>
      <c r="AT69" s="60" t="str">
        <f t="shared" si="22"/>
        <v>Iran</v>
      </c>
      <c r="AU69" s="60">
        <f t="shared" si="22"/>
        <v>0</v>
      </c>
      <c r="AV69" s="60">
        <f t="shared" si="22"/>
        <v>0</v>
      </c>
      <c r="AW69" s="60">
        <f t="shared" si="22"/>
        <v>0</v>
      </c>
      <c r="AX69" s="60"/>
      <c r="AY69" s="60"/>
      <c r="AZ69" s="60"/>
      <c r="BA69" s="113">
        <v>3</v>
      </c>
      <c r="BB69" s="114" t="e">
        <f>VLOOKUP(3,AS67:AT70,2,FALSE)</f>
        <v>#N/A</v>
      </c>
      <c r="BC69" s="115"/>
      <c r="BD69" s="116" t="e">
        <f>VLOOKUP(3,AS67:AW70,3,FALSE)</f>
        <v>#N/A</v>
      </c>
      <c r="BE69" s="116" t="e">
        <f>VLOOKUP(3,AS67:AW70,4,FALSE)</f>
        <v>#N/A</v>
      </c>
      <c r="BF69" s="93" t="s">
        <v>12</v>
      </c>
      <c r="BG69" s="116" t="e">
        <f>VLOOKUP(3,AS67:AW70,5,FALSE)</f>
        <v>#N/A</v>
      </c>
      <c r="BH69" s="60"/>
      <c r="BI69" s="85"/>
      <c r="BJ69" s="85">
        <f>IF(E69&gt;G69,IF(Spielplan!E69&gt;Spielplan!G69,Punktemodus!$B$3,0),0)</f>
        <v>0</v>
      </c>
      <c r="BK69" s="85">
        <f>IF(E69=G69,IF(Spielplan!E69=Spielplan!G69,Punktemodus!$B$3,0),0)</f>
        <v>10</v>
      </c>
      <c r="BL69" s="85">
        <f>IF(E69&lt;G69,IF(Spielplan!E69&lt;Spielplan!G69,Punktemodus!$B$3,0),0)</f>
        <v>0</v>
      </c>
      <c r="BM69" s="85">
        <f>IF(E69=Spielplan!E69,IF(G69=Spielplan!G69,Punktemodus!$B$5,0),0)</f>
        <v>3</v>
      </c>
      <c r="BN69" s="85">
        <f>IF(E69=Spielplan!E69,Punktemodus!$B$7,0)</f>
        <v>1</v>
      </c>
      <c r="BO69" s="85">
        <f>IF(G69=Spielplan!G69,Punktemodus!$B$7,0)</f>
        <v>1</v>
      </c>
      <c r="BP69" s="137">
        <f>IF(Spielplan!E69="",0,SUM(BJ69:BO69))</f>
        <v>0</v>
      </c>
      <c r="BQ69" s="85"/>
      <c r="BR69" s="141"/>
      <c r="BS69" s="149" t="s">
        <v>23</v>
      </c>
      <c r="BT69" s="144" t="str">
        <f>Spielplan!$BL$33</f>
        <v/>
      </c>
      <c r="BU69" s="145"/>
      <c r="BV69" s="146">
        <f>Spielplan!$BN$33</f>
        <v>0</v>
      </c>
      <c r="BW69" s="134"/>
      <c r="BX69" s="148">
        <f>IF(BT33=BT69,Punktemodus!$B$11,0)</f>
        <v>10</v>
      </c>
      <c r="BY69" s="148">
        <f>IF(BT69=BT16,Punktemodus!B13,0)</f>
        <v>5</v>
      </c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373"/>
      <c r="CR69" s="374"/>
      <c r="CS69" s="374"/>
      <c r="CT69" s="374"/>
      <c r="CU69" s="374"/>
      <c r="CV69" s="375"/>
      <c r="CW69" s="134"/>
    </row>
    <row r="70" spans="1:101" ht="18.75" customHeight="1" thickBot="1" x14ac:dyDescent="0.3">
      <c r="A70" s="60"/>
      <c r="B70" s="60"/>
      <c r="C70" s="206" t="str">
        <f>H67</f>
        <v>Bosnien</v>
      </c>
      <c r="D70" s="207"/>
      <c r="E70" s="104"/>
      <c r="F70" s="93"/>
      <c r="G70" s="104"/>
      <c r="H70" s="206" t="str">
        <f>H68</f>
        <v>Nigeria</v>
      </c>
      <c r="I70" s="207"/>
      <c r="J70" s="60"/>
      <c r="K70" s="60" t="s">
        <v>104</v>
      </c>
      <c r="L70" s="60">
        <f t="shared" si="20"/>
        <v>0</v>
      </c>
      <c r="M70" s="60"/>
      <c r="N70" s="60">
        <f>IF($E70="",0,IF($E70&gt;$G70,3,IF($E70=$G70,1,0)))</f>
        <v>0</v>
      </c>
      <c r="O70" s="60"/>
      <c r="P70" s="60">
        <f>IF($G70="",0,IF($E70&gt;$G70,0,IF($E70=$G70,1,3)))</f>
        <v>0</v>
      </c>
      <c r="Q70" s="60"/>
      <c r="R70" s="60">
        <f>E70</f>
        <v>0</v>
      </c>
      <c r="S70" s="60"/>
      <c r="T70" s="60">
        <f>G70</f>
        <v>0</v>
      </c>
      <c r="U70" s="60"/>
      <c r="V70" s="60">
        <f>G70</f>
        <v>0</v>
      </c>
      <c r="W70" s="60"/>
      <c r="X70" s="60">
        <f>E70</f>
        <v>0</v>
      </c>
      <c r="Y70" s="60"/>
      <c r="Z70" s="60">
        <f>P73</f>
        <v>0</v>
      </c>
      <c r="AA70" s="60">
        <f>T73</f>
        <v>0</v>
      </c>
      <c r="AB70" s="60">
        <f>X73</f>
        <v>0</v>
      </c>
      <c r="AC70" s="60">
        <f>AA70-AB70</f>
        <v>0</v>
      </c>
      <c r="AD70" s="60">
        <f>IF(Z70&gt;Z67,-1,0)</f>
        <v>0</v>
      </c>
      <c r="AE70" s="60">
        <f>IF(Z70&gt;Z68,-1,0)</f>
        <v>0</v>
      </c>
      <c r="AF70" s="60">
        <f>IF(Z70&gt;Z69,-1,0)</f>
        <v>0</v>
      </c>
      <c r="AG70" s="60">
        <f>10000-(AJ70*1000+AM70*100+AK70*10)</f>
        <v>10000</v>
      </c>
      <c r="AH70" s="90">
        <f>RANK(AG70,AG67:AG70,1)</f>
        <v>1</v>
      </c>
      <c r="AI70" s="60" t="str">
        <f>H68</f>
        <v>Nigeria</v>
      </c>
      <c r="AJ70" s="60">
        <f t="shared" si="21"/>
        <v>0</v>
      </c>
      <c r="AK70" s="60">
        <f t="shared" si="21"/>
        <v>0</v>
      </c>
      <c r="AL70" s="60">
        <f t="shared" si="21"/>
        <v>0</v>
      </c>
      <c r="AM70" s="60">
        <f>AK70-AL70</f>
        <v>0</v>
      </c>
      <c r="AN70" s="187">
        <f>IF(AG67=AG70,IF(E71&gt;G71,AG67-0.1,AG67),AG67)</f>
        <v>10000</v>
      </c>
      <c r="AO70" s="187">
        <f>IF(AG68=AG70,IF(E70&gt;G70,AG68-0.1,AG68),AG68)</f>
        <v>10000</v>
      </c>
      <c r="AP70" s="187">
        <f>IF(AG69=AG70,IF(E68&gt;G68,AG69-0.1,AG69),AG69)</f>
        <v>10000</v>
      </c>
      <c r="AQ70" s="187"/>
      <c r="AR70" s="187">
        <f>AQ71</f>
        <v>30000</v>
      </c>
      <c r="AS70" s="90">
        <f>RANK(AR70,AR67:AR70,1)</f>
        <v>1</v>
      </c>
      <c r="AT70" s="60" t="str">
        <f t="shared" si="22"/>
        <v>Nigeria</v>
      </c>
      <c r="AU70" s="60">
        <f t="shared" si="22"/>
        <v>0</v>
      </c>
      <c r="AV70" s="60">
        <f t="shared" si="22"/>
        <v>0</v>
      </c>
      <c r="AW70" s="60">
        <f t="shared" si="22"/>
        <v>0</v>
      </c>
      <c r="AX70" s="60"/>
      <c r="AY70" s="60"/>
      <c r="AZ70" s="60"/>
      <c r="BA70" s="113">
        <v>4</v>
      </c>
      <c r="BB70" s="114" t="e">
        <f>VLOOKUP(4,AS67:AT70,2,FALSE)</f>
        <v>#N/A</v>
      </c>
      <c r="BC70" s="115"/>
      <c r="BD70" s="116" t="e">
        <f>VLOOKUP(4,AS67:AW70,3,FALSE)</f>
        <v>#N/A</v>
      </c>
      <c r="BE70" s="116" t="e">
        <f>VLOOKUP(4,AS67:AW70,4,FALSE)</f>
        <v>#N/A</v>
      </c>
      <c r="BF70" s="93" t="s">
        <v>12</v>
      </c>
      <c r="BG70" s="116" t="e">
        <f>VLOOKUP(4,AS67:AW70,5,FALSE)</f>
        <v>#N/A</v>
      </c>
      <c r="BH70" s="60"/>
      <c r="BI70" s="85"/>
      <c r="BJ70" s="85">
        <f>IF(E70&gt;G70,IF(Spielplan!E70&gt;Spielplan!G70,Punktemodus!$B$3,0),0)</f>
        <v>0</v>
      </c>
      <c r="BK70" s="85">
        <f>IF(E70=G70,IF(Spielplan!E70=Spielplan!G70,Punktemodus!$B$3,0),0)</f>
        <v>10</v>
      </c>
      <c r="BL70" s="85">
        <f>IF(E70&lt;G70,IF(Spielplan!E70&lt;Spielplan!G70,Punktemodus!$B$3,0),0)</f>
        <v>0</v>
      </c>
      <c r="BM70" s="85">
        <f>IF(E70=Spielplan!E70,IF(G70=Spielplan!G70,Punktemodus!$B$5,0),0)</f>
        <v>3</v>
      </c>
      <c r="BN70" s="85">
        <f>IF(E70=Spielplan!E70,Punktemodus!$B$7,0)</f>
        <v>1</v>
      </c>
      <c r="BO70" s="85">
        <f>IF(G70=Spielplan!G70,Punktemodus!$B$7,0)</f>
        <v>1</v>
      </c>
      <c r="BP70" s="137">
        <f>IF(Spielplan!E70="",0,SUM(BJ70:BO70))</f>
        <v>0</v>
      </c>
      <c r="BQ70" s="60"/>
      <c r="BR70" s="141"/>
      <c r="BS70" s="150"/>
      <c r="BT70" s="134"/>
      <c r="BU70" s="134"/>
      <c r="BV70" s="134"/>
      <c r="BW70" s="134"/>
      <c r="BX70" s="148"/>
      <c r="BY70" s="148"/>
      <c r="BZ70" s="134"/>
      <c r="CA70" s="134"/>
      <c r="CB70" s="134"/>
      <c r="CC70" s="134"/>
      <c r="CD70" s="134"/>
      <c r="CE70" s="134"/>
      <c r="CF70" s="144" t="str">
        <f>Spielplan!$BX$34</f>
        <v/>
      </c>
      <c r="CG70" s="145"/>
      <c r="CH70" s="146">
        <f>Spielplan!$BZ$34</f>
        <v>0</v>
      </c>
      <c r="CI70" s="134"/>
      <c r="CJ70" s="134">
        <f>IF(OR(CF70=$CF$18,CF70=$CF$19,CF70=$CF$34,CF70=$CF$35),Punktemodus!$B$19,0)</f>
        <v>30</v>
      </c>
      <c r="CK70" s="134"/>
      <c r="CL70" s="134"/>
      <c r="CM70" s="134"/>
      <c r="CN70" s="134"/>
      <c r="CO70" s="134"/>
      <c r="CP70" s="134"/>
      <c r="CQ70" s="155"/>
      <c r="CR70" s="155"/>
      <c r="CS70" s="155"/>
      <c r="CT70" s="155"/>
      <c r="CU70" s="155"/>
      <c r="CV70" s="155"/>
      <c r="CW70" s="134"/>
    </row>
    <row r="71" spans="1:101" ht="18.75" customHeight="1" thickBot="1" x14ac:dyDescent="0.3">
      <c r="A71" s="60"/>
      <c r="B71" s="60"/>
      <c r="C71" s="200" t="str">
        <f>C67</f>
        <v>Argentinien</v>
      </c>
      <c r="D71" s="201"/>
      <c r="E71" s="104"/>
      <c r="F71" s="93"/>
      <c r="G71" s="104"/>
      <c r="H71" s="200" t="str">
        <f>H68</f>
        <v>Nigeria</v>
      </c>
      <c r="I71" s="201"/>
      <c r="J71" s="60"/>
      <c r="K71" s="60" t="s">
        <v>105</v>
      </c>
      <c r="L71" s="60">
        <f t="shared" si="20"/>
        <v>0</v>
      </c>
      <c r="M71" s="60">
        <f>IF($E71="",0,IF($E71&gt;$G71,3,IF($E71=G71,1,0)))</f>
        <v>0</v>
      </c>
      <c r="N71" s="60"/>
      <c r="O71" s="60"/>
      <c r="P71" s="60">
        <f>IF($G71="",0,IF($E71&gt;$G71,0,IF($E71=$G71,1,3)))</f>
        <v>0</v>
      </c>
      <c r="Q71" s="60">
        <f>E71</f>
        <v>0</v>
      </c>
      <c r="R71" s="60"/>
      <c r="S71" s="60"/>
      <c r="T71" s="60">
        <f>G71</f>
        <v>0</v>
      </c>
      <c r="U71" s="60">
        <f>G71</f>
        <v>0</v>
      </c>
      <c r="V71" s="60"/>
      <c r="W71" s="60"/>
      <c r="X71" s="60">
        <f>E71</f>
        <v>0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187">
        <f>SUM(AN67:AN70)</f>
        <v>30000</v>
      </c>
      <c r="AO71" s="187">
        <f>SUM(AO67:AO70)</f>
        <v>30000</v>
      </c>
      <c r="AP71" s="187">
        <f>SUM(AP67:AP70)</f>
        <v>30000</v>
      </c>
      <c r="AQ71" s="187">
        <f>SUM(AQ67:AQ70)</f>
        <v>30000</v>
      </c>
      <c r="AR71" s="187"/>
      <c r="AS71" s="60"/>
      <c r="AT71" s="60"/>
      <c r="AU71" s="60"/>
      <c r="AV71" s="60"/>
      <c r="AW71" s="60"/>
      <c r="AX71" s="60"/>
      <c r="AY71" s="60"/>
      <c r="AZ71" s="60"/>
      <c r="BA71" s="92"/>
      <c r="BB71" s="60"/>
      <c r="BC71" s="60"/>
      <c r="BD71" s="60"/>
      <c r="BE71" s="60"/>
      <c r="BF71" s="60"/>
      <c r="BG71" s="60"/>
      <c r="BH71" s="60"/>
      <c r="BI71" s="60"/>
      <c r="BJ71" s="85">
        <f>IF(E71&gt;G71,IF(Spielplan!E71&gt;Spielplan!G71,Punktemodus!$B$3,0),0)</f>
        <v>0</v>
      </c>
      <c r="BK71" s="85">
        <f>IF(E71=G71,IF(Spielplan!E71=Spielplan!G71,Punktemodus!$B$3,0),0)</f>
        <v>10</v>
      </c>
      <c r="BL71" s="85">
        <f>IF(E71&lt;G71,IF(Spielplan!E71&lt;Spielplan!G71,Punktemodus!$B$3,0),0)</f>
        <v>0</v>
      </c>
      <c r="BM71" s="85">
        <f>IF(E71=Spielplan!E71,IF(G71=Spielplan!G71,Punktemodus!$B$5,0),0)</f>
        <v>3</v>
      </c>
      <c r="BN71" s="85">
        <f>IF(E71=Spielplan!E71,Punktemodus!$B$7,0)</f>
        <v>1</v>
      </c>
      <c r="BO71" s="85">
        <f>IF(G71=Spielplan!G71,Punktemodus!$B$7,0)</f>
        <v>1</v>
      </c>
      <c r="BP71" s="137">
        <f>IF(Spielplan!E71="",0,SUM(BJ71:BO71))</f>
        <v>0</v>
      </c>
      <c r="BQ71" s="60"/>
      <c r="BR71" s="141"/>
      <c r="BS71" s="134"/>
      <c r="BT71" s="134"/>
      <c r="BU71" s="134"/>
      <c r="BV71" s="134"/>
      <c r="BW71" s="134"/>
      <c r="BX71" s="148"/>
      <c r="BY71" s="148"/>
      <c r="BZ71" s="134"/>
      <c r="CA71" s="134"/>
      <c r="CB71" s="134"/>
      <c r="CC71" s="134"/>
      <c r="CD71" s="134"/>
      <c r="CE71" s="134"/>
      <c r="CF71" s="144" t="str">
        <f>Spielplan!$BX$35</f>
        <v/>
      </c>
      <c r="CG71" s="145"/>
      <c r="CH71" s="146">
        <f>Spielplan!$BZ$35</f>
        <v>0</v>
      </c>
      <c r="CI71" s="134"/>
      <c r="CJ71" s="134">
        <f>IF(OR(CF71=$CF$18,CF71=$CF$19,CF71=$CF$34,CF71=$CF$35),Punktemodus!$B$19,0)</f>
        <v>30</v>
      </c>
      <c r="CK71" s="134"/>
      <c r="CL71" s="134"/>
      <c r="CM71" s="134"/>
      <c r="CN71" s="134"/>
      <c r="CO71" s="134"/>
      <c r="CP71" s="134"/>
      <c r="CQ71" s="155"/>
      <c r="CR71" s="155"/>
      <c r="CS71" s="155"/>
      <c r="CT71" s="155"/>
      <c r="CU71" s="155"/>
      <c r="CV71" s="155"/>
      <c r="CW71" s="134"/>
    </row>
    <row r="72" spans="1:101" ht="18.75" customHeight="1" thickBot="1" x14ac:dyDescent="0.3">
      <c r="A72" s="60"/>
      <c r="B72" s="60"/>
      <c r="C72" s="206" t="str">
        <f>H67</f>
        <v>Bosnien</v>
      </c>
      <c r="D72" s="207"/>
      <c r="E72" s="104"/>
      <c r="F72" s="93"/>
      <c r="G72" s="104"/>
      <c r="H72" s="206" t="str">
        <f>C68</f>
        <v>Iran</v>
      </c>
      <c r="I72" s="207"/>
      <c r="J72" s="60"/>
      <c r="K72" s="60" t="s">
        <v>105</v>
      </c>
      <c r="L72" s="60">
        <f t="shared" si="20"/>
        <v>0</v>
      </c>
      <c r="M72" s="60"/>
      <c r="N72" s="60">
        <f>IF($E72="",0,IF($E72&gt;$G72,3,IF($E72=$G72,1,0)))</f>
        <v>0</v>
      </c>
      <c r="O72" s="60">
        <f>IF($G72="",0,IF($E72&gt;$G72,0,IF($E72=$G72,1,3)))</f>
        <v>0</v>
      </c>
      <c r="P72" s="60"/>
      <c r="Q72" s="60"/>
      <c r="R72" s="60">
        <f>E72</f>
        <v>0</v>
      </c>
      <c r="S72" s="60">
        <f>G72</f>
        <v>0</v>
      </c>
      <c r="T72" s="60"/>
      <c r="U72" s="60"/>
      <c r="V72" s="60">
        <f>G72</f>
        <v>0</v>
      </c>
      <c r="W72" s="60">
        <f>E72</f>
        <v>0</v>
      </c>
      <c r="X72" s="60"/>
      <c r="Y72" s="60"/>
      <c r="Z72" s="60" t="s">
        <v>30</v>
      </c>
      <c r="AA72" s="60"/>
      <c r="AB72" s="60"/>
      <c r="AC72" s="60"/>
      <c r="AD72" s="60"/>
      <c r="AE72" s="60"/>
      <c r="AF72" s="60"/>
      <c r="AG72" s="60" t="b">
        <f>OR(AG67=AG68,AG67=AG69,AG67=AG70,AG68=AG69,AG68=AG70,AG69=AG70)</f>
        <v>1</v>
      </c>
      <c r="AH72" s="60"/>
      <c r="AI72" s="60"/>
      <c r="AJ72" s="60"/>
      <c r="AK72" s="60"/>
      <c r="AL72" s="60"/>
      <c r="AM72" s="60"/>
      <c r="AN72" s="60"/>
      <c r="AO72" s="60" t="s">
        <v>34</v>
      </c>
      <c r="AP72" s="60"/>
      <c r="AQ72" s="60"/>
      <c r="AR72" s="60" t="b">
        <f>OR(AR67=AR68,AR67=AR69,AR67=AR70,AR68=AR69,AR68=AR70,AR69=AR70)</f>
        <v>1</v>
      </c>
      <c r="AS72" s="60"/>
      <c r="AT72" s="60"/>
      <c r="AU72" s="60"/>
      <c r="AV72" s="60"/>
      <c r="AW72" s="60"/>
      <c r="AX72" s="60"/>
      <c r="AY72" s="60"/>
      <c r="AZ72" s="60"/>
      <c r="BA72" s="92"/>
      <c r="BB72" s="60"/>
      <c r="BC72" s="60"/>
      <c r="BD72" s="60"/>
      <c r="BE72" s="60"/>
      <c r="BF72" s="60"/>
      <c r="BG72" s="60"/>
      <c r="BH72" s="60"/>
      <c r="BI72" s="60"/>
      <c r="BJ72" s="85">
        <f>IF(E72&gt;G72,IF(Spielplan!E72&gt;Spielplan!G72,Punktemodus!$B$3,0),0)</f>
        <v>0</v>
      </c>
      <c r="BK72" s="85">
        <f>IF(E72=G72,IF(Spielplan!E72=Spielplan!G72,Punktemodus!$B$3,0),0)</f>
        <v>10</v>
      </c>
      <c r="BL72" s="85">
        <f>IF(E72&lt;G72,IF(Spielplan!E72&lt;Spielplan!G72,Punktemodus!$B$3,0),0)</f>
        <v>0</v>
      </c>
      <c r="BM72" s="85">
        <f>IF(E72=Spielplan!E72,IF(G72=Spielplan!G72,Punktemodus!$B$5,0),0)</f>
        <v>3</v>
      </c>
      <c r="BN72" s="85">
        <f>IF(E72=Spielplan!E72,Punktemodus!$B$7,0)</f>
        <v>1</v>
      </c>
      <c r="BO72" s="85">
        <f>IF(G72=Spielplan!G72,Punktemodus!$B$7,0)</f>
        <v>1</v>
      </c>
      <c r="BP72" s="137">
        <f>IF(Spielplan!E72="",0,SUM(BJ72:BO72))</f>
        <v>0</v>
      </c>
      <c r="BQ72" s="60"/>
      <c r="BR72" s="141"/>
      <c r="BS72" s="153" t="s">
        <v>126</v>
      </c>
      <c r="BT72" s="144" t="str">
        <f>Spielplan!$BL$36</f>
        <v/>
      </c>
      <c r="BU72" s="145"/>
      <c r="BV72" s="146">
        <f>Spielplan!$BN$36</f>
        <v>0</v>
      </c>
      <c r="BW72" s="147"/>
      <c r="BX72" s="148">
        <f>IF(BT36=BT72,Punktemodus!$B$11,0)</f>
        <v>10</v>
      </c>
      <c r="BY72" s="148">
        <f>IF(BT72=BT21,Punktemodus!B13,0)</f>
        <v>5</v>
      </c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55"/>
      <c r="CR72" s="155"/>
      <c r="CS72" s="155"/>
      <c r="CT72" s="155"/>
      <c r="CU72" s="155"/>
      <c r="CV72" s="155"/>
      <c r="CW72" s="134"/>
    </row>
    <row r="73" spans="1:101" ht="18.75" customHeight="1" thickBot="1" x14ac:dyDescent="0.25">
      <c r="A73" s="60"/>
      <c r="B73" s="60"/>
      <c r="C73" s="136" t="str">
        <f>IF(G72="","",IF(AR72=TRUE,"Achtung: Fehler in Tabelle!",""))</f>
        <v/>
      </c>
      <c r="D73" s="60"/>
      <c r="E73" s="85"/>
      <c r="F73" s="60"/>
      <c r="G73" s="85"/>
      <c r="H73" s="60"/>
      <c r="I73" s="60"/>
      <c r="J73" s="60"/>
      <c r="K73" s="60"/>
      <c r="L73" s="60"/>
      <c r="M73" s="60">
        <f t="shared" ref="M73:X73" si="23">SUM(M67:M72)</f>
        <v>0</v>
      </c>
      <c r="N73" s="60">
        <f t="shared" si="23"/>
        <v>0</v>
      </c>
      <c r="O73" s="60">
        <f t="shared" si="23"/>
        <v>0</v>
      </c>
      <c r="P73" s="60">
        <f t="shared" si="23"/>
        <v>0</v>
      </c>
      <c r="Q73" s="60">
        <f t="shared" si="23"/>
        <v>0</v>
      </c>
      <c r="R73" s="60">
        <f t="shared" si="23"/>
        <v>0</v>
      </c>
      <c r="S73" s="60">
        <f t="shared" si="23"/>
        <v>0</v>
      </c>
      <c r="T73" s="60">
        <f t="shared" si="23"/>
        <v>0</v>
      </c>
      <c r="U73" s="60">
        <f t="shared" si="23"/>
        <v>0</v>
      </c>
      <c r="V73" s="60">
        <f t="shared" si="23"/>
        <v>0</v>
      </c>
      <c r="W73" s="60">
        <f t="shared" si="23"/>
        <v>0</v>
      </c>
      <c r="X73" s="60">
        <f t="shared" si="23"/>
        <v>0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160">
        <f>SUM(BP67:BP72)</f>
        <v>0</v>
      </c>
      <c r="BQ73" s="60"/>
      <c r="BR73" s="141"/>
      <c r="BS73" s="149" t="s">
        <v>127</v>
      </c>
      <c r="BT73" s="144" t="str">
        <f>Spielplan!$BL$37</f>
        <v/>
      </c>
      <c r="BU73" s="145"/>
      <c r="BV73" s="146">
        <f>Spielplan!$BN$37</f>
        <v>0</v>
      </c>
      <c r="BW73" s="134"/>
      <c r="BX73" s="148">
        <f>IF(BT37=BT73,Punktemodus!$B$11,0)</f>
        <v>10</v>
      </c>
      <c r="BY73" s="148">
        <f>IF(BT73=BT20,Punktemodus!B13,0)</f>
        <v>5</v>
      </c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55"/>
      <c r="CR73" s="155"/>
      <c r="CS73" s="155"/>
      <c r="CT73" s="155"/>
      <c r="CU73" s="155"/>
      <c r="CV73" s="155"/>
      <c r="CW73" s="134"/>
    </row>
    <row r="74" spans="1:101" ht="18.75" customHeight="1" thickBot="1" x14ac:dyDescent="0.3">
      <c r="A74" s="60"/>
      <c r="B74" s="60"/>
      <c r="C74" s="60"/>
      <c r="D74" s="60"/>
      <c r="E74" s="85"/>
      <c r="F74" s="60"/>
      <c r="G74" s="85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138"/>
      <c r="BQ74" s="60"/>
      <c r="BR74" s="141"/>
      <c r="BS74" s="150"/>
      <c r="BT74" s="134"/>
      <c r="BU74" s="134"/>
      <c r="BV74" s="134"/>
      <c r="BW74" s="134"/>
      <c r="BX74" s="148"/>
      <c r="BY74" s="148"/>
      <c r="BZ74" s="134"/>
      <c r="CA74" s="144" t="str">
        <f>Spielplan!$BS$38</f>
        <v/>
      </c>
      <c r="CB74" s="145"/>
      <c r="CC74" s="146">
        <f>Spielplan!$BU$38</f>
        <v>0</v>
      </c>
      <c r="CD74" s="147"/>
      <c r="CE74" s="134">
        <f>IF(CA74=CA38,Punktemodus!B15,0)</f>
        <v>20</v>
      </c>
      <c r="CF74" s="148">
        <f>IF(OR(CA74=$CA$14,CA74=$CA$15,CA74=$CA$22,CA74=$CA$23,CA74=$CA$30,CA74=$CA$31,CA74=$CA$39),Punktemodus!B17,0)</f>
        <v>10</v>
      </c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</row>
    <row r="75" spans="1:101" ht="18.75" customHeight="1" thickBot="1" x14ac:dyDescent="0.25">
      <c r="A75" s="60"/>
      <c r="B75" s="60"/>
      <c r="C75" s="60"/>
      <c r="D75" s="60"/>
      <c r="E75" s="85"/>
      <c r="F75" s="60"/>
      <c r="G75" s="85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138"/>
      <c r="BQ75" s="60"/>
      <c r="BR75" s="141"/>
      <c r="BS75" s="134"/>
      <c r="BT75" s="134"/>
      <c r="BU75" s="134"/>
      <c r="BV75" s="134"/>
      <c r="BW75" s="134"/>
      <c r="BX75" s="148"/>
      <c r="BY75" s="148"/>
      <c r="BZ75" s="134"/>
      <c r="CA75" s="144" t="str">
        <f>Spielplan!$BS$39</f>
        <v/>
      </c>
      <c r="CB75" s="145"/>
      <c r="CC75" s="146">
        <f>Spielplan!$BU$39</f>
        <v>0</v>
      </c>
      <c r="CD75" s="134"/>
      <c r="CE75" s="134">
        <f>IF(CA75=CA39,Punktemodus!B15,0)</f>
        <v>20</v>
      </c>
      <c r="CF75" s="148">
        <f>IF(OR(CA75=$CA$14,CA75=$CA$15,CA75=$CA$22,CA75=$CA$23,CA75=$CA$30,CA75=$CA$31,CA75=$CA$38),Punktemodus!B17,0)</f>
        <v>10</v>
      </c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</row>
    <row r="76" spans="1:101" ht="18.75" customHeight="1" thickBot="1" x14ac:dyDescent="0.3">
      <c r="A76" s="60"/>
      <c r="B76" s="60"/>
      <c r="C76" s="88" t="s">
        <v>92</v>
      </c>
      <c r="D76" s="60"/>
      <c r="E76" s="85"/>
      <c r="F76" s="60"/>
      <c r="G76" s="85"/>
      <c r="H76" s="60"/>
      <c r="I76" s="60"/>
      <c r="J76" s="60"/>
      <c r="K76" s="60"/>
      <c r="L76" s="60"/>
      <c r="M76" s="60" t="s">
        <v>4</v>
      </c>
      <c r="N76" s="60"/>
      <c r="O76" s="60"/>
      <c r="P76" s="60"/>
      <c r="Q76" s="60" t="s">
        <v>6</v>
      </c>
      <c r="R76" s="60"/>
      <c r="S76" s="60"/>
      <c r="T76" s="60"/>
      <c r="U76" s="60" t="s">
        <v>7</v>
      </c>
      <c r="V76" s="60"/>
      <c r="W76" s="60"/>
      <c r="X76" s="60"/>
      <c r="Y76" s="60"/>
      <c r="Z76" s="60" t="s">
        <v>4</v>
      </c>
      <c r="AA76" s="60" t="s">
        <v>5</v>
      </c>
      <c r="AB76" s="60"/>
      <c r="AC76" s="60"/>
      <c r="AD76" s="60" t="s">
        <v>9</v>
      </c>
      <c r="AE76" s="60"/>
      <c r="AF76" s="60"/>
      <c r="AG76" s="60"/>
      <c r="AH76" s="60" t="s">
        <v>32</v>
      </c>
      <c r="AI76" s="60"/>
      <c r="AJ76" s="60"/>
      <c r="AK76" s="60"/>
      <c r="AL76" s="60"/>
      <c r="AM76" s="60"/>
      <c r="AN76" s="60" t="s">
        <v>35</v>
      </c>
      <c r="AO76" s="60"/>
      <c r="AP76" s="60"/>
      <c r="AQ76" s="60"/>
      <c r="AR76" s="60"/>
      <c r="AS76" s="60" t="s">
        <v>33</v>
      </c>
      <c r="AT76" s="60"/>
      <c r="AU76" s="60"/>
      <c r="AV76" s="60"/>
      <c r="AW76" s="60"/>
      <c r="AX76" s="60"/>
      <c r="AY76" s="60"/>
      <c r="AZ76" s="60"/>
      <c r="BA76" s="60"/>
      <c r="BB76" s="89" t="s">
        <v>10</v>
      </c>
      <c r="BC76" s="60"/>
      <c r="BD76" s="90" t="s">
        <v>4</v>
      </c>
      <c r="BE76" s="60"/>
      <c r="BF76" s="61" t="s">
        <v>5</v>
      </c>
      <c r="BG76" s="60"/>
      <c r="BH76" s="60"/>
      <c r="BI76" s="85"/>
      <c r="BJ76" s="60"/>
      <c r="BK76" s="60"/>
      <c r="BL76" s="60"/>
      <c r="BM76" s="60"/>
      <c r="BN76" s="60"/>
      <c r="BO76" s="60"/>
      <c r="BP76" s="138"/>
      <c r="BQ76" s="85"/>
      <c r="BR76" s="141"/>
      <c r="BS76" s="153" t="s">
        <v>128</v>
      </c>
      <c r="BT76" s="144" t="str">
        <f>Spielplan!$BL$40</f>
        <v/>
      </c>
      <c r="BU76" s="145"/>
      <c r="BV76" s="146">
        <f>Spielplan!$BN$40</f>
        <v>0</v>
      </c>
      <c r="BW76" s="147"/>
      <c r="BX76" s="148">
        <f>IF(BT40=BT76,Punktemodus!$B$11,0)</f>
        <v>10</v>
      </c>
      <c r="BY76" s="148">
        <f>IF(BT76=BT25,Punktemodus!B13,0)</f>
        <v>5</v>
      </c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</row>
    <row r="77" spans="1:101" ht="18.75" customHeight="1" thickBot="1" x14ac:dyDescent="0.25">
      <c r="A77" s="60"/>
      <c r="B77" s="60"/>
      <c r="C77" s="60"/>
      <c r="D77" s="60"/>
      <c r="E77" s="85"/>
      <c r="F77" s="60"/>
      <c r="G77" s="85"/>
      <c r="H77" s="60"/>
      <c r="I77" s="60"/>
      <c r="J77" s="60"/>
      <c r="K77" s="60"/>
      <c r="L77" s="60"/>
      <c r="M77" s="60" t="s">
        <v>0</v>
      </c>
      <c r="N77" s="60" t="s">
        <v>1</v>
      </c>
      <c r="O77" s="60" t="s">
        <v>2</v>
      </c>
      <c r="P77" s="60" t="s">
        <v>3</v>
      </c>
      <c r="Q77" s="60" t="s">
        <v>0</v>
      </c>
      <c r="R77" s="60" t="s">
        <v>1</v>
      </c>
      <c r="S77" s="60" t="s">
        <v>2</v>
      </c>
      <c r="T77" s="60" t="s">
        <v>3</v>
      </c>
      <c r="U77" s="60" t="s">
        <v>0</v>
      </c>
      <c r="V77" s="60" t="s">
        <v>1</v>
      </c>
      <c r="W77" s="60" t="s">
        <v>2</v>
      </c>
      <c r="X77" s="60" t="s">
        <v>3</v>
      </c>
      <c r="Y77" s="60"/>
      <c r="Z77" s="60" t="s">
        <v>8</v>
      </c>
      <c r="AA77" s="60"/>
      <c r="AB77" s="60"/>
      <c r="AC77" s="60"/>
      <c r="AD77" s="60"/>
      <c r="AE77" s="60"/>
      <c r="AF77" s="60"/>
      <c r="AG77" s="60"/>
      <c r="AH77" s="60" t="s">
        <v>31</v>
      </c>
      <c r="AI77" s="60"/>
      <c r="AJ77" s="60"/>
      <c r="AK77" s="60"/>
      <c r="AL77" s="60"/>
      <c r="AM77" s="60"/>
      <c r="AN77" s="60" t="str">
        <f>AI78</f>
        <v>Deutschland</v>
      </c>
      <c r="AO77" s="60" t="str">
        <f>AI79</f>
        <v>Portugal</v>
      </c>
      <c r="AP77" s="60" t="str">
        <f>AI80</f>
        <v>Ghana</v>
      </c>
      <c r="AQ77" s="60" t="str">
        <f>AI81</f>
        <v>USA</v>
      </c>
      <c r="AR77" s="60"/>
      <c r="AS77" s="60" t="s">
        <v>31</v>
      </c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85"/>
      <c r="BJ77" s="85"/>
      <c r="BK77" s="85"/>
      <c r="BL77" s="85"/>
      <c r="BM77" s="85"/>
      <c r="BN77" s="85"/>
      <c r="BO77" s="85"/>
      <c r="BP77" s="137"/>
      <c r="BQ77" s="85"/>
      <c r="BR77" s="141"/>
      <c r="BS77" s="149" t="s">
        <v>129</v>
      </c>
      <c r="BT77" s="144" t="str">
        <f>Spielplan!$BL$41</f>
        <v/>
      </c>
      <c r="BU77" s="145"/>
      <c r="BV77" s="146">
        <f>Spielplan!$BN$41</f>
        <v>0</v>
      </c>
      <c r="BW77" s="134"/>
      <c r="BX77" s="148">
        <f>IF(BT41=BT77,Punktemodus!$B$11,0)</f>
        <v>10</v>
      </c>
      <c r="BY77" s="148">
        <f>IF(BT77=BT24,Punktemodus!B13,0)</f>
        <v>5</v>
      </c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</row>
    <row r="78" spans="1:101" ht="18.75" customHeight="1" thickBot="1" x14ac:dyDescent="0.3">
      <c r="A78" s="60"/>
      <c r="B78" s="60"/>
      <c r="C78" s="211" t="str">
        <f>Spielplan!$C$78</f>
        <v>Deutschland</v>
      </c>
      <c r="D78" s="212"/>
      <c r="E78" s="104"/>
      <c r="F78" s="93"/>
      <c r="G78" s="104"/>
      <c r="H78" s="211" t="str">
        <f>Spielplan!$H$78</f>
        <v>Portugal</v>
      </c>
      <c r="I78" s="212"/>
      <c r="J78" s="60"/>
      <c r="K78" s="60" t="s">
        <v>108</v>
      </c>
      <c r="L78" s="60">
        <f t="shared" ref="L78:L83" si="24">IF(E78-G78&gt;0,1,IF(G78=E78,0,-1))</f>
        <v>0</v>
      </c>
      <c r="M78" s="60">
        <f>IF($E78="",0,IF($E78&gt;$G78,3,IF($E78=G78,1,0)))</f>
        <v>0</v>
      </c>
      <c r="N78" s="60">
        <f>IF($G78="",0,IF($E78&gt;$G78,0,IF($E78=G78,1,3)))</f>
        <v>0</v>
      </c>
      <c r="O78" s="60"/>
      <c r="P78" s="60"/>
      <c r="Q78" s="60">
        <f>E78</f>
        <v>0</v>
      </c>
      <c r="R78" s="60">
        <f>G78</f>
        <v>0</v>
      </c>
      <c r="S78" s="60"/>
      <c r="T78" s="60"/>
      <c r="U78" s="60">
        <f>G78</f>
        <v>0</v>
      </c>
      <c r="V78" s="60">
        <f>E78</f>
        <v>0</v>
      </c>
      <c r="W78" s="60"/>
      <c r="X78" s="60"/>
      <c r="Y78" s="60"/>
      <c r="Z78" s="60">
        <f>M84</f>
        <v>0</v>
      </c>
      <c r="AA78" s="60">
        <f>Q84</f>
        <v>0</v>
      </c>
      <c r="AB78" s="60">
        <f>U84</f>
        <v>0</v>
      </c>
      <c r="AC78" s="60">
        <f>AA78-AB78</f>
        <v>0</v>
      </c>
      <c r="AD78" s="60">
        <f>IF(Z78&gt;Z79,-1,0)</f>
        <v>0</v>
      </c>
      <c r="AE78" s="60">
        <f>IF(Z78&gt;Z80,-1,0)</f>
        <v>0</v>
      </c>
      <c r="AF78" s="60">
        <f>IF(Z78&gt;Z81,-1,0)</f>
        <v>0</v>
      </c>
      <c r="AG78" s="60">
        <f>10000-(AJ78*1000+AM78*100+AK78*10)</f>
        <v>10000</v>
      </c>
      <c r="AH78" s="90">
        <f>RANK(AG78,AG78:AG81,1)</f>
        <v>1</v>
      </c>
      <c r="AI78" s="60" t="str">
        <f>C78</f>
        <v>Deutschland</v>
      </c>
      <c r="AJ78" s="60">
        <f t="shared" ref="AJ78:AL81" si="25">Z78</f>
        <v>0</v>
      </c>
      <c r="AK78" s="60">
        <f t="shared" si="25"/>
        <v>0</v>
      </c>
      <c r="AL78" s="60">
        <f t="shared" si="25"/>
        <v>0</v>
      </c>
      <c r="AM78" s="60">
        <f>AK78-AL78</f>
        <v>0</v>
      </c>
      <c r="AN78" s="187"/>
      <c r="AO78" s="187">
        <f>IF(AG79=AG78,IF(G78&gt;E78,AG79-0.1,AG79),AG79)</f>
        <v>10000</v>
      </c>
      <c r="AP78" s="187">
        <f>IF(AG80=AG78,IF(G80&gt;E80,AG80-0.1,AG80),AG80)</f>
        <v>10000</v>
      </c>
      <c r="AQ78" s="187">
        <f>IF(AG81=AG78,IF(G82&gt;E82,AG81-0.1,AG81),AG81)</f>
        <v>10000</v>
      </c>
      <c r="AR78" s="187">
        <f>AN82</f>
        <v>30000</v>
      </c>
      <c r="AS78" s="90">
        <f>RANK(AR78,AR78:AR81,1)</f>
        <v>1</v>
      </c>
      <c r="AT78" s="60" t="str">
        <f t="shared" ref="AT78:AW81" si="26">AI78</f>
        <v>Deutschland</v>
      </c>
      <c r="AU78" s="60">
        <f t="shared" si="26"/>
        <v>0</v>
      </c>
      <c r="AV78" s="60">
        <f t="shared" si="26"/>
        <v>0</v>
      </c>
      <c r="AW78" s="60">
        <f t="shared" si="26"/>
        <v>0</v>
      </c>
      <c r="AX78" s="60"/>
      <c r="AY78" s="60"/>
      <c r="AZ78" s="60"/>
      <c r="BA78" s="213">
        <v>1</v>
      </c>
      <c r="BB78" s="211" t="str">
        <f>VLOOKUP(1,AS78:AT81,2,FALSE)</f>
        <v>Deutschland</v>
      </c>
      <c r="BC78" s="214"/>
      <c r="BD78" s="215">
        <f>VLOOKUP(1,AS78:AW81,3,FALSE)</f>
        <v>0</v>
      </c>
      <c r="BE78" s="216">
        <f>VLOOKUP(1,AS78:AW81,4,FALSE)</f>
        <v>0</v>
      </c>
      <c r="BF78" s="93" t="s">
        <v>12</v>
      </c>
      <c r="BG78" s="216">
        <f>VLOOKUP(1,AS78:AW81,5,FALSE)</f>
        <v>0</v>
      </c>
      <c r="BH78" s="217" t="s">
        <v>123</v>
      </c>
      <c r="BI78" s="85"/>
      <c r="BJ78" s="85">
        <f>IF(E78&gt;G78,IF(Spielplan!E78&gt;Spielplan!G78,Punktemodus!$B$3,0),0)</f>
        <v>0</v>
      </c>
      <c r="BK78" s="85">
        <f>IF(E78=G78,IF(Spielplan!E78=Spielplan!G78,Punktemodus!$B$3,0),0)</f>
        <v>10</v>
      </c>
      <c r="BL78" s="85">
        <f>IF(E78&lt;G78,IF(Spielplan!E78&lt;Spielplan!G78,Punktemodus!$B$3,0),0)</f>
        <v>0</v>
      </c>
      <c r="BM78" s="85">
        <f>IF(E78=Spielplan!E78,IF(G78=Spielplan!G78,Punktemodus!$B$5,0),0)</f>
        <v>3</v>
      </c>
      <c r="BN78" s="85">
        <f>IF(E78=Spielplan!E78,Punktemodus!$B$7,0)</f>
        <v>1</v>
      </c>
      <c r="BO78" s="85">
        <f>IF(G78=Spielplan!G78,Punktemodus!$B$7,0)</f>
        <v>1</v>
      </c>
      <c r="BP78" s="137">
        <f>IF(Spielplan!E78="",0,SUM(BJ78:BO78))</f>
        <v>0</v>
      </c>
      <c r="BQ78" s="85"/>
      <c r="BR78" s="141"/>
      <c r="BS78" s="150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</row>
    <row r="79" spans="1:101" ht="18.75" customHeight="1" thickBot="1" x14ac:dyDescent="0.3">
      <c r="A79" s="60"/>
      <c r="B79" s="60"/>
      <c r="C79" s="218" t="str">
        <f>Spielplan!$C$79</f>
        <v>Ghana</v>
      </c>
      <c r="D79" s="219"/>
      <c r="E79" s="104"/>
      <c r="F79" s="93"/>
      <c r="G79" s="104"/>
      <c r="H79" s="218" t="str">
        <f>Spielplan!$H$79</f>
        <v>USA</v>
      </c>
      <c r="I79" s="219"/>
      <c r="J79" s="60"/>
      <c r="K79" s="60" t="s">
        <v>109</v>
      </c>
      <c r="L79" s="60">
        <f t="shared" si="24"/>
        <v>0</v>
      </c>
      <c r="M79" s="60"/>
      <c r="N79" s="60"/>
      <c r="O79" s="60">
        <f>IF($E79="",0,IF($E79&gt;$G79,3,IF($E79=$G79,1,0)))</f>
        <v>0</v>
      </c>
      <c r="P79" s="60">
        <f>IF($G79="",0,IF($E79&gt;$G79,0,IF($E79=$G79,1,3)))</f>
        <v>0</v>
      </c>
      <c r="Q79" s="60"/>
      <c r="R79" s="60"/>
      <c r="S79" s="60">
        <f>E79</f>
        <v>0</v>
      </c>
      <c r="T79" s="60">
        <f>G79</f>
        <v>0</v>
      </c>
      <c r="U79" s="60"/>
      <c r="V79" s="60"/>
      <c r="W79" s="60">
        <f>G79</f>
        <v>0</v>
      </c>
      <c r="X79" s="60">
        <f>E79</f>
        <v>0</v>
      </c>
      <c r="Y79" s="60"/>
      <c r="Z79" s="60">
        <f>N84</f>
        <v>0</v>
      </c>
      <c r="AA79" s="60">
        <f>R84</f>
        <v>0</v>
      </c>
      <c r="AB79" s="60">
        <f>V84</f>
        <v>0</v>
      </c>
      <c r="AC79" s="60">
        <f>AA79-AB79</f>
        <v>0</v>
      </c>
      <c r="AD79" s="60">
        <f>IF(Z79&gt;Z78,-1,0)</f>
        <v>0</v>
      </c>
      <c r="AE79" s="60">
        <f>IF(Z79&gt;Z80,-1,0)</f>
        <v>0</v>
      </c>
      <c r="AF79" s="60">
        <f>IF(Z79&gt;Z81,-1,0)</f>
        <v>0</v>
      </c>
      <c r="AG79" s="60">
        <f>10000-(AJ79*1000+AM79*100+AK79*10)</f>
        <v>10000</v>
      </c>
      <c r="AH79" s="90">
        <f>RANK(AG79,AG78:AG81,1)</f>
        <v>1</v>
      </c>
      <c r="AI79" s="60" t="str">
        <f>H78</f>
        <v>Portugal</v>
      </c>
      <c r="AJ79" s="60">
        <f t="shared" si="25"/>
        <v>0</v>
      </c>
      <c r="AK79" s="60">
        <f t="shared" si="25"/>
        <v>0</v>
      </c>
      <c r="AL79" s="60">
        <f t="shared" si="25"/>
        <v>0</v>
      </c>
      <c r="AM79" s="60">
        <f>AK79-AL79</f>
        <v>0</v>
      </c>
      <c r="AN79" s="187">
        <f>IF(AG78=AG79,IF(E78&gt;G78,AG78-0.1,AG78),AG78)</f>
        <v>10000</v>
      </c>
      <c r="AO79" s="187"/>
      <c r="AP79" s="187">
        <f>IF(AG80=AG79,IF(G83&gt;E83,AG80-0.1,AG80),AG80)</f>
        <v>10000</v>
      </c>
      <c r="AQ79" s="187">
        <f>IF(AG81=AG79,IF(G81&gt;E81,AG81-0.1,AG81),AG81)</f>
        <v>10000</v>
      </c>
      <c r="AR79" s="187">
        <f>AO82</f>
        <v>30000</v>
      </c>
      <c r="AS79" s="90">
        <f>RANK(AR79,AR78:AR81,1)</f>
        <v>1</v>
      </c>
      <c r="AT79" s="60" t="str">
        <f t="shared" si="26"/>
        <v>Portugal</v>
      </c>
      <c r="AU79" s="60">
        <f t="shared" si="26"/>
        <v>0</v>
      </c>
      <c r="AV79" s="60">
        <f t="shared" si="26"/>
        <v>0</v>
      </c>
      <c r="AW79" s="60">
        <f t="shared" si="26"/>
        <v>0</v>
      </c>
      <c r="AX79" s="60"/>
      <c r="AY79" s="60"/>
      <c r="AZ79" s="60"/>
      <c r="BA79" s="220">
        <v>2</v>
      </c>
      <c r="BB79" s="218" t="e">
        <f>VLOOKUP(2,AS78:AT81,2,FALSE)</f>
        <v>#N/A</v>
      </c>
      <c r="BC79" s="221"/>
      <c r="BD79" s="222" t="e">
        <f>VLOOKUP(2,AS78:AW81,3,FALSE)</f>
        <v>#N/A</v>
      </c>
      <c r="BE79" s="223" t="e">
        <f>VLOOKUP(2,AS78:AW81,4,FALSE)</f>
        <v>#N/A</v>
      </c>
      <c r="BF79" s="93" t="s">
        <v>12</v>
      </c>
      <c r="BG79" s="223" t="e">
        <f>VLOOKUP(2,AS78:AW81,5,FALSE)</f>
        <v>#N/A</v>
      </c>
      <c r="BH79" s="223" t="s">
        <v>129</v>
      </c>
      <c r="BI79" s="85"/>
      <c r="BJ79" s="85">
        <f>IF(E79&gt;G79,IF(Spielplan!E79&gt;Spielplan!G79,Punktemodus!$B$3,0),0)</f>
        <v>0</v>
      </c>
      <c r="BK79" s="85">
        <f>IF(E79=G79,IF(Spielplan!E79=Spielplan!G79,Punktemodus!$B$3,0),0)</f>
        <v>10</v>
      </c>
      <c r="BL79" s="85">
        <f>IF(E79&lt;G79,IF(Spielplan!E79&lt;Spielplan!G79,Punktemodus!$B$3,0),0)</f>
        <v>0</v>
      </c>
      <c r="BM79" s="85">
        <f>IF(E79=Spielplan!E79,IF(G79=Spielplan!G79,Punktemodus!$B$5,0),0)</f>
        <v>3</v>
      </c>
      <c r="BN79" s="85">
        <f>IF(E79=Spielplan!E79,Punktemodus!$B$7,0)</f>
        <v>1</v>
      </c>
      <c r="BO79" s="85">
        <f>IF(G79=Spielplan!G79,Punktemodus!$B$7,0)</f>
        <v>1</v>
      </c>
      <c r="BP79" s="137">
        <f>IF(Spielplan!E79="",0,SUM(BJ79:BO79))</f>
        <v>0</v>
      </c>
      <c r="BQ79" s="85"/>
      <c r="BR79" s="141"/>
      <c r="BS79" s="134"/>
      <c r="BT79" s="134"/>
      <c r="BU79" s="134"/>
      <c r="BV79" s="134"/>
      <c r="BW79" s="134"/>
      <c r="BX79" s="134"/>
      <c r="BY79" s="134"/>
      <c r="BZ79" s="161">
        <f>SUM(BX48:BY77)</f>
        <v>240</v>
      </c>
      <c r="CA79" s="134"/>
      <c r="CB79" s="134"/>
      <c r="CC79" s="134"/>
      <c r="CD79" s="134"/>
      <c r="CE79" s="161">
        <f>CE50+CF50+CE51+CF51+CE58+CF58+CE59+CF59+CE66+CF66+CE67+CF67+CE74+CF74+CE75+CF75</f>
        <v>240</v>
      </c>
      <c r="CF79" s="134"/>
      <c r="CG79" s="134"/>
      <c r="CH79" s="134"/>
      <c r="CI79" s="134"/>
      <c r="CJ79" s="161">
        <f>CJ54+CJ55+CJ70+CJ71</f>
        <v>120</v>
      </c>
      <c r="CK79" s="134"/>
      <c r="CL79" s="134"/>
      <c r="CM79" s="134"/>
      <c r="CN79" s="134"/>
      <c r="CO79" s="161">
        <f>SUM(CO59:CO60)</f>
        <v>80</v>
      </c>
      <c r="CP79" s="134"/>
      <c r="CQ79" s="134"/>
      <c r="CR79" s="134"/>
      <c r="CS79" s="161">
        <f>CS54</f>
        <v>50</v>
      </c>
      <c r="CT79" s="134"/>
      <c r="CU79" s="134"/>
      <c r="CV79" s="134"/>
      <c r="CW79" s="134"/>
    </row>
    <row r="80" spans="1:101" ht="18.75" customHeight="1" thickBot="1" x14ac:dyDescent="0.3">
      <c r="A80" s="60"/>
      <c r="B80" s="60"/>
      <c r="C80" s="211" t="str">
        <f>C78</f>
        <v>Deutschland</v>
      </c>
      <c r="D80" s="212"/>
      <c r="E80" s="104"/>
      <c r="F80" s="93"/>
      <c r="G80" s="104"/>
      <c r="H80" s="211" t="str">
        <f>C79</f>
        <v>Ghana</v>
      </c>
      <c r="I80" s="212"/>
      <c r="J80" s="60"/>
      <c r="K80" s="60" t="s">
        <v>110</v>
      </c>
      <c r="L80" s="60">
        <f t="shared" si="24"/>
        <v>0</v>
      </c>
      <c r="M80" s="60">
        <f>IF($E80="",0,IF($E80&gt;$G80,3,IF($E80=G80,1,0)))</f>
        <v>0</v>
      </c>
      <c r="N80" s="60"/>
      <c r="O80" s="60">
        <f>IF($G80="",0,IF($E80&gt;$G80,0,IF($E80=$G80,1,3)))</f>
        <v>0</v>
      </c>
      <c r="P80" s="60"/>
      <c r="Q80" s="60">
        <f>E80</f>
        <v>0</v>
      </c>
      <c r="R80" s="60"/>
      <c r="S80" s="60">
        <f>G80</f>
        <v>0</v>
      </c>
      <c r="T80" s="60"/>
      <c r="U80" s="60">
        <f>G80</f>
        <v>0</v>
      </c>
      <c r="V80" s="60"/>
      <c r="W80" s="60">
        <f>E80</f>
        <v>0</v>
      </c>
      <c r="X80" s="60"/>
      <c r="Y80" s="60"/>
      <c r="Z80" s="60">
        <f>O84</f>
        <v>0</v>
      </c>
      <c r="AA80" s="60">
        <f>S84</f>
        <v>0</v>
      </c>
      <c r="AB80" s="60">
        <f>W84</f>
        <v>0</v>
      </c>
      <c r="AC80" s="60">
        <f>AA80-AB80</f>
        <v>0</v>
      </c>
      <c r="AD80" s="60">
        <f>IF(Z80&gt;Z78,-1,0)</f>
        <v>0</v>
      </c>
      <c r="AE80" s="60">
        <f>IF(Z80&gt;Z79,-1,0)</f>
        <v>0</v>
      </c>
      <c r="AF80" s="60">
        <f>IF(Z80&gt;Z81,-1,0)</f>
        <v>0</v>
      </c>
      <c r="AG80" s="60">
        <f>10000-(AJ80*1000+AM80*100+AK80*10)</f>
        <v>10000</v>
      </c>
      <c r="AH80" s="90">
        <f>RANK(AG80,AG78:AG81,1)</f>
        <v>1</v>
      </c>
      <c r="AI80" s="60" t="str">
        <f>C79</f>
        <v>Ghana</v>
      </c>
      <c r="AJ80" s="60">
        <f t="shared" si="25"/>
        <v>0</v>
      </c>
      <c r="AK80" s="60">
        <f t="shared" si="25"/>
        <v>0</v>
      </c>
      <c r="AL80" s="60">
        <f t="shared" si="25"/>
        <v>0</v>
      </c>
      <c r="AM80" s="60">
        <f>AK80-AL80</f>
        <v>0</v>
      </c>
      <c r="AN80" s="187">
        <f>IF(AG78=AG80,IF(E80&gt;G80,AG78-0.1,AG78),AG78)</f>
        <v>10000</v>
      </c>
      <c r="AO80" s="187">
        <f>IF(AG79=AG80,IF(E83&gt;G83,AG79-0.1,AG79),AG79)</f>
        <v>10000</v>
      </c>
      <c r="AP80" s="187"/>
      <c r="AQ80" s="187">
        <f>IF(AG81=AG80,IF(G79&gt;E79,AG81-0.1,AG81),AG81)</f>
        <v>10000</v>
      </c>
      <c r="AR80" s="187">
        <f>AP82</f>
        <v>30000</v>
      </c>
      <c r="AS80" s="90">
        <f>RANK(AR80,AR78:AR81,1)</f>
        <v>1</v>
      </c>
      <c r="AT80" s="60" t="str">
        <f t="shared" si="26"/>
        <v>Ghana</v>
      </c>
      <c r="AU80" s="60">
        <f t="shared" si="26"/>
        <v>0</v>
      </c>
      <c r="AV80" s="60">
        <f t="shared" si="26"/>
        <v>0</v>
      </c>
      <c r="AW80" s="60">
        <f t="shared" si="26"/>
        <v>0</v>
      </c>
      <c r="AX80" s="60"/>
      <c r="AY80" s="60"/>
      <c r="AZ80" s="60"/>
      <c r="BA80" s="113">
        <v>3</v>
      </c>
      <c r="BB80" s="114" t="e">
        <f>VLOOKUP(3,AS78:AT81,2,FALSE)</f>
        <v>#N/A</v>
      </c>
      <c r="BC80" s="115"/>
      <c r="BD80" s="116" t="e">
        <f>VLOOKUP(3,AS78:AW81,3,FALSE)</f>
        <v>#N/A</v>
      </c>
      <c r="BE80" s="116" t="e">
        <f>VLOOKUP(3,AS78:AW81,4,FALSE)</f>
        <v>#N/A</v>
      </c>
      <c r="BF80" s="93" t="s">
        <v>12</v>
      </c>
      <c r="BG80" s="116" t="e">
        <f>VLOOKUP(3,AS78:AW81,5,FALSE)</f>
        <v>#N/A</v>
      </c>
      <c r="BH80" s="60"/>
      <c r="BI80" s="85"/>
      <c r="BJ80" s="85">
        <f>IF(E80&gt;G80,IF(Spielplan!E80&gt;Spielplan!G80,Punktemodus!$B$3,0),0)</f>
        <v>0</v>
      </c>
      <c r="BK80" s="85">
        <f>IF(E80=G80,IF(Spielplan!E80=Spielplan!G80,Punktemodus!$B$3,0),0)</f>
        <v>10</v>
      </c>
      <c r="BL80" s="85">
        <f>IF(E80&lt;G80,IF(Spielplan!E80&lt;Spielplan!G80,Punktemodus!$B$3,0),0)</f>
        <v>0</v>
      </c>
      <c r="BM80" s="85">
        <f>IF(E80=Spielplan!E80,IF(G80=Spielplan!G80,Punktemodus!$B$5,0),0)</f>
        <v>3</v>
      </c>
      <c r="BN80" s="85">
        <f>IF(E80=Spielplan!E80,Punktemodus!$B$7,0)</f>
        <v>1</v>
      </c>
      <c r="BO80" s="85">
        <f>IF(G80=Spielplan!G80,Punktemodus!$B$7,0)</f>
        <v>1</v>
      </c>
      <c r="BP80" s="137">
        <f>IF(Spielplan!E80="",0,SUM(BJ80:BO80))</f>
        <v>0</v>
      </c>
      <c r="BQ80" s="85"/>
      <c r="BR80" s="141"/>
      <c r="BS80" s="134"/>
      <c r="BT80" s="134"/>
      <c r="BU80" s="134"/>
      <c r="BV80" s="134"/>
      <c r="BW80" s="134"/>
      <c r="BX80" s="134"/>
      <c r="BY80" s="134"/>
      <c r="BZ80" s="138"/>
      <c r="CA80" s="134"/>
      <c r="CB80" s="134"/>
      <c r="CC80" s="134"/>
      <c r="CD80" s="134"/>
      <c r="CE80" s="138"/>
      <c r="CF80" s="134"/>
      <c r="CG80" s="134"/>
      <c r="CH80" s="134"/>
      <c r="CI80" s="134"/>
      <c r="CJ80" s="138"/>
      <c r="CK80" s="134"/>
      <c r="CL80" s="134"/>
      <c r="CM80" s="134"/>
      <c r="CN80" s="134"/>
      <c r="CO80" s="138"/>
      <c r="CP80" s="134"/>
      <c r="CQ80" s="134"/>
      <c r="CR80" s="134"/>
      <c r="CS80" s="138"/>
      <c r="CT80" s="134"/>
      <c r="CU80" s="134"/>
      <c r="CV80" s="134"/>
      <c r="CW80" s="134"/>
    </row>
    <row r="81" spans="1:101" ht="18.75" customHeight="1" thickBot="1" x14ac:dyDescent="0.3">
      <c r="A81" s="60"/>
      <c r="B81" s="60"/>
      <c r="C81" s="218" t="str">
        <f>H78</f>
        <v>Portugal</v>
      </c>
      <c r="D81" s="219"/>
      <c r="E81" s="104"/>
      <c r="F81" s="93"/>
      <c r="G81" s="104"/>
      <c r="H81" s="218" t="str">
        <f>H79</f>
        <v>USA</v>
      </c>
      <c r="I81" s="219"/>
      <c r="J81" s="60"/>
      <c r="K81" s="60" t="s">
        <v>111</v>
      </c>
      <c r="L81" s="60">
        <f t="shared" si="24"/>
        <v>0</v>
      </c>
      <c r="M81" s="60"/>
      <c r="N81" s="60">
        <f>IF($E81="",0,IF($E81&gt;$G81,3,IF($E81=$G81,1,0)))</f>
        <v>0</v>
      </c>
      <c r="O81" s="60"/>
      <c r="P81" s="60">
        <f>IF($G81="",0,IF($E81&gt;$G81,0,IF($E81=$G81,1,3)))</f>
        <v>0</v>
      </c>
      <c r="Q81" s="60"/>
      <c r="R81" s="60">
        <f>E81</f>
        <v>0</v>
      </c>
      <c r="S81" s="60"/>
      <c r="T81" s="60">
        <f>G81</f>
        <v>0</v>
      </c>
      <c r="U81" s="60"/>
      <c r="V81" s="60">
        <f>G81</f>
        <v>0</v>
      </c>
      <c r="W81" s="60"/>
      <c r="X81" s="60">
        <f>E81</f>
        <v>0</v>
      </c>
      <c r="Y81" s="60"/>
      <c r="Z81" s="60">
        <f>P84</f>
        <v>0</v>
      </c>
      <c r="AA81" s="60">
        <f>T84</f>
        <v>0</v>
      </c>
      <c r="AB81" s="60">
        <f>X84</f>
        <v>0</v>
      </c>
      <c r="AC81" s="60">
        <f>AA81-AB81</f>
        <v>0</v>
      </c>
      <c r="AD81" s="60">
        <f>IF(Z81&gt;Z78,-1,0)</f>
        <v>0</v>
      </c>
      <c r="AE81" s="60">
        <f>IF(Z81&gt;Z79,-1,0)</f>
        <v>0</v>
      </c>
      <c r="AF81" s="60">
        <f>IF(Z81&gt;Z80,-1,0)</f>
        <v>0</v>
      </c>
      <c r="AG81" s="60">
        <f>10000-(AJ81*1000+AM81*100+AK81*10)</f>
        <v>10000</v>
      </c>
      <c r="AH81" s="90">
        <f>RANK(AG81,AG78:AG81,1)</f>
        <v>1</v>
      </c>
      <c r="AI81" s="60" t="str">
        <f>H79</f>
        <v>USA</v>
      </c>
      <c r="AJ81" s="60">
        <f t="shared" si="25"/>
        <v>0</v>
      </c>
      <c r="AK81" s="60">
        <f t="shared" si="25"/>
        <v>0</v>
      </c>
      <c r="AL81" s="60">
        <f t="shared" si="25"/>
        <v>0</v>
      </c>
      <c r="AM81" s="60">
        <f>AK81-AL81</f>
        <v>0</v>
      </c>
      <c r="AN81" s="187">
        <f>IF(AG78=AG81,IF(E82&gt;G82,AG78-0.1,AG78),AG78)</f>
        <v>10000</v>
      </c>
      <c r="AO81" s="187">
        <f>IF(AG79=AG81,IF(E81&gt;G81,AG79-0.1,AG79),AG79)</f>
        <v>10000</v>
      </c>
      <c r="AP81" s="187">
        <f>IF(AG80=AG81,IF(E79&gt;G79,AG80-0.1,AG80),AG80)</f>
        <v>10000</v>
      </c>
      <c r="AQ81" s="187"/>
      <c r="AR81" s="187">
        <f>AQ82</f>
        <v>30000</v>
      </c>
      <c r="AS81" s="90">
        <f>RANK(AR81,AR78:AR81,1)</f>
        <v>1</v>
      </c>
      <c r="AT81" s="60" t="str">
        <f t="shared" si="26"/>
        <v>USA</v>
      </c>
      <c r="AU81" s="60">
        <f t="shared" si="26"/>
        <v>0</v>
      </c>
      <c r="AV81" s="60">
        <f t="shared" si="26"/>
        <v>0</v>
      </c>
      <c r="AW81" s="60">
        <f t="shared" si="26"/>
        <v>0</v>
      </c>
      <c r="AX81" s="60"/>
      <c r="AY81" s="60"/>
      <c r="AZ81" s="60"/>
      <c r="BA81" s="113">
        <v>4</v>
      </c>
      <c r="BB81" s="114" t="e">
        <f>VLOOKUP(4,AS78:AT81,2,FALSE)</f>
        <v>#N/A</v>
      </c>
      <c r="BC81" s="115"/>
      <c r="BD81" s="116" t="e">
        <f>VLOOKUP(4,AS78:AW81,3,FALSE)</f>
        <v>#N/A</v>
      </c>
      <c r="BE81" s="116" t="e">
        <f>VLOOKUP(4,AS78:AW81,4,FALSE)</f>
        <v>#N/A</v>
      </c>
      <c r="BF81" s="93" t="s">
        <v>12</v>
      </c>
      <c r="BG81" s="116" t="e">
        <f>VLOOKUP(4,AS78:AW81,5,FALSE)</f>
        <v>#N/A</v>
      </c>
      <c r="BH81" s="60"/>
      <c r="BI81" s="85"/>
      <c r="BJ81" s="85">
        <f>IF(E81&gt;G81,IF(Spielplan!E81&gt;Spielplan!G81,Punktemodus!$B$3,0),0)</f>
        <v>0</v>
      </c>
      <c r="BK81" s="85">
        <f>IF(E81=G81,IF(Spielplan!E81=Spielplan!G81,Punktemodus!$B$3,0),0)</f>
        <v>10</v>
      </c>
      <c r="BL81" s="85">
        <f>IF(E81&lt;G81,IF(Spielplan!E81&lt;Spielplan!G81,Punktemodus!$B$3,0),0)</f>
        <v>0</v>
      </c>
      <c r="BM81" s="85">
        <f>IF(E81=Spielplan!E81,IF(G81=Spielplan!G81,Punktemodus!$B$5,0),0)</f>
        <v>3</v>
      </c>
      <c r="BN81" s="85">
        <f>IF(E81=Spielplan!E81,Punktemodus!$B$7,0)</f>
        <v>1</v>
      </c>
      <c r="BO81" s="85">
        <f>IF(G81=Spielplan!G81,Punktemodus!$B$7,0)</f>
        <v>1</v>
      </c>
      <c r="BP81" s="137">
        <f>IF(Spielplan!E81="",0,SUM(BJ81:BO81))</f>
        <v>0</v>
      </c>
      <c r="BQ81" s="85"/>
      <c r="BR81" s="141"/>
      <c r="BS81" s="134"/>
      <c r="BT81" s="134"/>
      <c r="BU81" s="134"/>
      <c r="BV81" s="134"/>
      <c r="BW81" s="134"/>
      <c r="BX81" s="134"/>
      <c r="BY81" s="134"/>
      <c r="BZ81" s="353" t="s">
        <v>154</v>
      </c>
      <c r="CA81" s="155"/>
      <c r="CB81" s="155"/>
      <c r="CC81" s="155"/>
      <c r="CD81" s="155"/>
      <c r="CE81" s="353" t="s">
        <v>157</v>
      </c>
      <c r="CF81" s="155"/>
      <c r="CG81" s="155"/>
      <c r="CH81" s="155"/>
      <c r="CI81" s="155"/>
      <c r="CJ81" s="353" t="s">
        <v>164</v>
      </c>
      <c r="CK81" s="155"/>
      <c r="CL81" s="155"/>
      <c r="CM81" s="155"/>
      <c r="CN81" s="155"/>
      <c r="CO81" s="353" t="s">
        <v>159</v>
      </c>
      <c r="CP81" s="155"/>
      <c r="CQ81" s="155"/>
      <c r="CR81" s="155"/>
      <c r="CS81" s="353" t="s">
        <v>160</v>
      </c>
      <c r="CT81" s="155"/>
      <c r="CU81" s="134"/>
      <c r="CV81" s="134"/>
      <c r="CW81" s="134"/>
    </row>
    <row r="82" spans="1:101" ht="18.75" customHeight="1" thickBot="1" x14ac:dyDescent="0.3">
      <c r="A82" s="60"/>
      <c r="B82" s="60"/>
      <c r="C82" s="211" t="str">
        <f>C78</f>
        <v>Deutschland</v>
      </c>
      <c r="D82" s="212"/>
      <c r="E82" s="104"/>
      <c r="F82" s="93"/>
      <c r="G82" s="104"/>
      <c r="H82" s="211" t="str">
        <f>H79</f>
        <v>USA</v>
      </c>
      <c r="I82" s="212"/>
      <c r="J82" s="60"/>
      <c r="K82" s="60" t="s">
        <v>112</v>
      </c>
      <c r="L82" s="60">
        <f t="shared" si="24"/>
        <v>0</v>
      </c>
      <c r="M82" s="60">
        <f>IF($E82="",0,IF($E82&gt;$G82,3,IF($E82=G82,1,0)))</f>
        <v>0</v>
      </c>
      <c r="N82" s="60"/>
      <c r="O82" s="60"/>
      <c r="P82" s="60">
        <f>IF($G82="",0,IF($E82&gt;$G82,0,IF($E82=$G82,1,3)))</f>
        <v>0</v>
      </c>
      <c r="Q82" s="60">
        <f>E82</f>
        <v>0</v>
      </c>
      <c r="R82" s="60"/>
      <c r="S82" s="60"/>
      <c r="T82" s="60">
        <f>G82</f>
        <v>0</v>
      </c>
      <c r="U82" s="60">
        <f>G82</f>
        <v>0</v>
      </c>
      <c r="V82" s="60"/>
      <c r="W82" s="60"/>
      <c r="X82" s="60">
        <f>E82</f>
        <v>0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187">
        <f>SUM(AN78:AN81)</f>
        <v>30000</v>
      </c>
      <c r="AO82" s="187">
        <f>SUM(AO78:AO81)</f>
        <v>30000</v>
      </c>
      <c r="AP82" s="187">
        <f>SUM(AP78:AP81)</f>
        <v>30000</v>
      </c>
      <c r="AQ82" s="187">
        <f>SUM(AQ78:AQ81)</f>
        <v>30000</v>
      </c>
      <c r="AR82" s="187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85">
        <f>IF(E82&gt;G82,IF(Spielplan!E82&gt;Spielplan!G82,Punktemodus!$B$3,0),0)</f>
        <v>0</v>
      </c>
      <c r="BK82" s="85">
        <f>IF(E82=G82,IF(Spielplan!E82=Spielplan!G82,Punktemodus!$B$3,0),0)</f>
        <v>10</v>
      </c>
      <c r="BL82" s="85">
        <f>IF(E82&lt;G82,IF(Spielplan!E82&lt;Spielplan!G82,Punktemodus!$B$3,0),0)</f>
        <v>0</v>
      </c>
      <c r="BM82" s="85">
        <f>IF(E82=Spielplan!E82,IF(G82=Spielplan!G82,Punktemodus!$B$5,0),0)</f>
        <v>3</v>
      </c>
      <c r="BN82" s="85">
        <f>IF(E82=Spielplan!E82,Punktemodus!$B$7,0)</f>
        <v>1</v>
      </c>
      <c r="BO82" s="85">
        <f>IF(G82=Spielplan!G82,Punktemodus!$B$7,0)</f>
        <v>1</v>
      </c>
      <c r="BP82" s="137">
        <f>IF(Spielplan!E82="",0,SUM(BJ82:BO82))</f>
        <v>0</v>
      </c>
      <c r="BQ82" s="60"/>
      <c r="BR82" s="141"/>
      <c r="BS82" s="134"/>
      <c r="BT82" s="134"/>
      <c r="BU82" s="134"/>
      <c r="BV82" s="134"/>
      <c r="BW82" s="134"/>
      <c r="BX82" s="134"/>
      <c r="BY82" s="134"/>
      <c r="BZ82" s="353"/>
      <c r="CA82" s="155"/>
      <c r="CB82" s="155"/>
      <c r="CC82" s="155"/>
      <c r="CD82" s="155"/>
      <c r="CE82" s="353"/>
      <c r="CF82" s="155"/>
      <c r="CG82" s="155"/>
      <c r="CH82" s="155"/>
      <c r="CI82" s="155"/>
      <c r="CJ82" s="353"/>
      <c r="CK82" s="155"/>
      <c r="CL82" s="155"/>
      <c r="CM82" s="155"/>
      <c r="CN82" s="155"/>
      <c r="CO82" s="353"/>
      <c r="CP82" s="155"/>
      <c r="CQ82" s="155"/>
      <c r="CR82" s="155"/>
      <c r="CS82" s="353"/>
      <c r="CT82" s="155"/>
      <c r="CU82" s="134"/>
      <c r="CV82" s="134"/>
      <c r="CW82" s="134"/>
    </row>
    <row r="83" spans="1:101" ht="18.75" customHeight="1" thickBot="1" x14ac:dyDescent="0.3">
      <c r="A83" s="60"/>
      <c r="B83" s="60"/>
      <c r="C83" s="218" t="str">
        <f>H78</f>
        <v>Portugal</v>
      </c>
      <c r="D83" s="219"/>
      <c r="E83" s="104"/>
      <c r="F83" s="93"/>
      <c r="G83" s="104"/>
      <c r="H83" s="218" t="str">
        <f>C79</f>
        <v>Ghana</v>
      </c>
      <c r="I83" s="219"/>
      <c r="J83" s="60"/>
      <c r="K83" s="60" t="s">
        <v>112</v>
      </c>
      <c r="L83" s="60">
        <f t="shared" si="24"/>
        <v>0</v>
      </c>
      <c r="M83" s="60"/>
      <c r="N83" s="60">
        <f>IF($E83="",0,IF($E83&gt;$G83,3,IF($E83=$G83,1,0)))</f>
        <v>0</v>
      </c>
      <c r="O83" s="60">
        <f>IF($G83="",0,IF($E83&gt;$G83,0,IF($E83=$G83,1,3)))</f>
        <v>0</v>
      </c>
      <c r="P83" s="60"/>
      <c r="Q83" s="60"/>
      <c r="R83" s="60">
        <f>E83</f>
        <v>0</v>
      </c>
      <c r="S83" s="60">
        <f>G83</f>
        <v>0</v>
      </c>
      <c r="T83" s="60"/>
      <c r="U83" s="60"/>
      <c r="V83" s="60">
        <f>G83</f>
        <v>0</v>
      </c>
      <c r="W83" s="60">
        <f>E83</f>
        <v>0</v>
      </c>
      <c r="X83" s="60"/>
      <c r="Y83" s="60"/>
      <c r="Z83" s="60" t="s">
        <v>30</v>
      </c>
      <c r="AA83" s="60"/>
      <c r="AB83" s="60"/>
      <c r="AC83" s="60"/>
      <c r="AD83" s="60"/>
      <c r="AE83" s="60"/>
      <c r="AF83" s="60"/>
      <c r="AG83" s="60" t="b">
        <f>OR(AG78=AG79,AG78=AG80,AG78=AG81,AG79=AG80,AG79=AG81,AG80=AG81)</f>
        <v>1</v>
      </c>
      <c r="AH83" s="60"/>
      <c r="AI83" s="60"/>
      <c r="AJ83" s="60"/>
      <c r="AK83" s="60"/>
      <c r="AL83" s="60"/>
      <c r="AM83" s="60"/>
      <c r="AN83" s="60"/>
      <c r="AO83" s="60" t="s">
        <v>34</v>
      </c>
      <c r="AP83" s="60"/>
      <c r="AQ83" s="60"/>
      <c r="AR83" s="60" t="b">
        <f>OR(AR78=AR79,AR78=AR80,AR78=AR81,AR79=AR80,AR79=AR81,AR80=AR81)</f>
        <v>1</v>
      </c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85">
        <f>IF(E83&gt;G83,IF(Spielplan!E83&gt;Spielplan!G83,Punktemodus!$B$3,0),0)</f>
        <v>0</v>
      </c>
      <c r="BK83" s="85">
        <f>IF(E83=G83,IF(Spielplan!E83=Spielplan!G83,Punktemodus!$B$3,0),0)</f>
        <v>10</v>
      </c>
      <c r="BL83" s="85">
        <f>IF(E83&lt;G83,IF(Spielplan!E83&lt;Spielplan!G83,Punktemodus!$B$3,0),0)</f>
        <v>0</v>
      </c>
      <c r="BM83" s="85">
        <f>IF(E83=Spielplan!E83,IF(G83=Spielplan!G83,Punktemodus!$B$5,0),0)</f>
        <v>3</v>
      </c>
      <c r="BN83" s="85">
        <f>IF(E83=Spielplan!E83,Punktemodus!$B$7,0)</f>
        <v>1</v>
      </c>
      <c r="BO83" s="85">
        <f>IF(G83=Spielplan!G83,Punktemodus!$B$7,0)</f>
        <v>1</v>
      </c>
      <c r="BP83" s="137">
        <f>IF(Spielplan!E83="",0,SUM(BJ83:BO83))</f>
        <v>0</v>
      </c>
      <c r="BQ83" s="60"/>
      <c r="BR83" s="141"/>
      <c r="BS83" s="134"/>
      <c r="BT83" s="134"/>
      <c r="BU83" s="134"/>
      <c r="BV83" s="134"/>
      <c r="BW83" s="134"/>
      <c r="BX83" s="134"/>
      <c r="BY83" s="134"/>
      <c r="BZ83" s="353"/>
      <c r="CA83" s="155"/>
      <c r="CB83" s="155"/>
      <c r="CC83" s="155"/>
      <c r="CD83" s="155"/>
      <c r="CE83" s="353"/>
      <c r="CF83" s="155"/>
      <c r="CG83" s="155"/>
      <c r="CH83" s="155"/>
      <c r="CI83" s="155"/>
      <c r="CJ83" s="353"/>
      <c r="CK83" s="155"/>
      <c r="CL83" s="155"/>
      <c r="CM83" s="155"/>
      <c r="CN83" s="155"/>
      <c r="CO83" s="353"/>
      <c r="CP83" s="155"/>
      <c r="CQ83" s="155"/>
      <c r="CR83" s="155"/>
      <c r="CS83" s="353"/>
      <c r="CT83" s="155"/>
      <c r="CU83" s="134"/>
      <c r="CV83" s="134"/>
      <c r="CW83" s="134"/>
    </row>
    <row r="84" spans="1:101" ht="18.75" customHeight="1" thickBot="1" x14ac:dyDescent="0.25">
      <c r="A84" s="60"/>
      <c r="B84" s="60"/>
      <c r="C84" s="136" t="str">
        <f>IF(G83="","",IF(AR83=TRUE,"Achtung: Fehler in Tabelle!",""))</f>
        <v/>
      </c>
      <c r="D84" s="60"/>
      <c r="E84" s="85"/>
      <c r="F84" s="60"/>
      <c r="G84" s="85"/>
      <c r="H84" s="60"/>
      <c r="I84" s="60"/>
      <c r="J84" s="60"/>
      <c r="K84" s="60"/>
      <c r="L84" s="60"/>
      <c r="M84" s="60">
        <f t="shared" ref="M84:X84" si="27">SUM(M78:M83)</f>
        <v>0</v>
      </c>
      <c r="N84" s="60">
        <f t="shared" si="27"/>
        <v>0</v>
      </c>
      <c r="O84" s="60">
        <f t="shared" si="27"/>
        <v>0</v>
      </c>
      <c r="P84" s="60">
        <f t="shared" si="27"/>
        <v>0</v>
      </c>
      <c r="Q84" s="60">
        <f t="shared" si="27"/>
        <v>0</v>
      </c>
      <c r="R84" s="60">
        <f t="shared" si="27"/>
        <v>0</v>
      </c>
      <c r="S84" s="60">
        <f t="shared" si="27"/>
        <v>0</v>
      </c>
      <c r="T84" s="60">
        <f t="shared" si="27"/>
        <v>0</v>
      </c>
      <c r="U84" s="60">
        <f t="shared" si="27"/>
        <v>0</v>
      </c>
      <c r="V84" s="60">
        <f t="shared" si="27"/>
        <v>0</v>
      </c>
      <c r="W84" s="60">
        <f t="shared" si="27"/>
        <v>0</v>
      </c>
      <c r="X84" s="60">
        <f t="shared" si="27"/>
        <v>0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160">
        <f>SUM(BP78:BP83)</f>
        <v>0</v>
      </c>
      <c r="BQ84" s="60"/>
      <c r="BR84" s="141"/>
      <c r="BS84" s="134"/>
      <c r="BT84" s="134"/>
      <c r="BU84" s="134"/>
      <c r="BV84" s="134"/>
      <c r="BW84" s="134"/>
      <c r="BX84" s="134"/>
      <c r="BY84" s="134"/>
      <c r="BZ84" s="354"/>
      <c r="CA84" s="155"/>
      <c r="CB84" s="155"/>
      <c r="CC84" s="155"/>
      <c r="CD84" s="155"/>
      <c r="CE84" s="354"/>
      <c r="CF84" s="155"/>
      <c r="CG84" s="155"/>
      <c r="CH84" s="155"/>
      <c r="CI84" s="155"/>
      <c r="CJ84" s="354"/>
      <c r="CK84" s="155"/>
      <c r="CL84" s="155"/>
      <c r="CM84" s="155"/>
      <c r="CN84" s="155"/>
      <c r="CO84" s="354"/>
      <c r="CP84" s="155"/>
      <c r="CQ84" s="155"/>
      <c r="CR84" s="155"/>
      <c r="CS84" s="354"/>
      <c r="CT84" s="155"/>
      <c r="CU84" s="134"/>
      <c r="CV84" s="134"/>
      <c r="CW84" s="134"/>
    </row>
    <row r="85" spans="1:101" ht="18.75" customHeight="1" thickBot="1" x14ac:dyDescent="0.25">
      <c r="A85" s="60"/>
      <c r="B85" s="60"/>
      <c r="C85" s="60"/>
      <c r="D85" s="60"/>
      <c r="E85" s="85"/>
      <c r="F85" s="60"/>
      <c r="G85" s="85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138"/>
      <c r="BQ85" s="60"/>
      <c r="BR85" s="141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</row>
    <row r="86" spans="1:101" ht="18.75" customHeight="1" x14ac:dyDescent="0.25">
      <c r="A86" s="60"/>
      <c r="B86" s="60"/>
      <c r="C86" s="89"/>
      <c r="D86" s="60"/>
      <c r="E86" s="85"/>
      <c r="F86" s="60"/>
      <c r="G86" s="85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89"/>
      <c r="BC86" s="60"/>
      <c r="BD86" s="90"/>
      <c r="BE86" s="60"/>
      <c r="BF86" s="61"/>
      <c r="BG86" s="60"/>
      <c r="BH86" s="60"/>
      <c r="BI86" s="60"/>
      <c r="BJ86" s="60"/>
      <c r="BK86" s="60"/>
      <c r="BL86" s="60"/>
      <c r="BM86" s="60"/>
      <c r="BN86" s="60"/>
      <c r="BO86" s="60"/>
      <c r="BP86" s="138"/>
      <c r="BQ86" s="60"/>
      <c r="BR86" s="141"/>
      <c r="BS86" s="321" t="s">
        <v>45</v>
      </c>
      <c r="BT86" s="322"/>
      <c r="BU86" s="322"/>
      <c r="BV86" s="322"/>
      <c r="BW86" s="134"/>
      <c r="BX86" s="331">
        <f>BP97</f>
        <v>0</v>
      </c>
      <c r="BY86" s="332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</row>
    <row r="87" spans="1:101" ht="18.75" customHeight="1" thickBot="1" x14ac:dyDescent="0.3">
      <c r="A87" s="60"/>
      <c r="B87" s="60"/>
      <c r="C87" s="88" t="s">
        <v>93</v>
      </c>
      <c r="D87" s="60"/>
      <c r="E87" s="85"/>
      <c r="F87" s="60"/>
      <c r="G87" s="85"/>
      <c r="H87" s="60"/>
      <c r="I87" s="60"/>
      <c r="J87" s="60"/>
      <c r="K87" s="60"/>
      <c r="L87" s="60"/>
      <c r="M87" s="60" t="s">
        <v>4</v>
      </c>
      <c r="N87" s="60"/>
      <c r="O87" s="60"/>
      <c r="P87" s="60"/>
      <c r="Q87" s="60" t="s">
        <v>6</v>
      </c>
      <c r="R87" s="60"/>
      <c r="S87" s="60"/>
      <c r="T87" s="60"/>
      <c r="U87" s="60" t="s">
        <v>7</v>
      </c>
      <c r="V87" s="60"/>
      <c r="W87" s="60"/>
      <c r="X87" s="60"/>
      <c r="Y87" s="60"/>
      <c r="Z87" s="60" t="s">
        <v>4</v>
      </c>
      <c r="AA87" s="60" t="s">
        <v>5</v>
      </c>
      <c r="AB87" s="60"/>
      <c r="AC87" s="60"/>
      <c r="AD87" s="60" t="s">
        <v>9</v>
      </c>
      <c r="AE87" s="60"/>
      <c r="AF87" s="60"/>
      <c r="AG87" s="60"/>
      <c r="AH87" s="60" t="s">
        <v>32</v>
      </c>
      <c r="AI87" s="60"/>
      <c r="AJ87" s="60"/>
      <c r="AK87" s="60"/>
      <c r="AL87" s="60"/>
      <c r="AM87" s="60"/>
      <c r="AN87" s="60" t="s">
        <v>35</v>
      </c>
      <c r="AO87" s="60"/>
      <c r="AP87" s="60"/>
      <c r="AQ87" s="60"/>
      <c r="AR87" s="60"/>
      <c r="AS87" s="60" t="s">
        <v>33</v>
      </c>
      <c r="AT87" s="60"/>
      <c r="AU87" s="60"/>
      <c r="AV87" s="60"/>
      <c r="AW87" s="60"/>
      <c r="AX87" s="60"/>
      <c r="AY87" s="60"/>
      <c r="AZ87" s="60"/>
      <c r="BA87" s="60"/>
      <c r="BB87" s="89" t="s">
        <v>10</v>
      </c>
      <c r="BC87" s="60"/>
      <c r="BD87" s="90" t="s">
        <v>4</v>
      </c>
      <c r="BE87" s="60"/>
      <c r="BF87" s="61" t="s">
        <v>5</v>
      </c>
      <c r="BG87" s="60"/>
      <c r="BH87" s="60"/>
      <c r="BI87" s="85"/>
      <c r="BJ87" s="60"/>
      <c r="BK87" s="60"/>
      <c r="BL87" s="60"/>
      <c r="BM87" s="60"/>
      <c r="BN87" s="60"/>
      <c r="BO87" s="60"/>
      <c r="BP87" s="138"/>
      <c r="BQ87" s="85"/>
      <c r="BR87" s="141"/>
      <c r="BS87" s="322"/>
      <c r="BT87" s="322"/>
      <c r="BU87" s="322"/>
      <c r="BV87" s="322"/>
      <c r="BW87" s="134"/>
      <c r="BX87" s="333"/>
      <c r="BY87" s="3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</row>
    <row r="88" spans="1:101" ht="18.75" customHeight="1" thickBot="1" x14ac:dyDescent="0.3">
      <c r="A88" s="60"/>
      <c r="B88" s="60"/>
      <c r="C88" s="60"/>
      <c r="D88" s="60"/>
      <c r="E88" s="85"/>
      <c r="F88" s="60"/>
      <c r="G88" s="85"/>
      <c r="H88" s="60"/>
      <c r="I88" s="60"/>
      <c r="J88" s="60"/>
      <c r="K88" s="60"/>
      <c r="L88" s="60"/>
      <c r="M88" s="60" t="s">
        <v>0</v>
      </c>
      <c r="N88" s="60" t="s">
        <v>1</v>
      </c>
      <c r="O88" s="60" t="s">
        <v>2</v>
      </c>
      <c r="P88" s="60" t="s">
        <v>3</v>
      </c>
      <c r="Q88" s="60" t="s">
        <v>0</v>
      </c>
      <c r="R88" s="60" t="s">
        <v>1</v>
      </c>
      <c r="S88" s="60" t="s">
        <v>2</v>
      </c>
      <c r="T88" s="60" t="s">
        <v>3</v>
      </c>
      <c r="U88" s="60" t="s">
        <v>0</v>
      </c>
      <c r="V88" s="60" t="s">
        <v>1</v>
      </c>
      <c r="W88" s="60" t="s">
        <v>2</v>
      </c>
      <c r="X88" s="60" t="s">
        <v>3</v>
      </c>
      <c r="Y88" s="60"/>
      <c r="Z88" s="60" t="s">
        <v>8</v>
      </c>
      <c r="AA88" s="60"/>
      <c r="AB88" s="60"/>
      <c r="AC88" s="60"/>
      <c r="AD88" s="60"/>
      <c r="AE88" s="60"/>
      <c r="AF88" s="60"/>
      <c r="AG88" s="60"/>
      <c r="AH88" s="60" t="s">
        <v>31</v>
      </c>
      <c r="AI88" s="60"/>
      <c r="AJ88" s="60"/>
      <c r="AK88" s="60"/>
      <c r="AL88" s="60"/>
      <c r="AM88" s="60"/>
      <c r="AN88" s="60" t="str">
        <f>AI89</f>
        <v>Belgien</v>
      </c>
      <c r="AO88" s="60" t="str">
        <f>AI90</f>
        <v>Algerien</v>
      </c>
      <c r="AP88" s="60" t="str">
        <f>AI91</f>
        <v>Russland</v>
      </c>
      <c r="AQ88" s="60" t="str">
        <f>AI92</f>
        <v>Südkorea</v>
      </c>
      <c r="AR88" s="60"/>
      <c r="AS88" s="60" t="s">
        <v>31</v>
      </c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85"/>
      <c r="BJ88" s="85"/>
      <c r="BK88" s="85"/>
      <c r="BL88" s="85"/>
      <c r="BM88" s="85"/>
      <c r="BN88" s="85"/>
      <c r="BO88" s="85"/>
      <c r="BP88" s="137"/>
      <c r="BQ88" s="85"/>
      <c r="BR88" s="141"/>
      <c r="BS88" s="134"/>
      <c r="BT88" s="142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</row>
    <row r="89" spans="1:101" ht="18.75" customHeight="1" thickBot="1" x14ac:dyDescent="0.3">
      <c r="A89" s="60"/>
      <c r="B89" s="60"/>
      <c r="C89" s="224" t="str">
        <f>Spielplan!$C$89</f>
        <v>Belgien</v>
      </c>
      <c r="D89" s="225"/>
      <c r="E89" s="104"/>
      <c r="F89" s="93"/>
      <c r="G89" s="104"/>
      <c r="H89" s="224" t="str">
        <f>Spielplan!$H$89</f>
        <v>Algerien</v>
      </c>
      <c r="I89" s="225"/>
      <c r="J89" s="60"/>
      <c r="K89" s="60" t="s">
        <v>115</v>
      </c>
      <c r="L89" s="60">
        <f t="shared" ref="L89:L94" si="28">IF(E89-G89&gt;0,1,IF(G89=E89,0,-1))</f>
        <v>0</v>
      </c>
      <c r="M89" s="60">
        <f>IF($E89="",0,IF($E89&gt;$G89,3,IF($E89=G89,1,0)))</f>
        <v>0</v>
      </c>
      <c r="N89" s="60">
        <f>IF($G89="",0,IF($E89&gt;$G89,0,IF($E89=G89,1,3)))</f>
        <v>0</v>
      </c>
      <c r="O89" s="60"/>
      <c r="P89" s="60"/>
      <c r="Q89" s="60">
        <f>E89</f>
        <v>0</v>
      </c>
      <c r="R89" s="60">
        <f>G89</f>
        <v>0</v>
      </c>
      <c r="S89" s="60"/>
      <c r="T89" s="60"/>
      <c r="U89" s="60">
        <f>G89</f>
        <v>0</v>
      </c>
      <c r="V89" s="60">
        <f>E89</f>
        <v>0</v>
      </c>
      <c r="W89" s="60"/>
      <c r="X89" s="60"/>
      <c r="Y89" s="60"/>
      <c r="Z89" s="60">
        <f>M95</f>
        <v>0</v>
      </c>
      <c r="AA89" s="60">
        <f>Q95</f>
        <v>0</v>
      </c>
      <c r="AB89" s="60">
        <f>U95</f>
        <v>0</v>
      </c>
      <c r="AC89" s="60">
        <f>AA89-AB89</f>
        <v>0</v>
      </c>
      <c r="AD89" s="60">
        <f>IF(Z89&gt;Z90,-1,0)</f>
        <v>0</v>
      </c>
      <c r="AE89" s="60">
        <f>IF(Z89&gt;Z91,-1,0)</f>
        <v>0</v>
      </c>
      <c r="AF89" s="60">
        <f>IF(Z89&gt;Z92,-1,0)</f>
        <v>0</v>
      </c>
      <c r="AG89" s="60">
        <f>10000-(AJ89*1000+AM89*100+AK89*10)</f>
        <v>10000</v>
      </c>
      <c r="AH89" s="90">
        <f>RANK(AG89,AG89:AG92,1)</f>
        <v>1</v>
      </c>
      <c r="AI89" s="60" t="str">
        <f>C89</f>
        <v>Belgien</v>
      </c>
      <c r="AJ89" s="60">
        <f t="shared" ref="AJ89:AL92" si="29">Z89</f>
        <v>0</v>
      </c>
      <c r="AK89" s="60">
        <f t="shared" si="29"/>
        <v>0</v>
      </c>
      <c r="AL89" s="60">
        <f t="shared" si="29"/>
        <v>0</v>
      </c>
      <c r="AM89" s="60">
        <f>AK89-AL89</f>
        <v>0</v>
      </c>
      <c r="AN89" s="187"/>
      <c r="AO89" s="187">
        <f>IF(AG90=AG89,IF(G89&gt;E89,AG90-0.1,AG90),AG90)</f>
        <v>10000</v>
      </c>
      <c r="AP89" s="187">
        <f>IF(AG91=AG89,IF(G91&gt;E91,AG91-0.1,AG91),AG91)</f>
        <v>10000</v>
      </c>
      <c r="AQ89" s="187">
        <f>IF(AG92=AG89,IF(G93&gt;E93,AG92-0.1,AG92),AG92)</f>
        <v>10000</v>
      </c>
      <c r="AR89" s="187">
        <f>AN93</f>
        <v>30000</v>
      </c>
      <c r="AS89" s="90">
        <f>RANK(AR89,AR89:AR92,1)</f>
        <v>1</v>
      </c>
      <c r="AT89" s="60" t="str">
        <f t="shared" ref="AT89:AW92" si="30">AI89</f>
        <v>Belgien</v>
      </c>
      <c r="AU89" s="60">
        <f t="shared" si="30"/>
        <v>0</v>
      </c>
      <c r="AV89" s="60">
        <f t="shared" si="30"/>
        <v>0</v>
      </c>
      <c r="AW89" s="60">
        <f t="shared" si="30"/>
        <v>0</v>
      </c>
      <c r="AX89" s="60"/>
      <c r="AY89" s="60"/>
      <c r="AZ89" s="60"/>
      <c r="BA89" s="226">
        <v>1</v>
      </c>
      <c r="BB89" s="224" t="str">
        <f>VLOOKUP(1,AS89:AT92,2,FALSE)</f>
        <v>Belgien</v>
      </c>
      <c r="BC89" s="225"/>
      <c r="BD89" s="227">
        <f>VLOOKUP(1,AS89:AW92,3,FALSE)</f>
        <v>0</v>
      </c>
      <c r="BE89" s="228">
        <f>VLOOKUP(1,AS89:AW92,4,FALSE)</f>
        <v>0</v>
      </c>
      <c r="BF89" s="93" t="s">
        <v>12</v>
      </c>
      <c r="BG89" s="228">
        <f>VLOOKUP(1,AS89:AW92,5,FALSE)</f>
        <v>0</v>
      </c>
      <c r="BH89" s="229" t="s">
        <v>128</v>
      </c>
      <c r="BI89" s="85"/>
      <c r="BJ89" s="85">
        <f>IF(E89&gt;G89,IF(Spielplan!E89&gt;Spielplan!G89,Punktemodus!$B$3,0),0)</f>
        <v>0</v>
      </c>
      <c r="BK89" s="85">
        <f>IF(E89=G89,IF(Spielplan!E89=Spielplan!G89,Punktemodus!$B$3,0),0)</f>
        <v>10</v>
      </c>
      <c r="BL89" s="85">
        <f>IF(E89&lt;G89,IF(Spielplan!E89&lt;Spielplan!G89,Punktemodus!$B$3,0),0)</f>
        <v>0</v>
      </c>
      <c r="BM89" s="85">
        <f>IF(E89=Spielplan!E89,IF(G89=Spielplan!G89,Punktemodus!$B$5,0),0)</f>
        <v>3</v>
      </c>
      <c r="BN89" s="85">
        <f>IF(E89=Spielplan!E89,Punktemodus!$B$7,0)</f>
        <v>1</v>
      </c>
      <c r="BO89" s="85">
        <f>IF(G89=Spielplan!G89,Punktemodus!$B$7,0)</f>
        <v>1</v>
      </c>
      <c r="BP89" s="137">
        <f>IF(Spielplan!E89="",0,SUM(BJ89:BO89))</f>
        <v>0</v>
      </c>
      <c r="BQ89" s="85"/>
      <c r="BR89" s="141"/>
      <c r="BS89" s="321" t="s">
        <v>46</v>
      </c>
      <c r="BT89" s="322"/>
      <c r="BU89" s="322"/>
      <c r="BV89" s="322"/>
      <c r="BW89" s="134"/>
      <c r="BX89" s="335">
        <f>BZ79+CE79+CJ79+CO79+CS79</f>
        <v>730</v>
      </c>
      <c r="BY89" s="336"/>
      <c r="BZ89" s="134"/>
      <c r="CA89" s="349"/>
      <c r="CB89" s="350"/>
      <c r="CC89" s="350"/>
      <c r="CD89" s="350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</row>
    <row r="90" spans="1:101" ht="18.75" customHeight="1" thickBot="1" x14ac:dyDescent="0.3">
      <c r="A90" s="60"/>
      <c r="B90" s="60"/>
      <c r="C90" s="230" t="str">
        <f>Spielplan!$C$90</f>
        <v>Russland</v>
      </c>
      <c r="D90" s="231"/>
      <c r="E90" s="104"/>
      <c r="F90" s="93"/>
      <c r="G90" s="104"/>
      <c r="H90" s="230" t="str">
        <f>Spielplan!$H$90</f>
        <v>Südkorea</v>
      </c>
      <c r="I90" s="231"/>
      <c r="J90" s="60"/>
      <c r="K90" s="60" t="s">
        <v>116</v>
      </c>
      <c r="L90" s="60">
        <f t="shared" si="28"/>
        <v>0</v>
      </c>
      <c r="M90" s="60"/>
      <c r="N90" s="60"/>
      <c r="O90" s="60">
        <f>IF($E90="",0,IF($E90&gt;$G90,3,IF($E90=$G90,1,0)))</f>
        <v>0</v>
      </c>
      <c r="P90" s="60">
        <f>IF($G90="",0,IF($E90&gt;$G90,0,IF($E90=$G90,1,3)))</f>
        <v>0</v>
      </c>
      <c r="Q90" s="60"/>
      <c r="R90" s="60"/>
      <c r="S90" s="60">
        <f>E90</f>
        <v>0</v>
      </c>
      <c r="T90" s="60">
        <f>G90</f>
        <v>0</v>
      </c>
      <c r="U90" s="60"/>
      <c r="V90" s="60"/>
      <c r="W90" s="60">
        <f>G90</f>
        <v>0</v>
      </c>
      <c r="X90" s="60">
        <f>E90</f>
        <v>0</v>
      </c>
      <c r="Y90" s="60"/>
      <c r="Z90" s="60">
        <f>N95</f>
        <v>0</v>
      </c>
      <c r="AA90" s="60">
        <f>R95</f>
        <v>0</v>
      </c>
      <c r="AB90" s="60">
        <f>V95</f>
        <v>0</v>
      </c>
      <c r="AC90" s="60">
        <f>AA90-AB90</f>
        <v>0</v>
      </c>
      <c r="AD90" s="60">
        <f>IF(Z90&gt;Z89,-1,0)</f>
        <v>0</v>
      </c>
      <c r="AE90" s="60">
        <f>IF(Z90&gt;Z91,-1,0)</f>
        <v>0</v>
      </c>
      <c r="AF90" s="60">
        <f>IF(Z90&gt;Z92,-1,0)</f>
        <v>0</v>
      </c>
      <c r="AG90" s="60">
        <f>10000-(AJ90*1000+AM90*100+AK90*10)</f>
        <v>10000</v>
      </c>
      <c r="AH90" s="90">
        <f>RANK(AG90,AG89:AG92,1)</f>
        <v>1</v>
      </c>
      <c r="AI90" s="60" t="str">
        <f>H89</f>
        <v>Algerien</v>
      </c>
      <c r="AJ90" s="60">
        <f t="shared" si="29"/>
        <v>0</v>
      </c>
      <c r="AK90" s="60">
        <f t="shared" si="29"/>
        <v>0</v>
      </c>
      <c r="AL90" s="60">
        <f t="shared" si="29"/>
        <v>0</v>
      </c>
      <c r="AM90" s="60">
        <f>AK90-AL90</f>
        <v>0</v>
      </c>
      <c r="AN90" s="187">
        <f>IF(AG89=AG90,IF(E89&gt;G89,AG89-0.1,AG89),AG89)</f>
        <v>10000</v>
      </c>
      <c r="AO90" s="187"/>
      <c r="AP90" s="187">
        <f>IF(AG91=AG90,IF(G94&gt;E94,AG91-0.1,AG91),AG91)</f>
        <v>10000</v>
      </c>
      <c r="AQ90" s="187">
        <f>IF(AG92=AG90,IF(G92&gt;E92,AG92-0.1,AG92),AG92)</f>
        <v>10000</v>
      </c>
      <c r="AR90" s="187">
        <f>AO93</f>
        <v>30000</v>
      </c>
      <c r="AS90" s="90">
        <f>RANK(AR90,AR89:AR92,1)</f>
        <v>1</v>
      </c>
      <c r="AT90" s="60" t="str">
        <f t="shared" si="30"/>
        <v>Algerien</v>
      </c>
      <c r="AU90" s="60">
        <f t="shared" si="30"/>
        <v>0</v>
      </c>
      <c r="AV90" s="60">
        <f t="shared" si="30"/>
        <v>0</v>
      </c>
      <c r="AW90" s="60">
        <f t="shared" si="30"/>
        <v>0</v>
      </c>
      <c r="AX90" s="60"/>
      <c r="AY90" s="60"/>
      <c r="AZ90" s="60"/>
      <c r="BA90" s="232">
        <v>2</v>
      </c>
      <c r="BB90" s="230" t="e">
        <f>VLOOKUP(2,AS89:AT92,2,FALSE)</f>
        <v>#N/A</v>
      </c>
      <c r="BC90" s="231"/>
      <c r="BD90" s="233" t="e">
        <f>VLOOKUP(2,AS89:AW92,3,FALSE)</f>
        <v>#N/A</v>
      </c>
      <c r="BE90" s="234" t="e">
        <f>VLOOKUP(2,AS89:AW92,4,FALSE)</f>
        <v>#N/A</v>
      </c>
      <c r="BF90" s="93" t="s">
        <v>12</v>
      </c>
      <c r="BG90" s="234" t="e">
        <f>VLOOKUP(2,AS89:AW92,5,FALSE)</f>
        <v>#N/A</v>
      </c>
      <c r="BH90" s="234" t="s">
        <v>124</v>
      </c>
      <c r="BI90" s="85"/>
      <c r="BJ90" s="85">
        <f>IF(E90&gt;G90,IF(Spielplan!E90&gt;Spielplan!G90,Punktemodus!$B$3,0),0)</f>
        <v>0</v>
      </c>
      <c r="BK90" s="85">
        <f>IF(E90=G90,IF(Spielplan!E90=Spielplan!G90,Punktemodus!$B$3,0),0)</f>
        <v>10</v>
      </c>
      <c r="BL90" s="85">
        <f>IF(E90&lt;G90,IF(Spielplan!E90&lt;Spielplan!G90,Punktemodus!$B$3,0),0)</f>
        <v>0</v>
      </c>
      <c r="BM90" s="85">
        <f>IF(E90=Spielplan!E90,IF(G90=Spielplan!G90,Punktemodus!$B$5,0),0)</f>
        <v>3</v>
      </c>
      <c r="BN90" s="85">
        <f>IF(E90=Spielplan!E90,Punktemodus!$B$7,0)</f>
        <v>1</v>
      </c>
      <c r="BO90" s="85">
        <f>IF(G90=Spielplan!G90,Punktemodus!$B$7,0)</f>
        <v>1</v>
      </c>
      <c r="BP90" s="137">
        <f>IF(Spielplan!E90="",0,SUM(BJ90:BO90))</f>
        <v>0</v>
      </c>
      <c r="BQ90" s="85"/>
      <c r="BR90" s="141"/>
      <c r="BS90" s="322"/>
      <c r="BT90" s="322"/>
      <c r="BU90" s="322"/>
      <c r="BV90" s="322"/>
      <c r="BW90" s="134"/>
      <c r="BX90" s="337"/>
      <c r="BY90" s="338"/>
      <c r="BZ90" s="134"/>
      <c r="CA90" s="350"/>
      <c r="CB90" s="350"/>
      <c r="CC90" s="350"/>
      <c r="CD90" s="350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</row>
    <row r="91" spans="1:101" ht="18.75" customHeight="1" thickBot="1" x14ac:dyDescent="0.3">
      <c r="A91" s="60"/>
      <c r="B91" s="60"/>
      <c r="C91" s="224" t="str">
        <f>C89</f>
        <v>Belgien</v>
      </c>
      <c r="D91" s="225"/>
      <c r="E91" s="104"/>
      <c r="F91" s="93"/>
      <c r="G91" s="104"/>
      <c r="H91" s="224" t="str">
        <f>C90</f>
        <v>Russland</v>
      </c>
      <c r="I91" s="225"/>
      <c r="J91" s="60"/>
      <c r="K91" s="60" t="s">
        <v>118</v>
      </c>
      <c r="L91" s="60">
        <f t="shared" si="28"/>
        <v>0</v>
      </c>
      <c r="M91" s="60">
        <f>IF($E91="",0,IF($E91&gt;$G91,3,IF($E91=G91,1,0)))</f>
        <v>0</v>
      </c>
      <c r="N91" s="60"/>
      <c r="O91" s="60">
        <f>IF($G91="",0,IF($E91&gt;$G91,0,IF($E91=$G91,1,3)))</f>
        <v>0</v>
      </c>
      <c r="P91" s="60"/>
      <c r="Q91" s="60">
        <f>E91</f>
        <v>0</v>
      </c>
      <c r="R91" s="60"/>
      <c r="S91" s="60">
        <f>G91</f>
        <v>0</v>
      </c>
      <c r="T91" s="60"/>
      <c r="U91" s="60">
        <f>G91</f>
        <v>0</v>
      </c>
      <c r="V91" s="60"/>
      <c r="W91" s="60">
        <f>E91</f>
        <v>0</v>
      </c>
      <c r="X91" s="60"/>
      <c r="Y91" s="60"/>
      <c r="Z91" s="60">
        <f>O95</f>
        <v>0</v>
      </c>
      <c r="AA91" s="60">
        <f>S95</f>
        <v>0</v>
      </c>
      <c r="AB91" s="60">
        <f>W95</f>
        <v>0</v>
      </c>
      <c r="AC91" s="60">
        <f>AA91-AB91</f>
        <v>0</v>
      </c>
      <c r="AD91" s="60">
        <f>IF(Z91&gt;Z89,-1,0)</f>
        <v>0</v>
      </c>
      <c r="AE91" s="60">
        <f>IF(Z91&gt;Z90,-1,0)</f>
        <v>0</v>
      </c>
      <c r="AF91" s="60">
        <f>IF(Z91&gt;Z92,-1,0)</f>
        <v>0</v>
      </c>
      <c r="AG91" s="60">
        <f>10000-(AJ91*1000+AM91*100+AK91*10)</f>
        <v>10000</v>
      </c>
      <c r="AH91" s="90">
        <f>RANK(AG91,AG89:AG92,1)</f>
        <v>1</v>
      </c>
      <c r="AI91" s="60" t="str">
        <f>C90</f>
        <v>Russland</v>
      </c>
      <c r="AJ91" s="60">
        <f t="shared" si="29"/>
        <v>0</v>
      </c>
      <c r="AK91" s="60">
        <f t="shared" si="29"/>
        <v>0</v>
      </c>
      <c r="AL91" s="60">
        <f t="shared" si="29"/>
        <v>0</v>
      </c>
      <c r="AM91" s="60">
        <f>AK91-AL91</f>
        <v>0</v>
      </c>
      <c r="AN91" s="187">
        <f>IF(AG89=AG91,IF(E91&gt;G91,AG89-0.1,AG89),AG89)</f>
        <v>10000</v>
      </c>
      <c r="AO91" s="187">
        <f>IF(AG90=AG91,IF(E94&gt;G94,AG90-0.1,AG90),AG90)</f>
        <v>10000</v>
      </c>
      <c r="AP91" s="187"/>
      <c r="AQ91" s="187">
        <f>IF(AG92=AG91,IF(G90&gt;E90,AG92-0.1,AG92),AG92)</f>
        <v>10000</v>
      </c>
      <c r="AR91" s="187">
        <f>AP93</f>
        <v>30000</v>
      </c>
      <c r="AS91" s="90">
        <f>RANK(AR91,AR89:AR92,1)</f>
        <v>1</v>
      </c>
      <c r="AT91" s="60" t="str">
        <f t="shared" si="30"/>
        <v>Russland</v>
      </c>
      <c r="AU91" s="60">
        <f t="shared" si="30"/>
        <v>0</v>
      </c>
      <c r="AV91" s="60">
        <f t="shared" si="30"/>
        <v>0</v>
      </c>
      <c r="AW91" s="60">
        <f t="shared" si="30"/>
        <v>0</v>
      </c>
      <c r="AX91" s="60"/>
      <c r="AY91" s="60"/>
      <c r="AZ91" s="60"/>
      <c r="BA91" s="113">
        <v>3</v>
      </c>
      <c r="BB91" s="114" t="e">
        <f>VLOOKUP(3,AS89:AT92,2,FALSE)</f>
        <v>#N/A</v>
      </c>
      <c r="BC91" s="115"/>
      <c r="BD91" s="116" t="e">
        <f>VLOOKUP(3,AS89:AW92,3,FALSE)</f>
        <v>#N/A</v>
      </c>
      <c r="BE91" s="116" t="e">
        <f>VLOOKUP(3,AS89:AW92,4,FALSE)</f>
        <v>#N/A</v>
      </c>
      <c r="BF91" s="93" t="s">
        <v>12</v>
      </c>
      <c r="BG91" s="116" t="e">
        <f>VLOOKUP(3,AS89:AW92,5,FALSE)</f>
        <v>#N/A</v>
      </c>
      <c r="BH91" s="60"/>
      <c r="BI91" s="85"/>
      <c r="BJ91" s="85">
        <f>IF(E91&gt;G91,IF(Spielplan!E91&gt;Spielplan!G91,Punktemodus!$B$3,0),0)</f>
        <v>0</v>
      </c>
      <c r="BK91" s="85">
        <f>IF(E91=G91,IF(Spielplan!E91=Spielplan!G91,Punktemodus!$B$3,0),0)</f>
        <v>10</v>
      </c>
      <c r="BL91" s="85">
        <f>IF(E91&lt;G91,IF(Spielplan!E91&lt;Spielplan!G91,Punktemodus!$B$3,0),0)</f>
        <v>0</v>
      </c>
      <c r="BM91" s="85">
        <f>IF(E91=Spielplan!E91,IF(G91=Spielplan!G91,Punktemodus!$B$5,0),0)</f>
        <v>3</v>
      </c>
      <c r="BN91" s="85">
        <f>IF(E91=Spielplan!E91,Punktemodus!$B$7,0)</f>
        <v>1</v>
      </c>
      <c r="BO91" s="85">
        <f>IF(G91=Spielplan!G91,Punktemodus!$B$7,0)</f>
        <v>1</v>
      </c>
      <c r="BP91" s="137">
        <f>IF(Spielplan!E91="",0,SUM(BJ91:BO91))</f>
        <v>0</v>
      </c>
      <c r="BQ91" s="85"/>
      <c r="BR91" s="141"/>
      <c r="BS91" s="134"/>
      <c r="BT91" s="142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</row>
    <row r="92" spans="1:101" ht="18.75" customHeight="1" thickBot="1" x14ac:dyDescent="0.3">
      <c r="A92" s="60"/>
      <c r="B92" s="60"/>
      <c r="C92" s="230" t="str">
        <f>H89</f>
        <v>Algerien</v>
      </c>
      <c r="D92" s="231"/>
      <c r="E92" s="104"/>
      <c r="F92" s="93"/>
      <c r="G92" s="104"/>
      <c r="H92" s="230" t="str">
        <f>H90</f>
        <v>Südkorea</v>
      </c>
      <c r="I92" s="231"/>
      <c r="J92" s="60"/>
      <c r="K92" s="60" t="s">
        <v>117</v>
      </c>
      <c r="L92" s="60">
        <f t="shared" si="28"/>
        <v>0</v>
      </c>
      <c r="M92" s="60"/>
      <c r="N92" s="60">
        <f>IF($E92="",0,IF($E92&gt;$G92,3,IF($E92=$G92,1,0)))</f>
        <v>0</v>
      </c>
      <c r="O92" s="60"/>
      <c r="P92" s="60">
        <f>IF($G92="",0,IF($E92&gt;$G92,0,IF($E92=$G92,1,3)))</f>
        <v>0</v>
      </c>
      <c r="Q92" s="60"/>
      <c r="R92" s="60">
        <f>E92</f>
        <v>0</v>
      </c>
      <c r="S92" s="60"/>
      <c r="T92" s="60">
        <f>G92</f>
        <v>0</v>
      </c>
      <c r="U92" s="60"/>
      <c r="V92" s="60">
        <f>G92</f>
        <v>0</v>
      </c>
      <c r="W92" s="60"/>
      <c r="X92" s="60">
        <f>E92</f>
        <v>0</v>
      </c>
      <c r="Y92" s="60"/>
      <c r="Z92" s="60">
        <f>P95</f>
        <v>0</v>
      </c>
      <c r="AA92" s="60">
        <f>T95</f>
        <v>0</v>
      </c>
      <c r="AB92" s="60">
        <f>X95</f>
        <v>0</v>
      </c>
      <c r="AC92" s="60">
        <f>AA92-AB92</f>
        <v>0</v>
      </c>
      <c r="AD92" s="60">
        <f>IF(Z92&gt;Z89,-1,0)</f>
        <v>0</v>
      </c>
      <c r="AE92" s="60">
        <f>IF(Z92&gt;Z90,-1,0)</f>
        <v>0</v>
      </c>
      <c r="AF92" s="60">
        <f>IF(Z92&gt;Z91,-1,0)</f>
        <v>0</v>
      </c>
      <c r="AG92" s="60">
        <f>10000-(AJ92*1000+AM92*100+AK92*10)</f>
        <v>10000</v>
      </c>
      <c r="AH92" s="90">
        <f>RANK(AG92,AG89:AG92,1)</f>
        <v>1</v>
      </c>
      <c r="AI92" s="60" t="str">
        <f>H90</f>
        <v>Südkorea</v>
      </c>
      <c r="AJ92" s="60">
        <f t="shared" si="29"/>
        <v>0</v>
      </c>
      <c r="AK92" s="60">
        <f t="shared" si="29"/>
        <v>0</v>
      </c>
      <c r="AL92" s="60">
        <f t="shared" si="29"/>
        <v>0</v>
      </c>
      <c r="AM92" s="60">
        <f>AK92-AL92</f>
        <v>0</v>
      </c>
      <c r="AN92" s="187">
        <f>IF(AG89=AG92,IF(E93&gt;G93,AG89-0.1,AG89),AG89)</f>
        <v>10000</v>
      </c>
      <c r="AO92" s="187">
        <f>IF(AG90=AG92,IF(E92&gt;G92,AG90-0.1,AG90),AG90)</f>
        <v>10000</v>
      </c>
      <c r="AP92" s="187">
        <f>IF(AG91=AG92,IF(E90&gt;G90,AG91-0.1,AG91),AG91)</f>
        <v>10000</v>
      </c>
      <c r="AQ92" s="187"/>
      <c r="AR92" s="187">
        <f>AQ93</f>
        <v>30000</v>
      </c>
      <c r="AS92" s="90">
        <f>RANK(AR92,AR89:AR92,1)</f>
        <v>1</v>
      </c>
      <c r="AT92" s="60" t="str">
        <f t="shared" si="30"/>
        <v>Südkorea</v>
      </c>
      <c r="AU92" s="60">
        <f t="shared" si="30"/>
        <v>0</v>
      </c>
      <c r="AV92" s="60">
        <f t="shared" si="30"/>
        <v>0</v>
      </c>
      <c r="AW92" s="60">
        <f t="shared" si="30"/>
        <v>0</v>
      </c>
      <c r="AX92" s="60"/>
      <c r="AY92" s="60"/>
      <c r="AZ92" s="60"/>
      <c r="BA92" s="113">
        <v>4</v>
      </c>
      <c r="BB92" s="114" t="e">
        <f>VLOOKUP(4,AS89:AT92,2,FALSE)</f>
        <v>#N/A</v>
      </c>
      <c r="BC92" s="115"/>
      <c r="BD92" s="116" t="e">
        <f>VLOOKUP(4,AS89:AW92,3,FALSE)</f>
        <v>#N/A</v>
      </c>
      <c r="BE92" s="116" t="e">
        <f>VLOOKUP(4,AS89:AW92,4,FALSE)</f>
        <v>#N/A</v>
      </c>
      <c r="BF92" s="93" t="s">
        <v>12</v>
      </c>
      <c r="BG92" s="116" t="e">
        <f>VLOOKUP(4,AS89:AW92,5,FALSE)</f>
        <v>#N/A</v>
      </c>
      <c r="BH92" s="60"/>
      <c r="BI92" s="85"/>
      <c r="BJ92" s="85">
        <f>IF(E92&gt;G92,IF(Spielplan!E92&gt;Spielplan!G92,Punktemodus!$B$3,0),0)</f>
        <v>0</v>
      </c>
      <c r="BK92" s="85">
        <f>IF(E92=G92,IF(Spielplan!E92=Spielplan!G92,Punktemodus!$B$3,0),0)</f>
        <v>10</v>
      </c>
      <c r="BL92" s="85">
        <f>IF(E92&lt;G92,IF(Spielplan!E92&lt;Spielplan!G92,Punktemodus!$B$3,0),0)</f>
        <v>0</v>
      </c>
      <c r="BM92" s="85">
        <f>IF(E92=Spielplan!E92,IF(G92=Spielplan!G92,Punktemodus!$B$5,0),0)</f>
        <v>3</v>
      </c>
      <c r="BN92" s="85">
        <f>IF(E92=Spielplan!E92,Punktemodus!$B$7,0)</f>
        <v>1</v>
      </c>
      <c r="BO92" s="85">
        <f>IF(G92=Spielplan!G92,Punktemodus!$B$7,0)</f>
        <v>1</v>
      </c>
      <c r="BP92" s="137">
        <f>IF(Spielplan!E92="",0,SUM(BJ92:BO92))</f>
        <v>0</v>
      </c>
      <c r="BQ92" s="85"/>
      <c r="BR92" s="141"/>
      <c r="BS92" s="321" t="s">
        <v>163</v>
      </c>
      <c r="BT92" s="322"/>
      <c r="BU92" s="322"/>
      <c r="BV92" s="322"/>
      <c r="BW92" s="134"/>
      <c r="BX92" s="339">
        <f>BX86+BX89</f>
        <v>730</v>
      </c>
      <c r="BY92" s="340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</row>
    <row r="93" spans="1:101" ht="18.75" customHeight="1" thickBot="1" x14ac:dyDescent="0.3">
      <c r="A93" s="60"/>
      <c r="B93" s="60"/>
      <c r="C93" s="224" t="str">
        <f>C89</f>
        <v>Belgien</v>
      </c>
      <c r="D93" s="225"/>
      <c r="E93" s="104"/>
      <c r="F93" s="93"/>
      <c r="G93" s="104"/>
      <c r="H93" s="224" t="str">
        <f>H90</f>
        <v>Südkorea</v>
      </c>
      <c r="I93" s="225"/>
      <c r="J93" s="60"/>
      <c r="K93" s="60" t="s">
        <v>119</v>
      </c>
      <c r="L93" s="60">
        <f t="shared" si="28"/>
        <v>0</v>
      </c>
      <c r="M93" s="60">
        <f>IF($E93="",0,IF($E93&gt;$G93,3,IF($E93=G93,1,0)))</f>
        <v>0</v>
      </c>
      <c r="N93" s="60"/>
      <c r="O93" s="60"/>
      <c r="P93" s="60">
        <f>IF($G93="",0,IF($E93&gt;$G93,0,IF($E93=$G93,1,3)))</f>
        <v>0</v>
      </c>
      <c r="Q93" s="60">
        <f>E93</f>
        <v>0</v>
      </c>
      <c r="R93" s="60"/>
      <c r="S93" s="60"/>
      <c r="T93" s="60">
        <f>G93</f>
        <v>0</v>
      </c>
      <c r="U93" s="60">
        <f>G93</f>
        <v>0</v>
      </c>
      <c r="V93" s="60"/>
      <c r="W93" s="60"/>
      <c r="X93" s="60">
        <f>E93</f>
        <v>0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187">
        <f>SUM(AN89:AN92)</f>
        <v>30000</v>
      </c>
      <c r="AO93" s="187">
        <f>SUM(AO89:AO92)</f>
        <v>30000</v>
      </c>
      <c r="AP93" s="187">
        <f>SUM(AP89:AP92)</f>
        <v>30000</v>
      </c>
      <c r="AQ93" s="187">
        <f>SUM(AQ89:AQ92)</f>
        <v>30000</v>
      </c>
      <c r="AR93" s="187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85">
        <f>IF(E93&gt;G93,IF(Spielplan!E93&gt;Spielplan!G93,Punktemodus!$B$3,0),0)</f>
        <v>0</v>
      </c>
      <c r="BK93" s="85">
        <f>IF(E93=G93,IF(Spielplan!E93=Spielplan!G93,Punktemodus!$B$3,0),0)</f>
        <v>10</v>
      </c>
      <c r="BL93" s="85">
        <f>IF(E93&lt;G93,IF(Spielplan!E93&lt;Spielplan!G93,Punktemodus!$B$3,0),0)</f>
        <v>0</v>
      </c>
      <c r="BM93" s="85">
        <f>IF(E93=Spielplan!E93,IF(G93=Spielplan!G93,Punktemodus!$B$5,0),0)</f>
        <v>3</v>
      </c>
      <c r="BN93" s="85">
        <f>IF(E93=Spielplan!E93,Punktemodus!$B$7,0)</f>
        <v>1</v>
      </c>
      <c r="BO93" s="85">
        <f>IF(G93=Spielplan!G93,Punktemodus!$B$7,0)</f>
        <v>1</v>
      </c>
      <c r="BP93" s="137">
        <f>IF(Spielplan!E93="",0,SUM(BJ93:BO93))</f>
        <v>0</v>
      </c>
      <c r="BQ93" s="60"/>
      <c r="BR93" s="141"/>
      <c r="BS93" s="322"/>
      <c r="BT93" s="322"/>
      <c r="BU93" s="322"/>
      <c r="BV93" s="322"/>
      <c r="BW93" s="134"/>
      <c r="BX93" s="341"/>
      <c r="BY93" s="342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</row>
    <row r="94" spans="1:101" ht="18.75" customHeight="1" thickBot="1" x14ac:dyDescent="0.3">
      <c r="A94" s="60"/>
      <c r="B94" s="60"/>
      <c r="C94" s="230" t="str">
        <f>H89</f>
        <v>Algerien</v>
      </c>
      <c r="D94" s="231"/>
      <c r="E94" s="104"/>
      <c r="F94" s="93"/>
      <c r="G94" s="104"/>
      <c r="H94" s="230" t="str">
        <f>C90</f>
        <v>Russland</v>
      </c>
      <c r="I94" s="231"/>
      <c r="J94" s="60"/>
      <c r="K94" s="60" t="s">
        <v>119</v>
      </c>
      <c r="L94" s="60">
        <f t="shared" si="28"/>
        <v>0</v>
      </c>
      <c r="M94" s="60"/>
      <c r="N94" s="60">
        <f>IF($E94="",0,IF($E94&gt;$G94,3,IF($E94=$G94,1,0)))</f>
        <v>0</v>
      </c>
      <c r="O94" s="60">
        <f>IF($G94="",0,IF($E94&gt;$G94,0,IF($E94=$G94,1,3)))</f>
        <v>0</v>
      </c>
      <c r="P94" s="60"/>
      <c r="Q94" s="60"/>
      <c r="R94" s="60">
        <f>E94</f>
        <v>0</v>
      </c>
      <c r="S94" s="60">
        <f>G94</f>
        <v>0</v>
      </c>
      <c r="T94" s="60"/>
      <c r="U94" s="60"/>
      <c r="V94" s="60">
        <f>G94</f>
        <v>0</v>
      </c>
      <c r="W94" s="60">
        <f>E94</f>
        <v>0</v>
      </c>
      <c r="X94" s="60"/>
      <c r="Y94" s="60"/>
      <c r="Z94" s="60" t="s">
        <v>30</v>
      </c>
      <c r="AA94" s="60"/>
      <c r="AB94" s="60"/>
      <c r="AC94" s="60"/>
      <c r="AD94" s="60"/>
      <c r="AE94" s="60"/>
      <c r="AF94" s="60"/>
      <c r="AG94" s="60" t="b">
        <f>OR(AG89=AG90,AG89=AG91,AG89=AG92,AG90=AG91,AG90=AG92,AG91=AG92)</f>
        <v>1</v>
      </c>
      <c r="AH94" s="60"/>
      <c r="AI94" s="60"/>
      <c r="AJ94" s="60"/>
      <c r="AK94" s="60"/>
      <c r="AL94" s="60"/>
      <c r="AM94" s="60"/>
      <c r="AN94" s="60"/>
      <c r="AO94" s="60" t="s">
        <v>34</v>
      </c>
      <c r="AP94" s="60"/>
      <c r="AQ94" s="60"/>
      <c r="AR94" s="60" t="b">
        <f>OR(AR89=AR90,AR89=AR91,AR89=AR92,AR90=AR91,AR90=AR92,AR91=AR92)</f>
        <v>1</v>
      </c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85">
        <f>IF(E94&gt;G94,IF(Spielplan!E94&gt;Spielplan!G94,Punktemodus!$B$3,0),0)</f>
        <v>0</v>
      </c>
      <c r="BK94" s="85">
        <f>IF(E94=G94,IF(Spielplan!E94=Spielplan!G94,Punktemodus!$B$3,0),0)</f>
        <v>10</v>
      </c>
      <c r="BL94" s="85">
        <f>IF(E94&lt;G94,IF(Spielplan!E94&lt;Spielplan!G94,Punktemodus!$B$3,0),0)</f>
        <v>0</v>
      </c>
      <c r="BM94" s="85">
        <f>IF(E94=Spielplan!E94,IF(G94=Spielplan!G94,Punktemodus!$B$5,0),0)</f>
        <v>3</v>
      </c>
      <c r="BN94" s="85">
        <f>IF(E94=Spielplan!E94,Punktemodus!$B$7,0)</f>
        <v>1</v>
      </c>
      <c r="BO94" s="85">
        <f>IF(G94=Spielplan!G94,Punktemodus!$B$7,0)</f>
        <v>1</v>
      </c>
      <c r="BP94" s="137">
        <f>IF(Spielplan!E94="",0,SUM(BJ94:BO94))</f>
        <v>0</v>
      </c>
      <c r="BQ94" s="60"/>
      <c r="BR94" s="141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</row>
    <row r="95" spans="1:101" ht="18.75" customHeight="1" thickBot="1" x14ac:dyDescent="0.25">
      <c r="A95" s="60"/>
      <c r="B95" s="60"/>
      <c r="C95" s="136" t="str">
        <f>IF(G94="","",IF(AR94=TRUE,"Achtung: Fehler in Tabelle!",""))</f>
        <v/>
      </c>
      <c r="D95" s="60"/>
      <c r="E95" s="60"/>
      <c r="F95" s="60"/>
      <c r="G95" s="60"/>
      <c r="H95" s="60"/>
      <c r="I95" s="60"/>
      <c r="J95" s="60"/>
      <c r="K95" s="60"/>
      <c r="L95" s="60"/>
      <c r="M95" s="60">
        <f t="shared" ref="M95:X95" si="31">SUM(M89:M94)</f>
        <v>0</v>
      </c>
      <c r="N95" s="60">
        <f t="shared" si="31"/>
        <v>0</v>
      </c>
      <c r="O95" s="60">
        <f t="shared" si="31"/>
        <v>0</v>
      </c>
      <c r="P95" s="60">
        <f t="shared" si="31"/>
        <v>0</v>
      </c>
      <c r="Q95" s="60">
        <f t="shared" si="31"/>
        <v>0</v>
      </c>
      <c r="R95" s="60">
        <f t="shared" si="31"/>
        <v>0</v>
      </c>
      <c r="S95" s="60">
        <f t="shared" si="31"/>
        <v>0</v>
      </c>
      <c r="T95" s="60">
        <f t="shared" si="31"/>
        <v>0</v>
      </c>
      <c r="U95" s="60">
        <f t="shared" si="31"/>
        <v>0</v>
      </c>
      <c r="V95" s="60">
        <f t="shared" si="31"/>
        <v>0</v>
      </c>
      <c r="W95" s="60">
        <f t="shared" si="31"/>
        <v>0</v>
      </c>
      <c r="X95" s="60">
        <f t="shared" si="31"/>
        <v>0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160">
        <f>SUM(BP89:BP94)</f>
        <v>0</v>
      </c>
      <c r="BQ95" s="60"/>
      <c r="BR95" s="141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</row>
    <row r="96" spans="1:101" ht="13.5" thickBo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85"/>
      <c r="BK96" s="85"/>
      <c r="BL96" s="85"/>
      <c r="BM96" s="85"/>
      <c r="BN96" s="85"/>
      <c r="BO96" s="85"/>
      <c r="BP96" s="138"/>
      <c r="BQ96" s="60"/>
      <c r="BR96" s="141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</row>
    <row r="97" spans="1:101" ht="25.5" customHeight="1" thickBo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85"/>
      <c r="BK97" s="85"/>
      <c r="BL97" s="85"/>
      <c r="BM97" s="85"/>
      <c r="BN97" s="85"/>
      <c r="BO97" s="85"/>
      <c r="BP97" s="160">
        <f>SUM(BP12:BP95)/2</f>
        <v>0</v>
      </c>
      <c r="BQ97" s="60"/>
      <c r="BR97" s="141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</row>
    <row r="98" spans="1:101" x14ac:dyDescent="0.2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85"/>
      <c r="BK98" s="85"/>
      <c r="BL98" s="85"/>
      <c r="BM98" s="85"/>
      <c r="BN98" s="85"/>
      <c r="BO98" s="85"/>
      <c r="BP98" s="60"/>
      <c r="BQ98" s="60"/>
      <c r="BR98" s="141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</row>
  </sheetData>
  <mergeCells count="41"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  <mergeCell ref="CQ65:CV66"/>
    <mergeCell ref="BS44:BV45"/>
    <mergeCell ref="BX44:BX47"/>
    <mergeCell ref="BY44:BY47"/>
    <mergeCell ref="BZ44:BZ47"/>
    <mergeCell ref="CE44:CE47"/>
    <mergeCell ref="CF44:CF47"/>
    <mergeCell ref="CJ44:CJ47"/>
    <mergeCell ref="CO44:CO47"/>
    <mergeCell ref="CS44:CS47"/>
    <mergeCell ref="CQ59:CV60"/>
    <mergeCell ref="CQ62:CV63"/>
    <mergeCell ref="CQ32:CV33"/>
    <mergeCell ref="H2:BZ2"/>
    <mergeCell ref="H3:BZ3"/>
    <mergeCell ref="I4:BI4"/>
    <mergeCell ref="BY4:BZ4"/>
    <mergeCell ref="CG4:CV4"/>
    <mergeCell ref="BP8:BP11"/>
    <mergeCell ref="BJ9:BJ11"/>
    <mergeCell ref="BK9:BK11"/>
    <mergeCell ref="BL9:BL11"/>
    <mergeCell ref="BM9:BM11"/>
    <mergeCell ref="BN9:BN11"/>
    <mergeCell ref="BO9:BO11"/>
    <mergeCell ref="CQ23:CV24"/>
    <mergeCell ref="CQ26:CV27"/>
    <mergeCell ref="CQ29:CV30"/>
  </mergeCells>
  <conditionalFormatting sqref="CK24:CL24">
    <cfRule type="expression" dxfId="930" priority="1" stopIfTrue="1">
      <formula>IF($CH34="",TRUE,FALSE)</formula>
    </cfRule>
  </conditionalFormatting>
  <conditionalFormatting sqref="CA14:CB14">
    <cfRule type="expression" dxfId="929" priority="2" stopIfTrue="1">
      <formula>IF($BV$12="",TRUE,FALSE)</formula>
    </cfRule>
  </conditionalFormatting>
  <conditionalFormatting sqref="CA15:CB15">
    <cfRule type="expression" dxfId="928" priority="3" stopIfTrue="1">
      <formula>IF($BV$17="",TRUE,FALSE)</formula>
    </cfRule>
  </conditionalFormatting>
  <conditionalFormatting sqref="CA22:CB22">
    <cfRule type="expression" dxfId="927" priority="4" stopIfTrue="1">
      <formula>IF($BV$20="",TRUE,FALSE)</formula>
    </cfRule>
  </conditionalFormatting>
  <conditionalFormatting sqref="CA23:CB23">
    <cfRule type="expression" dxfId="926" priority="5" stopIfTrue="1">
      <formula>IF($BV$25="",TRUE,FALSE)</formula>
    </cfRule>
  </conditionalFormatting>
  <conditionalFormatting sqref="CA30:CB30">
    <cfRule type="expression" dxfId="925" priority="6" stopIfTrue="1">
      <formula>IF($BV$29="",TRUE,FALSE)</formula>
    </cfRule>
  </conditionalFormatting>
  <conditionalFormatting sqref="CA31:CB31">
    <cfRule type="expression" dxfId="924" priority="7" stopIfTrue="1">
      <formula>IF($BV$33="",TRUE,FALSE)</formula>
    </cfRule>
  </conditionalFormatting>
  <conditionalFormatting sqref="CA38:CB38">
    <cfRule type="expression" dxfId="923" priority="8" stopIfTrue="1">
      <formula>IF($BV$37="",TRUE,FALSE)</formula>
    </cfRule>
  </conditionalFormatting>
  <conditionalFormatting sqref="CA39:CB39">
    <cfRule type="expression" dxfId="922" priority="9" stopIfTrue="1">
      <formula>IF($BV$41="",TRUE,FALSE)</formula>
    </cfRule>
  </conditionalFormatting>
  <conditionalFormatting sqref="CF18:CG18">
    <cfRule type="expression" dxfId="921" priority="10" stopIfTrue="1">
      <formula>IF($CC$15="",TRUE,FALSE)</formula>
    </cfRule>
  </conditionalFormatting>
  <conditionalFormatting sqref="CF19:CG19">
    <cfRule type="expression" dxfId="920" priority="11" stopIfTrue="1">
      <formula>IF($CC$22="",TRUE,FALSE)</formula>
    </cfRule>
  </conditionalFormatting>
  <conditionalFormatting sqref="CF35:CG35">
    <cfRule type="expression" dxfId="919" priority="12" stopIfTrue="1">
      <formula>IF($CC$39="",TRUE,FALSE)</formula>
    </cfRule>
  </conditionalFormatting>
  <conditionalFormatting sqref="CF34:CG34">
    <cfRule type="expression" dxfId="918" priority="13" stopIfTrue="1">
      <formula>IF($CC$31="",TRUE,FALSE)</formula>
    </cfRule>
  </conditionalFormatting>
  <conditionalFormatting sqref="CK23:CL23 CK29:CL29">
    <cfRule type="expression" dxfId="917" priority="14" stopIfTrue="1">
      <formula>IF($CH$18="",TRUE,FALSE)</formula>
    </cfRule>
  </conditionalFormatting>
  <conditionalFormatting sqref="CK30:CL30">
    <cfRule type="expression" dxfId="916" priority="15" stopIfTrue="1">
      <formula>IF($CH$34="",TRUE,FALSE)</formula>
    </cfRule>
  </conditionalFormatting>
  <conditionalFormatting sqref="CQ23:CV24">
    <cfRule type="expression" dxfId="915" priority="16" stopIfTrue="1">
      <formula>IF($CM$23="",TRUE,FALSE)</formula>
    </cfRule>
  </conditionalFormatting>
  <conditionalFormatting sqref="CQ26:CV27">
    <cfRule type="expression" dxfId="914" priority="17" stopIfTrue="1">
      <formula>IF($CM$24="",TRUE,FALSE)</formula>
    </cfRule>
  </conditionalFormatting>
  <conditionalFormatting sqref="CQ29:CV30">
    <cfRule type="expression" dxfId="913" priority="18" stopIfTrue="1">
      <formula>IF($CM$29="",TRUE,FALSE)</formula>
    </cfRule>
  </conditionalFormatting>
  <conditionalFormatting sqref="CQ32:CV33">
    <cfRule type="expression" dxfId="912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CM32" sqref="CM32"/>
      <selection pane="bottomLeft" activeCell="I4" sqref="I4:BI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60"/>
      <c r="B1" s="60"/>
      <c r="C1" s="86"/>
      <c r="D1" s="60"/>
      <c r="E1" s="85"/>
      <c r="F1" s="60"/>
      <c r="G1" s="85"/>
      <c r="H1" s="92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</row>
    <row r="2" spans="1:101" ht="85.5" customHeight="1" thickBot="1" x14ac:dyDescent="1.1000000000000001">
      <c r="A2" s="60"/>
      <c r="B2" s="60"/>
      <c r="C2" s="60"/>
      <c r="D2" s="60"/>
      <c r="E2" s="85"/>
      <c r="F2" s="60"/>
      <c r="G2" s="85"/>
      <c r="H2" s="355" t="s">
        <v>341</v>
      </c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7"/>
      <c r="BR2" s="357"/>
      <c r="BS2" s="357"/>
      <c r="BT2" s="357"/>
      <c r="BU2" s="357"/>
      <c r="BV2" s="357"/>
      <c r="BW2" s="357"/>
      <c r="BX2" s="357"/>
      <c r="BY2" s="357"/>
      <c r="BZ2" s="358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</row>
    <row r="3" spans="1:101" ht="85.5" customHeight="1" thickBot="1" x14ac:dyDescent="0.25">
      <c r="A3" s="60"/>
      <c r="B3" s="60"/>
      <c r="C3" s="60"/>
      <c r="D3" s="60"/>
      <c r="E3" s="85"/>
      <c r="F3" s="60"/>
      <c r="G3" s="85"/>
      <c r="H3" s="320" t="s">
        <v>339</v>
      </c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282"/>
      <c r="BW3" s="282"/>
      <c r="BX3" s="282"/>
      <c r="BY3" s="282"/>
      <c r="BZ3" s="282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</row>
    <row r="4" spans="1:101" ht="37.5" customHeight="1" thickBot="1" x14ac:dyDescent="0.55000000000000004">
      <c r="A4" s="60"/>
      <c r="B4" s="60"/>
      <c r="C4" s="60"/>
      <c r="D4" s="60"/>
      <c r="E4" s="85"/>
      <c r="F4" s="60"/>
      <c r="G4" s="85"/>
      <c r="H4" s="95" t="s">
        <v>161</v>
      </c>
      <c r="I4" s="325" t="s">
        <v>223</v>
      </c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7"/>
      <c r="BJ4" s="60"/>
      <c r="BK4" s="60"/>
      <c r="BL4" s="60"/>
      <c r="BM4" s="60"/>
      <c r="BN4" s="60"/>
      <c r="BO4" s="60"/>
      <c r="BP4" s="60"/>
      <c r="BQ4" s="95" t="s">
        <v>162</v>
      </c>
      <c r="BR4" s="60"/>
      <c r="BS4" s="60"/>
      <c r="BT4" s="60"/>
      <c r="BU4" s="60"/>
      <c r="BV4" s="60"/>
      <c r="BW4" s="60"/>
      <c r="BX4" s="60"/>
      <c r="BY4" s="323">
        <f>BX92</f>
        <v>730</v>
      </c>
      <c r="BZ4" s="324"/>
      <c r="CA4" s="60"/>
      <c r="CB4" s="60"/>
      <c r="CC4" s="60"/>
      <c r="CD4" s="60"/>
      <c r="CE4" s="60"/>
      <c r="CF4" s="60"/>
      <c r="CG4" s="367" t="s">
        <v>340</v>
      </c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9"/>
      <c r="CW4" s="60"/>
    </row>
    <row r="5" spans="1:101" x14ac:dyDescent="0.2">
      <c r="A5" s="60"/>
      <c r="B5" s="60"/>
      <c r="C5" s="60"/>
      <c r="D5" s="60"/>
      <c r="E5" s="85"/>
      <c r="F5" s="60"/>
      <c r="G5" s="8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1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</row>
    <row r="6" spans="1:101" x14ac:dyDescent="0.2">
      <c r="A6" s="60"/>
      <c r="B6" s="60"/>
      <c r="C6" s="60"/>
      <c r="D6" s="60"/>
      <c r="E6" s="85"/>
      <c r="F6" s="60"/>
      <c r="G6" s="85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</row>
    <row r="7" spans="1:101" ht="13.5" thickBot="1" x14ac:dyDescent="0.25">
      <c r="A7" s="60"/>
      <c r="B7" s="60"/>
      <c r="C7" s="60"/>
      <c r="D7" s="60"/>
      <c r="E7" s="85"/>
      <c r="F7" s="60"/>
      <c r="G7" s="85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</row>
    <row r="8" spans="1:101" ht="26.25" customHeight="1" thickBot="1" x14ac:dyDescent="0.45">
      <c r="A8" s="60"/>
      <c r="B8" s="60"/>
      <c r="C8" s="99" t="s">
        <v>150</v>
      </c>
      <c r="D8" s="100"/>
      <c r="E8" s="101"/>
      <c r="F8" s="100"/>
      <c r="G8" s="101"/>
      <c r="H8" s="100"/>
      <c r="I8" s="100"/>
      <c r="J8" s="100"/>
      <c r="K8" s="100"/>
      <c r="L8" s="188"/>
      <c r="M8" s="189" t="s">
        <v>36</v>
      </c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2"/>
      <c r="BI8" s="60"/>
      <c r="BJ8" s="60"/>
      <c r="BK8" s="60"/>
      <c r="BL8" s="60"/>
      <c r="BM8" s="60"/>
      <c r="BN8" s="60"/>
      <c r="BO8" s="60"/>
      <c r="BP8" s="328" t="s">
        <v>149</v>
      </c>
      <c r="BQ8" s="60"/>
      <c r="BR8" s="87"/>
      <c r="BS8" s="99" t="s">
        <v>151</v>
      </c>
      <c r="BT8" s="100"/>
      <c r="BU8" s="100"/>
      <c r="BV8" s="100"/>
      <c r="BW8" s="100"/>
      <c r="BX8" s="100"/>
      <c r="BY8" s="100"/>
      <c r="BZ8" s="103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2"/>
      <c r="CW8" s="60"/>
    </row>
    <row r="9" spans="1:101" ht="28.5" customHeight="1" x14ac:dyDescent="0.2">
      <c r="A9" s="60"/>
      <c r="B9" s="60"/>
      <c r="C9" s="60"/>
      <c r="D9" s="60"/>
      <c r="E9" s="85"/>
      <c r="F9" s="60"/>
      <c r="G9" s="85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330" t="s">
        <v>48</v>
      </c>
      <c r="BK9" s="330" t="s">
        <v>142</v>
      </c>
      <c r="BL9" s="330" t="s">
        <v>143</v>
      </c>
      <c r="BM9" s="330" t="s">
        <v>49</v>
      </c>
      <c r="BN9" s="330" t="s">
        <v>147</v>
      </c>
      <c r="BO9" s="330" t="s">
        <v>148</v>
      </c>
      <c r="BP9" s="329"/>
      <c r="BQ9" s="60"/>
      <c r="BR9" s="87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</row>
    <row r="10" spans="1:101" ht="18.75" customHeight="1" x14ac:dyDescent="0.25">
      <c r="A10" s="60"/>
      <c r="B10" s="60"/>
      <c r="C10" s="88" t="s">
        <v>63</v>
      </c>
      <c r="D10" s="60"/>
      <c r="E10" s="85"/>
      <c r="F10" s="60"/>
      <c r="G10" s="85"/>
      <c r="H10" s="60"/>
      <c r="I10" s="60"/>
      <c r="J10" s="60"/>
      <c r="K10" s="60"/>
      <c r="L10" s="60"/>
      <c r="M10" s="60" t="s">
        <v>4</v>
      </c>
      <c r="N10" s="60"/>
      <c r="O10" s="60"/>
      <c r="P10" s="60"/>
      <c r="Q10" s="60" t="s">
        <v>6</v>
      </c>
      <c r="R10" s="60"/>
      <c r="S10" s="60"/>
      <c r="T10" s="60"/>
      <c r="U10" s="60" t="s">
        <v>7</v>
      </c>
      <c r="V10" s="60"/>
      <c r="W10" s="60"/>
      <c r="X10" s="60"/>
      <c r="Y10" s="60"/>
      <c r="Z10" s="60" t="s">
        <v>4</v>
      </c>
      <c r="AA10" s="60" t="s">
        <v>5</v>
      </c>
      <c r="AB10" s="60"/>
      <c r="AC10" s="60"/>
      <c r="AD10" s="60" t="s">
        <v>9</v>
      </c>
      <c r="AE10" s="60"/>
      <c r="AF10" s="60"/>
      <c r="AG10" s="60"/>
      <c r="AH10" s="60" t="s">
        <v>32</v>
      </c>
      <c r="AI10" s="60"/>
      <c r="AJ10" s="60"/>
      <c r="AK10" s="60"/>
      <c r="AL10" s="60"/>
      <c r="AM10" s="60"/>
      <c r="AN10" s="60" t="s">
        <v>35</v>
      </c>
      <c r="AO10" s="60"/>
      <c r="AP10" s="60"/>
      <c r="AQ10" s="60"/>
      <c r="AR10" s="60"/>
      <c r="AS10" s="60" t="s">
        <v>33</v>
      </c>
      <c r="AT10" s="60"/>
      <c r="AU10" s="60"/>
      <c r="AV10" s="60"/>
      <c r="AW10" s="60"/>
      <c r="AX10" s="60"/>
      <c r="AY10" s="60"/>
      <c r="AZ10" s="60"/>
      <c r="BA10" s="60"/>
      <c r="BB10" s="89" t="s">
        <v>10</v>
      </c>
      <c r="BC10" s="60"/>
      <c r="BD10" s="90" t="s">
        <v>4</v>
      </c>
      <c r="BE10" s="60"/>
      <c r="BF10" s="61" t="s">
        <v>5</v>
      </c>
      <c r="BG10" s="60"/>
      <c r="BH10" s="60"/>
      <c r="BI10" s="60"/>
      <c r="BJ10" s="330"/>
      <c r="BK10" s="330"/>
      <c r="BL10" s="330"/>
      <c r="BM10" s="330"/>
      <c r="BN10" s="330"/>
      <c r="BO10" s="330"/>
      <c r="BP10" s="329"/>
      <c r="BQ10" s="60"/>
      <c r="BR10" s="87"/>
      <c r="BS10" s="88"/>
      <c r="BT10" s="60"/>
      <c r="BU10" s="91" t="s">
        <v>120</v>
      </c>
      <c r="BV10" s="60"/>
      <c r="BW10" s="60"/>
      <c r="BX10" s="61" t="s">
        <v>26</v>
      </c>
      <c r="BY10" s="60"/>
      <c r="BZ10" s="88"/>
      <c r="CA10" s="60"/>
      <c r="CB10" s="60"/>
      <c r="CC10" s="60"/>
      <c r="CD10" s="60"/>
      <c r="CE10" s="61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</row>
    <row r="11" spans="1:101" ht="18.75" customHeight="1" thickBot="1" x14ac:dyDescent="0.25">
      <c r="A11" s="60"/>
      <c r="B11" s="60"/>
      <c r="C11" s="60"/>
      <c r="D11" s="60"/>
      <c r="E11" s="85"/>
      <c r="F11" s="60"/>
      <c r="G11" s="85"/>
      <c r="H11" s="60"/>
      <c r="I11" s="60"/>
      <c r="J11" s="60"/>
      <c r="K11" s="60"/>
      <c r="L11" s="60"/>
      <c r="M11" s="60" t="s">
        <v>0</v>
      </c>
      <c r="N11" s="60" t="s">
        <v>1</v>
      </c>
      <c r="O11" s="60" t="s">
        <v>2</v>
      </c>
      <c r="P11" s="60" t="s">
        <v>3</v>
      </c>
      <c r="Q11" s="60" t="s">
        <v>0</v>
      </c>
      <c r="R11" s="60" t="s">
        <v>1</v>
      </c>
      <c r="S11" s="60" t="s">
        <v>2</v>
      </c>
      <c r="T11" s="60" t="s">
        <v>3</v>
      </c>
      <c r="U11" s="60" t="s">
        <v>0</v>
      </c>
      <c r="V11" s="60" t="s">
        <v>1</v>
      </c>
      <c r="W11" s="60" t="s">
        <v>2</v>
      </c>
      <c r="X11" s="60" t="s">
        <v>3</v>
      </c>
      <c r="Y11" s="60"/>
      <c r="Z11" s="60" t="s">
        <v>8</v>
      </c>
      <c r="AA11" s="60"/>
      <c r="AB11" s="60"/>
      <c r="AC11" s="60"/>
      <c r="AD11" s="60"/>
      <c r="AE11" s="60"/>
      <c r="AF11" s="60"/>
      <c r="AG11" s="60"/>
      <c r="AH11" s="60" t="s">
        <v>31</v>
      </c>
      <c r="AI11" s="60"/>
      <c r="AJ11" s="60"/>
      <c r="AK11" s="60"/>
      <c r="AL11" s="60"/>
      <c r="AM11" s="60"/>
      <c r="AN11" s="60" t="str">
        <f>AI12</f>
        <v>Brasilien</v>
      </c>
      <c r="AO11" s="60" t="str">
        <f>AI13</f>
        <v>Kroatien</v>
      </c>
      <c r="AP11" s="60" t="str">
        <f>AI14</f>
        <v>Mexiko</v>
      </c>
      <c r="AQ11" s="60" t="str">
        <f>AI15</f>
        <v>Kamerun</v>
      </c>
      <c r="AR11" s="60"/>
      <c r="AS11" s="60" t="s">
        <v>31</v>
      </c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330"/>
      <c r="BK11" s="330"/>
      <c r="BL11" s="330"/>
      <c r="BM11" s="330"/>
      <c r="BN11" s="330"/>
      <c r="BO11" s="330"/>
      <c r="BP11" s="329"/>
      <c r="BQ11" s="60"/>
      <c r="BR11" s="87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</row>
    <row r="12" spans="1:101" ht="18.75" customHeight="1" thickBot="1" x14ac:dyDescent="0.3">
      <c r="A12" s="60"/>
      <c r="B12" s="60"/>
      <c r="C12" s="7" t="str">
        <f>Spielplan!$C$12</f>
        <v>Brasilien</v>
      </c>
      <c r="D12" s="38"/>
      <c r="E12" s="104"/>
      <c r="F12" s="93"/>
      <c r="G12" s="104"/>
      <c r="H12" s="7" t="str">
        <f>Spielplan!$H$12</f>
        <v>Kroatien</v>
      </c>
      <c r="I12" s="38"/>
      <c r="J12" s="60"/>
      <c r="K12" s="60" t="s">
        <v>58</v>
      </c>
      <c r="L12" s="60">
        <f t="shared" ref="L12:L17" si="0">IF(E12-G12&gt;0,1,IF(G12=E12,0,-1))</f>
        <v>0</v>
      </c>
      <c r="M12" s="60">
        <f>IF($E12="",0,IF($E12&gt;$G12,3,IF($E12=G12,1,0)))</f>
        <v>0</v>
      </c>
      <c r="N12" s="60">
        <f>IF($G12="",0,IF($E12&gt;$G12,0,IF($E12=G12,1,3)))</f>
        <v>0</v>
      </c>
      <c r="O12" s="60"/>
      <c r="P12" s="60"/>
      <c r="Q12" s="60">
        <f>E12</f>
        <v>0</v>
      </c>
      <c r="R12" s="60">
        <f>G12</f>
        <v>0</v>
      </c>
      <c r="S12" s="60"/>
      <c r="T12" s="60"/>
      <c r="U12" s="60">
        <f>G12</f>
        <v>0</v>
      </c>
      <c r="V12" s="60">
        <f>E12</f>
        <v>0</v>
      </c>
      <c r="W12" s="60"/>
      <c r="X12" s="60"/>
      <c r="Y12" s="60"/>
      <c r="Z12" s="60">
        <f>M18</f>
        <v>0</v>
      </c>
      <c r="AA12" s="60">
        <f>Q18</f>
        <v>0</v>
      </c>
      <c r="AB12" s="60">
        <f>U18</f>
        <v>0</v>
      </c>
      <c r="AC12" s="60">
        <f>AA12-AB12</f>
        <v>0</v>
      </c>
      <c r="AD12" s="60">
        <f>IF(Z12&gt;Z13,-1,0)</f>
        <v>0</v>
      </c>
      <c r="AE12" s="60">
        <f>IF(Z12&gt;Z14,-1,0)</f>
        <v>0</v>
      </c>
      <c r="AF12" s="60">
        <f>IF(Z12&gt;Z15,-1,0)</f>
        <v>0</v>
      </c>
      <c r="AG12" s="60">
        <f>10000-(AJ12*1000+AM12*100+AK12*10)</f>
        <v>10000</v>
      </c>
      <c r="AH12" s="90">
        <f>RANK(AG12,AG12:AG15,1)</f>
        <v>1</v>
      </c>
      <c r="AI12" s="60" t="str">
        <f>C12</f>
        <v>Brasilien</v>
      </c>
      <c r="AJ12" s="60">
        <f t="shared" ref="AJ12:AL15" si="1">Z12</f>
        <v>0</v>
      </c>
      <c r="AK12" s="60">
        <f t="shared" si="1"/>
        <v>0</v>
      </c>
      <c r="AL12" s="60">
        <f t="shared" si="1"/>
        <v>0</v>
      </c>
      <c r="AM12" s="60">
        <f>AK12-AL12</f>
        <v>0</v>
      </c>
      <c r="AN12" s="187"/>
      <c r="AO12" s="187">
        <f>IF(AG13=AG12,IF(G12&gt;E12,AG13-0.1,AG13),AG13)</f>
        <v>10000</v>
      </c>
      <c r="AP12" s="187">
        <f>IF(AG14=AG12,IF(G14&gt;E14,AG14-0.1,AG14),AG14)</f>
        <v>10000</v>
      </c>
      <c r="AQ12" s="187">
        <f>IF(AG15=AG12,IF(G16&gt;E16,AG15-0.1,AG15),AG15)</f>
        <v>10000</v>
      </c>
      <c r="AR12" s="187">
        <f>AN16</f>
        <v>30000</v>
      </c>
      <c r="AS12" s="90">
        <f>RANK(AR12,AR12:AR15,1)</f>
        <v>1</v>
      </c>
      <c r="AT12" s="60" t="str">
        <f t="shared" ref="AT12:AW15" si="2">AI12</f>
        <v>Brasilien</v>
      </c>
      <c r="AU12" s="60">
        <f t="shared" si="2"/>
        <v>0</v>
      </c>
      <c r="AV12" s="60">
        <f t="shared" si="2"/>
        <v>0</v>
      </c>
      <c r="AW12" s="60">
        <f t="shared" si="2"/>
        <v>0</v>
      </c>
      <c r="AX12" s="60"/>
      <c r="AY12" s="60"/>
      <c r="AZ12" s="60"/>
      <c r="BA12" s="3">
        <v>1</v>
      </c>
      <c r="BB12" s="7" t="str">
        <f>VLOOKUP(1,AS12:AT15,2,FALSE)</f>
        <v>Brasilien</v>
      </c>
      <c r="BC12" s="2"/>
      <c r="BD12" s="6">
        <f>VLOOKUP(1,AS12:AW15,3,FALSE)</f>
        <v>0</v>
      </c>
      <c r="BE12" s="4">
        <f>VLOOKUP(1,AS12:AW15,4,FALSE)</f>
        <v>0</v>
      </c>
      <c r="BF12" s="93" t="s">
        <v>12</v>
      </c>
      <c r="BG12" s="4">
        <f>VLOOKUP(1,AS12:AW15,5,FALSE)</f>
        <v>0</v>
      </c>
      <c r="BH12" s="13" t="s">
        <v>18</v>
      </c>
      <c r="BI12" s="60"/>
      <c r="BJ12" s="85">
        <f>IF(E12&gt;G12,IF(Spielplan!E12&gt;Spielplan!G12,Punktemodus!$B$3,0),0)</f>
        <v>0</v>
      </c>
      <c r="BK12" s="85">
        <f>IF(E12=G12,IF(Spielplan!E12=Spielplan!G12,Punktemodus!$B$3,0),0)</f>
        <v>10</v>
      </c>
      <c r="BL12" s="85">
        <f>IF(E12&lt;G12,IF(Spielplan!E12&lt;Spielplan!G12,Punktemodus!$B$3,0),0)</f>
        <v>0</v>
      </c>
      <c r="BM12" s="85">
        <f>IF(E12=Spielplan!E12,IF(G12=Spielplan!G12,Punktemodus!$B$5,0),0)</f>
        <v>3</v>
      </c>
      <c r="BN12" s="85">
        <f>IF(E12=Spielplan!E12,Punktemodus!$B$7,0)</f>
        <v>1</v>
      </c>
      <c r="BO12" s="85">
        <f>IF(G12=Spielplan!G12,Punktemodus!$B$7,0)</f>
        <v>1</v>
      </c>
      <c r="BP12" s="137">
        <f>IF(Spielplan!E12="",0,SUM(BJ12:BO12))</f>
        <v>0</v>
      </c>
      <c r="BQ12" s="60"/>
      <c r="BR12" s="87"/>
      <c r="BS12" s="13" t="s">
        <v>18</v>
      </c>
      <c r="BT12" s="44" t="str">
        <f>IF(G17="","",BB12)</f>
        <v/>
      </c>
      <c r="BU12" s="46"/>
      <c r="BV12" s="104"/>
      <c r="BW12" s="60"/>
      <c r="BX12" s="104"/>
      <c r="BY12" s="60"/>
      <c r="BZ12" s="88"/>
      <c r="CA12" s="60"/>
      <c r="CB12" s="91" t="s">
        <v>27</v>
      </c>
      <c r="CC12" s="60"/>
      <c r="CD12" s="60"/>
      <c r="CE12" s="61" t="s">
        <v>26</v>
      </c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</row>
    <row r="13" spans="1:101" ht="18.75" customHeight="1" thickBot="1" x14ac:dyDescent="0.3">
      <c r="A13" s="60"/>
      <c r="B13" s="60"/>
      <c r="C13" s="44" t="str">
        <f>Spielplan!$C$13</f>
        <v>Mexiko</v>
      </c>
      <c r="D13" s="45"/>
      <c r="E13" s="104"/>
      <c r="F13" s="93"/>
      <c r="G13" s="104"/>
      <c r="H13" s="44" t="str">
        <f>Spielplan!$H$13</f>
        <v>Kamerun</v>
      </c>
      <c r="I13" s="45"/>
      <c r="J13" s="60"/>
      <c r="K13" s="60" t="s">
        <v>59</v>
      </c>
      <c r="L13" s="60">
        <f t="shared" si="0"/>
        <v>0</v>
      </c>
      <c r="M13" s="60"/>
      <c r="N13" s="60"/>
      <c r="O13" s="60">
        <f>IF($E13="",0,IF($E13&gt;$G13,3,IF($E13=$G13,1,0)))</f>
        <v>0</v>
      </c>
      <c r="P13" s="60">
        <f>IF($G13="",0,IF($E13&gt;$G13,0,IF($E13=$G13,1,3)))</f>
        <v>0</v>
      </c>
      <c r="Q13" s="60"/>
      <c r="R13" s="60"/>
      <c r="S13" s="60">
        <f>E13</f>
        <v>0</v>
      </c>
      <c r="T13" s="60">
        <f>G13</f>
        <v>0</v>
      </c>
      <c r="U13" s="60"/>
      <c r="V13" s="60"/>
      <c r="W13" s="60">
        <f>G13</f>
        <v>0</v>
      </c>
      <c r="X13" s="60">
        <f>E13</f>
        <v>0</v>
      </c>
      <c r="Y13" s="60"/>
      <c r="Z13" s="60">
        <f>N18</f>
        <v>0</v>
      </c>
      <c r="AA13" s="60">
        <f>R18</f>
        <v>0</v>
      </c>
      <c r="AB13" s="60">
        <f>V18</f>
        <v>0</v>
      </c>
      <c r="AC13" s="60">
        <f>AA13-AB13</f>
        <v>0</v>
      </c>
      <c r="AD13" s="60">
        <f>IF(Z13&gt;Z12,-1,0)</f>
        <v>0</v>
      </c>
      <c r="AE13" s="60">
        <f>IF(Z13&gt;Z14,-1,0)</f>
        <v>0</v>
      </c>
      <c r="AF13" s="60">
        <f>IF(Z13&gt;Z15,-1,0)</f>
        <v>0</v>
      </c>
      <c r="AG13" s="60">
        <f>10000-(AJ13*1000+AM13*100+AK13*10)</f>
        <v>10000</v>
      </c>
      <c r="AH13" s="90">
        <f>RANK(AG13,AG12:AG15,1)</f>
        <v>1</v>
      </c>
      <c r="AI13" s="60" t="str">
        <f>H12</f>
        <v>Kroatien</v>
      </c>
      <c r="AJ13" s="60">
        <f t="shared" si="1"/>
        <v>0</v>
      </c>
      <c r="AK13" s="60">
        <f t="shared" si="1"/>
        <v>0</v>
      </c>
      <c r="AL13" s="60">
        <f t="shared" si="1"/>
        <v>0</v>
      </c>
      <c r="AM13" s="60">
        <f>AK13-AL13</f>
        <v>0</v>
      </c>
      <c r="AN13" s="187">
        <f>IF(AG12=AG13,IF(E12&gt;G12,AG12-0.1,AG12),AG12)</f>
        <v>10000</v>
      </c>
      <c r="AO13" s="187"/>
      <c r="AP13" s="187">
        <f>IF(AG14=AG13,IF(G17&gt;E17,AG14-0.1,AG14),AG14)</f>
        <v>10000</v>
      </c>
      <c r="AQ13" s="187">
        <f>IF(AG15=AG13,IF(G15&gt;E15,AG15-0.1,AG15),AG15)</f>
        <v>10000</v>
      </c>
      <c r="AR13" s="187">
        <f>AO16</f>
        <v>30000</v>
      </c>
      <c r="AS13" s="90">
        <f>RANK(AR13,AR12:AR15,1)</f>
        <v>1</v>
      </c>
      <c r="AT13" s="60" t="str">
        <f t="shared" si="2"/>
        <v>Kroatien</v>
      </c>
      <c r="AU13" s="60">
        <f t="shared" si="2"/>
        <v>0</v>
      </c>
      <c r="AV13" s="60">
        <f t="shared" si="2"/>
        <v>0</v>
      </c>
      <c r="AW13" s="60">
        <f t="shared" si="2"/>
        <v>0</v>
      </c>
      <c r="AX13" s="60"/>
      <c r="AY13" s="60"/>
      <c r="AZ13" s="60"/>
      <c r="BA13" s="120">
        <v>2</v>
      </c>
      <c r="BB13" s="121" t="e">
        <f>VLOOKUP(2,AS12:AT15,2,FALSE)</f>
        <v>#N/A</v>
      </c>
      <c r="BC13" s="122"/>
      <c r="BD13" s="123" t="e">
        <f>VLOOKUP(2,AS12:AW15,3,FALSE)</f>
        <v>#N/A</v>
      </c>
      <c r="BE13" s="124" t="e">
        <f>VLOOKUP(2,AS12:AW15,4,FALSE)</f>
        <v>#N/A</v>
      </c>
      <c r="BF13" s="93" t="s">
        <v>12</v>
      </c>
      <c r="BG13" s="124" t="e">
        <f>VLOOKUP(2,AS12:AW15,5,FALSE)</f>
        <v>#N/A</v>
      </c>
      <c r="BH13" s="125" t="s">
        <v>19</v>
      </c>
      <c r="BI13" s="60"/>
      <c r="BJ13" s="85">
        <f>IF(E13&gt;G13,IF(Spielplan!E13&gt;Spielplan!G13,Punktemodus!$B$3,0),0)</f>
        <v>0</v>
      </c>
      <c r="BK13" s="85">
        <f>IF(E13=G13,IF(Spielplan!E13=Spielplan!G13,Punktemodus!$B$3,0),0)</f>
        <v>10</v>
      </c>
      <c r="BL13" s="85">
        <f>IF(E13&lt;G13,IF(Spielplan!E13&lt;Spielplan!G13,Punktemodus!$B$3,0),0)</f>
        <v>0</v>
      </c>
      <c r="BM13" s="85">
        <f>IF(E13=Spielplan!E13,IF(G13=Spielplan!G13,Punktemodus!$B$5,0),0)</f>
        <v>3</v>
      </c>
      <c r="BN13" s="85">
        <f>IF(E13=Spielplan!E13,Punktemodus!$B$7,0)</f>
        <v>1</v>
      </c>
      <c r="BO13" s="85">
        <f>IF(G13=Spielplan!G13,Punktemodus!$B$7,0)</f>
        <v>1</v>
      </c>
      <c r="BP13" s="137">
        <f>IF(Spielplan!E13="",0,SUM(BJ13:BO13))</f>
        <v>0</v>
      </c>
      <c r="BQ13" s="60"/>
      <c r="BR13" s="87"/>
      <c r="BS13" s="73" t="s">
        <v>21</v>
      </c>
      <c r="BT13" s="44" t="str">
        <f>IF(G28="","",BB24)</f>
        <v/>
      </c>
      <c r="BU13" s="46"/>
      <c r="BV13" s="104"/>
      <c r="BW13" s="60"/>
      <c r="BX13" s="104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</row>
    <row r="14" spans="1:101" ht="18.75" customHeight="1" thickBot="1" x14ac:dyDescent="0.3">
      <c r="A14" s="60"/>
      <c r="B14" s="60"/>
      <c r="C14" s="7" t="str">
        <f>C12</f>
        <v>Brasilien</v>
      </c>
      <c r="D14" s="38"/>
      <c r="E14" s="104"/>
      <c r="F14" s="93"/>
      <c r="G14" s="104"/>
      <c r="H14" s="7" t="str">
        <f>C13</f>
        <v>Mexiko</v>
      </c>
      <c r="I14" s="38"/>
      <c r="J14" s="60"/>
      <c r="K14" s="60" t="s">
        <v>60</v>
      </c>
      <c r="L14" s="60">
        <f t="shared" si="0"/>
        <v>0</v>
      </c>
      <c r="M14" s="60">
        <f>IF($E14="",0,IF($E14&gt;$G14,3,IF($E14=G14,1,0)))</f>
        <v>0</v>
      </c>
      <c r="N14" s="60"/>
      <c r="O14" s="60">
        <f>IF($G14="",0,IF($E14&gt;$G14,0,IF($E14=$G14,1,3)))</f>
        <v>0</v>
      </c>
      <c r="P14" s="60"/>
      <c r="Q14" s="60">
        <f>E14</f>
        <v>0</v>
      </c>
      <c r="R14" s="60"/>
      <c r="S14" s="60">
        <f>G14</f>
        <v>0</v>
      </c>
      <c r="T14" s="60"/>
      <c r="U14" s="60">
        <f>G14</f>
        <v>0</v>
      </c>
      <c r="V14" s="60"/>
      <c r="W14" s="60">
        <f>E14</f>
        <v>0</v>
      </c>
      <c r="X14" s="60"/>
      <c r="Y14" s="60"/>
      <c r="Z14" s="60">
        <f>O18</f>
        <v>0</v>
      </c>
      <c r="AA14" s="60">
        <f>S18</f>
        <v>0</v>
      </c>
      <c r="AB14" s="60">
        <f>W18</f>
        <v>0</v>
      </c>
      <c r="AC14" s="60">
        <f>AA14-AB14</f>
        <v>0</v>
      </c>
      <c r="AD14" s="60">
        <f>IF(Z14&gt;Z12,-1,0)</f>
        <v>0</v>
      </c>
      <c r="AE14" s="60">
        <f>IF(Z14&gt;Z13,-1,0)</f>
        <v>0</v>
      </c>
      <c r="AF14" s="60">
        <f>IF(Z14&gt;Z15,-1,0)</f>
        <v>0</v>
      </c>
      <c r="AG14" s="60">
        <f>10000-(AJ14*1000+AM14*100+AK14*10)</f>
        <v>10000</v>
      </c>
      <c r="AH14" s="90">
        <f>RANK(AG14,AG12:AG15,1)</f>
        <v>1</v>
      </c>
      <c r="AI14" s="60" t="str">
        <f>C13</f>
        <v>Mexiko</v>
      </c>
      <c r="AJ14" s="60">
        <f t="shared" si="1"/>
        <v>0</v>
      </c>
      <c r="AK14" s="60">
        <f t="shared" si="1"/>
        <v>0</v>
      </c>
      <c r="AL14" s="60">
        <f t="shared" si="1"/>
        <v>0</v>
      </c>
      <c r="AM14" s="60">
        <f>AK14-AL14</f>
        <v>0</v>
      </c>
      <c r="AN14" s="187">
        <f>IF(AG12=AG14,IF(E14&gt;G14,AG12-0.1,AG12),AG12)</f>
        <v>10000</v>
      </c>
      <c r="AO14" s="187">
        <f>IF(AG13=AG14,IF(E17&gt;G17,AG13-0.1,AG13),AG13)</f>
        <v>10000</v>
      </c>
      <c r="AP14" s="187"/>
      <c r="AQ14" s="187">
        <f>IF(AG15=AG14,IF(G13&gt;E13,AG15-0.1,AG15),AG15)</f>
        <v>10000</v>
      </c>
      <c r="AR14" s="187">
        <f>AP16</f>
        <v>30000</v>
      </c>
      <c r="AS14" s="90">
        <f>RANK(AR14,AR12:AR15,1)</f>
        <v>1</v>
      </c>
      <c r="AT14" s="60" t="str">
        <f t="shared" si="2"/>
        <v>Mexiko</v>
      </c>
      <c r="AU14" s="60">
        <f t="shared" si="2"/>
        <v>0</v>
      </c>
      <c r="AV14" s="60">
        <f t="shared" si="2"/>
        <v>0</v>
      </c>
      <c r="AW14" s="60">
        <f t="shared" si="2"/>
        <v>0</v>
      </c>
      <c r="AX14" s="60"/>
      <c r="AY14" s="60"/>
      <c r="AZ14" s="60"/>
      <c r="BA14" s="113">
        <v>3</v>
      </c>
      <c r="BB14" s="114" t="e">
        <f>VLOOKUP(3,AS12:AT15,2,FALSE)</f>
        <v>#N/A</v>
      </c>
      <c r="BC14" s="115"/>
      <c r="BD14" s="116" t="e">
        <f>VLOOKUP(3,AS12:AW15,3,FALSE)</f>
        <v>#N/A</v>
      </c>
      <c r="BE14" s="116" t="e">
        <f>VLOOKUP(3,AS12:AW15,4,FALSE)</f>
        <v>#N/A</v>
      </c>
      <c r="BF14" s="93" t="s">
        <v>12</v>
      </c>
      <c r="BG14" s="116" t="e">
        <f>VLOOKUP(3,AS12:AW15,5,FALSE)</f>
        <v>#N/A</v>
      </c>
      <c r="BH14" s="60"/>
      <c r="BI14" s="60"/>
      <c r="BJ14" s="85">
        <f>IF(E14&gt;G14,IF(Spielplan!E14&gt;Spielplan!G14,Punktemodus!$B$3,0),0)</f>
        <v>0</v>
      </c>
      <c r="BK14" s="85">
        <f>IF(E14=G14,IF(Spielplan!E14=Spielplan!G14,Punktemodus!$B$3,0),0)</f>
        <v>10</v>
      </c>
      <c r="BL14" s="85">
        <f>IF(E14&lt;G14,IF(Spielplan!E14&lt;Spielplan!G14,Punktemodus!$B$3,0),0)</f>
        <v>0</v>
      </c>
      <c r="BM14" s="85">
        <f>IF(E14=Spielplan!E14,IF(G14=Spielplan!G14,Punktemodus!$B$5,0),0)</f>
        <v>3</v>
      </c>
      <c r="BN14" s="85">
        <f>IF(E14=Spielplan!E14,Punktemodus!$B$7,0)</f>
        <v>1</v>
      </c>
      <c r="BO14" s="85">
        <f>IF(G14=Spielplan!G14,Punktemodus!$B$7,0)</f>
        <v>1</v>
      </c>
      <c r="BP14" s="137">
        <f>IF(Spielplan!E14="",0,SUM(BJ14:BO14))</f>
        <v>0</v>
      </c>
      <c r="BQ14" s="60"/>
      <c r="BR14" s="87"/>
      <c r="BS14" s="60"/>
      <c r="BT14" s="60"/>
      <c r="BU14" s="60"/>
      <c r="BV14" s="60"/>
      <c r="BW14" s="60"/>
      <c r="BX14" s="60"/>
      <c r="BY14" s="60"/>
      <c r="BZ14" s="47">
        <v>49</v>
      </c>
      <c r="CA14" s="44" t="str">
        <f>IF(BX12="",IF(BV12&gt;BV13,BT12,BT13),IF(BX12&gt;BX13,BT12,BT13))</f>
        <v/>
      </c>
      <c r="CB14" s="46"/>
      <c r="CC14" s="104"/>
      <c r="CD14" s="60"/>
      <c r="CE14" s="104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</row>
    <row r="15" spans="1:101" ht="18.75" customHeight="1" thickBot="1" x14ac:dyDescent="0.3">
      <c r="A15" s="60"/>
      <c r="B15" s="60"/>
      <c r="C15" s="44" t="str">
        <f>H12</f>
        <v>Kroatien</v>
      </c>
      <c r="D15" s="45"/>
      <c r="E15" s="104"/>
      <c r="F15" s="93"/>
      <c r="G15" s="104"/>
      <c r="H15" s="44" t="str">
        <f>H13</f>
        <v>Kamerun</v>
      </c>
      <c r="I15" s="45"/>
      <c r="J15" s="60"/>
      <c r="K15" s="60" t="s">
        <v>61</v>
      </c>
      <c r="L15" s="60">
        <f t="shared" si="0"/>
        <v>0</v>
      </c>
      <c r="M15" s="60"/>
      <c r="N15" s="60">
        <f>IF($E15="",0,IF($E15&gt;$G15,3,IF($E15=$G15,1,0)))</f>
        <v>0</v>
      </c>
      <c r="O15" s="60"/>
      <c r="P15" s="60">
        <f>IF($G15="",0,IF($E15&gt;$G15,0,IF($E15=$G15,1,3)))</f>
        <v>0</v>
      </c>
      <c r="Q15" s="60"/>
      <c r="R15" s="60">
        <f>E15</f>
        <v>0</v>
      </c>
      <c r="S15" s="60"/>
      <c r="T15" s="60">
        <f>G15</f>
        <v>0</v>
      </c>
      <c r="U15" s="60"/>
      <c r="V15" s="60">
        <f>G15</f>
        <v>0</v>
      </c>
      <c r="W15" s="60"/>
      <c r="X15" s="60">
        <f>E15</f>
        <v>0</v>
      </c>
      <c r="Y15" s="60"/>
      <c r="Z15" s="60">
        <f>P18</f>
        <v>0</v>
      </c>
      <c r="AA15" s="60">
        <f>T18</f>
        <v>0</v>
      </c>
      <c r="AB15" s="60">
        <f>X18</f>
        <v>0</v>
      </c>
      <c r="AC15" s="60">
        <f>AA15-AB15</f>
        <v>0</v>
      </c>
      <c r="AD15" s="60">
        <f>IF(Z15&gt;Z12,-1,0)</f>
        <v>0</v>
      </c>
      <c r="AE15" s="60">
        <f>IF(Z15&gt;Z13,-1,0)</f>
        <v>0</v>
      </c>
      <c r="AF15" s="60">
        <f>IF(Z15&gt;Z14,-1,0)</f>
        <v>0</v>
      </c>
      <c r="AG15" s="60">
        <f>10000-(AJ15*1000+AM15*100+AK15*10)</f>
        <v>10000</v>
      </c>
      <c r="AH15" s="90">
        <f>RANK(AG15,AG12:AG15,1)</f>
        <v>1</v>
      </c>
      <c r="AI15" s="60" t="str">
        <f>H13</f>
        <v>Kamerun</v>
      </c>
      <c r="AJ15" s="60">
        <f t="shared" si="1"/>
        <v>0</v>
      </c>
      <c r="AK15" s="60">
        <f t="shared" si="1"/>
        <v>0</v>
      </c>
      <c r="AL15" s="60">
        <f t="shared" si="1"/>
        <v>0</v>
      </c>
      <c r="AM15" s="60">
        <f>AK15-AL15</f>
        <v>0</v>
      </c>
      <c r="AN15" s="187">
        <f>IF(AG12=AG15,IF(E16&gt;G16,AG12-0.1,AG12),AG12)</f>
        <v>10000</v>
      </c>
      <c r="AO15" s="187">
        <f>IF(AG13=AG15,IF(E15&gt;G15,AG13-0.1,AG13),AG13)</f>
        <v>10000</v>
      </c>
      <c r="AP15" s="187">
        <f>IF(AG14=AG15,IF(E13&gt;G13,AG14-0.1,AG14),AG14)</f>
        <v>10000</v>
      </c>
      <c r="AQ15" s="187"/>
      <c r="AR15" s="187">
        <f>AQ16</f>
        <v>30000</v>
      </c>
      <c r="AS15" s="90">
        <f>RANK(AR15,AR12:AR15,1)</f>
        <v>1</v>
      </c>
      <c r="AT15" s="60" t="str">
        <f t="shared" si="2"/>
        <v>Kamerun</v>
      </c>
      <c r="AU15" s="60">
        <f t="shared" si="2"/>
        <v>0</v>
      </c>
      <c r="AV15" s="60">
        <f t="shared" si="2"/>
        <v>0</v>
      </c>
      <c r="AW15" s="60">
        <f t="shared" si="2"/>
        <v>0</v>
      </c>
      <c r="AX15" s="60"/>
      <c r="AY15" s="60"/>
      <c r="AZ15" s="60"/>
      <c r="BA15" s="113">
        <v>4</v>
      </c>
      <c r="BB15" s="114" t="e">
        <f>VLOOKUP(4,AS12:AT15,2,FALSE)</f>
        <v>#N/A</v>
      </c>
      <c r="BC15" s="115"/>
      <c r="BD15" s="116" t="e">
        <f>VLOOKUP(4,AS12:AW15,3,FALSE)</f>
        <v>#N/A</v>
      </c>
      <c r="BE15" s="116" t="e">
        <f>VLOOKUP(4,AS12:AW15,4,FALSE)</f>
        <v>#N/A</v>
      </c>
      <c r="BF15" s="93" t="s">
        <v>12</v>
      </c>
      <c r="BG15" s="116" t="e">
        <f>VLOOKUP(4,AS12:AW15,5,FALSE)</f>
        <v>#N/A</v>
      </c>
      <c r="BH15" s="60"/>
      <c r="BI15" s="60"/>
      <c r="BJ15" s="85">
        <f>IF(E15&gt;G15,IF(Spielplan!E15&gt;Spielplan!G15,Punktemodus!$B$3,0),0)</f>
        <v>0</v>
      </c>
      <c r="BK15" s="85">
        <f>IF(E15=G15,IF(Spielplan!E15=Spielplan!G15,Punktemodus!$B$3,0),0)</f>
        <v>10</v>
      </c>
      <c r="BL15" s="85">
        <f>IF(E15&lt;G15,IF(Spielplan!E15&lt;Spielplan!G15,Punktemodus!$B$3,0),0)</f>
        <v>0</v>
      </c>
      <c r="BM15" s="85">
        <f>IF(E15=Spielplan!E15,IF(G15=Spielplan!G15,Punktemodus!$B$5,0),0)</f>
        <v>3</v>
      </c>
      <c r="BN15" s="85">
        <f>IF(E15=Spielplan!E15,Punktemodus!$B$7,0)</f>
        <v>1</v>
      </c>
      <c r="BO15" s="85">
        <f>IF(G15=Spielplan!G15,Punktemodus!$B$7,0)</f>
        <v>1</v>
      </c>
      <c r="BP15" s="137">
        <f>IF(Spielplan!E15="",0,SUM(BJ15:BO15))</f>
        <v>0</v>
      </c>
      <c r="BQ15" s="60"/>
      <c r="BR15" s="87"/>
      <c r="BS15" s="60"/>
      <c r="BT15" s="60"/>
      <c r="BU15" s="60"/>
      <c r="BV15" s="60"/>
      <c r="BW15" s="60"/>
      <c r="BX15" s="60"/>
      <c r="BY15" s="60"/>
      <c r="BZ15" s="47">
        <v>50</v>
      </c>
      <c r="CA15" s="44" t="str">
        <f>IF(BX16="",IF(BV16&gt;BV17,BT16,BT17),IF(BX16&gt;BX17,BT16,BT17))</f>
        <v/>
      </c>
      <c r="CB15" s="46"/>
      <c r="CC15" s="104"/>
      <c r="CD15" s="60"/>
      <c r="CE15" s="104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</row>
    <row r="16" spans="1:101" ht="18.75" customHeight="1" thickBot="1" x14ac:dyDescent="0.3">
      <c r="A16" s="60"/>
      <c r="B16" s="60"/>
      <c r="C16" s="7" t="str">
        <f>C12</f>
        <v>Brasilien</v>
      </c>
      <c r="D16" s="38"/>
      <c r="E16" s="104"/>
      <c r="F16" s="93"/>
      <c r="G16" s="104"/>
      <c r="H16" s="7" t="str">
        <f>H13</f>
        <v>Kamerun</v>
      </c>
      <c r="I16" s="38"/>
      <c r="J16" s="60"/>
      <c r="K16" s="60" t="s">
        <v>62</v>
      </c>
      <c r="L16" s="60">
        <f t="shared" si="0"/>
        <v>0</v>
      </c>
      <c r="M16" s="60">
        <f>IF($E16="",0,IF($E16&gt;$G16,3,IF($E16=G16,1,0)))</f>
        <v>0</v>
      </c>
      <c r="N16" s="60"/>
      <c r="O16" s="60"/>
      <c r="P16" s="60">
        <f>IF($G16="",0,IF($E16&gt;$G16,0,IF($E16=$G16,1,3)))</f>
        <v>0</v>
      </c>
      <c r="Q16" s="60">
        <f>E16</f>
        <v>0</v>
      </c>
      <c r="R16" s="60"/>
      <c r="S16" s="60"/>
      <c r="T16" s="60">
        <f>G16</f>
        <v>0</v>
      </c>
      <c r="U16" s="60">
        <f>G16</f>
        <v>0</v>
      </c>
      <c r="V16" s="60"/>
      <c r="W16" s="60"/>
      <c r="X16" s="60">
        <f>E16</f>
        <v>0</v>
      </c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187">
        <f>SUM(AN12:AN15)</f>
        <v>30000</v>
      </c>
      <c r="AO16" s="187">
        <f>SUM(AO12:AO15)</f>
        <v>30000</v>
      </c>
      <c r="AP16" s="187">
        <f>SUM(AP12:AP15)</f>
        <v>30000</v>
      </c>
      <c r="AQ16" s="187">
        <f>SUM(AQ12:AQ15)</f>
        <v>30000</v>
      </c>
      <c r="AR16" s="187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85">
        <f>IF(E16&gt;G16,IF(Spielplan!E16&gt;Spielplan!G16,Punktemodus!$B$3,0),0)</f>
        <v>0</v>
      </c>
      <c r="BK16" s="85">
        <f>IF(E16=G16,IF(Spielplan!E16=Spielplan!G16,Punktemodus!$B$3,0),0)</f>
        <v>10</v>
      </c>
      <c r="BL16" s="85">
        <f>IF(E16&lt;G16,IF(Spielplan!E16&lt;Spielplan!G16,Punktemodus!$B$3,0),0)</f>
        <v>0</v>
      </c>
      <c r="BM16" s="85">
        <f>IF(E16=Spielplan!E16,IF(G16=Spielplan!G16,Punktemodus!$B$5,0),0)</f>
        <v>3</v>
      </c>
      <c r="BN16" s="85">
        <f>IF(E16=Spielplan!E16,Punktemodus!$B$7,0)</f>
        <v>1</v>
      </c>
      <c r="BO16" s="85">
        <f>IF(G16=Spielplan!G16,Punktemodus!$B$7,0)</f>
        <v>1</v>
      </c>
      <c r="BP16" s="137">
        <f>IF(Spielplan!E16="",0,SUM(BJ16:BO16))</f>
        <v>0</v>
      </c>
      <c r="BQ16" s="60"/>
      <c r="BR16" s="87"/>
      <c r="BS16" s="63" t="s">
        <v>22</v>
      </c>
      <c r="BT16" s="44" t="str">
        <f>IF(G39="","",BB34)</f>
        <v/>
      </c>
      <c r="BU16" s="46"/>
      <c r="BV16" s="104"/>
      <c r="BW16" s="60"/>
      <c r="BX16" s="104"/>
      <c r="BY16" s="60"/>
      <c r="BZ16" s="60"/>
      <c r="CA16" s="60"/>
      <c r="CB16" s="60"/>
      <c r="CC16" s="60"/>
      <c r="CD16" s="60"/>
      <c r="CE16" s="60"/>
      <c r="CF16" s="91"/>
      <c r="CG16" s="91" t="s">
        <v>28</v>
      </c>
      <c r="CH16" s="60"/>
      <c r="CI16" s="60"/>
      <c r="CJ16" s="61" t="s">
        <v>26</v>
      </c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</row>
    <row r="17" spans="1:101" ht="18.75" customHeight="1" thickBot="1" x14ac:dyDescent="0.3">
      <c r="A17" s="60"/>
      <c r="B17" s="60"/>
      <c r="C17" s="44" t="str">
        <f>H12</f>
        <v>Kroatien</v>
      </c>
      <c r="D17" s="45"/>
      <c r="E17" s="104"/>
      <c r="F17" s="93"/>
      <c r="G17" s="104"/>
      <c r="H17" s="44" t="str">
        <f>C13</f>
        <v>Mexiko</v>
      </c>
      <c r="I17" s="45"/>
      <c r="J17" s="60"/>
      <c r="K17" s="60" t="s">
        <v>62</v>
      </c>
      <c r="L17" s="60">
        <f t="shared" si="0"/>
        <v>0</v>
      </c>
      <c r="M17" s="60"/>
      <c r="N17" s="60">
        <f>IF($E17="",0,IF($E17&gt;$G17,3,IF($E17=$G17,1,0)))</f>
        <v>0</v>
      </c>
      <c r="O17" s="60">
        <f>IF($G17="",0,IF($E17&gt;$G17,0,IF($E17=$G17,1,3)))</f>
        <v>0</v>
      </c>
      <c r="P17" s="60"/>
      <c r="Q17" s="60"/>
      <c r="R17" s="60">
        <f>E17</f>
        <v>0</v>
      </c>
      <c r="S17" s="60">
        <f>G17</f>
        <v>0</v>
      </c>
      <c r="T17" s="60"/>
      <c r="U17" s="60"/>
      <c r="V17" s="60">
        <f>G17</f>
        <v>0</v>
      </c>
      <c r="W17" s="60">
        <f>E17</f>
        <v>0</v>
      </c>
      <c r="X17" s="60"/>
      <c r="Y17" s="60"/>
      <c r="Z17" s="60" t="s">
        <v>30</v>
      </c>
      <c r="AA17" s="60"/>
      <c r="AB17" s="60"/>
      <c r="AC17" s="60"/>
      <c r="AD17" s="60"/>
      <c r="AE17" s="60"/>
      <c r="AF17" s="60"/>
      <c r="AG17" s="60" t="b">
        <f>OR(AG12=AG13,AG12=AG14,AG12=AG15,AG13=AG14,AG13=AG15,AG14=AG15)</f>
        <v>1</v>
      </c>
      <c r="AH17" s="60"/>
      <c r="AI17" s="60"/>
      <c r="AJ17" s="60"/>
      <c r="AK17" s="60"/>
      <c r="AL17" s="60"/>
      <c r="AM17" s="60"/>
      <c r="AN17" s="60"/>
      <c r="AO17" s="60" t="s">
        <v>34</v>
      </c>
      <c r="AP17" s="60"/>
      <c r="AQ17" s="60"/>
      <c r="AR17" s="60" t="b">
        <f>OR(AR12=AR13,AR12=AR14,AR12=AR15,AR13=AR14,AR13=AR15,AR14=AR15)</f>
        <v>1</v>
      </c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85">
        <f>IF(E17&gt;G17,IF(Spielplan!E17&gt;Spielplan!G17,Punktemodus!$B$3,0),0)</f>
        <v>0</v>
      </c>
      <c r="BK17" s="85">
        <f>IF(E17=G17,IF(Spielplan!E17=Spielplan!G17,Punktemodus!$B$3,0),0)</f>
        <v>10</v>
      </c>
      <c r="BL17" s="85">
        <f>IF(E17&lt;G17,IF(Spielplan!E17&lt;Spielplan!G17,Punktemodus!$B$3,0),0)</f>
        <v>0</v>
      </c>
      <c r="BM17" s="85">
        <f>IF(E17=Spielplan!E17,IF(G17=Spielplan!G17,Punktemodus!$B$5,0),0)</f>
        <v>3</v>
      </c>
      <c r="BN17" s="85">
        <f>IF(E17=Spielplan!E17,Punktemodus!$B$7,0)</f>
        <v>1</v>
      </c>
      <c r="BO17" s="85">
        <f>IF(G17=Spielplan!G17,Punktemodus!$B$7,0)</f>
        <v>1</v>
      </c>
      <c r="BP17" s="137">
        <f>IF(Spielplan!E17="",0,SUM(BJ17:BO17))</f>
        <v>0</v>
      </c>
      <c r="BQ17" s="60"/>
      <c r="BR17" s="87"/>
      <c r="BS17" s="52" t="s">
        <v>25</v>
      </c>
      <c r="BT17" s="44" t="str">
        <f>IF(G50="","",BB46)</f>
        <v/>
      </c>
      <c r="BU17" s="46"/>
      <c r="BV17" s="104"/>
      <c r="BW17" s="60"/>
      <c r="BX17" s="104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</row>
    <row r="18" spans="1:101" ht="18.75" customHeight="1" thickBot="1" x14ac:dyDescent="0.25">
      <c r="A18" s="60"/>
      <c r="B18" s="60"/>
      <c r="C18" s="136" t="str">
        <f>IF(G17="","",IF(AR17=TRUE,"Achtung: Fehler in Tabelle!",""))</f>
        <v/>
      </c>
      <c r="D18" s="60"/>
      <c r="E18" s="85"/>
      <c r="F18" s="60"/>
      <c r="G18" s="85"/>
      <c r="H18" s="60"/>
      <c r="I18" s="60"/>
      <c r="J18" s="60"/>
      <c r="K18" s="60"/>
      <c r="L18" s="60"/>
      <c r="M18" s="60">
        <f t="shared" ref="M18:X18" si="3">SUM(M12:M17)</f>
        <v>0</v>
      </c>
      <c r="N18" s="60">
        <f t="shared" si="3"/>
        <v>0</v>
      </c>
      <c r="O18" s="60">
        <f t="shared" si="3"/>
        <v>0</v>
      </c>
      <c r="P18" s="60">
        <f t="shared" si="3"/>
        <v>0</v>
      </c>
      <c r="Q18" s="60">
        <f t="shared" si="3"/>
        <v>0</v>
      </c>
      <c r="R18" s="60">
        <f t="shared" si="3"/>
        <v>0</v>
      </c>
      <c r="S18" s="60">
        <f t="shared" si="3"/>
        <v>0</v>
      </c>
      <c r="T18" s="60">
        <f t="shared" si="3"/>
        <v>0</v>
      </c>
      <c r="U18" s="60">
        <f t="shared" si="3"/>
        <v>0</v>
      </c>
      <c r="V18" s="60">
        <f t="shared" si="3"/>
        <v>0</v>
      </c>
      <c r="W18" s="60">
        <f t="shared" si="3"/>
        <v>0</v>
      </c>
      <c r="X18" s="60">
        <f t="shared" si="3"/>
        <v>0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160">
        <f>SUM(BP12:BP17)</f>
        <v>0</v>
      </c>
      <c r="BQ18" s="60"/>
      <c r="BR18" s="8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47">
        <v>58</v>
      </c>
      <c r="CF18" s="44" t="str">
        <f>IF(CE14="",IF(CC14&gt;CC15,CA14,CA15),IF(CE14&gt;CE15,CA14,CA15))</f>
        <v/>
      </c>
      <c r="CG18" s="46"/>
      <c r="CH18" s="104"/>
      <c r="CI18" s="60"/>
      <c r="CJ18" s="104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</row>
    <row r="19" spans="1:101" ht="18.75" customHeight="1" thickBot="1" x14ac:dyDescent="0.25">
      <c r="A19" s="60"/>
      <c r="B19" s="60"/>
      <c r="C19" s="60"/>
      <c r="D19" s="60"/>
      <c r="E19" s="85"/>
      <c r="F19" s="60"/>
      <c r="G19" s="85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138"/>
      <c r="BQ19" s="60"/>
      <c r="BR19" s="8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47">
        <v>57</v>
      </c>
      <c r="CF19" s="44" t="str">
        <f>IF(CE22="",IF(CC22&gt;CC23,CA22,CA23),IF(CE22&gt;CE23,CA22,CA23))</f>
        <v/>
      </c>
      <c r="CG19" s="46"/>
      <c r="CH19" s="104"/>
      <c r="CI19" s="60"/>
      <c r="CJ19" s="104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</row>
    <row r="20" spans="1:101" ht="18.75" customHeight="1" thickBot="1" x14ac:dyDescent="0.25">
      <c r="A20" s="60"/>
      <c r="B20" s="60"/>
      <c r="C20" s="60"/>
      <c r="D20" s="60"/>
      <c r="E20" s="85"/>
      <c r="F20" s="60"/>
      <c r="G20" s="85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138"/>
      <c r="BQ20" s="60"/>
      <c r="BR20" s="87"/>
      <c r="BS20" s="54" t="s">
        <v>121</v>
      </c>
      <c r="BT20" s="44" t="str">
        <f>IF(G61="","",BB56)</f>
        <v/>
      </c>
      <c r="BU20" s="46"/>
      <c r="BV20" s="104"/>
      <c r="BW20" s="60"/>
      <c r="BX20" s="104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</row>
    <row r="21" spans="1:101" ht="18.75" customHeight="1" thickBot="1" x14ac:dyDescent="0.3">
      <c r="A21" s="60"/>
      <c r="B21" s="60"/>
      <c r="C21" s="88" t="s">
        <v>64</v>
      </c>
      <c r="D21" s="60"/>
      <c r="E21" s="85"/>
      <c r="F21" s="60"/>
      <c r="G21" s="85"/>
      <c r="H21" s="60"/>
      <c r="I21" s="60"/>
      <c r="J21" s="60"/>
      <c r="K21" s="60"/>
      <c r="L21" s="60"/>
      <c r="M21" s="60" t="s">
        <v>4</v>
      </c>
      <c r="N21" s="60"/>
      <c r="O21" s="60"/>
      <c r="P21" s="60"/>
      <c r="Q21" s="60" t="s">
        <v>6</v>
      </c>
      <c r="R21" s="60"/>
      <c r="S21" s="60"/>
      <c r="T21" s="60"/>
      <c r="U21" s="60" t="s">
        <v>7</v>
      </c>
      <c r="V21" s="60"/>
      <c r="W21" s="60"/>
      <c r="X21" s="60"/>
      <c r="Y21" s="60"/>
      <c r="Z21" s="60" t="s">
        <v>4</v>
      </c>
      <c r="AA21" s="60" t="s">
        <v>5</v>
      </c>
      <c r="AB21" s="60"/>
      <c r="AC21" s="60"/>
      <c r="AD21" s="60" t="s">
        <v>9</v>
      </c>
      <c r="AE21" s="60"/>
      <c r="AF21" s="60"/>
      <c r="AG21" s="60"/>
      <c r="AH21" s="60" t="s">
        <v>32</v>
      </c>
      <c r="AI21" s="60"/>
      <c r="AJ21" s="60"/>
      <c r="AK21" s="60"/>
      <c r="AL21" s="60"/>
      <c r="AM21" s="60"/>
      <c r="AN21" s="60" t="s">
        <v>35</v>
      </c>
      <c r="AO21" s="60"/>
      <c r="AP21" s="60"/>
      <c r="AQ21" s="60"/>
      <c r="AR21" s="60"/>
      <c r="AS21" s="60" t="s">
        <v>33</v>
      </c>
      <c r="AT21" s="60"/>
      <c r="AU21" s="60"/>
      <c r="AV21" s="60"/>
      <c r="AW21" s="60"/>
      <c r="AX21" s="60"/>
      <c r="AY21" s="60"/>
      <c r="AZ21" s="60"/>
      <c r="BA21" s="60"/>
      <c r="BB21" s="89" t="s">
        <v>10</v>
      </c>
      <c r="BC21" s="60"/>
      <c r="BD21" s="90" t="s">
        <v>4</v>
      </c>
      <c r="BE21" s="60"/>
      <c r="BF21" s="61" t="s">
        <v>5</v>
      </c>
      <c r="BG21" s="60"/>
      <c r="BH21" s="60"/>
      <c r="BI21" s="60"/>
      <c r="BJ21" s="60"/>
      <c r="BK21" s="60"/>
      <c r="BL21" s="60"/>
      <c r="BM21" s="60"/>
      <c r="BN21" s="60"/>
      <c r="BO21" s="60"/>
      <c r="BP21" s="138"/>
      <c r="BQ21" s="60"/>
      <c r="BR21" s="87"/>
      <c r="BS21" s="73" t="s">
        <v>122</v>
      </c>
      <c r="BT21" s="44" t="str">
        <f>IF(G72="","",BB68)</f>
        <v/>
      </c>
      <c r="BU21" s="46"/>
      <c r="BV21" s="104"/>
      <c r="BW21" s="60"/>
      <c r="BX21" s="104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91" t="s">
        <v>29</v>
      </c>
      <c r="CM21" s="60"/>
      <c r="CN21" s="60"/>
      <c r="CO21" s="61" t="s">
        <v>26</v>
      </c>
      <c r="CP21" s="60"/>
      <c r="CQ21" s="60"/>
      <c r="CR21" s="60"/>
      <c r="CS21" s="60"/>
      <c r="CT21" s="60"/>
      <c r="CU21" s="60"/>
      <c r="CV21" s="60"/>
      <c r="CW21" s="60"/>
    </row>
    <row r="22" spans="1:101" ht="18.75" customHeight="1" thickBot="1" x14ac:dyDescent="0.3">
      <c r="A22" s="60"/>
      <c r="B22" s="60"/>
      <c r="C22" s="60"/>
      <c r="D22" s="60"/>
      <c r="E22" s="85"/>
      <c r="F22" s="60"/>
      <c r="G22" s="85"/>
      <c r="H22" s="60"/>
      <c r="I22" s="60"/>
      <c r="J22" s="60"/>
      <c r="K22" s="60"/>
      <c r="L22" s="60"/>
      <c r="M22" s="60" t="s">
        <v>0</v>
      </c>
      <c r="N22" s="60" t="s">
        <v>1</v>
      </c>
      <c r="O22" s="60" t="s">
        <v>2</v>
      </c>
      <c r="P22" s="60" t="s">
        <v>3</v>
      </c>
      <c r="Q22" s="60" t="s">
        <v>0</v>
      </c>
      <c r="R22" s="60" t="s">
        <v>1</v>
      </c>
      <c r="S22" s="60" t="s">
        <v>2</v>
      </c>
      <c r="T22" s="60" t="s">
        <v>3</v>
      </c>
      <c r="U22" s="60" t="s">
        <v>0</v>
      </c>
      <c r="V22" s="60" t="s">
        <v>1</v>
      </c>
      <c r="W22" s="60" t="s">
        <v>2</v>
      </c>
      <c r="X22" s="60" t="s">
        <v>3</v>
      </c>
      <c r="Y22" s="60"/>
      <c r="Z22" s="60" t="s">
        <v>8</v>
      </c>
      <c r="AA22" s="60"/>
      <c r="AB22" s="60"/>
      <c r="AC22" s="60"/>
      <c r="AD22" s="60"/>
      <c r="AE22" s="60"/>
      <c r="AF22" s="60"/>
      <c r="AG22" s="60"/>
      <c r="AH22" s="60" t="s">
        <v>31</v>
      </c>
      <c r="AI22" s="60"/>
      <c r="AJ22" s="60"/>
      <c r="AK22" s="60"/>
      <c r="AL22" s="60"/>
      <c r="AM22" s="60"/>
      <c r="AN22" s="60" t="str">
        <f>AI23</f>
        <v>Spanien</v>
      </c>
      <c r="AO22" s="60" t="str">
        <f>AI24</f>
        <v>Niederlande</v>
      </c>
      <c r="AP22" s="60" t="str">
        <f>AI25</f>
        <v>Chile</v>
      </c>
      <c r="AQ22" s="60" t="str">
        <f>AI26</f>
        <v>Australien</v>
      </c>
      <c r="AR22" s="60"/>
      <c r="AS22" s="60" t="s">
        <v>31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138"/>
      <c r="BQ22" s="60"/>
      <c r="BR22" s="87"/>
      <c r="BS22" s="60"/>
      <c r="BT22" s="60"/>
      <c r="BU22" s="60"/>
      <c r="BV22" s="60"/>
      <c r="BW22" s="60"/>
      <c r="BX22" s="60"/>
      <c r="BY22" s="60"/>
      <c r="BZ22" s="47">
        <v>53</v>
      </c>
      <c r="CA22" s="44" t="str">
        <f>IF(BX20="",IF(BV20&gt;BV21,BT20,BT21),IF(BX20&gt;BX21,BT20,BT21))</f>
        <v/>
      </c>
      <c r="CB22" s="46"/>
      <c r="CC22" s="104"/>
      <c r="CD22" s="60"/>
      <c r="CE22" s="104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88" t="s">
        <v>130</v>
      </c>
      <c r="CS22" s="60"/>
      <c r="CT22" s="60"/>
      <c r="CU22" s="60"/>
      <c r="CV22" s="60"/>
      <c r="CW22" s="60"/>
    </row>
    <row r="23" spans="1:101" ht="18.75" customHeight="1" thickBot="1" x14ac:dyDescent="0.3">
      <c r="A23" s="60"/>
      <c r="B23" s="60"/>
      <c r="C23" s="65" t="str">
        <f>Spielplan!$C$23</f>
        <v>Spanien</v>
      </c>
      <c r="D23" s="66"/>
      <c r="E23" s="104"/>
      <c r="F23" s="93"/>
      <c r="G23" s="104"/>
      <c r="H23" s="65" t="str">
        <f>Spielplan!$H$23</f>
        <v>Niederlande</v>
      </c>
      <c r="I23" s="66"/>
      <c r="J23" s="60"/>
      <c r="K23" s="60" t="s">
        <v>68</v>
      </c>
      <c r="L23" s="60">
        <f t="shared" ref="L23:L28" si="4">IF(E23-G23&gt;0,1,IF(G23=E23,0,-1))</f>
        <v>0</v>
      </c>
      <c r="M23" s="60">
        <f>IF($E23="",0,IF($E23&gt;$G23,3,IF($E23=G23,1,0)))</f>
        <v>0</v>
      </c>
      <c r="N23" s="60">
        <f>IF($G23="",0,IF($E23&gt;$G23,0,IF($E23=G23,1,3)))</f>
        <v>0</v>
      </c>
      <c r="O23" s="60"/>
      <c r="P23" s="60"/>
      <c r="Q23" s="60">
        <f>E23</f>
        <v>0</v>
      </c>
      <c r="R23" s="60">
        <f>G23</f>
        <v>0</v>
      </c>
      <c r="S23" s="60"/>
      <c r="T23" s="60"/>
      <c r="U23" s="60">
        <f>G23</f>
        <v>0</v>
      </c>
      <c r="V23" s="60">
        <f>E23</f>
        <v>0</v>
      </c>
      <c r="W23" s="60"/>
      <c r="X23" s="60"/>
      <c r="Y23" s="60"/>
      <c r="Z23" s="60">
        <f>M29</f>
        <v>0</v>
      </c>
      <c r="AA23" s="60">
        <f>Q29</f>
        <v>0</v>
      </c>
      <c r="AB23" s="60">
        <f>U29</f>
        <v>0</v>
      </c>
      <c r="AC23" s="60">
        <f>AA23-AB23</f>
        <v>0</v>
      </c>
      <c r="AD23" s="60">
        <f>IF(Z23&gt;Z24,-1,0)</f>
        <v>0</v>
      </c>
      <c r="AE23" s="60">
        <f>IF(Z23&gt;Z25,-1,0)</f>
        <v>0</v>
      </c>
      <c r="AF23" s="60">
        <f>IF(Z23&gt;Z26,-1,0)</f>
        <v>0</v>
      </c>
      <c r="AG23" s="60">
        <f>10000-(AJ23*1000+AM23*100+AK23*10)</f>
        <v>10000</v>
      </c>
      <c r="AH23" s="90">
        <f>RANK(AG23,AG23:AG26,1)</f>
        <v>1</v>
      </c>
      <c r="AI23" s="60" t="str">
        <f>C23</f>
        <v>Spanien</v>
      </c>
      <c r="AJ23" s="60">
        <f t="shared" ref="AJ23:AL26" si="5">Z23</f>
        <v>0</v>
      </c>
      <c r="AK23" s="60">
        <f t="shared" si="5"/>
        <v>0</v>
      </c>
      <c r="AL23" s="60">
        <f t="shared" si="5"/>
        <v>0</v>
      </c>
      <c r="AM23" s="60">
        <f>AK23-AL23</f>
        <v>0</v>
      </c>
      <c r="AN23" s="187"/>
      <c r="AO23" s="187">
        <f>IF(AG24=AG23,IF(G23&gt;E23,AG24-0.1,AG24),AG24)</f>
        <v>10000</v>
      </c>
      <c r="AP23" s="187">
        <f>IF(AG25=AG23,IF(G25&gt;E25,AG25-0.1,AG25),AG25)</f>
        <v>10000</v>
      </c>
      <c r="AQ23" s="187">
        <f>IF(AG26=AG23,IF(G27&gt;E27,AG26-0.1,AG26),AG26)</f>
        <v>10000</v>
      </c>
      <c r="AR23" s="187">
        <f>AN27</f>
        <v>30000</v>
      </c>
      <c r="AS23" s="90">
        <f>RANK(AR23,AR23:AR26,1)</f>
        <v>1</v>
      </c>
      <c r="AT23" s="60" t="str">
        <f t="shared" ref="AT23:AW26" si="6">AI23</f>
        <v>Spanien</v>
      </c>
      <c r="AU23" s="60">
        <f t="shared" si="6"/>
        <v>0</v>
      </c>
      <c r="AV23" s="60">
        <f t="shared" si="6"/>
        <v>0</v>
      </c>
      <c r="AW23" s="60">
        <f t="shared" si="6"/>
        <v>0</v>
      </c>
      <c r="AX23" s="60"/>
      <c r="AY23" s="60"/>
      <c r="AZ23" s="60"/>
      <c r="BA23" s="67">
        <v>1</v>
      </c>
      <c r="BB23" s="65" t="str">
        <f>VLOOKUP(1,AS23:AT26,2,FALSE)</f>
        <v>Spanien</v>
      </c>
      <c r="BC23" s="66"/>
      <c r="BD23" s="68">
        <f>VLOOKUP(1,AS23:AW26,3,FALSE)</f>
        <v>0</v>
      </c>
      <c r="BE23" s="69">
        <f>VLOOKUP(1,AS23:AW26,4,FALSE)</f>
        <v>0</v>
      </c>
      <c r="BF23" s="93" t="s">
        <v>12</v>
      </c>
      <c r="BG23" s="69">
        <f>VLOOKUP(1,AS23:AW26,5,FALSE)</f>
        <v>0</v>
      </c>
      <c r="BH23" s="70" t="s">
        <v>20</v>
      </c>
      <c r="BI23" s="60"/>
      <c r="BJ23" s="85">
        <f>IF(E23&gt;G23,IF(Spielplan!E23&gt;Spielplan!G23,Punktemodus!$B$3,0),0)</f>
        <v>0</v>
      </c>
      <c r="BK23" s="85">
        <f>IF(E23=G23,IF(Spielplan!E23=Spielplan!G23,Punktemodus!$B$3,0),0)</f>
        <v>10</v>
      </c>
      <c r="BL23" s="85">
        <f>IF(E23&lt;G23,IF(Spielplan!E23&lt;Spielplan!G23,Punktemodus!$B$3,0),0)</f>
        <v>0</v>
      </c>
      <c r="BM23" s="85">
        <f>IF(E23=Spielplan!E23,IF(G23=Spielplan!G23,Punktemodus!$B$5,0),0)</f>
        <v>3</v>
      </c>
      <c r="BN23" s="85">
        <f>IF(E23=Spielplan!E23,Punktemodus!$B$7,0)</f>
        <v>1</v>
      </c>
      <c r="BO23" s="85">
        <f>IF(G23=Spielplan!G23,Punktemodus!$B$7,0)</f>
        <v>1</v>
      </c>
      <c r="BP23" s="137">
        <f>IF(Spielplan!E23="",0,SUM(BJ23:BO23))</f>
        <v>0</v>
      </c>
      <c r="BQ23" s="60"/>
      <c r="BR23" s="87"/>
      <c r="BS23" s="60"/>
      <c r="BT23" s="60"/>
      <c r="BU23" s="60"/>
      <c r="BV23" s="60"/>
      <c r="BW23" s="60"/>
      <c r="BX23" s="60"/>
      <c r="BY23" s="60"/>
      <c r="BZ23" s="47">
        <v>54</v>
      </c>
      <c r="CA23" s="44" t="str">
        <f>IF(BX24="",IF(BV24&gt;BV25,BT24,BT25),IF(BX24&gt;BX25,BT24,BT25))</f>
        <v/>
      </c>
      <c r="CB23" s="46"/>
      <c r="CC23" s="104"/>
      <c r="CD23" s="60"/>
      <c r="CE23" s="104"/>
      <c r="CF23" s="60"/>
      <c r="CG23" s="60"/>
      <c r="CH23" s="60"/>
      <c r="CI23" s="60"/>
      <c r="CJ23" s="47" t="s">
        <v>132</v>
      </c>
      <c r="CK23" s="44" t="str">
        <f>IF(CJ18="",IF(CH18&gt;CH19,CF18,CF19),IF(CJ18&gt;CJ19,CF18,CF19))</f>
        <v/>
      </c>
      <c r="CL23" s="46"/>
      <c r="CM23" s="104"/>
      <c r="CN23" s="60"/>
      <c r="CO23" s="104"/>
      <c r="CP23" s="60"/>
      <c r="CQ23" s="376" t="str">
        <f>IF(CO23="",IF(CM23&gt;CM24,CK23,CK24),IF(CO23&gt;CO24,CK23,CK24))</f>
        <v/>
      </c>
      <c r="CR23" s="377"/>
      <c r="CS23" s="377"/>
      <c r="CT23" s="377"/>
      <c r="CU23" s="377"/>
      <c r="CV23" s="378"/>
      <c r="CW23" s="60"/>
    </row>
    <row r="24" spans="1:101" ht="18.75" customHeight="1" thickBot="1" x14ac:dyDescent="0.3">
      <c r="A24" s="60"/>
      <c r="B24" s="60"/>
      <c r="C24" s="53" t="str">
        <f>Spielplan!$C$24</f>
        <v>Chile</v>
      </c>
      <c r="D24" s="64"/>
      <c r="E24" s="104"/>
      <c r="F24" s="93"/>
      <c r="G24" s="104"/>
      <c r="H24" s="53" t="str">
        <f>Spielplan!$H$24</f>
        <v>Australien</v>
      </c>
      <c r="I24" s="64"/>
      <c r="J24" s="60"/>
      <c r="K24" s="60" t="s">
        <v>69</v>
      </c>
      <c r="L24" s="60">
        <f t="shared" si="4"/>
        <v>0</v>
      </c>
      <c r="M24" s="60"/>
      <c r="N24" s="60"/>
      <c r="O24" s="60">
        <f>IF($E24="",0,IF($E24&gt;$G24,3,IF($E24=$G24,1,0)))</f>
        <v>0</v>
      </c>
      <c r="P24" s="60">
        <f>IF($G24="",0,IF($E24&gt;$G24,0,IF($E24=$G24,1,3)))</f>
        <v>0</v>
      </c>
      <c r="Q24" s="60"/>
      <c r="R24" s="60"/>
      <c r="S24" s="60">
        <f>E24</f>
        <v>0</v>
      </c>
      <c r="T24" s="60">
        <f>G24</f>
        <v>0</v>
      </c>
      <c r="U24" s="60"/>
      <c r="V24" s="60"/>
      <c r="W24" s="60">
        <f>G24</f>
        <v>0</v>
      </c>
      <c r="X24" s="60">
        <f>E24</f>
        <v>0</v>
      </c>
      <c r="Y24" s="60"/>
      <c r="Z24" s="60">
        <f>N29</f>
        <v>0</v>
      </c>
      <c r="AA24" s="60">
        <f>R29</f>
        <v>0</v>
      </c>
      <c r="AB24" s="60">
        <f>V29</f>
        <v>0</v>
      </c>
      <c r="AC24" s="60">
        <f>AA24-AB24</f>
        <v>0</v>
      </c>
      <c r="AD24" s="60">
        <f>IF(Z24&gt;Z23,-1,0)</f>
        <v>0</v>
      </c>
      <c r="AE24" s="60">
        <f>IF(Z24&gt;Z25,-1,0)</f>
        <v>0</v>
      </c>
      <c r="AF24" s="60">
        <f>IF(Z24&gt;Z26,-1,0)</f>
        <v>0</v>
      </c>
      <c r="AG24" s="60">
        <f>10000-(AJ24*1000+AM24*100+AK24*10)</f>
        <v>10000</v>
      </c>
      <c r="AH24" s="90">
        <f>RANK(AG24,AG23:AG26,1)</f>
        <v>1</v>
      </c>
      <c r="AI24" s="60" t="str">
        <f>H23</f>
        <v>Niederlande</v>
      </c>
      <c r="AJ24" s="60">
        <f t="shared" si="5"/>
        <v>0</v>
      </c>
      <c r="AK24" s="60">
        <f t="shared" si="5"/>
        <v>0</v>
      </c>
      <c r="AL24" s="60">
        <f t="shared" si="5"/>
        <v>0</v>
      </c>
      <c r="AM24" s="60">
        <f>AK24-AL24</f>
        <v>0</v>
      </c>
      <c r="AN24" s="187">
        <f>IF(AG23=AG24,IF(E23&gt;G23,AG23-0.1,AG23),AG23)</f>
        <v>10000</v>
      </c>
      <c r="AO24" s="187"/>
      <c r="AP24" s="187">
        <f>IF(AG25=AG24,IF(G28&gt;E28,AG25-0.1,AG25),AG25)</f>
        <v>10000</v>
      </c>
      <c r="AQ24" s="187">
        <f>IF(AG26=AG24,IF(G26&gt;E26,AG26-0.1,AG26),AG26)</f>
        <v>10000</v>
      </c>
      <c r="AR24" s="187">
        <f>AO27</f>
        <v>30000</v>
      </c>
      <c r="AS24" s="90">
        <f>RANK(AR24,AR23:AR26,1)</f>
        <v>1</v>
      </c>
      <c r="AT24" s="60" t="str">
        <f t="shared" si="6"/>
        <v>Niederlande</v>
      </c>
      <c r="AU24" s="60">
        <f t="shared" si="6"/>
        <v>0</v>
      </c>
      <c r="AV24" s="60">
        <f t="shared" si="6"/>
        <v>0</v>
      </c>
      <c r="AW24" s="60">
        <f t="shared" si="6"/>
        <v>0</v>
      </c>
      <c r="AX24" s="60"/>
      <c r="AY24" s="60"/>
      <c r="AZ24" s="60"/>
      <c r="BA24" s="71">
        <v>2</v>
      </c>
      <c r="BB24" s="53" t="e">
        <f>VLOOKUP(2,AS23:AT26,2,FALSE)</f>
        <v>#N/A</v>
      </c>
      <c r="BC24" s="64"/>
      <c r="BD24" s="72" t="e">
        <f>VLOOKUP(2,AS23:AW26,3,FALSE)</f>
        <v>#N/A</v>
      </c>
      <c r="BE24" s="73" t="e">
        <f>VLOOKUP(2,AS23:AW26,4,FALSE)</f>
        <v>#N/A</v>
      </c>
      <c r="BF24" s="93" t="s">
        <v>12</v>
      </c>
      <c r="BG24" s="73" t="e">
        <f>VLOOKUP(2,AS23:AW26,5,FALSE)</f>
        <v>#N/A</v>
      </c>
      <c r="BH24" s="74" t="s">
        <v>21</v>
      </c>
      <c r="BI24" s="60"/>
      <c r="BJ24" s="85">
        <f>IF(E24&gt;G24,IF(Spielplan!E24&gt;Spielplan!G24,Punktemodus!$B$3,0),0)</f>
        <v>0</v>
      </c>
      <c r="BK24" s="85">
        <f>IF(E24=G24,IF(Spielplan!E24=Spielplan!G24,Punktemodus!$B$3,0),0)</f>
        <v>10</v>
      </c>
      <c r="BL24" s="85">
        <f>IF(E24&lt;G24,IF(Spielplan!E24&lt;Spielplan!G24,Punktemodus!$B$3,0),0)</f>
        <v>0</v>
      </c>
      <c r="BM24" s="85">
        <f>IF(E24=Spielplan!E24,IF(G24=Spielplan!G24,Punktemodus!$B$5,0),0)</f>
        <v>3</v>
      </c>
      <c r="BN24" s="85">
        <f>IF(E24=Spielplan!E24,Punktemodus!$B$7,0)</f>
        <v>1</v>
      </c>
      <c r="BO24" s="85">
        <f>IF(G24=Spielplan!G24,Punktemodus!$B$7,0)</f>
        <v>1</v>
      </c>
      <c r="BP24" s="137">
        <f>IF(Spielplan!E24="",0,SUM(BJ24:BO24))</f>
        <v>0</v>
      </c>
      <c r="BQ24" s="60"/>
      <c r="BR24" s="87"/>
      <c r="BS24" s="63" t="s">
        <v>123</v>
      </c>
      <c r="BT24" s="44" t="str">
        <f>IF(G83="","",BB78)</f>
        <v/>
      </c>
      <c r="BU24" s="46"/>
      <c r="BV24" s="104"/>
      <c r="BW24" s="60"/>
      <c r="BX24" s="104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47" t="s">
        <v>133</v>
      </c>
      <c r="CK24" s="44" t="str">
        <f>IF(CJ34="",IF(CH34&gt;CH35,CF34,CF35),IF(CJ34&gt;CJ35,CF34,CF35))</f>
        <v/>
      </c>
      <c r="CL24" s="46"/>
      <c r="CM24" s="104"/>
      <c r="CN24" s="60"/>
      <c r="CO24" s="104"/>
      <c r="CP24" s="60"/>
      <c r="CQ24" s="379"/>
      <c r="CR24" s="380"/>
      <c r="CS24" s="380"/>
      <c r="CT24" s="380"/>
      <c r="CU24" s="380"/>
      <c r="CV24" s="381"/>
      <c r="CW24" s="60"/>
    </row>
    <row r="25" spans="1:101" ht="18.75" customHeight="1" thickBot="1" x14ac:dyDescent="0.3">
      <c r="A25" s="60"/>
      <c r="B25" s="60"/>
      <c r="C25" s="65" t="str">
        <f>C23</f>
        <v>Spanien</v>
      </c>
      <c r="D25" s="66"/>
      <c r="E25" s="104"/>
      <c r="F25" s="93"/>
      <c r="G25" s="104"/>
      <c r="H25" s="65" t="str">
        <f>C24</f>
        <v>Chile</v>
      </c>
      <c r="I25" s="66"/>
      <c r="J25" s="60"/>
      <c r="K25" s="60" t="s">
        <v>70</v>
      </c>
      <c r="L25" s="60">
        <f t="shared" si="4"/>
        <v>0</v>
      </c>
      <c r="M25" s="60">
        <f>IF($E25="",0,IF($E25&gt;$G25,3,IF($E25=G25,1,0)))</f>
        <v>0</v>
      </c>
      <c r="N25" s="60"/>
      <c r="O25" s="60">
        <f>IF($G25="",0,IF($E25&gt;$G25,0,IF($E25=$G25,1,3)))</f>
        <v>0</v>
      </c>
      <c r="P25" s="60"/>
      <c r="Q25" s="60">
        <f>E25</f>
        <v>0</v>
      </c>
      <c r="R25" s="60"/>
      <c r="S25" s="60">
        <f>G25</f>
        <v>0</v>
      </c>
      <c r="T25" s="60"/>
      <c r="U25" s="60">
        <f>G25</f>
        <v>0</v>
      </c>
      <c r="V25" s="60"/>
      <c r="W25" s="60">
        <f>E25</f>
        <v>0</v>
      </c>
      <c r="X25" s="60"/>
      <c r="Y25" s="60"/>
      <c r="Z25" s="60">
        <f>O29</f>
        <v>0</v>
      </c>
      <c r="AA25" s="60">
        <f>S29</f>
        <v>0</v>
      </c>
      <c r="AB25" s="60">
        <f>W29</f>
        <v>0</v>
      </c>
      <c r="AC25" s="60">
        <f>AA25-AB25</f>
        <v>0</v>
      </c>
      <c r="AD25" s="60">
        <f>IF(Z25&gt;Z23,-1,0)</f>
        <v>0</v>
      </c>
      <c r="AE25" s="60">
        <f>IF(Z25&gt;Z24,-1,0)</f>
        <v>0</v>
      </c>
      <c r="AF25" s="60">
        <f>IF(Z25&gt;Z26,-1,0)</f>
        <v>0</v>
      </c>
      <c r="AG25" s="60">
        <f>10000-(AJ25*1000+AM25*100+AK25*10)</f>
        <v>10000</v>
      </c>
      <c r="AH25" s="90">
        <f>RANK(AG25,AG23:AG26,1)</f>
        <v>1</v>
      </c>
      <c r="AI25" s="60" t="str">
        <f>C24</f>
        <v>Chile</v>
      </c>
      <c r="AJ25" s="60">
        <f t="shared" si="5"/>
        <v>0</v>
      </c>
      <c r="AK25" s="60">
        <f t="shared" si="5"/>
        <v>0</v>
      </c>
      <c r="AL25" s="60">
        <f t="shared" si="5"/>
        <v>0</v>
      </c>
      <c r="AM25" s="60">
        <f>AK25-AL25</f>
        <v>0</v>
      </c>
      <c r="AN25" s="187">
        <f>IF(AG23=AG25,IF(E25&gt;G25,AG23-0.1,AG23),AG23)</f>
        <v>10000</v>
      </c>
      <c r="AO25" s="187">
        <f>IF(AG24=AG25,IF(E28&gt;G28,AG24-0.1,AG24),AG24)</f>
        <v>10000</v>
      </c>
      <c r="AP25" s="187"/>
      <c r="AQ25" s="187">
        <f>IF(AG26=AG25,IF(G24&gt;E24,AG26-0.1,AG26),AG26)</f>
        <v>10000</v>
      </c>
      <c r="AR25" s="187">
        <f>AP27</f>
        <v>30000</v>
      </c>
      <c r="AS25" s="90">
        <f>RANK(AR25,AR23:AR26,1)</f>
        <v>1</v>
      </c>
      <c r="AT25" s="60" t="str">
        <f t="shared" si="6"/>
        <v>Chile</v>
      </c>
      <c r="AU25" s="60">
        <f t="shared" si="6"/>
        <v>0</v>
      </c>
      <c r="AV25" s="60">
        <f t="shared" si="6"/>
        <v>0</v>
      </c>
      <c r="AW25" s="60">
        <f t="shared" si="6"/>
        <v>0</v>
      </c>
      <c r="AX25" s="60"/>
      <c r="AY25" s="60"/>
      <c r="AZ25" s="60"/>
      <c r="BA25" s="113">
        <v>3</v>
      </c>
      <c r="BB25" s="114" t="e">
        <f>VLOOKUP(3,AS23:AT26,2,FALSE)</f>
        <v>#N/A</v>
      </c>
      <c r="BC25" s="115"/>
      <c r="BD25" s="116" t="e">
        <f>VLOOKUP(3,AS23:AW26,3,FALSE)</f>
        <v>#N/A</v>
      </c>
      <c r="BE25" s="116" t="e">
        <f>VLOOKUP(3,AS23:AW26,4,FALSE)</f>
        <v>#N/A</v>
      </c>
      <c r="BF25" s="93" t="s">
        <v>12</v>
      </c>
      <c r="BG25" s="116" t="e">
        <f>VLOOKUP(3,AS23:AW26,5,FALSE)</f>
        <v>#N/A</v>
      </c>
      <c r="BH25" s="60"/>
      <c r="BI25" s="60"/>
      <c r="BJ25" s="85">
        <f>IF(E25&gt;G25,IF(Spielplan!E25&gt;Spielplan!G25,Punktemodus!$B$3,0),0)</f>
        <v>0</v>
      </c>
      <c r="BK25" s="85">
        <f>IF(E25=G25,IF(Spielplan!E25=Spielplan!G25,Punktemodus!$B$3,0),0)</f>
        <v>10</v>
      </c>
      <c r="BL25" s="85">
        <f>IF(E25&lt;G25,IF(Spielplan!E25&lt;Spielplan!G25,Punktemodus!$B$3,0),0)</f>
        <v>0</v>
      </c>
      <c r="BM25" s="85">
        <f>IF(E25=Spielplan!E25,IF(G25=Spielplan!G25,Punktemodus!$B$5,0),0)</f>
        <v>3</v>
      </c>
      <c r="BN25" s="85">
        <f>IF(E25=Spielplan!E25,Punktemodus!$B$7,0)</f>
        <v>1</v>
      </c>
      <c r="BO25" s="85">
        <f>IF(G25=Spielplan!G25,Punktemodus!$B$7,0)</f>
        <v>1</v>
      </c>
      <c r="BP25" s="137">
        <f>IF(Spielplan!E25="",0,SUM(BJ25:BO25))</f>
        <v>0</v>
      </c>
      <c r="BQ25" s="60"/>
      <c r="BR25" s="87"/>
      <c r="BS25" s="52" t="s">
        <v>124</v>
      </c>
      <c r="BT25" s="44" t="str">
        <f>IF(G94="","",BB90)</f>
        <v/>
      </c>
      <c r="BU25" s="46"/>
      <c r="BV25" s="104"/>
      <c r="BW25" s="60"/>
      <c r="BX25" s="104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88" t="s">
        <v>136</v>
      </c>
      <c r="CS25" s="60"/>
      <c r="CT25" s="60"/>
      <c r="CU25" s="60"/>
      <c r="CV25" s="60"/>
      <c r="CW25" s="60"/>
    </row>
    <row r="26" spans="1:101" ht="18.75" customHeight="1" thickBot="1" x14ac:dyDescent="0.3">
      <c r="A26" s="60"/>
      <c r="B26" s="60"/>
      <c r="C26" s="53" t="str">
        <f>H23</f>
        <v>Niederlande</v>
      </c>
      <c r="D26" s="64"/>
      <c r="E26" s="104"/>
      <c r="F26" s="93"/>
      <c r="G26" s="104"/>
      <c r="H26" s="53" t="str">
        <f>H24</f>
        <v>Australien</v>
      </c>
      <c r="I26" s="64"/>
      <c r="J26" s="60"/>
      <c r="K26" s="60" t="s">
        <v>71</v>
      </c>
      <c r="L26" s="60">
        <f t="shared" si="4"/>
        <v>0</v>
      </c>
      <c r="M26" s="60"/>
      <c r="N26" s="60">
        <f>IF($E26="",0,IF($E26&gt;$G26,3,IF($E26=$G26,1,0)))</f>
        <v>0</v>
      </c>
      <c r="O26" s="60"/>
      <c r="P26" s="60">
        <f>IF($G26="",0,IF($E26&gt;$G26,0,IF($E26=$G26,1,3)))</f>
        <v>0</v>
      </c>
      <c r="Q26" s="60"/>
      <c r="R26" s="60">
        <f>E26</f>
        <v>0</v>
      </c>
      <c r="S26" s="60"/>
      <c r="T26" s="60">
        <f>G26</f>
        <v>0</v>
      </c>
      <c r="U26" s="60"/>
      <c r="V26" s="60">
        <f>G26</f>
        <v>0</v>
      </c>
      <c r="W26" s="60"/>
      <c r="X26" s="60">
        <f>E26</f>
        <v>0</v>
      </c>
      <c r="Y26" s="60"/>
      <c r="Z26" s="60">
        <f>P29</f>
        <v>0</v>
      </c>
      <c r="AA26" s="60">
        <f>T29</f>
        <v>0</v>
      </c>
      <c r="AB26" s="60">
        <f>X29</f>
        <v>0</v>
      </c>
      <c r="AC26" s="60">
        <f>AA26-AB26</f>
        <v>0</v>
      </c>
      <c r="AD26" s="60">
        <f>IF(Z26&gt;Z23,-1,0)</f>
        <v>0</v>
      </c>
      <c r="AE26" s="60">
        <f>IF(Z26&gt;Z24,-1,0)</f>
        <v>0</v>
      </c>
      <c r="AF26" s="60">
        <f>IF(Z26&gt;Z25,-1,0)</f>
        <v>0</v>
      </c>
      <c r="AG26" s="60">
        <f>10000-(AJ26*1000+AM26*100+AK26*10)</f>
        <v>10000</v>
      </c>
      <c r="AH26" s="90">
        <f>RANK(AG26,AG23:AG26,1)</f>
        <v>1</v>
      </c>
      <c r="AI26" s="60" t="str">
        <f>H24</f>
        <v>Australien</v>
      </c>
      <c r="AJ26" s="60">
        <f t="shared" si="5"/>
        <v>0</v>
      </c>
      <c r="AK26" s="60">
        <f t="shared" si="5"/>
        <v>0</v>
      </c>
      <c r="AL26" s="60">
        <f t="shared" si="5"/>
        <v>0</v>
      </c>
      <c r="AM26" s="60">
        <f>AK26-AL26</f>
        <v>0</v>
      </c>
      <c r="AN26" s="187">
        <f>IF(AG23=AG26,IF(E27&gt;G27,AG23-0.1,AG23),AG23)</f>
        <v>10000</v>
      </c>
      <c r="AO26" s="187">
        <f>IF(AG24=AG26,IF(E26&gt;G26,AG24-0.1,AG24),AG24)</f>
        <v>10000</v>
      </c>
      <c r="AP26" s="187">
        <f>IF(AG25=AG26,IF(E24&gt;G24,AG25-0.1,AG25),AG25)</f>
        <v>10000</v>
      </c>
      <c r="AQ26" s="187"/>
      <c r="AR26" s="187">
        <f>AQ27</f>
        <v>30000</v>
      </c>
      <c r="AS26" s="90">
        <f>RANK(AR26,AR23:AR26,1)</f>
        <v>1</v>
      </c>
      <c r="AT26" s="60" t="str">
        <f t="shared" si="6"/>
        <v>Australien</v>
      </c>
      <c r="AU26" s="60">
        <f t="shared" si="6"/>
        <v>0</v>
      </c>
      <c r="AV26" s="60">
        <f t="shared" si="6"/>
        <v>0</v>
      </c>
      <c r="AW26" s="60">
        <f t="shared" si="6"/>
        <v>0</v>
      </c>
      <c r="AX26" s="60"/>
      <c r="AY26" s="60"/>
      <c r="AZ26" s="60"/>
      <c r="BA26" s="113">
        <v>4</v>
      </c>
      <c r="BB26" s="114" t="e">
        <f>VLOOKUP(4,AS23:AT26,2,FALSE)</f>
        <v>#N/A</v>
      </c>
      <c r="BC26" s="115"/>
      <c r="BD26" s="116" t="e">
        <f>VLOOKUP(4,AS23:AW26,3,FALSE)</f>
        <v>#N/A</v>
      </c>
      <c r="BE26" s="116" t="e">
        <f>VLOOKUP(4,AS23:AW26,4,FALSE)</f>
        <v>#N/A</v>
      </c>
      <c r="BF26" s="93" t="s">
        <v>12</v>
      </c>
      <c r="BG26" s="116" t="e">
        <f>VLOOKUP(4,AS23:AW26,5,FALSE)</f>
        <v>#N/A</v>
      </c>
      <c r="BH26" s="60"/>
      <c r="BI26" s="60"/>
      <c r="BJ26" s="85">
        <f>IF(E26&gt;G26,IF(Spielplan!E26&gt;Spielplan!G26,Punktemodus!$B$3,0),0)</f>
        <v>0</v>
      </c>
      <c r="BK26" s="85">
        <f>IF(E26=G26,IF(Spielplan!E26=Spielplan!G26,Punktemodus!$B$3,0),0)</f>
        <v>10</v>
      </c>
      <c r="BL26" s="85">
        <f>IF(E26&lt;G26,IF(Spielplan!E26&lt;Spielplan!G26,Punktemodus!$B$3,0),0)</f>
        <v>0</v>
      </c>
      <c r="BM26" s="85">
        <f>IF(E26=Spielplan!E26,IF(G26=Spielplan!G26,Punktemodus!$B$5,0),0)</f>
        <v>3</v>
      </c>
      <c r="BN26" s="85">
        <f>IF(E26=Spielplan!E26,Punktemodus!$B$7,0)</f>
        <v>1</v>
      </c>
      <c r="BO26" s="85">
        <f>IF(G26=Spielplan!G26,Punktemodus!$B$7,0)</f>
        <v>1</v>
      </c>
      <c r="BP26" s="137">
        <f>IF(Spielplan!E26="",0,SUM(BJ26:BO26))</f>
        <v>0</v>
      </c>
      <c r="BQ26" s="60"/>
      <c r="BR26" s="8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382" t="str">
        <f>IF(CQ23=CK23,CK24,CK23)</f>
        <v/>
      </c>
      <c r="CR26" s="383"/>
      <c r="CS26" s="383"/>
      <c r="CT26" s="383"/>
      <c r="CU26" s="383"/>
      <c r="CV26" s="384"/>
      <c r="CW26" s="60"/>
    </row>
    <row r="27" spans="1:101" ht="18.75" customHeight="1" thickBot="1" x14ac:dyDescent="0.3">
      <c r="A27" s="60"/>
      <c r="B27" s="60"/>
      <c r="C27" s="65" t="str">
        <f>C23</f>
        <v>Spanien</v>
      </c>
      <c r="D27" s="66"/>
      <c r="E27" s="104"/>
      <c r="F27" s="93"/>
      <c r="G27" s="104"/>
      <c r="H27" s="65" t="str">
        <f>H24</f>
        <v>Australien</v>
      </c>
      <c r="I27" s="66"/>
      <c r="J27" s="60"/>
      <c r="K27" s="60" t="s">
        <v>72</v>
      </c>
      <c r="L27" s="60">
        <f t="shared" si="4"/>
        <v>0</v>
      </c>
      <c r="M27" s="60">
        <f>IF($E27="",0,IF($E27&gt;$G27,3,IF($E27=G27,1,0)))</f>
        <v>0</v>
      </c>
      <c r="N27" s="60"/>
      <c r="O27" s="60"/>
      <c r="P27" s="60">
        <f>IF($G27="",0,IF($E27&gt;$G27,0,IF($E27=$G27,1,3)))</f>
        <v>0</v>
      </c>
      <c r="Q27" s="60">
        <f>E27</f>
        <v>0</v>
      </c>
      <c r="R27" s="60"/>
      <c r="S27" s="60"/>
      <c r="T27" s="60">
        <f>G27</f>
        <v>0</v>
      </c>
      <c r="U27" s="60">
        <f>G27</f>
        <v>0</v>
      </c>
      <c r="V27" s="60"/>
      <c r="W27" s="60"/>
      <c r="X27" s="60">
        <f>E27</f>
        <v>0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187">
        <f>SUM(AN23:AN26)</f>
        <v>30000</v>
      </c>
      <c r="AO27" s="187">
        <f>SUM(AO23:AO26)</f>
        <v>30000</v>
      </c>
      <c r="AP27" s="187">
        <f>SUM(AP23:AP26)</f>
        <v>30000</v>
      </c>
      <c r="AQ27" s="187">
        <f>SUM(AQ23:AQ26)</f>
        <v>30000</v>
      </c>
      <c r="AR27" s="187"/>
      <c r="AS27" s="60"/>
      <c r="AT27" s="60"/>
      <c r="AU27" s="60"/>
      <c r="AV27" s="60"/>
      <c r="AW27" s="60"/>
      <c r="AX27" s="60"/>
      <c r="AY27" s="60"/>
      <c r="AZ27" s="60"/>
      <c r="BA27" s="92"/>
      <c r="BB27" s="60"/>
      <c r="BC27" s="60"/>
      <c r="BD27" s="60"/>
      <c r="BE27" s="60"/>
      <c r="BF27" s="60"/>
      <c r="BG27" s="60"/>
      <c r="BH27" s="60"/>
      <c r="BI27" s="60"/>
      <c r="BJ27" s="85">
        <f>IF(E27&gt;G27,IF(Spielplan!E27&gt;Spielplan!G27,Punktemodus!$B$3,0),0)</f>
        <v>0</v>
      </c>
      <c r="BK27" s="85">
        <f>IF(E27=G27,IF(Spielplan!E27=Spielplan!G27,Punktemodus!$B$3,0),0)</f>
        <v>10</v>
      </c>
      <c r="BL27" s="85">
        <f>IF(E27&lt;G27,IF(Spielplan!E27&lt;Spielplan!G27,Punktemodus!$B$3,0),0)</f>
        <v>0</v>
      </c>
      <c r="BM27" s="85">
        <f>IF(E27=Spielplan!E27,IF(G27=Spielplan!G27,Punktemodus!$B$5,0),0)</f>
        <v>3</v>
      </c>
      <c r="BN27" s="85">
        <f>IF(E27=Spielplan!E27,Punktemodus!$B$7,0)</f>
        <v>1</v>
      </c>
      <c r="BO27" s="85">
        <f>IF(G27=Spielplan!G27,Punktemodus!$B$7,0)</f>
        <v>1</v>
      </c>
      <c r="BP27" s="137">
        <f>IF(Spielplan!E27="",0,SUM(BJ27:BO27))</f>
        <v>0</v>
      </c>
      <c r="BQ27" s="60"/>
      <c r="BR27" s="8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91" t="s">
        <v>131</v>
      </c>
      <c r="CM27" s="60"/>
      <c r="CN27" s="60"/>
      <c r="CO27" s="61" t="s">
        <v>26</v>
      </c>
      <c r="CP27" s="60"/>
      <c r="CQ27" s="385"/>
      <c r="CR27" s="386"/>
      <c r="CS27" s="386"/>
      <c r="CT27" s="386"/>
      <c r="CU27" s="386"/>
      <c r="CV27" s="387"/>
      <c r="CW27" s="60"/>
    </row>
    <row r="28" spans="1:101" ht="18.75" customHeight="1" thickBot="1" x14ac:dyDescent="0.3">
      <c r="A28" s="60"/>
      <c r="B28" s="60"/>
      <c r="C28" s="53" t="str">
        <f>H23</f>
        <v>Niederlande</v>
      </c>
      <c r="D28" s="64"/>
      <c r="E28" s="104"/>
      <c r="F28" s="106"/>
      <c r="G28" s="104"/>
      <c r="H28" s="53" t="str">
        <f>C24</f>
        <v>Chile</v>
      </c>
      <c r="I28" s="64"/>
      <c r="J28" s="60"/>
      <c r="K28" s="60" t="s">
        <v>72</v>
      </c>
      <c r="L28" s="60">
        <f t="shared" si="4"/>
        <v>0</v>
      </c>
      <c r="M28" s="60"/>
      <c r="N28" s="60">
        <f>IF($E28="",0,IF($E28&gt;$G28,3,IF($E28=$G28,1,0)))</f>
        <v>0</v>
      </c>
      <c r="O28" s="60">
        <f>IF($G28="",0,IF($E28&gt;$G28,0,IF($E28=$G28,1,3)))</f>
        <v>0</v>
      </c>
      <c r="P28" s="60"/>
      <c r="Q28" s="60"/>
      <c r="R28" s="60">
        <f>E28</f>
        <v>0</v>
      </c>
      <c r="S28" s="60">
        <f>G28</f>
        <v>0</v>
      </c>
      <c r="T28" s="60"/>
      <c r="U28" s="60"/>
      <c r="V28" s="60">
        <f>G28</f>
        <v>0</v>
      </c>
      <c r="W28" s="60">
        <f>E28</f>
        <v>0</v>
      </c>
      <c r="X28" s="60"/>
      <c r="Y28" s="60"/>
      <c r="Z28" s="60" t="s">
        <v>30</v>
      </c>
      <c r="AA28" s="60"/>
      <c r="AB28" s="60"/>
      <c r="AC28" s="60"/>
      <c r="AD28" s="60"/>
      <c r="AE28" s="60"/>
      <c r="AF28" s="60"/>
      <c r="AG28" s="60" t="b">
        <f>OR(AG23=AG24,AG23=AG25,AG23=AG26,AG24=AG25,AG24=AG26,AG25=AG26)</f>
        <v>1</v>
      </c>
      <c r="AH28" s="60"/>
      <c r="AI28" s="60"/>
      <c r="AJ28" s="60"/>
      <c r="AK28" s="60"/>
      <c r="AL28" s="60"/>
      <c r="AM28" s="60"/>
      <c r="AN28" s="60"/>
      <c r="AO28" s="60" t="s">
        <v>34</v>
      </c>
      <c r="AP28" s="60"/>
      <c r="AQ28" s="60"/>
      <c r="AR28" s="60" t="b">
        <f>OR(AR23=AR24,AR23=AR25,AR23=AR26,AR24=AR25,AR24=AR26,AR25=AR26)</f>
        <v>1</v>
      </c>
      <c r="AS28" s="60"/>
      <c r="AT28" s="60"/>
      <c r="AU28" s="60"/>
      <c r="AV28" s="60"/>
      <c r="AW28" s="60"/>
      <c r="AX28" s="60"/>
      <c r="AY28" s="60"/>
      <c r="AZ28" s="60"/>
      <c r="BA28" s="92"/>
      <c r="BB28" s="60"/>
      <c r="BC28" s="60"/>
      <c r="BD28" s="60"/>
      <c r="BE28" s="60"/>
      <c r="BF28" s="60"/>
      <c r="BG28" s="60"/>
      <c r="BH28" s="60"/>
      <c r="BI28" s="60"/>
      <c r="BJ28" s="85">
        <f>IF(E28&gt;G28,IF(Spielplan!E28&gt;Spielplan!G28,Punktemodus!$B$3,0),0)</f>
        <v>0</v>
      </c>
      <c r="BK28" s="85">
        <f>IF(E28=G28,IF(Spielplan!E28=Spielplan!G28,Punktemodus!$B$3,0),0)</f>
        <v>10</v>
      </c>
      <c r="BL28" s="85">
        <f>IF(E28&lt;G28,IF(Spielplan!E28&lt;Spielplan!G28,Punktemodus!$B$3,0),0)</f>
        <v>0</v>
      </c>
      <c r="BM28" s="85">
        <f>IF(E28=Spielplan!E28,IF(G28=Spielplan!G28,Punktemodus!$B$5,0),0)</f>
        <v>3</v>
      </c>
      <c r="BN28" s="85">
        <f>IF(E28=Spielplan!E28,Punktemodus!$B$7,0)</f>
        <v>1</v>
      </c>
      <c r="BO28" s="85">
        <f>IF(G28=Spielplan!G28,Punktemodus!$B$7,0)</f>
        <v>1</v>
      </c>
      <c r="BP28" s="137">
        <f>IF(Spielplan!E28="",0,SUM(BJ28:BO28))</f>
        <v>0</v>
      </c>
      <c r="BQ28" s="60"/>
      <c r="BR28" s="87"/>
      <c r="BS28" s="82" t="s">
        <v>20</v>
      </c>
      <c r="BT28" s="44" t="str">
        <f>IF(G28="","",BB23)</f>
        <v/>
      </c>
      <c r="BU28" s="46"/>
      <c r="BV28" s="104"/>
      <c r="BW28" s="60"/>
      <c r="BX28" s="104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88" t="s">
        <v>137</v>
      </c>
      <c r="CS28" s="60"/>
      <c r="CT28" s="60"/>
      <c r="CU28" s="60"/>
      <c r="CV28" s="60"/>
      <c r="CW28" s="60"/>
    </row>
    <row r="29" spans="1:101" ht="18.75" customHeight="1" thickBot="1" x14ac:dyDescent="0.25">
      <c r="A29" s="60"/>
      <c r="B29" s="60"/>
      <c r="C29" s="136" t="str">
        <f>IF(G28="","",IF(AR28=TRUE,"Achtung: Fehler in Tabelle!",""))</f>
        <v/>
      </c>
      <c r="D29" s="60"/>
      <c r="E29" s="85"/>
      <c r="F29" s="60"/>
      <c r="G29" s="85"/>
      <c r="H29" s="60"/>
      <c r="I29" s="60"/>
      <c r="J29" s="60"/>
      <c r="K29" s="60"/>
      <c r="L29" s="60"/>
      <c r="M29" s="60">
        <f t="shared" ref="M29:X29" si="7">SUM(M23:M28)</f>
        <v>0</v>
      </c>
      <c r="N29" s="60">
        <f t="shared" si="7"/>
        <v>0</v>
      </c>
      <c r="O29" s="60">
        <f t="shared" si="7"/>
        <v>0</v>
      </c>
      <c r="P29" s="60">
        <f t="shared" si="7"/>
        <v>0</v>
      </c>
      <c r="Q29" s="60">
        <f t="shared" si="7"/>
        <v>0</v>
      </c>
      <c r="R29" s="60">
        <f t="shared" si="7"/>
        <v>0</v>
      </c>
      <c r="S29" s="60">
        <f t="shared" si="7"/>
        <v>0</v>
      </c>
      <c r="T29" s="60">
        <f t="shared" si="7"/>
        <v>0</v>
      </c>
      <c r="U29" s="60">
        <f t="shared" si="7"/>
        <v>0</v>
      </c>
      <c r="V29" s="60">
        <f t="shared" si="7"/>
        <v>0</v>
      </c>
      <c r="W29" s="60">
        <f t="shared" si="7"/>
        <v>0</v>
      </c>
      <c r="X29" s="60">
        <f t="shared" si="7"/>
        <v>0</v>
      </c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160">
        <f>SUM(BP23:BP28)</f>
        <v>0</v>
      </c>
      <c r="BQ29" s="60"/>
      <c r="BR29" s="87"/>
      <c r="BS29" s="5" t="s">
        <v>125</v>
      </c>
      <c r="BT29" s="44" t="str">
        <f>IF(G17="","",BB13)</f>
        <v/>
      </c>
      <c r="BU29" s="46"/>
      <c r="BV29" s="104"/>
      <c r="BW29" s="60"/>
      <c r="BX29" s="104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47" t="s">
        <v>134</v>
      </c>
      <c r="CK29" s="44" t="str">
        <f>IF(CK23=CF19,CF18,CF19)</f>
        <v/>
      </c>
      <c r="CL29" s="46"/>
      <c r="CM29" s="104"/>
      <c r="CN29" s="60"/>
      <c r="CO29" s="104"/>
      <c r="CP29" s="60"/>
      <c r="CQ29" s="388" t="str">
        <f>IF(CO29="",IF(CM29&gt;CM30,CK29,CK30),IF(CO29&gt;CO30,CK29,CK30))</f>
        <v/>
      </c>
      <c r="CR29" s="389"/>
      <c r="CS29" s="389"/>
      <c r="CT29" s="389"/>
      <c r="CU29" s="389"/>
      <c r="CV29" s="390"/>
      <c r="CW29" s="60"/>
    </row>
    <row r="30" spans="1:101" ht="18.75" customHeight="1" thickBot="1" x14ac:dyDescent="0.25">
      <c r="A30" s="60"/>
      <c r="B30" s="60"/>
      <c r="C30" s="60"/>
      <c r="D30" s="60"/>
      <c r="E30" s="85"/>
      <c r="F30" s="60"/>
      <c r="G30" s="85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85"/>
      <c r="BJ30" s="60"/>
      <c r="BK30" s="60"/>
      <c r="BL30" s="60"/>
      <c r="BM30" s="60"/>
      <c r="BN30" s="60"/>
      <c r="BO30" s="60"/>
      <c r="BP30" s="138"/>
      <c r="BQ30" s="60"/>
      <c r="BR30" s="87"/>
      <c r="BS30" s="60"/>
      <c r="BT30" s="60"/>
      <c r="BU30" s="60"/>
      <c r="BV30" s="60"/>
      <c r="BW30" s="60"/>
      <c r="BX30" s="60"/>
      <c r="BY30" s="60"/>
      <c r="BZ30" s="47">
        <v>52</v>
      </c>
      <c r="CA30" s="44" t="str">
        <f>IF(BX28="",IF(BV28&gt;BV29,BT28,BT29),IF(BX28&gt;BX29,BT28,BT29))</f>
        <v/>
      </c>
      <c r="CB30" s="46"/>
      <c r="CC30" s="104"/>
      <c r="CD30" s="60"/>
      <c r="CE30" s="104"/>
      <c r="CF30" s="60"/>
      <c r="CG30" s="60"/>
      <c r="CH30" s="60"/>
      <c r="CI30" s="60"/>
      <c r="CJ30" s="47" t="s">
        <v>135</v>
      </c>
      <c r="CK30" s="44" t="str">
        <f>IF(CK24=CF34,CF35,CF34)</f>
        <v/>
      </c>
      <c r="CL30" s="46"/>
      <c r="CM30" s="104"/>
      <c r="CN30" s="60"/>
      <c r="CO30" s="104"/>
      <c r="CP30" s="60"/>
      <c r="CQ30" s="391"/>
      <c r="CR30" s="392"/>
      <c r="CS30" s="392"/>
      <c r="CT30" s="392"/>
      <c r="CU30" s="392"/>
      <c r="CV30" s="393"/>
      <c r="CW30" s="60"/>
    </row>
    <row r="31" spans="1:101" ht="18.75" customHeight="1" thickBot="1" x14ac:dyDescent="0.3">
      <c r="A31" s="60"/>
      <c r="B31" s="60"/>
      <c r="C31" s="60"/>
      <c r="D31" s="60"/>
      <c r="E31" s="85"/>
      <c r="F31" s="60"/>
      <c r="G31" s="85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85"/>
      <c r="BJ31" s="60"/>
      <c r="BK31" s="60"/>
      <c r="BL31" s="60"/>
      <c r="BM31" s="60"/>
      <c r="BN31" s="60"/>
      <c r="BO31" s="60"/>
      <c r="BP31" s="138"/>
      <c r="BQ31" s="60"/>
      <c r="BR31" s="87"/>
      <c r="BS31" s="60"/>
      <c r="BT31" s="60"/>
      <c r="BU31" s="60"/>
      <c r="BV31" s="60"/>
      <c r="BW31" s="60"/>
      <c r="BX31" s="60"/>
      <c r="BY31" s="60"/>
      <c r="BZ31" s="47">
        <v>51</v>
      </c>
      <c r="CA31" s="44" t="str">
        <f>IF(BX32="",IF(BV32&gt;BV33,BT32,BT33),IF(BX32&gt;BX33,BT32,BT33))</f>
        <v/>
      </c>
      <c r="CB31" s="46"/>
      <c r="CC31" s="104"/>
      <c r="CD31" s="60"/>
      <c r="CE31" s="104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88" t="s">
        <v>138</v>
      </c>
      <c r="CS31" s="60"/>
      <c r="CT31" s="60"/>
      <c r="CU31" s="60"/>
      <c r="CV31" s="60"/>
      <c r="CW31" s="60"/>
    </row>
    <row r="32" spans="1:101" ht="18.75" customHeight="1" thickBot="1" x14ac:dyDescent="0.3">
      <c r="A32" s="60"/>
      <c r="B32" s="60"/>
      <c r="C32" s="88" t="s">
        <v>73</v>
      </c>
      <c r="D32" s="60"/>
      <c r="E32" s="85"/>
      <c r="F32" s="60"/>
      <c r="G32" s="85"/>
      <c r="H32" s="60"/>
      <c r="I32" s="60"/>
      <c r="J32" s="60"/>
      <c r="K32" s="60"/>
      <c r="L32" s="60"/>
      <c r="M32" s="60" t="s">
        <v>4</v>
      </c>
      <c r="N32" s="60"/>
      <c r="O32" s="60"/>
      <c r="P32" s="60"/>
      <c r="Q32" s="60" t="s">
        <v>6</v>
      </c>
      <c r="R32" s="60"/>
      <c r="S32" s="60"/>
      <c r="T32" s="60"/>
      <c r="U32" s="60" t="s">
        <v>7</v>
      </c>
      <c r="V32" s="60"/>
      <c r="W32" s="60"/>
      <c r="X32" s="60"/>
      <c r="Y32" s="60"/>
      <c r="Z32" s="60" t="s">
        <v>4</v>
      </c>
      <c r="AA32" s="60" t="s">
        <v>5</v>
      </c>
      <c r="AB32" s="60"/>
      <c r="AC32" s="60"/>
      <c r="AD32" s="60" t="s">
        <v>9</v>
      </c>
      <c r="AE32" s="60"/>
      <c r="AF32" s="60"/>
      <c r="AG32" s="60"/>
      <c r="AH32" s="60" t="s">
        <v>32</v>
      </c>
      <c r="AI32" s="60"/>
      <c r="AJ32" s="60"/>
      <c r="AK32" s="60"/>
      <c r="AL32" s="60"/>
      <c r="AM32" s="60"/>
      <c r="AN32" s="60" t="s">
        <v>35</v>
      </c>
      <c r="AO32" s="60"/>
      <c r="AP32" s="60"/>
      <c r="AQ32" s="60"/>
      <c r="AR32" s="60"/>
      <c r="AS32" s="60" t="s">
        <v>33</v>
      </c>
      <c r="AT32" s="60"/>
      <c r="AU32" s="60"/>
      <c r="AV32" s="60"/>
      <c r="AW32" s="60"/>
      <c r="AX32" s="60"/>
      <c r="AY32" s="60"/>
      <c r="AZ32" s="60"/>
      <c r="BA32" s="60"/>
      <c r="BB32" s="89" t="s">
        <v>10</v>
      </c>
      <c r="BC32" s="60"/>
      <c r="BD32" s="90" t="s">
        <v>4</v>
      </c>
      <c r="BE32" s="60"/>
      <c r="BF32" s="61" t="s">
        <v>5</v>
      </c>
      <c r="BG32" s="60"/>
      <c r="BH32" s="60"/>
      <c r="BI32" s="85"/>
      <c r="BJ32" s="60"/>
      <c r="BK32" s="60"/>
      <c r="BL32" s="60"/>
      <c r="BM32" s="60"/>
      <c r="BN32" s="60"/>
      <c r="BO32" s="60"/>
      <c r="BP32" s="138"/>
      <c r="BQ32" s="85"/>
      <c r="BR32" s="87"/>
      <c r="BS32" s="55" t="s">
        <v>24</v>
      </c>
      <c r="BT32" s="44" t="str">
        <f>IF(G50="","",BB45)</f>
        <v/>
      </c>
      <c r="BU32" s="46"/>
      <c r="BV32" s="104"/>
      <c r="BW32" s="60"/>
      <c r="BX32" s="104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343" t="str">
        <f>IF(CQ29=CK29,CK30,CK29)</f>
        <v/>
      </c>
      <c r="CR32" s="344"/>
      <c r="CS32" s="344"/>
      <c r="CT32" s="344"/>
      <c r="CU32" s="344"/>
      <c r="CV32" s="345"/>
      <c r="CW32" s="60"/>
    </row>
    <row r="33" spans="1:101" ht="18.75" customHeight="1" thickBot="1" x14ac:dyDescent="0.25">
      <c r="A33" s="60"/>
      <c r="B33" s="60"/>
      <c r="C33" s="60"/>
      <c r="D33" s="60"/>
      <c r="E33" s="85"/>
      <c r="F33" s="60"/>
      <c r="G33" s="85"/>
      <c r="H33" s="60"/>
      <c r="I33" s="60"/>
      <c r="J33" s="60"/>
      <c r="K33" s="60"/>
      <c r="L33" s="60"/>
      <c r="M33" s="60" t="s">
        <v>0</v>
      </c>
      <c r="N33" s="60" t="s">
        <v>1</v>
      </c>
      <c r="O33" s="60" t="s">
        <v>2</v>
      </c>
      <c r="P33" s="60" t="s">
        <v>3</v>
      </c>
      <c r="Q33" s="60" t="s">
        <v>0</v>
      </c>
      <c r="R33" s="60" t="s">
        <v>1</v>
      </c>
      <c r="S33" s="60" t="s">
        <v>2</v>
      </c>
      <c r="T33" s="60" t="s">
        <v>3</v>
      </c>
      <c r="U33" s="60" t="s">
        <v>0</v>
      </c>
      <c r="V33" s="60" t="s">
        <v>1</v>
      </c>
      <c r="W33" s="60" t="s">
        <v>2</v>
      </c>
      <c r="X33" s="60" t="s">
        <v>3</v>
      </c>
      <c r="Y33" s="60"/>
      <c r="Z33" s="60" t="s">
        <v>8</v>
      </c>
      <c r="AA33" s="60"/>
      <c r="AB33" s="60"/>
      <c r="AC33" s="60"/>
      <c r="AD33" s="60"/>
      <c r="AE33" s="60"/>
      <c r="AF33" s="60"/>
      <c r="AG33" s="60"/>
      <c r="AH33" s="60" t="s">
        <v>31</v>
      </c>
      <c r="AI33" s="60"/>
      <c r="AJ33" s="60"/>
      <c r="AK33" s="60"/>
      <c r="AL33" s="60"/>
      <c r="AM33" s="60"/>
      <c r="AN33" s="60" t="str">
        <f>AI34</f>
        <v>Kolumbien</v>
      </c>
      <c r="AO33" s="60" t="str">
        <f>AI35</f>
        <v>Griechenland</v>
      </c>
      <c r="AP33" s="60" t="str">
        <f>AI36</f>
        <v>Elfenbeinküste</v>
      </c>
      <c r="AQ33" s="60" t="str">
        <f>AI37</f>
        <v>Japan</v>
      </c>
      <c r="AR33" s="60"/>
      <c r="AS33" s="60" t="s">
        <v>31</v>
      </c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85"/>
      <c r="BJ33" s="85"/>
      <c r="BK33" s="85"/>
      <c r="BL33" s="85"/>
      <c r="BM33" s="85"/>
      <c r="BN33" s="85"/>
      <c r="BO33" s="85"/>
      <c r="BP33" s="137"/>
      <c r="BQ33" s="85"/>
      <c r="BR33" s="87"/>
      <c r="BS33" s="25" t="s">
        <v>23</v>
      </c>
      <c r="BT33" s="44" t="str">
        <f>IF(G39="","",BB35)</f>
        <v/>
      </c>
      <c r="BU33" s="46"/>
      <c r="BV33" s="104"/>
      <c r="BW33" s="60"/>
      <c r="BX33" s="104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346"/>
      <c r="CR33" s="347"/>
      <c r="CS33" s="347"/>
      <c r="CT33" s="347"/>
      <c r="CU33" s="347"/>
      <c r="CV33" s="348"/>
      <c r="CW33" s="60"/>
    </row>
    <row r="34" spans="1:101" ht="18.75" customHeight="1" thickBot="1" x14ac:dyDescent="0.3">
      <c r="A34" s="60"/>
      <c r="B34" s="60"/>
      <c r="C34" s="20" t="str">
        <f>Spielplan!$C$34</f>
        <v>Kolumbien</v>
      </c>
      <c r="D34" s="39"/>
      <c r="E34" s="104"/>
      <c r="F34" s="93"/>
      <c r="G34" s="104"/>
      <c r="H34" s="20" t="str">
        <f>Spielplan!$H$34</f>
        <v>Griechenland</v>
      </c>
      <c r="I34" s="39"/>
      <c r="J34" s="60"/>
      <c r="K34" s="60" t="s">
        <v>78</v>
      </c>
      <c r="L34" s="60">
        <f t="shared" ref="L34:L39" si="8">IF(E34-G34&gt;0,1,IF(G34=E34,0,-1))</f>
        <v>0</v>
      </c>
      <c r="M34" s="60">
        <f>IF($E34="",0,IF($E34&gt;$G34,3,IF($E34=G34,1,0)))</f>
        <v>0</v>
      </c>
      <c r="N34" s="60">
        <f>IF($G34="",0,IF($E34&gt;$G34,0,IF($E34=G34,1,3)))</f>
        <v>0</v>
      </c>
      <c r="O34" s="60"/>
      <c r="P34" s="60"/>
      <c r="Q34" s="60">
        <f>E34</f>
        <v>0</v>
      </c>
      <c r="R34" s="60">
        <f>G34</f>
        <v>0</v>
      </c>
      <c r="S34" s="60"/>
      <c r="T34" s="60"/>
      <c r="U34" s="60">
        <f>G34</f>
        <v>0</v>
      </c>
      <c r="V34" s="60">
        <f>E34</f>
        <v>0</v>
      </c>
      <c r="W34" s="60"/>
      <c r="X34" s="60"/>
      <c r="Y34" s="60"/>
      <c r="Z34" s="60">
        <f>M40</f>
        <v>0</v>
      </c>
      <c r="AA34" s="60">
        <f>Q40</f>
        <v>0</v>
      </c>
      <c r="AB34" s="60">
        <f>U40</f>
        <v>0</v>
      </c>
      <c r="AC34" s="60">
        <f>AA34-AB34</f>
        <v>0</v>
      </c>
      <c r="AD34" s="60">
        <f>IF(Z34&gt;Z35,-1,0)</f>
        <v>0</v>
      </c>
      <c r="AE34" s="60">
        <f>IF(Z34&gt;Z36,-1,0)</f>
        <v>0</v>
      </c>
      <c r="AF34" s="60">
        <f>IF(Z34&gt;Z37,-1,0)</f>
        <v>0</v>
      </c>
      <c r="AG34" s="60">
        <f>10000-(AJ34*1000+AM34*100+AK34*10)</f>
        <v>10000</v>
      </c>
      <c r="AH34" s="90">
        <f>RANK(AG34,AG34:AG37,1)</f>
        <v>1</v>
      </c>
      <c r="AI34" s="60" t="str">
        <f>C34</f>
        <v>Kolumbien</v>
      </c>
      <c r="AJ34" s="60">
        <f t="shared" ref="AJ34:AL37" si="9">Z34</f>
        <v>0</v>
      </c>
      <c r="AK34" s="60">
        <f t="shared" si="9"/>
        <v>0</v>
      </c>
      <c r="AL34" s="60">
        <f t="shared" si="9"/>
        <v>0</v>
      </c>
      <c r="AM34" s="60">
        <f>AK34-AL34</f>
        <v>0</v>
      </c>
      <c r="AN34" s="187"/>
      <c r="AO34" s="187">
        <f>IF(AG35=AG34,IF(G34&gt;E34,AG35-0.1,AG35),AG35)</f>
        <v>10000</v>
      </c>
      <c r="AP34" s="187">
        <f>IF(AG36=AG34,IF(G36&gt;E36,AG36-0.1,AG36),AG36)</f>
        <v>10000</v>
      </c>
      <c r="AQ34" s="187">
        <f>IF(AG37=AG34,IF(G38&gt;E38,AG37-0.1,AG37),AG37)</f>
        <v>10000</v>
      </c>
      <c r="AR34" s="187">
        <f>AN38</f>
        <v>30000</v>
      </c>
      <c r="AS34" s="90">
        <f>RANK(AR34,AR34:AR37,1)</f>
        <v>1</v>
      </c>
      <c r="AT34" s="60" t="str">
        <f t="shared" ref="AT34:AW37" si="10">AI34</f>
        <v>Kolumbien</v>
      </c>
      <c r="AU34" s="60">
        <f t="shared" si="10"/>
        <v>0</v>
      </c>
      <c r="AV34" s="60">
        <f t="shared" si="10"/>
        <v>0</v>
      </c>
      <c r="AW34" s="60">
        <f t="shared" si="10"/>
        <v>0</v>
      </c>
      <c r="AX34" s="60"/>
      <c r="AY34" s="60"/>
      <c r="AZ34" s="60"/>
      <c r="BA34" s="19">
        <v>1</v>
      </c>
      <c r="BB34" s="20" t="str">
        <f>VLOOKUP(1,AS34:AT37,2,FALSE)</f>
        <v>Kolumbien</v>
      </c>
      <c r="BC34" s="18"/>
      <c r="BD34" s="21">
        <f>VLOOKUP(1,AS34:AW37,3,FALSE)</f>
        <v>0</v>
      </c>
      <c r="BE34" s="22">
        <f>VLOOKUP(1,AS34:AW37,4,FALSE)</f>
        <v>0</v>
      </c>
      <c r="BF34" s="93" t="s">
        <v>12</v>
      </c>
      <c r="BG34" s="22">
        <f>VLOOKUP(1,AS34:AW37,5,FALSE)</f>
        <v>0</v>
      </c>
      <c r="BH34" s="27" t="s">
        <v>22</v>
      </c>
      <c r="BI34" s="85"/>
      <c r="BJ34" s="85">
        <f>IF(E34&gt;G34,IF(Spielplan!E34&gt;Spielplan!G34,Punktemodus!$B$3,0),0)</f>
        <v>0</v>
      </c>
      <c r="BK34" s="85">
        <f>IF(E34=G34,IF(Spielplan!E34=Spielplan!G34,Punktemodus!$B$3,0),0)</f>
        <v>10</v>
      </c>
      <c r="BL34" s="85">
        <f>IF(E34&lt;G34,IF(Spielplan!E34&lt;Spielplan!G34,Punktemodus!$B$3,0),0)</f>
        <v>0</v>
      </c>
      <c r="BM34" s="85">
        <f>IF(E34=Spielplan!E34,IF(G34=Spielplan!G34,Punktemodus!$B$5,0),0)</f>
        <v>3</v>
      </c>
      <c r="BN34" s="85">
        <f>IF(E34=Spielplan!E34,Punktemodus!$B$7,0)</f>
        <v>1</v>
      </c>
      <c r="BO34" s="85">
        <f>IF(G34=Spielplan!G34,Punktemodus!$B$7,0)</f>
        <v>1</v>
      </c>
      <c r="BP34" s="137">
        <f>IF(Spielplan!E34="",0,SUM(BJ34:BO34))</f>
        <v>0</v>
      </c>
      <c r="BQ34" s="85"/>
      <c r="BR34" s="8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47">
        <v>59</v>
      </c>
      <c r="CF34" s="44" t="str">
        <f>IF(CE30="",IF(CC30&gt;CC31,CA30,CA31),IF(CE30&gt;CE31,CA30,CA31))</f>
        <v/>
      </c>
      <c r="CG34" s="46"/>
      <c r="CH34" s="104"/>
      <c r="CI34" s="60"/>
      <c r="CJ34" s="104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</row>
    <row r="35" spans="1:101" ht="18.75" customHeight="1" thickBot="1" x14ac:dyDescent="0.3">
      <c r="A35" s="60"/>
      <c r="B35" s="60"/>
      <c r="C35" s="14" t="str">
        <f>Spielplan!$C$35</f>
        <v>Elfenbeinküste</v>
      </c>
      <c r="D35" s="40"/>
      <c r="E35" s="104"/>
      <c r="F35" s="93"/>
      <c r="G35" s="104"/>
      <c r="H35" s="14" t="str">
        <f>Spielplan!$H$35</f>
        <v>Japan</v>
      </c>
      <c r="I35" s="40"/>
      <c r="J35" s="60"/>
      <c r="K35" s="60" t="s">
        <v>79</v>
      </c>
      <c r="L35" s="60">
        <f t="shared" si="8"/>
        <v>0</v>
      </c>
      <c r="M35" s="60"/>
      <c r="N35" s="60"/>
      <c r="O35" s="60">
        <f>IF($E35="",0,IF($E35&gt;$G35,3,IF($E35=$G35,1,0)))</f>
        <v>0</v>
      </c>
      <c r="P35" s="60">
        <f>IF($G35="",0,IF($E35&gt;$G35,0,IF($E35=$G35,1,3)))</f>
        <v>0</v>
      </c>
      <c r="Q35" s="60"/>
      <c r="R35" s="60"/>
      <c r="S35" s="60">
        <f>E35</f>
        <v>0</v>
      </c>
      <c r="T35" s="60">
        <f>G35</f>
        <v>0</v>
      </c>
      <c r="U35" s="60"/>
      <c r="V35" s="60"/>
      <c r="W35" s="60">
        <f>G35</f>
        <v>0</v>
      </c>
      <c r="X35" s="60">
        <f>E35</f>
        <v>0</v>
      </c>
      <c r="Y35" s="60"/>
      <c r="Z35" s="60">
        <f>N40</f>
        <v>0</v>
      </c>
      <c r="AA35" s="60">
        <f>R40</f>
        <v>0</v>
      </c>
      <c r="AB35" s="60">
        <f>V40</f>
        <v>0</v>
      </c>
      <c r="AC35" s="60">
        <f>AA35-AB35</f>
        <v>0</v>
      </c>
      <c r="AD35" s="60">
        <f>IF(Z35&gt;Z34,-1,0)</f>
        <v>0</v>
      </c>
      <c r="AE35" s="60">
        <f>IF(Z35&gt;Z36,-1,0)</f>
        <v>0</v>
      </c>
      <c r="AF35" s="60">
        <f>IF(Z35&gt;Z37,-1,0)</f>
        <v>0</v>
      </c>
      <c r="AG35" s="60">
        <f>10000-(AJ35*1000+AM35*100+AK35*10)</f>
        <v>10000</v>
      </c>
      <c r="AH35" s="90">
        <f>RANK(AG35,AG34:AG37,1)</f>
        <v>1</v>
      </c>
      <c r="AI35" s="60" t="str">
        <f>H34</f>
        <v>Griechenland</v>
      </c>
      <c r="AJ35" s="60">
        <f t="shared" si="9"/>
        <v>0</v>
      </c>
      <c r="AK35" s="60">
        <f t="shared" si="9"/>
        <v>0</v>
      </c>
      <c r="AL35" s="60">
        <f t="shared" si="9"/>
        <v>0</v>
      </c>
      <c r="AM35" s="60">
        <f>AK35-AL35</f>
        <v>0</v>
      </c>
      <c r="AN35" s="187">
        <f>IF(AG34=AG35,IF(E34&gt;G34,AG34-0.1,AG34),AG34)</f>
        <v>10000</v>
      </c>
      <c r="AO35" s="187"/>
      <c r="AP35" s="187">
        <f>IF(AG36=AG35,IF(G39&gt;E39,AG36-0.1,AG36),AG36)</f>
        <v>10000</v>
      </c>
      <c r="AQ35" s="187">
        <f>IF(AG37=AG35,IF(G37&gt;E37,AG37-0.1,AG37),AG37)</f>
        <v>10000</v>
      </c>
      <c r="AR35" s="187">
        <f>AO38</f>
        <v>30000</v>
      </c>
      <c r="AS35" s="90">
        <f>RANK(AR35,AR34:AR37,1)</f>
        <v>1</v>
      </c>
      <c r="AT35" s="60" t="str">
        <f t="shared" si="10"/>
        <v>Griechenland</v>
      </c>
      <c r="AU35" s="60">
        <f t="shared" si="10"/>
        <v>0</v>
      </c>
      <c r="AV35" s="60">
        <f t="shared" si="10"/>
        <v>0</v>
      </c>
      <c r="AW35" s="60">
        <f t="shared" si="10"/>
        <v>0</v>
      </c>
      <c r="AX35" s="60"/>
      <c r="AY35" s="60"/>
      <c r="AZ35" s="60"/>
      <c r="BA35" s="23">
        <v>2</v>
      </c>
      <c r="BB35" s="14" t="e">
        <f>VLOOKUP(2,AS34:AT37,2,FALSE)</f>
        <v>#N/A</v>
      </c>
      <c r="BC35" s="15"/>
      <c r="BD35" s="24" t="e">
        <f>VLOOKUP(2,AS34:AW37,3,FALSE)</f>
        <v>#N/A</v>
      </c>
      <c r="BE35" s="25" t="e">
        <f>VLOOKUP(2,AS34:AW37,4,FALSE)</f>
        <v>#N/A</v>
      </c>
      <c r="BF35" s="93" t="s">
        <v>12</v>
      </c>
      <c r="BG35" s="25" t="e">
        <f>VLOOKUP(2,AS34:AW37,5,FALSE)</f>
        <v>#N/A</v>
      </c>
      <c r="BH35" s="26" t="s">
        <v>23</v>
      </c>
      <c r="BI35" s="85"/>
      <c r="BJ35" s="85">
        <f>IF(E35&gt;G35,IF(Spielplan!E35&gt;Spielplan!G35,Punktemodus!$B$3,0),0)</f>
        <v>0</v>
      </c>
      <c r="BK35" s="85">
        <f>IF(E35=G35,IF(Spielplan!E35=Spielplan!G35,Punktemodus!$B$3,0),0)</f>
        <v>10</v>
      </c>
      <c r="BL35" s="85">
        <f>IF(E35&lt;G35,IF(Spielplan!E35&lt;Spielplan!G35,Punktemodus!$B$3,0),0)</f>
        <v>0</v>
      </c>
      <c r="BM35" s="85">
        <f>IF(E35=Spielplan!E35,IF(G35=Spielplan!G35,Punktemodus!$B$5,0),0)</f>
        <v>3</v>
      </c>
      <c r="BN35" s="85">
        <f>IF(E35=Spielplan!E35,Punktemodus!$B$7,0)</f>
        <v>1</v>
      </c>
      <c r="BO35" s="85">
        <f>IF(G35=Spielplan!G35,Punktemodus!$B$7,0)</f>
        <v>1</v>
      </c>
      <c r="BP35" s="137">
        <f>IF(Spielplan!E35="",0,SUM(BJ35:BO35))</f>
        <v>0</v>
      </c>
      <c r="BQ35" s="85"/>
      <c r="BR35" s="8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47">
        <v>60</v>
      </c>
      <c r="CF35" s="44" t="str">
        <f>IF(CE38="",IF(CC38&gt;CC39,CA38,CA39),IF(CE38&gt;CE39,CA38,CA39))</f>
        <v/>
      </c>
      <c r="CG35" s="46"/>
      <c r="CH35" s="104"/>
      <c r="CI35" s="60"/>
      <c r="CJ35" s="104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</row>
    <row r="36" spans="1:101" ht="18.75" customHeight="1" thickBot="1" x14ac:dyDescent="0.3">
      <c r="A36" s="60"/>
      <c r="B36" s="60"/>
      <c r="C36" s="20" t="str">
        <f>C34</f>
        <v>Kolumbien</v>
      </c>
      <c r="D36" s="39"/>
      <c r="E36" s="104"/>
      <c r="F36" s="93"/>
      <c r="G36" s="104"/>
      <c r="H36" s="20" t="str">
        <f>C35</f>
        <v>Elfenbeinküste</v>
      </c>
      <c r="I36" s="39"/>
      <c r="J36" s="60"/>
      <c r="K36" s="60" t="s">
        <v>81</v>
      </c>
      <c r="L36" s="60">
        <f t="shared" si="8"/>
        <v>0</v>
      </c>
      <c r="M36" s="60">
        <f>IF($E36="",0,IF($E36&gt;$G36,3,IF($E36=G36,1,0)))</f>
        <v>0</v>
      </c>
      <c r="N36" s="60"/>
      <c r="O36" s="60">
        <f>IF($G36="",0,IF($E36&gt;$G36,0,IF($E36=$G36,1,3)))</f>
        <v>0</v>
      </c>
      <c r="P36" s="60"/>
      <c r="Q36" s="60">
        <f>E36</f>
        <v>0</v>
      </c>
      <c r="R36" s="60"/>
      <c r="S36" s="60">
        <f>G36</f>
        <v>0</v>
      </c>
      <c r="T36" s="60"/>
      <c r="U36" s="60">
        <f>G36</f>
        <v>0</v>
      </c>
      <c r="V36" s="60"/>
      <c r="W36" s="60">
        <f>E36</f>
        <v>0</v>
      </c>
      <c r="X36" s="60"/>
      <c r="Y36" s="60"/>
      <c r="Z36" s="60">
        <f>O40</f>
        <v>0</v>
      </c>
      <c r="AA36" s="60">
        <f>S40</f>
        <v>0</v>
      </c>
      <c r="AB36" s="60">
        <f>W40</f>
        <v>0</v>
      </c>
      <c r="AC36" s="60">
        <f>AA36-AB36</f>
        <v>0</v>
      </c>
      <c r="AD36" s="60">
        <f>IF(Z36&gt;Z34,-1,0)</f>
        <v>0</v>
      </c>
      <c r="AE36" s="60">
        <f>IF(Z36&gt;Z35,-1,0)</f>
        <v>0</v>
      </c>
      <c r="AF36" s="60">
        <f>IF(Z36&gt;Z37,-1,0)</f>
        <v>0</v>
      </c>
      <c r="AG36" s="60">
        <f>10000-(AJ36*1000+AM36*100+AK36*10)</f>
        <v>10000</v>
      </c>
      <c r="AH36" s="90">
        <f>RANK(AG36,AG34:AG37,1)</f>
        <v>1</v>
      </c>
      <c r="AI36" s="60" t="str">
        <f>C35</f>
        <v>Elfenbeinküste</v>
      </c>
      <c r="AJ36" s="60">
        <f t="shared" si="9"/>
        <v>0</v>
      </c>
      <c r="AK36" s="60">
        <f t="shared" si="9"/>
        <v>0</v>
      </c>
      <c r="AL36" s="60">
        <f t="shared" si="9"/>
        <v>0</v>
      </c>
      <c r="AM36" s="60">
        <f>AK36-AL36</f>
        <v>0</v>
      </c>
      <c r="AN36" s="187">
        <f>IF(AG34=AG36,IF(E36&gt;G36,AG34-0.1,AG34),AG34)</f>
        <v>10000</v>
      </c>
      <c r="AO36" s="187">
        <f>IF(AG35=AG36,IF(E39&gt;G39,AG35-0.1,AG35),AG35)</f>
        <v>10000</v>
      </c>
      <c r="AP36" s="187"/>
      <c r="AQ36" s="187">
        <f>IF(AG37=AG36,IF(G35&gt;E35,AG37-0.1,AG37),AG37)</f>
        <v>10000</v>
      </c>
      <c r="AR36" s="187">
        <f>AP38</f>
        <v>30000</v>
      </c>
      <c r="AS36" s="90">
        <f>RANK(AR36,AR34:AR37,1)</f>
        <v>1</v>
      </c>
      <c r="AT36" s="60" t="str">
        <f t="shared" si="10"/>
        <v>Elfenbeinküste</v>
      </c>
      <c r="AU36" s="60">
        <f t="shared" si="10"/>
        <v>0</v>
      </c>
      <c r="AV36" s="60">
        <f t="shared" si="10"/>
        <v>0</v>
      </c>
      <c r="AW36" s="60">
        <f t="shared" si="10"/>
        <v>0</v>
      </c>
      <c r="AX36" s="60"/>
      <c r="AY36" s="60"/>
      <c r="AZ36" s="60"/>
      <c r="BA36" s="113">
        <v>3</v>
      </c>
      <c r="BB36" s="114" t="e">
        <f>VLOOKUP(3,AS34:AT37,2,FALSE)</f>
        <v>#N/A</v>
      </c>
      <c r="BC36" s="115"/>
      <c r="BD36" s="116" t="e">
        <f>VLOOKUP(3,AS34:AW37,3,FALSE)</f>
        <v>#N/A</v>
      </c>
      <c r="BE36" s="116" t="e">
        <f>VLOOKUP(3,AS34:AW37,4,FALSE)</f>
        <v>#N/A</v>
      </c>
      <c r="BF36" s="93" t="s">
        <v>12</v>
      </c>
      <c r="BG36" s="116" t="e">
        <f>VLOOKUP(3,AS34:AW37,5,FALSE)</f>
        <v>#N/A</v>
      </c>
      <c r="BH36" s="60"/>
      <c r="BI36" s="85"/>
      <c r="BJ36" s="85">
        <f>IF(E36&gt;G36,IF(Spielplan!E36&gt;Spielplan!G36,Punktemodus!$B$3,0),0)</f>
        <v>0</v>
      </c>
      <c r="BK36" s="85">
        <f>IF(E36=G36,IF(Spielplan!E36=Spielplan!G36,Punktemodus!$B$3,0),0)</f>
        <v>10</v>
      </c>
      <c r="BL36" s="85">
        <f>IF(E36&lt;G36,IF(Spielplan!E36&lt;Spielplan!G36,Punktemodus!$B$3,0),0)</f>
        <v>0</v>
      </c>
      <c r="BM36" s="85">
        <f>IF(E36=Spielplan!E36,IF(G36=Spielplan!G36,Punktemodus!$B$5,0),0)</f>
        <v>3</v>
      </c>
      <c r="BN36" s="85">
        <f>IF(E36=Spielplan!E36,Punktemodus!$B$7,0)</f>
        <v>1</v>
      </c>
      <c r="BO36" s="85">
        <f>IF(G36=Spielplan!G36,Punktemodus!$B$7,0)</f>
        <v>1</v>
      </c>
      <c r="BP36" s="137">
        <f>IF(Spielplan!E36="",0,SUM(BJ36:BO36))</f>
        <v>0</v>
      </c>
      <c r="BQ36" s="85"/>
      <c r="BR36" s="87"/>
      <c r="BS36" s="82" t="s">
        <v>126</v>
      </c>
      <c r="BT36" s="44" t="str">
        <f>IF(G72="","",BB67)</f>
        <v/>
      </c>
      <c r="BU36" s="46"/>
      <c r="BV36" s="104"/>
      <c r="BW36" s="60"/>
      <c r="BX36" s="104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</row>
    <row r="37" spans="1:101" ht="18.75" customHeight="1" thickBot="1" x14ac:dyDescent="0.3">
      <c r="A37" s="60"/>
      <c r="B37" s="60"/>
      <c r="C37" s="14" t="str">
        <f>H34</f>
        <v>Griechenland</v>
      </c>
      <c r="D37" s="40"/>
      <c r="E37" s="104"/>
      <c r="F37" s="93"/>
      <c r="G37" s="104"/>
      <c r="H37" s="14" t="str">
        <f>H35</f>
        <v>Japan</v>
      </c>
      <c r="I37" s="40"/>
      <c r="J37" s="60"/>
      <c r="K37" s="60" t="s">
        <v>80</v>
      </c>
      <c r="L37" s="60">
        <f t="shared" si="8"/>
        <v>0</v>
      </c>
      <c r="M37" s="60"/>
      <c r="N37" s="60">
        <f>IF($E37="",0,IF($E37&gt;$G37,3,IF($E37=$G37,1,0)))</f>
        <v>0</v>
      </c>
      <c r="O37" s="60"/>
      <c r="P37" s="60">
        <f>IF($G37="",0,IF($E37&gt;$G37,0,IF($E37=$G37,1,3)))</f>
        <v>0</v>
      </c>
      <c r="Q37" s="60"/>
      <c r="R37" s="60">
        <f>E37</f>
        <v>0</v>
      </c>
      <c r="S37" s="60"/>
      <c r="T37" s="60">
        <f>G37</f>
        <v>0</v>
      </c>
      <c r="U37" s="60"/>
      <c r="V37" s="60">
        <f>G37</f>
        <v>0</v>
      </c>
      <c r="W37" s="60"/>
      <c r="X37" s="60">
        <f>E37</f>
        <v>0</v>
      </c>
      <c r="Y37" s="60"/>
      <c r="Z37" s="60">
        <f>P40</f>
        <v>0</v>
      </c>
      <c r="AA37" s="60">
        <f>T40</f>
        <v>0</v>
      </c>
      <c r="AB37" s="60">
        <f>X40</f>
        <v>0</v>
      </c>
      <c r="AC37" s="60">
        <f>AA37-AB37</f>
        <v>0</v>
      </c>
      <c r="AD37" s="60">
        <f>IF(Z37&gt;Z34,-1,0)</f>
        <v>0</v>
      </c>
      <c r="AE37" s="60">
        <f>IF(Z37&gt;Z35,-1,0)</f>
        <v>0</v>
      </c>
      <c r="AF37" s="60">
        <f>IF(Z37&gt;Z36,-1,0)</f>
        <v>0</v>
      </c>
      <c r="AG37" s="60">
        <f>10000-(AJ37*1000+AM37*100+AK37*10)</f>
        <v>10000</v>
      </c>
      <c r="AH37" s="90">
        <f>RANK(AG37,AG34:AG37,1)</f>
        <v>1</v>
      </c>
      <c r="AI37" s="60" t="str">
        <f>H35</f>
        <v>Japan</v>
      </c>
      <c r="AJ37" s="60">
        <f t="shared" si="9"/>
        <v>0</v>
      </c>
      <c r="AK37" s="60">
        <f t="shared" si="9"/>
        <v>0</v>
      </c>
      <c r="AL37" s="60">
        <f t="shared" si="9"/>
        <v>0</v>
      </c>
      <c r="AM37" s="60">
        <f>AK37-AL37</f>
        <v>0</v>
      </c>
      <c r="AN37" s="187">
        <f>IF(AG34=AG37,IF(E38&gt;G38,AG34-0.1,AG34),AG34)</f>
        <v>10000</v>
      </c>
      <c r="AO37" s="187">
        <f>IF(AG35=AG37,IF(E37&gt;G37,AG35-0.1,AG35),AG35)</f>
        <v>10000</v>
      </c>
      <c r="AP37" s="187">
        <f>IF(AG36=AG37,IF(E35&gt;G35,AG36-0.1,AG36),AG36)</f>
        <v>10000</v>
      </c>
      <c r="AQ37" s="187"/>
      <c r="AR37" s="187">
        <f>AQ38</f>
        <v>30000</v>
      </c>
      <c r="AS37" s="90">
        <f>RANK(AR37,AR34:AR37,1)</f>
        <v>1</v>
      </c>
      <c r="AT37" s="60" t="str">
        <f t="shared" si="10"/>
        <v>Japan</v>
      </c>
      <c r="AU37" s="60">
        <f t="shared" si="10"/>
        <v>0</v>
      </c>
      <c r="AV37" s="60">
        <f t="shared" si="10"/>
        <v>0</v>
      </c>
      <c r="AW37" s="60">
        <f t="shared" si="10"/>
        <v>0</v>
      </c>
      <c r="AX37" s="60"/>
      <c r="AY37" s="60"/>
      <c r="AZ37" s="60"/>
      <c r="BA37" s="113">
        <v>4</v>
      </c>
      <c r="BB37" s="114" t="e">
        <f>VLOOKUP(4,AS34:AT37,2,FALSE)</f>
        <v>#N/A</v>
      </c>
      <c r="BC37" s="115"/>
      <c r="BD37" s="116" t="e">
        <f>VLOOKUP(4,AS34:AW37,3,FALSE)</f>
        <v>#N/A</v>
      </c>
      <c r="BE37" s="116" t="e">
        <f>VLOOKUP(4,AS34:AW37,4,FALSE)</f>
        <v>#N/A</v>
      </c>
      <c r="BF37" s="93" t="s">
        <v>12</v>
      </c>
      <c r="BG37" s="116" t="e">
        <f>VLOOKUP(4,AS34:AW37,5,FALSE)</f>
        <v>#N/A</v>
      </c>
      <c r="BH37" s="60"/>
      <c r="BI37" s="85"/>
      <c r="BJ37" s="85">
        <f>IF(E37&gt;G37,IF(Spielplan!E37&gt;Spielplan!G37,Punktemodus!$B$3,0),0)</f>
        <v>0</v>
      </c>
      <c r="BK37" s="85">
        <f>IF(E37=G37,IF(Spielplan!E37=Spielplan!G37,Punktemodus!$B$3,0),0)</f>
        <v>10</v>
      </c>
      <c r="BL37" s="85">
        <f>IF(E37&lt;G37,IF(Spielplan!E37&lt;Spielplan!G37,Punktemodus!$B$3,0),0)</f>
        <v>0</v>
      </c>
      <c r="BM37" s="85">
        <f>IF(E37=Spielplan!E37,IF(G37=Spielplan!G37,Punktemodus!$B$5,0),0)</f>
        <v>3</v>
      </c>
      <c r="BN37" s="85">
        <f>IF(E37=Spielplan!E37,Punktemodus!$B$7,0)</f>
        <v>1</v>
      </c>
      <c r="BO37" s="85">
        <f>IF(G37=Spielplan!G37,Punktemodus!$B$7,0)</f>
        <v>1</v>
      </c>
      <c r="BP37" s="137">
        <f>IF(Spielplan!E37="",0,SUM(BJ37:BO37))</f>
        <v>0</v>
      </c>
      <c r="BQ37" s="85"/>
      <c r="BR37" s="87"/>
      <c r="BS37" s="5" t="s">
        <v>127</v>
      </c>
      <c r="BT37" s="44" t="str">
        <f>IF(G61="","",BB57)</f>
        <v/>
      </c>
      <c r="BU37" s="46"/>
      <c r="BV37" s="104"/>
      <c r="BW37" s="60"/>
      <c r="BX37" s="104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</row>
    <row r="38" spans="1:101" ht="18.75" customHeight="1" thickBot="1" x14ac:dyDescent="0.3">
      <c r="A38" s="60"/>
      <c r="B38" s="60"/>
      <c r="C38" s="20" t="str">
        <f>C34</f>
        <v>Kolumbien</v>
      </c>
      <c r="D38" s="39"/>
      <c r="E38" s="104"/>
      <c r="F38" s="93"/>
      <c r="G38" s="104"/>
      <c r="H38" s="20" t="str">
        <f>H35</f>
        <v>Japan</v>
      </c>
      <c r="I38" s="39"/>
      <c r="J38" s="60"/>
      <c r="K38" s="60" t="s">
        <v>82</v>
      </c>
      <c r="L38" s="60">
        <f t="shared" si="8"/>
        <v>0</v>
      </c>
      <c r="M38" s="60">
        <f>IF($E38="",0,IF($E38&gt;$G38,3,IF($E38=G38,1,0)))</f>
        <v>0</v>
      </c>
      <c r="N38" s="60"/>
      <c r="O38" s="60"/>
      <c r="P38" s="60">
        <f>IF($G38="",0,IF($E38&gt;$G38,0,IF($E38=$G38,1,3)))</f>
        <v>0</v>
      </c>
      <c r="Q38" s="60">
        <f>E38</f>
        <v>0</v>
      </c>
      <c r="R38" s="60"/>
      <c r="S38" s="60"/>
      <c r="T38" s="60">
        <f>G38</f>
        <v>0</v>
      </c>
      <c r="U38" s="60">
        <f>G38</f>
        <v>0</v>
      </c>
      <c r="V38" s="60"/>
      <c r="W38" s="60"/>
      <c r="X38" s="60">
        <f>E38</f>
        <v>0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187">
        <f>SUM(AN34:AN37)</f>
        <v>30000</v>
      </c>
      <c r="AO38" s="187">
        <f>SUM(AO34:AO37)</f>
        <v>30000</v>
      </c>
      <c r="AP38" s="187">
        <f>SUM(AP34:AP37)</f>
        <v>30000</v>
      </c>
      <c r="AQ38" s="187">
        <f>SUM(AQ34:AQ37)</f>
        <v>30000</v>
      </c>
      <c r="AR38" s="187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85">
        <f>IF(E38&gt;G38,IF(Spielplan!E38&gt;Spielplan!G38,Punktemodus!$B$3,0),0)</f>
        <v>0</v>
      </c>
      <c r="BK38" s="85">
        <f>IF(E38=G38,IF(Spielplan!E38=Spielplan!G38,Punktemodus!$B$3,0),0)</f>
        <v>10</v>
      </c>
      <c r="BL38" s="85">
        <f>IF(E38&lt;G38,IF(Spielplan!E38&lt;Spielplan!G38,Punktemodus!$B$3,0),0)</f>
        <v>0</v>
      </c>
      <c r="BM38" s="85">
        <f>IF(E38=Spielplan!E38,IF(G38=Spielplan!G38,Punktemodus!$B$5,0),0)</f>
        <v>3</v>
      </c>
      <c r="BN38" s="85">
        <f>IF(E38=Spielplan!E38,Punktemodus!$B$7,0)</f>
        <v>1</v>
      </c>
      <c r="BO38" s="85">
        <f>IF(G38=Spielplan!G38,Punktemodus!$B$7,0)</f>
        <v>1</v>
      </c>
      <c r="BP38" s="137">
        <f>IF(Spielplan!E38="",0,SUM(BJ38:BO38))</f>
        <v>0</v>
      </c>
      <c r="BQ38" s="60"/>
      <c r="BR38" s="87"/>
      <c r="BS38" s="60"/>
      <c r="BT38" s="60"/>
      <c r="BU38" s="60"/>
      <c r="BV38" s="60"/>
      <c r="BW38" s="60"/>
      <c r="BX38" s="60"/>
      <c r="BY38" s="60"/>
      <c r="BZ38" s="47">
        <v>55</v>
      </c>
      <c r="CA38" s="44" t="str">
        <f>IF(BX36="",IF(BV36&gt;BV37,BT36,BT37),IF(BX36&gt;BX37,BT36,BT37))</f>
        <v/>
      </c>
      <c r="CB38" s="46"/>
      <c r="CC38" s="104"/>
      <c r="CD38" s="60"/>
      <c r="CE38" s="104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</row>
    <row r="39" spans="1:101" ht="18.75" customHeight="1" thickBot="1" x14ac:dyDescent="0.3">
      <c r="A39" s="60"/>
      <c r="B39" s="60"/>
      <c r="C39" s="14" t="str">
        <f>H34</f>
        <v>Griechenland</v>
      </c>
      <c r="D39" s="40"/>
      <c r="E39" s="104"/>
      <c r="F39" s="93"/>
      <c r="G39" s="104"/>
      <c r="H39" s="14" t="str">
        <f>C35</f>
        <v>Elfenbeinküste</v>
      </c>
      <c r="I39" s="40"/>
      <c r="J39" s="60"/>
      <c r="K39" s="60" t="s">
        <v>82</v>
      </c>
      <c r="L39" s="60">
        <f t="shared" si="8"/>
        <v>0</v>
      </c>
      <c r="M39" s="60"/>
      <c r="N39" s="60">
        <f>IF($E39="",0,IF($E39&gt;$G39,3,IF($E39=$G39,1,0)))</f>
        <v>0</v>
      </c>
      <c r="O39" s="60">
        <f>IF($G39="",0,IF($E39&gt;$G39,0,IF($E39=$G39,1,3)))</f>
        <v>0</v>
      </c>
      <c r="P39" s="60"/>
      <c r="Q39" s="60"/>
      <c r="R39" s="60">
        <f>E39</f>
        <v>0</v>
      </c>
      <c r="S39" s="60">
        <f>G39</f>
        <v>0</v>
      </c>
      <c r="T39" s="60"/>
      <c r="U39" s="60"/>
      <c r="V39" s="60">
        <f>G39</f>
        <v>0</v>
      </c>
      <c r="W39" s="60">
        <f>E39</f>
        <v>0</v>
      </c>
      <c r="X39" s="60"/>
      <c r="Y39" s="60"/>
      <c r="Z39" s="60" t="s">
        <v>30</v>
      </c>
      <c r="AA39" s="60"/>
      <c r="AB39" s="60"/>
      <c r="AC39" s="60"/>
      <c r="AD39" s="60"/>
      <c r="AE39" s="60"/>
      <c r="AF39" s="60"/>
      <c r="AG39" s="60" t="b">
        <f>OR(AG34=AG35,AG34=AG36,AG34=AG37,AG35=AG36,AG35=AG37,AG36=AG37)</f>
        <v>1</v>
      </c>
      <c r="AH39" s="60"/>
      <c r="AI39" s="60"/>
      <c r="AJ39" s="60"/>
      <c r="AK39" s="60"/>
      <c r="AL39" s="60"/>
      <c r="AM39" s="60"/>
      <c r="AN39" s="60"/>
      <c r="AO39" s="60" t="s">
        <v>34</v>
      </c>
      <c r="AP39" s="60"/>
      <c r="AQ39" s="60"/>
      <c r="AR39" s="60" t="b">
        <f>OR(AR34=AR35,AR34=AR36,AR34=AR37,AR35=AR36,AR35=AR37,AR36=AR37)</f>
        <v>1</v>
      </c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85">
        <f>IF(E39&gt;G39,IF(Spielplan!E39&gt;Spielplan!G39,Punktemodus!$B$3,0),0)</f>
        <v>0</v>
      </c>
      <c r="BK39" s="85">
        <f>IF(E39=G39,IF(Spielplan!E39=Spielplan!G39,Punktemodus!$B$3,0),0)</f>
        <v>10</v>
      </c>
      <c r="BL39" s="85">
        <f>IF(E39&lt;G39,IF(Spielplan!E39&lt;Spielplan!G39,Punktemodus!$B$3,0),0)</f>
        <v>0</v>
      </c>
      <c r="BM39" s="85">
        <f>IF(E39=Spielplan!E39,IF(G39=Spielplan!G39,Punktemodus!$B$5,0),0)</f>
        <v>3</v>
      </c>
      <c r="BN39" s="85">
        <f>IF(E39=Spielplan!E39,Punktemodus!$B$7,0)</f>
        <v>1</v>
      </c>
      <c r="BO39" s="85">
        <f>IF(G39=Spielplan!G39,Punktemodus!$B$7,0)</f>
        <v>1</v>
      </c>
      <c r="BP39" s="137">
        <f>IF(Spielplan!E39="",0,SUM(BJ39:BO39))</f>
        <v>0</v>
      </c>
      <c r="BQ39" s="60"/>
      <c r="BR39" s="87"/>
      <c r="BS39" s="60"/>
      <c r="BT39" s="60"/>
      <c r="BU39" s="60"/>
      <c r="BV39" s="60"/>
      <c r="BW39" s="60"/>
      <c r="BX39" s="60"/>
      <c r="BY39" s="60"/>
      <c r="BZ39" s="47">
        <v>56</v>
      </c>
      <c r="CA39" s="44" t="str">
        <f>IF(BX40="",IF(BV40&gt;BV41,BT40,BT41),IF(BX40&gt;BX41,BT40,BT41))</f>
        <v/>
      </c>
      <c r="CB39" s="46"/>
      <c r="CC39" s="104"/>
      <c r="CD39" s="60"/>
      <c r="CE39" s="104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</row>
    <row r="40" spans="1:101" ht="18.75" customHeight="1" thickBot="1" x14ac:dyDescent="0.25">
      <c r="A40" s="60"/>
      <c r="B40" s="60"/>
      <c r="C40" s="136" t="str">
        <f>IF(G39="","",IF(AR39=TRUE,"Achtung: Fehler in Tabelle!",""))</f>
        <v/>
      </c>
      <c r="D40" s="60"/>
      <c r="E40" s="85"/>
      <c r="F40" s="60"/>
      <c r="G40" s="85"/>
      <c r="H40" s="60"/>
      <c r="I40" s="60"/>
      <c r="J40" s="60"/>
      <c r="K40" s="60"/>
      <c r="L40" s="60"/>
      <c r="M40" s="60">
        <f t="shared" ref="M40:X40" si="11">SUM(M34:M39)</f>
        <v>0</v>
      </c>
      <c r="N40" s="60">
        <f t="shared" si="11"/>
        <v>0</v>
      </c>
      <c r="O40" s="60">
        <f t="shared" si="11"/>
        <v>0</v>
      </c>
      <c r="P40" s="60">
        <f t="shared" si="11"/>
        <v>0</v>
      </c>
      <c r="Q40" s="60">
        <f t="shared" si="11"/>
        <v>0</v>
      </c>
      <c r="R40" s="60">
        <f t="shared" si="11"/>
        <v>0</v>
      </c>
      <c r="S40" s="60">
        <f t="shared" si="11"/>
        <v>0</v>
      </c>
      <c r="T40" s="60">
        <f t="shared" si="11"/>
        <v>0</v>
      </c>
      <c r="U40" s="60">
        <f t="shared" si="11"/>
        <v>0</v>
      </c>
      <c r="V40" s="60">
        <f t="shared" si="11"/>
        <v>0</v>
      </c>
      <c r="W40" s="60">
        <f t="shared" si="11"/>
        <v>0</v>
      </c>
      <c r="X40" s="60">
        <f t="shared" si="11"/>
        <v>0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160">
        <f>SUM(BP34:BP39)</f>
        <v>0</v>
      </c>
      <c r="BQ40" s="60"/>
      <c r="BR40" s="87"/>
      <c r="BS40" s="55" t="s">
        <v>128</v>
      </c>
      <c r="BT40" s="44" t="str">
        <f>IF(G94="","",BB89)</f>
        <v/>
      </c>
      <c r="BU40" s="46"/>
      <c r="BV40" s="104"/>
      <c r="BW40" s="60"/>
      <c r="BX40" s="104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</row>
    <row r="41" spans="1:101" ht="18.75" customHeight="1" thickBot="1" x14ac:dyDescent="0.25">
      <c r="A41" s="60"/>
      <c r="B41" s="60"/>
      <c r="C41" s="60"/>
      <c r="D41" s="60"/>
      <c r="E41" s="85"/>
      <c r="F41" s="60"/>
      <c r="G41" s="85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138"/>
      <c r="BQ41" s="60"/>
      <c r="BR41" s="87"/>
      <c r="BS41" s="25" t="s">
        <v>129</v>
      </c>
      <c r="BT41" s="44" t="str">
        <f>IF(G83="","",BB79)</f>
        <v/>
      </c>
      <c r="BU41" s="46"/>
      <c r="BV41" s="104"/>
      <c r="BW41" s="60"/>
      <c r="BX41" s="104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</row>
    <row r="42" spans="1:101" ht="18.75" customHeight="1" thickBot="1" x14ac:dyDescent="0.3">
      <c r="A42" s="60"/>
      <c r="B42" s="60"/>
      <c r="C42" s="89"/>
      <c r="D42" s="60"/>
      <c r="E42" s="85"/>
      <c r="F42" s="60"/>
      <c r="G42" s="85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89"/>
      <c r="BC42" s="60"/>
      <c r="BD42" s="90"/>
      <c r="BE42" s="60"/>
      <c r="BF42" s="61"/>
      <c r="BG42" s="60"/>
      <c r="BH42" s="60"/>
      <c r="BI42" s="60"/>
      <c r="BJ42" s="60"/>
      <c r="BK42" s="60"/>
      <c r="BL42" s="60"/>
      <c r="BM42" s="60"/>
      <c r="BN42" s="60"/>
      <c r="BO42" s="60"/>
      <c r="BP42" s="138"/>
      <c r="BQ42" s="60"/>
      <c r="BR42" s="87"/>
      <c r="BS42" s="94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</row>
    <row r="43" spans="1:101" ht="18.75" customHeight="1" thickBot="1" x14ac:dyDescent="0.3">
      <c r="A43" s="60"/>
      <c r="B43" s="60"/>
      <c r="C43" s="88" t="s">
        <v>74</v>
      </c>
      <c r="D43" s="60"/>
      <c r="E43" s="85"/>
      <c r="F43" s="60"/>
      <c r="G43" s="85"/>
      <c r="H43" s="60"/>
      <c r="I43" s="60"/>
      <c r="J43" s="60"/>
      <c r="K43" s="60"/>
      <c r="L43" s="60"/>
      <c r="M43" s="60" t="s">
        <v>4</v>
      </c>
      <c r="N43" s="60"/>
      <c r="O43" s="60"/>
      <c r="P43" s="60"/>
      <c r="Q43" s="60" t="s">
        <v>6</v>
      </c>
      <c r="R43" s="60"/>
      <c r="S43" s="60"/>
      <c r="T43" s="60"/>
      <c r="U43" s="60" t="s">
        <v>7</v>
      </c>
      <c r="V43" s="60"/>
      <c r="W43" s="60"/>
      <c r="X43" s="60"/>
      <c r="Y43" s="60"/>
      <c r="Z43" s="60" t="s">
        <v>4</v>
      </c>
      <c r="AA43" s="60" t="s">
        <v>5</v>
      </c>
      <c r="AB43" s="60"/>
      <c r="AC43" s="60"/>
      <c r="AD43" s="60" t="s">
        <v>9</v>
      </c>
      <c r="AE43" s="60"/>
      <c r="AF43" s="60"/>
      <c r="AG43" s="60"/>
      <c r="AH43" s="60" t="s">
        <v>32</v>
      </c>
      <c r="AI43" s="60"/>
      <c r="AJ43" s="60"/>
      <c r="AK43" s="60"/>
      <c r="AL43" s="60"/>
      <c r="AM43" s="60"/>
      <c r="AN43" s="60" t="s">
        <v>35</v>
      </c>
      <c r="AO43" s="60"/>
      <c r="AP43" s="60"/>
      <c r="AQ43" s="60"/>
      <c r="AR43" s="60"/>
      <c r="AS43" s="60" t="s">
        <v>33</v>
      </c>
      <c r="AT43" s="60"/>
      <c r="AU43" s="60"/>
      <c r="AV43" s="60"/>
      <c r="AW43" s="60"/>
      <c r="AX43" s="60"/>
      <c r="AY43" s="60"/>
      <c r="AZ43" s="60"/>
      <c r="BA43" s="60"/>
      <c r="BB43" s="89" t="s">
        <v>10</v>
      </c>
      <c r="BC43" s="60"/>
      <c r="BD43" s="90" t="s">
        <v>4</v>
      </c>
      <c r="BE43" s="60"/>
      <c r="BF43" s="61" t="s">
        <v>5</v>
      </c>
      <c r="BG43" s="60"/>
      <c r="BH43" s="60"/>
      <c r="BI43" s="85"/>
      <c r="BJ43" s="60"/>
      <c r="BK43" s="60"/>
      <c r="BL43" s="60"/>
      <c r="BM43" s="60"/>
      <c r="BN43" s="60"/>
      <c r="BO43" s="60"/>
      <c r="BP43" s="138"/>
      <c r="BQ43" s="85"/>
      <c r="BR43" s="139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</row>
    <row r="44" spans="1:101" ht="18.75" customHeight="1" thickBot="1" x14ac:dyDescent="0.25">
      <c r="A44" s="60"/>
      <c r="B44" s="60"/>
      <c r="C44" s="60"/>
      <c r="D44" s="60"/>
      <c r="E44" s="85"/>
      <c r="F44" s="60"/>
      <c r="G44" s="85"/>
      <c r="H44" s="60"/>
      <c r="I44" s="60"/>
      <c r="J44" s="60"/>
      <c r="K44" s="60"/>
      <c r="L44" s="60"/>
      <c r="M44" s="60" t="s">
        <v>0</v>
      </c>
      <c r="N44" s="60" t="s">
        <v>1</v>
      </c>
      <c r="O44" s="60" t="s">
        <v>2</v>
      </c>
      <c r="P44" s="60" t="s">
        <v>3</v>
      </c>
      <c r="Q44" s="60" t="s">
        <v>0</v>
      </c>
      <c r="R44" s="60" t="s">
        <v>1</v>
      </c>
      <c r="S44" s="60" t="s">
        <v>2</v>
      </c>
      <c r="T44" s="60" t="s">
        <v>3</v>
      </c>
      <c r="U44" s="60" t="s">
        <v>0</v>
      </c>
      <c r="V44" s="60" t="s">
        <v>1</v>
      </c>
      <c r="W44" s="60" t="s">
        <v>2</v>
      </c>
      <c r="X44" s="60" t="s">
        <v>3</v>
      </c>
      <c r="Y44" s="60"/>
      <c r="Z44" s="60" t="s">
        <v>8</v>
      </c>
      <c r="AA44" s="60"/>
      <c r="AB44" s="60"/>
      <c r="AC44" s="60"/>
      <c r="AD44" s="60"/>
      <c r="AE44" s="60"/>
      <c r="AF44" s="60"/>
      <c r="AG44" s="60"/>
      <c r="AH44" s="60" t="s">
        <v>31</v>
      </c>
      <c r="AI44" s="60"/>
      <c r="AJ44" s="60"/>
      <c r="AK44" s="60"/>
      <c r="AL44" s="60"/>
      <c r="AM44" s="60"/>
      <c r="AN44" s="60" t="str">
        <f>AI45</f>
        <v>Uruguay</v>
      </c>
      <c r="AO44" s="60" t="str">
        <f>AI46</f>
        <v>Costa Rica</v>
      </c>
      <c r="AP44" s="60" t="str">
        <f>AI47</f>
        <v>England</v>
      </c>
      <c r="AQ44" s="60" t="str">
        <f>AI48</f>
        <v>Italien</v>
      </c>
      <c r="AR44" s="60"/>
      <c r="AS44" s="60" t="s">
        <v>31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85"/>
      <c r="BJ44" s="85"/>
      <c r="BK44" s="85"/>
      <c r="BL44" s="85"/>
      <c r="BM44" s="85"/>
      <c r="BN44" s="85"/>
      <c r="BO44" s="85"/>
      <c r="BP44" s="137"/>
      <c r="BQ44" s="85"/>
      <c r="BR44" s="141"/>
      <c r="BS44" s="359" t="s">
        <v>165</v>
      </c>
      <c r="BT44" s="360"/>
      <c r="BU44" s="361"/>
      <c r="BV44" s="362"/>
      <c r="BW44" s="156"/>
      <c r="BX44" s="351" t="s">
        <v>152</v>
      </c>
      <c r="BY44" s="351" t="s">
        <v>153</v>
      </c>
      <c r="BZ44" s="352"/>
      <c r="CA44" s="156"/>
      <c r="CB44" s="155"/>
      <c r="CC44" s="155"/>
      <c r="CD44" s="155"/>
      <c r="CE44" s="351" t="s">
        <v>155</v>
      </c>
      <c r="CF44" s="351" t="s">
        <v>156</v>
      </c>
      <c r="CG44" s="155"/>
      <c r="CH44" s="155"/>
      <c r="CI44" s="155"/>
      <c r="CJ44" s="351" t="s">
        <v>158</v>
      </c>
      <c r="CK44" s="155"/>
      <c r="CL44" s="155"/>
      <c r="CM44" s="155"/>
      <c r="CN44" s="155"/>
      <c r="CO44" s="351" t="s">
        <v>159</v>
      </c>
      <c r="CP44" s="155"/>
      <c r="CQ44" s="155"/>
      <c r="CR44" s="155"/>
      <c r="CS44" s="351" t="s">
        <v>146</v>
      </c>
      <c r="CT44" s="155"/>
      <c r="CU44" s="134"/>
      <c r="CV44" s="134"/>
      <c r="CW44" s="134"/>
    </row>
    <row r="45" spans="1:101" ht="18.75" customHeight="1" thickBot="1" x14ac:dyDescent="0.3">
      <c r="A45" s="60"/>
      <c r="B45" s="60"/>
      <c r="C45" s="75" t="str">
        <f>Spielplan!$C$45</f>
        <v>Uruguay</v>
      </c>
      <c r="D45" s="76"/>
      <c r="E45" s="104"/>
      <c r="F45" s="93"/>
      <c r="G45" s="104"/>
      <c r="H45" s="75" t="str">
        <f>Spielplan!$H$45</f>
        <v>Costa Rica</v>
      </c>
      <c r="I45" s="76"/>
      <c r="J45" s="60"/>
      <c r="K45" s="60" t="s">
        <v>85</v>
      </c>
      <c r="L45" s="60">
        <f t="shared" ref="L45:L50" si="12">IF(E45-G45&gt;0,1,IF(G45=E45,0,-1))</f>
        <v>0</v>
      </c>
      <c r="M45" s="60">
        <f>IF($E45="",0,IF($E45&gt;$G45,3,IF($E45=G45,1,0)))</f>
        <v>0</v>
      </c>
      <c r="N45" s="60">
        <f>IF($G45="",0,IF($E45&gt;$G45,0,IF($E45=G45,1,3)))</f>
        <v>0</v>
      </c>
      <c r="O45" s="60"/>
      <c r="P45" s="60"/>
      <c r="Q45" s="60">
        <f>E45</f>
        <v>0</v>
      </c>
      <c r="R45" s="60">
        <f>G45</f>
        <v>0</v>
      </c>
      <c r="S45" s="60"/>
      <c r="T45" s="60"/>
      <c r="U45" s="60">
        <f>G45</f>
        <v>0</v>
      </c>
      <c r="V45" s="60">
        <f>E45</f>
        <v>0</v>
      </c>
      <c r="W45" s="60"/>
      <c r="X45" s="60"/>
      <c r="Y45" s="60"/>
      <c r="Z45" s="60">
        <f>M51</f>
        <v>0</v>
      </c>
      <c r="AA45" s="60">
        <f>Q51</f>
        <v>0</v>
      </c>
      <c r="AB45" s="60">
        <f>U51</f>
        <v>0</v>
      </c>
      <c r="AC45" s="60">
        <f>AA45-AB45</f>
        <v>0</v>
      </c>
      <c r="AD45" s="60">
        <f>IF(Z45&gt;Z46,-1,0)</f>
        <v>0</v>
      </c>
      <c r="AE45" s="60">
        <f>IF(Z45&gt;Z47,-1,0)</f>
        <v>0</v>
      </c>
      <c r="AF45" s="60">
        <f>IF(Z45&gt;Z48,-1,0)</f>
        <v>0</v>
      </c>
      <c r="AG45" s="60">
        <f>10000-(AJ45*1000+AM45*100+AK45*10)</f>
        <v>10000</v>
      </c>
      <c r="AH45" s="90">
        <f>RANK(AG45,AG45:AG48,1)</f>
        <v>1</v>
      </c>
      <c r="AI45" s="60" t="str">
        <f>C45</f>
        <v>Uruguay</v>
      </c>
      <c r="AJ45" s="60">
        <f t="shared" ref="AJ45:AL48" si="13">Z45</f>
        <v>0</v>
      </c>
      <c r="AK45" s="60">
        <f t="shared" si="13"/>
        <v>0</v>
      </c>
      <c r="AL45" s="60">
        <f t="shared" si="13"/>
        <v>0</v>
      </c>
      <c r="AM45" s="60">
        <f>AK45-AL45</f>
        <v>0</v>
      </c>
      <c r="AN45" s="187"/>
      <c r="AO45" s="187">
        <f>IF(AG46=AG45,IF(G45&gt;E45,AG46-0.1,AG46),AG46)</f>
        <v>10000</v>
      </c>
      <c r="AP45" s="187">
        <f>IF(AG47=AG45,IF(G47&gt;E47,AG47-0.1,AG47),AG47)</f>
        <v>10000</v>
      </c>
      <c r="AQ45" s="187">
        <f>IF(AG48=AG45,IF(G49&gt;E49,AG48-0.1,AG48),AG48)</f>
        <v>10000</v>
      </c>
      <c r="AR45" s="187">
        <f>AN49</f>
        <v>30000</v>
      </c>
      <c r="AS45" s="90">
        <f>RANK(AR45,AR45:AR48,1)</f>
        <v>1</v>
      </c>
      <c r="AT45" s="60" t="str">
        <f t="shared" ref="AT45:AW48" si="14">AI45</f>
        <v>Uruguay</v>
      </c>
      <c r="AU45" s="60">
        <f t="shared" si="14"/>
        <v>0</v>
      </c>
      <c r="AV45" s="60">
        <f t="shared" si="14"/>
        <v>0</v>
      </c>
      <c r="AW45" s="60">
        <f t="shared" si="14"/>
        <v>0</v>
      </c>
      <c r="AX45" s="60"/>
      <c r="AY45" s="60"/>
      <c r="AZ45" s="60"/>
      <c r="BA45" s="77">
        <v>1</v>
      </c>
      <c r="BB45" s="75" t="str">
        <f>VLOOKUP(1,AS45:AT48,2,FALSE)</f>
        <v>Uruguay</v>
      </c>
      <c r="BC45" s="76"/>
      <c r="BD45" s="78">
        <f>VLOOKUP(1,AS45:AW48,3,FALSE)</f>
        <v>0</v>
      </c>
      <c r="BE45" s="79">
        <f>VLOOKUP(1,AS45:AW48,4,FALSE)</f>
        <v>0</v>
      </c>
      <c r="BF45" s="93" t="s">
        <v>12</v>
      </c>
      <c r="BG45" s="79">
        <f>VLOOKUP(1,AS45:AW48,5,FALSE)</f>
        <v>0</v>
      </c>
      <c r="BH45" s="80" t="s">
        <v>24</v>
      </c>
      <c r="BI45" s="85"/>
      <c r="BJ45" s="85">
        <f>IF(E45&gt;G45,IF(Spielplan!E45&gt;Spielplan!G45,Punktemodus!$B$3,0),0)</f>
        <v>0</v>
      </c>
      <c r="BK45" s="85">
        <f>IF(E45=G45,IF(Spielplan!E45=Spielplan!G45,Punktemodus!$B$3,0),0)</f>
        <v>10</v>
      </c>
      <c r="BL45" s="85">
        <f>IF(E45&lt;G45,IF(Spielplan!E45&lt;Spielplan!G45,Punktemodus!$B$3,0),0)</f>
        <v>0</v>
      </c>
      <c r="BM45" s="85">
        <f>IF(E45=Spielplan!E45,IF(G45=Spielplan!G45,Punktemodus!$B$5,0),0)</f>
        <v>3</v>
      </c>
      <c r="BN45" s="85">
        <f>IF(E45=Spielplan!E45,Punktemodus!$B$7,0)</f>
        <v>1</v>
      </c>
      <c r="BO45" s="85">
        <f>IF(G45=Spielplan!G45,Punktemodus!$B$7,0)</f>
        <v>1</v>
      </c>
      <c r="BP45" s="137">
        <f>IF(Spielplan!E45="",0,SUM(BJ45:BO45))</f>
        <v>0</v>
      </c>
      <c r="BQ45" s="85"/>
      <c r="BR45" s="141"/>
      <c r="BS45" s="363"/>
      <c r="BT45" s="364"/>
      <c r="BU45" s="365"/>
      <c r="BV45" s="366"/>
      <c r="BW45" s="156"/>
      <c r="BX45" s="351"/>
      <c r="BY45" s="351"/>
      <c r="BZ45" s="352"/>
      <c r="CA45" s="156"/>
      <c r="CB45" s="155"/>
      <c r="CC45" s="155"/>
      <c r="CD45" s="155"/>
      <c r="CE45" s="351"/>
      <c r="CF45" s="351"/>
      <c r="CG45" s="155"/>
      <c r="CH45" s="155"/>
      <c r="CI45" s="155"/>
      <c r="CJ45" s="351"/>
      <c r="CK45" s="155"/>
      <c r="CL45" s="155"/>
      <c r="CM45" s="155"/>
      <c r="CN45" s="155"/>
      <c r="CO45" s="351"/>
      <c r="CP45" s="155"/>
      <c r="CQ45" s="155"/>
      <c r="CR45" s="155"/>
      <c r="CS45" s="351"/>
      <c r="CT45" s="155"/>
      <c r="CU45" s="134"/>
      <c r="CV45" s="134"/>
      <c r="CW45" s="134"/>
    </row>
    <row r="46" spans="1:101" ht="18.75" customHeight="1" thickBot="1" x14ac:dyDescent="0.3">
      <c r="A46" s="60"/>
      <c r="B46" s="60"/>
      <c r="C46" s="48" t="str">
        <f>Spielplan!$C$46</f>
        <v>England</v>
      </c>
      <c r="D46" s="49"/>
      <c r="E46" s="104"/>
      <c r="F46" s="93"/>
      <c r="G46" s="104"/>
      <c r="H46" s="48" t="str">
        <f>Spielplan!$H$46</f>
        <v>Italien</v>
      </c>
      <c r="I46" s="49"/>
      <c r="J46" s="60"/>
      <c r="K46" s="60" t="s">
        <v>86</v>
      </c>
      <c r="L46" s="60">
        <f t="shared" si="12"/>
        <v>0</v>
      </c>
      <c r="M46" s="60"/>
      <c r="N46" s="60"/>
      <c r="O46" s="60">
        <f>IF($E46="",0,IF($E46&gt;$G46,3,IF($E46=$G46,1,0)))</f>
        <v>0</v>
      </c>
      <c r="P46" s="60">
        <f>IF($G46="",0,IF($E46&gt;$G46,0,IF($E46=$G46,1,3)))</f>
        <v>0</v>
      </c>
      <c r="Q46" s="60"/>
      <c r="R46" s="60"/>
      <c r="S46" s="60">
        <f>E46</f>
        <v>0</v>
      </c>
      <c r="T46" s="60">
        <f>G46</f>
        <v>0</v>
      </c>
      <c r="U46" s="60"/>
      <c r="V46" s="60"/>
      <c r="W46" s="60">
        <f>G46</f>
        <v>0</v>
      </c>
      <c r="X46" s="60">
        <f>E46</f>
        <v>0</v>
      </c>
      <c r="Y46" s="60"/>
      <c r="Z46" s="60">
        <f>N51</f>
        <v>0</v>
      </c>
      <c r="AA46" s="60">
        <f>R51</f>
        <v>0</v>
      </c>
      <c r="AB46" s="60">
        <f>V51</f>
        <v>0</v>
      </c>
      <c r="AC46" s="60">
        <f>AA46-AB46</f>
        <v>0</v>
      </c>
      <c r="AD46" s="60">
        <f>IF(Z46&gt;Z45,-1,0)</f>
        <v>0</v>
      </c>
      <c r="AE46" s="60">
        <f>IF(Z46&gt;Z47,-1,0)</f>
        <v>0</v>
      </c>
      <c r="AF46" s="60">
        <f>IF(Z46&gt;Z48,-1,0)</f>
        <v>0</v>
      </c>
      <c r="AG46" s="60">
        <f>10000-(AJ46*1000+AM46*100+AK46*10)</f>
        <v>10000</v>
      </c>
      <c r="AH46" s="90">
        <f>RANK(AG46,AG45:AG48,1)</f>
        <v>1</v>
      </c>
      <c r="AI46" s="60" t="str">
        <f>H45</f>
        <v>Costa Rica</v>
      </c>
      <c r="AJ46" s="60">
        <f t="shared" si="13"/>
        <v>0</v>
      </c>
      <c r="AK46" s="60">
        <f t="shared" si="13"/>
        <v>0</v>
      </c>
      <c r="AL46" s="60">
        <f t="shared" si="13"/>
        <v>0</v>
      </c>
      <c r="AM46" s="60">
        <f>AK46-AL46</f>
        <v>0</v>
      </c>
      <c r="AN46" s="187">
        <f>IF(AG45=AG46,IF(E45&gt;G45,AG45-0.1,AG45),AG45)</f>
        <v>10000</v>
      </c>
      <c r="AO46" s="187"/>
      <c r="AP46" s="187">
        <f>IF(AG47=AG46,IF(G50&gt;E50,AG47-0.1,AG47),AG47)</f>
        <v>10000</v>
      </c>
      <c r="AQ46" s="187">
        <f>IF(AG48=AG46,IF(G48&gt;E48,AG48-0.1,AG48),AG48)</f>
        <v>10000</v>
      </c>
      <c r="AR46" s="187">
        <f>AO49</f>
        <v>30000</v>
      </c>
      <c r="AS46" s="90">
        <f>RANK(AR46,AR45:AR48,1)</f>
        <v>1</v>
      </c>
      <c r="AT46" s="60" t="str">
        <f t="shared" si="14"/>
        <v>Costa Rica</v>
      </c>
      <c r="AU46" s="60">
        <f t="shared" si="14"/>
        <v>0</v>
      </c>
      <c r="AV46" s="60">
        <f t="shared" si="14"/>
        <v>0</v>
      </c>
      <c r="AW46" s="60">
        <f t="shared" si="14"/>
        <v>0</v>
      </c>
      <c r="AX46" s="60"/>
      <c r="AY46" s="60"/>
      <c r="AZ46" s="60"/>
      <c r="BA46" s="50">
        <v>2</v>
      </c>
      <c r="BB46" s="48" t="e">
        <f>VLOOKUP(2,AS45:AT48,2,FALSE)</f>
        <v>#N/A</v>
      </c>
      <c r="BC46" s="49"/>
      <c r="BD46" s="51" t="e">
        <f>VLOOKUP(2,AS45:AW48,3,FALSE)</f>
        <v>#N/A</v>
      </c>
      <c r="BE46" s="52" t="e">
        <f>VLOOKUP(2,AS45:AW48,4,FALSE)</f>
        <v>#N/A</v>
      </c>
      <c r="BF46" s="93" t="s">
        <v>12</v>
      </c>
      <c r="BG46" s="52" t="e">
        <f>VLOOKUP(2,AS45:AW48,5,FALSE)</f>
        <v>#N/A</v>
      </c>
      <c r="BH46" s="81" t="s">
        <v>25</v>
      </c>
      <c r="BI46" s="85"/>
      <c r="BJ46" s="85">
        <f>IF(E46&gt;G46,IF(Spielplan!E46&gt;Spielplan!G46,Punktemodus!$B$3,0),0)</f>
        <v>0</v>
      </c>
      <c r="BK46" s="85">
        <f>IF(E46=G46,IF(Spielplan!E46=Spielplan!G46,Punktemodus!$B$3,0),0)</f>
        <v>10</v>
      </c>
      <c r="BL46" s="85">
        <f>IF(E46&lt;G46,IF(Spielplan!E46&lt;Spielplan!G46,Punktemodus!$B$3,0),0)</f>
        <v>0</v>
      </c>
      <c r="BM46" s="85">
        <f>IF(E46=Spielplan!E46,IF(G46=Spielplan!G46,Punktemodus!$B$5,0),0)</f>
        <v>3</v>
      </c>
      <c r="BN46" s="85">
        <f>IF(E46=Spielplan!E46,Punktemodus!$B$7,0)</f>
        <v>1</v>
      </c>
      <c r="BO46" s="85">
        <f>IF(G46=Spielplan!G46,Punktemodus!$B$7,0)</f>
        <v>1</v>
      </c>
      <c r="BP46" s="137">
        <f>IF(Spielplan!E46="",0,SUM(BJ46:BO46))</f>
        <v>0</v>
      </c>
      <c r="BQ46" s="85"/>
      <c r="BR46" s="141"/>
      <c r="BS46" s="142"/>
      <c r="BT46" s="155"/>
      <c r="BU46" s="154" t="s">
        <v>120</v>
      </c>
      <c r="BV46" s="155"/>
      <c r="BW46" s="155"/>
      <c r="BX46" s="351"/>
      <c r="BY46" s="351"/>
      <c r="BZ46" s="352"/>
      <c r="CA46" s="155"/>
      <c r="CB46" s="155"/>
      <c r="CC46" s="155"/>
      <c r="CD46" s="155"/>
      <c r="CE46" s="351"/>
      <c r="CF46" s="351"/>
      <c r="CG46" s="155"/>
      <c r="CH46" s="155"/>
      <c r="CI46" s="155"/>
      <c r="CJ46" s="351"/>
      <c r="CK46" s="155"/>
      <c r="CL46" s="155"/>
      <c r="CM46" s="155"/>
      <c r="CN46" s="155"/>
      <c r="CO46" s="351"/>
      <c r="CP46" s="155"/>
      <c r="CQ46" s="155"/>
      <c r="CR46" s="155"/>
      <c r="CS46" s="351"/>
      <c r="CT46" s="155"/>
      <c r="CU46" s="134"/>
      <c r="CV46" s="134"/>
      <c r="CW46" s="134"/>
    </row>
    <row r="47" spans="1:101" ht="18.75" customHeight="1" thickBot="1" x14ac:dyDescent="0.3">
      <c r="A47" s="60"/>
      <c r="B47" s="60"/>
      <c r="C47" s="75" t="str">
        <f>C45</f>
        <v>Uruguay</v>
      </c>
      <c r="D47" s="76"/>
      <c r="E47" s="104"/>
      <c r="F47" s="93"/>
      <c r="G47" s="104"/>
      <c r="H47" s="75" t="str">
        <f>C46</f>
        <v>England</v>
      </c>
      <c r="I47" s="76"/>
      <c r="J47" s="60"/>
      <c r="K47" s="60" t="s">
        <v>87</v>
      </c>
      <c r="L47" s="60">
        <f t="shared" si="12"/>
        <v>0</v>
      </c>
      <c r="M47" s="60">
        <f>IF($E47="",0,IF($E47&gt;$G47,3,IF($E47=G47,1,0)))</f>
        <v>0</v>
      </c>
      <c r="N47" s="60"/>
      <c r="O47" s="60">
        <f>IF($G47="",0,IF($E47&gt;$G47,0,IF($E47=$G47,1,3)))</f>
        <v>0</v>
      </c>
      <c r="P47" s="60"/>
      <c r="Q47" s="60">
        <f>E47</f>
        <v>0</v>
      </c>
      <c r="R47" s="60"/>
      <c r="S47" s="60">
        <f>G47</f>
        <v>0</v>
      </c>
      <c r="T47" s="60"/>
      <c r="U47" s="60">
        <f>G47</f>
        <v>0</v>
      </c>
      <c r="V47" s="60"/>
      <c r="W47" s="60">
        <f>E47</f>
        <v>0</v>
      </c>
      <c r="X47" s="60"/>
      <c r="Y47" s="60"/>
      <c r="Z47" s="60">
        <f>O51</f>
        <v>0</v>
      </c>
      <c r="AA47" s="60">
        <f>S51</f>
        <v>0</v>
      </c>
      <c r="AB47" s="60">
        <f>W51</f>
        <v>0</v>
      </c>
      <c r="AC47" s="60">
        <f>AA47-AB47</f>
        <v>0</v>
      </c>
      <c r="AD47" s="60">
        <f>IF(Z47&gt;Z45,-1,0)</f>
        <v>0</v>
      </c>
      <c r="AE47" s="60">
        <f>IF(Z47&gt;Z46,-1,0)</f>
        <v>0</v>
      </c>
      <c r="AF47" s="60">
        <f>IF(Z47&gt;Z48,-1,0)</f>
        <v>0</v>
      </c>
      <c r="AG47" s="60">
        <f>10000-(AJ47*1000+AM47*100+AK47*10)</f>
        <v>10000</v>
      </c>
      <c r="AH47" s="90">
        <f>RANK(AG47,AG45:AG48,1)</f>
        <v>1</v>
      </c>
      <c r="AI47" s="60" t="str">
        <f>C46</f>
        <v>England</v>
      </c>
      <c r="AJ47" s="60">
        <f t="shared" si="13"/>
        <v>0</v>
      </c>
      <c r="AK47" s="60">
        <f t="shared" si="13"/>
        <v>0</v>
      </c>
      <c r="AL47" s="60">
        <f t="shared" si="13"/>
        <v>0</v>
      </c>
      <c r="AM47" s="60">
        <f>AK47-AL47</f>
        <v>0</v>
      </c>
      <c r="AN47" s="187">
        <f>IF(AG45=AG47,IF(E47&gt;G47,AG45-0.1,AG45),AG45)</f>
        <v>10000</v>
      </c>
      <c r="AO47" s="187">
        <f>IF(AG46=AG47,IF(E50&gt;G50,AG46-0.1,AG46),AG46)</f>
        <v>10000</v>
      </c>
      <c r="AP47" s="187"/>
      <c r="AQ47" s="187">
        <f>IF(AG48=AG47,IF(G46&gt;E46,AG48-0.1,AG48),AG48)</f>
        <v>10000</v>
      </c>
      <c r="AR47" s="187">
        <f>AP49</f>
        <v>30000</v>
      </c>
      <c r="AS47" s="90">
        <f>RANK(AR47,AR45:AR48,1)</f>
        <v>1</v>
      </c>
      <c r="AT47" s="60" t="str">
        <f t="shared" si="14"/>
        <v>England</v>
      </c>
      <c r="AU47" s="60">
        <f t="shared" si="14"/>
        <v>0</v>
      </c>
      <c r="AV47" s="60">
        <f t="shared" si="14"/>
        <v>0</v>
      </c>
      <c r="AW47" s="60">
        <f t="shared" si="14"/>
        <v>0</v>
      </c>
      <c r="AX47" s="60"/>
      <c r="AY47" s="60"/>
      <c r="AZ47" s="60"/>
      <c r="BA47" s="113">
        <v>3</v>
      </c>
      <c r="BB47" s="114" t="e">
        <f>VLOOKUP(3,AS45:AT48,2,FALSE)</f>
        <v>#N/A</v>
      </c>
      <c r="BC47" s="115"/>
      <c r="BD47" s="116" t="e">
        <f>VLOOKUP(3,AS45:AW48,3,FALSE)</f>
        <v>#N/A</v>
      </c>
      <c r="BE47" s="116" t="e">
        <f>VLOOKUP(3,AS45:AW48,4,FALSE)</f>
        <v>#N/A</v>
      </c>
      <c r="BF47" s="93" t="s">
        <v>12</v>
      </c>
      <c r="BG47" s="116" t="e">
        <f>VLOOKUP(3,AS45:AW48,5,FALSE)</f>
        <v>#N/A</v>
      </c>
      <c r="BH47" s="60"/>
      <c r="BI47" s="60"/>
      <c r="BJ47" s="85">
        <f>IF(E47&gt;G47,IF(Spielplan!E47&gt;Spielplan!G47,Punktemodus!$B$3,0),0)</f>
        <v>0</v>
      </c>
      <c r="BK47" s="85">
        <f>IF(E47=G47,IF(Spielplan!E47=Spielplan!G47,Punktemodus!$B$3,0),0)</f>
        <v>10</v>
      </c>
      <c r="BL47" s="85">
        <f>IF(E47&lt;G47,IF(Spielplan!E47&lt;Spielplan!G47,Punktemodus!$B$3,0),0)</f>
        <v>0</v>
      </c>
      <c r="BM47" s="85">
        <f>IF(E47=Spielplan!E47,IF(G47=Spielplan!G47,Punktemodus!$B$5,0),0)</f>
        <v>3</v>
      </c>
      <c r="BN47" s="85">
        <f>IF(E47=Spielplan!E47,Punktemodus!$B$7,0)</f>
        <v>1</v>
      </c>
      <c r="BO47" s="85">
        <f>IF(G47=Spielplan!G47,Punktemodus!$B$7,0)</f>
        <v>1</v>
      </c>
      <c r="BP47" s="137">
        <f>IF(Spielplan!E47="",0,SUM(BJ47:BO47))</f>
        <v>0</v>
      </c>
      <c r="BQ47" s="85"/>
      <c r="BR47" s="141"/>
      <c r="BS47" s="134"/>
      <c r="BT47" s="134"/>
      <c r="BU47" s="134"/>
      <c r="BV47" s="134"/>
      <c r="BW47" s="155"/>
      <c r="BX47" s="351"/>
      <c r="BY47" s="351"/>
      <c r="BZ47" s="352"/>
      <c r="CA47" s="155"/>
      <c r="CB47" s="155"/>
      <c r="CC47" s="155"/>
      <c r="CD47" s="155"/>
      <c r="CE47" s="351"/>
      <c r="CF47" s="351"/>
      <c r="CG47" s="155"/>
      <c r="CH47" s="155"/>
      <c r="CI47" s="155"/>
      <c r="CJ47" s="351"/>
      <c r="CK47" s="155"/>
      <c r="CL47" s="155"/>
      <c r="CM47" s="155"/>
      <c r="CN47" s="155"/>
      <c r="CO47" s="351"/>
      <c r="CP47" s="155"/>
      <c r="CQ47" s="155"/>
      <c r="CR47" s="155"/>
      <c r="CS47" s="351"/>
      <c r="CT47" s="155"/>
      <c r="CU47" s="134"/>
      <c r="CV47" s="134"/>
      <c r="CW47" s="134"/>
    </row>
    <row r="48" spans="1:101" ht="18.75" customHeight="1" thickBot="1" x14ac:dyDescent="0.3">
      <c r="A48" s="60"/>
      <c r="B48" s="60"/>
      <c r="C48" s="48" t="str">
        <f>H45</f>
        <v>Costa Rica</v>
      </c>
      <c r="D48" s="49"/>
      <c r="E48" s="104"/>
      <c r="F48" s="93"/>
      <c r="G48" s="104"/>
      <c r="H48" s="48" t="str">
        <f>H46</f>
        <v>Italien</v>
      </c>
      <c r="I48" s="49"/>
      <c r="J48" s="60"/>
      <c r="K48" s="60" t="s">
        <v>88</v>
      </c>
      <c r="L48" s="60">
        <f t="shared" si="12"/>
        <v>0</v>
      </c>
      <c r="M48" s="60"/>
      <c r="N48" s="60">
        <f>IF($E48="",0,IF($E48&gt;$G48,3,IF($E48=$G48,1,0)))</f>
        <v>0</v>
      </c>
      <c r="O48" s="60"/>
      <c r="P48" s="60">
        <f>IF($G48="",0,IF($E48&gt;$G48,0,IF($E48=$G48,1,3)))</f>
        <v>0</v>
      </c>
      <c r="Q48" s="60"/>
      <c r="R48" s="60">
        <f>E48</f>
        <v>0</v>
      </c>
      <c r="S48" s="60"/>
      <c r="T48" s="60">
        <f>G48</f>
        <v>0</v>
      </c>
      <c r="U48" s="60"/>
      <c r="V48" s="60">
        <f>G48</f>
        <v>0</v>
      </c>
      <c r="W48" s="60"/>
      <c r="X48" s="60">
        <f>E48</f>
        <v>0</v>
      </c>
      <c r="Y48" s="60"/>
      <c r="Z48" s="60">
        <f>P51</f>
        <v>0</v>
      </c>
      <c r="AA48" s="60">
        <f>T51</f>
        <v>0</v>
      </c>
      <c r="AB48" s="60">
        <f>X51</f>
        <v>0</v>
      </c>
      <c r="AC48" s="60">
        <f>AA48-AB48</f>
        <v>0</v>
      </c>
      <c r="AD48" s="60">
        <f>IF(Z48&gt;Z45,-1,0)</f>
        <v>0</v>
      </c>
      <c r="AE48" s="60">
        <f>IF(Z48&gt;Z46,-1,0)</f>
        <v>0</v>
      </c>
      <c r="AF48" s="60">
        <f>IF(Z48&gt;Z47,-1,0)</f>
        <v>0</v>
      </c>
      <c r="AG48" s="60">
        <f>10000-(AJ48*1000+AM48*100+AK48*10)</f>
        <v>10000</v>
      </c>
      <c r="AH48" s="90">
        <f>RANK(AG48,AG45:AG48,1)</f>
        <v>1</v>
      </c>
      <c r="AI48" s="60" t="str">
        <f>H46</f>
        <v>Italien</v>
      </c>
      <c r="AJ48" s="60">
        <f t="shared" si="13"/>
        <v>0</v>
      </c>
      <c r="AK48" s="60">
        <f t="shared" si="13"/>
        <v>0</v>
      </c>
      <c r="AL48" s="60">
        <f t="shared" si="13"/>
        <v>0</v>
      </c>
      <c r="AM48" s="60">
        <f>AK48-AL48</f>
        <v>0</v>
      </c>
      <c r="AN48" s="187">
        <f>IF(AG45=AG48,IF(E49&gt;G49,AG45-0.1,AG45),AG45)</f>
        <v>10000</v>
      </c>
      <c r="AO48" s="187">
        <f>IF(AG46=AG48,IF(E48&gt;G48,AG46-0.1,AG46),AG46)</f>
        <v>10000</v>
      </c>
      <c r="AP48" s="187">
        <f>IF(AG47=AG48,IF(E46&gt;G46,AG47-0.1,AG47),AG47)</f>
        <v>10000</v>
      </c>
      <c r="AQ48" s="187"/>
      <c r="AR48" s="187">
        <f>AQ49</f>
        <v>30000</v>
      </c>
      <c r="AS48" s="90">
        <f>RANK(AR48,AR45:AR48,1)</f>
        <v>1</v>
      </c>
      <c r="AT48" s="60" t="str">
        <f t="shared" si="14"/>
        <v>Italien</v>
      </c>
      <c r="AU48" s="60">
        <f t="shared" si="14"/>
        <v>0</v>
      </c>
      <c r="AV48" s="60">
        <f t="shared" si="14"/>
        <v>0</v>
      </c>
      <c r="AW48" s="60">
        <f t="shared" si="14"/>
        <v>0</v>
      </c>
      <c r="AX48" s="60"/>
      <c r="AY48" s="60"/>
      <c r="AZ48" s="60"/>
      <c r="BA48" s="113">
        <v>4</v>
      </c>
      <c r="BB48" s="114" t="e">
        <f>VLOOKUP(4,AS45:AT48,2,FALSE)</f>
        <v>#N/A</v>
      </c>
      <c r="BC48" s="115"/>
      <c r="BD48" s="116" t="e">
        <f>VLOOKUP(4,AS45:AW48,3,FALSE)</f>
        <v>#N/A</v>
      </c>
      <c r="BE48" s="116" t="e">
        <f>VLOOKUP(4,AS45:AW48,4,FALSE)</f>
        <v>#N/A</v>
      </c>
      <c r="BF48" s="93" t="s">
        <v>12</v>
      </c>
      <c r="BG48" s="116" t="e">
        <f>VLOOKUP(4,AS45:AW48,5,FALSE)</f>
        <v>#N/A</v>
      </c>
      <c r="BH48" s="60"/>
      <c r="BI48" s="60"/>
      <c r="BJ48" s="85">
        <f>IF(E48&gt;G48,IF(Spielplan!E48&gt;Spielplan!G48,Punktemodus!$B$3,0),0)</f>
        <v>0</v>
      </c>
      <c r="BK48" s="85">
        <f>IF(E48=G48,IF(Spielplan!E48=Spielplan!G48,Punktemodus!$B$3,0),0)</f>
        <v>10</v>
      </c>
      <c r="BL48" s="85">
        <f>IF(E48&lt;G48,IF(Spielplan!E48&lt;Spielplan!G48,Punktemodus!$B$3,0),0)</f>
        <v>0</v>
      </c>
      <c r="BM48" s="85">
        <f>IF(E48=Spielplan!E48,IF(G48=Spielplan!G48,Punktemodus!$B$5,0),0)</f>
        <v>3</v>
      </c>
      <c r="BN48" s="85">
        <f>IF(E48=Spielplan!E48,Punktemodus!$B$7,0)</f>
        <v>1</v>
      </c>
      <c r="BO48" s="85">
        <f>IF(G48=Spielplan!G48,Punktemodus!$B$7,0)</f>
        <v>1</v>
      </c>
      <c r="BP48" s="137">
        <f>IF(Spielplan!E48="",0,SUM(BJ48:BO48))</f>
        <v>0</v>
      </c>
      <c r="BQ48" s="85"/>
      <c r="BR48" s="141"/>
      <c r="BS48" s="143" t="s">
        <v>18</v>
      </c>
      <c r="BT48" s="144" t="str">
        <f>Spielplan!$BL$12</f>
        <v/>
      </c>
      <c r="BU48" s="145"/>
      <c r="BV48" s="146">
        <f>Spielplan!$BN$12</f>
        <v>0</v>
      </c>
      <c r="BW48" s="157"/>
      <c r="BX48" s="158">
        <f>IF(BT12=BT48,Punktemodus!$B$11,0)</f>
        <v>10</v>
      </c>
      <c r="BY48" s="158">
        <f>IF(BT48=BT29,Punktemodus!B13,0)</f>
        <v>5</v>
      </c>
      <c r="BZ48" s="142"/>
      <c r="CA48" s="155"/>
      <c r="CB48" s="154" t="s">
        <v>27</v>
      </c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34"/>
      <c r="CV48" s="134"/>
      <c r="CW48" s="134"/>
    </row>
    <row r="49" spans="1:101" ht="18.75" customHeight="1" thickBot="1" x14ac:dyDescent="0.3">
      <c r="A49" s="60"/>
      <c r="B49" s="60"/>
      <c r="C49" s="75" t="str">
        <f>C45</f>
        <v>Uruguay</v>
      </c>
      <c r="D49" s="76"/>
      <c r="E49" s="104"/>
      <c r="F49" s="93"/>
      <c r="G49" s="104"/>
      <c r="H49" s="75" t="str">
        <f>H46</f>
        <v>Italien</v>
      </c>
      <c r="I49" s="76"/>
      <c r="J49" s="60"/>
      <c r="K49" s="60" t="s">
        <v>89</v>
      </c>
      <c r="L49" s="60">
        <f t="shared" si="12"/>
        <v>0</v>
      </c>
      <c r="M49" s="60">
        <f>IF($E49="",0,IF($E49&gt;$G49,3,IF($E49=G49,1,0)))</f>
        <v>0</v>
      </c>
      <c r="N49" s="60"/>
      <c r="O49" s="60"/>
      <c r="P49" s="60">
        <f>IF($G49="",0,IF($E49&gt;$G49,0,IF($E49=$G49,1,3)))</f>
        <v>0</v>
      </c>
      <c r="Q49" s="60">
        <f>E49</f>
        <v>0</v>
      </c>
      <c r="R49" s="60"/>
      <c r="S49" s="60"/>
      <c r="T49" s="60">
        <f>G49</f>
        <v>0</v>
      </c>
      <c r="U49" s="60">
        <f>G49</f>
        <v>0</v>
      </c>
      <c r="V49" s="60"/>
      <c r="W49" s="60"/>
      <c r="X49" s="60">
        <f>E49</f>
        <v>0</v>
      </c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187">
        <f>SUM(AN45:AN48)</f>
        <v>30000</v>
      </c>
      <c r="AO49" s="187">
        <f>SUM(AO45:AO48)</f>
        <v>30000</v>
      </c>
      <c r="AP49" s="187">
        <f>SUM(AP45:AP48)</f>
        <v>30000</v>
      </c>
      <c r="AQ49" s="187">
        <f>SUM(AQ45:AQ48)</f>
        <v>30000</v>
      </c>
      <c r="AR49" s="187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85">
        <f>IF(E49&gt;G49,IF(Spielplan!E49&gt;Spielplan!G49,Punktemodus!$B$3,0),0)</f>
        <v>0</v>
      </c>
      <c r="BK49" s="85">
        <f>IF(E49=G49,IF(Spielplan!E49=Spielplan!G49,Punktemodus!$B$3,0),0)</f>
        <v>10</v>
      </c>
      <c r="BL49" s="85">
        <f>IF(E49&lt;G49,IF(Spielplan!E49&lt;Spielplan!G49,Punktemodus!$B$3,0),0)</f>
        <v>0</v>
      </c>
      <c r="BM49" s="85">
        <f>IF(E49=Spielplan!E49,IF(G49=Spielplan!G49,Punktemodus!$B$5,0),0)</f>
        <v>3</v>
      </c>
      <c r="BN49" s="85">
        <f>IF(E49=Spielplan!E49,Punktemodus!$B$7,0)</f>
        <v>1</v>
      </c>
      <c r="BO49" s="85">
        <f>IF(G49=Spielplan!G49,Punktemodus!$B$7,0)</f>
        <v>1</v>
      </c>
      <c r="BP49" s="137">
        <f>IF(Spielplan!E49="",0,SUM(BJ49:BO49))</f>
        <v>0</v>
      </c>
      <c r="BQ49" s="60"/>
      <c r="BR49" s="141"/>
      <c r="BS49" s="149" t="s">
        <v>21</v>
      </c>
      <c r="BT49" s="144" t="str">
        <f>Spielplan!$BL$13</f>
        <v/>
      </c>
      <c r="BU49" s="145"/>
      <c r="BV49" s="146">
        <f>Spielplan!$BN$13</f>
        <v>0</v>
      </c>
      <c r="BW49" s="155"/>
      <c r="BX49" s="158">
        <f>IF(BT13=BT49,Punktemodus!$B$11,0)</f>
        <v>10</v>
      </c>
      <c r="BY49" s="158">
        <f>IF(BT49=BT28,Punktemodus!B13,0)</f>
        <v>5</v>
      </c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34"/>
      <c r="CV49" s="134"/>
      <c r="CW49" s="134"/>
    </row>
    <row r="50" spans="1:101" ht="18.75" customHeight="1" thickBot="1" x14ac:dyDescent="0.3">
      <c r="A50" s="60"/>
      <c r="B50" s="60"/>
      <c r="C50" s="48" t="str">
        <f>H45</f>
        <v>Costa Rica</v>
      </c>
      <c r="D50" s="49"/>
      <c r="E50" s="104"/>
      <c r="F50" s="93"/>
      <c r="G50" s="104"/>
      <c r="H50" s="48" t="str">
        <f>C46</f>
        <v>England</v>
      </c>
      <c r="I50" s="49"/>
      <c r="J50" s="60"/>
      <c r="K50" s="60" t="s">
        <v>89</v>
      </c>
      <c r="L50" s="60">
        <f t="shared" si="12"/>
        <v>0</v>
      </c>
      <c r="M50" s="60"/>
      <c r="N50" s="60">
        <f>IF($E50="",0,IF($E50&gt;$G50,3,IF($E50=$G50,1,0)))</f>
        <v>0</v>
      </c>
      <c r="O50" s="60">
        <f>IF($G50="",0,IF($E50&gt;$G50,0,IF($E50=$G50,1,3)))</f>
        <v>0</v>
      </c>
      <c r="P50" s="60"/>
      <c r="Q50" s="60"/>
      <c r="R50" s="60">
        <f>E50</f>
        <v>0</v>
      </c>
      <c r="S50" s="60">
        <f>G50</f>
        <v>0</v>
      </c>
      <c r="T50" s="60"/>
      <c r="U50" s="60"/>
      <c r="V50" s="60">
        <f>G50</f>
        <v>0</v>
      </c>
      <c r="W50" s="60">
        <f>E50</f>
        <v>0</v>
      </c>
      <c r="X50" s="60"/>
      <c r="Y50" s="60"/>
      <c r="Z50" s="60" t="s">
        <v>30</v>
      </c>
      <c r="AA50" s="60"/>
      <c r="AB50" s="60"/>
      <c r="AC50" s="60"/>
      <c r="AD50" s="60"/>
      <c r="AE50" s="60"/>
      <c r="AF50" s="60"/>
      <c r="AG50" s="60" t="b">
        <f>OR(AG45=AG46,AG45=AG47,AG45=AG48,AG46=AG47,AG46=AG48,AG47=AG48)</f>
        <v>1</v>
      </c>
      <c r="AH50" s="60"/>
      <c r="AI50" s="60"/>
      <c r="AJ50" s="60"/>
      <c r="AK50" s="60"/>
      <c r="AL50" s="60"/>
      <c r="AM50" s="60"/>
      <c r="AN50" s="60"/>
      <c r="AO50" s="60" t="s">
        <v>34</v>
      </c>
      <c r="AP50" s="60"/>
      <c r="AQ50" s="60"/>
      <c r="AR50" s="60" t="b">
        <f>OR(AR45=AR46,AR45=AR47,AR45=AR48,AR46=AR47,AR46=AR48,AR47=AR48)</f>
        <v>1</v>
      </c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85">
        <f>IF(E50&gt;G50,IF(Spielplan!E50&gt;Spielplan!G50,Punktemodus!$B$3,0),0)</f>
        <v>0</v>
      </c>
      <c r="BK50" s="85">
        <f>IF(E50=G50,IF(Spielplan!E50=Spielplan!G50,Punktemodus!$B$3,0),0)</f>
        <v>10</v>
      </c>
      <c r="BL50" s="85">
        <f>IF(E50&lt;G50,IF(Spielplan!E50&lt;Spielplan!G50,Punktemodus!$B$3,0),0)</f>
        <v>0</v>
      </c>
      <c r="BM50" s="85">
        <f>IF(E50=Spielplan!E50,IF(G50=Spielplan!G50,Punktemodus!$B$5,0),0)</f>
        <v>3</v>
      </c>
      <c r="BN50" s="85">
        <f>IF(E50=Spielplan!E50,Punktemodus!$B$7,0)</f>
        <v>1</v>
      </c>
      <c r="BO50" s="85">
        <f>IF(G50=Spielplan!G50,Punktemodus!$B$7,0)</f>
        <v>1</v>
      </c>
      <c r="BP50" s="137">
        <f>IF(Spielplan!E50="",0,SUM(BJ50:BO50))</f>
        <v>0</v>
      </c>
      <c r="BQ50" s="60"/>
      <c r="BR50" s="141"/>
      <c r="BS50" s="150"/>
      <c r="BT50" s="134"/>
      <c r="BU50" s="134"/>
      <c r="BV50" s="151"/>
      <c r="BW50" s="157"/>
      <c r="BX50" s="158"/>
      <c r="BY50" s="158"/>
      <c r="BZ50" s="155"/>
      <c r="CA50" s="144" t="str">
        <f>Spielplan!$BS$14</f>
        <v/>
      </c>
      <c r="CB50" s="159"/>
      <c r="CC50" s="146">
        <f>Spielplan!$BU$14</f>
        <v>0</v>
      </c>
      <c r="CD50" s="157"/>
      <c r="CE50" s="155">
        <f>IF(CA50=CA14,Punktemodus!B15,0)</f>
        <v>20</v>
      </c>
      <c r="CF50" s="158">
        <f>IF(OR(CA50=$CA$15,CA50=$CA$22,CA50=$CA$23,CA50=$CA$30,CA50=$CA$31,CA50=$CA$38,CA50=$CA$39),Punktemodus!B17,0)</f>
        <v>10</v>
      </c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34"/>
      <c r="CV50" s="134"/>
      <c r="CW50" s="134"/>
    </row>
    <row r="51" spans="1:101" ht="18.75" customHeight="1" thickBot="1" x14ac:dyDescent="0.3">
      <c r="A51" s="60"/>
      <c r="B51" s="60"/>
      <c r="C51" s="136" t="str">
        <f>IF(G50="","",IF(AR50=TRUE,"Achtung: Fehler in Tabelle!",""))</f>
        <v/>
      </c>
      <c r="D51" s="60"/>
      <c r="E51" s="85"/>
      <c r="F51" s="60"/>
      <c r="G51" s="85"/>
      <c r="H51" s="60"/>
      <c r="I51" s="60"/>
      <c r="J51" s="60"/>
      <c r="K51" s="60"/>
      <c r="L51" s="60"/>
      <c r="M51" s="60">
        <f t="shared" ref="M51:X51" si="15">SUM(M45:M50)</f>
        <v>0</v>
      </c>
      <c r="N51" s="60">
        <f t="shared" si="15"/>
        <v>0</v>
      </c>
      <c r="O51" s="60">
        <f t="shared" si="15"/>
        <v>0</v>
      </c>
      <c r="P51" s="60">
        <f t="shared" si="15"/>
        <v>0</v>
      </c>
      <c r="Q51" s="60">
        <f t="shared" si="15"/>
        <v>0</v>
      </c>
      <c r="R51" s="60">
        <f t="shared" si="15"/>
        <v>0</v>
      </c>
      <c r="S51" s="60">
        <f t="shared" si="15"/>
        <v>0</v>
      </c>
      <c r="T51" s="60">
        <f t="shared" si="15"/>
        <v>0</v>
      </c>
      <c r="U51" s="60">
        <f t="shared" si="15"/>
        <v>0</v>
      </c>
      <c r="V51" s="60">
        <f t="shared" si="15"/>
        <v>0</v>
      </c>
      <c r="W51" s="60">
        <f t="shared" si="15"/>
        <v>0</v>
      </c>
      <c r="X51" s="60">
        <f t="shared" si="15"/>
        <v>0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160">
        <f>SUM(BP45:BP50)</f>
        <v>0</v>
      </c>
      <c r="BQ51" s="60"/>
      <c r="BR51" s="141"/>
      <c r="BS51" s="152"/>
      <c r="BT51" s="134"/>
      <c r="BU51" s="134"/>
      <c r="BV51" s="151"/>
      <c r="BW51" s="157"/>
      <c r="BX51" s="158"/>
      <c r="BY51" s="158"/>
      <c r="BZ51" s="155"/>
      <c r="CA51" s="144" t="str">
        <f>Spielplan!$BS$15</f>
        <v/>
      </c>
      <c r="CB51" s="159"/>
      <c r="CC51" s="146">
        <f>Spielplan!$BU$15</f>
        <v>0</v>
      </c>
      <c r="CD51" s="155"/>
      <c r="CE51" s="155">
        <f>IF(CA51=CA15,Punktemodus!B15,0)</f>
        <v>20</v>
      </c>
      <c r="CF51" s="158">
        <f>IF(OR(CA51=$CA$14,CA51=$CA$22,CA51=$CA$23,CA51=$CA$30,CA51=$CA$31,CA51=$CA$38,CA51=$CA$39),Punktemodus!B17,0)</f>
        <v>10</v>
      </c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34"/>
      <c r="CV51" s="134"/>
      <c r="CW51" s="134"/>
    </row>
    <row r="52" spans="1:101" ht="18.75" customHeight="1" thickBot="1" x14ac:dyDescent="0.3">
      <c r="A52" s="60"/>
      <c r="B52" s="60"/>
      <c r="C52" s="60"/>
      <c r="D52" s="60"/>
      <c r="E52" s="85"/>
      <c r="F52" s="60"/>
      <c r="G52" s="85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138"/>
      <c r="BQ52" s="60"/>
      <c r="BR52" s="141"/>
      <c r="BS52" s="153" t="s">
        <v>22</v>
      </c>
      <c r="BT52" s="144" t="str">
        <f>Spielplan!$BL$16</f>
        <v/>
      </c>
      <c r="BU52" s="145"/>
      <c r="BV52" s="146">
        <f>Spielplan!$BN$16</f>
        <v>0</v>
      </c>
      <c r="BW52" s="155"/>
      <c r="BX52" s="158">
        <f>IF(BT16=BT52,Punktemodus!$B$11,0)</f>
        <v>10</v>
      </c>
      <c r="BY52" s="158">
        <f>IF(BT52=BT33,Punktemodus!B13,0)</f>
        <v>5</v>
      </c>
      <c r="BZ52" s="155"/>
      <c r="CA52" s="155"/>
      <c r="CB52" s="155"/>
      <c r="CC52" s="155"/>
      <c r="CD52" s="155"/>
      <c r="CE52" s="155"/>
      <c r="CF52" s="154"/>
      <c r="CG52" s="154" t="s">
        <v>28</v>
      </c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34"/>
      <c r="CV52" s="134"/>
      <c r="CW52" s="134"/>
    </row>
    <row r="53" spans="1:101" ht="18.75" customHeight="1" thickBot="1" x14ac:dyDescent="0.25">
      <c r="A53" s="60"/>
      <c r="B53" s="60"/>
      <c r="C53" s="60"/>
      <c r="D53" s="60"/>
      <c r="E53" s="85"/>
      <c r="F53" s="60"/>
      <c r="G53" s="85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138"/>
      <c r="BQ53" s="60"/>
      <c r="BR53" s="141"/>
      <c r="BS53" s="149" t="s">
        <v>25</v>
      </c>
      <c r="BT53" s="144" t="str">
        <f>Spielplan!$BL$17</f>
        <v/>
      </c>
      <c r="BU53" s="145"/>
      <c r="BV53" s="146">
        <f>Spielplan!$BN$17</f>
        <v>0</v>
      </c>
      <c r="BW53" s="155"/>
      <c r="BX53" s="158">
        <f>IF(BT17=BT53,Punktemodus!$B$11,0)</f>
        <v>10</v>
      </c>
      <c r="BY53" s="158">
        <f>IF(BT53=BT32,Punktemodus!B13,0)</f>
        <v>5</v>
      </c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34"/>
      <c r="CV53" s="134"/>
      <c r="CW53" s="134"/>
    </row>
    <row r="54" spans="1:101" ht="18.75" customHeight="1" thickBot="1" x14ac:dyDescent="0.3">
      <c r="A54" s="60"/>
      <c r="B54" s="60"/>
      <c r="C54" s="88" t="s">
        <v>90</v>
      </c>
      <c r="D54" s="60"/>
      <c r="E54" s="85"/>
      <c r="F54" s="60"/>
      <c r="G54" s="85"/>
      <c r="H54" s="60"/>
      <c r="I54" s="60"/>
      <c r="J54" s="60"/>
      <c r="K54" s="60"/>
      <c r="L54" s="60"/>
      <c r="M54" s="60" t="s">
        <v>4</v>
      </c>
      <c r="N54" s="60"/>
      <c r="O54" s="60"/>
      <c r="P54" s="60"/>
      <c r="Q54" s="60" t="s">
        <v>6</v>
      </c>
      <c r="R54" s="60"/>
      <c r="S54" s="60"/>
      <c r="T54" s="60"/>
      <c r="U54" s="60" t="s">
        <v>7</v>
      </c>
      <c r="V54" s="60"/>
      <c r="W54" s="60"/>
      <c r="X54" s="60"/>
      <c r="Y54" s="60"/>
      <c r="Z54" s="60" t="s">
        <v>4</v>
      </c>
      <c r="AA54" s="60" t="s">
        <v>5</v>
      </c>
      <c r="AB54" s="60"/>
      <c r="AC54" s="60"/>
      <c r="AD54" s="60" t="s">
        <v>9</v>
      </c>
      <c r="AE54" s="60"/>
      <c r="AF54" s="60"/>
      <c r="AG54" s="60"/>
      <c r="AH54" s="60" t="s">
        <v>32</v>
      </c>
      <c r="AI54" s="60"/>
      <c r="AJ54" s="60"/>
      <c r="AK54" s="60"/>
      <c r="AL54" s="60"/>
      <c r="AM54" s="60"/>
      <c r="AN54" s="60" t="s">
        <v>35</v>
      </c>
      <c r="AO54" s="60"/>
      <c r="AP54" s="60"/>
      <c r="AQ54" s="60"/>
      <c r="AR54" s="60"/>
      <c r="AS54" s="60" t="s">
        <v>33</v>
      </c>
      <c r="AT54" s="60"/>
      <c r="AU54" s="60"/>
      <c r="AV54" s="60"/>
      <c r="AW54" s="60"/>
      <c r="AX54" s="60"/>
      <c r="AY54" s="60"/>
      <c r="AZ54" s="60"/>
      <c r="BA54" s="89" t="s">
        <v>10</v>
      </c>
      <c r="BB54" s="60"/>
      <c r="BC54" s="90" t="s">
        <v>4</v>
      </c>
      <c r="BD54" s="60"/>
      <c r="BE54" s="61" t="s">
        <v>5</v>
      </c>
      <c r="BF54" s="60"/>
      <c r="BG54" s="60"/>
      <c r="BH54" s="60"/>
      <c r="BI54" s="85"/>
      <c r="BJ54" s="60"/>
      <c r="BK54" s="60"/>
      <c r="BL54" s="60"/>
      <c r="BM54" s="60"/>
      <c r="BN54" s="60"/>
      <c r="BO54" s="60"/>
      <c r="BP54" s="138"/>
      <c r="BQ54" s="85"/>
      <c r="BR54" s="141"/>
      <c r="BS54" s="150"/>
      <c r="BT54" s="134"/>
      <c r="BU54" s="134"/>
      <c r="BV54" s="134"/>
      <c r="BW54" s="134"/>
      <c r="BX54" s="148"/>
      <c r="BY54" s="148"/>
      <c r="BZ54" s="134"/>
      <c r="CA54" s="134"/>
      <c r="CB54" s="134"/>
      <c r="CC54" s="134"/>
      <c r="CD54" s="134"/>
      <c r="CE54" s="134"/>
      <c r="CF54" s="144" t="str">
        <f>Spielplan!$BX$18</f>
        <v/>
      </c>
      <c r="CG54" s="145"/>
      <c r="CH54" s="146">
        <f>Spielplan!$BZ$18</f>
        <v>0</v>
      </c>
      <c r="CI54" s="134"/>
      <c r="CJ54" s="134">
        <f>IF(OR(CF54=$CF$18,CF54=$CF$19,CF54=$CF$34,CF54=$CF$35),Punktemodus!$B$19,0)</f>
        <v>30</v>
      </c>
      <c r="CK54" s="134"/>
      <c r="CL54" s="134"/>
      <c r="CM54" s="134"/>
      <c r="CN54" s="134"/>
      <c r="CO54" s="134"/>
      <c r="CP54" s="134"/>
      <c r="CQ54" s="134"/>
      <c r="CR54" s="134"/>
      <c r="CS54" s="134">
        <f>IF(CQ59=CQ23,Punktemodus!B23,0)</f>
        <v>50</v>
      </c>
      <c r="CT54" s="134"/>
      <c r="CU54" s="134"/>
      <c r="CV54" s="134"/>
      <c r="CW54" s="134"/>
    </row>
    <row r="55" spans="1:101" ht="18.75" customHeight="1" thickBot="1" x14ac:dyDescent="0.25">
      <c r="A55" s="60"/>
      <c r="B55" s="60"/>
      <c r="C55" s="92"/>
      <c r="D55" s="60"/>
      <c r="E55" s="85"/>
      <c r="F55" s="60"/>
      <c r="G55" s="85"/>
      <c r="H55" s="60"/>
      <c r="I55" s="60"/>
      <c r="J55" s="60"/>
      <c r="K55" s="60"/>
      <c r="L55" s="60"/>
      <c r="M55" s="60" t="s">
        <v>0</v>
      </c>
      <c r="N55" s="60" t="s">
        <v>1</v>
      </c>
      <c r="O55" s="60" t="s">
        <v>2</v>
      </c>
      <c r="P55" s="60" t="s">
        <v>3</v>
      </c>
      <c r="Q55" s="60" t="s">
        <v>0</v>
      </c>
      <c r="R55" s="60" t="s">
        <v>1</v>
      </c>
      <c r="S55" s="60" t="s">
        <v>2</v>
      </c>
      <c r="T55" s="60" t="s">
        <v>3</v>
      </c>
      <c r="U55" s="60" t="s">
        <v>0</v>
      </c>
      <c r="V55" s="60" t="s">
        <v>1</v>
      </c>
      <c r="W55" s="60" t="s">
        <v>2</v>
      </c>
      <c r="X55" s="60" t="s">
        <v>3</v>
      </c>
      <c r="Y55" s="60"/>
      <c r="Z55" s="60" t="s">
        <v>8</v>
      </c>
      <c r="AA55" s="60"/>
      <c r="AB55" s="60"/>
      <c r="AC55" s="60"/>
      <c r="AD55" s="60"/>
      <c r="AE55" s="60"/>
      <c r="AF55" s="60"/>
      <c r="AG55" s="60"/>
      <c r="AH55" s="60" t="s">
        <v>31</v>
      </c>
      <c r="AI55" s="60"/>
      <c r="AJ55" s="60"/>
      <c r="AK55" s="60"/>
      <c r="AL55" s="60"/>
      <c r="AM55" s="60"/>
      <c r="AN55" s="60" t="str">
        <f>AI56</f>
        <v>Schweiz</v>
      </c>
      <c r="AO55" s="60" t="str">
        <f>AI57</f>
        <v>Ecuador</v>
      </c>
      <c r="AP55" s="60" t="str">
        <f>AI58</f>
        <v>Frankreich</v>
      </c>
      <c r="AQ55" s="60" t="str">
        <f>AI59</f>
        <v>Honduras</v>
      </c>
      <c r="AR55" s="60"/>
      <c r="AS55" s="60" t="s">
        <v>31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85"/>
      <c r="BJ55" s="85"/>
      <c r="BK55" s="85"/>
      <c r="BL55" s="85"/>
      <c r="BM55" s="85"/>
      <c r="BN55" s="85"/>
      <c r="BO55" s="85"/>
      <c r="BP55" s="137"/>
      <c r="BQ55" s="85"/>
      <c r="BR55" s="141"/>
      <c r="BS55" s="134"/>
      <c r="BT55" s="134"/>
      <c r="BU55" s="134"/>
      <c r="BV55" s="134"/>
      <c r="BW55" s="134"/>
      <c r="BX55" s="148"/>
      <c r="BY55" s="148"/>
      <c r="BZ55" s="134"/>
      <c r="CA55" s="134"/>
      <c r="CB55" s="134"/>
      <c r="CC55" s="134"/>
      <c r="CD55" s="134"/>
      <c r="CE55" s="134"/>
      <c r="CF55" s="144" t="str">
        <f>Spielplan!$BX$19</f>
        <v/>
      </c>
      <c r="CG55" s="145"/>
      <c r="CH55" s="146">
        <f>Spielplan!$BZ$19</f>
        <v>0</v>
      </c>
      <c r="CI55" s="134"/>
      <c r="CJ55" s="134">
        <f>IF(OR(CF55=$CF$18,CF55=$CF$19,CF55=$CF$34,CF55=$CF$35),Punktemodus!$B$19,0)</f>
        <v>30</v>
      </c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</row>
    <row r="56" spans="1:101" ht="18.75" customHeight="1" thickBot="1" x14ac:dyDescent="0.3">
      <c r="A56" s="60"/>
      <c r="B56" s="60"/>
      <c r="C56" s="191" t="str">
        <f>Spielplan!$C56</f>
        <v>Schweiz</v>
      </c>
      <c r="D56" s="192"/>
      <c r="E56" s="104"/>
      <c r="F56" s="93"/>
      <c r="G56" s="104"/>
      <c r="H56" s="191" t="str">
        <f>Spielplan!$H$56</f>
        <v>Ecuador</v>
      </c>
      <c r="I56" s="192"/>
      <c r="J56" s="60"/>
      <c r="K56" s="60" t="s">
        <v>96</v>
      </c>
      <c r="L56" s="60">
        <f t="shared" ref="L56:L61" si="16">IF(E56-G56&gt;0,1,IF(G56=E56,0,-1))</f>
        <v>0</v>
      </c>
      <c r="M56" s="60">
        <f>IF($E56="",0,IF($E56&gt;$G56,3,IF($E56=G56,1,0)))</f>
        <v>0</v>
      </c>
      <c r="N56" s="60">
        <f>IF($G56="",0,IF($E56&gt;$G56,0,IF($E56=G56,1,3)))</f>
        <v>0</v>
      </c>
      <c r="O56" s="60"/>
      <c r="P56" s="60"/>
      <c r="Q56" s="60">
        <f>E56</f>
        <v>0</v>
      </c>
      <c r="R56" s="60">
        <f>G56</f>
        <v>0</v>
      </c>
      <c r="S56" s="60"/>
      <c r="T56" s="60"/>
      <c r="U56" s="60">
        <f>G56</f>
        <v>0</v>
      </c>
      <c r="V56" s="60">
        <f>E56</f>
        <v>0</v>
      </c>
      <c r="W56" s="60"/>
      <c r="X56" s="60"/>
      <c r="Y56" s="60"/>
      <c r="Z56" s="60">
        <f>M62</f>
        <v>0</v>
      </c>
      <c r="AA56" s="60">
        <f>Q62</f>
        <v>0</v>
      </c>
      <c r="AB56" s="60">
        <f>U62</f>
        <v>0</v>
      </c>
      <c r="AC56" s="60">
        <f>AA56-AB56</f>
        <v>0</v>
      </c>
      <c r="AD56" s="60">
        <f>IF(Z56&gt;Z57,-1,0)</f>
        <v>0</v>
      </c>
      <c r="AE56" s="60">
        <f>IF(Z56&gt;Z58,-1,0)</f>
        <v>0</v>
      </c>
      <c r="AF56" s="60">
        <f>IF(Z56&gt;Z59,-1,0)</f>
        <v>0</v>
      </c>
      <c r="AG56" s="60">
        <f>10000-(AJ56*1000+AM56*100+AK56*10)</f>
        <v>10000</v>
      </c>
      <c r="AH56" s="90">
        <f>RANK(AG56,AG56:AG59,1)</f>
        <v>1</v>
      </c>
      <c r="AI56" s="60" t="str">
        <f>C56</f>
        <v>Schweiz</v>
      </c>
      <c r="AJ56" s="60">
        <f t="shared" ref="AJ56:AL59" si="17">Z56</f>
        <v>0</v>
      </c>
      <c r="AK56" s="60">
        <f t="shared" si="17"/>
        <v>0</v>
      </c>
      <c r="AL56" s="60">
        <f t="shared" si="17"/>
        <v>0</v>
      </c>
      <c r="AM56" s="60">
        <f>AK56-AL56</f>
        <v>0</v>
      </c>
      <c r="AN56" s="187"/>
      <c r="AO56" s="187">
        <f>IF(AG57=AG56,IF(G56&gt;E56,AG57-0.1,AG57),AG57)</f>
        <v>10000</v>
      </c>
      <c r="AP56" s="187">
        <f>IF(AG58=AG56,IF(G58&gt;E58,AG58-0.1,AG58),AG58)</f>
        <v>10000</v>
      </c>
      <c r="AQ56" s="187">
        <f>IF(AG59=AG56,IF(G60&gt;E60,AG59-0.1,AG59),AG59)</f>
        <v>10000</v>
      </c>
      <c r="AR56" s="187">
        <f>AN60</f>
        <v>30000</v>
      </c>
      <c r="AS56" s="90">
        <f>RANK(AR56,AR56:AR59,1)</f>
        <v>1</v>
      </c>
      <c r="AT56" s="60" t="str">
        <f t="shared" ref="AT56:AW59" si="18">AI56</f>
        <v>Schweiz</v>
      </c>
      <c r="AU56" s="60">
        <f t="shared" si="18"/>
        <v>0</v>
      </c>
      <c r="AV56" s="60">
        <f t="shared" si="18"/>
        <v>0</v>
      </c>
      <c r="AW56" s="60">
        <f t="shared" si="18"/>
        <v>0</v>
      </c>
      <c r="AX56" s="60"/>
      <c r="AY56" s="60"/>
      <c r="AZ56" s="60"/>
      <c r="BA56" s="195">
        <v>1</v>
      </c>
      <c r="BB56" s="191" t="str">
        <f>VLOOKUP(1,AS56:AT59,2,FALSE)</f>
        <v>Schweiz</v>
      </c>
      <c r="BC56" s="196"/>
      <c r="BD56" s="197">
        <f>VLOOKUP(1,AS56:AW59,3,FALSE)</f>
        <v>0</v>
      </c>
      <c r="BE56" s="198">
        <f>VLOOKUP(1,AS56:AW59,4,FALSE)</f>
        <v>0</v>
      </c>
      <c r="BF56" s="93" t="s">
        <v>12</v>
      </c>
      <c r="BG56" s="198">
        <f>VLOOKUP(1,AS56:AW59,5,FALSE)</f>
        <v>0</v>
      </c>
      <c r="BH56" s="199" t="s">
        <v>121</v>
      </c>
      <c r="BI56" s="85"/>
      <c r="BJ56" s="85">
        <f>IF(E56&gt;G56,IF(Spielplan!E56&gt;Spielplan!G56,Punktemodus!$B$3,0),0)</f>
        <v>0</v>
      </c>
      <c r="BK56" s="85">
        <f>IF(E56=G56,IF(Spielplan!E56=Spielplan!G56,Punktemodus!$B$3,0),0)</f>
        <v>10</v>
      </c>
      <c r="BL56" s="85">
        <f>IF(E56&lt;G56,IF(Spielplan!E56&lt;Spielplan!G56,Punktemodus!$B$3,0),0)</f>
        <v>0</v>
      </c>
      <c r="BM56" s="85">
        <f>IF(E56=Spielplan!E56,IF(G56=Spielplan!G56,Punktemodus!$B$5,0),0)</f>
        <v>3</v>
      </c>
      <c r="BN56" s="85">
        <f>IF(E56=Spielplan!E56,Punktemodus!$B$7,0)</f>
        <v>1</v>
      </c>
      <c r="BO56" s="85">
        <f>IF(G56=Spielplan!G56,Punktemodus!$B$7,0)</f>
        <v>1</v>
      </c>
      <c r="BP56" s="137">
        <f>IF(Spielplan!E56="",0,SUM(BJ56:BO56))</f>
        <v>0</v>
      </c>
      <c r="BQ56" s="85"/>
      <c r="BR56" s="141"/>
      <c r="BS56" s="153" t="s">
        <v>121</v>
      </c>
      <c r="BT56" s="144" t="str">
        <f>Spielplan!$BL$20</f>
        <v/>
      </c>
      <c r="BU56" s="145"/>
      <c r="BV56" s="146">
        <f>Spielplan!$BN$20</f>
        <v>0</v>
      </c>
      <c r="BW56" s="147"/>
      <c r="BX56" s="148">
        <f>IF(BT20=BT56,Punktemodus!$B$11,0)</f>
        <v>10</v>
      </c>
      <c r="BY56" s="148">
        <f>IF(BT56=BT37,Punktemodus!B13,0)</f>
        <v>5</v>
      </c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</row>
    <row r="57" spans="1:101" ht="18.75" customHeight="1" thickBot="1" x14ac:dyDescent="0.3">
      <c r="A57" s="60"/>
      <c r="B57" s="60"/>
      <c r="C57" s="193" t="str">
        <f>Spielplan!$C$57</f>
        <v>Frankreich</v>
      </c>
      <c r="D57" s="194"/>
      <c r="E57" s="104"/>
      <c r="F57" s="93"/>
      <c r="G57" s="104"/>
      <c r="H57" s="193" t="str">
        <f>Spielplan!$H$57</f>
        <v>Honduras</v>
      </c>
      <c r="I57" s="194"/>
      <c r="J57" s="60"/>
      <c r="K57" s="60" t="s">
        <v>97</v>
      </c>
      <c r="L57" s="60">
        <f t="shared" si="16"/>
        <v>0</v>
      </c>
      <c r="M57" s="60"/>
      <c r="N57" s="60"/>
      <c r="O57" s="60">
        <f>IF($E57="",0,IF($E57&gt;$G57,3,IF($E57=$G57,1,0)))</f>
        <v>0</v>
      </c>
      <c r="P57" s="60">
        <f>IF($G57="",0,IF($E57&gt;$G57,0,IF($E57=$G57,1,3)))</f>
        <v>0</v>
      </c>
      <c r="Q57" s="60"/>
      <c r="R57" s="60"/>
      <c r="S57" s="60">
        <f>E57</f>
        <v>0</v>
      </c>
      <c r="T57" s="60">
        <f>G57</f>
        <v>0</v>
      </c>
      <c r="U57" s="60"/>
      <c r="V57" s="60"/>
      <c r="W57" s="60">
        <f>G57</f>
        <v>0</v>
      </c>
      <c r="X57" s="60">
        <f>E57</f>
        <v>0</v>
      </c>
      <c r="Y57" s="60"/>
      <c r="Z57" s="60">
        <f>N62</f>
        <v>0</v>
      </c>
      <c r="AA57" s="60">
        <f>R62</f>
        <v>0</v>
      </c>
      <c r="AB57" s="60">
        <f>V62</f>
        <v>0</v>
      </c>
      <c r="AC57" s="60">
        <f>AA57-AB57</f>
        <v>0</v>
      </c>
      <c r="AD57" s="60">
        <f>IF(Z57&gt;Z56,-1,0)</f>
        <v>0</v>
      </c>
      <c r="AE57" s="60">
        <f>IF(Z57&gt;Z58,-1,0)</f>
        <v>0</v>
      </c>
      <c r="AF57" s="60">
        <f>IF(Z57&gt;Z59,-1,0)</f>
        <v>0</v>
      </c>
      <c r="AG57" s="60">
        <f>10000-(AJ57*1000+AM57*100+AK57*10)</f>
        <v>10000</v>
      </c>
      <c r="AH57" s="90">
        <f>RANK(AG57,AG56:AG59,1)</f>
        <v>1</v>
      </c>
      <c r="AI57" s="60" t="str">
        <f>H56</f>
        <v>Ecuador</v>
      </c>
      <c r="AJ57" s="60">
        <f t="shared" si="17"/>
        <v>0</v>
      </c>
      <c r="AK57" s="60">
        <f t="shared" si="17"/>
        <v>0</v>
      </c>
      <c r="AL57" s="60">
        <f t="shared" si="17"/>
        <v>0</v>
      </c>
      <c r="AM57" s="60">
        <f>AK57-AL57</f>
        <v>0</v>
      </c>
      <c r="AN57" s="187">
        <f>IF(AG56=AG57,IF(E56&gt;G56,AG56-0.1,AG56),AG56)</f>
        <v>10000</v>
      </c>
      <c r="AO57" s="187"/>
      <c r="AP57" s="187">
        <f>IF(AG58=AG57,IF(G61&gt;E61,AG58-0.1,AG58),AG58)</f>
        <v>10000</v>
      </c>
      <c r="AQ57" s="187">
        <f>IF(AG59=AG57,IF(G59&gt;E59,AG59-0.1,AG59),AG59)</f>
        <v>10000</v>
      </c>
      <c r="AR57" s="187">
        <f>AO60</f>
        <v>30000</v>
      </c>
      <c r="AS57" s="90">
        <f>RANK(AR57,AR56:AR59,1)</f>
        <v>1</v>
      </c>
      <c r="AT57" s="60" t="str">
        <f t="shared" si="18"/>
        <v>Ecuador</v>
      </c>
      <c r="AU57" s="60">
        <f t="shared" si="18"/>
        <v>0</v>
      </c>
      <c r="AV57" s="60">
        <f t="shared" si="18"/>
        <v>0</v>
      </c>
      <c r="AW57" s="60">
        <f t="shared" si="18"/>
        <v>0</v>
      </c>
      <c r="AX57" s="60"/>
      <c r="AY57" s="60"/>
      <c r="AZ57" s="60"/>
      <c r="BA57" s="235">
        <v>2</v>
      </c>
      <c r="BB57" s="193" t="e">
        <f>VLOOKUP(2,AS56:AT59,2,FALSE)</f>
        <v>#N/A</v>
      </c>
      <c r="BC57" s="236"/>
      <c r="BD57" s="237" t="e">
        <f>VLOOKUP(2,AS56:AW59,3,FALSE)</f>
        <v>#N/A</v>
      </c>
      <c r="BE57" s="238" t="e">
        <f>VLOOKUP(2,AS56:AW59,4,FALSE)</f>
        <v>#N/A</v>
      </c>
      <c r="BF57" s="93" t="s">
        <v>12</v>
      </c>
      <c r="BG57" s="238" t="e">
        <f>VLOOKUP(2,AS56:AW59,5,FALSE)</f>
        <v>#N/A</v>
      </c>
      <c r="BH57" s="238" t="s">
        <v>127</v>
      </c>
      <c r="BI57" s="85"/>
      <c r="BJ57" s="85">
        <f>IF(E57&gt;G57,IF(Spielplan!E57&gt;Spielplan!G57,Punktemodus!$B$3,0),0)</f>
        <v>0</v>
      </c>
      <c r="BK57" s="85">
        <f>IF(E57=G57,IF(Spielplan!E57=Spielplan!G57,Punktemodus!$B$3,0),0)</f>
        <v>10</v>
      </c>
      <c r="BL57" s="85">
        <f>IF(E57&lt;G57,IF(Spielplan!E57&lt;Spielplan!G57,Punktemodus!$B$3,0),0)</f>
        <v>0</v>
      </c>
      <c r="BM57" s="85">
        <f>IF(E57=Spielplan!E57,IF(G57=Spielplan!G57,Punktemodus!$B$5,0),0)</f>
        <v>3</v>
      </c>
      <c r="BN57" s="85">
        <f>IF(E57=Spielplan!E57,Punktemodus!$B$7,0)</f>
        <v>1</v>
      </c>
      <c r="BO57" s="85">
        <f>IF(G57=Spielplan!G57,Punktemodus!$B$7,0)</f>
        <v>1</v>
      </c>
      <c r="BP57" s="137">
        <f>IF(Spielplan!E57="",0,SUM(BJ57:BO57))</f>
        <v>0</v>
      </c>
      <c r="BQ57" s="85"/>
      <c r="BR57" s="141"/>
      <c r="BS57" s="149" t="s">
        <v>122</v>
      </c>
      <c r="BT57" s="144" t="str">
        <f>Spielplan!$BL$21</f>
        <v/>
      </c>
      <c r="BU57" s="145"/>
      <c r="BV57" s="146">
        <f>Spielplan!$BN$21</f>
        <v>0</v>
      </c>
      <c r="BW57" s="134"/>
      <c r="BX57" s="148">
        <f>IF(BT21=BT57,Punktemodus!$B$11,0)</f>
        <v>10</v>
      </c>
      <c r="BY57" s="148">
        <f>IF(BT57=BT36,Punktemodus!B13,0)</f>
        <v>5</v>
      </c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54" t="s">
        <v>29</v>
      </c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</row>
    <row r="58" spans="1:101" ht="18.75" customHeight="1" thickBot="1" x14ac:dyDescent="0.3">
      <c r="A58" s="60"/>
      <c r="B58" s="60"/>
      <c r="C58" s="191" t="str">
        <f>C56</f>
        <v>Schweiz</v>
      </c>
      <c r="D58" s="192"/>
      <c r="E58" s="104"/>
      <c r="F58" s="93"/>
      <c r="G58" s="104"/>
      <c r="H58" s="191" t="str">
        <f>C57</f>
        <v>Frankreich</v>
      </c>
      <c r="I58" s="192"/>
      <c r="J58" s="60"/>
      <c r="K58" s="60" t="s">
        <v>98</v>
      </c>
      <c r="L58" s="60">
        <f t="shared" si="16"/>
        <v>0</v>
      </c>
      <c r="M58" s="60">
        <f>IF($E58="",0,IF($E58&gt;$G58,3,IF($E58=G58,1,0)))</f>
        <v>0</v>
      </c>
      <c r="N58" s="60"/>
      <c r="O58" s="60">
        <f>IF($G58="",0,IF($E58&gt;$G58,0,IF($E58=$G58,1,3)))</f>
        <v>0</v>
      </c>
      <c r="P58" s="60"/>
      <c r="Q58" s="60">
        <f>E58</f>
        <v>0</v>
      </c>
      <c r="R58" s="60"/>
      <c r="S58" s="60">
        <f>G58</f>
        <v>0</v>
      </c>
      <c r="T58" s="60"/>
      <c r="U58" s="60">
        <f>G58</f>
        <v>0</v>
      </c>
      <c r="V58" s="60"/>
      <c r="W58" s="60">
        <f>E58</f>
        <v>0</v>
      </c>
      <c r="X58" s="60"/>
      <c r="Y58" s="60"/>
      <c r="Z58" s="60">
        <f>O62</f>
        <v>0</v>
      </c>
      <c r="AA58" s="60">
        <f>S62</f>
        <v>0</v>
      </c>
      <c r="AB58" s="60">
        <f>W62</f>
        <v>0</v>
      </c>
      <c r="AC58" s="60">
        <f>AA58-AB58</f>
        <v>0</v>
      </c>
      <c r="AD58" s="60">
        <f>IF(Z58&gt;Z56,-1,0)</f>
        <v>0</v>
      </c>
      <c r="AE58" s="60">
        <f>IF(Z58&gt;Z57,-1,0)</f>
        <v>0</v>
      </c>
      <c r="AF58" s="60">
        <f>IF(Z58&gt;Z59,-1,0)</f>
        <v>0</v>
      </c>
      <c r="AG58" s="60">
        <f>10000-(AJ58*1000+AM58*100+AK58*10)</f>
        <v>10000</v>
      </c>
      <c r="AH58" s="90">
        <f>RANK(AG58,AG56:AG59,1)</f>
        <v>1</v>
      </c>
      <c r="AI58" s="60" t="str">
        <f>C57</f>
        <v>Frankreich</v>
      </c>
      <c r="AJ58" s="60">
        <f t="shared" si="17"/>
        <v>0</v>
      </c>
      <c r="AK58" s="60">
        <f t="shared" si="17"/>
        <v>0</v>
      </c>
      <c r="AL58" s="60">
        <f t="shared" si="17"/>
        <v>0</v>
      </c>
      <c r="AM58" s="60">
        <f>AK58-AL58</f>
        <v>0</v>
      </c>
      <c r="AN58" s="187">
        <f>IF(AG56=AG58,IF(E58&gt;G58,AG56-0.1,AG56),AG56)</f>
        <v>10000</v>
      </c>
      <c r="AO58" s="187">
        <f>IF(AG57=AG58,IF(E61&gt;G61,AG57-0.1,AG57),AG57)</f>
        <v>10000</v>
      </c>
      <c r="AP58" s="187"/>
      <c r="AQ58" s="187">
        <f>IF(AG59=AG58,IF(G57&gt;E57,AG59-0.1,AG59),AG59)</f>
        <v>10000</v>
      </c>
      <c r="AR58" s="187">
        <f>AP60</f>
        <v>30000</v>
      </c>
      <c r="AS58" s="90">
        <f>RANK(AR58,AR56:AR59,1)</f>
        <v>1</v>
      </c>
      <c r="AT58" s="60" t="str">
        <f t="shared" si="18"/>
        <v>Frankreich</v>
      </c>
      <c r="AU58" s="60">
        <f t="shared" si="18"/>
        <v>0</v>
      </c>
      <c r="AV58" s="60">
        <f t="shared" si="18"/>
        <v>0</v>
      </c>
      <c r="AW58" s="60">
        <f t="shared" si="18"/>
        <v>0</v>
      </c>
      <c r="AX58" s="60"/>
      <c r="AY58" s="60"/>
      <c r="AZ58" s="60"/>
      <c r="BA58" s="113">
        <v>3</v>
      </c>
      <c r="BB58" s="114" t="e">
        <f>VLOOKUP(3,AS56:AT59,2,FALSE)</f>
        <v>#N/A</v>
      </c>
      <c r="BC58" s="115"/>
      <c r="BD58" s="116" t="e">
        <f>VLOOKUP(3,AS56:AW59,3,FALSE)</f>
        <v>#N/A</v>
      </c>
      <c r="BE58" s="116" t="e">
        <f>VLOOKUP(3,AS56:AW59,4,FALSE)</f>
        <v>#N/A</v>
      </c>
      <c r="BF58" s="93" t="s">
        <v>12</v>
      </c>
      <c r="BG58" s="116" t="e">
        <f>VLOOKUP(3,AS56:AW59,5,FALSE)</f>
        <v>#N/A</v>
      </c>
      <c r="BH58" s="60"/>
      <c r="BI58" s="85"/>
      <c r="BJ58" s="85">
        <f>IF(E58&gt;G58,IF(Spielplan!E58&gt;Spielplan!G58,Punktemodus!$B$3,0),0)</f>
        <v>0</v>
      </c>
      <c r="BK58" s="85">
        <f>IF(E58=G58,IF(Spielplan!E58=Spielplan!G58,Punktemodus!$B$3,0),0)</f>
        <v>10</v>
      </c>
      <c r="BL58" s="85">
        <f>IF(E58&lt;G58,IF(Spielplan!E58&lt;Spielplan!G58,Punktemodus!$B$3,0),0)</f>
        <v>0</v>
      </c>
      <c r="BM58" s="85">
        <f>IF(E58=Spielplan!E58,IF(G58=Spielplan!G58,Punktemodus!$B$5,0),0)</f>
        <v>3</v>
      </c>
      <c r="BN58" s="85">
        <f>IF(E58=Spielplan!E58,Punktemodus!$B$7,0)</f>
        <v>1</v>
      </c>
      <c r="BO58" s="85">
        <f>IF(G58=Spielplan!G58,Punktemodus!$B$7,0)</f>
        <v>1</v>
      </c>
      <c r="BP58" s="137">
        <f>IF(Spielplan!E58="",0,SUM(BJ58:BO58))</f>
        <v>0</v>
      </c>
      <c r="BQ58" s="85"/>
      <c r="BR58" s="141"/>
      <c r="BS58" s="150"/>
      <c r="BT58" s="134"/>
      <c r="BU58" s="134"/>
      <c r="BV58" s="134"/>
      <c r="BW58" s="134"/>
      <c r="BX58" s="148"/>
      <c r="BY58" s="148"/>
      <c r="BZ58" s="134"/>
      <c r="CA58" s="144" t="str">
        <f>Spielplan!$BS$22</f>
        <v/>
      </c>
      <c r="CB58" s="145"/>
      <c r="CC58" s="146">
        <f>Spielplan!$BU$22</f>
        <v>0</v>
      </c>
      <c r="CD58" s="147"/>
      <c r="CE58" s="134">
        <f>IF(CA58=CA22,Punktemodus!B15,0)</f>
        <v>20</v>
      </c>
      <c r="CF58" s="148">
        <f>IF(OR(CA58=$CA$14,CA58=$CA$15,CA58=$CA$23,CA58=$CA$30,CA58=$CA$31,CA58=$CA$38,CA58=$CA$39),Punktemodus!B17,0)</f>
        <v>10</v>
      </c>
      <c r="CG58" s="134"/>
      <c r="CH58" s="134"/>
      <c r="CI58" s="147"/>
      <c r="CJ58" s="134"/>
      <c r="CK58" s="134"/>
      <c r="CL58" s="134"/>
      <c r="CM58" s="134"/>
      <c r="CN58" s="134"/>
      <c r="CO58" s="134"/>
      <c r="CP58" s="134"/>
      <c r="CQ58" s="155"/>
      <c r="CR58" s="142" t="s">
        <v>130</v>
      </c>
      <c r="CS58" s="155"/>
      <c r="CT58" s="155"/>
      <c r="CU58" s="155"/>
      <c r="CV58" s="155"/>
      <c r="CW58" s="134"/>
    </row>
    <row r="59" spans="1:101" ht="18.75" customHeight="1" thickBot="1" x14ac:dyDescent="0.3">
      <c r="A59" s="60"/>
      <c r="B59" s="60"/>
      <c r="C59" s="193" t="str">
        <f>H56</f>
        <v>Ecuador</v>
      </c>
      <c r="D59" s="194"/>
      <c r="E59" s="104"/>
      <c r="F59" s="93"/>
      <c r="G59" s="104"/>
      <c r="H59" s="193" t="str">
        <f>H57</f>
        <v>Honduras</v>
      </c>
      <c r="I59" s="194"/>
      <c r="J59" s="60"/>
      <c r="K59" s="60" t="s">
        <v>99</v>
      </c>
      <c r="L59" s="60">
        <f t="shared" si="16"/>
        <v>0</v>
      </c>
      <c r="M59" s="60"/>
      <c r="N59" s="60">
        <f>IF($E59="",0,IF($E59&gt;$G59,3,IF($E59=$G59,1,0)))</f>
        <v>0</v>
      </c>
      <c r="O59" s="60"/>
      <c r="P59" s="60">
        <f>IF($G59="",0,IF($E59&gt;$G59,0,IF($E59=$G59,1,3)))</f>
        <v>0</v>
      </c>
      <c r="Q59" s="60"/>
      <c r="R59" s="60">
        <f>E59</f>
        <v>0</v>
      </c>
      <c r="S59" s="60"/>
      <c r="T59" s="60">
        <f>G59</f>
        <v>0</v>
      </c>
      <c r="U59" s="60"/>
      <c r="V59" s="60">
        <f>G59</f>
        <v>0</v>
      </c>
      <c r="W59" s="60"/>
      <c r="X59" s="60">
        <f>E59</f>
        <v>0</v>
      </c>
      <c r="Y59" s="60"/>
      <c r="Z59" s="60">
        <f>P62</f>
        <v>0</v>
      </c>
      <c r="AA59" s="60">
        <f>T62</f>
        <v>0</v>
      </c>
      <c r="AB59" s="60">
        <f>X62</f>
        <v>0</v>
      </c>
      <c r="AC59" s="60">
        <f>AA59-AB59</f>
        <v>0</v>
      </c>
      <c r="AD59" s="60">
        <f>IF(Z59&gt;Z56,-1,0)</f>
        <v>0</v>
      </c>
      <c r="AE59" s="60">
        <f>IF(Z59&gt;Z57,-1,0)</f>
        <v>0</v>
      </c>
      <c r="AF59" s="60">
        <f>IF(Z59&gt;Z58,-1,0)</f>
        <v>0</v>
      </c>
      <c r="AG59" s="60">
        <f>10000-(AJ59*1000+AM59*100+AK59*10)</f>
        <v>10000</v>
      </c>
      <c r="AH59" s="90">
        <f>RANK(AG59,AG56:AG59,1)</f>
        <v>1</v>
      </c>
      <c r="AI59" s="60" t="str">
        <f>H57</f>
        <v>Honduras</v>
      </c>
      <c r="AJ59" s="60">
        <f t="shared" si="17"/>
        <v>0</v>
      </c>
      <c r="AK59" s="60">
        <f t="shared" si="17"/>
        <v>0</v>
      </c>
      <c r="AL59" s="60">
        <f t="shared" si="17"/>
        <v>0</v>
      </c>
      <c r="AM59" s="60">
        <f>AK59-AL59</f>
        <v>0</v>
      </c>
      <c r="AN59" s="187">
        <f>IF(AG56=AG59,IF(E60&gt;G60,AG56-0.1,AG56),AG56)</f>
        <v>10000</v>
      </c>
      <c r="AO59" s="187">
        <f>IF(AG57=AG59,IF(E59&gt;G59,AG57-0.1,AG57),AG57)</f>
        <v>10000</v>
      </c>
      <c r="AP59" s="187">
        <f>IF(AG58=AG59,IF(E57&gt;G57,AG58-0.1,AG58),AG58)</f>
        <v>10000</v>
      </c>
      <c r="AQ59" s="187"/>
      <c r="AR59" s="187">
        <f>AQ60</f>
        <v>30000</v>
      </c>
      <c r="AS59" s="90">
        <f>RANK(AR59,AR56:AR59,1)</f>
        <v>1</v>
      </c>
      <c r="AT59" s="60" t="str">
        <f t="shared" si="18"/>
        <v>Honduras</v>
      </c>
      <c r="AU59" s="60">
        <f t="shared" si="18"/>
        <v>0</v>
      </c>
      <c r="AV59" s="60">
        <f t="shared" si="18"/>
        <v>0</v>
      </c>
      <c r="AW59" s="60">
        <f t="shared" si="18"/>
        <v>0</v>
      </c>
      <c r="AX59" s="60"/>
      <c r="AY59" s="60"/>
      <c r="AZ59" s="60"/>
      <c r="BA59" s="113">
        <v>4</v>
      </c>
      <c r="BB59" s="114" t="e">
        <f>VLOOKUP(4,AS56:AT59,2,FALSE)</f>
        <v>#N/A</v>
      </c>
      <c r="BC59" s="115"/>
      <c r="BD59" s="116" t="e">
        <f>VLOOKUP(4,AS56:AW59,3,FALSE)</f>
        <v>#N/A</v>
      </c>
      <c r="BE59" s="116" t="e">
        <f>VLOOKUP(4,AS56:AW59,4,FALSE)</f>
        <v>#N/A</v>
      </c>
      <c r="BF59" s="93" t="s">
        <v>12</v>
      </c>
      <c r="BG59" s="116" t="e">
        <f>VLOOKUP(4,AS56:AW59,5,FALSE)</f>
        <v>#N/A</v>
      </c>
      <c r="BH59" s="60"/>
      <c r="BI59" s="85"/>
      <c r="BJ59" s="85">
        <f>IF(E59&gt;G59,IF(Spielplan!E59&gt;Spielplan!G59,Punktemodus!$B$3,0),0)</f>
        <v>0</v>
      </c>
      <c r="BK59" s="85">
        <f>IF(E59=G59,IF(Spielplan!E59=Spielplan!G59,Punktemodus!$B$3,0),0)</f>
        <v>10</v>
      </c>
      <c r="BL59" s="85">
        <f>IF(E59&lt;G59,IF(Spielplan!E59&lt;Spielplan!G59,Punktemodus!$B$3,0),0)</f>
        <v>0</v>
      </c>
      <c r="BM59" s="85">
        <f>IF(E59=Spielplan!E59,IF(G59=Spielplan!G59,Punktemodus!$B$5,0),0)</f>
        <v>3</v>
      </c>
      <c r="BN59" s="85">
        <f>IF(E59=Spielplan!E59,Punktemodus!$B$7,0)</f>
        <v>1</v>
      </c>
      <c r="BO59" s="85">
        <f>IF(G59=Spielplan!G59,Punktemodus!$B$7,0)</f>
        <v>1</v>
      </c>
      <c r="BP59" s="137">
        <f>IF(Spielplan!E59="",0,SUM(BJ59:BO59))</f>
        <v>0</v>
      </c>
      <c r="BQ59" s="85"/>
      <c r="BR59" s="141"/>
      <c r="BS59" s="134"/>
      <c r="BT59" s="134"/>
      <c r="BU59" s="134"/>
      <c r="BV59" s="134"/>
      <c r="BW59" s="134"/>
      <c r="BX59" s="148"/>
      <c r="BY59" s="148"/>
      <c r="BZ59" s="134"/>
      <c r="CA59" s="144" t="str">
        <f>Spielplan!$BS$23</f>
        <v/>
      </c>
      <c r="CB59" s="145"/>
      <c r="CC59" s="146">
        <f>Spielplan!$BU$23</f>
        <v>0</v>
      </c>
      <c r="CD59" s="134"/>
      <c r="CE59" s="134">
        <f>IF(CA59=CA23,Punktemodus!B15,0)</f>
        <v>20</v>
      </c>
      <c r="CF59" s="148">
        <f>IF(OR(CA59=$CA$14,CA59=$CA$15,CA59=$CA$22,CA59=$CA$30,CA59=$CA$31,CA59=$CA$38,CA59=$CA$39),Punktemodus!B17,0)</f>
        <v>10</v>
      </c>
      <c r="CG59" s="134"/>
      <c r="CH59" s="134"/>
      <c r="CI59" s="134"/>
      <c r="CJ59" s="134"/>
      <c r="CK59" s="144" t="str">
        <f>Spielplan!$CC$23</f>
        <v/>
      </c>
      <c r="CL59" s="145"/>
      <c r="CM59" s="146">
        <f>Spielplan!$CE$23</f>
        <v>0</v>
      </c>
      <c r="CN59" s="134"/>
      <c r="CO59" s="134">
        <f>IF(OR(CK59=CK23,CK59=CK24),Punktemodus!B21,0)</f>
        <v>40</v>
      </c>
      <c r="CP59" s="134"/>
      <c r="CQ59" s="370" t="str">
        <f>Spielplan!$CI$23</f>
        <v/>
      </c>
      <c r="CR59" s="371"/>
      <c r="CS59" s="371"/>
      <c r="CT59" s="371"/>
      <c r="CU59" s="371"/>
      <c r="CV59" s="372"/>
      <c r="CW59" s="134"/>
    </row>
    <row r="60" spans="1:101" ht="18.75" customHeight="1" thickBot="1" x14ac:dyDescent="0.3">
      <c r="A60" s="60"/>
      <c r="B60" s="60"/>
      <c r="C60" s="191" t="str">
        <f>C56</f>
        <v>Schweiz</v>
      </c>
      <c r="D60" s="192"/>
      <c r="E60" s="104"/>
      <c r="F60" s="93"/>
      <c r="G60" s="104"/>
      <c r="H60" s="191" t="str">
        <f>H57</f>
        <v>Honduras</v>
      </c>
      <c r="I60" s="192"/>
      <c r="J60" s="60"/>
      <c r="K60" s="60" t="s">
        <v>100</v>
      </c>
      <c r="L60" s="60">
        <f t="shared" si="16"/>
        <v>0</v>
      </c>
      <c r="M60" s="60">
        <f>IF($E60="",0,IF($E60&gt;$G60,3,IF($E60=G60,1,0)))</f>
        <v>0</v>
      </c>
      <c r="N60" s="60"/>
      <c r="O60" s="60"/>
      <c r="P60" s="60">
        <f>IF($G60="",0,IF($E60&gt;$G60,0,IF($E60=$G60,1,3)))</f>
        <v>0</v>
      </c>
      <c r="Q60" s="60">
        <f>E60</f>
        <v>0</v>
      </c>
      <c r="R60" s="60"/>
      <c r="S60" s="60"/>
      <c r="T60" s="60">
        <f>G60</f>
        <v>0</v>
      </c>
      <c r="U60" s="60">
        <f>G60</f>
        <v>0</v>
      </c>
      <c r="V60" s="60"/>
      <c r="W60" s="60"/>
      <c r="X60" s="60">
        <f>E60</f>
        <v>0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187">
        <f>SUM(AN56:AN59)</f>
        <v>30000</v>
      </c>
      <c r="AO60" s="187">
        <f>SUM(AO56:AO59)</f>
        <v>30000</v>
      </c>
      <c r="AP60" s="187">
        <f>SUM(AP56:AP59)</f>
        <v>30000</v>
      </c>
      <c r="AQ60" s="187">
        <f>SUM(AQ56:AQ59)</f>
        <v>30000</v>
      </c>
      <c r="AR60" s="187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85">
        <f>IF(E60&gt;G60,IF(Spielplan!E60&gt;Spielplan!G60,Punktemodus!$B$3,0),0)</f>
        <v>0</v>
      </c>
      <c r="BK60" s="85">
        <f>IF(E60=G60,IF(Spielplan!E60=Spielplan!G60,Punktemodus!$B$3,0),0)</f>
        <v>10</v>
      </c>
      <c r="BL60" s="85">
        <f>IF(E60&lt;G60,IF(Spielplan!E60&lt;Spielplan!G60,Punktemodus!$B$3,0),0)</f>
        <v>0</v>
      </c>
      <c r="BM60" s="85">
        <f>IF(E60=Spielplan!E60,IF(G60=Spielplan!G60,Punktemodus!$B$5,0),0)</f>
        <v>3</v>
      </c>
      <c r="BN60" s="85">
        <f>IF(E60=Spielplan!E60,Punktemodus!$B$7,0)</f>
        <v>1</v>
      </c>
      <c r="BO60" s="85">
        <f>IF(G60=Spielplan!G60,Punktemodus!$B$7,0)</f>
        <v>1</v>
      </c>
      <c r="BP60" s="137">
        <f>IF(Spielplan!E60="",0,SUM(BJ60:BO60))</f>
        <v>0</v>
      </c>
      <c r="BQ60" s="60"/>
      <c r="BR60" s="141"/>
      <c r="BS60" s="153" t="s">
        <v>123</v>
      </c>
      <c r="BT60" s="144" t="str">
        <f>Spielplan!$BL$24</f>
        <v/>
      </c>
      <c r="BU60" s="145"/>
      <c r="BV60" s="146">
        <f>Spielplan!$BN$24</f>
        <v>0</v>
      </c>
      <c r="BW60" s="147"/>
      <c r="BX60" s="148">
        <f>IF(BT24=BT60,Punktemodus!$B$11,0)</f>
        <v>10</v>
      </c>
      <c r="BY60" s="148">
        <f>IF(BT60=BT41,Punktemodus!B13,0)</f>
        <v>5</v>
      </c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44" t="str">
        <f>Spielplan!$CC$24</f>
        <v/>
      </c>
      <c r="CL60" s="145"/>
      <c r="CM60" s="146">
        <f>Spielplan!$CE$24</f>
        <v>0</v>
      </c>
      <c r="CN60" s="134"/>
      <c r="CO60" s="134">
        <f>IF(OR(CK60=CK23,CK60=CK24),Punktemodus!B21,0)</f>
        <v>40</v>
      </c>
      <c r="CP60" s="134"/>
      <c r="CQ60" s="373"/>
      <c r="CR60" s="374"/>
      <c r="CS60" s="374"/>
      <c r="CT60" s="374"/>
      <c r="CU60" s="374"/>
      <c r="CV60" s="375"/>
      <c r="CW60" s="134"/>
    </row>
    <row r="61" spans="1:101" ht="18.75" customHeight="1" thickBot="1" x14ac:dyDescent="0.3">
      <c r="A61" s="60"/>
      <c r="B61" s="60"/>
      <c r="C61" s="193" t="str">
        <f>H56</f>
        <v>Ecuador</v>
      </c>
      <c r="D61" s="194"/>
      <c r="E61" s="104"/>
      <c r="F61" s="93"/>
      <c r="G61" s="104"/>
      <c r="H61" s="193" t="str">
        <f>C57</f>
        <v>Frankreich</v>
      </c>
      <c r="I61" s="194"/>
      <c r="J61" s="60"/>
      <c r="K61" s="60" t="s">
        <v>100</v>
      </c>
      <c r="L61" s="60">
        <f t="shared" si="16"/>
        <v>0</v>
      </c>
      <c r="M61" s="60"/>
      <c r="N61" s="60">
        <f>IF($E61="",0,IF($E61&gt;$G61,3,IF($E61=$G61,1,0)))</f>
        <v>0</v>
      </c>
      <c r="O61" s="60">
        <f>IF($G61="",0,IF($E61&gt;$G61,0,IF($E61=$G61,1,3)))</f>
        <v>0</v>
      </c>
      <c r="P61" s="60"/>
      <c r="Q61" s="60"/>
      <c r="R61" s="60">
        <f>E61</f>
        <v>0</v>
      </c>
      <c r="S61" s="60">
        <f>G61</f>
        <v>0</v>
      </c>
      <c r="T61" s="60"/>
      <c r="U61" s="60"/>
      <c r="V61" s="60">
        <f>G61</f>
        <v>0</v>
      </c>
      <c r="W61" s="60">
        <f>E61</f>
        <v>0</v>
      </c>
      <c r="X61" s="60"/>
      <c r="Y61" s="60"/>
      <c r="Z61" s="60" t="s">
        <v>30</v>
      </c>
      <c r="AA61" s="60"/>
      <c r="AB61" s="60"/>
      <c r="AC61" s="60"/>
      <c r="AD61" s="60"/>
      <c r="AE61" s="60"/>
      <c r="AF61" s="60"/>
      <c r="AG61" s="60" t="b">
        <f>OR(AG56=AG57,AG56=AG58,AG56=AG59,AG57=AG58,AG57=AG59,AG58=AG59)</f>
        <v>1</v>
      </c>
      <c r="AH61" s="60"/>
      <c r="AI61" s="60"/>
      <c r="AJ61" s="60"/>
      <c r="AK61" s="60"/>
      <c r="AL61" s="60"/>
      <c r="AM61" s="60"/>
      <c r="AN61" s="60"/>
      <c r="AO61" s="60" t="s">
        <v>34</v>
      </c>
      <c r="AP61" s="60"/>
      <c r="AQ61" s="60"/>
      <c r="AR61" s="60" t="b">
        <f>OR(AR56=AR57,AR56=AR58,AR56=AR59,AR57=AR58,AR57=AR59,AR58=AR59)</f>
        <v>1</v>
      </c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85">
        <f>IF(E61&gt;G61,IF(Spielplan!E61&gt;Spielplan!G61,Punktemodus!$B$3,0),0)</f>
        <v>0</v>
      </c>
      <c r="BK61" s="85">
        <f>IF(E61=G61,IF(Spielplan!E61=Spielplan!G61,Punktemodus!$B$3,0),0)</f>
        <v>10</v>
      </c>
      <c r="BL61" s="85">
        <f>IF(E61&lt;G61,IF(Spielplan!E61&lt;Spielplan!G61,Punktemodus!$B$3,0),0)</f>
        <v>0</v>
      </c>
      <c r="BM61" s="85">
        <f>IF(E61=Spielplan!E61,IF(G61=Spielplan!G61,Punktemodus!$B$5,0),0)</f>
        <v>3</v>
      </c>
      <c r="BN61" s="85">
        <f>IF(E61=Spielplan!E61,Punktemodus!$B$7,0)</f>
        <v>1</v>
      </c>
      <c r="BO61" s="85">
        <f>IF(G61=Spielplan!G61,Punktemodus!$B$7,0)</f>
        <v>1</v>
      </c>
      <c r="BP61" s="137">
        <f>IF(Spielplan!E61="",0,SUM(BJ61:BO61))</f>
        <v>0</v>
      </c>
      <c r="BQ61" s="60"/>
      <c r="BR61" s="141"/>
      <c r="BS61" s="149" t="s">
        <v>124</v>
      </c>
      <c r="BT61" s="144" t="str">
        <f>Spielplan!$BL$25</f>
        <v/>
      </c>
      <c r="BU61" s="145"/>
      <c r="BV61" s="146">
        <f>Spielplan!$BN$25</f>
        <v>0</v>
      </c>
      <c r="BW61" s="134"/>
      <c r="BX61" s="148">
        <f>IF(BT25=BT61,Punktemodus!$B$11,0)</f>
        <v>10</v>
      </c>
      <c r="BY61" s="148">
        <f>IF(BT61=BT40,Punktemodus!B13,0)</f>
        <v>5</v>
      </c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55"/>
      <c r="CR61" s="142" t="s">
        <v>136</v>
      </c>
      <c r="CS61" s="155"/>
      <c r="CT61" s="155"/>
      <c r="CU61" s="155"/>
      <c r="CV61" s="155"/>
      <c r="CW61" s="134"/>
    </row>
    <row r="62" spans="1:101" ht="18.75" customHeight="1" thickBot="1" x14ac:dyDescent="0.25">
      <c r="A62" s="60"/>
      <c r="B62" s="60"/>
      <c r="C62" s="136" t="str">
        <f>IF(G61="","",IF(AR61=TRUE,"Achtung: Fehler in Tabelle!",""))</f>
        <v/>
      </c>
      <c r="D62" s="60"/>
      <c r="E62" s="85"/>
      <c r="F62" s="60"/>
      <c r="G62" s="85"/>
      <c r="H62" s="60"/>
      <c r="I62" s="60"/>
      <c r="J62" s="60"/>
      <c r="K62" s="60"/>
      <c r="L62" s="60"/>
      <c r="M62" s="60">
        <f t="shared" ref="M62:X62" si="19">SUM(M56:M61)</f>
        <v>0</v>
      </c>
      <c r="N62" s="60">
        <f t="shared" si="19"/>
        <v>0</v>
      </c>
      <c r="O62" s="60">
        <f t="shared" si="19"/>
        <v>0</v>
      </c>
      <c r="P62" s="60">
        <f t="shared" si="19"/>
        <v>0</v>
      </c>
      <c r="Q62" s="60">
        <f t="shared" si="19"/>
        <v>0</v>
      </c>
      <c r="R62" s="60">
        <f t="shared" si="19"/>
        <v>0</v>
      </c>
      <c r="S62" s="60">
        <f t="shared" si="19"/>
        <v>0</v>
      </c>
      <c r="T62" s="60">
        <f t="shared" si="19"/>
        <v>0</v>
      </c>
      <c r="U62" s="60">
        <f t="shared" si="19"/>
        <v>0</v>
      </c>
      <c r="V62" s="60">
        <f t="shared" si="19"/>
        <v>0</v>
      </c>
      <c r="W62" s="60">
        <f t="shared" si="19"/>
        <v>0</v>
      </c>
      <c r="X62" s="60">
        <f t="shared" si="19"/>
        <v>0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160">
        <f>SUM(BP56:BP61)</f>
        <v>0</v>
      </c>
      <c r="BQ62" s="60"/>
      <c r="BR62" s="141"/>
      <c r="BS62" s="150"/>
      <c r="BT62" s="134"/>
      <c r="BU62" s="134"/>
      <c r="BV62" s="134"/>
      <c r="BW62" s="134"/>
      <c r="BX62" s="148"/>
      <c r="BY62" s="148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370" t="str">
        <f>Spielplan!$CI$26</f>
        <v/>
      </c>
      <c r="CR62" s="371"/>
      <c r="CS62" s="371"/>
      <c r="CT62" s="371"/>
      <c r="CU62" s="371"/>
      <c r="CV62" s="372"/>
      <c r="CW62" s="134"/>
    </row>
    <row r="63" spans="1:101" ht="18.75" customHeight="1" thickBot="1" x14ac:dyDescent="0.3">
      <c r="A63" s="60"/>
      <c r="B63" s="60"/>
      <c r="C63" s="60"/>
      <c r="D63" s="60"/>
      <c r="E63" s="85"/>
      <c r="F63" s="60"/>
      <c r="G63" s="85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138"/>
      <c r="BQ63" s="60"/>
      <c r="BR63" s="141"/>
      <c r="BS63" s="134"/>
      <c r="BT63" s="134"/>
      <c r="BU63" s="134"/>
      <c r="BV63" s="134"/>
      <c r="BW63" s="134"/>
      <c r="BX63" s="148"/>
      <c r="BY63" s="148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54" t="s">
        <v>131</v>
      </c>
      <c r="CM63" s="134"/>
      <c r="CN63" s="134"/>
      <c r="CO63" s="134"/>
      <c r="CP63" s="134"/>
      <c r="CQ63" s="373"/>
      <c r="CR63" s="374"/>
      <c r="CS63" s="374"/>
      <c r="CT63" s="374"/>
      <c r="CU63" s="374"/>
      <c r="CV63" s="375"/>
      <c r="CW63" s="134"/>
    </row>
    <row r="64" spans="1:101" ht="18.75" customHeight="1" thickBot="1" x14ac:dyDescent="0.3">
      <c r="A64" s="60"/>
      <c r="B64" s="60"/>
      <c r="C64" s="60"/>
      <c r="D64" s="60"/>
      <c r="E64" s="85"/>
      <c r="F64" s="60"/>
      <c r="G64" s="85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138"/>
      <c r="BQ64" s="60"/>
      <c r="BR64" s="141"/>
      <c r="BS64" s="153" t="s">
        <v>20</v>
      </c>
      <c r="BT64" s="144" t="str">
        <f>Spielplan!$BL$28</f>
        <v/>
      </c>
      <c r="BU64" s="145"/>
      <c r="BV64" s="146">
        <f>Spielplan!$BN$28</f>
        <v>0</v>
      </c>
      <c r="BW64" s="147"/>
      <c r="BX64" s="148">
        <f>IF(BT28=BT64,Punktemodus!$B$11,0)</f>
        <v>10</v>
      </c>
      <c r="BY64" s="148">
        <f>IF(BT64=BT13,Punktemodus!B13,0)</f>
        <v>5</v>
      </c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55"/>
      <c r="CR64" s="142" t="s">
        <v>137</v>
      </c>
      <c r="CS64" s="155"/>
      <c r="CT64" s="155"/>
      <c r="CU64" s="155"/>
      <c r="CV64" s="155"/>
      <c r="CW64" s="134"/>
    </row>
    <row r="65" spans="1:101" ht="18.75" customHeight="1" thickBot="1" x14ac:dyDescent="0.3">
      <c r="A65" s="60"/>
      <c r="B65" s="60"/>
      <c r="C65" s="88" t="s">
        <v>91</v>
      </c>
      <c r="D65" s="60"/>
      <c r="E65" s="85"/>
      <c r="F65" s="60"/>
      <c r="G65" s="85"/>
      <c r="H65" s="60"/>
      <c r="I65" s="60"/>
      <c r="J65" s="60"/>
      <c r="K65" s="60"/>
      <c r="L65" s="60"/>
      <c r="M65" s="60" t="s">
        <v>4</v>
      </c>
      <c r="N65" s="60"/>
      <c r="O65" s="60"/>
      <c r="P65" s="60"/>
      <c r="Q65" s="60" t="s">
        <v>6</v>
      </c>
      <c r="R65" s="60"/>
      <c r="S65" s="60"/>
      <c r="T65" s="60"/>
      <c r="U65" s="60" t="s">
        <v>7</v>
      </c>
      <c r="V65" s="60"/>
      <c r="W65" s="60"/>
      <c r="X65" s="60"/>
      <c r="Y65" s="60"/>
      <c r="Z65" s="60" t="s">
        <v>4</v>
      </c>
      <c r="AA65" s="60" t="s">
        <v>5</v>
      </c>
      <c r="AB65" s="60"/>
      <c r="AC65" s="60"/>
      <c r="AD65" s="60" t="s">
        <v>9</v>
      </c>
      <c r="AE65" s="60"/>
      <c r="AF65" s="60"/>
      <c r="AG65" s="60"/>
      <c r="AH65" s="60" t="s">
        <v>32</v>
      </c>
      <c r="AI65" s="60"/>
      <c r="AJ65" s="60"/>
      <c r="AK65" s="60"/>
      <c r="AL65" s="60"/>
      <c r="AM65" s="60"/>
      <c r="AN65" s="60" t="s">
        <v>35</v>
      </c>
      <c r="AO65" s="60"/>
      <c r="AP65" s="60"/>
      <c r="AQ65" s="60"/>
      <c r="AR65" s="60"/>
      <c r="AS65" s="60" t="s">
        <v>33</v>
      </c>
      <c r="AT65" s="60"/>
      <c r="AU65" s="60"/>
      <c r="AV65" s="60"/>
      <c r="AW65" s="60"/>
      <c r="AX65" s="60"/>
      <c r="AY65" s="60"/>
      <c r="AZ65" s="60"/>
      <c r="BA65" s="60"/>
      <c r="BB65" s="89" t="s">
        <v>10</v>
      </c>
      <c r="BC65" s="60"/>
      <c r="BD65" s="90" t="s">
        <v>4</v>
      </c>
      <c r="BE65" s="60"/>
      <c r="BF65" s="61" t="s">
        <v>5</v>
      </c>
      <c r="BG65" s="60"/>
      <c r="BH65" s="60"/>
      <c r="BI65" s="85"/>
      <c r="BJ65" s="60"/>
      <c r="BK65" s="60"/>
      <c r="BL65" s="60"/>
      <c r="BM65" s="60"/>
      <c r="BN65" s="60"/>
      <c r="BO65" s="60"/>
      <c r="BP65" s="138"/>
      <c r="BQ65" s="85"/>
      <c r="BR65" s="141"/>
      <c r="BS65" s="149" t="s">
        <v>125</v>
      </c>
      <c r="BT65" s="144" t="str">
        <f>Spielplan!$BL$29</f>
        <v/>
      </c>
      <c r="BU65" s="145"/>
      <c r="BV65" s="146">
        <f>Spielplan!$BN$29</f>
        <v>0</v>
      </c>
      <c r="BW65" s="134"/>
      <c r="BX65" s="148">
        <f>IF(BT29=BT65,Punktemodus!$B$11,0)</f>
        <v>10</v>
      </c>
      <c r="BY65" s="148">
        <f>IF(BT65=BT12,Punktemodus!B13,0)</f>
        <v>5</v>
      </c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44" t="str">
        <f>Spielplan!$CC$29</f>
        <v/>
      </c>
      <c r="CL65" s="145"/>
      <c r="CM65" s="146">
        <f>Spielplan!$CE$29</f>
        <v>0</v>
      </c>
      <c r="CN65" s="134"/>
      <c r="CO65" s="134"/>
      <c r="CP65" s="134"/>
      <c r="CQ65" s="370" t="str">
        <f>Spielplan!$CI$29</f>
        <v/>
      </c>
      <c r="CR65" s="371"/>
      <c r="CS65" s="371"/>
      <c r="CT65" s="371"/>
      <c r="CU65" s="371"/>
      <c r="CV65" s="372"/>
      <c r="CW65" s="134"/>
    </row>
    <row r="66" spans="1:101" ht="18.75" customHeight="1" thickBot="1" x14ac:dyDescent="0.3">
      <c r="A66" s="60"/>
      <c r="B66" s="60"/>
      <c r="C66" s="60"/>
      <c r="D66" s="60"/>
      <c r="E66" s="85"/>
      <c r="F66" s="60"/>
      <c r="G66" s="85"/>
      <c r="H66" s="60"/>
      <c r="I66" s="60"/>
      <c r="J66" s="60"/>
      <c r="K66" s="60"/>
      <c r="L66" s="60"/>
      <c r="M66" s="60" t="s">
        <v>0</v>
      </c>
      <c r="N66" s="60" t="s">
        <v>1</v>
      </c>
      <c r="O66" s="60" t="s">
        <v>2</v>
      </c>
      <c r="P66" s="60" t="s">
        <v>3</v>
      </c>
      <c r="Q66" s="60" t="s">
        <v>0</v>
      </c>
      <c r="R66" s="60" t="s">
        <v>1</v>
      </c>
      <c r="S66" s="60" t="s">
        <v>2</v>
      </c>
      <c r="T66" s="60" t="s">
        <v>3</v>
      </c>
      <c r="U66" s="60" t="s">
        <v>0</v>
      </c>
      <c r="V66" s="60" t="s">
        <v>1</v>
      </c>
      <c r="W66" s="60" t="s">
        <v>2</v>
      </c>
      <c r="X66" s="60" t="s">
        <v>3</v>
      </c>
      <c r="Y66" s="60"/>
      <c r="Z66" s="60" t="s">
        <v>8</v>
      </c>
      <c r="AA66" s="60"/>
      <c r="AB66" s="60"/>
      <c r="AC66" s="60"/>
      <c r="AD66" s="60"/>
      <c r="AE66" s="60"/>
      <c r="AF66" s="60"/>
      <c r="AG66" s="60"/>
      <c r="AH66" s="60" t="s">
        <v>31</v>
      </c>
      <c r="AI66" s="60"/>
      <c r="AJ66" s="60"/>
      <c r="AK66" s="60"/>
      <c r="AL66" s="60"/>
      <c r="AM66" s="60"/>
      <c r="AN66" s="60" t="str">
        <f>AI67</f>
        <v>Argentinien</v>
      </c>
      <c r="AO66" s="60" t="str">
        <f>AI68</f>
        <v>Bosnien</v>
      </c>
      <c r="AP66" s="60" t="str">
        <f>AI69</f>
        <v>Iran</v>
      </c>
      <c r="AQ66" s="60" t="str">
        <f>AI70</f>
        <v>Nigeria</v>
      </c>
      <c r="AR66" s="60"/>
      <c r="AS66" s="60" t="s">
        <v>31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85"/>
      <c r="BJ66" s="85"/>
      <c r="BK66" s="85"/>
      <c r="BL66" s="85"/>
      <c r="BM66" s="85"/>
      <c r="BN66" s="85"/>
      <c r="BO66" s="85"/>
      <c r="BP66" s="137"/>
      <c r="BQ66" s="85"/>
      <c r="BR66" s="141"/>
      <c r="BS66" s="150"/>
      <c r="BT66" s="134"/>
      <c r="BU66" s="134"/>
      <c r="BV66" s="134"/>
      <c r="BW66" s="134"/>
      <c r="BX66" s="148"/>
      <c r="BY66" s="148"/>
      <c r="BZ66" s="134"/>
      <c r="CA66" s="144" t="str">
        <f>Spielplan!$BS$30</f>
        <v/>
      </c>
      <c r="CB66" s="145"/>
      <c r="CC66" s="146">
        <f>Spielplan!$BU$30</f>
        <v>0</v>
      </c>
      <c r="CD66" s="147"/>
      <c r="CE66" s="134">
        <f>IF(CA66=CA30,Punktemodus!B15,0)</f>
        <v>20</v>
      </c>
      <c r="CF66" s="148">
        <f>IF(OR(CA66=$CA$14,CA66=$CA$15,CA66=$CA$22,CA66=$CA$23,CA66=$CA$31,CA66=$CA$38,CA66=$CA$39),Punktemodus!B17,0)</f>
        <v>10</v>
      </c>
      <c r="CG66" s="134"/>
      <c r="CH66" s="134"/>
      <c r="CI66" s="134"/>
      <c r="CJ66" s="134"/>
      <c r="CK66" s="144" t="str">
        <f>Spielplan!$CC$30</f>
        <v/>
      </c>
      <c r="CL66" s="145"/>
      <c r="CM66" s="146">
        <f>Spielplan!$CE$30</f>
        <v>0</v>
      </c>
      <c r="CN66" s="134"/>
      <c r="CO66" s="134"/>
      <c r="CP66" s="134"/>
      <c r="CQ66" s="373"/>
      <c r="CR66" s="374"/>
      <c r="CS66" s="374"/>
      <c r="CT66" s="374"/>
      <c r="CU66" s="374"/>
      <c r="CV66" s="375"/>
      <c r="CW66" s="134"/>
    </row>
    <row r="67" spans="1:101" ht="18.75" customHeight="1" thickBot="1" x14ac:dyDescent="0.3">
      <c r="A67" s="60"/>
      <c r="B67" s="60"/>
      <c r="C67" s="200" t="str">
        <f>Spielplan!$C$67</f>
        <v>Argentinien</v>
      </c>
      <c r="D67" s="201"/>
      <c r="E67" s="104"/>
      <c r="F67" s="93"/>
      <c r="G67" s="104"/>
      <c r="H67" s="200" t="str">
        <f>Spielplan!$H$67</f>
        <v>Bosnien</v>
      </c>
      <c r="I67" s="201"/>
      <c r="J67" s="60"/>
      <c r="K67" s="60" t="s">
        <v>101</v>
      </c>
      <c r="L67" s="60">
        <f t="shared" ref="L67:L72" si="20">IF(E67-G67&gt;0,1,IF(G67=E67,0,-1))</f>
        <v>0</v>
      </c>
      <c r="M67" s="60">
        <f>IF($E67="",0,IF($E67&gt;$G67,3,IF($E67=G67,1,0)))</f>
        <v>0</v>
      </c>
      <c r="N67" s="60">
        <f>IF($G67="",0,IF($E67&gt;$G67,0,IF($E67=G67,1,3)))</f>
        <v>0</v>
      </c>
      <c r="O67" s="60"/>
      <c r="P67" s="60"/>
      <c r="Q67" s="60">
        <f>E67</f>
        <v>0</v>
      </c>
      <c r="R67" s="60">
        <f>G67</f>
        <v>0</v>
      </c>
      <c r="S67" s="60"/>
      <c r="T67" s="60"/>
      <c r="U67" s="60">
        <f>G67</f>
        <v>0</v>
      </c>
      <c r="V67" s="60">
        <f>E67</f>
        <v>0</v>
      </c>
      <c r="W67" s="60"/>
      <c r="X67" s="60"/>
      <c r="Y67" s="60"/>
      <c r="Z67" s="60">
        <f>M73</f>
        <v>0</v>
      </c>
      <c r="AA67" s="60">
        <f>Q73</f>
        <v>0</v>
      </c>
      <c r="AB67" s="60">
        <f>U73</f>
        <v>0</v>
      </c>
      <c r="AC67" s="60">
        <f>AA67-AB67</f>
        <v>0</v>
      </c>
      <c r="AD67" s="60">
        <f>IF(Z67&gt;Z68,-1,0)</f>
        <v>0</v>
      </c>
      <c r="AE67" s="60">
        <f>IF(Z67&gt;Z69,-1,0)</f>
        <v>0</v>
      </c>
      <c r="AF67" s="60">
        <f>IF(Z67&gt;Z70,-1,0)</f>
        <v>0</v>
      </c>
      <c r="AG67" s="60">
        <f>10000-(AJ67*1000+AM67*100+AK67*10)</f>
        <v>10000</v>
      </c>
      <c r="AH67" s="90">
        <f>RANK(AG67,AG67:AG70,1)</f>
        <v>1</v>
      </c>
      <c r="AI67" s="60" t="str">
        <f>C67</f>
        <v>Argentinien</v>
      </c>
      <c r="AJ67" s="60">
        <f t="shared" ref="AJ67:AL70" si="21">Z67</f>
        <v>0</v>
      </c>
      <c r="AK67" s="60">
        <f t="shared" si="21"/>
        <v>0</v>
      </c>
      <c r="AL67" s="60">
        <f t="shared" si="21"/>
        <v>0</v>
      </c>
      <c r="AM67" s="60">
        <f>AK67-AL67</f>
        <v>0</v>
      </c>
      <c r="AN67" s="187"/>
      <c r="AO67" s="187">
        <f>IF(AG68=AG67,IF(G67&gt;E67,AG68-0.1,AG68),AG68)</f>
        <v>10000</v>
      </c>
      <c r="AP67" s="187">
        <f>IF(AG69=AG67,IF(G69&gt;E69,AG69-0.1,AG69),AG69)</f>
        <v>10000</v>
      </c>
      <c r="AQ67" s="187">
        <f>IF(AG70=AG67,IF(G71&gt;E71,AG70-0.1,AG70),AG70)</f>
        <v>10000</v>
      </c>
      <c r="AR67" s="187">
        <f>AN71</f>
        <v>30000</v>
      </c>
      <c r="AS67" s="90">
        <f>RANK(AR67,AR67:AR70,1)</f>
        <v>1</v>
      </c>
      <c r="AT67" s="60" t="str">
        <f t="shared" ref="AT67:AW70" si="22">AI67</f>
        <v>Argentinien</v>
      </c>
      <c r="AU67" s="60">
        <f t="shared" si="22"/>
        <v>0</v>
      </c>
      <c r="AV67" s="60">
        <f t="shared" si="22"/>
        <v>0</v>
      </c>
      <c r="AW67" s="60">
        <f t="shared" si="22"/>
        <v>0</v>
      </c>
      <c r="AX67" s="60"/>
      <c r="AY67" s="60"/>
      <c r="AZ67" s="60"/>
      <c r="BA67" s="202">
        <v>1</v>
      </c>
      <c r="BB67" s="200" t="str">
        <f>VLOOKUP(1,AS67:AT70,2,FALSE)</f>
        <v>Argentinien</v>
      </c>
      <c r="BC67" s="201"/>
      <c r="BD67" s="203">
        <f>VLOOKUP(1,AS67:AW70,3,FALSE)</f>
        <v>0</v>
      </c>
      <c r="BE67" s="204">
        <f>VLOOKUP(1,AS67:AW70,4,FALSE)</f>
        <v>0</v>
      </c>
      <c r="BF67" s="93" t="s">
        <v>12</v>
      </c>
      <c r="BG67" s="204">
        <f>VLOOKUP(1,AS67:AW70,5,FALSE)</f>
        <v>0</v>
      </c>
      <c r="BH67" s="205" t="s">
        <v>126</v>
      </c>
      <c r="BI67" s="85"/>
      <c r="BJ67" s="85">
        <f>IF(E67&gt;G67,IF(Spielplan!E67&gt;Spielplan!G67,Punktemodus!$B$3,0),0)</f>
        <v>0</v>
      </c>
      <c r="BK67" s="85">
        <f>IF(E67=G67,IF(Spielplan!E67=Spielplan!G67,Punktemodus!$B$3,0),0)</f>
        <v>10</v>
      </c>
      <c r="BL67" s="85">
        <f>IF(E67&lt;G67,IF(Spielplan!E67&lt;Spielplan!G67,Punktemodus!$B$3,0),0)</f>
        <v>0</v>
      </c>
      <c r="BM67" s="85">
        <f>IF(E67=Spielplan!E67,IF(G67=Spielplan!G67,Punktemodus!$B$5,0),0)</f>
        <v>3</v>
      </c>
      <c r="BN67" s="85">
        <f>IF(E67=Spielplan!E67,Punktemodus!$B$7,0)</f>
        <v>1</v>
      </c>
      <c r="BO67" s="85">
        <f>IF(G67=Spielplan!G67,Punktemodus!$B$7,0)</f>
        <v>1</v>
      </c>
      <c r="BP67" s="137">
        <f>IF(Spielplan!E67="",0,SUM(BJ67:BO67))</f>
        <v>0</v>
      </c>
      <c r="BQ67" s="85"/>
      <c r="BR67" s="141"/>
      <c r="BS67" s="134"/>
      <c r="BT67" s="134"/>
      <c r="BU67" s="134"/>
      <c r="BV67" s="134"/>
      <c r="BW67" s="134"/>
      <c r="BX67" s="148"/>
      <c r="BY67" s="148"/>
      <c r="BZ67" s="134"/>
      <c r="CA67" s="144" t="str">
        <f>Spielplan!$BS$31</f>
        <v/>
      </c>
      <c r="CB67" s="145"/>
      <c r="CC67" s="146">
        <f>Spielplan!$BU$31</f>
        <v>0</v>
      </c>
      <c r="CD67" s="134"/>
      <c r="CE67" s="134">
        <f>IF(CA67=CA31,Punktemodus!B15,0)</f>
        <v>20</v>
      </c>
      <c r="CF67" s="148">
        <f>IF(OR(CA67=$CA$14,CA67=$CA$15,CA67=$CA$22,CA67=$CA$23,CA67=$CA$30,CA67=$CA$38,CA67=$CA$39),Punktemodus!B17,0)</f>
        <v>10</v>
      </c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55"/>
      <c r="CR67" s="142" t="s">
        <v>138</v>
      </c>
      <c r="CS67" s="155"/>
      <c r="CT67" s="155"/>
      <c r="CU67" s="155"/>
      <c r="CV67" s="155"/>
      <c r="CW67" s="134"/>
    </row>
    <row r="68" spans="1:101" ht="18.75" customHeight="1" thickBot="1" x14ac:dyDescent="0.3">
      <c r="A68" s="60"/>
      <c r="B68" s="60"/>
      <c r="C68" s="206" t="str">
        <f>Spielplan!$C$68</f>
        <v>Iran</v>
      </c>
      <c r="D68" s="207"/>
      <c r="E68" s="104"/>
      <c r="F68" s="93"/>
      <c r="G68" s="104"/>
      <c r="H68" s="206" t="str">
        <f>Spielplan!$H$68</f>
        <v>Nigeria</v>
      </c>
      <c r="I68" s="207"/>
      <c r="J68" s="60"/>
      <c r="K68" s="60" t="s">
        <v>102</v>
      </c>
      <c r="L68" s="60">
        <f t="shared" si="20"/>
        <v>0</v>
      </c>
      <c r="M68" s="60"/>
      <c r="N68" s="60"/>
      <c r="O68" s="60">
        <f>IF($E68="",0,IF($E68&gt;$G68,3,IF($E68=$G68,1,0)))</f>
        <v>0</v>
      </c>
      <c r="P68" s="60">
        <f>IF($G68="",0,IF($E68&gt;$G68,0,IF($E68=$G68,1,3)))</f>
        <v>0</v>
      </c>
      <c r="Q68" s="60"/>
      <c r="R68" s="60"/>
      <c r="S68" s="60">
        <f>E68</f>
        <v>0</v>
      </c>
      <c r="T68" s="60">
        <f>G68</f>
        <v>0</v>
      </c>
      <c r="U68" s="60"/>
      <c r="V68" s="60"/>
      <c r="W68" s="60">
        <f>G68</f>
        <v>0</v>
      </c>
      <c r="X68" s="60">
        <f>E68</f>
        <v>0</v>
      </c>
      <c r="Y68" s="60"/>
      <c r="Z68" s="60">
        <f>N73</f>
        <v>0</v>
      </c>
      <c r="AA68" s="60">
        <f>R73</f>
        <v>0</v>
      </c>
      <c r="AB68" s="60">
        <f>V73</f>
        <v>0</v>
      </c>
      <c r="AC68" s="60">
        <f>AA68-AB68</f>
        <v>0</v>
      </c>
      <c r="AD68" s="60">
        <f>IF(Z68&gt;Z67,-1,0)</f>
        <v>0</v>
      </c>
      <c r="AE68" s="60">
        <f>IF(Z68&gt;Z69,-1,0)</f>
        <v>0</v>
      </c>
      <c r="AF68" s="60">
        <f>IF(Z68&gt;Z70,-1,0)</f>
        <v>0</v>
      </c>
      <c r="AG68" s="60">
        <f>10000-(AJ68*1000+AM68*100+AK68*10)</f>
        <v>10000</v>
      </c>
      <c r="AH68" s="90">
        <f>RANK(AG68,AG67:AG70,1)</f>
        <v>1</v>
      </c>
      <c r="AI68" s="60" t="str">
        <f>H67</f>
        <v>Bosnien</v>
      </c>
      <c r="AJ68" s="60">
        <f t="shared" si="21"/>
        <v>0</v>
      </c>
      <c r="AK68" s="60">
        <f t="shared" si="21"/>
        <v>0</v>
      </c>
      <c r="AL68" s="60">
        <f t="shared" si="21"/>
        <v>0</v>
      </c>
      <c r="AM68" s="60">
        <f>AK68-AL68</f>
        <v>0</v>
      </c>
      <c r="AN68" s="187">
        <f>IF(AG67=AG68,IF(E67&gt;G67,AG67-0.1,AG67),AG67)</f>
        <v>10000</v>
      </c>
      <c r="AO68" s="187"/>
      <c r="AP68" s="187">
        <f>IF(AG69=AG68,IF(G72&gt;E72,AG69-0.1,AG69),AG69)</f>
        <v>10000</v>
      </c>
      <c r="AQ68" s="187">
        <f>IF(AG70=AG68,IF(G70&gt;E70,AG70-0.1,AG70),AG70)</f>
        <v>10000</v>
      </c>
      <c r="AR68" s="187">
        <f>AO71</f>
        <v>30000</v>
      </c>
      <c r="AS68" s="90">
        <f>RANK(AR68,AR67:AR70,1)</f>
        <v>1</v>
      </c>
      <c r="AT68" s="60" t="str">
        <f t="shared" si="22"/>
        <v>Bosnien</v>
      </c>
      <c r="AU68" s="60">
        <f t="shared" si="22"/>
        <v>0</v>
      </c>
      <c r="AV68" s="60">
        <f t="shared" si="22"/>
        <v>0</v>
      </c>
      <c r="AW68" s="60">
        <f t="shared" si="22"/>
        <v>0</v>
      </c>
      <c r="AX68" s="60"/>
      <c r="AY68" s="60"/>
      <c r="AZ68" s="60"/>
      <c r="BA68" s="208">
        <v>2</v>
      </c>
      <c r="BB68" s="206" t="e">
        <f>VLOOKUP(2,AS67:AT70,2,FALSE)</f>
        <v>#N/A</v>
      </c>
      <c r="BC68" s="207"/>
      <c r="BD68" s="209" t="e">
        <f>VLOOKUP(2,AS67:AW70,3,FALSE)</f>
        <v>#N/A</v>
      </c>
      <c r="BE68" s="210" t="e">
        <f>VLOOKUP(2,AS67:AW70,4,FALSE)</f>
        <v>#N/A</v>
      </c>
      <c r="BF68" s="93" t="s">
        <v>12</v>
      </c>
      <c r="BG68" s="210" t="e">
        <f>VLOOKUP(2,AS67:AW70,5,FALSE)</f>
        <v>#N/A</v>
      </c>
      <c r="BH68" s="210" t="s">
        <v>122</v>
      </c>
      <c r="BI68" s="85"/>
      <c r="BJ68" s="85">
        <f>IF(E68&gt;G68,IF(Spielplan!E68&gt;Spielplan!G68,Punktemodus!$B$3,0),0)</f>
        <v>0</v>
      </c>
      <c r="BK68" s="85">
        <f>IF(E68=G68,IF(Spielplan!E68=Spielplan!G68,Punktemodus!$B$3,0),0)</f>
        <v>10</v>
      </c>
      <c r="BL68" s="85">
        <f>IF(E68&lt;G68,IF(Spielplan!E68&lt;Spielplan!G68,Punktemodus!$B$3,0),0)</f>
        <v>0</v>
      </c>
      <c r="BM68" s="85">
        <f>IF(E68=Spielplan!E68,IF(G68=Spielplan!G68,Punktemodus!$B$5,0),0)</f>
        <v>3</v>
      </c>
      <c r="BN68" s="85">
        <f>IF(E68=Spielplan!E68,Punktemodus!$B$7,0)</f>
        <v>1</v>
      </c>
      <c r="BO68" s="85">
        <f>IF(G68=Spielplan!G68,Punktemodus!$B$7,0)</f>
        <v>1</v>
      </c>
      <c r="BP68" s="137">
        <f>IF(Spielplan!E68="",0,SUM(BJ68:BO68))</f>
        <v>0</v>
      </c>
      <c r="BQ68" s="85"/>
      <c r="BR68" s="141"/>
      <c r="BS68" s="153" t="s">
        <v>24</v>
      </c>
      <c r="BT68" s="144" t="str">
        <f>Spielplan!$BL$32</f>
        <v/>
      </c>
      <c r="BU68" s="145"/>
      <c r="BV68" s="146">
        <f>Spielplan!$BN$32</f>
        <v>0</v>
      </c>
      <c r="BW68" s="147"/>
      <c r="BX68" s="148">
        <f>IF(BT32=BT68,Punktemodus!$B$11,0)</f>
        <v>10</v>
      </c>
      <c r="BY68" s="148">
        <f>IF(BT68=BT17,Punktemodus!B13,0)</f>
        <v>5</v>
      </c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370" t="str">
        <f>Spielplan!$CI$32</f>
        <v/>
      </c>
      <c r="CR68" s="371"/>
      <c r="CS68" s="371"/>
      <c r="CT68" s="371"/>
      <c r="CU68" s="371"/>
      <c r="CV68" s="372"/>
      <c r="CW68" s="134"/>
    </row>
    <row r="69" spans="1:101" ht="18.75" customHeight="1" thickBot="1" x14ac:dyDescent="0.3">
      <c r="A69" s="60"/>
      <c r="B69" s="60"/>
      <c r="C69" s="200" t="str">
        <f>C67</f>
        <v>Argentinien</v>
      </c>
      <c r="D69" s="201"/>
      <c r="E69" s="104"/>
      <c r="F69" s="93"/>
      <c r="G69" s="104"/>
      <c r="H69" s="200" t="str">
        <f>C68</f>
        <v>Iran</v>
      </c>
      <c r="I69" s="201"/>
      <c r="J69" s="60"/>
      <c r="K69" s="60" t="s">
        <v>103</v>
      </c>
      <c r="L69" s="60">
        <f t="shared" si="20"/>
        <v>0</v>
      </c>
      <c r="M69" s="60">
        <f>IF($E69="",0,IF($E69&gt;$G69,3,IF($E69=G69,1,0)))</f>
        <v>0</v>
      </c>
      <c r="N69" s="60"/>
      <c r="O69" s="60">
        <f>IF($G69="",0,IF($E69&gt;$G69,0,IF($E69=$G69,1,3)))</f>
        <v>0</v>
      </c>
      <c r="P69" s="60"/>
      <c r="Q69" s="60">
        <f>E69</f>
        <v>0</v>
      </c>
      <c r="R69" s="60"/>
      <c r="S69" s="60">
        <f>G69</f>
        <v>0</v>
      </c>
      <c r="T69" s="60"/>
      <c r="U69" s="60">
        <f>G69</f>
        <v>0</v>
      </c>
      <c r="V69" s="60"/>
      <c r="W69" s="60">
        <f>E69</f>
        <v>0</v>
      </c>
      <c r="X69" s="60"/>
      <c r="Y69" s="60"/>
      <c r="Z69" s="60">
        <f>O73</f>
        <v>0</v>
      </c>
      <c r="AA69" s="60">
        <f>S73</f>
        <v>0</v>
      </c>
      <c r="AB69" s="60">
        <f>W73</f>
        <v>0</v>
      </c>
      <c r="AC69" s="60">
        <f>AA69-AB69</f>
        <v>0</v>
      </c>
      <c r="AD69" s="60">
        <f>IF(Z69&gt;Z67,-1,0)</f>
        <v>0</v>
      </c>
      <c r="AE69" s="60">
        <f>IF(Z69&gt;Z68,-1,0)</f>
        <v>0</v>
      </c>
      <c r="AF69" s="60">
        <f>IF(Z69&gt;Z70,-1,0)</f>
        <v>0</v>
      </c>
      <c r="AG69" s="60">
        <f>10000-(AJ69*1000+AM69*100+AK69*10)</f>
        <v>10000</v>
      </c>
      <c r="AH69" s="90">
        <f>RANK(AG69,AG67:AG70,1)</f>
        <v>1</v>
      </c>
      <c r="AI69" s="60" t="str">
        <f>C68</f>
        <v>Iran</v>
      </c>
      <c r="AJ69" s="60">
        <f t="shared" si="21"/>
        <v>0</v>
      </c>
      <c r="AK69" s="60">
        <f t="shared" si="21"/>
        <v>0</v>
      </c>
      <c r="AL69" s="60">
        <f t="shared" si="21"/>
        <v>0</v>
      </c>
      <c r="AM69" s="60">
        <f>AK69-AL69</f>
        <v>0</v>
      </c>
      <c r="AN69" s="187">
        <f>IF(AG67=AG69,IF(E69&gt;G69,AG67-0.1,AG67),AG67)</f>
        <v>10000</v>
      </c>
      <c r="AO69" s="187">
        <f>IF(AG68=AG69,IF(E72&gt;G72,AG68-0.1,AG68),AG68)</f>
        <v>10000</v>
      </c>
      <c r="AP69" s="187"/>
      <c r="AQ69" s="187">
        <f>IF(AG70=AG69,IF(G68&gt;E68,AG70-0.1,AG70),AG70)</f>
        <v>10000</v>
      </c>
      <c r="AR69" s="187">
        <f>AP71</f>
        <v>30000</v>
      </c>
      <c r="AS69" s="90">
        <f>RANK(AR69,AR67:AR70,1)</f>
        <v>1</v>
      </c>
      <c r="AT69" s="60" t="str">
        <f t="shared" si="22"/>
        <v>Iran</v>
      </c>
      <c r="AU69" s="60">
        <f t="shared" si="22"/>
        <v>0</v>
      </c>
      <c r="AV69" s="60">
        <f t="shared" si="22"/>
        <v>0</v>
      </c>
      <c r="AW69" s="60">
        <f t="shared" si="22"/>
        <v>0</v>
      </c>
      <c r="AX69" s="60"/>
      <c r="AY69" s="60"/>
      <c r="AZ69" s="60"/>
      <c r="BA69" s="113">
        <v>3</v>
      </c>
      <c r="BB69" s="114" t="e">
        <f>VLOOKUP(3,AS67:AT70,2,FALSE)</f>
        <v>#N/A</v>
      </c>
      <c r="BC69" s="115"/>
      <c r="BD69" s="116" t="e">
        <f>VLOOKUP(3,AS67:AW70,3,FALSE)</f>
        <v>#N/A</v>
      </c>
      <c r="BE69" s="116" t="e">
        <f>VLOOKUP(3,AS67:AW70,4,FALSE)</f>
        <v>#N/A</v>
      </c>
      <c r="BF69" s="93" t="s">
        <v>12</v>
      </c>
      <c r="BG69" s="116" t="e">
        <f>VLOOKUP(3,AS67:AW70,5,FALSE)</f>
        <v>#N/A</v>
      </c>
      <c r="BH69" s="60"/>
      <c r="BI69" s="85"/>
      <c r="BJ69" s="85">
        <f>IF(E69&gt;G69,IF(Spielplan!E69&gt;Spielplan!G69,Punktemodus!$B$3,0),0)</f>
        <v>0</v>
      </c>
      <c r="BK69" s="85">
        <f>IF(E69=G69,IF(Spielplan!E69=Spielplan!G69,Punktemodus!$B$3,0),0)</f>
        <v>10</v>
      </c>
      <c r="BL69" s="85">
        <f>IF(E69&lt;G69,IF(Spielplan!E69&lt;Spielplan!G69,Punktemodus!$B$3,0),0)</f>
        <v>0</v>
      </c>
      <c r="BM69" s="85">
        <f>IF(E69=Spielplan!E69,IF(G69=Spielplan!G69,Punktemodus!$B$5,0),0)</f>
        <v>3</v>
      </c>
      <c r="BN69" s="85">
        <f>IF(E69=Spielplan!E69,Punktemodus!$B$7,0)</f>
        <v>1</v>
      </c>
      <c r="BO69" s="85">
        <f>IF(G69=Spielplan!G69,Punktemodus!$B$7,0)</f>
        <v>1</v>
      </c>
      <c r="BP69" s="137">
        <f>IF(Spielplan!E69="",0,SUM(BJ69:BO69))</f>
        <v>0</v>
      </c>
      <c r="BQ69" s="85"/>
      <c r="BR69" s="141"/>
      <c r="BS69" s="149" t="s">
        <v>23</v>
      </c>
      <c r="BT69" s="144" t="str">
        <f>Spielplan!$BL$33</f>
        <v/>
      </c>
      <c r="BU69" s="145"/>
      <c r="BV69" s="146">
        <f>Spielplan!$BN$33</f>
        <v>0</v>
      </c>
      <c r="BW69" s="134"/>
      <c r="BX69" s="148">
        <f>IF(BT33=BT69,Punktemodus!$B$11,0)</f>
        <v>10</v>
      </c>
      <c r="BY69" s="148">
        <f>IF(BT69=BT16,Punktemodus!B13,0)</f>
        <v>5</v>
      </c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373"/>
      <c r="CR69" s="374"/>
      <c r="CS69" s="374"/>
      <c r="CT69" s="374"/>
      <c r="CU69" s="374"/>
      <c r="CV69" s="375"/>
      <c r="CW69" s="134"/>
    </row>
    <row r="70" spans="1:101" ht="18.75" customHeight="1" thickBot="1" x14ac:dyDescent="0.3">
      <c r="A70" s="60"/>
      <c r="B70" s="60"/>
      <c r="C70" s="206" t="str">
        <f>H67</f>
        <v>Bosnien</v>
      </c>
      <c r="D70" s="207"/>
      <c r="E70" s="104"/>
      <c r="F70" s="93"/>
      <c r="G70" s="104"/>
      <c r="H70" s="206" t="str">
        <f>H68</f>
        <v>Nigeria</v>
      </c>
      <c r="I70" s="207"/>
      <c r="J70" s="60"/>
      <c r="K70" s="60" t="s">
        <v>104</v>
      </c>
      <c r="L70" s="60">
        <f t="shared" si="20"/>
        <v>0</v>
      </c>
      <c r="M70" s="60"/>
      <c r="N70" s="60">
        <f>IF($E70="",0,IF($E70&gt;$G70,3,IF($E70=$G70,1,0)))</f>
        <v>0</v>
      </c>
      <c r="O70" s="60"/>
      <c r="P70" s="60">
        <f>IF($G70="",0,IF($E70&gt;$G70,0,IF($E70=$G70,1,3)))</f>
        <v>0</v>
      </c>
      <c r="Q70" s="60"/>
      <c r="R70" s="60">
        <f>E70</f>
        <v>0</v>
      </c>
      <c r="S70" s="60"/>
      <c r="T70" s="60">
        <f>G70</f>
        <v>0</v>
      </c>
      <c r="U70" s="60"/>
      <c r="V70" s="60">
        <f>G70</f>
        <v>0</v>
      </c>
      <c r="W70" s="60"/>
      <c r="X70" s="60">
        <f>E70</f>
        <v>0</v>
      </c>
      <c r="Y70" s="60"/>
      <c r="Z70" s="60">
        <f>P73</f>
        <v>0</v>
      </c>
      <c r="AA70" s="60">
        <f>T73</f>
        <v>0</v>
      </c>
      <c r="AB70" s="60">
        <f>X73</f>
        <v>0</v>
      </c>
      <c r="AC70" s="60">
        <f>AA70-AB70</f>
        <v>0</v>
      </c>
      <c r="AD70" s="60">
        <f>IF(Z70&gt;Z67,-1,0)</f>
        <v>0</v>
      </c>
      <c r="AE70" s="60">
        <f>IF(Z70&gt;Z68,-1,0)</f>
        <v>0</v>
      </c>
      <c r="AF70" s="60">
        <f>IF(Z70&gt;Z69,-1,0)</f>
        <v>0</v>
      </c>
      <c r="AG70" s="60">
        <f>10000-(AJ70*1000+AM70*100+AK70*10)</f>
        <v>10000</v>
      </c>
      <c r="AH70" s="90">
        <f>RANK(AG70,AG67:AG70,1)</f>
        <v>1</v>
      </c>
      <c r="AI70" s="60" t="str">
        <f>H68</f>
        <v>Nigeria</v>
      </c>
      <c r="AJ70" s="60">
        <f t="shared" si="21"/>
        <v>0</v>
      </c>
      <c r="AK70" s="60">
        <f t="shared" si="21"/>
        <v>0</v>
      </c>
      <c r="AL70" s="60">
        <f t="shared" si="21"/>
        <v>0</v>
      </c>
      <c r="AM70" s="60">
        <f>AK70-AL70</f>
        <v>0</v>
      </c>
      <c r="AN70" s="187">
        <f>IF(AG67=AG70,IF(E71&gt;G71,AG67-0.1,AG67),AG67)</f>
        <v>10000</v>
      </c>
      <c r="AO70" s="187">
        <f>IF(AG68=AG70,IF(E70&gt;G70,AG68-0.1,AG68),AG68)</f>
        <v>10000</v>
      </c>
      <c r="AP70" s="187">
        <f>IF(AG69=AG70,IF(E68&gt;G68,AG69-0.1,AG69),AG69)</f>
        <v>10000</v>
      </c>
      <c r="AQ70" s="187"/>
      <c r="AR70" s="187">
        <f>AQ71</f>
        <v>30000</v>
      </c>
      <c r="AS70" s="90">
        <f>RANK(AR70,AR67:AR70,1)</f>
        <v>1</v>
      </c>
      <c r="AT70" s="60" t="str">
        <f t="shared" si="22"/>
        <v>Nigeria</v>
      </c>
      <c r="AU70" s="60">
        <f t="shared" si="22"/>
        <v>0</v>
      </c>
      <c r="AV70" s="60">
        <f t="shared" si="22"/>
        <v>0</v>
      </c>
      <c r="AW70" s="60">
        <f t="shared" si="22"/>
        <v>0</v>
      </c>
      <c r="AX70" s="60"/>
      <c r="AY70" s="60"/>
      <c r="AZ70" s="60"/>
      <c r="BA70" s="113">
        <v>4</v>
      </c>
      <c r="BB70" s="114" t="e">
        <f>VLOOKUP(4,AS67:AT70,2,FALSE)</f>
        <v>#N/A</v>
      </c>
      <c r="BC70" s="115"/>
      <c r="BD70" s="116" t="e">
        <f>VLOOKUP(4,AS67:AW70,3,FALSE)</f>
        <v>#N/A</v>
      </c>
      <c r="BE70" s="116" t="e">
        <f>VLOOKUP(4,AS67:AW70,4,FALSE)</f>
        <v>#N/A</v>
      </c>
      <c r="BF70" s="93" t="s">
        <v>12</v>
      </c>
      <c r="BG70" s="116" t="e">
        <f>VLOOKUP(4,AS67:AW70,5,FALSE)</f>
        <v>#N/A</v>
      </c>
      <c r="BH70" s="60"/>
      <c r="BI70" s="85"/>
      <c r="BJ70" s="85">
        <f>IF(E70&gt;G70,IF(Spielplan!E70&gt;Spielplan!G70,Punktemodus!$B$3,0),0)</f>
        <v>0</v>
      </c>
      <c r="BK70" s="85">
        <f>IF(E70=G70,IF(Spielplan!E70=Spielplan!G70,Punktemodus!$B$3,0),0)</f>
        <v>10</v>
      </c>
      <c r="BL70" s="85">
        <f>IF(E70&lt;G70,IF(Spielplan!E70&lt;Spielplan!G70,Punktemodus!$B$3,0),0)</f>
        <v>0</v>
      </c>
      <c r="BM70" s="85">
        <f>IF(E70=Spielplan!E70,IF(G70=Spielplan!G70,Punktemodus!$B$5,0),0)</f>
        <v>3</v>
      </c>
      <c r="BN70" s="85">
        <f>IF(E70=Spielplan!E70,Punktemodus!$B$7,0)</f>
        <v>1</v>
      </c>
      <c r="BO70" s="85">
        <f>IF(G70=Spielplan!G70,Punktemodus!$B$7,0)</f>
        <v>1</v>
      </c>
      <c r="BP70" s="137">
        <f>IF(Spielplan!E70="",0,SUM(BJ70:BO70))</f>
        <v>0</v>
      </c>
      <c r="BQ70" s="60"/>
      <c r="BR70" s="141"/>
      <c r="BS70" s="150"/>
      <c r="BT70" s="134"/>
      <c r="BU70" s="134"/>
      <c r="BV70" s="134"/>
      <c r="BW70" s="134"/>
      <c r="BX70" s="148"/>
      <c r="BY70" s="148"/>
      <c r="BZ70" s="134"/>
      <c r="CA70" s="134"/>
      <c r="CB70" s="134"/>
      <c r="CC70" s="134"/>
      <c r="CD70" s="134"/>
      <c r="CE70" s="134"/>
      <c r="CF70" s="144" t="str">
        <f>Spielplan!$BX$34</f>
        <v/>
      </c>
      <c r="CG70" s="145"/>
      <c r="CH70" s="146">
        <f>Spielplan!$BZ$34</f>
        <v>0</v>
      </c>
      <c r="CI70" s="134"/>
      <c r="CJ70" s="134">
        <f>IF(OR(CF70=$CF$18,CF70=$CF$19,CF70=$CF$34,CF70=$CF$35),Punktemodus!$B$19,0)</f>
        <v>30</v>
      </c>
      <c r="CK70" s="134"/>
      <c r="CL70" s="134"/>
      <c r="CM70" s="134"/>
      <c r="CN70" s="134"/>
      <c r="CO70" s="134"/>
      <c r="CP70" s="134"/>
      <c r="CQ70" s="155"/>
      <c r="CR70" s="155"/>
      <c r="CS70" s="155"/>
      <c r="CT70" s="155"/>
      <c r="CU70" s="155"/>
      <c r="CV70" s="155"/>
      <c r="CW70" s="134"/>
    </row>
    <row r="71" spans="1:101" ht="18.75" customHeight="1" thickBot="1" x14ac:dyDescent="0.3">
      <c r="A71" s="60"/>
      <c r="B71" s="60"/>
      <c r="C71" s="200" t="str">
        <f>C67</f>
        <v>Argentinien</v>
      </c>
      <c r="D71" s="201"/>
      <c r="E71" s="104"/>
      <c r="F71" s="93"/>
      <c r="G71" s="104"/>
      <c r="H71" s="200" t="str">
        <f>H68</f>
        <v>Nigeria</v>
      </c>
      <c r="I71" s="201"/>
      <c r="J71" s="60"/>
      <c r="K71" s="60" t="s">
        <v>105</v>
      </c>
      <c r="L71" s="60">
        <f t="shared" si="20"/>
        <v>0</v>
      </c>
      <c r="M71" s="60">
        <f>IF($E71="",0,IF($E71&gt;$G71,3,IF($E71=G71,1,0)))</f>
        <v>0</v>
      </c>
      <c r="N71" s="60"/>
      <c r="O71" s="60"/>
      <c r="P71" s="60">
        <f>IF($G71="",0,IF($E71&gt;$G71,0,IF($E71=$G71,1,3)))</f>
        <v>0</v>
      </c>
      <c r="Q71" s="60">
        <f>E71</f>
        <v>0</v>
      </c>
      <c r="R71" s="60"/>
      <c r="S71" s="60"/>
      <c r="T71" s="60">
        <f>G71</f>
        <v>0</v>
      </c>
      <c r="U71" s="60">
        <f>G71</f>
        <v>0</v>
      </c>
      <c r="V71" s="60"/>
      <c r="W71" s="60"/>
      <c r="X71" s="60">
        <f>E71</f>
        <v>0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187">
        <f>SUM(AN67:AN70)</f>
        <v>30000</v>
      </c>
      <c r="AO71" s="187">
        <f>SUM(AO67:AO70)</f>
        <v>30000</v>
      </c>
      <c r="AP71" s="187">
        <f>SUM(AP67:AP70)</f>
        <v>30000</v>
      </c>
      <c r="AQ71" s="187">
        <f>SUM(AQ67:AQ70)</f>
        <v>30000</v>
      </c>
      <c r="AR71" s="187"/>
      <c r="AS71" s="60"/>
      <c r="AT71" s="60"/>
      <c r="AU71" s="60"/>
      <c r="AV71" s="60"/>
      <c r="AW71" s="60"/>
      <c r="AX71" s="60"/>
      <c r="AY71" s="60"/>
      <c r="AZ71" s="60"/>
      <c r="BA71" s="92"/>
      <c r="BB71" s="60"/>
      <c r="BC71" s="60"/>
      <c r="BD71" s="60"/>
      <c r="BE71" s="60"/>
      <c r="BF71" s="60"/>
      <c r="BG71" s="60"/>
      <c r="BH71" s="60"/>
      <c r="BI71" s="60"/>
      <c r="BJ71" s="85">
        <f>IF(E71&gt;G71,IF(Spielplan!E71&gt;Spielplan!G71,Punktemodus!$B$3,0),0)</f>
        <v>0</v>
      </c>
      <c r="BK71" s="85">
        <f>IF(E71=G71,IF(Spielplan!E71=Spielplan!G71,Punktemodus!$B$3,0),0)</f>
        <v>10</v>
      </c>
      <c r="BL71" s="85">
        <f>IF(E71&lt;G71,IF(Spielplan!E71&lt;Spielplan!G71,Punktemodus!$B$3,0),0)</f>
        <v>0</v>
      </c>
      <c r="BM71" s="85">
        <f>IF(E71=Spielplan!E71,IF(G71=Spielplan!G71,Punktemodus!$B$5,0),0)</f>
        <v>3</v>
      </c>
      <c r="BN71" s="85">
        <f>IF(E71=Spielplan!E71,Punktemodus!$B$7,0)</f>
        <v>1</v>
      </c>
      <c r="BO71" s="85">
        <f>IF(G71=Spielplan!G71,Punktemodus!$B$7,0)</f>
        <v>1</v>
      </c>
      <c r="BP71" s="137">
        <f>IF(Spielplan!E71="",0,SUM(BJ71:BO71))</f>
        <v>0</v>
      </c>
      <c r="BQ71" s="60"/>
      <c r="BR71" s="141"/>
      <c r="BS71" s="134"/>
      <c r="BT71" s="134"/>
      <c r="BU71" s="134"/>
      <c r="BV71" s="134"/>
      <c r="BW71" s="134"/>
      <c r="BX71" s="148"/>
      <c r="BY71" s="148"/>
      <c r="BZ71" s="134"/>
      <c r="CA71" s="134"/>
      <c r="CB71" s="134"/>
      <c r="CC71" s="134"/>
      <c r="CD71" s="134"/>
      <c r="CE71" s="134"/>
      <c r="CF71" s="144" t="str">
        <f>Spielplan!$BX$35</f>
        <v/>
      </c>
      <c r="CG71" s="145"/>
      <c r="CH71" s="146">
        <f>Spielplan!$BZ$35</f>
        <v>0</v>
      </c>
      <c r="CI71" s="134"/>
      <c r="CJ71" s="134">
        <f>IF(OR(CF71=$CF$18,CF71=$CF$19,CF71=$CF$34,CF71=$CF$35),Punktemodus!$B$19,0)</f>
        <v>30</v>
      </c>
      <c r="CK71" s="134"/>
      <c r="CL71" s="134"/>
      <c r="CM71" s="134"/>
      <c r="CN71" s="134"/>
      <c r="CO71" s="134"/>
      <c r="CP71" s="134"/>
      <c r="CQ71" s="155"/>
      <c r="CR71" s="155"/>
      <c r="CS71" s="155"/>
      <c r="CT71" s="155"/>
      <c r="CU71" s="155"/>
      <c r="CV71" s="155"/>
      <c r="CW71" s="134"/>
    </row>
    <row r="72" spans="1:101" ht="18.75" customHeight="1" thickBot="1" x14ac:dyDescent="0.3">
      <c r="A72" s="60"/>
      <c r="B72" s="60"/>
      <c r="C72" s="206" t="str">
        <f>H67</f>
        <v>Bosnien</v>
      </c>
      <c r="D72" s="207"/>
      <c r="E72" s="104"/>
      <c r="F72" s="106"/>
      <c r="G72" s="104"/>
      <c r="H72" s="206" t="str">
        <f>C68</f>
        <v>Iran</v>
      </c>
      <c r="I72" s="207"/>
      <c r="J72" s="60"/>
      <c r="K72" s="60" t="s">
        <v>105</v>
      </c>
      <c r="L72" s="60">
        <f t="shared" si="20"/>
        <v>0</v>
      </c>
      <c r="M72" s="60"/>
      <c r="N72" s="60">
        <f>IF($E72="",0,IF($E72&gt;$G72,3,IF($E72=$G72,1,0)))</f>
        <v>0</v>
      </c>
      <c r="O72" s="60">
        <f>IF($G72="",0,IF($E72&gt;$G72,0,IF($E72=$G72,1,3)))</f>
        <v>0</v>
      </c>
      <c r="P72" s="60"/>
      <c r="Q72" s="60"/>
      <c r="R72" s="60">
        <f>E72</f>
        <v>0</v>
      </c>
      <c r="S72" s="60">
        <f>G72</f>
        <v>0</v>
      </c>
      <c r="T72" s="60"/>
      <c r="U72" s="60"/>
      <c r="V72" s="60">
        <f>G72</f>
        <v>0</v>
      </c>
      <c r="W72" s="60">
        <f>E72</f>
        <v>0</v>
      </c>
      <c r="X72" s="60"/>
      <c r="Y72" s="60"/>
      <c r="Z72" s="60" t="s">
        <v>30</v>
      </c>
      <c r="AA72" s="60"/>
      <c r="AB72" s="60"/>
      <c r="AC72" s="60"/>
      <c r="AD72" s="60"/>
      <c r="AE72" s="60"/>
      <c r="AF72" s="60"/>
      <c r="AG72" s="60" t="b">
        <f>OR(AG67=AG68,AG67=AG69,AG67=AG70,AG68=AG69,AG68=AG70,AG69=AG70)</f>
        <v>1</v>
      </c>
      <c r="AH72" s="60"/>
      <c r="AI72" s="60"/>
      <c r="AJ72" s="60"/>
      <c r="AK72" s="60"/>
      <c r="AL72" s="60"/>
      <c r="AM72" s="60"/>
      <c r="AN72" s="60"/>
      <c r="AO72" s="60" t="s">
        <v>34</v>
      </c>
      <c r="AP72" s="60"/>
      <c r="AQ72" s="60"/>
      <c r="AR72" s="60" t="b">
        <f>OR(AR67=AR68,AR67=AR69,AR67=AR70,AR68=AR69,AR68=AR70,AR69=AR70)</f>
        <v>1</v>
      </c>
      <c r="AS72" s="60"/>
      <c r="AT72" s="60"/>
      <c r="AU72" s="60"/>
      <c r="AV72" s="60"/>
      <c r="AW72" s="60"/>
      <c r="AX72" s="60"/>
      <c r="AY72" s="60"/>
      <c r="AZ72" s="60"/>
      <c r="BA72" s="92"/>
      <c r="BB72" s="60"/>
      <c r="BC72" s="60"/>
      <c r="BD72" s="60"/>
      <c r="BE72" s="60"/>
      <c r="BF72" s="60"/>
      <c r="BG72" s="60"/>
      <c r="BH72" s="60"/>
      <c r="BI72" s="60"/>
      <c r="BJ72" s="85">
        <f>IF(E72&gt;G72,IF(Spielplan!E72&gt;Spielplan!G72,Punktemodus!$B$3,0),0)</f>
        <v>0</v>
      </c>
      <c r="BK72" s="85">
        <f>IF(E72=G72,IF(Spielplan!E72=Spielplan!G72,Punktemodus!$B$3,0),0)</f>
        <v>10</v>
      </c>
      <c r="BL72" s="85">
        <f>IF(E72&lt;G72,IF(Spielplan!E72&lt;Spielplan!G72,Punktemodus!$B$3,0),0)</f>
        <v>0</v>
      </c>
      <c r="BM72" s="85">
        <f>IF(E72=Spielplan!E72,IF(G72=Spielplan!G72,Punktemodus!$B$5,0),0)</f>
        <v>3</v>
      </c>
      <c r="BN72" s="85">
        <f>IF(E72=Spielplan!E72,Punktemodus!$B$7,0)</f>
        <v>1</v>
      </c>
      <c r="BO72" s="85">
        <f>IF(G72=Spielplan!G72,Punktemodus!$B$7,0)</f>
        <v>1</v>
      </c>
      <c r="BP72" s="137">
        <f>IF(Spielplan!E72="",0,SUM(BJ72:BO72))</f>
        <v>0</v>
      </c>
      <c r="BQ72" s="60"/>
      <c r="BR72" s="141"/>
      <c r="BS72" s="153" t="s">
        <v>126</v>
      </c>
      <c r="BT72" s="144" t="str">
        <f>Spielplan!$BL$36</f>
        <v/>
      </c>
      <c r="BU72" s="145"/>
      <c r="BV72" s="146">
        <f>Spielplan!$BN$36</f>
        <v>0</v>
      </c>
      <c r="BW72" s="147"/>
      <c r="BX72" s="148">
        <f>IF(BT36=BT72,Punktemodus!$B$11,0)</f>
        <v>10</v>
      </c>
      <c r="BY72" s="148">
        <f>IF(BT72=BT21,Punktemodus!B13,0)</f>
        <v>5</v>
      </c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55"/>
      <c r="CR72" s="155"/>
      <c r="CS72" s="155"/>
      <c r="CT72" s="155"/>
      <c r="CU72" s="155"/>
      <c r="CV72" s="155"/>
      <c r="CW72" s="134"/>
    </row>
    <row r="73" spans="1:101" ht="18.75" customHeight="1" thickBot="1" x14ac:dyDescent="0.25">
      <c r="A73" s="60"/>
      <c r="B73" s="60"/>
      <c r="C73" s="136" t="str">
        <f>IF(G72="","",IF(AR72=TRUE,"Achtung: Fehler in Tabelle!",""))</f>
        <v/>
      </c>
      <c r="D73" s="60"/>
      <c r="E73" s="85"/>
      <c r="F73" s="60"/>
      <c r="G73" s="85"/>
      <c r="H73" s="60"/>
      <c r="I73" s="60"/>
      <c r="J73" s="60"/>
      <c r="K73" s="60"/>
      <c r="L73" s="60"/>
      <c r="M73" s="60">
        <f t="shared" ref="M73:X73" si="23">SUM(M67:M72)</f>
        <v>0</v>
      </c>
      <c r="N73" s="60">
        <f t="shared" si="23"/>
        <v>0</v>
      </c>
      <c r="O73" s="60">
        <f t="shared" si="23"/>
        <v>0</v>
      </c>
      <c r="P73" s="60">
        <f t="shared" si="23"/>
        <v>0</v>
      </c>
      <c r="Q73" s="60">
        <f t="shared" si="23"/>
        <v>0</v>
      </c>
      <c r="R73" s="60">
        <f t="shared" si="23"/>
        <v>0</v>
      </c>
      <c r="S73" s="60">
        <f t="shared" si="23"/>
        <v>0</v>
      </c>
      <c r="T73" s="60">
        <f t="shared" si="23"/>
        <v>0</v>
      </c>
      <c r="U73" s="60">
        <f t="shared" si="23"/>
        <v>0</v>
      </c>
      <c r="V73" s="60">
        <f t="shared" si="23"/>
        <v>0</v>
      </c>
      <c r="W73" s="60">
        <f t="shared" si="23"/>
        <v>0</v>
      </c>
      <c r="X73" s="60">
        <f t="shared" si="23"/>
        <v>0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160">
        <f>SUM(BP67:BP72)</f>
        <v>0</v>
      </c>
      <c r="BQ73" s="60"/>
      <c r="BR73" s="141"/>
      <c r="BS73" s="149" t="s">
        <v>127</v>
      </c>
      <c r="BT73" s="144" t="str">
        <f>Spielplan!$BL$37</f>
        <v/>
      </c>
      <c r="BU73" s="145"/>
      <c r="BV73" s="146">
        <f>Spielplan!$BN$37</f>
        <v>0</v>
      </c>
      <c r="BW73" s="134"/>
      <c r="BX73" s="148">
        <f>IF(BT37=BT73,Punktemodus!$B$11,0)</f>
        <v>10</v>
      </c>
      <c r="BY73" s="148">
        <f>IF(BT73=BT20,Punktemodus!B13,0)</f>
        <v>5</v>
      </c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55"/>
      <c r="CR73" s="155"/>
      <c r="CS73" s="155"/>
      <c r="CT73" s="155"/>
      <c r="CU73" s="155"/>
      <c r="CV73" s="155"/>
      <c r="CW73" s="134"/>
    </row>
    <row r="74" spans="1:101" ht="18.75" customHeight="1" thickBot="1" x14ac:dyDescent="0.3">
      <c r="A74" s="60"/>
      <c r="B74" s="60"/>
      <c r="C74" s="60"/>
      <c r="D74" s="60"/>
      <c r="E74" s="85"/>
      <c r="F74" s="60"/>
      <c r="G74" s="85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138"/>
      <c r="BQ74" s="60"/>
      <c r="BR74" s="141"/>
      <c r="BS74" s="150"/>
      <c r="BT74" s="134"/>
      <c r="BU74" s="134"/>
      <c r="BV74" s="134"/>
      <c r="BW74" s="134"/>
      <c r="BX74" s="148"/>
      <c r="BY74" s="148"/>
      <c r="BZ74" s="134"/>
      <c r="CA74" s="144" t="str">
        <f>Spielplan!$BS$38</f>
        <v/>
      </c>
      <c r="CB74" s="145"/>
      <c r="CC74" s="146">
        <f>Spielplan!$BU$38</f>
        <v>0</v>
      </c>
      <c r="CD74" s="147"/>
      <c r="CE74" s="134">
        <f>IF(CA74=CA38,Punktemodus!B15,0)</f>
        <v>20</v>
      </c>
      <c r="CF74" s="148">
        <f>IF(OR(CA74=$CA$14,CA74=$CA$15,CA74=$CA$22,CA74=$CA$23,CA74=$CA$30,CA74=$CA$31,CA74=$CA$39),Punktemodus!B17,0)</f>
        <v>10</v>
      </c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</row>
    <row r="75" spans="1:101" ht="18.75" customHeight="1" thickBot="1" x14ac:dyDescent="0.25">
      <c r="A75" s="60"/>
      <c r="B75" s="60"/>
      <c r="C75" s="60"/>
      <c r="D75" s="60"/>
      <c r="E75" s="85"/>
      <c r="F75" s="60"/>
      <c r="G75" s="85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138"/>
      <c r="BQ75" s="60"/>
      <c r="BR75" s="141"/>
      <c r="BS75" s="134"/>
      <c r="BT75" s="134"/>
      <c r="BU75" s="134"/>
      <c r="BV75" s="134"/>
      <c r="BW75" s="134"/>
      <c r="BX75" s="148"/>
      <c r="BY75" s="148"/>
      <c r="BZ75" s="134"/>
      <c r="CA75" s="144" t="str">
        <f>Spielplan!$BS$39</f>
        <v/>
      </c>
      <c r="CB75" s="145"/>
      <c r="CC75" s="146">
        <f>Spielplan!$BU$39</f>
        <v>0</v>
      </c>
      <c r="CD75" s="134"/>
      <c r="CE75" s="134">
        <f>IF(CA75=CA39,Punktemodus!B15,0)</f>
        <v>20</v>
      </c>
      <c r="CF75" s="148">
        <f>IF(OR(CA75=$CA$14,CA75=$CA$15,CA75=$CA$22,CA75=$CA$23,CA75=$CA$30,CA75=$CA$31,CA75=$CA$38),Punktemodus!B17,0)</f>
        <v>10</v>
      </c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</row>
    <row r="76" spans="1:101" ht="18.75" customHeight="1" thickBot="1" x14ac:dyDescent="0.3">
      <c r="A76" s="60"/>
      <c r="B76" s="60"/>
      <c r="C76" s="88" t="s">
        <v>92</v>
      </c>
      <c r="D76" s="60"/>
      <c r="E76" s="85"/>
      <c r="F76" s="60"/>
      <c r="G76" s="85"/>
      <c r="H76" s="60"/>
      <c r="I76" s="60"/>
      <c r="J76" s="60"/>
      <c r="K76" s="60"/>
      <c r="L76" s="60"/>
      <c r="M76" s="60" t="s">
        <v>4</v>
      </c>
      <c r="N76" s="60"/>
      <c r="O76" s="60"/>
      <c r="P76" s="60"/>
      <c r="Q76" s="60" t="s">
        <v>6</v>
      </c>
      <c r="R76" s="60"/>
      <c r="S76" s="60"/>
      <c r="T76" s="60"/>
      <c r="U76" s="60" t="s">
        <v>7</v>
      </c>
      <c r="V76" s="60"/>
      <c r="W76" s="60"/>
      <c r="X76" s="60"/>
      <c r="Y76" s="60"/>
      <c r="Z76" s="60" t="s">
        <v>4</v>
      </c>
      <c r="AA76" s="60" t="s">
        <v>5</v>
      </c>
      <c r="AB76" s="60"/>
      <c r="AC76" s="60"/>
      <c r="AD76" s="60" t="s">
        <v>9</v>
      </c>
      <c r="AE76" s="60"/>
      <c r="AF76" s="60"/>
      <c r="AG76" s="60"/>
      <c r="AH76" s="60" t="s">
        <v>32</v>
      </c>
      <c r="AI76" s="60"/>
      <c r="AJ76" s="60"/>
      <c r="AK76" s="60"/>
      <c r="AL76" s="60"/>
      <c r="AM76" s="60"/>
      <c r="AN76" s="60" t="s">
        <v>35</v>
      </c>
      <c r="AO76" s="60"/>
      <c r="AP76" s="60"/>
      <c r="AQ76" s="60"/>
      <c r="AR76" s="60"/>
      <c r="AS76" s="60" t="s">
        <v>33</v>
      </c>
      <c r="AT76" s="60"/>
      <c r="AU76" s="60"/>
      <c r="AV76" s="60"/>
      <c r="AW76" s="60"/>
      <c r="AX76" s="60"/>
      <c r="AY76" s="60"/>
      <c r="AZ76" s="60"/>
      <c r="BA76" s="60"/>
      <c r="BB76" s="89" t="s">
        <v>10</v>
      </c>
      <c r="BC76" s="60"/>
      <c r="BD76" s="90" t="s">
        <v>4</v>
      </c>
      <c r="BE76" s="60"/>
      <c r="BF76" s="61" t="s">
        <v>5</v>
      </c>
      <c r="BG76" s="60"/>
      <c r="BH76" s="60"/>
      <c r="BI76" s="85"/>
      <c r="BJ76" s="60"/>
      <c r="BK76" s="60"/>
      <c r="BL76" s="60"/>
      <c r="BM76" s="60"/>
      <c r="BN76" s="60"/>
      <c r="BO76" s="60"/>
      <c r="BP76" s="138"/>
      <c r="BQ76" s="85"/>
      <c r="BR76" s="141"/>
      <c r="BS76" s="153" t="s">
        <v>128</v>
      </c>
      <c r="BT76" s="144" t="str">
        <f>Spielplan!$BL$40</f>
        <v/>
      </c>
      <c r="BU76" s="145"/>
      <c r="BV76" s="146">
        <f>Spielplan!$BN$40</f>
        <v>0</v>
      </c>
      <c r="BW76" s="147"/>
      <c r="BX76" s="148">
        <f>IF(BT40=BT76,Punktemodus!$B$11,0)</f>
        <v>10</v>
      </c>
      <c r="BY76" s="148">
        <f>IF(BT76=BT25,Punktemodus!B13,0)</f>
        <v>5</v>
      </c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</row>
    <row r="77" spans="1:101" ht="18.75" customHeight="1" thickBot="1" x14ac:dyDescent="0.25">
      <c r="A77" s="60"/>
      <c r="B77" s="60"/>
      <c r="C77" s="60"/>
      <c r="D77" s="60"/>
      <c r="E77" s="85"/>
      <c r="F77" s="60"/>
      <c r="G77" s="85"/>
      <c r="H77" s="60"/>
      <c r="I77" s="60"/>
      <c r="J77" s="60"/>
      <c r="K77" s="60"/>
      <c r="L77" s="60"/>
      <c r="M77" s="60" t="s">
        <v>0</v>
      </c>
      <c r="N77" s="60" t="s">
        <v>1</v>
      </c>
      <c r="O77" s="60" t="s">
        <v>2</v>
      </c>
      <c r="P77" s="60" t="s">
        <v>3</v>
      </c>
      <c r="Q77" s="60" t="s">
        <v>0</v>
      </c>
      <c r="R77" s="60" t="s">
        <v>1</v>
      </c>
      <c r="S77" s="60" t="s">
        <v>2</v>
      </c>
      <c r="T77" s="60" t="s">
        <v>3</v>
      </c>
      <c r="U77" s="60" t="s">
        <v>0</v>
      </c>
      <c r="V77" s="60" t="s">
        <v>1</v>
      </c>
      <c r="W77" s="60" t="s">
        <v>2</v>
      </c>
      <c r="X77" s="60" t="s">
        <v>3</v>
      </c>
      <c r="Y77" s="60"/>
      <c r="Z77" s="60" t="s">
        <v>8</v>
      </c>
      <c r="AA77" s="60"/>
      <c r="AB77" s="60"/>
      <c r="AC77" s="60"/>
      <c r="AD77" s="60"/>
      <c r="AE77" s="60"/>
      <c r="AF77" s="60"/>
      <c r="AG77" s="60"/>
      <c r="AH77" s="60" t="s">
        <v>31</v>
      </c>
      <c r="AI77" s="60"/>
      <c r="AJ77" s="60"/>
      <c r="AK77" s="60"/>
      <c r="AL77" s="60"/>
      <c r="AM77" s="60"/>
      <c r="AN77" s="60" t="str">
        <f>AI78</f>
        <v>Deutschland</v>
      </c>
      <c r="AO77" s="60" t="str">
        <f>AI79</f>
        <v>Portugal</v>
      </c>
      <c r="AP77" s="60" t="str">
        <f>AI80</f>
        <v>Ghana</v>
      </c>
      <c r="AQ77" s="60" t="str">
        <f>AI81</f>
        <v>USA</v>
      </c>
      <c r="AR77" s="60"/>
      <c r="AS77" s="60" t="s">
        <v>31</v>
      </c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85"/>
      <c r="BJ77" s="85"/>
      <c r="BK77" s="85"/>
      <c r="BL77" s="85"/>
      <c r="BM77" s="85"/>
      <c r="BN77" s="85"/>
      <c r="BO77" s="85"/>
      <c r="BP77" s="137"/>
      <c r="BQ77" s="85"/>
      <c r="BR77" s="141"/>
      <c r="BS77" s="149" t="s">
        <v>129</v>
      </c>
      <c r="BT77" s="144" t="str">
        <f>Spielplan!$BL$41</f>
        <v/>
      </c>
      <c r="BU77" s="145"/>
      <c r="BV77" s="146">
        <f>Spielplan!$BN$41</f>
        <v>0</v>
      </c>
      <c r="BW77" s="134"/>
      <c r="BX77" s="148">
        <f>IF(BT41=BT77,Punktemodus!$B$11,0)</f>
        <v>10</v>
      </c>
      <c r="BY77" s="148">
        <f>IF(BT77=BT24,Punktemodus!B13,0)</f>
        <v>5</v>
      </c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</row>
    <row r="78" spans="1:101" ht="18.75" customHeight="1" thickBot="1" x14ac:dyDescent="0.3">
      <c r="A78" s="60"/>
      <c r="B78" s="60"/>
      <c r="C78" s="211" t="str">
        <f>Spielplan!$C$78</f>
        <v>Deutschland</v>
      </c>
      <c r="D78" s="212"/>
      <c r="E78" s="104"/>
      <c r="F78" s="93"/>
      <c r="G78" s="104"/>
      <c r="H78" s="211" t="str">
        <f>Spielplan!$H$78</f>
        <v>Portugal</v>
      </c>
      <c r="I78" s="212"/>
      <c r="J78" s="60"/>
      <c r="K78" s="60" t="s">
        <v>108</v>
      </c>
      <c r="L78" s="60">
        <f t="shared" ref="L78:L83" si="24">IF(E78-G78&gt;0,1,IF(G78=E78,0,-1))</f>
        <v>0</v>
      </c>
      <c r="M78" s="60">
        <f>IF($E78="",0,IF($E78&gt;$G78,3,IF($E78=G78,1,0)))</f>
        <v>0</v>
      </c>
      <c r="N78" s="60">
        <f>IF($G78="",0,IF($E78&gt;$G78,0,IF($E78=G78,1,3)))</f>
        <v>0</v>
      </c>
      <c r="O78" s="60"/>
      <c r="P78" s="60"/>
      <c r="Q78" s="60">
        <f>E78</f>
        <v>0</v>
      </c>
      <c r="R78" s="60">
        <f>G78</f>
        <v>0</v>
      </c>
      <c r="S78" s="60"/>
      <c r="T78" s="60"/>
      <c r="U78" s="60">
        <f>G78</f>
        <v>0</v>
      </c>
      <c r="V78" s="60">
        <f>E78</f>
        <v>0</v>
      </c>
      <c r="W78" s="60"/>
      <c r="X78" s="60"/>
      <c r="Y78" s="60"/>
      <c r="Z78" s="60">
        <f>M84</f>
        <v>0</v>
      </c>
      <c r="AA78" s="60">
        <f>Q84</f>
        <v>0</v>
      </c>
      <c r="AB78" s="60">
        <f>U84</f>
        <v>0</v>
      </c>
      <c r="AC78" s="60">
        <f>AA78-AB78</f>
        <v>0</v>
      </c>
      <c r="AD78" s="60">
        <f>IF(Z78&gt;Z79,-1,0)</f>
        <v>0</v>
      </c>
      <c r="AE78" s="60">
        <f>IF(Z78&gt;Z80,-1,0)</f>
        <v>0</v>
      </c>
      <c r="AF78" s="60">
        <f>IF(Z78&gt;Z81,-1,0)</f>
        <v>0</v>
      </c>
      <c r="AG78" s="60">
        <f>10000-(AJ78*1000+AM78*100+AK78*10)</f>
        <v>10000</v>
      </c>
      <c r="AH78" s="90">
        <f>RANK(AG78,AG78:AG81,1)</f>
        <v>1</v>
      </c>
      <c r="AI78" s="60" t="str">
        <f>C78</f>
        <v>Deutschland</v>
      </c>
      <c r="AJ78" s="60">
        <f t="shared" ref="AJ78:AL81" si="25">Z78</f>
        <v>0</v>
      </c>
      <c r="AK78" s="60">
        <f t="shared" si="25"/>
        <v>0</v>
      </c>
      <c r="AL78" s="60">
        <f t="shared" si="25"/>
        <v>0</v>
      </c>
      <c r="AM78" s="60">
        <f>AK78-AL78</f>
        <v>0</v>
      </c>
      <c r="AN78" s="187"/>
      <c r="AO78" s="187">
        <f>IF(AG79=AG78,IF(G78&gt;E78,AG79-0.1,AG79),AG79)</f>
        <v>10000</v>
      </c>
      <c r="AP78" s="187">
        <f>IF(AG80=AG78,IF(G80&gt;E80,AG80-0.1,AG80),AG80)</f>
        <v>10000</v>
      </c>
      <c r="AQ78" s="187">
        <f>IF(AG81=AG78,IF(G82&gt;E82,AG81-0.1,AG81),AG81)</f>
        <v>10000</v>
      </c>
      <c r="AR78" s="187">
        <f>AN82</f>
        <v>30000</v>
      </c>
      <c r="AS78" s="90">
        <f>RANK(AR78,AR78:AR81,1)</f>
        <v>1</v>
      </c>
      <c r="AT78" s="60" t="str">
        <f t="shared" ref="AT78:AW81" si="26">AI78</f>
        <v>Deutschland</v>
      </c>
      <c r="AU78" s="60">
        <f t="shared" si="26"/>
        <v>0</v>
      </c>
      <c r="AV78" s="60">
        <f t="shared" si="26"/>
        <v>0</v>
      </c>
      <c r="AW78" s="60">
        <f t="shared" si="26"/>
        <v>0</v>
      </c>
      <c r="AX78" s="60"/>
      <c r="AY78" s="60"/>
      <c r="AZ78" s="60"/>
      <c r="BA78" s="213">
        <v>1</v>
      </c>
      <c r="BB78" s="211" t="str">
        <f>VLOOKUP(1,AS78:AT81,2,FALSE)</f>
        <v>Deutschland</v>
      </c>
      <c r="BC78" s="214"/>
      <c r="BD78" s="215">
        <f>VLOOKUP(1,AS78:AW81,3,FALSE)</f>
        <v>0</v>
      </c>
      <c r="BE78" s="216">
        <f>VLOOKUP(1,AS78:AW81,4,FALSE)</f>
        <v>0</v>
      </c>
      <c r="BF78" s="93" t="s">
        <v>12</v>
      </c>
      <c r="BG78" s="216">
        <f>VLOOKUP(1,AS78:AW81,5,FALSE)</f>
        <v>0</v>
      </c>
      <c r="BH78" s="217" t="s">
        <v>123</v>
      </c>
      <c r="BI78" s="85"/>
      <c r="BJ78" s="85">
        <f>IF(E78&gt;G78,IF(Spielplan!E78&gt;Spielplan!G78,Punktemodus!$B$3,0),0)</f>
        <v>0</v>
      </c>
      <c r="BK78" s="85">
        <f>IF(E78=G78,IF(Spielplan!E78=Spielplan!G78,Punktemodus!$B$3,0),0)</f>
        <v>10</v>
      </c>
      <c r="BL78" s="85">
        <f>IF(E78&lt;G78,IF(Spielplan!E78&lt;Spielplan!G78,Punktemodus!$B$3,0),0)</f>
        <v>0</v>
      </c>
      <c r="BM78" s="85">
        <f>IF(E78=Spielplan!E78,IF(G78=Spielplan!G78,Punktemodus!$B$5,0),0)</f>
        <v>3</v>
      </c>
      <c r="BN78" s="85">
        <f>IF(E78=Spielplan!E78,Punktemodus!$B$7,0)</f>
        <v>1</v>
      </c>
      <c r="BO78" s="85">
        <f>IF(G78=Spielplan!G78,Punktemodus!$B$7,0)</f>
        <v>1</v>
      </c>
      <c r="BP78" s="137">
        <f>IF(Spielplan!E78="",0,SUM(BJ78:BO78))</f>
        <v>0</v>
      </c>
      <c r="BQ78" s="85"/>
      <c r="BR78" s="141"/>
      <c r="BS78" s="150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</row>
    <row r="79" spans="1:101" ht="18.75" customHeight="1" thickBot="1" x14ac:dyDescent="0.3">
      <c r="A79" s="60"/>
      <c r="B79" s="60"/>
      <c r="C79" s="218" t="str">
        <f>Spielplan!$C$79</f>
        <v>Ghana</v>
      </c>
      <c r="D79" s="219"/>
      <c r="E79" s="104"/>
      <c r="F79" s="93"/>
      <c r="G79" s="104"/>
      <c r="H79" s="218" t="str">
        <f>Spielplan!$H$79</f>
        <v>USA</v>
      </c>
      <c r="I79" s="219"/>
      <c r="J79" s="60"/>
      <c r="K79" s="60" t="s">
        <v>109</v>
      </c>
      <c r="L79" s="60">
        <f t="shared" si="24"/>
        <v>0</v>
      </c>
      <c r="M79" s="60"/>
      <c r="N79" s="60"/>
      <c r="O79" s="60">
        <f>IF($E79="",0,IF($E79&gt;$G79,3,IF($E79=$G79,1,0)))</f>
        <v>0</v>
      </c>
      <c r="P79" s="60">
        <f>IF($G79="",0,IF($E79&gt;$G79,0,IF($E79=$G79,1,3)))</f>
        <v>0</v>
      </c>
      <c r="Q79" s="60"/>
      <c r="R79" s="60"/>
      <c r="S79" s="60">
        <f>E79</f>
        <v>0</v>
      </c>
      <c r="T79" s="60">
        <f>G79</f>
        <v>0</v>
      </c>
      <c r="U79" s="60"/>
      <c r="V79" s="60"/>
      <c r="W79" s="60">
        <f>G79</f>
        <v>0</v>
      </c>
      <c r="X79" s="60">
        <f>E79</f>
        <v>0</v>
      </c>
      <c r="Y79" s="60"/>
      <c r="Z79" s="60">
        <f>N84</f>
        <v>0</v>
      </c>
      <c r="AA79" s="60">
        <f>R84</f>
        <v>0</v>
      </c>
      <c r="AB79" s="60">
        <f>V84</f>
        <v>0</v>
      </c>
      <c r="AC79" s="60">
        <f>AA79-AB79</f>
        <v>0</v>
      </c>
      <c r="AD79" s="60">
        <f>IF(Z79&gt;Z78,-1,0)</f>
        <v>0</v>
      </c>
      <c r="AE79" s="60">
        <f>IF(Z79&gt;Z80,-1,0)</f>
        <v>0</v>
      </c>
      <c r="AF79" s="60">
        <f>IF(Z79&gt;Z81,-1,0)</f>
        <v>0</v>
      </c>
      <c r="AG79" s="60">
        <f>10000-(AJ79*1000+AM79*100+AK79*10)</f>
        <v>10000</v>
      </c>
      <c r="AH79" s="90">
        <f>RANK(AG79,AG78:AG81,1)</f>
        <v>1</v>
      </c>
      <c r="AI79" s="60" t="str">
        <f>H78</f>
        <v>Portugal</v>
      </c>
      <c r="AJ79" s="60">
        <f t="shared" si="25"/>
        <v>0</v>
      </c>
      <c r="AK79" s="60">
        <f t="shared" si="25"/>
        <v>0</v>
      </c>
      <c r="AL79" s="60">
        <f t="shared" si="25"/>
        <v>0</v>
      </c>
      <c r="AM79" s="60">
        <f>AK79-AL79</f>
        <v>0</v>
      </c>
      <c r="AN79" s="187">
        <f>IF(AG78=AG79,IF(E78&gt;G78,AG78-0.1,AG78),AG78)</f>
        <v>10000</v>
      </c>
      <c r="AO79" s="187"/>
      <c r="AP79" s="187">
        <f>IF(AG80=AG79,IF(G83&gt;E83,AG80-0.1,AG80),AG80)</f>
        <v>10000</v>
      </c>
      <c r="AQ79" s="187">
        <f>IF(AG81=AG79,IF(G81&gt;E81,AG81-0.1,AG81),AG81)</f>
        <v>10000</v>
      </c>
      <c r="AR79" s="187">
        <f>AO82</f>
        <v>30000</v>
      </c>
      <c r="AS79" s="90">
        <f>RANK(AR79,AR78:AR81,1)</f>
        <v>1</v>
      </c>
      <c r="AT79" s="60" t="str">
        <f t="shared" si="26"/>
        <v>Portugal</v>
      </c>
      <c r="AU79" s="60">
        <f t="shared" si="26"/>
        <v>0</v>
      </c>
      <c r="AV79" s="60">
        <f t="shared" si="26"/>
        <v>0</v>
      </c>
      <c r="AW79" s="60">
        <f t="shared" si="26"/>
        <v>0</v>
      </c>
      <c r="AX79" s="60"/>
      <c r="AY79" s="60"/>
      <c r="AZ79" s="60"/>
      <c r="BA79" s="220">
        <v>2</v>
      </c>
      <c r="BB79" s="218" t="e">
        <f>VLOOKUP(2,AS78:AT81,2,FALSE)</f>
        <v>#N/A</v>
      </c>
      <c r="BC79" s="221"/>
      <c r="BD79" s="222" t="e">
        <f>VLOOKUP(2,AS78:AW81,3,FALSE)</f>
        <v>#N/A</v>
      </c>
      <c r="BE79" s="223" t="e">
        <f>VLOOKUP(2,AS78:AW81,4,FALSE)</f>
        <v>#N/A</v>
      </c>
      <c r="BF79" s="93" t="s">
        <v>12</v>
      </c>
      <c r="BG79" s="223" t="e">
        <f>VLOOKUP(2,AS78:AW81,5,FALSE)</f>
        <v>#N/A</v>
      </c>
      <c r="BH79" s="223" t="s">
        <v>129</v>
      </c>
      <c r="BI79" s="85"/>
      <c r="BJ79" s="85">
        <f>IF(E79&gt;G79,IF(Spielplan!E79&gt;Spielplan!G79,Punktemodus!$B$3,0),0)</f>
        <v>0</v>
      </c>
      <c r="BK79" s="85">
        <f>IF(E79=G79,IF(Spielplan!E79=Spielplan!G79,Punktemodus!$B$3,0),0)</f>
        <v>10</v>
      </c>
      <c r="BL79" s="85">
        <f>IF(E79&lt;G79,IF(Spielplan!E79&lt;Spielplan!G79,Punktemodus!$B$3,0),0)</f>
        <v>0</v>
      </c>
      <c r="BM79" s="85">
        <f>IF(E79=Spielplan!E79,IF(G79=Spielplan!G79,Punktemodus!$B$5,0),0)</f>
        <v>3</v>
      </c>
      <c r="BN79" s="85">
        <f>IF(E79=Spielplan!E79,Punktemodus!$B$7,0)</f>
        <v>1</v>
      </c>
      <c r="BO79" s="85">
        <f>IF(G79=Spielplan!G79,Punktemodus!$B$7,0)</f>
        <v>1</v>
      </c>
      <c r="BP79" s="137">
        <f>IF(Spielplan!E79="",0,SUM(BJ79:BO79))</f>
        <v>0</v>
      </c>
      <c r="BQ79" s="85"/>
      <c r="BR79" s="141"/>
      <c r="BS79" s="134"/>
      <c r="BT79" s="134"/>
      <c r="BU79" s="134"/>
      <c r="BV79" s="134"/>
      <c r="BW79" s="134"/>
      <c r="BX79" s="134"/>
      <c r="BY79" s="134"/>
      <c r="BZ79" s="161">
        <f>SUM(BX48:BY77)</f>
        <v>240</v>
      </c>
      <c r="CA79" s="134"/>
      <c r="CB79" s="134"/>
      <c r="CC79" s="134"/>
      <c r="CD79" s="134"/>
      <c r="CE79" s="161">
        <f>CE50+CF50+CE51+CF51+CE58+CF58+CE59+CF59+CE66+CF66+CE67+CF67+CE74+CF74+CE75+CF75</f>
        <v>240</v>
      </c>
      <c r="CF79" s="134"/>
      <c r="CG79" s="134"/>
      <c r="CH79" s="134"/>
      <c r="CI79" s="134"/>
      <c r="CJ79" s="161">
        <f>CJ54+CJ55+CJ70+CJ71</f>
        <v>120</v>
      </c>
      <c r="CK79" s="134"/>
      <c r="CL79" s="134"/>
      <c r="CM79" s="134"/>
      <c r="CN79" s="134"/>
      <c r="CO79" s="161">
        <f>SUM(CO59:CO60)</f>
        <v>80</v>
      </c>
      <c r="CP79" s="134"/>
      <c r="CQ79" s="134"/>
      <c r="CR79" s="134"/>
      <c r="CS79" s="161">
        <f>CS54</f>
        <v>50</v>
      </c>
      <c r="CT79" s="134"/>
      <c r="CU79" s="134"/>
      <c r="CV79" s="134"/>
      <c r="CW79" s="134"/>
    </row>
    <row r="80" spans="1:101" ht="18.75" customHeight="1" thickBot="1" x14ac:dyDescent="0.3">
      <c r="A80" s="60"/>
      <c r="B80" s="60"/>
      <c r="C80" s="211" t="str">
        <f>C78</f>
        <v>Deutschland</v>
      </c>
      <c r="D80" s="212"/>
      <c r="E80" s="104"/>
      <c r="F80" s="93"/>
      <c r="G80" s="104"/>
      <c r="H80" s="211" t="str">
        <f>C79</f>
        <v>Ghana</v>
      </c>
      <c r="I80" s="212"/>
      <c r="J80" s="60"/>
      <c r="K80" s="60" t="s">
        <v>110</v>
      </c>
      <c r="L80" s="60">
        <f t="shared" si="24"/>
        <v>0</v>
      </c>
      <c r="M80" s="60">
        <f>IF($E80="",0,IF($E80&gt;$G80,3,IF($E80=G80,1,0)))</f>
        <v>0</v>
      </c>
      <c r="N80" s="60"/>
      <c r="O80" s="60">
        <f>IF($G80="",0,IF($E80&gt;$G80,0,IF($E80=$G80,1,3)))</f>
        <v>0</v>
      </c>
      <c r="P80" s="60"/>
      <c r="Q80" s="60">
        <f>E80</f>
        <v>0</v>
      </c>
      <c r="R80" s="60"/>
      <c r="S80" s="60">
        <f>G80</f>
        <v>0</v>
      </c>
      <c r="T80" s="60"/>
      <c r="U80" s="60">
        <f>G80</f>
        <v>0</v>
      </c>
      <c r="V80" s="60"/>
      <c r="W80" s="60">
        <f>E80</f>
        <v>0</v>
      </c>
      <c r="X80" s="60"/>
      <c r="Y80" s="60"/>
      <c r="Z80" s="60">
        <f>O84</f>
        <v>0</v>
      </c>
      <c r="AA80" s="60">
        <f>S84</f>
        <v>0</v>
      </c>
      <c r="AB80" s="60">
        <f>W84</f>
        <v>0</v>
      </c>
      <c r="AC80" s="60">
        <f>AA80-AB80</f>
        <v>0</v>
      </c>
      <c r="AD80" s="60">
        <f>IF(Z80&gt;Z78,-1,0)</f>
        <v>0</v>
      </c>
      <c r="AE80" s="60">
        <f>IF(Z80&gt;Z79,-1,0)</f>
        <v>0</v>
      </c>
      <c r="AF80" s="60">
        <f>IF(Z80&gt;Z81,-1,0)</f>
        <v>0</v>
      </c>
      <c r="AG80" s="60">
        <f>10000-(AJ80*1000+AM80*100+AK80*10)</f>
        <v>10000</v>
      </c>
      <c r="AH80" s="90">
        <f>RANK(AG80,AG78:AG81,1)</f>
        <v>1</v>
      </c>
      <c r="AI80" s="60" t="str">
        <f>C79</f>
        <v>Ghana</v>
      </c>
      <c r="AJ80" s="60">
        <f t="shared" si="25"/>
        <v>0</v>
      </c>
      <c r="AK80" s="60">
        <f t="shared" si="25"/>
        <v>0</v>
      </c>
      <c r="AL80" s="60">
        <f t="shared" si="25"/>
        <v>0</v>
      </c>
      <c r="AM80" s="60">
        <f>AK80-AL80</f>
        <v>0</v>
      </c>
      <c r="AN80" s="187">
        <f>IF(AG78=AG80,IF(E80&gt;G80,AG78-0.1,AG78),AG78)</f>
        <v>10000</v>
      </c>
      <c r="AO80" s="187">
        <f>IF(AG79=AG80,IF(E83&gt;G83,AG79-0.1,AG79),AG79)</f>
        <v>10000</v>
      </c>
      <c r="AP80" s="187"/>
      <c r="AQ80" s="187">
        <f>IF(AG81=AG80,IF(G79&gt;E79,AG81-0.1,AG81),AG81)</f>
        <v>10000</v>
      </c>
      <c r="AR80" s="187">
        <f>AP82</f>
        <v>30000</v>
      </c>
      <c r="AS80" s="90">
        <f>RANK(AR80,AR78:AR81,1)</f>
        <v>1</v>
      </c>
      <c r="AT80" s="60" t="str">
        <f t="shared" si="26"/>
        <v>Ghana</v>
      </c>
      <c r="AU80" s="60">
        <f t="shared" si="26"/>
        <v>0</v>
      </c>
      <c r="AV80" s="60">
        <f t="shared" si="26"/>
        <v>0</v>
      </c>
      <c r="AW80" s="60">
        <f t="shared" si="26"/>
        <v>0</v>
      </c>
      <c r="AX80" s="60"/>
      <c r="AY80" s="60"/>
      <c r="AZ80" s="60"/>
      <c r="BA80" s="113">
        <v>3</v>
      </c>
      <c r="BB80" s="114" t="e">
        <f>VLOOKUP(3,AS78:AT81,2,FALSE)</f>
        <v>#N/A</v>
      </c>
      <c r="BC80" s="115"/>
      <c r="BD80" s="116" t="e">
        <f>VLOOKUP(3,AS78:AW81,3,FALSE)</f>
        <v>#N/A</v>
      </c>
      <c r="BE80" s="116" t="e">
        <f>VLOOKUP(3,AS78:AW81,4,FALSE)</f>
        <v>#N/A</v>
      </c>
      <c r="BF80" s="93" t="s">
        <v>12</v>
      </c>
      <c r="BG80" s="116" t="e">
        <f>VLOOKUP(3,AS78:AW81,5,FALSE)</f>
        <v>#N/A</v>
      </c>
      <c r="BH80" s="60"/>
      <c r="BI80" s="85"/>
      <c r="BJ80" s="85">
        <f>IF(E80&gt;G80,IF(Spielplan!E80&gt;Spielplan!G80,Punktemodus!$B$3,0),0)</f>
        <v>0</v>
      </c>
      <c r="BK80" s="85">
        <f>IF(E80=G80,IF(Spielplan!E80=Spielplan!G80,Punktemodus!$B$3,0),0)</f>
        <v>10</v>
      </c>
      <c r="BL80" s="85">
        <f>IF(E80&lt;G80,IF(Spielplan!E80&lt;Spielplan!G80,Punktemodus!$B$3,0),0)</f>
        <v>0</v>
      </c>
      <c r="BM80" s="85">
        <f>IF(E80=Spielplan!E80,IF(G80=Spielplan!G80,Punktemodus!$B$5,0),0)</f>
        <v>3</v>
      </c>
      <c r="BN80" s="85">
        <f>IF(E80=Spielplan!E80,Punktemodus!$B$7,0)</f>
        <v>1</v>
      </c>
      <c r="BO80" s="85">
        <f>IF(G80=Spielplan!G80,Punktemodus!$B$7,0)</f>
        <v>1</v>
      </c>
      <c r="BP80" s="137">
        <f>IF(Spielplan!E80="",0,SUM(BJ80:BO80))</f>
        <v>0</v>
      </c>
      <c r="BQ80" s="85"/>
      <c r="BR80" s="141"/>
      <c r="BS80" s="134"/>
      <c r="BT80" s="134"/>
      <c r="BU80" s="134"/>
      <c r="BV80" s="134"/>
      <c r="BW80" s="134"/>
      <c r="BX80" s="134"/>
      <c r="BY80" s="134"/>
      <c r="BZ80" s="138"/>
      <c r="CA80" s="134"/>
      <c r="CB80" s="134"/>
      <c r="CC80" s="134"/>
      <c r="CD80" s="134"/>
      <c r="CE80" s="138"/>
      <c r="CF80" s="134"/>
      <c r="CG80" s="134"/>
      <c r="CH80" s="134"/>
      <c r="CI80" s="134"/>
      <c r="CJ80" s="138"/>
      <c r="CK80" s="134"/>
      <c r="CL80" s="134"/>
      <c r="CM80" s="134"/>
      <c r="CN80" s="134"/>
      <c r="CO80" s="138"/>
      <c r="CP80" s="134"/>
      <c r="CQ80" s="134"/>
      <c r="CR80" s="134"/>
      <c r="CS80" s="138"/>
      <c r="CT80" s="134"/>
      <c r="CU80" s="134"/>
      <c r="CV80" s="134"/>
      <c r="CW80" s="134"/>
    </row>
    <row r="81" spans="1:101" ht="18.75" customHeight="1" thickBot="1" x14ac:dyDescent="0.3">
      <c r="A81" s="60"/>
      <c r="B81" s="60"/>
      <c r="C81" s="218" t="str">
        <f>H78</f>
        <v>Portugal</v>
      </c>
      <c r="D81" s="219"/>
      <c r="E81" s="104"/>
      <c r="F81" s="93"/>
      <c r="G81" s="104"/>
      <c r="H81" s="218" t="str">
        <f>H79</f>
        <v>USA</v>
      </c>
      <c r="I81" s="219"/>
      <c r="J81" s="60"/>
      <c r="K81" s="60" t="s">
        <v>111</v>
      </c>
      <c r="L81" s="60">
        <f t="shared" si="24"/>
        <v>0</v>
      </c>
      <c r="M81" s="60"/>
      <c r="N81" s="60">
        <f>IF($E81="",0,IF($E81&gt;$G81,3,IF($E81=$G81,1,0)))</f>
        <v>0</v>
      </c>
      <c r="O81" s="60"/>
      <c r="P81" s="60">
        <f>IF($G81="",0,IF($E81&gt;$G81,0,IF($E81=$G81,1,3)))</f>
        <v>0</v>
      </c>
      <c r="Q81" s="60"/>
      <c r="R81" s="60">
        <f>E81</f>
        <v>0</v>
      </c>
      <c r="S81" s="60"/>
      <c r="T81" s="60">
        <f>G81</f>
        <v>0</v>
      </c>
      <c r="U81" s="60"/>
      <c r="V81" s="60">
        <f>G81</f>
        <v>0</v>
      </c>
      <c r="W81" s="60"/>
      <c r="X81" s="60">
        <f>E81</f>
        <v>0</v>
      </c>
      <c r="Y81" s="60"/>
      <c r="Z81" s="60">
        <f>P84</f>
        <v>0</v>
      </c>
      <c r="AA81" s="60">
        <f>T84</f>
        <v>0</v>
      </c>
      <c r="AB81" s="60">
        <f>X84</f>
        <v>0</v>
      </c>
      <c r="AC81" s="60">
        <f>AA81-AB81</f>
        <v>0</v>
      </c>
      <c r="AD81" s="60">
        <f>IF(Z81&gt;Z78,-1,0)</f>
        <v>0</v>
      </c>
      <c r="AE81" s="60">
        <f>IF(Z81&gt;Z79,-1,0)</f>
        <v>0</v>
      </c>
      <c r="AF81" s="60">
        <f>IF(Z81&gt;Z80,-1,0)</f>
        <v>0</v>
      </c>
      <c r="AG81" s="60">
        <f>10000-(AJ81*1000+AM81*100+AK81*10)</f>
        <v>10000</v>
      </c>
      <c r="AH81" s="90">
        <f>RANK(AG81,AG78:AG81,1)</f>
        <v>1</v>
      </c>
      <c r="AI81" s="60" t="str">
        <f>H79</f>
        <v>USA</v>
      </c>
      <c r="AJ81" s="60">
        <f t="shared" si="25"/>
        <v>0</v>
      </c>
      <c r="AK81" s="60">
        <f t="shared" si="25"/>
        <v>0</v>
      </c>
      <c r="AL81" s="60">
        <f t="shared" si="25"/>
        <v>0</v>
      </c>
      <c r="AM81" s="60">
        <f>AK81-AL81</f>
        <v>0</v>
      </c>
      <c r="AN81" s="187">
        <f>IF(AG78=AG81,IF(E82&gt;G82,AG78-0.1,AG78),AG78)</f>
        <v>10000</v>
      </c>
      <c r="AO81" s="187">
        <f>IF(AG79=AG81,IF(E81&gt;G81,AG79-0.1,AG79),AG79)</f>
        <v>10000</v>
      </c>
      <c r="AP81" s="187">
        <f>IF(AG80=AG81,IF(E79&gt;G79,AG80-0.1,AG80),AG80)</f>
        <v>10000</v>
      </c>
      <c r="AQ81" s="187"/>
      <c r="AR81" s="187">
        <f>AQ82</f>
        <v>30000</v>
      </c>
      <c r="AS81" s="90">
        <f>RANK(AR81,AR78:AR81,1)</f>
        <v>1</v>
      </c>
      <c r="AT81" s="60" t="str">
        <f t="shared" si="26"/>
        <v>USA</v>
      </c>
      <c r="AU81" s="60">
        <f t="shared" si="26"/>
        <v>0</v>
      </c>
      <c r="AV81" s="60">
        <f t="shared" si="26"/>
        <v>0</v>
      </c>
      <c r="AW81" s="60">
        <f t="shared" si="26"/>
        <v>0</v>
      </c>
      <c r="AX81" s="60"/>
      <c r="AY81" s="60"/>
      <c r="AZ81" s="60"/>
      <c r="BA81" s="113">
        <v>4</v>
      </c>
      <c r="BB81" s="114" t="e">
        <f>VLOOKUP(4,AS78:AT81,2,FALSE)</f>
        <v>#N/A</v>
      </c>
      <c r="BC81" s="115"/>
      <c r="BD81" s="116" t="e">
        <f>VLOOKUP(4,AS78:AW81,3,FALSE)</f>
        <v>#N/A</v>
      </c>
      <c r="BE81" s="116" t="e">
        <f>VLOOKUP(4,AS78:AW81,4,FALSE)</f>
        <v>#N/A</v>
      </c>
      <c r="BF81" s="93" t="s">
        <v>12</v>
      </c>
      <c r="BG81" s="116" t="e">
        <f>VLOOKUP(4,AS78:AW81,5,FALSE)</f>
        <v>#N/A</v>
      </c>
      <c r="BH81" s="60"/>
      <c r="BI81" s="85"/>
      <c r="BJ81" s="85">
        <f>IF(E81&gt;G81,IF(Spielplan!E81&gt;Spielplan!G81,Punktemodus!$B$3,0),0)</f>
        <v>0</v>
      </c>
      <c r="BK81" s="85">
        <f>IF(E81=G81,IF(Spielplan!E81=Spielplan!G81,Punktemodus!$B$3,0),0)</f>
        <v>10</v>
      </c>
      <c r="BL81" s="85">
        <f>IF(E81&lt;G81,IF(Spielplan!E81&lt;Spielplan!G81,Punktemodus!$B$3,0),0)</f>
        <v>0</v>
      </c>
      <c r="BM81" s="85">
        <f>IF(E81=Spielplan!E81,IF(G81=Spielplan!G81,Punktemodus!$B$5,0),0)</f>
        <v>3</v>
      </c>
      <c r="BN81" s="85">
        <f>IF(E81=Spielplan!E81,Punktemodus!$B$7,0)</f>
        <v>1</v>
      </c>
      <c r="BO81" s="85">
        <f>IF(G81=Spielplan!G81,Punktemodus!$B$7,0)</f>
        <v>1</v>
      </c>
      <c r="BP81" s="137">
        <f>IF(Spielplan!E81="",0,SUM(BJ81:BO81))</f>
        <v>0</v>
      </c>
      <c r="BQ81" s="85"/>
      <c r="BR81" s="141"/>
      <c r="BS81" s="134"/>
      <c r="BT81" s="134"/>
      <c r="BU81" s="134"/>
      <c r="BV81" s="134"/>
      <c r="BW81" s="134"/>
      <c r="BX81" s="134"/>
      <c r="BY81" s="134"/>
      <c r="BZ81" s="353" t="s">
        <v>154</v>
      </c>
      <c r="CA81" s="155"/>
      <c r="CB81" s="155"/>
      <c r="CC81" s="155"/>
      <c r="CD81" s="155"/>
      <c r="CE81" s="353" t="s">
        <v>157</v>
      </c>
      <c r="CF81" s="155"/>
      <c r="CG81" s="155"/>
      <c r="CH81" s="155"/>
      <c r="CI81" s="155"/>
      <c r="CJ81" s="353" t="s">
        <v>164</v>
      </c>
      <c r="CK81" s="155"/>
      <c r="CL81" s="155"/>
      <c r="CM81" s="155"/>
      <c r="CN81" s="155"/>
      <c r="CO81" s="353" t="s">
        <v>159</v>
      </c>
      <c r="CP81" s="155"/>
      <c r="CQ81" s="155"/>
      <c r="CR81" s="155"/>
      <c r="CS81" s="353" t="s">
        <v>160</v>
      </c>
      <c r="CT81" s="155"/>
      <c r="CU81" s="134"/>
      <c r="CV81" s="134"/>
      <c r="CW81" s="134"/>
    </row>
    <row r="82" spans="1:101" ht="18.75" customHeight="1" thickBot="1" x14ac:dyDescent="0.3">
      <c r="A82" s="60"/>
      <c r="B82" s="60"/>
      <c r="C82" s="211" t="str">
        <f>C78</f>
        <v>Deutschland</v>
      </c>
      <c r="D82" s="212"/>
      <c r="E82" s="104"/>
      <c r="F82" s="93"/>
      <c r="G82" s="104"/>
      <c r="H82" s="211" t="str">
        <f>H79</f>
        <v>USA</v>
      </c>
      <c r="I82" s="212"/>
      <c r="J82" s="60"/>
      <c r="K82" s="60" t="s">
        <v>112</v>
      </c>
      <c r="L82" s="60">
        <f t="shared" si="24"/>
        <v>0</v>
      </c>
      <c r="M82" s="60">
        <f>IF($E82="",0,IF($E82&gt;$G82,3,IF($E82=G82,1,0)))</f>
        <v>0</v>
      </c>
      <c r="N82" s="60"/>
      <c r="O82" s="60"/>
      <c r="P82" s="60">
        <f>IF($G82="",0,IF($E82&gt;$G82,0,IF($E82=$G82,1,3)))</f>
        <v>0</v>
      </c>
      <c r="Q82" s="60">
        <f>E82</f>
        <v>0</v>
      </c>
      <c r="R82" s="60"/>
      <c r="S82" s="60"/>
      <c r="T82" s="60">
        <f>G82</f>
        <v>0</v>
      </c>
      <c r="U82" s="60">
        <f>G82</f>
        <v>0</v>
      </c>
      <c r="V82" s="60"/>
      <c r="W82" s="60"/>
      <c r="X82" s="60">
        <f>E82</f>
        <v>0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187">
        <f>SUM(AN78:AN81)</f>
        <v>30000</v>
      </c>
      <c r="AO82" s="187">
        <f>SUM(AO78:AO81)</f>
        <v>30000</v>
      </c>
      <c r="AP82" s="187">
        <f>SUM(AP78:AP81)</f>
        <v>30000</v>
      </c>
      <c r="AQ82" s="187">
        <f>SUM(AQ78:AQ81)</f>
        <v>30000</v>
      </c>
      <c r="AR82" s="187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85">
        <f>IF(E82&gt;G82,IF(Spielplan!E82&gt;Spielplan!G82,Punktemodus!$B$3,0),0)</f>
        <v>0</v>
      </c>
      <c r="BK82" s="85">
        <f>IF(E82=G82,IF(Spielplan!E82=Spielplan!G82,Punktemodus!$B$3,0),0)</f>
        <v>10</v>
      </c>
      <c r="BL82" s="85">
        <f>IF(E82&lt;G82,IF(Spielplan!E82&lt;Spielplan!G82,Punktemodus!$B$3,0),0)</f>
        <v>0</v>
      </c>
      <c r="BM82" s="85">
        <f>IF(E82=Spielplan!E82,IF(G82=Spielplan!G82,Punktemodus!$B$5,0),0)</f>
        <v>3</v>
      </c>
      <c r="BN82" s="85">
        <f>IF(E82=Spielplan!E82,Punktemodus!$B$7,0)</f>
        <v>1</v>
      </c>
      <c r="BO82" s="85">
        <f>IF(G82=Spielplan!G82,Punktemodus!$B$7,0)</f>
        <v>1</v>
      </c>
      <c r="BP82" s="137">
        <f>IF(Spielplan!E82="",0,SUM(BJ82:BO82))</f>
        <v>0</v>
      </c>
      <c r="BQ82" s="60"/>
      <c r="BR82" s="141"/>
      <c r="BS82" s="134"/>
      <c r="BT82" s="134"/>
      <c r="BU82" s="134"/>
      <c r="BV82" s="134"/>
      <c r="BW82" s="134"/>
      <c r="BX82" s="134"/>
      <c r="BY82" s="134"/>
      <c r="BZ82" s="353"/>
      <c r="CA82" s="155"/>
      <c r="CB82" s="155"/>
      <c r="CC82" s="155"/>
      <c r="CD82" s="155"/>
      <c r="CE82" s="353"/>
      <c r="CF82" s="155"/>
      <c r="CG82" s="155"/>
      <c r="CH82" s="155"/>
      <c r="CI82" s="155"/>
      <c r="CJ82" s="353"/>
      <c r="CK82" s="155"/>
      <c r="CL82" s="155"/>
      <c r="CM82" s="155"/>
      <c r="CN82" s="155"/>
      <c r="CO82" s="353"/>
      <c r="CP82" s="155"/>
      <c r="CQ82" s="155"/>
      <c r="CR82" s="155"/>
      <c r="CS82" s="353"/>
      <c r="CT82" s="155"/>
      <c r="CU82" s="134"/>
      <c r="CV82" s="134"/>
      <c r="CW82" s="134"/>
    </row>
    <row r="83" spans="1:101" ht="18.75" customHeight="1" thickBot="1" x14ac:dyDescent="0.3">
      <c r="A83" s="60"/>
      <c r="B83" s="60"/>
      <c r="C83" s="218" t="str">
        <f>H78</f>
        <v>Portugal</v>
      </c>
      <c r="D83" s="219"/>
      <c r="E83" s="104"/>
      <c r="F83" s="93"/>
      <c r="G83" s="104"/>
      <c r="H83" s="218" t="str">
        <f>C79</f>
        <v>Ghana</v>
      </c>
      <c r="I83" s="219"/>
      <c r="J83" s="60"/>
      <c r="K83" s="60" t="s">
        <v>112</v>
      </c>
      <c r="L83" s="60">
        <f t="shared" si="24"/>
        <v>0</v>
      </c>
      <c r="M83" s="60"/>
      <c r="N83" s="60">
        <f>IF($E83="",0,IF($E83&gt;$G83,3,IF($E83=$G83,1,0)))</f>
        <v>0</v>
      </c>
      <c r="O83" s="60">
        <f>IF($G83="",0,IF($E83&gt;$G83,0,IF($E83=$G83,1,3)))</f>
        <v>0</v>
      </c>
      <c r="P83" s="60"/>
      <c r="Q83" s="60"/>
      <c r="R83" s="60">
        <f>E83</f>
        <v>0</v>
      </c>
      <c r="S83" s="60">
        <f>G83</f>
        <v>0</v>
      </c>
      <c r="T83" s="60"/>
      <c r="U83" s="60"/>
      <c r="V83" s="60">
        <f>G83</f>
        <v>0</v>
      </c>
      <c r="W83" s="60">
        <f>E83</f>
        <v>0</v>
      </c>
      <c r="X83" s="60"/>
      <c r="Y83" s="60"/>
      <c r="Z83" s="60" t="s">
        <v>30</v>
      </c>
      <c r="AA83" s="60"/>
      <c r="AB83" s="60"/>
      <c r="AC83" s="60"/>
      <c r="AD83" s="60"/>
      <c r="AE83" s="60"/>
      <c r="AF83" s="60"/>
      <c r="AG83" s="60" t="b">
        <f>OR(AG78=AG79,AG78=AG80,AG78=AG81,AG79=AG80,AG79=AG81,AG80=AG81)</f>
        <v>1</v>
      </c>
      <c r="AH83" s="60"/>
      <c r="AI83" s="60"/>
      <c r="AJ83" s="60"/>
      <c r="AK83" s="60"/>
      <c r="AL83" s="60"/>
      <c r="AM83" s="60"/>
      <c r="AN83" s="60"/>
      <c r="AO83" s="60" t="s">
        <v>34</v>
      </c>
      <c r="AP83" s="60"/>
      <c r="AQ83" s="60"/>
      <c r="AR83" s="60" t="b">
        <f>OR(AR78=AR79,AR78=AR80,AR78=AR81,AR79=AR80,AR79=AR81,AR80=AR81)</f>
        <v>1</v>
      </c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85">
        <f>IF(E83&gt;G83,IF(Spielplan!E83&gt;Spielplan!G83,Punktemodus!$B$3,0),0)</f>
        <v>0</v>
      </c>
      <c r="BK83" s="85">
        <f>IF(E83=G83,IF(Spielplan!E83=Spielplan!G83,Punktemodus!$B$3,0),0)</f>
        <v>10</v>
      </c>
      <c r="BL83" s="85">
        <f>IF(E83&lt;G83,IF(Spielplan!E83&lt;Spielplan!G83,Punktemodus!$B$3,0),0)</f>
        <v>0</v>
      </c>
      <c r="BM83" s="85">
        <f>IF(E83=Spielplan!E83,IF(G83=Spielplan!G83,Punktemodus!$B$5,0),0)</f>
        <v>3</v>
      </c>
      <c r="BN83" s="85">
        <f>IF(E83=Spielplan!E83,Punktemodus!$B$7,0)</f>
        <v>1</v>
      </c>
      <c r="BO83" s="85">
        <f>IF(G83=Spielplan!G83,Punktemodus!$B$7,0)</f>
        <v>1</v>
      </c>
      <c r="BP83" s="137">
        <f>IF(Spielplan!E83="",0,SUM(BJ83:BO83))</f>
        <v>0</v>
      </c>
      <c r="BQ83" s="60"/>
      <c r="BR83" s="141"/>
      <c r="BS83" s="134"/>
      <c r="BT83" s="134"/>
      <c r="BU83" s="134"/>
      <c r="BV83" s="134"/>
      <c r="BW83" s="134"/>
      <c r="BX83" s="134"/>
      <c r="BY83" s="134"/>
      <c r="BZ83" s="353"/>
      <c r="CA83" s="155"/>
      <c r="CB83" s="155"/>
      <c r="CC83" s="155"/>
      <c r="CD83" s="155"/>
      <c r="CE83" s="353"/>
      <c r="CF83" s="155"/>
      <c r="CG83" s="155"/>
      <c r="CH83" s="155"/>
      <c r="CI83" s="155"/>
      <c r="CJ83" s="353"/>
      <c r="CK83" s="155"/>
      <c r="CL83" s="155"/>
      <c r="CM83" s="155"/>
      <c r="CN83" s="155"/>
      <c r="CO83" s="353"/>
      <c r="CP83" s="155"/>
      <c r="CQ83" s="155"/>
      <c r="CR83" s="155"/>
      <c r="CS83" s="353"/>
      <c r="CT83" s="155"/>
      <c r="CU83" s="134"/>
      <c r="CV83" s="134"/>
      <c r="CW83" s="134"/>
    </row>
    <row r="84" spans="1:101" ht="18.75" customHeight="1" thickBot="1" x14ac:dyDescent="0.25">
      <c r="A84" s="60"/>
      <c r="B84" s="60"/>
      <c r="C84" s="136" t="str">
        <f>IF(G83="","",IF(AR83=TRUE,"Achtung: Fehler in Tabelle!",""))</f>
        <v/>
      </c>
      <c r="D84" s="60"/>
      <c r="E84" s="85"/>
      <c r="F84" s="60"/>
      <c r="G84" s="85"/>
      <c r="H84" s="60"/>
      <c r="I84" s="60"/>
      <c r="J84" s="60"/>
      <c r="K84" s="60"/>
      <c r="L84" s="60"/>
      <c r="M84" s="60">
        <f t="shared" ref="M84:X84" si="27">SUM(M78:M83)</f>
        <v>0</v>
      </c>
      <c r="N84" s="60">
        <f t="shared" si="27"/>
        <v>0</v>
      </c>
      <c r="O84" s="60">
        <f t="shared" si="27"/>
        <v>0</v>
      </c>
      <c r="P84" s="60">
        <f t="shared" si="27"/>
        <v>0</v>
      </c>
      <c r="Q84" s="60">
        <f t="shared" si="27"/>
        <v>0</v>
      </c>
      <c r="R84" s="60">
        <f t="shared" si="27"/>
        <v>0</v>
      </c>
      <c r="S84" s="60">
        <f t="shared" si="27"/>
        <v>0</v>
      </c>
      <c r="T84" s="60">
        <f t="shared" si="27"/>
        <v>0</v>
      </c>
      <c r="U84" s="60">
        <f t="shared" si="27"/>
        <v>0</v>
      </c>
      <c r="V84" s="60">
        <f t="shared" si="27"/>
        <v>0</v>
      </c>
      <c r="W84" s="60">
        <f t="shared" si="27"/>
        <v>0</v>
      </c>
      <c r="X84" s="60">
        <f t="shared" si="27"/>
        <v>0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160">
        <f>SUM(BP78:BP83)</f>
        <v>0</v>
      </c>
      <c r="BQ84" s="60"/>
      <c r="BR84" s="141"/>
      <c r="BS84" s="134"/>
      <c r="BT84" s="134"/>
      <c r="BU84" s="134"/>
      <c r="BV84" s="134"/>
      <c r="BW84" s="134"/>
      <c r="BX84" s="134"/>
      <c r="BY84" s="134"/>
      <c r="BZ84" s="354"/>
      <c r="CA84" s="155"/>
      <c r="CB84" s="155"/>
      <c r="CC84" s="155"/>
      <c r="CD84" s="155"/>
      <c r="CE84" s="354"/>
      <c r="CF84" s="155"/>
      <c r="CG84" s="155"/>
      <c r="CH84" s="155"/>
      <c r="CI84" s="155"/>
      <c r="CJ84" s="354"/>
      <c r="CK84" s="155"/>
      <c r="CL84" s="155"/>
      <c r="CM84" s="155"/>
      <c r="CN84" s="155"/>
      <c r="CO84" s="354"/>
      <c r="CP84" s="155"/>
      <c r="CQ84" s="155"/>
      <c r="CR84" s="155"/>
      <c r="CS84" s="354"/>
      <c r="CT84" s="155"/>
      <c r="CU84" s="134"/>
      <c r="CV84" s="134"/>
      <c r="CW84" s="134"/>
    </row>
    <row r="85" spans="1:101" ht="18.75" customHeight="1" thickBot="1" x14ac:dyDescent="0.25">
      <c r="A85" s="60"/>
      <c r="B85" s="60"/>
      <c r="C85" s="60"/>
      <c r="D85" s="60"/>
      <c r="E85" s="85"/>
      <c r="F85" s="60"/>
      <c r="G85" s="85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138"/>
      <c r="BQ85" s="60"/>
      <c r="BR85" s="141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</row>
    <row r="86" spans="1:101" ht="18.75" customHeight="1" x14ac:dyDescent="0.25">
      <c r="A86" s="60"/>
      <c r="B86" s="60"/>
      <c r="C86" s="89"/>
      <c r="D86" s="60"/>
      <c r="E86" s="85"/>
      <c r="F86" s="60"/>
      <c r="G86" s="85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89"/>
      <c r="BC86" s="60"/>
      <c r="BD86" s="90"/>
      <c r="BE86" s="60"/>
      <c r="BF86" s="61"/>
      <c r="BG86" s="60"/>
      <c r="BH86" s="60"/>
      <c r="BI86" s="60"/>
      <c r="BJ86" s="60"/>
      <c r="BK86" s="60"/>
      <c r="BL86" s="60"/>
      <c r="BM86" s="60"/>
      <c r="BN86" s="60"/>
      <c r="BO86" s="60"/>
      <c r="BP86" s="138"/>
      <c r="BQ86" s="60"/>
      <c r="BR86" s="141"/>
      <c r="BS86" s="321" t="s">
        <v>45</v>
      </c>
      <c r="BT86" s="322"/>
      <c r="BU86" s="322"/>
      <c r="BV86" s="322"/>
      <c r="BW86" s="134"/>
      <c r="BX86" s="331">
        <f>BP97</f>
        <v>0</v>
      </c>
      <c r="BY86" s="332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</row>
    <row r="87" spans="1:101" ht="18.75" customHeight="1" thickBot="1" x14ac:dyDescent="0.3">
      <c r="A87" s="60"/>
      <c r="B87" s="60"/>
      <c r="C87" s="88" t="s">
        <v>93</v>
      </c>
      <c r="D87" s="60"/>
      <c r="E87" s="85"/>
      <c r="F87" s="60"/>
      <c r="G87" s="85"/>
      <c r="H87" s="60"/>
      <c r="I87" s="60"/>
      <c r="J87" s="60"/>
      <c r="K87" s="60"/>
      <c r="L87" s="60"/>
      <c r="M87" s="60" t="s">
        <v>4</v>
      </c>
      <c r="N87" s="60"/>
      <c r="O87" s="60"/>
      <c r="P87" s="60"/>
      <c r="Q87" s="60" t="s">
        <v>6</v>
      </c>
      <c r="R87" s="60"/>
      <c r="S87" s="60"/>
      <c r="T87" s="60"/>
      <c r="U87" s="60" t="s">
        <v>7</v>
      </c>
      <c r="V87" s="60"/>
      <c r="W87" s="60"/>
      <c r="X87" s="60"/>
      <c r="Y87" s="60"/>
      <c r="Z87" s="60" t="s">
        <v>4</v>
      </c>
      <c r="AA87" s="60" t="s">
        <v>5</v>
      </c>
      <c r="AB87" s="60"/>
      <c r="AC87" s="60"/>
      <c r="AD87" s="60" t="s">
        <v>9</v>
      </c>
      <c r="AE87" s="60"/>
      <c r="AF87" s="60"/>
      <c r="AG87" s="60"/>
      <c r="AH87" s="60" t="s">
        <v>32</v>
      </c>
      <c r="AI87" s="60"/>
      <c r="AJ87" s="60"/>
      <c r="AK87" s="60"/>
      <c r="AL87" s="60"/>
      <c r="AM87" s="60"/>
      <c r="AN87" s="60" t="s">
        <v>35</v>
      </c>
      <c r="AO87" s="60"/>
      <c r="AP87" s="60"/>
      <c r="AQ87" s="60"/>
      <c r="AR87" s="60"/>
      <c r="AS87" s="60" t="s">
        <v>33</v>
      </c>
      <c r="AT87" s="60"/>
      <c r="AU87" s="60"/>
      <c r="AV87" s="60"/>
      <c r="AW87" s="60"/>
      <c r="AX87" s="60"/>
      <c r="AY87" s="60"/>
      <c r="AZ87" s="60"/>
      <c r="BA87" s="60"/>
      <c r="BB87" s="89" t="s">
        <v>10</v>
      </c>
      <c r="BC87" s="60"/>
      <c r="BD87" s="90" t="s">
        <v>4</v>
      </c>
      <c r="BE87" s="60"/>
      <c r="BF87" s="61" t="s">
        <v>5</v>
      </c>
      <c r="BG87" s="60"/>
      <c r="BH87" s="60"/>
      <c r="BI87" s="85"/>
      <c r="BJ87" s="60"/>
      <c r="BK87" s="60"/>
      <c r="BL87" s="60"/>
      <c r="BM87" s="60"/>
      <c r="BN87" s="60"/>
      <c r="BO87" s="60"/>
      <c r="BP87" s="138"/>
      <c r="BQ87" s="85"/>
      <c r="BR87" s="141"/>
      <c r="BS87" s="322"/>
      <c r="BT87" s="322"/>
      <c r="BU87" s="322"/>
      <c r="BV87" s="322"/>
      <c r="BW87" s="134"/>
      <c r="BX87" s="333"/>
      <c r="BY87" s="3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</row>
    <row r="88" spans="1:101" ht="18.75" customHeight="1" thickBot="1" x14ac:dyDescent="0.3">
      <c r="A88" s="60"/>
      <c r="B88" s="60"/>
      <c r="C88" s="60"/>
      <c r="D88" s="60"/>
      <c r="E88" s="85"/>
      <c r="F88" s="60"/>
      <c r="G88" s="85"/>
      <c r="H88" s="60"/>
      <c r="I88" s="60"/>
      <c r="J88" s="60"/>
      <c r="K88" s="60"/>
      <c r="L88" s="60"/>
      <c r="M88" s="60" t="s">
        <v>0</v>
      </c>
      <c r="N88" s="60" t="s">
        <v>1</v>
      </c>
      <c r="O88" s="60" t="s">
        <v>2</v>
      </c>
      <c r="P88" s="60" t="s">
        <v>3</v>
      </c>
      <c r="Q88" s="60" t="s">
        <v>0</v>
      </c>
      <c r="R88" s="60" t="s">
        <v>1</v>
      </c>
      <c r="S88" s="60" t="s">
        <v>2</v>
      </c>
      <c r="T88" s="60" t="s">
        <v>3</v>
      </c>
      <c r="U88" s="60" t="s">
        <v>0</v>
      </c>
      <c r="V88" s="60" t="s">
        <v>1</v>
      </c>
      <c r="W88" s="60" t="s">
        <v>2</v>
      </c>
      <c r="X88" s="60" t="s">
        <v>3</v>
      </c>
      <c r="Y88" s="60"/>
      <c r="Z88" s="60" t="s">
        <v>8</v>
      </c>
      <c r="AA88" s="60"/>
      <c r="AB88" s="60"/>
      <c r="AC88" s="60"/>
      <c r="AD88" s="60"/>
      <c r="AE88" s="60"/>
      <c r="AF88" s="60"/>
      <c r="AG88" s="60"/>
      <c r="AH88" s="60" t="s">
        <v>31</v>
      </c>
      <c r="AI88" s="60"/>
      <c r="AJ88" s="60"/>
      <c r="AK88" s="60"/>
      <c r="AL88" s="60"/>
      <c r="AM88" s="60"/>
      <c r="AN88" s="60" t="str">
        <f>AI89</f>
        <v>Belgien</v>
      </c>
      <c r="AO88" s="60" t="str">
        <f>AI90</f>
        <v>Algerien</v>
      </c>
      <c r="AP88" s="60" t="str">
        <f>AI91</f>
        <v>Russland</v>
      </c>
      <c r="AQ88" s="60" t="str">
        <f>AI92</f>
        <v>Südkorea</v>
      </c>
      <c r="AR88" s="60"/>
      <c r="AS88" s="60" t="s">
        <v>31</v>
      </c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85"/>
      <c r="BJ88" s="85"/>
      <c r="BK88" s="85"/>
      <c r="BL88" s="85"/>
      <c r="BM88" s="85"/>
      <c r="BN88" s="85"/>
      <c r="BO88" s="85"/>
      <c r="BP88" s="137"/>
      <c r="BQ88" s="85"/>
      <c r="BR88" s="141"/>
      <c r="BS88" s="134"/>
      <c r="BT88" s="142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</row>
    <row r="89" spans="1:101" ht="18.75" customHeight="1" thickBot="1" x14ac:dyDescent="0.3">
      <c r="A89" s="60"/>
      <c r="B89" s="60"/>
      <c r="C89" s="224" t="str">
        <f>Spielplan!$C$89</f>
        <v>Belgien</v>
      </c>
      <c r="D89" s="225"/>
      <c r="E89" s="104"/>
      <c r="F89" s="93"/>
      <c r="G89" s="104"/>
      <c r="H89" s="224" t="str">
        <f>Spielplan!$H$89</f>
        <v>Algerien</v>
      </c>
      <c r="I89" s="225"/>
      <c r="J89" s="60"/>
      <c r="K89" s="60" t="s">
        <v>115</v>
      </c>
      <c r="L89" s="60">
        <f t="shared" ref="L89:L94" si="28">IF(E89-G89&gt;0,1,IF(G89=E89,0,-1))</f>
        <v>0</v>
      </c>
      <c r="M89" s="60">
        <f>IF($E89="",0,IF($E89&gt;$G89,3,IF($E89=G89,1,0)))</f>
        <v>0</v>
      </c>
      <c r="N89" s="60">
        <f>IF($G89="",0,IF($E89&gt;$G89,0,IF($E89=G89,1,3)))</f>
        <v>0</v>
      </c>
      <c r="O89" s="60"/>
      <c r="P89" s="60"/>
      <c r="Q89" s="60">
        <f>E89</f>
        <v>0</v>
      </c>
      <c r="R89" s="60">
        <f>G89</f>
        <v>0</v>
      </c>
      <c r="S89" s="60"/>
      <c r="T89" s="60"/>
      <c r="U89" s="60">
        <f>G89</f>
        <v>0</v>
      </c>
      <c r="V89" s="60">
        <f>E89</f>
        <v>0</v>
      </c>
      <c r="W89" s="60"/>
      <c r="X89" s="60"/>
      <c r="Y89" s="60"/>
      <c r="Z89" s="60">
        <f>M95</f>
        <v>0</v>
      </c>
      <c r="AA89" s="60">
        <f>Q95</f>
        <v>0</v>
      </c>
      <c r="AB89" s="60">
        <f>U95</f>
        <v>0</v>
      </c>
      <c r="AC89" s="60">
        <f>AA89-AB89</f>
        <v>0</v>
      </c>
      <c r="AD89" s="60">
        <f>IF(Z89&gt;Z90,-1,0)</f>
        <v>0</v>
      </c>
      <c r="AE89" s="60">
        <f>IF(Z89&gt;Z91,-1,0)</f>
        <v>0</v>
      </c>
      <c r="AF89" s="60">
        <f>IF(Z89&gt;Z92,-1,0)</f>
        <v>0</v>
      </c>
      <c r="AG89" s="60">
        <f>10000-(AJ89*1000+AM89*100+AK89*10)</f>
        <v>10000</v>
      </c>
      <c r="AH89" s="90">
        <f>RANK(AG89,AG89:AG92,1)</f>
        <v>1</v>
      </c>
      <c r="AI89" s="60" t="str">
        <f>C89</f>
        <v>Belgien</v>
      </c>
      <c r="AJ89" s="60">
        <f t="shared" ref="AJ89:AL92" si="29">Z89</f>
        <v>0</v>
      </c>
      <c r="AK89" s="60">
        <f t="shared" si="29"/>
        <v>0</v>
      </c>
      <c r="AL89" s="60">
        <f t="shared" si="29"/>
        <v>0</v>
      </c>
      <c r="AM89" s="60">
        <f>AK89-AL89</f>
        <v>0</v>
      </c>
      <c r="AN89" s="187"/>
      <c r="AO89" s="187">
        <f>IF(AG90=AG89,IF(G89&gt;E89,AG90-0.1,AG90),AG90)</f>
        <v>10000</v>
      </c>
      <c r="AP89" s="187">
        <f>IF(AG91=AG89,IF(G91&gt;E91,AG91-0.1,AG91),AG91)</f>
        <v>10000</v>
      </c>
      <c r="AQ89" s="187">
        <f>IF(AG92=AG89,IF(G93&gt;E93,AG92-0.1,AG92),AG92)</f>
        <v>10000</v>
      </c>
      <c r="AR89" s="187">
        <f>AN93</f>
        <v>30000</v>
      </c>
      <c r="AS89" s="90">
        <f>RANK(AR89,AR89:AR92,1)</f>
        <v>1</v>
      </c>
      <c r="AT89" s="60" t="str">
        <f t="shared" ref="AT89:AW92" si="30">AI89</f>
        <v>Belgien</v>
      </c>
      <c r="AU89" s="60">
        <f t="shared" si="30"/>
        <v>0</v>
      </c>
      <c r="AV89" s="60">
        <f t="shared" si="30"/>
        <v>0</v>
      </c>
      <c r="AW89" s="60">
        <f t="shared" si="30"/>
        <v>0</v>
      </c>
      <c r="AX89" s="60"/>
      <c r="AY89" s="60"/>
      <c r="AZ89" s="60"/>
      <c r="BA89" s="226">
        <v>1</v>
      </c>
      <c r="BB89" s="224" t="str">
        <f>VLOOKUP(1,AS89:AT92,2,FALSE)</f>
        <v>Belgien</v>
      </c>
      <c r="BC89" s="225"/>
      <c r="BD89" s="227">
        <f>VLOOKUP(1,AS89:AW92,3,FALSE)</f>
        <v>0</v>
      </c>
      <c r="BE89" s="228">
        <f>VLOOKUP(1,AS89:AW92,4,FALSE)</f>
        <v>0</v>
      </c>
      <c r="BF89" s="93" t="s">
        <v>12</v>
      </c>
      <c r="BG89" s="228">
        <f>VLOOKUP(1,AS89:AW92,5,FALSE)</f>
        <v>0</v>
      </c>
      <c r="BH89" s="229" t="s">
        <v>128</v>
      </c>
      <c r="BI89" s="85"/>
      <c r="BJ89" s="85">
        <f>IF(E89&gt;G89,IF(Spielplan!E89&gt;Spielplan!G89,Punktemodus!$B$3,0),0)</f>
        <v>0</v>
      </c>
      <c r="BK89" s="85">
        <f>IF(E89=G89,IF(Spielplan!E89=Spielplan!G89,Punktemodus!$B$3,0),0)</f>
        <v>10</v>
      </c>
      <c r="BL89" s="85">
        <f>IF(E89&lt;G89,IF(Spielplan!E89&lt;Spielplan!G89,Punktemodus!$B$3,0),0)</f>
        <v>0</v>
      </c>
      <c r="BM89" s="85">
        <f>IF(E89=Spielplan!E89,IF(G89=Spielplan!G89,Punktemodus!$B$5,0),0)</f>
        <v>3</v>
      </c>
      <c r="BN89" s="85">
        <f>IF(E89=Spielplan!E89,Punktemodus!$B$7,0)</f>
        <v>1</v>
      </c>
      <c r="BO89" s="85">
        <f>IF(G89=Spielplan!G89,Punktemodus!$B$7,0)</f>
        <v>1</v>
      </c>
      <c r="BP89" s="137">
        <f>IF(Spielplan!E89="",0,SUM(BJ89:BO89))</f>
        <v>0</v>
      </c>
      <c r="BQ89" s="85"/>
      <c r="BR89" s="141"/>
      <c r="BS89" s="321" t="s">
        <v>46</v>
      </c>
      <c r="BT89" s="322"/>
      <c r="BU89" s="322"/>
      <c r="BV89" s="322"/>
      <c r="BW89" s="134"/>
      <c r="BX89" s="335">
        <f>BZ79+CE79+CJ79+CO79+CS79</f>
        <v>730</v>
      </c>
      <c r="BY89" s="336"/>
      <c r="BZ89" s="134"/>
      <c r="CA89" s="349"/>
      <c r="CB89" s="350"/>
      <c r="CC89" s="350"/>
      <c r="CD89" s="350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</row>
    <row r="90" spans="1:101" ht="18.75" customHeight="1" thickBot="1" x14ac:dyDescent="0.3">
      <c r="A90" s="60"/>
      <c r="B90" s="60"/>
      <c r="C90" s="230" t="str">
        <f>Spielplan!$C$90</f>
        <v>Russland</v>
      </c>
      <c r="D90" s="231"/>
      <c r="E90" s="104"/>
      <c r="F90" s="93"/>
      <c r="G90" s="104"/>
      <c r="H90" s="230" t="str">
        <f>Spielplan!$H$90</f>
        <v>Südkorea</v>
      </c>
      <c r="I90" s="231"/>
      <c r="J90" s="60"/>
      <c r="K90" s="60" t="s">
        <v>116</v>
      </c>
      <c r="L90" s="60">
        <f t="shared" si="28"/>
        <v>0</v>
      </c>
      <c r="M90" s="60"/>
      <c r="N90" s="60"/>
      <c r="O90" s="60">
        <f>IF($E90="",0,IF($E90&gt;$G90,3,IF($E90=$G90,1,0)))</f>
        <v>0</v>
      </c>
      <c r="P90" s="60">
        <f>IF($G90="",0,IF($E90&gt;$G90,0,IF($E90=$G90,1,3)))</f>
        <v>0</v>
      </c>
      <c r="Q90" s="60"/>
      <c r="R90" s="60"/>
      <c r="S90" s="60">
        <f>E90</f>
        <v>0</v>
      </c>
      <c r="T90" s="60">
        <f>G90</f>
        <v>0</v>
      </c>
      <c r="U90" s="60"/>
      <c r="V90" s="60"/>
      <c r="W90" s="60">
        <f>G90</f>
        <v>0</v>
      </c>
      <c r="X90" s="60">
        <f>E90</f>
        <v>0</v>
      </c>
      <c r="Y90" s="60"/>
      <c r="Z90" s="60">
        <f>N95</f>
        <v>0</v>
      </c>
      <c r="AA90" s="60">
        <f>R95</f>
        <v>0</v>
      </c>
      <c r="AB90" s="60">
        <f>V95</f>
        <v>0</v>
      </c>
      <c r="AC90" s="60">
        <f>AA90-AB90</f>
        <v>0</v>
      </c>
      <c r="AD90" s="60">
        <f>IF(Z90&gt;Z89,-1,0)</f>
        <v>0</v>
      </c>
      <c r="AE90" s="60">
        <f>IF(Z90&gt;Z91,-1,0)</f>
        <v>0</v>
      </c>
      <c r="AF90" s="60">
        <f>IF(Z90&gt;Z92,-1,0)</f>
        <v>0</v>
      </c>
      <c r="AG90" s="60">
        <f>10000-(AJ90*1000+AM90*100+AK90*10)</f>
        <v>10000</v>
      </c>
      <c r="AH90" s="90">
        <f>RANK(AG90,AG89:AG92,1)</f>
        <v>1</v>
      </c>
      <c r="AI90" s="60" t="str">
        <f>H89</f>
        <v>Algerien</v>
      </c>
      <c r="AJ90" s="60">
        <f t="shared" si="29"/>
        <v>0</v>
      </c>
      <c r="AK90" s="60">
        <f t="shared" si="29"/>
        <v>0</v>
      </c>
      <c r="AL90" s="60">
        <f t="shared" si="29"/>
        <v>0</v>
      </c>
      <c r="AM90" s="60">
        <f>AK90-AL90</f>
        <v>0</v>
      </c>
      <c r="AN90" s="187">
        <f>IF(AG89=AG90,IF(E89&gt;G89,AG89-0.1,AG89),AG89)</f>
        <v>10000</v>
      </c>
      <c r="AO90" s="187"/>
      <c r="AP90" s="187">
        <f>IF(AG91=AG90,IF(G94&gt;E94,AG91-0.1,AG91),AG91)</f>
        <v>10000</v>
      </c>
      <c r="AQ90" s="187">
        <f>IF(AG92=AG90,IF(G92&gt;E92,AG92-0.1,AG92),AG92)</f>
        <v>10000</v>
      </c>
      <c r="AR90" s="187">
        <f>AO93</f>
        <v>30000</v>
      </c>
      <c r="AS90" s="90">
        <f>RANK(AR90,AR89:AR92,1)</f>
        <v>1</v>
      </c>
      <c r="AT90" s="60" t="str">
        <f t="shared" si="30"/>
        <v>Algerien</v>
      </c>
      <c r="AU90" s="60">
        <f t="shared" si="30"/>
        <v>0</v>
      </c>
      <c r="AV90" s="60">
        <f t="shared" si="30"/>
        <v>0</v>
      </c>
      <c r="AW90" s="60">
        <f t="shared" si="30"/>
        <v>0</v>
      </c>
      <c r="AX90" s="60"/>
      <c r="AY90" s="60"/>
      <c r="AZ90" s="60"/>
      <c r="BA90" s="232">
        <v>2</v>
      </c>
      <c r="BB90" s="230" t="e">
        <f>VLOOKUP(2,AS89:AT92,2,FALSE)</f>
        <v>#N/A</v>
      </c>
      <c r="BC90" s="231"/>
      <c r="BD90" s="233" t="e">
        <f>VLOOKUP(2,AS89:AW92,3,FALSE)</f>
        <v>#N/A</v>
      </c>
      <c r="BE90" s="234" t="e">
        <f>VLOOKUP(2,AS89:AW92,4,FALSE)</f>
        <v>#N/A</v>
      </c>
      <c r="BF90" s="93" t="s">
        <v>12</v>
      </c>
      <c r="BG90" s="234" t="e">
        <f>VLOOKUP(2,AS89:AW92,5,FALSE)</f>
        <v>#N/A</v>
      </c>
      <c r="BH90" s="234" t="s">
        <v>124</v>
      </c>
      <c r="BI90" s="85"/>
      <c r="BJ90" s="85">
        <f>IF(E90&gt;G90,IF(Spielplan!E90&gt;Spielplan!G90,Punktemodus!$B$3,0),0)</f>
        <v>0</v>
      </c>
      <c r="BK90" s="85">
        <f>IF(E90=G90,IF(Spielplan!E90=Spielplan!G90,Punktemodus!$B$3,0),0)</f>
        <v>10</v>
      </c>
      <c r="BL90" s="85">
        <f>IF(E90&lt;G90,IF(Spielplan!E90&lt;Spielplan!G90,Punktemodus!$B$3,0),0)</f>
        <v>0</v>
      </c>
      <c r="BM90" s="85">
        <f>IF(E90=Spielplan!E90,IF(G90=Spielplan!G90,Punktemodus!$B$5,0),0)</f>
        <v>3</v>
      </c>
      <c r="BN90" s="85">
        <f>IF(E90=Spielplan!E90,Punktemodus!$B$7,0)</f>
        <v>1</v>
      </c>
      <c r="BO90" s="85">
        <f>IF(G90=Spielplan!G90,Punktemodus!$B$7,0)</f>
        <v>1</v>
      </c>
      <c r="BP90" s="137">
        <f>IF(Spielplan!E90="",0,SUM(BJ90:BO90))</f>
        <v>0</v>
      </c>
      <c r="BQ90" s="85"/>
      <c r="BR90" s="141"/>
      <c r="BS90" s="322"/>
      <c r="BT90" s="322"/>
      <c r="BU90" s="322"/>
      <c r="BV90" s="322"/>
      <c r="BW90" s="134"/>
      <c r="BX90" s="337"/>
      <c r="BY90" s="338"/>
      <c r="BZ90" s="134"/>
      <c r="CA90" s="350"/>
      <c r="CB90" s="350"/>
      <c r="CC90" s="350"/>
      <c r="CD90" s="350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</row>
    <row r="91" spans="1:101" ht="18.75" customHeight="1" thickBot="1" x14ac:dyDescent="0.3">
      <c r="A91" s="60"/>
      <c r="B91" s="60"/>
      <c r="C91" s="224" t="str">
        <f>C89</f>
        <v>Belgien</v>
      </c>
      <c r="D91" s="225"/>
      <c r="E91" s="104"/>
      <c r="F91" s="93"/>
      <c r="G91" s="104"/>
      <c r="H91" s="224" t="str">
        <f>C90</f>
        <v>Russland</v>
      </c>
      <c r="I91" s="225"/>
      <c r="J91" s="60"/>
      <c r="K91" s="60" t="s">
        <v>118</v>
      </c>
      <c r="L91" s="60">
        <f t="shared" si="28"/>
        <v>0</v>
      </c>
      <c r="M91" s="60">
        <f>IF($E91="",0,IF($E91&gt;$G91,3,IF($E91=G91,1,0)))</f>
        <v>0</v>
      </c>
      <c r="N91" s="60"/>
      <c r="O91" s="60">
        <f>IF($G91="",0,IF($E91&gt;$G91,0,IF($E91=$G91,1,3)))</f>
        <v>0</v>
      </c>
      <c r="P91" s="60"/>
      <c r="Q91" s="60">
        <f>E91</f>
        <v>0</v>
      </c>
      <c r="R91" s="60"/>
      <c r="S91" s="60">
        <f>G91</f>
        <v>0</v>
      </c>
      <c r="T91" s="60"/>
      <c r="U91" s="60">
        <f>G91</f>
        <v>0</v>
      </c>
      <c r="V91" s="60"/>
      <c r="W91" s="60">
        <f>E91</f>
        <v>0</v>
      </c>
      <c r="X91" s="60"/>
      <c r="Y91" s="60"/>
      <c r="Z91" s="60">
        <f>O95</f>
        <v>0</v>
      </c>
      <c r="AA91" s="60">
        <f>S95</f>
        <v>0</v>
      </c>
      <c r="AB91" s="60">
        <f>W95</f>
        <v>0</v>
      </c>
      <c r="AC91" s="60">
        <f>AA91-AB91</f>
        <v>0</v>
      </c>
      <c r="AD91" s="60">
        <f>IF(Z91&gt;Z89,-1,0)</f>
        <v>0</v>
      </c>
      <c r="AE91" s="60">
        <f>IF(Z91&gt;Z90,-1,0)</f>
        <v>0</v>
      </c>
      <c r="AF91" s="60">
        <f>IF(Z91&gt;Z92,-1,0)</f>
        <v>0</v>
      </c>
      <c r="AG91" s="60">
        <f>10000-(AJ91*1000+AM91*100+AK91*10)</f>
        <v>10000</v>
      </c>
      <c r="AH91" s="90">
        <f>RANK(AG91,AG89:AG92,1)</f>
        <v>1</v>
      </c>
      <c r="AI91" s="60" t="str">
        <f>C90</f>
        <v>Russland</v>
      </c>
      <c r="AJ91" s="60">
        <f t="shared" si="29"/>
        <v>0</v>
      </c>
      <c r="AK91" s="60">
        <f t="shared" si="29"/>
        <v>0</v>
      </c>
      <c r="AL91" s="60">
        <f t="shared" si="29"/>
        <v>0</v>
      </c>
      <c r="AM91" s="60">
        <f>AK91-AL91</f>
        <v>0</v>
      </c>
      <c r="AN91" s="187">
        <f>IF(AG89=AG91,IF(E91&gt;G91,AG89-0.1,AG89),AG89)</f>
        <v>10000</v>
      </c>
      <c r="AO91" s="187">
        <f>IF(AG90=AG91,IF(E94&gt;G94,AG90-0.1,AG90),AG90)</f>
        <v>10000</v>
      </c>
      <c r="AP91" s="187"/>
      <c r="AQ91" s="187">
        <f>IF(AG92=AG91,IF(G90&gt;E90,AG92-0.1,AG92),AG92)</f>
        <v>10000</v>
      </c>
      <c r="AR91" s="187">
        <f>AP93</f>
        <v>30000</v>
      </c>
      <c r="AS91" s="90">
        <f>RANK(AR91,AR89:AR92,1)</f>
        <v>1</v>
      </c>
      <c r="AT91" s="60" t="str">
        <f t="shared" si="30"/>
        <v>Russland</v>
      </c>
      <c r="AU91" s="60">
        <f t="shared" si="30"/>
        <v>0</v>
      </c>
      <c r="AV91" s="60">
        <f t="shared" si="30"/>
        <v>0</v>
      </c>
      <c r="AW91" s="60">
        <f t="shared" si="30"/>
        <v>0</v>
      </c>
      <c r="AX91" s="60"/>
      <c r="AY91" s="60"/>
      <c r="AZ91" s="60"/>
      <c r="BA91" s="113">
        <v>3</v>
      </c>
      <c r="BB91" s="114" t="e">
        <f>VLOOKUP(3,AS89:AT92,2,FALSE)</f>
        <v>#N/A</v>
      </c>
      <c r="BC91" s="115"/>
      <c r="BD91" s="116" t="e">
        <f>VLOOKUP(3,AS89:AW92,3,FALSE)</f>
        <v>#N/A</v>
      </c>
      <c r="BE91" s="116" t="e">
        <f>VLOOKUP(3,AS89:AW92,4,FALSE)</f>
        <v>#N/A</v>
      </c>
      <c r="BF91" s="93" t="s">
        <v>12</v>
      </c>
      <c r="BG91" s="116" t="e">
        <f>VLOOKUP(3,AS89:AW92,5,FALSE)</f>
        <v>#N/A</v>
      </c>
      <c r="BH91" s="60"/>
      <c r="BI91" s="85"/>
      <c r="BJ91" s="85">
        <f>IF(E91&gt;G91,IF(Spielplan!E91&gt;Spielplan!G91,Punktemodus!$B$3,0),0)</f>
        <v>0</v>
      </c>
      <c r="BK91" s="85">
        <f>IF(E91=G91,IF(Spielplan!E91=Spielplan!G91,Punktemodus!$B$3,0),0)</f>
        <v>10</v>
      </c>
      <c r="BL91" s="85">
        <f>IF(E91&lt;G91,IF(Spielplan!E91&lt;Spielplan!G91,Punktemodus!$B$3,0),0)</f>
        <v>0</v>
      </c>
      <c r="BM91" s="85">
        <f>IF(E91=Spielplan!E91,IF(G91=Spielplan!G91,Punktemodus!$B$5,0),0)</f>
        <v>3</v>
      </c>
      <c r="BN91" s="85">
        <f>IF(E91=Spielplan!E91,Punktemodus!$B$7,0)</f>
        <v>1</v>
      </c>
      <c r="BO91" s="85">
        <f>IF(G91=Spielplan!G91,Punktemodus!$B$7,0)</f>
        <v>1</v>
      </c>
      <c r="BP91" s="137">
        <f>IF(Spielplan!E91="",0,SUM(BJ91:BO91))</f>
        <v>0</v>
      </c>
      <c r="BQ91" s="85"/>
      <c r="BR91" s="141"/>
      <c r="BS91" s="134"/>
      <c r="BT91" s="142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</row>
    <row r="92" spans="1:101" ht="18.75" customHeight="1" thickBot="1" x14ac:dyDescent="0.3">
      <c r="A92" s="60"/>
      <c r="B92" s="60"/>
      <c r="C92" s="230" t="str">
        <f>H89</f>
        <v>Algerien</v>
      </c>
      <c r="D92" s="231"/>
      <c r="E92" s="104"/>
      <c r="F92" s="93"/>
      <c r="G92" s="104"/>
      <c r="H92" s="230" t="str">
        <f>H90</f>
        <v>Südkorea</v>
      </c>
      <c r="I92" s="231"/>
      <c r="J92" s="60"/>
      <c r="K92" s="60" t="s">
        <v>117</v>
      </c>
      <c r="L92" s="60">
        <f t="shared" si="28"/>
        <v>0</v>
      </c>
      <c r="M92" s="60"/>
      <c r="N92" s="60">
        <f>IF($E92="",0,IF($E92&gt;$G92,3,IF($E92=$G92,1,0)))</f>
        <v>0</v>
      </c>
      <c r="O92" s="60"/>
      <c r="P92" s="60">
        <f>IF($G92="",0,IF($E92&gt;$G92,0,IF($E92=$G92,1,3)))</f>
        <v>0</v>
      </c>
      <c r="Q92" s="60"/>
      <c r="R92" s="60">
        <f>E92</f>
        <v>0</v>
      </c>
      <c r="S92" s="60"/>
      <c r="T92" s="60">
        <f>G92</f>
        <v>0</v>
      </c>
      <c r="U92" s="60"/>
      <c r="V92" s="60">
        <f>G92</f>
        <v>0</v>
      </c>
      <c r="W92" s="60"/>
      <c r="X92" s="60">
        <f>E92</f>
        <v>0</v>
      </c>
      <c r="Y92" s="60"/>
      <c r="Z92" s="60">
        <f>P95</f>
        <v>0</v>
      </c>
      <c r="AA92" s="60">
        <f>T95</f>
        <v>0</v>
      </c>
      <c r="AB92" s="60">
        <f>X95</f>
        <v>0</v>
      </c>
      <c r="AC92" s="60">
        <f>AA92-AB92</f>
        <v>0</v>
      </c>
      <c r="AD92" s="60">
        <f>IF(Z92&gt;Z89,-1,0)</f>
        <v>0</v>
      </c>
      <c r="AE92" s="60">
        <f>IF(Z92&gt;Z90,-1,0)</f>
        <v>0</v>
      </c>
      <c r="AF92" s="60">
        <f>IF(Z92&gt;Z91,-1,0)</f>
        <v>0</v>
      </c>
      <c r="AG92" s="60">
        <f>10000-(AJ92*1000+AM92*100+AK92*10)</f>
        <v>10000</v>
      </c>
      <c r="AH92" s="90">
        <f>RANK(AG92,AG89:AG92,1)</f>
        <v>1</v>
      </c>
      <c r="AI92" s="60" t="str">
        <f>H90</f>
        <v>Südkorea</v>
      </c>
      <c r="AJ92" s="60">
        <f t="shared" si="29"/>
        <v>0</v>
      </c>
      <c r="AK92" s="60">
        <f t="shared" si="29"/>
        <v>0</v>
      </c>
      <c r="AL92" s="60">
        <f t="shared" si="29"/>
        <v>0</v>
      </c>
      <c r="AM92" s="60">
        <f>AK92-AL92</f>
        <v>0</v>
      </c>
      <c r="AN92" s="187">
        <f>IF(AG89=AG92,IF(E93&gt;G93,AG89-0.1,AG89),AG89)</f>
        <v>10000</v>
      </c>
      <c r="AO92" s="187">
        <f>IF(AG90=AG92,IF(E92&gt;G92,AG90-0.1,AG90),AG90)</f>
        <v>10000</v>
      </c>
      <c r="AP92" s="187">
        <f>IF(AG91=AG92,IF(E90&gt;G90,AG91-0.1,AG91),AG91)</f>
        <v>10000</v>
      </c>
      <c r="AQ92" s="187"/>
      <c r="AR92" s="187">
        <f>AQ93</f>
        <v>30000</v>
      </c>
      <c r="AS92" s="90">
        <f>RANK(AR92,AR89:AR92,1)</f>
        <v>1</v>
      </c>
      <c r="AT92" s="60" t="str">
        <f t="shared" si="30"/>
        <v>Südkorea</v>
      </c>
      <c r="AU92" s="60">
        <f t="shared" si="30"/>
        <v>0</v>
      </c>
      <c r="AV92" s="60">
        <f t="shared" si="30"/>
        <v>0</v>
      </c>
      <c r="AW92" s="60">
        <f t="shared" si="30"/>
        <v>0</v>
      </c>
      <c r="AX92" s="60"/>
      <c r="AY92" s="60"/>
      <c r="AZ92" s="60"/>
      <c r="BA92" s="113">
        <v>4</v>
      </c>
      <c r="BB92" s="114" t="e">
        <f>VLOOKUP(4,AS89:AT92,2,FALSE)</f>
        <v>#N/A</v>
      </c>
      <c r="BC92" s="115"/>
      <c r="BD92" s="116" t="e">
        <f>VLOOKUP(4,AS89:AW92,3,FALSE)</f>
        <v>#N/A</v>
      </c>
      <c r="BE92" s="116" t="e">
        <f>VLOOKUP(4,AS89:AW92,4,FALSE)</f>
        <v>#N/A</v>
      </c>
      <c r="BF92" s="93" t="s">
        <v>12</v>
      </c>
      <c r="BG92" s="116" t="e">
        <f>VLOOKUP(4,AS89:AW92,5,FALSE)</f>
        <v>#N/A</v>
      </c>
      <c r="BH92" s="60"/>
      <c r="BI92" s="85"/>
      <c r="BJ92" s="85">
        <f>IF(E92&gt;G92,IF(Spielplan!E92&gt;Spielplan!G92,Punktemodus!$B$3,0),0)</f>
        <v>0</v>
      </c>
      <c r="BK92" s="85">
        <f>IF(E92=G92,IF(Spielplan!E92=Spielplan!G92,Punktemodus!$B$3,0),0)</f>
        <v>10</v>
      </c>
      <c r="BL92" s="85">
        <f>IF(E92&lt;G92,IF(Spielplan!E92&lt;Spielplan!G92,Punktemodus!$B$3,0),0)</f>
        <v>0</v>
      </c>
      <c r="BM92" s="85">
        <f>IF(E92=Spielplan!E92,IF(G92=Spielplan!G92,Punktemodus!$B$5,0),0)</f>
        <v>3</v>
      </c>
      <c r="BN92" s="85">
        <f>IF(E92=Spielplan!E92,Punktemodus!$B$7,0)</f>
        <v>1</v>
      </c>
      <c r="BO92" s="85">
        <f>IF(G92=Spielplan!G92,Punktemodus!$B$7,0)</f>
        <v>1</v>
      </c>
      <c r="BP92" s="137">
        <f>IF(Spielplan!E92="",0,SUM(BJ92:BO92))</f>
        <v>0</v>
      </c>
      <c r="BQ92" s="85"/>
      <c r="BR92" s="141"/>
      <c r="BS92" s="321" t="s">
        <v>163</v>
      </c>
      <c r="BT92" s="322"/>
      <c r="BU92" s="322"/>
      <c r="BV92" s="322"/>
      <c r="BW92" s="134"/>
      <c r="BX92" s="339">
        <f>BX86+BX89</f>
        <v>730</v>
      </c>
      <c r="BY92" s="340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</row>
    <row r="93" spans="1:101" ht="18.75" customHeight="1" thickBot="1" x14ac:dyDescent="0.3">
      <c r="A93" s="60"/>
      <c r="B93" s="60"/>
      <c r="C93" s="224" t="str">
        <f>C89</f>
        <v>Belgien</v>
      </c>
      <c r="D93" s="225"/>
      <c r="E93" s="104"/>
      <c r="F93" s="93"/>
      <c r="G93" s="104"/>
      <c r="H93" s="224" t="str">
        <f>H90</f>
        <v>Südkorea</v>
      </c>
      <c r="I93" s="225"/>
      <c r="J93" s="60"/>
      <c r="K93" s="60" t="s">
        <v>119</v>
      </c>
      <c r="L93" s="60">
        <f t="shared" si="28"/>
        <v>0</v>
      </c>
      <c r="M93" s="60">
        <f>IF($E93="",0,IF($E93&gt;$G93,3,IF($E93=G93,1,0)))</f>
        <v>0</v>
      </c>
      <c r="N93" s="60"/>
      <c r="O93" s="60"/>
      <c r="P93" s="60">
        <f>IF($G93="",0,IF($E93&gt;$G93,0,IF($E93=$G93,1,3)))</f>
        <v>0</v>
      </c>
      <c r="Q93" s="60">
        <f>E93</f>
        <v>0</v>
      </c>
      <c r="R93" s="60"/>
      <c r="S93" s="60"/>
      <c r="T93" s="60">
        <f>G93</f>
        <v>0</v>
      </c>
      <c r="U93" s="60">
        <f>G93</f>
        <v>0</v>
      </c>
      <c r="V93" s="60"/>
      <c r="W93" s="60"/>
      <c r="X93" s="60">
        <f>E93</f>
        <v>0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187">
        <f>SUM(AN89:AN92)</f>
        <v>30000</v>
      </c>
      <c r="AO93" s="187">
        <f>SUM(AO89:AO92)</f>
        <v>30000</v>
      </c>
      <c r="AP93" s="187">
        <f>SUM(AP89:AP92)</f>
        <v>30000</v>
      </c>
      <c r="AQ93" s="187">
        <f>SUM(AQ89:AQ92)</f>
        <v>30000</v>
      </c>
      <c r="AR93" s="187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85">
        <f>IF(E93&gt;G93,IF(Spielplan!E93&gt;Spielplan!G93,Punktemodus!$B$3,0),0)</f>
        <v>0</v>
      </c>
      <c r="BK93" s="85">
        <f>IF(E93=G93,IF(Spielplan!E93=Spielplan!G93,Punktemodus!$B$3,0),0)</f>
        <v>10</v>
      </c>
      <c r="BL93" s="85">
        <f>IF(E93&lt;G93,IF(Spielplan!E93&lt;Spielplan!G93,Punktemodus!$B$3,0),0)</f>
        <v>0</v>
      </c>
      <c r="BM93" s="85">
        <f>IF(E93=Spielplan!E93,IF(G93=Spielplan!G93,Punktemodus!$B$5,0),0)</f>
        <v>3</v>
      </c>
      <c r="BN93" s="85">
        <f>IF(E93=Spielplan!E93,Punktemodus!$B$7,0)</f>
        <v>1</v>
      </c>
      <c r="BO93" s="85">
        <f>IF(G93=Spielplan!G93,Punktemodus!$B$7,0)</f>
        <v>1</v>
      </c>
      <c r="BP93" s="137">
        <f>IF(Spielplan!E93="",0,SUM(BJ93:BO93))</f>
        <v>0</v>
      </c>
      <c r="BQ93" s="60"/>
      <c r="BR93" s="141"/>
      <c r="BS93" s="322"/>
      <c r="BT93" s="322"/>
      <c r="BU93" s="322"/>
      <c r="BV93" s="322"/>
      <c r="BW93" s="134"/>
      <c r="BX93" s="341"/>
      <c r="BY93" s="342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</row>
    <row r="94" spans="1:101" ht="18.75" customHeight="1" thickBot="1" x14ac:dyDescent="0.3">
      <c r="A94" s="60"/>
      <c r="B94" s="60"/>
      <c r="C94" s="230" t="str">
        <f>H89</f>
        <v>Algerien</v>
      </c>
      <c r="D94" s="231"/>
      <c r="E94" s="104"/>
      <c r="F94" s="93"/>
      <c r="G94" s="104"/>
      <c r="H94" s="230" t="str">
        <f>C90</f>
        <v>Russland</v>
      </c>
      <c r="I94" s="231"/>
      <c r="J94" s="60"/>
      <c r="K94" s="60" t="s">
        <v>119</v>
      </c>
      <c r="L94" s="60">
        <f t="shared" si="28"/>
        <v>0</v>
      </c>
      <c r="M94" s="60"/>
      <c r="N94" s="60">
        <f>IF($E94="",0,IF($E94&gt;$G94,3,IF($E94=$G94,1,0)))</f>
        <v>0</v>
      </c>
      <c r="O94" s="60">
        <f>IF($G94="",0,IF($E94&gt;$G94,0,IF($E94=$G94,1,3)))</f>
        <v>0</v>
      </c>
      <c r="P94" s="60"/>
      <c r="Q94" s="60"/>
      <c r="R94" s="60">
        <f>E94</f>
        <v>0</v>
      </c>
      <c r="S94" s="60">
        <f>G94</f>
        <v>0</v>
      </c>
      <c r="T94" s="60"/>
      <c r="U94" s="60"/>
      <c r="V94" s="60">
        <f>G94</f>
        <v>0</v>
      </c>
      <c r="W94" s="60">
        <f>E94</f>
        <v>0</v>
      </c>
      <c r="X94" s="60"/>
      <c r="Y94" s="60"/>
      <c r="Z94" s="60" t="s">
        <v>30</v>
      </c>
      <c r="AA94" s="60"/>
      <c r="AB94" s="60"/>
      <c r="AC94" s="60"/>
      <c r="AD94" s="60"/>
      <c r="AE94" s="60"/>
      <c r="AF94" s="60"/>
      <c r="AG94" s="60" t="b">
        <f>OR(AG89=AG90,AG89=AG91,AG89=AG92,AG90=AG91,AG90=AG92,AG91=AG92)</f>
        <v>1</v>
      </c>
      <c r="AH94" s="60"/>
      <c r="AI94" s="60"/>
      <c r="AJ94" s="60"/>
      <c r="AK94" s="60"/>
      <c r="AL94" s="60"/>
      <c r="AM94" s="60"/>
      <c r="AN94" s="60"/>
      <c r="AO94" s="60" t="s">
        <v>34</v>
      </c>
      <c r="AP94" s="60"/>
      <c r="AQ94" s="60"/>
      <c r="AR94" s="60" t="b">
        <f>OR(AR89=AR90,AR89=AR91,AR89=AR92,AR90=AR91,AR90=AR92,AR91=AR92)</f>
        <v>1</v>
      </c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85">
        <f>IF(E94&gt;G94,IF(Spielplan!E94&gt;Spielplan!G94,Punktemodus!$B$3,0),0)</f>
        <v>0</v>
      </c>
      <c r="BK94" s="85">
        <f>IF(E94=G94,IF(Spielplan!E94=Spielplan!G94,Punktemodus!$B$3,0),0)</f>
        <v>10</v>
      </c>
      <c r="BL94" s="85">
        <f>IF(E94&lt;G94,IF(Spielplan!E94&lt;Spielplan!G94,Punktemodus!$B$3,0),0)</f>
        <v>0</v>
      </c>
      <c r="BM94" s="85">
        <f>IF(E94=Spielplan!E94,IF(G94=Spielplan!G94,Punktemodus!$B$5,0),0)</f>
        <v>3</v>
      </c>
      <c r="BN94" s="85">
        <f>IF(E94=Spielplan!E94,Punktemodus!$B$7,0)</f>
        <v>1</v>
      </c>
      <c r="BO94" s="85">
        <f>IF(G94=Spielplan!G94,Punktemodus!$B$7,0)</f>
        <v>1</v>
      </c>
      <c r="BP94" s="137">
        <f>IF(Spielplan!E94="",0,SUM(BJ94:BO94))</f>
        <v>0</v>
      </c>
      <c r="BQ94" s="60"/>
      <c r="BR94" s="141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</row>
    <row r="95" spans="1:101" ht="18.75" customHeight="1" thickBot="1" x14ac:dyDescent="0.25">
      <c r="A95" s="60"/>
      <c r="B95" s="60"/>
      <c r="C95" s="136" t="str">
        <f>IF(G94="","",IF(AR94=TRUE,"Achtung: Fehler in Tabelle!",""))</f>
        <v/>
      </c>
      <c r="D95" s="60"/>
      <c r="E95" s="60"/>
      <c r="F95" s="60"/>
      <c r="G95" s="60"/>
      <c r="H95" s="60"/>
      <c r="I95" s="60"/>
      <c r="J95" s="60"/>
      <c r="K95" s="60"/>
      <c r="L95" s="60"/>
      <c r="M95" s="60">
        <f t="shared" ref="M95:X95" si="31">SUM(M89:M94)</f>
        <v>0</v>
      </c>
      <c r="N95" s="60">
        <f t="shared" si="31"/>
        <v>0</v>
      </c>
      <c r="O95" s="60">
        <f t="shared" si="31"/>
        <v>0</v>
      </c>
      <c r="P95" s="60">
        <f t="shared" si="31"/>
        <v>0</v>
      </c>
      <c r="Q95" s="60">
        <f t="shared" si="31"/>
        <v>0</v>
      </c>
      <c r="R95" s="60">
        <f t="shared" si="31"/>
        <v>0</v>
      </c>
      <c r="S95" s="60">
        <f t="shared" si="31"/>
        <v>0</v>
      </c>
      <c r="T95" s="60">
        <f t="shared" si="31"/>
        <v>0</v>
      </c>
      <c r="U95" s="60">
        <f t="shared" si="31"/>
        <v>0</v>
      </c>
      <c r="V95" s="60">
        <f t="shared" si="31"/>
        <v>0</v>
      </c>
      <c r="W95" s="60">
        <f t="shared" si="31"/>
        <v>0</v>
      </c>
      <c r="X95" s="60">
        <f t="shared" si="31"/>
        <v>0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160">
        <f>SUM(BP89:BP94)</f>
        <v>0</v>
      </c>
      <c r="BQ95" s="60"/>
      <c r="BR95" s="141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</row>
    <row r="96" spans="1:101" ht="13.5" thickBo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85"/>
      <c r="BK96" s="85"/>
      <c r="BL96" s="85"/>
      <c r="BM96" s="85"/>
      <c r="BN96" s="85"/>
      <c r="BO96" s="85"/>
      <c r="BP96" s="138"/>
      <c r="BQ96" s="60"/>
      <c r="BR96" s="141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</row>
    <row r="97" spans="1:101" ht="25.5" customHeight="1" thickBo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85"/>
      <c r="BK97" s="85"/>
      <c r="BL97" s="85"/>
      <c r="BM97" s="85"/>
      <c r="BN97" s="85"/>
      <c r="BO97" s="85"/>
      <c r="BP97" s="160">
        <f>SUM(BP12:BP95)/2</f>
        <v>0</v>
      </c>
      <c r="BQ97" s="60"/>
      <c r="BR97" s="141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</row>
    <row r="98" spans="1:101" x14ac:dyDescent="0.2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85"/>
      <c r="BK98" s="85"/>
      <c r="BL98" s="85"/>
      <c r="BM98" s="85"/>
      <c r="BN98" s="85"/>
      <c r="BO98" s="85"/>
      <c r="BP98" s="60"/>
      <c r="BQ98" s="60"/>
      <c r="BR98" s="141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</row>
  </sheetData>
  <mergeCells count="41"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  <mergeCell ref="CQ65:CV66"/>
    <mergeCell ref="BS44:BV45"/>
    <mergeCell ref="BX44:BX47"/>
    <mergeCell ref="BY44:BY47"/>
    <mergeCell ref="BZ44:BZ47"/>
    <mergeCell ref="CE44:CE47"/>
    <mergeCell ref="CF44:CF47"/>
    <mergeCell ref="CJ44:CJ47"/>
    <mergeCell ref="CO44:CO47"/>
    <mergeCell ref="CS44:CS47"/>
    <mergeCell ref="CQ59:CV60"/>
    <mergeCell ref="CQ62:CV63"/>
    <mergeCell ref="CQ32:CV33"/>
    <mergeCell ref="H2:BZ2"/>
    <mergeCell ref="H3:BZ3"/>
    <mergeCell ref="I4:BI4"/>
    <mergeCell ref="BY4:BZ4"/>
    <mergeCell ref="CG4:CV4"/>
    <mergeCell ref="BP8:BP11"/>
    <mergeCell ref="BJ9:BJ11"/>
    <mergeCell ref="BK9:BK11"/>
    <mergeCell ref="BL9:BL11"/>
    <mergeCell ref="BM9:BM11"/>
    <mergeCell ref="BN9:BN11"/>
    <mergeCell ref="BO9:BO11"/>
    <mergeCell ref="CQ23:CV24"/>
    <mergeCell ref="CQ26:CV27"/>
    <mergeCell ref="CQ29:CV30"/>
  </mergeCells>
  <conditionalFormatting sqref="CK24:CL24">
    <cfRule type="expression" dxfId="911" priority="1" stopIfTrue="1">
      <formula>IF($CH34="",TRUE,FALSE)</formula>
    </cfRule>
  </conditionalFormatting>
  <conditionalFormatting sqref="CA14:CB14">
    <cfRule type="expression" dxfId="910" priority="2" stopIfTrue="1">
      <formula>IF($BV$12="",TRUE,FALSE)</formula>
    </cfRule>
  </conditionalFormatting>
  <conditionalFormatting sqref="CA15:CB15">
    <cfRule type="expression" dxfId="909" priority="3" stopIfTrue="1">
      <formula>IF($BV$17="",TRUE,FALSE)</formula>
    </cfRule>
  </conditionalFormatting>
  <conditionalFormatting sqref="CA22:CB22">
    <cfRule type="expression" dxfId="908" priority="4" stopIfTrue="1">
      <formula>IF($BV$20="",TRUE,FALSE)</formula>
    </cfRule>
  </conditionalFormatting>
  <conditionalFormatting sqref="CA23:CB23">
    <cfRule type="expression" dxfId="907" priority="5" stopIfTrue="1">
      <formula>IF($BV$25="",TRUE,FALSE)</formula>
    </cfRule>
  </conditionalFormatting>
  <conditionalFormatting sqref="CA30:CB30">
    <cfRule type="expression" dxfId="906" priority="6" stopIfTrue="1">
      <formula>IF($BV$29="",TRUE,FALSE)</formula>
    </cfRule>
  </conditionalFormatting>
  <conditionalFormatting sqref="CA31:CB31">
    <cfRule type="expression" dxfId="905" priority="7" stopIfTrue="1">
      <formula>IF($BV$33="",TRUE,FALSE)</formula>
    </cfRule>
  </conditionalFormatting>
  <conditionalFormatting sqref="CA38:CB38">
    <cfRule type="expression" dxfId="904" priority="8" stopIfTrue="1">
      <formula>IF($BV$37="",TRUE,FALSE)</formula>
    </cfRule>
  </conditionalFormatting>
  <conditionalFormatting sqref="CA39:CB39">
    <cfRule type="expression" dxfId="903" priority="9" stopIfTrue="1">
      <formula>IF($BV$41="",TRUE,FALSE)</formula>
    </cfRule>
  </conditionalFormatting>
  <conditionalFormatting sqref="CF18:CG18">
    <cfRule type="expression" dxfId="902" priority="10" stopIfTrue="1">
      <formula>IF($CC$15="",TRUE,FALSE)</formula>
    </cfRule>
  </conditionalFormatting>
  <conditionalFormatting sqref="CF19:CG19">
    <cfRule type="expression" dxfId="901" priority="11" stopIfTrue="1">
      <formula>IF($CC$22="",TRUE,FALSE)</formula>
    </cfRule>
  </conditionalFormatting>
  <conditionalFormatting sqref="CF35:CG35">
    <cfRule type="expression" dxfId="900" priority="12" stopIfTrue="1">
      <formula>IF($CC$39="",TRUE,FALSE)</formula>
    </cfRule>
  </conditionalFormatting>
  <conditionalFormatting sqref="CF34:CG34">
    <cfRule type="expression" dxfId="899" priority="13" stopIfTrue="1">
      <formula>IF($CC$31="",TRUE,FALSE)</formula>
    </cfRule>
  </conditionalFormatting>
  <conditionalFormatting sqref="CK23:CL23 CK29:CL29">
    <cfRule type="expression" dxfId="898" priority="14" stopIfTrue="1">
      <formula>IF($CH$18="",TRUE,FALSE)</formula>
    </cfRule>
  </conditionalFormatting>
  <conditionalFormatting sqref="CK30:CL30">
    <cfRule type="expression" dxfId="897" priority="15" stopIfTrue="1">
      <formula>IF($CH$34="",TRUE,FALSE)</formula>
    </cfRule>
  </conditionalFormatting>
  <conditionalFormatting sqref="CQ23:CV24">
    <cfRule type="expression" dxfId="896" priority="16" stopIfTrue="1">
      <formula>IF($CM$23="",TRUE,FALSE)</formula>
    </cfRule>
  </conditionalFormatting>
  <conditionalFormatting sqref="CQ26:CV27">
    <cfRule type="expression" dxfId="895" priority="17" stopIfTrue="1">
      <formula>IF($CM$24="",TRUE,FALSE)</formula>
    </cfRule>
  </conditionalFormatting>
  <conditionalFormatting sqref="CQ29:CV30">
    <cfRule type="expression" dxfId="894" priority="18" stopIfTrue="1">
      <formula>IF($CM$29="",TRUE,FALSE)</formula>
    </cfRule>
  </conditionalFormatting>
  <conditionalFormatting sqref="CQ32:CV33">
    <cfRule type="expression" dxfId="893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CM32" sqref="CM32"/>
      <selection pane="bottomLeft" activeCell="I4" sqref="I4:BI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60"/>
      <c r="B1" s="60"/>
      <c r="C1" s="86"/>
      <c r="D1" s="60"/>
      <c r="E1" s="85"/>
      <c r="F1" s="60"/>
      <c r="G1" s="85"/>
      <c r="H1" s="92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</row>
    <row r="2" spans="1:101" ht="85.5" customHeight="1" thickBot="1" x14ac:dyDescent="1.1000000000000001">
      <c r="A2" s="60"/>
      <c r="B2" s="60"/>
      <c r="C2" s="60"/>
      <c r="D2" s="60"/>
      <c r="E2" s="85"/>
      <c r="F2" s="60"/>
      <c r="G2" s="85"/>
      <c r="H2" s="355" t="s">
        <v>341</v>
      </c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6"/>
      <c r="AV2" s="356"/>
      <c r="AW2" s="356"/>
      <c r="AX2" s="356"/>
      <c r="AY2" s="356"/>
      <c r="AZ2" s="356"/>
      <c r="BA2" s="356"/>
      <c r="BB2" s="356"/>
      <c r="BC2" s="356"/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7"/>
      <c r="BR2" s="357"/>
      <c r="BS2" s="357"/>
      <c r="BT2" s="357"/>
      <c r="BU2" s="357"/>
      <c r="BV2" s="357"/>
      <c r="BW2" s="357"/>
      <c r="BX2" s="357"/>
      <c r="BY2" s="357"/>
      <c r="BZ2" s="358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</row>
    <row r="3" spans="1:101" ht="85.5" customHeight="1" thickBot="1" x14ac:dyDescent="0.25">
      <c r="A3" s="60"/>
      <c r="B3" s="60"/>
      <c r="C3" s="60"/>
      <c r="D3" s="60"/>
      <c r="E3" s="85"/>
      <c r="F3" s="60"/>
      <c r="G3" s="85"/>
      <c r="H3" s="320" t="s">
        <v>339</v>
      </c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282"/>
      <c r="BW3" s="282"/>
      <c r="BX3" s="282"/>
      <c r="BY3" s="282"/>
      <c r="BZ3" s="282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</row>
    <row r="4" spans="1:101" ht="37.5" customHeight="1" thickBot="1" x14ac:dyDescent="0.55000000000000004">
      <c r="A4" s="60"/>
      <c r="B4" s="60"/>
      <c r="C4" s="60"/>
      <c r="D4" s="60"/>
      <c r="E4" s="85"/>
      <c r="F4" s="60"/>
      <c r="G4" s="85"/>
      <c r="H4" s="95" t="s">
        <v>161</v>
      </c>
      <c r="I4" s="325" t="s">
        <v>344</v>
      </c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7"/>
      <c r="BJ4" s="60"/>
      <c r="BK4" s="60"/>
      <c r="BL4" s="60"/>
      <c r="BM4" s="60"/>
      <c r="BN4" s="60"/>
      <c r="BO4" s="60"/>
      <c r="BP4" s="60"/>
      <c r="BQ4" s="95" t="s">
        <v>162</v>
      </c>
      <c r="BR4" s="60"/>
      <c r="BS4" s="60"/>
      <c r="BT4" s="60"/>
      <c r="BU4" s="60"/>
      <c r="BV4" s="60"/>
      <c r="BW4" s="60"/>
      <c r="BX4" s="60"/>
      <c r="BY4" s="323">
        <f>BX92</f>
        <v>730</v>
      </c>
      <c r="BZ4" s="324"/>
      <c r="CA4" s="60"/>
      <c r="CB4" s="60"/>
      <c r="CC4" s="60"/>
      <c r="CD4" s="60"/>
      <c r="CE4" s="60"/>
      <c r="CF4" s="60"/>
      <c r="CG4" s="367" t="s">
        <v>340</v>
      </c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9"/>
      <c r="CW4" s="60"/>
    </row>
    <row r="5" spans="1:101" x14ac:dyDescent="0.2">
      <c r="A5" s="60"/>
      <c r="B5" s="60"/>
      <c r="C5" s="60"/>
      <c r="D5" s="60"/>
      <c r="E5" s="85"/>
      <c r="F5" s="60"/>
      <c r="G5" s="8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1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</row>
    <row r="6" spans="1:101" x14ac:dyDescent="0.2">
      <c r="A6" s="60"/>
      <c r="B6" s="60"/>
      <c r="C6" s="60"/>
      <c r="D6" s="60"/>
      <c r="E6" s="85"/>
      <c r="F6" s="60"/>
      <c r="G6" s="85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</row>
    <row r="7" spans="1:101" ht="13.5" thickBot="1" x14ac:dyDescent="0.25">
      <c r="A7" s="60"/>
      <c r="B7" s="60"/>
      <c r="C7" s="60"/>
      <c r="D7" s="60"/>
      <c r="E7" s="85"/>
      <c r="F7" s="60"/>
      <c r="G7" s="85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</row>
    <row r="8" spans="1:101" ht="26.25" customHeight="1" thickBot="1" x14ac:dyDescent="0.45">
      <c r="A8" s="60"/>
      <c r="B8" s="60"/>
      <c r="C8" s="99" t="s">
        <v>150</v>
      </c>
      <c r="D8" s="100"/>
      <c r="E8" s="101"/>
      <c r="F8" s="100"/>
      <c r="G8" s="101"/>
      <c r="H8" s="100"/>
      <c r="I8" s="100"/>
      <c r="J8" s="100"/>
      <c r="K8" s="100"/>
      <c r="L8" s="188"/>
      <c r="M8" s="189" t="s">
        <v>36</v>
      </c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2"/>
      <c r="BI8" s="60"/>
      <c r="BJ8" s="60"/>
      <c r="BK8" s="60"/>
      <c r="BL8" s="60"/>
      <c r="BM8" s="60"/>
      <c r="BN8" s="60"/>
      <c r="BO8" s="60"/>
      <c r="BP8" s="328" t="s">
        <v>149</v>
      </c>
      <c r="BQ8" s="60"/>
      <c r="BR8" s="87"/>
      <c r="BS8" s="99" t="s">
        <v>151</v>
      </c>
      <c r="BT8" s="100"/>
      <c r="BU8" s="100"/>
      <c r="BV8" s="100"/>
      <c r="BW8" s="100"/>
      <c r="BX8" s="100"/>
      <c r="BY8" s="100"/>
      <c r="BZ8" s="103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2"/>
      <c r="CW8" s="60"/>
    </row>
    <row r="9" spans="1:101" ht="28.5" customHeight="1" x14ac:dyDescent="0.2">
      <c r="A9" s="60"/>
      <c r="B9" s="60"/>
      <c r="C9" s="60"/>
      <c r="D9" s="60"/>
      <c r="E9" s="85"/>
      <c r="F9" s="60"/>
      <c r="G9" s="85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330" t="s">
        <v>48</v>
      </c>
      <c r="BK9" s="330" t="s">
        <v>142</v>
      </c>
      <c r="BL9" s="330" t="s">
        <v>143</v>
      </c>
      <c r="BM9" s="330" t="s">
        <v>49</v>
      </c>
      <c r="BN9" s="330" t="s">
        <v>147</v>
      </c>
      <c r="BO9" s="330" t="s">
        <v>148</v>
      </c>
      <c r="BP9" s="329"/>
      <c r="BQ9" s="60"/>
      <c r="BR9" s="87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</row>
    <row r="10" spans="1:101" ht="18.75" customHeight="1" x14ac:dyDescent="0.25">
      <c r="A10" s="60"/>
      <c r="B10" s="60"/>
      <c r="C10" s="88" t="s">
        <v>63</v>
      </c>
      <c r="D10" s="60"/>
      <c r="E10" s="85"/>
      <c r="F10" s="60"/>
      <c r="G10" s="85"/>
      <c r="H10" s="60"/>
      <c r="I10" s="60"/>
      <c r="J10" s="60"/>
      <c r="K10" s="60"/>
      <c r="L10" s="60"/>
      <c r="M10" s="60" t="s">
        <v>4</v>
      </c>
      <c r="N10" s="60"/>
      <c r="O10" s="60"/>
      <c r="P10" s="60"/>
      <c r="Q10" s="60" t="s">
        <v>6</v>
      </c>
      <c r="R10" s="60"/>
      <c r="S10" s="60"/>
      <c r="T10" s="60"/>
      <c r="U10" s="60" t="s">
        <v>7</v>
      </c>
      <c r="V10" s="60"/>
      <c r="W10" s="60"/>
      <c r="X10" s="60"/>
      <c r="Y10" s="60"/>
      <c r="Z10" s="60" t="s">
        <v>4</v>
      </c>
      <c r="AA10" s="60" t="s">
        <v>5</v>
      </c>
      <c r="AB10" s="60"/>
      <c r="AC10" s="60"/>
      <c r="AD10" s="60" t="s">
        <v>9</v>
      </c>
      <c r="AE10" s="60"/>
      <c r="AF10" s="60"/>
      <c r="AG10" s="60"/>
      <c r="AH10" s="60" t="s">
        <v>32</v>
      </c>
      <c r="AI10" s="60"/>
      <c r="AJ10" s="60"/>
      <c r="AK10" s="60"/>
      <c r="AL10" s="60"/>
      <c r="AM10" s="60"/>
      <c r="AN10" s="60" t="s">
        <v>35</v>
      </c>
      <c r="AO10" s="60"/>
      <c r="AP10" s="60"/>
      <c r="AQ10" s="60"/>
      <c r="AR10" s="60"/>
      <c r="AS10" s="60" t="s">
        <v>33</v>
      </c>
      <c r="AT10" s="60"/>
      <c r="AU10" s="60"/>
      <c r="AV10" s="60"/>
      <c r="AW10" s="60"/>
      <c r="AX10" s="60"/>
      <c r="AY10" s="60"/>
      <c r="AZ10" s="60"/>
      <c r="BA10" s="60"/>
      <c r="BB10" s="89" t="s">
        <v>10</v>
      </c>
      <c r="BC10" s="60"/>
      <c r="BD10" s="90" t="s">
        <v>4</v>
      </c>
      <c r="BE10" s="60"/>
      <c r="BF10" s="61" t="s">
        <v>5</v>
      </c>
      <c r="BG10" s="60"/>
      <c r="BH10" s="60"/>
      <c r="BI10" s="60"/>
      <c r="BJ10" s="330"/>
      <c r="BK10" s="330"/>
      <c r="BL10" s="330"/>
      <c r="BM10" s="330"/>
      <c r="BN10" s="330"/>
      <c r="BO10" s="330"/>
      <c r="BP10" s="329"/>
      <c r="BQ10" s="60"/>
      <c r="BR10" s="87"/>
      <c r="BS10" s="88"/>
      <c r="BT10" s="60"/>
      <c r="BU10" s="91" t="s">
        <v>120</v>
      </c>
      <c r="BV10" s="60"/>
      <c r="BW10" s="60"/>
      <c r="BX10" s="61" t="s">
        <v>26</v>
      </c>
      <c r="BY10" s="60"/>
      <c r="BZ10" s="88"/>
      <c r="CA10" s="60"/>
      <c r="CB10" s="60"/>
      <c r="CC10" s="60"/>
      <c r="CD10" s="60"/>
      <c r="CE10" s="61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</row>
    <row r="11" spans="1:101" ht="18.75" customHeight="1" thickBot="1" x14ac:dyDescent="0.25">
      <c r="A11" s="60"/>
      <c r="B11" s="60"/>
      <c r="C11" s="60"/>
      <c r="D11" s="60"/>
      <c r="E11" s="85"/>
      <c r="F11" s="60"/>
      <c r="G11" s="85"/>
      <c r="H11" s="60"/>
      <c r="I11" s="60"/>
      <c r="J11" s="60"/>
      <c r="K11" s="60"/>
      <c r="L11" s="60"/>
      <c r="M11" s="60" t="s">
        <v>0</v>
      </c>
      <c r="N11" s="60" t="s">
        <v>1</v>
      </c>
      <c r="O11" s="60" t="s">
        <v>2</v>
      </c>
      <c r="P11" s="60" t="s">
        <v>3</v>
      </c>
      <c r="Q11" s="60" t="s">
        <v>0</v>
      </c>
      <c r="R11" s="60" t="s">
        <v>1</v>
      </c>
      <c r="S11" s="60" t="s">
        <v>2</v>
      </c>
      <c r="T11" s="60" t="s">
        <v>3</v>
      </c>
      <c r="U11" s="60" t="s">
        <v>0</v>
      </c>
      <c r="V11" s="60" t="s">
        <v>1</v>
      </c>
      <c r="W11" s="60" t="s">
        <v>2</v>
      </c>
      <c r="X11" s="60" t="s">
        <v>3</v>
      </c>
      <c r="Y11" s="60"/>
      <c r="Z11" s="60" t="s">
        <v>8</v>
      </c>
      <c r="AA11" s="60"/>
      <c r="AB11" s="60"/>
      <c r="AC11" s="60"/>
      <c r="AD11" s="60"/>
      <c r="AE11" s="60"/>
      <c r="AF11" s="60"/>
      <c r="AG11" s="60"/>
      <c r="AH11" s="60" t="s">
        <v>31</v>
      </c>
      <c r="AI11" s="60"/>
      <c r="AJ11" s="60"/>
      <c r="AK11" s="60"/>
      <c r="AL11" s="60"/>
      <c r="AM11" s="60"/>
      <c r="AN11" s="60" t="str">
        <f>AI12</f>
        <v>Brasilien</v>
      </c>
      <c r="AO11" s="60" t="str">
        <f>AI13</f>
        <v>Kroatien</v>
      </c>
      <c r="AP11" s="60" t="str">
        <f>AI14</f>
        <v>Mexiko</v>
      </c>
      <c r="AQ11" s="60" t="str">
        <f>AI15</f>
        <v>Kamerun</v>
      </c>
      <c r="AR11" s="60"/>
      <c r="AS11" s="60" t="s">
        <v>31</v>
      </c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330"/>
      <c r="BK11" s="330"/>
      <c r="BL11" s="330"/>
      <c r="BM11" s="330"/>
      <c r="BN11" s="330"/>
      <c r="BO11" s="330"/>
      <c r="BP11" s="329"/>
      <c r="BQ11" s="60"/>
      <c r="BR11" s="87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</row>
    <row r="12" spans="1:101" ht="18.75" customHeight="1" thickBot="1" x14ac:dyDescent="0.3">
      <c r="A12" s="60"/>
      <c r="B12" s="60"/>
      <c r="C12" s="7" t="str">
        <f>Spielplan!$C$12</f>
        <v>Brasilien</v>
      </c>
      <c r="D12" s="38"/>
      <c r="E12" s="104"/>
      <c r="F12" s="93"/>
      <c r="G12" s="104"/>
      <c r="H12" s="7" t="str">
        <f>Spielplan!$H$12</f>
        <v>Kroatien</v>
      </c>
      <c r="I12" s="38"/>
      <c r="J12" s="60"/>
      <c r="K12" s="60" t="s">
        <v>58</v>
      </c>
      <c r="L12" s="60">
        <f t="shared" ref="L12:L17" si="0">IF(E12-G12&gt;0,1,IF(G12=E12,0,-1))</f>
        <v>0</v>
      </c>
      <c r="M12" s="60">
        <f>IF($E12="",0,IF($E12&gt;$G12,3,IF($E12=G12,1,0)))</f>
        <v>0</v>
      </c>
      <c r="N12" s="60">
        <f>IF($G12="",0,IF($E12&gt;$G12,0,IF($E12=G12,1,3)))</f>
        <v>0</v>
      </c>
      <c r="O12" s="60"/>
      <c r="P12" s="60"/>
      <c r="Q12" s="60">
        <f>E12</f>
        <v>0</v>
      </c>
      <c r="R12" s="60">
        <f>G12</f>
        <v>0</v>
      </c>
      <c r="S12" s="60"/>
      <c r="T12" s="60"/>
      <c r="U12" s="60">
        <f>G12</f>
        <v>0</v>
      </c>
      <c r="V12" s="60">
        <f>E12</f>
        <v>0</v>
      </c>
      <c r="W12" s="60"/>
      <c r="X12" s="60"/>
      <c r="Y12" s="60"/>
      <c r="Z12" s="60">
        <f>M18</f>
        <v>0</v>
      </c>
      <c r="AA12" s="60">
        <f>Q18</f>
        <v>0</v>
      </c>
      <c r="AB12" s="60">
        <f>U18</f>
        <v>0</v>
      </c>
      <c r="AC12" s="60">
        <f>AA12-AB12</f>
        <v>0</v>
      </c>
      <c r="AD12" s="60">
        <f>IF(Z12&gt;Z13,-1,0)</f>
        <v>0</v>
      </c>
      <c r="AE12" s="60">
        <f>IF(Z12&gt;Z14,-1,0)</f>
        <v>0</v>
      </c>
      <c r="AF12" s="60">
        <f>IF(Z12&gt;Z15,-1,0)</f>
        <v>0</v>
      </c>
      <c r="AG12" s="60">
        <f>10000-(AJ12*1000+AM12*100+AK12*10)</f>
        <v>10000</v>
      </c>
      <c r="AH12" s="90">
        <f>RANK(AG12,AG12:AG15,1)</f>
        <v>1</v>
      </c>
      <c r="AI12" s="60" t="str">
        <f>C12</f>
        <v>Brasilien</v>
      </c>
      <c r="AJ12" s="60">
        <f t="shared" ref="AJ12:AL15" si="1">Z12</f>
        <v>0</v>
      </c>
      <c r="AK12" s="60">
        <f t="shared" si="1"/>
        <v>0</v>
      </c>
      <c r="AL12" s="60">
        <f t="shared" si="1"/>
        <v>0</v>
      </c>
      <c r="AM12" s="60">
        <f>AK12-AL12</f>
        <v>0</v>
      </c>
      <c r="AN12" s="187"/>
      <c r="AO12" s="187">
        <f>IF(AG13=AG12,IF(G12&gt;E12,AG13-0.1,AG13),AG13)</f>
        <v>10000</v>
      </c>
      <c r="AP12" s="187">
        <f>IF(AG14=AG12,IF(G14&gt;E14,AG14-0.1,AG14),AG14)</f>
        <v>10000</v>
      </c>
      <c r="AQ12" s="187">
        <f>IF(AG15=AG12,IF(G16&gt;E16,AG15-0.1,AG15),AG15)</f>
        <v>10000</v>
      </c>
      <c r="AR12" s="187">
        <f>AN16</f>
        <v>30000</v>
      </c>
      <c r="AS12" s="90">
        <f>RANK(AR12,AR12:AR15,1)</f>
        <v>1</v>
      </c>
      <c r="AT12" s="60" t="str">
        <f t="shared" ref="AT12:AW15" si="2">AI12</f>
        <v>Brasilien</v>
      </c>
      <c r="AU12" s="60">
        <f t="shared" si="2"/>
        <v>0</v>
      </c>
      <c r="AV12" s="60">
        <f t="shared" si="2"/>
        <v>0</v>
      </c>
      <c r="AW12" s="60">
        <f t="shared" si="2"/>
        <v>0</v>
      </c>
      <c r="AX12" s="60"/>
      <c r="AY12" s="60"/>
      <c r="AZ12" s="60"/>
      <c r="BA12" s="3">
        <v>1</v>
      </c>
      <c r="BB12" s="7" t="str">
        <f>VLOOKUP(1,AS12:AT15,2,FALSE)</f>
        <v>Brasilien</v>
      </c>
      <c r="BC12" s="2"/>
      <c r="BD12" s="6">
        <f>VLOOKUP(1,AS12:AW15,3,FALSE)</f>
        <v>0</v>
      </c>
      <c r="BE12" s="4">
        <f>VLOOKUP(1,AS12:AW15,4,FALSE)</f>
        <v>0</v>
      </c>
      <c r="BF12" s="93" t="s">
        <v>12</v>
      </c>
      <c r="BG12" s="4">
        <f>VLOOKUP(1,AS12:AW15,5,FALSE)</f>
        <v>0</v>
      </c>
      <c r="BH12" s="13" t="s">
        <v>18</v>
      </c>
      <c r="BI12" s="60"/>
      <c r="BJ12" s="85">
        <f>IF(E12&gt;G12,IF(Spielplan!E12&gt;Spielplan!G12,Punktemodus!$B$3,0),0)</f>
        <v>0</v>
      </c>
      <c r="BK12" s="85">
        <f>IF(E12=G12,IF(Spielplan!E12=Spielplan!G12,Punktemodus!$B$3,0),0)</f>
        <v>10</v>
      </c>
      <c r="BL12" s="85">
        <f>IF(E12&lt;G12,IF(Spielplan!E12&lt;Spielplan!G12,Punktemodus!$B$3,0),0)</f>
        <v>0</v>
      </c>
      <c r="BM12" s="85">
        <f>IF(E12=Spielplan!E12,IF(G12=Spielplan!G12,Punktemodus!$B$5,0),0)</f>
        <v>3</v>
      </c>
      <c r="BN12" s="85">
        <f>IF(E12=Spielplan!E12,Punktemodus!$B$7,0)</f>
        <v>1</v>
      </c>
      <c r="BO12" s="85">
        <f>IF(G12=Spielplan!G12,Punktemodus!$B$7,0)</f>
        <v>1</v>
      </c>
      <c r="BP12" s="137">
        <f>IF(Spielplan!E12="",0,SUM(BJ12:BO12))</f>
        <v>0</v>
      </c>
      <c r="BQ12" s="60"/>
      <c r="BR12" s="87"/>
      <c r="BS12" s="13" t="s">
        <v>18</v>
      </c>
      <c r="BT12" s="44" t="str">
        <f>IF(G17="","",BB12)</f>
        <v/>
      </c>
      <c r="BU12" s="46"/>
      <c r="BV12" s="104"/>
      <c r="BW12" s="60"/>
      <c r="BX12" s="104"/>
      <c r="BY12" s="60"/>
      <c r="BZ12" s="88"/>
      <c r="CA12" s="60"/>
      <c r="CB12" s="91" t="s">
        <v>27</v>
      </c>
      <c r="CC12" s="60"/>
      <c r="CD12" s="60"/>
      <c r="CE12" s="61" t="s">
        <v>26</v>
      </c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</row>
    <row r="13" spans="1:101" ht="18.75" customHeight="1" thickBot="1" x14ac:dyDescent="0.3">
      <c r="A13" s="60"/>
      <c r="B13" s="60"/>
      <c r="C13" s="44" t="str">
        <f>Spielplan!$C$13</f>
        <v>Mexiko</v>
      </c>
      <c r="D13" s="45"/>
      <c r="E13" s="104"/>
      <c r="F13" s="93"/>
      <c r="G13" s="104"/>
      <c r="H13" s="44" t="str">
        <f>Spielplan!$H$13</f>
        <v>Kamerun</v>
      </c>
      <c r="I13" s="45"/>
      <c r="J13" s="60"/>
      <c r="K13" s="60" t="s">
        <v>59</v>
      </c>
      <c r="L13" s="60">
        <f t="shared" si="0"/>
        <v>0</v>
      </c>
      <c r="M13" s="60"/>
      <c r="N13" s="60"/>
      <c r="O13" s="60">
        <f>IF($E13="",0,IF($E13&gt;$G13,3,IF($E13=$G13,1,0)))</f>
        <v>0</v>
      </c>
      <c r="P13" s="60">
        <f>IF($G13="",0,IF($E13&gt;$G13,0,IF($E13=$G13,1,3)))</f>
        <v>0</v>
      </c>
      <c r="Q13" s="60"/>
      <c r="R13" s="60"/>
      <c r="S13" s="60">
        <f>E13</f>
        <v>0</v>
      </c>
      <c r="T13" s="60">
        <f>G13</f>
        <v>0</v>
      </c>
      <c r="U13" s="60"/>
      <c r="V13" s="60"/>
      <c r="W13" s="60">
        <f>G13</f>
        <v>0</v>
      </c>
      <c r="X13" s="60">
        <f>E13</f>
        <v>0</v>
      </c>
      <c r="Y13" s="60"/>
      <c r="Z13" s="60">
        <f>N18</f>
        <v>0</v>
      </c>
      <c r="AA13" s="60">
        <f>R18</f>
        <v>0</v>
      </c>
      <c r="AB13" s="60">
        <f>V18</f>
        <v>0</v>
      </c>
      <c r="AC13" s="60">
        <f>AA13-AB13</f>
        <v>0</v>
      </c>
      <c r="AD13" s="60">
        <f>IF(Z13&gt;Z12,-1,0)</f>
        <v>0</v>
      </c>
      <c r="AE13" s="60">
        <f>IF(Z13&gt;Z14,-1,0)</f>
        <v>0</v>
      </c>
      <c r="AF13" s="60">
        <f>IF(Z13&gt;Z15,-1,0)</f>
        <v>0</v>
      </c>
      <c r="AG13" s="60">
        <f>10000-(AJ13*1000+AM13*100+AK13*10)</f>
        <v>10000</v>
      </c>
      <c r="AH13" s="90">
        <f>RANK(AG13,AG12:AG15,1)</f>
        <v>1</v>
      </c>
      <c r="AI13" s="60" t="str">
        <f>H12</f>
        <v>Kroatien</v>
      </c>
      <c r="AJ13" s="60">
        <f t="shared" si="1"/>
        <v>0</v>
      </c>
      <c r="AK13" s="60">
        <f t="shared" si="1"/>
        <v>0</v>
      </c>
      <c r="AL13" s="60">
        <f t="shared" si="1"/>
        <v>0</v>
      </c>
      <c r="AM13" s="60">
        <f>AK13-AL13</f>
        <v>0</v>
      </c>
      <c r="AN13" s="187">
        <f>IF(AG12=AG13,IF(E12&gt;G12,AG12-0.1,AG12),AG12)</f>
        <v>10000</v>
      </c>
      <c r="AO13" s="187"/>
      <c r="AP13" s="187">
        <f>IF(AG14=AG13,IF(G17&gt;E17,AG14-0.1,AG14),AG14)</f>
        <v>10000</v>
      </c>
      <c r="AQ13" s="187">
        <f>IF(AG15=AG13,IF(G15&gt;E15,AG15-0.1,AG15),AG15)</f>
        <v>10000</v>
      </c>
      <c r="AR13" s="187">
        <f>AO16</f>
        <v>30000</v>
      </c>
      <c r="AS13" s="90">
        <f>RANK(AR13,AR12:AR15,1)</f>
        <v>1</v>
      </c>
      <c r="AT13" s="60" t="str">
        <f t="shared" si="2"/>
        <v>Kroatien</v>
      </c>
      <c r="AU13" s="60">
        <f t="shared" si="2"/>
        <v>0</v>
      </c>
      <c r="AV13" s="60">
        <f t="shared" si="2"/>
        <v>0</v>
      </c>
      <c r="AW13" s="60">
        <f t="shared" si="2"/>
        <v>0</v>
      </c>
      <c r="AX13" s="60"/>
      <c r="AY13" s="60"/>
      <c r="AZ13" s="60"/>
      <c r="BA13" s="120">
        <v>2</v>
      </c>
      <c r="BB13" s="121" t="e">
        <f>VLOOKUP(2,AS12:AT15,2,FALSE)</f>
        <v>#N/A</v>
      </c>
      <c r="BC13" s="122"/>
      <c r="BD13" s="123" t="e">
        <f>VLOOKUP(2,AS12:AW15,3,FALSE)</f>
        <v>#N/A</v>
      </c>
      <c r="BE13" s="124" t="e">
        <f>VLOOKUP(2,AS12:AW15,4,FALSE)</f>
        <v>#N/A</v>
      </c>
      <c r="BF13" s="93" t="s">
        <v>12</v>
      </c>
      <c r="BG13" s="124" t="e">
        <f>VLOOKUP(2,AS12:AW15,5,FALSE)</f>
        <v>#N/A</v>
      </c>
      <c r="BH13" s="125" t="s">
        <v>19</v>
      </c>
      <c r="BI13" s="60"/>
      <c r="BJ13" s="85">
        <f>IF(E13&gt;G13,IF(Spielplan!E13&gt;Spielplan!G13,Punktemodus!$B$3,0),0)</f>
        <v>0</v>
      </c>
      <c r="BK13" s="85">
        <f>IF(E13=G13,IF(Spielplan!E13=Spielplan!G13,Punktemodus!$B$3,0),0)</f>
        <v>10</v>
      </c>
      <c r="BL13" s="85">
        <f>IF(E13&lt;G13,IF(Spielplan!E13&lt;Spielplan!G13,Punktemodus!$B$3,0),0)</f>
        <v>0</v>
      </c>
      <c r="BM13" s="85">
        <f>IF(E13=Spielplan!E13,IF(G13=Spielplan!G13,Punktemodus!$B$5,0),0)</f>
        <v>3</v>
      </c>
      <c r="BN13" s="85">
        <f>IF(E13=Spielplan!E13,Punktemodus!$B$7,0)</f>
        <v>1</v>
      </c>
      <c r="BO13" s="85">
        <f>IF(G13=Spielplan!G13,Punktemodus!$B$7,0)</f>
        <v>1</v>
      </c>
      <c r="BP13" s="137">
        <f>IF(Spielplan!E13="",0,SUM(BJ13:BO13))</f>
        <v>0</v>
      </c>
      <c r="BQ13" s="60"/>
      <c r="BR13" s="87"/>
      <c r="BS13" s="73" t="s">
        <v>21</v>
      </c>
      <c r="BT13" s="44" t="str">
        <f>IF(G28="","",BB24)</f>
        <v/>
      </c>
      <c r="BU13" s="46"/>
      <c r="BV13" s="104"/>
      <c r="BW13" s="60"/>
      <c r="BX13" s="104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</row>
    <row r="14" spans="1:101" ht="18.75" customHeight="1" thickBot="1" x14ac:dyDescent="0.3">
      <c r="A14" s="60"/>
      <c r="B14" s="60"/>
      <c r="C14" s="7" t="str">
        <f>C12</f>
        <v>Brasilien</v>
      </c>
      <c r="D14" s="38"/>
      <c r="E14" s="104"/>
      <c r="F14" s="93"/>
      <c r="G14" s="104"/>
      <c r="H14" s="7" t="str">
        <f>C13</f>
        <v>Mexiko</v>
      </c>
      <c r="I14" s="38"/>
      <c r="J14" s="60"/>
      <c r="K14" s="60" t="s">
        <v>60</v>
      </c>
      <c r="L14" s="60">
        <f t="shared" si="0"/>
        <v>0</v>
      </c>
      <c r="M14" s="60">
        <f>IF($E14="",0,IF($E14&gt;$G14,3,IF($E14=G14,1,0)))</f>
        <v>0</v>
      </c>
      <c r="N14" s="60"/>
      <c r="O14" s="60">
        <f>IF($G14="",0,IF($E14&gt;$G14,0,IF($E14=$G14,1,3)))</f>
        <v>0</v>
      </c>
      <c r="P14" s="60"/>
      <c r="Q14" s="60">
        <f>E14</f>
        <v>0</v>
      </c>
      <c r="R14" s="60"/>
      <c r="S14" s="60">
        <f>G14</f>
        <v>0</v>
      </c>
      <c r="T14" s="60"/>
      <c r="U14" s="60">
        <f>G14</f>
        <v>0</v>
      </c>
      <c r="V14" s="60"/>
      <c r="W14" s="60">
        <f>E14</f>
        <v>0</v>
      </c>
      <c r="X14" s="60"/>
      <c r="Y14" s="60"/>
      <c r="Z14" s="60">
        <f>O18</f>
        <v>0</v>
      </c>
      <c r="AA14" s="60">
        <f>S18</f>
        <v>0</v>
      </c>
      <c r="AB14" s="60">
        <f>W18</f>
        <v>0</v>
      </c>
      <c r="AC14" s="60">
        <f>AA14-AB14</f>
        <v>0</v>
      </c>
      <c r="AD14" s="60">
        <f>IF(Z14&gt;Z12,-1,0)</f>
        <v>0</v>
      </c>
      <c r="AE14" s="60">
        <f>IF(Z14&gt;Z13,-1,0)</f>
        <v>0</v>
      </c>
      <c r="AF14" s="60">
        <f>IF(Z14&gt;Z15,-1,0)</f>
        <v>0</v>
      </c>
      <c r="AG14" s="60">
        <f>10000-(AJ14*1000+AM14*100+AK14*10)</f>
        <v>10000</v>
      </c>
      <c r="AH14" s="90">
        <f>RANK(AG14,AG12:AG15,1)</f>
        <v>1</v>
      </c>
      <c r="AI14" s="60" t="str">
        <f>C13</f>
        <v>Mexiko</v>
      </c>
      <c r="AJ14" s="60">
        <f t="shared" si="1"/>
        <v>0</v>
      </c>
      <c r="AK14" s="60">
        <f t="shared" si="1"/>
        <v>0</v>
      </c>
      <c r="AL14" s="60">
        <f t="shared" si="1"/>
        <v>0</v>
      </c>
      <c r="AM14" s="60">
        <f>AK14-AL14</f>
        <v>0</v>
      </c>
      <c r="AN14" s="187">
        <f>IF(AG12=AG14,IF(E14&gt;G14,AG12-0.1,AG12),AG12)</f>
        <v>10000</v>
      </c>
      <c r="AO14" s="187">
        <f>IF(AG13=AG14,IF(E17&gt;G17,AG13-0.1,AG13),AG13)</f>
        <v>10000</v>
      </c>
      <c r="AP14" s="187"/>
      <c r="AQ14" s="187">
        <f>IF(AG15=AG14,IF(G13&gt;E13,AG15-0.1,AG15),AG15)</f>
        <v>10000</v>
      </c>
      <c r="AR14" s="187">
        <f>AP16</f>
        <v>30000</v>
      </c>
      <c r="AS14" s="90">
        <f>RANK(AR14,AR12:AR15,1)</f>
        <v>1</v>
      </c>
      <c r="AT14" s="60" t="str">
        <f t="shared" si="2"/>
        <v>Mexiko</v>
      </c>
      <c r="AU14" s="60">
        <f t="shared" si="2"/>
        <v>0</v>
      </c>
      <c r="AV14" s="60">
        <f t="shared" si="2"/>
        <v>0</v>
      </c>
      <c r="AW14" s="60">
        <f t="shared" si="2"/>
        <v>0</v>
      </c>
      <c r="AX14" s="60"/>
      <c r="AY14" s="60"/>
      <c r="AZ14" s="60"/>
      <c r="BA14" s="113">
        <v>3</v>
      </c>
      <c r="BB14" s="114" t="e">
        <f>VLOOKUP(3,AS12:AT15,2,FALSE)</f>
        <v>#N/A</v>
      </c>
      <c r="BC14" s="115"/>
      <c r="BD14" s="116" t="e">
        <f>VLOOKUP(3,AS12:AW15,3,FALSE)</f>
        <v>#N/A</v>
      </c>
      <c r="BE14" s="116" t="e">
        <f>VLOOKUP(3,AS12:AW15,4,FALSE)</f>
        <v>#N/A</v>
      </c>
      <c r="BF14" s="93" t="s">
        <v>12</v>
      </c>
      <c r="BG14" s="116" t="e">
        <f>VLOOKUP(3,AS12:AW15,5,FALSE)</f>
        <v>#N/A</v>
      </c>
      <c r="BH14" s="60"/>
      <c r="BI14" s="60"/>
      <c r="BJ14" s="85">
        <f>IF(E14&gt;G14,IF(Spielplan!E14&gt;Spielplan!G14,Punktemodus!$B$3,0),0)</f>
        <v>0</v>
      </c>
      <c r="BK14" s="85">
        <f>IF(E14=G14,IF(Spielplan!E14=Spielplan!G14,Punktemodus!$B$3,0),0)</f>
        <v>10</v>
      </c>
      <c r="BL14" s="85">
        <f>IF(E14&lt;G14,IF(Spielplan!E14&lt;Spielplan!G14,Punktemodus!$B$3,0),0)</f>
        <v>0</v>
      </c>
      <c r="BM14" s="85">
        <f>IF(E14=Spielplan!E14,IF(G14=Spielplan!G14,Punktemodus!$B$5,0),0)</f>
        <v>3</v>
      </c>
      <c r="BN14" s="85">
        <f>IF(E14=Spielplan!E14,Punktemodus!$B$7,0)</f>
        <v>1</v>
      </c>
      <c r="BO14" s="85">
        <f>IF(G14=Spielplan!G14,Punktemodus!$B$7,0)</f>
        <v>1</v>
      </c>
      <c r="BP14" s="137">
        <f>IF(Spielplan!E14="",0,SUM(BJ14:BO14))</f>
        <v>0</v>
      </c>
      <c r="BQ14" s="60"/>
      <c r="BR14" s="87"/>
      <c r="BS14" s="60"/>
      <c r="BT14" s="60"/>
      <c r="BU14" s="60"/>
      <c r="BV14" s="60"/>
      <c r="BW14" s="60"/>
      <c r="BX14" s="60"/>
      <c r="BY14" s="60"/>
      <c r="BZ14" s="47">
        <v>49</v>
      </c>
      <c r="CA14" s="44" t="str">
        <f>IF(BX12="",IF(BV12&gt;BV13,BT12,BT13),IF(BX12&gt;BX13,BT12,BT13))</f>
        <v/>
      </c>
      <c r="CB14" s="46"/>
      <c r="CC14" s="104"/>
      <c r="CD14" s="60"/>
      <c r="CE14" s="104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</row>
    <row r="15" spans="1:101" ht="18.75" customHeight="1" thickBot="1" x14ac:dyDescent="0.3">
      <c r="A15" s="60"/>
      <c r="B15" s="60"/>
      <c r="C15" s="44" t="str">
        <f>H12</f>
        <v>Kroatien</v>
      </c>
      <c r="D15" s="45"/>
      <c r="E15" s="104"/>
      <c r="F15" s="93"/>
      <c r="G15" s="104"/>
      <c r="H15" s="44" t="str">
        <f>H13</f>
        <v>Kamerun</v>
      </c>
      <c r="I15" s="45"/>
      <c r="J15" s="60"/>
      <c r="K15" s="60" t="s">
        <v>61</v>
      </c>
      <c r="L15" s="60">
        <f t="shared" si="0"/>
        <v>0</v>
      </c>
      <c r="M15" s="60"/>
      <c r="N15" s="60">
        <f>IF($E15="",0,IF($E15&gt;$G15,3,IF($E15=$G15,1,0)))</f>
        <v>0</v>
      </c>
      <c r="O15" s="60"/>
      <c r="P15" s="60">
        <f>IF($G15="",0,IF($E15&gt;$G15,0,IF($E15=$G15,1,3)))</f>
        <v>0</v>
      </c>
      <c r="Q15" s="60"/>
      <c r="R15" s="60">
        <f>E15</f>
        <v>0</v>
      </c>
      <c r="S15" s="60"/>
      <c r="T15" s="60">
        <f>G15</f>
        <v>0</v>
      </c>
      <c r="U15" s="60"/>
      <c r="V15" s="60">
        <f>G15</f>
        <v>0</v>
      </c>
      <c r="W15" s="60"/>
      <c r="X15" s="60">
        <f>E15</f>
        <v>0</v>
      </c>
      <c r="Y15" s="60"/>
      <c r="Z15" s="60">
        <f>P18</f>
        <v>0</v>
      </c>
      <c r="AA15" s="60">
        <f>T18</f>
        <v>0</v>
      </c>
      <c r="AB15" s="60">
        <f>X18</f>
        <v>0</v>
      </c>
      <c r="AC15" s="60">
        <f>AA15-AB15</f>
        <v>0</v>
      </c>
      <c r="AD15" s="60">
        <f>IF(Z15&gt;Z12,-1,0)</f>
        <v>0</v>
      </c>
      <c r="AE15" s="60">
        <f>IF(Z15&gt;Z13,-1,0)</f>
        <v>0</v>
      </c>
      <c r="AF15" s="60">
        <f>IF(Z15&gt;Z14,-1,0)</f>
        <v>0</v>
      </c>
      <c r="AG15" s="60">
        <f>10000-(AJ15*1000+AM15*100+AK15*10)</f>
        <v>10000</v>
      </c>
      <c r="AH15" s="90">
        <f>RANK(AG15,AG12:AG15,1)</f>
        <v>1</v>
      </c>
      <c r="AI15" s="60" t="str">
        <f>H13</f>
        <v>Kamerun</v>
      </c>
      <c r="AJ15" s="60">
        <f t="shared" si="1"/>
        <v>0</v>
      </c>
      <c r="AK15" s="60">
        <f t="shared" si="1"/>
        <v>0</v>
      </c>
      <c r="AL15" s="60">
        <f t="shared" si="1"/>
        <v>0</v>
      </c>
      <c r="AM15" s="60">
        <f>AK15-AL15</f>
        <v>0</v>
      </c>
      <c r="AN15" s="187">
        <f>IF(AG12=AG15,IF(E16&gt;G16,AG12-0.1,AG12),AG12)</f>
        <v>10000</v>
      </c>
      <c r="AO15" s="187">
        <f>IF(AG13=AG15,IF(E15&gt;G15,AG13-0.1,AG13),AG13)</f>
        <v>10000</v>
      </c>
      <c r="AP15" s="187">
        <f>IF(AG14=AG15,IF(E13&gt;G13,AG14-0.1,AG14),AG14)</f>
        <v>10000</v>
      </c>
      <c r="AQ15" s="187"/>
      <c r="AR15" s="187">
        <f>AQ16</f>
        <v>30000</v>
      </c>
      <c r="AS15" s="90">
        <f>RANK(AR15,AR12:AR15,1)</f>
        <v>1</v>
      </c>
      <c r="AT15" s="60" t="str">
        <f t="shared" si="2"/>
        <v>Kamerun</v>
      </c>
      <c r="AU15" s="60">
        <f t="shared" si="2"/>
        <v>0</v>
      </c>
      <c r="AV15" s="60">
        <f t="shared" si="2"/>
        <v>0</v>
      </c>
      <c r="AW15" s="60">
        <f t="shared" si="2"/>
        <v>0</v>
      </c>
      <c r="AX15" s="60"/>
      <c r="AY15" s="60"/>
      <c r="AZ15" s="60"/>
      <c r="BA15" s="113">
        <v>4</v>
      </c>
      <c r="BB15" s="114" t="e">
        <f>VLOOKUP(4,AS12:AT15,2,FALSE)</f>
        <v>#N/A</v>
      </c>
      <c r="BC15" s="115"/>
      <c r="BD15" s="116" t="e">
        <f>VLOOKUP(4,AS12:AW15,3,FALSE)</f>
        <v>#N/A</v>
      </c>
      <c r="BE15" s="116" t="e">
        <f>VLOOKUP(4,AS12:AW15,4,FALSE)</f>
        <v>#N/A</v>
      </c>
      <c r="BF15" s="93" t="s">
        <v>12</v>
      </c>
      <c r="BG15" s="116" t="e">
        <f>VLOOKUP(4,AS12:AW15,5,FALSE)</f>
        <v>#N/A</v>
      </c>
      <c r="BH15" s="60"/>
      <c r="BI15" s="60"/>
      <c r="BJ15" s="85">
        <f>IF(E15&gt;G15,IF(Spielplan!E15&gt;Spielplan!G15,Punktemodus!$B$3,0),0)</f>
        <v>0</v>
      </c>
      <c r="BK15" s="85">
        <f>IF(E15=G15,IF(Spielplan!E15=Spielplan!G15,Punktemodus!$B$3,0),0)</f>
        <v>10</v>
      </c>
      <c r="BL15" s="85">
        <f>IF(E15&lt;G15,IF(Spielplan!E15&lt;Spielplan!G15,Punktemodus!$B$3,0),0)</f>
        <v>0</v>
      </c>
      <c r="BM15" s="85">
        <f>IF(E15=Spielplan!E15,IF(G15=Spielplan!G15,Punktemodus!$B$5,0),0)</f>
        <v>3</v>
      </c>
      <c r="BN15" s="85">
        <f>IF(E15=Spielplan!E15,Punktemodus!$B$7,0)</f>
        <v>1</v>
      </c>
      <c r="BO15" s="85">
        <f>IF(G15=Spielplan!G15,Punktemodus!$B$7,0)</f>
        <v>1</v>
      </c>
      <c r="BP15" s="137">
        <f>IF(Spielplan!E15="",0,SUM(BJ15:BO15))</f>
        <v>0</v>
      </c>
      <c r="BQ15" s="60"/>
      <c r="BR15" s="87"/>
      <c r="BS15" s="60"/>
      <c r="BT15" s="60"/>
      <c r="BU15" s="60"/>
      <c r="BV15" s="60"/>
      <c r="BW15" s="60"/>
      <c r="BX15" s="60"/>
      <c r="BY15" s="60"/>
      <c r="BZ15" s="47">
        <v>50</v>
      </c>
      <c r="CA15" s="44" t="str">
        <f>IF(BX16="",IF(BV16&gt;BV17,BT16,BT17),IF(BX16&gt;BX17,BT16,BT17))</f>
        <v/>
      </c>
      <c r="CB15" s="46"/>
      <c r="CC15" s="104"/>
      <c r="CD15" s="60"/>
      <c r="CE15" s="104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</row>
    <row r="16" spans="1:101" ht="18.75" customHeight="1" thickBot="1" x14ac:dyDescent="0.3">
      <c r="A16" s="60"/>
      <c r="B16" s="60"/>
      <c r="C16" s="7" t="str">
        <f>C12</f>
        <v>Brasilien</v>
      </c>
      <c r="D16" s="38"/>
      <c r="E16" s="104"/>
      <c r="F16" s="93"/>
      <c r="G16" s="104"/>
      <c r="H16" s="7" t="str">
        <f>H13</f>
        <v>Kamerun</v>
      </c>
      <c r="I16" s="38"/>
      <c r="J16" s="60"/>
      <c r="K16" s="60" t="s">
        <v>62</v>
      </c>
      <c r="L16" s="60">
        <f t="shared" si="0"/>
        <v>0</v>
      </c>
      <c r="M16" s="60">
        <f>IF($E16="",0,IF($E16&gt;$G16,3,IF($E16=G16,1,0)))</f>
        <v>0</v>
      </c>
      <c r="N16" s="60"/>
      <c r="O16" s="60"/>
      <c r="P16" s="60">
        <f>IF($G16="",0,IF($E16&gt;$G16,0,IF($E16=$G16,1,3)))</f>
        <v>0</v>
      </c>
      <c r="Q16" s="60">
        <f>E16</f>
        <v>0</v>
      </c>
      <c r="R16" s="60"/>
      <c r="S16" s="60"/>
      <c r="T16" s="60">
        <f>G16</f>
        <v>0</v>
      </c>
      <c r="U16" s="60">
        <f>G16</f>
        <v>0</v>
      </c>
      <c r="V16" s="60"/>
      <c r="W16" s="60"/>
      <c r="X16" s="60">
        <f>E16</f>
        <v>0</v>
      </c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187">
        <f>SUM(AN12:AN15)</f>
        <v>30000</v>
      </c>
      <c r="AO16" s="187">
        <f>SUM(AO12:AO15)</f>
        <v>30000</v>
      </c>
      <c r="AP16" s="187">
        <f>SUM(AP12:AP15)</f>
        <v>30000</v>
      </c>
      <c r="AQ16" s="187">
        <f>SUM(AQ12:AQ15)</f>
        <v>30000</v>
      </c>
      <c r="AR16" s="187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85">
        <f>IF(E16&gt;G16,IF(Spielplan!E16&gt;Spielplan!G16,Punktemodus!$B$3,0),0)</f>
        <v>0</v>
      </c>
      <c r="BK16" s="85">
        <f>IF(E16=G16,IF(Spielplan!E16=Spielplan!G16,Punktemodus!$B$3,0),0)</f>
        <v>10</v>
      </c>
      <c r="BL16" s="85">
        <f>IF(E16&lt;G16,IF(Spielplan!E16&lt;Spielplan!G16,Punktemodus!$B$3,0),0)</f>
        <v>0</v>
      </c>
      <c r="BM16" s="85">
        <f>IF(E16=Spielplan!E16,IF(G16=Spielplan!G16,Punktemodus!$B$5,0),0)</f>
        <v>3</v>
      </c>
      <c r="BN16" s="85">
        <f>IF(E16=Spielplan!E16,Punktemodus!$B$7,0)</f>
        <v>1</v>
      </c>
      <c r="BO16" s="85">
        <f>IF(G16=Spielplan!G16,Punktemodus!$B$7,0)</f>
        <v>1</v>
      </c>
      <c r="BP16" s="137">
        <f>IF(Spielplan!E16="",0,SUM(BJ16:BO16))</f>
        <v>0</v>
      </c>
      <c r="BQ16" s="60"/>
      <c r="BR16" s="87"/>
      <c r="BS16" s="63" t="s">
        <v>22</v>
      </c>
      <c r="BT16" s="44" t="str">
        <f>IF(G39="","",BB34)</f>
        <v/>
      </c>
      <c r="BU16" s="46"/>
      <c r="BV16" s="104"/>
      <c r="BW16" s="60"/>
      <c r="BX16" s="104"/>
      <c r="BY16" s="60"/>
      <c r="BZ16" s="60"/>
      <c r="CA16" s="60"/>
      <c r="CB16" s="60"/>
      <c r="CC16" s="60"/>
      <c r="CD16" s="60"/>
      <c r="CE16" s="60"/>
      <c r="CF16" s="91"/>
      <c r="CG16" s="91" t="s">
        <v>28</v>
      </c>
      <c r="CH16" s="60"/>
      <c r="CI16" s="60"/>
      <c r="CJ16" s="61" t="s">
        <v>26</v>
      </c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</row>
    <row r="17" spans="1:101" ht="18.75" customHeight="1" thickBot="1" x14ac:dyDescent="0.3">
      <c r="A17" s="60"/>
      <c r="B17" s="60"/>
      <c r="C17" s="44" t="str">
        <f>H12</f>
        <v>Kroatien</v>
      </c>
      <c r="D17" s="45"/>
      <c r="E17" s="104"/>
      <c r="F17" s="93"/>
      <c r="G17" s="104"/>
      <c r="H17" s="44" t="str">
        <f>C13</f>
        <v>Mexiko</v>
      </c>
      <c r="I17" s="45"/>
      <c r="J17" s="60"/>
      <c r="K17" s="60" t="s">
        <v>62</v>
      </c>
      <c r="L17" s="60">
        <f t="shared" si="0"/>
        <v>0</v>
      </c>
      <c r="M17" s="60"/>
      <c r="N17" s="60">
        <f>IF($E17="",0,IF($E17&gt;$G17,3,IF($E17=$G17,1,0)))</f>
        <v>0</v>
      </c>
      <c r="O17" s="60">
        <f>IF($G17="",0,IF($E17&gt;$G17,0,IF($E17=$G17,1,3)))</f>
        <v>0</v>
      </c>
      <c r="P17" s="60"/>
      <c r="Q17" s="60"/>
      <c r="R17" s="60">
        <f>E17</f>
        <v>0</v>
      </c>
      <c r="S17" s="60">
        <f>G17</f>
        <v>0</v>
      </c>
      <c r="T17" s="60"/>
      <c r="U17" s="60"/>
      <c r="V17" s="60">
        <f>G17</f>
        <v>0</v>
      </c>
      <c r="W17" s="60">
        <f>E17</f>
        <v>0</v>
      </c>
      <c r="X17" s="60"/>
      <c r="Y17" s="60"/>
      <c r="Z17" s="60" t="s">
        <v>30</v>
      </c>
      <c r="AA17" s="60"/>
      <c r="AB17" s="60"/>
      <c r="AC17" s="60"/>
      <c r="AD17" s="60"/>
      <c r="AE17" s="60"/>
      <c r="AF17" s="60"/>
      <c r="AG17" s="60" t="b">
        <f>OR(AG12=AG13,AG12=AG14,AG12=AG15,AG13=AG14,AG13=AG15,AG14=AG15)</f>
        <v>1</v>
      </c>
      <c r="AH17" s="60"/>
      <c r="AI17" s="60"/>
      <c r="AJ17" s="60"/>
      <c r="AK17" s="60"/>
      <c r="AL17" s="60"/>
      <c r="AM17" s="60"/>
      <c r="AN17" s="60"/>
      <c r="AO17" s="60" t="s">
        <v>34</v>
      </c>
      <c r="AP17" s="60"/>
      <c r="AQ17" s="60"/>
      <c r="AR17" s="60" t="b">
        <f>OR(AR12=AR13,AR12=AR14,AR12=AR15,AR13=AR14,AR13=AR15,AR14=AR15)</f>
        <v>1</v>
      </c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85">
        <f>IF(E17&gt;G17,IF(Spielplan!E17&gt;Spielplan!G17,Punktemodus!$B$3,0),0)</f>
        <v>0</v>
      </c>
      <c r="BK17" s="85">
        <f>IF(E17=G17,IF(Spielplan!E17=Spielplan!G17,Punktemodus!$B$3,0),0)</f>
        <v>10</v>
      </c>
      <c r="BL17" s="85">
        <f>IF(E17&lt;G17,IF(Spielplan!E17&lt;Spielplan!G17,Punktemodus!$B$3,0),0)</f>
        <v>0</v>
      </c>
      <c r="BM17" s="85">
        <f>IF(E17=Spielplan!E17,IF(G17=Spielplan!G17,Punktemodus!$B$5,0),0)</f>
        <v>3</v>
      </c>
      <c r="BN17" s="85">
        <f>IF(E17=Spielplan!E17,Punktemodus!$B$7,0)</f>
        <v>1</v>
      </c>
      <c r="BO17" s="85">
        <f>IF(G17=Spielplan!G17,Punktemodus!$B$7,0)</f>
        <v>1</v>
      </c>
      <c r="BP17" s="137">
        <f>IF(Spielplan!E17="",0,SUM(BJ17:BO17))</f>
        <v>0</v>
      </c>
      <c r="BQ17" s="60"/>
      <c r="BR17" s="87"/>
      <c r="BS17" s="52" t="s">
        <v>25</v>
      </c>
      <c r="BT17" s="44" t="str">
        <f>IF(G50="","",BB46)</f>
        <v/>
      </c>
      <c r="BU17" s="46"/>
      <c r="BV17" s="104"/>
      <c r="BW17" s="60"/>
      <c r="BX17" s="104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</row>
    <row r="18" spans="1:101" ht="18.75" customHeight="1" thickBot="1" x14ac:dyDescent="0.25">
      <c r="A18" s="60"/>
      <c r="B18" s="60"/>
      <c r="C18" s="136" t="str">
        <f>IF(G17="","",IF(AR17=TRUE,"Achtung: Fehler in Tabelle!",""))</f>
        <v/>
      </c>
      <c r="D18" s="60"/>
      <c r="E18" s="85"/>
      <c r="F18" s="60"/>
      <c r="G18" s="85"/>
      <c r="H18" s="60"/>
      <c r="I18" s="60"/>
      <c r="J18" s="60"/>
      <c r="K18" s="60"/>
      <c r="L18" s="60"/>
      <c r="M18" s="60">
        <f t="shared" ref="M18:X18" si="3">SUM(M12:M17)</f>
        <v>0</v>
      </c>
      <c r="N18" s="60">
        <f t="shared" si="3"/>
        <v>0</v>
      </c>
      <c r="O18" s="60">
        <f t="shared" si="3"/>
        <v>0</v>
      </c>
      <c r="P18" s="60">
        <f t="shared" si="3"/>
        <v>0</v>
      </c>
      <c r="Q18" s="60">
        <f t="shared" si="3"/>
        <v>0</v>
      </c>
      <c r="R18" s="60">
        <f t="shared" si="3"/>
        <v>0</v>
      </c>
      <c r="S18" s="60">
        <f t="shared" si="3"/>
        <v>0</v>
      </c>
      <c r="T18" s="60">
        <f t="shared" si="3"/>
        <v>0</v>
      </c>
      <c r="U18" s="60">
        <f t="shared" si="3"/>
        <v>0</v>
      </c>
      <c r="V18" s="60">
        <f t="shared" si="3"/>
        <v>0</v>
      </c>
      <c r="W18" s="60">
        <f t="shared" si="3"/>
        <v>0</v>
      </c>
      <c r="X18" s="60">
        <f t="shared" si="3"/>
        <v>0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160">
        <f>SUM(BP12:BP17)</f>
        <v>0</v>
      </c>
      <c r="BQ18" s="60"/>
      <c r="BR18" s="8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47">
        <v>58</v>
      </c>
      <c r="CF18" s="44" t="str">
        <f>IF(CE14="",IF(CC14&gt;CC15,CA14,CA15),IF(CE14&gt;CE15,CA14,CA15))</f>
        <v/>
      </c>
      <c r="CG18" s="46"/>
      <c r="CH18" s="104"/>
      <c r="CI18" s="60"/>
      <c r="CJ18" s="104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</row>
    <row r="19" spans="1:101" ht="18.75" customHeight="1" thickBot="1" x14ac:dyDescent="0.25">
      <c r="A19" s="60"/>
      <c r="B19" s="60"/>
      <c r="C19" s="60"/>
      <c r="D19" s="60"/>
      <c r="E19" s="85"/>
      <c r="F19" s="60"/>
      <c r="G19" s="85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138"/>
      <c r="BQ19" s="60"/>
      <c r="BR19" s="8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47">
        <v>57</v>
      </c>
      <c r="CF19" s="44" t="str">
        <f>IF(CE22="",IF(CC22&gt;CC23,CA22,CA23),IF(CE22&gt;CE23,CA22,CA23))</f>
        <v/>
      </c>
      <c r="CG19" s="46"/>
      <c r="CH19" s="104"/>
      <c r="CI19" s="60"/>
      <c r="CJ19" s="104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</row>
    <row r="20" spans="1:101" ht="18.75" customHeight="1" thickBot="1" x14ac:dyDescent="0.25">
      <c r="A20" s="60"/>
      <c r="B20" s="60"/>
      <c r="C20" s="60"/>
      <c r="D20" s="60"/>
      <c r="E20" s="85"/>
      <c r="F20" s="60"/>
      <c r="G20" s="85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138"/>
      <c r="BQ20" s="60"/>
      <c r="BR20" s="87"/>
      <c r="BS20" s="54" t="s">
        <v>121</v>
      </c>
      <c r="BT20" s="44" t="str">
        <f>IF(G61="","",BB56)</f>
        <v/>
      </c>
      <c r="BU20" s="46"/>
      <c r="BV20" s="104"/>
      <c r="BW20" s="60"/>
      <c r="BX20" s="104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</row>
    <row r="21" spans="1:101" ht="18.75" customHeight="1" thickBot="1" x14ac:dyDescent="0.3">
      <c r="A21" s="60"/>
      <c r="B21" s="60"/>
      <c r="C21" s="88" t="s">
        <v>64</v>
      </c>
      <c r="D21" s="60"/>
      <c r="E21" s="85"/>
      <c r="F21" s="60"/>
      <c r="G21" s="85"/>
      <c r="H21" s="60"/>
      <c r="I21" s="60"/>
      <c r="J21" s="60"/>
      <c r="K21" s="60"/>
      <c r="L21" s="60"/>
      <c r="M21" s="60" t="s">
        <v>4</v>
      </c>
      <c r="N21" s="60"/>
      <c r="O21" s="60"/>
      <c r="P21" s="60"/>
      <c r="Q21" s="60" t="s">
        <v>6</v>
      </c>
      <c r="R21" s="60"/>
      <c r="S21" s="60"/>
      <c r="T21" s="60"/>
      <c r="U21" s="60" t="s">
        <v>7</v>
      </c>
      <c r="V21" s="60"/>
      <c r="W21" s="60"/>
      <c r="X21" s="60"/>
      <c r="Y21" s="60"/>
      <c r="Z21" s="60" t="s">
        <v>4</v>
      </c>
      <c r="AA21" s="60" t="s">
        <v>5</v>
      </c>
      <c r="AB21" s="60"/>
      <c r="AC21" s="60"/>
      <c r="AD21" s="60" t="s">
        <v>9</v>
      </c>
      <c r="AE21" s="60"/>
      <c r="AF21" s="60"/>
      <c r="AG21" s="60"/>
      <c r="AH21" s="60" t="s">
        <v>32</v>
      </c>
      <c r="AI21" s="60"/>
      <c r="AJ21" s="60"/>
      <c r="AK21" s="60"/>
      <c r="AL21" s="60"/>
      <c r="AM21" s="60"/>
      <c r="AN21" s="60" t="s">
        <v>35</v>
      </c>
      <c r="AO21" s="60"/>
      <c r="AP21" s="60"/>
      <c r="AQ21" s="60"/>
      <c r="AR21" s="60"/>
      <c r="AS21" s="60" t="s">
        <v>33</v>
      </c>
      <c r="AT21" s="60"/>
      <c r="AU21" s="60"/>
      <c r="AV21" s="60"/>
      <c r="AW21" s="60"/>
      <c r="AX21" s="60"/>
      <c r="AY21" s="60"/>
      <c r="AZ21" s="60"/>
      <c r="BA21" s="60"/>
      <c r="BB21" s="89" t="s">
        <v>10</v>
      </c>
      <c r="BC21" s="60"/>
      <c r="BD21" s="90" t="s">
        <v>4</v>
      </c>
      <c r="BE21" s="60"/>
      <c r="BF21" s="61" t="s">
        <v>5</v>
      </c>
      <c r="BG21" s="60"/>
      <c r="BH21" s="60"/>
      <c r="BI21" s="60"/>
      <c r="BJ21" s="60"/>
      <c r="BK21" s="60"/>
      <c r="BL21" s="60"/>
      <c r="BM21" s="60"/>
      <c r="BN21" s="60"/>
      <c r="BO21" s="60"/>
      <c r="BP21" s="138"/>
      <c r="BQ21" s="60"/>
      <c r="BR21" s="87"/>
      <c r="BS21" s="73" t="s">
        <v>122</v>
      </c>
      <c r="BT21" s="44" t="str">
        <f>IF(G72="","",BB68)</f>
        <v/>
      </c>
      <c r="BU21" s="46"/>
      <c r="BV21" s="104"/>
      <c r="BW21" s="60"/>
      <c r="BX21" s="104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91" t="s">
        <v>29</v>
      </c>
      <c r="CM21" s="60"/>
      <c r="CN21" s="60"/>
      <c r="CO21" s="61" t="s">
        <v>26</v>
      </c>
      <c r="CP21" s="60"/>
      <c r="CQ21" s="60"/>
      <c r="CR21" s="60"/>
      <c r="CS21" s="60"/>
      <c r="CT21" s="60"/>
      <c r="CU21" s="60"/>
      <c r="CV21" s="60"/>
      <c r="CW21" s="60"/>
    </row>
    <row r="22" spans="1:101" ht="18.75" customHeight="1" thickBot="1" x14ac:dyDescent="0.3">
      <c r="A22" s="60"/>
      <c r="B22" s="60"/>
      <c r="C22" s="60"/>
      <c r="D22" s="60"/>
      <c r="E22" s="85"/>
      <c r="F22" s="60"/>
      <c r="G22" s="85"/>
      <c r="H22" s="60"/>
      <c r="I22" s="60"/>
      <c r="J22" s="60"/>
      <c r="K22" s="60"/>
      <c r="L22" s="60"/>
      <c r="M22" s="60" t="s">
        <v>0</v>
      </c>
      <c r="N22" s="60" t="s">
        <v>1</v>
      </c>
      <c r="O22" s="60" t="s">
        <v>2</v>
      </c>
      <c r="P22" s="60" t="s">
        <v>3</v>
      </c>
      <c r="Q22" s="60" t="s">
        <v>0</v>
      </c>
      <c r="R22" s="60" t="s">
        <v>1</v>
      </c>
      <c r="S22" s="60" t="s">
        <v>2</v>
      </c>
      <c r="T22" s="60" t="s">
        <v>3</v>
      </c>
      <c r="U22" s="60" t="s">
        <v>0</v>
      </c>
      <c r="V22" s="60" t="s">
        <v>1</v>
      </c>
      <c r="W22" s="60" t="s">
        <v>2</v>
      </c>
      <c r="X22" s="60" t="s">
        <v>3</v>
      </c>
      <c r="Y22" s="60"/>
      <c r="Z22" s="60" t="s">
        <v>8</v>
      </c>
      <c r="AA22" s="60"/>
      <c r="AB22" s="60"/>
      <c r="AC22" s="60"/>
      <c r="AD22" s="60"/>
      <c r="AE22" s="60"/>
      <c r="AF22" s="60"/>
      <c r="AG22" s="60"/>
      <c r="AH22" s="60" t="s">
        <v>31</v>
      </c>
      <c r="AI22" s="60"/>
      <c r="AJ22" s="60"/>
      <c r="AK22" s="60"/>
      <c r="AL22" s="60"/>
      <c r="AM22" s="60"/>
      <c r="AN22" s="60" t="str">
        <f>AI23</f>
        <v>Spanien</v>
      </c>
      <c r="AO22" s="60" t="str">
        <f>AI24</f>
        <v>Niederlande</v>
      </c>
      <c r="AP22" s="60" t="str">
        <f>AI25</f>
        <v>Chile</v>
      </c>
      <c r="AQ22" s="60" t="str">
        <f>AI26</f>
        <v>Australien</v>
      </c>
      <c r="AR22" s="60"/>
      <c r="AS22" s="60" t="s">
        <v>31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138"/>
      <c r="BQ22" s="60"/>
      <c r="BR22" s="87"/>
      <c r="BS22" s="60"/>
      <c r="BT22" s="60"/>
      <c r="BU22" s="60"/>
      <c r="BV22" s="60"/>
      <c r="BW22" s="60"/>
      <c r="BX22" s="60"/>
      <c r="BY22" s="60"/>
      <c r="BZ22" s="47">
        <v>53</v>
      </c>
      <c r="CA22" s="44" t="str">
        <f>IF(BX20="",IF(BV20&gt;BV21,BT20,BT21),IF(BX20&gt;BX21,BT20,BT21))</f>
        <v/>
      </c>
      <c r="CB22" s="46"/>
      <c r="CC22" s="104"/>
      <c r="CD22" s="60"/>
      <c r="CE22" s="104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88" t="s">
        <v>130</v>
      </c>
      <c r="CS22" s="60"/>
      <c r="CT22" s="60"/>
      <c r="CU22" s="60"/>
      <c r="CV22" s="60"/>
      <c r="CW22" s="60"/>
    </row>
    <row r="23" spans="1:101" ht="18.75" customHeight="1" thickBot="1" x14ac:dyDescent="0.3">
      <c r="A23" s="60"/>
      <c r="B23" s="60"/>
      <c r="C23" s="65" t="str">
        <f>Spielplan!$C$23</f>
        <v>Spanien</v>
      </c>
      <c r="D23" s="66"/>
      <c r="E23" s="104"/>
      <c r="F23" s="93"/>
      <c r="G23" s="104"/>
      <c r="H23" s="65" t="str">
        <f>Spielplan!$H$23</f>
        <v>Niederlande</v>
      </c>
      <c r="I23" s="66"/>
      <c r="J23" s="60"/>
      <c r="K23" s="60" t="s">
        <v>68</v>
      </c>
      <c r="L23" s="60">
        <f t="shared" ref="L23:L28" si="4">IF(E23-G23&gt;0,1,IF(G23=E23,0,-1))</f>
        <v>0</v>
      </c>
      <c r="M23" s="60">
        <f>IF($E23="",0,IF($E23&gt;$G23,3,IF($E23=G23,1,0)))</f>
        <v>0</v>
      </c>
      <c r="N23" s="60">
        <f>IF($G23="",0,IF($E23&gt;$G23,0,IF($E23=G23,1,3)))</f>
        <v>0</v>
      </c>
      <c r="O23" s="60"/>
      <c r="P23" s="60"/>
      <c r="Q23" s="60">
        <f>E23</f>
        <v>0</v>
      </c>
      <c r="R23" s="60">
        <f>G23</f>
        <v>0</v>
      </c>
      <c r="S23" s="60"/>
      <c r="T23" s="60"/>
      <c r="U23" s="60">
        <f>G23</f>
        <v>0</v>
      </c>
      <c r="V23" s="60">
        <f>E23</f>
        <v>0</v>
      </c>
      <c r="W23" s="60"/>
      <c r="X23" s="60"/>
      <c r="Y23" s="60"/>
      <c r="Z23" s="60">
        <f>M29</f>
        <v>0</v>
      </c>
      <c r="AA23" s="60">
        <f>Q29</f>
        <v>0</v>
      </c>
      <c r="AB23" s="60">
        <f>U29</f>
        <v>0</v>
      </c>
      <c r="AC23" s="60">
        <f>AA23-AB23</f>
        <v>0</v>
      </c>
      <c r="AD23" s="60">
        <f>IF(Z23&gt;Z24,-1,0)</f>
        <v>0</v>
      </c>
      <c r="AE23" s="60">
        <f>IF(Z23&gt;Z25,-1,0)</f>
        <v>0</v>
      </c>
      <c r="AF23" s="60">
        <f>IF(Z23&gt;Z26,-1,0)</f>
        <v>0</v>
      </c>
      <c r="AG23" s="60">
        <f>10000-(AJ23*1000+AM23*100+AK23*10)</f>
        <v>10000</v>
      </c>
      <c r="AH23" s="90">
        <f>RANK(AG23,AG23:AG26,1)</f>
        <v>1</v>
      </c>
      <c r="AI23" s="60" t="str">
        <f>C23</f>
        <v>Spanien</v>
      </c>
      <c r="AJ23" s="60">
        <f t="shared" ref="AJ23:AL26" si="5">Z23</f>
        <v>0</v>
      </c>
      <c r="AK23" s="60">
        <f t="shared" si="5"/>
        <v>0</v>
      </c>
      <c r="AL23" s="60">
        <f t="shared" si="5"/>
        <v>0</v>
      </c>
      <c r="AM23" s="60">
        <f>AK23-AL23</f>
        <v>0</v>
      </c>
      <c r="AN23" s="187"/>
      <c r="AO23" s="187">
        <f>IF(AG24=AG23,IF(G23&gt;E23,AG24-0.1,AG24),AG24)</f>
        <v>10000</v>
      </c>
      <c r="AP23" s="187">
        <f>IF(AG25=AG23,IF(G25&gt;E25,AG25-0.1,AG25),AG25)</f>
        <v>10000</v>
      </c>
      <c r="AQ23" s="187">
        <f>IF(AG26=AG23,IF(G27&gt;E27,AG26-0.1,AG26),AG26)</f>
        <v>10000</v>
      </c>
      <c r="AR23" s="187">
        <f>AN27</f>
        <v>30000</v>
      </c>
      <c r="AS23" s="90">
        <f>RANK(AR23,AR23:AR26,1)</f>
        <v>1</v>
      </c>
      <c r="AT23" s="60" t="str">
        <f t="shared" ref="AT23:AW26" si="6">AI23</f>
        <v>Spanien</v>
      </c>
      <c r="AU23" s="60">
        <f t="shared" si="6"/>
        <v>0</v>
      </c>
      <c r="AV23" s="60">
        <f t="shared" si="6"/>
        <v>0</v>
      </c>
      <c r="AW23" s="60">
        <f t="shared" si="6"/>
        <v>0</v>
      </c>
      <c r="AX23" s="60"/>
      <c r="AY23" s="60"/>
      <c r="AZ23" s="60"/>
      <c r="BA23" s="67">
        <v>1</v>
      </c>
      <c r="BB23" s="65" t="str">
        <f>VLOOKUP(1,AS23:AT26,2,FALSE)</f>
        <v>Spanien</v>
      </c>
      <c r="BC23" s="66"/>
      <c r="BD23" s="68">
        <f>VLOOKUP(1,AS23:AW26,3,FALSE)</f>
        <v>0</v>
      </c>
      <c r="BE23" s="69">
        <f>VLOOKUP(1,AS23:AW26,4,FALSE)</f>
        <v>0</v>
      </c>
      <c r="BF23" s="93" t="s">
        <v>12</v>
      </c>
      <c r="BG23" s="69">
        <f>VLOOKUP(1,AS23:AW26,5,FALSE)</f>
        <v>0</v>
      </c>
      <c r="BH23" s="70" t="s">
        <v>20</v>
      </c>
      <c r="BI23" s="60"/>
      <c r="BJ23" s="85">
        <f>IF(E23&gt;G23,IF(Spielplan!E23&gt;Spielplan!G23,Punktemodus!$B$3,0),0)</f>
        <v>0</v>
      </c>
      <c r="BK23" s="85">
        <f>IF(E23=G23,IF(Spielplan!E23=Spielplan!G23,Punktemodus!$B$3,0),0)</f>
        <v>10</v>
      </c>
      <c r="BL23" s="85">
        <f>IF(E23&lt;G23,IF(Spielplan!E23&lt;Spielplan!G23,Punktemodus!$B$3,0),0)</f>
        <v>0</v>
      </c>
      <c r="BM23" s="85">
        <f>IF(E23=Spielplan!E23,IF(G23=Spielplan!G23,Punktemodus!$B$5,0),0)</f>
        <v>3</v>
      </c>
      <c r="BN23" s="85">
        <f>IF(E23=Spielplan!E23,Punktemodus!$B$7,0)</f>
        <v>1</v>
      </c>
      <c r="BO23" s="85">
        <f>IF(G23=Spielplan!G23,Punktemodus!$B$7,0)</f>
        <v>1</v>
      </c>
      <c r="BP23" s="137">
        <f>IF(Spielplan!E23="",0,SUM(BJ23:BO23))</f>
        <v>0</v>
      </c>
      <c r="BQ23" s="60"/>
      <c r="BR23" s="87"/>
      <c r="BS23" s="60"/>
      <c r="BT23" s="60"/>
      <c r="BU23" s="60"/>
      <c r="BV23" s="60"/>
      <c r="BW23" s="60"/>
      <c r="BX23" s="60"/>
      <c r="BY23" s="60"/>
      <c r="BZ23" s="47">
        <v>54</v>
      </c>
      <c r="CA23" s="44" t="str">
        <f>IF(BX24="",IF(BV24&gt;BV25,BT24,BT25),IF(BX24&gt;BX25,BT24,BT25))</f>
        <v/>
      </c>
      <c r="CB23" s="46"/>
      <c r="CC23" s="104"/>
      <c r="CD23" s="60"/>
      <c r="CE23" s="104"/>
      <c r="CF23" s="60"/>
      <c r="CG23" s="60"/>
      <c r="CH23" s="60"/>
      <c r="CI23" s="60"/>
      <c r="CJ23" s="47" t="s">
        <v>132</v>
      </c>
      <c r="CK23" s="44" t="str">
        <f>IF(CJ18="",IF(CH18&gt;CH19,CF18,CF19),IF(CJ18&gt;CJ19,CF18,CF19))</f>
        <v/>
      </c>
      <c r="CL23" s="46"/>
      <c r="CM23" s="104"/>
      <c r="CN23" s="60"/>
      <c r="CO23" s="104"/>
      <c r="CP23" s="60"/>
      <c r="CQ23" s="376" t="str">
        <f>IF(CO23="",IF(CM23&gt;CM24,CK23,CK24),IF(CO23&gt;CO24,CK23,CK24))</f>
        <v/>
      </c>
      <c r="CR23" s="377"/>
      <c r="CS23" s="377"/>
      <c r="CT23" s="377"/>
      <c r="CU23" s="377"/>
      <c r="CV23" s="378"/>
      <c r="CW23" s="60"/>
    </row>
    <row r="24" spans="1:101" ht="18.75" customHeight="1" thickBot="1" x14ac:dyDescent="0.3">
      <c r="A24" s="60"/>
      <c r="B24" s="60"/>
      <c r="C24" s="53" t="str">
        <f>Spielplan!$C$24</f>
        <v>Chile</v>
      </c>
      <c r="D24" s="64"/>
      <c r="E24" s="104"/>
      <c r="F24" s="93"/>
      <c r="G24" s="104"/>
      <c r="H24" s="53" t="str">
        <f>Spielplan!$H$24</f>
        <v>Australien</v>
      </c>
      <c r="I24" s="64"/>
      <c r="J24" s="60"/>
      <c r="K24" s="60" t="s">
        <v>69</v>
      </c>
      <c r="L24" s="60">
        <f t="shared" si="4"/>
        <v>0</v>
      </c>
      <c r="M24" s="60"/>
      <c r="N24" s="60"/>
      <c r="O24" s="60">
        <f>IF($E24="",0,IF($E24&gt;$G24,3,IF($E24=$G24,1,0)))</f>
        <v>0</v>
      </c>
      <c r="P24" s="60">
        <f>IF($G24="",0,IF($E24&gt;$G24,0,IF($E24=$G24,1,3)))</f>
        <v>0</v>
      </c>
      <c r="Q24" s="60"/>
      <c r="R24" s="60"/>
      <c r="S24" s="60">
        <f>E24</f>
        <v>0</v>
      </c>
      <c r="T24" s="60">
        <f>G24</f>
        <v>0</v>
      </c>
      <c r="U24" s="60"/>
      <c r="V24" s="60"/>
      <c r="W24" s="60">
        <f>G24</f>
        <v>0</v>
      </c>
      <c r="X24" s="60">
        <f>E24</f>
        <v>0</v>
      </c>
      <c r="Y24" s="60"/>
      <c r="Z24" s="60">
        <f>N29</f>
        <v>0</v>
      </c>
      <c r="AA24" s="60">
        <f>R29</f>
        <v>0</v>
      </c>
      <c r="AB24" s="60">
        <f>V29</f>
        <v>0</v>
      </c>
      <c r="AC24" s="60">
        <f>AA24-AB24</f>
        <v>0</v>
      </c>
      <c r="AD24" s="60">
        <f>IF(Z24&gt;Z23,-1,0)</f>
        <v>0</v>
      </c>
      <c r="AE24" s="60">
        <f>IF(Z24&gt;Z25,-1,0)</f>
        <v>0</v>
      </c>
      <c r="AF24" s="60">
        <f>IF(Z24&gt;Z26,-1,0)</f>
        <v>0</v>
      </c>
      <c r="AG24" s="60">
        <f>10000-(AJ24*1000+AM24*100+AK24*10)</f>
        <v>10000</v>
      </c>
      <c r="AH24" s="90">
        <f>RANK(AG24,AG23:AG26,1)</f>
        <v>1</v>
      </c>
      <c r="AI24" s="60" t="str">
        <f>H23</f>
        <v>Niederlande</v>
      </c>
      <c r="AJ24" s="60">
        <f t="shared" si="5"/>
        <v>0</v>
      </c>
      <c r="AK24" s="60">
        <f t="shared" si="5"/>
        <v>0</v>
      </c>
      <c r="AL24" s="60">
        <f t="shared" si="5"/>
        <v>0</v>
      </c>
      <c r="AM24" s="60">
        <f>AK24-AL24</f>
        <v>0</v>
      </c>
      <c r="AN24" s="187">
        <f>IF(AG23=AG24,IF(E23&gt;G23,AG23-0.1,AG23),AG23)</f>
        <v>10000</v>
      </c>
      <c r="AO24" s="187"/>
      <c r="AP24" s="187">
        <f>IF(AG25=AG24,IF(G28&gt;E28,AG25-0.1,AG25),AG25)</f>
        <v>10000</v>
      </c>
      <c r="AQ24" s="187">
        <f>IF(AG26=AG24,IF(G26&gt;E26,AG26-0.1,AG26),AG26)</f>
        <v>10000</v>
      </c>
      <c r="AR24" s="187">
        <f>AO27</f>
        <v>30000</v>
      </c>
      <c r="AS24" s="90">
        <f>RANK(AR24,AR23:AR26,1)</f>
        <v>1</v>
      </c>
      <c r="AT24" s="60" t="str">
        <f t="shared" si="6"/>
        <v>Niederlande</v>
      </c>
      <c r="AU24" s="60">
        <f t="shared" si="6"/>
        <v>0</v>
      </c>
      <c r="AV24" s="60">
        <f t="shared" si="6"/>
        <v>0</v>
      </c>
      <c r="AW24" s="60">
        <f t="shared" si="6"/>
        <v>0</v>
      </c>
      <c r="AX24" s="60"/>
      <c r="AY24" s="60"/>
      <c r="AZ24" s="60"/>
      <c r="BA24" s="71">
        <v>2</v>
      </c>
      <c r="BB24" s="53" t="e">
        <f>VLOOKUP(2,AS23:AT26,2,FALSE)</f>
        <v>#N/A</v>
      </c>
      <c r="BC24" s="64"/>
      <c r="BD24" s="72" t="e">
        <f>VLOOKUP(2,AS23:AW26,3,FALSE)</f>
        <v>#N/A</v>
      </c>
      <c r="BE24" s="73" t="e">
        <f>VLOOKUP(2,AS23:AW26,4,FALSE)</f>
        <v>#N/A</v>
      </c>
      <c r="BF24" s="93" t="s">
        <v>12</v>
      </c>
      <c r="BG24" s="73" t="e">
        <f>VLOOKUP(2,AS23:AW26,5,FALSE)</f>
        <v>#N/A</v>
      </c>
      <c r="BH24" s="74" t="s">
        <v>21</v>
      </c>
      <c r="BI24" s="60"/>
      <c r="BJ24" s="85">
        <f>IF(E24&gt;G24,IF(Spielplan!E24&gt;Spielplan!G24,Punktemodus!$B$3,0),0)</f>
        <v>0</v>
      </c>
      <c r="BK24" s="85">
        <f>IF(E24=G24,IF(Spielplan!E24=Spielplan!G24,Punktemodus!$B$3,0),0)</f>
        <v>10</v>
      </c>
      <c r="BL24" s="85">
        <f>IF(E24&lt;G24,IF(Spielplan!E24&lt;Spielplan!G24,Punktemodus!$B$3,0),0)</f>
        <v>0</v>
      </c>
      <c r="BM24" s="85">
        <f>IF(E24=Spielplan!E24,IF(G24=Spielplan!G24,Punktemodus!$B$5,0),0)</f>
        <v>3</v>
      </c>
      <c r="BN24" s="85">
        <f>IF(E24=Spielplan!E24,Punktemodus!$B$7,0)</f>
        <v>1</v>
      </c>
      <c r="BO24" s="85">
        <f>IF(G24=Spielplan!G24,Punktemodus!$B$7,0)</f>
        <v>1</v>
      </c>
      <c r="BP24" s="137">
        <f>IF(Spielplan!E24="",0,SUM(BJ24:BO24))</f>
        <v>0</v>
      </c>
      <c r="BQ24" s="60"/>
      <c r="BR24" s="87"/>
      <c r="BS24" s="63" t="s">
        <v>123</v>
      </c>
      <c r="BT24" s="44" t="str">
        <f>IF(G83="","",BB78)</f>
        <v/>
      </c>
      <c r="BU24" s="46"/>
      <c r="BV24" s="104"/>
      <c r="BW24" s="60"/>
      <c r="BX24" s="104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47" t="s">
        <v>133</v>
      </c>
      <c r="CK24" s="44" t="str">
        <f>IF(CJ34="",IF(CH34&gt;CH35,CF34,CF35),IF(CJ34&gt;CJ35,CF34,CF35))</f>
        <v/>
      </c>
      <c r="CL24" s="46"/>
      <c r="CM24" s="104"/>
      <c r="CN24" s="60"/>
      <c r="CO24" s="104"/>
      <c r="CP24" s="60"/>
      <c r="CQ24" s="379"/>
      <c r="CR24" s="380"/>
      <c r="CS24" s="380"/>
      <c r="CT24" s="380"/>
      <c r="CU24" s="380"/>
      <c r="CV24" s="381"/>
      <c r="CW24" s="60"/>
    </row>
    <row r="25" spans="1:101" ht="18.75" customHeight="1" thickBot="1" x14ac:dyDescent="0.3">
      <c r="A25" s="60"/>
      <c r="B25" s="60"/>
      <c r="C25" s="65" t="str">
        <f>C23</f>
        <v>Spanien</v>
      </c>
      <c r="D25" s="66"/>
      <c r="E25" s="104"/>
      <c r="F25" s="93"/>
      <c r="G25" s="104"/>
      <c r="H25" s="65" t="str">
        <f>C24</f>
        <v>Chile</v>
      </c>
      <c r="I25" s="66"/>
      <c r="J25" s="60"/>
      <c r="K25" s="60" t="s">
        <v>70</v>
      </c>
      <c r="L25" s="60">
        <f t="shared" si="4"/>
        <v>0</v>
      </c>
      <c r="M25" s="60">
        <f>IF($E25="",0,IF($E25&gt;$G25,3,IF($E25=G25,1,0)))</f>
        <v>0</v>
      </c>
      <c r="N25" s="60"/>
      <c r="O25" s="60">
        <f>IF($G25="",0,IF($E25&gt;$G25,0,IF($E25=$G25,1,3)))</f>
        <v>0</v>
      </c>
      <c r="P25" s="60"/>
      <c r="Q25" s="60">
        <f>E25</f>
        <v>0</v>
      </c>
      <c r="R25" s="60"/>
      <c r="S25" s="60">
        <f>G25</f>
        <v>0</v>
      </c>
      <c r="T25" s="60"/>
      <c r="U25" s="60">
        <f>G25</f>
        <v>0</v>
      </c>
      <c r="V25" s="60"/>
      <c r="W25" s="60">
        <f>E25</f>
        <v>0</v>
      </c>
      <c r="X25" s="60"/>
      <c r="Y25" s="60"/>
      <c r="Z25" s="60">
        <f>O29</f>
        <v>0</v>
      </c>
      <c r="AA25" s="60">
        <f>S29</f>
        <v>0</v>
      </c>
      <c r="AB25" s="60">
        <f>W29</f>
        <v>0</v>
      </c>
      <c r="AC25" s="60">
        <f>AA25-AB25</f>
        <v>0</v>
      </c>
      <c r="AD25" s="60">
        <f>IF(Z25&gt;Z23,-1,0)</f>
        <v>0</v>
      </c>
      <c r="AE25" s="60">
        <f>IF(Z25&gt;Z24,-1,0)</f>
        <v>0</v>
      </c>
      <c r="AF25" s="60">
        <f>IF(Z25&gt;Z26,-1,0)</f>
        <v>0</v>
      </c>
      <c r="AG25" s="60">
        <f>10000-(AJ25*1000+AM25*100+AK25*10)</f>
        <v>10000</v>
      </c>
      <c r="AH25" s="90">
        <f>RANK(AG25,AG23:AG26,1)</f>
        <v>1</v>
      </c>
      <c r="AI25" s="60" t="str">
        <f>C24</f>
        <v>Chile</v>
      </c>
      <c r="AJ25" s="60">
        <f t="shared" si="5"/>
        <v>0</v>
      </c>
      <c r="AK25" s="60">
        <f t="shared" si="5"/>
        <v>0</v>
      </c>
      <c r="AL25" s="60">
        <f t="shared" si="5"/>
        <v>0</v>
      </c>
      <c r="AM25" s="60">
        <f>AK25-AL25</f>
        <v>0</v>
      </c>
      <c r="AN25" s="187">
        <f>IF(AG23=AG25,IF(E25&gt;G25,AG23-0.1,AG23),AG23)</f>
        <v>10000</v>
      </c>
      <c r="AO25" s="187">
        <f>IF(AG24=AG25,IF(E28&gt;G28,AG24-0.1,AG24),AG24)</f>
        <v>10000</v>
      </c>
      <c r="AP25" s="187"/>
      <c r="AQ25" s="187">
        <f>IF(AG26=AG25,IF(G24&gt;E24,AG26-0.1,AG26),AG26)</f>
        <v>10000</v>
      </c>
      <c r="AR25" s="187">
        <f>AP27</f>
        <v>30000</v>
      </c>
      <c r="AS25" s="90">
        <f>RANK(AR25,AR23:AR26,1)</f>
        <v>1</v>
      </c>
      <c r="AT25" s="60" t="str">
        <f t="shared" si="6"/>
        <v>Chile</v>
      </c>
      <c r="AU25" s="60">
        <f t="shared" si="6"/>
        <v>0</v>
      </c>
      <c r="AV25" s="60">
        <f t="shared" si="6"/>
        <v>0</v>
      </c>
      <c r="AW25" s="60">
        <f t="shared" si="6"/>
        <v>0</v>
      </c>
      <c r="AX25" s="60"/>
      <c r="AY25" s="60"/>
      <c r="AZ25" s="60"/>
      <c r="BA25" s="113">
        <v>3</v>
      </c>
      <c r="BB25" s="114" t="e">
        <f>VLOOKUP(3,AS23:AT26,2,FALSE)</f>
        <v>#N/A</v>
      </c>
      <c r="BC25" s="115"/>
      <c r="BD25" s="116" t="e">
        <f>VLOOKUP(3,AS23:AW26,3,FALSE)</f>
        <v>#N/A</v>
      </c>
      <c r="BE25" s="116" t="e">
        <f>VLOOKUP(3,AS23:AW26,4,FALSE)</f>
        <v>#N/A</v>
      </c>
      <c r="BF25" s="93" t="s">
        <v>12</v>
      </c>
      <c r="BG25" s="116" t="e">
        <f>VLOOKUP(3,AS23:AW26,5,FALSE)</f>
        <v>#N/A</v>
      </c>
      <c r="BH25" s="60"/>
      <c r="BI25" s="60"/>
      <c r="BJ25" s="85">
        <f>IF(E25&gt;G25,IF(Spielplan!E25&gt;Spielplan!G25,Punktemodus!$B$3,0),0)</f>
        <v>0</v>
      </c>
      <c r="BK25" s="85">
        <f>IF(E25=G25,IF(Spielplan!E25=Spielplan!G25,Punktemodus!$B$3,0),0)</f>
        <v>10</v>
      </c>
      <c r="BL25" s="85">
        <f>IF(E25&lt;G25,IF(Spielplan!E25&lt;Spielplan!G25,Punktemodus!$B$3,0),0)</f>
        <v>0</v>
      </c>
      <c r="BM25" s="85">
        <f>IF(E25=Spielplan!E25,IF(G25=Spielplan!G25,Punktemodus!$B$5,0),0)</f>
        <v>3</v>
      </c>
      <c r="BN25" s="85">
        <f>IF(E25=Spielplan!E25,Punktemodus!$B$7,0)</f>
        <v>1</v>
      </c>
      <c r="BO25" s="85">
        <f>IF(G25=Spielplan!G25,Punktemodus!$B$7,0)</f>
        <v>1</v>
      </c>
      <c r="BP25" s="137">
        <f>IF(Spielplan!E25="",0,SUM(BJ25:BO25))</f>
        <v>0</v>
      </c>
      <c r="BQ25" s="60"/>
      <c r="BR25" s="87"/>
      <c r="BS25" s="52" t="s">
        <v>124</v>
      </c>
      <c r="BT25" s="44" t="str">
        <f>IF(G94="","",BB90)</f>
        <v/>
      </c>
      <c r="BU25" s="46"/>
      <c r="BV25" s="104"/>
      <c r="BW25" s="60"/>
      <c r="BX25" s="104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88" t="s">
        <v>136</v>
      </c>
      <c r="CS25" s="60"/>
      <c r="CT25" s="60"/>
      <c r="CU25" s="60"/>
      <c r="CV25" s="60"/>
      <c r="CW25" s="60"/>
    </row>
    <row r="26" spans="1:101" ht="18.75" customHeight="1" thickBot="1" x14ac:dyDescent="0.3">
      <c r="A26" s="60"/>
      <c r="B26" s="60"/>
      <c r="C26" s="53" t="str">
        <f>H23</f>
        <v>Niederlande</v>
      </c>
      <c r="D26" s="64"/>
      <c r="E26" s="104"/>
      <c r="F26" s="93"/>
      <c r="G26" s="104"/>
      <c r="H26" s="53" t="str">
        <f>H24</f>
        <v>Australien</v>
      </c>
      <c r="I26" s="64"/>
      <c r="J26" s="60"/>
      <c r="K26" s="60" t="s">
        <v>71</v>
      </c>
      <c r="L26" s="60">
        <f t="shared" si="4"/>
        <v>0</v>
      </c>
      <c r="M26" s="60"/>
      <c r="N26" s="60">
        <f>IF($E26="",0,IF($E26&gt;$G26,3,IF($E26=$G26,1,0)))</f>
        <v>0</v>
      </c>
      <c r="O26" s="60"/>
      <c r="P26" s="60">
        <f>IF($G26="",0,IF($E26&gt;$G26,0,IF($E26=$G26,1,3)))</f>
        <v>0</v>
      </c>
      <c r="Q26" s="60"/>
      <c r="R26" s="60">
        <f>E26</f>
        <v>0</v>
      </c>
      <c r="S26" s="60"/>
      <c r="T26" s="60">
        <f>G26</f>
        <v>0</v>
      </c>
      <c r="U26" s="60"/>
      <c r="V26" s="60">
        <f>G26</f>
        <v>0</v>
      </c>
      <c r="W26" s="60"/>
      <c r="X26" s="60">
        <f>E26</f>
        <v>0</v>
      </c>
      <c r="Y26" s="60"/>
      <c r="Z26" s="60">
        <f>P29</f>
        <v>0</v>
      </c>
      <c r="AA26" s="60">
        <f>T29</f>
        <v>0</v>
      </c>
      <c r="AB26" s="60">
        <f>X29</f>
        <v>0</v>
      </c>
      <c r="AC26" s="60">
        <f>AA26-AB26</f>
        <v>0</v>
      </c>
      <c r="AD26" s="60">
        <f>IF(Z26&gt;Z23,-1,0)</f>
        <v>0</v>
      </c>
      <c r="AE26" s="60">
        <f>IF(Z26&gt;Z24,-1,0)</f>
        <v>0</v>
      </c>
      <c r="AF26" s="60">
        <f>IF(Z26&gt;Z25,-1,0)</f>
        <v>0</v>
      </c>
      <c r="AG26" s="60">
        <f>10000-(AJ26*1000+AM26*100+AK26*10)</f>
        <v>10000</v>
      </c>
      <c r="AH26" s="90">
        <f>RANK(AG26,AG23:AG26,1)</f>
        <v>1</v>
      </c>
      <c r="AI26" s="60" t="str">
        <f>H24</f>
        <v>Australien</v>
      </c>
      <c r="AJ26" s="60">
        <f t="shared" si="5"/>
        <v>0</v>
      </c>
      <c r="AK26" s="60">
        <f t="shared" si="5"/>
        <v>0</v>
      </c>
      <c r="AL26" s="60">
        <f t="shared" si="5"/>
        <v>0</v>
      </c>
      <c r="AM26" s="60">
        <f>AK26-AL26</f>
        <v>0</v>
      </c>
      <c r="AN26" s="187">
        <f>IF(AG23=AG26,IF(E27&gt;G27,AG23-0.1,AG23),AG23)</f>
        <v>10000</v>
      </c>
      <c r="AO26" s="187">
        <f>IF(AG24=AG26,IF(E26&gt;G26,AG24-0.1,AG24),AG24)</f>
        <v>10000</v>
      </c>
      <c r="AP26" s="187">
        <f>IF(AG25=AG26,IF(E24&gt;G24,AG25-0.1,AG25),AG25)</f>
        <v>10000</v>
      </c>
      <c r="AQ26" s="187"/>
      <c r="AR26" s="187">
        <f>AQ27</f>
        <v>30000</v>
      </c>
      <c r="AS26" s="90">
        <f>RANK(AR26,AR23:AR26,1)</f>
        <v>1</v>
      </c>
      <c r="AT26" s="60" t="str">
        <f t="shared" si="6"/>
        <v>Australien</v>
      </c>
      <c r="AU26" s="60">
        <f t="shared" si="6"/>
        <v>0</v>
      </c>
      <c r="AV26" s="60">
        <f t="shared" si="6"/>
        <v>0</v>
      </c>
      <c r="AW26" s="60">
        <f t="shared" si="6"/>
        <v>0</v>
      </c>
      <c r="AX26" s="60"/>
      <c r="AY26" s="60"/>
      <c r="AZ26" s="60"/>
      <c r="BA26" s="113">
        <v>4</v>
      </c>
      <c r="BB26" s="114" t="e">
        <f>VLOOKUP(4,AS23:AT26,2,FALSE)</f>
        <v>#N/A</v>
      </c>
      <c r="BC26" s="115"/>
      <c r="BD26" s="116" t="e">
        <f>VLOOKUP(4,AS23:AW26,3,FALSE)</f>
        <v>#N/A</v>
      </c>
      <c r="BE26" s="116" t="e">
        <f>VLOOKUP(4,AS23:AW26,4,FALSE)</f>
        <v>#N/A</v>
      </c>
      <c r="BF26" s="93" t="s">
        <v>12</v>
      </c>
      <c r="BG26" s="116" t="e">
        <f>VLOOKUP(4,AS23:AW26,5,FALSE)</f>
        <v>#N/A</v>
      </c>
      <c r="BH26" s="60"/>
      <c r="BI26" s="60"/>
      <c r="BJ26" s="85">
        <f>IF(E26&gt;G26,IF(Spielplan!E26&gt;Spielplan!G26,Punktemodus!$B$3,0),0)</f>
        <v>0</v>
      </c>
      <c r="BK26" s="85">
        <f>IF(E26=G26,IF(Spielplan!E26=Spielplan!G26,Punktemodus!$B$3,0),0)</f>
        <v>10</v>
      </c>
      <c r="BL26" s="85">
        <f>IF(E26&lt;G26,IF(Spielplan!E26&lt;Spielplan!G26,Punktemodus!$B$3,0),0)</f>
        <v>0</v>
      </c>
      <c r="BM26" s="85">
        <f>IF(E26=Spielplan!E26,IF(G26=Spielplan!G26,Punktemodus!$B$5,0),0)</f>
        <v>3</v>
      </c>
      <c r="BN26" s="85">
        <f>IF(E26=Spielplan!E26,Punktemodus!$B$7,0)</f>
        <v>1</v>
      </c>
      <c r="BO26" s="85">
        <f>IF(G26=Spielplan!G26,Punktemodus!$B$7,0)</f>
        <v>1</v>
      </c>
      <c r="BP26" s="137">
        <f>IF(Spielplan!E26="",0,SUM(BJ26:BO26))</f>
        <v>0</v>
      </c>
      <c r="BQ26" s="60"/>
      <c r="BR26" s="8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382" t="str">
        <f>IF(CQ23=CK23,CK24,CK23)</f>
        <v/>
      </c>
      <c r="CR26" s="383"/>
      <c r="CS26" s="383"/>
      <c r="CT26" s="383"/>
      <c r="CU26" s="383"/>
      <c r="CV26" s="384"/>
      <c r="CW26" s="60"/>
    </row>
    <row r="27" spans="1:101" ht="18.75" customHeight="1" thickBot="1" x14ac:dyDescent="0.3">
      <c r="A27" s="60"/>
      <c r="B27" s="60"/>
      <c r="C27" s="65" t="str">
        <f>C23</f>
        <v>Spanien</v>
      </c>
      <c r="D27" s="66"/>
      <c r="E27" s="104"/>
      <c r="F27" s="93"/>
      <c r="G27" s="104"/>
      <c r="H27" s="65" t="str">
        <f>H24</f>
        <v>Australien</v>
      </c>
      <c r="I27" s="66"/>
      <c r="J27" s="60"/>
      <c r="K27" s="60" t="s">
        <v>72</v>
      </c>
      <c r="L27" s="60">
        <f t="shared" si="4"/>
        <v>0</v>
      </c>
      <c r="M27" s="60">
        <f>IF($E27="",0,IF($E27&gt;$G27,3,IF($E27=G27,1,0)))</f>
        <v>0</v>
      </c>
      <c r="N27" s="60"/>
      <c r="O27" s="60"/>
      <c r="P27" s="60">
        <f>IF($G27="",0,IF($E27&gt;$G27,0,IF($E27=$G27,1,3)))</f>
        <v>0</v>
      </c>
      <c r="Q27" s="60">
        <f>E27</f>
        <v>0</v>
      </c>
      <c r="R27" s="60"/>
      <c r="S27" s="60"/>
      <c r="T27" s="60">
        <f>G27</f>
        <v>0</v>
      </c>
      <c r="U27" s="60">
        <f>G27</f>
        <v>0</v>
      </c>
      <c r="V27" s="60"/>
      <c r="W27" s="60"/>
      <c r="X27" s="60">
        <f>E27</f>
        <v>0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187">
        <f>SUM(AN23:AN26)</f>
        <v>30000</v>
      </c>
      <c r="AO27" s="187">
        <f>SUM(AO23:AO26)</f>
        <v>30000</v>
      </c>
      <c r="AP27" s="187">
        <f>SUM(AP23:AP26)</f>
        <v>30000</v>
      </c>
      <c r="AQ27" s="187">
        <f>SUM(AQ23:AQ26)</f>
        <v>30000</v>
      </c>
      <c r="AR27" s="187"/>
      <c r="AS27" s="60"/>
      <c r="AT27" s="60"/>
      <c r="AU27" s="60"/>
      <c r="AV27" s="60"/>
      <c r="AW27" s="60"/>
      <c r="AX27" s="60"/>
      <c r="AY27" s="60"/>
      <c r="AZ27" s="60"/>
      <c r="BA27" s="92"/>
      <c r="BB27" s="60"/>
      <c r="BC27" s="60"/>
      <c r="BD27" s="60"/>
      <c r="BE27" s="60"/>
      <c r="BF27" s="60"/>
      <c r="BG27" s="60"/>
      <c r="BH27" s="60"/>
      <c r="BI27" s="60"/>
      <c r="BJ27" s="85">
        <f>IF(E27&gt;G27,IF(Spielplan!E27&gt;Spielplan!G27,Punktemodus!$B$3,0),0)</f>
        <v>0</v>
      </c>
      <c r="BK27" s="85">
        <f>IF(E27=G27,IF(Spielplan!E27=Spielplan!G27,Punktemodus!$B$3,0),0)</f>
        <v>10</v>
      </c>
      <c r="BL27" s="85">
        <f>IF(E27&lt;G27,IF(Spielplan!E27&lt;Spielplan!G27,Punktemodus!$B$3,0),0)</f>
        <v>0</v>
      </c>
      <c r="BM27" s="85">
        <f>IF(E27=Spielplan!E27,IF(G27=Spielplan!G27,Punktemodus!$B$5,0),0)</f>
        <v>3</v>
      </c>
      <c r="BN27" s="85">
        <f>IF(E27=Spielplan!E27,Punktemodus!$B$7,0)</f>
        <v>1</v>
      </c>
      <c r="BO27" s="85">
        <f>IF(G27=Spielplan!G27,Punktemodus!$B$7,0)</f>
        <v>1</v>
      </c>
      <c r="BP27" s="137">
        <f>IF(Spielplan!E27="",0,SUM(BJ27:BO27))</f>
        <v>0</v>
      </c>
      <c r="BQ27" s="60"/>
      <c r="BR27" s="8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91" t="s">
        <v>131</v>
      </c>
      <c r="CM27" s="60"/>
      <c r="CN27" s="60"/>
      <c r="CO27" s="61" t="s">
        <v>26</v>
      </c>
      <c r="CP27" s="60"/>
      <c r="CQ27" s="385"/>
      <c r="CR27" s="386"/>
      <c r="CS27" s="386"/>
      <c r="CT27" s="386"/>
      <c r="CU27" s="386"/>
      <c r="CV27" s="387"/>
      <c r="CW27" s="60"/>
    </row>
    <row r="28" spans="1:101" ht="18.75" customHeight="1" thickBot="1" x14ac:dyDescent="0.3">
      <c r="A28" s="60"/>
      <c r="B28" s="60"/>
      <c r="C28" s="53" t="str">
        <f>H23</f>
        <v>Niederlande</v>
      </c>
      <c r="D28" s="64"/>
      <c r="E28" s="104"/>
      <c r="F28" s="106"/>
      <c r="G28" s="104"/>
      <c r="H28" s="53" t="str">
        <f>C24</f>
        <v>Chile</v>
      </c>
      <c r="I28" s="64"/>
      <c r="J28" s="60"/>
      <c r="K28" s="60" t="s">
        <v>72</v>
      </c>
      <c r="L28" s="60">
        <f t="shared" si="4"/>
        <v>0</v>
      </c>
      <c r="M28" s="60"/>
      <c r="N28" s="60">
        <f>IF($E28="",0,IF($E28&gt;$G28,3,IF($E28=$G28,1,0)))</f>
        <v>0</v>
      </c>
      <c r="O28" s="60">
        <f>IF($G28="",0,IF($E28&gt;$G28,0,IF($E28=$G28,1,3)))</f>
        <v>0</v>
      </c>
      <c r="P28" s="60"/>
      <c r="Q28" s="60"/>
      <c r="R28" s="60">
        <f>E28</f>
        <v>0</v>
      </c>
      <c r="S28" s="60">
        <f>G28</f>
        <v>0</v>
      </c>
      <c r="T28" s="60"/>
      <c r="U28" s="60"/>
      <c r="V28" s="60">
        <f>G28</f>
        <v>0</v>
      </c>
      <c r="W28" s="60">
        <f>E28</f>
        <v>0</v>
      </c>
      <c r="X28" s="60"/>
      <c r="Y28" s="60"/>
      <c r="Z28" s="60" t="s">
        <v>30</v>
      </c>
      <c r="AA28" s="60"/>
      <c r="AB28" s="60"/>
      <c r="AC28" s="60"/>
      <c r="AD28" s="60"/>
      <c r="AE28" s="60"/>
      <c r="AF28" s="60"/>
      <c r="AG28" s="60" t="b">
        <f>OR(AG23=AG24,AG23=AG25,AG23=AG26,AG24=AG25,AG24=AG26,AG25=AG26)</f>
        <v>1</v>
      </c>
      <c r="AH28" s="60"/>
      <c r="AI28" s="60"/>
      <c r="AJ28" s="60"/>
      <c r="AK28" s="60"/>
      <c r="AL28" s="60"/>
      <c r="AM28" s="60"/>
      <c r="AN28" s="60"/>
      <c r="AO28" s="60" t="s">
        <v>34</v>
      </c>
      <c r="AP28" s="60"/>
      <c r="AQ28" s="60"/>
      <c r="AR28" s="60" t="b">
        <f>OR(AR23=AR24,AR23=AR25,AR23=AR26,AR24=AR25,AR24=AR26,AR25=AR26)</f>
        <v>1</v>
      </c>
      <c r="AS28" s="60"/>
      <c r="AT28" s="60"/>
      <c r="AU28" s="60"/>
      <c r="AV28" s="60"/>
      <c r="AW28" s="60"/>
      <c r="AX28" s="60"/>
      <c r="AY28" s="60"/>
      <c r="AZ28" s="60"/>
      <c r="BA28" s="92"/>
      <c r="BB28" s="60"/>
      <c r="BC28" s="60"/>
      <c r="BD28" s="60"/>
      <c r="BE28" s="60"/>
      <c r="BF28" s="60"/>
      <c r="BG28" s="60"/>
      <c r="BH28" s="60"/>
      <c r="BI28" s="60"/>
      <c r="BJ28" s="85">
        <f>IF(E28&gt;G28,IF(Spielplan!E28&gt;Spielplan!G28,Punktemodus!$B$3,0),0)</f>
        <v>0</v>
      </c>
      <c r="BK28" s="85">
        <f>IF(E28=G28,IF(Spielplan!E28=Spielplan!G28,Punktemodus!$B$3,0),0)</f>
        <v>10</v>
      </c>
      <c r="BL28" s="85">
        <f>IF(E28&lt;G28,IF(Spielplan!E28&lt;Spielplan!G28,Punktemodus!$B$3,0),0)</f>
        <v>0</v>
      </c>
      <c r="BM28" s="85">
        <f>IF(E28=Spielplan!E28,IF(G28=Spielplan!G28,Punktemodus!$B$5,0),0)</f>
        <v>3</v>
      </c>
      <c r="BN28" s="85">
        <f>IF(E28=Spielplan!E28,Punktemodus!$B$7,0)</f>
        <v>1</v>
      </c>
      <c r="BO28" s="85">
        <f>IF(G28=Spielplan!G28,Punktemodus!$B$7,0)</f>
        <v>1</v>
      </c>
      <c r="BP28" s="137">
        <f>IF(Spielplan!E28="",0,SUM(BJ28:BO28))</f>
        <v>0</v>
      </c>
      <c r="BQ28" s="60"/>
      <c r="BR28" s="87"/>
      <c r="BS28" s="82" t="s">
        <v>20</v>
      </c>
      <c r="BT28" s="44" t="str">
        <f>IF(G28="","",BB23)</f>
        <v/>
      </c>
      <c r="BU28" s="46"/>
      <c r="BV28" s="104"/>
      <c r="BW28" s="60"/>
      <c r="BX28" s="104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88" t="s">
        <v>137</v>
      </c>
      <c r="CS28" s="60"/>
      <c r="CT28" s="60"/>
      <c r="CU28" s="60"/>
      <c r="CV28" s="60"/>
      <c r="CW28" s="60"/>
    </row>
    <row r="29" spans="1:101" ht="18.75" customHeight="1" thickBot="1" x14ac:dyDescent="0.25">
      <c r="A29" s="60"/>
      <c r="B29" s="60"/>
      <c r="C29" s="136" t="str">
        <f>IF(G28="","",IF(AR28=TRUE,"Achtung: Fehler in Tabelle!",""))</f>
        <v/>
      </c>
      <c r="D29" s="60"/>
      <c r="E29" s="85"/>
      <c r="F29" s="60"/>
      <c r="G29" s="85"/>
      <c r="H29" s="60"/>
      <c r="I29" s="60"/>
      <c r="J29" s="60"/>
      <c r="K29" s="60"/>
      <c r="L29" s="60"/>
      <c r="M29" s="60">
        <f t="shared" ref="M29:X29" si="7">SUM(M23:M28)</f>
        <v>0</v>
      </c>
      <c r="N29" s="60">
        <f t="shared" si="7"/>
        <v>0</v>
      </c>
      <c r="O29" s="60">
        <f t="shared" si="7"/>
        <v>0</v>
      </c>
      <c r="P29" s="60">
        <f t="shared" si="7"/>
        <v>0</v>
      </c>
      <c r="Q29" s="60">
        <f t="shared" si="7"/>
        <v>0</v>
      </c>
      <c r="R29" s="60">
        <f t="shared" si="7"/>
        <v>0</v>
      </c>
      <c r="S29" s="60">
        <f t="shared" si="7"/>
        <v>0</v>
      </c>
      <c r="T29" s="60">
        <f t="shared" si="7"/>
        <v>0</v>
      </c>
      <c r="U29" s="60">
        <f t="shared" si="7"/>
        <v>0</v>
      </c>
      <c r="V29" s="60">
        <f t="shared" si="7"/>
        <v>0</v>
      </c>
      <c r="W29" s="60">
        <f t="shared" si="7"/>
        <v>0</v>
      </c>
      <c r="X29" s="60">
        <f t="shared" si="7"/>
        <v>0</v>
      </c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160">
        <f>SUM(BP23:BP28)</f>
        <v>0</v>
      </c>
      <c r="BQ29" s="60"/>
      <c r="BR29" s="87"/>
      <c r="BS29" s="5" t="s">
        <v>125</v>
      </c>
      <c r="BT29" s="44" t="str">
        <f>IF(G17="","",BB13)</f>
        <v/>
      </c>
      <c r="BU29" s="46"/>
      <c r="BV29" s="104"/>
      <c r="BW29" s="60"/>
      <c r="BX29" s="104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47" t="s">
        <v>134</v>
      </c>
      <c r="CK29" s="44" t="str">
        <f>IF(CK23=CF19,CF18,CF19)</f>
        <v/>
      </c>
      <c r="CL29" s="46"/>
      <c r="CM29" s="104"/>
      <c r="CN29" s="60"/>
      <c r="CO29" s="104"/>
      <c r="CP29" s="60"/>
      <c r="CQ29" s="388" t="str">
        <f>IF(CO29="",IF(CM29&gt;CM30,CK29,CK30),IF(CO29&gt;CO30,CK29,CK30))</f>
        <v/>
      </c>
      <c r="CR29" s="389"/>
      <c r="CS29" s="389"/>
      <c r="CT29" s="389"/>
      <c r="CU29" s="389"/>
      <c r="CV29" s="390"/>
      <c r="CW29" s="60"/>
    </row>
    <row r="30" spans="1:101" ht="18.75" customHeight="1" thickBot="1" x14ac:dyDescent="0.25">
      <c r="A30" s="60"/>
      <c r="B30" s="60"/>
      <c r="C30" s="60"/>
      <c r="D30" s="60"/>
      <c r="E30" s="85"/>
      <c r="F30" s="60"/>
      <c r="G30" s="85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85"/>
      <c r="BJ30" s="60"/>
      <c r="BK30" s="60"/>
      <c r="BL30" s="60"/>
      <c r="BM30" s="60"/>
      <c r="BN30" s="60"/>
      <c r="BO30" s="60"/>
      <c r="BP30" s="138"/>
      <c r="BQ30" s="60"/>
      <c r="BR30" s="87"/>
      <c r="BS30" s="60"/>
      <c r="BT30" s="60"/>
      <c r="BU30" s="60"/>
      <c r="BV30" s="60"/>
      <c r="BW30" s="60"/>
      <c r="BX30" s="60"/>
      <c r="BY30" s="60"/>
      <c r="BZ30" s="47">
        <v>52</v>
      </c>
      <c r="CA30" s="44" t="str">
        <f>IF(BX28="",IF(BV28&gt;BV29,BT28,BT29),IF(BX28&gt;BX29,BT28,BT29))</f>
        <v/>
      </c>
      <c r="CB30" s="46"/>
      <c r="CC30" s="104"/>
      <c r="CD30" s="60"/>
      <c r="CE30" s="104"/>
      <c r="CF30" s="60"/>
      <c r="CG30" s="60"/>
      <c r="CH30" s="60"/>
      <c r="CI30" s="60"/>
      <c r="CJ30" s="47" t="s">
        <v>135</v>
      </c>
      <c r="CK30" s="44" t="str">
        <f>IF(CK24=CF34,CF35,CF34)</f>
        <v/>
      </c>
      <c r="CL30" s="46"/>
      <c r="CM30" s="104"/>
      <c r="CN30" s="60"/>
      <c r="CO30" s="104"/>
      <c r="CP30" s="60"/>
      <c r="CQ30" s="391"/>
      <c r="CR30" s="392"/>
      <c r="CS30" s="392"/>
      <c r="CT30" s="392"/>
      <c r="CU30" s="392"/>
      <c r="CV30" s="393"/>
      <c r="CW30" s="60"/>
    </row>
    <row r="31" spans="1:101" ht="18.75" customHeight="1" thickBot="1" x14ac:dyDescent="0.3">
      <c r="A31" s="60"/>
      <c r="B31" s="60"/>
      <c r="C31" s="60"/>
      <c r="D31" s="60"/>
      <c r="E31" s="85"/>
      <c r="F31" s="60"/>
      <c r="G31" s="85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85"/>
      <c r="BJ31" s="60"/>
      <c r="BK31" s="60"/>
      <c r="BL31" s="60"/>
      <c r="BM31" s="60"/>
      <c r="BN31" s="60"/>
      <c r="BO31" s="60"/>
      <c r="BP31" s="138"/>
      <c r="BQ31" s="60"/>
      <c r="BR31" s="87"/>
      <c r="BS31" s="60"/>
      <c r="BT31" s="60"/>
      <c r="BU31" s="60"/>
      <c r="BV31" s="60"/>
      <c r="BW31" s="60"/>
      <c r="BX31" s="60"/>
      <c r="BY31" s="60"/>
      <c r="BZ31" s="47">
        <v>51</v>
      </c>
      <c r="CA31" s="44" t="str">
        <f>IF(BX32="",IF(BV32&gt;BV33,BT32,BT33),IF(BX32&gt;BX33,BT32,BT33))</f>
        <v/>
      </c>
      <c r="CB31" s="46"/>
      <c r="CC31" s="104"/>
      <c r="CD31" s="60"/>
      <c r="CE31" s="104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88" t="s">
        <v>138</v>
      </c>
      <c r="CS31" s="60"/>
      <c r="CT31" s="60"/>
      <c r="CU31" s="60"/>
      <c r="CV31" s="60"/>
      <c r="CW31" s="60"/>
    </row>
    <row r="32" spans="1:101" ht="18.75" customHeight="1" thickBot="1" x14ac:dyDescent="0.3">
      <c r="A32" s="60"/>
      <c r="B32" s="60"/>
      <c r="C32" s="88" t="s">
        <v>73</v>
      </c>
      <c r="D32" s="60"/>
      <c r="E32" s="85"/>
      <c r="F32" s="60"/>
      <c r="G32" s="85"/>
      <c r="H32" s="60"/>
      <c r="I32" s="60"/>
      <c r="J32" s="60"/>
      <c r="K32" s="60"/>
      <c r="L32" s="60"/>
      <c r="M32" s="60" t="s">
        <v>4</v>
      </c>
      <c r="N32" s="60"/>
      <c r="O32" s="60"/>
      <c r="P32" s="60"/>
      <c r="Q32" s="60" t="s">
        <v>6</v>
      </c>
      <c r="R32" s="60"/>
      <c r="S32" s="60"/>
      <c r="T32" s="60"/>
      <c r="U32" s="60" t="s">
        <v>7</v>
      </c>
      <c r="V32" s="60"/>
      <c r="W32" s="60"/>
      <c r="X32" s="60"/>
      <c r="Y32" s="60"/>
      <c r="Z32" s="60" t="s">
        <v>4</v>
      </c>
      <c r="AA32" s="60" t="s">
        <v>5</v>
      </c>
      <c r="AB32" s="60"/>
      <c r="AC32" s="60"/>
      <c r="AD32" s="60" t="s">
        <v>9</v>
      </c>
      <c r="AE32" s="60"/>
      <c r="AF32" s="60"/>
      <c r="AG32" s="60"/>
      <c r="AH32" s="60" t="s">
        <v>32</v>
      </c>
      <c r="AI32" s="60"/>
      <c r="AJ32" s="60"/>
      <c r="AK32" s="60"/>
      <c r="AL32" s="60"/>
      <c r="AM32" s="60"/>
      <c r="AN32" s="60" t="s">
        <v>35</v>
      </c>
      <c r="AO32" s="60"/>
      <c r="AP32" s="60"/>
      <c r="AQ32" s="60"/>
      <c r="AR32" s="60"/>
      <c r="AS32" s="60" t="s">
        <v>33</v>
      </c>
      <c r="AT32" s="60"/>
      <c r="AU32" s="60"/>
      <c r="AV32" s="60"/>
      <c r="AW32" s="60"/>
      <c r="AX32" s="60"/>
      <c r="AY32" s="60"/>
      <c r="AZ32" s="60"/>
      <c r="BA32" s="60"/>
      <c r="BB32" s="89" t="s">
        <v>10</v>
      </c>
      <c r="BC32" s="60"/>
      <c r="BD32" s="90" t="s">
        <v>4</v>
      </c>
      <c r="BE32" s="60"/>
      <c r="BF32" s="61" t="s">
        <v>5</v>
      </c>
      <c r="BG32" s="60"/>
      <c r="BH32" s="60"/>
      <c r="BI32" s="85"/>
      <c r="BJ32" s="60"/>
      <c r="BK32" s="60"/>
      <c r="BL32" s="60"/>
      <c r="BM32" s="60"/>
      <c r="BN32" s="60"/>
      <c r="BO32" s="60"/>
      <c r="BP32" s="138"/>
      <c r="BQ32" s="85"/>
      <c r="BR32" s="87"/>
      <c r="BS32" s="55" t="s">
        <v>24</v>
      </c>
      <c r="BT32" s="44" t="str">
        <f>IF(G50="","",BB45)</f>
        <v/>
      </c>
      <c r="BU32" s="46"/>
      <c r="BV32" s="104"/>
      <c r="BW32" s="60"/>
      <c r="BX32" s="104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343" t="str">
        <f>IF(CQ29=CK29,CK30,CK29)</f>
        <v/>
      </c>
      <c r="CR32" s="344"/>
      <c r="CS32" s="344"/>
      <c r="CT32" s="344"/>
      <c r="CU32" s="344"/>
      <c r="CV32" s="345"/>
      <c r="CW32" s="60"/>
    </row>
    <row r="33" spans="1:101" ht="18.75" customHeight="1" thickBot="1" x14ac:dyDescent="0.25">
      <c r="A33" s="60"/>
      <c r="B33" s="60"/>
      <c r="C33" s="60"/>
      <c r="D33" s="60"/>
      <c r="E33" s="85"/>
      <c r="F33" s="60"/>
      <c r="G33" s="85"/>
      <c r="H33" s="60"/>
      <c r="I33" s="60"/>
      <c r="J33" s="60"/>
      <c r="K33" s="60"/>
      <c r="L33" s="60"/>
      <c r="M33" s="60" t="s">
        <v>0</v>
      </c>
      <c r="N33" s="60" t="s">
        <v>1</v>
      </c>
      <c r="O33" s="60" t="s">
        <v>2</v>
      </c>
      <c r="P33" s="60" t="s">
        <v>3</v>
      </c>
      <c r="Q33" s="60" t="s">
        <v>0</v>
      </c>
      <c r="R33" s="60" t="s">
        <v>1</v>
      </c>
      <c r="S33" s="60" t="s">
        <v>2</v>
      </c>
      <c r="T33" s="60" t="s">
        <v>3</v>
      </c>
      <c r="U33" s="60" t="s">
        <v>0</v>
      </c>
      <c r="V33" s="60" t="s">
        <v>1</v>
      </c>
      <c r="W33" s="60" t="s">
        <v>2</v>
      </c>
      <c r="X33" s="60" t="s">
        <v>3</v>
      </c>
      <c r="Y33" s="60"/>
      <c r="Z33" s="60" t="s">
        <v>8</v>
      </c>
      <c r="AA33" s="60"/>
      <c r="AB33" s="60"/>
      <c r="AC33" s="60"/>
      <c r="AD33" s="60"/>
      <c r="AE33" s="60"/>
      <c r="AF33" s="60"/>
      <c r="AG33" s="60"/>
      <c r="AH33" s="60" t="s">
        <v>31</v>
      </c>
      <c r="AI33" s="60"/>
      <c r="AJ33" s="60"/>
      <c r="AK33" s="60"/>
      <c r="AL33" s="60"/>
      <c r="AM33" s="60"/>
      <c r="AN33" s="60" t="str">
        <f>AI34</f>
        <v>Kolumbien</v>
      </c>
      <c r="AO33" s="60" t="str">
        <f>AI35</f>
        <v>Griechenland</v>
      </c>
      <c r="AP33" s="60" t="str">
        <f>AI36</f>
        <v>Elfenbeinküste</v>
      </c>
      <c r="AQ33" s="60" t="str">
        <f>AI37</f>
        <v>Japan</v>
      </c>
      <c r="AR33" s="60"/>
      <c r="AS33" s="60" t="s">
        <v>31</v>
      </c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85"/>
      <c r="BJ33" s="85"/>
      <c r="BK33" s="85"/>
      <c r="BL33" s="85"/>
      <c r="BM33" s="85"/>
      <c r="BN33" s="85"/>
      <c r="BO33" s="85"/>
      <c r="BP33" s="137"/>
      <c r="BQ33" s="85"/>
      <c r="BR33" s="87"/>
      <c r="BS33" s="25" t="s">
        <v>23</v>
      </c>
      <c r="BT33" s="44" t="str">
        <f>IF(G39="","",BB35)</f>
        <v/>
      </c>
      <c r="BU33" s="46"/>
      <c r="BV33" s="104"/>
      <c r="BW33" s="60"/>
      <c r="BX33" s="104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346"/>
      <c r="CR33" s="347"/>
      <c r="CS33" s="347"/>
      <c r="CT33" s="347"/>
      <c r="CU33" s="347"/>
      <c r="CV33" s="348"/>
      <c r="CW33" s="60"/>
    </row>
    <row r="34" spans="1:101" ht="18.75" customHeight="1" thickBot="1" x14ac:dyDescent="0.3">
      <c r="A34" s="60"/>
      <c r="B34" s="60"/>
      <c r="C34" s="20" t="str">
        <f>Spielplan!$C$34</f>
        <v>Kolumbien</v>
      </c>
      <c r="D34" s="39"/>
      <c r="E34" s="104"/>
      <c r="F34" s="93"/>
      <c r="G34" s="104"/>
      <c r="H34" s="20" t="str">
        <f>Spielplan!$H$34</f>
        <v>Griechenland</v>
      </c>
      <c r="I34" s="39"/>
      <c r="J34" s="60"/>
      <c r="K34" s="60" t="s">
        <v>78</v>
      </c>
      <c r="L34" s="60">
        <f t="shared" ref="L34:L39" si="8">IF(E34-G34&gt;0,1,IF(G34=E34,0,-1))</f>
        <v>0</v>
      </c>
      <c r="M34" s="60">
        <f>IF($E34="",0,IF($E34&gt;$G34,3,IF($E34=G34,1,0)))</f>
        <v>0</v>
      </c>
      <c r="N34" s="60">
        <f>IF($G34="",0,IF($E34&gt;$G34,0,IF($E34=G34,1,3)))</f>
        <v>0</v>
      </c>
      <c r="O34" s="60"/>
      <c r="P34" s="60"/>
      <c r="Q34" s="60">
        <f>E34</f>
        <v>0</v>
      </c>
      <c r="R34" s="60">
        <f>G34</f>
        <v>0</v>
      </c>
      <c r="S34" s="60"/>
      <c r="T34" s="60"/>
      <c r="U34" s="60">
        <f>G34</f>
        <v>0</v>
      </c>
      <c r="V34" s="60">
        <f>E34</f>
        <v>0</v>
      </c>
      <c r="W34" s="60"/>
      <c r="X34" s="60"/>
      <c r="Y34" s="60"/>
      <c r="Z34" s="60">
        <f>M40</f>
        <v>0</v>
      </c>
      <c r="AA34" s="60">
        <f>Q40</f>
        <v>0</v>
      </c>
      <c r="AB34" s="60">
        <f>U40</f>
        <v>0</v>
      </c>
      <c r="AC34" s="60">
        <f>AA34-AB34</f>
        <v>0</v>
      </c>
      <c r="AD34" s="60">
        <f>IF(Z34&gt;Z35,-1,0)</f>
        <v>0</v>
      </c>
      <c r="AE34" s="60">
        <f>IF(Z34&gt;Z36,-1,0)</f>
        <v>0</v>
      </c>
      <c r="AF34" s="60">
        <f>IF(Z34&gt;Z37,-1,0)</f>
        <v>0</v>
      </c>
      <c r="AG34" s="60">
        <f>10000-(AJ34*1000+AM34*100+AK34*10)</f>
        <v>10000</v>
      </c>
      <c r="AH34" s="90">
        <f>RANK(AG34,AG34:AG37,1)</f>
        <v>1</v>
      </c>
      <c r="AI34" s="60" t="str">
        <f>C34</f>
        <v>Kolumbien</v>
      </c>
      <c r="AJ34" s="60">
        <f t="shared" ref="AJ34:AL37" si="9">Z34</f>
        <v>0</v>
      </c>
      <c r="AK34" s="60">
        <f t="shared" si="9"/>
        <v>0</v>
      </c>
      <c r="AL34" s="60">
        <f t="shared" si="9"/>
        <v>0</v>
      </c>
      <c r="AM34" s="60">
        <f>AK34-AL34</f>
        <v>0</v>
      </c>
      <c r="AN34" s="187"/>
      <c r="AO34" s="187">
        <f>IF(AG35=AG34,IF(G34&gt;E34,AG35-0.1,AG35),AG35)</f>
        <v>10000</v>
      </c>
      <c r="AP34" s="187">
        <f>IF(AG36=AG34,IF(G36&gt;E36,AG36-0.1,AG36),AG36)</f>
        <v>10000</v>
      </c>
      <c r="AQ34" s="187">
        <f>IF(AG37=AG34,IF(G38&gt;E38,AG37-0.1,AG37),AG37)</f>
        <v>10000</v>
      </c>
      <c r="AR34" s="187">
        <f>AN38</f>
        <v>30000</v>
      </c>
      <c r="AS34" s="90">
        <f>RANK(AR34,AR34:AR37,1)</f>
        <v>1</v>
      </c>
      <c r="AT34" s="60" t="str">
        <f t="shared" ref="AT34:AW37" si="10">AI34</f>
        <v>Kolumbien</v>
      </c>
      <c r="AU34" s="60">
        <f t="shared" si="10"/>
        <v>0</v>
      </c>
      <c r="AV34" s="60">
        <f t="shared" si="10"/>
        <v>0</v>
      </c>
      <c r="AW34" s="60">
        <f t="shared" si="10"/>
        <v>0</v>
      </c>
      <c r="AX34" s="60"/>
      <c r="AY34" s="60"/>
      <c r="AZ34" s="60"/>
      <c r="BA34" s="19">
        <v>1</v>
      </c>
      <c r="BB34" s="20" t="str">
        <f>VLOOKUP(1,AS34:AT37,2,FALSE)</f>
        <v>Kolumbien</v>
      </c>
      <c r="BC34" s="18"/>
      <c r="BD34" s="21">
        <f>VLOOKUP(1,AS34:AW37,3,FALSE)</f>
        <v>0</v>
      </c>
      <c r="BE34" s="22">
        <f>VLOOKUP(1,AS34:AW37,4,FALSE)</f>
        <v>0</v>
      </c>
      <c r="BF34" s="93" t="s">
        <v>12</v>
      </c>
      <c r="BG34" s="22">
        <f>VLOOKUP(1,AS34:AW37,5,FALSE)</f>
        <v>0</v>
      </c>
      <c r="BH34" s="27" t="s">
        <v>22</v>
      </c>
      <c r="BI34" s="85"/>
      <c r="BJ34" s="85">
        <f>IF(E34&gt;G34,IF(Spielplan!E34&gt;Spielplan!G34,Punktemodus!$B$3,0),0)</f>
        <v>0</v>
      </c>
      <c r="BK34" s="85">
        <f>IF(E34=G34,IF(Spielplan!E34=Spielplan!G34,Punktemodus!$B$3,0),0)</f>
        <v>10</v>
      </c>
      <c r="BL34" s="85">
        <f>IF(E34&lt;G34,IF(Spielplan!E34&lt;Spielplan!G34,Punktemodus!$B$3,0),0)</f>
        <v>0</v>
      </c>
      <c r="BM34" s="85">
        <f>IF(E34=Spielplan!E34,IF(G34=Spielplan!G34,Punktemodus!$B$5,0),0)</f>
        <v>3</v>
      </c>
      <c r="BN34" s="85">
        <f>IF(E34=Spielplan!E34,Punktemodus!$B$7,0)</f>
        <v>1</v>
      </c>
      <c r="BO34" s="85">
        <f>IF(G34=Spielplan!G34,Punktemodus!$B$7,0)</f>
        <v>1</v>
      </c>
      <c r="BP34" s="137">
        <f>IF(Spielplan!E34="",0,SUM(BJ34:BO34))</f>
        <v>0</v>
      </c>
      <c r="BQ34" s="85"/>
      <c r="BR34" s="8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47">
        <v>59</v>
      </c>
      <c r="CF34" s="44" t="str">
        <f>IF(CE30="",IF(CC30&gt;CC31,CA30,CA31),IF(CE30&gt;CE31,CA30,CA31))</f>
        <v/>
      </c>
      <c r="CG34" s="46"/>
      <c r="CH34" s="104"/>
      <c r="CI34" s="60"/>
      <c r="CJ34" s="104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</row>
    <row r="35" spans="1:101" ht="18.75" customHeight="1" thickBot="1" x14ac:dyDescent="0.3">
      <c r="A35" s="60"/>
      <c r="B35" s="60"/>
      <c r="C35" s="14" t="str">
        <f>Spielplan!$C$35</f>
        <v>Elfenbeinküste</v>
      </c>
      <c r="D35" s="40"/>
      <c r="E35" s="104"/>
      <c r="F35" s="93"/>
      <c r="G35" s="104"/>
      <c r="H35" s="14" t="str">
        <f>Spielplan!$H$35</f>
        <v>Japan</v>
      </c>
      <c r="I35" s="40"/>
      <c r="J35" s="60"/>
      <c r="K35" s="60" t="s">
        <v>79</v>
      </c>
      <c r="L35" s="60">
        <f t="shared" si="8"/>
        <v>0</v>
      </c>
      <c r="M35" s="60"/>
      <c r="N35" s="60"/>
      <c r="O35" s="60">
        <f>IF($E35="",0,IF($E35&gt;$G35,3,IF($E35=$G35,1,0)))</f>
        <v>0</v>
      </c>
      <c r="P35" s="60">
        <f>IF($G35="",0,IF($E35&gt;$G35,0,IF($E35=$G35,1,3)))</f>
        <v>0</v>
      </c>
      <c r="Q35" s="60"/>
      <c r="R35" s="60"/>
      <c r="S35" s="60">
        <f>E35</f>
        <v>0</v>
      </c>
      <c r="T35" s="60">
        <f>G35</f>
        <v>0</v>
      </c>
      <c r="U35" s="60"/>
      <c r="V35" s="60"/>
      <c r="W35" s="60">
        <f>G35</f>
        <v>0</v>
      </c>
      <c r="X35" s="60">
        <f>E35</f>
        <v>0</v>
      </c>
      <c r="Y35" s="60"/>
      <c r="Z35" s="60">
        <f>N40</f>
        <v>0</v>
      </c>
      <c r="AA35" s="60">
        <f>R40</f>
        <v>0</v>
      </c>
      <c r="AB35" s="60">
        <f>V40</f>
        <v>0</v>
      </c>
      <c r="AC35" s="60">
        <f>AA35-AB35</f>
        <v>0</v>
      </c>
      <c r="AD35" s="60">
        <f>IF(Z35&gt;Z34,-1,0)</f>
        <v>0</v>
      </c>
      <c r="AE35" s="60">
        <f>IF(Z35&gt;Z36,-1,0)</f>
        <v>0</v>
      </c>
      <c r="AF35" s="60">
        <f>IF(Z35&gt;Z37,-1,0)</f>
        <v>0</v>
      </c>
      <c r="AG35" s="60">
        <f>10000-(AJ35*1000+AM35*100+AK35*10)</f>
        <v>10000</v>
      </c>
      <c r="AH35" s="90">
        <f>RANK(AG35,AG34:AG37,1)</f>
        <v>1</v>
      </c>
      <c r="AI35" s="60" t="str">
        <f>H34</f>
        <v>Griechenland</v>
      </c>
      <c r="AJ35" s="60">
        <f t="shared" si="9"/>
        <v>0</v>
      </c>
      <c r="AK35" s="60">
        <f t="shared" si="9"/>
        <v>0</v>
      </c>
      <c r="AL35" s="60">
        <f t="shared" si="9"/>
        <v>0</v>
      </c>
      <c r="AM35" s="60">
        <f>AK35-AL35</f>
        <v>0</v>
      </c>
      <c r="AN35" s="187">
        <f>IF(AG34=AG35,IF(E34&gt;G34,AG34-0.1,AG34),AG34)</f>
        <v>10000</v>
      </c>
      <c r="AO35" s="187"/>
      <c r="AP35" s="187">
        <f>IF(AG36=AG35,IF(G39&gt;E39,AG36-0.1,AG36),AG36)</f>
        <v>10000</v>
      </c>
      <c r="AQ35" s="187">
        <f>IF(AG37=AG35,IF(G37&gt;E37,AG37-0.1,AG37),AG37)</f>
        <v>10000</v>
      </c>
      <c r="AR35" s="187">
        <f>AO38</f>
        <v>30000</v>
      </c>
      <c r="AS35" s="90">
        <f>RANK(AR35,AR34:AR37,1)</f>
        <v>1</v>
      </c>
      <c r="AT35" s="60" t="str">
        <f t="shared" si="10"/>
        <v>Griechenland</v>
      </c>
      <c r="AU35" s="60">
        <f t="shared" si="10"/>
        <v>0</v>
      </c>
      <c r="AV35" s="60">
        <f t="shared" si="10"/>
        <v>0</v>
      </c>
      <c r="AW35" s="60">
        <f t="shared" si="10"/>
        <v>0</v>
      </c>
      <c r="AX35" s="60"/>
      <c r="AY35" s="60"/>
      <c r="AZ35" s="60"/>
      <c r="BA35" s="23">
        <v>2</v>
      </c>
      <c r="BB35" s="14" t="e">
        <f>VLOOKUP(2,AS34:AT37,2,FALSE)</f>
        <v>#N/A</v>
      </c>
      <c r="BC35" s="15"/>
      <c r="BD35" s="24" t="e">
        <f>VLOOKUP(2,AS34:AW37,3,FALSE)</f>
        <v>#N/A</v>
      </c>
      <c r="BE35" s="25" t="e">
        <f>VLOOKUP(2,AS34:AW37,4,FALSE)</f>
        <v>#N/A</v>
      </c>
      <c r="BF35" s="93" t="s">
        <v>12</v>
      </c>
      <c r="BG35" s="25" t="e">
        <f>VLOOKUP(2,AS34:AW37,5,FALSE)</f>
        <v>#N/A</v>
      </c>
      <c r="BH35" s="26" t="s">
        <v>23</v>
      </c>
      <c r="BI35" s="85"/>
      <c r="BJ35" s="85">
        <f>IF(E35&gt;G35,IF(Spielplan!E35&gt;Spielplan!G35,Punktemodus!$B$3,0),0)</f>
        <v>0</v>
      </c>
      <c r="BK35" s="85">
        <f>IF(E35=G35,IF(Spielplan!E35=Spielplan!G35,Punktemodus!$B$3,0),0)</f>
        <v>10</v>
      </c>
      <c r="BL35" s="85">
        <f>IF(E35&lt;G35,IF(Spielplan!E35&lt;Spielplan!G35,Punktemodus!$B$3,0),0)</f>
        <v>0</v>
      </c>
      <c r="BM35" s="85">
        <f>IF(E35=Spielplan!E35,IF(G35=Spielplan!G35,Punktemodus!$B$5,0),0)</f>
        <v>3</v>
      </c>
      <c r="BN35" s="85">
        <f>IF(E35=Spielplan!E35,Punktemodus!$B$7,0)</f>
        <v>1</v>
      </c>
      <c r="BO35" s="85">
        <f>IF(G35=Spielplan!G35,Punktemodus!$B$7,0)</f>
        <v>1</v>
      </c>
      <c r="BP35" s="137">
        <f>IF(Spielplan!E35="",0,SUM(BJ35:BO35))</f>
        <v>0</v>
      </c>
      <c r="BQ35" s="85"/>
      <c r="BR35" s="8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47">
        <v>60</v>
      </c>
      <c r="CF35" s="44" t="str">
        <f>IF(CE38="",IF(CC38&gt;CC39,CA38,CA39),IF(CE38&gt;CE39,CA38,CA39))</f>
        <v/>
      </c>
      <c r="CG35" s="46"/>
      <c r="CH35" s="104"/>
      <c r="CI35" s="60"/>
      <c r="CJ35" s="104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</row>
    <row r="36" spans="1:101" ht="18.75" customHeight="1" thickBot="1" x14ac:dyDescent="0.3">
      <c r="A36" s="60"/>
      <c r="B36" s="60"/>
      <c r="C36" s="20" t="str">
        <f>C34</f>
        <v>Kolumbien</v>
      </c>
      <c r="D36" s="39"/>
      <c r="E36" s="104"/>
      <c r="F36" s="93"/>
      <c r="G36" s="104"/>
      <c r="H36" s="20" t="str">
        <f>C35</f>
        <v>Elfenbeinküste</v>
      </c>
      <c r="I36" s="39"/>
      <c r="J36" s="60"/>
      <c r="K36" s="60" t="s">
        <v>81</v>
      </c>
      <c r="L36" s="60">
        <f t="shared" si="8"/>
        <v>0</v>
      </c>
      <c r="M36" s="60">
        <f>IF($E36="",0,IF($E36&gt;$G36,3,IF($E36=G36,1,0)))</f>
        <v>0</v>
      </c>
      <c r="N36" s="60"/>
      <c r="O36" s="60">
        <f>IF($G36="",0,IF($E36&gt;$G36,0,IF($E36=$G36,1,3)))</f>
        <v>0</v>
      </c>
      <c r="P36" s="60"/>
      <c r="Q36" s="60">
        <f>E36</f>
        <v>0</v>
      </c>
      <c r="R36" s="60"/>
      <c r="S36" s="60">
        <f>G36</f>
        <v>0</v>
      </c>
      <c r="T36" s="60"/>
      <c r="U36" s="60">
        <f>G36</f>
        <v>0</v>
      </c>
      <c r="V36" s="60"/>
      <c r="W36" s="60">
        <f>E36</f>
        <v>0</v>
      </c>
      <c r="X36" s="60"/>
      <c r="Y36" s="60"/>
      <c r="Z36" s="60">
        <f>O40</f>
        <v>0</v>
      </c>
      <c r="AA36" s="60">
        <f>S40</f>
        <v>0</v>
      </c>
      <c r="AB36" s="60">
        <f>W40</f>
        <v>0</v>
      </c>
      <c r="AC36" s="60">
        <f>AA36-AB36</f>
        <v>0</v>
      </c>
      <c r="AD36" s="60">
        <f>IF(Z36&gt;Z34,-1,0)</f>
        <v>0</v>
      </c>
      <c r="AE36" s="60">
        <f>IF(Z36&gt;Z35,-1,0)</f>
        <v>0</v>
      </c>
      <c r="AF36" s="60">
        <f>IF(Z36&gt;Z37,-1,0)</f>
        <v>0</v>
      </c>
      <c r="AG36" s="60">
        <f>10000-(AJ36*1000+AM36*100+AK36*10)</f>
        <v>10000</v>
      </c>
      <c r="AH36" s="90">
        <f>RANK(AG36,AG34:AG37,1)</f>
        <v>1</v>
      </c>
      <c r="AI36" s="60" t="str">
        <f>C35</f>
        <v>Elfenbeinküste</v>
      </c>
      <c r="AJ36" s="60">
        <f t="shared" si="9"/>
        <v>0</v>
      </c>
      <c r="AK36" s="60">
        <f t="shared" si="9"/>
        <v>0</v>
      </c>
      <c r="AL36" s="60">
        <f t="shared" si="9"/>
        <v>0</v>
      </c>
      <c r="AM36" s="60">
        <f>AK36-AL36</f>
        <v>0</v>
      </c>
      <c r="AN36" s="187">
        <f>IF(AG34=AG36,IF(E36&gt;G36,AG34-0.1,AG34),AG34)</f>
        <v>10000</v>
      </c>
      <c r="AO36" s="187">
        <f>IF(AG35=AG36,IF(E39&gt;G39,AG35-0.1,AG35),AG35)</f>
        <v>10000</v>
      </c>
      <c r="AP36" s="187"/>
      <c r="AQ36" s="187">
        <f>IF(AG37=AG36,IF(G35&gt;E35,AG37-0.1,AG37),AG37)</f>
        <v>10000</v>
      </c>
      <c r="AR36" s="187">
        <f>AP38</f>
        <v>30000</v>
      </c>
      <c r="AS36" s="90">
        <f>RANK(AR36,AR34:AR37,1)</f>
        <v>1</v>
      </c>
      <c r="AT36" s="60" t="str">
        <f t="shared" si="10"/>
        <v>Elfenbeinküste</v>
      </c>
      <c r="AU36" s="60">
        <f t="shared" si="10"/>
        <v>0</v>
      </c>
      <c r="AV36" s="60">
        <f t="shared" si="10"/>
        <v>0</v>
      </c>
      <c r="AW36" s="60">
        <f t="shared" si="10"/>
        <v>0</v>
      </c>
      <c r="AX36" s="60"/>
      <c r="AY36" s="60"/>
      <c r="AZ36" s="60"/>
      <c r="BA36" s="113">
        <v>3</v>
      </c>
      <c r="BB36" s="114" t="e">
        <f>VLOOKUP(3,AS34:AT37,2,FALSE)</f>
        <v>#N/A</v>
      </c>
      <c r="BC36" s="115"/>
      <c r="BD36" s="116" t="e">
        <f>VLOOKUP(3,AS34:AW37,3,FALSE)</f>
        <v>#N/A</v>
      </c>
      <c r="BE36" s="116" t="e">
        <f>VLOOKUP(3,AS34:AW37,4,FALSE)</f>
        <v>#N/A</v>
      </c>
      <c r="BF36" s="93" t="s">
        <v>12</v>
      </c>
      <c r="BG36" s="116" t="e">
        <f>VLOOKUP(3,AS34:AW37,5,FALSE)</f>
        <v>#N/A</v>
      </c>
      <c r="BH36" s="60"/>
      <c r="BI36" s="85"/>
      <c r="BJ36" s="85">
        <f>IF(E36&gt;G36,IF(Spielplan!E36&gt;Spielplan!G36,Punktemodus!$B$3,0),0)</f>
        <v>0</v>
      </c>
      <c r="BK36" s="85">
        <f>IF(E36=G36,IF(Spielplan!E36=Spielplan!G36,Punktemodus!$B$3,0),0)</f>
        <v>10</v>
      </c>
      <c r="BL36" s="85">
        <f>IF(E36&lt;G36,IF(Spielplan!E36&lt;Spielplan!G36,Punktemodus!$B$3,0),0)</f>
        <v>0</v>
      </c>
      <c r="BM36" s="85">
        <f>IF(E36=Spielplan!E36,IF(G36=Spielplan!G36,Punktemodus!$B$5,0),0)</f>
        <v>3</v>
      </c>
      <c r="BN36" s="85">
        <f>IF(E36=Spielplan!E36,Punktemodus!$B$7,0)</f>
        <v>1</v>
      </c>
      <c r="BO36" s="85">
        <f>IF(G36=Spielplan!G36,Punktemodus!$B$7,0)</f>
        <v>1</v>
      </c>
      <c r="BP36" s="137">
        <f>IF(Spielplan!E36="",0,SUM(BJ36:BO36))</f>
        <v>0</v>
      </c>
      <c r="BQ36" s="85"/>
      <c r="BR36" s="87"/>
      <c r="BS36" s="82" t="s">
        <v>126</v>
      </c>
      <c r="BT36" s="44" t="str">
        <f>IF(G72="","",BB67)</f>
        <v/>
      </c>
      <c r="BU36" s="46"/>
      <c r="BV36" s="104"/>
      <c r="BW36" s="60"/>
      <c r="BX36" s="104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</row>
    <row r="37" spans="1:101" ht="18.75" customHeight="1" thickBot="1" x14ac:dyDescent="0.3">
      <c r="A37" s="60"/>
      <c r="B37" s="60"/>
      <c r="C37" s="14" t="str">
        <f>H34</f>
        <v>Griechenland</v>
      </c>
      <c r="D37" s="40"/>
      <c r="E37" s="104"/>
      <c r="F37" s="93"/>
      <c r="G37" s="104"/>
      <c r="H37" s="14" t="str">
        <f>H35</f>
        <v>Japan</v>
      </c>
      <c r="I37" s="40"/>
      <c r="J37" s="60"/>
      <c r="K37" s="60" t="s">
        <v>80</v>
      </c>
      <c r="L37" s="60">
        <f t="shared" si="8"/>
        <v>0</v>
      </c>
      <c r="M37" s="60"/>
      <c r="N37" s="60">
        <f>IF($E37="",0,IF($E37&gt;$G37,3,IF($E37=$G37,1,0)))</f>
        <v>0</v>
      </c>
      <c r="O37" s="60"/>
      <c r="P37" s="60">
        <f>IF($G37="",0,IF($E37&gt;$G37,0,IF($E37=$G37,1,3)))</f>
        <v>0</v>
      </c>
      <c r="Q37" s="60"/>
      <c r="R37" s="60">
        <f>E37</f>
        <v>0</v>
      </c>
      <c r="S37" s="60"/>
      <c r="T37" s="60">
        <f>G37</f>
        <v>0</v>
      </c>
      <c r="U37" s="60"/>
      <c r="V37" s="60">
        <f>G37</f>
        <v>0</v>
      </c>
      <c r="W37" s="60"/>
      <c r="X37" s="60">
        <f>E37</f>
        <v>0</v>
      </c>
      <c r="Y37" s="60"/>
      <c r="Z37" s="60">
        <f>P40</f>
        <v>0</v>
      </c>
      <c r="AA37" s="60">
        <f>T40</f>
        <v>0</v>
      </c>
      <c r="AB37" s="60">
        <f>X40</f>
        <v>0</v>
      </c>
      <c r="AC37" s="60">
        <f>AA37-AB37</f>
        <v>0</v>
      </c>
      <c r="AD37" s="60">
        <f>IF(Z37&gt;Z34,-1,0)</f>
        <v>0</v>
      </c>
      <c r="AE37" s="60">
        <f>IF(Z37&gt;Z35,-1,0)</f>
        <v>0</v>
      </c>
      <c r="AF37" s="60">
        <f>IF(Z37&gt;Z36,-1,0)</f>
        <v>0</v>
      </c>
      <c r="AG37" s="60">
        <f>10000-(AJ37*1000+AM37*100+AK37*10)</f>
        <v>10000</v>
      </c>
      <c r="AH37" s="90">
        <f>RANK(AG37,AG34:AG37,1)</f>
        <v>1</v>
      </c>
      <c r="AI37" s="60" t="str">
        <f>H35</f>
        <v>Japan</v>
      </c>
      <c r="AJ37" s="60">
        <f t="shared" si="9"/>
        <v>0</v>
      </c>
      <c r="AK37" s="60">
        <f t="shared" si="9"/>
        <v>0</v>
      </c>
      <c r="AL37" s="60">
        <f t="shared" si="9"/>
        <v>0</v>
      </c>
      <c r="AM37" s="60">
        <f>AK37-AL37</f>
        <v>0</v>
      </c>
      <c r="AN37" s="187">
        <f>IF(AG34=AG37,IF(E38&gt;G38,AG34-0.1,AG34),AG34)</f>
        <v>10000</v>
      </c>
      <c r="AO37" s="187">
        <f>IF(AG35=AG37,IF(E37&gt;G37,AG35-0.1,AG35),AG35)</f>
        <v>10000</v>
      </c>
      <c r="AP37" s="187">
        <f>IF(AG36=AG37,IF(E35&gt;G35,AG36-0.1,AG36),AG36)</f>
        <v>10000</v>
      </c>
      <c r="AQ37" s="187"/>
      <c r="AR37" s="187">
        <f>AQ38</f>
        <v>30000</v>
      </c>
      <c r="AS37" s="90">
        <f>RANK(AR37,AR34:AR37,1)</f>
        <v>1</v>
      </c>
      <c r="AT37" s="60" t="str">
        <f t="shared" si="10"/>
        <v>Japan</v>
      </c>
      <c r="AU37" s="60">
        <f t="shared" si="10"/>
        <v>0</v>
      </c>
      <c r="AV37" s="60">
        <f t="shared" si="10"/>
        <v>0</v>
      </c>
      <c r="AW37" s="60">
        <f t="shared" si="10"/>
        <v>0</v>
      </c>
      <c r="AX37" s="60"/>
      <c r="AY37" s="60"/>
      <c r="AZ37" s="60"/>
      <c r="BA37" s="113">
        <v>4</v>
      </c>
      <c r="BB37" s="114" t="e">
        <f>VLOOKUP(4,AS34:AT37,2,FALSE)</f>
        <v>#N/A</v>
      </c>
      <c r="BC37" s="115"/>
      <c r="BD37" s="116" t="e">
        <f>VLOOKUP(4,AS34:AW37,3,FALSE)</f>
        <v>#N/A</v>
      </c>
      <c r="BE37" s="116" t="e">
        <f>VLOOKUP(4,AS34:AW37,4,FALSE)</f>
        <v>#N/A</v>
      </c>
      <c r="BF37" s="93" t="s">
        <v>12</v>
      </c>
      <c r="BG37" s="116" t="e">
        <f>VLOOKUP(4,AS34:AW37,5,FALSE)</f>
        <v>#N/A</v>
      </c>
      <c r="BH37" s="60"/>
      <c r="BI37" s="85"/>
      <c r="BJ37" s="85">
        <f>IF(E37&gt;G37,IF(Spielplan!E37&gt;Spielplan!G37,Punktemodus!$B$3,0),0)</f>
        <v>0</v>
      </c>
      <c r="BK37" s="85">
        <f>IF(E37=G37,IF(Spielplan!E37=Spielplan!G37,Punktemodus!$B$3,0),0)</f>
        <v>10</v>
      </c>
      <c r="BL37" s="85">
        <f>IF(E37&lt;G37,IF(Spielplan!E37&lt;Spielplan!G37,Punktemodus!$B$3,0),0)</f>
        <v>0</v>
      </c>
      <c r="BM37" s="85">
        <f>IF(E37=Spielplan!E37,IF(G37=Spielplan!G37,Punktemodus!$B$5,0),0)</f>
        <v>3</v>
      </c>
      <c r="BN37" s="85">
        <f>IF(E37=Spielplan!E37,Punktemodus!$B$7,0)</f>
        <v>1</v>
      </c>
      <c r="BO37" s="85">
        <f>IF(G37=Spielplan!G37,Punktemodus!$B$7,0)</f>
        <v>1</v>
      </c>
      <c r="BP37" s="137">
        <f>IF(Spielplan!E37="",0,SUM(BJ37:BO37))</f>
        <v>0</v>
      </c>
      <c r="BQ37" s="85"/>
      <c r="BR37" s="87"/>
      <c r="BS37" s="5" t="s">
        <v>127</v>
      </c>
      <c r="BT37" s="44" t="str">
        <f>IF(G61="","",BB57)</f>
        <v/>
      </c>
      <c r="BU37" s="46"/>
      <c r="BV37" s="104"/>
      <c r="BW37" s="60"/>
      <c r="BX37" s="104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</row>
    <row r="38" spans="1:101" ht="18.75" customHeight="1" thickBot="1" x14ac:dyDescent="0.3">
      <c r="A38" s="60"/>
      <c r="B38" s="60"/>
      <c r="C38" s="20" t="str">
        <f>C34</f>
        <v>Kolumbien</v>
      </c>
      <c r="D38" s="39"/>
      <c r="E38" s="104"/>
      <c r="F38" s="93"/>
      <c r="G38" s="104"/>
      <c r="H38" s="20" t="str">
        <f>H35</f>
        <v>Japan</v>
      </c>
      <c r="I38" s="39"/>
      <c r="J38" s="60"/>
      <c r="K38" s="60" t="s">
        <v>82</v>
      </c>
      <c r="L38" s="60">
        <f t="shared" si="8"/>
        <v>0</v>
      </c>
      <c r="M38" s="60">
        <f>IF($E38="",0,IF($E38&gt;$G38,3,IF($E38=G38,1,0)))</f>
        <v>0</v>
      </c>
      <c r="N38" s="60"/>
      <c r="O38" s="60"/>
      <c r="P38" s="60">
        <f>IF($G38="",0,IF($E38&gt;$G38,0,IF($E38=$G38,1,3)))</f>
        <v>0</v>
      </c>
      <c r="Q38" s="60">
        <f>E38</f>
        <v>0</v>
      </c>
      <c r="R38" s="60"/>
      <c r="S38" s="60"/>
      <c r="T38" s="60">
        <f>G38</f>
        <v>0</v>
      </c>
      <c r="U38" s="60">
        <f>G38</f>
        <v>0</v>
      </c>
      <c r="V38" s="60"/>
      <c r="W38" s="60"/>
      <c r="X38" s="60">
        <f>E38</f>
        <v>0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187">
        <f>SUM(AN34:AN37)</f>
        <v>30000</v>
      </c>
      <c r="AO38" s="187">
        <f>SUM(AO34:AO37)</f>
        <v>30000</v>
      </c>
      <c r="AP38" s="187">
        <f>SUM(AP34:AP37)</f>
        <v>30000</v>
      </c>
      <c r="AQ38" s="187">
        <f>SUM(AQ34:AQ37)</f>
        <v>30000</v>
      </c>
      <c r="AR38" s="187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85">
        <f>IF(E38&gt;G38,IF(Spielplan!E38&gt;Spielplan!G38,Punktemodus!$B$3,0),0)</f>
        <v>0</v>
      </c>
      <c r="BK38" s="85">
        <f>IF(E38=G38,IF(Spielplan!E38=Spielplan!G38,Punktemodus!$B$3,0),0)</f>
        <v>10</v>
      </c>
      <c r="BL38" s="85">
        <f>IF(E38&lt;G38,IF(Spielplan!E38&lt;Spielplan!G38,Punktemodus!$B$3,0),0)</f>
        <v>0</v>
      </c>
      <c r="BM38" s="85">
        <f>IF(E38=Spielplan!E38,IF(G38=Spielplan!G38,Punktemodus!$B$5,0),0)</f>
        <v>3</v>
      </c>
      <c r="BN38" s="85">
        <f>IF(E38=Spielplan!E38,Punktemodus!$B$7,0)</f>
        <v>1</v>
      </c>
      <c r="BO38" s="85">
        <f>IF(G38=Spielplan!G38,Punktemodus!$B$7,0)</f>
        <v>1</v>
      </c>
      <c r="BP38" s="137">
        <f>IF(Spielplan!E38="",0,SUM(BJ38:BO38))</f>
        <v>0</v>
      </c>
      <c r="BQ38" s="60"/>
      <c r="BR38" s="87"/>
      <c r="BS38" s="60"/>
      <c r="BT38" s="60"/>
      <c r="BU38" s="60"/>
      <c r="BV38" s="60"/>
      <c r="BW38" s="60"/>
      <c r="BX38" s="60"/>
      <c r="BY38" s="60"/>
      <c r="BZ38" s="47">
        <v>55</v>
      </c>
      <c r="CA38" s="44" t="str">
        <f>IF(BX36="",IF(BV36&gt;BV37,BT36,BT37),IF(BX36&gt;BX37,BT36,BT37))</f>
        <v/>
      </c>
      <c r="CB38" s="46"/>
      <c r="CC38" s="104"/>
      <c r="CD38" s="60"/>
      <c r="CE38" s="104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</row>
    <row r="39" spans="1:101" ht="18.75" customHeight="1" thickBot="1" x14ac:dyDescent="0.3">
      <c r="A39" s="60"/>
      <c r="B39" s="60"/>
      <c r="C39" s="14" t="str">
        <f>H34</f>
        <v>Griechenland</v>
      </c>
      <c r="D39" s="40"/>
      <c r="E39" s="104"/>
      <c r="F39" s="93"/>
      <c r="G39" s="104"/>
      <c r="H39" s="14" t="str">
        <f>C35</f>
        <v>Elfenbeinküste</v>
      </c>
      <c r="I39" s="40"/>
      <c r="J39" s="60"/>
      <c r="K39" s="60" t="s">
        <v>82</v>
      </c>
      <c r="L39" s="60">
        <f t="shared" si="8"/>
        <v>0</v>
      </c>
      <c r="M39" s="60"/>
      <c r="N39" s="60">
        <f>IF($E39="",0,IF($E39&gt;$G39,3,IF($E39=$G39,1,0)))</f>
        <v>0</v>
      </c>
      <c r="O39" s="60">
        <f>IF($G39="",0,IF($E39&gt;$G39,0,IF($E39=$G39,1,3)))</f>
        <v>0</v>
      </c>
      <c r="P39" s="60"/>
      <c r="Q39" s="60"/>
      <c r="R39" s="60">
        <f>E39</f>
        <v>0</v>
      </c>
      <c r="S39" s="60">
        <f>G39</f>
        <v>0</v>
      </c>
      <c r="T39" s="60"/>
      <c r="U39" s="60"/>
      <c r="V39" s="60">
        <f>G39</f>
        <v>0</v>
      </c>
      <c r="W39" s="60">
        <f>E39</f>
        <v>0</v>
      </c>
      <c r="X39" s="60"/>
      <c r="Y39" s="60"/>
      <c r="Z39" s="60" t="s">
        <v>30</v>
      </c>
      <c r="AA39" s="60"/>
      <c r="AB39" s="60"/>
      <c r="AC39" s="60"/>
      <c r="AD39" s="60"/>
      <c r="AE39" s="60"/>
      <c r="AF39" s="60"/>
      <c r="AG39" s="60" t="b">
        <f>OR(AG34=AG35,AG34=AG36,AG34=AG37,AG35=AG36,AG35=AG37,AG36=AG37)</f>
        <v>1</v>
      </c>
      <c r="AH39" s="60"/>
      <c r="AI39" s="60"/>
      <c r="AJ39" s="60"/>
      <c r="AK39" s="60"/>
      <c r="AL39" s="60"/>
      <c r="AM39" s="60"/>
      <c r="AN39" s="60"/>
      <c r="AO39" s="60" t="s">
        <v>34</v>
      </c>
      <c r="AP39" s="60"/>
      <c r="AQ39" s="60"/>
      <c r="AR39" s="60" t="b">
        <f>OR(AR34=AR35,AR34=AR36,AR34=AR37,AR35=AR36,AR35=AR37,AR36=AR37)</f>
        <v>1</v>
      </c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85">
        <f>IF(E39&gt;G39,IF(Spielplan!E39&gt;Spielplan!G39,Punktemodus!$B$3,0),0)</f>
        <v>0</v>
      </c>
      <c r="BK39" s="85">
        <f>IF(E39=G39,IF(Spielplan!E39=Spielplan!G39,Punktemodus!$B$3,0),0)</f>
        <v>10</v>
      </c>
      <c r="BL39" s="85">
        <f>IF(E39&lt;G39,IF(Spielplan!E39&lt;Spielplan!G39,Punktemodus!$B$3,0),0)</f>
        <v>0</v>
      </c>
      <c r="BM39" s="85">
        <f>IF(E39=Spielplan!E39,IF(G39=Spielplan!G39,Punktemodus!$B$5,0),0)</f>
        <v>3</v>
      </c>
      <c r="BN39" s="85">
        <f>IF(E39=Spielplan!E39,Punktemodus!$B$7,0)</f>
        <v>1</v>
      </c>
      <c r="BO39" s="85">
        <f>IF(G39=Spielplan!G39,Punktemodus!$B$7,0)</f>
        <v>1</v>
      </c>
      <c r="BP39" s="137">
        <f>IF(Spielplan!E39="",0,SUM(BJ39:BO39))</f>
        <v>0</v>
      </c>
      <c r="BQ39" s="60"/>
      <c r="BR39" s="87"/>
      <c r="BS39" s="60"/>
      <c r="BT39" s="60"/>
      <c r="BU39" s="60"/>
      <c r="BV39" s="60"/>
      <c r="BW39" s="60"/>
      <c r="BX39" s="60"/>
      <c r="BY39" s="60"/>
      <c r="BZ39" s="47">
        <v>56</v>
      </c>
      <c r="CA39" s="44" t="str">
        <f>IF(BX40="",IF(BV40&gt;BV41,BT40,BT41),IF(BX40&gt;BX41,BT40,BT41))</f>
        <v/>
      </c>
      <c r="CB39" s="46"/>
      <c r="CC39" s="104"/>
      <c r="CD39" s="60"/>
      <c r="CE39" s="104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</row>
    <row r="40" spans="1:101" ht="18.75" customHeight="1" thickBot="1" x14ac:dyDescent="0.25">
      <c r="A40" s="60"/>
      <c r="B40" s="60"/>
      <c r="C40" s="136" t="str">
        <f>IF(G39="","",IF(AR39=TRUE,"Achtung: Fehler in Tabelle!",""))</f>
        <v/>
      </c>
      <c r="D40" s="60"/>
      <c r="E40" s="85"/>
      <c r="F40" s="60"/>
      <c r="G40" s="85"/>
      <c r="H40" s="60"/>
      <c r="I40" s="60"/>
      <c r="J40" s="60"/>
      <c r="K40" s="60"/>
      <c r="L40" s="60"/>
      <c r="M40" s="60">
        <f t="shared" ref="M40:X40" si="11">SUM(M34:M39)</f>
        <v>0</v>
      </c>
      <c r="N40" s="60">
        <f t="shared" si="11"/>
        <v>0</v>
      </c>
      <c r="O40" s="60">
        <f t="shared" si="11"/>
        <v>0</v>
      </c>
      <c r="P40" s="60">
        <f t="shared" si="11"/>
        <v>0</v>
      </c>
      <c r="Q40" s="60">
        <f t="shared" si="11"/>
        <v>0</v>
      </c>
      <c r="R40" s="60">
        <f t="shared" si="11"/>
        <v>0</v>
      </c>
      <c r="S40" s="60">
        <f t="shared" si="11"/>
        <v>0</v>
      </c>
      <c r="T40" s="60">
        <f t="shared" si="11"/>
        <v>0</v>
      </c>
      <c r="U40" s="60">
        <f t="shared" si="11"/>
        <v>0</v>
      </c>
      <c r="V40" s="60">
        <f t="shared" si="11"/>
        <v>0</v>
      </c>
      <c r="W40" s="60">
        <f t="shared" si="11"/>
        <v>0</v>
      </c>
      <c r="X40" s="60">
        <f t="shared" si="11"/>
        <v>0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160">
        <f>SUM(BP34:BP39)</f>
        <v>0</v>
      </c>
      <c r="BQ40" s="60"/>
      <c r="BR40" s="87"/>
      <c r="BS40" s="55" t="s">
        <v>128</v>
      </c>
      <c r="BT40" s="44" t="str">
        <f>IF(G94="","",BB89)</f>
        <v/>
      </c>
      <c r="BU40" s="46"/>
      <c r="BV40" s="104"/>
      <c r="BW40" s="60"/>
      <c r="BX40" s="104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</row>
    <row r="41" spans="1:101" ht="18.75" customHeight="1" thickBot="1" x14ac:dyDescent="0.25">
      <c r="A41" s="60"/>
      <c r="B41" s="60"/>
      <c r="C41" s="60"/>
      <c r="D41" s="60"/>
      <c r="E41" s="85"/>
      <c r="F41" s="60"/>
      <c r="G41" s="85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138"/>
      <c r="BQ41" s="60"/>
      <c r="BR41" s="87"/>
      <c r="BS41" s="25" t="s">
        <v>129</v>
      </c>
      <c r="BT41" s="44" t="str">
        <f>IF(G83="","",BB79)</f>
        <v/>
      </c>
      <c r="BU41" s="46"/>
      <c r="BV41" s="104"/>
      <c r="BW41" s="60"/>
      <c r="BX41" s="104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</row>
    <row r="42" spans="1:101" ht="18.75" customHeight="1" thickBot="1" x14ac:dyDescent="0.3">
      <c r="A42" s="60"/>
      <c r="B42" s="60"/>
      <c r="C42" s="89"/>
      <c r="D42" s="60"/>
      <c r="E42" s="85"/>
      <c r="F42" s="60"/>
      <c r="G42" s="85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89"/>
      <c r="BC42" s="60"/>
      <c r="BD42" s="90"/>
      <c r="BE42" s="60"/>
      <c r="BF42" s="61"/>
      <c r="BG42" s="60"/>
      <c r="BH42" s="60"/>
      <c r="BI42" s="60"/>
      <c r="BJ42" s="60"/>
      <c r="BK42" s="60"/>
      <c r="BL42" s="60"/>
      <c r="BM42" s="60"/>
      <c r="BN42" s="60"/>
      <c r="BO42" s="60"/>
      <c r="BP42" s="138"/>
      <c r="BQ42" s="60"/>
      <c r="BR42" s="87"/>
      <c r="BS42" s="94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</row>
    <row r="43" spans="1:101" ht="18.75" customHeight="1" thickBot="1" x14ac:dyDescent="0.3">
      <c r="A43" s="60"/>
      <c r="B43" s="60"/>
      <c r="C43" s="88" t="s">
        <v>74</v>
      </c>
      <c r="D43" s="60"/>
      <c r="E43" s="85"/>
      <c r="F43" s="60"/>
      <c r="G43" s="85"/>
      <c r="H43" s="60"/>
      <c r="I43" s="60"/>
      <c r="J43" s="60"/>
      <c r="K43" s="60"/>
      <c r="L43" s="60"/>
      <c r="M43" s="60" t="s">
        <v>4</v>
      </c>
      <c r="N43" s="60"/>
      <c r="O43" s="60"/>
      <c r="P43" s="60"/>
      <c r="Q43" s="60" t="s">
        <v>6</v>
      </c>
      <c r="R43" s="60"/>
      <c r="S43" s="60"/>
      <c r="T43" s="60"/>
      <c r="U43" s="60" t="s">
        <v>7</v>
      </c>
      <c r="V43" s="60"/>
      <c r="W43" s="60"/>
      <c r="X43" s="60"/>
      <c r="Y43" s="60"/>
      <c r="Z43" s="60" t="s">
        <v>4</v>
      </c>
      <c r="AA43" s="60" t="s">
        <v>5</v>
      </c>
      <c r="AB43" s="60"/>
      <c r="AC43" s="60"/>
      <c r="AD43" s="60" t="s">
        <v>9</v>
      </c>
      <c r="AE43" s="60"/>
      <c r="AF43" s="60"/>
      <c r="AG43" s="60"/>
      <c r="AH43" s="60" t="s">
        <v>32</v>
      </c>
      <c r="AI43" s="60"/>
      <c r="AJ43" s="60"/>
      <c r="AK43" s="60"/>
      <c r="AL43" s="60"/>
      <c r="AM43" s="60"/>
      <c r="AN43" s="60" t="s">
        <v>35</v>
      </c>
      <c r="AO43" s="60"/>
      <c r="AP43" s="60"/>
      <c r="AQ43" s="60"/>
      <c r="AR43" s="60"/>
      <c r="AS43" s="60" t="s">
        <v>33</v>
      </c>
      <c r="AT43" s="60"/>
      <c r="AU43" s="60"/>
      <c r="AV43" s="60"/>
      <c r="AW43" s="60"/>
      <c r="AX43" s="60"/>
      <c r="AY43" s="60"/>
      <c r="AZ43" s="60"/>
      <c r="BA43" s="60"/>
      <c r="BB43" s="89" t="s">
        <v>10</v>
      </c>
      <c r="BC43" s="60"/>
      <c r="BD43" s="90" t="s">
        <v>4</v>
      </c>
      <c r="BE43" s="60"/>
      <c r="BF43" s="61" t="s">
        <v>5</v>
      </c>
      <c r="BG43" s="60"/>
      <c r="BH43" s="60"/>
      <c r="BI43" s="85"/>
      <c r="BJ43" s="60"/>
      <c r="BK43" s="60"/>
      <c r="BL43" s="60"/>
      <c r="BM43" s="60"/>
      <c r="BN43" s="60"/>
      <c r="BO43" s="60"/>
      <c r="BP43" s="138"/>
      <c r="BQ43" s="85"/>
      <c r="BR43" s="139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</row>
    <row r="44" spans="1:101" ht="18.75" customHeight="1" thickBot="1" x14ac:dyDescent="0.25">
      <c r="A44" s="60"/>
      <c r="B44" s="60"/>
      <c r="C44" s="60"/>
      <c r="D44" s="60"/>
      <c r="E44" s="85"/>
      <c r="F44" s="60"/>
      <c r="G44" s="85"/>
      <c r="H44" s="60"/>
      <c r="I44" s="60"/>
      <c r="J44" s="60"/>
      <c r="K44" s="60"/>
      <c r="L44" s="60"/>
      <c r="M44" s="60" t="s">
        <v>0</v>
      </c>
      <c r="N44" s="60" t="s">
        <v>1</v>
      </c>
      <c r="O44" s="60" t="s">
        <v>2</v>
      </c>
      <c r="P44" s="60" t="s">
        <v>3</v>
      </c>
      <c r="Q44" s="60" t="s">
        <v>0</v>
      </c>
      <c r="R44" s="60" t="s">
        <v>1</v>
      </c>
      <c r="S44" s="60" t="s">
        <v>2</v>
      </c>
      <c r="T44" s="60" t="s">
        <v>3</v>
      </c>
      <c r="U44" s="60" t="s">
        <v>0</v>
      </c>
      <c r="V44" s="60" t="s">
        <v>1</v>
      </c>
      <c r="W44" s="60" t="s">
        <v>2</v>
      </c>
      <c r="X44" s="60" t="s">
        <v>3</v>
      </c>
      <c r="Y44" s="60"/>
      <c r="Z44" s="60" t="s">
        <v>8</v>
      </c>
      <c r="AA44" s="60"/>
      <c r="AB44" s="60"/>
      <c r="AC44" s="60"/>
      <c r="AD44" s="60"/>
      <c r="AE44" s="60"/>
      <c r="AF44" s="60"/>
      <c r="AG44" s="60"/>
      <c r="AH44" s="60" t="s">
        <v>31</v>
      </c>
      <c r="AI44" s="60"/>
      <c r="AJ44" s="60"/>
      <c r="AK44" s="60"/>
      <c r="AL44" s="60"/>
      <c r="AM44" s="60"/>
      <c r="AN44" s="60" t="str">
        <f>AI45</f>
        <v>Uruguay</v>
      </c>
      <c r="AO44" s="60" t="str">
        <f>AI46</f>
        <v>Costa Rica</v>
      </c>
      <c r="AP44" s="60" t="str">
        <f>AI47</f>
        <v>England</v>
      </c>
      <c r="AQ44" s="60" t="str">
        <f>AI48</f>
        <v>Italien</v>
      </c>
      <c r="AR44" s="60"/>
      <c r="AS44" s="60" t="s">
        <v>31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85"/>
      <c r="BJ44" s="85"/>
      <c r="BK44" s="85"/>
      <c r="BL44" s="85"/>
      <c r="BM44" s="85"/>
      <c r="BN44" s="85"/>
      <c r="BO44" s="85"/>
      <c r="BP44" s="137"/>
      <c r="BQ44" s="85"/>
      <c r="BR44" s="141"/>
      <c r="BS44" s="359" t="s">
        <v>165</v>
      </c>
      <c r="BT44" s="360"/>
      <c r="BU44" s="361"/>
      <c r="BV44" s="362"/>
      <c r="BW44" s="156"/>
      <c r="BX44" s="351" t="s">
        <v>152</v>
      </c>
      <c r="BY44" s="351" t="s">
        <v>153</v>
      </c>
      <c r="BZ44" s="352"/>
      <c r="CA44" s="156"/>
      <c r="CB44" s="155"/>
      <c r="CC44" s="155"/>
      <c r="CD44" s="155"/>
      <c r="CE44" s="351" t="s">
        <v>155</v>
      </c>
      <c r="CF44" s="351" t="s">
        <v>156</v>
      </c>
      <c r="CG44" s="155"/>
      <c r="CH44" s="155"/>
      <c r="CI44" s="155"/>
      <c r="CJ44" s="351" t="s">
        <v>158</v>
      </c>
      <c r="CK44" s="155"/>
      <c r="CL44" s="155"/>
      <c r="CM44" s="155"/>
      <c r="CN44" s="155"/>
      <c r="CO44" s="351" t="s">
        <v>159</v>
      </c>
      <c r="CP44" s="155"/>
      <c r="CQ44" s="155"/>
      <c r="CR44" s="155"/>
      <c r="CS44" s="351" t="s">
        <v>146</v>
      </c>
      <c r="CT44" s="155"/>
      <c r="CU44" s="134"/>
      <c r="CV44" s="134"/>
      <c r="CW44" s="134"/>
    </row>
    <row r="45" spans="1:101" ht="18.75" customHeight="1" thickBot="1" x14ac:dyDescent="0.3">
      <c r="A45" s="60"/>
      <c r="B45" s="60"/>
      <c r="C45" s="75" t="str">
        <f>Spielplan!$C$45</f>
        <v>Uruguay</v>
      </c>
      <c r="D45" s="76"/>
      <c r="E45" s="104"/>
      <c r="F45" s="93"/>
      <c r="G45" s="104"/>
      <c r="H45" s="75" t="str">
        <f>Spielplan!$H$45</f>
        <v>Costa Rica</v>
      </c>
      <c r="I45" s="76"/>
      <c r="J45" s="60"/>
      <c r="K45" s="60" t="s">
        <v>85</v>
      </c>
      <c r="L45" s="60">
        <f t="shared" ref="L45:L50" si="12">IF(E45-G45&gt;0,1,IF(G45=E45,0,-1))</f>
        <v>0</v>
      </c>
      <c r="M45" s="60">
        <f>IF($E45="",0,IF($E45&gt;$G45,3,IF($E45=G45,1,0)))</f>
        <v>0</v>
      </c>
      <c r="N45" s="60">
        <f>IF($G45="",0,IF($E45&gt;$G45,0,IF($E45=G45,1,3)))</f>
        <v>0</v>
      </c>
      <c r="O45" s="60"/>
      <c r="P45" s="60"/>
      <c r="Q45" s="60">
        <f>E45</f>
        <v>0</v>
      </c>
      <c r="R45" s="60">
        <f>G45</f>
        <v>0</v>
      </c>
      <c r="S45" s="60"/>
      <c r="T45" s="60"/>
      <c r="U45" s="60">
        <f>G45</f>
        <v>0</v>
      </c>
      <c r="V45" s="60">
        <f>E45</f>
        <v>0</v>
      </c>
      <c r="W45" s="60"/>
      <c r="X45" s="60"/>
      <c r="Y45" s="60"/>
      <c r="Z45" s="60">
        <f>M51</f>
        <v>0</v>
      </c>
      <c r="AA45" s="60">
        <f>Q51</f>
        <v>0</v>
      </c>
      <c r="AB45" s="60">
        <f>U51</f>
        <v>0</v>
      </c>
      <c r="AC45" s="60">
        <f>AA45-AB45</f>
        <v>0</v>
      </c>
      <c r="AD45" s="60">
        <f>IF(Z45&gt;Z46,-1,0)</f>
        <v>0</v>
      </c>
      <c r="AE45" s="60">
        <f>IF(Z45&gt;Z47,-1,0)</f>
        <v>0</v>
      </c>
      <c r="AF45" s="60">
        <f>IF(Z45&gt;Z48,-1,0)</f>
        <v>0</v>
      </c>
      <c r="AG45" s="60">
        <f>10000-(AJ45*1000+AM45*100+AK45*10)</f>
        <v>10000</v>
      </c>
      <c r="AH45" s="90">
        <f>RANK(AG45,AG45:AG48,1)</f>
        <v>1</v>
      </c>
      <c r="AI45" s="60" t="str">
        <f>C45</f>
        <v>Uruguay</v>
      </c>
      <c r="AJ45" s="60">
        <f t="shared" ref="AJ45:AL48" si="13">Z45</f>
        <v>0</v>
      </c>
      <c r="AK45" s="60">
        <f t="shared" si="13"/>
        <v>0</v>
      </c>
      <c r="AL45" s="60">
        <f t="shared" si="13"/>
        <v>0</v>
      </c>
      <c r="AM45" s="60">
        <f>AK45-AL45</f>
        <v>0</v>
      </c>
      <c r="AN45" s="187"/>
      <c r="AO45" s="187">
        <f>IF(AG46=AG45,IF(G45&gt;E45,AG46-0.1,AG46),AG46)</f>
        <v>10000</v>
      </c>
      <c r="AP45" s="187">
        <f>IF(AG47=AG45,IF(G47&gt;E47,AG47-0.1,AG47),AG47)</f>
        <v>10000</v>
      </c>
      <c r="AQ45" s="187">
        <f>IF(AG48=AG45,IF(G49&gt;E49,AG48-0.1,AG48),AG48)</f>
        <v>10000</v>
      </c>
      <c r="AR45" s="187">
        <f>AN49</f>
        <v>30000</v>
      </c>
      <c r="AS45" s="90">
        <f>RANK(AR45,AR45:AR48,1)</f>
        <v>1</v>
      </c>
      <c r="AT45" s="60" t="str">
        <f t="shared" ref="AT45:AW48" si="14">AI45</f>
        <v>Uruguay</v>
      </c>
      <c r="AU45" s="60">
        <f t="shared" si="14"/>
        <v>0</v>
      </c>
      <c r="AV45" s="60">
        <f t="shared" si="14"/>
        <v>0</v>
      </c>
      <c r="AW45" s="60">
        <f t="shared" si="14"/>
        <v>0</v>
      </c>
      <c r="AX45" s="60"/>
      <c r="AY45" s="60"/>
      <c r="AZ45" s="60"/>
      <c r="BA45" s="77">
        <v>1</v>
      </c>
      <c r="BB45" s="75" t="str">
        <f>VLOOKUP(1,AS45:AT48,2,FALSE)</f>
        <v>Uruguay</v>
      </c>
      <c r="BC45" s="76"/>
      <c r="BD45" s="78">
        <f>VLOOKUP(1,AS45:AW48,3,FALSE)</f>
        <v>0</v>
      </c>
      <c r="BE45" s="79">
        <f>VLOOKUP(1,AS45:AW48,4,FALSE)</f>
        <v>0</v>
      </c>
      <c r="BF45" s="93" t="s">
        <v>12</v>
      </c>
      <c r="BG45" s="79">
        <f>VLOOKUP(1,AS45:AW48,5,FALSE)</f>
        <v>0</v>
      </c>
      <c r="BH45" s="80" t="s">
        <v>24</v>
      </c>
      <c r="BI45" s="85"/>
      <c r="BJ45" s="85">
        <f>IF(E45&gt;G45,IF(Spielplan!E45&gt;Spielplan!G45,Punktemodus!$B$3,0),0)</f>
        <v>0</v>
      </c>
      <c r="BK45" s="85">
        <f>IF(E45=G45,IF(Spielplan!E45=Spielplan!G45,Punktemodus!$B$3,0),0)</f>
        <v>10</v>
      </c>
      <c r="BL45" s="85">
        <f>IF(E45&lt;G45,IF(Spielplan!E45&lt;Spielplan!G45,Punktemodus!$B$3,0),0)</f>
        <v>0</v>
      </c>
      <c r="BM45" s="85">
        <f>IF(E45=Spielplan!E45,IF(G45=Spielplan!G45,Punktemodus!$B$5,0),0)</f>
        <v>3</v>
      </c>
      <c r="BN45" s="85">
        <f>IF(E45=Spielplan!E45,Punktemodus!$B$7,0)</f>
        <v>1</v>
      </c>
      <c r="BO45" s="85">
        <f>IF(G45=Spielplan!G45,Punktemodus!$B$7,0)</f>
        <v>1</v>
      </c>
      <c r="BP45" s="137">
        <f>IF(Spielplan!E45="",0,SUM(BJ45:BO45))</f>
        <v>0</v>
      </c>
      <c r="BQ45" s="85"/>
      <c r="BR45" s="141"/>
      <c r="BS45" s="363"/>
      <c r="BT45" s="364"/>
      <c r="BU45" s="365"/>
      <c r="BV45" s="366"/>
      <c r="BW45" s="156"/>
      <c r="BX45" s="351"/>
      <c r="BY45" s="351"/>
      <c r="BZ45" s="352"/>
      <c r="CA45" s="156"/>
      <c r="CB45" s="155"/>
      <c r="CC45" s="155"/>
      <c r="CD45" s="155"/>
      <c r="CE45" s="351"/>
      <c r="CF45" s="351"/>
      <c r="CG45" s="155"/>
      <c r="CH45" s="155"/>
      <c r="CI45" s="155"/>
      <c r="CJ45" s="351"/>
      <c r="CK45" s="155"/>
      <c r="CL45" s="155"/>
      <c r="CM45" s="155"/>
      <c r="CN45" s="155"/>
      <c r="CO45" s="351"/>
      <c r="CP45" s="155"/>
      <c r="CQ45" s="155"/>
      <c r="CR45" s="155"/>
      <c r="CS45" s="351"/>
      <c r="CT45" s="155"/>
      <c r="CU45" s="134"/>
      <c r="CV45" s="134"/>
      <c r="CW45" s="134"/>
    </row>
    <row r="46" spans="1:101" ht="18.75" customHeight="1" thickBot="1" x14ac:dyDescent="0.3">
      <c r="A46" s="60"/>
      <c r="B46" s="60"/>
      <c r="C46" s="48" t="str">
        <f>Spielplan!$C$46</f>
        <v>England</v>
      </c>
      <c r="D46" s="49"/>
      <c r="E46" s="104"/>
      <c r="F46" s="93"/>
      <c r="G46" s="104"/>
      <c r="H46" s="48" t="str">
        <f>Spielplan!$H$46</f>
        <v>Italien</v>
      </c>
      <c r="I46" s="49"/>
      <c r="J46" s="60"/>
      <c r="K46" s="60" t="s">
        <v>86</v>
      </c>
      <c r="L46" s="60">
        <f t="shared" si="12"/>
        <v>0</v>
      </c>
      <c r="M46" s="60"/>
      <c r="N46" s="60"/>
      <c r="O46" s="60">
        <f>IF($E46="",0,IF($E46&gt;$G46,3,IF($E46=$G46,1,0)))</f>
        <v>0</v>
      </c>
      <c r="P46" s="60">
        <f>IF($G46="",0,IF($E46&gt;$G46,0,IF($E46=$G46,1,3)))</f>
        <v>0</v>
      </c>
      <c r="Q46" s="60"/>
      <c r="R46" s="60"/>
      <c r="S46" s="60">
        <f>E46</f>
        <v>0</v>
      </c>
      <c r="T46" s="60">
        <f>G46</f>
        <v>0</v>
      </c>
      <c r="U46" s="60"/>
      <c r="V46" s="60"/>
      <c r="W46" s="60">
        <f>G46</f>
        <v>0</v>
      </c>
      <c r="X46" s="60">
        <f>E46</f>
        <v>0</v>
      </c>
      <c r="Y46" s="60"/>
      <c r="Z46" s="60">
        <f>N51</f>
        <v>0</v>
      </c>
      <c r="AA46" s="60">
        <f>R51</f>
        <v>0</v>
      </c>
      <c r="AB46" s="60">
        <f>V51</f>
        <v>0</v>
      </c>
      <c r="AC46" s="60">
        <f>AA46-AB46</f>
        <v>0</v>
      </c>
      <c r="AD46" s="60">
        <f>IF(Z46&gt;Z45,-1,0)</f>
        <v>0</v>
      </c>
      <c r="AE46" s="60">
        <f>IF(Z46&gt;Z47,-1,0)</f>
        <v>0</v>
      </c>
      <c r="AF46" s="60">
        <f>IF(Z46&gt;Z48,-1,0)</f>
        <v>0</v>
      </c>
      <c r="AG46" s="60">
        <f>10000-(AJ46*1000+AM46*100+AK46*10)</f>
        <v>10000</v>
      </c>
      <c r="AH46" s="90">
        <f>RANK(AG46,AG45:AG48,1)</f>
        <v>1</v>
      </c>
      <c r="AI46" s="60" t="str">
        <f>H45</f>
        <v>Costa Rica</v>
      </c>
      <c r="AJ46" s="60">
        <f t="shared" si="13"/>
        <v>0</v>
      </c>
      <c r="AK46" s="60">
        <f t="shared" si="13"/>
        <v>0</v>
      </c>
      <c r="AL46" s="60">
        <f t="shared" si="13"/>
        <v>0</v>
      </c>
      <c r="AM46" s="60">
        <f>AK46-AL46</f>
        <v>0</v>
      </c>
      <c r="AN46" s="187">
        <f>IF(AG45=AG46,IF(E45&gt;G45,AG45-0.1,AG45),AG45)</f>
        <v>10000</v>
      </c>
      <c r="AO46" s="187"/>
      <c r="AP46" s="187">
        <f>IF(AG47=AG46,IF(G50&gt;E50,AG47-0.1,AG47),AG47)</f>
        <v>10000</v>
      </c>
      <c r="AQ46" s="187">
        <f>IF(AG48=AG46,IF(G48&gt;E48,AG48-0.1,AG48),AG48)</f>
        <v>10000</v>
      </c>
      <c r="AR46" s="187">
        <f>AO49</f>
        <v>30000</v>
      </c>
      <c r="AS46" s="90">
        <f>RANK(AR46,AR45:AR48,1)</f>
        <v>1</v>
      </c>
      <c r="AT46" s="60" t="str">
        <f t="shared" si="14"/>
        <v>Costa Rica</v>
      </c>
      <c r="AU46" s="60">
        <f t="shared" si="14"/>
        <v>0</v>
      </c>
      <c r="AV46" s="60">
        <f t="shared" si="14"/>
        <v>0</v>
      </c>
      <c r="AW46" s="60">
        <f t="shared" si="14"/>
        <v>0</v>
      </c>
      <c r="AX46" s="60"/>
      <c r="AY46" s="60"/>
      <c r="AZ46" s="60"/>
      <c r="BA46" s="50">
        <v>2</v>
      </c>
      <c r="BB46" s="48" t="e">
        <f>VLOOKUP(2,AS45:AT48,2,FALSE)</f>
        <v>#N/A</v>
      </c>
      <c r="BC46" s="49"/>
      <c r="BD46" s="51" t="e">
        <f>VLOOKUP(2,AS45:AW48,3,FALSE)</f>
        <v>#N/A</v>
      </c>
      <c r="BE46" s="52" t="e">
        <f>VLOOKUP(2,AS45:AW48,4,FALSE)</f>
        <v>#N/A</v>
      </c>
      <c r="BF46" s="93" t="s">
        <v>12</v>
      </c>
      <c r="BG46" s="52" t="e">
        <f>VLOOKUP(2,AS45:AW48,5,FALSE)</f>
        <v>#N/A</v>
      </c>
      <c r="BH46" s="81" t="s">
        <v>25</v>
      </c>
      <c r="BI46" s="85"/>
      <c r="BJ46" s="85">
        <f>IF(E46&gt;G46,IF(Spielplan!E46&gt;Spielplan!G46,Punktemodus!$B$3,0),0)</f>
        <v>0</v>
      </c>
      <c r="BK46" s="85">
        <f>IF(E46=G46,IF(Spielplan!E46=Spielplan!G46,Punktemodus!$B$3,0),0)</f>
        <v>10</v>
      </c>
      <c r="BL46" s="85">
        <f>IF(E46&lt;G46,IF(Spielplan!E46&lt;Spielplan!G46,Punktemodus!$B$3,0),0)</f>
        <v>0</v>
      </c>
      <c r="BM46" s="85">
        <f>IF(E46=Spielplan!E46,IF(G46=Spielplan!G46,Punktemodus!$B$5,0),0)</f>
        <v>3</v>
      </c>
      <c r="BN46" s="85">
        <f>IF(E46=Spielplan!E46,Punktemodus!$B$7,0)</f>
        <v>1</v>
      </c>
      <c r="BO46" s="85">
        <f>IF(G46=Spielplan!G46,Punktemodus!$B$7,0)</f>
        <v>1</v>
      </c>
      <c r="BP46" s="137">
        <f>IF(Spielplan!E46="",0,SUM(BJ46:BO46))</f>
        <v>0</v>
      </c>
      <c r="BQ46" s="85"/>
      <c r="BR46" s="141"/>
      <c r="BS46" s="142"/>
      <c r="BT46" s="155"/>
      <c r="BU46" s="154" t="s">
        <v>120</v>
      </c>
      <c r="BV46" s="155"/>
      <c r="BW46" s="155"/>
      <c r="BX46" s="351"/>
      <c r="BY46" s="351"/>
      <c r="BZ46" s="352"/>
      <c r="CA46" s="155"/>
      <c r="CB46" s="155"/>
      <c r="CC46" s="155"/>
      <c r="CD46" s="155"/>
      <c r="CE46" s="351"/>
      <c r="CF46" s="351"/>
      <c r="CG46" s="155"/>
      <c r="CH46" s="155"/>
      <c r="CI46" s="155"/>
      <c r="CJ46" s="351"/>
      <c r="CK46" s="155"/>
      <c r="CL46" s="155"/>
      <c r="CM46" s="155"/>
      <c r="CN46" s="155"/>
      <c r="CO46" s="351"/>
      <c r="CP46" s="155"/>
      <c r="CQ46" s="155"/>
      <c r="CR46" s="155"/>
      <c r="CS46" s="351"/>
      <c r="CT46" s="155"/>
      <c r="CU46" s="134"/>
      <c r="CV46" s="134"/>
      <c r="CW46" s="134"/>
    </row>
    <row r="47" spans="1:101" ht="18.75" customHeight="1" thickBot="1" x14ac:dyDescent="0.3">
      <c r="A47" s="60"/>
      <c r="B47" s="60"/>
      <c r="C47" s="75" t="str">
        <f>C45</f>
        <v>Uruguay</v>
      </c>
      <c r="D47" s="76"/>
      <c r="E47" s="104"/>
      <c r="F47" s="93"/>
      <c r="G47" s="104"/>
      <c r="H47" s="75" t="str">
        <f>C46</f>
        <v>England</v>
      </c>
      <c r="I47" s="76"/>
      <c r="J47" s="60"/>
      <c r="K47" s="60" t="s">
        <v>87</v>
      </c>
      <c r="L47" s="60">
        <f t="shared" si="12"/>
        <v>0</v>
      </c>
      <c r="M47" s="60">
        <f>IF($E47="",0,IF($E47&gt;$G47,3,IF($E47=G47,1,0)))</f>
        <v>0</v>
      </c>
      <c r="N47" s="60"/>
      <c r="O47" s="60">
        <f>IF($G47="",0,IF($E47&gt;$G47,0,IF($E47=$G47,1,3)))</f>
        <v>0</v>
      </c>
      <c r="P47" s="60"/>
      <c r="Q47" s="60">
        <f>E47</f>
        <v>0</v>
      </c>
      <c r="R47" s="60"/>
      <c r="S47" s="60">
        <f>G47</f>
        <v>0</v>
      </c>
      <c r="T47" s="60"/>
      <c r="U47" s="60">
        <f>G47</f>
        <v>0</v>
      </c>
      <c r="V47" s="60"/>
      <c r="W47" s="60">
        <f>E47</f>
        <v>0</v>
      </c>
      <c r="X47" s="60"/>
      <c r="Y47" s="60"/>
      <c r="Z47" s="60">
        <f>O51</f>
        <v>0</v>
      </c>
      <c r="AA47" s="60">
        <f>S51</f>
        <v>0</v>
      </c>
      <c r="AB47" s="60">
        <f>W51</f>
        <v>0</v>
      </c>
      <c r="AC47" s="60">
        <f>AA47-AB47</f>
        <v>0</v>
      </c>
      <c r="AD47" s="60">
        <f>IF(Z47&gt;Z45,-1,0)</f>
        <v>0</v>
      </c>
      <c r="AE47" s="60">
        <f>IF(Z47&gt;Z46,-1,0)</f>
        <v>0</v>
      </c>
      <c r="AF47" s="60">
        <f>IF(Z47&gt;Z48,-1,0)</f>
        <v>0</v>
      </c>
      <c r="AG47" s="60">
        <f>10000-(AJ47*1000+AM47*100+AK47*10)</f>
        <v>10000</v>
      </c>
      <c r="AH47" s="90">
        <f>RANK(AG47,AG45:AG48,1)</f>
        <v>1</v>
      </c>
      <c r="AI47" s="60" t="str">
        <f>C46</f>
        <v>England</v>
      </c>
      <c r="AJ47" s="60">
        <f t="shared" si="13"/>
        <v>0</v>
      </c>
      <c r="AK47" s="60">
        <f t="shared" si="13"/>
        <v>0</v>
      </c>
      <c r="AL47" s="60">
        <f t="shared" si="13"/>
        <v>0</v>
      </c>
      <c r="AM47" s="60">
        <f>AK47-AL47</f>
        <v>0</v>
      </c>
      <c r="AN47" s="187">
        <f>IF(AG45=AG47,IF(E47&gt;G47,AG45-0.1,AG45),AG45)</f>
        <v>10000</v>
      </c>
      <c r="AO47" s="187">
        <f>IF(AG46=AG47,IF(E50&gt;G50,AG46-0.1,AG46),AG46)</f>
        <v>10000</v>
      </c>
      <c r="AP47" s="187"/>
      <c r="AQ47" s="187">
        <f>IF(AG48=AG47,IF(G46&gt;E46,AG48-0.1,AG48),AG48)</f>
        <v>10000</v>
      </c>
      <c r="AR47" s="187">
        <f>AP49</f>
        <v>30000</v>
      </c>
      <c r="AS47" s="90">
        <f>RANK(AR47,AR45:AR48,1)</f>
        <v>1</v>
      </c>
      <c r="AT47" s="60" t="str">
        <f t="shared" si="14"/>
        <v>England</v>
      </c>
      <c r="AU47" s="60">
        <f t="shared" si="14"/>
        <v>0</v>
      </c>
      <c r="AV47" s="60">
        <f t="shared" si="14"/>
        <v>0</v>
      </c>
      <c r="AW47" s="60">
        <f t="shared" si="14"/>
        <v>0</v>
      </c>
      <c r="AX47" s="60"/>
      <c r="AY47" s="60"/>
      <c r="AZ47" s="60"/>
      <c r="BA47" s="113">
        <v>3</v>
      </c>
      <c r="BB47" s="114" t="e">
        <f>VLOOKUP(3,AS45:AT48,2,FALSE)</f>
        <v>#N/A</v>
      </c>
      <c r="BC47" s="115"/>
      <c r="BD47" s="116" t="e">
        <f>VLOOKUP(3,AS45:AW48,3,FALSE)</f>
        <v>#N/A</v>
      </c>
      <c r="BE47" s="116" t="e">
        <f>VLOOKUP(3,AS45:AW48,4,FALSE)</f>
        <v>#N/A</v>
      </c>
      <c r="BF47" s="93" t="s">
        <v>12</v>
      </c>
      <c r="BG47" s="116" t="e">
        <f>VLOOKUP(3,AS45:AW48,5,FALSE)</f>
        <v>#N/A</v>
      </c>
      <c r="BH47" s="60"/>
      <c r="BI47" s="60"/>
      <c r="BJ47" s="85">
        <f>IF(E47&gt;G47,IF(Spielplan!E47&gt;Spielplan!G47,Punktemodus!$B$3,0),0)</f>
        <v>0</v>
      </c>
      <c r="BK47" s="85">
        <f>IF(E47=G47,IF(Spielplan!E47=Spielplan!G47,Punktemodus!$B$3,0),0)</f>
        <v>10</v>
      </c>
      <c r="BL47" s="85">
        <f>IF(E47&lt;G47,IF(Spielplan!E47&lt;Spielplan!G47,Punktemodus!$B$3,0),0)</f>
        <v>0</v>
      </c>
      <c r="BM47" s="85">
        <f>IF(E47=Spielplan!E47,IF(G47=Spielplan!G47,Punktemodus!$B$5,0),0)</f>
        <v>3</v>
      </c>
      <c r="BN47" s="85">
        <f>IF(E47=Spielplan!E47,Punktemodus!$B$7,0)</f>
        <v>1</v>
      </c>
      <c r="BO47" s="85">
        <f>IF(G47=Spielplan!G47,Punktemodus!$B$7,0)</f>
        <v>1</v>
      </c>
      <c r="BP47" s="137">
        <f>IF(Spielplan!E47="",0,SUM(BJ47:BO47))</f>
        <v>0</v>
      </c>
      <c r="BQ47" s="85"/>
      <c r="BR47" s="141"/>
      <c r="BS47" s="134"/>
      <c r="BT47" s="134"/>
      <c r="BU47" s="134"/>
      <c r="BV47" s="134"/>
      <c r="BW47" s="155"/>
      <c r="BX47" s="351"/>
      <c r="BY47" s="351"/>
      <c r="BZ47" s="352"/>
      <c r="CA47" s="155"/>
      <c r="CB47" s="155"/>
      <c r="CC47" s="155"/>
      <c r="CD47" s="155"/>
      <c r="CE47" s="351"/>
      <c r="CF47" s="351"/>
      <c r="CG47" s="155"/>
      <c r="CH47" s="155"/>
      <c r="CI47" s="155"/>
      <c r="CJ47" s="351"/>
      <c r="CK47" s="155"/>
      <c r="CL47" s="155"/>
      <c r="CM47" s="155"/>
      <c r="CN47" s="155"/>
      <c r="CO47" s="351"/>
      <c r="CP47" s="155"/>
      <c r="CQ47" s="155"/>
      <c r="CR47" s="155"/>
      <c r="CS47" s="351"/>
      <c r="CT47" s="155"/>
      <c r="CU47" s="134"/>
      <c r="CV47" s="134"/>
      <c r="CW47" s="134"/>
    </row>
    <row r="48" spans="1:101" ht="18.75" customHeight="1" thickBot="1" x14ac:dyDescent="0.3">
      <c r="A48" s="60"/>
      <c r="B48" s="60"/>
      <c r="C48" s="48" t="str">
        <f>H45</f>
        <v>Costa Rica</v>
      </c>
      <c r="D48" s="49"/>
      <c r="E48" s="104"/>
      <c r="F48" s="93"/>
      <c r="G48" s="104"/>
      <c r="H48" s="48" t="str">
        <f>H46</f>
        <v>Italien</v>
      </c>
      <c r="I48" s="49"/>
      <c r="J48" s="60"/>
      <c r="K48" s="60" t="s">
        <v>88</v>
      </c>
      <c r="L48" s="60">
        <f t="shared" si="12"/>
        <v>0</v>
      </c>
      <c r="M48" s="60"/>
      <c r="N48" s="60">
        <f>IF($E48="",0,IF($E48&gt;$G48,3,IF($E48=$G48,1,0)))</f>
        <v>0</v>
      </c>
      <c r="O48" s="60"/>
      <c r="P48" s="60">
        <f>IF($G48="",0,IF($E48&gt;$G48,0,IF($E48=$G48,1,3)))</f>
        <v>0</v>
      </c>
      <c r="Q48" s="60"/>
      <c r="R48" s="60">
        <f>E48</f>
        <v>0</v>
      </c>
      <c r="S48" s="60"/>
      <c r="T48" s="60">
        <f>G48</f>
        <v>0</v>
      </c>
      <c r="U48" s="60"/>
      <c r="V48" s="60">
        <f>G48</f>
        <v>0</v>
      </c>
      <c r="W48" s="60"/>
      <c r="X48" s="60">
        <f>E48</f>
        <v>0</v>
      </c>
      <c r="Y48" s="60"/>
      <c r="Z48" s="60">
        <f>P51</f>
        <v>0</v>
      </c>
      <c r="AA48" s="60">
        <f>T51</f>
        <v>0</v>
      </c>
      <c r="AB48" s="60">
        <f>X51</f>
        <v>0</v>
      </c>
      <c r="AC48" s="60">
        <f>AA48-AB48</f>
        <v>0</v>
      </c>
      <c r="AD48" s="60">
        <f>IF(Z48&gt;Z45,-1,0)</f>
        <v>0</v>
      </c>
      <c r="AE48" s="60">
        <f>IF(Z48&gt;Z46,-1,0)</f>
        <v>0</v>
      </c>
      <c r="AF48" s="60">
        <f>IF(Z48&gt;Z47,-1,0)</f>
        <v>0</v>
      </c>
      <c r="AG48" s="60">
        <f>10000-(AJ48*1000+AM48*100+AK48*10)</f>
        <v>10000</v>
      </c>
      <c r="AH48" s="90">
        <f>RANK(AG48,AG45:AG48,1)</f>
        <v>1</v>
      </c>
      <c r="AI48" s="60" t="str">
        <f>H46</f>
        <v>Italien</v>
      </c>
      <c r="AJ48" s="60">
        <f t="shared" si="13"/>
        <v>0</v>
      </c>
      <c r="AK48" s="60">
        <f t="shared" si="13"/>
        <v>0</v>
      </c>
      <c r="AL48" s="60">
        <f t="shared" si="13"/>
        <v>0</v>
      </c>
      <c r="AM48" s="60">
        <f>AK48-AL48</f>
        <v>0</v>
      </c>
      <c r="AN48" s="187">
        <f>IF(AG45=AG48,IF(E49&gt;G49,AG45-0.1,AG45),AG45)</f>
        <v>10000</v>
      </c>
      <c r="AO48" s="187">
        <f>IF(AG46=AG48,IF(E48&gt;G48,AG46-0.1,AG46),AG46)</f>
        <v>10000</v>
      </c>
      <c r="AP48" s="187">
        <f>IF(AG47=AG48,IF(E46&gt;G46,AG47-0.1,AG47),AG47)</f>
        <v>10000</v>
      </c>
      <c r="AQ48" s="187"/>
      <c r="AR48" s="187">
        <f>AQ49</f>
        <v>30000</v>
      </c>
      <c r="AS48" s="90">
        <f>RANK(AR48,AR45:AR48,1)</f>
        <v>1</v>
      </c>
      <c r="AT48" s="60" t="str">
        <f t="shared" si="14"/>
        <v>Italien</v>
      </c>
      <c r="AU48" s="60">
        <f t="shared" si="14"/>
        <v>0</v>
      </c>
      <c r="AV48" s="60">
        <f t="shared" si="14"/>
        <v>0</v>
      </c>
      <c r="AW48" s="60">
        <f t="shared" si="14"/>
        <v>0</v>
      </c>
      <c r="AX48" s="60"/>
      <c r="AY48" s="60"/>
      <c r="AZ48" s="60"/>
      <c r="BA48" s="113">
        <v>4</v>
      </c>
      <c r="BB48" s="114" t="e">
        <f>VLOOKUP(4,AS45:AT48,2,FALSE)</f>
        <v>#N/A</v>
      </c>
      <c r="BC48" s="115"/>
      <c r="BD48" s="116" t="e">
        <f>VLOOKUP(4,AS45:AW48,3,FALSE)</f>
        <v>#N/A</v>
      </c>
      <c r="BE48" s="116" t="e">
        <f>VLOOKUP(4,AS45:AW48,4,FALSE)</f>
        <v>#N/A</v>
      </c>
      <c r="BF48" s="93" t="s">
        <v>12</v>
      </c>
      <c r="BG48" s="116" t="e">
        <f>VLOOKUP(4,AS45:AW48,5,FALSE)</f>
        <v>#N/A</v>
      </c>
      <c r="BH48" s="60"/>
      <c r="BI48" s="60"/>
      <c r="BJ48" s="85">
        <f>IF(E48&gt;G48,IF(Spielplan!E48&gt;Spielplan!G48,Punktemodus!$B$3,0),0)</f>
        <v>0</v>
      </c>
      <c r="BK48" s="85">
        <f>IF(E48=G48,IF(Spielplan!E48=Spielplan!G48,Punktemodus!$B$3,0),0)</f>
        <v>10</v>
      </c>
      <c r="BL48" s="85">
        <f>IF(E48&lt;G48,IF(Spielplan!E48&lt;Spielplan!G48,Punktemodus!$B$3,0),0)</f>
        <v>0</v>
      </c>
      <c r="BM48" s="85">
        <f>IF(E48=Spielplan!E48,IF(G48=Spielplan!G48,Punktemodus!$B$5,0),0)</f>
        <v>3</v>
      </c>
      <c r="BN48" s="85">
        <f>IF(E48=Spielplan!E48,Punktemodus!$B$7,0)</f>
        <v>1</v>
      </c>
      <c r="BO48" s="85">
        <f>IF(G48=Spielplan!G48,Punktemodus!$B$7,0)</f>
        <v>1</v>
      </c>
      <c r="BP48" s="137">
        <f>IF(Spielplan!E48="",0,SUM(BJ48:BO48))</f>
        <v>0</v>
      </c>
      <c r="BQ48" s="85"/>
      <c r="BR48" s="141"/>
      <c r="BS48" s="143" t="s">
        <v>18</v>
      </c>
      <c r="BT48" s="144" t="str">
        <f>Spielplan!$BL$12</f>
        <v/>
      </c>
      <c r="BU48" s="145"/>
      <c r="BV48" s="146">
        <f>Spielplan!$BN$12</f>
        <v>0</v>
      </c>
      <c r="BW48" s="157"/>
      <c r="BX48" s="158">
        <f>IF(BT12=BT48,Punktemodus!$B$11,0)</f>
        <v>10</v>
      </c>
      <c r="BY48" s="158">
        <f>IF(BT48=BT29,Punktemodus!B13,0)</f>
        <v>5</v>
      </c>
      <c r="BZ48" s="142"/>
      <c r="CA48" s="155"/>
      <c r="CB48" s="154" t="s">
        <v>27</v>
      </c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34"/>
      <c r="CV48" s="134"/>
      <c r="CW48" s="134"/>
    </row>
    <row r="49" spans="1:101" ht="18.75" customHeight="1" thickBot="1" x14ac:dyDescent="0.3">
      <c r="A49" s="60"/>
      <c r="B49" s="60"/>
      <c r="C49" s="75" t="str">
        <f>C45</f>
        <v>Uruguay</v>
      </c>
      <c r="D49" s="76"/>
      <c r="E49" s="104"/>
      <c r="F49" s="93"/>
      <c r="G49" s="104"/>
      <c r="H49" s="75" t="str">
        <f>H46</f>
        <v>Italien</v>
      </c>
      <c r="I49" s="76"/>
      <c r="J49" s="60"/>
      <c r="K49" s="60" t="s">
        <v>89</v>
      </c>
      <c r="L49" s="60">
        <f t="shared" si="12"/>
        <v>0</v>
      </c>
      <c r="M49" s="60">
        <f>IF($E49="",0,IF($E49&gt;$G49,3,IF($E49=G49,1,0)))</f>
        <v>0</v>
      </c>
      <c r="N49" s="60"/>
      <c r="O49" s="60"/>
      <c r="P49" s="60">
        <f>IF($G49="",0,IF($E49&gt;$G49,0,IF($E49=$G49,1,3)))</f>
        <v>0</v>
      </c>
      <c r="Q49" s="60">
        <f>E49</f>
        <v>0</v>
      </c>
      <c r="R49" s="60"/>
      <c r="S49" s="60"/>
      <c r="T49" s="60">
        <f>G49</f>
        <v>0</v>
      </c>
      <c r="U49" s="60">
        <f>G49</f>
        <v>0</v>
      </c>
      <c r="V49" s="60"/>
      <c r="W49" s="60"/>
      <c r="X49" s="60">
        <f>E49</f>
        <v>0</v>
      </c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187">
        <f>SUM(AN45:AN48)</f>
        <v>30000</v>
      </c>
      <c r="AO49" s="187">
        <f>SUM(AO45:AO48)</f>
        <v>30000</v>
      </c>
      <c r="AP49" s="187">
        <f>SUM(AP45:AP48)</f>
        <v>30000</v>
      </c>
      <c r="AQ49" s="187">
        <f>SUM(AQ45:AQ48)</f>
        <v>30000</v>
      </c>
      <c r="AR49" s="187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85">
        <f>IF(E49&gt;G49,IF(Spielplan!E49&gt;Spielplan!G49,Punktemodus!$B$3,0),0)</f>
        <v>0</v>
      </c>
      <c r="BK49" s="85">
        <f>IF(E49=G49,IF(Spielplan!E49=Spielplan!G49,Punktemodus!$B$3,0),0)</f>
        <v>10</v>
      </c>
      <c r="BL49" s="85">
        <f>IF(E49&lt;G49,IF(Spielplan!E49&lt;Spielplan!G49,Punktemodus!$B$3,0),0)</f>
        <v>0</v>
      </c>
      <c r="BM49" s="85">
        <f>IF(E49=Spielplan!E49,IF(G49=Spielplan!G49,Punktemodus!$B$5,0),0)</f>
        <v>3</v>
      </c>
      <c r="BN49" s="85">
        <f>IF(E49=Spielplan!E49,Punktemodus!$B$7,0)</f>
        <v>1</v>
      </c>
      <c r="BO49" s="85">
        <f>IF(G49=Spielplan!G49,Punktemodus!$B$7,0)</f>
        <v>1</v>
      </c>
      <c r="BP49" s="137">
        <f>IF(Spielplan!E49="",0,SUM(BJ49:BO49))</f>
        <v>0</v>
      </c>
      <c r="BQ49" s="60"/>
      <c r="BR49" s="141"/>
      <c r="BS49" s="149" t="s">
        <v>21</v>
      </c>
      <c r="BT49" s="144" t="str">
        <f>Spielplan!$BL$13</f>
        <v/>
      </c>
      <c r="BU49" s="145"/>
      <c r="BV49" s="146">
        <f>Spielplan!$BN$13</f>
        <v>0</v>
      </c>
      <c r="BW49" s="155"/>
      <c r="BX49" s="158">
        <f>IF(BT13=BT49,Punktemodus!$B$11,0)</f>
        <v>10</v>
      </c>
      <c r="BY49" s="158">
        <f>IF(BT49=BT28,Punktemodus!B13,0)</f>
        <v>5</v>
      </c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34"/>
      <c r="CV49" s="134"/>
      <c r="CW49" s="134"/>
    </row>
    <row r="50" spans="1:101" ht="18.75" customHeight="1" thickBot="1" x14ac:dyDescent="0.3">
      <c r="A50" s="60"/>
      <c r="B50" s="60"/>
      <c r="C50" s="48" t="str">
        <f>H45</f>
        <v>Costa Rica</v>
      </c>
      <c r="D50" s="49"/>
      <c r="E50" s="104"/>
      <c r="F50" s="93"/>
      <c r="G50" s="104"/>
      <c r="H50" s="48" t="str">
        <f>C46</f>
        <v>England</v>
      </c>
      <c r="I50" s="49"/>
      <c r="J50" s="60"/>
      <c r="K50" s="60" t="s">
        <v>89</v>
      </c>
      <c r="L50" s="60">
        <f t="shared" si="12"/>
        <v>0</v>
      </c>
      <c r="M50" s="60"/>
      <c r="N50" s="60">
        <f>IF($E50="",0,IF($E50&gt;$G50,3,IF($E50=$G50,1,0)))</f>
        <v>0</v>
      </c>
      <c r="O50" s="60">
        <f>IF($G50="",0,IF($E50&gt;$G50,0,IF($E50=$G50,1,3)))</f>
        <v>0</v>
      </c>
      <c r="P50" s="60"/>
      <c r="Q50" s="60"/>
      <c r="R50" s="60">
        <f>E50</f>
        <v>0</v>
      </c>
      <c r="S50" s="60">
        <f>G50</f>
        <v>0</v>
      </c>
      <c r="T50" s="60"/>
      <c r="U50" s="60"/>
      <c r="V50" s="60">
        <f>G50</f>
        <v>0</v>
      </c>
      <c r="W50" s="60">
        <f>E50</f>
        <v>0</v>
      </c>
      <c r="X50" s="60"/>
      <c r="Y50" s="60"/>
      <c r="Z50" s="60" t="s">
        <v>30</v>
      </c>
      <c r="AA50" s="60"/>
      <c r="AB50" s="60"/>
      <c r="AC50" s="60"/>
      <c r="AD50" s="60"/>
      <c r="AE50" s="60"/>
      <c r="AF50" s="60"/>
      <c r="AG50" s="60" t="b">
        <f>OR(AG45=AG46,AG45=AG47,AG45=AG48,AG46=AG47,AG46=AG48,AG47=AG48)</f>
        <v>1</v>
      </c>
      <c r="AH50" s="60"/>
      <c r="AI50" s="60"/>
      <c r="AJ50" s="60"/>
      <c r="AK50" s="60"/>
      <c r="AL50" s="60"/>
      <c r="AM50" s="60"/>
      <c r="AN50" s="60"/>
      <c r="AO50" s="60" t="s">
        <v>34</v>
      </c>
      <c r="AP50" s="60"/>
      <c r="AQ50" s="60"/>
      <c r="AR50" s="60" t="b">
        <f>OR(AR45=AR46,AR45=AR47,AR45=AR48,AR46=AR47,AR46=AR48,AR47=AR48)</f>
        <v>1</v>
      </c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85">
        <f>IF(E50&gt;G50,IF(Spielplan!E50&gt;Spielplan!G50,Punktemodus!$B$3,0),0)</f>
        <v>0</v>
      </c>
      <c r="BK50" s="85">
        <f>IF(E50=G50,IF(Spielplan!E50=Spielplan!G50,Punktemodus!$B$3,0),0)</f>
        <v>10</v>
      </c>
      <c r="BL50" s="85">
        <f>IF(E50&lt;G50,IF(Spielplan!E50&lt;Spielplan!G50,Punktemodus!$B$3,0),0)</f>
        <v>0</v>
      </c>
      <c r="BM50" s="85">
        <f>IF(E50=Spielplan!E50,IF(G50=Spielplan!G50,Punktemodus!$B$5,0),0)</f>
        <v>3</v>
      </c>
      <c r="BN50" s="85">
        <f>IF(E50=Spielplan!E50,Punktemodus!$B$7,0)</f>
        <v>1</v>
      </c>
      <c r="BO50" s="85">
        <f>IF(G50=Spielplan!G50,Punktemodus!$B$7,0)</f>
        <v>1</v>
      </c>
      <c r="BP50" s="137">
        <f>IF(Spielplan!E50="",0,SUM(BJ50:BO50))</f>
        <v>0</v>
      </c>
      <c r="BQ50" s="60"/>
      <c r="BR50" s="141"/>
      <c r="BS50" s="150"/>
      <c r="BT50" s="134"/>
      <c r="BU50" s="134"/>
      <c r="BV50" s="151"/>
      <c r="BW50" s="157"/>
      <c r="BX50" s="158"/>
      <c r="BY50" s="158"/>
      <c r="BZ50" s="155"/>
      <c r="CA50" s="144" t="str">
        <f>Spielplan!$BS$14</f>
        <v/>
      </c>
      <c r="CB50" s="159"/>
      <c r="CC50" s="146">
        <f>Spielplan!$BU$14</f>
        <v>0</v>
      </c>
      <c r="CD50" s="157"/>
      <c r="CE50" s="155">
        <f>IF(CA50=CA14,Punktemodus!B15,0)</f>
        <v>20</v>
      </c>
      <c r="CF50" s="158">
        <f>IF(OR(CA50=$CA$15,CA50=$CA$22,CA50=$CA$23,CA50=$CA$30,CA50=$CA$31,CA50=$CA$38,CA50=$CA$39),Punktemodus!B17,0)</f>
        <v>10</v>
      </c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34"/>
      <c r="CV50" s="134"/>
      <c r="CW50" s="134"/>
    </row>
    <row r="51" spans="1:101" ht="18.75" customHeight="1" thickBot="1" x14ac:dyDescent="0.3">
      <c r="A51" s="60"/>
      <c r="B51" s="60"/>
      <c r="C51" s="136" t="str">
        <f>IF(G50="","",IF(AR50=TRUE,"Achtung: Fehler in Tabelle!",""))</f>
        <v/>
      </c>
      <c r="D51" s="60"/>
      <c r="E51" s="85"/>
      <c r="F51" s="60"/>
      <c r="G51" s="85"/>
      <c r="H51" s="60"/>
      <c r="I51" s="60"/>
      <c r="J51" s="60"/>
      <c r="K51" s="60"/>
      <c r="L51" s="60"/>
      <c r="M51" s="60">
        <f t="shared" ref="M51:X51" si="15">SUM(M45:M50)</f>
        <v>0</v>
      </c>
      <c r="N51" s="60">
        <f t="shared" si="15"/>
        <v>0</v>
      </c>
      <c r="O51" s="60">
        <f t="shared" si="15"/>
        <v>0</v>
      </c>
      <c r="P51" s="60">
        <f t="shared" si="15"/>
        <v>0</v>
      </c>
      <c r="Q51" s="60">
        <f t="shared" si="15"/>
        <v>0</v>
      </c>
      <c r="R51" s="60">
        <f t="shared" si="15"/>
        <v>0</v>
      </c>
      <c r="S51" s="60">
        <f t="shared" si="15"/>
        <v>0</v>
      </c>
      <c r="T51" s="60">
        <f t="shared" si="15"/>
        <v>0</v>
      </c>
      <c r="U51" s="60">
        <f t="shared" si="15"/>
        <v>0</v>
      </c>
      <c r="V51" s="60">
        <f t="shared" si="15"/>
        <v>0</v>
      </c>
      <c r="W51" s="60">
        <f t="shared" si="15"/>
        <v>0</v>
      </c>
      <c r="X51" s="60">
        <f t="shared" si="15"/>
        <v>0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160">
        <f>SUM(BP45:BP50)</f>
        <v>0</v>
      </c>
      <c r="BQ51" s="60"/>
      <c r="BR51" s="141"/>
      <c r="BS51" s="152"/>
      <c r="BT51" s="134"/>
      <c r="BU51" s="134"/>
      <c r="BV51" s="151"/>
      <c r="BW51" s="157"/>
      <c r="BX51" s="158"/>
      <c r="BY51" s="158"/>
      <c r="BZ51" s="155"/>
      <c r="CA51" s="144" t="str">
        <f>Spielplan!$BS$15</f>
        <v/>
      </c>
      <c r="CB51" s="159"/>
      <c r="CC51" s="146">
        <f>Spielplan!$BU$15</f>
        <v>0</v>
      </c>
      <c r="CD51" s="155"/>
      <c r="CE51" s="155">
        <f>IF(CA51=CA15,Punktemodus!B15,0)</f>
        <v>20</v>
      </c>
      <c r="CF51" s="158">
        <f>IF(OR(CA51=$CA$14,CA51=$CA$22,CA51=$CA$23,CA51=$CA$30,CA51=$CA$31,CA51=$CA$38,CA51=$CA$39),Punktemodus!B17,0)</f>
        <v>10</v>
      </c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34"/>
      <c r="CV51" s="134"/>
      <c r="CW51" s="134"/>
    </row>
    <row r="52" spans="1:101" ht="18.75" customHeight="1" thickBot="1" x14ac:dyDescent="0.3">
      <c r="A52" s="60"/>
      <c r="B52" s="60"/>
      <c r="C52" s="60"/>
      <c r="D52" s="60"/>
      <c r="E52" s="85"/>
      <c r="F52" s="60"/>
      <c r="G52" s="85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138"/>
      <c r="BQ52" s="60"/>
      <c r="BR52" s="141"/>
      <c r="BS52" s="153" t="s">
        <v>22</v>
      </c>
      <c r="BT52" s="144" t="str">
        <f>Spielplan!$BL$16</f>
        <v/>
      </c>
      <c r="BU52" s="145"/>
      <c r="BV52" s="146">
        <f>Spielplan!$BN$16</f>
        <v>0</v>
      </c>
      <c r="BW52" s="155"/>
      <c r="BX52" s="158">
        <f>IF(BT16=BT52,Punktemodus!$B$11,0)</f>
        <v>10</v>
      </c>
      <c r="BY52" s="158">
        <f>IF(BT52=BT33,Punktemodus!B13,0)</f>
        <v>5</v>
      </c>
      <c r="BZ52" s="155"/>
      <c r="CA52" s="155"/>
      <c r="CB52" s="155"/>
      <c r="CC52" s="155"/>
      <c r="CD52" s="155"/>
      <c r="CE52" s="155"/>
      <c r="CF52" s="154"/>
      <c r="CG52" s="154" t="s">
        <v>28</v>
      </c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34"/>
      <c r="CV52" s="134"/>
      <c r="CW52" s="134"/>
    </row>
    <row r="53" spans="1:101" ht="18.75" customHeight="1" thickBot="1" x14ac:dyDescent="0.25">
      <c r="A53" s="60"/>
      <c r="B53" s="60"/>
      <c r="C53" s="60"/>
      <c r="D53" s="60"/>
      <c r="E53" s="85"/>
      <c r="F53" s="60"/>
      <c r="G53" s="85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138"/>
      <c r="BQ53" s="60"/>
      <c r="BR53" s="141"/>
      <c r="BS53" s="149" t="s">
        <v>25</v>
      </c>
      <c r="BT53" s="144" t="str">
        <f>Spielplan!$BL$17</f>
        <v/>
      </c>
      <c r="BU53" s="145"/>
      <c r="BV53" s="146">
        <f>Spielplan!$BN$17</f>
        <v>0</v>
      </c>
      <c r="BW53" s="155"/>
      <c r="BX53" s="158">
        <f>IF(BT17=BT53,Punktemodus!$B$11,0)</f>
        <v>10</v>
      </c>
      <c r="BY53" s="158">
        <f>IF(BT53=BT32,Punktemodus!B13,0)</f>
        <v>5</v>
      </c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34"/>
      <c r="CV53" s="134"/>
      <c r="CW53" s="134"/>
    </row>
    <row r="54" spans="1:101" ht="18.75" customHeight="1" thickBot="1" x14ac:dyDescent="0.3">
      <c r="A54" s="60"/>
      <c r="B54" s="60"/>
      <c r="C54" s="88" t="s">
        <v>90</v>
      </c>
      <c r="D54" s="60"/>
      <c r="E54" s="85"/>
      <c r="F54" s="60"/>
      <c r="G54" s="85"/>
      <c r="H54" s="60"/>
      <c r="I54" s="60"/>
      <c r="J54" s="60"/>
      <c r="K54" s="60"/>
      <c r="L54" s="60"/>
      <c r="M54" s="60" t="s">
        <v>4</v>
      </c>
      <c r="N54" s="60"/>
      <c r="O54" s="60"/>
      <c r="P54" s="60"/>
      <c r="Q54" s="60" t="s">
        <v>6</v>
      </c>
      <c r="R54" s="60"/>
      <c r="S54" s="60"/>
      <c r="T54" s="60"/>
      <c r="U54" s="60" t="s">
        <v>7</v>
      </c>
      <c r="V54" s="60"/>
      <c r="W54" s="60"/>
      <c r="X54" s="60"/>
      <c r="Y54" s="60"/>
      <c r="Z54" s="60" t="s">
        <v>4</v>
      </c>
      <c r="AA54" s="60" t="s">
        <v>5</v>
      </c>
      <c r="AB54" s="60"/>
      <c r="AC54" s="60"/>
      <c r="AD54" s="60" t="s">
        <v>9</v>
      </c>
      <c r="AE54" s="60"/>
      <c r="AF54" s="60"/>
      <c r="AG54" s="60"/>
      <c r="AH54" s="60" t="s">
        <v>32</v>
      </c>
      <c r="AI54" s="60"/>
      <c r="AJ54" s="60"/>
      <c r="AK54" s="60"/>
      <c r="AL54" s="60"/>
      <c r="AM54" s="60"/>
      <c r="AN54" s="60" t="s">
        <v>35</v>
      </c>
      <c r="AO54" s="60"/>
      <c r="AP54" s="60"/>
      <c r="AQ54" s="60"/>
      <c r="AR54" s="60"/>
      <c r="AS54" s="60" t="s">
        <v>33</v>
      </c>
      <c r="AT54" s="60"/>
      <c r="AU54" s="60"/>
      <c r="AV54" s="60"/>
      <c r="AW54" s="60"/>
      <c r="AX54" s="60"/>
      <c r="AY54" s="60"/>
      <c r="AZ54" s="60"/>
      <c r="BA54" s="89" t="s">
        <v>10</v>
      </c>
      <c r="BB54" s="60"/>
      <c r="BC54" s="90" t="s">
        <v>4</v>
      </c>
      <c r="BD54" s="60"/>
      <c r="BE54" s="61" t="s">
        <v>5</v>
      </c>
      <c r="BF54" s="60"/>
      <c r="BG54" s="60"/>
      <c r="BH54" s="60"/>
      <c r="BI54" s="85"/>
      <c r="BJ54" s="60"/>
      <c r="BK54" s="60"/>
      <c r="BL54" s="60"/>
      <c r="BM54" s="60"/>
      <c r="BN54" s="60"/>
      <c r="BO54" s="60"/>
      <c r="BP54" s="138"/>
      <c r="BQ54" s="85"/>
      <c r="BR54" s="141"/>
      <c r="BS54" s="150"/>
      <c r="BT54" s="134"/>
      <c r="BU54" s="134"/>
      <c r="BV54" s="134"/>
      <c r="BW54" s="134"/>
      <c r="BX54" s="148"/>
      <c r="BY54" s="148"/>
      <c r="BZ54" s="134"/>
      <c r="CA54" s="134"/>
      <c r="CB54" s="134"/>
      <c r="CC54" s="134"/>
      <c r="CD54" s="134"/>
      <c r="CE54" s="134"/>
      <c r="CF54" s="144" t="str">
        <f>Spielplan!$BX$18</f>
        <v/>
      </c>
      <c r="CG54" s="145"/>
      <c r="CH54" s="146">
        <f>Spielplan!$BZ$18</f>
        <v>0</v>
      </c>
      <c r="CI54" s="134"/>
      <c r="CJ54" s="134">
        <f>IF(OR(CF54=$CF$18,CF54=$CF$19,CF54=$CF$34,CF54=$CF$35),Punktemodus!$B$19,0)</f>
        <v>30</v>
      </c>
      <c r="CK54" s="134"/>
      <c r="CL54" s="134"/>
      <c r="CM54" s="134"/>
      <c r="CN54" s="134"/>
      <c r="CO54" s="134"/>
      <c r="CP54" s="134"/>
      <c r="CQ54" s="134"/>
      <c r="CR54" s="134"/>
      <c r="CS54" s="134">
        <f>IF(CQ59=CQ23,Punktemodus!B23,0)</f>
        <v>50</v>
      </c>
      <c r="CT54" s="134"/>
      <c r="CU54" s="134"/>
      <c r="CV54" s="134"/>
      <c r="CW54" s="134"/>
    </row>
    <row r="55" spans="1:101" ht="18.75" customHeight="1" thickBot="1" x14ac:dyDescent="0.25">
      <c r="A55" s="60"/>
      <c r="B55" s="60"/>
      <c r="C55" s="92"/>
      <c r="D55" s="60"/>
      <c r="E55" s="85"/>
      <c r="F55" s="60"/>
      <c r="G55" s="85"/>
      <c r="H55" s="60"/>
      <c r="I55" s="60"/>
      <c r="J55" s="60"/>
      <c r="K55" s="60"/>
      <c r="L55" s="60"/>
      <c r="M55" s="60" t="s">
        <v>0</v>
      </c>
      <c r="N55" s="60" t="s">
        <v>1</v>
      </c>
      <c r="O55" s="60" t="s">
        <v>2</v>
      </c>
      <c r="P55" s="60" t="s">
        <v>3</v>
      </c>
      <c r="Q55" s="60" t="s">
        <v>0</v>
      </c>
      <c r="R55" s="60" t="s">
        <v>1</v>
      </c>
      <c r="S55" s="60" t="s">
        <v>2</v>
      </c>
      <c r="T55" s="60" t="s">
        <v>3</v>
      </c>
      <c r="U55" s="60" t="s">
        <v>0</v>
      </c>
      <c r="V55" s="60" t="s">
        <v>1</v>
      </c>
      <c r="W55" s="60" t="s">
        <v>2</v>
      </c>
      <c r="X55" s="60" t="s">
        <v>3</v>
      </c>
      <c r="Y55" s="60"/>
      <c r="Z55" s="60" t="s">
        <v>8</v>
      </c>
      <c r="AA55" s="60"/>
      <c r="AB55" s="60"/>
      <c r="AC55" s="60"/>
      <c r="AD55" s="60"/>
      <c r="AE55" s="60"/>
      <c r="AF55" s="60"/>
      <c r="AG55" s="60"/>
      <c r="AH55" s="60" t="s">
        <v>31</v>
      </c>
      <c r="AI55" s="60"/>
      <c r="AJ55" s="60"/>
      <c r="AK55" s="60"/>
      <c r="AL55" s="60"/>
      <c r="AM55" s="60"/>
      <c r="AN55" s="60" t="str">
        <f>AI56</f>
        <v>Schweiz</v>
      </c>
      <c r="AO55" s="60" t="str">
        <f>AI57</f>
        <v>Ecuador</v>
      </c>
      <c r="AP55" s="60" t="str">
        <f>AI58</f>
        <v>Frankreich</v>
      </c>
      <c r="AQ55" s="60" t="str">
        <f>AI59</f>
        <v>Honduras</v>
      </c>
      <c r="AR55" s="60"/>
      <c r="AS55" s="60" t="s">
        <v>31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85"/>
      <c r="BJ55" s="85"/>
      <c r="BK55" s="85"/>
      <c r="BL55" s="85"/>
      <c r="BM55" s="85"/>
      <c r="BN55" s="85"/>
      <c r="BO55" s="85"/>
      <c r="BP55" s="137"/>
      <c r="BQ55" s="85"/>
      <c r="BR55" s="141"/>
      <c r="BS55" s="134"/>
      <c r="BT55" s="134"/>
      <c r="BU55" s="134"/>
      <c r="BV55" s="134"/>
      <c r="BW55" s="134"/>
      <c r="BX55" s="148"/>
      <c r="BY55" s="148"/>
      <c r="BZ55" s="134"/>
      <c r="CA55" s="134"/>
      <c r="CB55" s="134"/>
      <c r="CC55" s="134"/>
      <c r="CD55" s="134"/>
      <c r="CE55" s="134"/>
      <c r="CF55" s="144" t="str">
        <f>Spielplan!$BX$19</f>
        <v/>
      </c>
      <c r="CG55" s="145"/>
      <c r="CH55" s="146">
        <f>Spielplan!$BZ$19</f>
        <v>0</v>
      </c>
      <c r="CI55" s="134"/>
      <c r="CJ55" s="134">
        <f>IF(OR(CF55=$CF$18,CF55=$CF$19,CF55=$CF$34,CF55=$CF$35),Punktemodus!$B$19,0)</f>
        <v>30</v>
      </c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</row>
    <row r="56" spans="1:101" ht="18.75" customHeight="1" thickBot="1" x14ac:dyDescent="0.3">
      <c r="A56" s="60"/>
      <c r="B56" s="60"/>
      <c r="C56" s="191" t="str">
        <f>Spielplan!$C56</f>
        <v>Schweiz</v>
      </c>
      <c r="D56" s="192"/>
      <c r="E56" s="104"/>
      <c r="F56" s="93"/>
      <c r="G56" s="104"/>
      <c r="H56" s="191" t="str">
        <f>Spielplan!$H$56</f>
        <v>Ecuador</v>
      </c>
      <c r="I56" s="192"/>
      <c r="J56" s="60"/>
      <c r="K56" s="60" t="s">
        <v>96</v>
      </c>
      <c r="L56" s="60">
        <f t="shared" ref="L56:L61" si="16">IF(E56-G56&gt;0,1,IF(G56=E56,0,-1))</f>
        <v>0</v>
      </c>
      <c r="M56" s="60">
        <f>IF($E56="",0,IF($E56&gt;$G56,3,IF($E56=G56,1,0)))</f>
        <v>0</v>
      </c>
      <c r="N56" s="60">
        <f>IF($G56="",0,IF($E56&gt;$G56,0,IF($E56=G56,1,3)))</f>
        <v>0</v>
      </c>
      <c r="O56" s="60"/>
      <c r="P56" s="60"/>
      <c r="Q56" s="60">
        <f>E56</f>
        <v>0</v>
      </c>
      <c r="R56" s="60">
        <f>G56</f>
        <v>0</v>
      </c>
      <c r="S56" s="60"/>
      <c r="T56" s="60"/>
      <c r="U56" s="60">
        <f>G56</f>
        <v>0</v>
      </c>
      <c r="V56" s="60">
        <f>E56</f>
        <v>0</v>
      </c>
      <c r="W56" s="60"/>
      <c r="X56" s="60"/>
      <c r="Y56" s="60"/>
      <c r="Z56" s="60">
        <f>M62</f>
        <v>0</v>
      </c>
      <c r="AA56" s="60">
        <f>Q62</f>
        <v>0</v>
      </c>
      <c r="AB56" s="60">
        <f>U62</f>
        <v>0</v>
      </c>
      <c r="AC56" s="60">
        <f>AA56-AB56</f>
        <v>0</v>
      </c>
      <c r="AD56" s="60">
        <f>IF(Z56&gt;Z57,-1,0)</f>
        <v>0</v>
      </c>
      <c r="AE56" s="60">
        <f>IF(Z56&gt;Z58,-1,0)</f>
        <v>0</v>
      </c>
      <c r="AF56" s="60">
        <f>IF(Z56&gt;Z59,-1,0)</f>
        <v>0</v>
      </c>
      <c r="AG56" s="60">
        <f>10000-(AJ56*1000+AM56*100+AK56*10)</f>
        <v>10000</v>
      </c>
      <c r="AH56" s="90">
        <f>RANK(AG56,AG56:AG59,1)</f>
        <v>1</v>
      </c>
      <c r="AI56" s="60" t="str">
        <f>C56</f>
        <v>Schweiz</v>
      </c>
      <c r="AJ56" s="60">
        <f t="shared" ref="AJ56:AL59" si="17">Z56</f>
        <v>0</v>
      </c>
      <c r="AK56" s="60">
        <f t="shared" si="17"/>
        <v>0</v>
      </c>
      <c r="AL56" s="60">
        <f t="shared" si="17"/>
        <v>0</v>
      </c>
      <c r="AM56" s="60">
        <f>AK56-AL56</f>
        <v>0</v>
      </c>
      <c r="AN56" s="187"/>
      <c r="AO56" s="187">
        <f>IF(AG57=AG56,IF(G56&gt;E56,AG57-0.1,AG57),AG57)</f>
        <v>10000</v>
      </c>
      <c r="AP56" s="187">
        <f>IF(AG58=AG56,IF(G58&gt;E58,AG58-0.1,AG58),AG58)</f>
        <v>10000</v>
      </c>
      <c r="AQ56" s="187">
        <f>IF(AG59=AG56,IF(G60&gt;E60,AG59-0.1,AG59),AG59)</f>
        <v>10000</v>
      </c>
      <c r="AR56" s="187">
        <f>AN60</f>
        <v>30000</v>
      </c>
      <c r="AS56" s="90">
        <f>RANK(AR56,AR56:AR59,1)</f>
        <v>1</v>
      </c>
      <c r="AT56" s="60" t="str">
        <f t="shared" ref="AT56:AW59" si="18">AI56</f>
        <v>Schweiz</v>
      </c>
      <c r="AU56" s="60">
        <f t="shared" si="18"/>
        <v>0</v>
      </c>
      <c r="AV56" s="60">
        <f t="shared" si="18"/>
        <v>0</v>
      </c>
      <c r="AW56" s="60">
        <f t="shared" si="18"/>
        <v>0</v>
      </c>
      <c r="AX56" s="60"/>
      <c r="AY56" s="60"/>
      <c r="AZ56" s="60"/>
      <c r="BA56" s="195">
        <v>1</v>
      </c>
      <c r="BB56" s="191" t="str">
        <f>VLOOKUP(1,AS56:AT59,2,FALSE)</f>
        <v>Schweiz</v>
      </c>
      <c r="BC56" s="196"/>
      <c r="BD56" s="197">
        <f>VLOOKUP(1,AS56:AW59,3,FALSE)</f>
        <v>0</v>
      </c>
      <c r="BE56" s="198">
        <f>VLOOKUP(1,AS56:AW59,4,FALSE)</f>
        <v>0</v>
      </c>
      <c r="BF56" s="93" t="s">
        <v>12</v>
      </c>
      <c r="BG56" s="198">
        <f>VLOOKUP(1,AS56:AW59,5,FALSE)</f>
        <v>0</v>
      </c>
      <c r="BH56" s="199" t="s">
        <v>121</v>
      </c>
      <c r="BI56" s="85"/>
      <c r="BJ56" s="85">
        <f>IF(E56&gt;G56,IF(Spielplan!E56&gt;Spielplan!G56,Punktemodus!$B$3,0),0)</f>
        <v>0</v>
      </c>
      <c r="BK56" s="85">
        <f>IF(E56=G56,IF(Spielplan!E56=Spielplan!G56,Punktemodus!$B$3,0),0)</f>
        <v>10</v>
      </c>
      <c r="BL56" s="85">
        <f>IF(E56&lt;G56,IF(Spielplan!E56&lt;Spielplan!G56,Punktemodus!$B$3,0),0)</f>
        <v>0</v>
      </c>
      <c r="BM56" s="85">
        <f>IF(E56=Spielplan!E56,IF(G56=Spielplan!G56,Punktemodus!$B$5,0),0)</f>
        <v>3</v>
      </c>
      <c r="BN56" s="85">
        <f>IF(E56=Spielplan!E56,Punktemodus!$B$7,0)</f>
        <v>1</v>
      </c>
      <c r="BO56" s="85">
        <f>IF(G56=Spielplan!G56,Punktemodus!$B$7,0)</f>
        <v>1</v>
      </c>
      <c r="BP56" s="137">
        <f>IF(Spielplan!E56="",0,SUM(BJ56:BO56))</f>
        <v>0</v>
      </c>
      <c r="BQ56" s="85"/>
      <c r="BR56" s="141"/>
      <c r="BS56" s="153" t="s">
        <v>121</v>
      </c>
      <c r="BT56" s="144" t="str">
        <f>Spielplan!$BL$20</f>
        <v/>
      </c>
      <c r="BU56" s="145"/>
      <c r="BV56" s="146">
        <f>Spielplan!$BN$20</f>
        <v>0</v>
      </c>
      <c r="BW56" s="147"/>
      <c r="BX56" s="148">
        <f>IF(BT20=BT56,Punktemodus!$B$11,0)</f>
        <v>10</v>
      </c>
      <c r="BY56" s="148">
        <f>IF(BT56=BT37,Punktemodus!B13,0)</f>
        <v>5</v>
      </c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</row>
    <row r="57" spans="1:101" ht="18.75" customHeight="1" thickBot="1" x14ac:dyDescent="0.3">
      <c r="A57" s="60"/>
      <c r="B57" s="60"/>
      <c r="C57" s="193" t="str">
        <f>Spielplan!$C$57</f>
        <v>Frankreich</v>
      </c>
      <c r="D57" s="194"/>
      <c r="E57" s="104"/>
      <c r="F57" s="93"/>
      <c r="G57" s="104"/>
      <c r="H57" s="193" t="str">
        <f>Spielplan!$H$57</f>
        <v>Honduras</v>
      </c>
      <c r="I57" s="194"/>
      <c r="J57" s="60"/>
      <c r="K57" s="60" t="s">
        <v>97</v>
      </c>
      <c r="L57" s="60">
        <f t="shared" si="16"/>
        <v>0</v>
      </c>
      <c r="M57" s="60"/>
      <c r="N57" s="60"/>
      <c r="O57" s="60">
        <f>IF($E57="",0,IF($E57&gt;$G57,3,IF($E57=$G57,1,0)))</f>
        <v>0</v>
      </c>
      <c r="P57" s="60">
        <f>IF($G57="",0,IF($E57&gt;$G57,0,IF($E57=$G57,1,3)))</f>
        <v>0</v>
      </c>
      <c r="Q57" s="60"/>
      <c r="R57" s="60"/>
      <c r="S57" s="60">
        <f>E57</f>
        <v>0</v>
      </c>
      <c r="T57" s="60">
        <f>G57</f>
        <v>0</v>
      </c>
      <c r="U57" s="60"/>
      <c r="V57" s="60"/>
      <c r="W57" s="60">
        <f>G57</f>
        <v>0</v>
      </c>
      <c r="X57" s="60">
        <f>E57</f>
        <v>0</v>
      </c>
      <c r="Y57" s="60"/>
      <c r="Z57" s="60">
        <f>N62</f>
        <v>0</v>
      </c>
      <c r="AA57" s="60">
        <f>R62</f>
        <v>0</v>
      </c>
      <c r="AB57" s="60">
        <f>V62</f>
        <v>0</v>
      </c>
      <c r="AC57" s="60">
        <f>AA57-AB57</f>
        <v>0</v>
      </c>
      <c r="AD57" s="60">
        <f>IF(Z57&gt;Z56,-1,0)</f>
        <v>0</v>
      </c>
      <c r="AE57" s="60">
        <f>IF(Z57&gt;Z58,-1,0)</f>
        <v>0</v>
      </c>
      <c r="AF57" s="60">
        <f>IF(Z57&gt;Z59,-1,0)</f>
        <v>0</v>
      </c>
      <c r="AG57" s="60">
        <f>10000-(AJ57*1000+AM57*100+AK57*10)</f>
        <v>10000</v>
      </c>
      <c r="AH57" s="90">
        <f>RANK(AG57,AG56:AG59,1)</f>
        <v>1</v>
      </c>
      <c r="AI57" s="60" t="str">
        <f>H56</f>
        <v>Ecuador</v>
      </c>
      <c r="AJ57" s="60">
        <f t="shared" si="17"/>
        <v>0</v>
      </c>
      <c r="AK57" s="60">
        <f t="shared" si="17"/>
        <v>0</v>
      </c>
      <c r="AL57" s="60">
        <f t="shared" si="17"/>
        <v>0</v>
      </c>
      <c r="AM57" s="60">
        <f>AK57-AL57</f>
        <v>0</v>
      </c>
      <c r="AN57" s="187">
        <f>IF(AG56=AG57,IF(E56&gt;G56,AG56-0.1,AG56),AG56)</f>
        <v>10000</v>
      </c>
      <c r="AO57" s="187"/>
      <c r="AP57" s="187">
        <f>IF(AG58=AG57,IF(G61&gt;E61,AG58-0.1,AG58),AG58)</f>
        <v>10000</v>
      </c>
      <c r="AQ57" s="187">
        <f>IF(AG59=AG57,IF(G59&gt;E59,AG59-0.1,AG59),AG59)</f>
        <v>10000</v>
      </c>
      <c r="AR57" s="187">
        <f>AO60</f>
        <v>30000</v>
      </c>
      <c r="AS57" s="90">
        <f>RANK(AR57,AR56:AR59,1)</f>
        <v>1</v>
      </c>
      <c r="AT57" s="60" t="str">
        <f t="shared" si="18"/>
        <v>Ecuador</v>
      </c>
      <c r="AU57" s="60">
        <f t="shared" si="18"/>
        <v>0</v>
      </c>
      <c r="AV57" s="60">
        <f t="shared" si="18"/>
        <v>0</v>
      </c>
      <c r="AW57" s="60">
        <f t="shared" si="18"/>
        <v>0</v>
      </c>
      <c r="AX57" s="60"/>
      <c r="AY57" s="60"/>
      <c r="AZ57" s="60"/>
      <c r="BA57" s="235">
        <v>2</v>
      </c>
      <c r="BB57" s="193" t="e">
        <f>VLOOKUP(2,AS56:AT59,2,FALSE)</f>
        <v>#N/A</v>
      </c>
      <c r="BC57" s="236"/>
      <c r="BD57" s="237" t="e">
        <f>VLOOKUP(2,AS56:AW59,3,FALSE)</f>
        <v>#N/A</v>
      </c>
      <c r="BE57" s="238" t="e">
        <f>VLOOKUP(2,AS56:AW59,4,FALSE)</f>
        <v>#N/A</v>
      </c>
      <c r="BF57" s="93" t="s">
        <v>12</v>
      </c>
      <c r="BG57" s="238" t="e">
        <f>VLOOKUP(2,AS56:AW59,5,FALSE)</f>
        <v>#N/A</v>
      </c>
      <c r="BH57" s="238" t="s">
        <v>127</v>
      </c>
      <c r="BI57" s="85"/>
      <c r="BJ57" s="85">
        <f>IF(E57&gt;G57,IF(Spielplan!E57&gt;Spielplan!G57,Punktemodus!$B$3,0),0)</f>
        <v>0</v>
      </c>
      <c r="BK57" s="85">
        <f>IF(E57=G57,IF(Spielplan!E57=Spielplan!G57,Punktemodus!$B$3,0),0)</f>
        <v>10</v>
      </c>
      <c r="BL57" s="85">
        <f>IF(E57&lt;G57,IF(Spielplan!E57&lt;Spielplan!G57,Punktemodus!$B$3,0),0)</f>
        <v>0</v>
      </c>
      <c r="BM57" s="85">
        <f>IF(E57=Spielplan!E57,IF(G57=Spielplan!G57,Punktemodus!$B$5,0),0)</f>
        <v>3</v>
      </c>
      <c r="BN57" s="85">
        <f>IF(E57=Spielplan!E57,Punktemodus!$B$7,0)</f>
        <v>1</v>
      </c>
      <c r="BO57" s="85">
        <f>IF(G57=Spielplan!G57,Punktemodus!$B$7,0)</f>
        <v>1</v>
      </c>
      <c r="BP57" s="137">
        <f>IF(Spielplan!E57="",0,SUM(BJ57:BO57))</f>
        <v>0</v>
      </c>
      <c r="BQ57" s="85"/>
      <c r="BR57" s="141"/>
      <c r="BS57" s="149" t="s">
        <v>122</v>
      </c>
      <c r="BT57" s="144" t="str">
        <f>Spielplan!$BL$21</f>
        <v/>
      </c>
      <c r="BU57" s="145"/>
      <c r="BV57" s="146">
        <f>Spielplan!$BN$21</f>
        <v>0</v>
      </c>
      <c r="BW57" s="134"/>
      <c r="BX57" s="148">
        <f>IF(BT21=BT57,Punktemodus!$B$11,0)</f>
        <v>10</v>
      </c>
      <c r="BY57" s="148">
        <f>IF(BT57=BT36,Punktemodus!B13,0)</f>
        <v>5</v>
      </c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54" t="s">
        <v>29</v>
      </c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</row>
    <row r="58" spans="1:101" ht="18.75" customHeight="1" thickBot="1" x14ac:dyDescent="0.3">
      <c r="A58" s="60"/>
      <c r="B58" s="60"/>
      <c r="C58" s="191" t="str">
        <f>C56</f>
        <v>Schweiz</v>
      </c>
      <c r="D58" s="192"/>
      <c r="E58" s="104"/>
      <c r="F58" s="93"/>
      <c r="G58" s="104"/>
      <c r="H58" s="191" t="str">
        <f>C57</f>
        <v>Frankreich</v>
      </c>
      <c r="I58" s="192"/>
      <c r="J58" s="60"/>
      <c r="K58" s="60" t="s">
        <v>98</v>
      </c>
      <c r="L58" s="60">
        <f t="shared" si="16"/>
        <v>0</v>
      </c>
      <c r="M58" s="60">
        <f>IF($E58="",0,IF($E58&gt;$G58,3,IF($E58=G58,1,0)))</f>
        <v>0</v>
      </c>
      <c r="N58" s="60"/>
      <c r="O58" s="60">
        <f>IF($G58="",0,IF($E58&gt;$G58,0,IF($E58=$G58,1,3)))</f>
        <v>0</v>
      </c>
      <c r="P58" s="60"/>
      <c r="Q58" s="60">
        <f>E58</f>
        <v>0</v>
      </c>
      <c r="R58" s="60"/>
      <c r="S58" s="60">
        <f>G58</f>
        <v>0</v>
      </c>
      <c r="T58" s="60"/>
      <c r="U58" s="60">
        <f>G58</f>
        <v>0</v>
      </c>
      <c r="V58" s="60"/>
      <c r="W58" s="60">
        <f>E58</f>
        <v>0</v>
      </c>
      <c r="X58" s="60"/>
      <c r="Y58" s="60"/>
      <c r="Z58" s="60">
        <f>O62</f>
        <v>0</v>
      </c>
      <c r="AA58" s="60">
        <f>S62</f>
        <v>0</v>
      </c>
      <c r="AB58" s="60">
        <f>W62</f>
        <v>0</v>
      </c>
      <c r="AC58" s="60">
        <f>AA58-AB58</f>
        <v>0</v>
      </c>
      <c r="AD58" s="60">
        <f>IF(Z58&gt;Z56,-1,0)</f>
        <v>0</v>
      </c>
      <c r="AE58" s="60">
        <f>IF(Z58&gt;Z57,-1,0)</f>
        <v>0</v>
      </c>
      <c r="AF58" s="60">
        <f>IF(Z58&gt;Z59,-1,0)</f>
        <v>0</v>
      </c>
      <c r="AG58" s="60">
        <f>10000-(AJ58*1000+AM58*100+AK58*10)</f>
        <v>10000</v>
      </c>
      <c r="AH58" s="90">
        <f>RANK(AG58,AG56:AG59,1)</f>
        <v>1</v>
      </c>
      <c r="AI58" s="60" t="str">
        <f>C57</f>
        <v>Frankreich</v>
      </c>
      <c r="AJ58" s="60">
        <f t="shared" si="17"/>
        <v>0</v>
      </c>
      <c r="AK58" s="60">
        <f t="shared" si="17"/>
        <v>0</v>
      </c>
      <c r="AL58" s="60">
        <f t="shared" si="17"/>
        <v>0</v>
      </c>
      <c r="AM58" s="60">
        <f>AK58-AL58</f>
        <v>0</v>
      </c>
      <c r="AN58" s="187">
        <f>IF(AG56=AG58,IF(E58&gt;G58,AG56-0.1,AG56),AG56)</f>
        <v>10000</v>
      </c>
      <c r="AO58" s="187">
        <f>IF(AG57=AG58,IF(E61&gt;G61,AG57-0.1,AG57),AG57)</f>
        <v>10000</v>
      </c>
      <c r="AP58" s="187"/>
      <c r="AQ58" s="187">
        <f>IF(AG59=AG58,IF(G57&gt;E57,AG59-0.1,AG59),AG59)</f>
        <v>10000</v>
      </c>
      <c r="AR58" s="187">
        <f>AP60</f>
        <v>30000</v>
      </c>
      <c r="AS58" s="90">
        <f>RANK(AR58,AR56:AR59,1)</f>
        <v>1</v>
      </c>
      <c r="AT58" s="60" t="str">
        <f t="shared" si="18"/>
        <v>Frankreich</v>
      </c>
      <c r="AU58" s="60">
        <f t="shared" si="18"/>
        <v>0</v>
      </c>
      <c r="AV58" s="60">
        <f t="shared" si="18"/>
        <v>0</v>
      </c>
      <c r="AW58" s="60">
        <f t="shared" si="18"/>
        <v>0</v>
      </c>
      <c r="AX58" s="60"/>
      <c r="AY58" s="60"/>
      <c r="AZ58" s="60"/>
      <c r="BA58" s="113">
        <v>3</v>
      </c>
      <c r="BB58" s="114" t="e">
        <f>VLOOKUP(3,AS56:AT59,2,FALSE)</f>
        <v>#N/A</v>
      </c>
      <c r="BC58" s="115"/>
      <c r="BD58" s="116" t="e">
        <f>VLOOKUP(3,AS56:AW59,3,FALSE)</f>
        <v>#N/A</v>
      </c>
      <c r="BE58" s="116" t="e">
        <f>VLOOKUP(3,AS56:AW59,4,FALSE)</f>
        <v>#N/A</v>
      </c>
      <c r="BF58" s="93" t="s">
        <v>12</v>
      </c>
      <c r="BG58" s="116" t="e">
        <f>VLOOKUP(3,AS56:AW59,5,FALSE)</f>
        <v>#N/A</v>
      </c>
      <c r="BH58" s="60"/>
      <c r="BI58" s="85"/>
      <c r="BJ58" s="85">
        <f>IF(E58&gt;G58,IF(Spielplan!E58&gt;Spielplan!G58,Punktemodus!$B$3,0),0)</f>
        <v>0</v>
      </c>
      <c r="BK58" s="85">
        <f>IF(E58=G58,IF(Spielplan!E58=Spielplan!G58,Punktemodus!$B$3,0),0)</f>
        <v>10</v>
      </c>
      <c r="BL58" s="85">
        <f>IF(E58&lt;G58,IF(Spielplan!E58&lt;Spielplan!G58,Punktemodus!$B$3,0),0)</f>
        <v>0</v>
      </c>
      <c r="BM58" s="85">
        <f>IF(E58=Spielplan!E58,IF(G58=Spielplan!G58,Punktemodus!$B$5,0),0)</f>
        <v>3</v>
      </c>
      <c r="BN58" s="85">
        <f>IF(E58=Spielplan!E58,Punktemodus!$B$7,0)</f>
        <v>1</v>
      </c>
      <c r="BO58" s="85">
        <f>IF(G58=Spielplan!G58,Punktemodus!$B$7,0)</f>
        <v>1</v>
      </c>
      <c r="BP58" s="137">
        <f>IF(Spielplan!E58="",0,SUM(BJ58:BO58))</f>
        <v>0</v>
      </c>
      <c r="BQ58" s="85"/>
      <c r="BR58" s="141"/>
      <c r="BS58" s="150"/>
      <c r="BT58" s="134"/>
      <c r="BU58" s="134"/>
      <c r="BV58" s="134"/>
      <c r="BW58" s="134"/>
      <c r="BX58" s="148"/>
      <c r="BY58" s="148"/>
      <c r="BZ58" s="134"/>
      <c r="CA58" s="144" t="str">
        <f>Spielplan!$BS$22</f>
        <v/>
      </c>
      <c r="CB58" s="145"/>
      <c r="CC58" s="146">
        <f>Spielplan!$BU$22</f>
        <v>0</v>
      </c>
      <c r="CD58" s="147"/>
      <c r="CE58" s="134">
        <f>IF(CA58=CA22,Punktemodus!B15,0)</f>
        <v>20</v>
      </c>
      <c r="CF58" s="148">
        <f>IF(OR(CA58=$CA$14,CA58=$CA$15,CA58=$CA$23,CA58=$CA$30,CA58=$CA$31,CA58=$CA$38,CA58=$CA$39),Punktemodus!B17,0)</f>
        <v>10</v>
      </c>
      <c r="CG58" s="134"/>
      <c r="CH58" s="134"/>
      <c r="CI58" s="147"/>
      <c r="CJ58" s="134"/>
      <c r="CK58" s="134"/>
      <c r="CL58" s="134"/>
      <c r="CM58" s="134"/>
      <c r="CN58" s="134"/>
      <c r="CO58" s="134"/>
      <c r="CP58" s="134"/>
      <c r="CQ58" s="155"/>
      <c r="CR58" s="142" t="s">
        <v>130</v>
      </c>
      <c r="CS58" s="155"/>
      <c r="CT58" s="155"/>
      <c r="CU58" s="155"/>
      <c r="CV58" s="155"/>
      <c r="CW58" s="134"/>
    </row>
    <row r="59" spans="1:101" ht="18.75" customHeight="1" thickBot="1" x14ac:dyDescent="0.3">
      <c r="A59" s="60"/>
      <c r="B59" s="60"/>
      <c r="C59" s="193" t="str">
        <f>H56</f>
        <v>Ecuador</v>
      </c>
      <c r="D59" s="194"/>
      <c r="E59" s="104"/>
      <c r="F59" s="93"/>
      <c r="G59" s="104"/>
      <c r="H59" s="193" t="str">
        <f>H57</f>
        <v>Honduras</v>
      </c>
      <c r="I59" s="194"/>
      <c r="J59" s="60"/>
      <c r="K59" s="60" t="s">
        <v>99</v>
      </c>
      <c r="L59" s="60">
        <f t="shared" si="16"/>
        <v>0</v>
      </c>
      <c r="M59" s="60"/>
      <c r="N59" s="60">
        <f>IF($E59="",0,IF($E59&gt;$G59,3,IF($E59=$G59,1,0)))</f>
        <v>0</v>
      </c>
      <c r="O59" s="60"/>
      <c r="P59" s="60">
        <f>IF($G59="",0,IF($E59&gt;$G59,0,IF($E59=$G59,1,3)))</f>
        <v>0</v>
      </c>
      <c r="Q59" s="60"/>
      <c r="R59" s="60">
        <f>E59</f>
        <v>0</v>
      </c>
      <c r="S59" s="60"/>
      <c r="T59" s="60">
        <f>G59</f>
        <v>0</v>
      </c>
      <c r="U59" s="60"/>
      <c r="V59" s="60">
        <f>G59</f>
        <v>0</v>
      </c>
      <c r="W59" s="60"/>
      <c r="X59" s="60">
        <f>E59</f>
        <v>0</v>
      </c>
      <c r="Y59" s="60"/>
      <c r="Z59" s="60">
        <f>P62</f>
        <v>0</v>
      </c>
      <c r="AA59" s="60">
        <f>T62</f>
        <v>0</v>
      </c>
      <c r="AB59" s="60">
        <f>X62</f>
        <v>0</v>
      </c>
      <c r="AC59" s="60">
        <f>AA59-AB59</f>
        <v>0</v>
      </c>
      <c r="AD59" s="60">
        <f>IF(Z59&gt;Z56,-1,0)</f>
        <v>0</v>
      </c>
      <c r="AE59" s="60">
        <f>IF(Z59&gt;Z57,-1,0)</f>
        <v>0</v>
      </c>
      <c r="AF59" s="60">
        <f>IF(Z59&gt;Z58,-1,0)</f>
        <v>0</v>
      </c>
      <c r="AG59" s="60">
        <f>10000-(AJ59*1000+AM59*100+AK59*10)</f>
        <v>10000</v>
      </c>
      <c r="AH59" s="90">
        <f>RANK(AG59,AG56:AG59,1)</f>
        <v>1</v>
      </c>
      <c r="AI59" s="60" t="str">
        <f>H57</f>
        <v>Honduras</v>
      </c>
      <c r="AJ59" s="60">
        <f t="shared" si="17"/>
        <v>0</v>
      </c>
      <c r="AK59" s="60">
        <f t="shared" si="17"/>
        <v>0</v>
      </c>
      <c r="AL59" s="60">
        <f t="shared" si="17"/>
        <v>0</v>
      </c>
      <c r="AM59" s="60">
        <f>AK59-AL59</f>
        <v>0</v>
      </c>
      <c r="AN59" s="187">
        <f>IF(AG56=AG59,IF(E60&gt;G60,AG56-0.1,AG56),AG56)</f>
        <v>10000</v>
      </c>
      <c r="AO59" s="187">
        <f>IF(AG57=AG59,IF(E59&gt;G59,AG57-0.1,AG57),AG57)</f>
        <v>10000</v>
      </c>
      <c r="AP59" s="187">
        <f>IF(AG58=AG59,IF(E57&gt;G57,AG58-0.1,AG58),AG58)</f>
        <v>10000</v>
      </c>
      <c r="AQ59" s="187"/>
      <c r="AR59" s="187">
        <f>AQ60</f>
        <v>30000</v>
      </c>
      <c r="AS59" s="90">
        <f>RANK(AR59,AR56:AR59,1)</f>
        <v>1</v>
      </c>
      <c r="AT59" s="60" t="str">
        <f t="shared" si="18"/>
        <v>Honduras</v>
      </c>
      <c r="AU59" s="60">
        <f t="shared" si="18"/>
        <v>0</v>
      </c>
      <c r="AV59" s="60">
        <f t="shared" si="18"/>
        <v>0</v>
      </c>
      <c r="AW59" s="60">
        <f t="shared" si="18"/>
        <v>0</v>
      </c>
      <c r="AX59" s="60"/>
      <c r="AY59" s="60"/>
      <c r="AZ59" s="60"/>
      <c r="BA59" s="113">
        <v>4</v>
      </c>
      <c r="BB59" s="114" t="e">
        <f>VLOOKUP(4,AS56:AT59,2,FALSE)</f>
        <v>#N/A</v>
      </c>
      <c r="BC59" s="115"/>
      <c r="BD59" s="116" t="e">
        <f>VLOOKUP(4,AS56:AW59,3,FALSE)</f>
        <v>#N/A</v>
      </c>
      <c r="BE59" s="116" t="e">
        <f>VLOOKUP(4,AS56:AW59,4,FALSE)</f>
        <v>#N/A</v>
      </c>
      <c r="BF59" s="93" t="s">
        <v>12</v>
      </c>
      <c r="BG59" s="116" t="e">
        <f>VLOOKUP(4,AS56:AW59,5,FALSE)</f>
        <v>#N/A</v>
      </c>
      <c r="BH59" s="60"/>
      <c r="BI59" s="85"/>
      <c r="BJ59" s="85">
        <f>IF(E59&gt;G59,IF(Spielplan!E59&gt;Spielplan!G59,Punktemodus!$B$3,0),0)</f>
        <v>0</v>
      </c>
      <c r="BK59" s="85">
        <f>IF(E59=G59,IF(Spielplan!E59=Spielplan!G59,Punktemodus!$B$3,0),0)</f>
        <v>10</v>
      </c>
      <c r="BL59" s="85">
        <f>IF(E59&lt;G59,IF(Spielplan!E59&lt;Spielplan!G59,Punktemodus!$B$3,0),0)</f>
        <v>0</v>
      </c>
      <c r="BM59" s="85">
        <f>IF(E59=Spielplan!E59,IF(G59=Spielplan!G59,Punktemodus!$B$5,0),0)</f>
        <v>3</v>
      </c>
      <c r="BN59" s="85">
        <f>IF(E59=Spielplan!E59,Punktemodus!$B$7,0)</f>
        <v>1</v>
      </c>
      <c r="BO59" s="85">
        <f>IF(G59=Spielplan!G59,Punktemodus!$B$7,0)</f>
        <v>1</v>
      </c>
      <c r="BP59" s="137">
        <f>IF(Spielplan!E59="",0,SUM(BJ59:BO59))</f>
        <v>0</v>
      </c>
      <c r="BQ59" s="85"/>
      <c r="BR59" s="141"/>
      <c r="BS59" s="134"/>
      <c r="BT59" s="134"/>
      <c r="BU59" s="134"/>
      <c r="BV59" s="134"/>
      <c r="BW59" s="134"/>
      <c r="BX59" s="148"/>
      <c r="BY59" s="148"/>
      <c r="BZ59" s="134"/>
      <c r="CA59" s="144" t="str">
        <f>Spielplan!$BS$23</f>
        <v/>
      </c>
      <c r="CB59" s="145"/>
      <c r="CC59" s="146">
        <f>Spielplan!$BU$23</f>
        <v>0</v>
      </c>
      <c r="CD59" s="134"/>
      <c r="CE59" s="134">
        <f>IF(CA59=CA23,Punktemodus!B15,0)</f>
        <v>20</v>
      </c>
      <c r="CF59" s="148">
        <f>IF(OR(CA59=$CA$14,CA59=$CA$15,CA59=$CA$22,CA59=$CA$30,CA59=$CA$31,CA59=$CA$38,CA59=$CA$39),Punktemodus!B17,0)</f>
        <v>10</v>
      </c>
      <c r="CG59" s="134"/>
      <c r="CH59" s="134"/>
      <c r="CI59" s="134"/>
      <c r="CJ59" s="134"/>
      <c r="CK59" s="144" t="str">
        <f>Spielplan!$CC$23</f>
        <v/>
      </c>
      <c r="CL59" s="145"/>
      <c r="CM59" s="146">
        <f>Spielplan!$CE$23</f>
        <v>0</v>
      </c>
      <c r="CN59" s="134"/>
      <c r="CO59" s="134">
        <f>IF(OR(CK59=CK23,CK59=CK24),Punktemodus!B21,0)</f>
        <v>40</v>
      </c>
      <c r="CP59" s="134"/>
      <c r="CQ59" s="370" t="str">
        <f>Spielplan!$CI$23</f>
        <v/>
      </c>
      <c r="CR59" s="371"/>
      <c r="CS59" s="371"/>
      <c r="CT59" s="371"/>
      <c r="CU59" s="371"/>
      <c r="CV59" s="372"/>
      <c r="CW59" s="134"/>
    </row>
    <row r="60" spans="1:101" ht="18.75" customHeight="1" thickBot="1" x14ac:dyDescent="0.3">
      <c r="A60" s="60"/>
      <c r="B60" s="60"/>
      <c r="C60" s="191" t="str">
        <f>C56</f>
        <v>Schweiz</v>
      </c>
      <c r="D60" s="192"/>
      <c r="E60" s="104"/>
      <c r="F60" s="93"/>
      <c r="G60" s="104"/>
      <c r="H60" s="191" t="str">
        <f>H57</f>
        <v>Honduras</v>
      </c>
      <c r="I60" s="192"/>
      <c r="J60" s="60"/>
      <c r="K60" s="60" t="s">
        <v>100</v>
      </c>
      <c r="L60" s="60">
        <f t="shared" si="16"/>
        <v>0</v>
      </c>
      <c r="M60" s="60">
        <f>IF($E60="",0,IF($E60&gt;$G60,3,IF($E60=G60,1,0)))</f>
        <v>0</v>
      </c>
      <c r="N60" s="60"/>
      <c r="O60" s="60"/>
      <c r="P60" s="60">
        <f>IF($G60="",0,IF($E60&gt;$G60,0,IF($E60=$G60,1,3)))</f>
        <v>0</v>
      </c>
      <c r="Q60" s="60">
        <f>E60</f>
        <v>0</v>
      </c>
      <c r="R60" s="60"/>
      <c r="S60" s="60"/>
      <c r="T60" s="60">
        <f>G60</f>
        <v>0</v>
      </c>
      <c r="U60" s="60">
        <f>G60</f>
        <v>0</v>
      </c>
      <c r="V60" s="60"/>
      <c r="W60" s="60"/>
      <c r="X60" s="60">
        <f>E60</f>
        <v>0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187">
        <f>SUM(AN56:AN59)</f>
        <v>30000</v>
      </c>
      <c r="AO60" s="187">
        <f>SUM(AO56:AO59)</f>
        <v>30000</v>
      </c>
      <c r="AP60" s="187">
        <f>SUM(AP56:AP59)</f>
        <v>30000</v>
      </c>
      <c r="AQ60" s="187">
        <f>SUM(AQ56:AQ59)</f>
        <v>30000</v>
      </c>
      <c r="AR60" s="187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85">
        <f>IF(E60&gt;G60,IF(Spielplan!E60&gt;Spielplan!G60,Punktemodus!$B$3,0),0)</f>
        <v>0</v>
      </c>
      <c r="BK60" s="85">
        <f>IF(E60=G60,IF(Spielplan!E60=Spielplan!G60,Punktemodus!$B$3,0),0)</f>
        <v>10</v>
      </c>
      <c r="BL60" s="85">
        <f>IF(E60&lt;G60,IF(Spielplan!E60&lt;Spielplan!G60,Punktemodus!$B$3,0),0)</f>
        <v>0</v>
      </c>
      <c r="BM60" s="85">
        <f>IF(E60=Spielplan!E60,IF(G60=Spielplan!G60,Punktemodus!$B$5,0),0)</f>
        <v>3</v>
      </c>
      <c r="BN60" s="85">
        <f>IF(E60=Spielplan!E60,Punktemodus!$B$7,0)</f>
        <v>1</v>
      </c>
      <c r="BO60" s="85">
        <f>IF(G60=Spielplan!G60,Punktemodus!$B$7,0)</f>
        <v>1</v>
      </c>
      <c r="BP60" s="137">
        <f>IF(Spielplan!E60="",0,SUM(BJ60:BO60))</f>
        <v>0</v>
      </c>
      <c r="BQ60" s="60"/>
      <c r="BR60" s="141"/>
      <c r="BS60" s="153" t="s">
        <v>123</v>
      </c>
      <c r="BT60" s="144" t="str">
        <f>Spielplan!$BL$24</f>
        <v/>
      </c>
      <c r="BU60" s="145"/>
      <c r="BV60" s="146">
        <f>Spielplan!$BN$24</f>
        <v>0</v>
      </c>
      <c r="BW60" s="147"/>
      <c r="BX60" s="148">
        <f>IF(BT24=BT60,Punktemodus!$B$11,0)</f>
        <v>10</v>
      </c>
      <c r="BY60" s="148">
        <f>IF(BT60=BT41,Punktemodus!B13,0)</f>
        <v>5</v>
      </c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44" t="str">
        <f>Spielplan!$CC$24</f>
        <v/>
      </c>
      <c r="CL60" s="145"/>
      <c r="CM60" s="146">
        <f>Spielplan!$CE$24</f>
        <v>0</v>
      </c>
      <c r="CN60" s="134"/>
      <c r="CO60" s="134">
        <f>IF(OR(CK60=CK23,CK60=CK24),Punktemodus!B21,0)</f>
        <v>40</v>
      </c>
      <c r="CP60" s="134"/>
      <c r="CQ60" s="373"/>
      <c r="CR60" s="374"/>
      <c r="CS60" s="374"/>
      <c r="CT60" s="374"/>
      <c r="CU60" s="374"/>
      <c r="CV60" s="375"/>
      <c r="CW60" s="134"/>
    </row>
    <row r="61" spans="1:101" ht="18.75" customHeight="1" thickBot="1" x14ac:dyDescent="0.3">
      <c r="A61" s="60"/>
      <c r="B61" s="60"/>
      <c r="C61" s="193" t="str">
        <f>H56</f>
        <v>Ecuador</v>
      </c>
      <c r="D61" s="194"/>
      <c r="E61" s="104"/>
      <c r="F61" s="93"/>
      <c r="G61" s="104"/>
      <c r="H61" s="193" t="str">
        <f>C57</f>
        <v>Frankreich</v>
      </c>
      <c r="I61" s="194"/>
      <c r="J61" s="60"/>
      <c r="K61" s="60" t="s">
        <v>100</v>
      </c>
      <c r="L61" s="60">
        <f t="shared" si="16"/>
        <v>0</v>
      </c>
      <c r="M61" s="60"/>
      <c r="N61" s="60">
        <f>IF($E61="",0,IF($E61&gt;$G61,3,IF($E61=$G61,1,0)))</f>
        <v>0</v>
      </c>
      <c r="O61" s="60">
        <f>IF($G61="",0,IF($E61&gt;$G61,0,IF($E61=$G61,1,3)))</f>
        <v>0</v>
      </c>
      <c r="P61" s="60"/>
      <c r="Q61" s="60"/>
      <c r="R61" s="60">
        <f>E61</f>
        <v>0</v>
      </c>
      <c r="S61" s="60">
        <f>G61</f>
        <v>0</v>
      </c>
      <c r="T61" s="60"/>
      <c r="U61" s="60"/>
      <c r="V61" s="60">
        <f>G61</f>
        <v>0</v>
      </c>
      <c r="W61" s="60">
        <f>E61</f>
        <v>0</v>
      </c>
      <c r="X61" s="60"/>
      <c r="Y61" s="60"/>
      <c r="Z61" s="60" t="s">
        <v>30</v>
      </c>
      <c r="AA61" s="60"/>
      <c r="AB61" s="60"/>
      <c r="AC61" s="60"/>
      <c r="AD61" s="60"/>
      <c r="AE61" s="60"/>
      <c r="AF61" s="60"/>
      <c r="AG61" s="60" t="b">
        <f>OR(AG56=AG57,AG56=AG58,AG56=AG59,AG57=AG58,AG57=AG59,AG58=AG59)</f>
        <v>1</v>
      </c>
      <c r="AH61" s="60"/>
      <c r="AI61" s="60"/>
      <c r="AJ61" s="60"/>
      <c r="AK61" s="60"/>
      <c r="AL61" s="60"/>
      <c r="AM61" s="60"/>
      <c r="AN61" s="60"/>
      <c r="AO61" s="60" t="s">
        <v>34</v>
      </c>
      <c r="AP61" s="60"/>
      <c r="AQ61" s="60"/>
      <c r="AR61" s="60" t="b">
        <f>OR(AR56=AR57,AR56=AR58,AR56=AR59,AR57=AR58,AR57=AR59,AR58=AR59)</f>
        <v>1</v>
      </c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85">
        <f>IF(E61&gt;G61,IF(Spielplan!E61&gt;Spielplan!G61,Punktemodus!$B$3,0),0)</f>
        <v>0</v>
      </c>
      <c r="BK61" s="85">
        <f>IF(E61=G61,IF(Spielplan!E61=Spielplan!G61,Punktemodus!$B$3,0),0)</f>
        <v>10</v>
      </c>
      <c r="BL61" s="85">
        <f>IF(E61&lt;G61,IF(Spielplan!E61&lt;Spielplan!G61,Punktemodus!$B$3,0),0)</f>
        <v>0</v>
      </c>
      <c r="BM61" s="85">
        <f>IF(E61=Spielplan!E61,IF(G61=Spielplan!G61,Punktemodus!$B$5,0),0)</f>
        <v>3</v>
      </c>
      <c r="BN61" s="85">
        <f>IF(E61=Spielplan!E61,Punktemodus!$B$7,0)</f>
        <v>1</v>
      </c>
      <c r="BO61" s="85">
        <f>IF(G61=Spielplan!G61,Punktemodus!$B$7,0)</f>
        <v>1</v>
      </c>
      <c r="BP61" s="137">
        <f>IF(Spielplan!E61="",0,SUM(BJ61:BO61))</f>
        <v>0</v>
      </c>
      <c r="BQ61" s="60"/>
      <c r="BR61" s="141"/>
      <c r="BS61" s="149" t="s">
        <v>124</v>
      </c>
      <c r="BT61" s="144" t="str">
        <f>Spielplan!$BL$25</f>
        <v/>
      </c>
      <c r="BU61" s="145"/>
      <c r="BV61" s="146">
        <f>Spielplan!$BN$25</f>
        <v>0</v>
      </c>
      <c r="BW61" s="134"/>
      <c r="BX61" s="148">
        <f>IF(BT25=BT61,Punktemodus!$B$11,0)</f>
        <v>10</v>
      </c>
      <c r="BY61" s="148">
        <f>IF(BT61=BT40,Punktemodus!B13,0)</f>
        <v>5</v>
      </c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55"/>
      <c r="CR61" s="142" t="s">
        <v>136</v>
      </c>
      <c r="CS61" s="155"/>
      <c r="CT61" s="155"/>
      <c r="CU61" s="155"/>
      <c r="CV61" s="155"/>
      <c r="CW61" s="134"/>
    </row>
    <row r="62" spans="1:101" ht="18.75" customHeight="1" thickBot="1" x14ac:dyDescent="0.25">
      <c r="A62" s="60"/>
      <c r="B62" s="60"/>
      <c r="C62" s="136" t="str">
        <f>IF(G61="","",IF(AR61=TRUE,"Achtung: Fehler in Tabelle!",""))</f>
        <v/>
      </c>
      <c r="D62" s="60"/>
      <c r="E62" s="85"/>
      <c r="F62" s="60"/>
      <c r="G62" s="85"/>
      <c r="H62" s="60"/>
      <c r="I62" s="60"/>
      <c r="J62" s="60"/>
      <c r="K62" s="60"/>
      <c r="L62" s="60"/>
      <c r="M62" s="60">
        <f t="shared" ref="M62:X62" si="19">SUM(M56:M61)</f>
        <v>0</v>
      </c>
      <c r="N62" s="60">
        <f t="shared" si="19"/>
        <v>0</v>
      </c>
      <c r="O62" s="60">
        <f t="shared" si="19"/>
        <v>0</v>
      </c>
      <c r="P62" s="60">
        <f t="shared" si="19"/>
        <v>0</v>
      </c>
      <c r="Q62" s="60">
        <f t="shared" si="19"/>
        <v>0</v>
      </c>
      <c r="R62" s="60">
        <f t="shared" si="19"/>
        <v>0</v>
      </c>
      <c r="S62" s="60">
        <f t="shared" si="19"/>
        <v>0</v>
      </c>
      <c r="T62" s="60">
        <f t="shared" si="19"/>
        <v>0</v>
      </c>
      <c r="U62" s="60">
        <f t="shared" si="19"/>
        <v>0</v>
      </c>
      <c r="V62" s="60">
        <f t="shared" si="19"/>
        <v>0</v>
      </c>
      <c r="W62" s="60">
        <f t="shared" si="19"/>
        <v>0</v>
      </c>
      <c r="X62" s="60">
        <f t="shared" si="19"/>
        <v>0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160">
        <f>SUM(BP56:BP61)</f>
        <v>0</v>
      </c>
      <c r="BQ62" s="60"/>
      <c r="BR62" s="141"/>
      <c r="BS62" s="150"/>
      <c r="BT62" s="134"/>
      <c r="BU62" s="134"/>
      <c r="BV62" s="134"/>
      <c r="BW62" s="134"/>
      <c r="BX62" s="148"/>
      <c r="BY62" s="148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370" t="str">
        <f>Spielplan!$CI$26</f>
        <v/>
      </c>
      <c r="CR62" s="371"/>
      <c r="CS62" s="371"/>
      <c r="CT62" s="371"/>
      <c r="CU62" s="371"/>
      <c r="CV62" s="372"/>
      <c r="CW62" s="134"/>
    </row>
    <row r="63" spans="1:101" ht="18.75" customHeight="1" thickBot="1" x14ac:dyDescent="0.3">
      <c r="A63" s="60"/>
      <c r="B63" s="60"/>
      <c r="C63" s="60"/>
      <c r="D63" s="60"/>
      <c r="E63" s="85"/>
      <c r="F63" s="60"/>
      <c r="G63" s="85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138"/>
      <c r="BQ63" s="60"/>
      <c r="BR63" s="141"/>
      <c r="BS63" s="134"/>
      <c r="BT63" s="134"/>
      <c r="BU63" s="134"/>
      <c r="BV63" s="134"/>
      <c r="BW63" s="134"/>
      <c r="BX63" s="148"/>
      <c r="BY63" s="148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54" t="s">
        <v>131</v>
      </c>
      <c r="CM63" s="134"/>
      <c r="CN63" s="134"/>
      <c r="CO63" s="134"/>
      <c r="CP63" s="134"/>
      <c r="CQ63" s="373"/>
      <c r="CR63" s="374"/>
      <c r="CS63" s="374"/>
      <c r="CT63" s="374"/>
      <c r="CU63" s="374"/>
      <c r="CV63" s="375"/>
      <c r="CW63" s="134"/>
    </row>
    <row r="64" spans="1:101" ht="18.75" customHeight="1" thickBot="1" x14ac:dyDescent="0.3">
      <c r="A64" s="60"/>
      <c r="B64" s="60"/>
      <c r="C64" s="60"/>
      <c r="D64" s="60"/>
      <c r="E64" s="85"/>
      <c r="F64" s="60"/>
      <c r="G64" s="85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138"/>
      <c r="BQ64" s="60"/>
      <c r="BR64" s="141"/>
      <c r="BS64" s="153" t="s">
        <v>20</v>
      </c>
      <c r="BT64" s="144" t="str">
        <f>Spielplan!$BL$28</f>
        <v/>
      </c>
      <c r="BU64" s="145"/>
      <c r="BV64" s="146">
        <f>Spielplan!$BN$28</f>
        <v>0</v>
      </c>
      <c r="BW64" s="147"/>
      <c r="BX64" s="148">
        <f>IF(BT28=BT64,Punktemodus!$B$11,0)</f>
        <v>10</v>
      </c>
      <c r="BY64" s="148">
        <f>IF(BT64=BT13,Punktemodus!B13,0)</f>
        <v>5</v>
      </c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55"/>
      <c r="CR64" s="142" t="s">
        <v>137</v>
      </c>
      <c r="CS64" s="155"/>
      <c r="CT64" s="155"/>
      <c r="CU64" s="155"/>
      <c r="CV64" s="155"/>
      <c r="CW64" s="134"/>
    </row>
    <row r="65" spans="1:101" ht="18.75" customHeight="1" thickBot="1" x14ac:dyDescent="0.3">
      <c r="A65" s="60"/>
      <c r="B65" s="60"/>
      <c r="C65" s="88" t="s">
        <v>91</v>
      </c>
      <c r="D65" s="60"/>
      <c r="E65" s="85"/>
      <c r="F65" s="60"/>
      <c r="G65" s="85"/>
      <c r="H65" s="60"/>
      <c r="I65" s="60"/>
      <c r="J65" s="60"/>
      <c r="K65" s="60"/>
      <c r="L65" s="60"/>
      <c r="M65" s="60" t="s">
        <v>4</v>
      </c>
      <c r="N65" s="60"/>
      <c r="O65" s="60"/>
      <c r="P65" s="60"/>
      <c r="Q65" s="60" t="s">
        <v>6</v>
      </c>
      <c r="R65" s="60"/>
      <c r="S65" s="60"/>
      <c r="T65" s="60"/>
      <c r="U65" s="60" t="s">
        <v>7</v>
      </c>
      <c r="V65" s="60"/>
      <c r="W65" s="60"/>
      <c r="X65" s="60"/>
      <c r="Y65" s="60"/>
      <c r="Z65" s="60" t="s">
        <v>4</v>
      </c>
      <c r="AA65" s="60" t="s">
        <v>5</v>
      </c>
      <c r="AB65" s="60"/>
      <c r="AC65" s="60"/>
      <c r="AD65" s="60" t="s">
        <v>9</v>
      </c>
      <c r="AE65" s="60"/>
      <c r="AF65" s="60"/>
      <c r="AG65" s="60"/>
      <c r="AH65" s="60" t="s">
        <v>32</v>
      </c>
      <c r="AI65" s="60"/>
      <c r="AJ65" s="60"/>
      <c r="AK65" s="60"/>
      <c r="AL65" s="60"/>
      <c r="AM65" s="60"/>
      <c r="AN65" s="60" t="s">
        <v>35</v>
      </c>
      <c r="AO65" s="60"/>
      <c r="AP65" s="60"/>
      <c r="AQ65" s="60"/>
      <c r="AR65" s="60"/>
      <c r="AS65" s="60" t="s">
        <v>33</v>
      </c>
      <c r="AT65" s="60"/>
      <c r="AU65" s="60"/>
      <c r="AV65" s="60"/>
      <c r="AW65" s="60"/>
      <c r="AX65" s="60"/>
      <c r="AY65" s="60"/>
      <c r="AZ65" s="60"/>
      <c r="BA65" s="60"/>
      <c r="BB65" s="89" t="s">
        <v>10</v>
      </c>
      <c r="BC65" s="60"/>
      <c r="BD65" s="90" t="s">
        <v>4</v>
      </c>
      <c r="BE65" s="60"/>
      <c r="BF65" s="61" t="s">
        <v>5</v>
      </c>
      <c r="BG65" s="60"/>
      <c r="BH65" s="60"/>
      <c r="BI65" s="85"/>
      <c r="BJ65" s="60"/>
      <c r="BK65" s="60"/>
      <c r="BL65" s="60"/>
      <c r="BM65" s="60"/>
      <c r="BN65" s="60"/>
      <c r="BO65" s="60"/>
      <c r="BP65" s="138"/>
      <c r="BQ65" s="85"/>
      <c r="BR65" s="141"/>
      <c r="BS65" s="149" t="s">
        <v>125</v>
      </c>
      <c r="BT65" s="144" t="str">
        <f>Spielplan!$BL$29</f>
        <v/>
      </c>
      <c r="BU65" s="145"/>
      <c r="BV65" s="146">
        <f>Spielplan!$BN$29</f>
        <v>0</v>
      </c>
      <c r="BW65" s="134"/>
      <c r="BX65" s="148">
        <f>IF(BT29=BT65,Punktemodus!$B$11,0)</f>
        <v>10</v>
      </c>
      <c r="BY65" s="148">
        <f>IF(BT65=BT12,Punktemodus!B13,0)</f>
        <v>5</v>
      </c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44" t="str">
        <f>Spielplan!$CC$29</f>
        <v/>
      </c>
      <c r="CL65" s="145"/>
      <c r="CM65" s="146">
        <f>Spielplan!$CE$29</f>
        <v>0</v>
      </c>
      <c r="CN65" s="134"/>
      <c r="CO65" s="134"/>
      <c r="CP65" s="134"/>
      <c r="CQ65" s="370" t="str">
        <f>Spielplan!$CI$29</f>
        <v/>
      </c>
      <c r="CR65" s="371"/>
      <c r="CS65" s="371"/>
      <c r="CT65" s="371"/>
      <c r="CU65" s="371"/>
      <c r="CV65" s="372"/>
      <c r="CW65" s="134"/>
    </row>
    <row r="66" spans="1:101" ht="18.75" customHeight="1" thickBot="1" x14ac:dyDescent="0.3">
      <c r="A66" s="60"/>
      <c r="B66" s="60"/>
      <c r="C66" s="60"/>
      <c r="D66" s="60"/>
      <c r="E66" s="85"/>
      <c r="F66" s="60"/>
      <c r="G66" s="85"/>
      <c r="H66" s="60"/>
      <c r="I66" s="60"/>
      <c r="J66" s="60"/>
      <c r="K66" s="60"/>
      <c r="L66" s="60"/>
      <c r="M66" s="60" t="s">
        <v>0</v>
      </c>
      <c r="N66" s="60" t="s">
        <v>1</v>
      </c>
      <c r="O66" s="60" t="s">
        <v>2</v>
      </c>
      <c r="P66" s="60" t="s">
        <v>3</v>
      </c>
      <c r="Q66" s="60" t="s">
        <v>0</v>
      </c>
      <c r="R66" s="60" t="s">
        <v>1</v>
      </c>
      <c r="S66" s="60" t="s">
        <v>2</v>
      </c>
      <c r="T66" s="60" t="s">
        <v>3</v>
      </c>
      <c r="U66" s="60" t="s">
        <v>0</v>
      </c>
      <c r="V66" s="60" t="s">
        <v>1</v>
      </c>
      <c r="W66" s="60" t="s">
        <v>2</v>
      </c>
      <c r="X66" s="60" t="s">
        <v>3</v>
      </c>
      <c r="Y66" s="60"/>
      <c r="Z66" s="60" t="s">
        <v>8</v>
      </c>
      <c r="AA66" s="60"/>
      <c r="AB66" s="60"/>
      <c r="AC66" s="60"/>
      <c r="AD66" s="60"/>
      <c r="AE66" s="60"/>
      <c r="AF66" s="60"/>
      <c r="AG66" s="60"/>
      <c r="AH66" s="60" t="s">
        <v>31</v>
      </c>
      <c r="AI66" s="60"/>
      <c r="AJ66" s="60"/>
      <c r="AK66" s="60"/>
      <c r="AL66" s="60"/>
      <c r="AM66" s="60"/>
      <c r="AN66" s="60" t="str">
        <f>AI67</f>
        <v>Argentinien</v>
      </c>
      <c r="AO66" s="60" t="str">
        <f>AI68</f>
        <v>Bosnien</v>
      </c>
      <c r="AP66" s="60" t="str">
        <f>AI69</f>
        <v>Iran</v>
      </c>
      <c r="AQ66" s="60" t="str">
        <f>AI70</f>
        <v>Nigeria</v>
      </c>
      <c r="AR66" s="60"/>
      <c r="AS66" s="60" t="s">
        <v>31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85"/>
      <c r="BJ66" s="85"/>
      <c r="BK66" s="85"/>
      <c r="BL66" s="85"/>
      <c r="BM66" s="85"/>
      <c r="BN66" s="85"/>
      <c r="BO66" s="85"/>
      <c r="BP66" s="137"/>
      <c r="BQ66" s="85"/>
      <c r="BR66" s="141"/>
      <c r="BS66" s="150"/>
      <c r="BT66" s="134"/>
      <c r="BU66" s="134"/>
      <c r="BV66" s="134"/>
      <c r="BW66" s="134"/>
      <c r="BX66" s="148"/>
      <c r="BY66" s="148"/>
      <c r="BZ66" s="134"/>
      <c r="CA66" s="144" t="str">
        <f>Spielplan!$BS$30</f>
        <v/>
      </c>
      <c r="CB66" s="145"/>
      <c r="CC66" s="146">
        <f>Spielplan!$BU$30</f>
        <v>0</v>
      </c>
      <c r="CD66" s="147"/>
      <c r="CE66" s="134">
        <f>IF(CA66=CA30,Punktemodus!B15,0)</f>
        <v>20</v>
      </c>
      <c r="CF66" s="148">
        <f>IF(OR(CA66=$CA$14,CA66=$CA$15,CA66=$CA$22,CA66=$CA$23,CA66=$CA$31,CA66=$CA$38,CA66=$CA$39),Punktemodus!B17,0)</f>
        <v>10</v>
      </c>
      <c r="CG66" s="134"/>
      <c r="CH66" s="134"/>
      <c r="CI66" s="134"/>
      <c r="CJ66" s="134"/>
      <c r="CK66" s="144" t="str">
        <f>Spielplan!$CC$30</f>
        <v/>
      </c>
      <c r="CL66" s="145"/>
      <c r="CM66" s="146">
        <f>Spielplan!$CE$30</f>
        <v>0</v>
      </c>
      <c r="CN66" s="134"/>
      <c r="CO66" s="134"/>
      <c r="CP66" s="134"/>
      <c r="CQ66" s="373"/>
      <c r="CR66" s="374"/>
      <c r="CS66" s="374"/>
      <c r="CT66" s="374"/>
      <c r="CU66" s="374"/>
      <c r="CV66" s="375"/>
      <c r="CW66" s="134"/>
    </row>
    <row r="67" spans="1:101" ht="18.75" customHeight="1" thickBot="1" x14ac:dyDescent="0.3">
      <c r="A67" s="60"/>
      <c r="B67" s="60"/>
      <c r="C67" s="200" t="str">
        <f>Spielplan!$C$67</f>
        <v>Argentinien</v>
      </c>
      <c r="D67" s="201"/>
      <c r="E67" s="104"/>
      <c r="F67" s="93"/>
      <c r="G67" s="104"/>
      <c r="H67" s="200" t="str">
        <f>Spielplan!$H$67</f>
        <v>Bosnien</v>
      </c>
      <c r="I67" s="201"/>
      <c r="J67" s="60"/>
      <c r="K67" s="60" t="s">
        <v>101</v>
      </c>
      <c r="L67" s="60">
        <f t="shared" ref="L67:L72" si="20">IF(E67-G67&gt;0,1,IF(G67=E67,0,-1))</f>
        <v>0</v>
      </c>
      <c r="M67" s="60">
        <f>IF($E67="",0,IF($E67&gt;$G67,3,IF($E67=G67,1,0)))</f>
        <v>0</v>
      </c>
      <c r="N67" s="60">
        <f>IF($G67="",0,IF($E67&gt;$G67,0,IF($E67=G67,1,3)))</f>
        <v>0</v>
      </c>
      <c r="O67" s="60"/>
      <c r="P67" s="60"/>
      <c r="Q67" s="60">
        <f>E67</f>
        <v>0</v>
      </c>
      <c r="R67" s="60">
        <f>G67</f>
        <v>0</v>
      </c>
      <c r="S67" s="60"/>
      <c r="T67" s="60"/>
      <c r="U67" s="60">
        <f>G67</f>
        <v>0</v>
      </c>
      <c r="V67" s="60">
        <f>E67</f>
        <v>0</v>
      </c>
      <c r="W67" s="60"/>
      <c r="X67" s="60"/>
      <c r="Y67" s="60"/>
      <c r="Z67" s="60">
        <f>M73</f>
        <v>0</v>
      </c>
      <c r="AA67" s="60">
        <f>Q73</f>
        <v>0</v>
      </c>
      <c r="AB67" s="60">
        <f>U73</f>
        <v>0</v>
      </c>
      <c r="AC67" s="60">
        <f>AA67-AB67</f>
        <v>0</v>
      </c>
      <c r="AD67" s="60">
        <f>IF(Z67&gt;Z68,-1,0)</f>
        <v>0</v>
      </c>
      <c r="AE67" s="60">
        <f>IF(Z67&gt;Z69,-1,0)</f>
        <v>0</v>
      </c>
      <c r="AF67" s="60">
        <f>IF(Z67&gt;Z70,-1,0)</f>
        <v>0</v>
      </c>
      <c r="AG67" s="60">
        <f>10000-(AJ67*1000+AM67*100+AK67*10)</f>
        <v>10000</v>
      </c>
      <c r="AH67" s="90">
        <f>RANK(AG67,AG67:AG70,1)</f>
        <v>1</v>
      </c>
      <c r="AI67" s="60" t="str">
        <f>C67</f>
        <v>Argentinien</v>
      </c>
      <c r="AJ67" s="60">
        <f t="shared" ref="AJ67:AL70" si="21">Z67</f>
        <v>0</v>
      </c>
      <c r="AK67" s="60">
        <f t="shared" si="21"/>
        <v>0</v>
      </c>
      <c r="AL67" s="60">
        <f t="shared" si="21"/>
        <v>0</v>
      </c>
      <c r="AM67" s="60">
        <f>AK67-AL67</f>
        <v>0</v>
      </c>
      <c r="AN67" s="187"/>
      <c r="AO67" s="187">
        <f>IF(AG68=AG67,IF(G67&gt;E67,AG68-0.1,AG68),AG68)</f>
        <v>10000</v>
      </c>
      <c r="AP67" s="187">
        <f>IF(AG69=AG67,IF(G69&gt;E69,AG69-0.1,AG69),AG69)</f>
        <v>10000</v>
      </c>
      <c r="AQ67" s="187">
        <f>IF(AG70=AG67,IF(G71&gt;E71,AG70-0.1,AG70),AG70)</f>
        <v>10000</v>
      </c>
      <c r="AR67" s="187">
        <f>AN71</f>
        <v>30000</v>
      </c>
      <c r="AS67" s="90">
        <f>RANK(AR67,AR67:AR70,1)</f>
        <v>1</v>
      </c>
      <c r="AT67" s="60" t="str">
        <f t="shared" ref="AT67:AW70" si="22">AI67</f>
        <v>Argentinien</v>
      </c>
      <c r="AU67" s="60">
        <f t="shared" si="22"/>
        <v>0</v>
      </c>
      <c r="AV67" s="60">
        <f t="shared" si="22"/>
        <v>0</v>
      </c>
      <c r="AW67" s="60">
        <f t="shared" si="22"/>
        <v>0</v>
      </c>
      <c r="AX67" s="60"/>
      <c r="AY67" s="60"/>
      <c r="AZ67" s="60"/>
      <c r="BA67" s="202">
        <v>1</v>
      </c>
      <c r="BB67" s="200" t="str">
        <f>VLOOKUP(1,AS67:AT70,2,FALSE)</f>
        <v>Argentinien</v>
      </c>
      <c r="BC67" s="201"/>
      <c r="BD67" s="203">
        <f>VLOOKUP(1,AS67:AW70,3,FALSE)</f>
        <v>0</v>
      </c>
      <c r="BE67" s="204">
        <f>VLOOKUP(1,AS67:AW70,4,FALSE)</f>
        <v>0</v>
      </c>
      <c r="BF67" s="93" t="s">
        <v>12</v>
      </c>
      <c r="BG67" s="204">
        <f>VLOOKUP(1,AS67:AW70,5,FALSE)</f>
        <v>0</v>
      </c>
      <c r="BH67" s="205" t="s">
        <v>126</v>
      </c>
      <c r="BI67" s="85"/>
      <c r="BJ67" s="85">
        <f>IF(E67&gt;G67,IF(Spielplan!E67&gt;Spielplan!G67,Punktemodus!$B$3,0),0)</f>
        <v>0</v>
      </c>
      <c r="BK67" s="85">
        <f>IF(E67=G67,IF(Spielplan!E67=Spielplan!G67,Punktemodus!$B$3,0),0)</f>
        <v>10</v>
      </c>
      <c r="BL67" s="85">
        <f>IF(E67&lt;G67,IF(Spielplan!E67&lt;Spielplan!G67,Punktemodus!$B$3,0),0)</f>
        <v>0</v>
      </c>
      <c r="BM67" s="85">
        <f>IF(E67=Spielplan!E67,IF(G67=Spielplan!G67,Punktemodus!$B$5,0),0)</f>
        <v>3</v>
      </c>
      <c r="BN67" s="85">
        <f>IF(E67=Spielplan!E67,Punktemodus!$B$7,0)</f>
        <v>1</v>
      </c>
      <c r="BO67" s="85">
        <f>IF(G67=Spielplan!G67,Punktemodus!$B$7,0)</f>
        <v>1</v>
      </c>
      <c r="BP67" s="137">
        <f>IF(Spielplan!E67="",0,SUM(BJ67:BO67))</f>
        <v>0</v>
      </c>
      <c r="BQ67" s="85"/>
      <c r="BR67" s="141"/>
      <c r="BS67" s="134"/>
      <c r="BT67" s="134"/>
      <c r="BU67" s="134"/>
      <c r="BV67" s="134"/>
      <c r="BW67" s="134"/>
      <c r="BX67" s="148"/>
      <c r="BY67" s="148"/>
      <c r="BZ67" s="134"/>
      <c r="CA67" s="144" t="str">
        <f>Spielplan!$BS$31</f>
        <v/>
      </c>
      <c r="CB67" s="145"/>
      <c r="CC67" s="146">
        <f>Spielplan!$BU$31</f>
        <v>0</v>
      </c>
      <c r="CD67" s="134"/>
      <c r="CE67" s="134">
        <f>IF(CA67=CA31,Punktemodus!B15,0)</f>
        <v>20</v>
      </c>
      <c r="CF67" s="148">
        <f>IF(OR(CA67=$CA$14,CA67=$CA$15,CA67=$CA$22,CA67=$CA$23,CA67=$CA$30,CA67=$CA$38,CA67=$CA$39),Punktemodus!B17,0)</f>
        <v>10</v>
      </c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55"/>
      <c r="CR67" s="142" t="s">
        <v>138</v>
      </c>
      <c r="CS67" s="155"/>
      <c r="CT67" s="155"/>
      <c r="CU67" s="155"/>
      <c r="CV67" s="155"/>
      <c r="CW67" s="134"/>
    </row>
    <row r="68" spans="1:101" ht="18.75" customHeight="1" thickBot="1" x14ac:dyDescent="0.3">
      <c r="A68" s="60"/>
      <c r="B68" s="60"/>
      <c r="C68" s="206" t="str">
        <f>Spielplan!$C$68</f>
        <v>Iran</v>
      </c>
      <c r="D68" s="207"/>
      <c r="E68" s="104"/>
      <c r="F68" s="93"/>
      <c r="G68" s="104"/>
      <c r="H68" s="206" t="str">
        <f>Spielplan!$H$68</f>
        <v>Nigeria</v>
      </c>
      <c r="I68" s="207"/>
      <c r="J68" s="60"/>
      <c r="K68" s="60" t="s">
        <v>102</v>
      </c>
      <c r="L68" s="60">
        <f t="shared" si="20"/>
        <v>0</v>
      </c>
      <c r="M68" s="60"/>
      <c r="N68" s="60"/>
      <c r="O68" s="60">
        <f>IF($E68="",0,IF($E68&gt;$G68,3,IF($E68=$G68,1,0)))</f>
        <v>0</v>
      </c>
      <c r="P68" s="60">
        <f>IF($G68="",0,IF($E68&gt;$G68,0,IF($E68=$G68,1,3)))</f>
        <v>0</v>
      </c>
      <c r="Q68" s="60"/>
      <c r="R68" s="60"/>
      <c r="S68" s="60">
        <f>E68</f>
        <v>0</v>
      </c>
      <c r="T68" s="60">
        <f>G68</f>
        <v>0</v>
      </c>
      <c r="U68" s="60"/>
      <c r="V68" s="60"/>
      <c r="W68" s="60">
        <f>G68</f>
        <v>0</v>
      </c>
      <c r="X68" s="60">
        <f>E68</f>
        <v>0</v>
      </c>
      <c r="Y68" s="60"/>
      <c r="Z68" s="60">
        <f>N73</f>
        <v>0</v>
      </c>
      <c r="AA68" s="60">
        <f>R73</f>
        <v>0</v>
      </c>
      <c r="AB68" s="60">
        <f>V73</f>
        <v>0</v>
      </c>
      <c r="AC68" s="60">
        <f>AA68-AB68</f>
        <v>0</v>
      </c>
      <c r="AD68" s="60">
        <f>IF(Z68&gt;Z67,-1,0)</f>
        <v>0</v>
      </c>
      <c r="AE68" s="60">
        <f>IF(Z68&gt;Z69,-1,0)</f>
        <v>0</v>
      </c>
      <c r="AF68" s="60">
        <f>IF(Z68&gt;Z70,-1,0)</f>
        <v>0</v>
      </c>
      <c r="AG68" s="60">
        <f>10000-(AJ68*1000+AM68*100+AK68*10)</f>
        <v>10000</v>
      </c>
      <c r="AH68" s="90">
        <f>RANK(AG68,AG67:AG70,1)</f>
        <v>1</v>
      </c>
      <c r="AI68" s="60" t="str">
        <f>H67</f>
        <v>Bosnien</v>
      </c>
      <c r="AJ68" s="60">
        <f t="shared" si="21"/>
        <v>0</v>
      </c>
      <c r="AK68" s="60">
        <f t="shared" si="21"/>
        <v>0</v>
      </c>
      <c r="AL68" s="60">
        <f t="shared" si="21"/>
        <v>0</v>
      </c>
      <c r="AM68" s="60">
        <f>AK68-AL68</f>
        <v>0</v>
      </c>
      <c r="AN68" s="187">
        <f>IF(AG67=AG68,IF(E67&gt;G67,AG67-0.1,AG67),AG67)</f>
        <v>10000</v>
      </c>
      <c r="AO68" s="187"/>
      <c r="AP68" s="187">
        <f>IF(AG69=AG68,IF(G72&gt;E72,AG69-0.1,AG69),AG69)</f>
        <v>10000</v>
      </c>
      <c r="AQ68" s="187">
        <f>IF(AG70=AG68,IF(G70&gt;E70,AG70-0.1,AG70),AG70)</f>
        <v>10000</v>
      </c>
      <c r="AR68" s="187">
        <f>AO71</f>
        <v>30000</v>
      </c>
      <c r="AS68" s="90">
        <f>RANK(AR68,AR67:AR70,1)</f>
        <v>1</v>
      </c>
      <c r="AT68" s="60" t="str">
        <f t="shared" si="22"/>
        <v>Bosnien</v>
      </c>
      <c r="AU68" s="60">
        <f t="shared" si="22"/>
        <v>0</v>
      </c>
      <c r="AV68" s="60">
        <f t="shared" si="22"/>
        <v>0</v>
      </c>
      <c r="AW68" s="60">
        <f t="shared" si="22"/>
        <v>0</v>
      </c>
      <c r="AX68" s="60"/>
      <c r="AY68" s="60"/>
      <c r="AZ68" s="60"/>
      <c r="BA68" s="208">
        <v>2</v>
      </c>
      <c r="BB68" s="206" t="e">
        <f>VLOOKUP(2,AS67:AT70,2,FALSE)</f>
        <v>#N/A</v>
      </c>
      <c r="BC68" s="207"/>
      <c r="BD68" s="209" t="e">
        <f>VLOOKUP(2,AS67:AW70,3,FALSE)</f>
        <v>#N/A</v>
      </c>
      <c r="BE68" s="210" t="e">
        <f>VLOOKUP(2,AS67:AW70,4,FALSE)</f>
        <v>#N/A</v>
      </c>
      <c r="BF68" s="93" t="s">
        <v>12</v>
      </c>
      <c r="BG68" s="210" t="e">
        <f>VLOOKUP(2,AS67:AW70,5,FALSE)</f>
        <v>#N/A</v>
      </c>
      <c r="BH68" s="210" t="s">
        <v>122</v>
      </c>
      <c r="BI68" s="85"/>
      <c r="BJ68" s="85">
        <f>IF(E68&gt;G68,IF(Spielplan!E68&gt;Spielplan!G68,Punktemodus!$B$3,0),0)</f>
        <v>0</v>
      </c>
      <c r="BK68" s="85">
        <f>IF(E68=G68,IF(Spielplan!E68=Spielplan!G68,Punktemodus!$B$3,0),0)</f>
        <v>10</v>
      </c>
      <c r="BL68" s="85">
        <f>IF(E68&lt;G68,IF(Spielplan!E68&lt;Spielplan!G68,Punktemodus!$B$3,0),0)</f>
        <v>0</v>
      </c>
      <c r="BM68" s="85">
        <f>IF(E68=Spielplan!E68,IF(G68=Spielplan!G68,Punktemodus!$B$5,0),0)</f>
        <v>3</v>
      </c>
      <c r="BN68" s="85">
        <f>IF(E68=Spielplan!E68,Punktemodus!$B$7,0)</f>
        <v>1</v>
      </c>
      <c r="BO68" s="85">
        <f>IF(G68=Spielplan!G68,Punktemodus!$B$7,0)</f>
        <v>1</v>
      </c>
      <c r="BP68" s="137">
        <f>IF(Spielplan!E68="",0,SUM(BJ68:BO68))</f>
        <v>0</v>
      </c>
      <c r="BQ68" s="85"/>
      <c r="BR68" s="141"/>
      <c r="BS68" s="153" t="s">
        <v>24</v>
      </c>
      <c r="BT68" s="144" t="str">
        <f>Spielplan!$BL$32</f>
        <v/>
      </c>
      <c r="BU68" s="145"/>
      <c r="BV68" s="146">
        <f>Spielplan!$BN$32</f>
        <v>0</v>
      </c>
      <c r="BW68" s="147"/>
      <c r="BX68" s="148">
        <f>IF(BT32=BT68,Punktemodus!$B$11,0)</f>
        <v>10</v>
      </c>
      <c r="BY68" s="148">
        <f>IF(BT68=BT17,Punktemodus!B13,0)</f>
        <v>5</v>
      </c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370" t="str">
        <f>Spielplan!$CI$32</f>
        <v/>
      </c>
      <c r="CR68" s="371"/>
      <c r="CS68" s="371"/>
      <c r="CT68" s="371"/>
      <c r="CU68" s="371"/>
      <c r="CV68" s="372"/>
      <c r="CW68" s="134"/>
    </row>
    <row r="69" spans="1:101" ht="18.75" customHeight="1" thickBot="1" x14ac:dyDescent="0.3">
      <c r="A69" s="60"/>
      <c r="B69" s="60"/>
      <c r="C69" s="200" t="str">
        <f>C67</f>
        <v>Argentinien</v>
      </c>
      <c r="D69" s="201"/>
      <c r="E69" s="104"/>
      <c r="F69" s="93"/>
      <c r="G69" s="104"/>
      <c r="H69" s="200" t="str">
        <f>C68</f>
        <v>Iran</v>
      </c>
      <c r="I69" s="201"/>
      <c r="J69" s="60"/>
      <c r="K69" s="60" t="s">
        <v>103</v>
      </c>
      <c r="L69" s="60">
        <f t="shared" si="20"/>
        <v>0</v>
      </c>
      <c r="M69" s="60">
        <f>IF($E69="",0,IF($E69&gt;$G69,3,IF($E69=G69,1,0)))</f>
        <v>0</v>
      </c>
      <c r="N69" s="60"/>
      <c r="O69" s="60">
        <f>IF($G69="",0,IF($E69&gt;$G69,0,IF($E69=$G69,1,3)))</f>
        <v>0</v>
      </c>
      <c r="P69" s="60"/>
      <c r="Q69" s="60">
        <f>E69</f>
        <v>0</v>
      </c>
      <c r="R69" s="60"/>
      <c r="S69" s="60">
        <f>G69</f>
        <v>0</v>
      </c>
      <c r="T69" s="60"/>
      <c r="U69" s="60">
        <f>G69</f>
        <v>0</v>
      </c>
      <c r="V69" s="60"/>
      <c r="W69" s="60">
        <f>E69</f>
        <v>0</v>
      </c>
      <c r="X69" s="60"/>
      <c r="Y69" s="60"/>
      <c r="Z69" s="60">
        <f>O73</f>
        <v>0</v>
      </c>
      <c r="AA69" s="60">
        <f>S73</f>
        <v>0</v>
      </c>
      <c r="AB69" s="60">
        <f>W73</f>
        <v>0</v>
      </c>
      <c r="AC69" s="60">
        <f>AA69-AB69</f>
        <v>0</v>
      </c>
      <c r="AD69" s="60">
        <f>IF(Z69&gt;Z67,-1,0)</f>
        <v>0</v>
      </c>
      <c r="AE69" s="60">
        <f>IF(Z69&gt;Z68,-1,0)</f>
        <v>0</v>
      </c>
      <c r="AF69" s="60">
        <f>IF(Z69&gt;Z70,-1,0)</f>
        <v>0</v>
      </c>
      <c r="AG69" s="60">
        <f>10000-(AJ69*1000+AM69*100+AK69*10)</f>
        <v>10000</v>
      </c>
      <c r="AH69" s="90">
        <f>RANK(AG69,AG67:AG70,1)</f>
        <v>1</v>
      </c>
      <c r="AI69" s="60" t="str">
        <f>C68</f>
        <v>Iran</v>
      </c>
      <c r="AJ69" s="60">
        <f t="shared" si="21"/>
        <v>0</v>
      </c>
      <c r="AK69" s="60">
        <f t="shared" si="21"/>
        <v>0</v>
      </c>
      <c r="AL69" s="60">
        <f t="shared" si="21"/>
        <v>0</v>
      </c>
      <c r="AM69" s="60">
        <f>AK69-AL69</f>
        <v>0</v>
      </c>
      <c r="AN69" s="187">
        <f>IF(AG67=AG69,IF(E69&gt;G69,AG67-0.1,AG67),AG67)</f>
        <v>10000</v>
      </c>
      <c r="AO69" s="187">
        <f>IF(AG68=AG69,IF(E72&gt;G72,AG68-0.1,AG68),AG68)</f>
        <v>10000</v>
      </c>
      <c r="AP69" s="187"/>
      <c r="AQ69" s="187">
        <f>IF(AG70=AG69,IF(G68&gt;E68,AG70-0.1,AG70),AG70)</f>
        <v>10000</v>
      </c>
      <c r="AR69" s="187">
        <f>AP71</f>
        <v>30000</v>
      </c>
      <c r="AS69" s="90">
        <f>RANK(AR69,AR67:AR70,1)</f>
        <v>1</v>
      </c>
      <c r="AT69" s="60" t="str">
        <f t="shared" si="22"/>
        <v>Iran</v>
      </c>
      <c r="AU69" s="60">
        <f t="shared" si="22"/>
        <v>0</v>
      </c>
      <c r="AV69" s="60">
        <f t="shared" si="22"/>
        <v>0</v>
      </c>
      <c r="AW69" s="60">
        <f t="shared" si="22"/>
        <v>0</v>
      </c>
      <c r="AX69" s="60"/>
      <c r="AY69" s="60"/>
      <c r="AZ69" s="60"/>
      <c r="BA69" s="113">
        <v>3</v>
      </c>
      <c r="BB69" s="114" t="e">
        <f>VLOOKUP(3,AS67:AT70,2,FALSE)</f>
        <v>#N/A</v>
      </c>
      <c r="BC69" s="115"/>
      <c r="BD69" s="116" t="e">
        <f>VLOOKUP(3,AS67:AW70,3,FALSE)</f>
        <v>#N/A</v>
      </c>
      <c r="BE69" s="116" t="e">
        <f>VLOOKUP(3,AS67:AW70,4,FALSE)</f>
        <v>#N/A</v>
      </c>
      <c r="BF69" s="93" t="s">
        <v>12</v>
      </c>
      <c r="BG69" s="116" t="e">
        <f>VLOOKUP(3,AS67:AW70,5,FALSE)</f>
        <v>#N/A</v>
      </c>
      <c r="BH69" s="60"/>
      <c r="BI69" s="85"/>
      <c r="BJ69" s="85">
        <f>IF(E69&gt;G69,IF(Spielplan!E69&gt;Spielplan!G69,Punktemodus!$B$3,0),0)</f>
        <v>0</v>
      </c>
      <c r="BK69" s="85">
        <f>IF(E69=G69,IF(Spielplan!E69=Spielplan!G69,Punktemodus!$B$3,0),0)</f>
        <v>10</v>
      </c>
      <c r="BL69" s="85">
        <f>IF(E69&lt;G69,IF(Spielplan!E69&lt;Spielplan!G69,Punktemodus!$B$3,0),0)</f>
        <v>0</v>
      </c>
      <c r="BM69" s="85">
        <f>IF(E69=Spielplan!E69,IF(G69=Spielplan!G69,Punktemodus!$B$5,0),0)</f>
        <v>3</v>
      </c>
      <c r="BN69" s="85">
        <f>IF(E69=Spielplan!E69,Punktemodus!$B$7,0)</f>
        <v>1</v>
      </c>
      <c r="BO69" s="85">
        <f>IF(G69=Spielplan!G69,Punktemodus!$B$7,0)</f>
        <v>1</v>
      </c>
      <c r="BP69" s="137">
        <f>IF(Spielplan!E69="",0,SUM(BJ69:BO69))</f>
        <v>0</v>
      </c>
      <c r="BQ69" s="85"/>
      <c r="BR69" s="141"/>
      <c r="BS69" s="149" t="s">
        <v>23</v>
      </c>
      <c r="BT69" s="144" t="str">
        <f>Spielplan!$BL$33</f>
        <v/>
      </c>
      <c r="BU69" s="145"/>
      <c r="BV69" s="146">
        <f>Spielplan!$BN$33</f>
        <v>0</v>
      </c>
      <c r="BW69" s="134"/>
      <c r="BX69" s="148">
        <f>IF(BT33=BT69,Punktemodus!$B$11,0)</f>
        <v>10</v>
      </c>
      <c r="BY69" s="148">
        <f>IF(BT69=BT16,Punktemodus!B13,0)</f>
        <v>5</v>
      </c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373"/>
      <c r="CR69" s="374"/>
      <c r="CS69" s="374"/>
      <c r="CT69" s="374"/>
      <c r="CU69" s="374"/>
      <c r="CV69" s="375"/>
      <c r="CW69" s="134"/>
    </row>
    <row r="70" spans="1:101" ht="18.75" customHeight="1" thickBot="1" x14ac:dyDescent="0.3">
      <c r="A70" s="60"/>
      <c r="B70" s="60"/>
      <c r="C70" s="206" t="str">
        <f>H67</f>
        <v>Bosnien</v>
      </c>
      <c r="D70" s="207"/>
      <c r="E70" s="104"/>
      <c r="F70" s="93"/>
      <c r="G70" s="104"/>
      <c r="H70" s="206" t="str">
        <f>H68</f>
        <v>Nigeria</v>
      </c>
      <c r="I70" s="207"/>
      <c r="J70" s="60"/>
      <c r="K70" s="60" t="s">
        <v>104</v>
      </c>
      <c r="L70" s="60">
        <f t="shared" si="20"/>
        <v>0</v>
      </c>
      <c r="M70" s="60"/>
      <c r="N70" s="60">
        <f>IF($E70="",0,IF($E70&gt;$G70,3,IF($E70=$G70,1,0)))</f>
        <v>0</v>
      </c>
      <c r="O70" s="60"/>
      <c r="P70" s="60">
        <f>IF($G70="",0,IF($E70&gt;$G70,0,IF($E70=$G70,1,3)))</f>
        <v>0</v>
      </c>
      <c r="Q70" s="60"/>
      <c r="R70" s="60">
        <f>E70</f>
        <v>0</v>
      </c>
      <c r="S70" s="60"/>
      <c r="T70" s="60">
        <f>G70</f>
        <v>0</v>
      </c>
      <c r="U70" s="60"/>
      <c r="V70" s="60">
        <f>G70</f>
        <v>0</v>
      </c>
      <c r="W70" s="60"/>
      <c r="X70" s="60">
        <f>E70</f>
        <v>0</v>
      </c>
      <c r="Y70" s="60"/>
      <c r="Z70" s="60">
        <f>P73</f>
        <v>0</v>
      </c>
      <c r="AA70" s="60">
        <f>T73</f>
        <v>0</v>
      </c>
      <c r="AB70" s="60">
        <f>X73</f>
        <v>0</v>
      </c>
      <c r="AC70" s="60">
        <f>AA70-AB70</f>
        <v>0</v>
      </c>
      <c r="AD70" s="60">
        <f>IF(Z70&gt;Z67,-1,0)</f>
        <v>0</v>
      </c>
      <c r="AE70" s="60">
        <f>IF(Z70&gt;Z68,-1,0)</f>
        <v>0</v>
      </c>
      <c r="AF70" s="60">
        <f>IF(Z70&gt;Z69,-1,0)</f>
        <v>0</v>
      </c>
      <c r="AG70" s="60">
        <f>10000-(AJ70*1000+AM70*100+AK70*10)</f>
        <v>10000</v>
      </c>
      <c r="AH70" s="90">
        <f>RANK(AG70,AG67:AG70,1)</f>
        <v>1</v>
      </c>
      <c r="AI70" s="60" t="str">
        <f>H68</f>
        <v>Nigeria</v>
      </c>
      <c r="AJ70" s="60">
        <f t="shared" si="21"/>
        <v>0</v>
      </c>
      <c r="AK70" s="60">
        <f t="shared" si="21"/>
        <v>0</v>
      </c>
      <c r="AL70" s="60">
        <f t="shared" si="21"/>
        <v>0</v>
      </c>
      <c r="AM70" s="60">
        <f>AK70-AL70</f>
        <v>0</v>
      </c>
      <c r="AN70" s="187">
        <f>IF(AG67=AG70,IF(E71&gt;G71,AG67-0.1,AG67),AG67)</f>
        <v>10000</v>
      </c>
      <c r="AO70" s="187">
        <f>IF(AG68=AG70,IF(E70&gt;G70,AG68-0.1,AG68),AG68)</f>
        <v>10000</v>
      </c>
      <c r="AP70" s="187">
        <f>IF(AG69=AG70,IF(E68&gt;G68,AG69-0.1,AG69),AG69)</f>
        <v>10000</v>
      </c>
      <c r="AQ70" s="187"/>
      <c r="AR70" s="187">
        <f>AQ71</f>
        <v>30000</v>
      </c>
      <c r="AS70" s="90">
        <f>RANK(AR70,AR67:AR70,1)</f>
        <v>1</v>
      </c>
      <c r="AT70" s="60" t="str">
        <f t="shared" si="22"/>
        <v>Nigeria</v>
      </c>
      <c r="AU70" s="60">
        <f t="shared" si="22"/>
        <v>0</v>
      </c>
      <c r="AV70" s="60">
        <f t="shared" si="22"/>
        <v>0</v>
      </c>
      <c r="AW70" s="60">
        <f t="shared" si="22"/>
        <v>0</v>
      </c>
      <c r="AX70" s="60"/>
      <c r="AY70" s="60"/>
      <c r="AZ70" s="60"/>
      <c r="BA70" s="113">
        <v>4</v>
      </c>
      <c r="BB70" s="114" t="e">
        <f>VLOOKUP(4,AS67:AT70,2,FALSE)</f>
        <v>#N/A</v>
      </c>
      <c r="BC70" s="115"/>
      <c r="BD70" s="116" t="e">
        <f>VLOOKUP(4,AS67:AW70,3,FALSE)</f>
        <v>#N/A</v>
      </c>
      <c r="BE70" s="116" t="e">
        <f>VLOOKUP(4,AS67:AW70,4,FALSE)</f>
        <v>#N/A</v>
      </c>
      <c r="BF70" s="93" t="s">
        <v>12</v>
      </c>
      <c r="BG70" s="116" t="e">
        <f>VLOOKUP(4,AS67:AW70,5,FALSE)</f>
        <v>#N/A</v>
      </c>
      <c r="BH70" s="60"/>
      <c r="BI70" s="85"/>
      <c r="BJ70" s="85">
        <f>IF(E70&gt;G70,IF(Spielplan!E70&gt;Spielplan!G70,Punktemodus!$B$3,0),0)</f>
        <v>0</v>
      </c>
      <c r="BK70" s="85">
        <f>IF(E70=G70,IF(Spielplan!E70=Spielplan!G70,Punktemodus!$B$3,0),0)</f>
        <v>10</v>
      </c>
      <c r="BL70" s="85">
        <f>IF(E70&lt;G70,IF(Spielplan!E70&lt;Spielplan!G70,Punktemodus!$B$3,0),0)</f>
        <v>0</v>
      </c>
      <c r="BM70" s="85">
        <f>IF(E70=Spielplan!E70,IF(G70=Spielplan!G70,Punktemodus!$B$5,0),0)</f>
        <v>3</v>
      </c>
      <c r="BN70" s="85">
        <f>IF(E70=Spielplan!E70,Punktemodus!$B$7,0)</f>
        <v>1</v>
      </c>
      <c r="BO70" s="85">
        <f>IF(G70=Spielplan!G70,Punktemodus!$B$7,0)</f>
        <v>1</v>
      </c>
      <c r="BP70" s="137">
        <f>IF(Spielplan!E70="",0,SUM(BJ70:BO70))</f>
        <v>0</v>
      </c>
      <c r="BQ70" s="60"/>
      <c r="BR70" s="141"/>
      <c r="BS70" s="150"/>
      <c r="BT70" s="134"/>
      <c r="BU70" s="134"/>
      <c r="BV70" s="134"/>
      <c r="BW70" s="134"/>
      <c r="BX70" s="148"/>
      <c r="BY70" s="148"/>
      <c r="BZ70" s="134"/>
      <c r="CA70" s="134"/>
      <c r="CB70" s="134"/>
      <c r="CC70" s="134"/>
      <c r="CD70" s="134"/>
      <c r="CE70" s="134"/>
      <c r="CF70" s="144" t="str">
        <f>Spielplan!$BX$34</f>
        <v/>
      </c>
      <c r="CG70" s="145"/>
      <c r="CH70" s="146">
        <f>Spielplan!$BZ$34</f>
        <v>0</v>
      </c>
      <c r="CI70" s="134"/>
      <c r="CJ70" s="134">
        <f>IF(OR(CF70=$CF$18,CF70=$CF$19,CF70=$CF$34,CF70=$CF$35),Punktemodus!$B$19,0)</f>
        <v>30</v>
      </c>
      <c r="CK70" s="134"/>
      <c r="CL70" s="134"/>
      <c r="CM70" s="134"/>
      <c r="CN70" s="134"/>
      <c r="CO70" s="134"/>
      <c r="CP70" s="134"/>
      <c r="CQ70" s="155"/>
      <c r="CR70" s="155"/>
      <c r="CS70" s="155"/>
      <c r="CT70" s="155"/>
      <c r="CU70" s="155"/>
      <c r="CV70" s="155"/>
      <c r="CW70" s="134"/>
    </row>
    <row r="71" spans="1:101" ht="18.75" customHeight="1" thickBot="1" x14ac:dyDescent="0.3">
      <c r="A71" s="60"/>
      <c r="B71" s="60"/>
      <c r="C71" s="200" t="str">
        <f>C67</f>
        <v>Argentinien</v>
      </c>
      <c r="D71" s="201"/>
      <c r="E71" s="104"/>
      <c r="F71" s="93"/>
      <c r="G71" s="104"/>
      <c r="H71" s="200" t="str">
        <f>H68</f>
        <v>Nigeria</v>
      </c>
      <c r="I71" s="201"/>
      <c r="J71" s="60"/>
      <c r="K71" s="60" t="s">
        <v>105</v>
      </c>
      <c r="L71" s="60">
        <f t="shared" si="20"/>
        <v>0</v>
      </c>
      <c r="M71" s="60">
        <f>IF($E71="",0,IF($E71&gt;$G71,3,IF($E71=G71,1,0)))</f>
        <v>0</v>
      </c>
      <c r="N71" s="60"/>
      <c r="O71" s="60"/>
      <c r="P71" s="60">
        <f>IF($G71="",0,IF($E71&gt;$G71,0,IF($E71=$G71,1,3)))</f>
        <v>0</v>
      </c>
      <c r="Q71" s="60">
        <f>E71</f>
        <v>0</v>
      </c>
      <c r="R71" s="60"/>
      <c r="S71" s="60"/>
      <c r="T71" s="60">
        <f>G71</f>
        <v>0</v>
      </c>
      <c r="U71" s="60">
        <f>G71</f>
        <v>0</v>
      </c>
      <c r="V71" s="60"/>
      <c r="W71" s="60"/>
      <c r="X71" s="60">
        <f>E71</f>
        <v>0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187">
        <f>SUM(AN67:AN70)</f>
        <v>30000</v>
      </c>
      <c r="AO71" s="187">
        <f>SUM(AO67:AO70)</f>
        <v>30000</v>
      </c>
      <c r="AP71" s="187">
        <f>SUM(AP67:AP70)</f>
        <v>30000</v>
      </c>
      <c r="AQ71" s="187">
        <f>SUM(AQ67:AQ70)</f>
        <v>30000</v>
      </c>
      <c r="AR71" s="187"/>
      <c r="AS71" s="60"/>
      <c r="AT71" s="60"/>
      <c r="AU71" s="60"/>
      <c r="AV71" s="60"/>
      <c r="AW71" s="60"/>
      <c r="AX71" s="60"/>
      <c r="AY71" s="60"/>
      <c r="AZ71" s="60"/>
      <c r="BA71" s="92"/>
      <c r="BB71" s="60"/>
      <c r="BC71" s="60"/>
      <c r="BD71" s="60"/>
      <c r="BE71" s="60"/>
      <c r="BF71" s="60"/>
      <c r="BG71" s="60"/>
      <c r="BH71" s="60"/>
      <c r="BI71" s="60"/>
      <c r="BJ71" s="85">
        <f>IF(E71&gt;G71,IF(Spielplan!E71&gt;Spielplan!G71,Punktemodus!$B$3,0),0)</f>
        <v>0</v>
      </c>
      <c r="BK71" s="85">
        <f>IF(E71=G71,IF(Spielplan!E71=Spielplan!G71,Punktemodus!$B$3,0),0)</f>
        <v>10</v>
      </c>
      <c r="BL71" s="85">
        <f>IF(E71&lt;G71,IF(Spielplan!E71&lt;Spielplan!G71,Punktemodus!$B$3,0),0)</f>
        <v>0</v>
      </c>
      <c r="BM71" s="85">
        <f>IF(E71=Spielplan!E71,IF(G71=Spielplan!G71,Punktemodus!$B$5,0),0)</f>
        <v>3</v>
      </c>
      <c r="BN71" s="85">
        <f>IF(E71=Spielplan!E71,Punktemodus!$B$7,0)</f>
        <v>1</v>
      </c>
      <c r="BO71" s="85">
        <f>IF(G71=Spielplan!G71,Punktemodus!$B$7,0)</f>
        <v>1</v>
      </c>
      <c r="BP71" s="137">
        <f>IF(Spielplan!E71="",0,SUM(BJ71:BO71))</f>
        <v>0</v>
      </c>
      <c r="BQ71" s="60"/>
      <c r="BR71" s="141"/>
      <c r="BS71" s="134"/>
      <c r="BT71" s="134"/>
      <c r="BU71" s="134"/>
      <c r="BV71" s="134"/>
      <c r="BW71" s="134"/>
      <c r="BX71" s="148"/>
      <c r="BY71" s="148"/>
      <c r="BZ71" s="134"/>
      <c r="CA71" s="134"/>
      <c r="CB71" s="134"/>
      <c r="CC71" s="134"/>
      <c r="CD71" s="134"/>
      <c r="CE71" s="134"/>
      <c r="CF71" s="144" t="str">
        <f>Spielplan!$BX$35</f>
        <v/>
      </c>
      <c r="CG71" s="145"/>
      <c r="CH71" s="146">
        <f>Spielplan!$BZ$35</f>
        <v>0</v>
      </c>
      <c r="CI71" s="134"/>
      <c r="CJ71" s="134">
        <f>IF(OR(CF71=$CF$18,CF71=$CF$19,CF71=$CF$34,CF71=$CF$35),Punktemodus!$B$19,0)</f>
        <v>30</v>
      </c>
      <c r="CK71" s="134"/>
      <c r="CL71" s="134"/>
      <c r="CM71" s="134"/>
      <c r="CN71" s="134"/>
      <c r="CO71" s="134"/>
      <c r="CP71" s="134"/>
      <c r="CQ71" s="155"/>
      <c r="CR71" s="155"/>
      <c r="CS71" s="155"/>
      <c r="CT71" s="155"/>
      <c r="CU71" s="155"/>
      <c r="CV71" s="155"/>
      <c r="CW71" s="134"/>
    </row>
    <row r="72" spans="1:101" ht="18.75" customHeight="1" thickBot="1" x14ac:dyDescent="0.3">
      <c r="A72" s="60"/>
      <c r="B72" s="60"/>
      <c r="C72" s="206" t="str">
        <f>H67</f>
        <v>Bosnien</v>
      </c>
      <c r="D72" s="207"/>
      <c r="E72" s="104"/>
      <c r="F72" s="106"/>
      <c r="G72" s="104"/>
      <c r="H72" s="206" t="str">
        <f>C68</f>
        <v>Iran</v>
      </c>
      <c r="I72" s="207"/>
      <c r="J72" s="60"/>
      <c r="K72" s="60" t="s">
        <v>105</v>
      </c>
      <c r="L72" s="60">
        <f t="shared" si="20"/>
        <v>0</v>
      </c>
      <c r="M72" s="60"/>
      <c r="N72" s="60">
        <f>IF($E72="",0,IF($E72&gt;$G72,3,IF($E72=$G72,1,0)))</f>
        <v>0</v>
      </c>
      <c r="O72" s="60">
        <f>IF($G72="",0,IF($E72&gt;$G72,0,IF($E72=$G72,1,3)))</f>
        <v>0</v>
      </c>
      <c r="P72" s="60"/>
      <c r="Q72" s="60"/>
      <c r="R72" s="60">
        <f>E72</f>
        <v>0</v>
      </c>
      <c r="S72" s="60">
        <f>G72</f>
        <v>0</v>
      </c>
      <c r="T72" s="60"/>
      <c r="U72" s="60"/>
      <c r="V72" s="60">
        <f>G72</f>
        <v>0</v>
      </c>
      <c r="W72" s="60">
        <f>E72</f>
        <v>0</v>
      </c>
      <c r="X72" s="60"/>
      <c r="Y72" s="60"/>
      <c r="Z72" s="60" t="s">
        <v>30</v>
      </c>
      <c r="AA72" s="60"/>
      <c r="AB72" s="60"/>
      <c r="AC72" s="60"/>
      <c r="AD72" s="60"/>
      <c r="AE72" s="60"/>
      <c r="AF72" s="60"/>
      <c r="AG72" s="60" t="b">
        <f>OR(AG67=AG68,AG67=AG69,AG67=AG70,AG68=AG69,AG68=AG70,AG69=AG70)</f>
        <v>1</v>
      </c>
      <c r="AH72" s="60"/>
      <c r="AI72" s="60"/>
      <c r="AJ72" s="60"/>
      <c r="AK72" s="60"/>
      <c r="AL72" s="60"/>
      <c r="AM72" s="60"/>
      <c r="AN72" s="60"/>
      <c r="AO72" s="60" t="s">
        <v>34</v>
      </c>
      <c r="AP72" s="60"/>
      <c r="AQ72" s="60"/>
      <c r="AR72" s="60" t="b">
        <f>OR(AR67=AR68,AR67=AR69,AR67=AR70,AR68=AR69,AR68=AR70,AR69=AR70)</f>
        <v>1</v>
      </c>
      <c r="AS72" s="60"/>
      <c r="AT72" s="60"/>
      <c r="AU72" s="60"/>
      <c r="AV72" s="60"/>
      <c r="AW72" s="60"/>
      <c r="AX72" s="60"/>
      <c r="AY72" s="60"/>
      <c r="AZ72" s="60"/>
      <c r="BA72" s="92"/>
      <c r="BB72" s="60"/>
      <c r="BC72" s="60"/>
      <c r="BD72" s="60"/>
      <c r="BE72" s="60"/>
      <c r="BF72" s="60"/>
      <c r="BG72" s="60"/>
      <c r="BH72" s="60"/>
      <c r="BI72" s="60"/>
      <c r="BJ72" s="85">
        <f>IF(E72&gt;G72,IF(Spielplan!E72&gt;Spielplan!G72,Punktemodus!$B$3,0),0)</f>
        <v>0</v>
      </c>
      <c r="BK72" s="85">
        <f>IF(E72=G72,IF(Spielplan!E72=Spielplan!G72,Punktemodus!$B$3,0),0)</f>
        <v>10</v>
      </c>
      <c r="BL72" s="85">
        <f>IF(E72&lt;G72,IF(Spielplan!E72&lt;Spielplan!G72,Punktemodus!$B$3,0),0)</f>
        <v>0</v>
      </c>
      <c r="BM72" s="85">
        <f>IF(E72=Spielplan!E72,IF(G72=Spielplan!G72,Punktemodus!$B$5,0),0)</f>
        <v>3</v>
      </c>
      <c r="BN72" s="85">
        <f>IF(E72=Spielplan!E72,Punktemodus!$B$7,0)</f>
        <v>1</v>
      </c>
      <c r="BO72" s="85">
        <f>IF(G72=Spielplan!G72,Punktemodus!$B$7,0)</f>
        <v>1</v>
      </c>
      <c r="BP72" s="137">
        <f>IF(Spielplan!E72="",0,SUM(BJ72:BO72))</f>
        <v>0</v>
      </c>
      <c r="BQ72" s="60"/>
      <c r="BR72" s="141"/>
      <c r="BS72" s="153" t="s">
        <v>126</v>
      </c>
      <c r="BT72" s="144" t="str">
        <f>Spielplan!$BL$36</f>
        <v/>
      </c>
      <c r="BU72" s="145"/>
      <c r="BV72" s="146">
        <f>Spielplan!$BN$36</f>
        <v>0</v>
      </c>
      <c r="BW72" s="147"/>
      <c r="BX72" s="148">
        <f>IF(BT36=BT72,Punktemodus!$B$11,0)</f>
        <v>10</v>
      </c>
      <c r="BY72" s="148">
        <f>IF(BT72=BT21,Punktemodus!B13,0)</f>
        <v>5</v>
      </c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55"/>
      <c r="CR72" s="155"/>
      <c r="CS72" s="155"/>
      <c r="CT72" s="155"/>
      <c r="CU72" s="155"/>
      <c r="CV72" s="155"/>
      <c r="CW72" s="134"/>
    </row>
    <row r="73" spans="1:101" ht="18.75" customHeight="1" thickBot="1" x14ac:dyDescent="0.25">
      <c r="A73" s="60"/>
      <c r="B73" s="60"/>
      <c r="C73" s="136" t="str">
        <f>IF(G72="","",IF(AR72=TRUE,"Achtung: Fehler in Tabelle!",""))</f>
        <v/>
      </c>
      <c r="D73" s="60"/>
      <c r="E73" s="85"/>
      <c r="F73" s="60"/>
      <c r="G73" s="85"/>
      <c r="H73" s="60"/>
      <c r="I73" s="60"/>
      <c r="J73" s="60"/>
      <c r="K73" s="60"/>
      <c r="L73" s="60"/>
      <c r="M73" s="60">
        <f t="shared" ref="M73:X73" si="23">SUM(M67:M72)</f>
        <v>0</v>
      </c>
      <c r="N73" s="60">
        <f t="shared" si="23"/>
        <v>0</v>
      </c>
      <c r="O73" s="60">
        <f t="shared" si="23"/>
        <v>0</v>
      </c>
      <c r="P73" s="60">
        <f t="shared" si="23"/>
        <v>0</v>
      </c>
      <c r="Q73" s="60">
        <f t="shared" si="23"/>
        <v>0</v>
      </c>
      <c r="R73" s="60">
        <f t="shared" si="23"/>
        <v>0</v>
      </c>
      <c r="S73" s="60">
        <f t="shared" si="23"/>
        <v>0</v>
      </c>
      <c r="T73" s="60">
        <f t="shared" si="23"/>
        <v>0</v>
      </c>
      <c r="U73" s="60">
        <f t="shared" si="23"/>
        <v>0</v>
      </c>
      <c r="V73" s="60">
        <f t="shared" si="23"/>
        <v>0</v>
      </c>
      <c r="W73" s="60">
        <f t="shared" si="23"/>
        <v>0</v>
      </c>
      <c r="X73" s="60">
        <f t="shared" si="23"/>
        <v>0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160">
        <f>SUM(BP67:BP72)</f>
        <v>0</v>
      </c>
      <c r="BQ73" s="60"/>
      <c r="BR73" s="141"/>
      <c r="BS73" s="149" t="s">
        <v>127</v>
      </c>
      <c r="BT73" s="144" t="str">
        <f>Spielplan!$BL$37</f>
        <v/>
      </c>
      <c r="BU73" s="145"/>
      <c r="BV73" s="146">
        <f>Spielplan!$BN$37</f>
        <v>0</v>
      </c>
      <c r="BW73" s="134"/>
      <c r="BX73" s="148">
        <f>IF(BT37=BT73,Punktemodus!$B$11,0)</f>
        <v>10</v>
      </c>
      <c r="BY73" s="148">
        <f>IF(BT73=BT20,Punktemodus!B13,0)</f>
        <v>5</v>
      </c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55"/>
      <c r="CR73" s="155"/>
      <c r="CS73" s="155"/>
      <c r="CT73" s="155"/>
      <c r="CU73" s="155"/>
      <c r="CV73" s="155"/>
      <c r="CW73" s="134"/>
    </row>
    <row r="74" spans="1:101" ht="18.75" customHeight="1" thickBot="1" x14ac:dyDescent="0.3">
      <c r="A74" s="60"/>
      <c r="B74" s="60"/>
      <c r="C74" s="60"/>
      <c r="D74" s="60"/>
      <c r="E74" s="85"/>
      <c r="F74" s="60"/>
      <c r="G74" s="85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138"/>
      <c r="BQ74" s="60"/>
      <c r="BR74" s="141"/>
      <c r="BS74" s="150"/>
      <c r="BT74" s="134"/>
      <c r="BU74" s="134"/>
      <c r="BV74" s="134"/>
      <c r="BW74" s="134"/>
      <c r="BX74" s="148"/>
      <c r="BY74" s="148"/>
      <c r="BZ74" s="134"/>
      <c r="CA74" s="144" t="str">
        <f>Spielplan!$BS$38</f>
        <v/>
      </c>
      <c r="CB74" s="145"/>
      <c r="CC74" s="146">
        <f>Spielplan!$BU$38</f>
        <v>0</v>
      </c>
      <c r="CD74" s="147"/>
      <c r="CE74" s="134">
        <f>IF(CA74=CA38,Punktemodus!B15,0)</f>
        <v>20</v>
      </c>
      <c r="CF74" s="148">
        <f>IF(OR(CA74=$CA$14,CA74=$CA$15,CA74=$CA$22,CA74=$CA$23,CA74=$CA$30,CA74=$CA$31,CA74=$CA$39),Punktemodus!B17,0)</f>
        <v>10</v>
      </c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</row>
    <row r="75" spans="1:101" ht="18.75" customHeight="1" thickBot="1" x14ac:dyDescent="0.25">
      <c r="A75" s="60"/>
      <c r="B75" s="60"/>
      <c r="C75" s="60"/>
      <c r="D75" s="60"/>
      <c r="E75" s="85"/>
      <c r="F75" s="60"/>
      <c r="G75" s="85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138"/>
      <c r="BQ75" s="60"/>
      <c r="BR75" s="141"/>
      <c r="BS75" s="134"/>
      <c r="BT75" s="134"/>
      <c r="BU75" s="134"/>
      <c r="BV75" s="134"/>
      <c r="BW75" s="134"/>
      <c r="BX75" s="148"/>
      <c r="BY75" s="148"/>
      <c r="BZ75" s="134"/>
      <c r="CA75" s="144" t="str">
        <f>Spielplan!$BS$39</f>
        <v/>
      </c>
      <c r="CB75" s="145"/>
      <c r="CC75" s="146">
        <f>Spielplan!$BU$39</f>
        <v>0</v>
      </c>
      <c r="CD75" s="134"/>
      <c r="CE75" s="134">
        <f>IF(CA75=CA39,Punktemodus!B15,0)</f>
        <v>20</v>
      </c>
      <c r="CF75" s="148">
        <f>IF(OR(CA75=$CA$14,CA75=$CA$15,CA75=$CA$22,CA75=$CA$23,CA75=$CA$30,CA75=$CA$31,CA75=$CA$38),Punktemodus!B17,0)</f>
        <v>10</v>
      </c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</row>
    <row r="76" spans="1:101" ht="18.75" customHeight="1" thickBot="1" x14ac:dyDescent="0.3">
      <c r="A76" s="60"/>
      <c r="B76" s="60"/>
      <c r="C76" s="88" t="s">
        <v>92</v>
      </c>
      <c r="D76" s="60"/>
      <c r="E76" s="85"/>
      <c r="F76" s="60"/>
      <c r="G76" s="85"/>
      <c r="H76" s="60"/>
      <c r="I76" s="60"/>
      <c r="J76" s="60"/>
      <c r="K76" s="60"/>
      <c r="L76" s="60"/>
      <c r="M76" s="60" t="s">
        <v>4</v>
      </c>
      <c r="N76" s="60"/>
      <c r="O76" s="60"/>
      <c r="P76" s="60"/>
      <c r="Q76" s="60" t="s">
        <v>6</v>
      </c>
      <c r="R76" s="60"/>
      <c r="S76" s="60"/>
      <c r="T76" s="60"/>
      <c r="U76" s="60" t="s">
        <v>7</v>
      </c>
      <c r="V76" s="60"/>
      <c r="W76" s="60"/>
      <c r="X76" s="60"/>
      <c r="Y76" s="60"/>
      <c r="Z76" s="60" t="s">
        <v>4</v>
      </c>
      <c r="AA76" s="60" t="s">
        <v>5</v>
      </c>
      <c r="AB76" s="60"/>
      <c r="AC76" s="60"/>
      <c r="AD76" s="60" t="s">
        <v>9</v>
      </c>
      <c r="AE76" s="60"/>
      <c r="AF76" s="60"/>
      <c r="AG76" s="60"/>
      <c r="AH76" s="60" t="s">
        <v>32</v>
      </c>
      <c r="AI76" s="60"/>
      <c r="AJ76" s="60"/>
      <c r="AK76" s="60"/>
      <c r="AL76" s="60"/>
      <c r="AM76" s="60"/>
      <c r="AN76" s="60" t="s">
        <v>35</v>
      </c>
      <c r="AO76" s="60"/>
      <c r="AP76" s="60"/>
      <c r="AQ76" s="60"/>
      <c r="AR76" s="60"/>
      <c r="AS76" s="60" t="s">
        <v>33</v>
      </c>
      <c r="AT76" s="60"/>
      <c r="AU76" s="60"/>
      <c r="AV76" s="60"/>
      <c r="AW76" s="60"/>
      <c r="AX76" s="60"/>
      <c r="AY76" s="60"/>
      <c r="AZ76" s="60"/>
      <c r="BA76" s="60"/>
      <c r="BB76" s="89" t="s">
        <v>10</v>
      </c>
      <c r="BC76" s="60"/>
      <c r="BD76" s="90" t="s">
        <v>4</v>
      </c>
      <c r="BE76" s="60"/>
      <c r="BF76" s="61" t="s">
        <v>5</v>
      </c>
      <c r="BG76" s="60"/>
      <c r="BH76" s="60"/>
      <c r="BI76" s="85"/>
      <c r="BJ76" s="60"/>
      <c r="BK76" s="60"/>
      <c r="BL76" s="60"/>
      <c r="BM76" s="60"/>
      <c r="BN76" s="60"/>
      <c r="BO76" s="60"/>
      <c r="BP76" s="138"/>
      <c r="BQ76" s="85"/>
      <c r="BR76" s="141"/>
      <c r="BS76" s="153" t="s">
        <v>128</v>
      </c>
      <c r="BT76" s="144" t="str">
        <f>Spielplan!$BL$40</f>
        <v/>
      </c>
      <c r="BU76" s="145"/>
      <c r="BV76" s="146">
        <f>Spielplan!$BN$40</f>
        <v>0</v>
      </c>
      <c r="BW76" s="147"/>
      <c r="BX76" s="148">
        <f>IF(BT40=BT76,Punktemodus!$B$11,0)</f>
        <v>10</v>
      </c>
      <c r="BY76" s="148">
        <f>IF(BT76=BT25,Punktemodus!B13,0)</f>
        <v>5</v>
      </c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</row>
    <row r="77" spans="1:101" ht="18.75" customHeight="1" thickBot="1" x14ac:dyDescent="0.25">
      <c r="A77" s="60"/>
      <c r="B77" s="60"/>
      <c r="C77" s="60"/>
      <c r="D77" s="60"/>
      <c r="E77" s="85"/>
      <c r="F77" s="60"/>
      <c r="G77" s="85"/>
      <c r="H77" s="60"/>
      <c r="I77" s="60"/>
      <c r="J77" s="60"/>
      <c r="K77" s="60"/>
      <c r="L77" s="60"/>
      <c r="M77" s="60" t="s">
        <v>0</v>
      </c>
      <c r="N77" s="60" t="s">
        <v>1</v>
      </c>
      <c r="O77" s="60" t="s">
        <v>2</v>
      </c>
      <c r="P77" s="60" t="s">
        <v>3</v>
      </c>
      <c r="Q77" s="60" t="s">
        <v>0</v>
      </c>
      <c r="R77" s="60" t="s">
        <v>1</v>
      </c>
      <c r="S77" s="60" t="s">
        <v>2</v>
      </c>
      <c r="T77" s="60" t="s">
        <v>3</v>
      </c>
      <c r="U77" s="60" t="s">
        <v>0</v>
      </c>
      <c r="V77" s="60" t="s">
        <v>1</v>
      </c>
      <c r="W77" s="60" t="s">
        <v>2</v>
      </c>
      <c r="X77" s="60" t="s">
        <v>3</v>
      </c>
      <c r="Y77" s="60"/>
      <c r="Z77" s="60" t="s">
        <v>8</v>
      </c>
      <c r="AA77" s="60"/>
      <c r="AB77" s="60"/>
      <c r="AC77" s="60"/>
      <c r="AD77" s="60"/>
      <c r="AE77" s="60"/>
      <c r="AF77" s="60"/>
      <c r="AG77" s="60"/>
      <c r="AH77" s="60" t="s">
        <v>31</v>
      </c>
      <c r="AI77" s="60"/>
      <c r="AJ77" s="60"/>
      <c r="AK77" s="60"/>
      <c r="AL77" s="60"/>
      <c r="AM77" s="60"/>
      <c r="AN77" s="60" t="str">
        <f>AI78</f>
        <v>Deutschland</v>
      </c>
      <c r="AO77" s="60" t="str">
        <f>AI79</f>
        <v>Portugal</v>
      </c>
      <c r="AP77" s="60" t="str">
        <f>AI80</f>
        <v>Ghana</v>
      </c>
      <c r="AQ77" s="60" t="str">
        <f>AI81</f>
        <v>USA</v>
      </c>
      <c r="AR77" s="60"/>
      <c r="AS77" s="60" t="s">
        <v>31</v>
      </c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85"/>
      <c r="BJ77" s="85"/>
      <c r="BK77" s="85"/>
      <c r="BL77" s="85"/>
      <c r="BM77" s="85"/>
      <c r="BN77" s="85"/>
      <c r="BO77" s="85"/>
      <c r="BP77" s="137"/>
      <c r="BQ77" s="85"/>
      <c r="BR77" s="141"/>
      <c r="BS77" s="149" t="s">
        <v>129</v>
      </c>
      <c r="BT77" s="144" t="str">
        <f>Spielplan!$BL$41</f>
        <v/>
      </c>
      <c r="BU77" s="145"/>
      <c r="BV77" s="146">
        <f>Spielplan!$BN$41</f>
        <v>0</v>
      </c>
      <c r="BW77" s="134"/>
      <c r="BX77" s="148">
        <f>IF(BT41=BT77,Punktemodus!$B$11,0)</f>
        <v>10</v>
      </c>
      <c r="BY77" s="148">
        <f>IF(BT77=BT24,Punktemodus!B13,0)</f>
        <v>5</v>
      </c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</row>
    <row r="78" spans="1:101" ht="18.75" customHeight="1" thickBot="1" x14ac:dyDescent="0.3">
      <c r="A78" s="60"/>
      <c r="B78" s="60"/>
      <c r="C78" s="211" t="str">
        <f>Spielplan!$C$78</f>
        <v>Deutschland</v>
      </c>
      <c r="D78" s="212"/>
      <c r="E78" s="104"/>
      <c r="F78" s="93"/>
      <c r="G78" s="104"/>
      <c r="H78" s="211" t="str">
        <f>Spielplan!$H$78</f>
        <v>Portugal</v>
      </c>
      <c r="I78" s="212"/>
      <c r="J78" s="60"/>
      <c r="K78" s="60" t="s">
        <v>108</v>
      </c>
      <c r="L78" s="60">
        <f t="shared" ref="L78:L83" si="24">IF(E78-G78&gt;0,1,IF(G78=E78,0,-1))</f>
        <v>0</v>
      </c>
      <c r="M78" s="60">
        <f>IF($E78="",0,IF($E78&gt;$G78,3,IF($E78=G78,1,0)))</f>
        <v>0</v>
      </c>
      <c r="N78" s="60">
        <f>IF($G78="",0,IF($E78&gt;$G78,0,IF($E78=G78,1,3)))</f>
        <v>0</v>
      </c>
      <c r="O78" s="60"/>
      <c r="P78" s="60"/>
      <c r="Q78" s="60">
        <f>E78</f>
        <v>0</v>
      </c>
      <c r="R78" s="60">
        <f>G78</f>
        <v>0</v>
      </c>
      <c r="S78" s="60"/>
      <c r="T78" s="60"/>
      <c r="U78" s="60">
        <f>G78</f>
        <v>0</v>
      </c>
      <c r="V78" s="60">
        <f>E78</f>
        <v>0</v>
      </c>
      <c r="W78" s="60"/>
      <c r="X78" s="60"/>
      <c r="Y78" s="60"/>
      <c r="Z78" s="60">
        <f>M84</f>
        <v>0</v>
      </c>
      <c r="AA78" s="60">
        <f>Q84</f>
        <v>0</v>
      </c>
      <c r="AB78" s="60">
        <f>U84</f>
        <v>0</v>
      </c>
      <c r="AC78" s="60">
        <f>AA78-AB78</f>
        <v>0</v>
      </c>
      <c r="AD78" s="60">
        <f>IF(Z78&gt;Z79,-1,0)</f>
        <v>0</v>
      </c>
      <c r="AE78" s="60">
        <f>IF(Z78&gt;Z80,-1,0)</f>
        <v>0</v>
      </c>
      <c r="AF78" s="60">
        <f>IF(Z78&gt;Z81,-1,0)</f>
        <v>0</v>
      </c>
      <c r="AG78" s="60">
        <f>10000-(AJ78*1000+AM78*100+AK78*10)</f>
        <v>10000</v>
      </c>
      <c r="AH78" s="90">
        <f>RANK(AG78,AG78:AG81,1)</f>
        <v>1</v>
      </c>
      <c r="AI78" s="60" t="str">
        <f>C78</f>
        <v>Deutschland</v>
      </c>
      <c r="AJ78" s="60">
        <f t="shared" ref="AJ78:AL81" si="25">Z78</f>
        <v>0</v>
      </c>
      <c r="AK78" s="60">
        <f t="shared" si="25"/>
        <v>0</v>
      </c>
      <c r="AL78" s="60">
        <f t="shared" si="25"/>
        <v>0</v>
      </c>
      <c r="AM78" s="60">
        <f>AK78-AL78</f>
        <v>0</v>
      </c>
      <c r="AN78" s="187"/>
      <c r="AO78" s="187">
        <f>IF(AG79=AG78,IF(G78&gt;E78,AG79-0.1,AG79),AG79)</f>
        <v>10000</v>
      </c>
      <c r="AP78" s="187">
        <f>IF(AG80=AG78,IF(G80&gt;E80,AG80-0.1,AG80),AG80)</f>
        <v>10000</v>
      </c>
      <c r="AQ78" s="187">
        <f>IF(AG81=AG78,IF(G82&gt;E82,AG81-0.1,AG81),AG81)</f>
        <v>10000</v>
      </c>
      <c r="AR78" s="187">
        <f>AN82</f>
        <v>30000</v>
      </c>
      <c r="AS78" s="90">
        <f>RANK(AR78,AR78:AR81,1)</f>
        <v>1</v>
      </c>
      <c r="AT78" s="60" t="str">
        <f t="shared" ref="AT78:AW81" si="26">AI78</f>
        <v>Deutschland</v>
      </c>
      <c r="AU78" s="60">
        <f t="shared" si="26"/>
        <v>0</v>
      </c>
      <c r="AV78" s="60">
        <f t="shared" si="26"/>
        <v>0</v>
      </c>
      <c r="AW78" s="60">
        <f t="shared" si="26"/>
        <v>0</v>
      </c>
      <c r="AX78" s="60"/>
      <c r="AY78" s="60"/>
      <c r="AZ78" s="60"/>
      <c r="BA78" s="213">
        <v>1</v>
      </c>
      <c r="BB78" s="211" t="str">
        <f>VLOOKUP(1,AS78:AT81,2,FALSE)</f>
        <v>Deutschland</v>
      </c>
      <c r="BC78" s="214"/>
      <c r="BD78" s="215">
        <f>VLOOKUP(1,AS78:AW81,3,FALSE)</f>
        <v>0</v>
      </c>
      <c r="BE78" s="216">
        <f>VLOOKUP(1,AS78:AW81,4,FALSE)</f>
        <v>0</v>
      </c>
      <c r="BF78" s="93" t="s">
        <v>12</v>
      </c>
      <c r="BG78" s="216">
        <f>VLOOKUP(1,AS78:AW81,5,FALSE)</f>
        <v>0</v>
      </c>
      <c r="BH78" s="217" t="s">
        <v>123</v>
      </c>
      <c r="BI78" s="85"/>
      <c r="BJ78" s="85">
        <f>IF(E78&gt;G78,IF(Spielplan!E78&gt;Spielplan!G78,Punktemodus!$B$3,0),0)</f>
        <v>0</v>
      </c>
      <c r="BK78" s="85">
        <f>IF(E78=G78,IF(Spielplan!E78=Spielplan!G78,Punktemodus!$B$3,0),0)</f>
        <v>10</v>
      </c>
      <c r="BL78" s="85">
        <f>IF(E78&lt;G78,IF(Spielplan!E78&lt;Spielplan!G78,Punktemodus!$B$3,0),0)</f>
        <v>0</v>
      </c>
      <c r="BM78" s="85">
        <f>IF(E78=Spielplan!E78,IF(G78=Spielplan!G78,Punktemodus!$B$5,0),0)</f>
        <v>3</v>
      </c>
      <c r="BN78" s="85">
        <f>IF(E78=Spielplan!E78,Punktemodus!$B$7,0)</f>
        <v>1</v>
      </c>
      <c r="BO78" s="85">
        <f>IF(G78=Spielplan!G78,Punktemodus!$B$7,0)</f>
        <v>1</v>
      </c>
      <c r="BP78" s="137">
        <f>IF(Spielplan!E78="",0,SUM(BJ78:BO78))</f>
        <v>0</v>
      </c>
      <c r="BQ78" s="85"/>
      <c r="BR78" s="141"/>
      <c r="BS78" s="150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</row>
    <row r="79" spans="1:101" ht="18.75" customHeight="1" thickBot="1" x14ac:dyDescent="0.3">
      <c r="A79" s="60"/>
      <c r="B79" s="60"/>
      <c r="C79" s="218" t="str">
        <f>Spielplan!$C$79</f>
        <v>Ghana</v>
      </c>
      <c r="D79" s="219"/>
      <c r="E79" s="104"/>
      <c r="F79" s="93"/>
      <c r="G79" s="104"/>
      <c r="H79" s="218" t="str">
        <f>Spielplan!$H$79</f>
        <v>USA</v>
      </c>
      <c r="I79" s="219"/>
      <c r="J79" s="60"/>
      <c r="K79" s="60" t="s">
        <v>109</v>
      </c>
      <c r="L79" s="60">
        <f t="shared" si="24"/>
        <v>0</v>
      </c>
      <c r="M79" s="60"/>
      <c r="N79" s="60"/>
      <c r="O79" s="60">
        <f>IF($E79="",0,IF($E79&gt;$G79,3,IF($E79=$G79,1,0)))</f>
        <v>0</v>
      </c>
      <c r="P79" s="60">
        <f>IF($G79="",0,IF($E79&gt;$G79,0,IF($E79=$G79,1,3)))</f>
        <v>0</v>
      </c>
      <c r="Q79" s="60"/>
      <c r="R79" s="60"/>
      <c r="S79" s="60">
        <f>E79</f>
        <v>0</v>
      </c>
      <c r="T79" s="60">
        <f>G79</f>
        <v>0</v>
      </c>
      <c r="U79" s="60"/>
      <c r="V79" s="60"/>
      <c r="W79" s="60">
        <f>G79</f>
        <v>0</v>
      </c>
      <c r="X79" s="60">
        <f>E79</f>
        <v>0</v>
      </c>
      <c r="Y79" s="60"/>
      <c r="Z79" s="60">
        <f>N84</f>
        <v>0</v>
      </c>
      <c r="AA79" s="60">
        <f>R84</f>
        <v>0</v>
      </c>
      <c r="AB79" s="60">
        <f>V84</f>
        <v>0</v>
      </c>
      <c r="AC79" s="60">
        <f>AA79-AB79</f>
        <v>0</v>
      </c>
      <c r="AD79" s="60">
        <f>IF(Z79&gt;Z78,-1,0)</f>
        <v>0</v>
      </c>
      <c r="AE79" s="60">
        <f>IF(Z79&gt;Z80,-1,0)</f>
        <v>0</v>
      </c>
      <c r="AF79" s="60">
        <f>IF(Z79&gt;Z81,-1,0)</f>
        <v>0</v>
      </c>
      <c r="AG79" s="60">
        <f>10000-(AJ79*1000+AM79*100+AK79*10)</f>
        <v>10000</v>
      </c>
      <c r="AH79" s="90">
        <f>RANK(AG79,AG78:AG81,1)</f>
        <v>1</v>
      </c>
      <c r="AI79" s="60" t="str">
        <f>H78</f>
        <v>Portugal</v>
      </c>
      <c r="AJ79" s="60">
        <f t="shared" si="25"/>
        <v>0</v>
      </c>
      <c r="AK79" s="60">
        <f t="shared" si="25"/>
        <v>0</v>
      </c>
      <c r="AL79" s="60">
        <f t="shared" si="25"/>
        <v>0</v>
      </c>
      <c r="AM79" s="60">
        <f>AK79-AL79</f>
        <v>0</v>
      </c>
      <c r="AN79" s="187">
        <f>IF(AG78=AG79,IF(E78&gt;G78,AG78-0.1,AG78),AG78)</f>
        <v>10000</v>
      </c>
      <c r="AO79" s="187"/>
      <c r="AP79" s="187">
        <f>IF(AG80=AG79,IF(G83&gt;E83,AG80-0.1,AG80),AG80)</f>
        <v>10000</v>
      </c>
      <c r="AQ79" s="187">
        <f>IF(AG81=AG79,IF(G81&gt;E81,AG81-0.1,AG81),AG81)</f>
        <v>10000</v>
      </c>
      <c r="AR79" s="187">
        <f>AO82</f>
        <v>30000</v>
      </c>
      <c r="AS79" s="90">
        <f>RANK(AR79,AR78:AR81,1)</f>
        <v>1</v>
      </c>
      <c r="AT79" s="60" t="str">
        <f t="shared" si="26"/>
        <v>Portugal</v>
      </c>
      <c r="AU79" s="60">
        <f t="shared" si="26"/>
        <v>0</v>
      </c>
      <c r="AV79" s="60">
        <f t="shared" si="26"/>
        <v>0</v>
      </c>
      <c r="AW79" s="60">
        <f t="shared" si="26"/>
        <v>0</v>
      </c>
      <c r="AX79" s="60"/>
      <c r="AY79" s="60"/>
      <c r="AZ79" s="60"/>
      <c r="BA79" s="220">
        <v>2</v>
      </c>
      <c r="BB79" s="218" t="e">
        <f>VLOOKUP(2,AS78:AT81,2,FALSE)</f>
        <v>#N/A</v>
      </c>
      <c r="BC79" s="221"/>
      <c r="BD79" s="222" t="e">
        <f>VLOOKUP(2,AS78:AW81,3,FALSE)</f>
        <v>#N/A</v>
      </c>
      <c r="BE79" s="223" t="e">
        <f>VLOOKUP(2,AS78:AW81,4,FALSE)</f>
        <v>#N/A</v>
      </c>
      <c r="BF79" s="93" t="s">
        <v>12</v>
      </c>
      <c r="BG79" s="223" t="e">
        <f>VLOOKUP(2,AS78:AW81,5,FALSE)</f>
        <v>#N/A</v>
      </c>
      <c r="BH79" s="223" t="s">
        <v>129</v>
      </c>
      <c r="BI79" s="85"/>
      <c r="BJ79" s="85">
        <f>IF(E79&gt;G79,IF(Spielplan!E79&gt;Spielplan!G79,Punktemodus!$B$3,0),0)</f>
        <v>0</v>
      </c>
      <c r="BK79" s="85">
        <f>IF(E79=G79,IF(Spielplan!E79=Spielplan!G79,Punktemodus!$B$3,0),0)</f>
        <v>10</v>
      </c>
      <c r="BL79" s="85">
        <f>IF(E79&lt;G79,IF(Spielplan!E79&lt;Spielplan!G79,Punktemodus!$B$3,0),0)</f>
        <v>0</v>
      </c>
      <c r="BM79" s="85">
        <f>IF(E79=Spielplan!E79,IF(G79=Spielplan!G79,Punktemodus!$B$5,0),0)</f>
        <v>3</v>
      </c>
      <c r="BN79" s="85">
        <f>IF(E79=Spielplan!E79,Punktemodus!$B$7,0)</f>
        <v>1</v>
      </c>
      <c r="BO79" s="85">
        <f>IF(G79=Spielplan!G79,Punktemodus!$B$7,0)</f>
        <v>1</v>
      </c>
      <c r="BP79" s="137">
        <f>IF(Spielplan!E79="",0,SUM(BJ79:BO79))</f>
        <v>0</v>
      </c>
      <c r="BQ79" s="85"/>
      <c r="BR79" s="141"/>
      <c r="BS79" s="134"/>
      <c r="BT79" s="134"/>
      <c r="BU79" s="134"/>
      <c r="BV79" s="134"/>
      <c r="BW79" s="134"/>
      <c r="BX79" s="134"/>
      <c r="BY79" s="134"/>
      <c r="BZ79" s="161">
        <f>SUM(BX48:BY77)</f>
        <v>240</v>
      </c>
      <c r="CA79" s="134"/>
      <c r="CB79" s="134"/>
      <c r="CC79" s="134"/>
      <c r="CD79" s="134"/>
      <c r="CE79" s="161">
        <f>CE50+CF50+CE51+CF51+CE58+CF58+CE59+CF59+CE66+CF66+CE67+CF67+CE74+CF74+CE75+CF75</f>
        <v>240</v>
      </c>
      <c r="CF79" s="134"/>
      <c r="CG79" s="134"/>
      <c r="CH79" s="134"/>
      <c r="CI79" s="134"/>
      <c r="CJ79" s="161">
        <f>CJ54+CJ55+CJ70+CJ71</f>
        <v>120</v>
      </c>
      <c r="CK79" s="134"/>
      <c r="CL79" s="134"/>
      <c r="CM79" s="134"/>
      <c r="CN79" s="134"/>
      <c r="CO79" s="161">
        <f>SUM(CO59:CO60)</f>
        <v>80</v>
      </c>
      <c r="CP79" s="134"/>
      <c r="CQ79" s="134"/>
      <c r="CR79" s="134"/>
      <c r="CS79" s="161">
        <f>CS54</f>
        <v>50</v>
      </c>
      <c r="CT79" s="134"/>
      <c r="CU79" s="134"/>
      <c r="CV79" s="134"/>
      <c r="CW79" s="134"/>
    </row>
    <row r="80" spans="1:101" ht="18.75" customHeight="1" thickBot="1" x14ac:dyDescent="0.3">
      <c r="A80" s="60"/>
      <c r="B80" s="60"/>
      <c r="C80" s="211" t="str">
        <f>C78</f>
        <v>Deutschland</v>
      </c>
      <c r="D80" s="212"/>
      <c r="E80" s="104"/>
      <c r="F80" s="93"/>
      <c r="G80" s="104"/>
      <c r="H80" s="211" t="str">
        <f>C79</f>
        <v>Ghana</v>
      </c>
      <c r="I80" s="212"/>
      <c r="J80" s="60"/>
      <c r="K80" s="60" t="s">
        <v>110</v>
      </c>
      <c r="L80" s="60">
        <f t="shared" si="24"/>
        <v>0</v>
      </c>
      <c r="M80" s="60">
        <f>IF($E80="",0,IF($E80&gt;$G80,3,IF($E80=G80,1,0)))</f>
        <v>0</v>
      </c>
      <c r="N80" s="60"/>
      <c r="O80" s="60">
        <f>IF($G80="",0,IF($E80&gt;$G80,0,IF($E80=$G80,1,3)))</f>
        <v>0</v>
      </c>
      <c r="P80" s="60"/>
      <c r="Q80" s="60">
        <f>E80</f>
        <v>0</v>
      </c>
      <c r="R80" s="60"/>
      <c r="S80" s="60">
        <f>G80</f>
        <v>0</v>
      </c>
      <c r="T80" s="60"/>
      <c r="U80" s="60">
        <f>G80</f>
        <v>0</v>
      </c>
      <c r="V80" s="60"/>
      <c r="W80" s="60">
        <f>E80</f>
        <v>0</v>
      </c>
      <c r="X80" s="60"/>
      <c r="Y80" s="60"/>
      <c r="Z80" s="60">
        <f>O84</f>
        <v>0</v>
      </c>
      <c r="AA80" s="60">
        <f>S84</f>
        <v>0</v>
      </c>
      <c r="AB80" s="60">
        <f>W84</f>
        <v>0</v>
      </c>
      <c r="AC80" s="60">
        <f>AA80-AB80</f>
        <v>0</v>
      </c>
      <c r="AD80" s="60">
        <f>IF(Z80&gt;Z78,-1,0)</f>
        <v>0</v>
      </c>
      <c r="AE80" s="60">
        <f>IF(Z80&gt;Z79,-1,0)</f>
        <v>0</v>
      </c>
      <c r="AF80" s="60">
        <f>IF(Z80&gt;Z81,-1,0)</f>
        <v>0</v>
      </c>
      <c r="AG80" s="60">
        <f>10000-(AJ80*1000+AM80*100+AK80*10)</f>
        <v>10000</v>
      </c>
      <c r="AH80" s="90">
        <f>RANK(AG80,AG78:AG81,1)</f>
        <v>1</v>
      </c>
      <c r="AI80" s="60" t="str">
        <f>C79</f>
        <v>Ghana</v>
      </c>
      <c r="AJ80" s="60">
        <f t="shared" si="25"/>
        <v>0</v>
      </c>
      <c r="AK80" s="60">
        <f t="shared" si="25"/>
        <v>0</v>
      </c>
      <c r="AL80" s="60">
        <f t="shared" si="25"/>
        <v>0</v>
      </c>
      <c r="AM80" s="60">
        <f>AK80-AL80</f>
        <v>0</v>
      </c>
      <c r="AN80" s="187">
        <f>IF(AG78=AG80,IF(E80&gt;G80,AG78-0.1,AG78),AG78)</f>
        <v>10000</v>
      </c>
      <c r="AO80" s="187">
        <f>IF(AG79=AG80,IF(E83&gt;G83,AG79-0.1,AG79),AG79)</f>
        <v>10000</v>
      </c>
      <c r="AP80" s="187"/>
      <c r="AQ80" s="187">
        <f>IF(AG81=AG80,IF(G79&gt;E79,AG81-0.1,AG81),AG81)</f>
        <v>10000</v>
      </c>
      <c r="AR80" s="187">
        <f>AP82</f>
        <v>30000</v>
      </c>
      <c r="AS80" s="90">
        <f>RANK(AR80,AR78:AR81,1)</f>
        <v>1</v>
      </c>
      <c r="AT80" s="60" t="str">
        <f t="shared" si="26"/>
        <v>Ghana</v>
      </c>
      <c r="AU80" s="60">
        <f t="shared" si="26"/>
        <v>0</v>
      </c>
      <c r="AV80" s="60">
        <f t="shared" si="26"/>
        <v>0</v>
      </c>
      <c r="AW80" s="60">
        <f t="shared" si="26"/>
        <v>0</v>
      </c>
      <c r="AX80" s="60"/>
      <c r="AY80" s="60"/>
      <c r="AZ80" s="60"/>
      <c r="BA80" s="113">
        <v>3</v>
      </c>
      <c r="BB80" s="114" t="e">
        <f>VLOOKUP(3,AS78:AT81,2,FALSE)</f>
        <v>#N/A</v>
      </c>
      <c r="BC80" s="115"/>
      <c r="BD80" s="116" t="e">
        <f>VLOOKUP(3,AS78:AW81,3,FALSE)</f>
        <v>#N/A</v>
      </c>
      <c r="BE80" s="116" t="e">
        <f>VLOOKUP(3,AS78:AW81,4,FALSE)</f>
        <v>#N/A</v>
      </c>
      <c r="BF80" s="93" t="s">
        <v>12</v>
      </c>
      <c r="BG80" s="116" t="e">
        <f>VLOOKUP(3,AS78:AW81,5,FALSE)</f>
        <v>#N/A</v>
      </c>
      <c r="BH80" s="60"/>
      <c r="BI80" s="85"/>
      <c r="BJ80" s="85">
        <f>IF(E80&gt;G80,IF(Spielplan!E80&gt;Spielplan!G80,Punktemodus!$B$3,0),0)</f>
        <v>0</v>
      </c>
      <c r="BK80" s="85">
        <f>IF(E80=G80,IF(Spielplan!E80=Spielplan!G80,Punktemodus!$B$3,0),0)</f>
        <v>10</v>
      </c>
      <c r="BL80" s="85">
        <f>IF(E80&lt;G80,IF(Spielplan!E80&lt;Spielplan!G80,Punktemodus!$B$3,0),0)</f>
        <v>0</v>
      </c>
      <c r="BM80" s="85">
        <f>IF(E80=Spielplan!E80,IF(G80=Spielplan!G80,Punktemodus!$B$5,0),0)</f>
        <v>3</v>
      </c>
      <c r="BN80" s="85">
        <f>IF(E80=Spielplan!E80,Punktemodus!$B$7,0)</f>
        <v>1</v>
      </c>
      <c r="BO80" s="85">
        <f>IF(G80=Spielplan!G80,Punktemodus!$B$7,0)</f>
        <v>1</v>
      </c>
      <c r="BP80" s="137">
        <f>IF(Spielplan!E80="",0,SUM(BJ80:BO80))</f>
        <v>0</v>
      </c>
      <c r="BQ80" s="85"/>
      <c r="BR80" s="141"/>
      <c r="BS80" s="134"/>
      <c r="BT80" s="134"/>
      <c r="BU80" s="134"/>
      <c r="BV80" s="134"/>
      <c r="BW80" s="134"/>
      <c r="BX80" s="134"/>
      <c r="BY80" s="134"/>
      <c r="BZ80" s="138"/>
      <c r="CA80" s="134"/>
      <c r="CB80" s="134"/>
      <c r="CC80" s="134"/>
      <c r="CD80" s="134"/>
      <c r="CE80" s="138"/>
      <c r="CF80" s="134"/>
      <c r="CG80" s="134"/>
      <c r="CH80" s="134"/>
      <c r="CI80" s="134"/>
      <c r="CJ80" s="138"/>
      <c r="CK80" s="134"/>
      <c r="CL80" s="134"/>
      <c r="CM80" s="134"/>
      <c r="CN80" s="134"/>
      <c r="CO80" s="138"/>
      <c r="CP80" s="134"/>
      <c r="CQ80" s="134"/>
      <c r="CR80" s="134"/>
      <c r="CS80" s="138"/>
      <c r="CT80" s="134"/>
      <c r="CU80" s="134"/>
      <c r="CV80" s="134"/>
      <c r="CW80" s="134"/>
    </row>
    <row r="81" spans="1:101" ht="18.75" customHeight="1" thickBot="1" x14ac:dyDescent="0.3">
      <c r="A81" s="60"/>
      <c r="B81" s="60"/>
      <c r="C81" s="218" t="str">
        <f>H78</f>
        <v>Portugal</v>
      </c>
      <c r="D81" s="219"/>
      <c r="E81" s="104"/>
      <c r="F81" s="93"/>
      <c r="G81" s="104"/>
      <c r="H81" s="218" t="str">
        <f>H79</f>
        <v>USA</v>
      </c>
      <c r="I81" s="219"/>
      <c r="J81" s="60"/>
      <c r="K81" s="60" t="s">
        <v>111</v>
      </c>
      <c r="L81" s="60">
        <f t="shared" si="24"/>
        <v>0</v>
      </c>
      <c r="M81" s="60"/>
      <c r="N81" s="60">
        <f>IF($E81="",0,IF($E81&gt;$G81,3,IF($E81=$G81,1,0)))</f>
        <v>0</v>
      </c>
      <c r="O81" s="60"/>
      <c r="P81" s="60">
        <f>IF($G81="",0,IF($E81&gt;$G81,0,IF($E81=$G81,1,3)))</f>
        <v>0</v>
      </c>
      <c r="Q81" s="60"/>
      <c r="R81" s="60">
        <f>E81</f>
        <v>0</v>
      </c>
      <c r="S81" s="60"/>
      <c r="T81" s="60">
        <f>G81</f>
        <v>0</v>
      </c>
      <c r="U81" s="60"/>
      <c r="V81" s="60">
        <f>G81</f>
        <v>0</v>
      </c>
      <c r="W81" s="60"/>
      <c r="X81" s="60">
        <f>E81</f>
        <v>0</v>
      </c>
      <c r="Y81" s="60"/>
      <c r="Z81" s="60">
        <f>P84</f>
        <v>0</v>
      </c>
      <c r="AA81" s="60">
        <f>T84</f>
        <v>0</v>
      </c>
      <c r="AB81" s="60">
        <f>X84</f>
        <v>0</v>
      </c>
      <c r="AC81" s="60">
        <f>AA81-AB81</f>
        <v>0</v>
      </c>
      <c r="AD81" s="60">
        <f>IF(Z81&gt;Z78,-1,0)</f>
        <v>0</v>
      </c>
      <c r="AE81" s="60">
        <f>IF(Z81&gt;Z79,-1,0)</f>
        <v>0</v>
      </c>
      <c r="AF81" s="60">
        <f>IF(Z81&gt;Z80,-1,0)</f>
        <v>0</v>
      </c>
      <c r="AG81" s="60">
        <f>10000-(AJ81*1000+AM81*100+AK81*10)</f>
        <v>10000</v>
      </c>
      <c r="AH81" s="90">
        <f>RANK(AG81,AG78:AG81,1)</f>
        <v>1</v>
      </c>
      <c r="AI81" s="60" t="str">
        <f>H79</f>
        <v>USA</v>
      </c>
      <c r="AJ81" s="60">
        <f t="shared" si="25"/>
        <v>0</v>
      </c>
      <c r="AK81" s="60">
        <f t="shared" si="25"/>
        <v>0</v>
      </c>
      <c r="AL81" s="60">
        <f t="shared" si="25"/>
        <v>0</v>
      </c>
      <c r="AM81" s="60">
        <f>AK81-AL81</f>
        <v>0</v>
      </c>
      <c r="AN81" s="187">
        <f>IF(AG78=AG81,IF(E82&gt;G82,AG78-0.1,AG78),AG78)</f>
        <v>10000</v>
      </c>
      <c r="AO81" s="187">
        <f>IF(AG79=AG81,IF(E81&gt;G81,AG79-0.1,AG79),AG79)</f>
        <v>10000</v>
      </c>
      <c r="AP81" s="187">
        <f>IF(AG80=AG81,IF(E79&gt;G79,AG80-0.1,AG80),AG80)</f>
        <v>10000</v>
      </c>
      <c r="AQ81" s="187"/>
      <c r="AR81" s="187">
        <f>AQ82</f>
        <v>30000</v>
      </c>
      <c r="AS81" s="90">
        <f>RANK(AR81,AR78:AR81,1)</f>
        <v>1</v>
      </c>
      <c r="AT81" s="60" t="str">
        <f t="shared" si="26"/>
        <v>USA</v>
      </c>
      <c r="AU81" s="60">
        <f t="shared" si="26"/>
        <v>0</v>
      </c>
      <c r="AV81" s="60">
        <f t="shared" si="26"/>
        <v>0</v>
      </c>
      <c r="AW81" s="60">
        <f t="shared" si="26"/>
        <v>0</v>
      </c>
      <c r="AX81" s="60"/>
      <c r="AY81" s="60"/>
      <c r="AZ81" s="60"/>
      <c r="BA81" s="113">
        <v>4</v>
      </c>
      <c r="BB81" s="114" t="e">
        <f>VLOOKUP(4,AS78:AT81,2,FALSE)</f>
        <v>#N/A</v>
      </c>
      <c r="BC81" s="115"/>
      <c r="BD81" s="116" t="e">
        <f>VLOOKUP(4,AS78:AW81,3,FALSE)</f>
        <v>#N/A</v>
      </c>
      <c r="BE81" s="116" t="e">
        <f>VLOOKUP(4,AS78:AW81,4,FALSE)</f>
        <v>#N/A</v>
      </c>
      <c r="BF81" s="93" t="s">
        <v>12</v>
      </c>
      <c r="BG81" s="116" t="e">
        <f>VLOOKUP(4,AS78:AW81,5,FALSE)</f>
        <v>#N/A</v>
      </c>
      <c r="BH81" s="60"/>
      <c r="BI81" s="85"/>
      <c r="BJ81" s="85">
        <f>IF(E81&gt;G81,IF(Spielplan!E81&gt;Spielplan!G81,Punktemodus!$B$3,0),0)</f>
        <v>0</v>
      </c>
      <c r="BK81" s="85">
        <f>IF(E81=G81,IF(Spielplan!E81=Spielplan!G81,Punktemodus!$B$3,0),0)</f>
        <v>10</v>
      </c>
      <c r="BL81" s="85">
        <f>IF(E81&lt;G81,IF(Spielplan!E81&lt;Spielplan!G81,Punktemodus!$B$3,0),0)</f>
        <v>0</v>
      </c>
      <c r="BM81" s="85">
        <f>IF(E81=Spielplan!E81,IF(G81=Spielplan!G81,Punktemodus!$B$5,0),0)</f>
        <v>3</v>
      </c>
      <c r="BN81" s="85">
        <f>IF(E81=Spielplan!E81,Punktemodus!$B$7,0)</f>
        <v>1</v>
      </c>
      <c r="BO81" s="85">
        <f>IF(G81=Spielplan!G81,Punktemodus!$B$7,0)</f>
        <v>1</v>
      </c>
      <c r="BP81" s="137">
        <f>IF(Spielplan!E81="",0,SUM(BJ81:BO81))</f>
        <v>0</v>
      </c>
      <c r="BQ81" s="85"/>
      <c r="BR81" s="141"/>
      <c r="BS81" s="134"/>
      <c r="BT81" s="134"/>
      <c r="BU81" s="134"/>
      <c r="BV81" s="134"/>
      <c r="BW81" s="134"/>
      <c r="BX81" s="134"/>
      <c r="BY81" s="134"/>
      <c r="BZ81" s="353" t="s">
        <v>154</v>
      </c>
      <c r="CA81" s="155"/>
      <c r="CB81" s="155"/>
      <c r="CC81" s="155"/>
      <c r="CD81" s="155"/>
      <c r="CE81" s="353" t="s">
        <v>157</v>
      </c>
      <c r="CF81" s="155"/>
      <c r="CG81" s="155"/>
      <c r="CH81" s="155"/>
      <c r="CI81" s="155"/>
      <c r="CJ81" s="353" t="s">
        <v>164</v>
      </c>
      <c r="CK81" s="155"/>
      <c r="CL81" s="155"/>
      <c r="CM81" s="155"/>
      <c r="CN81" s="155"/>
      <c r="CO81" s="353" t="s">
        <v>159</v>
      </c>
      <c r="CP81" s="155"/>
      <c r="CQ81" s="155"/>
      <c r="CR81" s="155"/>
      <c r="CS81" s="353" t="s">
        <v>160</v>
      </c>
      <c r="CT81" s="155"/>
      <c r="CU81" s="134"/>
      <c r="CV81" s="134"/>
      <c r="CW81" s="134"/>
    </row>
    <row r="82" spans="1:101" ht="18.75" customHeight="1" thickBot="1" x14ac:dyDescent="0.3">
      <c r="A82" s="60"/>
      <c r="B82" s="60"/>
      <c r="C82" s="211" t="str">
        <f>C78</f>
        <v>Deutschland</v>
      </c>
      <c r="D82" s="212"/>
      <c r="E82" s="104"/>
      <c r="F82" s="93"/>
      <c r="G82" s="104"/>
      <c r="H82" s="211" t="str">
        <f>H79</f>
        <v>USA</v>
      </c>
      <c r="I82" s="212"/>
      <c r="J82" s="60"/>
      <c r="K82" s="60" t="s">
        <v>112</v>
      </c>
      <c r="L82" s="60">
        <f t="shared" si="24"/>
        <v>0</v>
      </c>
      <c r="M82" s="60">
        <f>IF($E82="",0,IF($E82&gt;$G82,3,IF($E82=G82,1,0)))</f>
        <v>0</v>
      </c>
      <c r="N82" s="60"/>
      <c r="O82" s="60"/>
      <c r="P82" s="60">
        <f>IF($G82="",0,IF($E82&gt;$G82,0,IF($E82=$G82,1,3)))</f>
        <v>0</v>
      </c>
      <c r="Q82" s="60">
        <f>E82</f>
        <v>0</v>
      </c>
      <c r="R82" s="60"/>
      <c r="S82" s="60"/>
      <c r="T82" s="60">
        <f>G82</f>
        <v>0</v>
      </c>
      <c r="U82" s="60">
        <f>G82</f>
        <v>0</v>
      </c>
      <c r="V82" s="60"/>
      <c r="W82" s="60"/>
      <c r="X82" s="60">
        <f>E82</f>
        <v>0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187">
        <f>SUM(AN78:AN81)</f>
        <v>30000</v>
      </c>
      <c r="AO82" s="187">
        <f>SUM(AO78:AO81)</f>
        <v>30000</v>
      </c>
      <c r="AP82" s="187">
        <f>SUM(AP78:AP81)</f>
        <v>30000</v>
      </c>
      <c r="AQ82" s="187">
        <f>SUM(AQ78:AQ81)</f>
        <v>30000</v>
      </c>
      <c r="AR82" s="187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85">
        <f>IF(E82&gt;G82,IF(Spielplan!E82&gt;Spielplan!G82,Punktemodus!$B$3,0),0)</f>
        <v>0</v>
      </c>
      <c r="BK82" s="85">
        <f>IF(E82=G82,IF(Spielplan!E82=Spielplan!G82,Punktemodus!$B$3,0),0)</f>
        <v>10</v>
      </c>
      <c r="BL82" s="85">
        <f>IF(E82&lt;G82,IF(Spielplan!E82&lt;Spielplan!G82,Punktemodus!$B$3,0),0)</f>
        <v>0</v>
      </c>
      <c r="BM82" s="85">
        <f>IF(E82=Spielplan!E82,IF(G82=Spielplan!G82,Punktemodus!$B$5,0),0)</f>
        <v>3</v>
      </c>
      <c r="BN82" s="85">
        <f>IF(E82=Spielplan!E82,Punktemodus!$B$7,0)</f>
        <v>1</v>
      </c>
      <c r="BO82" s="85">
        <f>IF(G82=Spielplan!G82,Punktemodus!$B$7,0)</f>
        <v>1</v>
      </c>
      <c r="BP82" s="137">
        <f>IF(Spielplan!E82="",0,SUM(BJ82:BO82))</f>
        <v>0</v>
      </c>
      <c r="BQ82" s="60"/>
      <c r="BR82" s="141"/>
      <c r="BS82" s="134"/>
      <c r="BT82" s="134"/>
      <c r="BU82" s="134"/>
      <c r="BV82" s="134"/>
      <c r="BW82" s="134"/>
      <c r="BX82" s="134"/>
      <c r="BY82" s="134"/>
      <c r="BZ82" s="353"/>
      <c r="CA82" s="155"/>
      <c r="CB82" s="155"/>
      <c r="CC82" s="155"/>
      <c r="CD82" s="155"/>
      <c r="CE82" s="353"/>
      <c r="CF82" s="155"/>
      <c r="CG82" s="155"/>
      <c r="CH82" s="155"/>
      <c r="CI82" s="155"/>
      <c r="CJ82" s="353"/>
      <c r="CK82" s="155"/>
      <c r="CL82" s="155"/>
      <c r="CM82" s="155"/>
      <c r="CN82" s="155"/>
      <c r="CO82" s="353"/>
      <c r="CP82" s="155"/>
      <c r="CQ82" s="155"/>
      <c r="CR82" s="155"/>
      <c r="CS82" s="353"/>
      <c r="CT82" s="155"/>
      <c r="CU82" s="134"/>
      <c r="CV82" s="134"/>
      <c r="CW82" s="134"/>
    </row>
    <row r="83" spans="1:101" ht="18.75" customHeight="1" thickBot="1" x14ac:dyDescent="0.3">
      <c r="A83" s="60"/>
      <c r="B83" s="60"/>
      <c r="C83" s="218" t="str">
        <f>H78</f>
        <v>Portugal</v>
      </c>
      <c r="D83" s="219"/>
      <c r="E83" s="104"/>
      <c r="F83" s="93"/>
      <c r="G83" s="104"/>
      <c r="H83" s="218" t="str">
        <f>C79</f>
        <v>Ghana</v>
      </c>
      <c r="I83" s="219"/>
      <c r="J83" s="60"/>
      <c r="K83" s="60" t="s">
        <v>112</v>
      </c>
      <c r="L83" s="60">
        <f t="shared" si="24"/>
        <v>0</v>
      </c>
      <c r="M83" s="60"/>
      <c r="N83" s="60">
        <f>IF($E83="",0,IF($E83&gt;$G83,3,IF($E83=$G83,1,0)))</f>
        <v>0</v>
      </c>
      <c r="O83" s="60">
        <f>IF($G83="",0,IF($E83&gt;$G83,0,IF($E83=$G83,1,3)))</f>
        <v>0</v>
      </c>
      <c r="P83" s="60"/>
      <c r="Q83" s="60"/>
      <c r="R83" s="60">
        <f>E83</f>
        <v>0</v>
      </c>
      <c r="S83" s="60">
        <f>G83</f>
        <v>0</v>
      </c>
      <c r="T83" s="60"/>
      <c r="U83" s="60"/>
      <c r="V83" s="60">
        <f>G83</f>
        <v>0</v>
      </c>
      <c r="W83" s="60">
        <f>E83</f>
        <v>0</v>
      </c>
      <c r="X83" s="60"/>
      <c r="Y83" s="60"/>
      <c r="Z83" s="60" t="s">
        <v>30</v>
      </c>
      <c r="AA83" s="60"/>
      <c r="AB83" s="60"/>
      <c r="AC83" s="60"/>
      <c r="AD83" s="60"/>
      <c r="AE83" s="60"/>
      <c r="AF83" s="60"/>
      <c r="AG83" s="60" t="b">
        <f>OR(AG78=AG79,AG78=AG80,AG78=AG81,AG79=AG80,AG79=AG81,AG80=AG81)</f>
        <v>1</v>
      </c>
      <c r="AH83" s="60"/>
      <c r="AI83" s="60"/>
      <c r="AJ83" s="60"/>
      <c r="AK83" s="60"/>
      <c r="AL83" s="60"/>
      <c r="AM83" s="60"/>
      <c r="AN83" s="60"/>
      <c r="AO83" s="60" t="s">
        <v>34</v>
      </c>
      <c r="AP83" s="60"/>
      <c r="AQ83" s="60"/>
      <c r="AR83" s="60" t="b">
        <f>OR(AR78=AR79,AR78=AR80,AR78=AR81,AR79=AR80,AR79=AR81,AR80=AR81)</f>
        <v>1</v>
      </c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85">
        <f>IF(E83&gt;G83,IF(Spielplan!E83&gt;Spielplan!G83,Punktemodus!$B$3,0),0)</f>
        <v>0</v>
      </c>
      <c r="BK83" s="85">
        <f>IF(E83=G83,IF(Spielplan!E83=Spielplan!G83,Punktemodus!$B$3,0),0)</f>
        <v>10</v>
      </c>
      <c r="BL83" s="85">
        <f>IF(E83&lt;G83,IF(Spielplan!E83&lt;Spielplan!G83,Punktemodus!$B$3,0),0)</f>
        <v>0</v>
      </c>
      <c r="BM83" s="85">
        <f>IF(E83=Spielplan!E83,IF(G83=Spielplan!G83,Punktemodus!$B$5,0),0)</f>
        <v>3</v>
      </c>
      <c r="BN83" s="85">
        <f>IF(E83=Spielplan!E83,Punktemodus!$B$7,0)</f>
        <v>1</v>
      </c>
      <c r="BO83" s="85">
        <f>IF(G83=Spielplan!G83,Punktemodus!$B$7,0)</f>
        <v>1</v>
      </c>
      <c r="BP83" s="137">
        <f>IF(Spielplan!E83="",0,SUM(BJ83:BO83))</f>
        <v>0</v>
      </c>
      <c r="BQ83" s="60"/>
      <c r="BR83" s="141"/>
      <c r="BS83" s="134"/>
      <c r="BT83" s="134"/>
      <c r="BU83" s="134"/>
      <c r="BV83" s="134"/>
      <c r="BW83" s="134"/>
      <c r="BX83" s="134"/>
      <c r="BY83" s="134"/>
      <c r="BZ83" s="353"/>
      <c r="CA83" s="155"/>
      <c r="CB83" s="155"/>
      <c r="CC83" s="155"/>
      <c r="CD83" s="155"/>
      <c r="CE83" s="353"/>
      <c r="CF83" s="155"/>
      <c r="CG83" s="155"/>
      <c r="CH83" s="155"/>
      <c r="CI83" s="155"/>
      <c r="CJ83" s="353"/>
      <c r="CK83" s="155"/>
      <c r="CL83" s="155"/>
      <c r="CM83" s="155"/>
      <c r="CN83" s="155"/>
      <c r="CO83" s="353"/>
      <c r="CP83" s="155"/>
      <c r="CQ83" s="155"/>
      <c r="CR83" s="155"/>
      <c r="CS83" s="353"/>
      <c r="CT83" s="155"/>
      <c r="CU83" s="134"/>
      <c r="CV83" s="134"/>
      <c r="CW83" s="134"/>
    </row>
    <row r="84" spans="1:101" ht="18.75" customHeight="1" thickBot="1" x14ac:dyDescent="0.25">
      <c r="A84" s="60"/>
      <c r="B84" s="60"/>
      <c r="C84" s="136" t="str">
        <f>IF(G83="","",IF(AR83=TRUE,"Achtung: Fehler in Tabelle!",""))</f>
        <v/>
      </c>
      <c r="D84" s="60"/>
      <c r="E84" s="85"/>
      <c r="F84" s="60"/>
      <c r="G84" s="85"/>
      <c r="H84" s="60"/>
      <c r="I84" s="60"/>
      <c r="J84" s="60"/>
      <c r="K84" s="60"/>
      <c r="L84" s="60"/>
      <c r="M84" s="60">
        <f t="shared" ref="M84:X84" si="27">SUM(M78:M83)</f>
        <v>0</v>
      </c>
      <c r="N84" s="60">
        <f t="shared" si="27"/>
        <v>0</v>
      </c>
      <c r="O84" s="60">
        <f t="shared" si="27"/>
        <v>0</v>
      </c>
      <c r="P84" s="60">
        <f t="shared" si="27"/>
        <v>0</v>
      </c>
      <c r="Q84" s="60">
        <f t="shared" si="27"/>
        <v>0</v>
      </c>
      <c r="R84" s="60">
        <f t="shared" si="27"/>
        <v>0</v>
      </c>
      <c r="S84" s="60">
        <f t="shared" si="27"/>
        <v>0</v>
      </c>
      <c r="T84" s="60">
        <f t="shared" si="27"/>
        <v>0</v>
      </c>
      <c r="U84" s="60">
        <f t="shared" si="27"/>
        <v>0</v>
      </c>
      <c r="V84" s="60">
        <f t="shared" si="27"/>
        <v>0</v>
      </c>
      <c r="W84" s="60">
        <f t="shared" si="27"/>
        <v>0</v>
      </c>
      <c r="X84" s="60">
        <f t="shared" si="27"/>
        <v>0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160">
        <f>SUM(BP78:BP83)</f>
        <v>0</v>
      </c>
      <c r="BQ84" s="60"/>
      <c r="BR84" s="141"/>
      <c r="BS84" s="134"/>
      <c r="BT84" s="134"/>
      <c r="BU84" s="134"/>
      <c r="BV84" s="134"/>
      <c r="BW84" s="134"/>
      <c r="BX84" s="134"/>
      <c r="BY84" s="134"/>
      <c r="BZ84" s="354"/>
      <c r="CA84" s="155"/>
      <c r="CB84" s="155"/>
      <c r="CC84" s="155"/>
      <c r="CD84" s="155"/>
      <c r="CE84" s="354"/>
      <c r="CF84" s="155"/>
      <c r="CG84" s="155"/>
      <c r="CH84" s="155"/>
      <c r="CI84" s="155"/>
      <c r="CJ84" s="354"/>
      <c r="CK84" s="155"/>
      <c r="CL84" s="155"/>
      <c r="CM84" s="155"/>
      <c r="CN84" s="155"/>
      <c r="CO84" s="354"/>
      <c r="CP84" s="155"/>
      <c r="CQ84" s="155"/>
      <c r="CR84" s="155"/>
      <c r="CS84" s="354"/>
      <c r="CT84" s="155"/>
      <c r="CU84" s="134"/>
      <c r="CV84" s="134"/>
      <c r="CW84" s="134"/>
    </row>
    <row r="85" spans="1:101" ht="18.75" customHeight="1" thickBot="1" x14ac:dyDescent="0.25">
      <c r="A85" s="60"/>
      <c r="B85" s="60"/>
      <c r="C85" s="60"/>
      <c r="D85" s="60"/>
      <c r="E85" s="85"/>
      <c r="F85" s="60"/>
      <c r="G85" s="85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138"/>
      <c r="BQ85" s="60"/>
      <c r="BR85" s="141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</row>
    <row r="86" spans="1:101" ht="18.75" customHeight="1" x14ac:dyDescent="0.25">
      <c r="A86" s="60"/>
      <c r="B86" s="60"/>
      <c r="C86" s="89"/>
      <c r="D86" s="60"/>
      <c r="E86" s="85"/>
      <c r="F86" s="60"/>
      <c r="G86" s="85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89"/>
      <c r="BC86" s="60"/>
      <c r="BD86" s="90"/>
      <c r="BE86" s="60"/>
      <c r="BF86" s="61"/>
      <c r="BG86" s="60"/>
      <c r="BH86" s="60"/>
      <c r="BI86" s="60"/>
      <c r="BJ86" s="60"/>
      <c r="BK86" s="60"/>
      <c r="BL86" s="60"/>
      <c r="BM86" s="60"/>
      <c r="BN86" s="60"/>
      <c r="BO86" s="60"/>
      <c r="BP86" s="138"/>
      <c r="BQ86" s="60"/>
      <c r="BR86" s="141"/>
      <c r="BS86" s="321" t="s">
        <v>45</v>
      </c>
      <c r="BT86" s="322"/>
      <c r="BU86" s="322"/>
      <c r="BV86" s="322"/>
      <c r="BW86" s="134"/>
      <c r="BX86" s="331">
        <f>BP97</f>
        <v>0</v>
      </c>
      <c r="BY86" s="332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</row>
    <row r="87" spans="1:101" ht="18.75" customHeight="1" thickBot="1" x14ac:dyDescent="0.3">
      <c r="A87" s="60"/>
      <c r="B87" s="60"/>
      <c r="C87" s="88" t="s">
        <v>93</v>
      </c>
      <c r="D87" s="60"/>
      <c r="E87" s="85"/>
      <c r="F87" s="60"/>
      <c r="G87" s="85"/>
      <c r="H87" s="60"/>
      <c r="I87" s="60"/>
      <c r="J87" s="60"/>
      <c r="K87" s="60"/>
      <c r="L87" s="60"/>
      <c r="M87" s="60" t="s">
        <v>4</v>
      </c>
      <c r="N87" s="60"/>
      <c r="O87" s="60"/>
      <c r="P87" s="60"/>
      <c r="Q87" s="60" t="s">
        <v>6</v>
      </c>
      <c r="R87" s="60"/>
      <c r="S87" s="60"/>
      <c r="T87" s="60"/>
      <c r="U87" s="60" t="s">
        <v>7</v>
      </c>
      <c r="V87" s="60"/>
      <c r="W87" s="60"/>
      <c r="X87" s="60"/>
      <c r="Y87" s="60"/>
      <c r="Z87" s="60" t="s">
        <v>4</v>
      </c>
      <c r="AA87" s="60" t="s">
        <v>5</v>
      </c>
      <c r="AB87" s="60"/>
      <c r="AC87" s="60"/>
      <c r="AD87" s="60" t="s">
        <v>9</v>
      </c>
      <c r="AE87" s="60"/>
      <c r="AF87" s="60"/>
      <c r="AG87" s="60"/>
      <c r="AH87" s="60" t="s">
        <v>32</v>
      </c>
      <c r="AI87" s="60"/>
      <c r="AJ87" s="60"/>
      <c r="AK87" s="60"/>
      <c r="AL87" s="60"/>
      <c r="AM87" s="60"/>
      <c r="AN87" s="60" t="s">
        <v>35</v>
      </c>
      <c r="AO87" s="60"/>
      <c r="AP87" s="60"/>
      <c r="AQ87" s="60"/>
      <c r="AR87" s="60"/>
      <c r="AS87" s="60" t="s">
        <v>33</v>
      </c>
      <c r="AT87" s="60"/>
      <c r="AU87" s="60"/>
      <c r="AV87" s="60"/>
      <c r="AW87" s="60"/>
      <c r="AX87" s="60"/>
      <c r="AY87" s="60"/>
      <c r="AZ87" s="60"/>
      <c r="BA87" s="60"/>
      <c r="BB87" s="89" t="s">
        <v>10</v>
      </c>
      <c r="BC87" s="60"/>
      <c r="BD87" s="90" t="s">
        <v>4</v>
      </c>
      <c r="BE87" s="60"/>
      <c r="BF87" s="61" t="s">
        <v>5</v>
      </c>
      <c r="BG87" s="60"/>
      <c r="BH87" s="60"/>
      <c r="BI87" s="85"/>
      <c r="BJ87" s="60"/>
      <c r="BK87" s="60"/>
      <c r="BL87" s="60"/>
      <c r="BM87" s="60"/>
      <c r="BN87" s="60"/>
      <c r="BO87" s="60"/>
      <c r="BP87" s="138"/>
      <c r="BQ87" s="85"/>
      <c r="BR87" s="141"/>
      <c r="BS87" s="322"/>
      <c r="BT87" s="322"/>
      <c r="BU87" s="322"/>
      <c r="BV87" s="322"/>
      <c r="BW87" s="134"/>
      <c r="BX87" s="333"/>
      <c r="BY87" s="3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</row>
    <row r="88" spans="1:101" ht="18.75" customHeight="1" thickBot="1" x14ac:dyDescent="0.3">
      <c r="A88" s="60"/>
      <c r="B88" s="60"/>
      <c r="C88" s="60"/>
      <c r="D88" s="60"/>
      <c r="E88" s="85"/>
      <c r="F88" s="60"/>
      <c r="G88" s="85"/>
      <c r="H88" s="60"/>
      <c r="I88" s="60"/>
      <c r="J88" s="60"/>
      <c r="K88" s="60"/>
      <c r="L88" s="60"/>
      <c r="M88" s="60" t="s">
        <v>0</v>
      </c>
      <c r="N88" s="60" t="s">
        <v>1</v>
      </c>
      <c r="O88" s="60" t="s">
        <v>2</v>
      </c>
      <c r="P88" s="60" t="s">
        <v>3</v>
      </c>
      <c r="Q88" s="60" t="s">
        <v>0</v>
      </c>
      <c r="R88" s="60" t="s">
        <v>1</v>
      </c>
      <c r="S88" s="60" t="s">
        <v>2</v>
      </c>
      <c r="T88" s="60" t="s">
        <v>3</v>
      </c>
      <c r="U88" s="60" t="s">
        <v>0</v>
      </c>
      <c r="V88" s="60" t="s">
        <v>1</v>
      </c>
      <c r="W88" s="60" t="s">
        <v>2</v>
      </c>
      <c r="X88" s="60" t="s">
        <v>3</v>
      </c>
      <c r="Y88" s="60"/>
      <c r="Z88" s="60" t="s">
        <v>8</v>
      </c>
      <c r="AA88" s="60"/>
      <c r="AB88" s="60"/>
      <c r="AC88" s="60"/>
      <c r="AD88" s="60"/>
      <c r="AE88" s="60"/>
      <c r="AF88" s="60"/>
      <c r="AG88" s="60"/>
      <c r="AH88" s="60" t="s">
        <v>31</v>
      </c>
      <c r="AI88" s="60"/>
      <c r="AJ88" s="60"/>
      <c r="AK88" s="60"/>
      <c r="AL88" s="60"/>
      <c r="AM88" s="60"/>
      <c r="AN88" s="60" t="str">
        <f>AI89</f>
        <v>Belgien</v>
      </c>
      <c r="AO88" s="60" t="str">
        <f>AI90</f>
        <v>Algerien</v>
      </c>
      <c r="AP88" s="60" t="str">
        <f>AI91</f>
        <v>Russland</v>
      </c>
      <c r="AQ88" s="60" t="str">
        <f>AI92</f>
        <v>Südkorea</v>
      </c>
      <c r="AR88" s="60"/>
      <c r="AS88" s="60" t="s">
        <v>31</v>
      </c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85"/>
      <c r="BJ88" s="85"/>
      <c r="BK88" s="85"/>
      <c r="BL88" s="85"/>
      <c r="BM88" s="85"/>
      <c r="BN88" s="85"/>
      <c r="BO88" s="85"/>
      <c r="BP88" s="137"/>
      <c r="BQ88" s="85"/>
      <c r="BR88" s="141"/>
      <c r="BS88" s="134"/>
      <c r="BT88" s="142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</row>
    <row r="89" spans="1:101" ht="18.75" customHeight="1" thickBot="1" x14ac:dyDescent="0.3">
      <c r="A89" s="60"/>
      <c r="B89" s="60"/>
      <c r="C89" s="224" t="str">
        <f>Spielplan!$C$89</f>
        <v>Belgien</v>
      </c>
      <c r="D89" s="225"/>
      <c r="E89" s="104"/>
      <c r="F89" s="93"/>
      <c r="G89" s="104"/>
      <c r="H89" s="224" t="str">
        <f>Spielplan!$H$89</f>
        <v>Algerien</v>
      </c>
      <c r="I89" s="225"/>
      <c r="J89" s="60"/>
      <c r="K89" s="60" t="s">
        <v>115</v>
      </c>
      <c r="L89" s="60">
        <f t="shared" ref="L89:L94" si="28">IF(E89-G89&gt;0,1,IF(G89=E89,0,-1))</f>
        <v>0</v>
      </c>
      <c r="M89" s="60">
        <f>IF($E89="",0,IF($E89&gt;$G89,3,IF($E89=G89,1,0)))</f>
        <v>0</v>
      </c>
      <c r="N89" s="60">
        <f>IF($G89="",0,IF($E89&gt;$G89,0,IF($E89=G89,1,3)))</f>
        <v>0</v>
      </c>
      <c r="O89" s="60"/>
      <c r="P89" s="60"/>
      <c r="Q89" s="60">
        <f>E89</f>
        <v>0</v>
      </c>
      <c r="R89" s="60">
        <f>G89</f>
        <v>0</v>
      </c>
      <c r="S89" s="60"/>
      <c r="T89" s="60"/>
      <c r="U89" s="60">
        <f>G89</f>
        <v>0</v>
      </c>
      <c r="V89" s="60">
        <f>E89</f>
        <v>0</v>
      </c>
      <c r="W89" s="60"/>
      <c r="X89" s="60"/>
      <c r="Y89" s="60"/>
      <c r="Z89" s="60">
        <f>M95</f>
        <v>0</v>
      </c>
      <c r="AA89" s="60">
        <f>Q95</f>
        <v>0</v>
      </c>
      <c r="AB89" s="60">
        <f>U95</f>
        <v>0</v>
      </c>
      <c r="AC89" s="60">
        <f>AA89-AB89</f>
        <v>0</v>
      </c>
      <c r="AD89" s="60">
        <f>IF(Z89&gt;Z90,-1,0)</f>
        <v>0</v>
      </c>
      <c r="AE89" s="60">
        <f>IF(Z89&gt;Z91,-1,0)</f>
        <v>0</v>
      </c>
      <c r="AF89" s="60">
        <f>IF(Z89&gt;Z92,-1,0)</f>
        <v>0</v>
      </c>
      <c r="AG89" s="60">
        <f>10000-(AJ89*1000+AM89*100+AK89*10)</f>
        <v>10000</v>
      </c>
      <c r="AH89" s="90">
        <f>RANK(AG89,AG89:AG92,1)</f>
        <v>1</v>
      </c>
      <c r="AI89" s="60" t="str">
        <f>C89</f>
        <v>Belgien</v>
      </c>
      <c r="AJ89" s="60">
        <f t="shared" ref="AJ89:AL92" si="29">Z89</f>
        <v>0</v>
      </c>
      <c r="AK89" s="60">
        <f t="shared" si="29"/>
        <v>0</v>
      </c>
      <c r="AL89" s="60">
        <f t="shared" si="29"/>
        <v>0</v>
      </c>
      <c r="AM89" s="60">
        <f>AK89-AL89</f>
        <v>0</v>
      </c>
      <c r="AN89" s="187"/>
      <c r="AO89" s="187">
        <f>IF(AG90=AG89,IF(G89&gt;E89,AG90-0.1,AG90),AG90)</f>
        <v>10000</v>
      </c>
      <c r="AP89" s="187">
        <f>IF(AG91=AG89,IF(G91&gt;E91,AG91-0.1,AG91),AG91)</f>
        <v>10000</v>
      </c>
      <c r="AQ89" s="187">
        <f>IF(AG92=AG89,IF(G93&gt;E93,AG92-0.1,AG92),AG92)</f>
        <v>10000</v>
      </c>
      <c r="AR89" s="187">
        <f>AN93</f>
        <v>30000</v>
      </c>
      <c r="AS89" s="90">
        <f>RANK(AR89,AR89:AR92,1)</f>
        <v>1</v>
      </c>
      <c r="AT89" s="60" t="str">
        <f t="shared" ref="AT89:AW92" si="30">AI89</f>
        <v>Belgien</v>
      </c>
      <c r="AU89" s="60">
        <f t="shared" si="30"/>
        <v>0</v>
      </c>
      <c r="AV89" s="60">
        <f t="shared" si="30"/>
        <v>0</v>
      </c>
      <c r="AW89" s="60">
        <f t="shared" si="30"/>
        <v>0</v>
      </c>
      <c r="AX89" s="60"/>
      <c r="AY89" s="60"/>
      <c r="AZ89" s="60"/>
      <c r="BA89" s="226">
        <v>1</v>
      </c>
      <c r="BB89" s="224" t="str">
        <f>VLOOKUP(1,AS89:AT92,2,FALSE)</f>
        <v>Belgien</v>
      </c>
      <c r="BC89" s="225"/>
      <c r="BD89" s="227">
        <f>VLOOKUP(1,AS89:AW92,3,FALSE)</f>
        <v>0</v>
      </c>
      <c r="BE89" s="228">
        <f>VLOOKUP(1,AS89:AW92,4,FALSE)</f>
        <v>0</v>
      </c>
      <c r="BF89" s="93" t="s">
        <v>12</v>
      </c>
      <c r="BG89" s="228">
        <f>VLOOKUP(1,AS89:AW92,5,FALSE)</f>
        <v>0</v>
      </c>
      <c r="BH89" s="229" t="s">
        <v>128</v>
      </c>
      <c r="BI89" s="85"/>
      <c r="BJ89" s="85">
        <f>IF(E89&gt;G89,IF(Spielplan!E89&gt;Spielplan!G89,Punktemodus!$B$3,0),0)</f>
        <v>0</v>
      </c>
      <c r="BK89" s="85">
        <f>IF(E89=G89,IF(Spielplan!E89=Spielplan!G89,Punktemodus!$B$3,0),0)</f>
        <v>10</v>
      </c>
      <c r="BL89" s="85">
        <f>IF(E89&lt;G89,IF(Spielplan!E89&lt;Spielplan!G89,Punktemodus!$B$3,0),0)</f>
        <v>0</v>
      </c>
      <c r="BM89" s="85">
        <f>IF(E89=Spielplan!E89,IF(G89=Spielplan!G89,Punktemodus!$B$5,0),0)</f>
        <v>3</v>
      </c>
      <c r="BN89" s="85">
        <f>IF(E89=Spielplan!E89,Punktemodus!$B$7,0)</f>
        <v>1</v>
      </c>
      <c r="BO89" s="85">
        <f>IF(G89=Spielplan!G89,Punktemodus!$B$7,0)</f>
        <v>1</v>
      </c>
      <c r="BP89" s="137">
        <f>IF(Spielplan!E89="",0,SUM(BJ89:BO89))</f>
        <v>0</v>
      </c>
      <c r="BQ89" s="85"/>
      <c r="BR89" s="141"/>
      <c r="BS89" s="321" t="s">
        <v>46</v>
      </c>
      <c r="BT89" s="322"/>
      <c r="BU89" s="322"/>
      <c r="BV89" s="322"/>
      <c r="BW89" s="134"/>
      <c r="BX89" s="335">
        <f>BZ79+CE79+CJ79+CO79+CS79</f>
        <v>730</v>
      </c>
      <c r="BY89" s="336"/>
      <c r="BZ89" s="134"/>
      <c r="CA89" s="349"/>
      <c r="CB89" s="350"/>
      <c r="CC89" s="350"/>
      <c r="CD89" s="350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</row>
    <row r="90" spans="1:101" ht="18.75" customHeight="1" thickBot="1" x14ac:dyDescent="0.3">
      <c r="A90" s="60"/>
      <c r="B90" s="60"/>
      <c r="C90" s="230" t="str">
        <f>Spielplan!$C$90</f>
        <v>Russland</v>
      </c>
      <c r="D90" s="231"/>
      <c r="E90" s="104"/>
      <c r="F90" s="93"/>
      <c r="G90" s="104"/>
      <c r="H90" s="230" t="str">
        <f>Spielplan!$H$90</f>
        <v>Südkorea</v>
      </c>
      <c r="I90" s="231"/>
      <c r="J90" s="60"/>
      <c r="K90" s="60" t="s">
        <v>116</v>
      </c>
      <c r="L90" s="60">
        <f t="shared" si="28"/>
        <v>0</v>
      </c>
      <c r="M90" s="60"/>
      <c r="N90" s="60"/>
      <c r="O90" s="60">
        <f>IF($E90="",0,IF($E90&gt;$G90,3,IF($E90=$G90,1,0)))</f>
        <v>0</v>
      </c>
      <c r="P90" s="60">
        <f>IF($G90="",0,IF($E90&gt;$G90,0,IF($E90=$G90,1,3)))</f>
        <v>0</v>
      </c>
      <c r="Q90" s="60"/>
      <c r="R90" s="60"/>
      <c r="S90" s="60">
        <f>E90</f>
        <v>0</v>
      </c>
      <c r="T90" s="60">
        <f>G90</f>
        <v>0</v>
      </c>
      <c r="U90" s="60"/>
      <c r="V90" s="60"/>
      <c r="W90" s="60">
        <f>G90</f>
        <v>0</v>
      </c>
      <c r="X90" s="60">
        <f>E90</f>
        <v>0</v>
      </c>
      <c r="Y90" s="60"/>
      <c r="Z90" s="60">
        <f>N95</f>
        <v>0</v>
      </c>
      <c r="AA90" s="60">
        <f>R95</f>
        <v>0</v>
      </c>
      <c r="AB90" s="60">
        <f>V95</f>
        <v>0</v>
      </c>
      <c r="AC90" s="60">
        <f>AA90-AB90</f>
        <v>0</v>
      </c>
      <c r="AD90" s="60">
        <f>IF(Z90&gt;Z89,-1,0)</f>
        <v>0</v>
      </c>
      <c r="AE90" s="60">
        <f>IF(Z90&gt;Z91,-1,0)</f>
        <v>0</v>
      </c>
      <c r="AF90" s="60">
        <f>IF(Z90&gt;Z92,-1,0)</f>
        <v>0</v>
      </c>
      <c r="AG90" s="60">
        <f>10000-(AJ90*1000+AM90*100+AK90*10)</f>
        <v>10000</v>
      </c>
      <c r="AH90" s="90">
        <f>RANK(AG90,AG89:AG92,1)</f>
        <v>1</v>
      </c>
      <c r="AI90" s="60" t="str">
        <f>H89</f>
        <v>Algerien</v>
      </c>
      <c r="AJ90" s="60">
        <f t="shared" si="29"/>
        <v>0</v>
      </c>
      <c r="AK90" s="60">
        <f t="shared" si="29"/>
        <v>0</v>
      </c>
      <c r="AL90" s="60">
        <f t="shared" si="29"/>
        <v>0</v>
      </c>
      <c r="AM90" s="60">
        <f>AK90-AL90</f>
        <v>0</v>
      </c>
      <c r="AN90" s="187">
        <f>IF(AG89=AG90,IF(E89&gt;G89,AG89-0.1,AG89),AG89)</f>
        <v>10000</v>
      </c>
      <c r="AO90" s="187"/>
      <c r="AP90" s="187">
        <f>IF(AG91=AG90,IF(G94&gt;E94,AG91-0.1,AG91),AG91)</f>
        <v>10000</v>
      </c>
      <c r="AQ90" s="187">
        <f>IF(AG92=AG90,IF(G92&gt;E92,AG92-0.1,AG92),AG92)</f>
        <v>10000</v>
      </c>
      <c r="AR90" s="187">
        <f>AO93</f>
        <v>30000</v>
      </c>
      <c r="AS90" s="90">
        <f>RANK(AR90,AR89:AR92,1)</f>
        <v>1</v>
      </c>
      <c r="AT90" s="60" t="str">
        <f t="shared" si="30"/>
        <v>Algerien</v>
      </c>
      <c r="AU90" s="60">
        <f t="shared" si="30"/>
        <v>0</v>
      </c>
      <c r="AV90" s="60">
        <f t="shared" si="30"/>
        <v>0</v>
      </c>
      <c r="AW90" s="60">
        <f t="shared" si="30"/>
        <v>0</v>
      </c>
      <c r="AX90" s="60"/>
      <c r="AY90" s="60"/>
      <c r="AZ90" s="60"/>
      <c r="BA90" s="232">
        <v>2</v>
      </c>
      <c r="BB90" s="230" t="e">
        <f>VLOOKUP(2,AS89:AT92,2,FALSE)</f>
        <v>#N/A</v>
      </c>
      <c r="BC90" s="231"/>
      <c r="BD90" s="233" t="e">
        <f>VLOOKUP(2,AS89:AW92,3,FALSE)</f>
        <v>#N/A</v>
      </c>
      <c r="BE90" s="234" t="e">
        <f>VLOOKUP(2,AS89:AW92,4,FALSE)</f>
        <v>#N/A</v>
      </c>
      <c r="BF90" s="93" t="s">
        <v>12</v>
      </c>
      <c r="BG90" s="234" t="e">
        <f>VLOOKUP(2,AS89:AW92,5,FALSE)</f>
        <v>#N/A</v>
      </c>
      <c r="BH90" s="234" t="s">
        <v>124</v>
      </c>
      <c r="BI90" s="85"/>
      <c r="BJ90" s="85">
        <f>IF(E90&gt;G90,IF(Spielplan!E90&gt;Spielplan!G90,Punktemodus!$B$3,0),0)</f>
        <v>0</v>
      </c>
      <c r="BK90" s="85">
        <f>IF(E90=G90,IF(Spielplan!E90=Spielplan!G90,Punktemodus!$B$3,0),0)</f>
        <v>10</v>
      </c>
      <c r="BL90" s="85">
        <f>IF(E90&lt;G90,IF(Spielplan!E90&lt;Spielplan!G90,Punktemodus!$B$3,0),0)</f>
        <v>0</v>
      </c>
      <c r="BM90" s="85">
        <f>IF(E90=Spielplan!E90,IF(G90=Spielplan!G90,Punktemodus!$B$5,0),0)</f>
        <v>3</v>
      </c>
      <c r="BN90" s="85">
        <f>IF(E90=Spielplan!E90,Punktemodus!$B$7,0)</f>
        <v>1</v>
      </c>
      <c r="BO90" s="85">
        <f>IF(G90=Spielplan!G90,Punktemodus!$B$7,0)</f>
        <v>1</v>
      </c>
      <c r="BP90" s="137">
        <f>IF(Spielplan!E90="",0,SUM(BJ90:BO90))</f>
        <v>0</v>
      </c>
      <c r="BQ90" s="85"/>
      <c r="BR90" s="141"/>
      <c r="BS90" s="322"/>
      <c r="BT90" s="322"/>
      <c r="BU90" s="322"/>
      <c r="BV90" s="322"/>
      <c r="BW90" s="134"/>
      <c r="BX90" s="337"/>
      <c r="BY90" s="338"/>
      <c r="BZ90" s="134"/>
      <c r="CA90" s="350"/>
      <c r="CB90" s="350"/>
      <c r="CC90" s="350"/>
      <c r="CD90" s="350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</row>
    <row r="91" spans="1:101" ht="18.75" customHeight="1" thickBot="1" x14ac:dyDescent="0.3">
      <c r="A91" s="60"/>
      <c r="B91" s="60"/>
      <c r="C91" s="224" t="str">
        <f>C89</f>
        <v>Belgien</v>
      </c>
      <c r="D91" s="225"/>
      <c r="E91" s="104"/>
      <c r="F91" s="93"/>
      <c r="G91" s="104"/>
      <c r="H91" s="224" t="str">
        <f>C90</f>
        <v>Russland</v>
      </c>
      <c r="I91" s="225"/>
      <c r="J91" s="60"/>
      <c r="K91" s="60" t="s">
        <v>118</v>
      </c>
      <c r="L91" s="60">
        <f t="shared" si="28"/>
        <v>0</v>
      </c>
      <c r="M91" s="60">
        <f>IF($E91="",0,IF($E91&gt;$G91,3,IF($E91=G91,1,0)))</f>
        <v>0</v>
      </c>
      <c r="N91" s="60"/>
      <c r="O91" s="60">
        <f>IF($G91="",0,IF($E91&gt;$G91,0,IF($E91=$G91,1,3)))</f>
        <v>0</v>
      </c>
      <c r="P91" s="60"/>
      <c r="Q91" s="60">
        <f>E91</f>
        <v>0</v>
      </c>
      <c r="R91" s="60"/>
      <c r="S91" s="60">
        <f>G91</f>
        <v>0</v>
      </c>
      <c r="T91" s="60"/>
      <c r="U91" s="60">
        <f>G91</f>
        <v>0</v>
      </c>
      <c r="V91" s="60"/>
      <c r="W91" s="60">
        <f>E91</f>
        <v>0</v>
      </c>
      <c r="X91" s="60"/>
      <c r="Y91" s="60"/>
      <c r="Z91" s="60">
        <f>O95</f>
        <v>0</v>
      </c>
      <c r="AA91" s="60">
        <f>S95</f>
        <v>0</v>
      </c>
      <c r="AB91" s="60">
        <f>W95</f>
        <v>0</v>
      </c>
      <c r="AC91" s="60">
        <f>AA91-AB91</f>
        <v>0</v>
      </c>
      <c r="AD91" s="60">
        <f>IF(Z91&gt;Z89,-1,0)</f>
        <v>0</v>
      </c>
      <c r="AE91" s="60">
        <f>IF(Z91&gt;Z90,-1,0)</f>
        <v>0</v>
      </c>
      <c r="AF91" s="60">
        <f>IF(Z91&gt;Z92,-1,0)</f>
        <v>0</v>
      </c>
      <c r="AG91" s="60">
        <f>10000-(AJ91*1000+AM91*100+AK91*10)</f>
        <v>10000</v>
      </c>
      <c r="AH91" s="90">
        <f>RANK(AG91,AG89:AG92,1)</f>
        <v>1</v>
      </c>
      <c r="AI91" s="60" t="str">
        <f>C90</f>
        <v>Russland</v>
      </c>
      <c r="AJ91" s="60">
        <f t="shared" si="29"/>
        <v>0</v>
      </c>
      <c r="AK91" s="60">
        <f t="shared" si="29"/>
        <v>0</v>
      </c>
      <c r="AL91" s="60">
        <f t="shared" si="29"/>
        <v>0</v>
      </c>
      <c r="AM91" s="60">
        <f>AK91-AL91</f>
        <v>0</v>
      </c>
      <c r="AN91" s="187">
        <f>IF(AG89=AG91,IF(E91&gt;G91,AG89-0.1,AG89),AG89)</f>
        <v>10000</v>
      </c>
      <c r="AO91" s="187">
        <f>IF(AG90=AG91,IF(E94&gt;G94,AG90-0.1,AG90),AG90)</f>
        <v>10000</v>
      </c>
      <c r="AP91" s="187"/>
      <c r="AQ91" s="187">
        <f>IF(AG92=AG91,IF(G90&gt;E90,AG92-0.1,AG92),AG92)</f>
        <v>10000</v>
      </c>
      <c r="AR91" s="187">
        <f>AP93</f>
        <v>30000</v>
      </c>
      <c r="AS91" s="90">
        <f>RANK(AR91,AR89:AR92,1)</f>
        <v>1</v>
      </c>
      <c r="AT91" s="60" t="str">
        <f t="shared" si="30"/>
        <v>Russland</v>
      </c>
      <c r="AU91" s="60">
        <f t="shared" si="30"/>
        <v>0</v>
      </c>
      <c r="AV91" s="60">
        <f t="shared" si="30"/>
        <v>0</v>
      </c>
      <c r="AW91" s="60">
        <f t="shared" si="30"/>
        <v>0</v>
      </c>
      <c r="AX91" s="60"/>
      <c r="AY91" s="60"/>
      <c r="AZ91" s="60"/>
      <c r="BA91" s="113">
        <v>3</v>
      </c>
      <c r="BB91" s="114" t="e">
        <f>VLOOKUP(3,AS89:AT92,2,FALSE)</f>
        <v>#N/A</v>
      </c>
      <c r="BC91" s="115"/>
      <c r="BD91" s="116" t="e">
        <f>VLOOKUP(3,AS89:AW92,3,FALSE)</f>
        <v>#N/A</v>
      </c>
      <c r="BE91" s="116" t="e">
        <f>VLOOKUP(3,AS89:AW92,4,FALSE)</f>
        <v>#N/A</v>
      </c>
      <c r="BF91" s="93" t="s">
        <v>12</v>
      </c>
      <c r="BG91" s="116" t="e">
        <f>VLOOKUP(3,AS89:AW92,5,FALSE)</f>
        <v>#N/A</v>
      </c>
      <c r="BH91" s="60"/>
      <c r="BI91" s="85"/>
      <c r="BJ91" s="85">
        <f>IF(E91&gt;G91,IF(Spielplan!E91&gt;Spielplan!G91,Punktemodus!$B$3,0),0)</f>
        <v>0</v>
      </c>
      <c r="BK91" s="85">
        <f>IF(E91=G91,IF(Spielplan!E91=Spielplan!G91,Punktemodus!$B$3,0),0)</f>
        <v>10</v>
      </c>
      <c r="BL91" s="85">
        <f>IF(E91&lt;G91,IF(Spielplan!E91&lt;Spielplan!G91,Punktemodus!$B$3,0),0)</f>
        <v>0</v>
      </c>
      <c r="BM91" s="85">
        <f>IF(E91=Spielplan!E91,IF(G91=Spielplan!G91,Punktemodus!$B$5,0),0)</f>
        <v>3</v>
      </c>
      <c r="BN91" s="85">
        <f>IF(E91=Spielplan!E91,Punktemodus!$B$7,0)</f>
        <v>1</v>
      </c>
      <c r="BO91" s="85">
        <f>IF(G91=Spielplan!G91,Punktemodus!$B$7,0)</f>
        <v>1</v>
      </c>
      <c r="BP91" s="137">
        <f>IF(Spielplan!E91="",0,SUM(BJ91:BO91))</f>
        <v>0</v>
      </c>
      <c r="BQ91" s="85"/>
      <c r="BR91" s="141"/>
      <c r="BS91" s="134"/>
      <c r="BT91" s="142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</row>
    <row r="92" spans="1:101" ht="18.75" customHeight="1" thickBot="1" x14ac:dyDescent="0.3">
      <c r="A92" s="60"/>
      <c r="B92" s="60"/>
      <c r="C92" s="230" t="str">
        <f>H89</f>
        <v>Algerien</v>
      </c>
      <c r="D92" s="231"/>
      <c r="E92" s="104"/>
      <c r="F92" s="93"/>
      <c r="G92" s="104"/>
      <c r="H92" s="230" t="str">
        <f>H90</f>
        <v>Südkorea</v>
      </c>
      <c r="I92" s="231"/>
      <c r="J92" s="60"/>
      <c r="K92" s="60" t="s">
        <v>117</v>
      </c>
      <c r="L92" s="60">
        <f t="shared" si="28"/>
        <v>0</v>
      </c>
      <c r="M92" s="60"/>
      <c r="N92" s="60">
        <f>IF($E92="",0,IF($E92&gt;$G92,3,IF($E92=$G92,1,0)))</f>
        <v>0</v>
      </c>
      <c r="O92" s="60"/>
      <c r="P92" s="60">
        <f>IF($G92="",0,IF($E92&gt;$G92,0,IF($E92=$G92,1,3)))</f>
        <v>0</v>
      </c>
      <c r="Q92" s="60"/>
      <c r="R92" s="60">
        <f>E92</f>
        <v>0</v>
      </c>
      <c r="S92" s="60"/>
      <c r="T92" s="60">
        <f>G92</f>
        <v>0</v>
      </c>
      <c r="U92" s="60"/>
      <c r="V92" s="60">
        <f>G92</f>
        <v>0</v>
      </c>
      <c r="W92" s="60"/>
      <c r="X92" s="60">
        <f>E92</f>
        <v>0</v>
      </c>
      <c r="Y92" s="60"/>
      <c r="Z92" s="60">
        <f>P95</f>
        <v>0</v>
      </c>
      <c r="AA92" s="60">
        <f>T95</f>
        <v>0</v>
      </c>
      <c r="AB92" s="60">
        <f>X95</f>
        <v>0</v>
      </c>
      <c r="AC92" s="60">
        <f>AA92-AB92</f>
        <v>0</v>
      </c>
      <c r="AD92" s="60">
        <f>IF(Z92&gt;Z89,-1,0)</f>
        <v>0</v>
      </c>
      <c r="AE92" s="60">
        <f>IF(Z92&gt;Z90,-1,0)</f>
        <v>0</v>
      </c>
      <c r="AF92" s="60">
        <f>IF(Z92&gt;Z91,-1,0)</f>
        <v>0</v>
      </c>
      <c r="AG92" s="60">
        <f>10000-(AJ92*1000+AM92*100+AK92*10)</f>
        <v>10000</v>
      </c>
      <c r="AH92" s="90">
        <f>RANK(AG92,AG89:AG92,1)</f>
        <v>1</v>
      </c>
      <c r="AI92" s="60" t="str">
        <f>H90</f>
        <v>Südkorea</v>
      </c>
      <c r="AJ92" s="60">
        <f t="shared" si="29"/>
        <v>0</v>
      </c>
      <c r="AK92" s="60">
        <f t="shared" si="29"/>
        <v>0</v>
      </c>
      <c r="AL92" s="60">
        <f t="shared" si="29"/>
        <v>0</v>
      </c>
      <c r="AM92" s="60">
        <f>AK92-AL92</f>
        <v>0</v>
      </c>
      <c r="AN92" s="187">
        <f>IF(AG89=AG92,IF(E93&gt;G93,AG89-0.1,AG89),AG89)</f>
        <v>10000</v>
      </c>
      <c r="AO92" s="187">
        <f>IF(AG90=AG92,IF(E92&gt;G92,AG90-0.1,AG90),AG90)</f>
        <v>10000</v>
      </c>
      <c r="AP92" s="187">
        <f>IF(AG91=AG92,IF(E90&gt;G90,AG91-0.1,AG91),AG91)</f>
        <v>10000</v>
      </c>
      <c r="AQ92" s="187"/>
      <c r="AR92" s="187">
        <f>AQ93</f>
        <v>30000</v>
      </c>
      <c r="AS92" s="90">
        <f>RANK(AR92,AR89:AR92,1)</f>
        <v>1</v>
      </c>
      <c r="AT92" s="60" t="str">
        <f t="shared" si="30"/>
        <v>Südkorea</v>
      </c>
      <c r="AU92" s="60">
        <f t="shared" si="30"/>
        <v>0</v>
      </c>
      <c r="AV92" s="60">
        <f t="shared" si="30"/>
        <v>0</v>
      </c>
      <c r="AW92" s="60">
        <f t="shared" si="30"/>
        <v>0</v>
      </c>
      <c r="AX92" s="60"/>
      <c r="AY92" s="60"/>
      <c r="AZ92" s="60"/>
      <c r="BA92" s="113">
        <v>4</v>
      </c>
      <c r="BB92" s="114" t="e">
        <f>VLOOKUP(4,AS89:AT92,2,FALSE)</f>
        <v>#N/A</v>
      </c>
      <c r="BC92" s="115"/>
      <c r="BD92" s="116" t="e">
        <f>VLOOKUP(4,AS89:AW92,3,FALSE)</f>
        <v>#N/A</v>
      </c>
      <c r="BE92" s="116" t="e">
        <f>VLOOKUP(4,AS89:AW92,4,FALSE)</f>
        <v>#N/A</v>
      </c>
      <c r="BF92" s="93" t="s">
        <v>12</v>
      </c>
      <c r="BG92" s="116" t="e">
        <f>VLOOKUP(4,AS89:AW92,5,FALSE)</f>
        <v>#N/A</v>
      </c>
      <c r="BH92" s="60"/>
      <c r="BI92" s="85"/>
      <c r="BJ92" s="85">
        <f>IF(E92&gt;G92,IF(Spielplan!E92&gt;Spielplan!G92,Punktemodus!$B$3,0),0)</f>
        <v>0</v>
      </c>
      <c r="BK92" s="85">
        <f>IF(E92=G92,IF(Spielplan!E92=Spielplan!G92,Punktemodus!$B$3,0),0)</f>
        <v>10</v>
      </c>
      <c r="BL92" s="85">
        <f>IF(E92&lt;G92,IF(Spielplan!E92&lt;Spielplan!G92,Punktemodus!$B$3,0),0)</f>
        <v>0</v>
      </c>
      <c r="BM92" s="85">
        <f>IF(E92=Spielplan!E92,IF(G92=Spielplan!G92,Punktemodus!$B$5,0),0)</f>
        <v>3</v>
      </c>
      <c r="BN92" s="85">
        <f>IF(E92=Spielplan!E92,Punktemodus!$B$7,0)</f>
        <v>1</v>
      </c>
      <c r="BO92" s="85">
        <f>IF(G92=Spielplan!G92,Punktemodus!$B$7,0)</f>
        <v>1</v>
      </c>
      <c r="BP92" s="137">
        <f>IF(Spielplan!E92="",0,SUM(BJ92:BO92))</f>
        <v>0</v>
      </c>
      <c r="BQ92" s="85"/>
      <c r="BR92" s="141"/>
      <c r="BS92" s="321" t="s">
        <v>163</v>
      </c>
      <c r="BT92" s="322"/>
      <c r="BU92" s="322"/>
      <c r="BV92" s="322"/>
      <c r="BW92" s="134"/>
      <c r="BX92" s="339">
        <f>BX86+BX89</f>
        <v>730</v>
      </c>
      <c r="BY92" s="340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</row>
    <row r="93" spans="1:101" ht="18.75" customHeight="1" thickBot="1" x14ac:dyDescent="0.3">
      <c r="A93" s="60"/>
      <c r="B93" s="60"/>
      <c r="C93" s="224" t="str">
        <f>C89</f>
        <v>Belgien</v>
      </c>
      <c r="D93" s="225"/>
      <c r="E93" s="104"/>
      <c r="F93" s="93"/>
      <c r="G93" s="104"/>
      <c r="H93" s="224" t="str">
        <f>H90</f>
        <v>Südkorea</v>
      </c>
      <c r="I93" s="225"/>
      <c r="J93" s="60"/>
      <c r="K93" s="60" t="s">
        <v>119</v>
      </c>
      <c r="L93" s="60">
        <f t="shared" si="28"/>
        <v>0</v>
      </c>
      <c r="M93" s="60">
        <f>IF($E93="",0,IF($E93&gt;$G93,3,IF($E93=G93,1,0)))</f>
        <v>0</v>
      </c>
      <c r="N93" s="60"/>
      <c r="O93" s="60"/>
      <c r="P93" s="60">
        <f>IF($G93="",0,IF($E93&gt;$G93,0,IF($E93=$G93,1,3)))</f>
        <v>0</v>
      </c>
      <c r="Q93" s="60">
        <f>E93</f>
        <v>0</v>
      </c>
      <c r="R93" s="60"/>
      <c r="S93" s="60"/>
      <c r="T93" s="60">
        <f>G93</f>
        <v>0</v>
      </c>
      <c r="U93" s="60">
        <f>G93</f>
        <v>0</v>
      </c>
      <c r="V93" s="60"/>
      <c r="W93" s="60"/>
      <c r="X93" s="60">
        <f>E93</f>
        <v>0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187">
        <f>SUM(AN89:AN92)</f>
        <v>30000</v>
      </c>
      <c r="AO93" s="187">
        <f>SUM(AO89:AO92)</f>
        <v>30000</v>
      </c>
      <c r="AP93" s="187">
        <f>SUM(AP89:AP92)</f>
        <v>30000</v>
      </c>
      <c r="AQ93" s="187">
        <f>SUM(AQ89:AQ92)</f>
        <v>30000</v>
      </c>
      <c r="AR93" s="187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85">
        <f>IF(E93&gt;G93,IF(Spielplan!E93&gt;Spielplan!G93,Punktemodus!$B$3,0),0)</f>
        <v>0</v>
      </c>
      <c r="BK93" s="85">
        <f>IF(E93=G93,IF(Spielplan!E93=Spielplan!G93,Punktemodus!$B$3,0),0)</f>
        <v>10</v>
      </c>
      <c r="BL93" s="85">
        <f>IF(E93&lt;G93,IF(Spielplan!E93&lt;Spielplan!G93,Punktemodus!$B$3,0),0)</f>
        <v>0</v>
      </c>
      <c r="BM93" s="85">
        <f>IF(E93=Spielplan!E93,IF(G93=Spielplan!G93,Punktemodus!$B$5,0),0)</f>
        <v>3</v>
      </c>
      <c r="BN93" s="85">
        <f>IF(E93=Spielplan!E93,Punktemodus!$B$7,0)</f>
        <v>1</v>
      </c>
      <c r="BO93" s="85">
        <f>IF(G93=Spielplan!G93,Punktemodus!$B$7,0)</f>
        <v>1</v>
      </c>
      <c r="BP93" s="137">
        <f>IF(Spielplan!E93="",0,SUM(BJ93:BO93))</f>
        <v>0</v>
      </c>
      <c r="BQ93" s="60"/>
      <c r="BR93" s="141"/>
      <c r="BS93" s="322"/>
      <c r="BT93" s="322"/>
      <c r="BU93" s="322"/>
      <c r="BV93" s="322"/>
      <c r="BW93" s="134"/>
      <c r="BX93" s="341"/>
      <c r="BY93" s="342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</row>
    <row r="94" spans="1:101" ht="18.75" customHeight="1" thickBot="1" x14ac:dyDescent="0.3">
      <c r="A94" s="60"/>
      <c r="B94" s="60"/>
      <c r="C94" s="230" t="str">
        <f>H89</f>
        <v>Algerien</v>
      </c>
      <c r="D94" s="231"/>
      <c r="E94" s="104"/>
      <c r="F94" s="93"/>
      <c r="G94" s="104"/>
      <c r="H94" s="230" t="str">
        <f>C90</f>
        <v>Russland</v>
      </c>
      <c r="I94" s="231"/>
      <c r="J94" s="60"/>
      <c r="K94" s="60" t="s">
        <v>119</v>
      </c>
      <c r="L94" s="60">
        <f t="shared" si="28"/>
        <v>0</v>
      </c>
      <c r="M94" s="60"/>
      <c r="N94" s="60">
        <f>IF($E94="",0,IF($E94&gt;$G94,3,IF($E94=$G94,1,0)))</f>
        <v>0</v>
      </c>
      <c r="O94" s="60">
        <f>IF($G94="",0,IF($E94&gt;$G94,0,IF($E94=$G94,1,3)))</f>
        <v>0</v>
      </c>
      <c r="P94" s="60"/>
      <c r="Q94" s="60"/>
      <c r="R94" s="60">
        <f>E94</f>
        <v>0</v>
      </c>
      <c r="S94" s="60">
        <f>G94</f>
        <v>0</v>
      </c>
      <c r="T94" s="60"/>
      <c r="U94" s="60"/>
      <c r="V94" s="60">
        <f>G94</f>
        <v>0</v>
      </c>
      <c r="W94" s="60">
        <f>E94</f>
        <v>0</v>
      </c>
      <c r="X94" s="60"/>
      <c r="Y94" s="60"/>
      <c r="Z94" s="60" t="s">
        <v>30</v>
      </c>
      <c r="AA94" s="60"/>
      <c r="AB94" s="60"/>
      <c r="AC94" s="60"/>
      <c r="AD94" s="60"/>
      <c r="AE94" s="60"/>
      <c r="AF94" s="60"/>
      <c r="AG94" s="60" t="b">
        <f>OR(AG89=AG90,AG89=AG91,AG89=AG92,AG90=AG91,AG90=AG92,AG91=AG92)</f>
        <v>1</v>
      </c>
      <c r="AH94" s="60"/>
      <c r="AI94" s="60"/>
      <c r="AJ94" s="60"/>
      <c r="AK94" s="60"/>
      <c r="AL94" s="60"/>
      <c r="AM94" s="60"/>
      <c r="AN94" s="60"/>
      <c r="AO94" s="60" t="s">
        <v>34</v>
      </c>
      <c r="AP94" s="60"/>
      <c r="AQ94" s="60"/>
      <c r="AR94" s="60" t="b">
        <f>OR(AR89=AR90,AR89=AR91,AR89=AR92,AR90=AR91,AR90=AR92,AR91=AR92)</f>
        <v>1</v>
      </c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85">
        <f>IF(E94&gt;G94,IF(Spielplan!E94&gt;Spielplan!G94,Punktemodus!$B$3,0),0)</f>
        <v>0</v>
      </c>
      <c r="BK94" s="85">
        <f>IF(E94=G94,IF(Spielplan!E94=Spielplan!G94,Punktemodus!$B$3,0),0)</f>
        <v>10</v>
      </c>
      <c r="BL94" s="85">
        <f>IF(E94&lt;G94,IF(Spielplan!E94&lt;Spielplan!G94,Punktemodus!$B$3,0),0)</f>
        <v>0</v>
      </c>
      <c r="BM94" s="85">
        <f>IF(E94=Spielplan!E94,IF(G94=Spielplan!G94,Punktemodus!$B$5,0),0)</f>
        <v>3</v>
      </c>
      <c r="BN94" s="85">
        <f>IF(E94=Spielplan!E94,Punktemodus!$B$7,0)</f>
        <v>1</v>
      </c>
      <c r="BO94" s="85">
        <f>IF(G94=Spielplan!G94,Punktemodus!$B$7,0)</f>
        <v>1</v>
      </c>
      <c r="BP94" s="137">
        <f>IF(Spielplan!E94="",0,SUM(BJ94:BO94))</f>
        <v>0</v>
      </c>
      <c r="BQ94" s="60"/>
      <c r="BR94" s="141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</row>
    <row r="95" spans="1:101" ht="18.75" customHeight="1" thickBot="1" x14ac:dyDescent="0.25">
      <c r="A95" s="60"/>
      <c r="B95" s="60"/>
      <c r="C95" s="136" t="str">
        <f>IF(G94="","",IF(AR94=TRUE,"Achtung: Fehler in Tabelle!",""))</f>
        <v/>
      </c>
      <c r="D95" s="60"/>
      <c r="E95" s="60"/>
      <c r="F95" s="60"/>
      <c r="G95" s="60"/>
      <c r="H95" s="60"/>
      <c r="I95" s="60"/>
      <c r="J95" s="60"/>
      <c r="K95" s="60"/>
      <c r="L95" s="60"/>
      <c r="M95" s="60">
        <f t="shared" ref="M95:X95" si="31">SUM(M89:M94)</f>
        <v>0</v>
      </c>
      <c r="N95" s="60">
        <f t="shared" si="31"/>
        <v>0</v>
      </c>
      <c r="O95" s="60">
        <f t="shared" si="31"/>
        <v>0</v>
      </c>
      <c r="P95" s="60">
        <f t="shared" si="31"/>
        <v>0</v>
      </c>
      <c r="Q95" s="60">
        <f t="shared" si="31"/>
        <v>0</v>
      </c>
      <c r="R95" s="60">
        <f t="shared" si="31"/>
        <v>0</v>
      </c>
      <c r="S95" s="60">
        <f t="shared" si="31"/>
        <v>0</v>
      </c>
      <c r="T95" s="60">
        <f t="shared" si="31"/>
        <v>0</v>
      </c>
      <c r="U95" s="60">
        <f t="shared" si="31"/>
        <v>0</v>
      </c>
      <c r="V95" s="60">
        <f t="shared" si="31"/>
        <v>0</v>
      </c>
      <c r="W95" s="60">
        <f t="shared" si="31"/>
        <v>0</v>
      </c>
      <c r="X95" s="60">
        <f t="shared" si="31"/>
        <v>0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160">
        <f>SUM(BP89:BP94)</f>
        <v>0</v>
      </c>
      <c r="BQ95" s="60"/>
      <c r="BR95" s="141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</row>
    <row r="96" spans="1:101" ht="13.5" thickBot="1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85"/>
      <c r="BK96" s="85"/>
      <c r="BL96" s="85"/>
      <c r="BM96" s="85"/>
      <c r="BN96" s="85"/>
      <c r="BO96" s="85"/>
      <c r="BP96" s="138"/>
      <c r="BQ96" s="60"/>
      <c r="BR96" s="141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</row>
    <row r="97" spans="1:101" ht="25.5" customHeight="1" thickBot="1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85"/>
      <c r="BK97" s="85"/>
      <c r="BL97" s="85"/>
      <c r="BM97" s="85"/>
      <c r="BN97" s="85"/>
      <c r="BO97" s="85"/>
      <c r="BP97" s="160">
        <f>SUM(BP12:BP95)/2</f>
        <v>0</v>
      </c>
      <c r="BQ97" s="60"/>
      <c r="BR97" s="141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</row>
    <row r="98" spans="1:101" x14ac:dyDescent="0.2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85"/>
      <c r="BK98" s="85"/>
      <c r="BL98" s="85"/>
      <c r="BM98" s="85"/>
      <c r="BN98" s="85"/>
      <c r="BO98" s="85"/>
      <c r="BP98" s="60"/>
      <c r="BQ98" s="60"/>
      <c r="BR98" s="141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</row>
  </sheetData>
  <mergeCells count="41"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  <mergeCell ref="CQ65:CV66"/>
    <mergeCell ref="BS44:BV45"/>
    <mergeCell ref="BX44:BX47"/>
    <mergeCell ref="BY44:BY47"/>
    <mergeCell ref="BZ44:BZ47"/>
    <mergeCell ref="CE44:CE47"/>
    <mergeCell ref="CF44:CF47"/>
    <mergeCell ref="CJ44:CJ47"/>
    <mergeCell ref="CO44:CO47"/>
    <mergeCell ref="CS44:CS47"/>
    <mergeCell ref="CQ59:CV60"/>
    <mergeCell ref="CQ62:CV63"/>
    <mergeCell ref="CQ32:CV33"/>
    <mergeCell ref="H2:BZ2"/>
    <mergeCell ref="H3:BZ3"/>
    <mergeCell ref="I4:BI4"/>
    <mergeCell ref="BY4:BZ4"/>
    <mergeCell ref="CG4:CV4"/>
    <mergeCell ref="BP8:BP11"/>
    <mergeCell ref="BJ9:BJ11"/>
    <mergeCell ref="BK9:BK11"/>
    <mergeCell ref="BL9:BL11"/>
    <mergeCell ref="BM9:BM11"/>
    <mergeCell ref="BN9:BN11"/>
    <mergeCell ref="BO9:BO11"/>
    <mergeCell ref="CQ23:CV24"/>
    <mergeCell ref="CQ26:CV27"/>
    <mergeCell ref="CQ29:CV30"/>
  </mergeCells>
  <conditionalFormatting sqref="CK24:CL24">
    <cfRule type="expression" dxfId="892" priority="1" stopIfTrue="1">
      <formula>IF($CH34="",TRUE,FALSE)</formula>
    </cfRule>
  </conditionalFormatting>
  <conditionalFormatting sqref="CA14:CB14">
    <cfRule type="expression" dxfId="891" priority="2" stopIfTrue="1">
      <formula>IF($BV$12="",TRUE,FALSE)</formula>
    </cfRule>
  </conditionalFormatting>
  <conditionalFormatting sqref="CA15:CB15">
    <cfRule type="expression" dxfId="890" priority="3" stopIfTrue="1">
      <formula>IF($BV$17="",TRUE,FALSE)</formula>
    </cfRule>
  </conditionalFormatting>
  <conditionalFormatting sqref="CA22:CB22">
    <cfRule type="expression" dxfId="889" priority="4" stopIfTrue="1">
      <formula>IF($BV$20="",TRUE,FALSE)</formula>
    </cfRule>
  </conditionalFormatting>
  <conditionalFormatting sqref="CA23:CB23">
    <cfRule type="expression" dxfId="888" priority="5" stopIfTrue="1">
      <formula>IF($BV$25="",TRUE,FALSE)</formula>
    </cfRule>
  </conditionalFormatting>
  <conditionalFormatting sqref="CA30:CB30">
    <cfRule type="expression" dxfId="887" priority="6" stopIfTrue="1">
      <formula>IF($BV$29="",TRUE,FALSE)</formula>
    </cfRule>
  </conditionalFormatting>
  <conditionalFormatting sqref="CA31:CB31">
    <cfRule type="expression" dxfId="886" priority="7" stopIfTrue="1">
      <formula>IF($BV$33="",TRUE,FALSE)</formula>
    </cfRule>
  </conditionalFormatting>
  <conditionalFormatting sqref="CA38:CB38">
    <cfRule type="expression" dxfId="885" priority="8" stopIfTrue="1">
      <formula>IF($BV$37="",TRUE,FALSE)</formula>
    </cfRule>
  </conditionalFormatting>
  <conditionalFormatting sqref="CA39:CB39">
    <cfRule type="expression" dxfId="884" priority="9" stopIfTrue="1">
      <formula>IF($BV$41="",TRUE,FALSE)</formula>
    </cfRule>
  </conditionalFormatting>
  <conditionalFormatting sqref="CF18:CG18">
    <cfRule type="expression" dxfId="883" priority="10" stopIfTrue="1">
      <formula>IF($CC$15="",TRUE,FALSE)</formula>
    </cfRule>
  </conditionalFormatting>
  <conditionalFormatting sqref="CF19:CG19">
    <cfRule type="expression" dxfId="882" priority="11" stopIfTrue="1">
      <formula>IF($CC$22="",TRUE,FALSE)</formula>
    </cfRule>
  </conditionalFormatting>
  <conditionalFormatting sqref="CF35:CG35">
    <cfRule type="expression" dxfId="881" priority="12" stopIfTrue="1">
      <formula>IF($CC$39="",TRUE,FALSE)</formula>
    </cfRule>
  </conditionalFormatting>
  <conditionalFormatting sqref="CF34:CG34">
    <cfRule type="expression" dxfId="880" priority="13" stopIfTrue="1">
      <formula>IF($CC$31="",TRUE,FALSE)</formula>
    </cfRule>
  </conditionalFormatting>
  <conditionalFormatting sqref="CK23:CL23 CK29:CL29">
    <cfRule type="expression" dxfId="879" priority="14" stopIfTrue="1">
      <formula>IF($CH$18="",TRUE,FALSE)</formula>
    </cfRule>
  </conditionalFormatting>
  <conditionalFormatting sqref="CK30:CL30">
    <cfRule type="expression" dxfId="878" priority="15" stopIfTrue="1">
      <formula>IF($CH$34="",TRUE,FALSE)</formula>
    </cfRule>
  </conditionalFormatting>
  <conditionalFormatting sqref="CQ23:CV24">
    <cfRule type="expression" dxfId="877" priority="16" stopIfTrue="1">
      <formula>IF($CM$23="",TRUE,FALSE)</formula>
    </cfRule>
  </conditionalFormatting>
  <conditionalFormatting sqref="CQ26:CV27">
    <cfRule type="expression" dxfId="876" priority="17" stopIfTrue="1">
      <formula>IF($CM$24="",TRUE,FALSE)</formula>
    </cfRule>
  </conditionalFormatting>
  <conditionalFormatting sqref="CQ29:CV30">
    <cfRule type="expression" dxfId="875" priority="18" stopIfTrue="1">
      <formula>IF($CM$29="",TRUE,FALSE)</formula>
    </cfRule>
  </conditionalFormatting>
  <conditionalFormatting sqref="CQ32:CV33">
    <cfRule type="expression" dxfId="874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55</vt:i4>
      </vt:variant>
      <vt:variant>
        <vt:lpstr>Benannte Bereiche</vt:lpstr>
      </vt:variant>
      <vt:variant>
        <vt:i4>51</vt:i4>
      </vt:variant>
    </vt:vector>
  </HeadingPairs>
  <TitlesOfParts>
    <vt:vector size="106" baseType="lpstr">
      <vt:lpstr>Spielplan</vt:lpstr>
      <vt:lpstr>AUSWERTUNG</vt:lpstr>
      <vt:lpstr>Rangliste</vt:lpstr>
      <vt:lpstr>Punktemodus</vt:lpstr>
      <vt:lpstr>Timetable</vt:lpstr>
      <vt:lpstr>Tipper 001</vt:lpstr>
      <vt:lpstr>Tipper 002</vt:lpstr>
      <vt:lpstr>Tipper 003</vt:lpstr>
      <vt:lpstr>Tipper 004</vt:lpstr>
      <vt:lpstr>Tipper 005</vt:lpstr>
      <vt:lpstr>Tipper 006</vt:lpstr>
      <vt:lpstr>Tipper 007</vt:lpstr>
      <vt:lpstr>Tipper 008</vt:lpstr>
      <vt:lpstr>Tipper 009</vt:lpstr>
      <vt:lpstr>Tipper 010</vt:lpstr>
      <vt:lpstr>Tipper 011</vt:lpstr>
      <vt:lpstr>Tipper 012</vt:lpstr>
      <vt:lpstr>Tipper 013</vt:lpstr>
      <vt:lpstr>Tipper 014</vt:lpstr>
      <vt:lpstr>Tipper 015</vt:lpstr>
      <vt:lpstr>Tipper 016</vt:lpstr>
      <vt:lpstr>Tipper 017</vt:lpstr>
      <vt:lpstr>Tipper 018</vt:lpstr>
      <vt:lpstr>Tipper 019</vt:lpstr>
      <vt:lpstr>Tipper 020</vt:lpstr>
      <vt:lpstr>Tipper 021</vt:lpstr>
      <vt:lpstr>Tipper 022</vt:lpstr>
      <vt:lpstr>Tipper 023</vt:lpstr>
      <vt:lpstr>Tipper 024</vt:lpstr>
      <vt:lpstr>Tipper 025</vt:lpstr>
      <vt:lpstr>Tipper 026</vt:lpstr>
      <vt:lpstr>Tipper 027</vt:lpstr>
      <vt:lpstr>Tipper 028</vt:lpstr>
      <vt:lpstr>Tipper 029</vt:lpstr>
      <vt:lpstr>Tipper 030</vt:lpstr>
      <vt:lpstr>Tipper 031</vt:lpstr>
      <vt:lpstr>Tipper 032</vt:lpstr>
      <vt:lpstr>Tipper 033</vt:lpstr>
      <vt:lpstr>Tipper 034</vt:lpstr>
      <vt:lpstr>Tipper 035</vt:lpstr>
      <vt:lpstr>Tipper 036</vt:lpstr>
      <vt:lpstr>Tipper 037</vt:lpstr>
      <vt:lpstr>Tipper 038</vt:lpstr>
      <vt:lpstr>Tipper 039</vt:lpstr>
      <vt:lpstr>Tipper 040</vt:lpstr>
      <vt:lpstr>Tipper 041</vt:lpstr>
      <vt:lpstr>Tipper 042</vt:lpstr>
      <vt:lpstr>Tipper 043</vt:lpstr>
      <vt:lpstr>Tipper 044</vt:lpstr>
      <vt:lpstr>Tipper 045</vt:lpstr>
      <vt:lpstr>Tipper 046</vt:lpstr>
      <vt:lpstr>Tipper 047</vt:lpstr>
      <vt:lpstr>Tipper 048</vt:lpstr>
      <vt:lpstr>Tipper 049</vt:lpstr>
      <vt:lpstr>Tipper 050</vt:lpstr>
      <vt:lpstr>Spielplan!Druckbereich</vt:lpstr>
      <vt:lpstr>'Tipper 001'!Druckbereich</vt:lpstr>
      <vt:lpstr>'Tipper 002'!Druckbereich</vt:lpstr>
      <vt:lpstr>'Tipper 003'!Druckbereich</vt:lpstr>
      <vt:lpstr>'Tipper 004'!Druckbereich</vt:lpstr>
      <vt:lpstr>'Tipper 005'!Druckbereich</vt:lpstr>
      <vt:lpstr>'Tipper 006'!Druckbereich</vt:lpstr>
      <vt:lpstr>'Tipper 007'!Druckbereich</vt:lpstr>
      <vt:lpstr>'Tipper 008'!Druckbereich</vt:lpstr>
      <vt:lpstr>'Tipper 009'!Druckbereich</vt:lpstr>
      <vt:lpstr>'Tipper 010'!Druckbereich</vt:lpstr>
      <vt:lpstr>'Tipper 011'!Druckbereich</vt:lpstr>
      <vt:lpstr>'Tipper 012'!Druckbereich</vt:lpstr>
      <vt:lpstr>'Tipper 013'!Druckbereich</vt:lpstr>
      <vt:lpstr>'Tipper 014'!Druckbereich</vt:lpstr>
      <vt:lpstr>'Tipper 015'!Druckbereich</vt:lpstr>
      <vt:lpstr>'Tipper 016'!Druckbereich</vt:lpstr>
      <vt:lpstr>'Tipper 017'!Druckbereich</vt:lpstr>
      <vt:lpstr>'Tipper 018'!Druckbereich</vt:lpstr>
      <vt:lpstr>'Tipper 019'!Druckbereich</vt:lpstr>
      <vt:lpstr>'Tipper 020'!Druckbereich</vt:lpstr>
      <vt:lpstr>'Tipper 021'!Druckbereich</vt:lpstr>
      <vt:lpstr>'Tipper 022'!Druckbereich</vt:lpstr>
      <vt:lpstr>'Tipper 023'!Druckbereich</vt:lpstr>
      <vt:lpstr>'Tipper 024'!Druckbereich</vt:lpstr>
      <vt:lpstr>'Tipper 025'!Druckbereich</vt:lpstr>
      <vt:lpstr>'Tipper 026'!Druckbereich</vt:lpstr>
      <vt:lpstr>'Tipper 027'!Druckbereich</vt:lpstr>
      <vt:lpstr>'Tipper 028'!Druckbereich</vt:lpstr>
      <vt:lpstr>'Tipper 029'!Druckbereich</vt:lpstr>
      <vt:lpstr>'Tipper 030'!Druckbereich</vt:lpstr>
      <vt:lpstr>'Tipper 031'!Druckbereich</vt:lpstr>
      <vt:lpstr>'Tipper 032'!Druckbereich</vt:lpstr>
      <vt:lpstr>'Tipper 033'!Druckbereich</vt:lpstr>
      <vt:lpstr>'Tipper 034'!Druckbereich</vt:lpstr>
      <vt:lpstr>'Tipper 035'!Druckbereich</vt:lpstr>
      <vt:lpstr>'Tipper 036'!Druckbereich</vt:lpstr>
      <vt:lpstr>'Tipper 037'!Druckbereich</vt:lpstr>
      <vt:lpstr>'Tipper 038'!Druckbereich</vt:lpstr>
      <vt:lpstr>'Tipper 039'!Druckbereich</vt:lpstr>
      <vt:lpstr>'Tipper 040'!Druckbereich</vt:lpstr>
      <vt:lpstr>'Tipper 041'!Druckbereich</vt:lpstr>
      <vt:lpstr>'Tipper 042'!Druckbereich</vt:lpstr>
      <vt:lpstr>'Tipper 043'!Druckbereich</vt:lpstr>
      <vt:lpstr>'Tipper 044'!Druckbereich</vt:lpstr>
      <vt:lpstr>'Tipper 045'!Druckbereich</vt:lpstr>
      <vt:lpstr>'Tipper 046'!Druckbereich</vt:lpstr>
      <vt:lpstr>'Tipper 047'!Druckbereich</vt:lpstr>
      <vt:lpstr>'Tipper 048'!Druckbereich</vt:lpstr>
      <vt:lpstr>'Tipper 049'!Druckbereich</vt:lpstr>
      <vt:lpstr>'Tipper 050'!Druckbereich</vt:lpstr>
    </vt:vector>
  </TitlesOfParts>
  <Company>Swiss Life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Roger Podlech</dc:creator>
  <cp:lastModifiedBy>Podlech Roger</cp:lastModifiedBy>
  <cp:lastPrinted>2010-06-08T12:10:25Z</cp:lastPrinted>
  <dcterms:created xsi:type="dcterms:W3CDTF">2005-12-12T07:43:01Z</dcterms:created>
  <dcterms:modified xsi:type="dcterms:W3CDTF">2014-06-03T14:12:32Z</dcterms:modified>
</cp:coreProperties>
</file>